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odelcochile-my.sharepoint.com/personal/asaav031_em_codelco_cl/Documents/Projects/PyC_JuanPablo/fileserver/01 INVERSIONES/02 POWER BI/02 Información Real Proyectado/02.- Tablas de Hechos Estimados/01 Ejecucion/"/>
    </mc:Choice>
  </mc:AlternateContent>
  <xr:revisionPtr revIDLastSave="2093" documentId="13_ncr:1_{BB040C9D-9F85-4434-B168-CEBE50A8857C}" xr6:coauthVersionLast="47" xr6:coauthVersionMax="47" xr10:uidLastSave="{ADCD6686-8B2A-403C-8B63-C843F7E8585C}"/>
  <bookViews>
    <workbookView minimized="1" xWindow="384" yWindow="384" windowWidth="17280" windowHeight="8880" tabRatio="846" activeTab="12" xr2:uid="{4F88868D-272F-42F3-BAF4-851008ED36EA}"/>
  </bookViews>
  <sheets>
    <sheet name="R. Actividades" sheetId="30" r:id="rId1"/>
    <sheet name="Form. Cochilco RealProyectado" sheetId="21" state="hidden" r:id="rId2"/>
    <sheet name="formato sap original " sheetId="20" r:id="rId3"/>
    <sheet name="Vor-RP" sheetId="26" state="hidden" r:id="rId4"/>
    <sheet name="Formato SAP" sheetId="19" state="hidden" r:id="rId5"/>
    <sheet name="Hoja4" sheetId="28" state="hidden" r:id="rId6"/>
    <sheet name="REPORTE GEX" sheetId="17" r:id="rId7"/>
    <sheet name="Hoja2" sheetId="27" state="hidden" r:id="rId8"/>
    <sheet name="Hoja1" sheetId="22" state="hidden" r:id="rId9"/>
    <sheet name="Hoja3" sheetId="25" state="hidden" r:id="rId10"/>
    <sheet name="Hoja7" sheetId="33" state="hidden" r:id="rId11"/>
    <sheet name="Hoja6" sheetId="35" r:id="rId12"/>
    <sheet name="D2" sheetId="1" r:id="rId13"/>
    <sheet name="G (G.C)" sheetId="18" r:id="rId14"/>
    <sheet name="7" sheetId="3" r:id="rId15"/>
    <sheet name="8" sheetId="12" state="hidden" r:id="rId16"/>
    <sheet name="RG" sheetId="14" state="hidden" r:id="rId17"/>
    <sheet name="G" sheetId="4" state="hidden" r:id="rId18"/>
    <sheet name="G2" sheetId="5" r:id="rId19"/>
    <sheet name="S" sheetId="2" r:id="rId20"/>
    <sheet name="PF" sheetId="6" r:id="rId21"/>
    <sheet name="S_PF" sheetId="7" state="hidden" r:id="rId22"/>
    <sheet name="Grafos" sheetId="8" r:id="rId23"/>
    <sheet name="DdD" sheetId="9" state="hidden" r:id="rId24"/>
    <sheet name="articulos" sheetId="11" state="hidden" r:id="rId25"/>
    <sheet name="A" sheetId="13" state="hidden" r:id="rId26"/>
    <sheet name="Curva S " sheetId="16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</externalReferences>
  <definedNames>
    <definedName name="______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wrn1" hidden="1">{#N/A,#N/A,TRUE,"Est. de Fact.";#N/A,#N/A,TRUE,"Capitulo 19";#N/A,#N/A,TRUE,"Proyecto P855"}</definedName>
    <definedName name="___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gl1" localSheetId="15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25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24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26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16" hidden="1">{#N/A,#N/A,FALSE,"Total_OC015";#N/A,#N/A,FALSE,"ADMIN";#N/A,#N/A,FALSE,"PROCES";#N/A,#N/A,FALSE,"mecan";#N/A,#N/A,FALSE,"civil";#N/A,#N/A,FALSE,"CAÑER";#N/A,#N/A,FALSE,"ELEC";#N/A,#N/A,FALSE,"INSTR"}</definedName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pp1" hidden="1">{#N/A,#N/A,FALSE,"Costos_Elem_Hid";#N/A,#N/A,FALSE,"Costos_Elem_Hid";#N/A,#N/A,FALSE,"Costos_Elem_Hid"}</definedName>
    <definedName name="_______________pp1_1" hidden="1">{#N/A,#N/A,FALSE,"Costos_Elem_Hid";#N/A,#N/A,FALSE,"Costos_Elem_Hid";#N/A,#N/A,FALSE,"Costos_Elem_Hid"}</definedName>
    <definedName name="_______________ss1" hidden="1">{#N/A,#N/A,FALSE,"Costos_Elem_Hid";#N/A,#N/A,FALSE,"Costos_Elem_Hid";#N/A,#N/A,FALSE,"Costos_Elem_Hid"}</definedName>
    <definedName name="_______________ss1_1" hidden="1">{#N/A,#N/A,FALSE,"Costos_Elem_Hid";#N/A,#N/A,FALSE,"Costos_Elem_Hid";#N/A,#N/A,FALSE,"Costos_Elem_Hid"}</definedName>
    <definedName name="__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wrn1" localSheetId="15" hidden="1">{#N/A,#N/A,TRUE,"Est. de Fact.";#N/A,#N/A,TRUE,"Capitulo 19";#N/A,#N/A,TRUE,"Proyecto P855"}</definedName>
    <definedName name="_______________wrn1" localSheetId="25" hidden="1">{#N/A,#N/A,TRUE,"Est. de Fact.";#N/A,#N/A,TRUE,"Capitulo 19";#N/A,#N/A,TRUE,"Proyecto P855"}</definedName>
    <definedName name="_______________wrn1" localSheetId="24" hidden="1">{#N/A,#N/A,TRUE,"Est. de Fact.";#N/A,#N/A,TRUE,"Capitulo 19";#N/A,#N/A,TRUE,"Proyecto P855"}</definedName>
    <definedName name="_______________wrn1" localSheetId="26" hidden="1">{#N/A,#N/A,TRUE,"Est. de Fact.";#N/A,#N/A,TRUE,"Capitulo 19";#N/A,#N/A,TRUE,"Proyecto P855"}</definedName>
    <definedName name="_______________wrn1" localSheetId="1" hidden="1">{#N/A,#N/A,TRUE,"Est. de Fact.";#N/A,#N/A,TRUE,"Capitulo 19";#N/A,#N/A,TRUE,"Proyecto P855"}</definedName>
    <definedName name="_______________wrn1" localSheetId="4" hidden="1">{#N/A,#N/A,TRUE,"Est. de Fact.";#N/A,#N/A,TRUE,"Capitulo 19";#N/A,#N/A,TRUE,"Proyecto P855"}</definedName>
    <definedName name="_______________wrn1" localSheetId="2" hidden="1">{#N/A,#N/A,TRUE,"Est. de Fact.";#N/A,#N/A,TRUE,"Capitulo 19";#N/A,#N/A,TRUE,"Proyecto P855"}</definedName>
    <definedName name="_______________wrn1" localSheetId="0" hidden="1">{#N/A,#N/A,TRUE,"Est. de Fact.";#N/A,#N/A,TRUE,"Capitulo 19";#N/A,#N/A,TRUE,"Proyecto P855"}</definedName>
    <definedName name="_______________wrn1" localSheetId="6" hidden="1">{#N/A,#N/A,TRUE,"Est. de Fact.";#N/A,#N/A,TRUE,"Capitulo 19";#N/A,#N/A,TRUE,"Proyecto P855"}</definedName>
    <definedName name="_______________wrn1" localSheetId="16" hidden="1">{#N/A,#N/A,TRUE,"Est. de Fact.";#N/A,#N/A,TRUE,"Capitulo 19";#N/A,#N/A,TRUE,"Proyecto P855"}</definedName>
    <definedName name="_______________wrn1" hidden="1">{#N/A,#N/A,TRUE,"Est. de Fact.";#N/A,#N/A,TRUE,"Capitulo 19";#N/A,#N/A,TRUE,"Proyecto P855"}</definedName>
    <definedName name="__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equ1" localSheetId="15" hidden="1">{#N/A,#N/A,TRUE,"Est. de Fact.";#N/A,#N/A,TRUE,"Capitulo 19";#N/A,#N/A,TRUE,"Proyecto P855"}</definedName>
    <definedName name="______________equ1" localSheetId="25" hidden="1">{#N/A,#N/A,TRUE,"Est. de Fact.";#N/A,#N/A,TRUE,"Capitulo 19";#N/A,#N/A,TRUE,"Proyecto P855"}</definedName>
    <definedName name="______________equ1" localSheetId="24" hidden="1">{#N/A,#N/A,TRUE,"Est. de Fact.";#N/A,#N/A,TRUE,"Capitulo 19";#N/A,#N/A,TRUE,"Proyecto P855"}</definedName>
    <definedName name="______________equ1" localSheetId="26" hidden="1">{#N/A,#N/A,TRUE,"Est. de Fact.";#N/A,#N/A,TRUE,"Capitulo 19";#N/A,#N/A,TRUE,"Proyecto P855"}</definedName>
    <definedName name="______________equ1" localSheetId="1" hidden="1">{#N/A,#N/A,TRUE,"Est. de Fact.";#N/A,#N/A,TRUE,"Capitulo 19";#N/A,#N/A,TRUE,"Proyecto P855"}</definedName>
    <definedName name="______________equ1" localSheetId="4" hidden="1">{#N/A,#N/A,TRUE,"Est. de Fact.";#N/A,#N/A,TRUE,"Capitulo 19";#N/A,#N/A,TRUE,"Proyecto P855"}</definedName>
    <definedName name="______________equ1" localSheetId="2" hidden="1">{#N/A,#N/A,TRUE,"Est. de Fact.";#N/A,#N/A,TRUE,"Capitulo 19";#N/A,#N/A,TRUE,"Proyecto P855"}</definedName>
    <definedName name="______________equ1" localSheetId="0" hidden="1">{#N/A,#N/A,TRUE,"Est. de Fact.";#N/A,#N/A,TRUE,"Capitulo 19";#N/A,#N/A,TRUE,"Proyecto P855"}</definedName>
    <definedName name="______________equ1" localSheetId="6" hidden="1">{#N/A,#N/A,TRUE,"Est. de Fact.";#N/A,#N/A,TRUE,"Capitulo 19";#N/A,#N/A,TRUE,"Proyecto P855"}</definedName>
    <definedName name="______________equ1" localSheetId="16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FHE7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FHE7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FHE7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gl1" localSheetId="15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25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24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26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16" hidden="1">{#N/A,#N/A,FALSE,"Total_OC015";#N/A,#N/A,FALSE,"ADMIN";#N/A,#N/A,FALSE,"PROCES";#N/A,#N/A,FALSE,"mecan";#N/A,#N/A,FALSE,"civil";#N/A,#N/A,FALSE,"CAÑER";#N/A,#N/A,FALSE,"ELEC";#N/A,#N/A,FALSE,"INSTR"}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jy5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jy5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jy5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kk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_kk1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_kk1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_kk1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_kk1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_kk2" localSheetId="15" hidden="1">{"FlujoGastos",#N/A,FALSE,"Base";"FlujoGastos",#N/A,FALSE,"Buzón Tren";"FlujoGastos",#N/A,FALSE,"Buzón Camión";"FlujoGastos",#N/A,FALSE,"LHD Camión";"FlujoGastos",#N/A,FALSE,"Cámara Camión"}</definedName>
    <definedName name="______________kk2" localSheetId="25" hidden="1">{"FlujoGastos",#N/A,FALSE,"Base";"FlujoGastos",#N/A,FALSE,"Buzón Tren";"FlujoGastos",#N/A,FALSE,"Buzón Camión";"FlujoGastos",#N/A,FALSE,"LHD Camión";"FlujoGastos",#N/A,FALSE,"Cámara Camión"}</definedName>
    <definedName name="______________kk2" localSheetId="24" hidden="1">{"FlujoGastos",#N/A,FALSE,"Base";"FlujoGastos",#N/A,FALSE,"Buzón Tren";"FlujoGastos",#N/A,FALSE,"Buzón Camión";"FlujoGastos",#N/A,FALSE,"LHD Camión";"FlujoGastos",#N/A,FALSE,"Cámara Camión"}</definedName>
    <definedName name="______________kk2" localSheetId="26" hidden="1">{"FlujoGastos",#N/A,FALSE,"Base";"FlujoGastos",#N/A,FALSE,"Buzón Tren";"FlujoGastos",#N/A,FALSE,"Buzón Camión";"FlujoGastos",#N/A,FALSE,"LHD Camión";"FlujoGastos",#N/A,FALSE,"Cámara Camión"}</definedName>
    <definedName name="__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__kk2" localSheetId="4" hidden="1">{"FlujoGastos",#N/A,FALSE,"Base";"FlujoGastos",#N/A,FALSE,"Buzón Tren";"FlujoGastos",#N/A,FALSE,"Buzón Camión";"FlujoGastos",#N/A,FALSE,"LHD Camión";"FlujoGastos",#N/A,FALSE,"Cámara Camión"}</definedName>
    <definedName name="__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__kk2" localSheetId="6" hidden="1">{"FlujoGastos",#N/A,FALSE,"Base";"FlujoGastos",#N/A,FALSE,"Buzón Tren";"FlujoGastos",#N/A,FALSE,"Buzón Camión";"FlujoGastos",#N/A,FALSE,"LHD Camión";"FlujoGastos",#N/A,FALSE,"Cámara Camión"}</definedName>
    <definedName name="______________kk2" localSheetId="16" hidden="1">{"FlujoGastos",#N/A,FALSE,"Base";"FlujoGastos",#N/A,FALSE,"Buzón Tren";"FlujoGastos",#N/A,FALSE,"Buzón Camión";"FlujoGastos",#N/A,FALSE,"LHD Camión";"FlujoGastos",#N/A,FALSE,"Cámara Camión"}</definedName>
    <definedName name="______________kk2" hidden="1">{"FlujoGastos",#N/A,FALSE,"Base";"FlujoGastos",#N/A,FALSE,"Buzón Tren";"FlujoGastos",#N/A,FALSE,"Buzón Camión";"FlujoGastos",#N/A,FALSE,"LHD Camión";"FlujoGastos",#N/A,FALSE,"Cámara Camión"}</definedName>
    <definedName name="______________kk3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_kk3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_kk3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_kk3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_kk3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_kk4" localSheetId="15" hidden="1">{"desarrollo",#N/A,FALSE,"Cámara Camión";"resumen",#N/A,FALSE,"Cámara Camión";"eqprod",#N/A,FALSE,"Cámara Camión"}</definedName>
    <definedName name="______________kk4" localSheetId="25" hidden="1">{"desarrollo",#N/A,FALSE,"Cámara Camión";"resumen",#N/A,FALSE,"Cámara Camión";"eqprod",#N/A,FALSE,"Cámara Camión"}</definedName>
    <definedName name="______________kk4" localSheetId="24" hidden="1">{"desarrollo",#N/A,FALSE,"Cámara Camión";"resumen",#N/A,FALSE,"Cámara Camión";"eqprod",#N/A,FALSE,"Cámara Camión"}</definedName>
    <definedName name="______________kk4" localSheetId="26" hidden="1">{"desarrollo",#N/A,FALSE,"Cámara Camión";"resumen",#N/A,FALSE,"Cámara Camión";"eqprod",#N/A,FALSE,"Cámara Camión"}</definedName>
    <definedName name="______________kk4" localSheetId="1" hidden="1">{"desarrollo",#N/A,FALSE,"Cámara Camión";"resumen",#N/A,FALSE,"Cámara Camión";"eqprod",#N/A,FALSE,"Cámara Camión"}</definedName>
    <definedName name="______________kk4" localSheetId="4" hidden="1">{"desarrollo",#N/A,FALSE,"Cámara Camión";"resumen",#N/A,FALSE,"Cámara Camión";"eqprod",#N/A,FALSE,"Cámara Camión"}</definedName>
    <definedName name="______________kk4" localSheetId="2" hidden="1">{"desarrollo",#N/A,FALSE,"Cámara Camión";"resumen",#N/A,FALSE,"Cámara Camión";"eqprod",#N/A,FALSE,"Cámara Camión"}</definedName>
    <definedName name="______________kk4" localSheetId="0" hidden="1">{"desarrollo",#N/A,FALSE,"Cámara Camión";"resumen",#N/A,FALSE,"Cámara Camión";"eqprod",#N/A,FALSE,"Cámara Camión"}</definedName>
    <definedName name="______________kk4" localSheetId="6" hidden="1">{"desarrollo",#N/A,FALSE,"Cámara Camión";"resumen",#N/A,FALSE,"Cámara Camión";"eqprod",#N/A,FALSE,"Cámara Camión"}</definedName>
    <definedName name="______________kk4" localSheetId="16" hidden="1">{"desarrollo",#N/A,FALSE,"Cámara Camión";"resumen",#N/A,FALSE,"Cámara Camión";"eqprod",#N/A,FALSE,"Cámara Camión"}</definedName>
    <definedName name="______________kk4" hidden="1">{"desarrollo",#N/A,FALSE,"Cámara Camión";"resumen",#N/A,FALSE,"Cámara Camión";"eqprod",#N/A,FALSE,"Cámara Camión"}</definedName>
    <definedName name="______________M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___M2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___M2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___M2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___M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___M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___M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___M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___M2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___M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_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___pp1" hidden="1">{#N/A,#N/A,FALSE,"Costos_Elem_Hid";#N/A,#N/A,FALSE,"Costos_Elem_Hid";#N/A,#N/A,FALSE,"Costos_Elem_Hid"}</definedName>
    <definedName name="______________pp1_1" hidden="1">{#N/A,#N/A,FALSE,"Costos_Elem_Hid";#N/A,#N/A,FALSE,"Costos_Elem_Hid";#N/A,#N/A,FALSE,"Costos_Elem_Hid"}</definedName>
    <definedName name="______________ss1" hidden="1">{#N/A,#N/A,FALSE,"Costos_Elem_Hid";#N/A,#N/A,FALSE,"Costos_Elem_Hid";#N/A,#N/A,FALSE,"Costos_Elem_Hid"}</definedName>
    <definedName name="______________ss1_1" hidden="1">{#N/A,#N/A,FALSE,"Costos_Elem_Hid";#N/A,#N/A,FALSE,"Costos_Elem_Hid";#N/A,#N/A,FALSE,"Costos_Elem_Hid"}</definedName>
    <definedName name="_________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wrn1" localSheetId="15" hidden="1">{#N/A,#N/A,TRUE,"Est. de Fact.";#N/A,#N/A,TRUE,"Capitulo 19";#N/A,#N/A,TRUE,"Proyecto P855"}</definedName>
    <definedName name="______________wrn1" localSheetId="25" hidden="1">{#N/A,#N/A,TRUE,"Est. de Fact.";#N/A,#N/A,TRUE,"Capitulo 19";#N/A,#N/A,TRUE,"Proyecto P855"}</definedName>
    <definedName name="______________wrn1" localSheetId="24" hidden="1">{#N/A,#N/A,TRUE,"Est. de Fact.";#N/A,#N/A,TRUE,"Capitulo 19";#N/A,#N/A,TRUE,"Proyecto P855"}</definedName>
    <definedName name="______________wrn1" localSheetId="26" hidden="1">{#N/A,#N/A,TRUE,"Est. de Fact.";#N/A,#N/A,TRUE,"Capitulo 19";#N/A,#N/A,TRUE,"Proyecto P855"}</definedName>
    <definedName name="______________wrn1" localSheetId="1" hidden="1">{#N/A,#N/A,TRUE,"Est. de Fact.";#N/A,#N/A,TRUE,"Capitulo 19";#N/A,#N/A,TRUE,"Proyecto P855"}</definedName>
    <definedName name="______________wrn1" localSheetId="4" hidden="1">{#N/A,#N/A,TRUE,"Est. de Fact.";#N/A,#N/A,TRUE,"Capitulo 19";#N/A,#N/A,TRUE,"Proyecto P855"}</definedName>
    <definedName name="______________wrn1" localSheetId="2" hidden="1">{#N/A,#N/A,TRUE,"Est. de Fact.";#N/A,#N/A,TRUE,"Capitulo 19";#N/A,#N/A,TRUE,"Proyecto P855"}</definedName>
    <definedName name="______________wrn1" localSheetId="0" hidden="1">{#N/A,#N/A,TRUE,"Est. de Fact.";#N/A,#N/A,TRUE,"Capitulo 19";#N/A,#N/A,TRUE,"Proyecto P855"}</definedName>
    <definedName name="______________wrn1" localSheetId="6" hidden="1">{#N/A,#N/A,TRUE,"Est. de Fact.";#N/A,#N/A,TRUE,"Capitulo 19";#N/A,#N/A,TRUE,"Proyecto P855"}</definedName>
    <definedName name="______________wrn1" localSheetId="16" hidden="1">{#N/A,#N/A,TRUE,"Est. de Fact.";#N/A,#N/A,TRUE,"Capitulo 19";#N/A,#N/A,TRUE,"Proyecto P855"}</definedName>
    <definedName name="______________wrn1" hidden="1">{#N/A,#N/A,TRUE,"Est. de Fact.";#N/A,#N/A,TRUE,"Capitulo 19";#N/A,#N/A,TRUE,"Proyecto P855"}</definedName>
    <definedName name="_________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zx2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zx2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zx2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a45555" hidden="1">{#N/A,#N/A,FALSE,"Costos_Elem_Hid";#N/A,#N/A,FALSE,"Costos_Elem_Hid";#N/A,#N/A,FALSE,"Costos_Elem_Hid"}</definedName>
    <definedName name="_____________a45555_1" hidden="1">{#N/A,#N/A,FALSE,"Costos_Elem_Hid";#N/A,#N/A,FALSE,"Costos_Elem_Hid";#N/A,#N/A,FALSE,"Costos_Elem_Hid"}</definedName>
    <definedName name="_____________equ1" localSheetId="15" hidden="1">{#N/A,#N/A,TRUE,"Est. de Fact.";#N/A,#N/A,TRUE,"Capitulo 19";#N/A,#N/A,TRUE,"Proyecto P855"}</definedName>
    <definedName name="_____________equ1" localSheetId="25" hidden="1">{#N/A,#N/A,TRUE,"Est. de Fact.";#N/A,#N/A,TRUE,"Capitulo 19";#N/A,#N/A,TRUE,"Proyecto P855"}</definedName>
    <definedName name="_____________equ1" localSheetId="24" hidden="1">{#N/A,#N/A,TRUE,"Est. de Fact.";#N/A,#N/A,TRUE,"Capitulo 19";#N/A,#N/A,TRUE,"Proyecto P855"}</definedName>
    <definedName name="_____________equ1" localSheetId="26" hidden="1">{#N/A,#N/A,TRUE,"Est. de Fact.";#N/A,#N/A,TRUE,"Capitulo 19";#N/A,#N/A,TRUE,"Proyecto P855"}</definedName>
    <definedName name="_____________equ1" localSheetId="1" hidden="1">{#N/A,#N/A,TRUE,"Est. de Fact.";#N/A,#N/A,TRUE,"Capitulo 19";#N/A,#N/A,TRUE,"Proyecto P855"}</definedName>
    <definedName name="_____________equ1" localSheetId="4" hidden="1">{#N/A,#N/A,TRUE,"Est. de Fact.";#N/A,#N/A,TRUE,"Capitulo 19";#N/A,#N/A,TRUE,"Proyecto P855"}</definedName>
    <definedName name="_____________equ1" localSheetId="2" hidden="1">{#N/A,#N/A,TRUE,"Est. de Fact.";#N/A,#N/A,TRUE,"Capitulo 19";#N/A,#N/A,TRUE,"Proyecto P855"}</definedName>
    <definedName name="_____________equ1" localSheetId="0" hidden="1">{#N/A,#N/A,TRUE,"Est. de Fact.";#N/A,#N/A,TRUE,"Capitulo 19";#N/A,#N/A,TRUE,"Proyecto P855"}</definedName>
    <definedName name="_____________equ1" localSheetId="6" hidden="1">{#N/A,#N/A,TRUE,"Est. de Fact.";#N/A,#N/A,TRUE,"Capitulo 19";#N/A,#N/A,TRUE,"Proyecto P855"}</definedName>
    <definedName name="_____________equ1" localSheetId="16" hidden="1">{#N/A,#N/A,TRUE,"Est. de Fact.";#N/A,#N/A,TRUE,"Capitulo 19";#N/A,#N/A,TRUE,"Proyecto P855"}</definedName>
    <definedName name="_____________equ1" hidden="1">{#N/A,#N/A,TRUE,"Est. de Fact.";#N/A,#N/A,TRUE,"Capitulo 19";#N/A,#N/A,TRUE,"Proyecto P855"}</definedName>
    <definedName name="_____________equ1_1" localSheetId="15" hidden="1">{#N/A,#N/A,TRUE,"Est. de Fact.";#N/A,#N/A,TRUE,"Capitulo 19";#N/A,#N/A,TRUE,"Proyecto P855"}</definedName>
    <definedName name="_____________equ1_1" localSheetId="25" hidden="1">{#N/A,#N/A,TRUE,"Est. de Fact.";#N/A,#N/A,TRUE,"Capitulo 19";#N/A,#N/A,TRUE,"Proyecto P855"}</definedName>
    <definedName name="_____________equ1_1" localSheetId="24" hidden="1">{#N/A,#N/A,TRUE,"Est. de Fact.";#N/A,#N/A,TRUE,"Capitulo 19";#N/A,#N/A,TRUE,"Proyecto P855"}</definedName>
    <definedName name="_____________equ1_1" localSheetId="26" hidden="1">{#N/A,#N/A,TRUE,"Est. de Fact.";#N/A,#N/A,TRUE,"Capitulo 19";#N/A,#N/A,TRUE,"Proyecto P855"}</definedName>
    <definedName name="_____________equ1_1" localSheetId="1" hidden="1">{#N/A,#N/A,TRUE,"Est. de Fact.";#N/A,#N/A,TRUE,"Capitulo 19";#N/A,#N/A,TRUE,"Proyecto P855"}</definedName>
    <definedName name="_____________equ1_1" localSheetId="4" hidden="1">{#N/A,#N/A,TRUE,"Est. de Fact.";#N/A,#N/A,TRUE,"Capitulo 19";#N/A,#N/A,TRUE,"Proyecto P855"}</definedName>
    <definedName name="_____________equ1_1" localSheetId="2" hidden="1">{#N/A,#N/A,TRUE,"Est. de Fact.";#N/A,#N/A,TRUE,"Capitulo 19";#N/A,#N/A,TRUE,"Proyecto P855"}</definedName>
    <definedName name="_____________equ1_1" localSheetId="0" hidden="1">{#N/A,#N/A,TRUE,"Est. de Fact.";#N/A,#N/A,TRUE,"Capitulo 19";#N/A,#N/A,TRUE,"Proyecto P855"}</definedName>
    <definedName name="_____________equ1_1" localSheetId="6" hidden="1">{#N/A,#N/A,TRUE,"Est. de Fact.";#N/A,#N/A,TRUE,"Capitulo 19";#N/A,#N/A,TRUE,"Proyecto P855"}</definedName>
    <definedName name="_____________equ1_1" localSheetId="16" hidden="1">{#N/A,#N/A,TRUE,"Est. de Fact.";#N/A,#N/A,TRUE,"Capitulo 19";#N/A,#N/A,TRUE,"Proyecto P855"}</definedName>
    <definedName name="_____________equ1_1" hidden="1">{#N/A,#N/A,TRUE,"Est. de Fact.";#N/A,#N/A,TRUE,"Capitulo 19";#N/A,#N/A,TRUE,"Proyecto P855"}</definedName>
    <definedName name="_____________equ1_2" localSheetId="15" hidden="1">{#N/A,#N/A,TRUE,"Est. de Fact.";#N/A,#N/A,TRUE,"Capitulo 19";#N/A,#N/A,TRUE,"Proyecto P855"}</definedName>
    <definedName name="_____________equ1_2" localSheetId="25" hidden="1">{#N/A,#N/A,TRUE,"Est. de Fact.";#N/A,#N/A,TRUE,"Capitulo 19";#N/A,#N/A,TRUE,"Proyecto P855"}</definedName>
    <definedName name="_____________equ1_2" localSheetId="24" hidden="1">{#N/A,#N/A,TRUE,"Est. de Fact.";#N/A,#N/A,TRUE,"Capitulo 19";#N/A,#N/A,TRUE,"Proyecto P855"}</definedName>
    <definedName name="_____________equ1_2" localSheetId="26" hidden="1">{#N/A,#N/A,TRUE,"Est. de Fact.";#N/A,#N/A,TRUE,"Capitulo 19";#N/A,#N/A,TRUE,"Proyecto P855"}</definedName>
    <definedName name="_____________equ1_2" localSheetId="1" hidden="1">{#N/A,#N/A,TRUE,"Est. de Fact.";#N/A,#N/A,TRUE,"Capitulo 19";#N/A,#N/A,TRUE,"Proyecto P855"}</definedName>
    <definedName name="_____________equ1_2" localSheetId="4" hidden="1">{#N/A,#N/A,TRUE,"Est. de Fact.";#N/A,#N/A,TRUE,"Capitulo 19";#N/A,#N/A,TRUE,"Proyecto P855"}</definedName>
    <definedName name="_____________equ1_2" localSheetId="2" hidden="1">{#N/A,#N/A,TRUE,"Est. de Fact.";#N/A,#N/A,TRUE,"Capitulo 19";#N/A,#N/A,TRUE,"Proyecto P855"}</definedName>
    <definedName name="_____________equ1_2" localSheetId="0" hidden="1">{#N/A,#N/A,TRUE,"Est. de Fact.";#N/A,#N/A,TRUE,"Capitulo 19";#N/A,#N/A,TRUE,"Proyecto P855"}</definedName>
    <definedName name="_____________equ1_2" localSheetId="6" hidden="1">{#N/A,#N/A,TRUE,"Est. de Fact.";#N/A,#N/A,TRUE,"Capitulo 19";#N/A,#N/A,TRUE,"Proyecto P855"}</definedName>
    <definedName name="_____________equ1_2" localSheetId="16" hidden="1">{#N/A,#N/A,TRUE,"Est. de Fact.";#N/A,#N/A,TRUE,"Capitulo 19";#N/A,#N/A,TRUE,"Proyecto P855"}</definedName>
    <definedName name="_____________equ1_2" hidden="1">{#N/A,#N/A,TRUE,"Est. de Fact.";#N/A,#N/A,TRUE,"Capitulo 19";#N/A,#N/A,TRUE,"Proyecto P855"}</definedName>
    <definedName name="_____________equ1_3" localSheetId="15" hidden="1">{#N/A,#N/A,TRUE,"Est. de Fact.";#N/A,#N/A,TRUE,"Capitulo 19";#N/A,#N/A,TRUE,"Proyecto P855"}</definedName>
    <definedName name="_____________equ1_3" localSheetId="25" hidden="1">{#N/A,#N/A,TRUE,"Est. de Fact.";#N/A,#N/A,TRUE,"Capitulo 19";#N/A,#N/A,TRUE,"Proyecto P855"}</definedName>
    <definedName name="_____________equ1_3" localSheetId="24" hidden="1">{#N/A,#N/A,TRUE,"Est. de Fact.";#N/A,#N/A,TRUE,"Capitulo 19";#N/A,#N/A,TRUE,"Proyecto P855"}</definedName>
    <definedName name="_____________equ1_3" localSheetId="26" hidden="1">{#N/A,#N/A,TRUE,"Est. de Fact.";#N/A,#N/A,TRUE,"Capitulo 19";#N/A,#N/A,TRUE,"Proyecto P855"}</definedName>
    <definedName name="_____________equ1_3" localSheetId="1" hidden="1">{#N/A,#N/A,TRUE,"Est. de Fact.";#N/A,#N/A,TRUE,"Capitulo 19";#N/A,#N/A,TRUE,"Proyecto P855"}</definedName>
    <definedName name="_____________equ1_3" localSheetId="4" hidden="1">{#N/A,#N/A,TRUE,"Est. de Fact.";#N/A,#N/A,TRUE,"Capitulo 19";#N/A,#N/A,TRUE,"Proyecto P855"}</definedName>
    <definedName name="_____________equ1_3" localSheetId="2" hidden="1">{#N/A,#N/A,TRUE,"Est. de Fact.";#N/A,#N/A,TRUE,"Capitulo 19";#N/A,#N/A,TRUE,"Proyecto P855"}</definedName>
    <definedName name="_____________equ1_3" localSheetId="0" hidden="1">{#N/A,#N/A,TRUE,"Est. de Fact.";#N/A,#N/A,TRUE,"Capitulo 19";#N/A,#N/A,TRUE,"Proyecto P855"}</definedName>
    <definedName name="_____________equ1_3" localSheetId="6" hidden="1">{#N/A,#N/A,TRUE,"Est. de Fact.";#N/A,#N/A,TRUE,"Capitulo 19";#N/A,#N/A,TRUE,"Proyecto P855"}</definedName>
    <definedName name="_____________equ1_3" localSheetId="16" hidden="1">{#N/A,#N/A,TRUE,"Est. de Fact.";#N/A,#N/A,TRUE,"Capitulo 19";#N/A,#N/A,TRUE,"Proyecto P855"}</definedName>
    <definedName name="_____________equ1_3" hidden="1">{#N/A,#N/A,TRUE,"Est. de Fact.";#N/A,#N/A,TRUE,"Capitulo 19";#N/A,#N/A,TRUE,"Proyecto P855"}</definedName>
    <definedName name="_____________equ1_4" localSheetId="15" hidden="1">{#N/A,#N/A,TRUE,"Est. de Fact.";#N/A,#N/A,TRUE,"Capitulo 19";#N/A,#N/A,TRUE,"Proyecto P855"}</definedName>
    <definedName name="_____________equ1_4" localSheetId="25" hidden="1">{#N/A,#N/A,TRUE,"Est. de Fact.";#N/A,#N/A,TRUE,"Capitulo 19";#N/A,#N/A,TRUE,"Proyecto P855"}</definedName>
    <definedName name="_____________equ1_4" localSheetId="24" hidden="1">{#N/A,#N/A,TRUE,"Est. de Fact.";#N/A,#N/A,TRUE,"Capitulo 19";#N/A,#N/A,TRUE,"Proyecto P855"}</definedName>
    <definedName name="_____________equ1_4" localSheetId="26" hidden="1">{#N/A,#N/A,TRUE,"Est. de Fact.";#N/A,#N/A,TRUE,"Capitulo 19";#N/A,#N/A,TRUE,"Proyecto P855"}</definedName>
    <definedName name="_____________equ1_4" localSheetId="1" hidden="1">{#N/A,#N/A,TRUE,"Est. de Fact.";#N/A,#N/A,TRUE,"Capitulo 19";#N/A,#N/A,TRUE,"Proyecto P855"}</definedName>
    <definedName name="_____________equ1_4" localSheetId="4" hidden="1">{#N/A,#N/A,TRUE,"Est. de Fact.";#N/A,#N/A,TRUE,"Capitulo 19";#N/A,#N/A,TRUE,"Proyecto P855"}</definedName>
    <definedName name="_____________equ1_4" localSheetId="2" hidden="1">{#N/A,#N/A,TRUE,"Est. de Fact.";#N/A,#N/A,TRUE,"Capitulo 19";#N/A,#N/A,TRUE,"Proyecto P855"}</definedName>
    <definedName name="_____________equ1_4" localSheetId="0" hidden="1">{#N/A,#N/A,TRUE,"Est. de Fact.";#N/A,#N/A,TRUE,"Capitulo 19";#N/A,#N/A,TRUE,"Proyecto P855"}</definedName>
    <definedName name="_____________equ1_4" localSheetId="6" hidden="1">{#N/A,#N/A,TRUE,"Est. de Fact.";#N/A,#N/A,TRUE,"Capitulo 19";#N/A,#N/A,TRUE,"Proyecto P855"}</definedName>
    <definedName name="_____________equ1_4" localSheetId="16" hidden="1">{#N/A,#N/A,TRUE,"Est. de Fact.";#N/A,#N/A,TRUE,"Capitulo 19";#N/A,#N/A,TRUE,"Proyecto P855"}</definedName>
    <definedName name="_____________equ1_4" hidden="1">{#N/A,#N/A,TRUE,"Est. de Fact.";#N/A,#N/A,TRUE,"Capitulo 19";#N/A,#N/A,TRUE,"Proyecto P855"}</definedName>
    <definedName name="_____________equ1_5" localSheetId="15" hidden="1">{#N/A,#N/A,TRUE,"Est. de Fact.";#N/A,#N/A,TRUE,"Capitulo 19";#N/A,#N/A,TRUE,"Proyecto P855"}</definedName>
    <definedName name="_____________equ1_5" localSheetId="25" hidden="1">{#N/A,#N/A,TRUE,"Est. de Fact.";#N/A,#N/A,TRUE,"Capitulo 19";#N/A,#N/A,TRUE,"Proyecto P855"}</definedName>
    <definedName name="_____________equ1_5" localSheetId="24" hidden="1">{#N/A,#N/A,TRUE,"Est. de Fact.";#N/A,#N/A,TRUE,"Capitulo 19";#N/A,#N/A,TRUE,"Proyecto P855"}</definedName>
    <definedName name="_____________equ1_5" localSheetId="26" hidden="1">{#N/A,#N/A,TRUE,"Est. de Fact.";#N/A,#N/A,TRUE,"Capitulo 19";#N/A,#N/A,TRUE,"Proyecto P855"}</definedName>
    <definedName name="_____________equ1_5" localSheetId="1" hidden="1">{#N/A,#N/A,TRUE,"Est. de Fact.";#N/A,#N/A,TRUE,"Capitulo 19";#N/A,#N/A,TRUE,"Proyecto P855"}</definedName>
    <definedName name="_____________equ1_5" localSheetId="4" hidden="1">{#N/A,#N/A,TRUE,"Est. de Fact.";#N/A,#N/A,TRUE,"Capitulo 19";#N/A,#N/A,TRUE,"Proyecto P855"}</definedName>
    <definedName name="_____________equ1_5" localSheetId="2" hidden="1">{#N/A,#N/A,TRUE,"Est. de Fact.";#N/A,#N/A,TRUE,"Capitulo 19";#N/A,#N/A,TRUE,"Proyecto P855"}</definedName>
    <definedName name="_____________equ1_5" localSheetId="0" hidden="1">{#N/A,#N/A,TRUE,"Est. de Fact.";#N/A,#N/A,TRUE,"Capitulo 19";#N/A,#N/A,TRUE,"Proyecto P855"}</definedName>
    <definedName name="_____________equ1_5" localSheetId="6" hidden="1">{#N/A,#N/A,TRUE,"Est. de Fact.";#N/A,#N/A,TRUE,"Capitulo 19";#N/A,#N/A,TRUE,"Proyecto P855"}</definedName>
    <definedName name="_____________equ1_5" localSheetId="16" hidden="1">{#N/A,#N/A,TRUE,"Est. de Fact.";#N/A,#N/A,TRUE,"Capitulo 19";#N/A,#N/A,TRUE,"Proyecto P855"}</definedName>
    <definedName name="_____________equ1_5" hidden="1">{#N/A,#N/A,TRUE,"Est. de Fact.";#N/A,#N/A,TRUE,"Capitulo 19";#N/A,#N/A,TRUE,"Proyecto P855"}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V4600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___gl1" localSheetId="15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25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24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26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16" hidden="1">{#N/A,#N/A,FALSE,"Total_OC015";#N/A,#N/A,FALSE,"ADMIN";#N/A,#N/A,FALSE,"PROCES";#N/A,#N/A,FALSE,"mecan";#N/A,#N/A,FALSE,"civil";#N/A,#N/A,FALSE,"CAÑER";#N/A,#N/A,FALSE,"ELEC";#N/A,#N/A,FALSE,"INSTR"}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gl1_1" localSheetId="15" hidden="1">{#N/A,#N/A,FALSE,"Total_OC015";#N/A,#N/A,FALSE,"ADMIN";#N/A,#N/A,FALSE,"PROCES";#N/A,#N/A,FALSE,"mecan";#N/A,#N/A,FALSE,"civil";#N/A,#N/A,FALSE,"CAÑER";#N/A,#N/A,FALSE,"ELEC";#N/A,#N/A,FALSE,"INSTR"}</definedName>
    <definedName name="_____________gl1_1" localSheetId="25" hidden="1">{#N/A,#N/A,FALSE,"Total_OC015";#N/A,#N/A,FALSE,"ADMIN";#N/A,#N/A,FALSE,"PROCES";#N/A,#N/A,FALSE,"mecan";#N/A,#N/A,FALSE,"civil";#N/A,#N/A,FALSE,"CAÑER";#N/A,#N/A,FALSE,"ELEC";#N/A,#N/A,FALSE,"INSTR"}</definedName>
    <definedName name="_____________gl1_1" localSheetId="24" hidden="1">{#N/A,#N/A,FALSE,"Total_OC015";#N/A,#N/A,FALSE,"ADMIN";#N/A,#N/A,FALSE,"PROCES";#N/A,#N/A,FALSE,"mecan";#N/A,#N/A,FALSE,"civil";#N/A,#N/A,FALSE,"CAÑER";#N/A,#N/A,FALSE,"ELEC";#N/A,#N/A,FALSE,"INSTR"}</definedName>
    <definedName name="_____________gl1_1" localSheetId="26" hidden="1">{#N/A,#N/A,FALSE,"Total_OC015";#N/A,#N/A,FALSE,"ADMIN";#N/A,#N/A,FALSE,"PROCES";#N/A,#N/A,FALSE,"mecan";#N/A,#N/A,FALSE,"civil";#N/A,#N/A,FALSE,"CAÑER";#N/A,#N/A,FALSE,"ELEC";#N/A,#N/A,FALSE,"INSTR"}</definedName>
    <definedName name="_____________gl1_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_1" localSheetId="4" hidden="1">{#N/A,#N/A,FALSE,"Total_OC015";#N/A,#N/A,FALSE,"ADMIN";#N/A,#N/A,FALSE,"PROCES";#N/A,#N/A,FALSE,"mecan";#N/A,#N/A,FALSE,"civil";#N/A,#N/A,FALSE,"CAÑER";#N/A,#N/A,FALSE,"ELEC";#N/A,#N/A,FALSE,"INSTR"}</definedName>
    <definedName name="_____________gl1_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_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_1" localSheetId="6" hidden="1">{#N/A,#N/A,FALSE,"Total_OC015";#N/A,#N/A,FALSE,"ADMIN";#N/A,#N/A,FALSE,"PROCES";#N/A,#N/A,FALSE,"mecan";#N/A,#N/A,FALSE,"civil";#N/A,#N/A,FALSE,"CAÑER";#N/A,#N/A,FALSE,"ELEC";#N/A,#N/A,FALSE,"INSTR"}</definedName>
    <definedName name="_____________gl1_1" localSheetId="16" hidden="1">{#N/A,#N/A,FALSE,"Total_OC015";#N/A,#N/A,FALSE,"ADMIN";#N/A,#N/A,FALSE,"PROCES";#N/A,#N/A,FALSE,"mecan";#N/A,#N/A,FALSE,"civil";#N/A,#N/A,FALSE,"CAÑER";#N/A,#N/A,FALSE,"ELEC";#N/A,#N/A,FALSE,"INSTR"}</definedName>
    <definedName name="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gl1_2" localSheetId="15" hidden="1">{#N/A,#N/A,FALSE,"Total_OC015";#N/A,#N/A,FALSE,"ADMIN";#N/A,#N/A,FALSE,"PROCES";#N/A,#N/A,FALSE,"mecan";#N/A,#N/A,FALSE,"civil";#N/A,#N/A,FALSE,"CAÑER";#N/A,#N/A,FALSE,"ELEC";#N/A,#N/A,FALSE,"INSTR"}</definedName>
    <definedName name="_____________gl1_2" localSheetId="25" hidden="1">{#N/A,#N/A,FALSE,"Total_OC015";#N/A,#N/A,FALSE,"ADMIN";#N/A,#N/A,FALSE,"PROCES";#N/A,#N/A,FALSE,"mecan";#N/A,#N/A,FALSE,"civil";#N/A,#N/A,FALSE,"CAÑER";#N/A,#N/A,FALSE,"ELEC";#N/A,#N/A,FALSE,"INSTR"}</definedName>
    <definedName name="_____________gl1_2" localSheetId="24" hidden="1">{#N/A,#N/A,FALSE,"Total_OC015";#N/A,#N/A,FALSE,"ADMIN";#N/A,#N/A,FALSE,"PROCES";#N/A,#N/A,FALSE,"mecan";#N/A,#N/A,FALSE,"civil";#N/A,#N/A,FALSE,"CAÑER";#N/A,#N/A,FALSE,"ELEC";#N/A,#N/A,FALSE,"INSTR"}</definedName>
    <definedName name="_____________gl1_2" localSheetId="26" hidden="1">{#N/A,#N/A,FALSE,"Total_OC015";#N/A,#N/A,FALSE,"ADMIN";#N/A,#N/A,FALSE,"PROCES";#N/A,#N/A,FALSE,"mecan";#N/A,#N/A,FALSE,"civil";#N/A,#N/A,FALSE,"CAÑER";#N/A,#N/A,FALSE,"ELEC";#N/A,#N/A,FALSE,"INSTR"}</definedName>
    <definedName name="_____________gl1_2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_2" localSheetId="4" hidden="1">{#N/A,#N/A,FALSE,"Total_OC015";#N/A,#N/A,FALSE,"ADMIN";#N/A,#N/A,FALSE,"PROCES";#N/A,#N/A,FALSE,"mecan";#N/A,#N/A,FALSE,"civil";#N/A,#N/A,FALSE,"CAÑER";#N/A,#N/A,FALSE,"ELEC";#N/A,#N/A,FALSE,"INSTR"}</definedName>
    <definedName name="_____________gl1_2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_2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_2" localSheetId="6" hidden="1">{#N/A,#N/A,FALSE,"Total_OC015";#N/A,#N/A,FALSE,"ADMIN";#N/A,#N/A,FALSE,"PROCES";#N/A,#N/A,FALSE,"mecan";#N/A,#N/A,FALSE,"civil";#N/A,#N/A,FALSE,"CAÑER";#N/A,#N/A,FALSE,"ELEC";#N/A,#N/A,FALSE,"INSTR"}</definedName>
    <definedName name="_____________gl1_2" localSheetId="16" hidden="1">{#N/A,#N/A,FALSE,"Total_OC015";#N/A,#N/A,FALSE,"ADMIN";#N/A,#N/A,FALSE,"PROCES";#N/A,#N/A,FALSE,"mecan";#N/A,#N/A,FALSE,"civil";#N/A,#N/A,FALSE,"CAÑER";#N/A,#N/A,FALSE,"ELEC";#N/A,#N/A,FALSE,"INSTR"}</definedName>
    <definedName name="_____________gl1_2" hidden="1">{#N/A,#N/A,FALSE,"Total_OC015";#N/A,#N/A,FALSE,"ADMIN";#N/A,#N/A,FALSE,"PROCES";#N/A,#N/A,FALSE,"mecan";#N/A,#N/A,FALSE,"civil";#N/A,#N/A,FALSE,"CAÑER";#N/A,#N/A,FALSE,"ELEC";#N/A,#N/A,FALSE,"INSTR"}</definedName>
    <definedName name="_____________gl1_3" localSheetId="15" hidden="1">{#N/A,#N/A,FALSE,"Total_OC015";#N/A,#N/A,FALSE,"ADMIN";#N/A,#N/A,FALSE,"PROCES";#N/A,#N/A,FALSE,"mecan";#N/A,#N/A,FALSE,"civil";#N/A,#N/A,FALSE,"CAÑER";#N/A,#N/A,FALSE,"ELEC";#N/A,#N/A,FALSE,"INSTR"}</definedName>
    <definedName name="_____________gl1_3" localSheetId="25" hidden="1">{#N/A,#N/A,FALSE,"Total_OC015";#N/A,#N/A,FALSE,"ADMIN";#N/A,#N/A,FALSE,"PROCES";#N/A,#N/A,FALSE,"mecan";#N/A,#N/A,FALSE,"civil";#N/A,#N/A,FALSE,"CAÑER";#N/A,#N/A,FALSE,"ELEC";#N/A,#N/A,FALSE,"INSTR"}</definedName>
    <definedName name="_____________gl1_3" localSheetId="24" hidden="1">{#N/A,#N/A,FALSE,"Total_OC015";#N/A,#N/A,FALSE,"ADMIN";#N/A,#N/A,FALSE,"PROCES";#N/A,#N/A,FALSE,"mecan";#N/A,#N/A,FALSE,"civil";#N/A,#N/A,FALSE,"CAÑER";#N/A,#N/A,FALSE,"ELEC";#N/A,#N/A,FALSE,"INSTR"}</definedName>
    <definedName name="_____________gl1_3" localSheetId="26" hidden="1">{#N/A,#N/A,FALSE,"Total_OC015";#N/A,#N/A,FALSE,"ADMIN";#N/A,#N/A,FALSE,"PROCES";#N/A,#N/A,FALSE,"mecan";#N/A,#N/A,FALSE,"civil";#N/A,#N/A,FALSE,"CAÑER";#N/A,#N/A,FALSE,"ELEC";#N/A,#N/A,FALSE,"INSTR"}</definedName>
    <definedName name="_____________gl1_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_3" localSheetId="4" hidden="1">{#N/A,#N/A,FALSE,"Total_OC015";#N/A,#N/A,FALSE,"ADMIN";#N/A,#N/A,FALSE,"PROCES";#N/A,#N/A,FALSE,"mecan";#N/A,#N/A,FALSE,"civil";#N/A,#N/A,FALSE,"CAÑER";#N/A,#N/A,FALSE,"ELEC";#N/A,#N/A,FALSE,"INSTR"}</definedName>
    <definedName name="_____________gl1_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_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_3" localSheetId="6" hidden="1">{#N/A,#N/A,FALSE,"Total_OC015";#N/A,#N/A,FALSE,"ADMIN";#N/A,#N/A,FALSE,"PROCES";#N/A,#N/A,FALSE,"mecan";#N/A,#N/A,FALSE,"civil";#N/A,#N/A,FALSE,"CAÑER";#N/A,#N/A,FALSE,"ELEC";#N/A,#N/A,FALSE,"INSTR"}</definedName>
    <definedName name="_____________gl1_3" localSheetId="16" hidden="1">{#N/A,#N/A,FALSE,"Total_OC015";#N/A,#N/A,FALSE,"ADMIN";#N/A,#N/A,FALSE,"PROCES";#N/A,#N/A,FALSE,"mecan";#N/A,#N/A,FALSE,"civil";#N/A,#N/A,FALSE,"CAÑER";#N/A,#N/A,FALSE,"ELEC";#N/A,#N/A,FALSE,"INSTR"}</definedName>
    <definedName name="_____________gl1_3" hidden="1">{#N/A,#N/A,FALSE,"Total_OC015";#N/A,#N/A,FALSE,"ADMIN";#N/A,#N/A,FALSE,"PROCES";#N/A,#N/A,FALSE,"mecan";#N/A,#N/A,FALSE,"civil";#N/A,#N/A,FALSE,"CAÑER";#N/A,#N/A,FALSE,"ELEC";#N/A,#N/A,FALSE,"INSTR"}</definedName>
    <definedName name="_____________gl1_4" localSheetId="15" hidden="1">{#N/A,#N/A,FALSE,"Total_OC015";#N/A,#N/A,FALSE,"ADMIN";#N/A,#N/A,FALSE,"PROCES";#N/A,#N/A,FALSE,"mecan";#N/A,#N/A,FALSE,"civil";#N/A,#N/A,FALSE,"CAÑER";#N/A,#N/A,FALSE,"ELEC";#N/A,#N/A,FALSE,"INSTR"}</definedName>
    <definedName name="_____________gl1_4" localSheetId="25" hidden="1">{#N/A,#N/A,FALSE,"Total_OC015";#N/A,#N/A,FALSE,"ADMIN";#N/A,#N/A,FALSE,"PROCES";#N/A,#N/A,FALSE,"mecan";#N/A,#N/A,FALSE,"civil";#N/A,#N/A,FALSE,"CAÑER";#N/A,#N/A,FALSE,"ELEC";#N/A,#N/A,FALSE,"INSTR"}</definedName>
    <definedName name="_____________gl1_4" localSheetId="24" hidden="1">{#N/A,#N/A,FALSE,"Total_OC015";#N/A,#N/A,FALSE,"ADMIN";#N/A,#N/A,FALSE,"PROCES";#N/A,#N/A,FALSE,"mecan";#N/A,#N/A,FALSE,"civil";#N/A,#N/A,FALSE,"CAÑER";#N/A,#N/A,FALSE,"ELEC";#N/A,#N/A,FALSE,"INSTR"}</definedName>
    <definedName name="_____________gl1_4" localSheetId="26" hidden="1">{#N/A,#N/A,FALSE,"Total_OC015";#N/A,#N/A,FALSE,"ADMIN";#N/A,#N/A,FALSE,"PROCES";#N/A,#N/A,FALSE,"mecan";#N/A,#N/A,FALSE,"civil";#N/A,#N/A,FALSE,"CAÑER";#N/A,#N/A,FALSE,"ELEC";#N/A,#N/A,FALSE,"INSTR"}</definedName>
    <definedName name="_____________gl1_4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_4" localSheetId="4" hidden="1">{#N/A,#N/A,FALSE,"Total_OC015";#N/A,#N/A,FALSE,"ADMIN";#N/A,#N/A,FALSE,"PROCES";#N/A,#N/A,FALSE,"mecan";#N/A,#N/A,FALSE,"civil";#N/A,#N/A,FALSE,"CAÑER";#N/A,#N/A,FALSE,"ELEC";#N/A,#N/A,FALSE,"INSTR"}</definedName>
    <definedName name="_____________gl1_4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_4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_4" localSheetId="6" hidden="1">{#N/A,#N/A,FALSE,"Total_OC015";#N/A,#N/A,FALSE,"ADMIN";#N/A,#N/A,FALSE,"PROCES";#N/A,#N/A,FALSE,"mecan";#N/A,#N/A,FALSE,"civil";#N/A,#N/A,FALSE,"CAÑER";#N/A,#N/A,FALSE,"ELEC";#N/A,#N/A,FALSE,"INSTR"}</definedName>
    <definedName name="_____________gl1_4" localSheetId="16" hidden="1">{#N/A,#N/A,FALSE,"Total_OC015";#N/A,#N/A,FALSE,"ADMIN";#N/A,#N/A,FALSE,"PROCES";#N/A,#N/A,FALSE,"mecan";#N/A,#N/A,FALSE,"civil";#N/A,#N/A,FALSE,"CAÑER";#N/A,#N/A,FALSE,"ELEC";#N/A,#N/A,FALSE,"INSTR"}</definedName>
    <definedName name="_____________gl1_4" hidden="1">{#N/A,#N/A,FALSE,"Total_OC015";#N/A,#N/A,FALSE,"ADMIN";#N/A,#N/A,FALSE,"PROCES";#N/A,#N/A,FALSE,"mecan";#N/A,#N/A,FALSE,"civil";#N/A,#N/A,FALSE,"CAÑER";#N/A,#N/A,FALSE,"ELEC";#N/A,#N/A,FALSE,"INSTR"}</definedName>
    <definedName name="_____________gl1_5" localSheetId="15" hidden="1">{#N/A,#N/A,FALSE,"Total_OC015";#N/A,#N/A,FALSE,"ADMIN";#N/A,#N/A,FALSE,"PROCES";#N/A,#N/A,FALSE,"mecan";#N/A,#N/A,FALSE,"civil";#N/A,#N/A,FALSE,"CAÑER";#N/A,#N/A,FALSE,"ELEC";#N/A,#N/A,FALSE,"INSTR"}</definedName>
    <definedName name="_____________gl1_5" localSheetId="25" hidden="1">{#N/A,#N/A,FALSE,"Total_OC015";#N/A,#N/A,FALSE,"ADMIN";#N/A,#N/A,FALSE,"PROCES";#N/A,#N/A,FALSE,"mecan";#N/A,#N/A,FALSE,"civil";#N/A,#N/A,FALSE,"CAÑER";#N/A,#N/A,FALSE,"ELEC";#N/A,#N/A,FALSE,"INSTR"}</definedName>
    <definedName name="_____________gl1_5" localSheetId="24" hidden="1">{#N/A,#N/A,FALSE,"Total_OC015";#N/A,#N/A,FALSE,"ADMIN";#N/A,#N/A,FALSE,"PROCES";#N/A,#N/A,FALSE,"mecan";#N/A,#N/A,FALSE,"civil";#N/A,#N/A,FALSE,"CAÑER";#N/A,#N/A,FALSE,"ELEC";#N/A,#N/A,FALSE,"INSTR"}</definedName>
    <definedName name="_____________gl1_5" localSheetId="26" hidden="1">{#N/A,#N/A,FALSE,"Total_OC015";#N/A,#N/A,FALSE,"ADMIN";#N/A,#N/A,FALSE,"PROCES";#N/A,#N/A,FALSE,"mecan";#N/A,#N/A,FALSE,"civil";#N/A,#N/A,FALSE,"CAÑER";#N/A,#N/A,FALSE,"ELEC";#N/A,#N/A,FALSE,"INSTR"}</definedName>
    <definedName name="_____________gl1_5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_5" localSheetId="4" hidden="1">{#N/A,#N/A,FALSE,"Total_OC015";#N/A,#N/A,FALSE,"ADMIN";#N/A,#N/A,FALSE,"PROCES";#N/A,#N/A,FALSE,"mecan";#N/A,#N/A,FALSE,"civil";#N/A,#N/A,FALSE,"CAÑER";#N/A,#N/A,FALSE,"ELEC";#N/A,#N/A,FALSE,"INSTR"}</definedName>
    <definedName name="_____________gl1_5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_5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_5" localSheetId="6" hidden="1">{#N/A,#N/A,FALSE,"Total_OC015";#N/A,#N/A,FALSE,"ADMIN";#N/A,#N/A,FALSE,"PROCES";#N/A,#N/A,FALSE,"mecan";#N/A,#N/A,FALSE,"civil";#N/A,#N/A,FALSE,"CAÑER";#N/A,#N/A,FALSE,"ELEC";#N/A,#N/A,FALSE,"INSTR"}</definedName>
    <definedName name="_____________gl1_5" localSheetId="16" hidden="1">{#N/A,#N/A,FALSE,"Total_OC015";#N/A,#N/A,FALSE,"ADMIN";#N/A,#N/A,FALSE,"PROCES";#N/A,#N/A,FALSE,"mecan";#N/A,#N/A,FALSE,"civil";#N/A,#N/A,FALSE,"CAÑER";#N/A,#N/A,FALSE,"ELEC";#N/A,#N/A,FALSE,"INSTR"}</definedName>
    <definedName name="_____________gl1_5" hidden="1">{#N/A,#N/A,FALSE,"Total_OC015";#N/A,#N/A,FALSE,"ADMIN";#N/A,#N/A,FALSE,"PROCES";#N/A,#N/A,FALSE,"mecan";#N/A,#N/A,FALSE,"civil";#N/A,#N/A,FALSE,"CAÑER";#N/A,#N/A,FALSE,"ELEC";#N/A,#N/A,FALSE,"INSTR"}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m1" hidden="1">{#N/A,#N/A,FALSE,"Costos_Elem_Hid";#N/A,#N/A,FALSE,"Costos_Elem_Hid";#N/A,#N/A,FALSE,"Costos_Elem_Hid"}</definedName>
    <definedName name="_____________m1_1" hidden="1">{#N/A,#N/A,FALSE,"Costos_Elem_Hid";#N/A,#N/A,FALSE,"Costos_Elem_Hid";#N/A,#N/A,FALSE,"Costos_Elem_Hid"}</definedName>
    <definedName name="_____________m2" hidden="1">{#N/A,#N/A,FALSE,"Costos_Elem_Hid";#N/A,#N/A,FALSE,"Costos_Elem_Hid";#N/A,#N/A,FALSE,"Costos_Elem_Hid"}</definedName>
    <definedName name="_____________m2_1" hidden="1">{#N/A,#N/A,FALSE,"Costos_Elem_Hid";#N/A,#N/A,FALSE,"Costos_Elem_Hid";#N/A,#N/A,FALSE,"Costos_Elem_Hid"}</definedName>
    <definedName name="_____________m3" hidden="1">{#N/A,#N/A,TRUE,"Costos_Subg_Hid"}</definedName>
    <definedName name="_____________m3_1" hidden="1">{#N/A,#N/A,TRUE,"Costos_Subg_Hid"}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15" hidden="1">{#N/A,#N/A,TRUE,"Est. de Fact.";#N/A,#N/A,TRUE,"Capitulo 19";#N/A,#N/A,TRUE,"Proyecto P855"}</definedName>
    <definedName name="_____________wrn1" localSheetId="25" hidden="1">{#N/A,#N/A,TRUE,"Est. de Fact.";#N/A,#N/A,TRUE,"Capitulo 19";#N/A,#N/A,TRUE,"Proyecto P855"}</definedName>
    <definedName name="_____________wrn1" localSheetId="24" hidden="1">{#N/A,#N/A,TRUE,"Est. de Fact.";#N/A,#N/A,TRUE,"Capitulo 19";#N/A,#N/A,TRUE,"Proyecto P855"}</definedName>
    <definedName name="_____________wrn1" localSheetId="26" hidden="1">{#N/A,#N/A,TRUE,"Est. de Fact.";#N/A,#N/A,TRUE,"Capitulo 19";#N/A,#N/A,TRUE,"Proyecto P855"}</definedName>
    <definedName name="_____________wrn1" localSheetId="1" hidden="1">{#N/A,#N/A,TRUE,"Est. de Fact.";#N/A,#N/A,TRUE,"Capitulo 19";#N/A,#N/A,TRUE,"Proyecto P855"}</definedName>
    <definedName name="_____________wrn1" localSheetId="4" hidden="1">{#N/A,#N/A,TRUE,"Est. de Fact.";#N/A,#N/A,TRUE,"Capitulo 19";#N/A,#N/A,TRUE,"Proyecto P855"}</definedName>
    <definedName name="_____________wrn1" localSheetId="2" hidden="1">{#N/A,#N/A,TRUE,"Est. de Fact.";#N/A,#N/A,TRUE,"Capitulo 19";#N/A,#N/A,TRUE,"Proyecto P855"}</definedName>
    <definedName name="_____________wrn1" localSheetId="0" hidden="1">{#N/A,#N/A,TRUE,"Est. de Fact.";#N/A,#N/A,TRUE,"Capitulo 19";#N/A,#N/A,TRUE,"Proyecto P855"}</definedName>
    <definedName name="_____________wrn1" localSheetId="6" hidden="1">{#N/A,#N/A,TRUE,"Est. de Fact.";#N/A,#N/A,TRUE,"Capitulo 19";#N/A,#N/A,TRUE,"Proyecto P855"}</definedName>
    <definedName name="_____________wrn1" localSheetId="16" hidden="1">{#N/A,#N/A,TRUE,"Est. de Fact.";#N/A,#N/A,TRUE,"Capitulo 19";#N/A,#N/A,TRUE,"Proyecto P855"}</definedName>
    <definedName name="_____________wrn1" hidden="1">{#N/A,#N/A,TRUE,"Est. de Fact.";#N/A,#N/A,TRUE,"Capitulo 19";#N/A,#N/A,TRUE,"Proyecto P855"}</definedName>
    <definedName name="_____________wrn1_1" localSheetId="15" hidden="1">{#N/A,#N/A,TRUE,"Est. de Fact.";#N/A,#N/A,TRUE,"Capitulo 19";#N/A,#N/A,TRUE,"Proyecto P855"}</definedName>
    <definedName name="_____________wrn1_1" localSheetId="25" hidden="1">{#N/A,#N/A,TRUE,"Est. de Fact.";#N/A,#N/A,TRUE,"Capitulo 19";#N/A,#N/A,TRUE,"Proyecto P855"}</definedName>
    <definedName name="_____________wrn1_1" localSheetId="24" hidden="1">{#N/A,#N/A,TRUE,"Est. de Fact.";#N/A,#N/A,TRUE,"Capitulo 19";#N/A,#N/A,TRUE,"Proyecto P855"}</definedName>
    <definedName name="_____________wrn1_1" localSheetId="26" hidden="1">{#N/A,#N/A,TRUE,"Est. de Fact.";#N/A,#N/A,TRUE,"Capitulo 19";#N/A,#N/A,TRUE,"Proyecto P855"}</definedName>
    <definedName name="_____________wrn1_1" localSheetId="1" hidden="1">{#N/A,#N/A,TRUE,"Est. de Fact.";#N/A,#N/A,TRUE,"Capitulo 19";#N/A,#N/A,TRUE,"Proyecto P855"}</definedName>
    <definedName name="_____________wrn1_1" localSheetId="4" hidden="1">{#N/A,#N/A,TRUE,"Est. de Fact.";#N/A,#N/A,TRUE,"Capitulo 19";#N/A,#N/A,TRUE,"Proyecto P855"}</definedName>
    <definedName name="_____________wrn1_1" localSheetId="2" hidden="1">{#N/A,#N/A,TRUE,"Est. de Fact.";#N/A,#N/A,TRUE,"Capitulo 19";#N/A,#N/A,TRUE,"Proyecto P855"}</definedName>
    <definedName name="_____________wrn1_1" localSheetId="0" hidden="1">{#N/A,#N/A,TRUE,"Est. de Fact.";#N/A,#N/A,TRUE,"Capitulo 19";#N/A,#N/A,TRUE,"Proyecto P855"}</definedName>
    <definedName name="_____________wrn1_1" localSheetId="6" hidden="1">{#N/A,#N/A,TRUE,"Est. de Fact.";#N/A,#N/A,TRUE,"Capitulo 19";#N/A,#N/A,TRUE,"Proyecto P855"}</definedName>
    <definedName name="_____________wrn1_1" localSheetId="16" hidden="1">{#N/A,#N/A,TRUE,"Est. de Fact.";#N/A,#N/A,TRUE,"Capitulo 19";#N/A,#N/A,TRUE,"Proyecto P855"}</definedName>
    <definedName name="_____________wrn1_1" hidden="1">{#N/A,#N/A,TRUE,"Est. de Fact.";#N/A,#N/A,TRUE,"Capitulo 19";#N/A,#N/A,TRUE,"Proyecto P855"}</definedName>
    <definedName name="_____________wrn1_2" localSheetId="15" hidden="1">{#N/A,#N/A,TRUE,"Est. de Fact.";#N/A,#N/A,TRUE,"Capitulo 19";#N/A,#N/A,TRUE,"Proyecto P855"}</definedName>
    <definedName name="_____________wrn1_2" localSheetId="25" hidden="1">{#N/A,#N/A,TRUE,"Est. de Fact.";#N/A,#N/A,TRUE,"Capitulo 19";#N/A,#N/A,TRUE,"Proyecto P855"}</definedName>
    <definedName name="_____________wrn1_2" localSheetId="24" hidden="1">{#N/A,#N/A,TRUE,"Est. de Fact.";#N/A,#N/A,TRUE,"Capitulo 19";#N/A,#N/A,TRUE,"Proyecto P855"}</definedName>
    <definedName name="_____________wrn1_2" localSheetId="26" hidden="1">{#N/A,#N/A,TRUE,"Est. de Fact.";#N/A,#N/A,TRUE,"Capitulo 19";#N/A,#N/A,TRUE,"Proyecto P855"}</definedName>
    <definedName name="_____________wrn1_2" localSheetId="1" hidden="1">{#N/A,#N/A,TRUE,"Est. de Fact.";#N/A,#N/A,TRUE,"Capitulo 19";#N/A,#N/A,TRUE,"Proyecto P855"}</definedName>
    <definedName name="_____________wrn1_2" localSheetId="4" hidden="1">{#N/A,#N/A,TRUE,"Est. de Fact.";#N/A,#N/A,TRUE,"Capitulo 19";#N/A,#N/A,TRUE,"Proyecto P855"}</definedName>
    <definedName name="_____________wrn1_2" localSheetId="2" hidden="1">{#N/A,#N/A,TRUE,"Est. de Fact.";#N/A,#N/A,TRUE,"Capitulo 19";#N/A,#N/A,TRUE,"Proyecto P855"}</definedName>
    <definedName name="_____________wrn1_2" localSheetId="0" hidden="1">{#N/A,#N/A,TRUE,"Est. de Fact.";#N/A,#N/A,TRUE,"Capitulo 19";#N/A,#N/A,TRUE,"Proyecto P855"}</definedName>
    <definedName name="_____________wrn1_2" localSheetId="6" hidden="1">{#N/A,#N/A,TRUE,"Est. de Fact.";#N/A,#N/A,TRUE,"Capitulo 19";#N/A,#N/A,TRUE,"Proyecto P855"}</definedName>
    <definedName name="_____________wrn1_2" localSheetId="16" hidden="1">{#N/A,#N/A,TRUE,"Est. de Fact.";#N/A,#N/A,TRUE,"Capitulo 19";#N/A,#N/A,TRUE,"Proyecto P855"}</definedName>
    <definedName name="_____________wrn1_2" hidden="1">{#N/A,#N/A,TRUE,"Est. de Fact.";#N/A,#N/A,TRUE,"Capitulo 19";#N/A,#N/A,TRUE,"Proyecto P855"}</definedName>
    <definedName name="_____________wrn1_3" localSheetId="15" hidden="1">{#N/A,#N/A,TRUE,"Est. de Fact.";#N/A,#N/A,TRUE,"Capitulo 19";#N/A,#N/A,TRUE,"Proyecto P855"}</definedName>
    <definedName name="_____________wrn1_3" localSheetId="25" hidden="1">{#N/A,#N/A,TRUE,"Est. de Fact.";#N/A,#N/A,TRUE,"Capitulo 19";#N/A,#N/A,TRUE,"Proyecto P855"}</definedName>
    <definedName name="_____________wrn1_3" localSheetId="24" hidden="1">{#N/A,#N/A,TRUE,"Est. de Fact.";#N/A,#N/A,TRUE,"Capitulo 19";#N/A,#N/A,TRUE,"Proyecto P855"}</definedName>
    <definedName name="_____________wrn1_3" localSheetId="26" hidden="1">{#N/A,#N/A,TRUE,"Est. de Fact.";#N/A,#N/A,TRUE,"Capitulo 19";#N/A,#N/A,TRUE,"Proyecto P855"}</definedName>
    <definedName name="_____________wrn1_3" localSheetId="1" hidden="1">{#N/A,#N/A,TRUE,"Est. de Fact.";#N/A,#N/A,TRUE,"Capitulo 19";#N/A,#N/A,TRUE,"Proyecto P855"}</definedName>
    <definedName name="_____________wrn1_3" localSheetId="4" hidden="1">{#N/A,#N/A,TRUE,"Est. de Fact.";#N/A,#N/A,TRUE,"Capitulo 19";#N/A,#N/A,TRUE,"Proyecto P855"}</definedName>
    <definedName name="_____________wrn1_3" localSheetId="2" hidden="1">{#N/A,#N/A,TRUE,"Est. de Fact.";#N/A,#N/A,TRUE,"Capitulo 19";#N/A,#N/A,TRUE,"Proyecto P855"}</definedName>
    <definedName name="_____________wrn1_3" localSheetId="0" hidden="1">{#N/A,#N/A,TRUE,"Est. de Fact.";#N/A,#N/A,TRUE,"Capitulo 19";#N/A,#N/A,TRUE,"Proyecto P855"}</definedName>
    <definedName name="_____________wrn1_3" localSheetId="6" hidden="1">{#N/A,#N/A,TRUE,"Est. de Fact.";#N/A,#N/A,TRUE,"Capitulo 19";#N/A,#N/A,TRUE,"Proyecto P855"}</definedName>
    <definedName name="_____________wrn1_3" localSheetId="16" hidden="1">{#N/A,#N/A,TRUE,"Est. de Fact.";#N/A,#N/A,TRUE,"Capitulo 19";#N/A,#N/A,TRUE,"Proyecto P855"}</definedName>
    <definedName name="_____________wrn1_3" hidden="1">{#N/A,#N/A,TRUE,"Est. de Fact.";#N/A,#N/A,TRUE,"Capitulo 19";#N/A,#N/A,TRUE,"Proyecto P855"}</definedName>
    <definedName name="_____________wrn1_4" localSheetId="15" hidden="1">{#N/A,#N/A,TRUE,"Est. de Fact.";#N/A,#N/A,TRUE,"Capitulo 19";#N/A,#N/A,TRUE,"Proyecto P855"}</definedName>
    <definedName name="_____________wrn1_4" localSheetId="25" hidden="1">{#N/A,#N/A,TRUE,"Est. de Fact.";#N/A,#N/A,TRUE,"Capitulo 19";#N/A,#N/A,TRUE,"Proyecto P855"}</definedName>
    <definedName name="_____________wrn1_4" localSheetId="24" hidden="1">{#N/A,#N/A,TRUE,"Est. de Fact.";#N/A,#N/A,TRUE,"Capitulo 19";#N/A,#N/A,TRUE,"Proyecto P855"}</definedName>
    <definedName name="_____________wrn1_4" localSheetId="26" hidden="1">{#N/A,#N/A,TRUE,"Est. de Fact.";#N/A,#N/A,TRUE,"Capitulo 19";#N/A,#N/A,TRUE,"Proyecto P855"}</definedName>
    <definedName name="_____________wrn1_4" localSheetId="1" hidden="1">{#N/A,#N/A,TRUE,"Est. de Fact.";#N/A,#N/A,TRUE,"Capitulo 19";#N/A,#N/A,TRUE,"Proyecto P855"}</definedName>
    <definedName name="_____________wrn1_4" localSheetId="4" hidden="1">{#N/A,#N/A,TRUE,"Est. de Fact.";#N/A,#N/A,TRUE,"Capitulo 19";#N/A,#N/A,TRUE,"Proyecto P855"}</definedName>
    <definedName name="_____________wrn1_4" localSheetId="2" hidden="1">{#N/A,#N/A,TRUE,"Est. de Fact.";#N/A,#N/A,TRUE,"Capitulo 19";#N/A,#N/A,TRUE,"Proyecto P855"}</definedName>
    <definedName name="_____________wrn1_4" localSheetId="0" hidden="1">{#N/A,#N/A,TRUE,"Est. de Fact.";#N/A,#N/A,TRUE,"Capitulo 19";#N/A,#N/A,TRUE,"Proyecto P855"}</definedName>
    <definedName name="_____________wrn1_4" localSheetId="6" hidden="1">{#N/A,#N/A,TRUE,"Est. de Fact.";#N/A,#N/A,TRUE,"Capitulo 19";#N/A,#N/A,TRUE,"Proyecto P855"}</definedName>
    <definedName name="_____________wrn1_4" localSheetId="16" hidden="1">{#N/A,#N/A,TRUE,"Est. de Fact.";#N/A,#N/A,TRUE,"Capitulo 19";#N/A,#N/A,TRUE,"Proyecto P855"}</definedName>
    <definedName name="_____________wrn1_4" hidden="1">{#N/A,#N/A,TRUE,"Est. de Fact.";#N/A,#N/A,TRUE,"Capitulo 19";#N/A,#N/A,TRUE,"Proyecto P855"}</definedName>
    <definedName name="_____________wrn1_5" localSheetId="15" hidden="1">{#N/A,#N/A,TRUE,"Est. de Fact.";#N/A,#N/A,TRUE,"Capitulo 19";#N/A,#N/A,TRUE,"Proyecto P855"}</definedName>
    <definedName name="_____________wrn1_5" localSheetId="25" hidden="1">{#N/A,#N/A,TRUE,"Est. de Fact.";#N/A,#N/A,TRUE,"Capitulo 19";#N/A,#N/A,TRUE,"Proyecto P855"}</definedName>
    <definedName name="_____________wrn1_5" localSheetId="24" hidden="1">{#N/A,#N/A,TRUE,"Est. de Fact.";#N/A,#N/A,TRUE,"Capitulo 19";#N/A,#N/A,TRUE,"Proyecto P855"}</definedName>
    <definedName name="_____________wrn1_5" localSheetId="26" hidden="1">{#N/A,#N/A,TRUE,"Est. de Fact.";#N/A,#N/A,TRUE,"Capitulo 19";#N/A,#N/A,TRUE,"Proyecto P855"}</definedName>
    <definedName name="_____________wrn1_5" localSheetId="1" hidden="1">{#N/A,#N/A,TRUE,"Est. de Fact.";#N/A,#N/A,TRUE,"Capitulo 19";#N/A,#N/A,TRUE,"Proyecto P855"}</definedName>
    <definedName name="_____________wrn1_5" localSheetId="4" hidden="1">{#N/A,#N/A,TRUE,"Est. de Fact.";#N/A,#N/A,TRUE,"Capitulo 19";#N/A,#N/A,TRUE,"Proyecto P855"}</definedName>
    <definedName name="_____________wrn1_5" localSheetId="2" hidden="1">{#N/A,#N/A,TRUE,"Est. de Fact.";#N/A,#N/A,TRUE,"Capitulo 19";#N/A,#N/A,TRUE,"Proyecto P855"}</definedName>
    <definedName name="_____________wrn1_5" localSheetId="0" hidden="1">{#N/A,#N/A,TRUE,"Est. de Fact.";#N/A,#N/A,TRUE,"Capitulo 19";#N/A,#N/A,TRUE,"Proyecto P855"}</definedName>
    <definedName name="_____________wrn1_5" localSheetId="6" hidden="1">{#N/A,#N/A,TRUE,"Est. de Fact.";#N/A,#N/A,TRUE,"Capitulo 19";#N/A,#N/A,TRUE,"Proyecto P855"}</definedName>
    <definedName name="_____________wrn1_5" localSheetId="16" hidden="1">{#N/A,#N/A,TRUE,"Est. de Fact.";#N/A,#N/A,TRUE,"Capitulo 19";#N/A,#N/A,TRUE,"Proyecto P855"}</definedName>
    <definedName name="_____________wrn1_5" hidden="1">{#N/A,#N/A,TRUE,"Est. de Fact.";#N/A,#N/A,TRUE,"Capitulo 19";#N/A,#N/A,TRUE,"Proyecto P855"}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15" hidden="1">{#N/A,#N/A,TRUE,"Est. de Fact.";#N/A,#N/A,TRUE,"Capitulo 19";#N/A,#N/A,TRUE,"Proyecto P855"}</definedName>
    <definedName name="____________equ1" localSheetId="25" hidden="1">{#N/A,#N/A,TRUE,"Est. de Fact.";#N/A,#N/A,TRUE,"Capitulo 19";#N/A,#N/A,TRUE,"Proyecto P855"}</definedName>
    <definedName name="____________equ1" localSheetId="24" hidden="1">{#N/A,#N/A,TRUE,"Est. de Fact.";#N/A,#N/A,TRUE,"Capitulo 19";#N/A,#N/A,TRUE,"Proyecto P855"}</definedName>
    <definedName name="____________equ1" localSheetId="26" hidden="1">{#N/A,#N/A,TRUE,"Est. de Fact.";#N/A,#N/A,TRUE,"Capitulo 19";#N/A,#N/A,TRUE,"Proyecto P855"}</definedName>
    <definedName name="____________equ1" localSheetId="1" hidden="1">{#N/A,#N/A,TRUE,"Est. de Fact.";#N/A,#N/A,TRUE,"Capitulo 19";#N/A,#N/A,TRUE,"Proyecto P855"}</definedName>
    <definedName name="____________equ1" localSheetId="4" hidden="1">{#N/A,#N/A,TRUE,"Est. de Fact.";#N/A,#N/A,TRUE,"Capitulo 19";#N/A,#N/A,TRUE,"Proyecto P855"}</definedName>
    <definedName name="____________equ1" localSheetId="2" hidden="1">{#N/A,#N/A,TRUE,"Est. de Fact.";#N/A,#N/A,TRUE,"Capitulo 19";#N/A,#N/A,TRUE,"Proyecto P855"}</definedName>
    <definedName name="____________equ1" localSheetId="0" hidden="1">{#N/A,#N/A,TRUE,"Est. de Fact.";#N/A,#N/A,TRUE,"Capitulo 19";#N/A,#N/A,TRUE,"Proyecto P855"}</definedName>
    <definedName name="____________equ1" localSheetId="6" hidden="1">{#N/A,#N/A,TRUE,"Est. de Fact.";#N/A,#N/A,TRUE,"Capitulo 19";#N/A,#N/A,TRUE,"Proyecto P855"}</definedName>
    <definedName name="____________equ1" localSheetId="16" hidden="1">{#N/A,#N/A,TRUE,"Est. de Fact.";#N/A,#N/A,TRUE,"Capitulo 19";#N/A,#N/A,TRUE,"Proyecto P855"}</definedName>
    <definedName name="____________equ1" hidden="1">{#N/A,#N/A,TRUE,"Est. de Fact.";#N/A,#N/A,TRUE,"Capitulo 19";#N/A,#N/A,TRUE,"Proyecto P855"}</definedName>
    <definedName name="____________equ1_1" localSheetId="15" hidden="1">{#N/A,#N/A,TRUE,"Est. de Fact.";#N/A,#N/A,TRUE,"Capitulo 19";#N/A,#N/A,TRUE,"Proyecto P855"}</definedName>
    <definedName name="____________equ1_1" localSheetId="25" hidden="1">{#N/A,#N/A,TRUE,"Est. de Fact.";#N/A,#N/A,TRUE,"Capitulo 19";#N/A,#N/A,TRUE,"Proyecto P855"}</definedName>
    <definedName name="____________equ1_1" localSheetId="24" hidden="1">{#N/A,#N/A,TRUE,"Est. de Fact.";#N/A,#N/A,TRUE,"Capitulo 19";#N/A,#N/A,TRUE,"Proyecto P855"}</definedName>
    <definedName name="____________equ1_1" localSheetId="26" hidden="1">{#N/A,#N/A,TRUE,"Est. de Fact.";#N/A,#N/A,TRUE,"Capitulo 19";#N/A,#N/A,TRUE,"Proyecto P855"}</definedName>
    <definedName name="____________equ1_1" localSheetId="1" hidden="1">{#N/A,#N/A,TRUE,"Est. de Fact.";#N/A,#N/A,TRUE,"Capitulo 19";#N/A,#N/A,TRUE,"Proyecto P855"}</definedName>
    <definedName name="____________equ1_1" localSheetId="4" hidden="1">{#N/A,#N/A,TRUE,"Est. de Fact.";#N/A,#N/A,TRUE,"Capitulo 19";#N/A,#N/A,TRUE,"Proyecto P855"}</definedName>
    <definedName name="____________equ1_1" localSheetId="2" hidden="1">{#N/A,#N/A,TRUE,"Est. de Fact.";#N/A,#N/A,TRUE,"Capitulo 19";#N/A,#N/A,TRUE,"Proyecto P855"}</definedName>
    <definedName name="____________equ1_1" localSheetId="0" hidden="1">{#N/A,#N/A,TRUE,"Est. de Fact.";#N/A,#N/A,TRUE,"Capitulo 19";#N/A,#N/A,TRUE,"Proyecto P855"}</definedName>
    <definedName name="____________equ1_1" localSheetId="6" hidden="1">{#N/A,#N/A,TRUE,"Est. de Fact.";#N/A,#N/A,TRUE,"Capitulo 19";#N/A,#N/A,TRUE,"Proyecto P855"}</definedName>
    <definedName name="____________equ1_1" localSheetId="16" hidden="1">{#N/A,#N/A,TRUE,"Est. de Fact.";#N/A,#N/A,TRUE,"Capitulo 19";#N/A,#N/A,TRUE,"Proyecto P855"}</definedName>
    <definedName name="____________equ1_1" hidden="1">{#N/A,#N/A,TRUE,"Est. de Fact.";#N/A,#N/A,TRUE,"Capitulo 19";#N/A,#N/A,TRUE,"Proyecto P855"}</definedName>
    <definedName name="____________equ1_2" localSheetId="15" hidden="1">{#N/A,#N/A,TRUE,"Est. de Fact.";#N/A,#N/A,TRUE,"Capitulo 19";#N/A,#N/A,TRUE,"Proyecto P855"}</definedName>
    <definedName name="____________equ1_2" localSheetId="25" hidden="1">{#N/A,#N/A,TRUE,"Est. de Fact.";#N/A,#N/A,TRUE,"Capitulo 19";#N/A,#N/A,TRUE,"Proyecto P855"}</definedName>
    <definedName name="____________equ1_2" localSheetId="24" hidden="1">{#N/A,#N/A,TRUE,"Est. de Fact.";#N/A,#N/A,TRUE,"Capitulo 19";#N/A,#N/A,TRUE,"Proyecto P855"}</definedName>
    <definedName name="____________equ1_2" localSheetId="26" hidden="1">{#N/A,#N/A,TRUE,"Est. de Fact.";#N/A,#N/A,TRUE,"Capitulo 19";#N/A,#N/A,TRUE,"Proyecto P855"}</definedName>
    <definedName name="____________equ1_2" localSheetId="1" hidden="1">{#N/A,#N/A,TRUE,"Est. de Fact.";#N/A,#N/A,TRUE,"Capitulo 19";#N/A,#N/A,TRUE,"Proyecto P855"}</definedName>
    <definedName name="____________equ1_2" localSheetId="4" hidden="1">{#N/A,#N/A,TRUE,"Est. de Fact.";#N/A,#N/A,TRUE,"Capitulo 19";#N/A,#N/A,TRUE,"Proyecto P855"}</definedName>
    <definedName name="____________equ1_2" localSheetId="2" hidden="1">{#N/A,#N/A,TRUE,"Est. de Fact.";#N/A,#N/A,TRUE,"Capitulo 19";#N/A,#N/A,TRUE,"Proyecto P855"}</definedName>
    <definedName name="____________equ1_2" localSheetId="0" hidden="1">{#N/A,#N/A,TRUE,"Est. de Fact.";#N/A,#N/A,TRUE,"Capitulo 19";#N/A,#N/A,TRUE,"Proyecto P855"}</definedName>
    <definedName name="____________equ1_2" localSheetId="6" hidden="1">{#N/A,#N/A,TRUE,"Est. de Fact.";#N/A,#N/A,TRUE,"Capitulo 19";#N/A,#N/A,TRUE,"Proyecto P855"}</definedName>
    <definedName name="____________equ1_2" localSheetId="16" hidden="1">{#N/A,#N/A,TRUE,"Est. de Fact.";#N/A,#N/A,TRUE,"Capitulo 19";#N/A,#N/A,TRUE,"Proyecto P855"}</definedName>
    <definedName name="____________equ1_2" hidden="1">{#N/A,#N/A,TRUE,"Est. de Fact.";#N/A,#N/A,TRUE,"Capitulo 19";#N/A,#N/A,TRUE,"Proyecto P855"}</definedName>
    <definedName name="____________equ1_3" localSheetId="15" hidden="1">{#N/A,#N/A,TRUE,"Est. de Fact.";#N/A,#N/A,TRUE,"Capitulo 19";#N/A,#N/A,TRUE,"Proyecto P855"}</definedName>
    <definedName name="____________equ1_3" localSheetId="25" hidden="1">{#N/A,#N/A,TRUE,"Est. de Fact.";#N/A,#N/A,TRUE,"Capitulo 19";#N/A,#N/A,TRUE,"Proyecto P855"}</definedName>
    <definedName name="____________equ1_3" localSheetId="24" hidden="1">{#N/A,#N/A,TRUE,"Est. de Fact.";#N/A,#N/A,TRUE,"Capitulo 19";#N/A,#N/A,TRUE,"Proyecto P855"}</definedName>
    <definedName name="____________equ1_3" localSheetId="26" hidden="1">{#N/A,#N/A,TRUE,"Est. de Fact.";#N/A,#N/A,TRUE,"Capitulo 19";#N/A,#N/A,TRUE,"Proyecto P855"}</definedName>
    <definedName name="____________equ1_3" localSheetId="1" hidden="1">{#N/A,#N/A,TRUE,"Est. de Fact.";#N/A,#N/A,TRUE,"Capitulo 19";#N/A,#N/A,TRUE,"Proyecto P855"}</definedName>
    <definedName name="____________equ1_3" localSheetId="4" hidden="1">{#N/A,#N/A,TRUE,"Est. de Fact.";#N/A,#N/A,TRUE,"Capitulo 19";#N/A,#N/A,TRUE,"Proyecto P855"}</definedName>
    <definedName name="____________equ1_3" localSheetId="2" hidden="1">{#N/A,#N/A,TRUE,"Est. de Fact.";#N/A,#N/A,TRUE,"Capitulo 19";#N/A,#N/A,TRUE,"Proyecto P855"}</definedName>
    <definedName name="____________equ1_3" localSheetId="0" hidden="1">{#N/A,#N/A,TRUE,"Est. de Fact.";#N/A,#N/A,TRUE,"Capitulo 19";#N/A,#N/A,TRUE,"Proyecto P855"}</definedName>
    <definedName name="____________equ1_3" localSheetId="6" hidden="1">{#N/A,#N/A,TRUE,"Est. de Fact.";#N/A,#N/A,TRUE,"Capitulo 19";#N/A,#N/A,TRUE,"Proyecto P855"}</definedName>
    <definedName name="____________equ1_3" localSheetId="16" hidden="1">{#N/A,#N/A,TRUE,"Est. de Fact.";#N/A,#N/A,TRUE,"Capitulo 19";#N/A,#N/A,TRUE,"Proyecto P855"}</definedName>
    <definedName name="____________equ1_3" hidden="1">{#N/A,#N/A,TRUE,"Est. de Fact.";#N/A,#N/A,TRUE,"Capitulo 19";#N/A,#N/A,TRUE,"Proyecto P855"}</definedName>
    <definedName name="____________equ1_4" localSheetId="15" hidden="1">{#N/A,#N/A,TRUE,"Est. de Fact.";#N/A,#N/A,TRUE,"Capitulo 19";#N/A,#N/A,TRUE,"Proyecto P855"}</definedName>
    <definedName name="____________equ1_4" localSheetId="25" hidden="1">{#N/A,#N/A,TRUE,"Est. de Fact.";#N/A,#N/A,TRUE,"Capitulo 19";#N/A,#N/A,TRUE,"Proyecto P855"}</definedName>
    <definedName name="____________equ1_4" localSheetId="24" hidden="1">{#N/A,#N/A,TRUE,"Est. de Fact.";#N/A,#N/A,TRUE,"Capitulo 19";#N/A,#N/A,TRUE,"Proyecto P855"}</definedName>
    <definedName name="____________equ1_4" localSheetId="26" hidden="1">{#N/A,#N/A,TRUE,"Est. de Fact.";#N/A,#N/A,TRUE,"Capitulo 19";#N/A,#N/A,TRUE,"Proyecto P855"}</definedName>
    <definedName name="____________equ1_4" localSheetId="1" hidden="1">{#N/A,#N/A,TRUE,"Est. de Fact.";#N/A,#N/A,TRUE,"Capitulo 19";#N/A,#N/A,TRUE,"Proyecto P855"}</definedName>
    <definedName name="____________equ1_4" localSheetId="4" hidden="1">{#N/A,#N/A,TRUE,"Est. de Fact.";#N/A,#N/A,TRUE,"Capitulo 19";#N/A,#N/A,TRUE,"Proyecto P855"}</definedName>
    <definedName name="____________equ1_4" localSheetId="2" hidden="1">{#N/A,#N/A,TRUE,"Est. de Fact.";#N/A,#N/A,TRUE,"Capitulo 19";#N/A,#N/A,TRUE,"Proyecto P855"}</definedName>
    <definedName name="____________equ1_4" localSheetId="0" hidden="1">{#N/A,#N/A,TRUE,"Est. de Fact.";#N/A,#N/A,TRUE,"Capitulo 19";#N/A,#N/A,TRUE,"Proyecto P855"}</definedName>
    <definedName name="____________equ1_4" localSheetId="6" hidden="1">{#N/A,#N/A,TRUE,"Est. de Fact.";#N/A,#N/A,TRUE,"Capitulo 19";#N/A,#N/A,TRUE,"Proyecto P855"}</definedName>
    <definedName name="____________equ1_4" localSheetId="16" hidden="1">{#N/A,#N/A,TRUE,"Est. de Fact.";#N/A,#N/A,TRUE,"Capitulo 19";#N/A,#N/A,TRUE,"Proyecto P855"}</definedName>
    <definedName name="____________equ1_4" hidden="1">{#N/A,#N/A,TRUE,"Est. de Fact.";#N/A,#N/A,TRUE,"Capitulo 19";#N/A,#N/A,TRUE,"Proyecto P855"}</definedName>
    <definedName name="____________equ1_5" localSheetId="15" hidden="1">{#N/A,#N/A,TRUE,"Est. de Fact.";#N/A,#N/A,TRUE,"Capitulo 19";#N/A,#N/A,TRUE,"Proyecto P855"}</definedName>
    <definedName name="____________equ1_5" localSheetId="25" hidden="1">{#N/A,#N/A,TRUE,"Est. de Fact.";#N/A,#N/A,TRUE,"Capitulo 19";#N/A,#N/A,TRUE,"Proyecto P855"}</definedName>
    <definedName name="____________equ1_5" localSheetId="24" hidden="1">{#N/A,#N/A,TRUE,"Est. de Fact.";#N/A,#N/A,TRUE,"Capitulo 19";#N/A,#N/A,TRUE,"Proyecto P855"}</definedName>
    <definedName name="____________equ1_5" localSheetId="26" hidden="1">{#N/A,#N/A,TRUE,"Est. de Fact.";#N/A,#N/A,TRUE,"Capitulo 19";#N/A,#N/A,TRUE,"Proyecto P855"}</definedName>
    <definedName name="____________equ1_5" localSheetId="1" hidden="1">{#N/A,#N/A,TRUE,"Est. de Fact.";#N/A,#N/A,TRUE,"Capitulo 19";#N/A,#N/A,TRUE,"Proyecto P855"}</definedName>
    <definedName name="____________equ1_5" localSheetId="4" hidden="1">{#N/A,#N/A,TRUE,"Est. de Fact.";#N/A,#N/A,TRUE,"Capitulo 19";#N/A,#N/A,TRUE,"Proyecto P855"}</definedName>
    <definedName name="____________equ1_5" localSheetId="2" hidden="1">{#N/A,#N/A,TRUE,"Est. de Fact.";#N/A,#N/A,TRUE,"Capitulo 19";#N/A,#N/A,TRUE,"Proyecto P855"}</definedName>
    <definedName name="____________equ1_5" localSheetId="0" hidden="1">{#N/A,#N/A,TRUE,"Est. de Fact.";#N/A,#N/A,TRUE,"Capitulo 19";#N/A,#N/A,TRUE,"Proyecto P855"}</definedName>
    <definedName name="____________equ1_5" localSheetId="6" hidden="1">{#N/A,#N/A,TRUE,"Est. de Fact.";#N/A,#N/A,TRUE,"Capitulo 19";#N/A,#N/A,TRUE,"Proyecto P855"}</definedName>
    <definedName name="____________equ1_5" localSheetId="16" hidden="1">{#N/A,#N/A,TRUE,"Est. de Fact.";#N/A,#N/A,TRUE,"Capitulo 19";#N/A,#N/A,TRUE,"Proyecto P855"}</definedName>
    <definedName name="____________equ1_5" hidden="1">{#N/A,#N/A,TRUE,"Est. de Fact.";#N/A,#N/A,TRUE,"Capitulo 19";#N/A,#N/A,TRUE,"Proyecto P855"}</definedName>
    <definedName name="____________F" localSheetId="15" hidden="1">#REF!</definedName>
    <definedName name="____________F" localSheetId="25" hidden="1">#REF!</definedName>
    <definedName name="____________F" localSheetId="26" hidden="1">#REF!</definedName>
    <definedName name="____________F" localSheetId="6" hidden="1">#REF!</definedName>
    <definedName name="____________F" localSheetId="16" hidden="1">#REF!</definedName>
    <definedName name="____________F" hidden="1">#REF!</definedName>
    <definedName name="_______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V46000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__FV46000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__FV46000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__FV46000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__FV4600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__FV46000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__FV4600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__FV4600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__FV46000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__FV46000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__FV4600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__gl1" localSheetId="15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25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24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26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16" hidden="1">{#N/A,#N/A,FALSE,"Total_OC015";#N/A,#N/A,FALSE,"ADMIN";#N/A,#N/A,FALSE,"PROCES";#N/A,#N/A,FALSE,"mecan";#N/A,#N/A,FALSE,"civil";#N/A,#N/A,FALSE,"CAÑER";#N/A,#N/A,FALSE,"ELEC";#N/A,#N/A,FALSE,"INSTR"}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gl1_1" localSheetId="15" hidden="1">{#N/A,#N/A,FALSE,"Total_OC015";#N/A,#N/A,FALSE,"ADMIN";#N/A,#N/A,FALSE,"PROCES";#N/A,#N/A,FALSE,"mecan";#N/A,#N/A,FALSE,"civil";#N/A,#N/A,FALSE,"CAÑER";#N/A,#N/A,FALSE,"ELEC";#N/A,#N/A,FALSE,"INSTR"}</definedName>
    <definedName name="____________gl1_1" localSheetId="25" hidden="1">{#N/A,#N/A,FALSE,"Total_OC015";#N/A,#N/A,FALSE,"ADMIN";#N/A,#N/A,FALSE,"PROCES";#N/A,#N/A,FALSE,"mecan";#N/A,#N/A,FALSE,"civil";#N/A,#N/A,FALSE,"CAÑER";#N/A,#N/A,FALSE,"ELEC";#N/A,#N/A,FALSE,"INSTR"}</definedName>
    <definedName name="____________gl1_1" localSheetId="24" hidden="1">{#N/A,#N/A,FALSE,"Total_OC015";#N/A,#N/A,FALSE,"ADMIN";#N/A,#N/A,FALSE,"PROCES";#N/A,#N/A,FALSE,"mecan";#N/A,#N/A,FALSE,"civil";#N/A,#N/A,FALSE,"CAÑER";#N/A,#N/A,FALSE,"ELEC";#N/A,#N/A,FALSE,"INSTR"}</definedName>
    <definedName name="____________gl1_1" localSheetId="26" hidden="1">{#N/A,#N/A,FALSE,"Total_OC015";#N/A,#N/A,FALSE,"ADMIN";#N/A,#N/A,FALSE,"PROCES";#N/A,#N/A,FALSE,"mecan";#N/A,#N/A,FALSE,"civil";#N/A,#N/A,FALSE,"CAÑER";#N/A,#N/A,FALSE,"ELEC";#N/A,#N/A,FALSE,"INSTR"}</definedName>
    <definedName name="____________gl1_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_1" localSheetId="4" hidden="1">{#N/A,#N/A,FALSE,"Total_OC015";#N/A,#N/A,FALSE,"ADMIN";#N/A,#N/A,FALSE,"PROCES";#N/A,#N/A,FALSE,"mecan";#N/A,#N/A,FALSE,"civil";#N/A,#N/A,FALSE,"CAÑER";#N/A,#N/A,FALSE,"ELEC";#N/A,#N/A,FALSE,"INSTR"}</definedName>
    <definedName name="____________gl1_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_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_1" localSheetId="6" hidden="1">{#N/A,#N/A,FALSE,"Total_OC015";#N/A,#N/A,FALSE,"ADMIN";#N/A,#N/A,FALSE,"PROCES";#N/A,#N/A,FALSE,"mecan";#N/A,#N/A,FALSE,"civil";#N/A,#N/A,FALSE,"CAÑER";#N/A,#N/A,FALSE,"ELEC";#N/A,#N/A,FALSE,"INSTR"}</definedName>
    <definedName name="____________gl1_1" localSheetId="16" hidden="1">{#N/A,#N/A,FALSE,"Total_OC015";#N/A,#N/A,FALSE,"ADMIN";#N/A,#N/A,FALSE,"PROCES";#N/A,#N/A,FALSE,"mecan";#N/A,#N/A,FALSE,"civil";#N/A,#N/A,FALSE,"CAÑER";#N/A,#N/A,FALSE,"ELEC";#N/A,#N/A,FALSE,"INSTR"}</definedName>
    <definedName name="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gl1_2" localSheetId="15" hidden="1">{#N/A,#N/A,FALSE,"Total_OC015";#N/A,#N/A,FALSE,"ADMIN";#N/A,#N/A,FALSE,"PROCES";#N/A,#N/A,FALSE,"mecan";#N/A,#N/A,FALSE,"civil";#N/A,#N/A,FALSE,"CAÑER";#N/A,#N/A,FALSE,"ELEC";#N/A,#N/A,FALSE,"INSTR"}</definedName>
    <definedName name="____________gl1_2" localSheetId="25" hidden="1">{#N/A,#N/A,FALSE,"Total_OC015";#N/A,#N/A,FALSE,"ADMIN";#N/A,#N/A,FALSE,"PROCES";#N/A,#N/A,FALSE,"mecan";#N/A,#N/A,FALSE,"civil";#N/A,#N/A,FALSE,"CAÑER";#N/A,#N/A,FALSE,"ELEC";#N/A,#N/A,FALSE,"INSTR"}</definedName>
    <definedName name="____________gl1_2" localSheetId="24" hidden="1">{#N/A,#N/A,FALSE,"Total_OC015";#N/A,#N/A,FALSE,"ADMIN";#N/A,#N/A,FALSE,"PROCES";#N/A,#N/A,FALSE,"mecan";#N/A,#N/A,FALSE,"civil";#N/A,#N/A,FALSE,"CAÑER";#N/A,#N/A,FALSE,"ELEC";#N/A,#N/A,FALSE,"INSTR"}</definedName>
    <definedName name="____________gl1_2" localSheetId="26" hidden="1">{#N/A,#N/A,FALSE,"Total_OC015";#N/A,#N/A,FALSE,"ADMIN";#N/A,#N/A,FALSE,"PROCES";#N/A,#N/A,FALSE,"mecan";#N/A,#N/A,FALSE,"civil";#N/A,#N/A,FALSE,"CAÑER";#N/A,#N/A,FALSE,"ELEC";#N/A,#N/A,FALSE,"INSTR"}</definedName>
    <definedName name="____________gl1_2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_2" localSheetId="4" hidden="1">{#N/A,#N/A,FALSE,"Total_OC015";#N/A,#N/A,FALSE,"ADMIN";#N/A,#N/A,FALSE,"PROCES";#N/A,#N/A,FALSE,"mecan";#N/A,#N/A,FALSE,"civil";#N/A,#N/A,FALSE,"CAÑER";#N/A,#N/A,FALSE,"ELEC";#N/A,#N/A,FALSE,"INSTR"}</definedName>
    <definedName name="____________gl1_2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_2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_2" localSheetId="6" hidden="1">{#N/A,#N/A,FALSE,"Total_OC015";#N/A,#N/A,FALSE,"ADMIN";#N/A,#N/A,FALSE,"PROCES";#N/A,#N/A,FALSE,"mecan";#N/A,#N/A,FALSE,"civil";#N/A,#N/A,FALSE,"CAÑER";#N/A,#N/A,FALSE,"ELEC";#N/A,#N/A,FALSE,"INSTR"}</definedName>
    <definedName name="____________gl1_2" localSheetId="16" hidden="1">{#N/A,#N/A,FALSE,"Total_OC015";#N/A,#N/A,FALSE,"ADMIN";#N/A,#N/A,FALSE,"PROCES";#N/A,#N/A,FALSE,"mecan";#N/A,#N/A,FALSE,"civil";#N/A,#N/A,FALSE,"CAÑER";#N/A,#N/A,FALSE,"ELEC";#N/A,#N/A,FALSE,"INSTR"}</definedName>
    <definedName name="____________gl1_2" hidden="1">{#N/A,#N/A,FALSE,"Total_OC015";#N/A,#N/A,FALSE,"ADMIN";#N/A,#N/A,FALSE,"PROCES";#N/A,#N/A,FALSE,"mecan";#N/A,#N/A,FALSE,"civil";#N/A,#N/A,FALSE,"CAÑER";#N/A,#N/A,FALSE,"ELEC";#N/A,#N/A,FALSE,"INSTR"}</definedName>
    <definedName name="____________gl1_3" localSheetId="15" hidden="1">{#N/A,#N/A,FALSE,"Total_OC015";#N/A,#N/A,FALSE,"ADMIN";#N/A,#N/A,FALSE,"PROCES";#N/A,#N/A,FALSE,"mecan";#N/A,#N/A,FALSE,"civil";#N/A,#N/A,FALSE,"CAÑER";#N/A,#N/A,FALSE,"ELEC";#N/A,#N/A,FALSE,"INSTR"}</definedName>
    <definedName name="____________gl1_3" localSheetId="25" hidden="1">{#N/A,#N/A,FALSE,"Total_OC015";#N/A,#N/A,FALSE,"ADMIN";#N/A,#N/A,FALSE,"PROCES";#N/A,#N/A,FALSE,"mecan";#N/A,#N/A,FALSE,"civil";#N/A,#N/A,FALSE,"CAÑER";#N/A,#N/A,FALSE,"ELEC";#N/A,#N/A,FALSE,"INSTR"}</definedName>
    <definedName name="____________gl1_3" localSheetId="24" hidden="1">{#N/A,#N/A,FALSE,"Total_OC015";#N/A,#N/A,FALSE,"ADMIN";#N/A,#N/A,FALSE,"PROCES";#N/A,#N/A,FALSE,"mecan";#N/A,#N/A,FALSE,"civil";#N/A,#N/A,FALSE,"CAÑER";#N/A,#N/A,FALSE,"ELEC";#N/A,#N/A,FALSE,"INSTR"}</definedName>
    <definedName name="____________gl1_3" localSheetId="26" hidden="1">{#N/A,#N/A,FALSE,"Total_OC015";#N/A,#N/A,FALSE,"ADMIN";#N/A,#N/A,FALSE,"PROCES";#N/A,#N/A,FALSE,"mecan";#N/A,#N/A,FALSE,"civil";#N/A,#N/A,FALSE,"CAÑER";#N/A,#N/A,FALSE,"ELEC";#N/A,#N/A,FALSE,"INSTR"}</definedName>
    <definedName name="____________gl1_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_3" localSheetId="4" hidden="1">{#N/A,#N/A,FALSE,"Total_OC015";#N/A,#N/A,FALSE,"ADMIN";#N/A,#N/A,FALSE,"PROCES";#N/A,#N/A,FALSE,"mecan";#N/A,#N/A,FALSE,"civil";#N/A,#N/A,FALSE,"CAÑER";#N/A,#N/A,FALSE,"ELEC";#N/A,#N/A,FALSE,"INSTR"}</definedName>
    <definedName name="____________gl1_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_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_3" localSheetId="6" hidden="1">{#N/A,#N/A,FALSE,"Total_OC015";#N/A,#N/A,FALSE,"ADMIN";#N/A,#N/A,FALSE,"PROCES";#N/A,#N/A,FALSE,"mecan";#N/A,#N/A,FALSE,"civil";#N/A,#N/A,FALSE,"CAÑER";#N/A,#N/A,FALSE,"ELEC";#N/A,#N/A,FALSE,"INSTR"}</definedName>
    <definedName name="____________gl1_3" localSheetId="16" hidden="1">{#N/A,#N/A,FALSE,"Total_OC015";#N/A,#N/A,FALSE,"ADMIN";#N/A,#N/A,FALSE,"PROCES";#N/A,#N/A,FALSE,"mecan";#N/A,#N/A,FALSE,"civil";#N/A,#N/A,FALSE,"CAÑER";#N/A,#N/A,FALSE,"ELEC";#N/A,#N/A,FALSE,"INSTR"}</definedName>
    <definedName name="____________gl1_3" hidden="1">{#N/A,#N/A,FALSE,"Total_OC015";#N/A,#N/A,FALSE,"ADMIN";#N/A,#N/A,FALSE,"PROCES";#N/A,#N/A,FALSE,"mecan";#N/A,#N/A,FALSE,"civil";#N/A,#N/A,FALSE,"CAÑER";#N/A,#N/A,FALSE,"ELEC";#N/A,#N/A,FALSE,"INSTR"}</definedName>
    <definedName name="____________gl1_4" localSheetId="15" hidden="1">{#N/A,#N/A,FALSE,"Total_OC015";#N/A,#N/A,FALSE,"ADMIN";#N/A,#N/A,FALSE,"PROCES";#N/A,#N/A,FALSE,"mecan";#N/A,#N/A,FALSE,"civil";#N/A,#N/A,FALSE,"CAÑER";#N/A,#N/A,FALSE,"ELEC";#N/A,#N/A,FALSE,"INSTR"}</definedName>
    <definedName name="____________gl1_4" localSheetId="25" hidden="1">{#N/A,#N/A,FALSE,"Total_OC015";#N/A,#N/A,FALSE,"ADMIN";#N/A,#N/A,FALSE,"PROCES";#N/A,#N/A,FALSE,"mecan";#N/A,#N/A,FALSE,"civil";#N/A,#N/A,FALSE,"CAÑER";#N/A,#N/A,FALSE,"ELEC";#N/A,#N/A,FALSE,"INSTR"}</definedName>
    <definedName name="____________gl1_4" localSheetId="24" hidden="1">{#N/A,#N/A,FALSE,"Total_OC015";#N/A,#N/A,FALSE,"ADMIN";#N/A,#N/A,FALSE,"PROCES";#N/A,#N/A,FALSE,"mecan";#N/A,#N/A,FALSE,"civil";#N/A,#N/A,FALSE,"CAÑER";#N/A,#N/A,FALSE,"ELEC";#N/A,#N/A,FALSE,"INSTR"}</definedName>
    <definedName name="____________gl1_4" localSheetId="26" hidden="1">{#N/A,#N/A,FALSE,"Total_OC015";#N/A,#N/A,FALSE,"ADMIN";#N/A,#N/A,FALSE,"PROCES";#N/A,#N/A,FALSE,"mecan";#N/A,#N/A,FALSE,"civil";#N/A,#N/A,FALSE,"CAÑER";#N/A,#N/A,FALSE,"ELEC";#N/A,#N/A,FALSE,"INSTR"}</definedName>
    <definedName name="____________gl1_4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_4" localSheetId="4" hidden="1">{#N/A,#N/A,FALSE,"Total_OC015";#N/A,#N/A,FALSE,"ADMIN";#N/A,#N/A,FALSE,"PROCES";#N/A,#N/A,FALSE,"mecan";#N/A,#N/A,FALSE,"civil";#N/A,#N/A,FALSE,"CAÑER";#N/A,#N/A,FALSE,"ELEC";#N/A,#N/A,FALSE,"INSTR"}</definedName>
    <definedName name="____________gl1_4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_4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_4" localSheetId="6" hidden="1">{#N/A,#N/A,FALSE,"Total_OC015";#N/A,#N/A,FALSE,"ADMIN";#N/A,#N/A,FALSE,"PROCES";#N/A,#N/A,FALSE,"mecan";#N/A,#N/A,FALSE,"civil";#N/A,#N/A,FALSE,"CAÑER";#N/A,#N/A,FALSE,"ELEC";#N/A,#N/A,FALSE,"INSTR"}</definedName>
    <definedName name="____________gl1_4" localSheetId="16" hidden="1">{#N/A,#N/A,FALSE,"Total_OC015";#N/A,#N/A,FALSE,"ADMIN";#N/A,#N/A,FALSE,"PROCES";#N/A,#N/A,FALSE,"mecan";#N/A,#N/A,FALSE,"civil";#N/A,#N/A,FALSE,"CAÑER";#N/A,#N/A,FALSE,"ELEC";#N/A,#N/A,FALSE,"INSTR"}</definedName>
    <definedName name="____________gl1_4" hidden="1">{#N/A,#N/A,FALSE,"Total_OC015";#N/A,#N/A,FALSE,"ADMIN";#N/A,#N/A,FALSE,"PROCES";#N/A,#N/A,FALSE,"mecan";#N/A,#N/A,FALSE,"civil";#N/A,#N/A,FALSE,"CAÑER";#N/A,#N/A,FALSE,"ELEC";#N/A,#N/A,FALSE,"INSTR"}</definedName>
    <definedName name="____________gl1_5" localSheetId="15" hidden="1">{#N/A,#N/A,FALSE,"Total_OC015";#N/A,#N/A,FALSE,"ADMIN";#N/A,#N/A,FALSE,"PROCES";#N/A,#N/A,FALSE,"mecan";#N/A,#N/A,FALSE,"civil";#N/A,#N/A,FALSE,"CAÑER";#N/A,#N/A,FALSE,"ELEC";#N/A,#N/A,FALSE,"INSTR"}</definedName>
    <definedName name="____________gl1_5" localSheetId="25" hidden="1">{#N/A,#N/A,FALSE,"Total_OC015";#N/A,#N/A,FALSE,"ADMIN";#N/A,#N/A,FALSE,"PROCES";#N/A,#N/A,FALSE,"mecan";#N/A,#N/A,FALSE,"civil";#N/A,#N/A,FALSE,"CAÑER";#N/A,#N/A,FALSE,"ELEC";#N/A,#N/A,FALSE,"INSTR"}</definedName>
    <definedName name="____________gl1_5" localSheetId="24" hidden="1">{#N/A,#N/A,FALSE,"Total_OC015";#N/A,#N/A,FALSE,"ADMIN";#N/A,#N/A,FALSE,"PROCES";#N/A,#N/A,FALSE,"mecan";#N/A,#N/A,FALSE,"civil";#N/A,#N/A,FALSE,"CAÑER";#N/A,#N/A,FALSE,"ELEC";#N/A,#N/A,FALSE,"INSTR"}</definedName>
    <definedName name="____________gl1_5" localSheetId="26" hidden="1">{#N/A,#N/A,FALSE,"Total_OC015";#N/A,#N/A,FALSE,"ADMIN";#N/A,#N/A,FALSE,"PROCES";#N/A,#N/A,FALSE,"mecan";#N/A,#N/A,FALSE,"civil";#N/A,#N/A,FALSE,"CAÑER";#N/A,#N/A,FALSE,"ELEC";#N/A,#N/A,FALSE,"INSTR"}</definedName>
    <definedName name="____________gl1_5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_5" localSheetId="4" hidden="1">{#N/A,#N/A,FALSE,"Total_OC015";#N/A,#N/A,FALSE,"ADMIN";#N/A,#N/A,FALSE,"PROCES";#N/A,#N/A,FALSE,"mecan";#N/A,#N/A,FALSE,"civil";#N/A,#N/A,FALSE,"CAÑER";#N/A,#N/A,FALSE,"ELEC";#N/A,#N/A,FALSE,"INSTR"}</definedName>
    <definedName name="____________gl1_5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_5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_5" localSheetId="6" hidden="1">{#N/A,#N/A,FALSE,"Total_OC015";#N/A,#N/A,FALSE,"ADMIN";#N/A,#N/A,FALSE,"PROCES";#N/A,#N/A,FALSE,"mecan";#N/A,#N/A,FALSE,"civil";#N/A,#N/A,FALSE,"CAÑER";#N/A,#N/A,FALSE,"ELEC";#N/A,#N/A,FALSE,"INSTR"}</definedName>
    <definedName name="____________gl1_5" localSheetId="16" hidden="1">{#N/A,#N/A,FALSE,"Total_OC015";#N/A,#N/A,FALSE,"ADMIN";#N/A,#N/A,FALSE,"PROCES";#N/A,#N/A,FALSE,"mecan";#N/A,#N/A,FALSE,"civil";#N/A,#N/A,FALSE,"CAÑER";#N/A,#N/A,FALSE,"ELEC";#N/A,#N/A,FALSE,"INSTR"}</definedName>
    <definedName name="____________gl1_5" hidden="1">{#N/A,#N/A,FALSE,"Total_OC015";#N/A,#N/A,FALSE,"ADMIN";#N/A,#N/A,FALSE,"PROCES";#N/A,#N/A,FALSE,"mecan";#N/A,#N/A,FALSE,"civil";#N/A,#N/A,FALSE,"CAÑER";#N/A,#N/A,FALSE,"ELEC";#N/A,#N/A,FALSE,"INSTR"}</definedName>
    <definedName name="_______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15" hidden="1">{"FlujoGastos",#N/A,FALSE,"Base";"FlujoGastos",#N/A,FALSE,"Buzón Tren";"FlujoGastos",#N/A,FALSE,"Buzón Camión";"FlujoGastos",#N/A,FALSE,"LHD Camión";"FlujoGastos",#N/A,FALSE,"Cámara Camión"}</definedName>
    <definedName name="____________kk2" localSheetId="25" hidden="1">{"FlujoGastos",#N/A,FALSE,"Base";"FlujoGastos",#N/A,FALSE,"Buzón Tren";"FlujoGastos",#N/A,FALSE,"Buzón Camión";"FlujoGastos",#N/A,FALSE,"LHD Camión";"FlujoGastos",#N/A,FALSE,"Cámara Camión"}</definedName>
    <definedName name="____________kk2" localSheetId="24" hidden="1">{"FlujoGastos",#N/A,FALSE,"Base";"FlujoGastos",#N/A,FALSE,"Buzón Tren";"FlujoGastos",#N/A,FALSE,"Buzón Camión";"FlujoGastos",#N/A,FALSE,"LHD Camión";"FlujoGastos",#N/A,FALSE,"Cámara Camión"}</definedName>
    <definedName name="____________kk2" localSheetId="26" hidden="1">{"FlujoGastos",#N/A,FALSE,"Base";"FlujoGastos",#N/A,FALSE,"Buzón Tren";"FlujoGastos",#N/A,FALSE,"Buzón Camión";"FlujoGastos",#N/A,FALSE,"LHD Camión";"FlujoGastos",#N/A,FALSE,"Cámara Camión"}</definedName>
    <definedName name="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kk2" localSheetId="4" hidden="1">{"FlujoGastos",#N/A,FALSE,"Base";"FlujoGastos",#N/A,FALSE,"Buzón Tren";"FlujoGastos",#N/A,FALSE,"Buzón Camión";"FlujoGastos",#N/A,FALSE,"LHD Camión";"FlujoGastos",#N/A,FALSE,"Cámara Camión"}</definedName>
    <definedName name="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kk2" localSheetId="6" hidden="1">{"FlujoGastos",#N/A,FALSE,"Base";"FlujoGastos",#N/A,FALSE,"Buzón Tren";"FlujoGastos",#N/A,FALSE,"Buzón Camión";"FlujoGastos",#N/A,FALSE,"LHD Camión";"FlujoGastos",#N/A,FALSE,"Cámara Camión"}</definedName>
    <definedName name="____________kk2" localSheetId="16" hidden="1">{"FlujoGastos",#N/A,FALSE,"Base";"FlujoGastos",#N/A,FALSE,"Buzón Tren";"FlujoGastos",#N/A,FALSE,"Buzón Camión";"FlujoGastos",#N/A,FALSE,"LHD Camión";"FlujoGastos",#N/A,FALSE,"Cámara Camión"}</definedName>
    <definedName name="____________kk2" hidden="1">{"FlujoGastos",#N/A,FALSE,"Base";"FlujoGastos",#N/A,FALSE,"Buzón Tren";"FlujoGastos",#N/A,FALSE,"Buzón Camión";"FlujoGastos",#N/A,FALSE,"LHD Camión";"FlujoGastos",#N/A,FALSE,"Cámara Camión"}</definedName>
    <definedName name="____________kk3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15" hidden="1">{"desarrollo",#N/A,FALSE,"Cámara Camión";"resumen",#N/A,FALSE,"Cámara Camión";"eqprod",#N/A,FALSE,"Cámara Camión"}</definedName>
    <definedName name="____________kk4" localSheetId="25" hidden="1">{"desarrollo",#N/A,FALSE,"Cámara Camión";"resumen",#N/A,FALSE,"Cámara Camión";"eqprod",#N/A,FALSE,"Cámara Camión"}</definedName>
    <definedName name="____________kk4" localSheetId="24" hidden="1">{"desarrollo",#N/A,FALSE,"Cámara Camión";"resumen",#N/A,FALSE,"Cámara Camión";"eqprod",#N/A,FALSE,"Cámara Camión"}</definedName>
    <definedName name="____________kk4" localSheetId="26" hidden="1">{"desarrollo",#N/A,FALSE,"Cámara Camión";"resumen",#N/A,FALSE,"Cámara Camión";"eqprod",#N/A,FALSE,"Cámara Camión"}</definedName>
    <definedName name="____________kk4" localSheetId="1" hidden="1">{"desarrollo",#N/A,FALSE,"Cámara Camión";"resumen",#N/A,FALSE,"Cámara Camión";"eqprod",#N/A,FALSE,"Cámara Camión"}</definedName>
    <definedName name="____________kk4" localSheetId="4" hidden="1">{"desarrollo",#N/A,FALSE,"Cámara Camión";"resumen",#N/A,FALSE,"Cámara Camión";"eqprod",#N/A,FALSE,"Cámara Camión"}</definedName>
    <definedName name="____________kk4" localSheetId="2" hidden="1">{"desarrollo",#N/A,FALSE,"Cámara Camión";"resumen",#N/A,FALSE,"Cámara Camión";"eqprod",#N/A,FALSE,"Cámara Camión"}</definedName>
    <definedName name="____________kk4" localSheetId="0" hidden="1">{"desarrollo",#N/A,FALSE,"Cámara Camión";"resumen",#N/A,FALSE,"Cámara Camión";"eqprod",#N/A,FALSE,"Cámara Camión"}</definedName>
    <definedName name="____________kk4" localSheetId="6" hidden="1">{"desarrollo",#N/A,FALSE,"Cámara Camión";"resumen",#N/A,FALSE,"Cámara Camión";"eqprod",#N/A,FALSE,"Cámara Camión"}</definedName>
    <definedName name="____________kk4" localSheetId="16" hidden="1">{"desarrollo",#N/A,FALSE,"Cámara Camión";"resumen",#N/A,FALSE,"Cámara Camión";"eqprod",#N/A,FALSE,"Cámara Camión"}</definedName>
    <definedName name="____________kk4" hidden="1">{"desarrollo",#N/A,FALSE,"Cámara Camión";"resumen",#N/A,FALSE,"Cámara Camión";"eqprod",#N/A,FALSE,"Cámara Camión"}</definedName>
    <definedName name="____________lot1" localSheetId="15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25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24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26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16" hidden="1">{#N/A,#N/A,FALSE,"Total_OC015";#N/A,#N/A,FALSE,"ADMIN";#N/A,#N/A,FALSE,"PROCES";#N/A,#N/A,FALSE,"mecan";#N/A,#N/A,FALSE,"civil";#N/A,#N/A,FALSE,"CAÑER";#N/A,#N/A,FALSE,"ELEC";#N/A,#N/A,FALSE,"INSTR"}</definedName>
    <definedName name="____________lot1" hidden="1">{#N/A,#N/A,FALSE,"Total_OC015";#N/A,#N/A,FALSE,"ADMIN";#N/A,#N/A,FALSE,"PROCES";#N/A,#N/A,FALSE,"mecan";#N/A,#N/A,FALSE,"civil";#N/A,#N/A,FALSE,"CAÑER";#N/A,#N/A,FALSE,"ELEC";#N/A,#N/A,FALSE,"INSTR"}</definedName>
    <definedName name="____________M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_M2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_M2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_M2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_M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_M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_M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_M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_M2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_M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_pp1" hidden="1">{#N/A,#N/A,FALSE,"Costos_Elem_Hid";#N/A,#N/A,FALSE,"Costos_Elem_Hid";#N/A,#N/A,FALSE,"Costos_Elem_Hid"}</definedName>
    <definedName name="____________pp1_1" hidden="1">{#N/A,#N/A,FALSE,"Costos_Elem_Hid";#N/A,#N/A,FALSE,"Costos_Elem_Hid";#N/A,#N/A,FALSE,"Costos_Elem_Hid"}</definedName>
    <definedName name="____________ss1" hidden="1">{#N/A,#N/A,FALSE,"Costos_Elem_Hid";#N/A,#N/A,FALSE,"Costos_Elem_Hid";#N/A,#N/A,FALSE,"Costos_Elem_Hid"}</definedName>
    <definedName name="____________ss1_1" hidden="1">{#N/A,#N/A,FALSE,"Costos_Elem_Hid";#N/A,#N/A,FALSE,"Costos_Elem_Hid";#N/A,#N/A,FALSE,"Costos_Elem_Hid"}</definedName>
    <definedName name="_______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15" hidden="1">{#N/A,#N/A,TRUE,"Est. de Fact.";#N/A,#N/A,TRUE,"Capitulo 19";#N/A,#N/A,TRUE,"Proyecto P855"}</definedName>
    <definedName name="____________wrn1" localSheetId="25" hidden="1">{#N/A,#N/A,TRUE,"Est. de Fact.";#N/A,#N/A,TRUE,"Capitulo 19";#N/A,#N/A,TRUE,"Proyecto P855"}</definedName>
    <definedName name="____________wrn1" localSheetId="24" hidden="1">{#N/A,#N/A,TRUE,"Est. de Fact.";#N/A,#N/A,TRUE,"Capitulo 19";#N/A,#N/A,TRUE,"Proyecto P855"}</definedName>
    <definedName name="____________wrn1" localSheetId="26" hidden="1">{#N/A,#N/A,TRUE,"Est. de Fact.";#N/A,#N/A,TRUE,"Capitulo 19";#N/A,#N/A,TRUE,"Proyecto P855"}</definedName>
    <definedName name="____________wrn1" localSheetId="1" hidden="1">{#N/A,#N/A,TRUE,"Est. de Fact.";#N/A,#N/A,TRUE,"Capitulo 19";#N/A,#N/A,TRUE,"Proyecto P855"}</definedName>
    <definedName name="____________wrn1" localSheetId="4" hidden="1">{#N/A,#N/A,TRUE,"Est. de Fact.";#N/A,#N/A,TRUE,"Capitulo 19";#N/A,#N/A,TRUE,"Proyecto P855"}</definedName>
    <definedName name="____________wrn1" localSheetId="2" hidden="1">{#N/A,#N/A,TRUE,"Est. de Fact.";#N/A,#N/A,TRUE,"Capitulo 19";#N/A,#N/A,TRUE,"Proyecto P855"}</definedName>
    <definedName name="____________wrn1" localSheetId="0" hidden="1">{#N/A,#N/A,TRUE,"Est. de Fact.";#N/A,#N/A,TRUE,"Capitulo 19";#N/A,#N/A,TRUE,"Proyecto P855"}</definedName>
    <definedName name="____________wrn1" localSheetId="6" hidden="1">{#N/A,#N/A,TRUE,"Est. de Fact.";#N/A,#N/A,TRUE,"Capitulo 19";#N/A,#N/A,TRUE,"Proyecto P855"}</definedName>
    <definedName name="____________wrn1" localSheetId="16" hidden="1">{#N/A,#N/A,TRUE,"Est. de Fact.";#N/A,#N/A,TRUE,"Capitulo 19";#N/A,#N/A,TRUE,"Proyecto P855"}</definedName>
    <definedName name="____________wrn1" hidden="1">{#N/A,#N/A,TRUE,"Est. de Fact.";#N/A,#N/A,TRUE,"Capitulo 19";#N/A,#N/A,TRUE,"Proyecto P855"}</definedName>
    <definedName name="____________wrn1_1" localSheetId="15" hidden="1">{#N/A,#N/A,TRUE,"Est. de Fact.";#N/A,#N/A,TRUE,"Capitulo 19";#N/A,#N/A,TRUE,"Proyecto P855"}</definedName>
    <definedName name="____________wrn1_1" localSheetId="25" hidden="1">{#N/A,#N/A,TRUE,"Est. de Fact.";#N/A,#N/A,TRUE,"Capitulo 19";#N/A,#N/A,TRUE,"Proyecto P855"}</definedName>
    <definedName name="____________wrn1_1" localSheetId="24" hidden="1">{#N/A,#N/A,TRUE,"Est. de Fact.";#N/A,#N/A,TRUE,"Capitulo 19";#N/A,#N/A,TRUE,"Proyecto P855"}</definedName>
    <definedName name="____________wrn1_1" localSheetId="26" hidden="1">{#N/A,#N/A,TRUE,"Est. de Fact.";#N/A,#N/A,TRUE,"Capitulo 19";#N/A,#N/A,TRUE,"Proyecto P855"}</definedName>
    <definedName name="____________wrn1_1" localSheetId="1" hidden="1">{#N/A,#N/A,TRUE,"Est. de Fact.";#N/A,#N/A,TRUE,"Capitulo 19";#N/A,#N/A,TRUE,"Proyecto P855"}</definedName>
    <definedName name="____________wrn1_1" localSheetId="4" hidden="1">{#N/A,#N/A,TRUE,"Est. de Fact.";#N/A,#N/A,TRUE,"Capitulo 19";#N/A,#N/A,TRUE,"Proyecto P855"}</definedName>
    <definedName name="____________wrn1_1" localSheetId="2" hidden="1">{#N/A,#N/A,TRUE,"Est. de Fact.";#N/A,#N/A,TRUE,"Capitulo 19";#N/A,#N/A,TRUE,"Proyecto P855"}</definedName>
    <definedName name="____________wrn1_1" localSheetId="0" hidden="1">{#N/A,#N/A,TRUE,"Est. de Fact.";#N/A,#N/A,TRUE,"Capitulo 19";#N/A,#N/A,TRUE,"Proyecto P855"}</definedName>
    <definedName name="____________wrn1_1" localSheetId="6" hidden="1">{#N/A,#N/A,TRUE,"Est. de Fact.";#N/A,#N/A,TRUE,"Capitulo 19";#N/A,#N/A,TRUE,"Proyecto P855"}</definedName>
    <definedName name="____________wrn1_1" localSheetId="16" hidden="1">{#N/A,#N/A,TRUE,"Est. de Fact.";#N/A,#N/A,TRUE,"Capitulo 19";#N/A,#N/A,TRUE,"Proyecto P855"}</definedName>
    <definedName name="____________wrn1_1" hidden="1">{#N/A,#N/A,TRUE,"Est. de Fact.";#N/A,#N/A,TRUE,"Capitulo 19";#N/A,#N/A,TRUE,"Proyecto P855"}</definedName>
    <definedName name="____________wrn1_2" localSheetId="15" hidden="1">{#N/A,#N/A,TRUE,"Est. de Fact.";#N/A,#N/A,TRUE,"Capitulo 19";#N/A,#N/A,TRUE,"Proyecto P855"}</definedName>
    <definedName name="____________wrn1_2" localSheetId="25" hidden="1">{#N/A,#N/A,TRUE,"Est. de Fact.";#N/A,#N/A,TRUE,"Capitulo 19";#N/A,#N/A,TRUE,"Proyecto P855"}</definedName>
    <definedName name="____________wrn1_2" localSheetId="24" hidden="1">{#N/A,#N/A,TRUE,"Est. de Fact.";#N/A,#N/A,TRUE,"Capitulo 19";#N/A,#N/A,TRUE,"Proyecto P855"}</definedName>
    <definedName name="____________wrn1_2" localSheetId="26" hidden="1">{#N/A,#N/A,TRUE,"Est. de Fact.";#N/A,#N/A,TRUE,"Capitulo 19";#N/A,#N/A,TRUE,"Proyecto P855"}</definedName>
    <definedName name="____________wrn1_2" localSheetId="1" hidden="1">{#N/A,#N/A,TRUE,"Est. de Fact.";#N/A,#N/A,TRUE,"Capitulo 19";#N/A,#N/A,TRUE,"Proyecto P855"}</definedName>
    <definedName name="____________wrn1_2" localSheetId="4" hidden="1">{#N/A,#N/A,TRUE,"Est. de Fact.";#N/A,#N/A,TRUE,"Capitulo 19";#N/A,#N/A,TRUE,"Proyecto P855"}</definedName>
    <definedName name="____________wrn1_2" localSheetId="2" hidden="1">{#N/A,#N/A,TRUE,"Est. de Fact.";#N/A,#N/A,TRUE,"Capitulo 19";#N/A,#N/A,TRUE,"Proyecto P855"}</definedName>
    <definedName name="____________wrn1_2" localSheetId="0" hidden="1">{#N/A,#N/A,TRUE,"Est. de Fact.";#N/A,#N/A,TRUE,"Capitulo 19";#N/A,#N/A,TRUE,"Proyecto P855"}</definedName>
    <definedName name="____________wrn1_2" localSheetId="6" hidden="1">{#N/A,#N/A,TRUE,"Est. de Fact.";#N/A,#N/A,TRUE,"Capitulo 19";#N/A,#N/A,TRUE,"Proyecto P855"}</definedName>
    <definedName name="____________wrn1_2" localSheetId="16" hidden="1">{#N/A,#N/A,TRUE,"Est. de Fact.";#N/A,#N/A,TRUE,"Capitulo 19";#N/A,#N/A,TRUE,"Proyecto P855"}</definedName>
    <definedName name="____________wrn1_2" hidden="1">{#N/A,#N/A,TRUE,"Est. de Fact.";#N/A,#N/A,TRUE,"Capitulo 19";#N/A,#N/A,TRUE,"Proyecto P855"}</definedName>
    <definedName name="____________wrn1_3" localSheetId="15" hidden="1">{#N/A,#N/A,TRUE,"Est. de Fact.";#N/A,#N/A,TRUE,"Capitulo 19";#N/A,#N/A,TRUE,"Proyecto P855"}</definedName>
    <definedName name="____________wrn1_3" localSheetId="25" hidden="1">{#N/A,#N/A,TRUE,"Est. de Fact.";#N/A,#N/A,TRUE,"Capitulo 19";#N/A,#N/A,TRUE,"Proyecto P855"}</definedName>
    <definedName name="____________wrn1_3" localSheetId="24" hidden="1">{#N/A,#N/A,TRUE,"Est. de Fact.";#N/A,#N/A,TRUE,"Capitulo 19";#N/A,#N/A,TRUE,"Proyecto P855"}</definedName>
    <definedName name="____________wrn1_3" localSheetId="26" hidden="1">{#N/A,#N/A,TRUE,"Est. de Fact.";#N/A,#N/A,TRUE,"Capitulo 19";#N/A,#N/A,TRUE,"Proyecto P855"}</definedName>
    <definedName name="____________wrn1_3" localSheetId="1" hidden="1">{#N/A,#N/A,TRUE,"Est. de Fact.";#N/A,#N/A,TRUE,"Capitulo 19";#N/A,#N/A,TRUE,"Proyecto P855"}</definedName>
    <definedName name="____________wrn1_3" localSheetId="4" hidden="1">{#N/A,#N/A,TRUE,"Est. de Fact.";#N/A,#N/A,TRUE,"Capitulo 19";#N/A,#N/A,TRUE,"Proyecto P855"}</definedName>
    <definedName name="____________wrn1_3" localSheetId="2" hidden="1">{#N/A,#N/A,TRUE,"Est. de Fact.";#N/A,#N/A,TRUE,"Capitulo 19";#N/A,#N/A,TRUE,"Proyecto P855"}</definedName>
    <definedName name="____________wrn1_3" localSheetId="0" hidden="1">{#N/A,#N/A,TRUE,"Est. de Fact.";#N/A,#N/A,TRUE,"Capitulo 19";#N/A,#N/A,TRUE,"Proyecto P855"}</definedName>
    <definedName name="____________wrn1_3" localSheetId="6" hidden="1">{#N/A,#N/A,TRUE,"Est. de Fact.";#N/A,#N/A,TRUE,"Capitulo 19";#N/A,#N/A,TRUE,"Proyecto P855"}</definedName>
    <definedName name="____________wrn1_3" localSheetId="16" hidden="1">{#N/A,#N/A,TRUE,"Est. de Fact.";#N/A,#N/A,TRUE,"Capitulo 19";#N/A,#N/A,TRUE,"Proyecto P855"}</definedName>
    <definedName name="____________wrn1_3" hidden="1">{#N/A,#N/A,TRUE,"Est. de Fact.";#N/A,#N/A,TRUE,"Capitulo 19";#N/A,#N/A,TRUE,"Proyecto P855"}</definedName>
    <definedName name="____________wrn1_4" localSheetId="15" hidden="1">{#N/A,#N/A,TRUE,"Est. de Fact.";#N/A,#N/A,TRUE,"Capitulo 19";#N/A,#N/A,TRUE,"Proyecto P855"}</definedName>
    <definedName name="____________wrn1_4" localSheetId="25" hidden="1">{#N/A,#N/A,TRUE,"Est. de Fact.";#N/A,#N/A,TRUE,"Capitulo 19";#N/A,#N/A,TRUE,"Proyecto P855"}</definedName>
    <definedName name="____________wrn1_4" localSheetId="24" hidden="1">{#N/A,#N/A,TRUE,"Est. de Fact.";#N/A,#N/A,TRUE,"Capitulo 19";#N/A,#N/A,TRUE,"Proyecto P855"}</definedName>
    <definedName name="____________wrn1_4" localSheetId="26" hidden="1">{#N/A,#N/A,TRUE,"Est. de Fact.";#N/A,#N/A,TRUE,"Capitulo 19";#N/A,#N/A,TRUE,"Proyecto P855"}</definedName>
    <definedName name="____________wrn1_4" localSheetId="1" hidden="1">{#N/A,#N/A,TRUE,"Est. de Fact.";#N/A,#N/A,TRUE,"Capitulo 19";#N/A,#N/A,TRUE,"Proyecto P855"}</definedName>
    <definedName name="____________wrn1_4" localSheetId="4" hidden="1">{#N/A,#N/A,TRUE,"Est. de Fact.";#N/A,#N/A,TRUE,"Capitulo 19";#N/A,#N/A,TRUE,"Proyecto P855"}</definedName>
    <definedName name="____________wrn1_4" localSheetId="2" hidden="1">{#N/A,#N/A,TRUE,"Est. de Fact.";#N/A,#N/A,TRUE,"Capitulo 19";#N/A,#N/A,TRUE,"Proyecto P855"}</definedName>
    <definedName name="____________wrn1_4" localSheetId="0" hidden="1">{#N/A,#N/A,TRUE,"Est. de Fact.";#N/A,#N/A,TRUE,"Capitulo 19";#N/A,#N/A,TRUE,"Proyecto P855"}</definedName>
    <definedName name="____________wrn1_4" localSheetId="6" hidden="1">{#N/A,#N/A,TRUE,"Est. de Fact.";#N/A,#N/A,TRUE,"Capitulo 19";#N/A,#N/A,TRUE,"Proyecto P855"}</definedName>
    <definedName name="____________wrn1_4" localSheetId="16" hidden="1">{#N/A,#N/A,TRUE,"Est. de Fact.";#N/A,#N/A,TRUE,"Capitulo 19";#N/A,#N/A,TRUE,"Proyecto P855"}</definedName>
    <definedName name="____________wrn1_4" hidden="1">{#N/A,#N/A,TRUE,"Est. de Fact.";#N/A,#N/A,TRUE,"Capitulo 19";#N/A,#N/A,TRUE,"Proyecto P855"}</definedName>
    <definedName name="____________wrn1_5" localSheetId="15" hidden="1">{#N/A,#N/A,TRUE,"Est. de Fact.";#N/A,#N/A,TRUE,"Capitulo 19";#N/A,#N/A,TRUE,"Proyecto P855"}</definedName>
    <definedName name="____________wrn1_5" localSheetId="25" hidden="1">{#N/A,#N/A,TRUE,"Est. de Fact.";#N/A,#N/A,TRUE,"Capitulo 19";#N/A,#N/A,TRUE,"Proyecto P855"}</definedName>
    <definedName name="____________wrn1_5" localSheetId="24" hidden="1">{#N/A,#N/A,TRUE,"Est. de Fact.";#N/A,#N/A,TRUE,"Capitulo 19";#N/A,#N/A,TRUE,"Proyecto P855"}</definedName>
    <definedName name="____________wrn1_5" localSheetId="26" hidden="1">{#N/A,#N/A,TRUE,"Est. de Fact.";#N/A,#N/A,TRUE,"Capitulo 19";#N/A,#N/A,TRUE,"Proyecto P855"}</definedName>
    <definedName name="____________wrn1_5" localSheetId="1" hidden="1">{#N/A,#N/A,TRUE,"Est. de Fact.";#N/A,#N/A,TRUE,"Capitulo 19";#N/A,#N/A,TRUE,"Proyecto P855"}</definedName>
    <definedName name="____________wrn1_5" localSheetId="4" hidden="1">{#N/A,#N/A,TRUE,"Est. de Fact.";#N/A,#N/A,TRUE,"Capitulo 19";#N/A,#N/A,TRUE,"Proyecto P855"}</definedName>
    <definedName name="____________wrn1_5" localSheetId="2" hidden="1">{#N/A,#N/A,TRUE,"Est. de Fact.";#N/A,#N/A,TRUE,"Capitulo 19";#N/A,#N/A,TRUE,"Proyecto P855"}</definedName>
    <definedName name="____________wrn1_5" localSheetId="0" hidden="1">{#N/A,#N/A,TRUE,"Est. de Fact.";#N/A,#N/A,TRUE,"Capitulo 19";#N/A,#N/A,TRUE,"Proyecto P855"}</definedName>
    <definedName name="____________wrn1_5" localSheetId="6" hidden="1">{#N/A,#N/A,TRUE,"Est. de Fact.";#N/A,#N/A,TRUE,"Capitulo 19";#N/A,#N/A,TRUE,"Proyecto P855"}</definedName>
    <definedName name="____________wrn1_5" localSheetId="16" hidden="1">{#N/A,#N/A,TRUE,"Est. de Fact.";#N/A,#N/A,TRUE,"Capitulo 19";#N/A,#N/A,TRUE,"Proyecto P855"}</definedName>
    <definedName name="____________wrn1_5" hidden="1">{#N/A,#N/A,TRUE,"Est. de Fact.";#N/A,#N/A,TRUE,"Capitulo 19";#N/A,#N/A,TRUE,"Proyecto P855"}</definedName>
    <definedName name="____________wrn2" localSheetId="15" hidden="1">{#N/A,#N/A,TRUE,"Est. de Fact.";#N/A,#N/A,TRUE,"Capitulo 19";#N/A,#N/A,TRUE,"Proyecto P855"}</definedName>
    <definedName name="____________wrn2" localSheetId="25" hidden="1">{#N/A,#N/A,TRUE,"Est. de Fact.";#N/A,#N/A,TRUE,"Capitulo 19";#N/A,#N/A,TRUE,"Proyecto P855"}</definedName>
    <definedName name="____________wrn2" localSheetId="24" hidden="1">{#N/A,#N/A,TRUE,"Est. de Fact.";#N/A,#N/A,TRUE,"Capitulo 19";#N/A,#N/A,TRUE,"Proyecto P855"}</definedName>
    <definedName name="____________wrn2" localSheetId="26" hidden="1">{#N/A,#N/A,TRUE,"Est. de Fact.";#N/A,#N/A,TRUE,"Capitulo 19";#N/A,#N/A,TRUE,"Proyecto P855"}</definedName>
    <definedName name="____________wrn2" localSheetId="1" hidden="1">{#N/A,#N/A,TRUE,"Est. de Fact.";#N/A,#N/A,TRUE,"Capitulo 19";#N/A,#N/A,TRUE,"Proyecto P855"}</definedName>
    <definedName name="____________wrn2" localSheetId="4" hidden="1">{#N/A,#N/A,TRUE,"Est. de Fact.";#N/A,#N/A,TRUE,"Capitulo 19";#N/A,#N/A,TRUE,"Proyecto P855"}</definedName>
    <definedName name="____________wrn2" localSheetId="2" hidden="1">{#N/A,#N/A,TRUE,"Est. de Fact.";#N/A,#N/A,TRUE,"Capitulo 19";#N/A,#N/A,TRUE,"Proyecto P855"}</definedName>
    <definedName name="____________wrn2" localSheetId="0" hidden="1">{#N/A,#N/A,TRUE,"Est. de Fact.";#N/A,#N/A,TRUE,"Capitulo 19";#N/A,#N/A,TRUE,"Proyecto P855"}</definedName>
    <definedName name="____________wrn2" localSheetId="6" hidden="1">{#N/A,#N/A,TRUE,"Est. de Fact.";#N/A,#N/A,TRUE,"Capitulo 19";#N/A,#N/A,TRUE,"Proyecto P855"}</definedName>
    <definedName name="____________wrn2" localSheetId="16" hidden="1">{#N/A,#N/A,TRUE,"Est. de Fact.";#N/A,#N/A,TRUE,"Capitulo 19";#N/A,#N/A,TRUE,"Proyecto P855"}</definedName>
    <definedName name="____________wrn2" hidden="1">{#N/A,#N/A,TRUE,"Est. de Fact.";#N/A,#N/A,TRUE,"Capitulo 19";#N/A,#N/A,TRUE,"Proyecto P855"}</definedName>
    <definedName name="____________wrn3" localSheetId="15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25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24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26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16" hidden="1">{#N/A,#N/A,FALSE,"Total_OC015";#N/A,#N/A,FALSE,"ADMIN";#N/A,#N/A,FALSE,"PROCES";#N/A,#N/A,FALSE,"mecan";#N/A,#N/A,FALSE,"civil";#N/A,#N/A,FALSE,"CAÑER";#N/A,#N/A,FALSE,"ELEC";#N/A,#N/A,FALSE,"INSTR"}</definedName>
    <definedName name="____________wrn3" hidden="1">{#N/A,#N/A,FALSE,"Total_OC015";#N/A,#N/A,FALSE,"ADMIN";#N/A,#N/A,FALSE,"PROCES";#N/A,#N/A,FALSE,"mecan";#N/A,#N/A,FALSE,"civil";#N/A,#N/A,FALSE,"CAÑER";#N/A,#N/A,FALSE,"ELEC";#N/A,#N/A,FALSE,"INSTR"}</definedName>
    <definedName name="____________wrn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6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6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6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6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6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6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6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a45555" hidden="1">{#N/A,#N/A,FALSE,"Costos_Elem_Hid";#N/A,#N/A,FALSE,"Costos_Elem_Hid";#N/A,#N/A,FALSE,"Costos_Elem_Hid"}</definedName>
    <definedName name="___________a45555_1" hidden="1">{#N/A,#N/A,FALSE,"Costos_Elem_Hid";#N/A,#N/A,FALSE,"Costos_Elem_Hid";#N/A,#N/A,FALSE,"Costos_Elem_Hid"}</definedName>
    <definedName name="___________equ1" localSheetId="15" hidden="1">{#N/A,#N/A,TRUE,"Est. de Fact.";#N/A,#N/A,TRUE,"Capitulo 19";#N/A,#N/A,TRUE,"Proyecto P855"}</definedName>
    <definedName name="___________equ1" localSheetId="25" hidden="1">{#N/A,#N/A,TRUE,"Est. de Fact.";#N/A,#N/A,TRUE,"Capitulo 19";#N/A,#N/A,TRUE,"Proyecto P855"}</definedName>
    <definedName name="___________equ1" localSheetId="24" hidden="1">{#N/A,#N/A,TRUE,"Est. de Fact.";#N/A,#N/A,TRUE,"Capitulo 19";#N/A,#N/A,TRUE,"Proyecto P855"}</definedName>
    <definedName name="___________equ1" localSheetId="26" hidden="1">{#N/A,#N/A,TRUE,"Est. de Fact.";#N/A,#N/A,TRUE,"Capitulo 19";#N/A,#N/A,TRUE,"Proyecto P855"}</definedName>
    <definedName name="___________equ1" localSheetId="1" hidden="1">{#N/A,#N/A,TRUE,"Est. de Fact.";#N/A,#N/A,TRUE,"Capitulo 19";#N/A,#N/A,TRUE,"Proyecto P855"}</definedName>
    <definedName name="___________equ1" localSheetId="4" hidden="1">{#N/A,#N/A,TRUE,"Est. de Fact.";#N/A,#N/A,TRUE,"Capitulo 19";#N/A,#N/A,TRUE,"Proyecto P855"}</definedName>
    <definedName name="___________equ1" localSheetId="2" hidden="1">{#N/A,#N/A,TRUE,"Est. de Fact.";#N/A,#N/A,TRUE,"Capitulo 19";#N/A,#N/A,TRUE,"Proyecto P855"}</definedName>
    <definedName name="___________equ1" localSheetId="0" hidden="1">{#N/A,#N/A,TRUE,"Est. de Fact.";#N/A,#N/A,TRUE,"Capitulo 19";#N/A,#N/A,TRUE,"Proyecto P855"}</definedName>
    <definedName name="___________equ1" localSheetId="6" hidden="1">{#N/A,#N/A,TRUE,"Est. de Fact.";#N/A,#N/A,TRUE,"Capitulo 19";#N/A,#N/A,TRUE,"Proyecto P855"}</definedName>
    <definedName name="___________equ1" localSheetId="16" hidden="1">{#N/A,#N/A,TRUE,"Est. de Fact.";#N/A,#N/A,TRUE,"Capitulo 19";#N/A,#N/A,TRUE,"Proyecto P855"}</definedName>
    <definedName name="___________equ1" hidden="1">{#N/A,#N/A,TRUE,"Est. de Fact.";#N/A,#N/A,TRUE,"Capitulo 19";#N/A,#N/A,TRUE,"Proyecto P855"}</definedName>
    <definedName name="___________equ1_1" localSheetId="15" hidden="1">{#N/A,#N/A,TRUE,"Est. de Fact.";#N/A,#N/A,TRUE,"Capitulo 19";#N/A,#N/A,TRUE,"Proyecto P855"}</definedName>
    <definedName name="___________equ1_1" localSheetId="25" hidden="1">{#N/A,#N/A,TRUE,"Est. de Fact.";#N/A,#N/A,TRUE,"Capitulo 19";#N/A,#N/A,TRUE,"Proyecto P855"}</definedName>
    <definedName name="___________equ1_1" localSheetId="24" hidden="1">{#N/A,#N/A,TRUE,"Est. de Fact.";#N/A,#N/A,TRUE,"Capitulo 19";#N/A,#N/A,TRUE,"Proyecto P855"}</definedName>
    <definedName name="___________equ1_1" localSheetId="26" hidden="1">{#N/A,#N/A,TRUE,"Est. de Fact.";#N/A,#N/A,TRUE,"Capitulo 19";#N/A,#N/A,TRUE,"Proyecto P855"}</definedName>
    <definedName name="___________equ1_1" localSheetId="1" hidden="1">{#N/A,#N/A,TRUE,"Est. de Fact.";#N/A,#N/A,TRUE,"Capitulo 19";#N/A,#N/A,TRUE,"Proyecto P855"}</definedName>
    <definedName name="___________equ1_1" localSheetId="4" hidden="1">{#N/A,#N/A,TRUE,"Est. de Fact.";#N/A,#N/A,TRUE,"Capitulo 19";#N/A,#N/A,TRUE,"Proyecto P855"}</definedName>
    <definedName name="___________equ1_1" localSheetId="2" hidden="1">{#N/A,#N/A,TRUE,"Est. de Fact.";#N/A,#N/A,TRUE,"Capitulo 19";#N/A,#N/A,TRUE,"Proyecto P855"}</definedName>
    <definedName name="___________equ1_1" localSheetId="0" hidden="1">{#N/A,#N/A,TRUE,"Est. de Fact.";#N/A,#N/A,TRUE,"Capitulo 19";#N/A,#N/A,TRUE,"Proyecto P855"}</definedName>
    <definedName name="___________equ1_1" localSheetId="6" hidden="1">{#N/A,#N/A,TRUE,"Est. de Fact.";#N/A,#N/A,TRUE,"Capitulo 19";#N/A,#N/A,TRUE,"Proyecto P855"}</definedName>
    <definedName name="___________equ1_1" localSheetId="16" hidden="1">{#N/A,#N/A,TRUE,"Est. de Fact.";#N/A,#N/A,TRUE,"Capitulo 19";#N/A,#N/A,TRUE,"Proyecto P855"}</definedName>
    <definedName name="___________equ1_1" hidden="1">{#N/A,#N/A,TRUE,"Est. de Fact.";#N/A,#N/A,TRUE,"Capitulo 19";#N/A,#N/A,TRUE,"Proyecto P855"}</definedName>
    <definedName name="___________equ1_2" localSheetId="15" hidden="1">{#N/A,#N/A,TRUE,"Est. de Fact.";#N/A,#N/A,TRUE,"Capitulo 19";#N/A,#N/A,TRUE,"Proyecto P855"}</definedName>
    <definedName name="___________equ1_2" localSheetId="25" hidden="1">{#N/A,#N/A,TRUE,"Est. de Fact.";#N/A,#N/A,TRUE,"Capitulo 19";#N/A,#N/A,TRUE,"Proyecto P855"}</definedName>
    <definedName name="___________equ1_2" localSheetId="24" hidden="1">{#N/A,#N/A,TRUE,"Est. de Fact.";#N/A,#N/A,TRUE,"Capitulo 19";#N/A,#N/A,TRUE,"Proyecto P855"}</definedName>
    <definedName name="___________equ1_2" localSheetId="26" hidden="1">{#N/A,#N/A,TRUE,"Est. de Fact.";#N/A,#N/A,TRUE,"Capitulo 19";#N/A,#N/A,TRUE,"Proyecto P855"}</definedName>
    <definedName name="___________equ1_2" localSheetId="1" hidden="1">{#N/A,#N/A,TRUE,"Est. de Fact.";#N/A,#N/A,TRUE,"Capitulo 19";#N/A,#N/A,TRUE,"Proyecto P855"}</definedName>
    <definedName name="___________equ1_2" localSheetId="4" hidden="1">{#N/A,#N/A,TRUE,"Est. de Fact.";#N/A,#N/A,TRUE,"Capitulo 19";#N/A,#N/A,TRUE,"Proyecto P855"}</definedName>
    <definedName name="___________equ1_2" localSheetId="2" hidden="1">{#N/A,#N/A,TRUE,"Est. de Fact.";#N/A,#N/A,TRUE,"Capitulo 19";#N/A,#N/A,TRUE,"Proyecto P855"}</definedName>
    <definedName name="___________equ1_2" localSheetId="0" hidden="1">{#N/A,#N/A,TRUE,"Est. de Fact.";#N/A,#N/A,TRUE,"Capitulo 19";#N/A,#N/A,TRUE,"Proyecto P855"}</definedName>
    <definedName name="___________equ1_2" localSheetId="6" hidden="1">{#N/A,#N/A,TRUE,"Est. de Fact.";#N/A,#N/A,TRUE,"Capitulo 19";#N/A,#N/A,TRUE,"Proyecto P855"}</definedName>
    <definedName name="___________equ1_2" localSheetId="16" hidden="1">{#N/A,#N/A,TRUE,"Est. de Fact.";#N/A,#N/A,TRUE,"Capitulo 19";#N/A,#N/A,TRUE,"Proyecto P855"}</definedName>
    <definedName name="___________equ1_2" hidden="1">{#N/A,#N/A,TRUE,"Est. de Fact.";#N/A,#N/A,TRUE,"Capitulo 19";#N/A,#N/A,TRUE,"Proyecto P855"}</definedName>
    <definedName name="___________equ1_3" localSheetId="15" hidden="1">{#N/A,#N/A,TRUE,"Est. de Fact.";#N/A,#N/A,TRUE,"Capitulo 19";#N/A,#N/A,TRUE,"Proyecto P855"}</definedName>
    <definedName name="___________equ1_3" localSheetId="25" hidden="1">{#N/A,#N/A,TRUE,"Est. de Fact.";#N/A,#N/A,TRUE,"Capitulo 19";#N/A,#N/A,TRUE,"Proyecto P855"}</definedName>
    <definedName name="___________equ1_3" localSheetId="24" hidden="1">{#N/A,#N/A,TRUE,"Est. de Fact.";#N/A,#N/A,TRUE,"Capitulo 19";#N/A,#N/A,TRUE,"Proyecto P855"}</definedName>
    <definedName name="___________equ1_3" localSheetId="26" hidden="1">{#N/A,#N/A,TRUE,"Est. de Fact.";#N/A,#N/A,TRUE,"Capitulo 19";#N/A,#N/A,TRUE,"Proyecto P855"}</definedName>
    <definedName name="___________equ1_3" localSheetId="1" hidden="1">{#N/A,#N/A,TRUE,"Est. de Fact.";#N/A,#N/A,TRUE,"Capitulo 19";#N/A,#N/A,TRUE,"Proyecto P855"}</definedName>
    <definedName name="___________equ1_3" localSheetId="4" hidden="1">{#N/A,#N/A,TRUE,"Est. de Fact.";#N/A,#N/A,TRUE,"Capitulo 19";#N/A,#N/A,TRUE,"Proyecto P855"}</definedName>
    <definedName name="___________equ1_3" localSheetId="2" hidden="1">{#N/A,#N/A,TRUE,"Est. de Fact.";#N/A,#N/A,TRUE,"Capitulo 19";#N/A,#N/A,TRUE,"Proyecto P855"}</definedName>
    <definedName name="___________equ1_3" localSheetId="0" hidden="1">{#N/A,#N/A,TRUE,"Est. de Fact.";#N/A,#N/A,TRUE,"Capitulo 19";#N/A,#N/A,TRUE,"Proyecto P855"}</definedName>
    <definedName name="___________equ1_3" localSheetId="6" hidden="1">{#N/A,#N/A,TRUE,"Est. de Fact.";#N/A,#N/A,TRUE,"Capitulo 19";#N/A,#N/A,TRUE,"Proyecto P855"}</definedName>
    <definedName name="___________equ1_3" localSheetId="16" hidden="1">{#N/A,#N/A,TRUE,"Est. de Fact.";#N/A,#N/A,TRUE,"Capitulo 19";#N/A,#N/A,TRUE,"Proyecto P855"}</definedName>
    <definedName name="___________equ1_3" hidden="1">{#N/A,#N/A,TRUE,"Est. de Fact.";#N/A,#N/A,TRUE,"Capitulo 19";#N/A,#N/A,TRUE,"Proyecto P855"}</definedName>
    <definedName name="___________equ1_4" localSheetId="15" hidden="1">{#N/A,#N/A,TRUE,"Est. de Fact.";#N/A,#N/A,TRUE,"Capitulo 19";#N/A,#N/A,TRUE,"Proyecto P855"}</definedName>
    <definedName name="___________equ1_4" localSheetId="25" hidden="1">{#N/A,#N/A,TRUE,"Est. de Fact.";#N/A,#N/A,TRUE,"Capitulo 19";#N/A,#N/A,TRUE,"Proyecto P855"}</definedName>
    <definedName name="___________equ1_4" localSheetId="24" hidden="1">{#N/A,#N/A,TRUE,"Est. de Fact.";#N/A,#N/A,TRUE,"Capitulo 19";#N/A,#N/A,TRUE,"Proyecto P855"}</definedName>
    <definedName name="___________equ1_4" localSheetId="26" hidden="1">{#N/A,#N/A,TRUE,"Est. de Fact.";#N/A,#N/A,TRUE,"Capitulo 19";#N/A,#N/A,TRUE,"Proyecto P855"}</definedName>
    <definedName name="___________equ1_4" localSheetId="1" hidden="1">{#N/A,#N/A,TRUE,"Est. de Fact.";#N/A,#N/A,TRUE,"Capitulo 19";#N/A,#N/A,TRUE,"Proyecto P855"}</definedName>
    <definedName name="___________equ1_4" localSheetId="4" hidden="1">{#N/A,#N/A,TRUE,"Est. de Fact.";#N/A,#N/A,TRUE,"Capitulo 19";#N/A,#N/A,TRUE,"Proyecto P855"}</definedName>
    <definedName name="___________equ1_4" localSheetId="2" hidden="1">{#N/A,#N/A,TRUE,"Est. de Fact.";#N/A,#N/A,TRUE,"Capitulo 19";#N/A,#N/A,TRUE,"Proyecto P855"}</definedName>
    <definedName name="___________equ1_4" localSheetId="0" hidden="1">{#N/A,#N/A,TRUE,"Est. de Fact.";#N/A,#N/A,TRUE,"Capitulo 19";#N/A,#N/A,TRUE,"Proyecto P855"}</definedName>
    <definedName name="___________equ1_4" localSheetId="6" hidden="1">{#N/A,#N/A,TRUE,"Est. de Fact.";#N/A,#N/A,TRUE,"Capitulo 19";#N/A,#N/A,TRUE,"Proyecto P855"}</definedName>
    <definedName name="___________equ1_4" localSheetId="16" hidden="1">{#N/A,#N/A,TRUE,"Est. de Fact.";#N/A,#N/A,TRUE,"Capitulo 19";#N/A,#N/A,TRUE,"Proyecto P855"}</definedName>
    <definedName name="___________equ1_4" hidden="1">{#N/A,#N/A,TRUE,"Est. de Fact.";#N/A,#N/A,TRUE,"Capitulo 19";#N/A,#N/A,TRUE,"Proyecto P855"}</definedName>
    <definedName name="___________equ1_5" localSheetId="15" hidden="1">{#N/A,#N/A,TRUE,"Est. de Fact.";#N/A,#N/A,TRUE,"Capitulo 19";#N/A,#N/A,TRUE,"Proyecto P855"}</definedName>
    <definedName name="___________equ1_5" localSheetId="25" hidden="1">{#N/A,#N/A,TRUE,"Est. de Fact.";#N/A,#N/A,TRUE,"Capitulo 19";#N/A,#N/A,TRUE,"Proyecto P855"}</definedName>
    <definedName name="___________equ1_5" localSheetId="24" hidden="1">{#N/A,#N/A,TRUE,"Est. de Fact.";#N/A,#N/A,TRUE,"Capitulo 19";#N/A,#N/A,TRUE,"Proyecto P855"}</definedName>
    <definedName name="___________equ1_5" localSheetId="26" hidden="1">{#N/A,#N/A,TRUE,"Est. de Fact.";#N/A,#N/A,TRUE,"Capitulo 19";#N/A,#N/A,TRUE,"Proyecto P855"}</definedName>
    <definedName name="___________equ1_5" localSheetId="1" hidden="1">{#N/A,#N/A,TRUE,"Est. de Fact.";#N/A,#N/A,TRUE,"Capitulo 19";#N/A,#N/A,TRUE,"Proyecto P855"}</definedName>
    <definedName name="___________equ1_5" localSheetId="4" hidden="1">{#N/A,#N/A,TRUE,"Est. de Fact.";#N/A,#N/A,TRUE,"Capitulo 19";#N/A,#N/A,TRUE,"Proyecto P855"}</definedName>
    <definedName name="___________equ1_5" localSheetId="2" hidden="1">{#N/A,#N/A,TRUE,"Est. de Fact.";#N/A,#N/A,TRUE,"Capitulo 19";#N/A,#N/A,TRUE,"Proyecto P855"}</definedName>
    <definedName name="___________equ1_5" localSheetId="0" hidden="1">{#N/A,#N/A,TRUE,"Est. de Fact.";#N/A,#N/A,TRUE,"Capitulo 19";#N/A,#N/A,TRUE,"Proyecto P855"}</definedName>
    <definedName name="___________equ1_5" localSheetId="6" hidden="1">{#N/A,#N/A,TRUE,"Est. de Fact.";#N/A,#N/A,TRUE,"Capitulo 19";#N/A,#N/A,TRUE,"Proyecto P855"}</definedName>
    <definedName name="___________equ1_5" localSheetId="16" hidden="1">{#N/A,#N/A,TRUE,"Est. de Fact.";#N/A,#N/A,TRUE,"Capitulo 19";#N/A,#N/A,TRUE,"Proyecto P855"}</definedName>
    <definedName name="___________equ1_5" hidden="1">{#N/A,#N/A,TRUE,"Est. de Fact.";#N/A,#N/A,TRUE,"Capitulo 19";#N/A,#N/A,TRUE,"Proyecto P855"}</definedName>
    <definedName name="______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V46000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_FV46000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_FV46000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_FV46000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_FV4600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_FV46000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_FV4600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_FV4600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_FV46000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_FV46000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_FV4600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_gl1" localSheetId="15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25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24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26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16" hidden="1">{#N/A,#N/A,FALSE,"Total_OC015";#N/A,#N/A,FALSE,"ADMIN";#N/A,#N/A,FALSE,"PROCES";#N/A,#N/A,FALSE,"mecan";#N/A,#N/A,FALSE,"civil";#N/A,#N/A,FALSE,"CAÑER";#N/A,#N/A,FALSE,"ELEC";#N/A,#N/A,FALSE,"INSTR"}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gl1_1" localSheetId="15" hidden="1">{#N/A,#N/A,FALSE,"Total_OC015";#N/A,#N/A,FALSE,"ADMIN";#N/A,#N/A,FALSE,"PROCES";#N/A,#N/A,FALSE,"mecan";#N/A,#N/A,FALSE,"civil";#N/A,#N/A,FALSE,"CAÑER";#N/A,#N/A,FALSE,"ELEC";#N/A,#N/A,FALSE,"INSTR"}</definedName>
    <definedName name="___________gl1_1" localSheetId="25" hidden="1">{#N/A,#N/A,FALSE,"Total_OC015";#N/A,#N/A,FALSE,"ADMIN";#N/A,#N/A,FALSE,"PROCES";#N/A,#N/A,FALSE,"mecan";#N/A,#N/A,FALSE,"civil";#N/A,#N/A,FALSE,"CAÑER";#N/A,#N/A,FALSE,"ELEC";#N/A,#N/A,FALSE,"INSTR"}</definedName>
    <definedName name="___________gl1_1" localSheetId="24" hidden="1">{#N/A,#N/A,FALSE,"Total_OC015";#N/A,#N/A,FALSE,"ADMIN";#N/A,#N/A,FALSE,"PROCES";#N/A,#N/A,FALSE,"mecan";#N/A,#N/A,FALSE,"civil";#N/A,#N/A,FALSE,"CAÑER";#N/A,#N/A,FALSE,"ELEC";#N/A,#N/A,FALSE,"INSTR"}</definedName>
    <definedName name="___________gl1_1" localSheetId="26" hidden="1">{#N/A,#N/A,FALSE,"Total_OC015";#N/A,#N/A,FALSE,"ADMIN";#N/A,#N/A,FALSE,"PROCES";#N/A,#N/A,FALSE,"mecan";#N/A,#N/A,FALSE,"civil";#N/A,#N/A,FALSE,"CAÑER";#N/A,#N/A,FALSE,"ELEC";#N/A,#N/A,FALSE,"INSTR"}</definedName>
    <definedName name="___________gl1_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_1" localSheetId="4" hidden="1">{#N/A,#N/A,FALSE,"Total_OC015";#N/A,#N/A,FALSE,"ADMIN";#N/A,#N/A,FALSE,"PROCES";#N/A,#N/A,FALSE,"mecan";#N/A,#N/A,FALSE,"civil";#N/A,#N/A,FALSE,"CAÑER";#N/A,#N/A,FALSE,"ELEC";#N/A,#N/A,FALSE,"INSTR"}</definedName>
    <definedName name="___________gl1_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_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_1" localSheetId="6" hidden="1">{#N/A,#N/A,FALSE,"Total_OC015";#N/A,#N/A,FALSE,"ADMIN";#N/A,#N/A,FALSE,"PROCES";#N/A,#N/A,FALSE,"mecan";#N/A,#N/A,FALSE,"civil";#N/A,#N/A,FALSE,"CAÑER";#N/A,#N/A,FALSE,"ELEC";#N/A,#N/A,FALSE,"INSTR"}</definedName>
    <definedName name="___________gl1_1" localSheetId="16" hidden="1">{#N/A,#N/A,FALSE,"Total_OC015";#N/A,#N/A,FALSE,"ADMIN";#N/A,#N/A,FALSE,"PROCES";#N/A,#N/A,FALSE,"mecan";#N/A,#N/A,FALSE,"civil";#N/A,#N/A,FALSE,"CAÑER";#N/A,#N/A,FALSE,"ELEC";#N/A,#N/A,FALSE,"INSTR"}</definedName>
    <definedName name="___________gl1_1" hidden="1">{#N/A,#N/A,FALSE,"Total_OC015";#N/A,#N/A,FALSE,"ADMIN";#N/A,#N/A,FALSE,"PROCES";#N/A,#N/A,FALSE,"mecan";#N/A,#N/A,FALSE,"civil";#N/A,#N/A,FALSE,"CAÑER";#N/A,#N/A,FALSE,"ELEC";#N/A,#N/A,FALSE,"INSTR"}</definedName>
    <definedName name="___________gl1_2" localSheetId="15" hidden="1">{#N/A,#N/A,FALSE,"Total_OC015";#N/A,#N/A,FALSE,"ADMIN";#N/A,#N/A,FALSE,"PROCES";#N/A,#N/A,FALSE,"mecan";#N/A,#N/A,FALSE,"civil";#N/A,#N/A,FALSE,"CAÑER";#N/A,#N/A,FALSE,"ELEC";#N/A,#N/A,FALSE,"INSTR"}</definedName>
    <definedName name="___________gl1_2" localSheetId="25" hidden="1">{#N/A,#N/A,FALSE,"Total_OC015";#N/A,#N/A,FALSE,"ADMIN";#N/A,#N/A,FALSE,"PROCES";#N/A,#N/A,FALSE,"mecan";#N/A,#N/A,FALSE,"civil";#N/A,#N/A,FALSE,"CAÑER";#N/A,#N/A,FALSE,"ELEC";#N/A,#N/A,FALSE,"INSTR"}</definedName>
    <definedName name="___________gl1_2" localSheetId="24" hidden="1">{#N/A,#N/A,FALSE,"Total_OC015";#N/A,#N/A,FALSE,"ADMIN";#N/A,#N/A,FALSE,"PROCES";#N/A,#N/A,FALSE,"mecan";#N/A,#N/A,FALSE,"civil";#N/A,#N/A,FALSE,"CAÑER";#N/A,#N/A,FALSE,"ELEC";#N/A,#N/A,FALSE,"INSTR"}</definedName>
    <definedName name="___________gl1_2" localSheetId="26" hidden="1">{#N/A,#N/A,FALSE,"Total_OC015";#N/A,#N/A,FALSE,"ADMIN";#N/A,#N/A,FALSE,"PROCES";#N/A,#N/A,FALSE,"mecan";#N/A,#N/A,FALSE,"civil";#N/A,#N/A,FALSE,"CAÑER";#N/A,#N/A,FALSE,"ELEC";#N/A,#N/A,FALSE,"INSTR"}</definedName>
    <definedName name="___________gl1_2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_2" localSheetId="4" hidden="1">{#N/A,#N/A,FALSE,"Total_OC015";#N/A,#N/A,FALSE,"ADMIN";#N/A,#N/A,FALSE,"PROCES";#N/A,#N/A,FALSE,"mecan";#N/A,#N/A,FALSE,"civil";#N/A,#N/A,FALSE,"CAÑER";#N/A,#N/A,FALSE,"ELEC";#N/A,#N/A,FALSE,"INSTR"}</definedName>
    <definedName name="___________gl1_2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_2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_2" localSheetId="6" hidden="1">{#N/A,#N/A,FALSE,"Total_OC015";#N/A,#N/A,FALSE,"ADMIN";#N/A,#N/A,FALSE,"PROCES";#N/A,#N/A,FALSE,"mecan";#N/A,#N/A,FALSE,"civil";#N/A,#N/A,FALSE,"CAÑER";#N/A,#N/A,FALSE,"ELEC";#N/A,#N/A,FALSE,"INSTR"}</definedName>
    <definedName name="___________gl1_2" localSheetId="16" hidden="1">{#N/A,#N/A,FALSE,"Total_OC015";#N/A,#N/A,FALSE,"ADMIN";#N/A,#N/A,FALSE,"PROCES";#N/A,#N/A,FALSE,"mecan";#N/A,#N/A,FALSE,"civil";#N/A,#N/A,FALSE,"CAÑER";#N/A,#N/A,FALSE,"ELEC";#N/A,#N/A,FALSE,"INSTR"}</definedName>
    <definedName name="___________gl1_2" hidden="1">{#N/A,#N/A,FALSE,"Total_OC015";#N/A,#N/A,FALSE,"ADMIN";#N/A,#N/A,FALSE,"PROCES";#N/A,#N/A,FALSE,"mecan";#N/A,#N/A,FALSE,"civil";#N/A,#N/A,FALSE,"CAÑER";#N/A,#N/A,FALSE,"ELEC";#N/A,#N/A,FALSE,"INSTR"}</definedName>
    <definedName name="___________gl1_3" localSheetId="15" hidden="1">{#N/A,#N/A,FALSE,"Total_OC015";#N/A,#N/A,FALSE,"ADMIN";#N/A,#N/A,FALSE,"PROCES";#N/A,#N/A,FALSE,"mecan";#N/A,#N/A,FALSE,"civil";#N/A,#N/A,FALSE,"CAÑER";#N/A,#N/A,FALSE,"ELEC";#N/A,#N/A,FALSE,"INSTR"}</definedName>
    <definedName name="___________gl1_3" localSheetId="25" hidden="1">{#N/A,#N/A,FALSE,"Total_OC015";#N/A,#N/A,FALSE,"ADMIN";#N/A,#N/A,FALSE,"PROCES";#N/A,#N/A,FALSE,"mecan";#N/A,#N/A,FALSE,"civil";#N/A,#N/A,FALSE,"CAÑER";#N/A,#N/A,FALSE,"ELEC";#N/A,#N/A,FALSE,"INSTR"}</definedName>
    <definedName name="___________gl1_3" localSheetId="24" hidden="1">{#N/A,#N/A,FALSE,"Total_OC015";#N/A,#N/A,FALSE,"ADMIN";#N/A,#N/A,FALSE,"PROCES";#N/A,#N/A,FALSE,"mecan";#N/A,#N/A,FALSE,"civil";#N/A,#N/A,FALSE,"CAÑER";#N/A,#N/A,FALSE,"ELEC";#N/A,#N/A,FALSE,"INSTR"}</definedName>
    <definedName name="___________gl1_3" localSheetId="26" hidden="1">{#N/A,#N/A,FALSE,"Total_OC015";#N/A,#N/A,FALSE,"ADMIN";#N/A,#N/A,FALSE,"PROCES";#N/A,#N/A,FALSE,"mecan";#N/A,#N/A,FALSE,"civil";#N/A,#N/A,FALSE,"CAÑER";#N/A,#N/A,FALSE,"ELEC";#N/A,#N/A,FALSE,"INSTR"}</definedName>
    <definedName name="___________gl1_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_3" localSheetId="4" hidden="1">{#N/A,#N/A,FALSE,"Total_OC015";#N/A,#N/A,FALSE,"ADMIN";#N/A,#N/A,FALSE,"PROCES";#N/A,#N/A,FALSE,"mecan";#N/A,#N/A,FALSE,"civil";#N/A,#N/A,FALSE,"CAÑER";#N/A,#N/A,FALSE,"ELEC";#N/A,#N/A,FALSE,"INSTR"}</definedName>
    <definedName name="___________gl1_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_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_3" localSheetId="6" hidden="1">{#N/A,#N/A,FALSE,"Total_OC015";#N/A,#N/A,FALSE,"ADMIN";#N/A,#N/A,FALSE,"PROCES";#N/A,#N/A,FALSE,"mecan";#N/A,#N/A,FALSE,"civil";#N/A,#N/A,FALSE,"CAÑER";#N/A,#N/A,FALSE,"ELEC";#N/A,#N/A,FALSE,"INSTR"}</definedName>
    <definedName name="___________gl1_3" localSheetId="16" hidden="1">{#N/A,#N/A,FALSE,"Total_OC015";#N/A,#N/A,FALSE,"ADMIN";#N/A,#N/A,FALSE,"PROCES";#N/A,#N/A,FALSE,"mecan";#N/A,#N/A,FALSE,"civil";#N/A,#N/A,FALSE,"CAÑER";#N/A,#N/A,FALSE,"ELEC";#N/A,#N/A,FALSE,"INSTR"}</definedName>
    <definedName name="___________gl1_3" hidden="1">{#N/A,#N/A,FALSE,"Total_OC015";#N/A,#N/A,FALSE,"ADMIN";#N/A,#N/A,FALSE,"PROCES";#N/A,#N/A,FALSE,"mecan";#N/A,#N/A,FALSE,"civil";#N/A,#N/A,FALSE,"CAÑER";#N/A,#N/A,FALSE,"ELEC";#N/A,#N/A,FALSE,"INSTR"}</definedName>
    <definedName name="___________gl1_4" localSheetId="15" hidden="1">{#N/A,#N/A,FALSE,"Total_OC015";#N/A,#N/A,FALSE,"ADMIN";#N/A,#N/A,FALSE,"PROCES";#N/A,#N/A,FALSE,"mecan";#N/A,#N/A,FALSE,"civil";#N/A,#N/A,FALSE,"CAÑER";#N/A,#N/A,FALSE,"ELEC";#N/A,#N/A,FALSE,"INSTR"}</definedName>
    <definedName name="___________gl1_4" localSheetId="25" hidden="1">{#N/A,#N/A,FALSE,"Total_OC015";#N/A,#N/A,FALSE,"ADMIN";#N/A,#N/A,FALSE,"PROCES";#N/A,#N/A,FALSE,"mecan";#N/A,#N/A,FALSE,"civil";#N/A,#N/A,FALSE,"CAÑER";#N/A,#N/A,FALSE,"ELEC";#N/A,#N/A,FALSE,"INSTR"}</definedName>
    <definedName name="___________gl1_4" localSheetId="24" hidden="1">{#N/A,#N/A,FALSE,"Total_OC015";#N/A,#N/A,FALSE,"ADMIN";#N/A,#N/A,FALSE,"PROCES";#N/A,#N/A,FALSE,"mecan";#N/A,#N/A,FALSE,"civil";#N/A,#N/A,FALSE,"CAÑER";#N/A,#N/A,FALSE,"ELEC";#N/A,#N/A,FALSE,"INSTR"}</definedName>
    <definedName name="___________gl1_4" localSheetId="26" hidden="1">{#N/A,#N/A,FALSE,"Total_OC015";#N/A,#N/A,FALSE,"ADMIN";#N/A,#N/A,FALSE,"PROCES";#N/A,#N/A,FALSE,"mecan";#N/A,#N/A,FALSE,"civil";#N/A,#N/A,FALSE,"CAÑER";#N/A,#N/A,FALSE,"ELEC";#N/A,#N/A,FALSE,"INSTR"}</definedName>
    <definedName name="___________gl1_4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_4" localSheetId="4" hidden="1">{#N/A,#N/A,FALSE,"Total_OC015";#N/A,#N/A,FALSE,"ADMIN";#N/A,#N/A,FALSE,"PROCES";#N/A,#N/A,FALSE,"mecan";#N/A,#N/A,FALSE,"civil";#N/A,#N/A,FALSE,"CAÑER";#N/A,#N/A,FALSE,"ELEC";#N/A,#N/A,FALSE,"INSTR"}</definedName>
    <definedName name="___________gl1_4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_4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_4" localSheetId="6" hidden="1">{#N/A,#N/A,FALSE,"Total_OC015";#N/A,#N/A,FALSE,"ADMIN";#N/A,#N/A,FALSE,"PROCES";#N/A,#N/A,FALSE,"mecan";#N/A,#N/A,FALSE,"civil";#N/A,#N/A,FALSE,"CAÑER";#N/A,#N/A,FALSE,"ELEC";#N/A,#N/A,FALSE,"INSTR"}</definedName>
    <definedName name="___________gl1_4" localSheetId="16" hidden="1">{#N/A,#N/A,FALSE,"Total_OC015";#N/A,#N/A,FALSE,"ADMIN";#N/A,#N/A,FALSE,"PROCES";#N/A,#N/A,FALSE,"mecan";#N/A,#N/A,FALSE,"civil";#N/A,#N/A,FALSE,"CAÑER";#N/A,#N/A,FALSE,"ELEC";#N/A,#N/A,FALSE,"INSTR"}</definedName>
    <definedName name="___________gl1_4" hidden="1">{#N/A,#N/A,FALSE,"Total_OC015";#N/A,#N/A,FALSE,"ADMIN";#N/A,#N/A,FALSE,"PROCES";#N/A,#N/A,FALSE,"mecan";#N/A,#N/A,FALSE,"civil";#N/A,#N/A,FALSE,"CAÑER";#N/A,#N/A,FALSE,"ELEC";#N/A,#N/A,FALSE,"INSTR"}</definedName>
    <definedName name="___________gl1_5" localSheetId="15" hidden="1">{#N/A,#N/A,FALSE,"Total_OC015";#N/A,#N/A,FALSE,"ADMIN";#N/A,#N/A,FALSE,"PROCES";#N/A,#N/A,FALSE,"mecan";#N/A,#N/A,FALSE,"civil";#N/A,#N/A,FALSE,"CAÑER";#N/A,#N/A,FALSE,"ELEC";#N/A,#N/A,FALSE,"INSTR"}</definedName>
    <definedName name="___________gl1_5" localSheetId="25" hidden="1">{#N/A,#N/A,FALSE,"Total_OC015";#N/A,#N/A,FALSE,"ADMIN";#N/A,#N/A,FALSE,"PROCES";#N/A,#N/A,FALSE,"mecan";#N/A,#N/A,FALSE,"civil";#N/A,#N/A,FALSE,"CAÑER";#N/A,#N/A,FALSE,"ELEC";#N/A,#N/A,FALSE,"INSTR"}</definedName>
    <definedName name="___________gl1_5" localSheetId="24" hidden="1">{#N/A,#N/A,FALSE,"Total_OC015";#N/A,#N/A,FALSE,"ADMIN";#N/A,#N/A,FALSE,"PROCES";#N/A,#N/A,FALSE,"mecan";#N/A,#N/A,FALSE,"civil";#N/A,#N/A,FALSE,"CAÑER";#N/A,#N/A,FALSE,"ELEC";#N/A,#N/A,FALSE,"INSTR"}</definedName>
    <definedName name="___________gl1_5" localSheetId="26" hidden="1">{#N/A,#N/A,FALSE,"Total_OC015";#N/A,#N/A,FALSE,"ADMIN";#N/A,#N/A,FALSE,"PROCES";#N/A,#N/A,FALSE,"mecan";#N/A,#N/A,FALSE,"civil";#N/A,#N/A,FALSE,"CAÑER";#N/A,#N/A,FALSE,"ELEC";#N/A,#N/A,FALSE,"INSTR"}</definedName>
    <definedName name="___________gl1_5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_5" localSheetId="4" hidden="1">{#N/A,#N/A,FALSE,"Total_OC015";#N/A,#N/A,FALSE,"ADMIN";#N/A,#N/A,FALSE,"PROCES";#N/A,#N/A,FALSE,"mecan";#N/A,#N/A,FALSE,"civil";#N/A,#N/A,FALSE,"CAÑER";#N/A,#N/A,FALSE,"ELEC";#N/A,#N/A,FALSE,"INSTR"}</definedName>
    <definedName name="___________gl1_5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_5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_5" localSheetId="6" hidden="1">{#N/A,#N/A,FALSE,"Total_OC015";#N/A,#N/A,FALSE,"ADMIN";#N/A,#N/A,FALSE,"PROCES";#N/A,#N/A,FALSE,"mecan";#N/A,#N/A,FALSE,"civil";#N/A,#N/A,FALSE,"CAÑER";#N/A,#N/A,FALSE,"ELEC";#N/A,#N/A,FALSE,"INSTR"}</definedName>
    <definedName name="___________gl1_5" localSheetId="16" hidden="1">{#N/A,#N/A,FALSE,"Total_OC015";#N/A,#N/A,FALSE,"ADMIN";#N/A,#N/A,FALSE,"PROCES";#N/A,#N/A,FALSE,"mecan";#N/A,#N/A,FALSE,"civil";#N/A,#N/A,FALSE,"CAÑER";#N/A,#N/A,FALSE,"ELEC";#N/A,#N/A,FALSE,"INSTR"}</definedName>
    <definedName name="___________gl1_5" hidden="1">{#N/A,#N/A,FALSE,"Total_OC015";#N/A,#N/A,FALSE,"ADMIN";#N/A,#N/A,FALSE,"PROCES";#N/A,#N/A,FALSE,"mecan";#N/A,#N/A,FALSE,"civil";#N/A,#N/A,FALSE,"CAÑER";#N/A,#N/A,FALSE,"ELEC";#N/A,#N/A,FALSE,"INSTR"}</definedName>
    <definedName name="______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15" hidden="1">{"FlujoGastos",#N/A,FALSE,"Base";"FlujoGastos",#N/A,FALSE,"Buzón Tren";"FlujoGastos",#N/A,FALSE,"Buzón Camión";"FlujoGastos",#N/A,FALSE,"LHD Camión";"FlujoGastos",#N/A,FALSE,"Cámara Camión"}</definedName>
    <definedName name="___________kk2" localSheetId="25" hidden="1">{"FlujoGastos",#N/A,FALSE,"Base";"FlujoGastos",#N/A,FALSE,"Buzón Tren";"FlujoGastos",#N/A,FALSE,"Buzón Camión";"FlujoGastos",#N/A,FALSE,"LHD Camión";"FlujoGastos",#N/A,FALSE,"Cámara Camión"}</definedName>
    <definedName name="___________kk2" localSheetId="24" hidden="1">{"FlujoGastos",#N/A,FALSE,"Base";"FlujoGastos",#N/A,FALSE,"Buzón Tren";"FlujoGastos",#N/A,FALSE,"Buzón Camión";"FlujoGastos",#N/A,FALSE,"LHD Camión";"FlujoGastos",#N/A,FALSE,"Cámara Camión"}</definedName>
    <definedName name="___________kk2" localSheetId="26" hidden="1">{"FlujoGastos",#N/A,FALSE,"Base";"FlujoGastos",#N/A,FALSE,"Buzón Tren";"FlujoGastos",#N/A,FALSE,"Buzón Camión";"FlujoGastos",#N/A,FALSE,"LHD Camión";"FlujoGastos",#N/A,FALSE,"Cámara Camión"}</definedName>
    <definedName name="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kk2" localSheetId="4" hidden="1">{"FlujoGastos",#N/A,FALSE,"Base";"FlujoGastos",#N/A,FALSE,"Buzón Tren";"FlujoGastos",#N/A,FALSE,"Buzón Camión";"FlujoGastos",#N/A,FALSE,"LHD Camión";"FlujoGastos",#N/A,FALSE,"Cámara Camión"}</definedName>
    <definedName name="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kk2" localSheetId="6" hidden="1">{"FlujoGastos",#N/A,FALSE,"Base";"FlujoGastos",#N/A,FALSE,"Buzón Tren";"FlujoGastos",#N/A,FALSE,"Buzón Camión";"FlujoGastos",#N/A,FALSE,"LHD Camión";"FlujoGastos",#N/A,FALSE,"Cámara Camión"}</definedName>
    <definedName name="___________kk2" localSheetId="16" hidden="1">{"FlujoGastos",#N/A,FALSE,"Base";"FlujoGastos",#N/A,FALSE,"Buzón Tren";"FlujoGastos",#N/A,FALSE,"Buzón Camión";"FlujoGastos",#N/A,FALSE,"LHD Camión";"FlujoGastos",#N/A,FALSE,"Cámara Camión"}</definedName>
    <definedName name="___________kk2" hidden="1">{"FlujoGastos",#N/A,FALSE,"Base";"FlujoGastos",#N/A,FALSE,"Buzón Tren";"FlujoGastos",#N/A,FALSE,"Buzón Camión";"FlujoGastos",#N/A,FALSE,"LHD Camión";"FlujoGastos",#N/A,FALSE,"Cámara Camión"}</definedName>
    <definedName name="___________kk3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15" hidden="1">{"desarrollo",#N/A,FALSE,"Cámara Camión";"resumen",#N/A,FALSE,"Cámara Camión";"eqprod",#N/A,FALSE,"Cámara Camión"}</definedName>
    <definedName name="___________kk4" localSheetId="25" hidden="1">{"desarrollo",#N/A,FALSE,"Cámara Camión";"resumen",#N/A,FALSE,"Cámara Camión";"eqprod",#N/A,FALSE,"Cámara Camión"}</definedName>
    <definedName name="___________kk4" localSheetId="24" hidden="1">{"desarrollo",#N/A,FALSE,"Cámara Camión";"resumen",#N/A,FALSE,"Cámara Camión";"eqprod",#N/A,FALSE,"Cámara Camión"}</definedName>
    <definedName name="___________kk4" localSheetId="26" hidden="1">{"desarrollo",#N/A,FALSE,"Cámara Camión";"resumen",#N/A,FALSE,"Cámara Camión";"eqprod",#N/A,FALSE,"Cámara Camión"}</definedName>
    <definedName name="___________kk4" localSheetId="1" hidden="1">{"desarrollo",#N/A,FALSE,"Cámara Camión";"resumen",#N/A,FALSE,"Cámara Camión";"eqprod",#N/A,FALSE,"Cámara Camión"}</definedName>
    <definedName name="___________kk4" localSheetId="4" hidden="1">{"desarrollo",#N/A,FALSE,"Cámara Camión";"resumen",#N/A,FALSE,"Cámara Camión";"eqprod",#N/A,FALSE,"Cámara Camión"}</definedName>
    <definedName name="___________kk4" localSheetId="2" hidden="1">{"desarrollo",#N/A,FALSE,"Cámara Camión";"resumen",#N/A,FALSE,"Cámara Camión";"eqprod",#N/A,FALSE,"Cámara Camión"}</definedName>
    <definedName name="___________kk4" localSheetId="0" hidden="1">{"desarrollo",#N/A,FALSE,"Cámara Camión";"resumen",#N/A,FALSE,"Cámara Camión";"eqprod",#N/A,FALSE,"Cámara Camión"}</definedName>
    <definedName name="___________kk4" localSheetId="6" hidden="1">{"desarrollo",#N/A,FALSE,"Cámara Camión";"resumen",#N/A,FALSE,"Cámara Camión";"eqprod",#N/A,FALSE,"Cámara Camión"}</definedName>
    <definedName name="___________kk4" localSheetId="16" hidden="1">{"desarrollo",#N/A,FALSE,"Cámara Camión";"resumen",#N/A,FALSE,"Cámara Camión";"eqprod",#N/A,FALSE,"Cámara Camión"}</definedName>
    <definedName name="___________kk4" hidden="1">{"desarrollo",#N/A,FALSE,"Cámara Camión";"resumen",#N/A,FALSE,"Cámara Camión";"eqprod",#N/A,FALSE,"Cámara Camión"}</definedName>
    <definedName name="___________lot1" localSheetId="15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25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24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26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16" hidden="1">{#N/A,#N/A,FALSE,"Total_OC015";#N/A,#N/A,FALSE,"ADMIN";#N/A,#N/A,FALSE,"PROCES";#N/A,#N/A,FALSE,"mecan";#N/A,#N/A,FALSE,"civil";#N/A,#N/A,FALSE,"CAÑER";#N/A,#N/A,FALSE,"ELEC";#N/A,#N/A,FALSE,"INSTR"}</definedName>
    <definedName name="___________lot1" hidden="1">{#N/A,#N/A,FALSE,"Total_OC015";#N/A,#N/A,FALSE,"ADMIN";#N/A,#N/A,FALSE,"PROCES";#N/A,#N/A,FALSE,"mecan";#N/A,#N/A,FALSE,"civil";#N/A,#N/A,FALSE,"CAÑER";#N/A,#N/A,FALSE,"ELEC";#N/A,#N/A,FALSE,"INSTR"}</definedName>
    <definedName name="___________m1" hidden="1">{#N/A,#N/A,FALSE,"Costos_Elem_Hid";#N/A,#N/A,FALSE,"Costos_Elem_Hid";#N/A,#N/A,FALSE,"Costos_Elem_Hid"}</definedName>
    <definedName name="___________m1_1" hidden="1">{#N/A,#N/A,FALSE,"Costos_Elem_Hid";#N/A,#N/A,FALSE,"Costos_Elem_Hid";#N/A,#N/A,FALSE,"Costos_Elem_Hid"}</definedName>
    <definedName name="___________M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M2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M2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M2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M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M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M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M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M2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M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m2_1" hidden="1">{#N/A,#N/A,FALSE,"Costos_Elem_Hid";#N/A,#N/A,FALSE,"Costos_Elem_Hid";#N/A,#N/A,FALSE,"Costos_Elem_Hid"}</definedName>
    <definedName name="___________m3" hidden="1">{#N/A,#N/A,TRUE,"Costos_Subg_Hid"}</definedName>
    <definedName name="___________m3_1" hidden="1">{#N/A,#N/A,TRUE,"Costos_Subg_Hid"}</definedName>
    <definedName name="___________r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r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r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r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r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r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r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15" hidden="1">{#N/A,#N/A,TRUE,"Est. de Fact.";#N/A,#N/A,TRUE,"Capitulo 19";#N/A,#N/A,TRUE,"Proyecto P855"}</definedName>
    <definedName name="___________wrn1" localSheetId="25" hidden="1">{#N/A,#N/A,TRUE,"Est. de Fact.";#N/A,#N/A,TRUE,"Capitulo 19";#N/A,#N/A,TRUE,"Proyecto P855"}</definedName>
    <definedName name="___________wrn1" localSheetId="24" hidden="1">{#N/A,#N/A,TRUE,"Est. de Fact.";#N/A,#N/A,TRUE,"Capitulo 19";#N/A,#N/A,TRUE,"Proyecto P855"}</definedName>
    <definedName name="___________wrn1" localSheetId="26" hidden="1">{#N/A,#N/A,TRUE,"Est. de Fact.";#N/A,#N/A,TRUE,"Capitulo 19";#N/A,#N/A,TRUE,"Proyecto P855"}</definedName>
    <definedName name="___________wrn1" localSheetId="1" hidden="1">{#N/A,#N/A,TRUE,"Est. de Fact.";#N/A,#N/A,TRUE,"Capitulo 19";#N/A,#N/A,TRUE,"Proyecto P855"}</definedName>
    <definedName name="___________wrn1" localSheetId="4" hidden="1">{#N/A,#N/A,TRUE,"Est. de Fact.";#N/A,#N/A,TRUE,"Capitulo 19";#N/A,#N/A,TRUE,"Proyecto P855"}</definedName>
    <definedName name="___________wrn1" localSheetId="2" hidden="1">{#N/A,#N/A,TRUE,"Est. de Fact.";#N/A,#N/A,TRUE,"Capitulo 19";#N/A,#N/A,TRUE,"Proyecto P855"}</definedName>
    <definedName name="___________wrn1" localSheetId="0" hidden="1">{#N/A,#N/A,TRUE,"Est. de Fact.";#N/A,#N/A,TRUE,"Capitulo 19";#N/A,#N/A,TRUE,"Proyecto P855"}</definedName>
    <definedName name="___________wrn1" localSheetId="6" hidden="1">{#N/A,#N/A,TRUE,"Est. de Fact.";#N/A,#N/A,TRUE,"Capitulo 19";#N/A,#N/A,TRUE,"Proyecto P855"}</definedName>
    <definedName name="___________wrn1" localSheetId="16" hidden="1">{#N/A,#N/A,TRUE,"Est. de Fact.";#N/A,#N/A,TRUE,"Capitulo 19";#N/A,#N/A,TRUE,"Proyecto P855"}</definedName>
    <definedName name="___________wrn1" hidden="1">{#N/A,#N/A,TRUE,"Est. de Fact.";#N/A,#N/A,TRUE,"Capitulo 19";#N/A,#N/A,TRUE,"Proyecto P855"}</definedName>
    <definedName name="___________wrn1_1" localSheetId="15" hidden="1">{#N/A,#N/A,TRUE,"Est. de Fact.";#N/A,#N/A,TRUE,"Capitulo 19";#N/A,#N/A,TRUE,"Proyecto P855"}</definedName>
    <definedName name="___________wrn1_1" localSheetId="25" hidden="1">{#N/A,#N/A,TRUE,"Est. de Fact.";#N/A,#N/A,TRUE,"Capitulo 19";#N/A,#N/A,TRUE,"Proyecto P855"}</definedName>
    <definedName name="___________wrn1_1" localSheetId="24" hidden="1">{#N/A,#N/A,TRUE,"Est. de Fact.";#N/A,#N/A,TRUE,"Capitulo 19";#N/A,#N/A,TRUE,"Proyecto P855"}</definedName>
    <definedName name="___________wrn1_1" localSheetId="26" hidden="1">{#N/A,#N/A,TRUE,"Est. de Fact.";#N/A,#N/A,TRUE,"Capitulo 19";#N/A,#N/A,TRUE,"Proyecto P855"}</definedName>
    <definedName name="___________wrn1_1" localSheetId="1" hidden="1">{#N/A,#N/A,TRUE,"Est. de Fact.";#N/A,#N/A,TRUE,"Capitulo 19";#N/A,#N/A,TRUE,"Proyecto P855"}</definedName>
    <definedName name="___________wrn1_1" localSheetId="4" hidden="1">{#N/A,#N/A,TRUE,"Est. de Fact.";#N/A,#N/A,TRUE,"Capitulo 19";#N/A,#N/A,TRUE,"Proyecto P855"}</definedName>
    <definedName name="___________wrn1_1" localSheetId="2" hidden="1">{#N/A,#N/A,TRUE,"Est. de Fact.";#N/A,#N/A,TRUE,"Capitulo 19";#N/A,#N/A,TRUE,"Proyecto P855"}</definedName>
    <definedName name="___________wrn1_1" localSheetId="0" hidden="1">{#N/A,#N/A,TRUE,"Est. de Fact.";#N/A,#N/A,TRUE,"Capitulo 19";#N/A,#N/A,TRUE,"Proyecto P855"}</definedName>
    <definedName name="___________wrn1_1" localSheetId="6" hidden="1">{#N/A,#N/A,TRUE,"Est. de Fact.";#N/A,#N/A,TRUE,"Capitulo 19";#N/A,#N/A,TRUE,"Proyecto P855"}</definedName>
    <definedName name="___________wrn1_1" localSheetId="16" hidden="1">{#N/A,#N/A,TRUE,"Est. de Fact.";#N/A,#N/A,TRUE,"Capitulo 19";#N/A,#N/A,TRUE,"Proyecto P855"}</definedName>
    <definedName name="___________wrn1_1" hidden="1">{#N/A,#N/A,TRUE,"Est. de Fact.";#N/A,#N/A,TRUE,"Capitulo 19";#N/A,#N/A,TRUE,"Proyecto P855"}</definedName>
    <definedName name="___________wrn1_2" localSheetId="15" hidden="1">{#N/A,#N/A,TRUE,"Est. de Fact.";#N/A,#N/A,TRUE,"Capitulo 19";#N/A,#N/A,TRUE,"Proyecto P855"}</definedName>
    <definedName name="___________wrn1_2" localSheetId="25" hidden="1">{#N/A,#N/A,TRUE,"Est. de Fact.";#N/A,#N/A,TRUE,"Capitulo 19";#N/A,#N/A,TRUE,"Proyecto P855"}</definedName>
    <definedName name="___________wrn1_2" localSheetId="24" hidden="1">{#N/A,#N/A,TRUE,"Est. de Fact.";#N/A,#N/A,TRUE,"Capitulo 19";#N/A,#N/A,TRUE,"Proyecto P855"}</definedName>
    <definedName name="___________wrn1_2" localSheetId="26" hidden="1">{#N/A,#N/A,TRUE,"Est. de Fact.";#N/A,#N/A,TRUE,"Capitulo 19";#N/A,#N/A,TRUE,"Proyecto P855"}</definedName>
    <definedName name="___________wrn1_2" localSheetId="1" hidden="1">{#N/A,#N/A,TRUE,"Est. de Fact.";#N/A,#N/A,TRUE,"Capitulo 19";#N/A,#N/A,TRUE,"Proyecto P855"}</definedName>
    <definedName name="___________wrn1_2" localSheetId="4" hidden="1">{#N/A,#N/A,TRUE,"Est. de Fact.";#N/A,#N/A,TRUE,"Capitulo 19";#N/A,#N/A,TRUE,"Proyecto P855"}</definedName>
    <definedName name="___________wrn1_2" localSheetId="2" hidden="1">{#N/A,#N/A,TRUE,"Est. de Fact.";#N/A,#N/A,TRUE,"Capitulo 19";#N/A,#N/A,TRUE,"Proyecto P855"}</definedName>
    <definedName name="___________wrn1_2" localSheetId="0" hidden="1">{#N/A,#N/A,TRUE,"Est. de Fact.";#N/A,#N/A,TRUE,"Capitulo 19";#N/A,#N/A,TRUE,"Proyecto P855"}</definedName>
    <definedName name="___________wrn1_2" localSheetId="6" hidden="1">{#N/A,#N/A,TRUE,"Est. de Fact.";#N/A,#N/A,TRUE,"Capitulo 19";#N/A,#N/A,TRUE,"Proyecto P855"}</definedName>
    <definedName name="___________wrn1_2" localSheetId="16" hidden="1">{#N/A,#N/A,TRUE,"Est. de Fact.";#N/A,#N/A,TRUE,"Capitulo 19";#N/A,#N/A,TRUE,"Proyecto P855"}</definedName>
    <definedName name="___________wrn1_2" hidden="1">{#N/A,#N/A,TRUE,"Est. de Fact.";#N/A,#N/A,TRUE,"Capitulo 19";#N/A,#N/A,TRUE,"Proyecto P855"}</definedName>
    <definedName name="___________wrn1_3" localSheetId="15" hidden="1">{#N/A,#N/A,TRUE,"Est. de Fact.";#N/A,#N/A,TRUE,"Capitulo 19";#N/A,#N/A,TRUE,"Proyecto P855"}</definedName>
    <definedName name="___________wrn1_3" localSheetId="25" hidden="1">{#N/A,#N/A,TRUE,"Est. de Fact.";#N/A,#N/A,TRUE,"Capitulo 19";#N/A,#N/A,TRUE,"Proyecto P855"}</definedName>
    <definedName name="___________wrn1_3" localSheetId="24" hidden="1">{#N/A,#N/A,TRUE,"Est. de Fact.";#N/A,#N/A,TRUE,"Capitulo 19";#N/A,#N/A,TRUE,"Proyecto P855"}</definedName>
    <definedName name="___________wrn1_3" localSheetId="26" hidden="1">{#N/A,#N/A,TRUE,"Est. de Fact.";#N/A,#N/A,TRUE,"Capitulo 19";#N/A,#N/A,TRUE,"Proyecto P855"}</definedName>
    <definedName name="___________wrn1_3" localSheetId="1" hidden="1">{#N/A,#N/A,TRUE,"Est. de Fact.";#N/A,#N/A,TRUE,"Capitulo 19";#N/A,#N/A,TRUE,"Proyecto P855"}</definedName>
    <definedName name="___________wrn1_3" localSheetId="4" hidden="1">{#N/A,#N/A,TRUE,"Est. de Fact.";#N/A,#N/A,TRUE,"Capitulo 19";#N/A,#N/A,TRUE,"Proyecto P855"}</definedName>
    <definedName name="___________wrn1_3" localSheetId="2" hidden="1">{#N/A,#N/A,TRUE,"Est. de Fact.";#N/A,#N/A,TRUE,"Capitulo 19";#N/A,#N/A,TRUE,"Proyecto P855"}</definedName>
    <definedName name="___________wrn1_3" localSheetId="0" hidden="1">{#N/A,#N/A,TRUE,"Est. de Fact.";#N/A,#N/A,TRUE,"Capitulo 19";#N/A,#N/A,TRUE,"Proyecto P855"}</definedName>
    <definedName name="___________wrn1_3" localSheetId="6" hidden="1">{#N/A,#N/A,TRUE,"Est. de Fact.";#N/A,#N/A,TRUE,"Capitulo 19";#N/A,#N/A,TRUE,"Proyecto P855"}</definedName>
    <definedName name="___________wrn1_3" localSheetId="16" hidden="1">{#N/A,#N/A,TRUE,"Est. de Fact.";#N/A,#N/A,TRUE,"Capitulo 19";#N/A,#N/A,TRUE,"Proyecto P855"}</definedName>
    <definedName name="___________wrn1_3" hidden="1">{#N/A,#N/A,TRUE,"Est. de Fact.";#N/A,#N/A,TRUE,"Capitulo 19";#N/A,#N/A,TRUE,"Proyecto P855"}</definedName>
    <definedName name="___________wrn1_4" localSheetId="15" hidden="1">{#N/A,#N/A,TRUE,"Est. de Fact.";#N/A,#N/A,TRUE,"Capitulo 19";#N/A,#N/A,TRUE,"Proyecto P855"}</definedName>
    <definedName name="___________wrn1_4" localSheetId="25" hidden="1">{#N/A,#N/A,TRUE,"Est. de Fact.";#N/A,#N/A,TRUE,"Capitulo 19";#N/A,#N/A,TRUE,"Proyecto P855"}</definedName>
    <definedName name="___________wrn1_4" localSheetId="24" hidden="1">{#N/A,#N/A,TRUE,"Est. de Fact.";#N/A,#N/A,TRUE,"Capitulo 19";#N/A,#N/A,TRUE,"Proyecto P855"}</definedName>
    <definedName name="___________wrn1_4" localSheetId="26" hidden="1">{#N/A,#N/A,TRUE,"Est. de Fact.";#N/A,#N/A,TRUE,"Capitulo 19";#N/A,#N/A,TRUE,"Proyecto P855"}</definedName>
    <definedName name="___________wrn1_4" localSheetId="1" hidden="1">{#N/A,#N/A,TRUE,"Est. de Fact.";#N/A,#N/A,TRUE,"Capitulo 19";#N/A,#N/A,TRUE,"Proyecto P855"}</definedName>
    <definedName name="___________wrn1_4" localSheetId="4" hidden="1">{#N/A,#N/A,TRUE,"Est. de Fact.";#N/A,#N/A,TRUE,"Capitulo 19";#N/A,#N/A,TRUE,"Proyecto P855"}</definedName>
    <definedName name="___________wrn1_4" localSheetId="2" hidden="1">{#N/A,#N/A,TRUE,"Est. de Fact.";#N/A,#N/A,TRUE,"Capitulo 19";#N/A,#N/A,TRUE,"Proyecto P855"}</definedName>
    <definedName name="___________wrn1_4" localSheetId="0" hidden="1">{#N/A,#N/A,TRUE,"Est. de Fact.";#N/A,#N/A,TRUE,"Capitulo 19";#N/A,#N/A,TRUE,"Proyecto P855"}</definedName>
    <definedName name="___________wrn1_4" localSheetId="6" hidden="1">{#N/A,#N/A,TRUE,"Est. de Fact.";#N/A,#N/A,TRUE,"Capitulo 19";#N/A,#N/A,TRUE,"Proyecto P855"}</definedName>
    <definedName name="___________wrn1_4" localSheetId="16" hidden="1">{#N/A,#N/A,TRUE,"Est. de Fact.";#N/A,#N/A,TRUE,"Capitulo 19";#N/A,#N/A,TRUE,"Proyecto P855"}</definedName>
    <definedName name="___________wrn1_4" hidden="1">{#N/A,#N/A,TRUE,"Est. de Fact.";#N/A,#N/A,TRUE,"Capitulo 19";#N/A,#N/A,TRUE,"Proyecto P855"}</definedName>
    <definedName name="___________wrn1_5" localSheetId="15" hidden="1">{#N/A,#N/A,TRUE,"Est. de Fact.";#N/A,#N/A,TRUE,"Capitulo 19";#N/A,#N/A,TRUE,"Proyecto P855"}</definedName>
    <definedName name="___________wrn1_5" localSheetId="25" hidden="1">{#N/A,#N/A,TRUE,"Est. de Fact.";#N/A,#N/A,TRUE,"Capitulo 19";#N/A,#N/A,TRUE,"Proyecto P855"}</definedName>
    <definedName name="___________wrn1_5" localSheetId="24" hidden="1">{#N/A,#N/A,TRUE,"Est. de Fact.";#N/A,#N/A,TRUE,"Capitulo 19";#N/A,#N/A,TRUE,"Proyecto P855"}</definedName>
    <definedName name="___________wrn1_5" localSheetId="26" hidden="1">{#N/A,#N/A,TRUE,"Est. de Fact.";#N/A,#N/A,TRUE,"Capitulo 19";#N/A,#N/A,TRUE,"Proyecto P855"}</definedName>
    <definedName name="___________wrn1_5" localSheetId="1" hidden="1">{#N/A,#N/A,TRUE,"Est. de Fact.";#N/A,#N/A,TRUE,"Capitulo 19";#N/A,#N/A,TRUE,"Proyecto P855"}</definedName>
    <definedName name="___________wrn1_5" localSheetId="4" hidden="1">{#N/A,#N/A,TRUE,"Est. de Fact.";#N/A,#N/A,TRUE,"Capitulo 19";#N/A,#N/A,TRUE,"Proyecto P855"}</definedName>
    <definedName name="___________wrn1_5" localSheetId="2" hidden="1">{#N/A,#N/A,TRUE,"Est. de Fact.";#N/A,#N/A,TRUE,"Capitulo 19";#N/A,#N/A,TRUE,"Proyecto P855"}</definedName>
    <definedName name="___________wrn1_5" localSheetId="0" hidden="1">{#N/A,#N/A,TRUE,"Est. de Fact.";#N/A,#N/A,TRUE,"Capitulo 19";#N/A,#N/A,TRUE,"Proyecto P855"}</definedName>
    <definedName name="___________wrn1_5" localSheetId="6" hidden="1">{#N/A,#N/A,TRUE,"Est. de Fact.";#N/A,#N/A,TRUE,"Capitulo 19";#N/A,#N/A,TRUE,"Proyecto P855"}</definedName>
    <definedName name="___________wrn1_5" localSheetId="16" hidden="1">{#N/A,#N/A,TRUE,"Est. de Fact.";#N/A,#N/A,TRUE,"Capitulo 19";#N/A,#N/A,TRUE,"Proyecto P855"}</definedName>
    <definedName name="___________wrn1_5" hidden="1">{#N/A,#N/A,TRUE,"Est. de Fact.";#N/A,#N/A,TRUE,"Capitulo 19";#N/A,#N/A,TRUE,"Proyecto P855"}</definedName>
    <definedName name="___________wrn2" localSheetId="15" hidden="1">{#N/A,#N/A,TRUE,"Est. de Fact.";#N/A,#N/A,TRUE,"Capitulo 19";#N/A,#N/A,TRUE,"Proyecto P855"}</definedName>
    <definedName name="___________wrn2" localSheetId="25" hidden="1">{#N/A,#N/A,TRUE,"Est. de Fact.";#N/A,#N/A,TRUE,"Capitulo 19";#N/A,#N/A,TRUE,"Proyecto P855"}</definedName>
    <definedName name="___________wrn2" localSheetId="24" hidden="1">{#N/A,#N/A,TRUE,"Est. de Fact.";#N/A,#N/A,TRUE,"Capitulo 19";#N/A,#N/A,TRUE,"Proyecto P855"}</definedName>
    <definedName name="___________wrn2" localSheetId="26" hidden="1">{#N/A,#N/A,TRUE,"Est. de Fact.";#N/A,#N/A,TRUE,"Capitulo 19";#N/A,#N/A,TRUE,"Proyecto P855"}</definedName>
    <definedName name="___________wrn2" localSheetId="1" hidden="1">{#N/A,#N/A,TRUE,"Est. de Fact.";#N/A,#N/A,TRUE,"Capitulo 19";#N/A,#N/A,TRUE,"Proyecto P855"}</definedName>
    <definedName name="___________wrn2" localSheetId="4" hidden="1">{#N/A,#N/A,TRUE,"Est. de Fact.";#N/A,#N/A,TRUE,"Capitulo 19";#N/A,#N/A,TRUE,"Proyecto P855"}</definedName>
    <definedName name="___________wrn2" localSheetId="2" hidden="1">{#N/A,#N/A,TRUE,"Est. de Fact.";#N/A,#N/A,TRUE,"Capitulo 19";#N/A,#N/A,TRUE,"Proyecto P855"}</definedName>
    <definedName name="___________wrn2" localSheetId="0" hidden="1">{#N/A,#N/A,TRUE,"Est. de Fact.";#N/A,#N/A,TRUE,"Capitulo 19";#N/A,#N/A,TRUE,"Proyecto P855"}</definedName>
    <definedName name="___________wrn2" localSheetId="6" hidden="1">{#N/A,#N/A,TRUE,"Est. de Fact.";#N/A,#N/A,TRUE,"Capitulo 19";#N/A,#N/A,TRUE,"Proyecto P855"}</definedName>
    <definedName name="___________wrn2" localSheetId="16" hidden="1">{#N/A,#N/A,TRUE,"Est. de Fact.";#N/A,#N/A,TRUE,"Capitulo 19";#N/A,#N/A,TRUE,"Proyecto P855"}</definedName>
    <definedName name="___________wrn2" hidden="1">{#N/A,#N/A,TRUE,"Est. de Fact.";#N/A,#N/A,TRUE,"Capitulo 19";#N/A,#N/A,TRUE,"Proyecto P855"}</definedName>
    <definedName name="___________wrn3" localSheetId="15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25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24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26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16" hidden="1">{#N/A,#N/A,FALSE,"Total_OC015";#N/A,#N/A,FALSE,"ADMIN";#N/A,#N/A,FALSE,"PROCES";#N/A,#N/A,FALSE,"mecan";#N/A,#N/A,FALSE,"civil";#N/A,#N/A,FALSE,"CAÑER";#N/A,#N/A,FALSE,"ELEC";#N/A,#N/A,FALSE,"INSTR"}</definedName>
    <definedName name="___________wrn3" hidden="1">{#N/A,#N/A,FALSE,"Total_OC015";#N/A,#N/A,FALSE,"ADMIN";#N/A,#N/A,FALSE,"PROCES";#N/A,#N/A,FALSE,"mecan";#N/A,#N/A,FALSE,"civil";#N/A,#N/A,FALSE,"CAÑER";#N/A,#N/A,FALSE,"ELEC";#N/A,#N/A,FALSE,"INSTR"}</definedName>
    <definedName name="___________wrn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6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6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6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6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6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6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6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equ1" localSheetId="15" hidden="1">{#N/A,#N/A,TRUE,"Est. de Fact.";#N/A,#N/A,TRUE,"Capitulo 19";#N/A,#N/A,TRUE,"Proyecto P855"}</definedName>
    <definedName name="__________equ1" localSheetId="25" hidden="1">{#N/A,#N/A,TRUE,"Est. de Fact.";#N/A,#N/A,TRUE,"Capitulo 19";#N/A,#N/A,TRUE,"Proyecto P855"}</definedName>
    <definedName name="__________equ1" localSheetId="24" hidden="1">{#N/A,#N/A,TRUE,"Est. de Fact.";#N/A,#N/A,TRUE,"Capitulo 19";#N/A,#N/A,TRUE,"Proyecto P855"}</definedName>
    <definedName name="__________equ1" localSheetId="26" hidden="1">{#N/A,#N/A,TRUE,"Est. de Fact.";#N/A,#N/A,TRUE,"Capitulo 19";#N/A,#N/A,TRUE,"Proyecto P855"}</definedName>
    <definedName name="__________equ1" localSheetId="1" hidden="1">{#N/A,#N/A,TRUE,"Est. de Fact.";#N/A,#N/A,TRUE,"Capitulo 19";#N/A,#N/A,TRUE,"Proyecto P855"}</definedName>
    <definedName name="__________equ1" localSheetId="4" hidden="1">{#N/A,#N/A,TRUE,"Est. de Fact.";#N/A,#N/A,TRUE,"Capitulo 19";#N/A,#N/A,TRUE,"Proyecto P855"}</definedName>
    <definedName name="__________equ1" localSheetId="2" hidden="1">{#N/A,#N/A,TRUE,"Est. de Fact.";#N/A,#N/A,TRUE,"Capitulo 19";#N/A,#N/A,TRUE,"Proyecto P855"}</definedName>
    <definedName name="__________equ1" localSheetId="0" hidden="1">{#N/A,#N/A,TRUE,"Est. de Fact.";#N/A,#N/A,TRUE,"Capitulo 19";#N/A,#N/A,TRUE,"Proyecto P855"}</definedName>
    <definedName name="__________equ1" localSheetId="6" hidden="1">{#N/A,#N/A,TRUE,"Est. de Fact.";#N/A,#N/A,TRUE,"Capitulo 19";#N/A,#N/A,TRUE,"Proyecto P855"}</definedName>
    <definedName name="__________equ1" localSheetId="16" hidden="1">{#N/A,#N/A,TRUE,"Est. de Fact.";#N/A,#N/A,TRUE,"Capitulo 19";#N/A,#N/A,TRUE,"Proyecto P855"}</definedName>
    <definedName name="__________equ1" hidden="1">{#N/A,#N/A,TRUE,"Est. de Fact.";#N/A,#N/A,TRUE,"Capitulo 19";#N/A,#N/A,TRUE,"Proyecto P855"}</definedName>
    <definedName name="_____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V46000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FV46000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FV46000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FV46000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FV4600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FV46000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FV4600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FV4600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FV46000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FV46000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FV4600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gl1" localSheetId="15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25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24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26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16" hidden="1">{#N/A,#N/A,FALSE,"Total_OC015";#N/A,#N/A,FALSE,"ADMIN";#N/A,#N/A,FALSE,"PROCES";#N/A,#N/A,FALSE,"mecan";#N/A,#N/A,FALSE,"civil";#N/A,#N/A,FALSE,"CAÑER";#N/A,#N/A,FALSE,"ELEC";#N/A,#N/A,FALSE,"INSTR"}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15" hidden="1">{"FlujoGastos",#N/A,FALSE,"Base";"FlujoGastos",#N/A,FALSE,"Buzón Tren";"FlujoGastos",#N/A,FALSE,"Buzón Camión";"FlujoGastos",#N/A,FALSE,"LHD Camión";"FlujoGastos",#N/A,FALSE,"Cámara Camión"}</definedName>
    <definedName name="__________kk2" localSheetId="25" hidden="1">{"FlujoGastos",#N/A,FALSE,"Base";"FlujoGastos",#N/A,FALSE,"Buzón Tren";"FlujoGastos",#N/A,FALSE,"Buzón Camión";"FlujoGastos",#N/A,FALSE,"LHD Camión";"FlujoGastos",#N/A,FALSE,"Cámara Camión"}</definedName>
    <definedName name="__________kk2" localSheetId="24" hidden="1">{"FlujoGastos",#N/A,FALSE,"Base";"FlujoGastos",#N/A,FALSE,"Buzón Tren";"FlujoGastos",#N/A,FALSE,"Buzón Camión";"FlujoGastos",#N/A,FALSE,"LHD Camión";"FlujoGastos",#N/A,FALSE,"Cámara Camión"}</definedName>
    <definedName name="__________kk2" localSheetId="26" hidden="1">{"FlujoGastos",#N/A,FALSE,"Base";"FlujoGastos",#N/A,FALSE,"Buzón Tren";"FlujoGastos",#N/A,FALSE,"Buzón Camión";"FlujoGastos",#N/A,FALSE,"LHD Camión";"FlujoGastos",#N/A,FALSE,"Cámara Camión"}</definedName>
    <definedName name="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kk2" localSheetId="4" hidden="1">{"FlujoGastos",#N/A,FALSE,"Base";"FlujoGastos",#N/A,FALSE,"Buzón Tren";"FlujoGastos",#N/A,FALSE,"Buzón Camión";"FlujoGastos",#N/A,FALSE,"LHD Camión";"FlujoGastos",#N/A,FALSE,"Cámara Camión"}</definedName>
    <definedName name="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kk2" localSheetId="6" hidden="1">{"FlujoGastos",#N/A,FALSE,"Base";"FlujoGastos",#N/A,FALSE,"Buzón Tren";"FlujoGastos",#N/A,FALSE,"Buzón Camión";"FlujoGastos",#N/A,FALSE,"LHD Camión";"FlujoGastos",#N/A,FALSE,"Cámara Camión"}</definedName>
    <definedName name="__________kk2" localSheetId="16" hidden="1">{"FlujoGastos",#N/A,FALSE,"Base";"FlujoGastos",#N/A,FALSE,"Buzón Tren";"FlujoGastos",#N/A,FALSE,"Buzón Camión";"FlujoGastos",#N/A,FALSE,"LHD Camión";"FlujoGastos",#N/A,FALSE,"Cámara Camión"}</definedName>
    <definedName name="__________kk2" hidden="1">{"FlujoGastos",#N/A,FALSE,"Base";"FlujoGastos",#N/A,FALSE,"Buzón Tren";"FlujoGastos",#N/A,FALSE,"Buzón Camión";"FlujoGastos",#N/A,FALSE,"LHD Camión";"FlujoGastos",#N/A,FALSE,"Cámara Camión"}</definedName>
    <definedName name="__________kk3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15" hidden="1">{"desarrollo",#N/A,FALSE,"Cámara Camión";"resumen",#N/A,FALSE,"Cámara Camión";"eqprod",#N/A,FALSE,"Cámara Camión"}</definedName>
    <definedName name="__________kk4" localSheetId="25" hidden="1">{"desarrollo",#N/A,FALSE,"Cámara Camión";"resumen",#N/A,FALSE,"Cámara Camión";"eqprod",#N/A,FALSE,"Cámara Camión"}</definedName>
    <definedName name="__________kk4" localSheetId="24" hidden="1">{"desarrollo",#N/A,FALSE,"Cámara Camión";"resumen",#N/A,FALSE,"Cámara Camión";"eqprod",#N/A,FALSE,"Cámara Camión"}</definedName>
    <definedName name="__________kk4" localSheetId="26" hidden="1">{"desarrollo",#N/A,FALSE,"Cámara Camión";"resumen",#N/A,FALSE,"Cámara Camión";"eqprod",#N/A,FALSE,"Cámara Camión"}</definedName>
    <definedName name="__________kk4" localSheetId="1" hidden="1">{"desarrollo",#N/A,FALSE,"Cámara Camión";"resumen",#N/A,FALSE,"Cámara Camión";"eqprod",#N/A,FALSE,"Cámara Camión"}</definedName>
    <definedName name="__________kk4" localSheetId="4" hidden="1">{"desarrollo",#N/A,FALSE,"Cámara Camión";"resumen",#N/A,FALSE,"Cámara Camión";"eqprod",#N/A,FALSE,"Cámara Camión"}</definedName>
    <definedName name="__________kk4" localSheetId="2" hidden="1">{"desarrollo",#N/A,FALSE,"Cámara Camión";"resumen",#N/A,FALSE,"Cámara Camión";"eqprod",#N/A,FALSE,"Cámara Camión"}</definedName>
    <definedName name="__________kk4" localSheetId="0" hidden="1">{"desarrollo",#N/A,FALSE,"Cámara Camión";"resumen",#N/A,FALSE,"Cámara Camión";"eqprod",#N/A,FALSE,"Cámara Camión"}</definedName>
    <definedName name="__________kk4" localSheetId="6" hidden="1">{"desarrollo",#N/A,FALSE,"Cámara Camión";"resumen",#N/A,FALSE,"Cámara Camión";"eqprod",#N/A,FALSE,"Cámara Camión"}</definedName>
    <definedName name="__________kk4" localSheetId="16" hidden="1">{"desarrollo",#N/A,FALSE,"Cámara Camión";"resumen",#N/A,FALSE,"Cámara Camión";"eqprod",#N/A,FALSE,"Cámara Camión"}</definedName>
    <definedName name="__________kk4" hidden="1">{"desarrollo",#N/A,FALSE,"Cámara Camión";"resumen",#N/A,FALSE,"Cámara Camión";"eqprod",#N/A,FALSE,"Cámara Camión"}</definedName>
    <definedName name="__________lot1" localSheetId="15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25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24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26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16" hidden="1">{#N/A,#N/A,FALSE,"Total_OC015";#N/A,#N/A,FALSE,"ADMIN";#N/A,#N/A,FALSE,"PROCES";#N/A,#N/A,FALSE,"mecan";#N/A,#N/A,FALSE,"civil";#N/A,#N/A,FALSE,"CAÑER";#N/A,#N/A,FALSE,"ELEC";#N/A,#N/A,FALSE,"INSTR"}</definedName>
    <definedName name="__________lot1" hidden="1">{#N/A,#N/A,FALSE,"Total_OC015";#N/A,#N/A,FALSE,"ADMIN";#N/A,#N/A,FALSE,"PROCES";#N/A,#N/A,FALSE,"mecan";#N/A,#N/A,FALSE,"civil";#N/A,#N/A,FALSE,"CAÑER";#N/A,#N/A,FALSE,"ELEC";#N/A,#N/A,FALSE,"INSTR"}</definedName>
    <definedName name="__________M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M2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M2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M2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M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M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M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M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M2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M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pp1" hidden="1">{#N/A,#N/A,FALSE,"Costos_Elem_Hid";#N/A,#N/A,FALSE,"Costos_Elem_Hid";#N/A,#N/A,FALSE,"Costos_Elem_Hid"}</definedName>
    <definedName name="__________pp1_1" hidden="1">{#N/A,#N/A,FALSE,"Costos_Elem_Hid";#N/A,#N/A,FALSE,"Costos_Elem_Hid";#N/A,#N/A,FALSE,"Costos_Elem_Hid"}</definedName>
    <definedName name="__________r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r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r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r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r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r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r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ss1" hidden="1">{#N/A,#N/A,FALSE,"Costos_Elem_Hid";#N/A,#N/A,FALSE,"Costos_Elem_Hid";#N/A,#N/A,FALSE,"Costos_Elem_Hid"}</definedName>
    <definedName name="__________ss1_1" hidden="1">{#N/A,#N/A,FALSE,"Costos_Elem_Hid";#N/A,#N/A,FALSE,"Costos_Elem_Hid";#N/A,#N/A,FALSE,"Costos_Elem_Hid"}</definedName>
    <definedName name="_____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q12" localSheetId="15" hidden="1">{#N/A,#N/A,FALSE,"Total_OC015";#N/A,#N/A,FALSE,"ADMIN";#N/A,#N/A,FALSE,"PROCES";#N/A,#N/A,FALSE,"mecan";#N/A,#N/A,FALSE,"civil";#N/A,#N/A,FALSE,"CAÑER";#N/A,#N/A,FALSE,"ELEC";#N/A,#N/A,FALSE,"INSTR"}</definedName>
    <definedName name="__________wq12" localSheetId="25" hidden="1">{#N/A,#N/A,FALSE,"Total_OC015";#N/A,#N/A,FALSE,"ADMIN";#N/A,#N/A,FALSE,"PROCES";#N/A,#N/A,FALSE,"mecan";#N/A,#N/A,FALSE,"civil";#N/A,#N/A,FALSE,"CAÑER";#N/A,#N/A,FALSE,"ELEC";#N/A,#N/A,FALSE,"INSTR"}</definedName>
    <definedName name="__________wq12" localSheetId="24" hidden="1">{#N/A,#N/A,FALSE,"Total_OC015";#N/A,#N/A,FALSE,"ADMIN";#N/A,#N/A,FALSE,"PROCES";#N/A,#N/A,FALSE,"mecan";#N/A,#N/A,FALSE,"civil";#N/A,#N/A,FALSE,"CAÑER";#N/A,#N/A,FALSE,"ELEC";#N/A,#N/A,FALSE,"INSTR"}</definedName>
    <definedName name="__________wq12" localSheetId="26" hidden="1">{#N/A,#N/A,FALSE,"Total_OC015";#N/A,#N/A,FALSE,"ADMIN";#N/A,#N/A,FALSE,"PROCES";#N/A,#N/A,FALSE,"mecan";#N/A,#N/A,FALSE,"civil";#N/A,#N/A,FALSE,"CAÑER";#N/A,#N/A,FALSE,"ELEC";#N/A,#N/A,FALSE,"INSTR"}</definedName>
    <definedName name="______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______wq12" localSheetId="4" hidden="1">{#N/A,#N/A,FALSE,"Total_OC015";#N/A,#N/A,FALSE,"ADMIN";#N/A,#N/A,FALSE,"PROCES";#N/A,#N/A,FALSE,"mecan";#N/A,#N/A,FALSE,"civil";#N/A,#N/A,FALSE,"CAÑER";#N/A,#N/A,FALSE,"ELEC";#N/A,#N/A,FALSE,"INSTR"}</definedName>
    <definedName name="______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__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______wq12" localSheetId="6" hidden="1">{#N/A,#N/A,FALSE,"Total_OC015";#N/A,#N/A,FALSE,"ADMIN";#N/A,#N/A,FALSE,"PROCES";#N/A,#N/A,FALSE,"mecan";#N/A,#N/A,FALSE,"civil";#N/A,#N/A,FALSE,"CAÑER";#N/A,#N/A,FALSE,"ELEC";#N/A,#N/A,FALSE,"INSTR"}</definedName>
    <definedName name="__________wq12" localSheetId="16" hidden="1">{#N/A,#N/A,FALSE,"Total_OC015";#N/A,#N/A,FALSE,"ADMIN";#N/A,#N/A,FALSE,"PROCES";#N/A,#N/A,FALSE,"mecan";#N/A,#N/A,FALSE,"civil";#N/A,#N/A,FALSE,"CAÑER";#N/A,#N/A,FALSE,"ELEC";#N/A,#N/A,FALSE,"INSTR"}</definedName>
    <definedName name="__________wq12" hidden="1">{#N/A,#N/A,FALSE,"Total_OC015";#N/A,#N/A,FALSE,"ADMIN";#N/A,#N/A,FALSE,"PROCES";#N/A,#N/A,FALSE,"mecan";#N/A,#N/A,FALSE,"civil";#N/A,#N/A,FALSE,"CAÑER";#N/A,#N/A,FALSE,"ELEC";#N/A,#N/A,FALSE,"INSTR"}</definedName>
    <definedName name="__________wrn1" localSheetId="15" hidden="1">{#N/A,#N/A,TRUE,"Est. de Fact.";#N/A,#N/A,TRUE,"Capitulo 19";#N/A,#N/A,TRUE,"Proyecto P855"}</definedName>
    <definedName name="__________wrn1" localSheetId="25" hidden="1">{#N/A,#N/A,TRUE,"Est. de Fact.";#N/A,#N/A,TRUE,"Capitulo 19";#N/A,#N/A,TRUE,"Proyecto P855"}</definedName>
    <definedName name="__________wrn1" localSheetId="24" hidden="1">{#N/A,#N/A,TRUE,"Est. de Fact.";#N/A,#N/A,TRUE,"Capitulo 19";#N/A,#N/A,TRUE,"Proyecto P855"}</definedName>
    <definedName name="__________wrn1" localSheetId="26" hidden="1">{#N/A,#N/A,TRUE,"Est. de Fact.";#N/A,#N/A,TRUE,"Capitulo 19";#N/A,#N/A,TRUE,"Proyecto P855"}</definedName>
    <definedName name="__________wrn1" localSheetId="1" hidden="1">{#N/A,#N/A,TRUE,"Est. de Fact.";#N/A,#N/A,TRUE,"Capitulo 19";#N/A,#N/A,TRUE,"Proyecto P855"}</definedName>
    <definedName name="__________wrn1" localSheetId="4" hidden="1">{#N/A,#N/A,TRUE,"Est. de Fact.";#N/A,#N/A,TRUE,"Capitulo 19";#N/A,#N/A,TRUE,"Proyecto P855"}</definedName>
    <definedName name="__________wrn1" localSheetId="2" hidden="1">{#N/A,#N/A,TRUE,"Est. de Fact.";#N/A,#N/A,TRUE,"Capitulo 19";#N/A,#N/A,TRUE,"Proyecto P855"}</definedName>
    <definedName name="__________wrn1" localSheetId="0" hidden="1">{#N/A,#N/A,TRUE,"Est. de Fact.";#N/A,#N/A,TRUE,"Capitulo 19";#N/A,#N/A,TRUE,"Proyecto P855"}</definedName>
    <definedName name="__________wrn1" localSheetId="6" hidden="1">{#N/A,#N/A,TRUE,"Est. de Fact.";#N/A,#N/A,TRUE,"Capitulo 19";#N/A,#N/A,TRUE,"Proyecto P855"}</definedName>
    <definedName name="__________wrn1" localSheetId="16" hidden="1">{#N/A,#N/A,TRUE,"Est. de Fact.";#N/A,#N/A,TRUE,"Capitulo 19";#N/A,#N/A,TRUE,"Proyecto P855"}</definedName>
    <definedName name="__________wrn1" hidden="1">{#N/A,#N/A,TRUE,"Est. de Fact.";#N/A,#N/A,TRUE,"Capitulo 19";#N/A,#N/A,TRUE,"Proyecto P855"}</definedName>
    <definedName name="__________wrn1_1" hidden="1">{#N/A,#N/A,TRUE,"Est. de Fact.";#N/A,#N/A,TRUE,"Capitulo 19";#N/A,#N/A,TRUE,"Proyecto P855"}</definedName>
    <definedName name="__________wrn2" localSheetId="15" hidden="1">{#N/A,#N/A,TRUE,"Est. de Fact.";#N/A,#N/A,TRUE,"Capitulo 19";#N/A,#N/A,TRUE,"Proyecto P855"}</definedName>
    <definedName name="__________wrn2" localSheetId="25" hidden="1">{#N/A,#N/A,TRUE,"Est. de Fact.";#N/A,#N/A,TRUE,"Capitulo 19";#N/A,#N/A,TRUE,"Proyecto P855"}</definedName>
    <definedName name="__________wrn2" localSheetId="24" hidden="1">{#N/A,#N/A,TRUE,"Est. de Fact.";#N/A,#N/A,TRUE,"Capitulo 19";#N/A,#N/A,TRUE,"Proyecto P855"}</definedName>
    <definedName name="__________wrn2" localSheetId="26" hidden="1">{#N/A,#N/A,TRUE,"Est. de Fact.";#N/A,#N/A,TRUE,"Capitulo 19";#N/A,#N/A,TRUE,"Proyecto P855"}</definedName>
    <definedName name="__________wrn2" localSheetId="1" hidden="1">{#N/A,#N/A,TRUE,"Est. de Fact.";#N/A,#N/A,TRUE,"Capitulo 19";#N/A,#N/A,TRUE,"Proyecto P855"}</definedName>
    <definedName name="__________wrn2" localSheetId="4" hidden="1">{#N/A,#N/A,TRUE,"Est. de Fact.";#N/A,#N/A,TRUE,"Capitulo 19";#N/A,#N/A,TRUE,"Proyecto P855"}</definedName>
    <definedName name="__________wrn2" localSheetId="2" hidden="1">{#N/A,#N/A,TRUE,"Est. de Fact.";#N/A,#N/A,TRUE,"Capitulo 19";#N/A,#N/A,TRUE,"Proyecto P855"}</definedName>
    <definedName name="__________wrn2" localSheetId="0" hidden="1">{#N/A,#N/A,TRUE,"Est. de Fact.";#N/A,#N/A,TRUE,"Capitulo 19";#N/A,#N/A,TRUE,"Proyecto P855"}</definedName>
    <definedName name="__________wrn2" localSheetId="6" hidden="1">{#N/A,#N/A,TRUE,"Est. de Fact.";#N/A,#N/A,TRUE,"Capitulo 19";#N/A,#N/A,TRUE,"Proyecto P855"}</definedName>
    <definedName name="__________wrn2" localSheetId="16" hidden="1">{#N/A,#N/A,TRUE,"Est. de Fact.";#N/A,#N/A,TRUE,"Capitulo 19";#N/A,#N/A,TRUE,"Proyecto P855"}</definedName>
    <definedName name="__________wrn2" hidden="1">{#N/A,#N/A,TRUE,"Est. de Fact.";#N/A,#N/A,TRUE,"Capitulo 19";#N/A,#N/A,TRUE,"Proyecto P855"}</definedName>
    <definedName name="__________wrn3" localSheetId="15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25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24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26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16" hidden="1">{#N/A,#N/A,FALSE,"Total_OC015";#N/A,#N/A,FALSE,"ADMIN";#N/A,#N/A,FALSE,"PROCES";#N/A,#N/A,FALSE,"mecan";#N/A,#N/A,FALSE,"civil";#N/A,#N/A,FALSE,"CAÑER";#N/A,#N/A,FALSE,"ELEC";#N/A,#N/A,FALSE,"INSTR"}</definedName>
    <definedName name="__________wrn3" hidden="1">{#N/A,#N/A,FALSE,"Total_OC015";#N/A,#N/A,FALSE,"ADMIN";#N/A,#N/A,FALSE,"PROCES";#N/A,#N/A,FALSE,"mecan";#N/A,#N/A,FALSE,"civil";#N/A,#N/A,FALSE,"CAÑER";#N/A,#N/A,FALSE,"ELEC";#N/A,#N/A,FALSE,"INSTR"}</definedName>
    <definedName name="__________wrn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6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6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6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6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6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6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6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45555" hidden="1">{#N/A,#N/A,FALSE,"Costos_Elem_Hid";#N/A,#N/A,FALSE,"Costos_Elem_Hid";#N/A,#N/A,FALSE,"Costos_Elem_Hid"}</definedName>
    <definedName name="_________a45555_1" hidden="1">{#N/A,#N/A,FALSE,"Costos_Elem_Hid";#N/A,#N/A,FALSE,"Costos_Elem_Hid";#N/A,#N/A,FALSE,"Costos_Elem_Hid"}</definedName>
    <definedName name="_______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__equ1" localSheetId="15" hidden="1">{#N/A,#N/A,TRUE,"Est. de Fact.";#N/A,#N/A,TRUE,"Capitulo 19";#N/A,#N/A,TRUE,"Proyecto P855"}</definedName>
    <definedName name="_________equ1" localSheetId="25" hidden="1">{#N/A,#N/A,TRUE,"Est. de Fact.";#N/A,#N/A,TRUE,"Capitulo 19";#N/A,#N/A,TRUE,"Proyecto P855"}</definedName>
    <definedName name="_________equ1" localSheetId="24" hidden="1">{#N/A,#N/A,TRUE,"Est. de Fact.";#N/A,#N/A,TRUE,"Capitulo 19";#N/A,#N/A,TRUE,"Proyecto P855"}</definedName>
    <definedName name="_________equ1" localSheetId="26" hidden="1">{#N/A,#N/A,TRUE,"Est. de Fact.";#N/A,#N/A,TRUE,"Capitulo 19";#N/A,#N/A,TRUE,"Proyecto P855"}</definedName>
    <definedName name="_________equ1" localSheetId="1" hidden="1">{#N/A,#N/A,TRUE,"Est. de Fact.";#N/A,#N/A,TRUE,"Capitulo 19";#N/A,#N/A,TRUE,"Proyecto P855"}</definedName>
    <definedName name="_________equ1" localSheetId="4" hidden="1">{#N/A,#N/A,TRUE,"Est. de Fact.";#N/A,#N/A,TRUE,"Capitulo 19";#N/A,#N/A,TRUE,"Proyecto P855"}</definedName>
    <definedName name="_________equ1" localSheetId="2" hidden="1">{#N/A,#N/A,TRUE,"Est. de Fact.";#N/A,#N/A,TRUE,"Capitulo 19";#N/A,#N/A,TRUE,"Proyecto P855"}</definedName>
    <definedName name="_________equ1" localSheetId="0" hidden="1">{#N/A,#N/A,TRUE,"Est. de Fact.";#N/A,#N/A,TRUE,"Capitulo 19";#N/A,#N/A,TRUE,"Proyecto P855"}</definedName>
    <definedName name="_________equ1" localSheetId="6" hidden="1">{#N/A,#N/A,TRUE,"Est. de Fact.";#N/A,#N/A,TRUE,"Capitulo 19";#N/A,#N/A,TRUE,"Proyecto P855"}</definedName>
    <definedName name="_________equ1" localSheetId="16" hidden="1">{#N/A,#N/A,TRUE,"Est. de Fact.";#N/A,#N/A,TRUE,"Capitulo 19";#N/A,#N/A,TRUE,"Proyecto P855"}</definedName>
    <definedName name="_________equ1" hidden="1">{#N/A,#N/A,TRUE,"Est. de Fact.";#N/A,#N/A,TRUE,"Capitulo 19";#N/A,#N/A,TRUE,"Proyecto P855"}</definedName>
    <definedName name="_________equ1_1" localSheetId="15" hidden="1">{#N/A,#N/A,TRUE,"Est. de Fact.";#N/A,#N/A,TRUE,"Capitulo 19";#N/A,#N/A,TRUE,"Proyecto P855"}</definedName>
    <definedName name="_________equ1_1" localSheetId="25" hidden="1">{#N/A,#N/A,TRUE,"Est. de Fact.";#N/A,#N/A,TRUE,"Capitulo 19";#N/A,#N/A,TRUE,"Proyecto P855"}</definedName>
    <definedName name="_________equ1_1" localSheetId="24" hidden="1">{#N/A,#N/A,TRUE,"Est. de Fact.";#N/A,#N/A,TRUE,"Capitulo 19";#N/A,#N/A,TRUE,"Proyecto P855"}</definedName>
    <definedName name="_________equ1_1" localSheetId="26" hidden="1">{#N/A,#N/A,TRUE,"Est. de Fact.";#N/A,#N/A,TRUE,"Capitulo 19";#N/A,#N/A,TRUE,"Proyecto P855"}</definedName>
    <definedName name="_________equ1_1" localSheetId="1" hidden="1">{#N/A,#N/A,TRUE,"Est. de Fact.";#N/A,#N/A,TRUE,"Capitulo 19";#N/A,#N/A,TRUE,"Proyecto P855"}</definedName>
    <definedName name="_________equ1_1" localSheetId="4" hidden="1">{#N/A,#N/A,TRUE,"Est. de Fact.";#N/A,#N/A,TRUE,"Capitulo 19";#N/A,#N/A,TRUE,"Proyecto P855"}</definedName>
    <definedName name="_________equ1_1" localSheetId="2" hidden="1">{#N/A,#N/A,TRUE,"Est. de Fact.";#N/A,#N/A,TRUE,"Capitulo 19";#N/A,#N/A,TRUE,"Proyecto P855"}</definedName>
    <definedName name="_________equ1_1" localSheetId="0" hidden="1">{#N/A,#N/A,TRUE,"Est. de Fact.";#N/A,#N/A,TRUE,"Capitulo 19";#N/A,#N/A,TRUE,"Proyecto P855"}</definedName>
    <definedName name="_________equ1_1" localSheetId="6" hidden="1">{#N/A,#N/A,TRUE,"Est. de Fact.";#N/A,#N/A,TRUE,"Capitulo 19";#N/A,#N/A,TRUE,"Proyecto P855"}</definedName>
    <definedName name="_________equ1_1" localSheetId="16" hidden="1">{#N/A,#N/A,TRUE,"Est. de Fact.";#N/A,#N/A,TRUE,"Capitulo 19";#N/A,#N/A,TRUE,"Proyecto P855"}</definedName>
    <definedName name="_________equ1_1" hidden="1">{#N/A,#N/A,TRUE,"Est. de Fact.";#N/A,#N/A,TRUE,"Capitulo 19";#N/A,#N/A,TRUE,"Proyecto P855"}</definedName>
    <definedName name="_________equ1_2" localSheetId="15" hidden="1">{#N/A,#N/A,TRUE,"Est. de Fact.";#N/A,#N/A,TRUE,"Capitulo 19";#N/A,#N/A,TRUE,"Proyecto P855"}</definedName>
    <definedName name="_________equ1_2" localSheetId="25" hidden="1">{#N/A,#N/A,TRUE,"Est. de Fact.";#N/A,#N/A,TRUE,"Capitulo 19";#N/A,#N/A,TRUE,"Proyecto P855"}</definedName>
    <definedName name="_________equ1_2" localSheetId="24" hidden="1">{#N/A,#N/A,TRUE,"Est. de Fact.";#N/A,#N/A,TRUE,"Capitulo 19";#N/A,#N/A,TRUE,"Proyecto P855"}</definedName>
    <definedName name="_________equ1_2" localSheetId="26" hidden="1">{#N/A,#N/A,TRUE,"Est. de Fact.";#N/A,#N/A,TRUE,"Capitulo 19";#N/A,#N/A,TRUE,"Proyecto P855"}</definedName>
    <definedName name="_________equ1_2" localSheetId="1" hidden="1">{#N/A,#N/A,TRUE,"Est. de Fact.";#N/A,#N/A,TRUE,"Capitulo 19";#N/A,#N/A,TRUE,"Proyecto P855"}</definedName>
    <definedName name="_________equ1_2" localSheetId="4" hidden="1">{#N/A,#N/A,TRUE,"Est. de Fact.";#N/A,#N/A,TRUE,"Capitulo 19";#N/A,#N/A,TRUE,"Proyecto P855"}</definedName>
    <definedName name="_________equ1_2" localSheetId="2" hidden="1">{#N/A,#N/A,TRUE,"Est. de Fact.";#N/A,#N/A,TRUE,"Capitulo 19";#N/A,#N/A,TRUE,"Proyecto P855"}</definedName>
    <definedName name="_________equ1_2" localSheetId="0" hidden="1">{#N/A,#N/A,TRUE,"Est. de Fact.";#N/A,#N/A,TRUE,"Capitulo 19";#N/A,#N/A,TRUE,"Proyecto P855"}</definedName>
    <definedName name="_________equ1_2" localSheetId="6" hidden="1">{#N/A,#N/A,TRUE,"Est. de Fact.";#N/A,#N/A,TRUE,"Capitulo 19";#N/A,#N/A,TRUE,"Proyecto P855"}</definedName>
    <definedName name="_________equ1_2" localSheetId="16" hidden="1">{#N/A,#N/A,TRUE,"Est. de Fact.";#N/A,#N/A,TRUE,"Capitulo 19";#N/A,#N/A,TRUE,"Proyecto P855"}</definedName>
    <definedName name="_________equ1_2" hidden="1">{#N/A,#N/A,TRUE,"Est. de Fact.";#N/A,#N/A,TRUE,"Capitulo 19";#N/A,#N/A,TRUE,"Proyecto P855"}</definedName>
    <definedName name="_________equ1_3" localSheetId="15" hidden="1">{#N/A,#N/A,TRUE,"Est. de Fact.";#N/A,#N/A,TRUE,"Capitulo 19";#N/A,#N/A,TRUE,"Proyecto P855"}</definedName>
    <definedName name="_________equ1_3" localSheetId="25" hidden="1">{#N/A,#N/A,TRUE,"Est. de Fact.";#N/A,#N/A,TRUE,"Capitulo 19";#N/A,#N/A,TRUE,"Proyecto P855"}</definedName>
    <definedName name="_________equ1_3" localSheetId="24" hidden="1">{#N/A,#N/A,TRUE,"Est. de Fact.";#N/A,#N/A,TRUE,"Capitulo 19";#N/A,#N/A,TRUE,"Proyecto P855"}</definedName>
    <definedName name="_________equ1_3" localSheetId="26" hidden="1">{#N/A,#N/A,TRUE,"Est. de Fact.";#N/A,#N/A,TRUE,"Capitulo 19";#N/A,#N/A,TRUE,"Proyecto P855"}</definedName>
    <definedName name="_________equ1_3" localSheetId="1" hidden="1">{#N/A,#N/A,TRUE,"Est. de Fact.";#N/A,#N/A,TRUE,"Capitulo 19";#N/A,#N/A,TRUE,"Proyecto P855"}</definedName>
    <definedName name="_________equ1_3" localSheetId="4" hidden="1">{#N/A,#N/A,TRUE,"Est. de Fact.";#N/A,#N/A,TRUE,"Capitulo 19";#N/A,#N/A,TRUE,"Proyecto P855"}</definedName>
    <definedName name="_________equ1_3" localSheetId="2" hidden="1">{#N/A,#N/A,TRUE,"Est. de Fact.";#N/A,#N/A,TRUE,"Capitulo 19";#N/A,#N/A,TRUE,"Proyecto P855"}</definedName>
    <definedName name="_________equ1_3" localSheetId="0" hidden="1">{#N/A,#N/A,TRUE,"Est. de Fact.";#N/A,#N/A,TRUE,"Capitulo 19";#N/A,#N/A,TRUE,"Proyecto P855"}</definedName>
    <definedName name="_________equ1_3" localSheetId="6" hidden="1">{#N/A,#N/A,TRUE,"Est. de Fact.";#N/A,#N/A,TRUE,"Capitulo 19";#N/A,#N/A,TRUE,"Proyecto P855"}</definedName>
    <definedName name="_________equ1_3" localSheetId="16" hidden="1">{#N/A,#N/A,TRUE,"Est. de Fact.";#N/A,#N/A,TRUE,"Capitulo 19";#N/A,#N/A,TRUE,"Proyecto P855"}</definedName>
    <definedName name="_________equ1_3" hidden="1">{#N/A,#N/A,TRUE,"Est. de Fact.";#N/A,#N/A,TRUE,"Capitulo 19";#N/A,#N/A,TRUE,"Proyecto P855"}</definedName>
    <definedName name="_________equ1_4" localSheetId="15" hidden="1">{#N/A,#N/A,TRUE,"Est. de Fact.";#N/A,#N/A,TRUE,"Capitulo 19";#N/A,#N/A,TRUE,"Proyecto P855"}</definedName>
    <definedName name="_________equ1_4" localSheetId="25" hidden="1">{#N/A,#N/A,TRUE,"Est. de Fact.";#N/A,#N/A,TRUE,"Capitulo 19";#N/A,#N/A,TRUE,"Proyecto P855"}</definedName>
    <definedName name="_________equ1_4" localSheetId="24" hidden="1">{#N/A,#N/A,TRUE,"Est. de Fact.";#N/A,#N/A,TRUE,"Capitulo 19";#N/A,#N/A,TRUE,"Proyecto P855"}</definedName>
    <definedName name="_________equ1_4" localSheetId="26" hidden="1">{#N/A,#N/A,TRUE,"Est. de Fact.";#N/A,#N/A,TRUE,"Capitulo 19";#N/A,#N/A,TRUE,"Proyecto P855"}</definedName>
    <definedName name="_________equ1_4" localSheetId="1" hidden="1">{#N/A,#N/A,TRUE,"Est. de Fact.";#N/A,#N/A,TRUE,"Capitulo 19";#N/A,#N/A,TRUE,"Proyecto P855"}</definedName>
    <definedName name="_________equ1_4" localSheetId="4" hidden="1">{#N/A,#N/A,TRUE,"Est. de Fact.";#N/A,#N/A,TRUE,"Capitulo 19";#N/A,#N/A,TRUE,"Proyecto P855"}</definedName>
    <definedName name="_________equ1_4" localSheetId="2" hidden="1">{#N/A,#N/A,TRUE,"Est. de Fact.";#N/A,#N/A,TRUE,"Capitulo 19";#N/A,#N/A,TRUE,"Proyecto P855"}</definedName>
    <definedName name="_________equ1_4" localSheetId="0" hidden="1">{#N/A,#N/A,TRUE,"Est. de Fact.";#N/A,#N/A,TRUE,"Capitulo 19";#N/A,#N/A,TRUE,"Proyecto P855"}</definedName>
    <definedName name="_________equ1_4" localSheetId="6" hidden="1">{#N/A,#N/A,TRUE,"Est. de Fact.";#N/A,#N/A,TRUE,"Capitulo 19";#N/A,#N/A,TRUE,"Proyecto P855"}</definedName>
    <definedName name="_________equ1_4" localSheetId="16" hidden="1">{#N/A,#N/A,TRUE,"Est. de Fact.";#N/A,#N/A,TRUE,"Capitulo 19";#N/A,#N/A,TRUE,"Proyecto P855"}</definedName>
    <definedName name="_________equ1_4" hidden="1">{#N/A,#N/A,TRUE,"Est. de Fact.";#N/A,#N/A,TRUE,"Capitulo 19";#N/A,#N/A,TRUE,"Proyecto P855"}</definedName>
    <definedName name="_________equ1_5" localSheetId="15" hidden="1">{#N/A,#N/A,TRUE,"Est. de Fact.";#N/A,#N/A,TRUE,"Capitulo 19";#N/A,#N/A,TRUE,"Proyecto P855"}</definedName>
    <definedName name="_________equ1_5" localSheetId="25" hidden="1">{#N/A,#N/A,TRUE,"Est. de Fact.";#N/A,#N/A,TRUE,"Capitulo 19";#N/A,#N/A,TRUE,"Proyecto P855"}</definedName>
    <definedName name="_________equ1_5" localSheetId="24" hidden="1">{#N/A,#N/A,TRUE,"Est. de Fact.";#N/A,#N/A,TRUE,"Capitulo 19";#N/A,#N/A,TRUE,"Proyecto P855"}</definedName>
    <definedName name="_________equ1_5" localSheetId="26" hidden="1">{#N/A,#N/A,TRUE,"Est. de Fact.";#N/A,#N/A,TRUE,"Capitulo 19";#N/A,#N/A,TRUE,"Proyecto P855"}</definedName>
    <definedName name="_________equ1_5" localSheetId="1" hidden="1">{#N/A,#N/A,TRUE,"Est. de Fact.";#N/A,#N/A,TRUE,"Capitulo 19";#N/A,#N/A,TRUE,"Proyecto P855"}</definedName>
    <definedName name="_________equ1_5" localSheetId="4" hidden="1">{#N/A,#N/A,TRUE,"Est. de Fact.";#N/A,#N/A,TRUE,"Capitulo 19";#N/A,#N/A,TRUE,"Proyecto P855"}</definedName>
    <definedName name="_________equ1_5" localSheetId="2" hidden="1">{#N/A,#N/A,TRUE,"Est. de Fact.";#N/A,#N/A,TRUE,"Capitulo 19";#N/A,#N/A,TRUE,"Proyecto P855"}</definedName>
    <definedName name="_________equ1_5" localSheetId="0" hidden="1">{#N/A,#N/A,TRUE,"Est. de Fact.";#N/A,#N/A,TRUE,"Capitulo 19";#N/A,#N/A,TRUE,"Proyecto P855"}</definedName>
    <definedName name="_________equ1_5" localSheetId="6" hidden="1">{#N/A,#N/A,TRUE,"Est. de Fact.";#N/A,#N/A,TRUE,"Capitulo 19";#N/A,#N/A,TRUE,"Proyecto P855"}</definedName>
    <definedName name="_________equ1_5" localSheetId="16" hidden="1">{#N/A,#N/A,TRUE,"Est. de Fact.";#N/A,#N/A,TRUE,"Capitulo 19";#N/A,#N/A,TRUE,"Proyecto P855"}</definedName>
    <definedName name="_________equ1_5" hidden="1">{#N/A,#N/A,TRUE,"Est. de Fact.";#N/A,#N/A,TRUE,"Capitulo 19";#N/A,#N/A,TRUE,"Proyecto P855"}</definedName>
    <definedName name="_________FC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V46000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V46000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V46000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V46000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V4600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V46000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V4600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V4600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V46000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V46000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V4600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gl1" localSheetId="15" hidden="1">{#N/A,#N/A,FALSE,"Total_OC015";#N/A,#N/A,FALSE,"ADMIN";#N/A,#N/A,FALSE,"PROCES";#N/A,#N/A,FALSE,"mecan";#N/A,#N/A,FALSE,"civil";#N/A,#N/A,FALSE,"CAÑER";#N/A,#N/A,FALSE,"ELEC";#N/A,#N/A,FALSE,"INSTR"}</definedName>
    <definedName name="_________gl1" localSheetId="25" hidden="1">{#N/A,#N/A,FALSE,"Total_OC015";#N/A,#N/A,FALSE,"ADMIN";#N/A,#N/A,FALSE,"PROCES";#N/A,#N/A,FALSE,"mecan";#N/A,#N/A,FALSE,"civil";#N/A,#N/A,FALSE,"CAÑER";#N/A,#N/A,FALSE,"ELEC";#N/A,#N/A,FALSE,"INSTR"}</definedName>
    <definedName name="_________gl1" localSheetId="24" hidden="1">{#N/A,#N/A,FALSE,"Total_OC015";#N/A,#N/A,FALSE,"ADMIN";#N/A,#N/A,FALSE,"PROCES";#N/A,#N/A,FALSE,"mecan";#N/A,#N/A,FALSE,"civil";#N/A,#N/A,FALSE,"CAÑER";#N/A,#N/A,FALSE,"ELEC";#N/A,#N/A,FALSE,"INSTR"}</definedName>
    <definedName name="_________gl1" localSheetId="26" hidden="1">{#N/A,#N/A,FALSE,"Total_OC015";#N/A,#N/A,FALSE,"ADMIN";#N/A,#N/A,FALSE,"PROCES";#N/A,#N/A,FALSE,"mecan";#N/A,#N/A,FALSE,"civil";#N/A,#N/A,FALSE,"CAÑER";#N/A,#N/A,FALSE,"ELEC";#N/A,#N/A,FALSE,"INSTR"}</definedName>
    <definedName name="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_gl1" localSheetId="16" hidden="1">{#N/A,#N/A,FALSE,"Total_OC015";#N/A,#N/A,FALSE,"ADMIN";#N/A,#N/A,FALSE,"PROCES";#N/A,#N/A,FALSE,"mecan";#N/A,#N/A,FALSE,"civil";#N/A,#N/A,FALSE,"CAÑER";#N/A,#N/A,FALSE,"ELEC";#N/A,#N/A,FALSE,"INSTR"}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gl1_1" localSheetId="15" hidden="1">{#N/A,#N/A,FALSE,"Total_OC015";#N/A,#N/A,FALSE,"ADMIN";#N/A,#N/A,FALSE,"PROCES";#N/A,#N/A,FALSE,"mecan";#N/A,#N/A,FALSE,"civil";#N/A,#N/A,FALSE,"CAÑER";#N/A,#N/A,FALSE,"ELEC";#N/A,#N/A,FALSE,"INSTR"}</definedName>
    <definedName name="_________gl1_1" localSheetId="25" hidden="1">{#N/A,#N/A,FALSE,"Total_OC015";#N/A,#N/A,FALSE,"ADMIN";#N/A,#N/A,FALSE,"PROCES";#N/A,#N/A,FALSE,"mecan";#N/A,#N/A,FALSE,"civil";#N/A,#N/A,FALSE,"CAÑER";#N/A,#N/A,FALSE,"ELEC";#N/A,#N/A,FALSE,"INSTR"}</definedName>
    <definedName name="_________gl1_1" localSheetId="24" hidden="1">{#N/A,#N/A,FALSE,"Total_OC015";#N/A,#N/A,FALSE,"ADMIN";#N/A,#N/A,FALSE,"PROCES";#N/A,#N/A,FALSE,"mecan";#N/A,#N/A,FALSE,"civil";#N/A,#N/A,FALSE,"CAÑER";#N/A,#N/A,FALSE,"ELEC";#N/A,#N/A,FALSE,"INSTR"}</definedName>
    <definedName name="_________gl1_1" localSheetId="26" hidden="1">{#N/A,#N/A,FALSE,"Total_OC015";#N/A,#N/A,FALSE,"ADMIN";#N/A,#N/A,FALSE,"PROCES";#N/A,#N/A,FALSE,"mecan";#N/A,#N/A,FALSE,"civil";#N/A,#N/A,FALSE,"CAÑER";#N/A,#N/A,FALSE,"ELEC";#N/A,#N/A,FALSE,"INSTR"}</definedName>
    <definedName name="_________gl1_1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_1" localSheetId="4" hidden="1">{#N/A,#N/A,FALSE,"Total_OC015";#N/A,#N/A,FALSE,"ADMIN";#N/A,#N/A,FALSE,"PROCES";#N/A,#N/A,FALSE,"mecan";#N/A,#N/A,FALSE,"civil";#N/A,#N/A,FALSE,"CAÑER";#N/A,#N/A,FALSE,"ELEC";#N/A,#N/A,FALSE,"INSTR"}</definedName>
    <definedName name="_________gl1_1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_1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_1" localSheetId="6" hidden="1">{#N/A,#N/A,FALSE,"Total_OC015";#N/A,#N/A,FALSE,"ADMIN";#N/A,#N/A,FALSE,"PROCES";#N/A,#N/A,FALSE,"mecan";#N/A,#N/A,FALSE,"civil";#N/A,#N/A,FALSE,"CAÑER";#N/A,#N/A,FALSE,"ELEC";#N/A,#N/A,FALSE,"INSTR"}</definedName>
    <definedName name="_________gl1_1" localSheetId="16" hidden="1">{#N/A,#N/A,FALSE,"Total_OC015";#N/A,#N/A,FALSE,"ADMIN";#N/A,#N/A,FALSE,"PROCES";#N/A,#N/A,FALSE,"mecan";#N/A,#N/A,FALSE,"civil";#N/A,#N/A,FALSE,"CAÑER";#N/A,#N/A,FALSE,"ELEC";#N/A,#N/A,FALSE,"INSTR"}</definedName>
    <definedName name="_________gl1_1" hidden="1">{#N/A,#N/A,FALSE,"Total_OC015";#N/A,#N/A,FALSE,"ADMIN";#N/A,#N/A,FALSE,"PROCES";#N/A,#N/A,FALSE,"mecan";#N/A,#N/A,FALSE,"civil";#N/A,#N/A,FALSE,"CAÑER";#N/A,#N/A,FALSE,"ELEC";#N/A,#N/A,FALSE,"INSTR"}</definedName>
    <definedName name="_________gl1_2" localSheetId="15" hidden="1">{#N/A,#N/A,FALSE,"Total_OC015";#N/A,#N/A,FALSE,"ADMIN";#N/A,#N/A,FALSE,"PROCES";#N/A,#N/A,FALSE,"mecan";#N/A,#N/A,FALSE,"civil";#N/A,#N/A,FALSE,"CAÑER";#N/A,#N/A,FALSE,"ELEC";#N/A,#N/A,FALSE,"INSTR"}</definedName>
    <definedName name="_________gl1_2" localSheetId="25" hidden="1">{#N/A,#N/A,FALSE,"Total_OC015";#N/A,#N/A,FALSE,"ADMIN";#N/A,#N/A,FALSE,"PROCES";#N/A,#N/A,FALSE,"mecan";#N/A,#N/A,FALSE,"civil";#N/A,#N/A,FALSE,"CAÑER";#N/A,#N/A,FALSE,"ELEC";#N/A,#N/A,FALSE,"INSTR"}</definedName>
    <definedName name="_________gl1_2" localSheetId="24" hidden="1">{#N/A,#N/A,FALSE,"Total_OC015";#N/A,#N/A,FALSE,"ADMIN";#N/A,#N/A,FALSE,"PROCES";#N/A,#N/A,FALSE,"mecan";#N/A,#N/A,FALSE,"civil";#N/A,#N/A,FALSE,"CAÑER";#N/A,#N/A,FALSE,"ELEC";#N/A,#N/A,FALSE,"INSTR"}</definedName>
    <definedName name="_________gl1_2" localSheetId="26" hidden="1">{#N/A,#N/A,FALSE,"Total_OC015";#N/A,#N/A,FALSE,"ADMIN";#N/A,#N/A,FALSE,"PROCES";#N/A,#N/A,FALSE,"mecan";#N/A,#N/A,FALSE,"civil";#N/A,#N/A,FALSE,"CAÑER";#N/A,#N/A,FALSE,"ELEC";#N/A,#N/A,FALSE,"INSTR"}</definedName>
    <definedName name="_________gl1_2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_2" localSheetId="4" hidden="1">{#N/A,#N/A,FALSE,"Total_OC015";#N/A,#N/A,FALSE,"ADMIN";#N/A,#N/A,FALSE,"PROCES";#N/A,#N/A,FALSE,"mecan";#N/A,#N/A,FALSE,"civil";#N/A,#N/A,FALSE,"CAÑER";#N/A,#N/A,FALSE,"ELEC";#N/A,#N/A,FALSE,"INSTR"}</definedName>
    <definedName name="_________gl1_2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_2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_2" localSheetId="6" hidden="1">{#N/A,#N/A,FALSE,"Total_OC015";#N/A,#N/A,FALSE,"ADMIN";#N/A,#N/A,FALSE,"PROCES";#N/A,#N/A,FALSE,"mecan";#N/A,#N/A,FALSE,"civil";#N/A,#N/A,FALSE,"CAÑER";#N/A,#N/A,FALSE,"ELEC";#N/A,#N/A,FALSE,"INSTR"}</definedName>
    <definedName name="_________gl1_2" localSheetId="16" hidden="1">{#N/A,#N/A,FALSE,"Total_OC015";#N/A,#N/A,FALSE,"ADMIN";#N/A,#N/A,FALSE,"PROCES";#N/A,#N/A,FALSE,"mecan";#N/A,#N/A,FALSE,"civil";#N/A,#N/A,FALSE,"CAÑER";#N/A,#N/A,FALSE,"ELEC";#N/A,#N/A,FALSE,"INSTR"}</definedName>
    <definedName name="_________gl1_2" hidden="1">{#N/A,#N/A,FALSE,"Total_OC015";#N/A,#N/A,FALSE,"ADMIN";#N/A,#N/A,FALSE,"PROCES";#N/A,#N/A,FALSE,"mecan";#N/A,#N/A,FALSE,"civil";#N/A,#N/A,FALSE,"CAÑER";#N/A,#N/A,FALSE,"ELEC";#N/A,#N/A,FALSE,"INSTR"}</definedName>
    <definedName name="_________gl1_3" localSheetId="15" hidden="1">{#N/A,#N/A,FALSE,"Total_OC015";#N/A,#N/A,FALSE,"ADMIN";#N/A,#N/A,FALSE,"PROCES";#N/A,#N/A,FALSE,"mecan";#N/A,#N/A,FALSE,"civil";#N/A,#N/A,FALSE,"CAÑER";#N/A,#N/A,FALSE,"ELEC";#N/A,#N/A,FALSE,"INSTR"}</definedName>
    <definedName name="_________gl1_3" localSheetId="25" hidden="1">{#N/A,#N/A,FALSE,"Total_OC015";#N/A,#N/A,FALSE,"ADMIN";#N/A,#N/A,FALSE,"PROCES";#N/A,#N/A,FALSE,"mecan";#N/A,#N/A,FALSE,"civil";#N/A,#N/A,FALSE,"CAÑER";#N/A,#N/A,FALSE,"ELEC";#N/A,#N/A,FALSE,"INSTR"}</definedName>
    <definedName name="_________gl1_3" localSheetId="24" hidden="1">{#N/A,#N/A,FALSE,"Total_OC015";#N/A,#N/A,FALSE,"ADMIN";#N/A,#N/A,FALSE,"PROCES";#N/A,#N/A,FALSE,"mecan";#N/A,#N/A,FALSE,"civil";#N/A,#N/A,FALSE,"CAÑER";#N/A,#N/A,FALSE,"ELEC";#N/A,#N/A,FALSE,"INSTR"}</definedName>
    <definedName name="_________gl1_3" localSheetId="26" hidden="1">{#N/A,#N/A,FALSE,"Total_OC015";#N/A,#N/A,FALSE,"ADMIN";#N/A,#N/A,FALSE,"PROCES";#N/A,#N/A,FALSE,"mecan";#N/A,#N/A,FALSE,"civil";#N/A,#N/A,FALSE,"CAÑER";#N/A,#N/A,FALSE,"ELEC";#N/A,#N/A,FALSE,"INSTR"}</definedName>
    <definedName name="_________gl1_3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_3" localSheetId="4" hidden="1">{#N/A,#N/A,FALSE,"Total_OC015";#N/A,#N/A,FALSE,"ADMIN";#N/A,#N/A,FALSE,"PROCES";#N/A,#N/A,FALSE,"mecan";#N/A,#N/A,FALSE,"civil";#N/A,#N/A,FALSE,"CAÑER";#N/A,#N/A,FALSE,"ELEC";#N/A,#N/A,FALSE,"INSTR"}</definedName>
    <definedName name="_________gl1_3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_3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_3" localSheetId="6" hidden="1">{#N/A,#N/A,FALSE,"Total_OC015";#N/A,#N/A,FALSE,"ADMIN";#N/A,#N/A,FALSE,"PROCES";#N/A,#N/A,FALSE,"mecan";#N/A,#N/A,FALSE,"civil";#N/A,#N/A,FALSE,"CAÑER";#N/A,#N/A,FALSE,"ELEC";#N/A,#N/A,FALSE,"INSTR"}</definedName>
    <definedName name="_________gl1_3" localSheetId="16" hidden="1">{#N/A,#N/A,FALSE,"Total_OC015";#N/A,#N/A,FALSE,"ADMIN";#N/A,#N/A,FALSE,"PROCES";#N/A,#N/A,FALSE,"mecan";#N/A,#N/A,FALSE,"civil";#N/A,#N/A,FALSE,"CAÑER";#N/A,#N/A,FALSE,"ELEC";#N/A,#N/A,FALSE,"INSTR"}</definedName>
    <definedName name="_________gl1_3" hidden="1">{#N/A,#N/A,FALSE,"Total_OC015";#N/A,#N/A,FALSE,"ADMIN";#N/A,#N/A,FALSE,"PROCES";#N/A,#N/A,FALSE,"mecan";#N/A,#N/A,FALSE,"civil";#N/A,#N/A,FALSE,"CAÑER";#N/A,#N/A,FALSE,"ELEC";#N/A,#N/A,FALSE,"INSTR"}</definedName>
    <definedName name="_________gl1_4" localSheetId="15" hidden="1">{#N/A,#N/A,FALSE,"Total_OC015";#N/A,#N/A,FALSE,"ADMIN";#N/A,#N/A,FALSE,"PROCES";#N/A,#N/A,FALSE,"mecan";#N/A,#N/A,FALSE,"civil";#N/A,#N/A,FALSE,"CAÑER";#N/A,#N/A,FALSE,"ELEC";#N/A,#N/A,FALSE,"INSTR"}</definedName>
    <definedName name="_________gl1_4" localSheetId="25" hidden="1">{#N/A,#N/A,FALSE,"Total_OC015";#N/A,#N/A,FALSE,"ADMIN";#N/A,#N/A,FALSE,"PROCES";#N/A,#N/A,FALSE,"mecan";#N/A,#N/A,FALSE,"civil";#N/A,#N/A,FALSE,"CAÑER";#N/A,#N/A,FALSE,"ELEC";#N/A,#N/A,FALSE,"INSTR"}</definedName>
    <definedName name="_________gl1_4" localSheetId="24" hidden="1">{#N/A,#N/A,FALSE,"Total_OC015";#N/A,#N/A,FALSE,"ADMIN";#N/A,#N/A,FALSE,"PROCES";#N/A,#N/A,FALSE,"mecan";#N/A,#N/A,FALSE,"civil";#N/A,#N/A,FALSE,"CAÑER";#N/A,#N/A,FALSE,"ELEC";#N/A,#N/A,FALSE,"INSTR"}</definedName>
    <definedName name="_________gl1_4" localSheetId="26" hidden="1">{#N/A,#N/A,FALSE,"Total_OC015";#N/A,#N/A,FALSE,"ADMIN";#N/A,#N/A,FALSE,"PROCES";#N/A,#N/A,FALSE,"mecan";#N/A,#N/A,FALSE,"civil";#N/A,#N/A,FALSE,"CAÑER";#N/A,#N/A,FALSE,"ELEC";#N/A,#N/A,FALSE,"INSTR"}</definedName>
    <definedName name="_________gl1_4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_4" localSheetId="4" hidden="1">{#N/A,#N/A,FALSE,"Total_OC015";#N/A,#N/A,FALSE,"ADMIN";#N/A,#N/A,FALSE,"PROCES";#N/A,#N/A,FALSE,"mecan";#N/A,#N/A,FALSE,"civil";#N/A,#N/A,FALSE,"CAÑER";#N/A,#N/A,FALSE,"ELEC";#N/A,#N/A,FALSE,"INSTR"}</definedName>
    <definedName name="_________gl1_4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_4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_4" localSheetId="6" hidden="1">{#N/A,#N/A,FALSE,"Total_OC015";#N/A,#N/A,FALSE,"ADMIN";#N/A,#N/A,FALSE,"PROCES";#N/A,#N/A,FALSE,"mecan";#N/A,#N/A,FALSE,"civil";#N/A,#N/A,FALSE,"CAÑER";#N/A,#N/A,FALSE,"ELEC";#N/A,#N/A,FALSE,"INSTR"}</definedName>
    <definedName name="_________gl1_4" localSheetId="16" hidden="1">{#N/A,#N/A,FALSE,"Total_OC015";#N/A,#N/A,FALSE,"ADMIN";#N/A,#N/A,FALSE,"PROCES";#N/A,#N/A,FALSE,"mecan";#N/A,#N/A,FALSE,"civil";#N/A,#N/A,FALSE,"CAÑER";#N/A,#N/A,FALSE,"ELEC";#N/A,#N/A,FALSE,"INSTR"}</definedName>
    <definedName name="_________gl1_4" hidden="1">{#N/A,#N/A,FALSE,"Total_OC015";#N/A,#N/A,FALSE,"ADMIN";#N/A,#N/A,FALSE,"PROCES";#N/A,#N/A,FALSE,"mecan";#N/A,#N/A,FALSE,"civil";#N/A,#N/A,FALSE,"CAÑER";#N/A,#N/A,FALSE,"ELEC";#N/A,#N/A,FALSE,"INSTR"}</definedName>
    <definedName name="_________gl1_5" localSheetId="15" hidden="1">{#N/A,#N/A,FALSE,"Total_OC015";#N/A,#N/A,FALSE,"ADMIN";#N/A,#N/A,FALSE,"PROCES";#N/A,#N/A,FALSE,"mecan";#N/A,#N/A,FALSE,"civil";#N/A,#N/A,FALSE,"CAÑER";#N/A,#N/A,FALSE,"ELEC";#N/A,#N/A,FALSE,"INSTR"}</definedName>
    <definedName name="_________gl1_5" localSheetId="25" hidden="1">{#N/A,#N/A,FALSE,"Total_OC015";#N/A,#N/A,FALSE,"ADMIN";#N/A,#N/A,FALSE,"PROCES";#N/A,#N/A,FALSE,"mecan";#N/A,#N/A,FALSE,"civil";#N/A,#N/A,FALSE,"CAÑER";#N/A,#N/A,FALSE,"ELEC";#N/A,#N/A,FALSE,"INSTR"}</definedName>
    <definedName name="_________gl1_5" localSheetId="24" hidden="1">{#N/A,#N/A,FALSE,"Total_OC015";#N/A,#N/A,FALSE,"ADMIN";#N/A,#N/A,FALSE,"PROCES";#N/A,#N/A,FALSE,"mecan";#N/A,#N/A,FALSE,"civil";#N/A,#N/A,FALSE,"CAÑER";#N/A,#N/A,FALSE,"ELEC";#N/A,#N/A,FALSE,"INSTR"}</definedName>
    <definedName name="_________gl1_5" localSheetId="26" hidden="1">{#N/A,#N/A,FALSE,"Total_OC015";#N/A,#N/A,FALSE,"ADMIN";#N/A,#N/A,FALSE,"PROCES";#N/A,#N/A,FALSE,"mecan";#N/A,#N/A,FALSE,"civil";#N/A,#N/A,FALSE,"CAÑER";#N/A,#N/A,FALSE,"ELEC";#N/A,#N/A,FALSE,"INSTR"}</definedName>
    <definedName name="_________gl1_5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_5" localSheetId="4" hidden="1">{#N/A,#N/A,FALSE,"Total_OC015";#N/A,#N/A,FALSE,"ADMIN";#N/A,#N/A,FALSE,"PROCES";#N/A,#N/A,FALSE,"mecan";#N/A,#N/A,FALSE,"civil";#N/A,#N/A,FALSE,"CAÑER";#N/A,#N/A,FALSE,"ELEC";#N/A,#N/A,FALSE,"INSTR"}</definedName>
    <definedName name="_________gl1_5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_5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_5" localSheetId="6" hidden="1">{#N/A,#N/A,FALSE,"Total_OC015";#N/A,#N/A,FALSE,"ADMIN";#N/A,#N/A,FALSE,"PROCES";#N/A,#N/A,FALSE,"mecan";#N/A,#N/A,FALSE,"civil";#N/A,#N/A,FALSE,"CAÑER";#N/A,#N/A,FALSE,"ELEC";#N/A,#N/A,FALSE,"INSTR"}</definedName>
    <definedName name="_________gl1_5" localSheetId="16" hidden="1">{#N/A,#N/A,FALSE,"Total_OC015";#N/A,#N/A,FALSE,"ADMIN";#N/A,#N/A,FALSE,"PROCES";#N/A,#N/A,FALSE,"mecan";#N/A,#N/A,FALSE,"civil";#N/A,#N/A,FALSE,"CAÑER";#N/A,#N/A,FALSE,"ELEC";#N/A,#N/A,FALSE,"INSTR"}</definedName>
    <definedName name="_________gl1_5" hidden="1">{#N/A,#N/A,FALSE,"Total_OC015";#N/A,#N/A,FALSE,"ADMIN";#N/A,#N/A,FALSE,"PROCES";#N/A,#N/A,FALSE,"mecan";#N/A,#N/A,FALSE,"civil";#N/A,#N/A,FALSE,"CAÑER";#N/A,#N/A,FALSE,"ELEC";#N/A,#N/A,FALSE,"INSTR"}</definedName>
    <definedName name="____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15" hidden="1">{"FlujoGastos",#N/A,FALSE,"Base";"FlujoGastos",#N/A,FALSE,"Buzón Tren";"FlujoGastos",#N/A,FALSE,"Buzón Camión";"FlujoGastos",#N/A,FALSE,"LHD Camión";"FlujoGastos",#N/A,FALSE,"Cámara Camión"}</definedName>
    <definedName name="_________kk2" localSheetId="25" hidden="1">{"FlujoGastos",#N/A,FALSE,"Base";"FlujoGastos",#N/A,FALSE,"Buzón Tren";"FlujoGastos",#N/A,FALSE,"Buzón Camión";"FlujoGastos",#N/A,FALSE,"LHD Camión";"FlujoGastos",#N/A,FALSE,"Cámara Camión"}</definedName>
    <definedName name="_________kk2" localSheetId="24" hidden="1">{"FlujoGastos",#N/A,FALSE,"Base";"FlujoGastos",#N/A,FALSE,"Buzón Tren";"FlujoGastos",#N/A,FALSE,"Buzón Camión";"FlujoGastos",#N/A,FALSE,"LHD Camión";"FlujoGastos",#N/A,FALSE,"Cámara Camión"}</definedName>
    <definedName name="_________kk2" localSheetId="26" hidden="1">{"FlujoGastos",#N/A,FALSE,"Base";"FlujoGastos",#N/A,FALSE,"Buzón Tren";"FlujoGastos",#N/A,FALSE,"Buzón Camión";"FlujoGastos",#N/A,FALSE,"LHD Camión";"FlujoGastos",#N/A,FALSE,"Cámara Camión"}</definedName>
    <definedName name="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kk2" localSheetId="4" hidden="1">{"FlujoGastos",#N/A,FALSE,"Base";"FlujoGastos",#N/A,FALSE,"Buzón Tren";"FlujoGastos",#N/A,FALSE,"Buzón Camión";"FlujoGastos",#N/A,FALSE,"LHD Camión";"FlujoGastos",#N/A,FALSE,"Cámara Camión"}</definedName>
    <definedName name="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kk2" localSheetId="6" hidden="1">{"FlujoGastos",#N/A,FALSE,"Base";"FlujoGastos",#N/A,FALSE,"Buzón Tren";"FlujoGastos",#N/A,FALSE,"Buzón Camión";"FlujoGastos",#N/A,FALSE,"LHD Camión";"FlujoGastos",#N/A,FALSE,"Cámara Camión"}</definedName>
    <definedName name="_________kk2" localSheetId="16" hidden="1">{"FlujoGastos",#N/A,FALSE,"Base";"FlujoGastos",#N/A,FALSE,"Buzón Tren";"FlujoGastos",#N/A,FALSE,"Buzón Camión";"FlujoGastos",#N/A,FALSE,"LHD Camión";"FlujoGastos",#N/A,FALSE,"Cámara Camión"}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15" hidden="1">{"desarrollo",#N/A,FALSE,"Cámara Camión";"resumen",#N/A,FALSE,"Cámara Camión";"eqprod",#N/A,FALSE,"Cámara Camión"}</definedName>
    <definedName name="_________kk4" localSheetId="25" hidden="1">{"desarrollo",#N/A,FALSE,"Cámara Camión";"resumen",#N/A,FALSE,"Cámara Camión";"eqprod",#N/A,FALSE,"Cámara Camión"}</definedName>
    <definedName name="_________kk4" localSheetId="24" hidden="1">{"desarrollo",#N/A,FALSE,"Cámara Camión";"resumen",#N/A,FALSE,"Cámara Camión";"eqprod",#N/A,FALSE,"Cámara Camión"}</definedName>
    <definedName name="_________kk4" localSheetId="26" hidden="1">{"desarrollo",#N/A,FALSE,"Cámara Camión";"resumen",#N/A,FALSE,"Cámara Camión";"eqprod",#N/A,FALSE,"Cámara Camión"}</definedName>
    <definedName name="_________kk4" localSheetId="1" hidden="1">{"desarrollo",#N/A,FALSE,"Cámara Camión";"resumen",#N/A,FALSE,"Cámara Camión";"eqprod",#N/A,FALSE,"Cámara Camión"}</definedName>
    <definedName name="_________kk4" localSheetId="4" hidden="1">{"desarrollo",#N/A,FALSE,"Cámara Camión";"resumen",#N/A,FALSE,"Cámara Camión";"eqprod",#N/A,FALSE,"Cámara Camión"}</definedName>
    <definedName name="_________kk4" localSheetId="2" hidden="1">{"desarrollo",#N/A,FALSE,"Cámara Camión";"resumen",#N/A,FALSE,"Cámara Camión";"eqprod",#N/A,FALSE,"Cámara Camión"}</definedName>
    <definedName name="_________kk4" localSheetId="0" hidden="1">{"desarrollo",#N/A,FALSE,"Cámara Camión";"resumen",#N/A,FALSE,"Cámara Camión";"eqprod",#N/A,FALSE,"Cámara Camión"}</definedName>
    <definedName name="_________kk4" localSheetId="6" hidden="1">{"desarrollo",#N/A,FALSE,"Cámara Camión";"resumen",#N/A,FALSE,"Cámara Camión";"eqprod",#N/A,FALSE,"Cámara Camión"}</definedName>
    <definedName name="_________kk4" localSheetId="16" hidden="1">{"desarrollo",#N/A,FALSE,"Cámara Camión";"resumen",#N/A,FALSE,"Cámara Camión";"eqprod",#N/A,FALSE,"Cámara Camión"}</definedName>
    <definedName name="_________kk4" hidden="1">{"desarrollo",#N/A,FALSE,"Cámara Camión";"resumen",#N/A,FALSE,"Cámara Camión";"eqprod",#N/A,FALSE,"Cámara Camión"}</definedName>
    <definedName name="_________lot1" localSheetId="15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25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24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26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16" hidden="1">{#N/A,#N/A,FALSE,"Total_OC015";#N/A,#N/A,FALSE,"ADMIN";#N/A,#N/A,FALSE,"PROCES";#N/A,#N/A,FALSE,"mecan";#N/A,#N/A,FALSE,"civil";#N/A,#N/A,FALSE,"CAÑER";#N/A,#N/A,FALSE,"ELEC";#N/A,#N/A,FALSE,"INSTR"}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m1" hidden="1">{#N/A,#N/A,FALSE,"Costos_Elem_Hid";#N/A,#N/A,FALSE,"Costos_Elem_Hid";#N/A,#N/A,FALSE,"Costos_Elem_Hid"}</definedName>
    <definedName name="_________m1_1" hidden="1">{#N/A,#N/A,FALSE,"Costos_Elem_Hid";#N/A,#N/A,FALSE,"Costos_Elem_Hid";#N/A,#N/A,FALSE,"Costos_Elem_Hid"}</definedName>
    <definedName name="_________M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M2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M2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M2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M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M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M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M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M2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M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m2_1" hidden="1">{#N/A,#N/A,FALSE,"Costos_Elem_Hid";#N/A,#N/A,FALSE,"Costos_Elem_Hid";#N/A,#N/A,FALSE,"Costos_Elem_Hid"}</definedName>
    <definedName name="_________m3" hidden="1">{#N/A,#N/A,TRUE,"Costos_Subg_Hid"}</definedName>
    <definedName name="_________m3_1" hidden="1">{#N/A,#N/A,TRUE,"Costos_Subg_Hid"}</definedName>
    <definedName name="_______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__r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CP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q12" localSheetId="15" hidden="1">{#N/A,#N/A,FALSE,"Total_OC015";#N/A,#N/A,FALSE,"ADMIN";#N/A,#N/A,FALSE,"PROCES";#N/A,#N/A,FALSE,"mecan";#N/A,#N/A,FALSE,"civil";#N/A,#N/A,FALSE,"CAÑER";#N/A,#N/A,FALSE,"ELEC";#N/A,#N/A,FALSE,"INSTR"}</definedName>
    <definedName name="_________wq12" localSheetId="25" hidden="1">{#N/A,#N/A,FALSE,"Total_OC015";#N/A,#N/A,FALSE,"ADMIN";#N/A,#N/A,FALSE,"PROCES";#N/A,#N/A,FALSE,"mecan";#N/A,#N/A,FALSE,"civil";#N/A,#N/A,FALSE,"CAÑER";#N/A,#N/A,FALSE,"ELEC";#N/A,#N/A,FALSE,"INSTR"}</definedName>
    <definedName name="_________wq12" localSheetId="24" hidden="1">{#N/A,#N/A,FALSE,"Total_OC015";#N/A,#N/A,FALSE,"ADMIN";#N/A,#N/A,FALSE,"PROCES";#N/A,#N/A,FALSE,"mecan";#N/A,#N/A,FALSE,"civil";#N/A,#N/A,FALSE,"CAÑER";#N/A,#N/A,FALSE,"ELEC";#N/A,#N/A,FALSE,"INSTR"}</definedName>
    <definedName name="_________wq12" localSheetId="26" hidden="1">{#N/A,#N/A,FALSE,"Total_OC015";#N/A,#N/A,FALSE,"ADMIN";#N/A,#N/A,FALSE,"PROCES";#N/A,#N/A,FALSE,"mecan";#N/A,#N/A,FALSE,"civil";#N/A,#N/A,FALSE,"CAÑER";#N/A,#N/A,FALSE,"ELEC";#N/A,#N/A,FALSE,"INSTR"}</definedName>
    <definedName name="_____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_____wq12" localSheetId="4" hidden="1">{#N/A,#N/A,FALSE,"Total_OC015";#N/A,#N/A,FALSE,"ADMIN";#N/A,#N/A,FALSE,"PROCES";#N/A,#N/A,FALSE,"mecan";#N/A,#N/A,FALSE,"civil";#N/A,#N/A,FALSE,"CAÑER";#N/A,#N/A,FALSE,"ELEC";#N/A,#N/A,FALSE,"INSTR"}</definedName>
    <definedName name="_____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_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_____wq12" localSheetId="6" hidden="1">{#N/A,#N/A,FALSE,"Total_OC015";#N/A,#N/A,FALSE,"ADMIN";#N/A,#N/A,FALSE,"PROCES";#N/A,#N/A,FALSE,"mecan";#N/A,#N/A,FALSE,"civil";#N/A,#N/A,FALSE,"CAÑER";#N/A,#N/A,FALSE,"ELEC";#N/A,#N/A,FALSE,"INSTR"}</definedName>
    <definedName name="_________wq12" localSheetId="16" hidden="1">{#N/A,#N/A,FALSE,"Total_OC015";#N/A,#N/A,FALSE,"ADMIN";#N/A,#N/A,FALSE,"PROCES";#N/A,#N/A,FALSE,"mecan";#N/A,#N/A,FALSE,"civil";#N/A,#N/A,FALSE,"CAÑER";#N/A,#N/A,FALSE,"ELEC";#N/A,#N/A,FALSE,"INSTR"}</definedName>
    <definedName name="_________wq12" hidden="1">{#N/A,#N/A,FALSE,"Total_OC015";#N/A,#N/A,FALSE,"ADMIN";#N/A,#N/A,FALSE,"PROCES";#N/A,#N/A,FALSE,"mecan";#N/A,#N/A,FALSE,"civil";#N/A,#N/A,FALSE,"CAÑER";#N/A,#N/A,FALSE,"ELEC";#N/A,#N/A,FALSE,"INSTR"}</definedName>
    <definedName name="_________wrn1" localSheetId="15" hidden="1">{#N/A,#N/A,TRUE,"Est. de Fact.";#N/A,#N/A,TRUE,"Capitulo 19";#N/A,#N/A,TRUE,"Proyecto P855"}</definedName>
    <definedName name="_________wrn1" localSheetId="25" hidden="1">{#N/A,#N/A,TRUE,"Est. de Fact.";#N/A,#N/A,TRUE,"Capitulo 19";#N/A,#N/A,TRUE,"Proyecto P855"}</definedName>
    <definedName name="_________wrn1" localSheetId="24" hidden="1">{#N/A,#N/A,TRUE,"Est. de Fact.";#N/A,#N/A,TRUE,"Capitulo 19";#N/A,#N/A,TRUE,"Proyecto P855"}</definedName>
    <definedName name="_________wrn1" localSheetId="26" hidden="1">{#N/A,#N/A,TRUE,"Est. de Fact.";#N/A,#N/A,TRUE,"Capitulo 19";#N/A,#N/A,TRUE,"Proyecto P855"}</definedName>
    <definedName name="_________wrn1" localSheetId="1" hidden="1">{#N/A,#N/A,TRUE,"Est. de Fact.";#N/A,#N/A,TRUE,"Capitulo 19";#N/A,#N/A,TRUE,"Proyecto P855"}</definedName>
    <definedName name="_________wrn1" localSheetId="4" hidden="1">{#N/A,#N/A,TRUE,"Est. de Fact.";#N/A,#N/A,TRUE,"Capitulo 19";#N/A,#N/A,TRUE,"Proyecto P855"}</definedName>
    <definedName name="_________wrn1" localSheetId="2" hidden="1">{#N/A,#N/A,TRUE,"Est. de Fact.";#N/A,#N/A,TRUE,"Capitulo 19";#N/A,#N/A,TRUE,"Proyecto P855"}</definedName>
    <definedName name="_________wrn1" localSheetId="0" hidden="1">{#N/A,#N/A,TRUE,"Est. de Fact.";#N/A,#N/A,TRUE,"Capitulo 19";#N/A,#N/A,TRUE,"Proyecto P855"}</definedName>
    <definedName name="_________wrn1" localSheetId="6" hidden="1">{#N/A,#N/A,TRUE,"Est. de Fact.";#N/A,#N/A,TRUE,"Capitulo 19";#N/A,#N/A,TRUE,"Proyecto P855"}</definedName>
    <definedName name="_________wrn1" localSheetId="16" hidden="1">{#N/A,#N/A,TRUE,"Est. de Fact.";#N/A,#N/A,TRUE,"Capitulo 19";#N/A,#N/A,TRUE,"Proyecto P855"}</definedName>
    <definedName name="_________wrn1" hidden="1">{#N/A,#N/A,TRUE,"Est. de Fact.";#N/A,#N/A,TRUE,"Capitulo 19";#N/A,#N/A,TRUE,"Proyecto P855"}</definedName>
    <definedName name="_________wrn1_1" localSheetId="15" hidden="1">{#N/A,#N/A,TRUE,"Est. de Fact.";#N/A,#N/A,TRUE,"Capitulo 19";#N/A,#N/A,TRUE,"Proyecto P855"}</definedName>
    <definedName name="_________wrn1_1" localSheetId="25" hidden="1">{#N/A,#N/A,TRUE,"Est. de Fact.";#N/A,#N/A,TRUE,"Capitulo 19";#N/A,#N/A,TRUE,"Proyecto P855"}</definedName>
    <definedName name="_________wrn1_1" localSheetId="24" hidden="1">{#N/A,#N/A,TRUE,"Est. de Fact.";#N/A,#N/A,TRUE,"Capitulo 19";#N/A,#N/A,TRUE,"Proyecto P855"}</definedName>
    <definedName name="_________wrn1_1" localSheetId="26" hidden="1">{#N/A,#N/A,TRUE,"Est. de Fact.";#N/A,#N/A,TRUE,"Capitulo 19";#N/A,#N/A,TRUE,"Proyecto P855"}</definedName>
    <definedName name="_________wrn1_1" localSheetId="1" hidden="1">{#N/A,#N/A,TRUE,"Est. de Fact.";#N/A,#N/A,TRUE,"Capitulo 19";#N/A,#N/A,TRUE,"Proyecto P855"}</definedName>
    <definedName name="_________wrn1_1" localSheetId="4" hidden="1">{#N/A,#N/A,TRUE,"Est. de Fact.";#N/A,#N/A,TRUE,"Capitulo 19";#N/A,#N/A,TRUE,"Proyecto P855"}</definedName>
    <definedName name="_________wrn1_1" localSheetId="2" hidden="1">{#N/A,#N/A,TRUE,"Est. de Fact.";#N/A,#N/A,TRUE,"Capitulo 19";#N/A,#N/A,TRUE,"Proyecto P855"}</definedName>
    <definedName name="_________wrn1_1" localSheetId="0" hidden="1">{#N/A,#N/A,TRUE,"Est. de Fact.";#N/A,#N/A,TRUE,"Capitulo 19";#N/A,#N/A,TRUE,"Proyecto P855"}</definedName>
    <definedName name="_________wrn1_1" localSheetId="6" hidden="1">{#N/A,#N/A,TRUE,"Est. de Fact.";#N/A,#N/A,TRUE,"Capitulo 19";#N/A,#N/A,TRUE,"Proyecto P855"}</definedName>
    <definedName name="_________wrn1_1" localSheetId="16" hidden="1">{#N/A,#N/A,TRUE,"Est. de Fact.";#N/A,#N/A,TRUE,"Capitulo 19";#N/A,#N/A,TRUE,"Proyecto P855"}</definedName>
    <definedName name="_________wrn1_1" hidden="1">{#N/A,#N/A,TRUE,"Est. de Fact.";#N/A,#N/A,TRUE,"Capitulo 19";#N/A,#N/A,TRUE,"Proyecto P855"}</definedName>
    <definedName name="_________wrn1_2" localSheetId="15" hidden="1">{#N/A,#N/A,TRUE,"Est. de Fact.";#N/A,#N/A,TRUE,"Capitulo 19";#N/A,#N/A,TRUE,"Proyecto P855"}</definedName>
    <definedName name="_________wrn1_2" localSheetId="25" hidden="1">{#N/A,#N/A,TRUE,"Est. de Fact.";#N/A,#N/A,TRUE,"Capitulo 19";#N/A,#N/A,TRUE,"Proyecto P855"}</definedName>
    <definedName name="_________wrn1_2" localSheetId="24" hidden="1">{#N/A,#N/A,TRUE,"Est. de Fact.";#N/A,#N/A,TRUE,"Capitulo 19";#N/A,#N/A,TRUE,"Proyecto P855"}</definedName>
    <definedName name="_________wrn1_2" localSheetId="26" hidden="1">{#N/A,#N/A,TRUE,"Est. de Fact.";#N/A,#N/A,TRUE,"Capitulo 19";#N/A,#N/A,TRUE,"Proyecto P855"}</definedName>
    <definedName name="_________wrn1_2" localSheetId="1" hidden="1">{#N/A,#N/A,TRUE,"Est. de Fact.";#N/A,#N/A,TRUE,"Capitulo 19";#N/A,#N/A,TRUE,"Proyecto P855"}</definedName>
    <definedName name="_________wrn1_2" localSheetId="4" hidden="1">{#N/A,#N/A,TRUE,"Est. de Fact.";#N/A,#N/A,TRUE,"Capitulo 19";#N/A,#N/A,TRUE,"Proyecto P855"}</definedName>
    <definedName name="_________wrn1_2" localSheetId="2" hidden="1">{#N/A,#N/A,TRUE,"Est. de Fact.";#N/A,#N/A,TRUE,"Capitulo 19";#N/A,#N/A,TRUE,"Proyecto P855"}</definedName>
    <definedName name="_________wrn1_2" localSheetId="0" hidden="1">{#N/A,#N/A,TRUE,"Est. de Fact.";#N/A,#N/A,TRUE,"Capitulo 19";#N/A,#N/A,TRUE,"Proyecto P855"}</definedName>
    <definedName name="_________wrn1_2" localSheetId="6" hidden="1">{#N/A,#N/A,TRUE,"Est. de Fact.";#N/A,#N/A,TRUE,"Capitulo 19";#N/A,#N/A,TRUE,"Proyecto P855"}</definedName>
    <definedName name="_________wrn1_2" localSheetId="16" hidden="1">{#N/A,#N/A,TRUE,"Est. de Fact.";#N/A,#N/A,TRUE,"Capitulo 19";#N/A,#N/A,TRUE,"Proyecto P855"}</definedName>
    <definedName name="_________wrn1_2" hidden="1">{#N/A,#N/A,TRUE,"Est. de Fact.";#N/A,#N/A,TRUE,"Capitulo 19";#N/A,#N/A,TRUE,"Proyecto P855"}</definedName>
    <definedName name="_________wrn1_3" localSheetId="15" hidden="1">{#N/A,#N/A,TRUE,"Est. de Fact.";#N/A,#N/A,TRUE,"Capitulo 19";#N/A,#N/A,TRUE,"Proyecto P855"}</definedName>
    <definedName name="_________wrn1_3" localSheetId="25" hidden="1">{#N/A,#N/A,TRUE,"Est. de Fact.";#N/A,#N/A,TRUE,"Capitulo 19";#N/A,#N/A,TRUE,"Proyecto P855"}</definedName>
    <definedName name="_________wrn1_3" localSheetId="24" hidden="1">{#N/A,#N/A,TRUE,"Est. de Fact.";#N/A,#N/A,TRUE,"Capitulo 19";#N/A,#N/A,TRUE,"Proyecto P855"}</definedName>
    <definedName name="_________wrn1_3" localSheetId="26" hidden="1">{#N/A,#N/A,TRUE,"Est. de Fact.";#N/A,#N/A,TRUE,"Capitulo 19";#N/A,#N/A,TRUE,"Proyecto P855"}</definedName>
    <definedName name="_________wrn1_3" localSheetId="1" hidden="1">{#N/A,#N/A,TRUE,"Est. de Fact.";#N/A,#N/A,TRUE,"Capitulo 19";#N/A,#N/A,TRUE,"Proyecto P855"}</definedName>
    <definedName name="_________wrn1_3" localSheetId="4" hidden="1">{#N/A,#N/A,TRUE,"Est. de Fact.";#N/A,#N/A,TRUE,"Capitulo 19";#N/A,#N/A,TRUE,"Proyecto P855"}</definedName>
    <definedName name="_________wrn1_3" localSheetId="2" hidden="1">{#N/A,#N/A,TRUE,"Est. de Fact.";#N/A,#N/A,TRUE,"Capitulo 19";#N/A,#N/A,TRUE,"Proyecto P855"}</definedName>
    <definedName name="_________wrn1_3" localSheetId="0" hidden="1">{#N/A,#N/A,TRUE,"Est. de Fact.";#N/A,#N/A,TRUE,"Capitulo 19";#N/A,#N/A,TRUE,"Proyecto P855"}</definedName>
    <definedName name="_________wrn1_3" localSheetId="6" hidden="1">{#N/A,#N/A,TRUE,"Est. de Fact.";#N/A,#N/A,TRUE,"Capitulo 19";#N/A,#N/A,TRUE,"Proyecto P855"}</definedName>
    <definedName name="_________wrn1_3" localSheetId="16" hidden="1">{#N/A,#N/A,TRUE,"Est. de Fact.";#N/A,#N/A,TRUE,"Capitulo 19";#N/A,#N/A,TRUE,"Proyecto P855"}</definedName>
    <definedName name="_________wrn1_3" hidden="1">{#N/A,#N/A,TRUE,"Est. de Fact.";#N/A,#N/A,TRUE,"Capitulo 19";#N/A,#N/A,TRUE,"Proyecto P855"}</definedName>
    <definedName name="_________wrn1_4" localSheetId="15" hidden="1">{#N/A,#N/A,TRUE,"Est. de Fact.";#N/A,#N/A,TRUE,"Capitulo 19";#N/A,#N/A,TRUE,"Proyecto P855"}</definedName>
    <definedName name="_________wrn1_4" localSheetId="25" hidden="1">{#N/A,#N/A,TRUE,"Est. de Fact.";#N/A,#N/A,TRUE,"Capitulo 19";#N/A,#N/A,TRUE,"Proyecto P855"}</definedName>
    <definedName name="_________wrn1_4" localSheetId="24" hidden="1">{#N/A,#N/A,TRUE,"Est. de Fact.";#N/A,#N/A,TRUE,"Capitulo 19";#N/A,#N/A,TRUE,"Proyecto P855"}</definedName>
    <definedName name="_________wrn1_4" localSheetId="26" hidden="1">{#N/A,#N/A,TRUE,"Est. de Fact.";#N/A,#N/A,TRUE,"Capitulo 19";#N/A,#N/A,TRUE,"Proyecto P855"}</definedName>
    <definedName name="_________wrn1_4" localSheetId="1" hidden="1">{#N/A,#N/A,TRUE,"Est. de Fact.";#N/A,#N/A,TRUE,"Capitulo 19";#N/A,#N/A,TRUE,"Proyecto P855"}</definedName>
    <definedName name="_________wrn1_4" localSheetId="4" hidden="1">{#N/A,#N/A,TRUE,"Est. de Fact.";#N/A,#N/A,TRUE,"Capitulo 19";#N/A,#N/A,TRUE,"Proyecto P855"}</definedName>
    <definedName name="_________wrn1_4" localSheetId="2" hidden="1">{#N/A,#N/A,TRUE,"Est. de Fact.";#N/A,#N/A,TRUE,"Capitulo 19";#N/A,#N/A,TRUE,"Proyecto P855"}</definedName>
    <definedName name="_________wrn1_4" localSheetId="0" hidden="1">{#N/A,#N/A,TRUE,"Est. de Fact.";#N/A,#N/A,TRUE,"Capitulo 19";#N/A,#N/A,TRUE,"Proyecto P855"}</definedName>
    <definedName name="_________wrn1_4" localSheetId="6" hidden="1">{#N/A,#N/A,TRUE,"Est. de Fact.";#N/A,#N/A,TRUE,"Capitulo 19";#N/A,#N/A,TRUE,"Proyecto P855"}</definedName>
    <definedName name="_________wrn1_4" localSheetId="16" hidden="1">{#N/A,#N/A,TRUE,"Est. de Fact.";#N/A,#N/A,TRUE,"Capitulo 19";#N/A,#N/A,TRUE,"Proyecto P855"}</definedName>
    <definedName name="_________wrn1_4" hidden="1">{#N/A,#N/A,TRUE,"Est. de Fact.";#N/A,#N/A,TRUE,"Capitulo 19";#N/A,#N/A,TRUE,"Proyecto P855"}</definedName>
    <definedName name="_________wrn1_5" localSheetId="15" hidden="1">{#N/A,#N/A,TRUE,"Est. de Fact.";#N/A,#N/A,TRUE,"Capitulo 19";#N/A,#N/A,TRUE,"Proyecto P855"}</definedName>
    <definedName name="_________wrn1_5" localSheetId="25" hidden="1">{#N/A,#N/A,TRUE,"Est. de Fact.";#N/A,#N/A,TRUE,"Capitulo 19";#N/A,#N/A,TRUE,"Proyecto P855"}</definedName>
    <definedName name="_________wrn1_5" localSheetId="24" hidden="1">{#N/A,#N/A,TRUE,"Est. de Fact.";#N/A,#N/A,TRUE,"Capitulo 19";#N/A,#N/A,TRUE,"Proyecto P855"}</definedName>
    <definedName name="_________wrn1_5" localSheetId="26" hidden="1">{#N/A,#N/A,TRUE,"Est. de Fact.";#N/A,#N/A,TRUE,"Capitulo 19";#N/A,#N/A,TRUE,"Proyecto P855"}</definedName>
    <definedName name="_________wrn1_5" localSheetId="1" hidden="1">{#N/A,#N/A,TRUE,"Est. de Fact.";#N/A,#N/A,TRUE,"Capitulo 19";#N/A,#N/A,TRUE,"Proyecto P855"}</definedName>
    <definedName name="_________wrn1_5" localSheetId="4" hidden="1">{#N/A,#N/A,TRUE,"Est. de Fact.";#N/A,#N/A,TRUE,"Capitulo 19";#N/A,#N/A,TRUE,"Proyecto P855"}</definedName>
    <definedName name="_________wrn1_5" localSheetId="2" hidden="1">{#N/A,#N/A,TRUE,"Est. de Fact.";#N/A,#N/A,TRUE,"Capitulo 19";#N/A,#N/A,TRUE,"Proyecto P855"}</definedName>
    <definedName name="_________wrn1_5" localSheetId="0" hidden="1">{#N/A,#N/A,TRUE,"Est. de Fact.";#N/A,#N/A,TRUE,"Capitulo 19";#N/A,#N/A,TRUE,"Proyecto P855"}</definedName>
    <definedName name="_________wrn1_5" localSheetId="6" hidden="1">{#N/A,#N/A,TRUE,"Est. de Fact.";#N/A,#N/A,TRUE,"Capitulo 19";#N/A,#N/A,TRUE,"Proyecto P855"}</definedName>
    <definedName name="_________wrn1_5" localSheetId="16" hidden="1">{#N/A,#N/A,TRUE,"Est. de Fact.";#N/A,#N/A,TRUE,"Capitulo 19";#N/A,#N/A,TRUE,"Proyecto P855"}</definedName>
    <definedName name="_________wrn1_5" hidden="1">{#N/A,#N/A,TRUE,"Est. de Fact.";#N/A,#N/A,TRUE,"Capitulo 19";#N/A,#N/A,TRUE,"Proyecto P855"}</definedName>
    <definedName name="_________wrn2" localSheetId="15" hidden="1">{#N/A,#N/A,TRUE,"Est. de Fact.";#N/A,#N/A,TRUE,"Capitulo 19";#N/A,#N/A,TRUE,"Proyecto P855"}</definedName>
    <definedName name="_________wrn2" localSheetId="25" hidden="1">{#N/A,#N/A,TRUE,"Est. de Fact.";#N/A,#N/A,TRUE,"Capitulo 19";#N/A,#N/A,TRUE,"Proyecto P855"}</definedName>
    <definedName name="_________wrn2" localSheetId="24" hidden="1">{#N/A,#N/A,TRUE,"Est. de Fact.";#N/A,#N/A,TRUE,"Capitulo 19";#N/A,#N/A,TRUE,"Proyecto P855"}</definedName>
    <definedName name="_________wrn2" localSheetId="26" hidden="1">{#N/A,#N/A,TRUE,"Est. de Fact.";#N/A,#N/A,TRUE,"Capitulo 19";#N/A,#N/A,TRUE,"Proyecto P855"}</definedName>
    <definedName name="_________wrn2" localSheetId="1" hidden="1">{#N/A,#N/A,TRUE,"Est. de Fact.";#N/A,#N/A,TRUE,"Capitulo 19";#N/A,#N/A,TRUE,"Proyecto P855"}</definedName>
    <definedName name="_________wrn2" localSheetId="4" hidden="1">{#N/A,#N/A,TRUE,"Est. de Fact.";#N/A,#N/A,TRUE,"Capitulo 19";#N/A,#N/A,TRUE,"Proyecto P855"}</definedName>
    <definedName name="_________wrn2" localSheetId="2" hidden="1">{#N/A,#N/A,TRUE,"Est. de Fact.";#N/A,#N/A,TRUE,"Capitulo 19";#N/A,#N/A,TRUE,"Proyecto P855"}</definedName>
    <definedName name="_________wrn2" localSheetId="0" hidden="1">{#N/A,#N/A,TRUE,"Est. de Fact.";#N/A,#N/A,TRUE,"Capitulo 19";#N/A,#N/A,TRUE,"Proyecto P855"}</definedName>
    <definedName name="_________wrn2" localSheetId="6" hidden="1">{#N/A,#N/A,TRUE,"Est. de Fact.";#N/A,#N/A,TRUE,"Capitulo 19";#N/A,#N/A,TRUE,"Proyecto P855"}</definedName>
    <definedName name="_________wrn2" localSheetId="16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localSheetId="15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25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24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26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16" hidden="1">{#N/A,#N/A,FALSE,"Total_OC015";#N/A,#N/A,FALSE,"ADMIN";#N/A,#N/A,FALSE,"PROCES";#N/A,#N/A,FALSE,"mecan";#N/A,#N/A,FALSE,"civil";#N/A,#N/A,FALSE,"CAÑER";#N/A,#N/A,FALSE,"ELEC";#N/A,#N/A,FALSE,"INSTR"}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6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6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6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6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6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6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6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equ1" localSheetId="15" hidden="1">{#N/A,#N/A,TRUE,"Est. de Fact.";#N/A,#N/A,TRUE,"Capitulo 19";#N/A,#N/A,TRUE,"Proyecto P855"}</definedName>
    <definedName name="________equ1" localSheetId="25" hidden="1">{#N/A,#N/A,TRUE,"Est. de Fact.";#N/A,#N/A,TRUE,"Capitulo 19";#N/A,#N/A,TRUE,"Proyecto P855"}</definedName>
    <definedName name="________equ1" localSheetId="24" hidden="1">{#N/A,#N/A,TRUE,"Est. de Fact.";#N/A,#N/A,TRUE,"Capitulo 19";#N/A,#N/A,TRUE,"Proyecto P855"}</definedName>
    <definedName name="________equ1" localSheetId="26" hidden="1">{#N/A,#N/A,TRUE,"Est. de Fact.";#N/A,#N/A,TRUE,"Capitulo 19";#N/A,#N/A,TRUE,"Proyecto P855"}</definedName>
    <definedName name="________equ1" localSheetId="1" hidden="1">{#N/A,#N/A,TRUE,"Est. de Fact.";#N/A,#N/A,TRUE,"Capitulo 19";#N/A,#N/A,TRUE,"Proyecto P855"}</definedName>
    <definedName name="________equ1" localSheetId="4" hidden="1">{#N/A,#N/A,TRUE,"Est. de Fact.";#N/A,#N/A,TRUE,"Capitulo 19";#N/A,#N/A,TRUE,"Proyecto P855"}</definedName>
    <definedName name="________equ1" localSheetId="2" hidden="1">{#N/A,#N/A,TRUE,"Est. de Fact.";#N/A,#N/A,TRUE,"Capitulo 19";#N/A,#N/A,TRUE,"Proyecto P855"}</definedName>
    <definedName name="________equ1" localSheetId="0" hidden="1">{#N/A,#N/A,TRUE,"Est. de Fact.";#N/A,#N/A,TRUE,"Capitulo 19";#N/A,#N/A,TRUE,"Proyecto P855"}</definedName>
    <definedName name="________equ1" localSheetId="6" hidden="1">{#N/A,#N/A,TRUE,"Est. de Fact.";#N/A,#N/A,TRUE,"Capitulo 19";#N/A,#N/A,TRUE,"Proyecto P855"}</definedName>
    <definedName name="________equ1" localSheetId="16" hidden="1">{#N/A,#N/A,TRUE,"Est. de Fact.";#N/A,#N/A,TRUE,"Capitulo 19";#N/A,#N/A,TRUE,"Proyecto P855"}</definedName>
    <definedName name="________equ1" hidden="1">{#N/A,#N/A,TRUE,"Est. de Fact.";#N/A,#N/A,TRUE,"Capitulo 19";#N/A,#N/A,TRUE,"Proyecto P855"}</definedName>
    <definedName name="________equ1_1" localSheetId="15" hidden="1">{#N/A,#N/A,TRUE,"Est. de Fact.";#N/A,#N/A,TRUE,"Capitulo 19";#N/A,#N/A,TRUE,"Proyecto P855"}</definedName>
    <definedName name="________equ1_1" localSheetId="25" hidden="1">{#N/A,#N/A,TRUE,"Est. de Fact.";#N/A,#N/A,TRUE,"Capitulo 19";#N/A,#N/A,TRUE,"Proyecto P855"}</definedName>
    <definedName name="________equ1_1" localSheetId="24" hidden="1">{#N/A,#N/A,TRUE,"Est. de Fact.";#N/A,#N/A,TRUE,"Capitulo 19";#N/A,#N/A,TRUE,"Proyecto P855"}</definedName>
    <definedName name="________equ1_1" localSheetId="26" hidden="1">{#N/A,#N/A,TRUE,"Est. de Fact.";#N/A,#N/A,TRUE,"Capitulo 19";#N/A,#N/A,TRUE,"Proyecto P855"}</definedName>
    <definedName name="________equ1_1" localSheetId="1" hidden="1">{#N/A,#N/A,TRUE,"Est. de Fact.";#N/A,#N/A,TRUE,"Capitulo 19";#N/A,#N/A,TRUE,"Proyecto P855"}</definedName>
    <definedName name="________equ1_1" localSheetId="4" hidden="1">{#N/A,#N/A,TRUE,"Est. de Fact.";#N/A,#N/A,TRUE,"Capitulo 19";#N/A,#N/A,TRUE,"Proyecto P855"}</definedName>
    <definedName name="________equ1_1" localSheetId="2" hidden="1">{#N/A,#N/A,TRUE,"Est. de Fact.";#N/A,#N/A,TRUE,"Capitulo 19";#N/A,#N/A,TRUE,"Proyecto P855"}</definedName>
    <definedName name="________equ1_1" localSheetId="0" hidden="1">{#N/A,#N/A,TRUE,"Est. de Fact.";#N/A,#N/A,TRUE,"Capitulo 19";#N/A,#N/A,TRUE,"Proyecto P855"}</definedName>
    <definedName name="________equ1_1" localSheetId="6" hidden="1">{#N/A,#N/A,TRUE,"Est. de Fact.";#N/A,#N/A,TRUE,"Capitulo 19";#N/A,#N/A,TRUE,"Proyecto P855"}</definedName>
    <definedName name="________equ1_1" localSheetId="16" hidden="1">{#N/A,#N/A,TRUE,"Est. de Fact.";#N/A,#N/A,TRUE,"Capitulo 19";#N/A,#N/A,TRUE,"Proyecto P855"}</definedName>
    <definedName name="________equ1_1" hidden="1">{#N/A,#N/A,TRUE,"Est. de Fact.";#N/A,#N/A,TRUE,"Capitulo 19";#N/A,#N/A,TRUE,"Proyecto P855"}</definedName>
    <definedName name="________equ1_2" localSheetId="15" hidden="1">{#N/A,#N/A,TRUE,"Est. de Fact.";#N/A,#N/A,TRUE,"Capitulo 19";#N/A,#N/A,TRUE,"Proyecto P855"}</definedName>
    <definedName name="________equ1_2" localSheetId="25" hidden="1">{#N/A,#N/A,TRUE,"Est. de Fact.";#N/A,#N/A,TRUE,"Capitulo 19";#N/A,#N/A,TRUE,"Proyecto P855"}</definedName>
    <definedName name="________equ1_2" localSheetId="24" hidden="1">{#N/A,#N/A,TRUE,"Est. de Fact.";#N/A,#N/A,TRUE,"Capitulo 19";#N/A,#N/A,TRUE,"Proyecto P855"}</definedName>
    <definedName name="________equ1_2" localSheetId="26" hidden="1">{#N/A,#N/A,TRUE,"Est. de Fact.";#N/A,#N/A,TRUE,"Capitulo 19";#N/A,#N/A,TRUE,"Proyecto P855"}</definedName>
    <definedName name="________equ1_2" localSheetId="1" hidden="1">{#N/A,#N/A,TRUE,"Est. de Fact.";#N/A,#N/A,TRUE,"Capitulo 19";#N/A,#N/A,TRUE,"Proyecto P855"}</definedName>
    <definedName name="________equ1_2" localSheetId="4" hidden="1">{#N/A,#N/A,TRUE,"Est. de Fact.";#N/A,#N/A,TRUE,"Capitulo 19";#N/A,#N/A,TRUE,"Proyecto P855"}</definedName>
    <definedName name="________equ1_2" localSheetId="2" hidden="1">{#N/A,#N/A,TRUE,"Est. de Fact.";#N/A,#N/A,TRUE,"Capitulo 19";#N/A,#N/A,TRUE,"Proyecto P855"}</definedName>
    <definedName name="________equ1_2" localSheetId="0" hidden="1">{#N/A,#N/A,TRUE,"Est. de Fact.";#N/A,#N/A,TRUE,"Capitulo 19";#N/A,#N/A,TRUE,"Proyecto P855"}</definedName>
    <definedName name="________equ1_2" localSheetId="6" hidden="1">{#N/A,#N/A,TRUE,"Est. de Fact.";#N/A,#N/A,TRUE,"Capitulo 19";#N/A,#N/A,TRUE,"Proyecto P855"}</definedName>
    <definedName name="________equ1_2" localSheetId="16" hidden="1">{#N/A,#N/A,TRUE,"Est. de Fact.";#N/A,#N/A,TRUE,"Capitulo 19";#N/A,#N/A,TRUE,"Proyecto P855"}</definedName>
    <definedName name="________equ1_2" hidden="1">{#N/A,#N/A,TRUE,"Est. de Fact.";#N/A,#N/A,TRUE,"Capitulo 19";#N/A,#N/A,TRUE,"Proyecto P855"}</definedName>
    <definedName name="________equ1_3" localSheetId="15" hidden="1">{#N/A,#N/A,TRUE,"Est. de Fact.";#N/A,#N/A,TRUE,"Capitulo 19";#N/A,#N/A,TRUE,"Proyecto P855"}</definedName>
    <definedName name="________equ1_3" localSheetId="25" hidden="1">{#N/A,#N/A,TRUE,"Est. de Fact.";#N/A,#N/A,TRUE,"Capitulo 19";#N/A,#N/A,TRUE,"Proyecto P855"}</definedName>
    <definedName name="________equ1_3" localSheetId="24" hidden="1">{#N/A,#N/A,TRUE,"Est. de Fact.";#N/A,#N/A,TRUE,"Capitulo 19";#N/A,#N/A,TRUE,"Proyecto P855"}</definedName>
    <definedName name="________equ1_3" localSheetId="26" hidden="1">{#N/A,#N/A,TRUE,"Est. de Fact.";#N/A,#N/A,TRUE,"Capitulo 19";#N/A,#N/A,TRUE,"Proyecto P855"}</definedName>
    <definedName name="________equ1_3" localSheetId="1" hidden="1">{#N/A,#N/A,TRUE,"Est. de Fact.";#N/A,#N/A,TRUE,"Capitulo 19";#N/A,#N/A,TRUE,"Proyecto P855"}</definedName>
    <definedName name="________equ1_3" localSheetId="4" hidden="1">{#N/A,#N/A,TRUE,"Est. de Fact.";#N/A,#N/A,TRUE,"Capitulo 19";#N/A,#N/A,TRUE,"Proyecto P855"}</definedName>
    <definedName name="________equ1_3" localSheetId="2" hidden="1">{#N/A,#N/A,TRUE,"Est. de Fact.";#N/A,#N/A,TRUE,"Capitulo 19";#N/A,#N/A,TRUE,"Proyecto P855"}</definedName>
    <definedName name="________equ1_3" localSheetId="0" hidden="1">{#N/A,#N/A,TRUE,"Est. de Fact.";#N/A,#N/A,TRUE,"Capitulo 19";#N/A,#N/A,TRUE,"Proyecto P855"}</definedName>
    <definedName name="________equ1_3" localSheetId="6" hidden="1">{#N/A,#N/A,TRUE,"Est. de Fact.";#N/A,#N/A,TRUE,"Capitulo 19";#N/A,#N/A,TRUE,"Proyecto P855"}</definedName>
    <definedName name="________equ1_3" localSheetId="16" hidden="1">{#N/A,#N/A,TRUE,"Est. de Fact.";#N/A,#N/A,TRUE,"Capitulo 19";#N/A,#N/A,TRUE,"Proyecto P855"}</definedName>
    <definedName name="________equ1_3" hidden="1">{#N/A,#N/A,TRUE,"Est. de Fact.";#N/A,#N/A,TRUE,"Capitulo 19";#N/A,#N/A,TRUE,"Proyecto P855"}</definedName>
    <definedName name="________equ1_4" localSheetId="15" hidden="1">{#N/A,#N/A,TRUE,"Est. de Fact.";#N/A,#N/A,TRUE,"Capitulo 19";#N/A,#N/A,TRUE,"Proyecto P855"}</definedName>
    <definedName name="________equ1_4" localSheetId="25" hidden="1">{#N/A,#N/A,TRUE,"Est. de Fact.";#N/A,#N/A,TRUE,"Capitulo 19";#N/A,#N/A,TRUE,"Proyecto P855"}</definedName>
    <definedName name="________equ1_4" localSheetId="24" hidden="1">{#N/A,#N/A,TRUE,"Est. de Fact.";#N/A,#N/A,TRUE,"Capitulo 19";#N/A,#N/A,TRUE,"Proyecto P855"}</definedName>
    <definedName name="________equ1_4" localSheetId="26" hidden="1">{#N/A,#N/A,TRUE,"Est. de Fact.";#N/A,#N/A,TRUE,"Capitulo 19";#N/A,#N/A,TRUE,"Proyecto P855"}</definedName>
    <definedName name="________equ1_4" localSheetId="1" hidden="1">{#N/A,#N/A,TRUE,"Est. de Fact.";#N/A,#N/A,TRUE,"Capitulo 19";#N/A,#N/A,TRUE,"Proyecto P855"}</definedName>
    <definedName name="________equ1_4" localSheetId="4" hidden="1">{#N/A,#N/A,TRUE,"Est. de Fact.";#N/A,#N/A,TRUE,"Capitulo 19";#N/A,#N/A,TRUE,"Proyecto P855"}</definedName>
    <definedName name="________equ1_4" localSheetId="2" hidden="1">{#N/A,#N/A,TRUE,"Est. de Fact.";#N/A,#N/A,TRUE,"Capitulo 19";#N/A,#N/A,TRUE,"Proyecto P855"}</definedName>
    <definedName name="________equ1_4" localSheetId="0" hidden="1">{#N/A,#N/A,TRUE,"Est. de Fact.";#N/A,#N/A,TRUE,"Capitulo 19";#N/A,#N/A,TRUE,"Proyecto P855"}</definedName>
    <definedName name="________equ1_4" localSheetId="6" hidden="1">{#N/A,#N/A,TRUE,"Est. de Fact.";#N/A,#N/A,TRUE,"Capitulo 19";#N/A,#N/A,TRUE,"Proyecto P855"}</definedName>
    <definedName name="________equ1_4" localSheetId="16" hidden="1">{#N/A,#N/A,TRUE,"Est. de Fact.";#N/A,#N/A,TRUE,"Capitulo 19";#N/A,#N/A,TRUE,"Proyecto P855"}</definedName>
    <definedName name="________equ1_4" hidden="1">{#N/A,#N/A,TRUE,"Est. de Fact.";#N/A,#N/A,TRUE,"Capitulo 19";#N/A,#N/A,TRUE,"Proyecto P855"}</definedName>
    <definedName name="________equ1_5" localSheetId="15" hidden="1">{#N/A,#N/A,TRUE,"Est. de Fact.";#N/A,#N/A,TRUE,"Capitulo 19";#N/A,#N/A,TRUE,"Proyecto P855"}</definedName>
    <definedName name="________equ1_5" localSheetId="25" hidden="1">{#N/A,#N/A,TRUE,"Est. de Fact.";#N/A,#N/A,TRUE,"Capitulo 19";#N/A,#N/A,TRUE,"Proyecto P855"}</definedName>
    <definedName name="________equ1_5" localSheetId="24" hidden="1">{#N/A,#N/A,TRUE,"Est. de Fact.";#N/A,#N/A,TRUE,"Capitulo 19";#N/A,#N/A,TRUE,"Proyecto P855"}</definedName>
    <definedName name="________equ1_5" localSheetId="26" hidden="1">{#N/A,#N/A,TRUE,"Est. de Fact.";#N/A,#N/A,TRUE,"Capitulo 19";#N/A,#N/A,TRUE,"Proyecto P855"}</definedName>
    <definedName name="________equ1_5" localSheetId="1" hidden="1">{#N/A,#N/A,TRUE,"Est. de Fact.";#N/A,#N/A,TRUE,"Capitulo 19";#N/A,#N/A,TRUE,"Proyecto P855"}</definedName>
    <definedName name="________equ1_5" localSheetId="4" hidden="1">{#N/A,#N/A,TRUE,"Est. de Fact.";#N/A,#N/A,TRUE,"Capitulo 19";#N/A,#N/A,TRUE,"Proyecto P855"}</definedName>
    <definedName name="________equ1_5" localSheetId="2" hidden="1">{#N/A,#N/A,TRUE,"Est. de Fact.";#N/A,#N/A,TRUE,"Capitulo 19";#N/A,#N/A,TRUE,"Proyecto P855"}</definedName>
    <definedName name="________equ1_5" localSheetId="0" hidden="1">{#N/A,#N/A,TRUE,"Est. de Fact.";#N/A,#N/A,TRUE,"Capitulo 19";#N/A,#N/A,TRUE,"Proyecto P855"}</definedName>
    <definedName name="________equ1_5" localSheetId="6" hidden="1">{#N/A,#N/A,TRUE,"Est. de Fact.";#N/A,#N/A,TRUE,"Capitulo 19";#N/A,#N/A,TRUE,"Proyecto P855"}</definedName>
    <definedName name="________equ1_5" localSheetId="16" hidden="1">{#N/A,#N/A,TRUE,"Est. de Fact.";#N/A,#N/A,TRUE,"Capitulo 19";#N/A,#N/A,TRUE,"Proyecto P855"}</definedName>
    <definedName name="________equ1_5" hidden="1">{#N/A,#N/A,TRUE,"Est. de Fact.";#N/A,#N/A,TRUE,"Capitulo 19";#N/A,#N/A,TRUE,"Proyecto P855"}</definedName>
    <definedName name="________FC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C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C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C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C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C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V46000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V46000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V46000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V46000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V4600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V46000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V4600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V4600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V46000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V46000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V4600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gl1" localSheetId="15" hidden="1">{#N/A,#N/A,FALSE,"Total_OC015";#N/A,#N/A,FALSE,"ADMIN";#N/A,#N/A,FALSE,"PROCES";#N/A,#N/A,FALSE,"mecan";#N/A,#N/A,FALSE,"civil";#N/A,#N/A,FALSE,"CAÑER";#N/A,#N/A,FALSE,"ELEC";#N/A,#N/A,FALSE,"INSTR"}</definedName>
    <definedName name="________gl1" localSheetId="25" hidden="1">{#N/A,#N/A,FALSE,"Total_OC015";#N/A,#N/A,FALSE,"ADMIN";#N/A,#N/A,FALSE,"PROCES";#N/A,#N/A,FALSE,"mecan";#N/A,#N/A,FALSE,"civil";#N/A,#N/A,FALSE,"CAÑER";#N/A,#N/A,FALSE,"ELEC";#N/A,#N/A,FALSE,"INSTR"}</definedName>
    <definedName name="________gl1" localSheetId="24" hidden="1">{#N/A,#N/A,FALSE,"Total_OC015";#N/A,#N/A,FALSE,"ADMIN";#N/A,#N/A,FALSE,"PROCES";#N/A,#N/A,FALSE,"mecan";#N/A,#N/A,FALSE,"civil";#N/A,#N/A,FALSE,"CAÑER";#N/A,#N/A,FALSE,"ELEC";#N/A,#N/A,FALSE,"INSTR"}</definedName>
    <definedName name="________gl1" localSheetId="26" hidden="1">{#N/A,#N/A,FALSE,"Total_OC015";#N/A,#N/A,FALSE,"ADMIN";#N/A,#N/A,FALSE,"PROCES";#N/A,#N/A,FALSE,"mecan";#N/A,#N/A,FALSE,"civil";#N/A,#N/A,FALSE,"CAÑER";#N/A,#N/A,FALSE,"ELEC";#N/A,#N/A,FALSE,"INSTR"}</definedName>
    <definedName name="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gl1" localSheetId="16" hidden="1">{#N/A,#N/A,FALSE,"Total_OC015";#N/A,#N/A,FALSE,"ADMIN";#N/A,#N/A,FALSE,"PROCES";#N/A,#N/A,FALSE,"mecan";#N/A,#N/A,FALSE,"civil";#N/A,#N/A,FALSE,"CAÑER";#N/A,#N/A,FALSE,"ELEC";#N/A,#N/A,FALSE,"INSTR"}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gl1_1" localSheetId="15" hidden="1">{#N/A,#N/A,FALSE,"Total_OC015";#N/A,#N/A,FALSE,"ADMIN";#N/A,#N/A,FALSE,"PROCES";#N/A,#N/A,FALSE,"mecan";#N/A,#N/A,FALSE,"civil";#N/A,#N/A,FALSE,"CAÑER";#N/A,#N/A,FALSE,"ELEC";#N/A,#N/A,FALSE,"INSTR"}</definedName>
    <definedName name="________gl1_1" localSheetId="25" hidden="1">{#N/A,#N/A,FALSE,"Total_OC015";#N/A,#N/A,FALSE,"ADMIN";#N/A,#N/A,FALSE,"PROCES";#N/A,#N/A,FALSE,"mecan";#N/A,#N/A,FALSE,"civil";#N/A,#N/A,FALSE,"CAÑER";#N/A,#N/A,FALSE,"ELEC";#N/A,#N/A,FALSE,"INSTR"}</definedName>
    <definedName name="________gl1_1" localSheetId="24" hidden="1">{#N/A,#N/A,FALSE,"Total_OC015";#N/A,#N/A,FALSE,"ADMIN";#N/A,#N/A,FALSE,"PROCES";#N/A,#N/A,FALSE,"mecan";#N/A,#N/A,FALSE,"civil";#N/A,#N/A,FALSE,"CAÑER";#N/A,#N/A,FALSE,"ELEC";#N/A,#N/A,FALSE,"INSTR"}</definedName>
    <definedName name="________gl1_1" localSheetId="26" hidden="1">{#N/A,#N/A,FALSE,"Total_OC015";#N/A,#N/A,FALSE,"ADMIN";#N/A,#N/A,FALSE,"PROCES";#N/A,#N/A,FALSE,"mecan";#N/A,#N/A,FALSE,"civil";#N/A,#N/A,FALSE,"CAÑER";#N/A,#N/A,FALSE,"ELEC";#N/A,#N/A,FALSE,"INSTR"}</definedName>
    <definedName name="________gl1_1" localSheetId="1" hidden="1">{#N/A,#N/A,FALSE,"Total_OC015";#N/A,#N/A,FALSE,"ADMIN";#N/A,#N/A,FALSE,"PROCES";#N/A,#N/A,FALSE,"mecan";#N/A,#N/A,FALSE,"civil";#N/A,#N/A,FALSE,"CAÑER";#N/A,#N/A,FALSE,"ELEC";#N/A,#N/A,FALSE,"INSTR"}</definedName>
    <definedName name="________gl1_1" localSheetId="4" hidden="1">{#N/A,#N/A,FALSE,"Total_OC015";#N/A,#N/A,FALSE,"ADMIN";#N/A,#N/A,FALSE,"PROCES";#N/A,#N/A,FALSE,"mecan";#N/A,#N/A,FALSE,"civil";#N/A,#N/A,FALSE,"CAÑER";#N/A,#N/A,FALSE,"ELEC";#N/A,#N/A,FALSE,"INSTR"}</definedName>
    <definedName name="________gl1_1" localSheetId="2" hidden="1">{#N/A,#N/A,FALSE,"Total_OC015";#N/A,#N/A,FALSE,"ADMIN";#N/A,#N/A,FALSE,"PROCES";#N/A,#N/A,FALSE,"mecan";#N/A,#N/A,FALSE,"civil";#N/A,#N/A,FALSE,"CAÑER";#N/A,#N/A,FALSE,"ELEC";#N/A,#N/A,FALSE,"INSTR"}</definedName>
    <definedName name="________gl1_1" localSheetId="0" hidden="1">{#N/A,#N/A,FALSE,"Total_OC015";#N/A,#N/A,FALSE,"ADMIN";#N/A,#N/A,FALSE,"PROCES";#N/A,#N/A,FALSE,"mecan";#N/A,#N/A,FALSE,"civil";#N/A,#N/A,FALSE,"CAÑER";#N/A,#N/A,FALSE,"ELEC";#N/A,#N/A,FALSE,"INSTR"}</definedName>
    <definedName name="________gl1_1" localSheetId="6" hidden="1">{#N/A,#N/A,FALSE,"Total_OC015";#N/A,#N/A,FALSE,"ADMIN";#N/A,#N/A,FALSE,"PROCES";#N/A,#N/A,FALSE,"mecan";#N/A,#N/A,FALSE,"civil";#N/A,#N/A,FALSE,"CAÑER";#N/A,#N/A,FALSE,"ELEC";#N/A,#N/A,FALSE,"INSTR"}</definedName>
    <definedName name="________gl1_1" localSheetId="16" hidden="1">{#N/A,#N/A,FALSE,"Total_OC015";#N/A,#N/A,FALSE,"ADMIN";#N/A,#N/A,FALSE,"PROCES";#N/A,#N/A,FALSE,"mecan";#N/A,#N/A,FALSE,"civil";#N/A,#N/A,FALSE,"CAÑER";#N/A,#N/A,FALSE,"ELEC";#N/A,#N/A,FALSE,"INSTR"}</definedName>
    <definedName name="________gl1_1" hidden="1">{#N/A,#N/A,FALSE,"Total_OC015";#N/A,#N/A,FALSE,"ADMIN";#N/A,#N/A,FALSE,"PROCES";#N/A,#N/A,FALSE,"mecan";#N/A,#N/A,FALSE,"civil";#N/A,#N/A,FALSE,"CAÑER";#N/A,#N/A,FALSE,"ELEC";#N/A,#N/A,FALSE,"INSTR"}</definedName>
    <definedName name="________gl1_2" localSheetId="15" hidden="1">{#N/A,#N/A,FALSE,"Total_OC015";#N/A,#N/A,FALSE,"ADMIN";#N/A,#N/A,FALSE,"PROCES";#N/A,#N/A,FALSE,"mecan";#N/A,#N/A,FALSE,"civil";#N/A,#N/A,FALSE,"CAÑER";#N/A,#N/A,FALSE,"ELEC";#N/A,#N/A,FALSE,"INSTR"}</definedName>
    <definedName name="________gl1_2" localSheetId="25" hidden="1">{#N/A,#N/A,FALSE,"Total_OC015";#N/A,#N/A,FALSE,"ADMIN";#N/A,#N/A,FALSE,"PROCES";#N/A,#N/A,FALSE,"mecan";#N/A,#N/A,FALSE,"civil";#N/A,#N/A,FALSE,"CAÑER";#N/A,#N/A,FALSE,"ELEC";#N/A,#N/A,FALSE,"INSTR"}</definedName>
    <definedName name="________gl1_2" localSheetId="24" hidden="1">{#N/A,#N/A,FALSE,"Total_OC015";#N/A,#N/A,FALSE,"ADMIN";#N/A,#N/A,FALSE,"PROCES";#N/A,#N/A,FALSE,"mecan";#N/A,#N/A,FALSE,"civil";#N/A,#N/A,FALSE,"CAÑER";#N/A,#N/A,FALSE,"ELEC";#N/A,#N/A,FALSE,"INSTR"}</definedName>
    <definedName name="________gl1_2" localSheetId="26" hidden="1">{#N/A,#N/A,FALSE,"Total_OC015";#N/A,#N/A,FALSE,"ADMIN";#N/A,#N/A,FALSE,"PROCES";#N/A,#N/A,FALSE,"mecan";#N/A,#N/A,FALSE,"civil";#N/A,#N/A,FALSE,"CAÑER";#N/A,#N/A,FALSE,"ELEC";#N/A,#N/A,FALSE,"INSTR"}</definedName>
    <definedName name="________gl1_2" localSheetId="1" hidden="1">{#N/A,#N/A,FALSE,"Total_OC015";#N/A,#N/A,FALSE,"ADMIN";#N/A,#N/A,FALSE,"PROCES";#N/A,#N/A,FALSE,"mecan";#N/A,#N/A,FALSE,"civil";#N/A,#N/A,FALSE,"CAÑER";#N/A,#N/A,FALSE,"ELEC";#N/A,#N/A,FALSE,"INSTR"}</definedName>
    <definedName name="________gl1_2" localSheetId="4" hidden="1">{#N/A,#N/A,FALSE,"Total_OC015";#N/A,#N/A,FALSE,"ADMIN";#N/A,#N/A,FALSE,"PROCES";#N/A,#N/A,FALSE,"mecan";#N/A,#N/A,FALSE,"civil";#N/A,#N/A,FALSE,"CAÑER";#N/A,#N/A,FALSE,"ELEC";#N/A,#N/A,FALSE,"INSTR"}</definedName>
    <definedName name="________gl1_2" localSheetId="2" hidden="1">{#N/A,#N/A,FALSE,"Total_OC015";#N/A,#N/A,FALSE,"ADMIN";#N/A,#N/A,FALSE,"PROCES";#N/A,#N/A,FALSE,"mecan";#N/A,#N/A,FALSE,"civil";#N/A,#N/A,FALSE,"CAÑER";#N/A,#N/A,FALSE,"ELEC";#N/A,#N/A,FALSE,"INSTR"}</definedName>
    <definedName name="________gl1_2" localSheetId="0" hidden="1">{#N/A,#N/A,FALSE,"Total_OC015";#N/A,#N/A,FALSE,"ADMIN";#N/A,#N/A,FALSE,"PROCES";#N/A,#N/A,FALSE,"mecan";#N/A,#N/A,FALSE,"civil";#N/A,#N/A,FALSE,"CAÑER";#N/A,#N/A,FALSE,"ELEC";#N/A,#N/A,FALSE,"INSTR"}</definedName>
    <definedName name="________gl1_2" localSheetId="6" hidden="1">{#N/A,#N/A,FALSE,"Total_OC015";#N/A,#N/A,FALSE,"ADMIN";#N/A,#N/A,FALSE,"PROCES";#N/A,#N/A,FALSE,"mecan";#N/A,#N/A,FALSE,"civil";#N/A,#N/A,FALSE,"CAÑER";#N/A,#N/A,FALSE,"ELEC";#N/A,#N/A,FALSE,"INSTR"}</definedName>
    <definedName name="________gl1_2" localSheetId="16" hidden="1">{#N/A,#N/A,FALSE,"Total_OC015";#N/A,#N/A,FALSE,"ADMIN";#N/A,#N/A,FALSE,"PROCES";#N/A,#N/A,FALSE,"mecan";#N/A,#N/A,FALSE,"civil";#N/A,#N/A,FALSE,"CAÑER";#N/A,#N/A,FALSE,"ELEC";#N/A,#N/A,FALSE,"INSTR"}</definedName>
    <definedName name="________gl1_2" hidden="1">{#N/A,#N/A,FALSE,"Total_OC015";#N/A,#N/A,FALSE,"ADMIN";#N/A,#N/A,FALSE,"PROCES";#N/A,#N/A,FALSE,"mecan";#N/A,#N/A,FALSE,"civil";#N/A,#N/A,FALSE,"CAÑER";#N/A,#N/A,FALSE,"ELEC";#N/A,#N/A,FALSE,"INSTR"}</definedName>
    <definedName name="________gl1_3" localSheetId="15" hidden="1">{#N/A,#N/A,FALSE,"Total_OC015";#N/A,#N/A,FALSE,"ADMIN";#N/A,#N/A,FALSE,"PROCES";#N/A,#N/A,FALSE,"mecan";#N/A,#N/A,FALSE,"civil";#N/A,#N/A,FALSE,"CAÑER";#N/A,#N/A,FALSE,"ELEC";#N/A,#N/A,FALSE,"INSTR"}</definedName>
    <definedName name="________gl1_3" localSheetId="25" hidden="1">{#N/A,#N/A,FALSE,"Total_OC015";#N/A,#N/A,FALSE,"ADMIN";#N/A,#N/A,FALSE,"PROCES";#N/A,#N/A,FALSE,"mecan";#N/A,#N/A,FALSE,"civil";#N/A,#N/A,FALSE,"CAÑER";#N/A,#N/A,FALSE,"ELEC";#N/A,#N/A,FALSE,"INSTR"}</definedName>
    <definedName name="________gl1_3" localSheetId="24" hidden="1">{#N/A,#N/A,FALSE,"Total_OC015";#N/A,#N/A,FALSE,"ADMIN";#N/A,#N/A,FALSE,"PROCES";#N/A,#N/A,FALSE,"mecan";#N/A,#N/A,FALSE,"civil";#N/A,#N/A,FALSE,"CAÑER";#N/A,#N/A,FALSE,"ELEC";#N/A,#N/A,FALSE,"INSTR"}</definedName>
    <definedName name="________gl1_3" localSheetId="26" hidden="1">{#N/A,#N/A,FALSE,"Total_OC015";#N/A,#N/A,FALSE,"ADMIN";#N/A,#N/A,FALSE,"PROCES";#N/A,#N/A,FALSE,"mecan";#N/A,#N/A,FALSE,"civil";#N/A,#N/A,FALSE,"CAÑER";#N/A,#N/A,FALSE,"ELEC";#N/A,#N/A,FALSE,"INSTR"}</definedName>
    <definedName name="________gl1_3" localSheetId="1" hidden="1">{#N/A,#N/A,FALSE,"Total_OC015";#N/A,#N/A,FALSE,"ADMIN";#N/A,#N/A,FALSE,"PROCES";#N/A,#N/A,FALSE,"mecan";#N/A,#N/A,FALSE,"civil";#N/A,#N/A,FALSE,"CAÑER";#N/A,#N/A,FALSE,"ELEC";#N/A,#N/A,FALSE,"INSTR"}</definedName>
    <definedName name="________gl1_3" localSheetId="4" hidden="1">{#N/A,#N/A,FALSE,"Total_OC015";#N/A,#N/A,FALSE,"ADMIN";#N/A,#N/A,FALSE,"PROCES";#N/A,#N/A,FALSE,"mecan";#N/A,#N/A,FALSE,"civil";#N/A,#N/A,FALSE,"CAÑER";#N/A,#N/A,FALSE,"ELEC";#N/A,#N/A,FALSE,"INSTR"}</definedName>
    <definedName name="________gl1_3" localSheetId="2" hidden="1">{#N/A,#N/A,FALSE,"Total_OC015";#N/A,#N/A,FALSE,"ADMIN";#N/A,#N/A,FALSE,"PROCES";#N/A,#N/A,FALSE,"mecan";#N/A,#N/A,FALSE,"civil";#N/A,#N/A,FALSE,"CAÑER";#N/A,#N/A,FALSE,"ELEC";#N/A,#N/A,FALSE,"INSTR"}</definedName>
    <definedName name="________gl1_3" localSheetId="0" hidden="1">{#N/A,#N/A,FALSE,"Total_OC015";#N/A,#N/A,FALSE,"ADMIN";#N/A,#N/A,FALSE,"PROCES";#N/A,#N/A,FALSE,"mecan";#N/A,#N/A,FALSE,"civil";#N/A,#N/A,FALSE,"CAÑER";#N/A,#N/A,FALSE,"ELEC";#N/A,#N/A,FALSE,"INSTR"}</definedName>
    <definedName name="________gl1_3" localSheetId="6" hidden="1">{#N/A,#N/A,FALSE,"Total_OC015";#N/A,#N/A,FALSE,"ADMIN";#N/A,#N/A,FALSE,"PROCES";#N/A,#N/A,FALSE,"mecan";#N/A,#N/A,FALSE,"civil";#N/A,#N/A,FALSE,"CAÑER";#N/A,#N/A,FALSE,"ELEC";#N/A,#N/A,FALSE,"INSTR"}</definedName>
    <definedName name="________gl1_3" localSheetId="16" hidden="1">{#N/A,#N/A,FALSE,"Total_OC015";#N/A,#N/A,FALSE,"ADMIN";#N/A,#N/A,FALSE,"PROCES";#N/A,#N/A,FALSE,"mecan";#N/A,#N/A,FALSE,"civil";#N/A,#N/A,FALSE,"CAÑER";#N/A,#N/A,FALSE,"ELEC";#N/A,#N/A,FALSE,"INSTR"}</definedName>
    <definedName name="________gl1_3" hidden="1">{#N/A,#N/A,FALSE,"Total_OC015";#N/A,#N/A,FALSE,"ADMIN";#N/A,#N/A,FALSE,"PROCES";#N/A,#N/A,FALSE,"mecan";#N/A,#N/A,FALSE,"civil";#N/A,#N/A,FALSE,"CAÑER";#N/A,#N/A,FALSE,"ELEC";#N/A,#N/A,FALSE,"INSTR"}</definedName>
    <definedName name="________gl1_4" localSheetId="15" hidden="1">{#N/A,#N/A,FALSE,"Total_OC015";#N/A,#N/A,FALSE,"ADMIN";#N/A,#N/A,FALSE,"PROCES";#N/A,#N/A,FALSE,"mecan";#N/A,#N/A,FALSE,"civil";#N/A,#N/A,FALSE,"CAÑER";#N/A,#N/A,FALSE,"ELEC";#N/A,#N/A,FALSE,"INSTR"}</definedName>
    <definedName name="________gl1_4" localSheetId="25" hidden="1">{#N/A,#N/A,FALSE,"Total_OC015";#N/A,#N/A,FALSE,"ADMIN";#N/A,#N/A,FALSE,"PROCES";#N/A,#N/A,FALSE,"mecan";#N/A,#N/A,FALSE,"civil";#N/A,#N/A,FALSE,"CAÑER";#N/A,#N/A,FALSE,"ELEC";#N/A,#N/A,FALSE,"INSTR"}</definedName>
    <definedName name="________gl1_4" localSheetId="24" hidden="1">{#N/A,#N/A,FALSE,"Total_OC015";#N/A,#N/A,FALSE,"ADMIN";#N/A,#N/A,FALSE,"PROCES";#N/A,#N/A,FALSE,"mecan";#N/A,#N/A,FALSE,"civil";#N/A,#N/A,FALSE,"CAÑER";#N/A,#N/A,FALSE,"ELEC";#N/A,#N/A,FALSE,"INSTR"}</definedName>
    <definedName name="________gl1_4" localSheetId="26" hidden="1">{#N/A,#N/A,FALSE,"Total_OC015";#N/A,#N/A,FALSE,"ADMIN";#N/A,#N/A,FALSE,"PROCES";#N/A,#N/A,FALSE,"mecan";#N/A,#N/A,FALSE,"civil";#N/A,#N/A,FALSE,"CAÑER";#N/A,#N/A,FALSE,"ELEC";#N/A,#N/A,FALSE,"INSTR"}</definedName>
    <definedName name="________gl1_4" localSheetId="1" hidden="1">{#N/A,#N/A,FALSE,"Total_OC015";#N/A,#N/A,FALSE,"ADMIN";#N/A,#N/A,FALSE,"PROCES";#N/A,#N/A,FALSE,"mecan";#N/A,#N/A,FALSE,"civil";#N/A,#N/A,FALSE,"CAÑER";#N/A,#N/A,FALSE,"ELEC";#N/A,#N/A,FALSE,"INSTR"}</definedName>
    <definedName name="________gl1_4" localSheetId="4" hidden="1">{#N/A,#N/A,FALSE,"Total_OC015";#N/A,#N/A,FALSE,"ADMIN";#N/A,#N/A,FALSE,"PROCES";#N/A,#N/A,FALSE,"mecan";#N/A,#N/A,FALSE,"civil";#N/A,#N/A,FALSE,"CAÑER";#N/A,#N/A,FALSE,"ELEC";#N/A,#N/A,FALSE,"INSTR"}</definedName>
    <definedName name="________gl1_4" localSheetId="2" hidden="1">{#N/A,#N/A,FALSE,"Total_OC015";#N/A,#N/A,FALSE,"ADMIN";#N/A,#N/A,FALSE,"PROCES";#N/A,#N/A,FALSE,"mecan";#N/A,#N/A,FALSE,"civil";#N/A,#N/A,FALSE,"CAÑER";#N/A,#N/A,FALSE,"ELEC";#N/A,#N/A,FALSE,"INSTR"}</definedName>
    <definedName name="________gl1_4" localSheetId="0" hidden="1">{#N/A,#N/A,FALSE,"Total_OC015";#N/A,#N/A,FALSE,"ADMIN";#N/A,#N/A,FALSE,"PROCES";#N/A,#N/A,FALSE,"mecan";#N/A,#N/A,FALSE,"civil";#N/A,#N/A,FALSE,"CAÑER";#N/A,#N/A,FALSE,"ELEC";#N/A,#N/A,FALSE,"INSTR"}</definedName>
    <definedName name="________gl1_4" localSheetId="6" hidden="1">{#N/A,#N/A,FALSE,"Total_OC015";#N/A,#N/A,FALSE,"ADMIN";#N/A,#N/A,FALSE,"PROCES";#N/A,#N/A,FALSE,"mecan";#N/A,#N/A,FALSE,"civil";#N/A,#N/A,FALSE,"CAÑER";#N/A,#N/A,FALSE,"ELEC";#N/A,#N/A,FALSE,"INSTR"}</definedName>
    <definedName name="________gl1_4" localSheetId="16" hidden="1">{#N/A,#N/A,FALSE,"Total_OC015";#N/A,#N/A,FALSE,"ADMIN";#N/A,#N/A,FALSE,"PROCES";#N/A,#N/A,FALSE,"mecan";#N/A,#N/A,FALSE,"civil";#N/A,#N/A,FALSE,"CAÑER";#N/A,#N/A,FALSE,"ELEC";#N/A,#N/A,FALSE,"INSTR"}</definedName>
    <definedName name="________gl1_4" hidden="1">{#N/A,#N/A,FALSE,"Total_OC015";#N/A,#N/A,FALSE,"ADMIN";#N/A,#N/A,FALSE,"PROCES";#N/A,#N/A,FALSE,"mecan";#N/A,#N/A,FALSE,"civil";#N/A,#N/A,FALSE,"CAÑER";#N/A,#N/A,FALSE,"ELEC";#N/A,#N/A,FALSE,"INSTR"}</definedName>
    <definedName name="________gl1_5" localSheetId="15" hidden="1">{#N/A,#N/A,FALSE,"Total_OC015";#N/A,#N/A,FALSE,"ADMIN";#N/A,#N/A,FALSE,"PROCES";#N/A,#N/A,FALSE,"mecan";#N/A,#N/A,FALSE,"civil";#N/A,#N/A,FALSE,"CAÑER";#N/A,#N/A,FALSE,"ELEC";#N/A,#N/A,FALSE,"INSTR"}</definedName>
    <definedName name="________gl1_5" localSheetId="25" hidden="1">{#N/A,#N/A,FALSE,"Total_OC015";#N/A,#N/A,FALSE,"ADMIN";#N/A,#N/A,FALSE,"PROCES";#N/A,#N/A,FALSE,"mecan";#N/A,#N/A,FALSE,"civil";#N/A,#N/A,FALSE,"CAÑER";#N/A,#N/A,FALSE,"ELEC";#N/A,#N/A,FALSE,"INSTR"}</definedName>
    <definedName name="________gl1_5" localSheetId="24" hidden="1">{#N/A,#N/A,FALSE,"Total_OC015";#N/A,#N/A,FALSE,"ADMIN";#N/A,#N/A,FALSE,"PROCES";#N/A,#N/A,FALSE,"mecan";#N/A,#N/A,FALSE,"civil";#N/A,#N/A,FALSE,"CAÑER";#N/A,#N/A,FALSE,"ELEC";#N/A,#N/A,FALSE,"INSTR"}</definedName>
    <definedName name="________gl1_5" localSheetId="26" hidden="1">{#N/A,#N/A,FALSE,"Total_OC015";#N/A,#N/A,FALSE,"ADMIN";#N/A,#N/A,FALSE,"PROCES";#N/A,#N/A,FALSE,"mecan";#N/A,#N/A,FALSE,"civil";#N/A,#N/A,FALSE,"CAÑER";#N/A,#N/A,FALSE,"ELEC";#N/A,#N/A,FALSE,"INSTR"}</definedName>
    <definedName name="________gl1_5" localSheetId="1" hidden="1">{#N/A,#N/A,FALSE,"Total_OC015";#N/A,#N/A,FALSE,"ADMIN";#N/A,#N/A,FALSE,"PROCES";#N/A,#N/A,FALSE,"mecan";#N/A,#N/A,FALSE,"civil";#N/A,#N/A,FALSE,"CAÑER";#N/A,#N/A,FALSE,"ELEC";#N/A,#N/A,FALSE,"INSTR"}</definedName>
    <definedName name="________gl1_5" localSheetId="4" hidden="1">{#N/A,#N/A,FALSE,"Total_OC015";#N/A,#N/A,FALSE,"ADMIN";#N/A,#N/A,FALSE,"PROCES";#N/A,#N/A,FALSE,"mecan";#N/A,#N/A,FALSE,"civil";#N/A,#N/A,FALSE,"CAÑER";#N/A,#N/A,FALSE,"ELEC";#N/A,#N/A,FALSE,"INSTR"}</definedName>
    <definedName name="________gl1_5" localSheetId="2" hidden="1">{#N/A,#N/A,FALSE,"Total_OC015";#N/A,#N/A,FALSE,"ADMIN";#N/A,#N/A,FALSE,"PROCES";#N/A,#N/A,FALSE,"mecan";#N/A,#N/A,FALSE,"civil";#N/A,#N/A,FALSE,"CAÑER";#N/A,#N/A,FALSE,"ELEC";#N/A,#N/A,FALSE,"INSTR"}</definedName>
    <definedName name="________gl1_5" localSheetId="0" hidden="1">{#N/A,#N/A,FALSE,"Total_OC015";#N/A,#N/A,FALSE,"ADMIN";#N/A,#N/A,FALSE,"PROCES";#N/A,#N/A,FALSE,"mecan";#N/A,#N/A,FALSE,"civil";#N/A,#N/A,FALSE,"CAÑER";#N/A,#N/A,FALSE,"ELEC";#N/A,#N/A,FALSE,"INSTR"}</definedName>
    <definedName name="________gl1_5" localSheetId="6" hidden="1">{#N/A,#N/A,FALSE,"Total_OC015";#N/A,#N/A,FALSE,"ADMIN";#N/A,#N/A,FALSE,"PROCES";#N/A,#N/A,FALSE,"mecan";#N/A,#N/A,FALSE,"civil";#N/A,#N/A,FALSE,"CAÑER";#N/A,#N/A,FALSE,"ELEC";#N/A,#N/A,FALSE,"INSTR"}</definedName>
    <definedName name="________gl1_5" localSheetId="16" hidden="1">{#N/A,#N/A,FALSE,"Total_OC015";#N/A,#N/A,FALSE,"ADMIN";#N/A,#N/A,FALSE,"PROCES";#N/A,#N/A,FALSE,"mecan";#N/A,#N/A,FALSE,"civil";#N/A,#N/A,FALSE,"CAÑER";#N/A,#N/A,FALSE,"ELEC";#N/A,#N/A,FALSE,"INSTR"}</definedName>
    <definedName name="________gl1_5" hidden="1">{#N/A,#N/A,FALSE,"Total_OC015";#N/A,#N/A,FALSE,"ADMIN";#N/A,#N/A,FALSE,"PROCES";#N/A,#N/A,FALSE,"mecan";#N/A,#N/A,FALSE,"civil";#N/A,#N/A,FALSE,"CAÑER";#N/A,#N/A,FALSE,"ELEC";#N/A,#N/A,FALSE,"INSTR"}</definedName>
    <definedName name="___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15" hidden="1">{"FlujoGastos",#N/A,FALSE,"Base";"FlujoGastos",#N/A,FALSE,"Buzón Tren";"FlujoGastos",#N/A,FALSE,"Buzón Camión";"FlujoGastos",#N/A,FALSE,"LHD Camión";"FlujoGastos",#N/A,FALSE,"Cámara Camión"}</definedName>
    <definedName name="________kk2" localSheetId="25" hidden="1">{"FlujoGastos",#N/A,FALSE,"Base";"FlujoGastos",#N/A,FALSE,"Buzón Tren";"FlujoGastos",#N/A,FALSE,"Buzón Camión";"FlujoGastos",#N/A,FALSE,"LHD Camión";"FlujoGastos",#N/A,FALSE,"Cámara Camión"}</definedName>
    <definedName name="________kk2" localSheetId="24" hidden="1">{"FlujoGastos",#N/A,FALSE,"Base";"FlujoGastos",#N/A,FALSE,"Buzón Tren";"FlujoGastos",#N/A,FALSE,"Buzón Camión";"FlujoGastos",#N/A,FALSE,"LHD Camión";"FlujoGastos",#N/A,FALSE,"Cámara Camión"}</definedName>
    <definedName name="________kk2" localSheetId="26" hidden="1">{"FlujoGastos",#N/A,FALSE,"Base";"FlujoGastos",#N/A,FALSE,"Buzón Tren";"FlujoGastos",#N/A,FALSE,"Buzón Camión";"FlujoGastos",#N/A,FALSE,"LHD Camión";"FlujoGastos",#N/A,FALSE,"Cámara Camión"}</definedName>
    <definedName name="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kk2" localSheetId="4" hidden="1">{"FlujoGastos",#N/A,FALSE,"Base";"FlujoGastos",#N/A,FALSE,"Buzón Tren";"FlujoGastos",#N/A,FALSE,"Buzón Camión";"FlujoGastos",#N/A,FALSE,"LHD Camión";"FlujoGastos",#N/A,FALSE,"Cámara Camión"}</definedName>
    <definedName name="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kk2" localSheetId="6" hidden="1">{"FlujoGastos",#N/A,FALSE,"Base";"FlujoGastos",#N/A,FALSE,"Buzón Tren";"FlujoGastos",#N/A,FALSE,"Buzón Camión";"FlujoGastos",#N/A,FALSE,"LHD Camión";"FlujoGastos",#N/A,FALSE,"Cámara Camión"}</definedName>
    <definedName name="________kk2" localSheetId="16" hidden="1">{"FlujoGastos",#N/A,FALSE,"Base";"FlujoGastos",#N/A,FALSE,"Buzón Tren";"FlujoGastos",#N/A,FALSE,"Buzón Camión";"FlujoGastos",#N/A,FALSE,"LHD Camión";"FlujoGastos",#N/A,FALSE,"Cámara Camión"}</definedName>
    <definedName name="________kk2" hidden="1">{"FlujoGastos",#N/A,FALSE,"Base";"FlujoGastos",#N/A,FALSE,"Buzón Tren";"FlujoGastos",#N/A,FALSE,"Buzón Camión";"FlujoGastos",#N/A,FALSE,"LHD Camión";"FlujoGastos",#N/A,FALSE,"Cámara Camión"}</definedName>
    <definedName name="________kk3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15" hidden="1">{"desarrollo",#N/A,FALSE,"Cámara Camión";"resumen",#N/A,FALSE,"Cámara Camión";"eqprod",#N/A,FALSE,"Cámara Camión"}</definedName>
    <definedName name="________kk4" localSheetId="25" hidden="1">{"desarrollo",#N/A,FALSE,"Cámara Camión";"resumen",#N/A,FALSE,"Cámara Camión";"eqprod",#N/A,FALSE,"Cámara Camión"}</definedName>
    <definedName name="________kk4" localSheetId="24" hidden="1">{"desarrollo",#N/A,FALSE,"Cámara Camión";"resumen",#N/A,FALSE,"Cámara Camión";"eqprod",#N/A,FALSE,"Cámara Camión"}</definedName>
    <definedName name="________kk4" localSheetId="26" hidden="1">{"desarrollo",#N/A,FALSE,"Cámara Camión";"resumen",#N/A,FALSE,"Cámara Camión";"eqprod",#N/A,FALSE,"Cámara Camión"}</definedName>
    <definedName name="________kk4" localSheetId="1" hidden="1">{"desarrollo",#N/A,FALSE,"Cámara Camión";"resumen",#N/A,FALSE,"Cámara Camión";"eqprod",#N/A,FALSE,"Cámara Camión"}</definedName>
    <definedName name="________kk4" localSheetId="4" hidden="1">{"desarrollo",#N/A,FALSE,"Cámara Camión";"resumen",#N/A,FALSE,"Cámara Camión";"eqprod",#N/A,FALSE,"Cámara Camión"}</definedName>
    <definedName name="________kk4" localSheetId="2" hidden="1">{"desarrollo",#N/A,FALSE,"Cámara Camión";"resumen",#N/A,FALSE,"Cámara Camión";"eqprod",#N/A,FALSE,"Cámara Camión"}</definedName>
    <definedName name="________kk4" localSheetId="0" hidden="1">{"desarrollo",#N/A,FALSE,"Cámara Camión";"resumen",#N/A,FALSE,"Cámara Camión";"eqprod",#N/A,FALSE,"Cámara Camión"}</definedName>
    <definedName name="________kk4" localSheetId="6" hidden="1">{"desarrollo",#N/A,FALSE,"Cámara Camión";"resumen",#N/A,FALSE,"Cámara Camión";"eqprod",#N/A,FALSE,"Cámara Camión"}</definedName>
    <definedName name="________kk4" localSheetId="16" hidden="1">{"desarrollo",#N/A,FALSE,"Cámara Camión";"resumen",#N/A,FALSE,"Cámara Camión";"eqprod",#N/A,FALSE,"Cámara Camión"}</definedName>
    <definedName name="________kk4" hidden="1">{"desarrollo",#N/A,FALSE,"Cámara Camión";"resumen",#N/A,FALSE,"Cámara Camión";"eqprod",#N/A,FALSE,"Cámara Camión"}</definedName>
    <definedName name="________lot1" localSheetId="15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5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4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6" hidden="1">{#N/A,#N/A,FALSE,"Total_OC015";#N/A,#N/A,FALSE,"ADMIN";#N/A,#N/A,FALSE,"PROCES";#N/A,#N/A,FALSE,"mecan";#N/A,#N/A,FALSE,"civil";#N/A,#N/A,FALSE,"CAÑER";#N/A,#N/A,FALSE,"ELEC";#N/A,#N/A,FALSE,"INSTR"}</definedName>
    <definedName name="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lot1" localSheetId="16" hidden="1">{#N/A,#N/A,FALSE,"Total_OC015";#N/A,#N/A,FALSE,"ADMIN";#N/A,#N/A,FALSE,"PROCES";#N/A,#N/A,FALSE,"mecan";#N/A,#N/A,FALSE,"civil";#N/A,#N/A,FALSE,"CAÑER";#N/A,#N/A,FALSE,"ELEC";#N/A,#N/A,FALSE,"INSTR"}</definedName>
    <definedName name="________lot1" hidden="1">{#N/A,#N/A,FALSE,"Total_OC015";#N/A,#N/A,FALSE,"ADMIN";#N/A,#N/A,FALSE,"PROCES";#N/A,#N/A,FALSE,"mecan";#N/A,#N/A,FALSE,"civil";#N/A,#N/A,FALSE,"CAÑER";#N/A,#N/A,FALSE,"ELEC";#N/A,#N/A,FALSE,"INSTR"}</definedName>
    <definedName name="________M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M2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M2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M2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M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M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M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M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M2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M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MM1" hidden="1">{#N/A,#N/A,FALSE,"Costos_Elem_Hid";#N/A,#N/A,FALSE,"Costos_Elem_Hid";#N/A,#N/A,FALSE,"Costos_Elem_Hid"}</definedName>
    <definedName name="________MM1_1" hidden="1">{#N/A,#N/A,FALSE,"Costos_Elem_Hid";#N/A,#N/A,FALSE,"Costos_Elem_Hid";#N/A,#N/A,FALSE,"Costos_Elem_Hid"}</definedName>
    <definedName name="________pp1" localSheetId="15" hidden="1">{#N/A,#N/A,FALSE,"Costos_Elem_Hid";#N/A,#N/A,FALSE,"Costos_Elem_Hid";#N/A,#N/A,FALSE,"Costos_Elem_Hid"}</definedName>
    <definedName name="________pp1" localSheetId="25" hidden="1">{#N/A,#N/A,FALSE,"Costos_Elem_Hid";#N/A,#N/A,FALSE,"Costos_Elem_Hid";#N/A,#N/A,FALSE,"Costos_Elem_Hid"}</definedName>
    <definedName name="________pp1" localSheetId="24" hidden="1">{#N/A,#N/A,FALSE,"Costos_Elem_Hid";#N/A,#N/A,FALSE,"Costos_Elem_Hid";#N/A,#N/A,FALSE,"Costos_Elem_Hid"}</definedName>
    <definedName name="________pp1" localSheetId="26" hidden="1">{#N/A,#N/A,FALSE,"Costos_Elem_Hid";#N/A,#N/A,FALSE,"Costos_Elem_Hid";#N/A,#N/A,FALSE,"Costos_Elem_Hid"}</definedName>
    <definedName name="________pp1" localSheetId="1" hidden="1">{#N/A,#N/A,FALSE,"Costos_Elem_Hid";#N/A,#N/A,FALSE,"Costos_Elem_Hid";#N/A,#N/A,FALSE,"Costos_Elem_Hid"}</definedName>
    <definedName name="________pp1" localSheetId="4" hidden="1">{#N/A,#N/A,FALSE,"Costos_Elem_Hid";#N/A,#N/A,FALSE,"Costos_Elem_Hid";#N/A,#N/A,FALSE,"Costos_Elem_Hid"}</definedName>
    <definedName name="________pp1" localSheetId="2" hidden="1">{#N/A,#N/A,FALSE,"Costos_Elem_Hid";#N/A,#N/A,FALSE,"Costos_Elem_Hid";#N/A,#N/A,FALSE,"Costos_Elem_Hid"}</definedName>
    <definedName name="________pp1" localSheetId="0" hidden="1">{#N/A,#N/A,FALSE,"Costos_Elem_Hid";#N/A,#N/A,FALSE,"Costos_Elem_Hid";#N/A,#N/A,FALSE,"Costos_Elem_Hid"}</definedName>
    <definedName name="________pp1" localSheetId="6" hidden="1">{#N/A,#N/A,FALSE,"Costos_Elem_Hid";#N/A,#N/A,FALSE,"Costos_Elem_Hid";#N/A,#N/A,FALSE,"Costos_Elem_Hid"}</definedName>
    <definedName name="________pp1" localSheetId="16" hidden="1">{#N/A,#N/A,FALSE,"Costos_Elem_Hid";#N/A,#N/A,FALSE,"Costos_Elem_Hid";#N/A,#N/A,FALSE,"Costos_Elem_Hid"}</definedName>
    <definedName name="________pp1" hidden="1">{#N/A,#N/A,FALSE,"Costos_Elem_Hid";#N/A,#N/A,FALSE,"Costos_Elem_Hid";#N/A,#N/A,FALSE,"Costos_Elem_Hid"}</definedName>
    <definedName name="________pp1_1" hidden="1">{#N/A,#N/A,FALSE,"Costos_Elem_Hid";#N/A,#N/A,FALSE,"Costos_Elem_Hid";#N/A,#N/A,FALSE,"Costos_Elem_Hid"}</definedName>
    <definedName name="________r" hidden="1">{#N/A,#N/A,FALSE,"Total_OC015";#N/A,#N/A,FALSE,"ADMIN";#N/A,#N/A,FALSE,"PROCES";#N/A,#N/A,FALSE,"mecan";#N/A,#N/A,FALSE,"civil";#N/A,#N/A,FALSE,"CAÑER";#N/A,#N/A,FALSE,"ELEC";#N/A,#N/A,FALSE,"INSTR"}</definedName>
    <definedName name="________rr2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rr2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rr2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rr2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rr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rr2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rr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rr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rr2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rr2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rr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ss1" hidden="1">{#N/A,#N/A,FALSE,"Costos_Elem_Hid";#N/A,#N/A,FALSE,"Costos_Elem_Hid";#N/A,#N/A,FALSE,"Costos_Elem_Hid"}</definedName>
    <definedName name="________ss1_1" hidden="1">{#N/A,#N/A,FALSE,"Costos_Elem_Hid";#N/A,#N/A,FALSE,"Costos_Elem_Hid";#N/A,#N/A,FALSE,"Costos_Elem_Hid"}</definedName>
    <definedName name="________TEC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wq12" localSheetId="15" hidden="1">{#N/A,#N/A,FALSE,"Total_OC015";#N/A,#N/A,FALSE,"ADMIN";#N/A,#N/A,FALSE,"PROCES";#N/A,#N/A,FALSE,"mecan";#N/A,#N/A,FALSE,"civil";#N/A,#N/A,FALSE,"CAÑER";#N/A,#N/A,FALSE,"ELEC";#N/A,#N/A,FALSE,"INSTR"}</definedName>
    <definedName name="________wq12" localSheetId="25" hidden="1">{#N/A,#N/A,FALSE,"Total_OC015";#N/A,#N/A,FALSE,"ADMIN";#N/A,#N/A,FALSE,"PROCES";#N/A,#N/A,FALSE,"mecan";#N/A,#N/A,FALSE,"civil";#N/A,#N/A,FALSE,"CAÑER";#N/A,#N/A,FALSE,"ELEC";#N/A,#N/A,FALSE,"INSTR"}</definedName>
    <definedName name="________wq12" localSheetId="24" hidden="1">{#N/A,#N/A,FALSE,"Total_OC015";#N/A,#N/A,FALSE,"ADMIN";#N/A,#N/A,FALSE,"PROCES";#N/A,#N/A,FALSE,"mecan";#N/A,#N/A,FALSE,"civil";#N/A,#N/A,FALSE,"CAÑER";#N/A,#N/A,FALSE,"ELEC";#N/A,#N/A,FALSE,"INSTR"}</definedName>
    <definedName name="________wq12" localSheetId="26" hidden="1">{#N/A,#N/A,FALSE,"Total_OC015";#N/A,#N/A,FALSE,"ADMIN";#N/A,#N/A,FALSE,"PROCES";#N/A,#N/A,FALSE,"mecan";#N/A,#N/A,FALSE,"civil";#N/A,#N/A,FALSE,"CAÑER";#N/A,#N/A,FALSE,"ELEC";#N/A,#N/A,FALSE,"INSTR"}</definedName>
    <definedName name="____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____wq12" localSheetId="4" hidden="1">{#N/A,#N/A,FALSE,"Total_OC015";#N/A,#N/A,FALSE,"ADMIN";#N/A,#N/A,FALSE,"PROCES";#N/A,#N/A,FALSE,"mecan";#N/A,#N/A,FALSE,"civil";#N/A,#N/A,FALSE,"CAÑER";#N/A,#N/A,FALSE,"ELEC";#N/A,#N/A,FALSE,"INSTR"}</definedName>
    <definedName name="____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____wq12" localSheetId="6" hidden="1">{#N/A,#N/A,FALSE,"Total_OC015";#N/A,#N/A,FALSE,"ADMIN";#N/A,#N/A,FALSE,"PROCES";#N/A,#N/A,FALSE,"mecan";#N/A,#N/A,FALSE,"civil";#N/A,#N/A,FALSE,"CAÑER";#N/A,#N/A,FALSE,"ELEC";#N/A,#N/A,FALSE,"INSTR"}</definedName>
    <definedName name="________wq12" localSheetId="16" hidden="1">{#N/A,#N/A,FALSE,"Total_OC015";#N/A,#N/A,FALSE,"ADMIN";#N/A,#N/A,FALSE,"PROCES";#N/A,#N/A,FALSE,"mecan";#N/A,#N/A,FALSE,"civil";#N/A,#N/A,FALSE,"CAÑER";#N/A,#N/A,FALSE,"ELEC";#N/A,#N/A,FALSE,"INSTR"}</definedName>
    <definedName name="________wq12" hidden="1">{#N/A,#N/A,FALSE,"Total_OC015";#N/A,#N/A,FALSE,"ADMIN";#N/A,#N/A,FALSE,"PROCES";#N/A,#N/A,FALSE,"mecan";#N/A,#N/A,FALSE,"civil";#N/A,#N/A,FALSE,"CAÑER";#N/A,#N/A,FALSE,"ELEC";#N/A,#N/A,FALSE,"INSTR"}</definedName>
    <definedName name="________wrn1" localSheetId="15" hidden="1">{#N/A,#N/A,TRUE,"Est. de Fact.";#N/A,#N/A,TRUE,"Capitulo 19";#N/A,#N/A,TRUE,"Proyecto P855"}</definedName>
    <definedName name="________wrn1" localSheetId="25" hidden="1">{#N/A,#N/A,TRUE,"Est. de Fact.";#N/A,#N/A,TRUE,"Capitulo 19";#N/A,#N/A,TRUE,"Proyecto P855"}</definedName>
    <definedName name="________wrn1" localSheetId="24" hidden="1">{#N/A,#N/A,TRUE,"Est. de Fact.";#N/A,#N/A,TRUE,"Capitulo 19";#N/A,#N/A,TRUE,"Proyecto P855"}</definedName>
    <definedName name="________wrn1" localSheetId="26" hidden="1">{#N/A,#N/A,TRUE,"Est. de Fact.";#N/A,#N/A,TRUE,"Capitulo 19";#N/A,#N/A,TRUE,"Proyecto P855"}</definedName>
    <definedName name="________wrn1" localSheetId="1" hidden="1">{#N/A,#N/A,TRUE,"Est. de Fact.";#N/A,#N/A,TRUE,"Capitulo 19";#N/A,#N/A,TRUE,"Proyecto P855"}</definedName>
    <definedName name="________wrn1" localSheetId="4" hidden="1">{#N/A,#N/A,TRUE,"Est. de Fact.";#N/A,#N/A,TRUE,"Capitulo 19";#N/A,#N/A,TRUE,"Proyecto P855"}</definedName>
    <definedName name="________wrn1" localSheetId="2" hidden="1">{#N/A,#N/A,TRUE,"Est. de Fact.";#N/A,#N/A,TRUE,"Capitulo 19";#N/A,#N/A,TRUE,"Proyecto P855"}</definedName>
    <definedName name="________wrn1" localSheetId="0" hidden="1">{#N/A,#N/A,TRUE,"Est. de Fact.";#N/A,#N/A,TRUE,"Capitulo 19";#N/A,#N/A,TRUE,"Proyecto P855"}</definedName>
    <definedName name="________wrn1" localSheetId="6" hidden="1">{#N/A,#N/A,TRUE,"Est. de Fact.";#N/A,#N/A,TRUE,"Capitulo 19";#N/A,#N/A,TRUE,"Proyecto P855"}</definedName>
    <definedName name="________wrn1" localSheetId="16" hidden="1">{#N/A,#N/A,TRUE,"Est. de Fact.";#N/A,#N/A,TRUE,"Capitulo 19";#N/A,#N/A,TRUE,"Proyecto P855"}</definedName>
    <definedName name="________wrn1" hidden="1">{#N/A,#N/A,TRUE,"Est. de Fact.";#N/A,#N/A,TRUE,"Capitulo 19";#N/A,#N/A,TRUE,"Proyecto P855"}</definedName>
    <definedName name="________wrn1_1" localSheetId="15" hidden="1">{#N/A,#N/A,TRUE,"Est. de Fact.";#N/A,#N/A,TRUE,"Capitulo 19";#N/A,#N/A,TRUE,"Proyecto P855"}</definedName>
    <definedName name="________wrn1_1" localSheetId="25" hidden="1">{#N/A,#N/A,TRUE,"Est. de Fact.";#N/A,#N/A,TRUE,"Capitulo 19";#N/A,#N/A,TRUE,"Proyecto P855"}</definedName>
    <definedName name="________wrn1_1" localSheetId="24" hidden="1">{#N/A,#N/A,TRUE,"Est. de Fact.";#N/A,#N/A,TRUE,"Capitulo 19";#N/A,#N/A,TRUE,"Proyecto P855"}</definedName>
    <definedName name="________wrn1_1" localSheetId="26" hidden="1">{#N/A,#N/A,TRUE,"Est. de Fact.";#N/A,#N/A,TRUE,"Capitulo 19";#N/A,#N/A,TRUE,"Proyecto P855"}</definedName>
    <definedName name="________wrn1_1" localSheetId="1" hidden="1">{#N/A,#N/A,TRUE,"Est. de Fact.";#N/A,#N/A,TRUE,"Capitulo 19";#N/A,#N/A,TRUE,"Proyecto P855"}</definedName>
    <definedName name="________wrn1_1" localSheetId="4" hidden="1">{#N/A,#N/A,TRUE,"Est. de Fact.";#N/A,#N/A,TRUE,"Capitulo 19";#N/A,#N/A,TRUE,"Proyecto P855"}</definedName>
    <definedName name="________wrn1_1" localSheetId="2" hidden="1">{#N/A,#N/A,TRUE,"Est. de Fact.";#N/A,#N/A,TRUE,"Capitulo 19";#N/A,#N/A,TRUE,"Proyecto P855"}</definedName>
    <definedName name="________wrn1_1" localSheetId="0" hidden="1">{#N/A,#N/A,TRUE,"Est. de Fact.";#N/A,#N/A,TRUE,"Capitulo 19";#N/A,#N/A,TRUE,"Proyecto P855"}</definedName>
    <definedName name="________wrn1_1" localSheetId="6" hidden="1">{#N/A,#N/A,TRUE,"Est. de Fact.";#N/A,#N/A,TRUE,"Capitulo 19";#N/A,#N/A,TRUE,"Proyecto P855"}</definedName>
    <definedName name="________wrn1_1" localSheetId="16" hidden="1">{#N/A,#N/A,TRUE,"Est. de Fact.";#N/A,#N/A,TRUE,"Capitulo 19";#N/A,#N/A,TRUE,"Proyecto P855"}</definedName>
    <definedName name="________wrn1_1" hidden="1">{#N/A,#N/A,TRUE,"Est. de Fact.";#N/A,#N/A,TRUE,"Capitulo 19";#N/A,#N/A,TRUE,"Proyecto P855"}</definedName>
    <definedName name="________wrn1_2" localSheetId="15" hidden="1">{#N/A,#N/A,TRUE,"Est. de Fact.";#N/A,#N/A,TRUE,"Capitulo 19";#N/A,#N/A,TRUE,"Proyecto P855"}</definedName>
    <definedName name="________wrn1_2" localSheetId="25" hidden="1">{#N/A,#N/A,TRUE,"Est. de Fact.";#N/A,#N/A,TRUE,"Capitulo 19";#N/A,#N/A,TRUE,"Proyecto P855"}</definedName>
    <definedName name="________wrn1_2" localSheetId="24" hidden="1">{#N/A,#N/A,TRUE,"Est. de Fact.";#N/A,#N/A,TRUE,"Capitulo 19";#N/A,#N/A,TRUE,"Proyecto P855"}</definedName>
    <definedName name="________wrn1_2" localSheetId="26" hidden="1">{#N/A,#N/A,TRUE,"Est. de Fact.";#N/A,#N/A,TRUE,"Capitulo 19";#N/A,#N/A,TRUE,"Proyecto P855"}</definedName>
    <definedName name="________wrn1_2" localSheetId="1" hidden="1">{#N/A,#N/A,TRUE,"Est. de Fact.";#N/A,#N/A,TRUE,"Capitulo 19";#N/A,#N/A,TRUE,"Proyecto P855"}</definedName>
    <definedName name="________wrn1_2" localSheetId="4" hidden="1">{#N/A,#N/A,TRUE,"Est. de Fact.";#N/A,#N/A,TRUE,"Capitulo 19";#N/A,#N/A,TRUE,"Proyecto P855"}</definedName>
    <definedName name="________wrn1_2" localSheetId="2" hidden="1">{#N/A,#N/A,TRUE,"Est. de Fact.";#N/A,#N/A,TRUE,"Capitulo 19";#N/A,#N/A,TRUE,"Proyecto P855"}</definedName>
    <definedName name="________wrn1_2" localSheetId="0" hidden="1">{#N/A,#N/A,TRUE,"Est. de Fact.";#N/A,#N/A,TRUE,"Capitulo 19";#N/A,#N/A,TRUE,"Proyecto P855"}</definedName>
    <definedName name="________wrn1_2" localSheetId="6" hidden="1">{#N/A,#N/A,TRUE,"Est. de Fact.";#N/A,#N/A,TRUE,"Capitulo 19";#N/A,#N/A,TRUE,"Proyecto P855"}</definedName>
    <definedName name="________wrn1_2" localSheetId="16" hidden="1">{#N/A,#N/A,TRUE,"Est. de Fact.";#N/A,#N/A,TRUE,"Capitulo 19";#N/A,#N/A,TRUE,"Proyecto P855"}</definedName>
    <definedName name="________wrn1_2" hidden="1">{#N/A,#N/A,TRUE,"Est. de Fact.";#N/A,#N/A,TRUE,"Capitulo 19";#N/A,#N/A,TRUE,"Proyecto P855"}</definedName>
    <definedName name="________wrn1_3" localSheetId="15" hidden="1">{#N/A,#N/A,TRUE,"Est. de Fact.";#N/A,#N/A,TRUE,"Capitulo 19";#N/A,#N/A,TRUE,"Proyecto P855"}</definedName>
    <definedName name="________wrn1_3" localSheetId="25" hidden="1">{#N/A,#N/A,TRUE,"Est. de Fact.";#N/A,#N/A,TRUE,"Capitulo 19";#N/A,#N/A,TRUE,"Proyecto P855"}</definedName>
    <definedName name="________wrn1_3" localSheetId="24" hidden="1">{#N/A,#N/A,TRUE,"Est. de Fact.";#N/A,#N/A,TRUE,"Capitulo 19";#N/A,#N/A,TRUE,"Proyecto P855"}</definedName>
    <definedName name="________wrn1_3" localSheetId="26" hidden="1">{#N/A,#N/A,TRUE,"Est. de Fact.";#N/A,#N/A,TRUE,"Capitulo 19";#N/A,#N/A,TRUE,"Proyecto P855"}</definedName>
    <definedName name="________wrn1_3" localSheetId="1" hidden="1">{#N/A,#N/A,TRUE,"Est. de Fact.";#N/A,#N/A,TRUE,"Capitulo 19";#N/A,#N/A,TRUE,"Proyecto P855"}</definedName>
    <definedName name="________wrn1_3" localSheetId="4" hidden="1">{#N/A,#N/A,TRUE,"Est. de Fact.";#N/A,#N/A,TRUE,"Capitulo 19";#N/A,#N/A,TRUE,"Proyecto P855"}</definedName>
    <definedName name="________wrn1_3" localSheetId="2" hidden="1">{#N/A,#N/A,TRUE,"Est. de Fact.";#N/A,#N/A,TRUE,"Capitulo 19";#N/A,#N/A,TRUE,"Proyecto P855"}</definedName>
    <definedName name="________wrn1_3" localSheetId="0" hidden="1">{#N/A,#N/A,TRUE,"Est. de Fact.";#N/A,#N/A,TRUE,"Capitulo 19";#N/A,#N/A,TRUE,"Proyecto P855"}</definedName>
    <definedName name="________wrn1_3" localSheetId="6" hidden="1">{#N/A,#N/A,TRUE,"Est. de Fact.";#N/A,#N/A,TRUE,"Capitulo 19";#N/A,#N/A,TRUE,"Proyecto P855"}</definedName>
    <definedName name="________wrn1_3" localSheetId="16" hidden="1">{#N/A,#N/A,TRUE,"Est. de Fact.";#N/A,#N/A,TRUE,"Capitulo 19";#N/A,#N/A,TRUE,"Proyecto P855"}</definedName>
    <definedName name="________wrn1_3" hidden="1">{#N/A,#N/A,TRUE,"Est. de Fact.";#N/A,#N/A,TRUE,"Capitulo 19";#N/A,#N/A,TRUE,"Proyecto P855"}</definedName>
    <definedName name="________wrn1_4" localSheetId="15" hidden="1">{#N/A,#N/A,TRUE,"Est. de Fact.";#N/A,#N/A,TRUE,"Capitulo 19";#N/A,#N/A,TRUE,"Proyecto P855"}</definedName>
    <definedName name="________wrn1_4" localSheetId="25" hidden="1">{#N/A,#N/A,TRUE,"Est. de Fact.";#N/A,#N/A,TRUE,"Capitulo 19";#N/A,#N/A,TRUE,"Proyecto P855"}</definedName>
    <definedName name="________wrn1_4" localSheetId="24" hidden="1">{#N/A,#N/A,TRUE,"Est. de Fact.";#N/A,#N/A,TRUE,"Capitulo 19";#N/A,#N/A,TRUE,"Proyecto P855"}</definedName>
    <definedName name="________wrn1_4" localSheetId="26" hidden="1">{#N/A,#N/A,TRUE,"Est. de Fact.";#N/A,#N/A,TRUE,"Capitulo 19";#N/A,#N/A,TRUE,"Proyecto P855"}</definedName>
    <definedName name="________wrn1_4" localSheetId="1" hidden="1">{#N/A,#N/A,TRUE,"Est. de Fact.";#N/A,#N/A,TRUE,"Capitulo 19";#N/A,#N/A,TRUE,"Proyecto P855"}</definedName>
    <definedName name="________wrn1_4" localSheetId="4" hidden="1">{#N/A,#N/A,TRUE,"Est. de Fact.";#N/A,#N/A,TRUE,"Capitulo 19";#N/A,#N/A,TRUE,"Proyecto P855"}</definedName>
    <definedName name="________wrn1_4" localSheetId="2" hidden="1">{#N/A,#N/A,TRUE,"Est. de Fact.";#N/A,#N/A,TRUE,"Capitulo 19";#N/A,#N/A,TRUE,"Proyecto P855"}</definedName>
    <definedName name="________wrn1_4" localSheetId="0" hidden="1">{#N/A,#N/A,TRUE,"Est. de Fact.";#N/A,#N/A,TRUE,"Capitulo 19";#N/A,#N/A,TRUE,"Proyecto P855"}</definedName>
    <definedName name="________wrn1_4" localSheetId="6" hidden="1">{#N/A,#N/A,TRUE,"Est. de Fact.";#N/A,#N/A,TRUE,"Capitulo 19";#N/A,#N/A,TRUE,"Proyecto P855"}</definedName>
    <definedName name="________wrn1_4" localSheetId="16" hidden="1">{#N/A,#N/A,TRUE,"Est. de Fact.";#N/A,#N/A,TRUE,"Capitulo 19";#N/A,#N/A,TRUE,"Proyecto P855"}</definedName>
    <definedName name="________wrn1_4" hidden="1">{#N/A,#N/A,TRUE,"Est. de Fact.";#N/A,#N/A,TRUE,"Capitulo 19";#N/A,#N/A,TRUE,"Proyecto P855"}</definedName>
    <definedName name="________wrn1_5" localSheetId="15" hidden="1">{#N/A,#N/A,TRUE,"Est. de Fact.";#N/A,#N/A,TRUE,"Capitulo 19";#N/A,#N/A,TRUE,"Proyecto P855"}</definedName>
    <definedName name="________wrn1_5" localSheetId="25" hidden="1">{#N/A,#N/A,TRUE,"Est. de Fact.";#N/A,#N/A,TRUE,"Capitulo 19";#N/A,#N/A,TRUE,"Proyecto P855"}</definedName>
    <definedName name="________wrn1_5" localSheetId="24" hidden="1">{#N/A,#N/A,TRUE,"Est. de Fact.";#N/A,#N/A,TRUE,"Capitulo 19";#N/A,#N/A,TRUE,"Proyecto P855"}</definedName>
    <definedName name="________wrn1_5" localSheetId="26" hidden="1">{#N/A,#N/A,TRUE,"Est. de Fact.";#N/A,#N/A,TRUE,"Capitulo 19";#N/A,#N/A,TRUE,"Proyecto P855"}</definedName>
    <definedName name="________wrn1_5" localSheetId="1" hidden="1">{#N/A,#N/A,TRUE,"Est. de Fact.";#N/A,#N/A,TRUE,"Capitulo 19";#N/A,#N/A,TRUE,"Proyecto P855"}</definedName>
    <definedName name="________wrn1_5" localSheetId="4" hidden="1">{#N/A,#N/A,TRUE,"Est. de Fact.";#N/A,#N/A,TRUE,"Capitulo 19";#N/A,#N/A,TRUE,"Proyecto P855"}</definedName>
    <definedName name="________wrn1_5" localSheetId="2" hidden="1">{#N/A,#N/A,TRUE,"Est. de Fact.";#N/A,#N/A,TRUE,"Capitulo 19";#N/A,#N/A,TRUE,"Proyecto P855"}</definedName>
    <definedName name="________wrn1_5" localSheetId="0" hidden="1">{#N/A,#N/A,TRUE,"Est. de Fact.";#N/A,#N/A,TRUE,"Capitulo 19";#N/A,#N/A,TRUE,"Proyecto P855"}</definedName>
    <definedName name="________wrn1_5" localSheetId="6" hidden="1">{#N/A,#N/A,TRUE,"Est. de Fact.";#N/A,#N/A,TRUE,"Capitulo 19";#N/A,#N/A,TRUE,"Proyecto P855"}</definedName>
    <definedName name="________wrn1_5" localSheetId="16" hidden="1">{#N/A,#N/A,TRUE,"Est. de Fact.";#N/A,#N/A,TRUE,"Capitulo 19";#N/A,#N/A,TRUE,"Proyecto P855"}</definedName>
    <definedName name="________wrn1_5" hidden="1">{#N/A,#N/A,TRUE,"Est. de Fact.";#N/A,#N/A,TRUE,"Capitulo 19";#N/A,#N/A,TRUE,"Proyecto P855"}</definedName>
    <definedName name="________wrn2" localSheetId="15" hidden="1">{#N/A,#N/A,TRUE,"Est. de Fact.";#N/A,#N/A,TRUE,"Capitulo 19";#N/A,#N/A,TRUE,"Proyecto P855"}</definedName>
    <definedName name="________wrn2" localSheetId="25" hidden="1">{#N/A,#N/A,TRUE,"Est. de Fact.";#N/A,#N/A,TRUE,"Capitulo 19";#N/A,#N/A,TRUE,"Proyecto P855"}</definedName>
    <definedName name="________wrn2" localSheetId="24" hidden="1">{#N/A,#N/A,TRUE,"Est. de Fact.";#N/A,#N/A,TRUE,"Capitulo 19";#N/A,#N/A,TRUE,"Proyecto P855"}</definedName>
    <definedName name="________wrn2" localSheetId="26" hidden="1">{#N/A,#N/A,TRUE,"Est. de Fact.";#N/A,#N/A,TRUE,"Capitulo 19";#N/A,#N/A,TRUE,"Proyecto P855"}</definedName>
    <definedName name="________wrn2" localSheetId="1" hidden="1">{#N/A,#N/A,TRUE,"Est. de Fact.";#N/A,#N/A,TRUE,"Capitulo 19";#N/A,#N/A,TRUE,"Proyecto P855"}</definedName>
    <definedName name="________wrn2" localSheetId="4" hidden="1">{#N/A,#N/A,TRUE,"Est. de Fact.";#N/A,#N/A,TRUE,"Capitulo 19";#N/A,#N/A,TRUE,"Proyecto P855"}</definedName>
    <definedName name="________wrn2" localSheetId="2" hidden="1">{#N/A,#N/A,TRUE,"Est. de Fact.";#N/A,#N/A,TRUE,"Capitulo 19";#N/A,#N/A,TRUE,"Proyecto P855"}</definedName>
    <definedName name="________wrn2" localSheetId="0" hidden="1">{#N/A,#N/A,TRUE,"Est. de Fact.";#N/A,#N/A,TRUE,"Capitulo 19";#N/A,#N/A,TRUE,"Proyecto P855"}</definedName>
    <definedName name="________wrn2" localSheetId="6" hidden="1">{#N/A,#N/A,TRUE,"Est. de Fact.";#N/A,#N/A,TRUE,"Capitulo 19";#N/A,#N/A,TRUE,"Proyecto P855"}</definedName>
    <definedName name="________wrn2" localSheetId="16" hidden="1">{#N/A,#N/A,TRUE,"Est. de Fact.";#N/A,#N/A,TRUE,"Capitulo 19";#N/A,#N/A,TRUE,"Proyecto P855"}</definedName>
    <definedName name="________wrn2" hidden="1">{#N/A,#N/A,TRUE,"Est. de Fact.";#N/A,#N/A,TRUE,"Capitulo 19";#N/A,#N/A,TRUE,"Proyecto P855"}</definedName>
    <definedName name="________wrn3" localSheetId="15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5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4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6" hidden="1">{#N/A,#N/A,FALSE,"Total_OC015";#N/A,#N/A,FALSE,"ADMIN";#N/A,#N/A,FALSE,"PROCES";#N/A,#N/A,FALSE,"mecan";#N/A,#N/A,FALSE,"civil";#N/A,#N/A,FALSE,"CAÑER";#N/A,#N/A,FALSE,"ELEC";#N/A,#N/A,FALSE,"INSTR"}</definedName>
    <definedName name="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wrn3" localSheetId="16" hidden="1">{#N/A,#N/A,FALSE,"Total_OC015";#N/A,#N/A,FALSE,"ADMIN";#N/A,#N/A,FALSE,"PROCES";#N/A,#N/A,FALSE,"mecan";#N/A,#N/A,FALSE,"civil";#N/A,#N/A,FALSE,"CAÑER";#N/A,#N/A,FALSE,"ELEC";#N/A,#N/A,FALSE,"INSTR"}</definedName>
    <definedName name="________wrn3" hidden="1">{#N/A,#N/A,FALSE,"Total_OC015";#N/A,#N/A,FALSE,"ADMIN";#N/A,#N/A,FALSE,"PROCES";#N/A,#N/A,FALSE,"mecan";#N/A,#N/A,FALSE,"civil";#N/A,#N/A,FALSE,"CAÑER";#N/A,#N/A,FALSE,"ELEC";#N/A,#N/A,FALSE,"INSTR"}</definedName>
    <definedName name="________wrn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6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6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6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6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6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6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6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X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X2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X2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X2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X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X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X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X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X2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X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45555" hidden="1">{#N/A,#N/A,FALSE,"Costos_Elem_Hid";#N/A,#N/A,FALSE,"Costos_Elem_Hid";#N/A,#N/A,FALSE,"Costos_Elem_Hid"}</definedName>
    <definedName name="_______a45555_1" hidden="1">{#N/A,#N/A,FALSE,"Costos_Elem_Hid";#N/A,#N/A,FALSE,"Costos_Elem_Hid";#N/A,#N/A,FALSE,"Costos_Elem_Hid"}</definedName>
    <definedName name="_____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equ1" localSheetId="15" hidden="1">{#N/A,#N/A,TRUE,"Est. de Fact.";#N/A,#N/A,TRUE,"Capitulo 19";#N/A,#N/A,TRUE,"Proyecto P855"}</definedName>
    <definedName name="_______equ1" localSheetId="25" hidden="1">{#N/A,#N/A,TRUE,"Est. de Fact.";#N/A,#N/A,TRUE,"Capitulo 19";#N/A,#N/A,TRUE,"Proyecto P855"}</definedName>
    <definedName name="_______equ1" localSheetId="24" hidden="1">{#N/A,#N/A,TRUE,"Est. de Fact.";#N/A,#N/A,TRUE,"Capitulo 19";#N/A,#N/A,TRUE,"Proyecto P855"}</definedName>
    <definedName name="_______equ1" localSheetId="26" hidden="1">{#N/A,#N/A,TRUE,"Est. de Fact.";#N/A,#N/A,TRUE,"Capitulo 19";#N/A,#N/A,TRUE,"Proyecto P855"}</definedName>
    <definedName name="_______equ1" localSheetId="1" hidden="1">{#N/A,#N/A,TRUE,"Est. de Fact.";#N/A,#N/A,TRUE,"Capitulo 19";#N/A,#N/A,TRUE,"Proyecto P855"}</definedName>
    <definedName name="_______equ1" localSheetId="4" hidden="1">{#N/A,#N/A,TRUE,"Est. de Fact.";#N/A,#N/A,TRUE,"Capitulo 19";#N/A,#N/A,TRUE,"Proyecto P855"}</definedName>
    <definedName name="_______equ1" localSheetId="2" hidden="1">{#N/A,#N/A,TRUE,"Est. de Fact.";#N/A,#N/A,TRUE,"Capitulo 19";#N/A,#N/A,TRUE,"Proyecto P855"}</definedName>
    <definedName name="_______equ1" localSheetId="0" hidden="1">{#N/A,#N/A,TRUE,"Est. de Fact.";#N/A,#N/A,TRUE,"Capitulo 19";#N/A,#N/A,TRUE,"Proyecto P855"}</definedName>
    <definedName name="_______equ1" localSheetId="6" hidden="1">{#N/A,#N/A,TRUE,"Est. de Fact.";#N/A,#N/A,TRUE,"Capitulo 19";#N/A,#N/A,TRUE,"Proyecto P855"}</definedName>
    <definedName name="_______equ1" localSheetId="16" hidden="1">{#N/A,#N/A,TRUE,"Est. de Fact.";#N/A,#N/A,TRUE,"Capitulo 19";#N/A,#N/A,TRUE,"Proyecto P855"}</definedName>
    <definedName name="_______equ1" hidden="1">{#N/A,#N/A,TRUE,"Est. de Fact.";#N/A,#N/A,TRUE,"Capitulo 19";#N/A,#N/A,TRUE,"Proyecto P855"}</definedName>
    <definedName name="_______equ1_1" localSheetId="15" hidden="1">{#N/A,#N/A,TRUE,"Est. de Fact.";#N/A,#N/A,TRUE,"Capitulo 19";#N/A,#N/A,TRUE,"Proyecto P855"}</definedName>
    <definedName name="_______equ1_1" localSheetId="25" hidden="1">{#N/A,#N/A,TRUE,"Est. de Fact.";#N/A,#N/A,TRUE,"Capitulo 19";#N/A,#N/A,TRUE,"Proyecto P855"}</definedName>
    <definedName name="_______equ1_1" localSheetId="24" hidden="1">{#N/A,#N/A,TRUE,"Est. de Fact.";#N/A,#N/A,TRUE,"Capitulo 19";#N/A,#N/A,TRUE,"Proyecto P855"}</definedName>
    <definedName name="_______equ1_1" localSheetId="26" hidden="1">{#N/A,#N/A,TRUE,"Est. de Fact.";#N/A,#N/A,TRUE,"Capitulo 19";#N/A,#N/A,TRUE,"Proyecto P855"}</definedName>
    <definedName name="_______equ1_1" localSheetId="1" hidden="1">{#N/A,#N/A,TRUE,"Est. de Fact.";#N/A,#N/A,TRUE,"Capitulo 19";#N/A,#N/A,TRUE,"Proyecto P855"}</definedName>
    <definedName name="_______equ1_1" localSheetId="4" hidden="1">{#N/A,#N/A,TRUE,"Est. de Fact.";#N/A,#N/A,TRUE,"Capitulo 19";#N/A,#N/A,TRUE,"Proyecto P855"}</definedName>
    <definedName name="_______equ1_1" localSheetId="2" hidden="1">{#N/A,#N/A,TRUE,"Est. de Fact.";#N/A,#N/A,TRUE,"Capitulo 19";#N/A,#N/A,TRUE,"Proyecto P855"}</definedName>
    <definedName name="_______equ1_1" localSheetId="0" hidden="1">{#N/A,#N/A,TRUE,"Est. de Fact.";#N/A,#N/A,TRUE,"Capitulo 19";#N/A,#N/A,TRUE,"Proyecto P855"}</definedName>
    <definedName name="_______equ1_1" localSheetId="6" hidden="1">{#N/A,#N/A,TRUE,"Est. de Fact.";#N/A,#N/A,TRUE,"Capitulo 19";#N/A,#N/A,TRUE,"Proyecto P855"}</definedName>
    <definedName name="_______equ1_1" localSheetId="16" hidden="1">{#N/A,#N/A,TRUE,"Est. de Fact.";#N/A,#N/A,TRUE,"Capitulo 19";#N/A,#N/A,TRUE,"Proyecto P855"}</definedName>
    <definedName name="_______equ1_1" hidden="1">{#N/A,#N/A,TRUE,"Est. de Fact.";#N/A,#N/A,TRUE,"Capitulo 19";#N/A,#N/A,TRUE,"Proyecto P855"}</definedName>
    <definedName name="_______equ1_2" localSheetId="15" hidden="1">{#N/A,#N/A,TRUE,"Est. de Fact.";#N/A,#N/A,TRUE,"Capitulo 19";#N/A,#N/A,TRUE,"Proyecto P855"}</definedName>
    <definedName name="_______equ1_2" localSheetId="25" hidden="1">{#N/A,#N/A,TRUE,"Est. de Fact.";#N/A,#N/A,TRUE,"Capitulo 19";#N/A,#N/A,TRUE,"Proyecto P855"}</definedName>
    <definedName name="_______equ1_2" localSheetId="24" hidden="1">{#N/A,#N/A,TRUE,"Est. de Fact.";#N/A,#N/A,TRUE,"Capitulo 19";#N/A,#N/A,TRUE,"Proyecto P855"}</definedName>
    <definedName name="_______equ1_2" localSheetId="26" hidden="1">{#N/A,#N/A,TRUE,"Est. de Fact.";#N/A,#N/A,TRUE,"Capitulo 19";#N/A,#N/A,TRUE,"Proyecto P855"}</definedName>
    <definedName name="_______equ1_2" localSheetId="1" hidden="1">{#N/A,#N/A,TRUE,"Est. de Fact.";#N/A,#N/A,TRUE,"Capitulo 19";#N/A,#N/A,TRUE,"Proyecto P855"}</definedName>
    <definedName name="_______equ1_2" localSheetId="4" hidden="1">{#N/A,#N/A,TRUE,"Est. de Fact.";#N/A,#N/A,TRUE,"Capitulo 19";#N/A,#N/A,TRUE,"Proyecto P855"}</definedName>
    <definedName name="_______equ1_2" localSheetId="2" hidden="1">{#N/A,#N/A,TRUE,"Est. de Fact.";#N/A,#N/A,TRUE,"Capitulo 19";#N/A,#N/A,TRUE,"Proyecto P855"}</definedName>
    <definedName name="_______equ1_2" localSheetId="0" hidden="1">{#N/A,#N/A,TRUE,"Est. de Fact.";#N/A,#N/A,TRUE,"Capitulo 19";#N/A,#N/A,TRUE,"Proyecto P855"}</definedName>
    <definedName name="_______equ1_2" localSheetId="6" hidden="1">{#N/A,#N/A,TRUE,"Est. de Fact.";#N/A,#N/A,TRUE,"Capitulo 19";#N/A,#N/A,TRUE,"Proyecto P855"}</definedName>
    <definedName name="_______equ1_2" localSheetId="16" hidden="1">{#N/A,#N/A,TRUE,"Est. de Fact.";#N/A,#N/A,TRUE,"Capitulo 19";#N/A,#N/A,TRUE,"Proyecto P855"}</definedName>
    <definedName name="_______equ1_2" hidden="1">{#N/A,#N/A,TRUE,"Est. de Fact.";#N/A,#N/A,TRUE,"Capitulo 19";#N/A,#N/A,TRUE,"Proyecto P855"}</definedName>
    <definedName name="_______equ1_3" localSheetId="15" hidden="1">{#N/A,#N/A,TRUE,"Est. de Fact.";#N/A,#N/A,TRUE,"Capitulo 19";#N/A,#N/A,TRUE,"Proyecto P855"}</definedName>
    <definedName name="_______equ1_3" localSheetId="25" hidden="1">{#N/A,#N/A,TRUE,"Est. de Fact.";#N/A,#N/A,TRUE,"Capitulo 19";#N/A,#N/A,TRUE,"Proyecto P855"}</definedName>
    <definedName name="_______equ1_3" localSheetId="24" hidden="1">{#N/A,#N/A,TRUE,"Est. de Fact.";#N/A,#N/A,TRUE,"Capitulo 19";#N/A,#N/A,TRUE,"Proyecto P855"}</definedName>
    <definedName name="_______equ1_3" localSheetId="26" hidden="1">{#N/A,#N/A,TRUE,"Est. de Fact.";#N/A,#N/A,TRUE,"Capitulo 19";#N/A,#N/A,TRUE,"Proyecto P855"}</definedName>
    <definedName name="_______equ1_3" localSheetId="1" hidden="1">{#N/A,#N/A,TRUE,"Est. de Fact.";#N/A,#N/A,TRUE,"Capitulo 19";#N/A,#N/A,TRUE,"Proyecto P855"}</definedName>
    <definedName name="_______equ1_3" localSheetId="4" hidden="1">{#N/A,#N/A,TRUE,"Est. de Fact.";#N/A,#N/A,TRUE,"Capitulo 19";#N/A,#N/A,TRUE,"Proyecto P855"}</definedName>
    <definedName name="_______equ1_3" localSheetId="2" hidden="1">{#N/A,#N/A,TRUE,"Est. de Fact.";#N/A,#N/A,TRUE,"Capitulo 19";#N/A,#N/A,TRUE,"Proyecto P855"}</definedName>
    <definedName name="_______equ1_3" localSheetId="0" hidden="1">{#N/A,#N/A,TRUE,"Est. de Fact.";#N/A,#N/A,TRUE,"Capitulo 19";#N/A,#N/A,TRUE,"Proyecto P855"}</definedName>
    <definedName name="_______equ1_3" localSheetId="6" hidden="1">{#N/A,#N/A,TRUE,"Est. de Fact.";#N/A,#N/A,TRUE,"Capitulo 19";#N/A,#N/A,TRUE,"Proyecto P855"}</definedName>
    <definedName name="_______equ1_3" localSheetId="16" hidden="1">{#N/A,#N/A,TRUE,"Est. de Fact.";#N/A,#N/A,TRUE,"Capitulo 19";#N/A,#N/A,TRUE,"Proyecto P855"}</definedName>
    <definedName name="_______equ1_3" hidden="1">{#N/A,#N/A,TRUE,"Est. de Fact.";#N/A,#N/A,TRUE,"Capitulo 19";#N/A,#N/A,TRUE,"Proyecto P855"}</definedName>
    <definedName name="_______equ1_4" localSheetId="15" hidden="1">{#N/A,#N/A,TRUE,"Est. de Fact.";#N/A,#N/A,TRUE,"Capitulo 19";#N/A,#N/A,TRUE,"Proyecto P855"}</definedName>
    <definedName name="_______equ1_4" localSheetId="25" hidden="1">{#N/A,#N/A,TRUE,"Est. de Fact.";#N/A,#N/A,TRUE,"Capitulo 19";#N/A,#N/A,TRUE,"Proyecto P855"}</definedName>
    <definedName name="_______equ1_4" localSheetId="24" hidden="1">{#N/A,#N/A,TRUE,"Est. de Fact.";#N/A,#N/A,TRUE,"Capitulo 19";#N/A,#N/A,TRUE,"Proyecto P855"}</definedName>
    <definedName name="_______equ1_4" localSheetId="26" hidden="1">{#N/A,#N/A,TRUE,"Est. de Fact.";#N/A,#N/A,TRUE,"Capitulo 19";#N/A,#N/A,TRUE,"Proyecto P855"}</definedName>
    <definedName name="_______equ1_4" localSheetId="1" hidden="1">{#N/A,#N/A,TRUE,"Est. de Fact.";#N/A,#N/A,TRUE,"Capitulo 19";#N/A,#N/A,TRUE,"Proyecto P855"}</definedName>
    <definedName name="_______equ1_4" localSheetId="4" hidden="1">{#N/A,#N/A,TRUE,"Est. de Fact.";#N/A,#N/A,TRUE,"Capitulo 19";#N/A,#N/A,TRUE,"Proyecto P855"}</definedName>
    <definedName name="_______equ1_4" localSheetId="2" hidden="1">{#N/A,#N/A,TRUE,"Est. de Fact.";#N/A,#N/A,TRUE,"Capitulo 19";#N/A,#N/A,TRUE,"Proyecto P855"}</definedName>
    <definedName name="_______equ1_4" localSheetId="0" hidden="1">{#N/A,#N/A,TRUE,"Est. de Fact.";#N/A,#N/A,TRUE,"Capitulo 19";#N/A,#N/A,TRUE,"Proyecto P855"}</definedName>
    <definedName name="_______equ1_4" localSheetId="6" hidden="1">{#N/A,#N/A,TRUE,"Est. de Fact.";#N/A,#N/A,TRUE,"Capitulo 19";#N/A,#N/A,TRUE,"Proyecto P855"}</definedName>
    <definedName name="_______equ1_4" localSheetId="16" hidden="1">{#N/A,#N/A,TRUE,"Est. de Fact.";#N/A,#N/A,TRUE,"Capitulo 19";#N/A,#N/A,TRUE,"Proyecto P855"}</definedName>
    <definedName name="_______equ1_4" hidden="1">{#N/A,#N/A,TRUE,"Est. de Fact.";#N/A,#N/A,TRUE,"Capitulo 19";#N/A,#N/A,TRUE,"Proyecto P855"}</definedName>
    <definedName name="_______equ1_5" localSheetId="15" hidden="1">{#N/A,#N/A,TRUE,"Est. de Fact.";#N/A,#N/A,TRUE,"Capitulo 19";#N/A,#N/A,TRUE,"Proyecto P855"}</definedName>
    <definedName name="_______equ1_5" localSheetId="25" hidden="1">{#N/A,#N/A,TRUE,"Est. de Fact.";#N/A,#N/A,TRUE,"Capitulo 19";#N/A,#N/A,TRUE,"Proyecto P855"}</definedName>
    <definedName name="_______equ1_5" localSheetId="24" hidden="1">{#N/A,#N/A,TRUE,"Est. de Fact.";#N/A,#N/A,TRUE,"Capitulo 19";#N/A,#N/A,TRUE,"Proyecto P855"}</definedName>
    <definedName name="_______equ1_5" localSheetId="26" hidden="1">{#N/A,#N/A,TRUE,"Est. de Fact.";#N/A,#N/A,TRUE,"Capitulo 19";#N/A,#N/A,TRUE,"Proyecto P855"}</definedName>
    <definedName name="_______equ1_5" localSheetId="1" hidden="1">{#N/A,#N/A,TRUE,"Est. de Fact.";#N/A,#N/A,TRUE,"Capitulo 19";#N/A,#N/A,TRUE,"Proyecto P855"}</definedName>
    <definedName name="_______equ1_5" localSheetId="4" hidden="1">{#N/A,#N/A,TRUE,"Est. de Fact.";#N/A,#N/A,TRUE,"Capitulo 19";#N/A,#N/A,TRUE,"Proyecto P855"}</definedName>
    <definedName name="_______equ1_5" localSheetId="2" hidden="1">{#N/A,#N/A,TRUE,"Est. de Fact.";#N/A,#N/A,TRUE,"Capitulo 19";#N/A,#N/A,TRUE,"Proyecto P855"}</definedName>
    <definedName name="_______equ1_5" localSheetId="0" hidden="1">{#N/A,#N/A,TRUE,"Est. de Fact.";#N/A,#N/A,TRUE,"Capitulo 19";#N/A,#N/A,TRUE,"Proyecto P855"}</definedName>
    <definedName name="_______equ1_5" localSheetId="6" hidden="1">{#N/A,#N/A,TRUE,"Est. de Fact.";#N/A,#N/A,TRUE,"Capitulo 19";#N/A,#N/A,TRUE,"Proyecto P855"}</definedName>
    <definedName name="_______equ1_5" localSheetId="16" hidden="1">{#N/A,#N/A,TRUE,"Est. de Fact.";#N/A,#N/A,TRUE,"Capitulo 19";#N/A,#N/A,TRUE,"Proyecto P855"}</definedName>
    <definedName name="_______equ1_5" hidden="1">{#N/A,#N/A,TRUE,"Est. de Fact.";#N/A,#N/A,TRUE,"Capitulo 19";#N/A,#N/A,TRUE,"Proyecto P855"}</definedName>
    <definedName name="_______FC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V46000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V46000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V46000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V46000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V4600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V46000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V4600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V4600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V46000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V46000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V4600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gl1" localSheetId="15" hidden="1">{#N/A,#N/A,FALSE,"Total_OC015";#N/A,#N/A,FALSE,"ADMIN";#N/A,#N/A,FALSE,"PROCES";#N/A,#N/A,FALSE,"mecan";#N/A,#N/A,FALSE,"civil";#N/A,#N/A,FALSE,"CAÑER";#N/A,#N/A,FALSE,"ELEC";#N/A,#N/A,FALSE,"INSTR"}</definedName>
    <definedName name="_______gl1" localSheetId="25" hidden="1">{#N/A,#N/A,FALSE,"Total_OC015";#N/A,#N/A,FALSE,"ADMIN";#N/A,#N/A,FALSE,"PROCES";#N/A,#N/A,FALSE,"mecan";#N/A,#N/A,FALSE,"civil";#N/A,#N/A,FALSE,"CAÑER";#N/A,#N/A,FALSE,"ELEC";#N/A,#N/A,FALSE,"INSTR"}</definedName>
    <definedName name="_______gl1" localSheetId="24" hidden="1">{#N/A,#N/A,FALSE,"Total_OC015";#N/A,#N/A,FALSE,"ADMIN";#N/A,#N/A,FALSE,"PROCES";#N/A,#N/A,FALSE,"mecan";#N/A,#N/A,FALSE,"civil";#N/A,#N/A,FALSE,"CAÑER";#N/A,#N/A,FALSE,"ELEC";#N/A,#N/A,FALSE,"INSTR"}</definedName>
    <definedName name="_______gl1" localSheetId="26" hidden="1">{#N/A,#N/A,FALSE,"Total_OC015";#N/A,#N/A,FALSE,"ADMIN";#N/A,#N/A,FALSE,"PROCES";#N/A,#N/A,FALSE,"mecan";#N/A,#N/A,FALSE,"civil";#N/A,#N/A,FALSE,"CAÑER";#N/A,#N/A,FALSE,"ELEC";#N/A,#N/A,FALSE,"INSTR"}</definedName>
    <definedName name="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gl1" localSheetId="16" hidden="1">{#N/A,#N/A,FALSE,"Total_OC015";#N/A,#N/A,FALSE,"ADMIN";#N/A,#N/A,FALSE,"PROCES";#N/A,#N/A,FALSE,"mecan";#N/A,#N/A,FALSE,"civil";#N/A,#N/A,FALSE,"CAÑER";#N/A,#N/A,FALSE,"ELEC";#N/A,#N/A,FALSE,"INSTR"}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gl1_1" localSheetId="15" hidden="1">{#N/A,#N/A,FALSE,"Total_OC015";#N/A,#N/A,FALSE,"ADMIN";#N/A,#N/A,FALSE,"PROCES";#N/A,#N/A,FALSE,"mecan";#N/A,#N/A,FALSE,"civil";#N/A,#N/A,FALSE,"CAÑER";#N/A,#N/A,FALSE,"ELEC";#N/A,#N/A,FALSE,"INSTR"}</definedName>
    <definedName name="_______gl1_1" localSheetId="25" hidden="1">{#N/A,#N/A,FALSE,"Total_OC015";#N/A,#N/A,FALSE,"ADMIN";#N/A,#N/A,FALSE,"PROCES";#N/A,#N/A,FALSE,"mecan";#N/A,#N/A,FALSE,"civil";#N/A,#N/A,FALSE,"CAÑER";#N/A,#N/A,FALSE,"ELEC";#N/A,#N/A,FALSE,"INSTR"}</definedName>
    <definedName name="_______gl1_1" localSheetId="24" hidden="1">{#N/A,#N/A,FALSE,"Total_OC015";#N/A,#N/A,FALSE,"ADMIN";#N/A,#N/A,FALSE,"PROCES";#N/A,#N/A,FALSE,"mecan";#N/A,#N/A,FALSE,"civil";#N/A,#N/A,FALSE,"CAÑER";#N/A,#N/A,FALSE,"ELEC";#N/A,#N/A,FALSE,"INSTR"}</definedName>
    <definedName name="_______gl1_1" localSheetId="26" hidden="1">{#N/A,#N/A,FALSE,"Total_OC015";#N/A,#N/A,FALSE,"ADMIN";#N/A,#N/A,FALSE,"PROCES";#N/A,#N/A,FALSE,"mecan";#N/A,#N/A,FALSE,"civil";#N/A,#N/A,FALSE,"CAÑER";#N/A,#N/A,FALSE,"ELEC";#N/A,#N/A,FALSE,"INSTR"}</definedName>
    <definedName name="_______gl1_1" localSheetId="1" hidden="1">{#N/A,#N/A,FALSE,"Total_OC015";#N/A,#N/A,FALSE,"ADMIN";#N/A,#N/A,FALSE,"PROCES";#N/A,#N/A,FALSE,"mecan";#N/A,#N/A,FALSE,"civil";#N/A,#N/A,FALSE,"CAÑER";#N/A,#N/A,FALSE,"ELEC";#N/A,#N/A,FALSE,"INSTR"}</definedName>
    <definedName name="_______gl1_1" localSheetId="4" hidden="1">{#N/A,#N/A,FALSE,"Total_OC015";#N/A,#N/A,FALSE,"ADMIN";#N/A,#N/A,FALSE,"PROCES";#N/A,#N/A,FALSE,"mecan";#N/A,#N/A,FALSE,"civil";#N/A,#N/A,FALSE,"CAÑER";#N/A,#N/A,FALSE,"ELEC";#N/A,#N/A,FALSE,"INSTR"}</definedName>
    <definedName name="_______gl1_1" localSheetId="2" hidden="1">{#N/A,#N/A,FALSE,"Total_OC015";#N/A,#N/A,FALSE,"ADMIN";#N/A,#N/A,FALSE,"PROCES";#N/A,#N/A,FALSE,"mecan";#N/A,#N/A,FALSE,"civil";#N/A,#N/A,FALSE,"CAÑER";#N/A,#N/A,FALSE,"ELEC";#N/A,#N/A,FALSE,"INSTR"}</definedName>
    <definedName name="_______gl1_1" localSheetId="0" hidden="1">{#N/A,#N/A,FALSE,"Total_OC015";#N/A,#N/A,FALSE,"ADMIN";#N/A,#N/A,FALSE,"PROCES";#N/A,#N/A,FALSE,"mecan";#N/A,#N/A,FALSE,"civil";#N/A,#N/A,FALSE,"CAÑER";#N/A,#N/A,FALSE,"ELEC";#N/A,#N/A,FALSE,"INSTR"}</definedName>
    <definedName name="_______gl1_1" localSheetId="6" hidden="1">{#N/A,#N/A,FALSE,"Total_OC015";#N/A,#N/A,FALSE,"ADMIN";#N/A,#N/A,FALSE,"PROCES";#N/A,#N/A,FALSE,"mecan";#N/A,#N/A,FALSE,"civil";#N/A,#N/A,FALSE,"CAÑER";#N/A,#N/A,FALSE,"ELEC";#N/A,#N/A,FALSE,"INSTR"}</definedName>
    <definedName name="_______gl1_1" localSheetId="16" hidden="1">{#N/A,#N/A,FALSE,"Total_OC015";#N/A,#N/A,FALSE,"ADMIN";#N/A,#N/A,FALSE,"PROCES";#N/A,#N/A,FALSE,"mecan";#N/A,#N/A,FALSE,"civil";#N/A,#N/A,FALSE,"CAÑER";#N/A,#N/A,FALSE,"ELEC";#N/A,#N/A,FALSE,"INSTR"}</definedName>
    <definedName name="_______gl1_1" hidden="1">{#N/A,#N/A,FALSE,"Total_OC015";#N/A,#N/A,FALSE,"ADMIN";#N/A,#N/A,FALSE,"PROCES";#N/A,#N/A,FALSE,"mecan";#N/A,#N/A,FALSE,"civil";#N/A,#N/A,FALSE,"CAÑER";#N/A,#N/A,FALSE,"ELEC";#N/A,#N/A,FALSE,"INSTR"}</definedName>
    <definedName name="_______gl1_2" localSheetId="15" hidden="1">{#N/A,#N/A,FALSE,"Total_OC015";#N/A,#N/A,FALSE,"ADMIN";#N/A,#N/A,FALSE,"PROCES";#N/A,#N/A,FALSE,"mecan";#N/A,#N/A,FALSE,"civil";#N/A,#N/A,FALSE,"CAÑER";#N/A,#N/A,FALSE,"ELEC";#N/A,#N/A,FALSE,"INSTR"}</definedName>
    <definedName name="_______gl1_2" localSheetId="25" hidden="1">{#N/A,#N/A,FALSE,"Total_OC015";#N/A,#N/A,FALSE,"ADMIN";#N/A,#N/A,FALSE,"PROCES";#N/A,#N/A,FALSE,"mecan";#N/A,#N/A,FALSE,"civil";#N/A,#N/A,FALSE,"CAÑER";#N/A,#N/A,FALSE,"ELEC";#N/A,#N/A,FALSE,"INSTR"}</definedName>
    <definedName name="_______gl1_2" localSheetId="24" hidden="1">{#N/A,#N/A,FALSE,"Total_OC015";#N/A,#N/A,FALSE,"ADMIN";#N/A,#N/A,FALSE,"PROCES";#N/A,#N/A,FALSE,"mecan";#N/A,#N/A,FALSE,"civil";#N/A,#N/A,FALSE,"CAÑER";#N/A,#N/A,FALSE,"ELEC";#N/A,#N/A,FALSE,"INSTR"}</definedName>
    <definedName name="_______gl1_2" localSheetId="26" hidden="1">{#N/A,#N/A,FALSE,"Total_OC015";#N/A,#N/A,FALSE,"ADMIN";#N/A,#N/A,FALSE,"PROCES";#N/A,#N/A,FALSE,"mecan";#N/A,#N/A,FALSE,"civil";#N/A,#N/A,FALSE,"CAÑER";#N/A,#N/A,FALSE,"ELEC";#N/A,#N/A,FALSE,"INSTR"}</definedName>
    <definedName name="_______gl1_2" localSheetId="1" hidden="1">{#N/A,#N/A,FALSE,"Total_OC015";#N/A,#N/A,FALSE,"ADMIN";#N/A,#N/A,FALSE,"PROCES";#N/A,#N/A,FALSE,"mecan";#N/A,#N/A,FALSE,"civil";#N/A,#N/A,FALSE,"CAÑER";#N/A,#N/A,FALSE,"ELEC";#N/A,#N/A,FALSE,"INSTR"}</definedName>
    <definedName name="_______gl1_2" localSheetId="4" hidden="1">{#N/A,#N/A,FALSE,"Total_OC015";#N/A,#N/A,FALSE,"ADMIN";#N/A,#N/A,FALSE,"PROCES";#N/A,#N/A,FALSE,"mecan";#N/A,#N/A,FALSE,"civil";#N/A,#N/A,FALSE,"CAÑER";#N/A,#N/A,FALSE,"ELEC";#N/A,#N/A,FALSE,"INSTR"}</definedName>
    <definedName name="_______gl1_2" localSheetId="2" hidden="1">{#N/A,#N/A,FALSE,"Total_OC015";#N/A,#N/A,FALSE,"ADMIN";#N/A,#N/A,FALSE,"PROCES";#N/A,#N/A,FALSE,"mecan";#N/A,#N/A,FALSE,"civil";#N/A,#N/A,FALSE,"CAÑER";#N/A,#N/A,FALSE,"ELEC";#N/A,#N/A,FALSE,"INSTR"}</definedName>
    <definedName name="_______gl1_2" localSheetId="0" hidden="1">{#N/A,#N/A,FALSE,"Total_OC015";#N/A,#N/A,FALSE,"ADMIN";#N/A,#N/A,FALSE,"PROCES";#N/A,#N/A,FALSE,"mecan";#N/A,#N/A,FALSE,"civil";#N/A,#N/A,FALSE,"CAÑER";#N/A,#N/A,FALSE,"ELEC";#N/A,#N/A,FALSE,"INSTR"}</definedName>
    <definedName name="_______gl1_2" localSheetId="6" hidden="1">{#N/A,#N/A,FALSE,"Total_OC015";#N/A,#N/A,FALSE,"ADMIN";#N/A,#N/A,FALSE,"PROCES";#N/A,#N/A,FALSE,"mecan";#N/A,#N/A,FALSE,"civil";#N/A,#N/A,FALSE,"CAÑER";#N/A,#N/A,FALSE,"ELEC";#N/A,#N/A,FALSE,"INSTR"}</definedName>
    <definedName name="_______gl1_2" localSheetId="16" hidden="1">{#N/A,#N/A,FALSE,"Total_OC015";#N/A,#N/A,FALSE,"ADMIN";#N/A,#N/A,FALSE,"PROCES";#N/A,#N/A,FALSE,"mecan";#N/A,#N/A,FALSE,"civil";#N/A,#N/A,FALSE,"CAÑER";#N/A,#N/A,FALSE,"ELEC";#N/A,#N/A,FALSE,"INSTR"}</definedName>
    <definedName name="_______gl1_2" hidden="1">{#N/A,#N/A,FALSE,"Total_OC015";#N/A,#N/A,FALSE,"ADMIN";#N/A,#N/A,FALSE,"PROCES";#N/A,#N/A,FALSE,"mecan";#N/A,#N/A,FALSE,"civil";#N/A,#N/A,FALSE,"CAÑER";#N/A,#N/A,FALSE,"ELEC";#N/A,#N/A,FALSE,"INSTR"}</definedName>
    <definedName name="_______gl1_3" localSheetId="15" hidden="1">{#N/A,#N/A,FALSE,"Total_OC015";#N/A,#N/A,FALSE,"ADMIN";#N/A,#N/A,FALSE,"PROCES";#N/A,#N/A,FALSE,"mecan";#N/A,#N/A,FALSE,"civil";#N/A,#N/A,FALSE,"CAÑER";#N/A,#N/A,FALSE,"ELEC";#N/A,#N/A,FALSE,"INSTR"}</definedName>
    <definedName name="_______gl1_3" localSheetId="25" hidden="1">{#N/A,#N/A,FALSE,"Total_OC015";#N/A,#N/A,FALSE,"ADMIN";#N/A,#N/A,FALSE,"PROCES";#N/A,#N/A,FALSE,"mecan";#N/A,#N/A,FALSE,"civil";#N/A,#N/A,FALSE,"CAÑER";#N/A,#N/A,FALSE,"ELEC";#N/A,#N/A,FALSE,"INSTR"}</definedName>
    <definedName name="_______gl1_3" localSheetId="24" hidden="1">{#N/A,#N/A,FALSE,"Total_OC015";#N/A,#N/A,FALSE,"ADMIN";#N/A,#N/A,FALSE,"PROCES";#N/A,#N/A,FALSE,"mecan";#N/A,#N/A,FALSE,"civil";#N/A,#N/A,FALSE,"CAÑER";#N/A,#N/A,FALSE,"ELEC";#N/A,#N/A,FALSE,"INSTR"}</definedName>
    <definedName name="_______gl1_3" localSheetId="26" hidden="1">{#N/A,#N/A,FALSE,"Total_OC015";#N/A,#N/A,FALSE,"ADMIN";#N/A,#N/A,FALSE,"PROCES";#N/A,#N/A,FALSE,"mecan";#N/A,#N/A,FALSE,"civil";#N/A,#N/A,FALSE,"CAÑER";#N/A,#N/A,FALSE,"ELEC";#N/A,#N/A,FALSE,"INSTR"}</definedName>
    <definedName name="_______gl1_3" localSheetId="1" hidden="1">{#N/A,#N/A,FALSE,"Total_OC015";#N/A,#N/A,FALSE,"ADMIN";#N/A,#N/A,FALSE,"PROCES";#N/A,#N/A,FALSE,"mecan";#N/A,#N/A,FALSE,"civil";#N/A,#N/A,FALSE,"CAÑER";#N/A,#N/A,FALSE,"ELEC";#N/A,#N/A,FALSE,"INSTR"}</definedName>
    <definedName name="_______gl1_3" localSheetId="4" hidden="1">{#N/A,#N/A,FALSE,"Total_OC015";#N/A,#N/A,FALSE,"ADMIN";#N/A,#N/A,FALSE,"PROCES";#N/A,#N/A,FALSE,"mecan";#N/A,#N/A,FALSE,"civil";#N/A,#N/A,FALSE,"CAÑER";#N/A,#N/A,FALSE,"ELEC";#N/A,#N/A,FALSE,"INSTR"}</definedName>
    <definedName name="_______gl1_3" localSheetId="2" hidden="1">{#N/A,#N/A,FALSE,"Total_OC015";#N/A,#N/A,FALSE,"ADMIN";#N/A,#N/A,FALSE,"PROCES";#N/A,#N/A,FALSE,"mecan";#N/A,#N/A,FALSE,"civil";#N/A,#N/A,FALSE,"CAÑER";#N/A,#N/A,FALSE,"ELEC";#N/A,#N/A,FALSE,"INSTR"}</definedName>
    <definedName name="_______gl1_3" localSheetId="0" hidden="1">{#N/A,#N/A,FALSE,"Total_OC015";#N/A,#N/A,FALSE,"ADMIN";#N/A,#N/A,FALSE,"PROCES";#N/A,#N/A,FALSE,"mecan";#N/A,#N/A,FALSE,"civil";#N/A,#N/A,FALSE,"CAÑER";#N/A,#N/A,FALSE,"ELEC";#N/A,#N/A,FALSE,"INSTR"}</definedName>
    <definedName name="_______gl1_3" localSheetId="6" hidden="1">{#N/A,#N/A,FALSE,"Total_OC015";#N/A,#N/A,FALSE,"ADMIN";#N/A,#N/A,FALSE,"PROCES";#N/A,#N/A,FALSE,"mecan";#N/A,#N/A,FALSE,"civil";#N/A,#N/A,FALSE,"CAÑER";#N/A,#N/A,FALSE,"ELEC";#N/A,#N/A,FALSE,"INSTR"}</definedName>
    <definedName name="_______gl1_3" localSheetId="16" hidden="1">{#N/A,#N/A,FALSE,"Total_OC015";#N/A,#N/A,FALSE,"ADMIN";#N/A,#N/A,FALSE,"PROCES";#N/A,#N/A,FALSE,"mecan";#N/A,#N/A,FALSE,"civil";#N/A,#N/A,FALSE,"CAÑER";#N/A,#N/A,FALSE,"ELEC";#N/A,#N/A,FALSE,"INSTR"}</definedName>
    <definedName name="_______gl1_3" hidden="1">{#N/A,#N/A,FALSE,"Total_OC015";#N/A,#N/A,FALSE,"ADMIN";#N/A,#N/A,FALSE,"PROCES";#N/A,#N/A,FALSE,"mecan";#N/A,#N/A,FALSE,"civil";#N/A,#N/A,FALSE,"CAÑER";#N/A,#N/A,FALSE,"ELEC";#N/A,#N/A,FALSE,"INSTR"}</definedName>
    <definedName name="_______gl1_4" localSheetId="15" hidden="1">{#N/A,#N/A,FALSE,"Total_OC015";#N/A,#N/A,FALSE,"ADMIN";#N/A,#N/A,FALSE,"PROCES";#N/A,#N/A,FALSE,"mecan";#N/A,#N/A,FALSE,"civil";#N/A,#N/A,FALSE,"CAÑER";#N/A,#N/A,FALSE,"ELEC";#N/A,#N/A,FALSE,"INSTR"}</definedName>
    <definedName name="_______gl1_4" localSheetId="25" hidden="1">{#N/A,#N/A,FALSE,"Total_OC015";#N/A,#N/A,FALSE,"ADMIN";#N/A,#N/A,FALSE,"PROCES";#N/A,#N/A,FALSE,"mecan";#N/A,#N/A,FALSE,"civil";#N/A,#N/A,FALSE,"CAÑER";#N/A,#N/A,FALSE,"ELEC";#N/A,#N/A,FALSE,"INSTR"}</definedName>
    <definedName name="_______gl1_4" localSheetId="24" hidden="1">{#N/A,#N/A,FALSE,"Total_OC015";#N/A,#N/A,FALSE,"ADMIN";#N/A,#N/A,FALSE,"PROCES";#N/A,#N/A,FALSE,"mecan";#N/A,#N/A,FALSE,"civil";#N/A,#N/A,FALSE,"CAÑER";#N/A,#N/A,FALSE,"ELEC";#N/A,#N/A,FALSE,"INSTR"}</definedName>
    <definedName name="_______gl1_4" localSheetId="26" hidden="1">{#N/A,#N/A,FALSE,"Total_OC015";#N/A,#N/A,FALSE,"ADMIN";#N/A,#N/A,FALSE,"PROCES";#N/A,#N/A,FALSE,"mecan";#N/A,#N/A,FALSE,"civil";#N/A,#N/A,FALSE,"CAÑER";#N/A,#N/A,FALSE,"ELEC";#N/A,#N/A,FALSE,"INSTR"}</definedName>
    <definedName name="_______gl1_4" localSheetId="1" hidden="1">{#N/A,#N/A,FALSE,"Total_OC015";#N/A,#N/A,FALSE,"ADMIN";#N/A,#N/A,FALSE,"PROCES";#N/A,#N/A,FALSE,"mecan";#N/A,#N/A,FALSE,"civil";#N/A,#N/A,FALSE,"CAÑER";#N/A,#N/A,FALSE,"ELEC";#N/A,#N/A,FALSE,"INSTR"}</definedName>
    <definedName name="_______gl1_4" localSheetId="4" hidden="1">{#N/A,#N/A,FALSE,"Total_OC015";#N/A,#N/A,FALSE,"ADMIN";#N/A,#N/A,FALSE,"PROCES";#N/A,#N/A,FALSE,"mecan";#N/A,#N/A,FALSE,"civil";#N/A,#N/A,FALSE,"CAÑER";#N/A,#N/A,FALSE,"ELEC";#N/A,#N/A,FALSE,"INSTR"}</definedName>
    <definedName name="_______gl1_4" localSheetId="2" hidden="1">{#N/A,#N/A,FALSE,"Total_OC015";#N/A,#N/A,FALSE,"ADMIN";#N/A,#N/A,FALSE,"PROCES";#N/A,#N/A,FALSE,"mecan";#N/A,#N/A,FALSE,"civil";#N/A,#N/A,FALSE,"CAÑER";#N/A,#N/A,FALSE,"ELEC";#N/A,#N/A,FALSE,"INSTR"}</definedName>
    <definedName name="_______gl1_4" localSheetId="0" hidden="1">{#N/A,#N/A,FALSE,"Total_OC015";#N/A,#N/A,FALSE,"ADMIN";#N/A,#N/A,FALSE,"PROCES";#N/A,#N/A,FALSE,"mecan";#N/A,#N/A,FALSE,"civil";#N/A,#N/A,FALSE,"CAÑER";#N/A,#N/A,FALSE,"ELEC";#N/A,#N/A,FALSE,"INSTR"}</definedName>
    <definedName name="_______gl1_4" localSheetId="6" hidden="1">{#N/A,#N/A,FALSE,"Total_OC015";#N/A,#N/A,FALSE,"ADMIN";#N/A,#N/A,FALSE,"PROCES";#N/A,#N/A,FALSE,"mecan";#N/A,#N/A,FALSE,"civil";#N/A,#N/A,FALSE,"CAÑER";#N/A,#N/A,FALSE,"ELEC";#N/A,#N/A,FALSE,"INSTR"}</definedName>
    <definedName name="_______gl1_4" localSheetId="16" hidden="1">{#N/A,#N/A,FALSE,"Total_OC015";#N/A,#N/A,FALSE,"ADMIN";#N/A,#N/A,FALSE,"PROCES";#N/A,#N/A,FALSE,"mecan";#N/A,#N/A,FALSE,"civil";#N/A,#N/A,FALSE,"CAÑER";#N/A,#N/A,FALSE,"ELEC";#N/A,#N/A,FALSE,"INSTR"}</definedName>
    <definedName name="_______gl1_4" hidden="1">{#N/A,#N/A,FALSE,"Total_OC015";#N/A,#N/A,FALSE,"ADMIN";#N/A,#N/A,FALSE,"PROCES";#N/A,#N/A,FALSE,"mecan";#N/A,#N/A,FALSE,"civil";#N/A,#N/A,FALSE,"CAÑER";#N/A,#N/A,FALSE,"ELEC";#N/A,#N/A,FALSE,"INSTR"}</definedName>
    <definedName name="_______gl1_5" localSheetId="15" hidden="1">{#N/A,#N/A,FALSE,"Total_OC015";#N/A,#N/A,FALSE,"ADMIN";#N/A,#N/A,FALSE,"PROCES";#N/A,#N/A,FALSE,"mecan";#N/A,#N/A,FALSE,"civil";#N/A,#N/A,FALSE,"CAÑER";#N/A,#N/A,FALSE,"ELEC";#N/A,#N/A,FALSE,"INSTR"}</definedName>
    <definedName name="_______gl1_5" localSheetId="25" hidden="1">{#N/A,#N/A,FALSE,"Total_OC015";#N/A,#N/A,FALSE,"ADMIN";#N/A,#N/A,FALSE,"PROCES";#N/A,#N/A,FALSE,"mecan";#N/A,#N/A,FALSE,"civil";#N/A,#N/A,FALSE,"CAÑER";#N/A,#N/A,FALSE,"ELEC";#N/A,#N/A,FALSE,"INSTR"}</definedName>
    <definedName name="_______gl1_5" localSheetId="24" hidden="1">{#N/A,#N/A,FALSE,"Total_OC015";#N/A,#N/A,FALSE,"ADMIN";#N/A,#N/A,FALSE,"PROCES";#N/A,#N/A,FALSE,"mecan";#N/A,#N/A,FALSE,"civil";#N/A,#N/A,FALSE,"CAÑER";#N/A,#N/A,FALSE,"ELEC";#N/A,#N/A,FALSE,"INSTR"}</definedName>
    <definedName name="_______gl1_5" localSheetId="26" hidden="1">{#N/A,#N/A,FALSE,"Total_OC015";#N/A,#N/A,FALSE,"ADMIN";#N/A,#N/A,FALSE,"PROCES";#N/A,#N/A,FALSE,"mecan";#N/A,#N/A,FALSE,"civil";#N/A,#N/A,FALSE,"CAÑER";#N/A,#N/A,FALSE,"ELEC";#N/A,#N/A,FALSE,"INSTR"}</definedName>
    <definedName name="_______gl1_5" localSheetId="1" hidden="1">{#N/A,#N/A,FALSE,"Total_OC015";#N/A,#N/A,FALSE,"ADMIN";#N/A,#N/A,FALSE,"PROCES";#N/A,#N/A,FALSE,"mecan";#N/A,#N/A,FALSE,"civil";#N/A,#N/A,FALSE,"CAÑER";#N/A,#N/A,FALSE,"ELEC";#N/A,#N/A,FALSE,"INSTR"}</definedName>
    <definedName name="_______gl1_5" localSheetId="4" hidden="1">{#N/A,#N/A,FALSE,"Total_OC015";#N/A,#N/A,FALSE,"ADMIN";#N/A,#N/A,FALSE,"PROCES";#N/A,#N/A,FALSE,"mecan";#N/A,#N/A,FALSE,"civil";#N/A,#N/A,FALSE,"CAÑER";#N/A,#N/A,FALSE,"ELEC";#N/A,#N/A,FALSE,"INSTR"}</definedName>
    <definedName name="_______gl1_5" localSheetId="2" hidden="1">{#N/A,#N/A,FALSE,"Total_OC015";#N/A,#N/A,FALSE,"ADMIN";#N/A,#N/A,FALSE,"PROCES";#N/A,#N/A,FALSE,"mecan";#N/A,#N/A,FALSE,"civil";#N/A,#N/A,FALSE,"CAÑER";#N/A,#N/A,FALSE,"ELEC";#N/A,#N/A,FALSE,"INSTR"}</definedName>
    <definedName name="_______gl1_5" localSheetId="0" hidden="1">{#N/A,#N/A,FALSE,"Total_OC015";#N/A,#N/A,FALSE,"ADMIN";#N/A,#N/A,FALSE,"PROCES";#N/A,#N/A,FALSE,"mecan";#N/A,#N/A,FALSE,"civil";#N/A,#N/A,FALSE,"CAÑER";#N/A,#N/A,FALSE,"ELEC";#N/A,#N/A,FALSE,"INSTR"}</definedName>
    <definedName name="_______gl1_5" localSheetId="6" hidden="1">{#N/A,#N/A,FALSE,"Total_OC015";#N/A,#N/A,FALSE,"ADMIN";#N/A,#N/A,FALSE,"PROCES";#N/A,#N/A,FALSE,"mecan";#N/A,#N/A,FALSE,"civil";#N/A,#N/A,FALSE,"CAÑER";#N/A,#N/A,FALSE,"ELEC";#N/A,#N/A,FALSE,"INSTR"}</definedName>
    <definedName name="_______gl1_5" localSheetId="16" hidden="1">{#N/A,#N/A,FALSE,"Total_OC015";#N/A,#N/A,FALSE,"ADMIN";#N/A,#N/A,FALSE,"PROCES";#N/A,#N/A,FALSE,"mecan";#N/A,#N/A,FALSE,"civil";#N/A,#N/A,FALSE,"CAÑER";#N/A,#N/A,FALSE,"ELEC";#N/A,#N/A,FALSE,"INSTR"}</definedName>
    <definedName name="_______gl1_5" hidden="1">{#N/A,#N/A,FALSE,"Total_OC015";#N/A,#N/A,FALSE,"ADMIN";#N/A,#N/A,FALSE,"PROCES";#N/A,#N/A,FALSE,"mecan";#N/A,#N/A,FALSE,"civil";#N/A,#N/A,FALSE,"CAÑER";#N/A,#N/A,FALSE,"ELEC";#N/A,#N/A,FALSE,"INSTR"}</definedName>
    <definedName name="__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15" hidden="1">{"FlujoGastos",#N/A,FALSE,"Base";"FlujoGastos",#N/A,FALSE,"Buzón Tren";"FlujoGastos",#N/A,FALSE,"Buzón Camión";"FlujoGastos",#N/A,FALSE,"LHD Camión";"FlujoGastos",#N/A,FALSE,"Cámara Camión"}</definedName>
    <definedName name="_______kk2" localSheetId="25" hidden="1">{"FlujoGastos",#N/A,FALSE,"Base";"FlujoGastos",#N/A,FALSE,"Buzón Tren";"FlujoGastos",#N/A,FALSE,"Buzón Camión";"FlujoGastos",#N/A,FALSE,"LHD Camión";"FlujoGastos",#N/A,FALSE,"Cámara Camión"}</definedName>
    <definedName name="_______kk2" localSheetId="24" hidden="1">{"FlujoGastos",#N/A,FALSE,"Base";"FlujoGastos",#N/A,FALSE,"Buzón Tren";"FlujoGastos",#N/A,FALSE,"Buzón Camión";"FlujoGastos",#N/A,FALSE,"LHD Camión";"FlujoGastos",#N/A,FALSE,"Cámara Camión"}</definedName>
    <definedName name="_______kk2" localSheetId="26" hidden="1">{"FlujoGastos",#N/A,FALSE,"Base";"FlujoGastos",#N/A,FALSE,"Buzón Tren";"FlujoGastos",#N/A,FALSE,"Buzón Camión";"FlujoGastos",#N/A,FALSE,"LHD Camión";"FlujoGastos",#N/A,FALSE,"Cámara Camión"}</definedName>
    <definedName name="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kk2" localSheetId="4" hidden="1">{"FlujoGastos",#N/A,FALSE,"Base";"FlujoGastos",#N/A,FALSE,"Buzón Tren";"FlujoGastos",#N/A,FALSE,"Buzón Camión";"FlujoGastos",#N/A,FALSE,"LHD Camión";"FlujoGastos",#N/A,FALSE,"Cámara Camión"}</definedName>
    <definedName name="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kk2" localSheetId="6" hidden="1">{"FlujoGastos",#N/A,FALSE,"Base";"FlujoGastos",#N/A,FALSE,"Buzón Tren";"FlujoGastos",#N/A,FALSE,"Buzón Camión";"FlujoGastos",#N/A,FALSE,"LHD Camión";"FlujoGastos",#N/A,FALSE,"Cámara Camión"}</definedName>
    <definedName name="_______kk2" localSheetId="16" hidden="1">{"FlujoGastos",#N/A,FALSE,"Base";"FlujoGastos",#N/A,FALSE,"Buzón Tren";"FlujoGastos",#N/A,FALSE,"Buzón Camión";"FlujoGastos",#N/A,FALSE,"LHD Camión";"FlujoGastos",#N/A,FALSE,"Cámara Camión"}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15" hidden="1">{"desarrollo",#N/A,FALSE,"Cámara Camión";"resumen",#N/A,FALSE,"Cámara Camión";"eqprod",#N/A,FALSE,"Cámara Camión"}</definedName>
    <definedName name="_______kk4" localSheetId="25" hidden="1">{"desarrollo",#N/A,FALSE,"Cámara Camión";"resumen",#N/A,FALSE,"Cámara Camión";"eqprod",#N/A,FALSE,"Cámara Camión"}</definedName>
    <definedName name="_______kk4" localSheetId="24" hidden="1">{"desarrollo",#N/A,FALSE,"Cámara Camión";"resumen",#N/A,FALSE,"Cámara Camión";"eqprod",#N/A,FALSE,"Cámara Camión"}</definedName>
    <definedName name="_______kk4" localSheetId="26" hidden="1">{"desarrollo",#N/A,FALSE,"Cámara Camión";"resumen",#N/A,FALSE,"Cámara Camión";"eqprod",#N/A,FALSE,"Cámara Camión"}</definedName>
    <definedName name="_______kk4" localSheetId="1" hidden="1">{"desarrollo",#N/A,FALSE,"Cámara Camión";"resumen",#N/A,FALSE,"Cámara Camión";"eqprod",#N/A,FALSE,"Cámara Camión"}</definedName>
    <definedName name="_______kk4" localSheetId="4" hidden="1">{"desarrollo",#N/A,FALSE,"Cámara Camión";"resumen",#N/A,FALSE,"Cámara Camión";"eqprod",#N/A,FALSE,"Cámara Camión"}</definedName>
    <definedName name="_______kk4" localSheetId="2" hidden="1">{"desarrollo",#N/A,FALSE,"Cámara Camión";"resumen",#N/A,FALSE,"Cámara Camión";"eqprod",#N/A,FALSE,"Cámara Camión"}</definedName>
    <definedName name="_______kk4" localSheetId="0" hidden="1">{"desarrollo",#N/A,FALSE,"Cámara Camión";"resumen",#N/A,FALSE,"Cámara Camión";"eqprod",#N/A,FALSE,"Cámara Camión"}</definedName>
    <definedName name="_______kk4" localSheetId="6" hidden="1">{"desarrollo",#N/A,FALSE,"Cámara Camión";"resumen",#N/A,FALSE,"Cámara Camión";"eqprod",#N/A,FALSE,"Cámara Camión"}</definedName>
    <definedName name="_______kk4" localSheetId="16" hidden="1">{"desarrollo",#N/A,FALSE,"Cámara Camión";"resumen",#N/A,FALSE,"Cámara Camión";"eqprod",#N/A,FALSE,"Cámara Camión"}</definedName>
    <definedName name="_______kk4" hidden="1">{"desarrollo",#N/A,FALSE,"Cámara Camión";"resumen",#N/A,FALSE,"Cámara Camión";"eqprod",#N/A,FALSE,"Cámara Camión"}</definedName>
    <definedName name="_______lot1" localSheetId="15" hidden="1">{#N/A,#N/A,FALSE,"Total_OC015";#N/A,#N/A,FALSE,"ADMIN";#N/A,#N/A,FALSE,"PROCES";#N/A,#N/A,FALSE,"mecan";#N/A,#N/A,FALSE,"civil";#N/A,#N/A,FALSE,"CAÑER";#N/A,#N/A,FALSE,"ELEC";#N/A,#N/A,FALSE,"INSTR"}</definedName>
    <definedName name="_______lot1" localSheetId="25" hidden="1">{#N/A,#N/A,FALSE,"Total_OC015";#N/A,#N/A,FALSE,"ADMIN";#N/A,#N/A,FALSE,"PROCES";#N/A,#N/A,FALSE,"mecan";#N/A,#N/A,FALSE,"civil";#N/A,#N/A,FALSE,"CAÑER";#N/A,#N/A,FALSE,"ELEC";#N/A,#N/A,FALSE,"INSTR"}</definedName>
    <definedName name="_______lot1" localSheetId="24" hidden="1">{#N/A,#N/A,FALSE,"Total_OC015";#N/A,#N/A,FALSE,"ADMIN";#N/A,#N/A,FALSE,"PROCES";#N/A,#N/A,FALSE,"mecan";#N/A,#N/A,FALSE,"civil";#N/A,#N/A,FALSE,"CAÑER";#N/A,#N/A,FALSE,"ELEC";#N/A,#N/A,FALSE,"INSTR"}</definedName>
    <definedName name="_______lot1" localSheetId="26" hidden="1">{#N/A,#N/A,FALSE,"Total_OC015";#N/A,#N/A,FALSE,"ADMIN";#N/A,#N/A,FALSE,"PROCES";#N/A,#N/A,FALSE,"mecan";#N/A,#N/A,FALSE,"civil";#N/A,#N/A,FALSE,"CAÑER";#N/A,#N/A,FALSE,"ELEC";#N/A,#N/A,FALSE,"INSTR"}</definedName>
    <definedName name="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lot1" localSheetId="16" hidden="1">{#N/A,#N/A,FALSE,"Total_OC015";#N/A,#N/A,FALSE,"ADMIN";#N/A,#N/A,FALSE,"PROCES";#N/A,#N/A,FALSE,"mecan";#N/A,#N/A,FALSE,"civil";#N/A,#N/A,FALSE,"CAÑER";#N/A,#N/A,FALSE,"ELEC";#N/A,#N/A,FALSE,"INSTR"}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m1" hidden="1">{#N/A,#N/A,FALSE,"Costos_Elem_Hid";#N/A,#N/A,FALSE,"Costos_Elem_Hid";#N/A,#N/A,FALSE,"Costos_Elem_Hid"}</definedName>
    <definedName name="_______m1_1" hidden="1">{#N/A,#N/A,FALSE,"Costos_Elem_Hid";#N/A,#N/A,FALSE,"Costos_Elem_Hid";#N/A,#N/A,FALSE,"Costos_Elem_Hid"}</definedName>
    <definedName name="_______M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M2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M2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M2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M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M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M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M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M2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M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m2_1" hidden="1">{#N/A,#N/A,FALSE,"Costos_Elem_Hid";#N/A,#N/A,FALSE,"Costos_Elem_Hid";#N/A,#N/A,FALSE,"Costos_Elem_Hid"}</definedName>
    <definedName name="_______m3" hidden="1">{#N/A,#N/A,TRUE,"Costos_Subg_Hid"}</definedName>
    <definedName name="_______m3_1" hidden="1">{#N/A,#N/A,TRUE,"Costos_Subg_Hid"}</definedName>
    <definedName name="_______pp1" localSheetId="15" hidden="1">{#N/A,#N/A,FALSE,"Costos_Elem_Hid";#N/A,#N/A,FALSE,"Costos_Elem_Hid";#N/A,#N/A,FALSE,"Costos_Elem_Hid"}</definedName>
    <definedName name="_______pp1" localSheetId="25" hidden="1">{#N/A,#N/A,FALSE,"Costos_Elem_Hid";#N/A,#N/A,FALSE,"Costos_Elem_Hid";#N/A,#N/A,FALSE,"Costos_Elem_Hid"}</definedName>
    <definedName name="_______pp1" localSheetId="24" hidden="1">{#N/A,#N/A,FALSE,"Costos_Elem_Hid";#N/A,#N/A,FALSE,"Costos_Elem_Hid";#N/A,#N/A,FALSE,"Costos_Elem_Hid"}</definedName>
    <definedName name="_______pp1" localSheetId="26" hidden="1">{#N/A,#N/A,FALSE,"Costos_Elem_Hid";#N/A,#N/A,FALSE,"Costos_Elem_Hid";#N/A,#N/A,FALSE,"Costos_Elem_Hid"}</definedName>
    <definedName name="_______pp1" localSheetId="1" hidden="1">{#N/A,#N/A,FALSE,"Costos_Elem_Hid";#N/A,#N/A,FALSE,"Costos_Elem_Hid";#N/A,#N/A,FALSE,"Costos_Elem_Hid"}</definedName>
    <definedName name="_______pp1" localSheetId="4" hidden="1">{#N/A,#N/A,FALSE,"Costos_Elem_Hid";#N/A,#N/A,FALSE,"Costos_Elem_Hid";#N/A,#N/A,FALSE,"Costos_Elem_Hid"}</definedName>
    <definedName name="_______pp1" localSheetId="2" hidden="1">{#N/A,#N/A,FALSE,"Costos_Elem_Hid";#N/A,#N/A,FALSE,"Costos_Elem_Hid";#N/A,#N/A,FALSE,"Costos_Elem_Hid"}</definedName>
    <definedName name="_______pp1" localSheetId="0" hidden="1">{#N/A,#N/A,FALSE,"Costos_Elem_Hid";#N/A,#N/A,FALSE,"Costos_Elem_Hid";#N/A,#N/A,FALSE,"Costos_Elem_Hid"}</definedName>
    <definedName name="_______pp1" localSheetId="6" hidden="1">{#N/A,#N/A,FALSE,"Costos_Elem_Hid";#N/A,#N/A,FALSE,"Costos_Elem_Hid";#N/A,#N/A,FALSE,"Costos_Elem_Hid"}</definedName>
    <definedName name="_______pp1" localSheetId="16" hidden="1">{#N/A,#N/A,FALSE,"Costos_Elem_Hid";#N/A,#N/A,FALSE,"Costos_Elem_Hid";#N/A,#N/A,FALSE,"Costos_Elem_Hid"}</definedName>
    <definedName name="_______pp1" hidden="1">{#N/A,#N/A,FALSE,"Costos_Elem_Hid";#N/A,#N/A,FALSE,"Costos_Elem_Hid";#N/A,#N/A,FALSE,"Costos_Elem_Hid"}</definedName>
    <definedName name="_______pp1_1" hidden="1">{#N/A,#N/A,FALSE,"Costos_Elem_Hid";#N/A,#N/A,FALSE,"Costos_Elem_Hid";#N/A,#N/A,FALSE,"Costos_Elem_Hid"}</definedName>
    <definedName name="_____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r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r2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rr2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rr2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rr2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rr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rr2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rr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rr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rr2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rr2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rr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ss1" hidden="1">{#N/A,#N/A,FALSE,"Costos_Elem_Hid";#N/A,#N/A,FALSE,"Costos_Elem_Hid";#N/A,#N/A,FALSE,"Costos_Elem_Hid"}</definedName>
    <definedName name="_______ss1_1" hidden="1">{#N/A,#N/A,FALSE,"Costos_Elem_Hid";#N/A,#N/A,FALSE,"Costos_Elem_Hid";#N/A,#N/A,FALSE,"Costos_Elem_Hid"}</definedName>
    <definedName name="_______TEC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CP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q12" localSheetId="15" hidden="1">{#N/A,#N/A,FALSE,"Total_OC015";#N/A,#N/A,FALSE,"ADMIN";#N/A,#N/A,FALSE,"PROCES";#N/A,#N/A,FALSE,"mecan";#N/A,#N/A,FALSE,"civil";#N/A,#N/A,FALSE,"CAÑER";#N/A,#N/A,FALSE,"ELEC";#N/A,#N/A,FALSE,"INSTR"}</definedName>
    <definedName name="_______wq12" localSheetId="25" hidden="1">{#N/A,#N/A,FALSE,"Total_OC015";#N/A,#N/A,FALSE,"ADMIN";#N/A,#N/A,FALSE,"PROCES";#N/A,#N/A,FALSE,"mecan";#N/A,#N/A,FALSE,"civil";#N/A,#N/A,FALSE,"CAÑER";#N/A,#N/A,FALSE,"ELEC";#N/A,#N/A,FALSE,"INSTR"}</definedName>
    <definedName name="_______wq12" localSheetId="24" hidden="1">{#N/A,#N/A,FALSE,"Total_OC015";#N/A,#N/A,FALSE,"ADMIN";#N/A,#N/A,FALSE,"PROCES";#N/A,#N/A,FALSE,"mecan";#N/A,#N/A,FALSE,"civil";#N/A,#N/A,FALSE,"CAÑER";#N/A,#N/A,FALSE,"ELEC";#N/A,#N/A,FALSE,"INSTR"}</definedName>
    <definedName name="_______wq12" localSheetId="26" hidden="1">{#N/A,#N/A,FALSE,"Total_OC015";#N/A,#N/A,FALSE,"ADMIN";#N/A,#N/A,FALSE,"PROCES";#N/A,#N/A,FALSE,"mecan";#N/A,#N/A,FALSE,"civil";#N/A,#N/A,FALSE,"CAÑER";#N/A,#N/A,FALSE,"ELEC";#N/A,#N/A,FALSE,"INSTR"}</definedName>
    <definedName name="___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___wq12" localSheetId="4" hidden="1">{#N/A,#N/A,FALSE,"Total_OC015";#N/A,#N/A,FALSE,"ADMIN";#N/A,#N/A,FALSE,"PROCES";#N/A,#N/A,FALSE,"mecan";#N/A,#N/A,FALSE,"civil";#N/A,#N/A,FALSE,"CAÑER";#N/A,#N/A,FALSE,"ELEC";#N/A,#N/A,FALSE,"INSTR"}</definedName>
    <definedName name="___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___wq12" localSheetId="6" hidden="1">{#N/A,#N/A,FALSE,"Total_OC015";#N/A,#N/A,FALSE,"ADMIN";#N/A,#N/A,FALSE,"PROCES";#N/A,#N/A,FALSE,"mecan";#N/A,#N/A,FALSE,"civil";#N/A,#N/A,FALSE,"CAÑER";#N/A,#N/A,FALSE,"ELEC";#N/A,#N/A,FALSE,"INSTR"}</definedName>
    <definedName name="_______wq12" localSheetId="16" hidden="1">{#N/A,#N/A,FALSE,"Total_OC015";#N/A,#N/A,FALSE,"ADMIN";#N/A,#N/A,FALSE,"PROCES";#N/A,#N/A,FALSE,"mecan";#N/A,#N/A,FALSE,"civil";#N/A,#N/A,FALSE,"CAÑER";#N/A,#N/A,FALSE,"ELEC";#N/A,#N/A,FALSE,"INSTR"}</definedName>
    <definedName name="_______wq12" hidden="1">{#N/A,#N/A,FALSE,"Total_OC015";#N/A,#N/A,FALSE,"ADMIN";#N/A,#N/A,FALSE,"PROCES";#N/A,#N/A,FALSE,"mecan";#N/A,#N/A,FALSE,"civil";#N/A,#N/A,FALSE,"CAÑER";#N/A,#N/A,FALSE,"ELEC";#N/A,#N/A,FALSE,"INSTR"}</definedName>
    <definedName name="_______wrn1" localSheetId="15" hidden="1">{#N/A,#N/A,TRUE,"Est. de Fact.";#N/A,#N/A,TRUE,"Capitulo 19";#N/A,#N/A,TRUE,"Proyecto P855"}</definedName>
    <definedName name="_______wrn1" localSheetId="25" hidden="1">{#N/A,#N/A,TRUE,"Est. de Fact.";#N/A,#N/A,TRUE,"Capitulo 19";#N/A,#N/A,TRUE,"Proyecto P855"}</definedName>
    <definedName name="_______wrn1" localSheetId="24" hidden="1">{#N/A,#N/A,TRUE,"Est. de Fact.";#N/A,#N/A,TRUE,"Capitulo 19";#N/A,#N/A,TRUE,"Proyecto P855"}</definedName>
    <definedName name="_______wrn1" localSheetId="26" hidden="1">{#N/A,#N/A,TRUE,"Est. de Fact.";#N/A,#N/A,TRUE,"Capitulo 19";#N/A,#N/A,TRUE,"Proyecto P855"}</definedName>
    <definedName name="_______wrn1" localSheetId="1" hidden="1">{#N/A,#N/A,TRUE,"Est. de Fact.";#N/A,#N/A,TRUE,"Capitulo 19";#N/A,#N/A,TRUE,"Proyecto P855"}</definedName>
    <definedName name="_______wrn1" localSheetId="4" hidden="1">{#N/A,#N/A,TRUE,"Est. de Fact.";#N/A,#N/A,TRUE,"Capitulo 19";#N/A,#N/A,TRUE,"Proyecto P855"}</definedName>
    <definedName name="_______wrn1" localSheetId="2" hidden="1">{#N/A,#N/A,TRUE,"Est. de Fact.";#N/A,#N/A,TRUE,"Capitulo 19";#N/A,#N/A,TRUE,"Proyecto P855"}</definedName>
    <definedName name="_______wrn1" localSheetId="0" hidden="1">{#N/A,#N/A,TRUE,"Est. de Fact.";#N/A,#N/A,TRUE,"Capitulo 19";#N/A,#N/A,TRUE,"Proyecto P855"}</definedName>
    <definedName name="_______wrn1" localSheetId="6" hidden="1">{#N/A,#N/A,TRUE,"Est. de Fact.";#N/A,#N/A,TRUE,"Capitulo 19";#N/A,#N/A,TRUE,"Proyecto P855"}</definedName>
    <definedName name="_______wrn1" localSheetId="16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wrn1_1" localSheetId="15" hidden="1">{#N/A,#N/A,TRUE,"Est. de Fact.";#N/A,#N/A,TRUE,"Capitulo 19";#N/A,#N/A,TRUE,"Proyecto P855"}</definedName>
    <definedName name="_______wrn1_1" localSheetId="25" hidden="1">{#N/A,#N/A,TRUE,"Est. de Fact.";#N/A,#N/A,TRUE,"Capitulo 19";#N/A,#N/A,TRUE,"Proyecto P855"}</definedName>
    <definedName name="_______wrn1_1" localSheetId="24" hidden="1">{#N/A,#N/A,TRUE,"Est. de Fact.";#N/A,#N/A,TRUE,"Capitulo 19";#N/A,#N/A,TRUE,"Proyecto P855"}</definedName>
    <definedName name="_______wrn1_1" localSheetId="26" hidden="1">{#N/A,#N/A,TRUE,"Est. de Fact.";#N/A,#N/A,TRUE,"Capitulo 19";#N/A,#N/A,TRUE,"Proyecto P855"}</definedName>
    <definedName name="_______wrn1_1" localSheetId="1" hidden="1">{#N/A,#N/A,TRUE,"Est. de Fact.";#N/A,#N/A,TRUE,"Capitulo 19";#N/A,#N/A,TRUE,"Proyecto P855"}</definedName>
    <definedName name="_______wrn1_1" localSheetId="4" hidden="1">{#N/A,#N/A,TRUE,"Est. de Fact.";#N/A,#N/A,TRUE,"Capitulo 19";#N/A,#N/A,TRUE,"Proyecto P855"}</definedName>
    <definedName name="_______wrn1_1" localSheetId="2" hidden="1">{#N/A,#N/A,TRUE,"Est. de Fact.";#N/A,#N/A,TRUE,"Capitulo 19";#N/A,#N/A,TRUE,"Proyecto P855"}</definedName>
    <definedName name="_______wrn1_1" localSheetId="0" hidden="1">{#N/A,#N/A,TRUE,"Est. de Fact.";#N/A,#N/A,TRUE,"Capitulo 19";#N/A,#N/A,TRUE,"Proyecto P855"}</definedName>
    <definedName name="_______wrn1_1" localSheetId="6" hidden="1">{#N/A,#N/A,TRUE,"Est. de Fact.";#N/A,#N/A,TRUE,"Capitulo 19";#N/A,#N/A,TRUE,"Proyecto P855"}</definedName>
    <definedName name="_______wrn1_1" localSheetId="16" hidden="1">{#N/A,#N/A,TRUE,"Est. de Fact.";#N/A,#N/A,TRUE,"Capitulo 19";#N/A,#N/A,TRUE,"Proyecto P855"}</definedName>
    <definedName name="_______wrn1_1" hidden="1">{#N/A,#N/A,TRUE,"Est. de Fact.";#N/A,#N/A,TRUE,"Capitulo 19";#N/A,#N/A,TRUE,"Proyecto P855"}</definedName>
    <definedName name="_______wrn1_2" localSheetId="15" hidden="1">{#N/A,#N/A,TRUE,"Est. de Fact.";#N/A,#N/A,TRUE,"Capitulo 19";#N/A,#N/A,TRUE,"Proyecto P855"}</definedName>
    <definedName name="_______wrn1_2" localSheetId="25" hidden="1">{#N/A,#N/A,TRUE,"Est. de Fact.";#N/A,#N/A,TRUE,"Capitulo 19";#N/A,#N/A,TRUE,"Proyecto P855"}</definedName>
    <definedName name="_______wrn1_2" localSheetId="24" hidden="1">{#N/A,#N/A,TRUE,"Est. de Fact.";#N/A,#N/A,TRUE,"Capitulo 19";#N/A,#N/A,TRUE,"Proyecto P855"}</definedName>
    <definedName name="_______wrn1_2" localSheetId="26" hidden="1">{#N/A,#N/A,TRUE,"Est. de Fact.";#N/A,#N/A,TRUE,"Capitulo 19";#N/A,#N/A,TRUE,"Proyecto P855"}</definedName>
    <definedName name="_______wrn1_2" localSheetId="1" hidden="1">{#N/A,#N/A,TRUE,"Est. de Fact.";#N/A,#N/A,TRUE,"Capitulo 19";#N/A,#N/A,TRUE,"Proyecto P855"}</definedName>
    <definedName name="_______wrn1_2" localSheetId="4" hidden="1">{#N/A,#N/A,TRUE,"Est. de Fact.";#N/A,#N/A,TRUE,"Capitulo 19";#N/A,#N/A,TRUE,"Proyecto P855"}</definedName>
    <definedName name="_______wrn1_2" localSheetId="2" hidden="1">{#N/A,#N/A,TRUE,"Est. de Fact.";#N/A,#N/A,TRUE,"Capitulo 19";#N/A,#N/A,TRUE,"Proyecto P855"}</definedName>
    <definedName name="_______wrn1_2" localSheetId="0" hidden="1">{#N/A,#N/A,TRUE,"Est. de Fact.";#N/A,#N/A,TRUE,"Capitulo 19";#N/A,#N/A,TRUE,"Proyecto P855"}</definedName>
    <definedName name="_______wrn1_2" localSheetId="6" hidden="1">{#N/A,#N/A,TRUE,"Est. de Fact.";#N/A,#N/A,TRUE,"Capitulo 19";#N/A,#N/A,TRUE,"Proyecto P855"}</definedName>
    <definedName name="_______wrn1_2" localSheetId="16" hidden="1">{#N/A,#N/A,TRUE,"Est. de Fact.";#N/A,#N/A,TRUE,"Capitulo 19";#N/A,#N/A,TRUE,"Proyecto P855"}</definedName>
    <definedName name="_______wrn1_2" hidden="1">{#N/A,#N/A,TRUE,"Est. de Fact.";#N/A,#N/A,TRUE,"Capitulo 19";#N/A,#N/A,TRUE,"Proyecto P855"}</definedName>
    <definedName name="_______wrn1_3" localSheetId="15" hidden="1">{#N/A,#N/A,TRUE,"Est. de Fact.";#N/A,#N/A,TRUE,"Capitulo 19";#N/A,#N/A,TRUE,"Proyecto P855"}</definedName>
    <definedName name="_______wrn1_3" localSheetId="25" hidden="1">{#N/A,#N/A,TRUE,"Est. de Fact.";#N/A,#N/A,TRUE,"Capitulo 19";#N/A,#N/A,TRUE,"Proyecto P855"}</definedName>
    <definedName name="_______wrn1_3" localSheetId="24" hidden="1">{#N/A,#N/A,TRUE,"Est. de Fact.";#N/A,#N/A,TRUE,"Capitulo 19";#N/A,#N/A,TRUE,"Proyecto P855"}</definedName>
    <definedName name="_______wrn1_3" localSheetId="26" hidden="1">{#N/A,#N/A,TRUE,"Est. de Fact.";#N/A,#N/A,TRUE,"Capitulo 19";#N/A,#N/A,TRUE,"Proyecto P855"}</definedName>
    <definedName name="_______wrn1_3" localSheetId="1" hidden="1">{#N/A,#N/A,TRUE,"Est. de Fact.";#N/A,#N/A,TRUE,"Capitulo 19";#N/A,#N/A,TRUE,"Proyecto P855"}</definedName>
    <definedName name="_______wrn1_3" localSheetId="4" hidden="1">{#N/A,#N/A,TRUE,"Est. de Fact.";#N/A,#N/A,TRUE,"Capitulo 19";#N/A,#N/A,TRUE,"Proyecto P855"}</definedName>
    <definedName name="_______wrn1_3" localSheetId="2" hidden="1">{#N/A,#N/A,TRUE,"Est. de Fact.";#N/A,#N/A,TRUE,"Capitulo 19";#N/A,#N/A,TRUE,"Proyecto P855"}</definedName>
    <definedName name="_______wrn1_3" localSheetId="0" hidden="1">{#N/A,#N/A,TRUE,"Est. de Fact.";#N/A,#N/A,TRUE,"Capitulo 19";#N/A,#N/A,TRUE,"Proyecto P855"}</definedName>
    <definedName name="_______wrn1_3" localSheetId="6" hidden="1">{#N/A,#N/A,TRUE,"Est. de Fact.";#N/A,#N/A,TRUE,"Capitulo 19";#N/A,#N/A,TRUE,"Proyecto P855"}</definedName>
    <definedName name="_______wrn1_3" localSheetId="16" hidden="1">{#N/A,#N/A,TRUE,"Est. de Fact.";#N/A,#N/A,TRUE,"Capitulo 19";#N/A,#N/A,TRUE,"Proyecto P855"}</definedName>
    <definedName name="_______wrn1_3" hidden="1">{#N/A,#N/A,TRUE,"Est. de Fact.";#N/A,#N/A,TRUE,"Capitulo 19";#N/A,#N/A,TRUE,"Proyecto P855"}</definedName>
    <definedName name="_______wrn1_4" localSheetId="15" hidden="1">{#N/A,#N/A,TRUE,"Est. de Fact.";#N/A,#N/A,TRUE,"Capitulo 19";#N/A,#N/A,TRUE,"Proyecto P855"}</definedName>
    <definedName name="_______wrn1_4" localSheetId="25" hidden="1">{#N/A,#N/A,TRUE,"Est. de Fact.";#N/A,#N/A,TRUE,"Capitulo 19";#N/A,#N/A,TRUE,"Proyecto P855"}</definedName>
    <definedName name="_______wrn1_4" localSheetId="24" hidden="1">{#N/A,#N/A,TRUE,"Est. de Fact.";#N/A,#N/A,TRUE,"Capitulo 19";#N/A,#N/A,TRUE,"Proyecto P855"}</definedName>
    <definedName name="_______wrn1_4" localSheetId="26" hidden="1">{#N/A,#N/A,TRUE,"Est. de Fact.";#N/A,#N/A,TRUE,"Capitulo 19";#N/A,#N/A,TRUE,"Proyecto P855"}</definedName>
    <definedName name="_______wrn1_4" localSheetId="1" hidden="1">{#N/A,#N/A,TRUE,"Est. de Fact.";#N/A,#N/A,TRUE,"Capitulo 19";#N/A,#N/A,TRUE,"Proyecto P855"}</definedName>
    <definedName name="_______wrn1_4" localSheetId="4" hidden="1">{#N/A,#N/A,TRUE,"Est. de Fact.";#N/A,#N/A,TRUE,"Capitulo 19";#N/A,#N/A,TRUE,"Proyecto P855"}</definedName>
    <definedName name="_______wrn1_4" localSheetId="2" hidden="1">{#N/A,#N/A,TRUE,"Est. de Fact.";#N/A,#N/A,TRUE,"Capitulo 19";#N/A,#N/A,TRUE,"Proyecto P855"}</definedName>
    <definedName name="_______wrn1_4" localSheetId="0" hidden="1">{#N/A,#N/A,TRUE,"Est. de Fact.";#N/A,#N/A,TRUE,"Capitulo 19";#N/A,#N/A,TRUE,"Proyecto P855"}</definedName>
    <definedName name="_______wrn1_4" localSheetId="6" hidden="1">{#N/A,#N/A,TRUE,"Est. de Fact.";#N/A,#N/A,TRUE,"Capitulo 19";#N/A,#N/A,TRUE,"Proyecto P855"}</definedName>
    <definedName name="_______wrn1_4" localSheetId="16" hidden="1">{#N/A,#N/A,TRUE,"Est. de Fact.";#N/A,#N/A,TRUE,"Capitulo 19";#N/A,#N/A,TRUE,"Proyecto P855"}</definedName>
    <definedName name="_______wrn1_4" hidden="1">{#N/A,#N/A,TRUE,"Est. de Fact.";#N/A,#N/A,TRUE,"Capitulo 19";#N/A,#N/A,TRUE,"Proyecto P855"}</definedName>
    <definedName name="_______wrn1_5" localSheetId="15" hidden="1">{#N/A,#N/A,TRUE,"Est. de Fact.";#N/A,#N/A,TRUE,"Capitulo 19";#N/A,#N/A,TRUE,"Proyecto P855"}</definedName>
    <definedName name="_______wrn1_5" localSheetId="25" hidden="1">{#N/A,#N/A,TRUE,"Est. de Fact.";#N/A,#N/A,TRUE,"Capitulo 19";#N/A,#N/A,TRUE,"Proyecto P855"}</definedName>
    <definedName name="_______wrn1_5" localSheetId="24" hidden="1">{#N/A,#N/A,TRUE,"Est. de Fact.";#N/A,#N/A,TRUE,"Capitulo 19";#N/A,#N/A,TRUE,"Proyecto P855"}</definedName>
    <definedName name="_______wrn1_5" localSheetId="26" hidden="1">{#N/A,#N/A,TRUE,"Est. de Fact.";#N/A,#N/A,TRUE,"Capitulo 19";#N/A,#N/A,TRUE,"Proyecto P855"}</definedName>
    <definedName name="_______wrn1_5" localSheetId="1" hidden="1">{#N/A,#N/A,TRUE,"Est. de Fact.";#N/A,#N/A,TRUE,"Capitulo 19";#N/A,#N/A,TRUE,"Proyecto P855"}</definedName>
    <definedName name="_______wrn1_5" localSheetId="4" hidden="1">{#N/A,#N/A,TRUE,"Est. de Fact.";#N/A,#N/A,TRUE,"Capitulo 19";#N/A,#N/A,TRUE,"Proyecto P855"}</definedName>
    <definedName name="_______wrn1_5" localSheetId="2" hidden="1">{#N/A,#N/A,TRUE,"Est. de Fact.";#N/A,#N/A,TRUE,"Capitulo 19";#N/A,#N/A,TRUE,"Proyecto P855"}</definedName>
    <definedName name="_______wrn1_5" localSheetId="0" hidden="1">{#N/A,#N/A,TRUE,"Est. de Fact.";#N/A,#N/A,TRUE,"Capitulo 19";#N/A,#N/A,TRUE,"Proyecto P855"}</definedName>
    <definedName name="_______wrn1_5" localSheetId="6" hidden="1">{#N/A,#N/A,TRUE,"Est. de Fact.";#N/A,#N/A,TRUE,"Capitulo 19";#N/A,#N/A,TRUE,"Proyecto P855"}</definedName>
    <definedName name="_______wrn1_5" localSheetId="16" hidden="1">{#N/A,#N/A,TRUE,"Est. de Fact.";#N/A,#N/A,TRUE,"Capitulo 19";#N/A,#N/A,TRUE,"Proyecto P855"}</definedName>
    <definedName name="_______wrn1_5" hidden="1">{#N/A,#N/A,TRUE,"Est. de Fact.";#N/A,#N/A,TRUE,"Capitulo 19";#N/A,#N/A,TRUE,"Proyecto P855"}</definedName>
    <definedName name="_______wrn2" localSheetId="15" hidden="1">{#N/A,#N/A,TRUE,"Est. de Fact.";#N/A,#N/A,TRUE,"Capitulo 19";#N/A,#N/A,TRUE,"Proyecto P855"}</definedName>
    <definedName name="_______wrn2" localSheetId="25" hidden="1">{#N/A,#N/A,TRUE,"Est. de Fact.";#N/A,#N/A,TRUE,"Capitulo 19";#N/A,#N/A,TRUE,"Proyecto P855"}</definedName>
    <definedName name="_______wrn2" localSheetId="24" hidden="1">{#N/A,#N/A,TRUE,"Est. de Fact.";#N/A,#N/A,TRUE,"Capitulo 19";#N/A,#N/A,TRUE,"Proyecto P855"}</definedName>
    <definedName name="_______wrn2" localSheetId="26" hidden="1">{#N/A,#N/A,TRUE,"Est. de Fact.";#N/A,#N/A,TRUE,"Capitulo 19";#N/A,#N/A,TRUE,"Proyecto P855"}</definedName>
    <definedName name="_______wrn2" localSheetId="1" hidden="1">{#N/A,#N/A,TRUE,"Est. de Fact.";#N/A,#N/A,TRUE,"Capitulo 19";#N/A,#N/A,TRUE,"Proyecto P855"}</definedName>
    <definedName name="_______wrn2" localSheetId="4" hidden="1">{#N/A,#N/A,TRUE,"Est. de Fact.";#N/A,#N/A,TRUE,"Capitulo 19";#N/A,#N/A,TRUE,"Proyecto P855"}</definedName>
    <definedName name="_______wrn2" localSheetId="2" hidden="1">{#N/A,#N/A,TRUE,"Est. de Fact.";#N/A,#N/A,TRUE,"Capitulo 19";#N/A,#N/A,TRUE,"Proyecto P855"}</definedName>
    <definedName name="_______wrn2" localSheetId="0" hidden="1">{#N/A,#N/A,TRUE,"Est. de Fact.";#N/A,#N/A,TRUE,"Capitulo 19";#N/A,#N/A,TRUE,"Proyecto P855"}</definedName>
    <definedName name="_______wrn2" localSheetId="6" hidden="1">{#N/A,#N/A,TRUE,"Est. de Fact.";#N/A,#N/A,TRUE,"Capitulo 19";#N/A,#N/A,TRUE,"Proyecto P855"}</definedName>
    <definedName name="_______wrn2" localSheetId="16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localSheetId="15" hidden="1">{#N/A,#N/A,FALSE,"Total_OC015";#N/A,#N/A,FALSE,"ADMIN";#N/A,#N/A,FALSE,"PROCES";#N/A,#N/A,FALSE,"mecan";#N/A,#N/A,FALSE,"civil";#N/A,#N/A,FALSE,"CAÑER";#N/A,#N/A,FALSE,"ELEC";#N/A,#N/A,FALSE,"INSTR"}</definedName>
    <definedName name="_______wrn3" localSheetId="25" hidden="1">{#N/A,#N/A,FALSE,"Total_OC015";#N/A,#N/A,FALSE,"ADMIN";#N/A,#N/A,FALSE,"PROCES";#N/A,#N/A,FALSE,"mecan";#N/A,#N/A,FALSE,"civil";#N/A,#N/A,FALSE,"CAÑER";#N/A,#N/A,FALSE,"ELEC";#N/A,#N/A,FALSE,"INSTR"}</definedName>
    <definedName name="_______wrn3" localSheetId="24" hidden="1">{#N/A,#N/A,FALSE,"Total_OC015";#N/A,#N/A,FALSE,"ADMIN";#N/A,#N/A,FALSE,"PROCES";#N/A,#N/A,FALSE,"mecan";#N/A,#N/A,FALSE,"civil";#N/A,#N/A,FALSE,"CAÑER";#N/A,#N/A,FALSE,"ELEC";#N/A,#N/A,FALSE,"INSTR"}</definedName>
    <definedName name="_______wrn3" localSheetId="26" hidden="1">{#N/A,#N/A,FALSE,"Total_OC015";#N/A,#N/A,FALSE,"ADMIN";#N/A,#N/A,FALSE,"PROCES";#N/A,#N/A,FALSE,"mecan";#N/A,#N/A,FALSE,"civil";#N/A,#N/A,FALSE,"CAÑER";#N/A,#N/A,FALSE,"ELEC";#N/A,#N/A,FALSE,"INSTR"}</definedName>
    <definedName name="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wrn3" localSheetId="16" hidden="1">{#N/A,#N/A,FALSE,"Total_OC015";#N/A,#N/A,FALSE,"ADMIN";#N/A,#N/A,FALSE,"PROCES";#N/A,#N/A,FALSE,"mecan";#N/A,#N/A,FALSE,"civil";#N/A,#N/A,FALSE,"CAÑER";#N/A,#N/A,FALSE,"ELEC";#N/A,#N/A,FALSE,"INSTR"}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6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6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6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6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6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6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6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X2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X2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X2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X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X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X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X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X2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X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45555" hidden="1">{#N/A,#N/A,FALSE,"Costos_Elem_Hid";#N/A,#N/A,FALSE,"Costos_Elem_Hid";#N/A,#N/A,FALSE,"Costos_Elem_Hid"}</definedName>
    <definedName name="______a45555_1" hidden="1">{#N/A,#N/A,FALSE,"Costos_Elem_Hid";#N/A,#N/A,FALSE,"Costos_Elem_Hid";#N/A,#N/A,FALSE,"Costos_Elem_Hid"}</definedName>
    <definedName name="____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equ1" localSheetId="15" hidden="1">{#N/A,#N/A,TRUE,"Est. de Fact.";#N/A,#N/A,TRUE,"Capitulo 19";#N/A,#N/A,TRUE,"Proyecto P855"}</definedName>
    <definedName name="______equ1" localSheetId="25" hidden="1">{#N/A,#N/A,TRUE,"Est. de Fact.";#N/A,#N/A,TRUE,"Capitulo 19";#N/A,#N/A,TRUE,"Proyecto P855"}</definedName>
    <definedName name="______equ1" localSheetId="24" hidden="1">{#N/A,#N/A,TRUE,"Est. de Fact.";#N/A,#N/A,TRUE,"Capitulo 19";#N/A,#N/A,TRUE,"Proyecto P855"}</definedName>
    <definedName name="______equ1" localSheetId="26" hidden="1">{#N/A,#N/A,TRUE,"Est. de Fact.";#N/A,#N/A,TRUE,"Capitulo 19";#N/A,#N/A,TRUE,"Proyecto P855"}</definedName>
    <definedName name="______equ1" localSheetId="1" hidden="1">{#N/A,#N/A,TRUE,"Est. de Fact.";#N/A,#N/A,TRUE,"Capitulo 19";#N/A,#N/A,TRUE,"Proyecto P855"}</definedName>
    <definedName name="______equ1" localSheetId="4" hidden="1">{#N/A,#N/A,TRUE,"Est. de Fact.";#N/A,#N/A,TRUE,"Capitulo 19";#N/A,#N/A,TRUE,"Proyecto P855"}</definedName>
    <definedName name="______equ1" localSheetId="2" hidden="1">{#N/A,#N/A,TRUE,"Est. de Fact.";#N/A,#N/A,TRUE,"Capitulo 19";#N/A,#N/A,TRUE,"Proyecto P855"}</definedName>
    <definedName name="______equ1" localSheetId="0" hidden="1">{#N/A,#N/A,TRUE,"Est. de Fact.";#N/A,#N/A,TRUE,"Capitulo 19";#N/A,#N/A,TRUE,"Proyecto P855"}</definedName>
    <definedName name="______equ1" localSheetId="6" hidden="1">{#N/A,#N/A,TRUE,"Est. de Fact.";#N/A,#N/A,TRUE,"Capitulo 19";#N/A,#N/A,TRUE,"Proyecto P855"}</definedName>
    <definedName name="______equ1" localSheetId="16" hidden="1">{#N/A,#N/A,TRUE,"Est. de Fact.";#N/A,#N/A,TRUE,"Capitulo 19";#N/A,#N/A,TRUE,"Proyecto P855"}</definedName>
    <definedName name="______equ1" hidden="1">{#N/A,#N/A,TRUE,"Est. de Fact.";#N/A,#N/A,TRUE,"Capitulo 19";#N/A,#N/A,TRUE,"Proyecto P855"}</definedName>
    <definedName name="______equ1_1" localSheetId="15" hidden="1">{#N/A,#N/A,TRUE,"Est. de Fact.";#N/A,#N/A,TRUE,"Capitulo 19";#N/A,#N/A,TRUE,"Proyecto P855"}</definedName>
    <definedName name="______equ1_1" localSheetId="25" hidden="1">{#N/A,#N/A,TRUE,"Est. de Fact.";#N/A,#N/A,TRUE,"Capitulo 19";#N/A,#N/A,TRUE,"Proyecto P855"}</definedName>
    <definedName name="______equ1_1" localSheetId="24" hidden="1">{#N/A,#N/A,TRUE,"Est. de Fact.";#N/A,#N/A,TRUE,"Capitulo 19";#N/A,#N/A,TRUE,"Proyecto P855"}</definedName>
    <definedName name="______equ1_1" localSheetId="26" hidden="1">{#N/A,#N/A,TRUE,"Est. de Fact.";#N/A,#N/A,TRUE,"Capitulo 19";#N/A,#N/A,TRUE,"Proyecto P855"}</definedName>
    <definedName name="______equ1_1" localSheetId="1" hidden="1">{#N/A,#N/A,TRUE,"Est. de Fact.";#N/A,#N/A,TRUE,"Capitulo 19";#N/A,#N/A,TRUE,"Proyecto P855"}</definedName>
    <definedName name="______equ1_1" localSheetId="4" hidden="1">{#N/A,#N/A,TRUE,"Est. de Fact.";#N/A,#N/A,TRUE,"Capitulo 19";#N/A,#N/A,TRUE,"Proyecto P855"}</definedName>
    <definedName name="______equ1_1" localSheetId="2" hidden="1">{#N/A,#N/A,TRUE,"Est. de Fact.";#N/A,#N/A,TRUE,"Capitulo 19";#N/A,#N/A,TRUE,"Proyecto P855"}</definedName>
    <definedName name="______equ1_1" localSheetId="0" hidden="1">{#N/A,#N/A,TRUE,"Est. de Fact.";#N/A,#N/A,TRUE,"Capitulo 19";#N/A,#N/A,TRUE,"Proyecto P855"}</definedName>
    <definedName name="______equ1_1" localSheetId="6" hidden="1">{#N/A,#N/A,TRUE,"Est. de Fact.";#N/A,#N/A,TRUE,"Capitulo 19";#N/A,#N/A,TRUE,"Proyecto P855"}</definedName>
    <definedName name="______equ1_1" localSheetId="16" hidden="1">{#N/A,#N/A,TRUE,"Est. de Fact.";#N/A,#N/A,TRUE,"Capitulo 19";#N/A,#N/A,TRUE,"Proyecto P855"}</definedName>
    <definedName name="______equ1_1" hidden="1">{#N/A,#N/A,TRUE,"Est. de Fact.";#N/A,#N/A,TRUE,"Capitulo 19";#N/A,#N/A,TRUE,"Proyecto P855"}</definedName>
    <definedName name="______equ1_2" localSheetId="15" hidden="1">{#N/A,#N/A,TRUE,"Est. de Fact.";#N/A,#N/A,TRUE,"Capitulo 19";#N/A,#N/A,TRUE,"Proyecto P855"}</definedName>
    <definedName name="______equ1_2" localSheetId="25" hidden="1">{#N/A,#N/A,TRUE,"Est. de Fact.";#N/A,#N/A,TRUE,"Capitulo 19";#N/A,#N/A,TRUE,"Proyecto P855"}</definedName>
    <definedName name="______equ1_2" localSheetId="24" hidden="1">{#N/A,#N/A,TRUE,"Est. de Fact.";#N/A,#N/A,TRUE,"Capitulo 19";#N/A,#N/A,TRUE,"Proyecto P855"}</definedName>
    <definedName name="______equ1_2" localSheetId="26" hidden="1">{#N/A,#N/A,TRUE,"Est. de Fact.";#N/A,#N/A,TRUE,"Capitulo 19";#N/A,#N/A,TRUE,"Proyecto P855"}</definedName>
    <definedName name="______equ1_2" localSheetId="1" hidden="1">{#N/A,#N/A,TRUE,"Est. de Fact.";#N/A,#N/A,TRUE,"Capitulo 19";#N/A,#N/A,TRUE,"Proyecto P855"}</definedName>
    <definedName name="______equ1_2" localSheetId="4" hidden="1">{#N/A,#N/A,TRUE,"Est. de Fact.";#N/A,#N/A,TRUE,"Capitulo 19";#N/A,#N/A,TRUE,"Proyecto P855"}</definedName>
    <definedName name="______equ1_2" localSheetId="2" hidden="1">{#N/A,#N/A,TRUE,"Est. de Fact.";#N/A,#N/A,TRUE,"Capitulo 19";#N/A,#N/A,TRUE,"Proyecto P855"}</definedName>
    <definedName name="______equ1_2" localSheetId="0" hidden="1">{#N/A,#N/A,TRUE,"Est. de Fact.";#N/A,#N/A,TRUE,"Capitulo 19";#N/A,#N/A,TRUE,"Proyecto P855"}</definedName>
    <definedName name="______equ1_2" localSheetId="6" hidden="1">{#N/A,#N/A,TRUE,"Est. de Fact.";#N/A,#N/A,TRUE,"Capitulo 19";#N/A,#N/A,TRUE,"Proyecto P855"}</definedName>
    <definedName name="______equ1_2" localSheetId="16" hidden="1">{#N/A,#N/A,TRUE,"Est. de Fact.";#N/A,#N/A,TRUE,"Capitulo 19";#N/A,#N/A,TRUE,"Proyecto P855"}</definedName>
    <definedName name="______equ1_2" hidden="1">{#N/A,#N/A,TRUE,"Est. de Fact.";#N/A,#N/A,TRUE,"Capitulo 19";#N/A,#N/A,TRUE,"Proyecto P855"}</definedName>
    <definedName name="______equ1_3" localSheetId="15" hidden="1">{#N/A,#N/A,TRUE,"Est. de Fact.";#N/A,#N/A,TRUE,"Capitulo 19";#N/A,#N/A,TRUE,"Proyecto P855"}</definedName>
    <definedName name="______equ1_3" localSheetId="25" hidden="1">{#N/A,#N/A,TRUE,"Est. de Fact.";#N/A,#N/A,TRUE,"Capitulo 19";#N/A,#N/A,TRUE,"Proyecto P855"}</definedName>
    <definedName name="______equ1_3" localSheetId="24" hidden="1">{#N/A,#N/A,TRUE,"Est. de Fact.";#N/A,#N/A,TRUE,"Capitulo 19";#N/A,#N/A,TRUE,"Proyecto P855"}</definedName>
    <definedName name="______equ1_3" localSheetId="26" hidden="1">{#N/A,#N/A,TRUE,"Est. de Fact.";#N/A,#N/A,TRUE,"Capitulo 19";#N/A,#N/A,TRUE,"Proyecto P855"}</definedName>
    <definedName name="______equ1_3" localSheetId="1" hidden="1">{#N/A,#N/A,TRUE,"Est. de Fact.";#N/A,#N/A,TRUE,"Capitulo 19";#N/A,#N/A,TRUE,"Proyecto P855"}</definedName>
    <definedName name="______equ1_3" localSheetId="4" hidden="1">{#N/A,#N/A,TRUE,"Est. de Fact.";#N/A,#N/A,TRUE,"Capitulo 19";#N/A,#N/A,TRUE,"Proyecto P855"}</definedName>
    <definedName name="______equ1_3" localSheetId="2" hidden="1">{#N/A,#N/A,TRUE,"Est. de Fact.";#N/A,#N/A,TRUE,"Capitulo 19";#N/A,#N/A,TRUE,"Proyecto P855"}</definedName>
    <definedName name="______equ1_3" localSheetId="0" hidden="1">{#N/A,#N/A,TRUE,"Est. de Fact.";#N/A,#N/A,TRUE,"Capitulo 19";#N/A,#N/A,TRUE,"Proyecto P855"}</definedName>
    <definedName name="______equ1_3" localSheetId="6" hidden="1">{#N/A,#N/A,TRUE,"Est. de Fact.";#N/A,#N/A,TRUE,"Capitulo 19";#N/A,#N/A,TRUE,"Proyecto P855"}</definedName>
    <definedName name="______equ1_3" localSheetId="16" hidden="1">{#N/A,#N/A,TRUE,"Est. de Fact.";#N/A,#N/A,TRUE,"Capitulo 19";#N/A,#N/A,TRUE,"Proyecto P855"}</definedName>
    <definedName name="______equ1_3" hidden="1">{#N/A,#N/A,TRUE,"Est. de Fact.";#N/A,#N/A,TRUE,"Capitulo 19";#N/A,#N/A,TRUE,"Proyecto P855"}</definedName>
    <definedName name="______equ1_4" localSheetId="15" hidden="1">{#N/A,#N/A,TRUE,"Est. de Fact.";#N/A,#N/A,TRUE,"Capitulo 19";#N/A,#N/A,TRUE,"Proyecto P855"}</definedName>
    <definedName name="______equ1_4" localSheetId="25" hidden="1">{#N/A,#N/A,TRUE,"Est. de Fact.";#N/A,#N/A,TRUE,"Capitulo 19";#N/A,#N/A,TRUE,"Proyecto P855"}</definedName>
    <definedName name="______equ1_4" localSheetId="24" hidden="1">{#N/A,#N/A,TRUE,"Est. de Fact.";#N/A,#N/A,TRUE,"Capitulo 19";#N/A,#N/A,TRUE,"Proyecto P855"}</definedName>
    <definedName name="______equ1_4" localSheetId="26" hidden="1">{#N/A,#N/A,TRUE,"Est. de Fact.";#N/A,#N/A,TRUE,"Capitulo 19";#N/A,#N/A,TRUE,"Proyecto P855"}</definedName>
    <definedName name="______equ1_4" localSheetId="1" hidden="1">{#N/A,#N/A,TRUE,"Est. de Fact.";#N/A,#N/A,TRUE,"Capitulo 19";#N/A,#N/A,TRUE,"Proyecto P855"}</definedName>
    <definedName name="______equ1_4" localSheetId="4" hidden="1">{#N/A,#N/A,TRUE,"Est. de Fact.";#N/A,#N/A,TRUE,"Capitulo 19";#N/A,#N/A,TRUE,"Proyecto P855"}</definedName>
    <definedName name="______equ1_4" localSheetId="2" hidden="1">{#N/A,#N/A,TRUE,"Est. de Fact.";#N/A,#N/A,TRUE,"Capitulo 19";#N/A,#N/A,TRUE,"Proyecto P855"}</definedName>
    <definedName name="______equ1_4" localSheetId="0" hidden="1">{#N/A,#N/A,TRUE,"Est. de Fact.";#N/A,#N/A,TRUE,"Capitulo 19";#N/A,#N/A,TRUE,"Proyecto P855"}</definedName>
    <definedName name="______equ1_4" localSheetId="6" hidden="1">{#N/A,#N/A,TRUE,"Est. de Fact.";#N/A,#N/A,TRUE,"Capitulo 19";#N/A,#N/A,TRUE,"Proyecto P855"}</definedName>
    <definedName name="______equ1_4" localSheetId="16" hidden="1">{#N/A,#N/A,TRUE,"Est. de Fact.";#N/A,#N/A,TRUE,"Capitulo 19";#N/A,#N/A,TRUE,"Proyecto P855"}</definedName>
    <definedName name="______equ1_4" hidden="1">{#N/A,#N/A,TRUE,"Est. de Fact.";#N/A,#N/A,TRUE,"Capitulo 19";#N/A,#N/A,TRUE,"Proyecto P855"}</definedName>
    <definedName name="______equ1_5" localSheetId="15" hidden="1">{#N/A,#N/A,TRUE,"Est. de Fact.";#N/A,#N/A,TRUE,"Capitulo 19";#N/A,#N/A,TRUE,"Proyecto P855"}</definedName>
    <definedName name="______equ1_5" localSheetId="25" hidden="1">{#N/A,#N/A,TRUE,"Est. de Fact.";#N/A,#N/A,TRUE,"Capitulo 19";#N/A,#N/A,TRUE,"Proyecto P855"}</definedName>
    <definedName name="______equ1_5" localSheetId="24" hidden="1">{#N/A,#N/A,TRUE,"Est. de Fact.";#N/A,#N/A,TRUE,"Capitulo 19";#N/A,#N/A,TRUE,"Proyecto P855"}</definedName>
    <definedName name="______equ1_5" localSheetId="26" hidden="1">{#N/A,#N/A,TRUE,"Est. de Fact.";#N/A,#N/A,TRUE,"Capitulo 19";#N/A,#N/A,TRUE,"Proyecto P855"}</definedName>
    <definedName name="______equ1_5" localSheetId="1" hidden="1">{#N/A,#N/A,TRUE,"Est. de Fact.";#N/A,#N/A,TRUE,"Capitulo 19";#N/A,#N/A,TRUE,"Proyecto P855"}</definedName>
    <definedName name="______equ1_5" localSheetId="4" hidden="1">{#N/A,#N/A,TRUE,"Est. de Fact.";#N/A,#N/A,TRUE,"Capitulo 19";#N/A,#N/A,TRUE,"Proyecto P855"}</definedName>
    <definedName name="______equ1_5" localSheetId="2" hidden="1">{#N/A,#N/A,TRUE,"Est. de Fact.";#N/A,#N/A,TRUE,"Capitulo 19";#N/A,#N/A,TRUE,"Proyecto P855"}</definedName>
    <definedName name="______equ1_5" localSheetId="0" hidden="1">{#N/A,#N/A,TRUE,"Est. de Fact.";#N/A,#N/A,TRUE,"Capitulo 19";#N/A,#N/A,TRUE,"Proyecto P855"}</definedName>
    <definedName name="______equ1_5" localSheetId="6" hidden="1">{#N/A,#N/A,TRUE,"Est. de Fact.";#N/A,#N/A,TRUE,"Capitulo 19";#N/A,#N/A,TRUE,"Proyecto P855"}</definedName>
    <definedName name="______equ1_5" localSheetId="16" hidden="1">{#N/A,#N/A,TRUE,"Est. de Fact.";#N/A,#N/A,TRUE,"Capitulo 19";#N/A,#N/A,TRUE,"Proyecto P855"}</definedName>
    <definedName name="______equ1_5" hidden="1">{#N/A,#N/A,TRUE,"Est. de Fact.";#N/A,#N/A,TRUE,"Capitulo 19";#N/A,#N/A,TRUE,"Proyecto P855"}</definedName>
    <definedName name="______F" localSheetId="15" hidden="1">{#N/A,#N/A,FALSE,"Total_OC015";#N/A,#N/A,FALSE,"ADMIN";#N/A,#N/A,FALSE,"PROCES";#N/A,#N/A,FALSE,"mecan";#N/A,#N/A,FALSE,"civil";#N/A,#N/A,FALSE,"CAÑER";#N/A,#N/A,FALSE,"ELEC";#N/A,#N/A,FALSE,"INSTR"}</definedName>
    <definedName name="______F" localSheetId="25" hidden="1">{#N/A,#N/A,FALSE,"Total_OC015";#N/A,#N/A,FALSE,"ADMIN";#N/A,#N/A,FALSE,"PROCES";#N/A,#N/A,FALSE,"mecan";#N/A,#N/A,FALSE,"civil";#N/A,#N/A,FALSE,"CAÑER";#N/A,#N/A,FALSE,"ELEC";#N/A,#N/A,FALSE,"INSTR"}</definedName>
    <definedName name="______F" localSheetId="24" hidden="1">{#N/A,#N/A,FALSE,"Total_OC015";#N/A,#N/A,FALSE,"ADMIN";#N/A,#N/A,FALSE,"PROCES";#N/A,#N/A,FALSE,"mecan";#N/A,#N/A,FALSE,"civil";#N/A,#N/A,FALSE,"CAÑER";#N/A,#N/A,FALSE,"ELEC";#N/A,#N/A,FALSE,"INSTR"}</definedName>
    <definedName name="______F" localSheetId="26" hidden="1">{#N/A,#N/A,FALSE,"Total_OC015";#N/A,#N/A,FALSE,"ADMIN";#N/A,#N/A,FALSE,"PROCES";#N/A,#N/A,FALSE,"mecan";#N/A,#N/A,FALSE,"civil";#N/A,#N/A,FALSE,"CAÑER";#N/A,#N/A,FALSE,"ELEC";#N/A,#N/A,FALSE,"INSTR"}</definedName>
    <definedName name="______F" localSheetId="1" hidden="1">{#N/A,#N/A,FALSE,"Total_OC015";#N/A,#N/A,FALSE,"ADMIN";#N/A,#N/A,FALSE,"PROCES";#N/A,#N/A,FALSE,"mecan";#N/A,#N/A,FALSE,"civil";#N/A,#N/A,FALSE,"CAÑER";#N/A,#N/A,FALSE,"ELEC";#N/A,#N/A,FALSE,"INSTR"}</definedName>
    <definedName name="______F" localSheetId="4" hidden="1">{#N/A,#N/A,FALSE,"Total_OC015";#N/A,#N/A,FALSE,"ADMIN";#N/A,#N/A,FALSE,"PROCES";#N/A,#N/A,FALSE,"mecan";#N/A,#N/A,FALSE,"civil";#N/A,#N/A,FALSE,"CAÑER";#N/A,#N/A,FALSE,"ELEC";#N/A,#N/A,FALSE,"INSTR"}</definedName>
    <definedName name="______F" localSheetId="2" hidden="1">{#N/A,#N/A,FALSE,"Total_OC015";#N/A,#N/A,FALSE,"ADMIN";#N/A,#N/A,FALSE,"PROCES";#N/A,#N/A,FALSE,"mecan";#N/A,#N/A,FALSE,"civil";#N/A,#N/A,FALSE,"CAÑER";#N/A,#N/A,FALSE,"ELEC";#N/A,#N/A,FALSE,"INSTR"}</definedName>
    <definedName name="______F" localSheetId="0" hidden="1">{#N/A,#N/A,FALSE,"Total_OC015";#N/A,#N/A,FALSE,"ADMIN";#N/A,#N/A,FALSE,"PROCES";#N/A,#N/A,FALSE,"mecan";#N/A,#N/A,FALSE,"civil";#N/A,#N/A,FALSE,"CAÑER";#N/A,#N/A,FALSE,"ELEC";#N/A,#N/A,FALSE,"INSTR"}</definedName>
    <definedName name="______F" localSheetId="6" hidden="1">{#N/A,#N/A,FALSE,"Total_OC015";#N/A,#N/A,FALSE,"ADMIN";#N/A,#N/A,FALSE,"PROCES";#N/A,#N/A,FALSE,"mecan";#N/A,#N/A,FALSE,"civil";#N/A,#N/A,FALSE,"CAÑER";#N/A,#N/A,FALSE,"ELEC";#N/A,#N/A,FALSE,"INSTR"}</definedName>
    <definedName name="______F" localSheetId="16" hidden="1">{#N/A,#N/A,FALSE,"Total_OC015";#N/A,#N/A,FALSE,"ADMIN";#N/A,#N/A,FALSE,"PROCES";#N/A,#N/A,FALSE,"mecan";#N/A,#N/A,FALSE,"civil";#N/A,#N/A,FALSE,"CAÑER";#N/A,#N/A,FALSE,"ELEC";#N/A,#N/A,FALSE,"INSTR"}</definedName>
    <definedName name="______F" hidden="1">{#N/A,#N/A,FALSE,"Total_OC015";#N/A,#N/A,FALSE,"ADMIN";#N/A,#N/A,FALSE,"PROCES";#N/A,#N/A,FALSE,"mecan";#N/A,#N/A,FALSE,"civil";#N/A,#N/A,FALSE,"CAÑER";#N/A,#N/A,FALSE,"ELEC";#N/A,#N/A,FALSE,"INSTR"}</definedName>
    <definedName name="______F_1" hidden="1">{#N/A,#N/A,FALSE,"Total_OC015";#N/A,#N/A,FALSE,"ADMIN";#N/A,#N/A,FALSE,"PROCES";#N/A,#N/A,FALSE,"mecan";#N/A,#N/A,FALSE,"civil";#N/A,#N/A,FALSE,"CAÑER";#N/A,#N/A,FALSE,"ELEC";#N/A,#N/A,FALSE,"INSTR"}</definedName>
    <definedName name="______FC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C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C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C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C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C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V46000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V46000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V46000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V46000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V4600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V46000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V4600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V4600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V46000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V46000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V4600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gl1" localSheetId="15" hidden="1">{#N/A,#N/A,FALSE,"Total_OC015";#N/A,#N/A,FALSE,"ADMIN";#N/A,#N/A,FALSE,"PROCES";#N/A,#N/A,FALSE,"mecan";#N/A,#N/A,FALSE,"civil";#N/A,#N/A,FALSE,"CAÑER";#N/A,#N/A,FALSE,"ELEC";#N/A,#N/A,FALSE,"INSTR"}</definedName>
    <definedName name="______gl1" localSheetId="25" hidden="1">{#N/A,#N/A,FALSE,"Total_OC015";#N/A,#N/A,FALSE,"ADMIN";#N/A,#N/A,FALSE,"PROCES";#N/A,#N/A,FALSE,"mecan";#N/A,#N/A,FALSE,"civil";#N/A,#N/A,FALSE,"CAÑER";#N/A,#N/A,FALSE,"ELEC";#N/A,#N/A,FALSE,"INSTR"}</definedName>
    <definedName name="______gl1" localSheetId="24" hidden="1">{#N/A,#N/A,FALSE,"Total_OC015";#N/A,#N/A,FALSE,"ADMIN";#N/A,#N/A,FALSE,"PROCES";#N/A,#N/A,FALSE,"mecan";#N/A,#N/A,FALSE,"civil";#N/A,#N/A,FALSE,"CAÑER";#N/A,#N/A,FALSE,"ELEC";#N/A,#N/A,FALSE,"INSTR"}</definedName>
    <definedName name="______gl1" localSheetId="26" hidden="1">{#N/A,#N/A,FALSE,"Total_OC015";#N/A,#N/A,FALSE,"ADMIN";#N/A,#N/A,FALSE,"PROCES";#N/A,#N/A,FALSE,"mecan";#N/A,#N/A,FALSE,"civil";#N/A,#N/A,FALSE,"CAÑER";#N/A,#N/A,FALSE,"ELEC";#N/A,#N/A,FALSE,"INSTR"}</definedName>
    <definedName name="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gl1" localSheetId="16" hidden="1">{#N/A,#N/A,FALSE,"Total_OC015";#N/A,#N/A,FALSE,"ADMIN";#N/A,#N/A,FALSE,"PROCES";#N/A,#N/A,FALSE,"mecan";#N/A,#N/A,FALSE,"civil";#N/A,#N/A,FALSE,"CAÑER";#N/A,#N/A,FALSE,"ELEC";#N/A,#N/A,FALSE,"INSTR"}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gl1_1" localSheetId="15" hidden="1">{#N/A,#N/A,FALSE,"Total_OC015";#N/A,#N/A,FALSE,"ADMIN";#N/A,#N/A,FALSE,"PROCES";#N/A,#N/A,FALSE,"mecan";#N/A,#N/A,FALSE,"civil";#N/A,#N/A,FALSE,"CAÑER";#N/A,#N/A,FALSE,"ELEC";#N/A,#N/A,FALSE,"INSTR"}</definedName>
    <definedName name="______gl1_1" localSheetId="25" hidden="1">{#N/A,#N/A,FALSE,"Total_OC015";#N/A,#N/A,FALSE,"ADMIN";#N/A,#N/A,FALSE,"PROCES";#N/A,#N/A,FALSE,"mecan";#N/A,#N/A,FALSE,"civil";#N/A,#N/A,FALSE,"CAÑER";#N/A,#N/A,FALSE,"ELEC";#N/A,#N/A,FALSE,"INSTR"}</definedName>
    <definedName name="______gl1_1" localSheetId="24" hidden="1">{#N/A,#N/A,FALSE,"Total_OC015";#N/A,#N/A,FALSE,"ADMIN";#N/A,#N/A,FALSE,"PROCES";#N/A,#N/A,FALSE,"mecan";#N/A,#N/A,FALSE,"civil";#N/A,#N/A,FALSE,"CAÑER";#N/A,#N/A,FALSE,"ELEC";#N/A,#N/A,FALSE,"INSTR"}</definedName>
    <definedName name="______gl1_1" localSheetId="26" hidden="1">{#N/A,#N/A,FALSE,"Total_OC015";#N/A,#N/A,FALSE,"ADMIN";#N/A,#N/A,FALSE,"PROCES";#N/A,#N/A,FALSE,"mecan";#N/A,#N/A,FALSE,"civil";#N/A,#N/A,FALSE,"CAÑER";#N/A,#N/A,FALSE,"ELEC";#N/A,#N/A,FALSE,"INSTR"}</definedName>
    <definedName name="______gl1_1" localSheetId="1" hidden="1">{#N/A,#N/A,FALSE,"Total_OC015";#N/A,#N/A,FALSE,"ADMIN";#N/A,#N/A,FALSE,"PROCES";#N/A,#N/A,FALSE,"mecan";#N/A,#N/A,FALSE,"civil";#N/A,#N/A,FALSE,"CAÑER";#N/A,#N/A,FALSE,"ELEC";#N/A,#N/A,FALSE,"INSTR"}</definedName>
    <definedName name="______gl1_1" localSheetId="4" hidden="1">{#N/A,#N/A,FALSE,"Total_OC015";#N/A,#N/A,FALSE,"ADMIN";#N/A,#N/A,FALSE,"PROCES";#N/A,#N/A,FALSE,"mecan";#N/A,#N/A,FALSE,"civil";#N/A,#N/A,FALSE,"CAÑER";#N/A,#N/A,FALSE,"ELEC";#N/A,#N/A,FALSE,"INSTR"}</definedName>
    <definedName name="______gl1_1" localSheetId="2" hidden="1">{#N/A,#N/A,FALSE,"Total_OC015";#N/A,#N/A,FALSE,"ADMIN";#N/A,#N/A,FALSE,"PROCES";#N/A,#N/A,FALSE,"mecan";#N/A,#N/A,FALSE,"civil";#N/A,#N/A,FALSE,"CAÑER";#N/A,#N/A,FALSE,"ELEC";#N/A,#N/A,FALSE,"INSTR"}</definedName>
    <definedName name="______gl1_1" localSheetId="0" hidden="1">{#N/A,#N/A,FALSE,"Total_OC015";#N/A,#N/A,FALSE,"ADMIN";#N/A,#N/A,FALSE,"PROCES";#N/A,#N/A,FALSE,"mecan";#N/A,#N/A,FALSE,"civil";#N/A,#N/A,FALSE,"CAÑER";#N/A,#N/A,FALSE,"ELEC";#N/A,#N/A,FALSE,"INSTR"}</definedName>
    <definedName name="______gl1_1" localSheetId="6" hidden="1">{#N/A,#N/A,FALSE,"Total_OC015";#N/A,#N/A,FALSE,"ADMIN";#N/A,#N/A,FALSE,"PROCES";#N/A,#N/A,FALSE,"mecan";#N/A,#N/A,FALSE,"civil";#N/A,#N/A,FALSE,"CAÑER";#N/A,#N/A,FALSE,"ELEC";#N/A,#N/A,FALSE,"INSTR"}</definedName>
    <definedName name="______gl1_1" localSheetId="16" hidden="1">{#N/A,#N/A,FALSE,"Total_OC015";#N/A,#N/A,FALSE,"ADMIN";#N/A,#N/A,FALSE,"PROCES";#N/A,#N/A,FALSE,"mecan";#N/A,#N/A,FALSE,"civil";#N/A,#N/A,FALSE,"CAÑER";#N/A,#N/A,FALSE,"ELEC";#N/A,#N/A,FALSE,"INSTR"}</definedName>
    <definedName name="______gl1_1" hidden="1">{#N/A,#N/A,FALSE,"Total_OC015";#N/A,#N/A,FALSE,"ADMIN";#N/A,#N/A,FALSE,"PROCES";#N/A,#N/A,FALSE,"mecan";#N/A,#N/A,FALSE,"civil";#N/A,#N/A,FALSE,"CAÑER";#N/A,#N/A,FALSE,"ELEC";#N/A,#N/A,FALSE,"INSTR"}</definedName>
    <definedName name="______gl1_2" localSheetId="15" hidden="1">{#N/A,#N/A,FALSE,"Total_OC015";#N/A,#N/A,FALSE,"ADMIN";#N/A,#N/A,FALSE,"PROCES";#N/A,#N/A,FALSE,"mecan";#N/A,#N/A,FALSE,"civil";#N/A,#N/A,FALSE,"CAÑER";#N/A,#N/A,FALSE,"ELEC";#N/A,#N/A,FALSE,"INSTR"}</definedName>
    <definedName name="______gl1_2" localSheetId="25" hidden="1">{#N/A,#N/A,FALSE,"Total_OC015";#N/A,#N/A,FALSE,"ADMIN";#N/A,#N/A,FALSE,"PROCES";#N/A,#N/A,FALSE,"mecan";#N/A,#N/A,FALSE,"civil";#N/A,#N/A,FALSE,"CAÑER";#N/A,#N/A,FALSE,"ELEC";#N/A,#N/A,FALSE,"INSTR"}</definedName>
    <definedName name="______gl1_2" localSheetId="24" hidden="1">{#N/A,#N/A,FALSE,"Total_OC015";#N/A,#N/A,FALSE,"ADMIN";#N/A,#N/A,FALSE,"PROCES";#N/A,#N/A,FALSE,"mecan";#N/A,#N/A,FALSE,"civil";#N/A,#N/A,FALSE,"CAÑER";#N/A,#N/A,FALSE,"ELEC";#N/A,#N/A,FALSE,"INSTR"}</definedName>
    <definedName name="______gl1_2" localSheetId="26" hidden="1">{#N/A,#N/A,FALSE,"Total_OC015";#N/A,#N/A,FALSE,"ADMIN";#N/A,#N/A,FALSE,"PROCES";#N/A,#N/A,FALSE,"mecan";#N/A,#N/A,FALSE,"civil";#N/A,#N/A,FALSE,"CAÑER";#N/A,#N/A,FALSE,"ELEC";#N/A,#N/A,FALSE,"INSTR"}</definedName>
    <definedName name="______gl1_2" localSheetId="1" hidden="1">{#N/A,#N/A,FALSE,"Total_OC015";#N/A,#N/A,FALSE,"ADMIN";#N/A,#N/A,FALSE,"PROCES";#N/A,#N/A,FALSE,"mecan";#N/A,#N/A,FALSE,"civil";#N/A,#N/A,FALSE,"CAÑER";#N/A,#N/A,FALSE,"ELEC";#N/A,#N/A,FALSE,"INSTR"}</definedName>
    <definedName name="______gl1_2" localSheetId="4" hidden="1">{#N/A,#N/A,FALSE,"Total_OC015";#N/A,#N/A,FALSE,"ADMIN";#N/A,#N/A,FALSE,"PROCES";#N/A,#N/A,FALSE,"mecan";#N/A,#N/A,FALSE,"civil";#N/A,#N/A,FALSE,"CAÑER";#N/A,#N/A,FALSE,"ELEC";#N/A,#N/A,FALSE,"INSTR"}</definedName>
    <definedName name="______gl1_2" localSheetId="2" hidden="1">{#N/A,#N/A,FALSE,"Total_OC015";#N/A,#N/A,FALSE,"ADMIN";#N/A,#N/A,FALSE,"PROCES";#N/A,#N/A,FALSE,"mecan";#N/A,#N/A,FALSE,"civil";#N/A,#N/A,FALSE,"CAÑER";#N/A,#N/A,FALSE,"ELEC";#N/A,#N/A,FALSE,"INSTR"}</definedName>
    <definedName name="______gl1_2" localSheetId="0" hidden="1">{#N/A,#N/A,FALSE,"Total_OC015";#N/A,#N/A,FALSE,"ADMIN";#N/A,#N/A,FALSE,"PROCES";#N/A,#N/A,FALSE,"mecan";#N/A,#N/A,FALSE,"civil";#N/A,#N/A,FALSE,"CAÑER";#N/A,#N/A,FALSE,"ELEC";#N/A,#N/A,FALSE,"INSTR"}</definedName>
    <definedName name="______gl1_2" localSheetId="6" hidden="1">{#N/A,#N/A,FALSE,"Total_OC015";#N/A,#N/A,FALSE,"ADMIN";#N/A,#N/A,FALSE,"PROCES";#N/A,#N/A,FALSE,"mecan";#N/A,#N/A,FALSE,"civil";#N/A,#N/A,FALSE,"CAÑER";#N/A,#N/A,FALSE,"ELEC";#N/A,#N/A,FALSE,"INSTR"}</definedName>
    <definedName name="______gl1_2" localSheetId="16" hidden="1">{#N/A,#N/A,FALSE,"Total_OC015";#N/A,#N/A,FALSE,"ADMIN";#N/A,#N/A,FALSE,"PROCES";#N/A,#N/A,FALSE,"mecan";#N/A,#N/A,FALSE,"civil";#N/A,#N/A,FALSE,"CAÑER";#N/A,#N/A,FALSE,"ELEC";#N/A,#N/A,FALSE,"INSTR"}</definedName>
    <definedName name="______gl1_2" hidden="1">{#N/A,#N/A,FALSE,"Total_OC015";#N/A,#N/A,FALSE,"ADMIN";#N/A,#N/A,FALSE,"PROCES";#N/A,#N/A,FALSE,"mecan";#N/A,#N/A,FALSE,"civil";#N/A,#N/A,FALSE,"CAÑER";#N/A,#N/A,FALSE,"ELEC";#N/A,#N/A,FALSE,"INSTR"}</definedName>
    <definedName name="______gl1_3" localSheetId="15" hidden="1">{#N/A,#N/A,FALSE,"Total_OC015";#N/A,#N/A,FALSE,"ADMIN";#N/A,#N/A,FALSE,"PROCES";#N/A,#N/A,FALSE,"mecan";#N/A,#N/A,FALSE,"civil";#N/A,#N/A,FALSE,"CAÑER";#N/A,#N/A,FALSE,"ELEC";#N/A,#N/A,FALSE,"INSTR"}</definedName>
    <definedName name="______gl1_3" localSheetId="25" hidden="1">{#N/A,#N/A,FALSE,"Total_OC015";#N/A,#N/A,FALSE,"ADMIN";#N/A,#N/A,FALSE,"PROCES";#N/A,#N/A,FALSE,"mecan";#N/A,#N/A,FALSE,"civil";#N/A,#N/A,FALSE,"CAÑER";#N/A,#N/A,FALSE,"ELEC";#N/A,#N/A,FALSE,"INSTR"}</definedName>
    <definedName name="______gl1_3" localSheetId="24" hidden="1">{#N/A,#N/A,FALSE,"Total_OC015";#N/A,#N/A,FALSE,"ADMIN";#N/A,#N/A,FALSE,"PROCES";#N/A,#N/A,FALSE,"mecan";#N/A,#N/A,FALSE,"civil";#N/A,#N/A,FALSE,"CAÑER";#N/A,#N/A,FALSE,"ELEC";#N/A,#N/A,FALSE,"INSTR"}</definedName>
    <definedName name="______gl1_3" localSheetId="26" hidden="1">{#N/A,#N/A,FALSE,"Total_OC015";#N/A,#N/A,FALSE,"ADMIN";#N/A,#N/A,FALSE,"PROCES";#N/A,#N/A,FALSE,"mecan";#N/A,#N/A,FALSE,"civil";#N/A,#N/A,FALSE,"CAÑER";#N/A,#N/A,FALSE,"ELEC";#N/A,#N/A,FALSE,"INSTR"}</definedName>
    <definedName name="______gl1_3" localSheetId="1" hidden="1">{#N/A,#N/A,FALSE,"Total_OC015";#N/A,#N/A,FALSE,"ADMIN";#N/A,#N/A,FALSE,"PROCES";#N/A,#N/A,FALSE,"mecan";#N/A,#N/A,FALSE,"civil";#N/A,#N/A,FALSE,"CAÑER";#N/A,#N/A,FALSE,"ELEC";#N/A,#N/A,FALSE,"INSTR"}</definedName>
    <definedName name="______gl1_3" localSheetId="4" hidden="1">{#N/A,#N/A,FALSE,"Total_OC015";#N/A,#N/A,FALSE,"ADMIN";#N/A,#N/A,FALSE,"PROCES";#N/A,#N/A,FALSE,"mecan";#N/A,#N/A,FALSE,"civil";#N/A,#N/A,FALSE,"CAÑER";#N/A,#N/A,FALSE,"ELEC";#N/A,#N/A,FALSE,"INSTR"}</definedName>
    <definedName name="______gl1_3" localSheetId="2" hidden="1">{#N/A,#N/A,FALSE,"Total_OC015";#N/A,#N/A,FALSE,"ADMIN";#N/A,#N/A,FALSE,"PROCES";#N/A,#N/A,FALSE,"mecan";#N/A,#N/A,FALSE,"civil";#N/A,#N/A,FALSE,"CAÑER";#N/A,#N/A,FALSE,"ELEC";#N/A,#N/A,FALSE,"INSTR"}</definedName>
    <definedName name="______gl1_3" localSheetId="0" hidden="1">{#N/A,#N/A,FALSE,"Total_OC015";#N/A,#N/A,FALSE,"ADMIN";#N/A,#N/A,FALSE,"PROCES";#N/A,#N/A,FALSE,"mecan";#N/A,#N/A,FALSE,"civil";#N/A,#N/A,FALSE,"CAÑER";#N/A,#N/A,FALSE,"ELEC";#N/A,#N/A,FALSE,"INSTR"}</definedName>
    <definedName name="______gl1_3" localSheetId="6" hidden="1">{#N/A,#N/A,FALSE,"Total_OC015";#N/A,#N/A,FALSE,"ADMIN";#N/A,#N/A,FALSE,"PROCES";#N/A,#N/A,FALSE,"mecan";#N/A,#N/A,FALSE,"civil";#N/A,#N/A,FALSE,"CAÑER";#N/A,#N/A,FALSE,"ELEC";#N/A,#N/A,FALSE,"INSTR"}</definedName>
    <definedName name="______gl1_3" localSheetId="16" hidden="1">{#N/A,#N/A,FALSE,"Total_OC015";#N/A,#N/A,FALSE,"ADMIN";#N/A,#N/A,FALSE,"PROCES";#N/A,#N/A,FALSE,"mecan";#N/A,#N/A,FALSE,"civil";#N/A,#N/A,FALSE,"CAÑER";#N/A,#N/A,FALSE,"ELEC";#N/A,#N/A,FALSE,"INSTR"}</definedName>
    <definedName name="______gl1_3" hidden="1">{#N/A,#N/A,FALSE,"Total_OC015";#N/A,#N/A,FALSE,"ADMIN";#N/A,#N/A,FALSE,"PROCES";#N/A,#N/A,FALSE,"mecan";#N/A,#N/A,FALSE,"civil";#N/A,#N/A,FALSE,"CAÑER";#N/A,#N/A,FALSE,"ELEC";#N/A,#N/A,FALSE,"INSTR"}</definedName>
    <definedName name="______gl1_4" localSheetId="15" hidden="1">{#N/A,#N/A,FALSE,"Total_OC015";#N/A,#N/A,FALSE,"ADMIN";#N/A,#N/A,FALSE,"PROCES";#N/A,#N/A,FALSE,"mecan";#N/A,#N/A,FALSE,"civil";#N/A,#N/A,FALSE,"CAÑER";#N/A,#N/A,FALSE,"ELEC";#N/A,#N/A,FALSE,"INSTR"}</definedName>
    <definedName name="______gl1_4" localSheetId="25" hidden="1">{#N/A,#N/A,FALSE,"Total_OC015";#N/A,#N/A,FALSE,"ADMIN";#N/A,#N/A,FALSE,"PROCES";#N/A,#N/A,FALSE,"mecan";#N/A,#N/A,FALSE,"civil";#N/A,#N/A,FALSE,"CAÑER";#N/A,#N/A,FALSE,"ELEC";#N/A,#N/A,FALSE,"INSTR"}</definedName>
    <definedName name="______gl1_4" localSheetId="24" hidden="1">{#N/A,#N/A,FALSE,"Total_OC015";#N/A,#N/A,FALSE,"ADMIN";#N/A,#N/A,FALSE,"PROCES";#N/A,#N/A,FALSE,"mecan";#N/A,#N/A,FALSE,"civil";#N/A,#N/A,FALSE,"CAÑER";#N/A,#N/A,FALSE,"ELEC";#N/A,#N/A,FALSE,"INSTR"}</definedName>
    <definedName name="______gl1_4" localSheetId="26" hidden="1">{#N/A,#N/A,FALSE,"Total_OC015";#N/A,#N/A,FALSE,"ADMIN";#N/A,#N/A,FALSE,"PROCES";#N/A,#N/A,FALSE,"mecan";#N/A,#N/A,FALSE,"civil";#N/A,#N/A,FALSE,"CAÑER";#N/A,#N/A,FALSE,"ELEC";#N/A,#N/A,FALSE,"INSTR"}</definedName>
    <definedName name="______gl1_4" localSheetId="1" hidden="1">{#N/A,#N/A,FALSE,"Total_OC015";#N/A,#N/A,FALSE,"ADMIN";#N/A,#N/A,FALSE,"PROCES";#N/A,#N/A,FALSE,"mecan";#N/A,#N/A,FALSE,"civil";#N/A,#N/A,FALSE,"CAÑER";#N/A,#N/A,FALSE,"ELEC";#N/A,#N/A,FALSE,"INSTR"}</definedName>
    <definedName name="______gl1_4" localSheetId="4" hidden="1">{#N/A,#N/A,FALSE,"Total_OC015";#N/A,#N/A,FALSE,"ADMIN";#N/A,#N/A,FALSE,"PROCES";#N/A,#N/A,FALSE,"mecan";#N/A,#N/A,FALSE,"civil";#N/A,#N/A,FALSE,"CAÑER";#N/A,#N/A,FALSE,"ELEC";#N/A,#N/A,FALSE,"INSTR"}</definedName>
    <definedName name="______gl1_4" localSheetId="2" hidden="1">{#N/A,#N/A,FALSE,"Total_OC015";#N/A,#N/A,FALSE,"ADMIN";#N/A,#N/A,FALSE,"PROCES";#N/A,#N/A,FALSE,"mecan";#N/A,#N/A,FALSE,"civil";#N/A,#N/A,FALSE,"CAÑER";#N/A,#N/A,FALSE,"ELEC";#N/A,#N/A,FALSE,"INSTR"}</definedName>
    <definedName name="______gl1_4" localSheetId="0" hidden="1">{#N/A,#N/A,FALSE,"Total_OC015";#N/A,#N/A,FALSE,"ADMIN";#N/A,#N/A,FALSE,"PROCES";#N/A,#N/A,FALSE,"mecan";#N/A,#N/A,FALSE,"civil";#N/A,#N/A,FALSE,"CAÑER";#N/A,#N/A,FALSE,"ELEC";#N/A,#N/A,FALSE,"INSTR"}</definedName>
    <definedName name="______gl1_4" localSheetId="6" hidden="1">{#N/A,#N/A,FALSE,"Total_OC015";#N/A,#N/A,FALSE,"ADMIN";#N/A,#N/A,FALSE,"PROCES";#N/A,#N/A,FALSE,"mecan";#N/A,#N/A,FALSE,"civil";#N/A,#N/A,FALSE,"CAÑER";#N/A,#N/A,FALSE,"ELEC";#N/A,#N/A,FALSE,"INSTR"}</definedName>
    <definedName name="______gl1_4" localSheetId="16" hidden="1">{#N/A,#N/A,FALSE,"Total_OC015";#N/A,#N/A,FALSE,"ADMIN";#N/A,#N/A,FALSE,"PROCES";#N/A,#N/A,FALSE,"mecan";#N/A,#N/A,FALSE,"civil";#N/A,#N/A,FALSE,"CAÑER";#N/A,#N/A,FALSE,"ELEC";#N/A,#N/A,FALSE,"INSTR"}</definedName>
    <definedName name="______gl1_4" hidden="1">{#N/A,#N/A,FALSE,"Total_OC015";#N/A,#N/A,FALSE,"ADMIN";#N/A,#N/A,FALSE,"PROCES";#N/A,#N/A,FALSE,"mecan";#N/A,#N/A,FALSE,"civil";#N/A,#N/A,FALSE,"CAÑER";#N/A,#N/A,FALSE,"ELEC";#N/A,#N/A,FALSE,"INSTR"}</definedName>
    <definedName name="______gl1_5" localSheetId="15" hidden="1">{#N/A,#N/A,FALSE,"Total_OC015";#N/A,#N/A,FALSE,"ADMIN";#N/A,#N/A,FALSE,"PROCES";#N/A,#N/A,FALSE,"mecan";#N/A,#N/A,FALSE,"civil";#N/A,#N/A,FALSE,"CAÑER";#N/A,#N/A,FALSE,"ELEC";#N/A,#N/A,FALSE,"INSTR"}</definedName>
    <definedName name="______gl1_5" localSheetId="25" hidden="1">{#N/A,#N/A,FALSE,"Total_OC015";#N/A,#N/A,FALSE,"ADMIN";#N/A,#N/A,FALSE,"PROCES";#N/A,#N/A,FALSE,"mecan";#N/A,#N/A,FALSE,"civil";#N/A,#N/A,FALSE,"CAÑER";#N/A,#N/A,FALSE,"ELEC";#N/A,#N/A,FALSE,"INSTR"}</definedName>
    <definedName name="______gl1_5" localSheetId="24" hidden="1">{#N/A,#N/A,FALSE,"Total_OC015";#N/A,#N/A,FALSE,"ADMIN";#N/A,#N/A,FALSE,"PROCES";#N/A,#N/A,FALSE,"mecan";#N/A,#N/A,FALSE,"civil";#N/A,#N/A,FALSE,"CAÑER";#N/A,#N/A,FALSE,"ELEC";#N/A,#N/A,FALSE,"INSTR"}</definedName>
    <definedName name="______gl1_5" localSheetId="26" hidden="1">{#N/A,#N/A,FALSE,"Total_OC015";#N/A,#N/A,FALSE,"ADMIN";#N/A,#N/A,FALSE,"PROCES";#N/A,#N/A,FALSE,"mecan";#N/A,#N/A,FALSE,"civil";#N/A,#N/A,FALSE,"CAÑER";#N/A,#N/A,FALSE,"ELEC";#N/A,#N/A,FALSE,"INSTR"}</definedName>
    <definedName name="______gl1_5" localSheetId="1" hidden="1">{#N/A,#N/A,FALSE,"Total_OC015";#N/A,#N/A,FALSE,"ADMIN";#N/A,#N/A,FALSE,"PROCES";#N/A,#N/A,FALSE,"mecan";#N/A,#N/A,FALSE,"civil";#N/A,#N/A,FALSE,"CAÑER";#N/A,#N/A,FALSE,"ELEC";#N/A,#N/A,FALSE,"INSTR"}</definedName>
    <definedName name="______gl1_5" localSheetId="4" hidden="1">{#N/A,#N/A,FALSE,"Total_OC015";#N/A,#N/A,FALSE,"ADMIN";#N/A,#N/A,FALSE,"PROCES";#N/A,#N/A,FALSE,"mecan";#N/A,#N/A,FALSE,"civil";#N/A,#N/A,FALSE,"CAÑER";#N/A,#N/A,FALSE,"ELEC";#N/A,#N/A,FALSE,"INSTR"}</definedName>
    <definedName name="______gl1_5" localSheetId="2" hidden="1">{#N/A,#N/A,FALSE,"Total_OC015";#N/A,#N/A,FALSE,"ADMIN";#N/A,#N/A,FALSE,"PROCES";#N/A,#N/A,FALSE,"mecan";#N/A,#N/A,FALSE,"civil";#N/A,#N/A,FALSE,"CAÑER";#N/A,#N/A,FALSE,"ELEC";#N/A,#N/A,FALSE,"INSTR"}</definedName>
    <definedName name="______gl1_5" localSheetId="0" hidden="1">{#N/A,#N/A,FALSE,"Total_OC015";#N/A,#N/A,FALSE,"ADMIN";#N/A,#N/A,FALSE,"PROCES";#N/A,#N/A,FALSE,"mecan";#N/A,#N/A,FALSE,"civil";#N/A,#N/A,FALSE,"CAÑER";#N/A,#N/A,FALSE,"ELEC";#N/A,#N/A,FALSE,"INSTR"}</definedName>
    <definedName name="______gl1_5" localSheetId="6" hidden="1">{#N/A,#N/A,FALSE,"Total_OC015";#N/A,#N/A,FALSE,"ADMIN";#N/A,#N/A,FALSE,"PROCES";#N/A,#N/A,FALSE,"mecan";#N/A,#N/A,FALSE,"civil";#N/A,#N/A,FALSE,"CAÑER";#N/A,#N/A,FALSE,"ELEC";#N/A,#N/A,FALSE,"INSTR"}</definedName>
    <definedName name="______gl1_5" localSheetId="16" hidden="1">{#N/A,#N/A,FALSE,"Total_OC015";#N/A,#N/A,FALSE,"ADMIN";#N/A,#N/A,FALSE,"PROCES";#N/A,#N/A,FALSE,"mecan";#N/A,#N/A,FALSE,"civil";#N/A,#N/A,FALSE,"CAÑER";#N/A,#N/A,FALSE,"ELEC";#N/A,#N/A,FALSE,"INSTR"}</definedName>
    <definedName name="______gl1_5" hidden="1">{#N/A,#N/A,FALSE,"Total_OC015";#N/A,#N/A,FALSE,"ADMIN";#N/A,#N/A,FALSE,"PROCES";#N/A,#N/A,FALSE,"mecan";#N/A,#N/A,FALSE,"civil";#N/A,#N/A,FALSE,"CAÑER";#N/A,#N/A,FALSE,"ELEC";#N/A,#N/A,FALSE,"INSTR"}</definedName>
    <definedName name="_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15" hidden="1">{"FlujoGastos",#N/A,FALSE,"Base";"FlujoGastos",#N/A,FALSE,"Buzón Tren";"FlujoGastos",#N/A,FALSE,"Buzón Camión";"FlujoGastos",#N/A,FALSE,"LHD Camión";"FlujoGastos",#N/A,FALSE,"Cámara Camión"}</definedName>
    <definedName name="______kk2" localSheetId="25" hidden="1">{"FlujoGastos",#N/A,FALSE,"Base";"FlujoGastos",#N/A,FALSE,"Buzón Tren";"FlujoGastos",#N/A,FALSE,"Buzón Camión";"FlujoGastos",#N/A,FALSE,"LHD Camión";"FlujoGastos",#N/A,FALSE,"Cámara Camión"}</definedName>
    <definedName name="______kk2" localSheetId="24" hidden="1">{"FlujoGastos",#N/A,FALSE,"Base";"FlujoGastos",#N/A,FALSE,"Buzón Tren";"FlujoGastos",#N/A,FALSE,"Buzón Camión";"FlujoGastos",#N/A,FALSE,"LHD Camión";"FlujoGastos",#N/A,FALSE,"Cámara Camión"}</definedName>
    <definedName name="______kk2" localSheetId="26" hidden="1">{"FlujoGastos",#N/A,FALSE,"Base";"FlujoGastos",#N/A,FALSE,"Buzón Tren";"FlujoGastos",#N/A,FALSE,"Buzón Camión";"FlujoGastos",#N/A,FALSE,"LHD Camión";"FlujoGastos",#N/A,FALSE,"Cámara Camión"}</definedName>
    <definedName name="______kk2" localSheetId="1" hidden="1">{"FlujoGastos",#N/A,FALSE,"Base";"FlujoGastos",#N/A,FALSE,"Buzón Tren";"FlujoGastos",#N/A,FALSE,"Buzón Camión";"FlujoGastos",#N/A,FALSE,"LHD Camión";"FlujoGastos",#N/A,FALSE,"Cámara Camión"}</definedName>
    <definedName name="______kk2" localSheetId="4" hidden="1">{"FlujoGastos",#N/A,FALSE,"Base";"FlujoGastos",#N/A,FALSE,"Buzón Tren";"FlujoGastos",#N/A,FALSE,"Buzón Camión";"FlujoGastos",#N/A,FALSE,"LHD Camión";"FlujoGastos",#N/A,FALSE,"Cámara Camión"}</definedName>
    <definedName name="______kk2" localSheetId="2" hidden="1">{"FlujoGastos",#N/A,FALSE,"Base";"FlujoGastos",#N/A,FALSE,"Buzón Tren";"FlujoGastos",#N/A,FALSE,"Buzón Camión";"FlujoGastos",#N/A,FALSE,"LHD Camión";"FlujoGastos",#N/A,FALSE,"Cámara Camión"}</definedName>
    <definedName name="______kk2" localSheetId="0" hidden="1">{"FlujoGastos",#N/A,FALSE,"Base";"FlujoGastos",#N/A,FALSE,"Buzón Tren";"FlujoGastos",#N/A,FALSE,"Buzón Camión";"FlujoGastos",#N/A,FALSE,"LHD Camión";"FlujoGastos",#N/A,FALSE,"Cámara Camión"}</definedName>
    <definedName name="______kk2" localSheetId="6" hidden="1">{"FlujoGastos",#N/A,FALSE,"Base";"FlujoGastos",#N/A,FALSE,"Buzón Tren";"FlujoGastos",#N/A,FALSE,"Buzón Camión";"FlujoGastos",#N/A,FALSE,"LHD Camión";"FlujoGastos",#N/A,FALSE,"Cámara Camión"}</definedName>
    <definedName name="______kk2" localSheetId="16" hidden="1">{"FlujoGastos",#N/A,FALSE,"Base";"FlujoGastos",#N/A,FALSE,"Buzón Tren";"FlujoGastos",#N/A,FALSE,"Buzón Camión";"FlujoGastos",#N/A,FALSE,"LHD Camión";"FlujoGastos",#N/A,FALSE,"Cámara Camión"}</definedName>
    <definedName name="______kk2" hidden="1">{"FlujoGastos",#N/A,FALSE,"Base";"FlujoGastos",#N/A,FALSE,"Buzón Tren";"FlujoGastos",#N/A,FALSE,"Buzón Camión";"FlujoGastos",#N/A,FALSE,"LHD Camión";"FlujoGastos",#N/A,FALSE,"Cámara Camión"}</definedName>
    <definedName name="______kk3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15" hidden="1">{"desarrollo",#N/A,FALSE,"Cámara Camión";"resumen",#N/A,FALSE,"Cámara Camión";"eqprod",#N/A,FALSE,"Cámara Camión"}</definedName>
    <definedName name="______kk4" localSheetId="25" hidden="1">{"desarrollo",#N/A,FALSE,"Cámara Camión";"resumen",#N/A,FALSE,"Cámara Camión";"eqprod",#N/A,FALSE,"Cámara Camión"}</definedName>
    <definedName name="______kk4" localSheetId="24" hidden="1">{"desarrollo",#N/A,FALSE,"Cámara Camión";"resumen",#N/A,FALSE,"Cámara Camión";"eqprod",#N/A,FALSE,"Cámara Camión"}</definedName>
    <definedName name="______kk4" localSheetId="26" hidden="1">{"desarrollo",#N/A,FALSE,"Cámara Camión";"resumen",#N/A,FALSE,"Cámara Camión";"eqprod",#N/A,FALSE,"Cámara Camión"}</definedName>
    <definedName name="______kk4" localSheetId="1" hidden="1">{"desarrollo",#N/A,FALSE,"Cámara Camión";"resumen",#N/A,FALSE,"Cámara Camión";"eqprod",#N/A,FALSE,"Cámara Camión"}</definedName>
    <definedName name="______kk4" localSheetId="4" hidden="1">{"desarrollo",#N/A,FALSE,"Cámara Camión";"resumen",#N/A,FALSE,"Cámara Camión";"eqprod",#N/A,FALSE,"Cámara Camión"}</definedName>
    <definedName name="______kk4" localSheetId="2" hidden="1">{"desarrollo",#N/A,FALSE,"Cámara Camión";"resumen",#N/A,FALSE,"Cámara Camión";"eqprod",#N/A,FALSE,"Cámara Camión"}</definedName>
    <definedName name="______kk4" localSheetId="0" hidden="1">{"desarrollo",#N/A,FALSE,"Cámara Camión";"resumen",#N/A,FALSE,"Cámara Camión";"eqprod",#N/A,FALSE,"Cámara Camión"}</definedName>
    <definedName name="______kk4" localSheetId="6" hidden="1">{"desarrollo",#N/A,FALSE,"Cámara Camión";"resumen",#N/A,FALSE,"Cámara Camión";"eqprod",#N/A,FALSE,"Cámara Camión"}</definedName>
    <definedName name="______kk4" localSheetId="16" hidden="1">{"desarrollo",#N/A,FALSE,"Cámara Camión";"resumen",#N/A,FALSE,"Cámara Camión";"eqprod",#N/A,FALSE,"Cámara Camión"}</definedName>
    <definedName name="______kk4" hidden="1">{"desarrollo",#N/A,FALSE,"Cámara Camión";"resumen",#N/A,FALSE,"Cámara Camión";"eqprod",#N/A,FALSE,"Cámara Camión"}</definedName>
    <definedName name="______lot1" localSheetId="15" hidden="1">{#N/A,#N/A,FALSE,"Total_OC015";#N/A,#N/A,FALSE,"ADMIN";#N/A,#N/A,FALSE,"PROCES";#N/A,#N/A,FALSE,"mecan";#N/A,#N/A,FALSE,"civil";#N/A,#N/A,FALSE,"CAÑER";#N/A,#N/A,FALSE,"ELEC";#N/A,#N/A,FALSE,"INSTR"}</definedName>
    <definedName name="______lot1" localSheetId="25" hidden="1">{#N/A,#N/A,FALSE,"Total_OC015";#N/A,#N/A,FALSE,"ADMIN";#N/A,#N/A,FALSE,"PROCES";#N/A,#N/A,FALSE,"mecan";#N/A,#N/A,FALSE,"civil";#N/A,#N/A,FALSE,"CAÑER";#N/A,#N/A,FALSE,"ELEC";#N/A,#N/A,FALSE,"INSTR"}</definedName>
    <definedName name="______lot1" localSheetId="24" hidden="1">{#N/A,#N/A,FALSE,"Total_OC015";#N/A,#N/A,FALSE,"ADMIN";#N/A,#N/A,FALSE,"PROCES";#N/A,#N/A,FALSE,"mecan";#N/A,#N/A,FALSE,"civil";#N/A,#N/A,FALSE,"CAÑER";#N/A,#N/A,FALSE,"ELEC";#N/A,#N/A,FALSE,"INSTR"}</definedName>
    <definedName name="______lot1" localSheetId="26" hidden="1">{#N/A,#N/A,FALSE,"Total_OC015";#N/A,#N/A,FALSE,"ADMIN";#N/A,#N/A,FALSE,"PROCES";#N/A,#N/A,FALSE,"mecan";#N/A,#N/A,FALSE,"civil";#N/A,#N/A,FALSE,"CAÑER";#N/A,#N/A,FALSE,"ELEC";#N/A,#N/A,FALSE,"INSTR"}</definedName>
    <definedName name="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lot1" localSheetId="16" hidden="1">{#N/A,#N/A,FALSE,"Total_OC015";#N/A,#N/A,FALSE,"ADMIN";#N/A,#N/A,FALSE,"PROCES";#N/A,#N/A,FALSE,"mecan";#N/A,#N/A,FALSE,"civil";#N/A,#N/A,FALSE,"CAÑER";#N/A,#N/A,FALSE,"ELEC";#N/A,#N/A,FALSE,"INSTR"}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m1" hidden="1">{#N/A,#N/A,FALSE,"Costos_Elem_Hid";#N/A,#N/A,FALSE,"Costos_Elem_Hid";#N/A,#N/A,FALSE,"Costos_Elem_Hid"}</definedName>
    <definedName name="______m1_1" hidden="1">{#N/A,#N/A,FALSE,"Costos_Elem_Hid";#N/A,#N/A,FALSE,"Costos_Elem_Hid";#N/A,#N/A,FALSE,"Costos_Elem_Hid"}</definedName>
    <definedName name="______M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M2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M2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M2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M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M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M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M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M2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M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m2_1" hidden="1">{#N/A,#N/A,FALSE,"Costos_Elem_Hid";#N/A,#N/A,FALSE,"Costos_Elem_Hid";#N/A,#N/A,FALSE,"Costos_Elem_Hid"}</definedName>
    <definedName name="______m3" hidden="1">{#N/A,#N/A,TRUE,"Costos_Subg_Hid"}</definedName>
    <definedName name="______m3_1" hidden="1">{#N/A,#N/A,TRUE,"Costos_Subg_Hid"}</definedName>
    <definedName name="______MM1" hidden="1">{#N/A,#N/A,FALSE,"Costos_Elem_Hid";#N/A,#N/A,FALSE,"Costos_Elem_Hid";#N/A,#N/A,FALSE,"Costos_Elem_Hid"}</definedName>
    <definedName name="______MM1_1" hidden="1">{#N/A,#N/A,FALSE,"Costos_Elem_Hid";#N/A,#N/A,FALSE,"Costos_Elem_Hid";#N/A,#N/A,FALSE,"Costos_Elem_Hid"}</definedName>
    <definedName name="______pp1" localSheetId="15" hidden="1">{#N/A,#N/A,FALSE,"Costos_Elem_Hid";#N/A,#N/A,FALSE,"Costos_Elem_Hid";#N/A,#N/A,FALSE,"Costos_Elem_Hid"}</definedName>
    <definedName name="______pp1" localSheetId="25" hidden="1">{#N/A,#N/A,FALSE,"Costos_Elem_Hid";#N/A,#N/A,FALSE,"Costos_Elem_Hid";#N/A,#N/A,FALSE,"Costos_Elem_Hid"}</definedName>
    <definedName name="______pp1" localSheetId="24" hidden="1">{#N/A,#N/A,FALSE,"Costos_Elem_Hid";#N/A,#N/A,FALSE,"Costos_Elem_Hid";#N/A,#N/A,FALSE,"Costos_Elem_Hid"}</definedName>
    <definedName name="______pp1" localSheetId="26" hidden="1">{#N/A,#N/A,FALSE,"Costos_Elem_Hid";#N/A,#N/A,FALSE,"Costos_Elem_Hid";#N/A,#N/A,FALSE,"Costos_Elem_Hid"}</definedName>
    <definedName name="______pp1" localSheetId="1" hidden="1">{#N/A,#N/A,FALSE,"Costos_Elem_Hid";#N/A,#N/A,FALSE,"Costos_Elem_Hid";#N/A,#N/A,FALSE,"Costos_Elem_Hid"}</definedName>
    <definedName name="______pp1" localSheetId="4" hidden="1">{#N/A,#N/A,FALSE,"Costos_Elem_Hid";#N/A,#N/A,FALSE,"Costos_Elem_Hid";#N/A,#N/A,FALSE,"Costos_Elem_Hid"}</definedName>
    <definedName name="______pp1" localSheetId="2" hidden="1">{#N/A,#N/A,FALSE,"Costos_Elem_Hid";#N/A,#N/A,FALSE,"Costos_Elem_Hid";#N/A,#N/A,FALSE,"Costos_Elem_Hid"}</definedName>
    <definedName name="______pp1" localSheetId="0" hidden="1">{#N/A,#N/A,FALSE,"Costos_Elem_Hid";#N/A,#N/A,FALSE,"Costos_Elem_Hid";#N/A,#N/A,FALSE,"Costos_Elem_Hid"}</definedName>
    <definedName name="______pp1" localSheetId="6" hidden="1">{#N/A,#N/A,FALSE,"Costos_Elem_Hid";#N/A,#N/A,FALSE,"Costos_Elem_Hid";#N/A,#N/A,FALSE,"Costos_Elem_Hid"}</definedName>
    <definedName name="______pp1" localSheetId="16" hidden="1">{#N/A,#N/A,FALSE,"Costos_Elem_Hid";#N/A,#N/A,FALSE,"Costos_Elem_Hid";#N/A,#N/A,FALSE,"Costos_Elem_Hid"}</definedName>
    <definedName name="______pp1" hidden="1">{#N/A,#N/A,FALSE,"Costos_Elem_Hid";#N/A,#N/A,FALSE,"Costos_Elem_Hid";#N/A,#N/A,FALSE,"Costos_Elem_Hid"}</definedName>
    <definedName name="______pp1_1" hidden="1">{#N/A,#N/A,FALSE,"Costos_Elem_Hid";#N/A,#N/A,FALSE,"Costos_Elem_Hid";#N/A,#N/A,FALSE,"Costos_Elem_Hid"}</definedName>
    <definedName name="____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r" localSheetId="15" hidden="1">{#N/A,#N/A,FALSE,"Total_OC015";#N/A,#N/A,FALSE,"ADMIN";#N/A,#N/A,FALSE,"PROCES";#N/A,#N/A,FALSE,"mecan";#N/A,#N/A,FALSE,"civil";#N/A,#N/A,FALSE,"CAÑER";#N/A,#N/A,FALSE,"ELEC";#N/A,#N/A,FALSE,"INSTR"}</definedName>
    <definedName name="______r" localSheetId="25" hidden="1">{#N/A,#N/A,FALSE,"Total_OC015";#N/A,#N/A,FALSE,"ADMIN";#N/A,#N/A,FALSE,"PROCES";#N/A,#N/A,FALSE,"mecan";#N/A,#N/A,FALSE,"civil";#N/A,#N/A,FALSE,"CAÑER";#N/A,#N/A,FALSE,"ELEC";#N/A,#N/A,FALSE,"INSTR"}</definedName>
    <definedName name="______r" localSheetId="24" hidden="1">{#N/A,#N/A,FALSE,"Total_OC015";#N/A,#N/A,FALSE,"ADMIN";#N/A,#N/A,FALSE,"PROCES";#N/A,#N/A,FALSE,"mecan";#N/A,#N/A,FALSE,"civil";#N/A,#N/A,FALSE,"CAÑER";#N/A,#N/A,FALSE,"ELEC";#N/A,#N/A,FALSE,"INSTR"}</definedName>
    <definedName name="______r" localSheetId="26" hidden="1">{#N/A,#N/A,FALSE,"Total_OC015";#N/A,#N/A,FALSE,"ADMIN";#N/A,#N/A,FALSE,"PROCES";#N/A,#N/A,FALSE,"mecan";#N/A,#N/A,FALSE,"civil";#N/A,#N/A,FALSE,"CAÑER";#N/A,#N/A,FALSE,"ELEC";#N/A,#N/A,FALSE,"INSTR"}</definedName>
    <definedName name="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r" localSheetId="4" hidden="1">{#N/A,#N/A,FALSE,"Total_OC015";#N/A,#N/A,FALSE,"ADMIN";#N/A,#N/A,FALSE,"PROCES";#N/A,#N/A,FALSE,"mecan";#N/A,#N/A,FALSE,"civil";#N/A,#N/A,FALSE,"CAÑER";#N/A,#N/A,FALSE,"ELEC";#N/A,#N/A,FALSE,"INSTR"}</definedName>
    <definedName name="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r" localSheetId="6" hidden="1">{#N/A,#N/A,FALSE,"Total_OC015";#N/A,#N/A,FALSE,"ADMIN";#N/A,#N/A,FALSE,"PROCES";#N/A,#N/A,FALSE,"mecan";#N/A,#N/A,FALSE,"civil";#N/A,#N/A,FALSE,"CAÑER";#N/A,#N/A,FALSE,"ELEC";#N/A,#N/A,FALSE,"INSTR"}</definedName>
    <definedName name="______r" localSheetId="16" hidden="1">{#N/A,#N/A,FALSE,"Total_OC015";#N/A,#N/A,FALSE,"ADMIN";#N/A,#N/A,FALSE,"PROCES";#N/A,#N/A,FALSE,"mecan";#N/A,#N/A,FALSE,"civil";#N/A,#N/A,FALSE,"CAÑER";#N/A,#N/A,FALSE,"ELEC";#N/A,#N/A,FALSE,"INSTR"}</definedName>
    <definedName name="______r" hidden="1">{#N/A,#N/A,FALSE,"Total_OC015";#N/A,#N/A,FALSE,"ADMIN";#N/A,#N/A,FALSE,"PROCES";#N/A,#N/A,FALSE,"mecan";#N/A,#N/A,FALSE,"civil";#N/A,#N/A,FALSE,"CAÑER";#N/A,#N/A,FALSE,"ELEC";#N/A,#N/A,FALSE,"INSTR"}</definedName>
    <definedName name="______r_1" hidden="1">{#N/A,#N/A,FALSE,"Total_OC015";#N/A,#N/A,FALSE,"ADMIN";#N/A,#N/A,FALSE,"PROCES";#N/A,#N/A,FALSE,"mecan";#N/A,#N/A,FALSE,"civil";#N/A,#N/A,FALSE,"CAÑER";#N/A,#N/A,FALSE,"ELEC";#N/A,#N/A,FALSE,"INSTR"}</definedName>
    <definedName name="______rr2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rr2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rr2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rr2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rr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rr2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rr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rr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rr2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rr2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rr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ss1" hidden="1">{#N/A,#N/A,FALSE,"Costos_Elem_Hid";#N/A,#N/A,FALSE,"Costos_Elem_Hid";#N/A,#N/A,FALSE,"Costos_Elem_Hid"}</definedName>
    <definedName name="______ss1_1" hidden="1">{#N/A,#N/A,FALSE,"Costos_Elem_Hid";#N/A,#N/A,FALSE,"Costos_Elem_Hid";#N/A,#N/A,FALSE,"Costos_Elem_Hid"}</definedName>
    <definedName name="______TEC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CP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q12" localSheetId="15" hidden="1">{#N/A,#N/A,FALSE,"Total_OC015";#N/A,#N/A,FALSE,"ADMIN";#N/A,#N/A,FALSE,"PROCES";#N/A,#N/A,FALSE,"mecan";#N/A,#N/A,FALSE,"civil";#N/A,#N/A,FALSE,"CAÑER";#N/A,#N/A,FALSE,"ELEC";#N/A,#N/A,FALSE,"INSTR"}</definedName>
    <definedName name="______wq12" localSheetId="25" hidden="1">{#N/A,#N/A,FALSE,"Total_OC015";#N/A,#N/A,FALSE,"ADMIN";#N/A,#N/A,FALSE,"PROCES";#N/A,#N/A,FALSE,"mecan";#N/A,#N/A,FALSE,"civil";#N/A,#N/A,FALSE,"CAÑER";#N/A,#N/A,FALSE,"ELEC";#N/A,#N/A,FALSE,"INSTR"}</definedName>
    <definedName name="______wq12" localSheetId="24" hidden="1">{#N/A,#N/A,FALSE,"Total_OC015";#N/A,#N/A,FALSE,"ADMIN";#N/A,#N/A,FALSE,"PROCES";#N/A,#N/A,FALSE,"mecan";#N/A,#N/A,FALSE,"civil";#N/A,#N/A,FALSE,"CAÑER";#N/A,#N/A,FALSE,"ELEC";#N/A,#N/A,FALSE,"INSTR"}</definedName>
    <definedName name="______wq12" localSheetId="26" hidden="1">{#N/A,#N/A,FALSE,"Total_OC015";#N/A,#N/A,FALSE,"ADMIN";#N/A,#N/A,FALSE,"PROCES";#N/A,#N/A,FALSE,"mecan";#N/A,#N/A,FALSE,"civil";#N/A,#N/A,FALSE,"CAÑER";#N/A,#N/A,FALSE,"ELEC";#N/A,#N/A,FALSE,"INSTR"}</definedName>
    <definedName name="__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__wq12" localSheetId="4" hidden="1">{#N/A,#N/A,FALSE,"Total_OC015";#N/A,#N/A,FALSE,"ADMIN";#N/A,#N/A,FALSE,"PROCES";#N/A,#N/A,FALSE,"mecan";#N/A,#N/A,FALSE,"civil";#N/A,#N/A,FALSE,"CAÑER";#N/A,#N/A,FALSE,"ELEC";#N/A,#N/A,FALSE,"INSTR"}</definedName>
    <definedName name="__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__wq12" localSheetId="6" hidden="1">{#N/A,#N/A,FALSE,"Total_OC015";#N/A,#N/A,FALSE,"ADMIN";#N/A,#N/A,FALSE,"PROCES";#N/A,#N/A,FALSE,"mecan";#N/A,#N/A,FALSE,"civil";#N/A,#N/A,FALSE,"CAÑER";#N/A,#N/A,FALSE,"ELEC";#N/A,#N/A,FALSE,"INSTR"}</definedName>
    <definedName name="______wq12" localSheetId="16" hidden="1">{#N/A,#N/A,FALSE,"Total_OC015";#N/A,#N/A,FALSE,"ADMIN";#N/A,#N/A,FALSE,"PROCES";#N/A,#N/A,FALSE,"mecan";#N/A,#N/A,FALSE,"civil";#N/A,#N/A,FALSE,"CAÑER";#N/A,#N/A,FALSE,"ELEC";#N/A,#N/A,FALSE,"INSTR"}</definedName>
    <definedName name="______wq12" hidden="1">{#N/A,#N/A,FALSE,"Total_OC015";#N/A,#N/A,FALSE,"ADMIN";#N/A,#N/A,FALSE,"PROCES";#N/A,#N/A,FALSE,"mecan";#N/A,#N/A,FALSE,"civil";#N/A,#N/A,FALSE,"CAÑER";#N/A,#N/A,FALSE,"ELEC";#N/A,#N/A,FALSE,"INSTR"}</definedName>
    <definedName name="______wq12_1" hidden="1">{#N/A,#N/A,FALSE,"Total_OC015";#N/A,#N/A,FALSE,"ADMIN";#N/A,#N/A,FALSE,"PROCES";#N/A,#N/A,FALSE,"mecan";#N/A,#N/A,FALSE,"civil";#N/A,#N/A,FALSE,"CAÑER";#N/A,#N/A,FALSE,"ELEC";#N/A,#N/A,FALSE,"INSTR"}</definedName>
    <definedName name="______wrn1" localSheetId="15" hidden="1">{#N/A,#N/A,TRUE,"Est. de Fact.";#N/A,#N/A,TRUE,"Capitulo 19";#N/A,#N/A,TRUE,"Proyecto P855"}</definedName>
    <definedName name="______wrn1" localSheetId="25" hidden="1">{#N/A,#N/A,TRUE,"Est. de Fact.";#N/A,#N/A,TRUE,"Capitulo 19";#N/A,#N/A,TRUE,"Proyecto P855"}</definedName>
    <definedName name="______wrn1" localSheetId="24" hidden="1">{#N/A,#N/A,TRUE,"Est. de Fact.";#N/A,#N/A,TRUE,"Capitulo 19";#N/A,#N/A,TRUE,"Proyecto P855"}</definedName>
    <definedName name="______wrn1" localSheetId="26" hidden="1">{#N/A,#N/A,TRUE,"Est. de Fact.";#N/A,#N/A,TRUE,"Capitulo 19";#N/A,#N/A,TRUE,"Proyecto P855"}</definedName>
    <definedName name="______wrn1" localSheetId="1" hidden="1">{#N/A,#N/A,TRUE,"Est. de Fact.";#N/A,#N/A,TRUE,"Capitulo 19";#N/A,#N/A,TRUE,"Proyecto P855"}</definedName>
    <definedName name="______wrn1" localSheetId="4" hidden="1">{#N/A,#N/A,TRUE,"Est. de Fact.";#N/A,#N/A,TRUE,"Capitulo 19";#N/A,#N/A,TRUE,"Proyecto P855"}</definedName>
    <definedName name="______wrn1" localSheetId="2" hidden="1">{#N/A,#N/A,TRUE,"Est. de Fact.";#N/A,#N/A,TRUE,"Capitulo 19";#N/A,#N/A,TRUE,"Proyecto P855"}</definedName>
    <definedName name="______wrn1" localSheetId="0" hidden="1">{#N/A,#N/A,TRUE,"Est. de Fact.";#N/A,#N/A,TRUE,"Capitulo 19";#N/A,#N/A,TRUE,"Proyecto P855"}</definedName>
    <definedName name="______wrn1" localSheetId="6" hidden="1">{#N/A,#N/A,TRUE,"Est. de Fact.";#N/A,#N/A,TRUE,"Capitulo 19";#N/A,#N/A,TRUE,"Proyecto P855"}</definedName>
    <definedName name="______wrn1" localSheetId="16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wrn1_1" localSheetId="15" hidden="1">{#N/A,#N/A,TRUE,"Est. de Fact.";#N/A,#N/A,TRUE,"Capitulo 19";#N/A,#N/A,TRUE,"Proyecto P855"}</definedName>
    <definedName name="______wrn1_1" localSheetId="25" hidden="1">{#N/A,#N/A,TRUE,"Est. de Fact.";#N/A,#N/A,TRUE,"Capitulo 19";#N/A,#N/A,TRUE,"Proyecto P855"}</definedName>
    <definedName name="______wrn1_1" localSheetId="24" hidden="1">{#N/A,#N/A,TRUE,"Est. de Fact.";#N/A,#N/A,TRUE,"Capitulo 19";#N/A,#N/A,TRUE,"Proyecto P855"}</definedName>
    <definedName name="______wrn1_1" localSheetId="26" hidden="1">{#N/A,#N/A,TRUE,"Est. de Fact.";#N/A,#N/A,TRUE,"Capitulo 19";#N/A,#N/A,TRUE,"Proyecto P855"}</definedName>
    <definedName name="______wrn1_1" localSheetId="1" hidden="1">{#N/A,#N/A,TRUE,"Est. de Fact.";#N/A,#N/A,TRUE,"Capitulo 19";#N/A,#N/A,TRUE,"Proyecto P855"}</definedName>
    <definedName name="______wrn1_1" localSheetId="4" hidden="1">{#N/A,#N/A,TRUE,"Est. de Fact.";#N/A,#N/A,TRUE,"Capitulo 19";#N/A,#N/A,TRUE,"Proyecto P855"}</definedName>
    <definedName name="______wrn1_1" localSheetId="2" hidden="1">{#N/A,#N/A,TRUE,"Est. de Fact.";#N/A,#N/A,TRUE,"Capitulo 19";#N/A,#N/A,TRUE,"Proyecto P855"}</definedName>
    <definedName name="______wrn1_1" localSheetId="0" hidden="1">{#N/A,#N/A,TRUE,"Est. de Fact.";#N/A,#N/A,TRUE,"Capitulo 19";#N/A,#N/A,TRUE,"Proyecto P855"}</definedName>
    <definedName name="______wrn1_1" localSheetId="6" hidden="1">{#N/A,#N/A,TRUE,"Est. de Fact.";#N/A,#N/A,TRUE,"Capitulo 19";#N/A,#N/A,TRUE,"Proyecto P855"}</definedName>
    <definedName name="______wrn1_1" localSheetId="16" hidden="1">{#N/A,#N/A,TRUE,"Est. de Fact.";#N/A,#N/A,TRUE,"Capitulo 19";#N/A,#N/A,TRUE,"Proyecto P855"}</definedName>
    <definedName name="______wrn1_1" hidden="1">{#N/A,#N/A,TRUE,"Est. de Fact.";#N/A,#N/A,TRUE,"Capitulo 19";#N/A,#N/A,TRUE,"Proyecto P855"}</definedName>
    <definedName name="______wrn1_2" localSheetId="15" hidden="1">{#N/A,#N/A,TRUE,"Est. de Fact.";#N/A,#N/A,TRUE,"Capitulo 19";#N/A,#N/A,TRUE,"Proyecto P855"}</definedName>
    <definedName name="______wrn1_2" localSheetId="25" hidden="1">{#N/A,#N/A,TRUE,"Est. de Fact.";#N/A,#N/A,TRUE,"Capitulo 19";#N/A,#N/A,TRUE,"Proyecto P855"}</definedName>
    <definedName name="______wrn1_2" localSheetId="24" hidden="1">{#N/A,#N/A,TRUE,"Est. de Fact.";#N/A,#N/A,TRUE,"Capitulo 19";#N/A,#N/A,TRUE,"Proyecto P855"}</definedName>
    <definedName name="______wrn1_2" localSheetId="26" hidden="1">{#N/A,#N/A,TRUE,"Est. de Fact.";#N/A,#N/A,TRUE,"Capitulo 19";#N/A,#N/A,TRUE,"Proyecto P855"}</definedName>
    <definedName name="______wrn1_2" localSheetId="1" hidden="1">{#N/A,#N/A,TRUE,"Est. de Fact.";#N/A,#N/A,TRUE,"Capitulo 19";#N/A,#N/A,TRUE,"Proyecto P855"}</definedName>
    <definedName name="______wrn1_2" localSheetId="4" hidden="1">{#N/A,#N/A,TRUE,"Est. de Fact.";#N/A,#N/A,TRUE,"Capitulo 19";#N/A,#N/A,TRUE,"Proyecto P855"}</definedName>
    <definedName name="______wrn1_2" localSheetId="2" hidden="1">{#N/A,#N/A,TRUE,"Est. de Fact.";#N/A,#N/A,TRUE,"Capitulo 19";#N/A,#N/A,TRUE,"Proyecto P855"}</definedName>
    <definedName name="______wrn1_2" localSheetId="0" hidden="1">{#N/A,#N/A,TRUE,"Est. de Fact.";#N/A,#N/A,TRUE,"Capitulo 19";#N/A,#N/A,TRUE,"Proyecto P855"}</definedName>
    <definedName name="______wrn1_2" localSheetId="6" hidden="1">{#N/A,#N/A,TRUE,"Est. de Fact.";#N/A,#N/A,TRUE,"Capitulo 19";#N/A,#N/A,TRUE,"Proyecto P855"}</definedName>
    <definedName name="______wrn1_2" localSheetId="16" hidden="1">{#N/A,#N/A,TRUE,"Est. de Fact.";#N/A,#N/A,TRUE,"Capitulo 19";#N/A,#N/A,TRUE,"Proyecto P855"}</definedName>
    <definedName name="______wrn1_2" hidden="1">{#N/A,#N/A,TRUE,"Est. de Fact.";#N/A,#N/A,TRUE,"Capitulo 19";#N/A,#N/A,TRUE,"Proyecto P855"}</definedName>
    <definedName name="______wrn1_3" localSheetId="15" hidden="1">{#N/A,#N/A,TRUE,"Est. de Fact.";#N/A,#N/A,TRUE,"Capitulo 19";#N/A,#N/A,TRUE,"Proyecto P855"}</definedName>
    <definedName name="______wrn1_3" localSheetId="25" hidden="1">{#N/A,#N/A,TRUE,"Est. de Fact.";#N/A,#N/A,TRUE,"Capitulo 19";#N/A,#N/A,TRUE,"Proyecto P855"}</definedName>
    <definedName name="______wrn1_3" localSheetId="24" hidden="1">{#N/A,#N/A,TRUE,"Est. de Fact.";#N/A,#N/A,TRUE,"Capitulo 19";#N/A,#N/A,TRUE,"Proyecto P855"}</definedName>
    <definedName name="______wrn1_3" localSheetId="26" hidden="1">{#N/A,#N/A,TRUE,"Est. de Fact.";#N/A,#N/A,TRUE,"Capitulo 19";#N/A,#N/A,TRUE,"Proyecto P855"}</definedName>
    <definedName name="______wrn1_3" localSheetId="1" hidden="1">{#N/A,#N/A,TRUE,"Est. de Fact.";#N/A,#N/A,TRUE,"Capitulo 19";#N/A,#N/A,TRUE,"Proyecto P855"}</definedName>
    <definedName name="______wrn1_3" localSheetId="4" hidden="1">{#N/A,#N/A,TRUE,"Est. de Fact.";#N/A,#N/A,TRUE,"Capitulo 19";#N/A,#N/A,TRUE,"Proyecto P855"}</definedName>
    <definedName name="______wrn1_3" localSheetId="2" hidden="1">{#N/A,#N/A,TRUE,"Est. de Fact.";#N/A,#N/A,TRUE,"Capitulo 19";#N/A,#N/A,TRUE,"Proyecto P855"}</definedName>
    <definedName name="______wrn1_3" localSheetId="0" hidden="1">{#N/A,#N/A,TRUE,"Est. de Fact.";#N/A,#N/A,TRUE,"Capitulo 19";#N/A,#N/A,TRUE,"Proyecto P855"}</definedName>
    <definedName name="______wrn1_3" localSheetId="6" hidden="1">{#N/A,#N/A,TRUE,"Est. de Fact.";#N/A,#N/A,TRUE,"Capitulo 19";#N/A,#N/A,TRUE,"Proyecto P855"}</definedName>
    <definedName name="______wrn1_3" localSheetId="16" hidden="1">{#N/A,#N/A,TRUE,"Est. de Fact.";#N/A,#N/A,TRUE,"Capitulo 19";#N/A,#N/A,TRUE,"Proyecto P855"}</definedName>
    <definedName name="______wrn1_3" hidden="1">{#N/A,#N/A,TRUE,"Est. de Fact.";#N/A,#N/A,TRUE,"Capitulo 19";#N/A,#N/A,TRUE,"Proyecto P855"}</definedName>
    <definedName name="______wrn1_4" localSheetId="15" hidden="1">{#N/A,#N/A,TRUE,"Est. de Fact.";#N/A,#N/A,TRUE,"Capitulo 19";#N/A,#N/A,TRUE,"Proyecto P855"}</definedName>
    <definedName name="______wrn1_4" localSheetId="25" hidden="1">{#N/A,#N/A,TRUE,"Est. de Fact.";#N/A,#N/A,TRUE,"Capitulo 19";#N/A,#N/A,TRUE,"Proyecto P855"}</definedName>
    <definedName name="______wrn1_4" localSheetId="24" hidden="1">{#N/A,#N/A,TRUE,"Est. de Fact.";#N/A,#N/A,TRUE,"Capitulo 19";#N/A,#N/A,TRUE,"Proyecto P855"}</definedName>
    <definedName name="______wrn1_4" localSheetId="26" hidden="1">{#N/A,#N/A,TRUE,"Est. de Fact.";#N/A,#N/A,TRUE,"Capitulo 19";#N/A,#N/A,TRUE,"Proyecto P855"}</definedName>
    <definedName name="______wrn1_4" localSheetId="1" hidden="1">{#N/A,#N/A,TRUE,"Est. de Fact.";#N/A,#N/A,TRUE,"Capitulo 19";#N/A,#N/A,TRUE,"Proyecto P855"}</definedName>
    <definedName name="______wrn1_4" localSheetId="4" hidden="1">{#N/A,#N/A,TRUE,"Est. de Fact.";#N/A,#N/A,TRUE,"Capitulo 19";#N/A,#N/A,TRUE,"Proyecto P855"}</definedName>
    <definedName name="______wrn1_4" localSheetId="2" hidden="1">{#N/A,#N/A,TRUE,"Est. de Fact.";#N/A,#N/A,TRUE,"Capitulo 19";#N/A,#N/A,TRUE,"Proyecto P855"}</definedName>
    <definedName name="______wrn1_4" localSheetId="0" hidden="1">{#N/A,#N/A,TRUE,"Est. de Fact.";#N/A,#N/A,TRUE,"Capitulo 19";#N/A,#N/A,TRUE,"Proyecto P855"}</definedName>
    <definedName name="______wrn1_4" localSheetId="6" hidden="1">{#N/A,#N/A,TRUE,"Est. de Fact.";#N/A,#N/A,TRUE,"Capitulo 19";#N/A,#N/A,TRUE,"Proyecto P855"}</definedName>
    <definedName name="______wrn1_4" localSheetId="16" hidden="1">{#N/A,#N/A,TRUE,"Est. de Fact.";#N/A,#N/A,TRUE,"Capitulo 19";#N/A,#N/A,TRUE,"Proyecto P855"}</definedName>
    <definedName name="______wrn1_4" hidden="1">{#N/A,#N/A,TRUE,"Est. de Fact.";#N/A,#N/A,TRUE,"Capitulo 19";#N/A,#N/A,TRUE,"Proyecto P855"}</definedName>
    <definedName name="______wrn1_5" localSheetId="15" hidden="1">{#N/A,#N/A,TRUE,"Est. de Fact.";#N/A,#N/A,TRUE,"Capitulo 19";#N/A,#N/A,TRUE,"Proyecto P855"}</definedName>
    <definedName name="______wrn1_5" localSheetId="25" hidden="1">{#N/A,#N/A,TRUE,"Est. de Fact.";#N/A,#N/A,TRUE,"Capitulo 19";#N/A,#N/A,TRUE,"Proyecto P855"}</definedName>
    <definedName name="______wrn1_5" localSheetId="24" hidden="1">{#N/A,#N/A,TRUE,"Est. de Fact.";#N/A,#N/A,TRUE,"Capitulo 19";#N/A,#N/A,TRUE,"Proyecto P855"}</definedName>
    <definedName name="______wrn1_5" localSheetId="26" hidden="1">{#N/A,#N/A,TRUE,"Est. de Fact.";#N/A,#N/A,TRUE,"Capitulo 19";#N/A,#N/A,TRUE,"Proyecto P855"}</definedName>
    <definedName name="______wrn1_5" localSheetId="1" hidden="1">{#N/A,#N/A,TRUE,"Est. de Fact.";#N/A,#N/A,TRUE,"Capitulo 19";#N/A,#N/A,TRUE,"Proyecto P855"}</definedName>
    <definedName name="______wrn1_5" localSheetId="4" hidden="1">{#N/A,#N/A,TRUE,"Est. de Fact.";#N/A,#N/A,TRUE,"Capitulo 19";#N/A,#N/A,TRUE,"Proyecto P855"}</definedName>
    <definedName name="______wrn1_5" localSheetId="2" hidden="1">{#N/A,#N/A,TRUE,"Est. de Fact.";#N/A,#N/A,TRUE,"Capitulo 19";#N/A,#N/A,TRUE,"Proyecto P855"}</definedName>
    <definedName name="______wrn1_5" localSheetId="0" hidden="1">{#N/A,#N/A,TRUE,"Est. de Fact.";#N/A,#N/A,TRUE,"Capitulo 19";#N/A,#N/A,TRUE,"Proyecto P855"}</definedName>
    <definedName name="______wrn1_5" localSheetId="6" hidden="1">{#N/A,#N/A,TRUE,"Est. de Fact.";#N/A,#N/A,TRUE,"Capitulo 19";#N/A,#N/A,TRUE,"Proyecto P855"}</definedName>
    <definedName name="______wrn1_5" localSheetId="16" hidden="1">{#N/A,#N/A,TRUE,"Est. de Fact.";#N/A,#N/A,TRUE,"Capitulo 19";#N/A,#N/A,TRUE,"Proyecto P855"}</definedName>
    <definedName name="______wrn1_5" hidden="1">{#N/A,#N/A,TRUE,"Est. de Fact.";#N/A,#N/A,TRUE,"Capitulo 19";#N/A,#N/A,TRUE,"Proyecto P855"}</definedName>
    <definedName name="______wrn2" localSheetId="15" hidden="1">{#N/A,#N/A,TRUE,"Est. de Fact.";#N/A,#N/A,TRUE,"Capitulo 19";#N/A,#N/A,TRUE,"Proyecto P855"}</definedName>
    <definedName name="______wrn2" localSheetId="25" hidden="1">{#N/A,#N/A,TRUE,"Est. de Fact.";#N/A,#N/A,TRUE,"Capitulo 19";#N/A,#N/A,TRUE,"Proyecto P855"}</definedName>
    <definedName name="______wrn2" localSheetId="24" hidden="1">{#N/A,#N/A,TRUE,"Est. de Fact.";#N/A,#N/A,TRUE,"Capitulo 19";#N/A,#N/A,TRUE,"Proyecto P855"}</definedName>
    <definedName name="______wrn2" localSheetId="26" hidden="1">{#N/A,#N/A,TRUE,"Est. de Fact.";#N/A,#N/A,TRUE,"Capitulo 19";#N/A,#N/A,TRUE,"Proyecto P855"}</definedName>
    <definedName name="______wrn2" localSheetId="1" hidden="1">{#N/A,#N/A,TRUE,"Est. de Fact.";#N/A,#N/A,TRUE,"Capitulo 19";#N/A,#N/A,TRUE,"Proyecto P855"}</definedName>
    <definedName name="______wrn2" localSheetId="4" hidden="1">{#N/A,#N/A,TRUE,"Est. de Fact.";#N/A,#N/A,TRUE,"Capitulo 19";#N/A,#N/A,TRUE,"Proyecto P855"}</definedName>
    <definedName name="______wrn2" localSheetId="2" hidden="1">{#N/A,#N/A,TRUE,"Est. de Fact.";#N/A,#N/A,TRUE,"Capitulo 19";#N/A,#N/A,TRUE,"Proyecto P855"}</definedName>
    <definedName name="______wrn2" localSheetId="0" hidden="1">{#N/A,#N/A,TRUE,"Est. de Fact.";#N/A,#N/A,TRUE,"Capitulo 19";#N/A,#N/A,TRUE,"Proyecto P855"}</definedName>
    <definedName name="______wrn2" localSheetId="6" hidden="1">{#N/A,#N/A,TRUE,"Est. de Fact.";#N/A,#N/A,TRUE,"Capitulo 19";#N/A,#N/A,TRUE,"Proyecto P855"}</definedName>
    <definedName name="______wrn2" localSheetId="16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3" localSheetId="15" hidden="1">{#N/A,#N/A,FALSE,"Total_OC015";#N/A,#N/A,FALSE,"ADMIN";#N/A,#N/A,FALSE,"PROCES";#N/A,#N/A,FALSE,"mecan";#N/A,#N/A,FALSE,"civil";#N/A,#N/A,FALSE,"CAÑER";#N/A,#N/A,FALSE,"ELEC";#N/A,#N/A,FALSE,"INSTR"}</definedName>
    <definedName name="______wrn3" localSheetId="25" hidden="1">{#N/A,#N/A,FALSE,"Total_OC015";#N/A,#N/A,FALSE,"ADMIN";#N/A,#N/A,FALSE,"PROCES";#N/A,#N/A,FALSE,"mecan";#N/A,#N/A,FALSE,"civil";#N/A,#N/A,FALSE,"CAÑER";#N/A,#N/A,FALSE,"ELEC";#N/A,#N/A,FALSE,"INSTR"}</definedName>
    <definedName name="______wrn3" localSheetId="24" hidden="1">{#N/A,#N/A,FALSE,"Total_OC015";#N/A,#N/A,FALSE,"ADMIN";#N/A,#N/A,FALSE,"PROCES";#N/A,#N/A,FALSE,"mecan";#N/A,#N/A,FALSE,"civil";#N/A,#N/A,FALSE,"CAÑER";#N/A,#N/A,FALSE,"ELEC";#N/A,#N/A,FALSE,"INSTR"}</definedName>
    <definedName name="______wrn3" localSheetId="26" hidden="1">{#N/A,#N/A,FALSE,"Total_OC015";#N/A,#N/A,FALSE,"ADMIN";#N/A,#N/A,FALSE,"PROCES";#N/A,#N/A,FALSE,"mecan";#N/A,#N/A,FALSE,"civil";#N/A,#N/A,FALSE,"CAÑER";#N/A,#N/A,FALSE,"ELEC";#N/A,#N/A,FALSE,"INSTR"}</definedName>
    <definedName name="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wrn3" localSheetId="16" hidden="1">{#N/A,#N/A,FALSE,"Total_OC015";#N/A,#N/A,FALSE,"ADMIN";#N/A,#N/A,FALSE,"PROCES";#N/A,#N/A,FALSE,"mecan";#N/A,#N/A,FALSE,"civil";#N/A,#N/A,FALSE,"CAÑER";#N/A,#N/A,FALSE,"ELEC";#N/A,#N/A,FALSE,"INSTR"}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6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6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6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6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6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6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6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X2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X2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X2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X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X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X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X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X2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X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45555" hidden="1">{#N/A,#N/A,FALSE,"Costos_Elem_Hid";#N/A,#N/A,FALSE,"Costos_Elem_Hid";#N/A,#N/A,FALSE,"Costos_Elem_Hid"}</definedName>
    <definedName name="_____a45555_1" hidden="1">{#N/A,#N/A,FALSE,"Costos_Elem_Hid";#N/A,#N/A,FALSE,"Costos_Elem_Hid";#N/A,#N/A,FALSE,"Costos_Elem_Hid"}</definedName>
    <definedName name="___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cc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cc1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cc1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cc1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cc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cc1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cc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equ1" localSheetId="15" hidden="1">{#N/A,#N/A,TRUE,"Est. de Fact.";#N/A,#N/A,TRUE,"Capitulo 19";#N/A,#N/A,TRUE,"Proyecto P855"}</definedName>
    <definedName name="_____equ1" localSheetId="25" hidden="1">{#N/A,#N/A,TRUE,"Est. de Fact.";#N/A,#N/A,TRUE,"Capitulo 19";#N/A,#N/A,TRUE,"Proyecto P855"}</definedName>
    <definedName name="_____equ1" localSheetId="24" hidden="1">{#N/A,#N/A,TRUE,"Est. de Fact.";#N/A,#N/A,TRUE,"Capitulo 19";#N/A,#N/A,TRUE,"Proyecto P855"}</definedName>
    <definedName name="_____equ1" localSheetId="26" hidden="1">{#N/A,#N/A,TRUE,"Est. de Fact.";#N/A,#N/A,TRUE,"Capitulo 19";#N/A,#N/A,TRUE,"Proyecto P855"}</definedName>
    <definedName name="_____equ1" localSheetId="1" hidden="1">{#N/A,#N/A,TRUE,"Est. de Fact.";#N/A,#N/A,TRUE,"Capitulo 19";#N/A,#N/A,TRUE,"Proyecto P855"}</definedName>
    <definedName name="_____equ1" localSheetId="4" hidden="1">{#N/A,#N/A,TRUE,"Est. de Fact.";#N/A,#N/A,TRUE,"Capitulo 19";#N/A,#N/A,TRUE,"Proyecto P855"}</definedName>
    <definedName name="_____equ1" localSheetId="2" hidden="1">{#N/A,#N/A,TRUE,"Est. de Fact.";#N/A,#N/A,TRUE,"Capitulo 19";#N/A,#N/A,TRUE,"Proyecto P855"}</definedName>
    <definedName name="_____equ1" localSheetId="0" hidden="1">{#N/A,#N/A,TRUE,"Est. de Fact.";#N/A,#N/A,TRUE,"Capitulo 19";#N/A,#N/A,TRUE,"Proyecto P855"}</definedName>
    <definedName name="_____equ1" localSheetId="6" hidden="1">{#N/A,#N/A,TRUE,"Est. de Fact.";#N/A,#N/A,TRUE,"Capitulo 19";#N/A,#N/A,TRUE,"Proyecto P855"}</definedName>
    <definedName name="_____equ1" localSheetId="16" hidden="1">{#N/A,#N/A,TRUE,"Est. de Fact.";#N/A,#N/A,TRUE,"Capitulo 19";#N/A,#N/A,TRUE,"Proyecto P855"}</definedName>
    <definedName name="_____equ1" hidden="1">{#N/A,#N/A,TRUE,"Est. de Fact.";#N/A,#N/A,TRUE,"Capitulo 19";#N/A,#N/A,TRUE,"Proyecto P855"}</definedName>
    <definedName name="_____equ1_1" localSheetId="15" hidden="1">{#N/A,#N/A,TRUE,"Est. de Fact.";#N/A,#N/A,TRUE,"Capitulo 19";#N/A,#N/A,TRUE,"Proyecto P855"}</definedName>
    <definedName name="_____equ1_1" localSheetId="25" hidden="1">{#N/A,#N/A,TRUE,"Est. de Fact.";#N/A,#N/A,TRUE,"Capitulo 19";#N/A,#N/A,TRUE,"Proyecto P855"}</definedName>
    <definedName name="_____equ1_1" localSheetId="24" hidden="1">{#N/A,#N/A,TRUE,"Est. de Fact.";#N/A,#N/A,TRUE,"Capitulo 19";#N/A,#N/A,TRUE,"Proyecto P855"}</definedName>
    <definedName name="_____equ1_1" localSheetId="26" hidden="1">{#N/A,#N/A,TRUE,"Est. de Fact.";#N/A,#N/A,TRUE,"Capitulo 19";#N/A,#N/A,TRUE,"Proyecto P855"}</definedName>
    <definedName name="_____equ1_1" localSheetId="1" hidden="1">{#N/A,#N/A,TRUE,"Est. de Fact.";#N/A,#N/A,TRUE,"Capitulo 19";#N/A,#N/A,TRUE,"Proyecto P855"}</definedName>
    <definedName name="_____equ1_1" localSheetId="4" hidden="1">{#N/A,#N/A,TRUE,"Est. de Fact.";#N/A,#N/A,TRUE,"Capitulo 19";#N/A,#N/A,TRUE,"Proyecto P855"}</definedName>
    <definedName name="_____equ1_1" localSheetId="2" hidden="1">{#N/A,#N/A,TRUE,"Est. de Fact.";#N/A,#N/A,TRUE,"Capitulo 19";#N/A,#N/A,TRUE,"Proyecto P855"}</definedName>
    <definedName name="_____equ1_1" localSheetId="0" hidden="1">{#N/A,#N/A,TRUE,"Est. de Fact.";#N/A,#N/A,TRUE,"Capitulo 19";#N/A,#N/A,TRUE,"Proyecto P855"}</definedName>
    <definedName name="_____equ1_1" localSheetId="6" hidden="1">{#N/A,#N/A,TRUE,"Est. de Fact.";#N/A,#N/A,TRUE,"Capitulo 19";#N/A,#N/A,TRUE,"Proyecto P855"}</definedName>
    <definedName name="_____equ1_1" localSheetId="16" hidden="1">{#N/A,#N/A,TRUE,"Est. de Fact.";#N/A,#N/A,TRUE,"Capitulo 19";#N/A,#N/A,TRUE,"Proyecto P855"}</definedName>
    <definedName name="_____equ1_1" hidden="1">{#N/A,#N/A,TRUE,"Est. de Fact.";#N/A,#N/A,TRUE,"Capitulo 19";#N/A,#N/A,TRUE,"Proyecto P855"}</definedName>
    <definedName name="_____equ1_2" localSheetId="15" hidden="1">{#N/A,#N/A,TRUE,"Est. de Fact.";#N/A,#N/A,TRUE,"Capitulo 19";#N/A,#N/A,TRUE,"Proyecto P855"}</definedName>
    <definedName name="_____equ1_2" localSheetId="25" hidden="1">{#N/A,#N/A,TRUE,"Est. de Fact.";#N/A,#N/A,TRUE,"Capitulo 19";#N/A,#N/A,TRUE,"Proyecto P855"}</definedName>
    <definedName name="_____equ1_2" localSheetId="24" hidden="1">{#N/A,#N/A,TRUE,"Est. de Fact.";#N/A,#N/A,TRUE,"Capitulo 19";#N/A,#N/A,TRUE,"Proyecto P855"}</definedName>
    <definedName name="_____equ1_2" localSheetId="26" hidden="1">{#N/A,#N/A,TRUE,"Est. de Fact.";#N/A,#N/A,TRUE,"Capitulo 19";#N/A,#N/A,TRUE,"Proyecto P855"}</definedName>
    <definedName name="_____equ1_2" localSheetId="1" hidden="1">{#N/A,#N/A,TRUE,"Est. de Fact.";#N/A,#N/A,TRUE,"Capitulo 19";#N/A,#N/A,TRUE,"Proyecto P855"}</definedName>
    <definedName name="_____equ1_2" localSheetId="4" hidden="1">{#N/A,#N/A,TRUE,"Est. de Fact.";#N/A,#N/A,TRUE,"Capitulo 19";#N/A,#N/A,TRUE,"Proyecto P855"}</definedName>
    <definedName name="_____equ1_2" localSheetId="2" hidden="1">{#N/A,#N/A,TRUE,"Est. de Fact.";#N/A,#N/A,TRUE,"Capitulo 19";#N/A,#N/A,TRUE,"Proyecto P855"}</definedName>
    <definedName name="_____equ1_2" localSheetId="0" hidden="1">{#N/A,#N/A,TRUE,"Est. de Fact.";#N/A,#N/A,TRUE,"Capitulo 19";#N/A,#N/A,TRUE,"Proyecto P855"}</definedName>
    <definedName name="_____equ1_2" localSheetId="6" hidden="1">{#N/A,#N/A,TRUE,"Est. de Fact.";#N/A,#N/A,TRUE,"Capitulo 19";#N/A,#N/A,TRUE,"Proyecto P855"}</definedName>
    <definedName name="_____equ1_2" localSheetId="16" hidden="1">{#N/A,#N/A,TRUE,"Est. de Fact.";#N/A,#N/A,TRUE,"Capitulo 19";#N/A,#N/A,TRUE,"Proyecto P855"}</definedName>
    <definedName name="_____equ1_2" hidden="1">{#N/A,#N/A,TRUE,"Est. de Fact.";#N/A,#N/A,TRUE,"Capitulo 19";#N/A,#N/A,TRUE,"Proyecto P855"}</definedName>
    <definedName name="_____equ1_3" localSheetId="15" hidden="1">{#N/A,#N/A,TRUE,"Est. de Fact.";#N/A,#N/A,TRUE,"Capitulo 19";#N/A,#N/A,TRUE,"Proyecto P855"}</definedName>
    <definedName name="_____equ1_3" localSheetId="25" hidden="1">{#N/A,#N/A,TRUE,"Est. de Fact.";#N/A,#N/A,TRUE,"Capitulo 19";#N/A,#N/A,TRUE,"Proyecto P855"}</definedName>
    <definedName name="_____equ1_3" localSheetId="24" hidden="1">{#N/A,#N/A,TRUE,"Est. de Fact.";#N/A,#N/A,TRUE,"Capitulo 19";#N/A,#N/A,TRUE,"Proyecto P855"}</definedName>
    <definedName name="_____equ1_3" localSheetId="26" hidden="1">{#N/A,#N/A,TRUE,"Est. de Fact.";#N/A,#N/A,TRUE,"Capitulo 19";#N/A,#N/A,TRUE,"Proyecto P855"}</definedName>
    <definedName name="_____equ1_3" localSheetId="1" hidden="1">{#N/A,#N/A,TRUE,"Est. de Fact.";#N/A,#N/A,TRUE,"Capitulo 19";#N/A,#N/A,TRUE,"Proyecto P855"}</definedName>
    <definedName name="_____equ1_3" localSheetId="4" hidden="1">{#N/A,#N/A,TRUE,"Est. de Fact.";#N/A,#N/A,TRUE,"Capitulo 19";#N/A,#N/A,TRUE,"Proyecto P855"}</definedName>
    <definedName name="_____equ1_3" localSheetId="2" hidden="1">{#N/A,#N/A,TRUE,"Est. de Fact.";#N/A,#N/A,TRUE,"Capitulo 19";#N/A,#N/A,TRUE,"Proyecto P855"}</definedName>
    <definedName name="_____equ1_3" localSheetId="0" hidden="1">{#N/A,#N/A,TRUE,"Est. de Fact.";#N/A,#N/A,TRUE,"Capitulo 19";#N/A,#N/A,TRUE,"Proyecto P855"}</definedName>
    <definedName name="_____equ1_3" localSheetId="6" hidden="1">{#N/A,#N/A,TRUE,"Est. de Fact.";#N/A,#N/A,TRUE,"Capitulo 19";#N/A,#N/A,TRUE,"Proyecto P855"}</definedName>
    <definedName name="_____equ1_3" localSheetId="16" hidden="1">{#N/A,#N/A,TRUE,"Est. de Fact.";#N/A,#N/A,TRUE,"Capitulo 19";#N/A,#N/A,TRUE,"Proyecto P855"}</definedName>
    <definedName name="_____equ1_3" hidden="1">{#N/A,#N/A,TRUE,"Est. de Fact.";#N/A,#N/A,TRUE,"Capitulo 19";#N/A,#N/A,TRUE,"Proyecto P855"}</definedName>
    <definedName name="_____equ1_4" localSheetId="15" hidden="1">{#N/A,#N/A,TRUE,"Est. de Fact.";#N/A,#N/A,TRUE,"Capitulo 19";#N/A,#N/A,TRUE,"Proyecto P855"}</definedName>
    <definedName name="_____equ1_4" localSheetId="25" hidden="1">{#N/A,#N/A,TRUE,"Est. de Fact.";#N/A,#N/A,TRUE,"Capitulo 19";#N/A,#N/A,TRUE,"Proyecto P855"}</definedName>
    <definedName name="_____equ1_4" localSheetId="24" hidden="1">{#N/A,#N/A,TRUE,"Est. de Fact.";#N/A,#N/A,TRUE,"Capitulo 19";#N/A,#N/A,TRUE,"Proyecto P855"}</definedName>
    <definedName name="_____equ1_4" localSheetId="26" hidden="1">{#N/A,#N/A,TRUE,"Est. de Fact.";#N/A,#N/A,TRUE,"Capitulo 19";#N/A,#N/A,TRUE,"Proyecto P855"}</definedName>
    <definedName name="_____equ1_4" localSheetId="1" hidden="1">{#N/A,#N/A,TRUE,"Est. de Fact.";#N/A,#N/A,TRUE,"Capitulo 19";#N/A,#N/A,TRUE,"Proyecto P855"}</definedName>
    <definedName name="_____equ1_4" localSheetId="4" hidden="1">{#N/A,#N/A,TRUE,"Est. de Fact.";#N/A,#N/A,TRUE,"Capitulo 19";#N/A,#N/A,TRUE,"Proyecto P855"}</definedName>
    <definedName name="_____equ1_4" localSheetId="2" hidden="1">{#N/A,#N/A,TRUE,"Est. de Fact.";#N/A,#N/A,TRUE,"Capitulo 19";#N/A,#N/A,TRUE,"Proyecto P855"}</definedName>
    <definedName name="_____equ1_4" localSheetId="0" hidden="1">{#N/A,#N/A,TRUE,"Est. de Fact.";#N/A,#N/A,TRUE,"Capitulo 19";#N/A,#N/A,TRUE,"Proyecto P855"}</definedName>
    <definedName name="_____equ1_4" localSheetId="6" hidden="1">{#N/A,#N/A,TRUE,"Est. de Fact.";#N/A,#N/A,TRUE,"Capitulo 19";#N/A,#N/A,TRUE,"Proyecto P855"}</definedName>
    <definedName name="_____equ1_4" localSheetId="16" hidden="1">{#N/A,#N/A,TRUE,"Est. de Fact.";#N/A,#N/A,TRUE,"Capitulo 19";#N/A,#N/A,TRUE,"Proyecto P855"}</definedName>
    <definedName name="_____equ1_4" hidden="1">{#N/A,#N/A,TRUE,"Est. de Fact.";#N/A,#N/A,TRUE,"Capitulo 19";#N/A,#N/A,TRUE,"Proyecto P855"}</definedName>
    <definedName name="_____equ1_5" localSheetId="15" hidden="1">{#N/A,#N/A,TRUE,"Est. de Fact.";#N/A,#N/A,TRUE,"Capitulo 19";#N/A,#N/A,TRUE,"Proyecto P855"}</definedName>
    <definedName name="_____equ1_5" localSheetId="25" hidden="1">{#N/A,#N/A,TRUE,"Est. de Fact.";#N/A,#N/A,TRUE,"Capitulo 19";#N/A,#N/A,TRUE,"Proyecto P855"}</definedName>
    <definedName name="_____equ1_5" localSheetId="24" hidden="1">{#N/A,#N/A,TRUE,"Est. de Fact.";#N/A,#N/A,TRUE,"Capitulo 19";#N/A,#N/A,TRUE,"Proyecto P855"}</definedName>
    <definedName name="_____equ1_5" localSheetId="26" hidden="1">{#N/A,#N/A,TRUE,"Est. de Fact.";#N/A,#N/A,TRUE,"Capitulo 19";#N/A,#N/A,TRUE,"Proyecto P855"}</definedName>
    <definedName name="_____equ1_5" localSheetId="1" hidden="1">{#N/A,#N/A,TRUE,"Est. de Fact.";#N/A,#N/A,TRUE,"Capitulo 19";#N/A,#N/A,TRUE,"Proyecto P855"}</definedName>
    <definedName name="_____equ1_5" localSheetId="4" hidden="1">{#N/A,#N/A,TRUE,"Est. de Fact.";#N/A,#N/A,TRUE,"Capitulo 19";#N/A,#N/A,TRUE,"Proyecto P855"}</definedName>
    <definedName name="_____equ1_5" localSheetId="2" hidden="1">{#N/A,#N/A,TRUE,"Est. de Fact.";#N/A,#N/A,TRUE,"Capitulo 19";#N/A,#N/A,TRUE,"Proyecto P855"}</definedName>
    <definedName name="_____equ1_5" localSheetId="0" hidden="1">{#N/A,#N/A,TRUE,"Est. de Fact.";#N/A,#N/A,TRUE,"Capitulo 19";#N/A,#N/A,TRUE,"Proyecto P855"}</definedName>
    <definedName name="_____equ1_5" localSheetId="6" hidden="1">{#N/A,#N/A,TRUE,"Est. de Fact.";#N/A,#N/A,TRUE,"Capitulo 19";#N/A,#N/A,TRUE,"Proyecto P855"}</definedName>
    <definedName name="_____equ1_5" localSheetId="16" hidden="1">{#N/A,#N/A,TRUE,"Est. de Fact.";#N/A,#N/A,TRUE,"Capitulo 19";#N/A,#N/A,TRUE,"Proyecto P855"}</definedName>
    <definedName name="_____equ1_5" hidden="1">{#N/A,#N/A,TRUE,"Est. de Fact.";#N/A,#N/A,TRUE,"Capitulo 19";#N/A,#N/A,TRUE,"Proyecto P855"}</definedName>
    <definedName name="_____F" hidden="1">{#N/A,#N/A,FALSE,"Total_OC015";#N/A,#N/A,FALSE,"ADMIN";#N/A,#N/A,FALSE,"PROCES";#N/A,#N/A,FALSE,"mecan";#N/A,#N/A,FALSE,"civil";#N/A,#N/A,FALSE,"CAÑER";#N/A,#N/A,FALSE,"ELEC";#N/A,#N/A,FALSE,"INSTR"}</definedName>
    <definedName name="_____FC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V46000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V46000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V46000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V46000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V4600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V46000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V4600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V4600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V46000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V46000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V4600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gl1" localSheetId="15" hidden="1">{#N/A,#N/A,FALSE,"Total_OC015";#N/A,#N/A,FALSE,"ADMIN";#N/A,#N/A,FALSE,"PROCES";#N/A,#N/A,FALSE,"mecan";#N/A,#N/A,FALSE,"civil";#N/A,#N/A,FALSE,"CAÑER";#N/A,#N/A,FALSE,"ELEC";#N/A,#N/A,FALSE,"INSTR"}</definedName>
    <definedName name="_____gl1" localSheetId="25" hidden="1">{#N/A,#N/A,FALSE,"Total_OC015";#N/A,#N/A,FALSE,"ADMIN";#N/A,#N/A,FALSE,"PROCES";#N/A,#N/A,FALSE,"mecan";#N/A,#N/A,FALSE,"civil";#N/A,#N/A,FALSE,"CAÑER";#N/A,#N/A,FALSE,"ELEC";#N/A,#N/A,FALSE,"INSTR"}</definedName>
    <definedName name="_____gl1" localSheetId="24" hidden="1">{#N/A,#N/A,FALSE,"Total_OC015";#N/A,#N/A,FALSE,"ADMIN";#N/A,#N/A,FALSE,"PROCES";#N/A,#N/A,FALSE,"mecan";#N/A,#N/A,FALSE,"civil";#N/A,#N/A,FALSE,"CAÑER";#N/A,#N/A,FALSE,"ELEC";#N/A,#N/A,FALSE,"INSTR"}</definedName>
    <definedName name="_____gl1" localSheetId="26" hidden="1">{#N/A,#N/A,FALSE,"Total_OC015";#N/A,#N/A,FALSE,"ADMIN";#N/A,#N/A,FALSE,"PROCES";#N/A,#N/A,FALSE,"mecan";#N/A,#N/A,FALSE,"civil";#N/A,#N/A,FALSE,"CAÑER";#N/A,#N/A,FALSE,"ELEC";#N/A,#N/A,FALSE,"INSTR"}</definedName>
    <definedName name="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gl1" localSheetId="16" hidden="1">{#N/A,#N/A,FALSE,"Total_OC015";#N/A,#N/A,FALSE,"ADMIN";#N/A,#N/A,FALSE,"PROCES";#N/A,#N/A,FALSE,"mecan";#N/A,#N/A,FALSE,"civil";#N/A,#N/A,FALSE,"CAÑER";#N/A,#N/A,FALSE,"ELEC";#N/A,#N/A,FALSE,"INSTR"}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gl1_1" localSheetId="15" hidden="1">{#N/A,#N/A,FALSE,"Total_OC015";#N/A,#N/A,FALSE,"ADMIN";#N/A,#N/A,FALSE,"PROCES";#N/A,#N/A,FALSE,"mecan";#N/A,#N/A,FALSE,"civil";#N/A,#N/A,FALSE,"CAÑER";#N/A,#N/A,FALSE,"ELEC";#N/A,#N/A,FALSE,"INSTR"}</definedName>
    <definedName name="_____gl1_1" localSheetId="25" hidden="1">{#N/A,#N/A,FALSE,"Total_OC015";#N/A,#N/A,FALSE,"ADMIN";#N/A,#N/A,FALSE,"PROCES";#N/A,#N/A,FALSE,"mecan";#N/A,#N/A,FALSE,"civil";#N/A,#N/A,FALSE,"CAÑER";#N/A,#N/A,FALSE,"ELEC";#N/A,#N/A,FALSE,"INSTR"}</definedName>
    <definedName name="_____gl1_1" localSheetId="24" hidden="1">{#N/A,#N/A,FALSE,"Total_OC015";#N/A,#N/A,FALSE,"ADMIN";#N/A,#N/A,FALSE,"PROCES";#N/A,#N/A,FALSE,"mecan";#N/A,#N/A,FALSE,"civil";#N/A,#N/A,FALSE,"CAÑER";#N/A,#N/A,FALSE,"ELEC";#N/A,#N/A,FALSE,"INSTR"}</definedName>
    <definedName name="_____gl1_1" localSheetId="26" hidden="1">{#N/A,#N/A,FALSE,"Total_OC015";#N/A,#N/A,FALSE,"ADMIN";#N/A,#N/A,FALSE,"PROCES";#N/A,#N/A,FALSE,"mecan";#N/A,#N/A,FALSE,"civil";#N/A,#N/A,FALSE,"CAÑER";#N/A,#N/A,FALSE,"ELEC";#N/A,#N/A,FALSE,"INSTR"}</definedName>
    <definedName name="_____gl1_1" localSheetId="1" hidden="1">{#N/A,#N/A,FALSE,"Total_OC015";#N/A,#N/A,FALSE,"ADMIN";#N/A,#N/A,FALSE,"PROCES";#N/A,#N/A,FALSE,"mecan";#N/A,#N/A,FALSE,"civil";#N/A,#N/A,FALSE,"CAÑER";#N/A,#N/A,FALSE,"ELEC";#N/A,#N/A,FALSE,"INSTR"}</definedName>
    <definedName name="_____gl1_1" localSheetId="4" hidden="1">{#N/A,#N/A,FALSE,"Total_OC015";#N/A,#N/A,FALSE,"ADMIN";#N/A,#N/A,FALSE,"PROCES";#N/A,#N/A,FALSE,"mecan";#N/A,#N/A,FALSE,"civil";#N/A,#N/A,FALSE,"CAÑER";#N/A,#N/A,FALSE,"ELEC";#N/A,#N/A,FALSE,"INSTR"}</definedName>
    <definedName name="_____gl1_1" localSheetId="2" hidden="1">{#N/A,#N/A,FALSE,"Total_OC015";#N/A,#N/A,FALSE,"ADMIN";#N/A,#N/A,FALSE,"PROCES";#N/A,#N/A,FALSE,"mecan";#N/A,#N/A,FALSE,"civil";#N/A,#N/A,FALSE,"CAÑER";#N/A,#N/A,FALSE,"ELEC";#N/A,#N/A,FALSE,"INSTR"}</definedName>
    <definedName name="_____gl1_1" localSheetId="0" hidden="1">{#N/A,#N/A,FALSE,"Total_OC015";#N/A,#N/A,FALSE,"ADMIN";#N/A,#N/A,FALSE,"PROCES";#N/A,#N/A,FALSE,"mecan";#N/A,#N/A,FALSE,"civil";#N/A,#N/A,FALSE,"CAÑER";#N/A,#N/A,FALSE,"ELEC";#N/A,#N/A,FALSE,"INSTR"}</definedName>
    <definedName name="_____gl1_1" localSheetId="6" hidden="1">{#N/A,#N/A,FALSE,"Total_OC015";#N/A,#N/A,FALSE,"ADMIN";#N/A,#N/A,FALSE,"PROCES";#N/A,#N/A,FALSE,"mecan";#N/A,#N/A,FALSE,"civil";#N/A,#N/A,FALSE,"CAÑER";#N/A,#N/A,FALSE,"ELEC";#N/A,#N/A,FALSE,"INSTR"}</definedName>
    <definedName name="_____gl1_1" localSheetId="16" hidden="1">{#N/A,#N/A,FALSE,"Total_OC015";#N/A,#N/A,FALSE,"ADMIN";#N/A,#N/A,FALSE,"PROCES";#N/A,#N/A,FALSE,"mecan";#N/A,#N/A,FALSE,"civil";#N/A,#N/A,FALSE,"CAÑER";#N/A,#N/A,FALSE,"ELEC";#N/A,#N/A,FALSE,"INSTR"}</definedName>
    <definedName name="_____gl1_1" hidden="1">{#N/A,#N/A,FALSE,"Total_OC015";#N/A,#N/A,FALSE,"ADMIN";#N/A,#N/A,FALSE,"PROCES";#N/A,#N/A,FALSE,"mecan";#N/A,#N/A,FALSE,"civil";#N/A,#N/A,FALSE,"CAÑER";#N/A,#N/A,FALSE,"ELEC";#N/A,#N/A,FALSE,"INSTR"}</definedName>
    <definedName name="_____gl1_2" localSheetId="15" hidden="1">{#N/A,#N/A,FALSE,"Total_OC015";#N/A,#N/A,FALSE,"ADMIN";#N/A,#N/A,FALSE,"PROCES";#N/A,#N/A,FALSE,"mecan";#N/A,#N/A,FALSE,"civil";#N/A,#N/A,FALSE,"CAÑER";#N/A,#N/A,FALSE,"ELEC";#N/A,#N/A,FALSE,"INSTR"}</definedName>
    <definedName name="_____gl1_2" localSheetId="25" hidden="1">{#N/A,#N/A,FALSE,"Total_OC015";#N/A,#N/A,FALSE,"ADMIN";#N/A,#N/A,FALSE,"PROCES";#N/A,#N/A,FALSE,"mecan";#N/A,#N/A,FALSE,"civil";#N/A,#N/A,FALSE,"CAÑER";#N/A,#N/A,FALSE,"ELEC";#N/A,#N/A,FALSE,"INSTR"}</definedName>
    <definedName name="_____gl1_2" localSheetId="24" hidden="1">{#N/A,#N/A,FALSE,"Total_OC015";#N/A,#N/A,FALSE,"ADMIN";#N/A,#N/A,FALSE,"PROCES";#N/A,#N/A,FALSE,"mecan";#N/A,#N/A,FALSE,"civil";#N/A,#N/A,FALSE,"CAÑER";#N/A,#N/A,FALSE,"ELEC";#N/A,#N/A,FALSE,"INSTR"}</definedName>
    <definedName name="_____gl1_2" localSheetId="26" hidden="1">{#N/A,#N/A,FALSE,"Total_OC015";#N/A,#N/A,FALSE,"ADMIN";#N/A,#N/A,FALSE,"PROCES";#N/A,#N/A,FALSE,"mecan";#N/A,#N/A,FALSE,"civil";#N/A,#N/A,FALSE,"CAÑER";#N/A,#N/A,FALSE,"ELEC";#N/A,#N/A,FALSE,"INSTR"}</definedName>
    <definedName name="_____gl1_2" localSheetId="1" hidden="1">{#N/A,#N/A,FALSE,"Total_OC015";#N/A,#N/A,FALSE,"ADMIN";#N/A,#N/A,FALSE,"PROCES";#N/A,#N/A,FALSE,"mecan";#N/A,#N/A,FALSE,"civil";#N/A,#N/A,FALSE,"CAÑER";#N/A,#N/A,FALSE,"ELEC";#N/A,#N/A,FALSE,"INSTR"}</definedName>
    <definedName name="_____gl1_2" localSheetId="4" hidden="1">{#N/A,#N/A,FALSE,"Total_OC015";#N/A,#N/A,FALSE,"ADMIN";#N/A,#N/A,FALSE,"PROCES";#N/A,#N/A,FALSE,"mecan";#N/A,#N/A,FALSE,"civil";#N/A,#N/A,FALSE,"CAÑER";#N/A,#N/A,FALSE,"ELEC";#N/A,#N/A,FALSE,"INSTR"}</definedName>
    <definedName name="_____gl1_2" localSheetId="2" hidden="1">{#N/A,#N/A,FALSE,"Total_OC015";#N/A,#N/A,FALSE,"ADMIN";#N/A,#N/A,FALSE,"PROCES";#N/A,#N/A,FALSE,"mecan";#N/A,#N/A,FALSE,"civil";#N/A,#N/A,FALSE,"CAÑER";#N/A,#N/A,FALSE,"ELEC";#N/A,#N/A,FALSE,"INSTR"}</definedName>
    <definedName name="_____gl1_2" localSheetId="0" hidden="1">{#N/A,#N/A,FALSE,"Total_OC015";#N/A,#N/A,FALSE,"ADMIN";#N/A,#N/A,FALSE,"PROCES";#N/A,#N/A,FALSE,"mecan";#N/A,#N/A,FALSE,"civil";#N/A,#N/A,FALSE,"CAÑER";#N/A,#N/A,FALSE,"ELEC";#N/A,#N/A,FALSE,"INSTR"}</definedName>
    <definedName name="_____gl1_2" localSheetId="6" hidden="1">{#N/A,#N/A,FALSE,"Total_OC015";#N/A,#N/A,FALSE,"ADMIN";#N/A,#N/A,FALSE,"PROCES";#N/A,#N/A,FALSE,"mecan";#N/A,#N/A,FALSE,"civil";#N/A,#N/A,FALSE,"CAÑER";#N/A,#N/A,FALSE,"ELEC";#N/A,#N/A,FALSE,"INSTR"}</definedName>
    <definedName name="_____gl1_2" localSheetId="16" hidden="1">{#N/A,#N/A,FALSE,"Total_OC015";#N/A,#N/A,FALSE,"ADMIN";#N/A,#N/A,FALSE,"PROCES";#N/A,#N/A,FALSE,"mecan";#N/A,#N/A,FALSE,"civil";#N/A,#N/A,FALSE,"CAÑER";#N/A,#N/A,FALSE,"ELEC";#N/A,#N/A,FALSE,"INSTR"}</definedName>
    <definedName name="_____gl1_2" hidden="1">{#N/A,#N/A,FALSE,"Total_OC015";#N/A,#N/A,FALSE,"ADMIN";#N/A,#N/A,FALSE,"PROCES";#N/A,#N/A,FALSE,"mecan";#N/A,#N/A,FALSE,"civil";#N/A,#N/A,FALSE,"CAÑER";#N/A,#N/A,FALSE,"ELEC";#N/A,#N/A,FALSE,"INSTR"}</definedName>
    <definedName name="_____gl1_3" localSheetId="15" hidden="1">{#N/A,#N/A,FALSE,"Total_OC015";#N/A,#N/A,FALSE,"ADMIN";#N/A,#N/A,FALSE,"PROCES";#N/A,#N/A,FALSE,"mecan";#N/A,#N/A,FALSE,"civil";#N/A,#N/A,FALSE,"CAÑER";#N/A,#N/A,FALSE,"ELEC";#N/A,#N/A,FALSE,"INSTR"}</definedName>
    <definedName name="_____gl1_3" localSheetId="25" hidden="1">{#N/A,#N/A,FALSE,"Total_OC015";#N/A,#N/A,FALSE,"ADMIN";#N/A,#N/A,FALSE,"PROCES";#N/A,#N/A,FALSE,"mecan";#N/A,#N/A,FALSE,"civil";#N/A,#N/A,FALSE,"CAÑER";#N/A,#N/A,FALSE,"ELEC";#N/A,#N/A,FALSE,"INSTR"}</definedName>
    <definedName name="_____gl1_3" localSheetId="24" hidden="1">{#N/A,#N/A,FALSE,"Total_OC015";#N/A,#N/A,FALSE,"ADMIN";#N/A,#N/A,FALSE,"PROCES";#N/A,#N/A,FALSE,"mecan";#N/A,#N/A,FALSE,"civil";#N/A,#N/A,FALSE,"CAÑER";#N/A,#N/A,FALSE,"ELEC";#N/A,#N/A,FALSE,"INSTR"}</definedName>
    <definedName name="_____gl1_3" localSheetId="26" hidden="1">{#N/A,#N/A,FALSE,"Total_OC015";#N/A,#N/A,FALSE,"ADMIN";#N/A,#N/A,FALSE,"PROCES";#N/A,#N/A,FALSE,"mecan";#N/A,#N/A,FALSE,"civil";#N/A,#N/A,FALSE,"CAÑER";#N/A,#N/A,FALSE,"ELEC";#N/A,#N/A,FALSE,"INSTR"}</definedName>
    <definedName name="_____gl1_3" localSheetId="1" hidden="1">{#N/A,#N/A,FALSE,"Total_OC015";#N/A,#N/A,FALSE,"ADMIN";#N/A,#N/A,FALSE,"PROCES";#N/A,#N/A,FALSE,"mecan";#N/A,#N/A,FALSE,"civil";#N/A,#N/A,FALSE,"CAÑER";#N/A,#N/A,FALSE,"ELEC";#N/A,#N/A,FALSE,"INSTR"}</definedName>
    <definedName name="_____gl1_3" localSheetId="4" hidden="1">{#N/A,#N/A,FALSE,"Total_OC015";#N/A,#N/A,FALSE,"ADMIN";#N/A,#N/A,FALSE,"PROCES";#N/A,#N/A,FALSE,"mecan";#N/A,#N/A,FALSE,"civil";#N/A,#N/A,FALSE,"CAÑER";#N/A,#N/A,FALSE,"ELEC";#N/A,#N/A,FALSE,"INSTR"}</definedName>
    <definedName name="_____gl1_3" localSheetId="2" hidden="1">{#N/A,#N/A,FALSE,"Total_OC015";#N/A,#N/A,FALSE,"ADMIN";#N/A,#N/A,FALSE,"PROCES";#N/A,#N/A,FALSE,"mecan";#N/A,#N/A,FALSE,"civil";#N/A,#N/A,FALSE,"CAÑER";#N/A,#N/A,FALSE,"ELEC";#N/A,#N/A,FALSE,"INSTR"}</definedName>
    <definedName name="_____gl1_3" localSheetId="0" hidden="1">{#N/A,#N/A,FALSE,"Total_OC015";#N/A,#N/A,FALSE,"ADMIN";#N/A,#N/A,FALSE,"PROCES";#N/A,#N/A,FALSE,"mecan";#N/A,#N/A,FALSE,"civil";#N/A,#N/A,FALSE,"CAÑER";#N/A,#N/A,FALSE,"ELEC";#N/A,#N/A,FALSE,"INSTR"}</definedName>
    <definedName name="_____gl1_3" localSheetId="6" hidden="1">{#N/A,#N/A,FALSE,"Total_OC015";#N/A,#N/A,FALSE,"ADMIN";#N/A,#N/A,FALSE,"PROCES";#N/A,#N/A,FALSE,"mecan";#N/A,#N/A,FALSE,"civil";#N/A,#N/A,FALSE,"CAÑER";#N/A,#N/A,FALSE,"ELEC";#N/A,#N/A,FALSE,"INSTR"}</definedName>
    <definedName name="_____gl1_3" localSheetId="16" hidden="1">{#N/A,#N/A,FALSE,"Total_OC015";#N/A,#N/A,FALSE,"ADMIN";#N/A,#N/A,FALSE,"PROCES";#N/A,#N/A,FALSE,"mecan";#N/A,#N/A,FALSE,"civil";#N/A,#N/A,FALSE,"CAÑER";#N/A,#N/A,FALSE,"ELEC";#N/A,#N/A,FALSE,"INSTR"}</definedName>
    <definedName name="_____gl1_3" hidden="1">{#N/A,#N/A,FALSE,"Total_OC015";#N/A,#N/A,FALSE,"ADMIN";#N/A,#N/A,FALSE,"PROCES";#N/A,#N/A,FALSE,"mecan";#N/A,#N/A,FALSE,"civil";#N/A,#N/A,FALSE,"CAÑER";#N/A,#N/A,FALSE,"ELEC";#N/A,#N/A,FALSE,"INSTR"}</definedName>
    <definedName name="_____gl1_4" localSheetId="15" hidden="1">{#N/A,#N/A,FALSE,"Total_OC015";#N/A,#N/A,FALSE,"ADMIN";#N/A,#N/A,FALSE,"PROCES";#N/A,#N/A,FALSE,"mecan";#N/A,#N/A,FALSE,"civil";#N/A,#N/A,FALSE,"CAÑER";#N/A,#N/A,FALSE,"ELEC";#N/A,#N/A,FALSE,"INSTR"}</definedName>
    <definedName name="_____gl1_4" localSheetId="25" hidden="1">{#N/A,#N/A,FALSE,"Total_OC015";#N/A,#N/A,FALSE,"ADMIN";#N/A,#N/A,FALSE,"PROCES";#N/A,#N/A,FALSE,"mecan";#N/A,#N/A,FALSE,"civil";#N/A,#N/A,FALSE,"CAÑER";#N/A,#N/A,FALSE,"ELEC";#N/A,#N/A,FALSE,"INSTR"}</definedName>
    <definedName name="_____gl1_4" localSheetId="24" hidden="1">{#N/A,#N/A,FALSE,"Total_OC015";#N/A,#N/A,FALSE,"ADMIN";#N/A,#N/A,FALSE,"PROCES";#N/A,#N/A,FALSE,"mecan";#N/A,#N/A,FALSE,"civil";#N/A,#N/A,FALSE,"CAÑER";#N/A,#N/A,FALSE,"ELEC";#N/A,#N/A,FALSE,"INSTR"}</definedName>
    <definedName name="_____gl1_4" localSheetId="26" hidden="1">{#N/A,#N/A,FALSE,"Total_OC015";#N/A,#N/A,FALSE,"ADMIN";#N/A,#N/A,FALSE,"PROCES";#N/A,#N/A,FALSE,"mecan";#N/A,#N/A,FALSE,"civil";#N/A,#N/A,FALSE,"CAÑER";#N/A,#N/A,FALSE,"ELEC";#N/A,#N/A,FALSE,"INSTR"}</definedName>
    <definedName name="_____gl1_4" localSheetId="1" hidden="1">{#N/A,#N/A,FALSE,"Total_OC015";#N/A,#N/A,FALSE,"ADMIN";#N/A,#N/A,FALSE,"PROCES";#N/A,#N/A,FALSE,"mecan";#N/A,#N/A,FALSE,"civil";#N/A,#N/A,FALSE,"CAÑER";#N/A,#N/A,FALSE,"ELEC";#N/A,#N/A,FALSE,"INSTR"}</definedName>
    <definedName name="_____gl1_4" localSheetId="4" hidden="1">{#N/A,#N/A,FALSE,"Total_OC015";#N/A,#N/A,FALSE,"ADMIN";#N/A,#N/A,FALSE,"PROCES";#N/A,#N/A,FALSE,"mecan";#N/A,#N/A,FALSE,"civil";#N/A,#N/A,FALSE,"CAÑER";#N/A,#N/A,FALSE,"ELEC";#N/A,#N/A,FALSE,"INSTR"}</definedName>
    <definedName name="_____gl1_4" localSheetId="2" hidden="1">{#N/A,#N/A,FALSE,"Total_OC015";#N/A,#N/A,FALSE,"ADMIN";#N/A,#N/A,FALSE,"PROCES";#N/A,#N/A,FALSE,"mecan";#N/A,#N/A,FALSE,"civil";#N/A,#N/A,FALSE,"CAÑER";#N/A,#N/A,FALSE,"ELEC";#N/A,#N/A,FALSE,"INSTR"}</definedName>
    <definedName name="_____gl1_4" localSheetId="0" hidden="1">{#N/A,#N/A,FALSE,"Total_OC015";#N/A,#N/A,FALSE,"ADMIN";#N/A,#N/A,FALSE,"PROCES";#N/A,#N/A,FALSE,"mecan";#N/A,#N/A,FALSE,"civil";#N/A,#N/A,FALSE,"CAÑER";#N/A,#N/A,FALSE,"ELEC";#N/A,#N/A,FALSE,"INSTR"}</definedName>
    <definedName name="_____gl1_4" localSheetId="6" hidden="1">{#N/A,#N/A,FALSE,"Total_OC015";#N/A,#N/A,FALSE,"ADMIN";#N/A,#N/A,FALSE,"PROCES";#N/A,#N/A,FALSE,"mecan";#N/A,#N/A,FALSE,"civil";#N/A,#N/A,FALSE,"CAÑER";#N/A,#N/A,FALSE,"ELEC";#N/A,#N/A,FALSE,"INSTR"}</definedName>
    <definedName name="_____gl1_4" localSheetId="16" hidden="1">{#N/A,#N/A,FALSE,"Total_OC015";#N/A,#N/A,FALSE,"ADMIN";#N/A,#N/A,FALSE,"PROCES";#N/A,#N/A,FALSE,"mecan";#N/A,#N/A,FALSE,"civil";#N/A,#N/A,FALSE,"CAÑER";#N/A,#N/A,FALSE,"ELEC";#N/A,#N/A,FALSE,"INSTR"}</definedName>
    <definedName name="_____gl1_4" hidden="1">{#N/A,#N/A,FALSE,"Total_OC015";#N/A,#N/A,FALSE,"ADMIN";#N/A,#N/A,FALSE,"PROCES";#N/A,#N/A,FALSE,"mecan";#N/A,#N/A,FALSE,"civil";#N/A,#N/A,FALSE,"CAÑER";#N/A,#N/A,FALSE,"ELEC";#N/A,#N/A,FALSE,"INSTR"}</definedName>
    <definedName name="_____gl1_5" localSheetId="15" hidden="1">{#N/A,#N/A,FALSE,"Total_OC015";#N/A,#N/A,FALSE,"ADMIN";#N/A,#N/A,FALSE,"PROCES";#N/A,#N/A,FALSE,"mecan";#N/A,#N/A,FALSE,"civil";#N/A,#N/A,FALSE,"CAÑER";#N/A,#N/A,FALSE,"ELEC";#N/A,#N/A,FALSE,"INSTR"}</definedName>
    <definedName name="_____gl1_5" localSheetId="25" hidden="1">{#N/A,#N/A,FALSE,"Total_OC015";#N/A,#N/A,FALSE,"ADMIN";#N/A,#N/A,FALSE,"PROCES";#N/A,#N/A,FALSE,"mecan";#N/A,#N/A,FALSE,"civil";#N/A,#N/A,FALSE,"CAÑER";#N/A,#N/A,FALSE,"ELEC";#N/A,#N/A,FALSE,"INSTR"}</definedName>
    <definedName name="_____gl1_5" localSheetId="24" hidden="1">{#N/A,#N/A,FALSE,"Total_OC015";#N/A,#N/A,FALSE,"ADMIN";#N/A,#N/A,FALSE,"PROCES";#N/A,#N/A,FALSE,"mecan";#N/A,#N/A,FALSE,"civil";#N/A,#N/A,FALSE,"CAÑER";#N/A,#N/A,FALSE,"ELEC";#N/A,#N/A,FALSE,"INSTR"}</definedName>
    <definedName name="_____gl1_5" localSheetId="26" hidden="1">{#N/A,#N/A,FALSE,"Total_OC015";#N/A,#N/A,FALSE,"ADMIN";#N/A,#N/A,FALSE,"PROCES";#N/A,#N/A,FALSE,"mecan";#N/A,#N/A,FALSE,"civil";#N/A,#N/A,FALSE,"CAÑER";#N/A,#N/A,FALSE,"ELEC";#N/A,#N/A,FALSE,"INSTR"}</definedName>
    <definedName name="_____gl1_5" localSheetId="1" hidden="1">{#N/A,#N/A,FALSE,"Total_OC015";#N/A,#N/A,FALSE,"ADMIN";#N/A,#N/A,FALSE,"PROCES";#N/A,#N/A,FALSE,"mecan";#N/A,#N/A,FALSE,"civil";#N/A,#N/A,FALSE,"CAÑER";#N/A,#N/A,FALSE,"ELEC";#N/A,#N/A,FALSE,"INSTR"}</definedName>
    <definedName name="_____gl1_5" localSheetId="4" hidden="1">{#N/A,#N/A,FALSE,"Total_OC015";#N/A,#N/A,FALSE,"ADMIN";#N/A,#N/A,FALSE,"PROCES";#N/A,#N/A,FALSE,"mecan";#N/A,#N/A,FALSE,"civil";#N/A,#N/A,FALSE,"CAÑER";#N/A,#N/A,FALSE,"ELEC";#N/A,#N/A,FALSE,"INSTR"}</definedName>
    <definedName name="_____gl1_5" localSheetId="2" hidden="1">{#N/A,#N/A,FALSE,"Total_OC015";#N/A,#N/A,FALSE,"ADMIN";#N/A,#N/A,FALSE,"PROCES";#N/A,#N/A,FALSE,"mecan";#N/A,#N/A,FALSE,"civil";#N/A,#N/A,FALSE,"CAÑER";#N/A,#N/A,FALSE,"ELEC";#N/A,#N/A,FALSE,"INSTR"}</definedName>
    <definedName name="_____gl1_5" localSheetId="0" hidden="1">{#N/A,#N/A,FALSE,"Total_OC015";#N/A,#N/A,FALSE,"ADMIN";#N/A,#N/A,FALSE,"PROCES";#N/A,#N/A,FALSE,"mecan";#N/A,#N/A,FALSE,"civil";#N/A,#N/A,FALSE,"CAÑER";#N/A,#N/A,FALSE,"ELEC";#N/A,#N/A,FALSE,"INSTR"}</definedName>
    <definedName name="_____gl1_5" localSheetId="6" hidden="1">{#N/A,#N/A,FALSE,"Total_OC015";#N/A,#N/A,FALSE,"ADMIN";#N/A,#N/A,FALSE,"PROCES";#N/A,#N/A,FALSE,"mecan";#N/A,#N/A,FALSE,"civil";#N/A,#N/A,FALSE,"CAÑER";#N/A,#N/A,FALSE,"ELEC";#N/A,#N/A,FALSE,"INSTR"}</definedName>
    <definedName name="_____gl1_5" localSheetId="16" hidden="1">{#N/A,#N/A,FALSE,"Total_OC015";#N/A,#N/A,FALSE,"ADMIN";#N/A,#N/A,FALSE,"PROCES";#N/A,#N/A,FALSE,"mecan";#N/A,#N/A,FALSE,"civil";#N/A,#N/A,FALSE,"CAÑER";#N/A,#N/A,FALSE,"ELEC";#N/A,#N/A,FALSE,"INSTR"}</definedName>
    <definedName name="_____gl1_5" hidden="1">{#N/A,#N/A,FALSE,"Total_OC015";#N/A,#N/A,FALSE,"ADMIN";#N/A,#N/A,FALSE,"PROCES";#N/A,#N/A,FALSE,"mecan";#N/A,#N/A,FALSE,"civil";#N/A,#N/A,FALSE,"CAÑER";#N/A,#N/A,FALSE,"ELEC";#N/A,#N/A,FALSE,"INSTR"}</definedName>
    <definedName name="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15" hidden="1">{"FlujoGastos",#N/A,FALSE,"Base";"FlujoGastos",#N/A,FALSE,"Buzón Tren";"FlujoGastos",#N/A,FALSE,"Buzón Camión";"FlujoGastos",#N/A,FALSE,"LHD Camión";"FlujoGastos",#N/A,FALSE,"Cámara Camión"}</definedName>
    <definedName name="_____kk2" localSheetId="25" hidden="1">{"FlujoGastos",#N/A,FALSE,"Base";"FlujoGastos",#N/A,FALSE,"Buzón Tren";"FlujoGastos",#N/A,FALSE,"Buzón Camión";"FlujoGastos",#N/A,FALSE,"LHD Camión";"FlujoGastos",#N/A,FALSE,"Cámara Camión"}</definedName>
    <definedName name="_____kk2" localSheetId="24" hidden="1">{"FlujoGastos",#N/A,FALSE,"Base";"FlujoGastos",#N/A,FALSE,"Buzón Tren";"FlujoGastos",#N/A,FALSE,"Buzón Camión";"FlujoGastos",#N/A,FALSE,"LHD Camión";"FlujoGastos",#N/A,FALSE,"Cámara Camión"}</definedName>
    <definedName name="_____kk2" localSheetId="26" hidden="1">{"FlujoGastos",#N/A,FALSE,"Base";"FlujoGastos",#N/A,FALSE,"Buzón Tren";"FlujoGastos",#N/A,FALSE,"Buzón Camión";"FlujoGastos",#N/A,FALSE,"LHD Camión";"FlujoGastos",#N/A,FALSE,"Cámara Camión"}</definedName>
    <definedName name="_____kk2" localSheetId="1" hidden="1">{"FlujoGastos",#N/A,FALSE,"Base";"FlujoGastos",#N/A,FALSE,"Buzón Tren";"FlujoGastos",#N/A,FALSE,"Buzón Camión";"FlujoGastos",#N/A,FALSE,"LHD Camión";"FlujoGastos",#N/A,FALSE,"Cámara Camión"}</definedName>
    <definedName name="_____kk2" localSheetId="4" hidden="1">{"FlujoGastos",#N/A,FALSE,"Base";"FlujoGastos",#N/A,FALSE,"Buzón Tren";"FlujoGastos",#N/A,FALSE,"Buzón Camión";"FlujoGastos",#N/A,FALSE,"LHD Camión";"FlujoGastos",#N/A,FALSE,"Cámara Camión"}</definedName>
    <definedName name="_____kk2" localSheetId="2" hidden="1">{"FlujoGastos",#N/A,FALSE,"Base";"FlujoGastos",#N/A,FALSE,"Buzón Tren";"FlujoGastos",#N/A,FALSE,"Buzón Camión";"FlujoGastos",#N/A,FALSE,"LHD Camión";"FlujoGastos",#N/A,FALSE,"Cámara Camión"}</definedName>
    <definedName name="_____kk2" localSheetId="0" hidden="1">{"FlujoGastos",#N/A,FALSE,"Base";"FlujoGastos",#N/A,FALSE,"Buzón Tren";"FlujoGastos",#N/A,FALSE,"Buzón Camión";"FlujoGastos",#N/A,FALSE,"LHD Camión";"FlujoGastos",#N/A,FALSE,"Cámara Camión"}</definedName>
    <definedName name="_____kk2" localSheetId="6" hidden="1">{"FlujoGastos",#N/A,FALSE,"Base";"FlujoGastos",#N/A,FALSE,"Buzón Tren";"FlujoGastos",#N/A,FALSE,"Buzón Camión";"FlujoGastos",#N/A,FALSE,"LHD Camión";"FlujoGastos",#N/A,FALSE,"Cámara Camión"}</definedName>
    <definedName name="_____kk2" localSheetId="16" hidden="1">{"FlujoGastos",#N/A,FALSE,"Base";"FlujoGastos",#N/A,FALSE,"Buzón Tren";"FlujoGastos",#N/A,FALSE,"Buzón Camión";"FlujoGastos",#N/A,FALSE,"LHD Camión";"FlujoGastos",#N/A,FALSE,"Cámara Camión"}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15" hidden="1">{"desarrollo",#N/A,FALSE,"Cámara Camión";"resumen",#N/A,FALSE,"Cámara Camión";"eqprod",#N/A,FALSE,"Cámara Camión"}</definedName>
    <definedName name="_____kk4" localSheetId="25" hidden="1">{"desarrollo",#N/A,FALSE,"Cámara Camión";"resumen",#N/A,FALSE,"Cámara Camión";"eqprod",#N/A,FALSE,"Cámara Camión"}</definedName>
    <definedName name="_____kk4" localSheetId="24" hidden="1">{"desarrollo",#N/A,FALSE,"Cámara Camión";"resumen",#N/A,FALSE,"Cámara Camión";"eqprod",#N/A,FALSE,"Cámara Camión"}</definedName>
    <definedName name="_____kk4" localSheetId="26" hidden="1">{"desarrollo",#N/A,FALSE,"Cámara Camión";"resumen",#N/A,FALSE,"Cámara Camión";"eqprod",#N/A,FALSE,"Cámara Camión"}</definedName>
    <definedName name="_____kk4" localSheetId="1" hidden="1">{"desarrollo",#N/A,FALSE,"Cámara Camión";"resumen",#N/A,FALSE,"Cámara Camión";"eqprod",#N/A,FALSE,"Cámara Camión"}</definedName>
    <definedName name="_____kk4" localSheetId="4" hidden="1">{"desarrollo",#N/A,FALSE,"Cámara Camión";"resumen",#N/A,FALSE,"Cámara Camión";"eqprod",#N/A,FALSE,"Cámara Camión"}</definedName>
    <definedName name="_____kk4" localSheetId="2" hidden="1">{"desarrollo",#N/A,FALSE,"Cámara Camión";"resumen",#N/A,FALSE,"Cámara Camión";"eqprod",#N/A,FALSE,"Cámara Camión"}</definedName>
    <definedName name="_____kk4" localSheetId="0" hidden="1">{"desarrollo",#N/A,FALSE,"Cámara Camión";"resumen",#N/A,FALSE,"Cámara Camión";"eqprod",#N/A,FALSE,"Cámara Camión"}</definedName>
    <definedName name="_____kk4" localSheetId="6" hidden="1">{"desarrollo",#N/A,FALSE,"Cámara Camión";"resumen",#N/A,FALSE,"Cámara Camión";"eqprod",#N/A,FALSE,"Cámara Camión"}</definedName>
    <definedName name="_____kk4" localSheetId="16" hidden="1">{"desarrollo",#N/A,FALSE,"Cámara Camión";"resumen",#N/A,FALSE,"Cámara Camión";"eqprod",#N/A,FALSE,"Cámara Camión"}</definedName>
    <definedName name="_____kk4" hidden="1">{"desarrollo",#N/A,FALSE,"Cámara Camión";"resumen",#N/A,FALSE,"Cámara Camión";"eqprod",#N/A,FALSE,"Cámara Camión"}</definedName>
    <definedName name="_____lot1" localSheetId="15" hidden="1">{#N/A,#N/A,FALSE,"Total_OC015";#N/A,#N/A,FALSE,"ADMIN";#N/A,#N/A,FALSE,"PROCES";#N/A,#N/A,FALSE,"mecan";#N/A,#N/A,FALSE,"civil";#N/A,#N/A,FALSE,"CAÑER";#N/A,#N/A,FALSE,"ELEC";#N/A,#N/A,FALSE,"INSTR"}</definedName>
    <definedName name="_____lot1" localSheetId="25" hidden="1">{#N/A,#N/A,FALSE,"Total_OC015";#N/A,#N/A,FALSE,"ADMIN";#N/A,#N/A,FALSE,"PROCES";#N/A,#N/A,FALSE,"mecan";#N/A,#N/A,FALSE,"civil";#N/A,#N/A,FALSE,"CAÑER";#N/A,#N/A,FALSE,"ELEC";#N/A,#N/A,FALSE,"INSTR"}</definedName>
    <definedName name="_____lot1" localSheetId="24" hidden="1">{#N/A,#N/A,FALSE,"Total_OC015";#N/A,#N/A,FALSE,"ADMIN";#N/A,#N/A,FALSE,"PROCES";#N/A,#N/A,FALSE,"mecan";#N/A,#N/A,FALSE,"civil";#N/A,#N/A,FALSE,"CAÑER";#N/A,#N/A,FALSE,"ELEC";#N/A,#N/A,FALSE,"INSTR"}</definedName>
    <definedName name="_____lot1" localSheetId="26" hidden="1">{#N/A,#N/A,FALSE,"Total_OC015";#N/A,#N/A,FALSE,"ADMIN";#N/A,#N/A,FALSE,"PROCES";#N/A,#N/A,FALSE,"mecan";#N/A,#N/A,FALSE,"civil";#N/A,#N/A,FALSE,"CAÑER";#N/A,#N/A,FALSE,"ELEC";#N/A,#N/A,FALSE,"INSTR"}</definedName>
    <definedName name="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lot1" localSheetId="16" hidden="1">{#N/A,#N/A,FALSE,"Total_OC015";#N/A,#N/A,FALSE,"ADMIN";#N/A,#N/A,FALSE,"PROCES";#N/A,#N/A,FALSE,"mecan";#N/A,#N/A,FALSE,"civil";#N/A,#N/A,FALSE,"CAÑER";#N/A,#N/A,FALSE,"ELEC";#N/A,#N/A,FALSE,"INSTR"}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m1" hidden="1">{#N/A,#N/A,FALSE,"Costos_Elem_Hid";#N/A,#N/A,FALSE,"Costos_Elem_Hid";#N/A,#N/A,FALSE,"Costos_Elem_Hid"}</definedName>
    <definedName name="_____m1_1" hidden="1">{#N/A,#N/A,FALSE,"Costos_Elem_Hid";#N/A,#N/A,FALSE,"Costos_Elem_Hid";#N/A,#N/A,FALSE,"Costos_Elem_Hid"}</definedName>
    <definedName name="_____M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M2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M2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M2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M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M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M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M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M2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M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m2_1" hidden="1">{#N/A,#N/A,FALSE,"Costos_Elem_Hid";#N/A,#N/A,FALSE,"Costos_Elem_Hid";#N/A,#N/A,FALSE,"Costos_Elem_Hid"}</definedName>
    <definedName name="_____m3" hidden="1">{#N/A,#N/A,TRUE,"Costos_Subg_Hid"}</definedName>
    <definedName name="_____m3_1" hidden="1">{#N/A,#N/A,TRUE,"Costos_Subg_Hid"}</definedName>
    <definedName name="_____pp1" localSheetId="15" hidden="1">{#N/A,#N/A,FALSE,"Costos_Elem_Hid";#N/A,#N/A,FALSE,"Costos_Elem_Hid";#N/A,#N/A,FALSE,"Costos_Elem_Hid"}</definedName>
    <definedName name="_____pp1" localSheetId="25" hidden="1">{#N/A,#N/A,FALSE,"Costos_Elem_Hid";#N/A,#N/A,FALSE,"Costos_Elem_Hid";#N/A,#N/A,FALSE,"Costos_Elem_Hid"}</definedName>
    <definedName name="_____pp1" localSheetId="24" hidden="1">{#N/A,#N/A,FALSE,"Costos_Elem_Hid";#N/A,#N/A,FALSE,"Costos_Elem_Hid";#N/A,#N/A,FALSE,"Costos_Elem_Hid"}</definedName>
    <definedName name="_____pp1" localSheetId="26" hidden="1">{#N/A,#N/A,FALSE,"Costos_Elem_Hid";#N/A,#N/A,FALSE,"Costos_Elem_Hid";#N/A,#N/A,FALSE,"Costos_Elem_Hid"}</definedName>
    <definedName name="_____pp1" localSheetId="1" hidden="1">{#N/A,#N/A,FALSE,"Costos_Elem_Hid";#N/A,#N/A,FALSE,"Costos_Elem_Hid";#N/A,#N/A,FALSE,"Costos_Elem_Hid"}</definedName>
    <definedName name="_____pp1" localSheetId="4" hidden="1">{#N/A,#N/A,FALSE,"Costos_Elem_Hid";#N/A,#N/A,FALSE,"Costos_Elem_Hid";#N/A,#N/A,FALSE,"Costos_Elem_Hid"}</definedName>
    <definedName name="_____pp1" localSheetId="2" hidden="1">{#N/A,#N/A,FALSE,"Costos_Elem_Hid";#N/A,#N/A,FALSE,"Costos_Elem_Hid";#N/A,#N/A,FALSE,"Costos_Elem_Hid"}</definedName>
    <definedName name="_____pp1" localSheetId="0" hidden="1">{#N/A,#N/A,FALSE,"Costos_Elem_Hid";#N/A,#N/A,FALSE,"Costos_Elem_Hid";#N/A,#N/A,FALSE,"Costos_Elem_Hid"}</definedName>
    <definedName name="_____pp1" localSheetId="6" hidden="1">{#N/A,#N/A,FALSE,"Costos_Elem_Hid";#N/A,#N/A,FALSE,"Costos_Elem_Hid";#N/A,#N/A,FALSE,"Costos_Elem_Hid"}</definedName>
    <definedName name="_____pp1" localSheetId="16" hidden="1">{#N/A,#N/A,FALSE,"Costos_Elem_Hid";#N/A,#N/A,FALSE,"Costos_Elem_Hid";#N/A,#N/A,FALSE,"Costos_Elem_Hid"}</definedName>
    <definedName name="_____pp1" hidden="1">{#N/A,#N/A,FALSE,"Costos_Elem_Hid";#N/A,#N/A,FALSE,"Costos_Elem_Hid";#N/A,#N/A,FALSE,"Costos_Elem_Hid"}</definedName>
    <definedName name="_____pp1_1" hidden="1">{#N/A,#N/A,FALSE,"Costos_Elem_Hid";#N/A,#N/A,FALSE,"Costos_Elem_Hid";#N/A,#N/A,FALSE,"Costos_Elem_Hid"}</definedName>
    <definedName name="___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r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r2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rr2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rr2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rr2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rr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rr2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rr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rr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rr2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rr2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rr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ss1" hidden="1">{#N/A,#N/A,FALSE,"Costos_Elem_Hid";#N/A,#N/A,FALSE,"Costos_Elem_Hid";#N/A,#N/A,FALSE,"Costos_Elem_Hid"}</definedName>
    <definedName name="_____ss1_1" hidden="1">{#N/A,#N/A,FALSE,"Costos_Elem_Hid";#N/A,#N/A,FALSE,"Costos_Elem_Hid";#N/A,#N/A,FALSE,"Costos_Elem_Hid"}</definedName>
    <definedName name="_____TEC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CP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q12" localSheetId="15" hidden="1">{#N/A,#N/A,FALSE,"Total_OC015";#N/A,#N/A,FALSE,"ADMIN";#N/A,#N/A,FALSE,"PROCES";#N/A,#N/A,FALSE,"mecan";#N/A,#N/A,FALSE,"civil";#N/A,#N/A,FALSE,"CAÑER";#N/A,#N/A,FALSE,"ELEC";#N/A,#N/A,FALSE,"INSTR"}</definedName>
    <definedName name="_____wq12" localSheetId="25" hidden="1">{#N/A,#N/A,FALSE,"Total_OC015";#N/A,#N/A,FALSE,"ADMIN";#N/A,#N/A,FALSE,"PROCES";#N/A,#N/A,FALSE,"mecan";#N/A,#N/A,FALSE,"civil";#N/A,#N/A,FALSE,"CAÑER";#N/A,#N/A,FALSE,"ELEC";#N/A,#N/A,FALSE,"INSTR"}</definedName>
    <definedName name="_____wq12" localSheetId="24" hidden="1">{#N/A,#N/A,FALSE,"Total_OC015";#N/A,#N/A,FALSE,"ADMIN";#N/A,#N/A,FALSE,"PROCES";#N/A,#N/A,FALSE,"mecan";#N/A,#N/A,FALSE,"civil";#N/A,#N/A,FALSE,"CAÑER";#N/A,#N/A,FALSE,"ELEC";#N/A,#N/A,FALSE,"INSTR"}</definedName>
    <definedName name="_____wq12" localSheetId="26" hidden="1">{#N/A,#N/A,FALSE,"Total_OC015";#N/A,#N/A,FALSE,"ADMIN";#N/A,#N/A,FALSE,"PROCES";#N/A,#N/A,FALSE,"mecan";#N/A,#N/A,FALSE,"civil";#N/A,#N/A,FALSE,"CAÑER";#N/A,#N/A,FALSE,"ELEC";#N/A,#N/A,FALSE,"INSTR"}</definedName>
    <definedName name="_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_wq12" localSheetId="4" hidden="1">{#N/A,#N/A,FALSE,"Total_OC015";#N/A,#N/A,FALSE,"ADMIN";#N/A,#N/A,FALSE,"PROCES";#N/A,#N/A,FALSE,"mecan";#N/A,#N/A,FALSE,"civil";#N/A,#N/A,FALSE,"CAÑER";#N/A,#N/A,FALSE,"ELEC";#N/A,#N/A,FALSE,"INSTR"}</definedName>
    <definedName name="_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_wq12" localSheetId="6" hidden="1">{#N/A,#N/A,FALSE,"Total_OC015";#N/A,#N/A,FALSE,"ADMIN";#N/A,#N/A,FALSE,"PROCES";#N/A,#N/A,FALSE,"mecan";#N/A,#N/A,FALSE,"civil";#N/A,#N/A,FALSE,"CAÑER";#N/A,#N/A,FALSE,"ELEC";#N/A,#N/A,FALSE,"INSTR"}</definedName>
    <definedName name="_____wq12" localSheetId="16" hidden="1">{#N/A,#N/A,FALSE,"Total_OC015";#N/A,#N/A,FALSE,"ADMIN";#N/A,#N/A,FALSE,"PROCES";#N/A,#N/A,FALSE,"mecan";#N/A,#N/A,FALSE,"civil";#N/A,#N/A,FALSE,"CAÑER";#N/A,#N/A,FALSE,"ELEC";#N/A,#N/A,FALSE,"INSTR"}</definedName>
    <definedName name="_____wq12" hidden="1">{#N/A,#N/A,FALSE,"Total_OC015";#N/A,#N/A,FALSE,"ADMIN";#N/A,#N/A,FALSE,"PROCES";#N/A,#N/A,FALSE,"mecan";#N/A,#N/A,FALSE,"civil";#N/A,#N/A,FALSE,"CAÑER";#N/A,#N/A,FALSE,"ELEC";#N/A,#N/A,FALSE,"INSTR"}</definedName>
    <definedName name="_____wrn1" localSheetId="15" hidden="1">{#N/A,#N/A,TRUE,"Est. de Fact.";#N/A,#N/A,TRUE,"Capitulo 19";#N/A,#N/A,TRUE,"Proyecto P855"}</definedName>
    <definedName name="_____wrn1" localSheetId="25" hidden="1">{#N/A,#N/A,TRUE,"Est. de Fact.";#N/A,#N/A,TRUE,"Capitulo 19";#N/A,#N/A,TRUE,"Proyecto P855"}</definedName>
    <definedName name="_____wrn1" localSheetId="24" hidden="1">{#N/A,#N/A,TRUE,"Est. de Fact.";#N/A,#N/A,TRUE,"Capitulo 19";#N/A,#N/A,TRUE,"Proyecto P855"}</definedName>
    <definedName name="_____wrn1" localSheetId="26" hidden="1">{#N/A,#N/A,TRUE,"Est. de Fact.";#N/A,#N/A,TRUE,"Capitulo 19";#N/A,#N/A,TRUE,"Proyecto P855"}</definedName>
    <definedName name="_____wrn1" localSheetId="1" hidden="1">{#N/A,#N/A,TRUE,"Est. de Fact.";#N/A,#N/A,TRUE,"Capitulo 19";#N/A,#N/A,TRUE,"Proyecto P855"}</definedName>
    <definedName name="_____wrn1" localSheetId="4" hidden="1">{#N/A,#N/A,TRUE,"Est. de Fact.";#N/A,#N/A,TRUE,"Capitulo 19";#N/A,#N/A,TRUE,"Proyecto P855"}</definedName>
    <definedName name="_____wrn1" localSheetId="2" hidden="1">{#N/A,#N/A,TRUE,"Est. de Fact.";#N/A,#N/A,TRUE,"Capitulo 19";#N/A,#N/A,TRUE,"Proyecto P855"}</definedName>
    <definedName name="_____wrn1" localSheetId="0" hidden="1">{#N/A,#N/A,TRUE,"Est. de Fact.";#N/A,#N/A,TRUE,"Capitulo 19";#N/A,#N/A,TRUE,"Proyecto P855"}</definedName>
    <definedName name="_____wrn1" localSheetId="6" hidden="1">{#N/A,#N/A,TRUE,"Est. de Fact.";#N/A,#N/A,TRUE,"Capitulo 19";#N/A,#N/A,TRUE,"Proyecto P855"}</definedName>
    <definedName name="_____wrn1" localSheetId="16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wrn1_1" localSheetId="15" hidden="1">{#N/A,#N/A,TRUE,"Est. de Fact.";#N/A,#N/A,TRUE,"Capitulo 19";#N/A,#N/A,TRUE,"Proyecto P855"}</definedName>
    <definedName name="_____wrn1_1" localSheetId="25" hidden="1">{#N/A,#N/A,TRUE,"Est. de Fact.";#N/A,#N/A,TRUE,"Capitulo 19";#N/A,#N/A,TRUE,"Proyecto P855"}</definedName>
    <definedName name="_____wrn1_1" localSheetId="24" hidden="1">{#N/A,#N/A,TRUE,"Est. de Fact.";#N/A,#N/A,TRUE,"Capitulo 19";#N/A,#N/A,TRUE,"Proyecto P855"}</definedName>
    <definedName name="_____wrn1_1" localSheetId="26" hidden="1">{#N/A,#N/A,TRUE,"Est. de Fact.";#N/A,#N/A,TRUE,"Capitulo 19";#N/A,#N/A,TRUE,"Proyecto P855"}</definedName>
    <definedName name="_____wrn1_1" localSheetId="1" hidden="1">{#N/A,#N/A,TRUE,"Est. de Fact.";#N/A,#N/A,TRUE,"Capitulo 19";#N/A,#N/A,TRUE,"Proyecto P855"}</definedName>
    <definedName name="_____wrn1_1" localSheetId="4" hidden="1">{#N/A,#N/A,TRUE,"Est. de Fact.";#N/A,#N/A,TRUE,"Capitulo 19";#N/A,#N/A,TRUE,"Proyecto P855"}</definedName>
    <definedName name="_____wrn1_1" localSheetId="2" hidden="1">{#N/A,#N/A,TRUE,"Est. de Fact.";#N/A,#N/A,TRUE,"Capitulo 19";#N/A,#N/A,TRUE,"Proyecto P855"}</definedName>
    <definedName name="_____wrn1_1" localSheetId="0" hidden="1">{#N/A,#N/A,TRUE,"Est. de Fact.";#N/A,#N/A,TRUE,"Capitulo 19";#N/A,#N/A,TRUE,"Proyecto P855"}</definedName>
    <definedName name="_____wrn1_1" localSheetId="6" hidden="1">{#N/A,#N/A,TRUE,"Est. de Fact.";#N/A,#N/A,TRUE,"Capitulo 19";#N/A,#N/A,TRUE,"Proyecto P855"}</definedName>
    <definedName name="_____wrn1_1" localSheetId="16" hidden="1">{#N/A,#N/A,TRUE,"Est. de Fact.";#N/A,#N/A,TRUE,"Capitulo 19";#N/A,#N/A,TRUE,"Proyecto P855"}</definedName>
    <definedName name="_____wrn1_1" hidden="1">{#N/A,#N/A,TRUE,"Est. de Fact.";#N/A,#N/A,TRUE,"Capitulo 19";#N/A,#N/A,TRUE,"Proyecto P855"}</definedName>
    <definedName name="_____wrn1_2" localSheetId="15" hidden="1">{#N/A,#N/A,TRUE,"Est. de Fact.";#N/A,#N/A,TRUE,"Capitulo 19";#N/A,#N/A,TRUE,"Proyecto P855"}</definedName>
    <definedName name="_____wrn1_2" localSheetId="25" hidden="1">{#N/A,#N/A,TRUE,"Est. de Fact.";#N/A,#N/A,TRUE,"Capitulo 19";#N/A,#N/A,TRUE,"Proyecto P855"}</definedName>
    <definedName name="_____wrn1_2" localSheetId="24" hidden="1">{#N/A,#N/A,TRUE,"Est. de Fact.";#N/A,#N/A,TRUE,"Capitulo 19";#N/A,#N/A,TRUE,"Proyecto P855"}</definedName>
    <definedName name="_____wrn1_2" localSheetId="26" hidden="1">{#N/A,#N/A,TRUE,"Est. de Fact.";#N/A,#N/A,TRUE,"Capitulo 19";#N/A,#N/A,TRUE,"Proyecto P855"}</definedName>
    <definedName name="_____wrn1_2" localSheetId="1" hidden="1">{#N/A,#N/A,TRUE,"Est. de Fact.";#N/A,#N/A,TRUE,"Capitulo 19";#N/A,#N/A,TRUE,"Proyecto P855"}</definedName>
    <definedName name="_____wrn1_2" localSheetId="4" hidden="1">{#N/A,#N/A,TRUE,"Est. de Fact.";#N/A,#N/A,TRUE,"Capitulo 19";#N/A,#N/A,TRUE,"Proyecto P855"}</definedName>
    <definedName name="_____wrn1_2" localSheetId="2" hidden="1">{#N/A,#N/A,TRUE,"Est. de Fact.";#N/A,#N/A,TRUE,"Capitulo 19";#N/A,#N/A,TRUE,"Proyecto P855"}</definedName>
    <definedName name="_____wrn1_2" localSheetId="0" hidden="1">{#N/A,#N/A,TRUE,"Est. de Fact.";#N/A,#N/A,TRUE,"Capitulo 19";#N/A,#N/A,TRUE,"Proyecto P855"}</definedName>
    <definedName name="_____wrn1_2" localSheetId="6" hidden="1">{#N/A,#N/A,TRUE,"Est. de Fact.";#N/A,#N/A,TRUE,"Capitulo 19";#N/A,#N/A,TRUE,"Proyecto P855"}</definedName>
    <definedName name="_____wrn1_2" localSheetId="16" hidden="1">{#N/A,#N/A,TRUE,"Est. de Fact.";#N/A,#N/A,TRUE,"Capitulo 19";#N/A,#N/A,TRUE,"Proyecto P855"}</definedName>
    <definedName name="_____wrn1_2" hidden="1">{#N/A,#N/A,TRUE,"Est. de Fact.";#N/A,#N/A,TRUE,"Capitulo 19";#N/A,#N/A,TRUE,"Proyecto P855"}</definedName>
    <definedName name="_____wrn1_3" localSheetId="15" hidden="1">{#N/A,#N/A,TRUE,"Est. de Fact.";#N/A,#N/A,TRUE,"Capitulo 19";#N/A,#N/A,TRUE,"Proyecto P855"}</definedName>
    <definedName name="_____wrn1_3" localSheetId="25" hidden="1">{#N/A,#N/A,TRUE,"Est. de Fact.";#N/A,#N/A,TRUE,"Capitulo 19";#N/A,#N/A,TRUE,"Proyecto P855"}</definedName>
    <definedName name="_____wrn1_3" localSheetId="24" hidden="1">{#N/A,#N/A,TRUE,"Est. de Fact.";#N/A,#N/A,TRUE,"Capitulo 19";#N/A,#N/A,TRUE,"Proyecto P855"}</definedName>
    <definedName name="_____wrn1_3" localSheetId="26" hidden="1">{#N/A,#N/A,TRUE,"Est. de Fact.";#N/A,#N/A,TRUE,"Capitulo 19";#N/A,#N/A,TRUE,"Proyecto P855"}</definedName>
    <definedName name="_____wrn1_3" localSheetId="1" hidden="1">{#N/A,#N/A,TRUE,"Est. de Fact.";#N/A,#N/A,TRUE,"Capitulo 19";#N/A,#N/A,TRUE,"Proyecto P855"}</definedName>
    <definedName name="_____wrn1_3" localSheetId="4" hidden="1">{#N/A,#N/A,TRUE,"Est. de Fact.";#N/A,#N/A,TRUE,"Capitulo 19";#N/A,#N/A,TRUE,"Proyecto P855"}</definedName>
    <definedName name="_____wrn1_3" localSheetId="2" hidden="1">{#N/A,#N/A,TRUE,"Est. de Fact.";#N/A,#N/A,TRUE,"Capitulo 19";#N/A,#N/A,TRUE,"Proyecto P855"}</definedName>
    <definedName name="_____wrn1_3" localSheetId="0" hidden="1">{#N/A,#N/A,TRUE,"Est. de Fact.";#N/A,#N/A,TRUE,"Capitulo 19";#N/A,#N/A,TRUE,"Proyecto P855"}</definedName>
    <definedName name="_____wrn1_3" localSheetId="6" hidden="1">{#N/A,#N/A,TRUE,"Est. de Fact.";#N/A,#N/A,TRUE,"Capitulo 19";#N/A,#N/A,TRUE,"Proyecto P855"}</definedName>
    <definedName name="_____wrn1_3" localSheetId="16" hidden="1">{#N/A,#N/A,TRUE,"Est. de Fact.";#N/A,#N/A,TRUE,"Capitulo 19";#N/A,#N/A,TRUE,"Proyecto P855"}</definedName>
    <definedName name="_____wrn1_3" hidden="1">{#N/A,#N/A,TRUE,"Est. de Fact.";#N/A,#N/A,TRUE,"Capitulo 19";#N/A,#N/A,TRUE,"Proyecto P855"}</definedName>
    <definedName name="_____wrn1_4" localSheetId="15" hidden="1">{#N/A,#N/A,TRUE,"Est. de Fact.";#N/A,#N/A,TRUE,"Capitulo 19";#N/A,#N/A,TRUE,"Proyecto P855"}</definedName>
    <definedName name="_____wrn1_4" localSheetId="25" hidden="1">{#N/A,#N/A,TRUE,"Est. de Fact.";#N/A,#N/A,TRUE,"Capitulo 19";#N/A,#N/A,TRUE,"Proyecto P855"}</definedName>
    <definedName name="_____wrn1_4" localSheetId="24" hidden="1">{#N/A,#N/A,TRUE,"Est. de Fact.";#N/A,#N/A,TRUE,"Capitulo 19";#N/A,#N/A,TRUE,"Proyecto P855"}</definedName>
    <definedName name="_____wrn1_4" localSheetId="26" hidden="1">{#N/A,#N/A,TRUE,"Est. de Fact.";#N/A,#N/A,TRUE,"Capitulo 19";#N/A,#N/A,TRUE,"Proyecto P855"}</definedName>
    <definedName name="_____wrn1_4" localSheetId="1" hidden="1">{#N/A,#N/A,TRUE,"Est. de Fact.";#N/A,#N/A,TRUE,"Capitulo 19";#N/A,#N/A,TRUE,"Proyecto P855"}</definedName>
    <definedName name="_____wrn1_4" localSheetId="4" hidden="1">{#N/A,#N/A,TRUE,"Est. de Fact.";#N/A,#N/A,TRUE,"Capitulo 19";#N/A,#N/A,TRUE,"Proyecto P855"}</definedName>
    <definedName name="_____wrn1_4" localSheetId="2" hidden="1">{#N/A,#N/A,TRUE,"Est. de Fact.";#N/A,#N/A,TRUE,"Capitulo 19";#N/A,#N/A,TRUE,"Proyecto P855"}</definedName>
    <definedName name="_____wrn1_4" localSheetId="0" hidden="1">{#N/A,#N/A,TRUE,"Est. de Fact.";#N/A,#N/A,TRUE,"Capitulo 19";#N/A,#N/A,TRUE,"Proyecto P855"}</definedName>
    <definedName name="_____wrn1_4" localSheetId="6" hidden="1">{#N/A,#N/A,TRUE,"Est. de Fact.";#N/A,#N/A,TRUE,"Capitulo 19";#N/A,#N/A,TRUE,"Proyecto P855"}</definedName>
    <definedName name="_____wrn1_4" localSheetId="16" hidden="1">{#N/A,#N/A,TRUE,"Est. de Fact.";#N/A,#N/A,TRUE,"Capitulo 19";#N/A,#N/A,TRUE,"Proyecto P855"}</definedName>
    <definedName name="_____wrn1_4" hidden="1">{#N/A,#N/A,TRUE,"Est. de Fact.";#N/A,#N/A,TRUE,"Capitulo 19";#N/A,#N/A,TRUE,"Proyecto P855"}</definedName>
    <definedName name="_____wrn1_5" localSheetId="15" hidden="1">{#N/A,#N/A,TRUE,"Est. de Fact.";#N/A,#N/A,TRUE,"Capitulo 19";#N/A,#N/A,TRUE,"Proyecto P855"}</definedName>
    <definedName name="_____wrn1_5" localSheetId="25" hidden="1">{#N/A,#N/A,TRUE,"Est. de Fact.";#N/A,#N/A,TRUE,"Capitulo 19";#N/A,#N/A,TRUE,"Proyecto P855"}</definedName>
    <definedName name="_____wrn1_5" localSheetId="24" hidden="1">{#N/A,#N/A,TRUE,"Est. de Fact.";#N/A,#N/A,TRUE,"Capitulo 19";#N/A,#N/A,TRUE,"Proyecto P855"}</definedName>
    <definedName name="_____wrn1_5" localSheetId="26" hidden="1">{#N/A,#N/A,TRUE,"Est. de Fact.";#N/A,#N/A,TRUE,"Capitulo 19";#N/A,#N/A,TRUE,"Proyecto P855"}</definedName>
    <definedName name="_____wrn1_5" localSheetId="1" hidden="1">{#N/A,#N/A,TRUE,"Est. de Fact.";#N/A,#N/A,TRUE,"Capitulo 19";#N/A,#N/A,TRUE,"Proyecto P855"}</definedName>
    <definedName name="_____wrn1_5" localSheetId="4" hidden="1">{#N/A,#N/A,TRUE,"Est. de Fact.";#N/A,#N/A,TRUE,"Capitulo 19";#N/A,#N/A,TRUE,"Proyecto P855"}</definedName>
    <definedName name="_____wrn1_5" localSheetId="2" hidden="1">{#N/A,#N/A,TRUE,"Est. de Fact.";#N/A,#N/A,TRUE,"Capitulo 19";#N/A,#N/A,TRUE,"Proyecto P855"}</definedName>
    <definedName name="_____wrn1_5" localSheetId="0" hidden="1">{#N/A,#N/A,TRUE,"Est. de Fact.";#N/A,#N/A,TRUE,"Capitulo 19";#N/A,#N/A,TRUE,"Proyecto P855"}</definedName>
    <definedName name="_____wrn1_5" localSheetId="6" hidden="1">{#N/A,#N/A,TRUE,"Est. de Fact.";#N/A,#N/A,TRUE,"Capitulo 19";#N/A,#N/A,TRUE,"Proyecto P855"}</definedName>
    <definedName name="_____wrn1_5" localSheetId="16" hidden="1">{#N/A,#N/A,TRUE,"Est. de Fact.";#N/A,#N/A,TRUE,"Capitulo 19";#N/A,#N/A,TRUE,"Proyecto P855"}</definedName>
    <definedName name="_____wrn1_5" hidden="1">{#N/A,#N/A,TRUE,"Est. de Fact.";#N/A,#N/A,TRUE,"Capitulo 19";#N/A,#N/A,TRUE,"Proyecto P855"}</definedName>
    <definedName name="_____wrn2" localSheetId="15" hidden="1">{#N/A,#N/A,TRUE,"Est. de Fact.";#N/A,#N/A,TRUE,"Capitulo 19";#N/A,#N/A,TRUE,"Proyecto P855"}</definedName>
    <definedName name="_____wrn2" localSheetId="25" hidden="1">{#N/A,#N/A,TRUE,"Est. de Fact.";#N/A,#N/A,TRUE,"Capitulo 19";#N/A,#N/A,TRUE,"Proyecto P855"}</definedName>
    <definedName name="_____wrn2" localSheetId="24" hidden="1">{#N/A,#N/A,TRUE,"Est. de Fact.";#N/A,#N/A,TRUE,"Capitulo 19";#N/A,#N/A,TRUE,"Proyecto P855"}</definedName>
    <definedName name="_____wrn2" localSheetId="26" hidden="1">{#N/A,#N/A,TRUE,"Est. de Fact.";#N/A,#N/A,TRUE,"Capitulo 19";#N/A,#N/A,TRUE,"Proyecto P855"}</definedName>
    <definedName name="_____wrn2" localSheetId="1" hidden="1">{#N/A,#N/A,TRUE,"Est. de Fact.";#N/A,#N/A,TRUE,"Capitulo 19";#N/A,#N/A,TRUE,"Proyecto P855"}</definedName>
    <definedName name="_____wrn2" localSheetId="4" hidden="1">{#N/A,#N/A,TRUE,"Est. de Fact.";#N/A,#N/A,TRUE,"Capitulo 19";#N/A,#N/A,TRUE,"Proyecto P855"}</definedName>
    <definedName name="_____wrn2" localSheetId="2" hidden="1">{#N/A,#N/A,TRUE,"Est. de Fact.";#N/A,#N/A,TRUE,"Capitulo 19";#N/A,#N/A,TRUE,"Proyecto P855"}</definedName>
    <definedName name="_____wrn2" localSheetId="0" hidden="1">{#N/A,#N/A,TRUE,"Est. de Fact.";#N/A,#N/A,TRUE,"Capitulo 19";#N/A,#N/A,TRUE,"Proyecto P855"}</definedName>
    <definedName name="_____wrn2" localSheetId="6" hidden="1">{#N/A,#N/A,TRUE,"Est. de Fact.";#N/A,#N/A,TRUE,"Capitulo 19";#N/A,#N/A,TRUE,"Proyecto P855"}</definedName>
    <definedName name="_____wrn2" localSheetId="16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localSheetId="15" hidden="1">{#N/A,#N/A,FALSE,"Total_OC015";#N/A,#N/A,FALSE,"ADMIN";#N/A,#N/A,FALSE,"PROCES";#N/A,#N/A,FALSE,"mecan";#N/A,#N/A,FALSE,"civil";#N/A,#N/A,FALSE,"CAÑER";#N/A,#N/A,FALSE,"ELEC";#N/A,#N/A,FALSE,"INSTR"}</definedName>
    <definedName name="_____wrn3" localSheetId="25" hidden="1">{#N/A,#N/A,FALSE,"Total_OC015";#N/A,#N/A,FALSE,"ADMIN";#N/A,#N/A,FALSE,"PROCES";#N/A,#N/A,FALSE,"mecan";#N/A,#N/A,FALSE,"civil";#N/A,#N/A,FALSE,"CAÑER";#N/A,#N/A,FALSE,"ELEC";#N/A,#N/A,FALSE,"INSTR"}</definedName>
    <definedName name="_____wrn3" localSheetId="24" hidden="1">{#N/A,#N/A,FALSE,"Total_OC015";#N/A,#N/A,FALSE,"ADMIN";#N/A,#N/A,FALSE,"PROCES";#N/A,#N/A,FALSE,"mecan";#N/A,#N/A,FALSE,"civil";#N/A,#N/A,FALSE,"CAÑER";#N/A,#N/A,FALSE,"ELEC";#N/A,#N/A,FALSE,"INSTR"}</definedName>
    <definedName name="_____wrn3" localSheetId="26" hidden="1">{#N/A,#N/A,FALSE,"Total_OC015";#N/A,#N/A,FALSE,"ADMIN";#N/A,#N/A,FALSE,"PROCES";#N/A,#N/A,FALSE,"mecan";#N/A,#N/A,FALSE,"civil";#N/A,#N/A,FALSE,"CAÑER";#N/A,#N/A,FALSE,"ELEC";#N/A,#N/A,FALSE,"INSTR"}</definedName>
    <definedName name="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wrn3" localSheetId="16" hidden="1">{#N/A,#N/A,FALSE,"Total_OC015";#N/A,#N/A,FALSE,"ADMIN";#N/A,#N/A,FALSE,"PROCES";#N/A,#N/A,FALSE,"mecan";#N/A,#N/A,FALSE,"civil";#N/A,#N/A,FALSE,"CAÑER";#N/A,#N/A,FALSE,"ELEC";#N/A,#N/A,FALSE,"INSTR"}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6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6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6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6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6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6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6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X2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X2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X2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X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X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X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X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X2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X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45555" hidden="1">{#N/A,#N/A,FALSE,"Costos_Elem_Hid";#N/A,#N/A,FALSE,"Costos_Elem_Hid";#N/A,#N/A,FALSE,"Costos_Elem_Hid"}</definedName>
    <definedName name="____a45555_1" hidden="1">{#N/A,#N/A,FALSE,"Costos_Elem_Hid";#N/A,#N/A,FALSE,"Costos_Elem_Hid";#N/A,#N/A,FALSE,"Costos_Elem_Hid"}</definedName>
    <definedName name="____ANT0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cc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__equ1" localSheetId="15" hidden="1">{#N/A,#N/A,TRUE,"Est. de Fact.";#N/A,#N/A,TRUE,"Capitulo 19";#N/A,#N/A,TRUE,"Proyecto P855"}</definedName>
    <definedName name="____equ1" localSheetId="25" hidden="1">{#N/A,#N/A,TRUE,"Est. de Fact.";#N/A,#N/A,TRUE,"Capitulo 19";#N/A,#N/A,TRUE,"Proyecto P855"}</definedName>
    <definedName name="____equ1" localSheetId="24" hidden="1">{#N/A,#N/A,TRUE,"Est. de Fact.";#N/A,#N/A,TRUE,"Capitulo 19";#N/A,#N/A,TRUE,"Proyecto P855"}</definedName>
    <definedName name="____equ1" localSheetId="26" hidden="1">{#N/A,#N/A,TRUE,"Est. de Fact.";#N/A,#N/A,TRUE,"Capitulo 19";#N/A,#N/A,TRUE,"Proyecto P855"}</definedName>
    <definedName name="____equ1" localSheetId="1" hidden="1">{#N/A,#N/A,TRUE,"Est. de Fact.";#N/A,#N/A,TRUE,"Capitulo 19";#N/A,#N/A,TRUE,"Proyecto P855"}</definedName>
    <definedName name="____equ1" localSheetId="4" hidden="1">{#N/A,#N/A,TRUE,"Est. de Fact.";#N/A,#N/A,TRUE,"Capitulo 19";#N/A,#N/A,TRUE,"Proyecto P855"}</definedName>
    <definedName name="____equ1" localSheetId="2" hidden="1">{#N/A,#N/A,TRUE,"Est. de Fact.";#N/A,#N/A,TRUE,"Capitulo 19";#N/A,#N/A,TRUE,"Proyecto P855"}</definedName>
    <definedName name="____equ1" localSheetId="0" hidden="1">{#N/A,#N/A,TRUE,"Est. de Fact.";#N/A,#N/A,TRUE,"Capitulo 19";#N/A,#N/A,TRUE,"Proyecto P855"}</definedName>
    <definedName name="____equ1" localSheetId="6" hidden="1">{#N/A,#N/A,TRUE,"Est. de Fact.";#N/A,#N/A,TRUE,"Capitulo 19";#N/A,#N/A,TRUE,"Proyecto P855"}</definedName>
    <definedName name="____equ1" localSheetId="16" hidden="1">{#N/A,#N/A,TRUE,"Est. de Fact.";#N/A,#N/A,TRUE,"Capitulo 19";#N/A,#N/A,TRUE,"Proyecto P855"}</definedName>
    <definedName name="____equ1" hidden="1">{#N/A,#N/A,TRUE,"Est. de Fact.";#N/A,#N/A,TRUE,"Capitulo 19";#N/A,#N/A,TRUE,"Proyecto P855"}</definedName>
    <definedName name="____equ1_1" localSheetId="15" hidden="1">{#N/A,#N/A,TRUE,"Est. de Fact.";#N/A,#N/A,TRUE,"Capitulo 19";#N/A,#N/A,TRUE,"Proyecto P855"}</definedName>
    <definedName name="____equ1_1" localSheetId="25" hidden="1">{#N/A,#N/A,TRUE,"Est. de Fact.";#N/A,#N/A,TRUE,"Capitulo 19";#N/A,#N/A,TRUE,"Proyecto P855"}</definedName>
    <definedName name="____equ1_1" localSheetId="24" hidden="1">{#N/A,#N/A,TRUE,"Est. de Fact.";#N/A,#N/A,TRUE,"Capitulo 19";#N/A,#N/A,TRUE,"Proyecto P855"}</definedName>
    <definedName name="____equ1_1" localSheetId="26" hidden="1">{#N/A,#N/A,TRUE,"Est. de Fact.";#N/A,#N/A,TRUE,"Capitulo 19";#N/A,#N/A,TRUE,"Proyecto P855"}</definedName>
    <definedName name="____equ1_1" localSheetId="1" hidden="1">{#N/A,#N/A,TRUE,"Est. de Fact.";#N/A,#N/A,TRUE,"Capitulo 19";#N/A,#N/A,TRUE,"Proyecto P855"}</definedName>
    <definedName name="____equ1_1" localSheetId="4" hidden="1">{#N/A,#N/A,TRUE,"Est. de Fact.";#N/A,#N/A,TRUE,"Capitulo 19";#N/A,#N/A,TRUE,"Proyecto P855"}</definedName>
    <definedName name="____equ1_1" localSheetId="2" hidden="1">{#N/A,#N/A,TRUE,"Est. de Fact.";#N/A,#N/A,TRUE,"Capitulo 19";#N/A,#N/A,TRUE,"Proyecto P855"}</definedName>
    <definedName name="____equ1_1" localSheetId="0" hidden="1">{#N/A,#N/A,TRUE,"Est. de Fact.";#N/A,#N/A,TRUE,"Capitulo 19";#N/A,#N/A,TRUE,"Proyecto P855"}</definedName>
    <definedName name="____equ1_1" localSheetId="6" hidden="1">{#N/A,#N/A,TRUE,"Est. de Fact.";#N/A,#N/A,TRUE,"Capitulo 19";#N/A,#N/A,TRUE,"Proyecto P855"}</definedName>
    <definedName name="____equ1_1" localSheetId="16" hidden="1">{#N/A,#N/A,TRUE,"Est. de Fact.";#N/A,#N/A,TRUE,"Capitulo 19";#N/A,#N/A,TRUE,"Proyecto P855"}</definedName>
    <definedName name="____equ1_1" hidden="1">{#N/A,#N/A,TRUE,"Est. de Fact.";#N/A,#N/A,TRUE,"Capitulo 19";#N/A,#N/A,TRUE,"Proyecto P855"}</definedName>
    <definedName name="____equ1_2" localSheetId="15" hidden="1">{#N/A,#N/A,TRUE,"Est. de Fact.";#N/A,#N/A,TRUE,"Capitulo 19";#N/A,#N/A,TRUE,"Proyecto P855"}</definedName>
    <definedName name="____equ1_2" localSheetId="25" hidden="1">{#N/A,#N/A,TRUE,"Est. de Fact.";#N/A,#N/A,TRUE,"Capitulo 19";#N/A,#N/A,TRUE,"Proyecto P855"}</definedName>
    <definedName name="____equ1_2" localSheetId="24" hidden="1">{#N/A,#N/A,TRUE,"Est. de Fact.";#N/A,#N/A,TRUE,"Capitulo 19";#N/A,#N/A,TRUE,"Proyecto P855"}</definedName>
    <definedName name="____equ1_2" localSheetId="26" hidden="1">{#N/A,#N/A,TRUE,"Est. de Fact.";#N/A,#N/A,TRUE,"Capitulo 19";#N/A,#N/A,TRUE,"Proyecto P855"}</definedName>
    <definedName name="____equ1_2" localSheetId="1" hidden="1">{#N/A,#N/A,TRUE,"Est. de Fact.";#N/A,#N/A,TRUE,"Capitulo 19";#N/A,#N/A,TRUE,"Proyecto P855"}</definedName>
    <definedName name="____equ1_2" localSheetId="4" hidden="1">{#N/A,#N/A,TRUE,"Est. de Fact.";#N/A,#N/A,TRUE,"Capitulo 19";#N/A,#N/A,TRUE,"Proyecto P855"}</definedName>
    <definedName name="____equ1_2" localSheetId="2" hidden="1">{#N/A,#N/A,TRUE,"Est. de Fact.";#N/A,#N/A,TRUE,"Capitulo 19";#N/A,#N/A,TRUE,"Proyecto P855"}</definedName>
    <definedName name="____equ1_2" localSheetId="0" hidden="1">{#N/A,#N/A,TRUE,"Est. de Fact.";#N/A,#N/A,TRUE,"Capitulo 19";#N/A,#N/A,TRUE,"Proyecto P855"}</definedName>
    <definedName name="____equ1_2" localSheetId="6" hidden="1">{#N/A,#N/A,TRUE,"Est. de Fact.";#N/A,#N/A,TRUE,"Capitulo 19";#N/A,#N/A,TRUE,"Proyecto P855"}</definedName>
    <definedName name="____equ1_2" localSheetId="16" hidden="1">{#N/A,#N/A,TRUE,"Est. de Fact.";#N/A,#N/A,TRUE,"Capitulo 19";#N/A,#N/A,TRUE,"Proyecto P855"}</definedName>
    <definedName name="____equ1_2" hidden="1">{#N/A,#N/A,TRUE,"Est. de Fact.";#N/A,#N/A,TRUE,"Capitulo 19";#N/A,#N/A,TRUE,"Proyecto P855"}</definedName>
    <definedName name="____equ1_3" localSheetId="15" hidden="1">{#N/A,#N/A,TRUE,"Est. de Fact.";#N/A,#N/A,TRUE,"Capitulo 19";#N/A,#N/A,TRUE,"Proyecto P855"}</definedName>
    <definedName name="____equ1_3" localSheetId="25" hidden="1">{#N/A,#N/A,TRUE,"Est. de Fact.";#N/A,#N/A,TRUE,"Capitulo 19";#N/A,#N/A,TRUE,"Proyecto P855"}</definedName>
    <definedName name="____equ1_3" localSheetId="24" hidden="1">{#N/A,#N/A,TRUE,"Est. de Fact.";#N/A,#N/A,TRUE,"Capitulo 19";#N/A,#N/A,TRUE,"Proyecto P855"}</definedName>
    <definedName name="____equ1_3" localSheetId="26" hidden="1">{#N/A,#N/A,TRUE,"Est. de Fact.";#N/A,#N/A,TRUE,"Capitulo 19";#N/A,#N/A,TRUE,"Proyecto P855"}</definedName>
    <definedName name="____equ1_3" localSheetId="1" hidden="1">{#N/A,#N/A,TRUE,"Est. de Fact.";#N/A,#N/A,TRUE,"Capitulo 19";#N/A,#N/A,TRUE,"Proyecto P855"}</definedName>
    <definedName name="____equ1_3" localSheetId="4" hidden="1">{#N/A,#N/A,TRUE,"Est. de Fact.";#N/A,#N/A,TRUE,"Capitulo 19";#N/A,#N/A,TRUE,"Proyecto P855"}</definedName>
    <definedName name="____equ1_3" localSheetId="2" hidden="1">{#N/A,#N/A,TRUE,"Est. de Fact.";#N/A,#N/A,TRUE,"Capitulo 19";#N/A,#N/A,TRUE,"Proyecto P855"}</definedName>
    <definedName name="____equ1_3" localSheetId="0" hidden="1">{#N/A,#N/A,TRUE,"Est. de Fact.";#N/A,#N/A,TRUE,"Capitulo 19";#N/A,#N/A,TRUE,"Proyecto P855"}</definedName>
    <definedName name="____equ1_3" localSheetId="6" hidden="1">{#N/A,#N/A,TRUE,"Est. de Fact.";#N/A,#N/A,TRUE,"Capitulo 19";#N/A,#N/A,TRUE,"Proyecto P855"}</definedName>
    <definedName name="____equ1_3" localSheetId="16" hidden="1">{#N/A,#N/A,TRUE,"Est. de Fact.";#N/A,#N/A,TRUE,"Capitulo 19";#N/A,#N/A,TRUE,"Proyecto P855"}</definedName>
    <definedName name="____equ1_3" hidden="1">{#N/A,#N/A,TRUE,"Est. de Fact.";#N/A,#N/A,TRUE,"Capitulo 19";#N/A,#N/A,TRUE,"Proyecto P855"}</definedName>
    <definedName name="____equ1_4" localSheetId="15" hidden="1">{#N/A,#N/A,TRUE,"Est. de Fact.";#N/A,#N/A,TRUE,"Capitulo 19";#N/A,#N/A,TRUE,"Proyecto P855"}</definedName>
    <definedName name="____equ1_4" localSheetId="25" hidden="1">{#N/A,#N/A,TRUE,"Est. de Fact.";#N/A,#N/A,TRUE,"Capitulo 19";#N/A,#N/A,TRUE,"Proyecto P855"}</definedName>
    <definedName name="____equ1_4" localSheetId="24" hidden="1">{#N/A,#N/A,TRUE,"Est. de Fact.";#N/A,#N/A,TRUE,"Capitulo 19";#N/A,#N/A,TRUE,"Proyecto P855"}</definedName>
    <definedName name="____equ1_4" localSheetId="26" hidden="1">{#N/A,#N/A,TRUE,"Est. de Fact.";#N/A,#N/A,TRUE,"Capitulo 19";#N/A,#N/A,TRUE,"Proyecto P855"}</definedName>
    <definedName name="____equ1_4" localSheetId="1" hidden="1">{#N/A,#N/A,TRUE,"Est. de Fact.";#N/A,#N/A,TRUE,"Capitulo 19";#N/A,#N/A,TRUE,"Proyecto P855"}</definedName>
    <definedName name="____equ1_4" localSheetId="4" hidden="1">{#N/A,#N/A,TRUE,"Est. de Fact.";#N/A,#N/A,TRUE,"Capitulo 19";#N/A,#N/A,TRUE,"Proyecto P855"}</definedName>
    <definedName name="____equ1_4" localSheetId="2" hidden="1">{#N/A,#N/A,TRUE,"Est. de Fact.";#N/A,#N/A,TRUE,"Capitulo 19";#N/A,#N/A,TRUE,"Proyecto P855"}</definedName>
    <definedName name="____equ1_4" localSheetId="0" hidden="1">{#N/A,#N/A,TRUE,"Est. de Fact.";#N/A,#N/A,TRUE,"Capitulo 19";#N/A,#N/A,TRUE,"Proyecto P855"}</definedName>
    <definedName name="____equ1_4" localSheetId="6" hidden="1">{#N/A,#N/A,TRUE,"Est. de Fact.";#N/A,#N/A,TRUE,"Capitulo 19";#N/A,#N/A,TRUE,"Proyecto P855"}</definedName>
    <definedName name="____equ1_4" localSheetId="16" hidden="1">{#N/A,#N/A,TRUE,"Est. de Fact.";#N/A,#N/A,TRUE,"Capitulo 19";#N/A,#N/A,TRUE,"Proyecto P855"}</definedName>
    <definedName name="____equ1_4" hidden="1">{#N/A,#N/A,TRUE,"Est. de Fact.";#N/A,#N/A,TRUE,"Capitulo 19";#N/A,#N/A,TRUE,"Proyecto P855"}</definedName>
    <definedName name="____equ1_5" localSheetId="15" hidden="1">{#N/A,#N/A,TRUE,"Est. de Fact.";#N/A,#N/A,TRUE,"Capitulo 19";#N/A,#N/A,TRUE,"Proyecto P855"}</definedName>
    <definedName name="____equ1_5" localSheetId="25" hidden="1">{#N/A,#N/A,TRUE,"Est. de Fact.";#N/A,#N/A,TRUE,"Capitulo 19";#N/A,#N/A,TRUE,"Proyecto P855"}</definedName>
    <definedName name="____equ1_5" localSheetId="24" hidden="1">{#N/A,#N/A,TRUE,"Est. de Fact.";#N/A,#N/A,TRUE,"Capitulo 19";#N/A,#N/A,TRUE,"Proyecto P855"}</definedName>
    <definedName name="____equ1_5" localSheetId="26" hidden="1">{#N/A,#N/A,TRUE,"Est. de Fact.";#N/A,#N/A,TRUE,"Capitulo 19";#N/A,#N/A,TRUE,"Proyecto P855"}</definedName>
    <definedName name="____equ1_5" localSheetId="1" hidden="1">{#N/A,#N/A,TRUE,"Est. de Fact.";#N/A,#N/A,TRUE,"Capitulo 19";#N/A,#N/A,TRUE,"Proyecto P855"}</definedName>
    <definedName name="____equ1_5" localSheetId="4" hidden="1">{#N/A,#N/A,TRUE,"Est. de Fact.";#N/A,#N/A,TRUE,"Capitulo 19";#N/A,#N/A,TRUE,"Proyecto P855"}</definedName>
    <definedName name="____equ1_5" localSheetId="2" hidden="1">{#N/A,#N/A,TRUE,"Est. de Fact.";#N/A,#N/A,TRUE,"Capitulo 19";#N/A,#N/A,TRUE,"Proyecto P855"}</definedName>
    <definedName name="____equ1_5" localSheetId="0" hidden="1">{#N/A,#N/A,TRUE,"Est. de Fact.";#N/A,#N/A,TRUE,"Capitulo 19";#N/A,#N/A,TRUE,"Proyecto P855"}</definedName>
    <definedName name="____equ1_5" localSheetId="6" hidden="1">{#N/A,#N/A,TRUE,"Est. de Fact.";#N/A,#N/A,TRUE,"Capitulo 19";#N/A,#N/A,TRUE,"Proyecto P855"}</definedName>
    <definedName name="____equ1_5" localSheetId="16" hidden="1">{#N/A,#N/A,TRUE,"Est. de Fact.";#N/A,#N/A,TRUE,"Capitulo 19";#N/A,#N/A,TRUE,"Proyecto P855"}</definedName>
    <definedName name="____equ1_5" hidden="1">{#N/A,#N/A,TRUE,"Est. de Fact.";#N/A,#N/A,TRUE,"Capitulo 19";#N/A,#N/A,TRUE,"Proyecto P855"}</definedName>
    <definedName name="____F" localSheetId="15" hidden="1">{#N/A,#N/A,FALSE,"Total_OC015";#N/A,#N/A,FALSE,"ADMIN";#N/A,#N/A,FALSE,"PROCES";#N/A,#N/A,FALSE,"mecan";#N/A,#N/A,FALSE,"civil";#N/A,#N/A,FALSE,"CAÑER";#N/A,#N/A,FALSE,"ELEC";#N/A,#N/A,FALSE,"INSTR"}</definedName>
    <definedName name="____F" localSheetId="25" hidden="1">{#N/A,#N/A,FALSE,"Total_OC015";#N/A,#N/A,FALSE,"ADMIN";#N/A,#N/A,FALSE,"PROCES";#N/A,#N/A,FALSE,"mecan";#N/A,#N/A,FALSE,"civil";#N/A,#N/A,FALSE,"CAÑER";#N/A,#N/A,FALSE,"ELEC";#N/A,#N/A,FALSE,"INSTR"}</definedName>
    <definedName name="____F" localSheetId="24" hidden="1">{#N/A,#N/A,FALSE,"Total_OC015";#N/A,#N/A,FALSE,"ADMIN";#N/A,#N/A,FALSE,"PROCES";#N/A,#N/A,FALSE,"mecan";#N/A,#N/A,FALSE,"civil";#N/A,#N/A,FALSE,"CAÑER";#N/A,#N/A,FALSE,"ELEC";#N/A,#N/A,FALSE,"INSTR"}</definedName>
    <definedName name="____F" localSheetId="26" hidden="1">{#N/A,#N/A,FALSE,"Total_OC015";#N/A,#N/A,FALSE,"ADMIN";#N/A,#N/A,FALSE,"PROCES";#N/A,#N/A,FALSE,"mecan";#N/A,#N/A,FALSE,"civil";#N/A,#N/A,FALSE,"CAÑER";#N/A,#N/A,FALSE,"ELEC";#N/A,#N/A,FALSE,"INSTR"}</definedName>
    <definedName name="____F" localSheetId="1" hidden="1">{#N/A,#N/A,FALSE,"Total_OC015";#N/A,#N/A,FALSE,"ADMIN";#N/A,#N/A,FALSE,"PROCES";#N/A,#N/A,FALSE,"mecan";#N/A,#N/A,FALSE,"civil";#N/A,#N/A,FALSE,"CAÑER";#N/A,#N/A,FALSE,"ELEC";#N/A,#N/A,FALSE,"INSTR"}</definedName>
    <definedName name="____F" localSheetId="4" hidden="1">{#N/A,#N/A,FALSE,"Total_OC015";#N/A,#N/A,FALSE,"ADMIN";#N/A,#N/A,FALSE,"PROCES";#N/A,#N/A,FALSE,"mecan";#N/A,#N/A,FALSE,"civil";#N/A,#N/A,FALSE,"CAÑER";#N/A,#N/A,FALSE,"ELEC";#N/A,#N/A,FALSE,"INSTR"}</definedName>
    <definedName name="____F" localSheetId="2" hidden="1">{#N/A,#N/A,FALSE,"Total_OC015";#N/A,#N/A,FALSE,"ADMIN";#N/A,#N/A,FALSE,"PROCES";#N/A,#N/A,FALSE,"mecan";#N/A,#N/A,FALSE,"civil";#N/A,#N/A,FALSE,"CAÑER";#N/A,#N/A,FALSE,"ELEC";#N/A,#N/A,FALSE,"INSTR"}</definedName>
    <definedName name="____F" localSheetId="6" hidden="1">{#N/A,#N/A,FALSE,"Total_OC015";#N/A,#N/A,FALSE,"ADMIN";#N/A,#N/A,FALSE,"PROCES";#N/A,#N/A,FALSE,"mecan";#N/A,#N/A,FALSE,"civil";#N/A,#N/A,FALSE,"CAÑER";#N/A,#N/A,FALSE,"ELEC";#N/A,#N/A,FALSE,"INSTR"}</definedName>
    <definedName name="____F" localSheetId="16" hidden="1">{#N/A,#N/A,FALSE,"Total_OC015";#N/A,#N/A,FALSE,"ADMIN";#N/A,#N/A,FALSE,"PROCES";#N/A,#N/A,FALSE,"mecan";#N/A,#N/A,FALSE,"civil";#N/A,#N/A,FALSE,"CAÑER";#N/A,#N/A,FALSE,"ELEC";#N/A,#N/A,FALSE,"INSTR"}</definedName>
    <definedName name="____F" hidden="1">{#N/A,#N/A,FALSE,"Total_OC015";#N/A,#N/A,FALSE,"ADMIN";#N/A,#N/A,FALSE,"PROCES";#N/A,#N/A,FALSE,"mecan";#N/A,#N/A,FALSE,"civil";#N/A,#N/A,FALSE,"CAÑER";#N/A,#N/A,FALSE,"ELEC";#N/A,#N/A,FALSE,"INSTR"}</definedName>
    <definedName name="____F_1" hidden="1">{#N/A,#N/A,FALSE,"Total_OC015";#N/A,#N/A,FALSE,"ADMIN";#N/A,#N/A,FALSE,"PROCES";#N/A,#N/A,FALSE,"mecan";#N/A,#N/A,FALSE,"civil";#N/A,#N/A,FALSE,"CAÑER";#N/A,#N/A,FALSE,"ELEC";#N/A,#N/A,FALSE,"INSTR"}</definedName>
    <definedName name="____FC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V46000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V46000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V46000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V46000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V4600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V46000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V4600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V4600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V46000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V46000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V4600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gl1" localSheetId="15" hidden="1">{#N/A,#N/A,FALSE,"Total_OC015";#N/A,#N/A,FALSE,"ADMIN";#N/A,#N/A,FALSE,"PROCES";#N/A,#N/A,FALSE,"mecan";#N/A,#N/A,FALSE,"civil";#N/A,#N/A,FALSE,"CAÑER";#N/A,#N/A,FALSE,"ELEC";#N/A,#N/A,FALSE,"INSTR"}</definedName>
    <definedName name="____gl1" localSheetId="25" hidden="1">{#N/A,#N/A,FALSE,"Total_OC015";#N/A,#N/A,FALSE,"ADMIN";#N/A,#N/A,FALSE,"PROCES";#N/A,#N/A,FALSE,"mecan";#N/A,#N/A,FALSE,"civil";#N/A,#N/A,FALSE,"CAÑER";#N/A,#N/A,FALSE,"ELEC";#N/A,#N/A,FALSE,"INSTR"}</definedName>
    <definedName name="____gl1" localSheetId="24" hidden="1">{#N/A,#N/A,FALSE,"Total_OC015";#N/A,#N/A,FALSE,"ADMIN";#N/A,#N/A,FALSE,"PROCES";#N/A,#N/A,FALSE,"mecan";#N/A,#N/A,FALSE,"civil";#N/A,#N/A,FALSE,"CAÑER";#N/A,#N/A,FALSE,"ELEC";#N/A,#N/A,FALSE,"INSTR"}</definedName>
    <definedName name="____gl1" localSheetId="26" hidden="1">{#N/A,#N/A,FALSE,"Total_OC015";#N/A,#N/A,FALSE,"ADMIN";#N/A,#N/A,FALSE,"PROCES";#N/A,#N/A,FALSE,"mecan";#N/A,#N/A,FALSE,"civil";#N/A,#N/A,FALSE,"CAÑER";#N/A,#N/A,FALSE,"ELEC";#N/A,#N/A,FALSE,"INSTR"}</definedName>
    <definedName name="____gl1" localSheetId="1" hidden="1">{#N/A,#N/A,FALSE,"Total_OC015";#N/A,#N/A,FALSE,"ADMIN";#N/A,#N/A,FALSE,"PROCES";#N/A,#N/A,FALSE,"mecan";#N/A,#N/A,FALSE,"civil";#N/A,#N/A,FALSE,"CAÑER";#N/A,#N/A,FALSE,"ELEC";#N/A,#N/A,FALSE,"INSTR"}</definedName>
    <definedName name="____gl1" localSheetId="4" hidden="1">{#N/A,#N/A,FALSE,"Total_OC015";#N/A,#N/A,FALSE,"ADMIN";#N/A,#N/A,FALSE,"PROCES";#N/A,#N/A,FALSE,"mecan";#N/A,#N/A,FALSE,"civil";#N/A,#N/A,FALSE,"CAÑER";#N/A,#N/A,FALSE,"ELEC";#N/A,#N/A,FALSE,"INSTR"}</definedName>
    <definedName name="____gl1" localSheetId="2" hidden="1">{#N/A,#N/A,FALSE,"Total_OC015";#N/A,#N/A,FALSE,"ADMIN";#N/A,#N/A,FALSE,"PROCES";#N/A,#N/A,FALSE,"mecan";#N/A,#N/A,FALSE,"civil";#N/A,#N/A,FALSE,"CAÑER";#N/A,#N/A,FALSE,"ELEC";#N/A,#N/A,FALSE,"INSTR"}</definedName>
    <definedName name="____gl1" localSheetId="0" hidden="1">{#N/A,#N/A,FALSE,"Total_OC015";#N/A,#N/A,FALSE,"ADMIN";#N/A,#N/A,FALSE,"PROCES";#N/A,#N/A,FALSE,"mecan";#N/A,#N/A,FALSE,"civil";#N/A,#N/A,FALSE,"CAÑER";#N/A,#N/A,FALSE,"ELEC";#N/A,#N/A,FALSE,"INSTR"}</definedName>
    <definedName name="____gl1" localSheetId="6" hidden="1">{#N/A,#N/A,FALSE,"Total_OC015";#N/A,#N/A,FALSE,"ADMIN";#N/A,#N/A,FALSE,"PROCES";#N/A,#N/A,FALSE,"mecan";#N/A,#N/A,FALSE,"civil";#N/A,#N/A,FALSE,"CAÑER";#N/A,#N/A,FALSE,"ELEC";#N/A,#N/A,FALSE,"INSTR"}</definedName>
    <definedName name="____gl1" localSheetId="16" hidden="1">{#N/A,#N/A,FALSE,"Total_OC015";#N/A,#N/A,FALSE,"ADMIN";#N/A,#N/A,FALSE,"PROCES";#N/A,#N/A,FALSE,"mecan";#N/A,#N/A,FALSE,"civil";#N/A,#N/A,FALSE,"CAÑER";#N/A,#N/A,FALSE,"ELEC";#N/A,#N/A,FALSE,"INSTR"}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gl1_1" localSheetId="15" hidden="1">{#N/A,#N/A,FALSE,"Total_OC015";#N/A,#N/A,FALSE,"ADMIN";#N/A,#N/A,FALSE,"PROCES";#N/A,#N/A,FALSE,"mecan";#N/A,#N/A,FALSE,"civil";#N/A,#N/A,FALSE,"CAÑER";#N/A,#N/A,FALSE,"ELEC";#N/A,#N/A,FALSE,"INSTR"}</definedName>
    <definedName name="____gl1_1" localSheetId="25" hidden="1">{#N/A,#N/A,FALSE,"Total_OC015";#N/A,#N/A,FALSE,"ADMIN";#N/A,#N/A,FALSE,"PROCES";#N/A,#N/A,FALSE,"mecan";#N/A,#N/A,FALSE,"civil";#N/A,#N/A,FALSE,"CAÑER";#N/A,#N/A,FALSE,"ELEC";#N/A,#N/A,FALSE,"INSTR"}</definedName>
    <definedName name="____gl1_1" localSheetId="24" hidden="1">{#N/A,#N/A,FALSE,"Total_OC015";#N/A,#N/A,FALSE,"ADMIN";#N/A,#N/A,FALSE,"PROCES";#N/A,#N/A,FALSE,"mecan";#N/A,#N/A,FALSE,"civil";#N/A,#N/A,FALSE,"CAÑER";#N/A,#N/A,FALSE,"ELEC";#N/A,#N/A,FALSE,"INSTR"}</definedName>
    <definedName name="____gl1_1" localSheetId="26" hidden="1">{#N/A,#N/A,FALSE,"Total_OC015";#N/A,#N/A,FALSE,"ADMIN";#N/A,#N/A,FALSE,"PROCES";#N/A,#N/A,FALSE,"mecan";#N/A,#N/A,FALSE,"civil";#N/A,#N/A,FALSE,"CAÑER";#N/A,#N/A,FALSE,"ELEC";#N/A,#N/A,FALSE,"INSTR"}</definedName>
    <definedName name="____gl1_1" localSheetId="1" hidden="1">{#N/A,#N/A,FALSE,"Total_OC015";#N/A,#N/A,FALSE,"ADMIN";#N/A,#N/A,FALSE,"PROCES";#N/A,#N/A,FALSE,"mecan";#N/A,#N/A,FALSE,"civil";#N/A,#N/A,FALSE,"CAÑER";#N/A,#N/A,FALSE,"ELEC";#N/A,#N/A,FALSE,"INSTR"}</definedName>
    <definedName name="____gl1_1" localSheetId="4" hidden="1">{#N/A,#N/A,FALSE,"Total_OC015";#N/A,#N/A,FALSE,"ADMIN";#N/A,#N/A,FALSE,"PROCES";#N/A,#N/A,FALSE,"mecan";#N/A,#N/A,FALSE,"civil";#N/A,#N/A,FALSE,"CAÑER";#N/A,#N/A,FALSE,"ELEC";#N/A,#N/A,FALSE,"INSTR"}</definedName>
    <definedName name="____gl1_1" localSheetId="2" hidden="1">{#N/A,#N/A,FALSE,"Total_OC015";#N/A,#N/A,FALSE,"ADMIN";#N/A,#N/A,FALSE,"PROCES";#N/A,#N/A,FALSE,"mecan";#N/A,#N/A,FALSE,"civil";#N/A,#N/A,FALSE,"CAÑER";#N/A,#N/A,FALSE,"ELEC";#N/A,#N/A,FALSE,"INSTR"}</definedName>
    <definedName name="____gl1_1" localSheetId="0" hidden="1">{#N/A,#N/A,FALSE,"Total_OC015";#N/A,#N/A,FALSE,"ADMIN";#N/A,#N/A,FALSE,"PROCES";#N/A,#N/A,FALSE,"mecan";#N/A,#N/A,FALSE,"civil";#N/A,#N/A,FALSE,"CAÑER";#N/A,#N/A,FALSE,"ELEC";#N/A,#N/A,FALSE,"INSTR"}</definedName>
    <definedName name="____gl1_1" localSheetId="6" hidden="1">{#N/A,#N/A,FALSE,"Total_OC015";#N/A,#N/A,FALSE,"ADMIN";#N/A,#N/A,FALSE,"PROCES";#N/A,#N/A,FALSE,"mecan";#N/A,#N/A,FALSE,"civil";#N/A,#N/A,FALSE,"CAÑER";#N/A,#N/A,FALSE,"ELEC";#N/A,#N/A,FALSE,"INSTR"}</definedName>
    <definedName name="____gl1_1" localSheetId="16" hidden="1">{#N/A,#N/A,FALSE,"Total_OC015";#N/A,#N/A,FALSE,"ADMIN";#N/A,#N/A,FALSE,"PROCES";#N/A,#N/A,FALSE,"mecan";#N/A,#N/A,FALSE,"civil";#N/A,#N/A,FALSE,"CAÑER";#N/A,#N/A,FALSE,"ELEC";#N/A,#N/A,FALSE,"INSTR"}</definedName>
    <definedName name="____gl1_1" hidden="1">{#N/A,#N/A,FALSE,"Total_OC015";#N/A,#N/A,FALSE,"ADMIN";#N/A,#N/A,FALSE,"PROCES";#N/A,#N/A,FALSE,"mecan";#N/A,#N/A,FALSE,"civil";#N/A,#N/A,FALSE,"CAÑER";#N/A,#N/A,FALSE,"ELEC";#N/A,#N/A,FALSE,"INSTR"}</definedName>
    <definedName name="____gl1_2" localSheetId="15" hidden="1">{#N/A,#N/A,FALSE,"Total_OC015";#N/A,#N/A,FALSE,"ADMIN";#N/A,#N/A,FALSE,"PROCES";#N/A,#N/A,FALSE,"mecan";#N/A,#N/A,FALSE,"civil";#N/A,#N/A,FALSE,"CAÑER";#N/A,#N/A,FALSE,"ELEC";#N/A,#N/A,FALSE,"INSTR"}</definedName>
    <definedName name="____gl1_2" localSheetId="25" hidden="1">{#N/A,#N/A,FALSE,"Total_OC015";#N/A,#N/A,FALSE,"ADMIN";#N/A,#N/A,FALSE,"PROCES";#N/A,#N/A,FALSE,"mecan";#N/A,#N/A,FALSE,"civil";#N/A,#N/A,FALSE,"CAÑER";#N/A,#N/A,FALSE,"ELEC";#N/A,#N/A,FALSE,"INSTR"}</definedName>
    <definedName name="____gl1_2" localSheetId="24" hidden="1">{#N/A,#N/A,FALSE,"Total_OC015";#N/A,#N/A,FALSE,"ADMIN";#N/A,#N/A,FALSE,"PROCES";#N/A,#N/A,FALSE,"mecan";#N/A,#N/A,FALSE,"civil";#N/A,#N/A,FALSE,"CAÑER";#N/A,#N/A,FALSE,"ELEC";#N/A,#N/A,FALSE,"INSTR"}</definedName>
    <definedName name="____gl1_2" localSheetId="26" hidden="1">{#N/A,#N/A,FALSE,"Total_OC015";#N/A,#N/A,FALSE,"ADMIN";#N/A,#N/A,FALSE,"PROCES";#N/A,#N/A,FALSE,"mecan";#N/A,#N/A,FALSE,"civil";#N/A,#N/A,FALSE,"CAÑER";#N/A,#N/A,FALSE,"ELEC";#N/A,#N/A,FALSE,"INSTR"}</definedName>
    <definedName name="____gl1_2" localSheetId="1" hidden="1">{#N/A,#N/A,FALSE,"Total_OC015";#N/A,#N/A,FALSE,"ADMIN";#N/A,#N/A,FALSE,"PROCES";#N/A,#N/A,FALSE,"mecan";#N/A,#N/A,FALSE,"civil";#N/A,#N/A,FALSE,"CAÑER";#N/A,#N/A,FALSE,"ELEC";#N/A,#N/A,FALSE,"INSTR"}</definedName>
    <definedName name="____gl1_2" localSheetId="4" hidden="1">{#N/A,#N/A,FALSE,"Total_OC015";#N/A,#N/A,FALSE,"ADMIN";#N/A,#N/A,FALSE,"PROCES";#N/A,#N/A,FALSE,"mecan";#N/A,#N/A,FALSE,"civil";#N/A,#N/A,FALSE,"CAÑER";#N/A,#N/A,FALSE,"ELEC";#N/A,#N/A,FALSE,"INSTR"}</definedName>
    <definedName name="____gl1_2" localSheetId="2" hidden="1">{#N/A,#N/A,FALSE,"Total_OC015";#N/A,#N/A,FALSE,"ADMIN";#N/A,#N/A,FALSE,"PROCES";#N/A,#N/A,FALSE,"mecan";#N/A,#N/A,FALSE,"civil";#N/A,#N/A,FALSE,"CAÑER";#N/A,#N/A,FALSE,"ELEC";#N/A,#N/A,FALSE,"INSTR"}</definedName>
    <definedName name="____gl1_2" localSheetId="0" hidden="1">{#N/A,#N/A,FALSE,"Total_OC015";#N/A,#N/A,FALSE,"ADMIN";#N/A,#N/A,FALSE,"PROCES";#N/A,#N/A,FALSE,"mecan";#N/A,#N/A,FALSE,"civil";#N/A,#N/A,FALSE,"CAÑER";#N/A,#N/A,FALSE,"ELEC";#N/A,#N/A,FALSE,"INSTR"}</definedName>
    <definedName name="____gl1_2" localSheetId="6" hidden="1">{#N/A,#N/A,FALSE,"Total_OC015";#N/A,#N/A,FALSE,"ADMIN";#N/A,#N/A,FALSE,"PROCES";#N/A,#N/A,FALSE,"mecan";#N/A,#N/A,FALSE,"civil";#N/A,#N/A,FALSE,"CAÑER";#N/A,#N/A,FALSE,"ELEC";#N/A,#N/A,FALSE,"INSTR"}</definedName>
    <definedName name="____gl1_2" localSheetId="16" hidden="1">{#N/A,#N/A,FALSE,"Total_OC015";#N/A,#N/A,FALSE,"ADMIN";#N/A,#N/A,FALSE,"PROCES";#N/A,#N/A,FALSE,"mecan";#N/A,#N/A,FALSE,"civil";#N/A,#N/A,FALSE,"CAÑER";#N/A,#N/A,FALSE,"ELEC";#N/A,#N/A,FALSE,"INSTR"}</definedName>
    <definedName name="____gl1_2" hidden="1">{#N/A,#N/A,FALSE,"Total_OC015";#N/A,#N/A,FALSE,"ADMIN";#N/A,#N/A,FALSE,"PROCES";#N/A,#N/A,FALSE,"mecan";#N/A,#N/A,FALSE,"civil";#N/A,#N/A,FALSE,"CAÑER";#N/A,#N/A,FALSE,"ELEC";#N/A,#N/A,FALSE,"INSTR"}</definedName>
    <definedName name="____gl1_3" localSheetId="15" hidden="1">{#N/A,#N/A,FALSE,"Total_OC015";#N/A,#N/A,FALSE,"ADMIN";#N/A,#N/A,FALSE,"PROCES";#N/A,#N/A,FALSE,"mecan";#N/A,#N/A,FALSE,"civil";#N/A,#N/A,FALSE,"CAÑER";#N/A,#N/A,FALSE,"ELEC";#N/A,#N/A,FALSE,"INSTR"}</definedName>
    <definedName name="____gl1_3" localSheetId="25" hidden="1">{#N/A,#N/A,FALSE,"Total_OC015";#N/A,#N/A,FALSE,"ADMIN";#N/A,#N/A,FALSE,"PROCES";#N/A,#N/A,FALSE,"mecan";#N/A,#N/A,FALSE,"civil";#N/A,#N/A,FALSE,"CAÑER";#N/A,#N/A,FALSE,"ELEC";#N/A,#N/A,FALSE,"INSTR"}</definedName>
    <definedName name="____gl1_3" localSheetId="24" hidden="1">{#N/A,#N/A,FALSE,"Total_OC015";#N/A,#N/A,FALSE,"ADMIN";#N/A,#N/A,FALSE,"PROCES";#N/A,#N/A,FALSE,"mecan";#N/A,#N/A,FALSE,"civil";#N/A,#N/A,FALSE,"CAÑER";#N/A,#N/A,FALSE,"ELEC";#N/A,#N/A,FALSE,"INSTR"}</definedName>
    <definedName name="____gl1_3" localSheetId="26" hidden="1">{#N/A,#N/A,FALSE,"Total_OC015";#N/A,#N/A,FALSE,"ADMIN";#N/A,#N/A,FALSE,"PROCES";#N/A,#N/A,FALSE,"mecan";#N/A,#N/A,FALSE,"civil";#N/A,#N/A,FALSE,"CAÑER";#N/A,#N/A,FALSE,"ELEC";#N/A,#N/A,FALSE,"INSTR"}</definedName>
    <definedName name="____gl1_3" localSheetId="1" hidden="1">{#N/A,#N/A,FALSE,"Total_OC015";#N/A,#N/A,FALSE,"ADMIN";#N/A,#N/A,FALSE,"PROCES";#N/A,#N/A,FALSE,"mecan";#N/A,#N/A,FALSE,"civil";#N/A,#N/A,FALSE,"CAÑER";#N/A,#N/A,FALSE,"ELEC";#N/A,#N/A,FALSE,"INSTR"}</definedName>
    <definedName name="____gl1_3" localSheetId="4" hidden="1">{#N/A,#N/A,FALSE,"Total_OC015";#N/A,#N/A,FALSE,"ADMIN";#N/A,#N/A,FALSE,"PROCES";#N/A,#N/A,FALSE,"mecan";#N/A,#N/A,FALSE,"civil";#N/A,#N/A,FALSE,"CAÑER";#N/A,#N/A,FALSE,"ELEC";#N/A,#N/A,FALSE,"INSTR"}</definedName>
    <definedName name="____gl1_3" localSheetId="2" hidden="1">{#N/A,#N/A,FALSE,"Total_OC015";#N/A,#N/A,FALSE,"ADMIN";#N/A,#N/A,FALSE,"PROCES";#N/A,#N/A,FALSE,"mecan";#N/A,#N/A,FALSE,"civil";#N/A,#N/A,FALSE,"CAÑER";#N/A,#N/A,FALSE,"ELEC";#N/A,#N/A,FALSE,"INSTR"}</definedName>
    <definedName name="____gl1_3" localSheetId="0" hidden="1">{#N/A,#N/A,FALSE,"Total_OC015";#N/A,#N/A,FALSE,"ADMIN";#N/A,#N/A,FALSE,"PROCES";#N/A,#N/A,FALSE,"mecan";#N/A,#N/A,FALSE,"civil";#N/A,#N/A,FALSE,"CAÑER";#N/A,#N/A,FALSE,"ELEC";#N/A,#N/A,FALSE,"INSTR"}</definedName>
    <definedName name="____gl1_3" localSheetId="6" hidden="1">{#N/A,#N/A,FALSE,"Total_OC015";#N/A,#N/A,FALSE,"ADMIN";#N/A,#N/A,FALSE,"PROCES";#N/A,#N/A,FALSE,"mecan";#N/A,#N/A,FALSE,"civil";#N/A,#N/A,FALSE,"CAÑER";#N/A,#N/A,FALSE,"ELEC";#N/A,#N/A,FALSE,"INSTR"}</definedName>
    <definedName name="____gl1_3" localSheetId="16" hidden="1">{#N/A,#N/A,FALSE,"Total_OC015";#N/A,#N/A,FALSE,"ADMIN";#N/A,#N/A,FALSE,"PROCES";#N/A,#N/A,FALSE,"mecan";#N/A,#N/A,FALSE,"civil";#N/A,#N/A,FALSE,"CAÑER";#N/A,#N/A,FALSE,"ELEC";#N/A,#N/A,FALSE,"INSTR"}</definedName>
    <definedName name="____gl1_3" hidden="1">{#N/A,#N/A,FALSE,"Total_OC015";#N/A,#N/A,FALSE,"ADMIN";#N/A,#N/A,FALSE,"PROCES";#N/A,#N/A,FALSE,"mecan";#N/A,#N/A,FALSE,"civil";#N/A,#N/A,FALSE,"CAÑER";#N/A,#N/A,FALSE,"ELEC";#N/A,#N/A,FALSE,"INSTR"}</definedName>
    <definedName name="____gl1_4" localSheetId="15" hidden="1">{#N/A,#N/A,FALSE,"Total_OC015";#N/A,#N/A,FALSE,"ADMIN";#N/A,#N/A,FALSE,"PROCES";#N/A,#N/A,FALSE,"mecan";#N/A,#N/A,FALSE,"civil";#N/A,#N/A,FALSE,"CAÑER";#N/A,#N/A,FALSE,"ELEC";#N/A,#N/A,FALSE,"INSTR"}</definedName>
    <definedName name="____gl1_4" localSheetId="25" hidden="1">{#N/A,#N/A,FALSE,"Total_OC015";#N/A,#N/A,FALSE,"ADMIN";#N/A,#N/A,FALSE,"PROCES";#N/A,#N/A,FALSE,"mecan";#N/A,#N/A,FALSE,"civil";#N/A,#N/A,FALSE,"CAÑER";#N/A,#N/A,FALSE,"ELEC";#N/A,#N/A,FALSE,"INSTR"}</definedName>
    <definedName name="____gl1_4" localSheetId="24" hidden="1">{#N/A,#N/A,FALSE,"Total_OC015";#N/A,#N/A,FALSE,"ADMIN";#N/A,#N/A,FALSE,"PROCES";#N/A,#N/A,FALSE,"mecan";#N/A,#N/A,FALSE,"civil";#N/A,#N/A,FALSE,"CAÑER";#N/A,#N/A,FALSE,"ELEC";#N/A,#N/A,FALSE,"INSTR"}</definedName>
    <definedName name="____gl1_4" localSheetId="26" hidden="1">{#N/A,#N/A,FALSE,"Total_OC015";#N/A,#N/A,FALSE,"ADMIN";#N/A,#N/A,FALSE,"PROCES";#N/A,#N/A,FALSE,"mecan";#N/A,#N/A,FALSE,"civil";#N/A,#N/A,FALSE,"CAÑER";#N/A,#N/A,FALSE,"ELEC";#N/A,#N/A,FALSE,"INSTR"}</definedName>
    <definedName name="____gl1_4" localSheetId="1" hidden="1">{#N/A,#N/A,FALSE,"Total_OC015";#N/A,#N/A,FALSE,"ADMIN";#N/A,#N/A,FALSE,"PROCES";#N/A,#N/A,FALSE,"mecan";#N/A,#N/A,FALSE,"civil";#N/A,#N/A,FALSE,"CAÑER";#N/A,#N/A,FALSE,"ELEC";#N/A,#N/A,FALSE,"INSTR"}</definedName>
    <definedName name="____gl1_4" localSheetId="4" hidden="1">{#N/A,#N/A,FALSE,"Total_OC015";#N/A,#N/A,FALSE,"ADMIN";#N/A,#N/A,FALSE,"PROCES";#N/A,#N/A,FALSE,"mecan";#N/A,#N/A,FALSE,"civil";#N/A,#N/A,FALSE,"CAÑER";#N/A,#N/A,FALSE,"ELEC";#N/A,#N/A,FALSE,"INSTR"}</definedName>
    <definedName name="____gl1_4" localSheetId="2" hidden="1">{#N/A,#N/A,FALSE,"Total_OC015";#N/A,#N/A,FALSE,"ADMIN";#N/A,#N/A,FALSE,"PROCES";#N/A,#N/A,FALSE,"mecan";#N/A,#N/A,FALSE,"civil";#N/A,#N/A,FALSE,"CAÑER";#N/A,#N/A,FALSE,"ELEC";#N/A,#N/A,FALSE,"INSTR"}</definedName>
    <definedName name="____gl1_4" localSheetId="0" hidden="1">{#N/A,#N/A,FALSE,"Total_OC015";#N/A,#N/A,FALSE,"ADMIN";#N/A,#N/A,FALSE,"PROCES";#N/A,#N/A,FALSE,"mecan";#N/A,#N/A,FALSE,"civil";#N/A,#N/A,FALSE,"CAÑER";#N/A,#N/A,FALSE,"ELEC";#N/A,#N/A,FALSE,"INSTR"}</definedName>
    <definedName name="____gl1_4" localSheetId="6" hidden="1">{#N/A,#N/A,FALSE,"Total_OC015";#N/A,#N/A,FALSE,"ADMIN";#N/A,#N/A,FALSE,"PROCES";#N/A,#N/A,FALSE,"mecan";#N/A,#N/A,FALSE,"civil";#N/A,#N/A,FALSE,"CAÑER";#N/A,#N/A,FALSE,"ELEC";#N/A,#N/A,FALSE,"INSTR"}</definedName>
    <definedName name="____gl1_4" localSheetId="16" hidden="1">{#N/A,#N/A,FALSE,"Total_OC015";#N/A,#N/A,FALSE,"ADMIN";#N/A,#N/A,FALSE,"PROCES";#N/A,#N/A,FALSE,"mecan";#N/A,#N/A,FALSE,"civil";#N/A,#N/A,FALSE,"CAÑER";#N/A,#N/A,FALSE,"ELEC";#N/A,#N/A,FALSE,"INSTR"}</definedName>
    <definedName name="____gl1_4" hidden="1">{#N/A,#N/A,FALSE,"Total_OC015";#N/A,#N/A,FALSE,"ADMIN";#N/A,#N/A,FALSE,"PROCES";#N/A,#N/A,FALSE,"mecan";#N/A,#N/A,FALSE,"civil";#N/A,#N/A,FALSE,"CAÑER";#N/A,#N/A,FALSE,"ELEC";#N/A,#N/A,FALSE,"INSTR"}</definedName>
    <definedName name="____gl1_5" localSheetId="15" hidden="1">{#N/A,#N/A,FALSE,"Total_OC015";#N/A,#N/A,FALSE,"ADMIN";#N/A,#N/A,FALSE,"PROCES";#N/A,#N/A,FALSE,"mecan";#N/A,#N/A,FALSE,"civil";#N/A,#N/A,FALSE,"CAÑER";#N/A,#N/A,FALSE,"ELEC";#N/A,#N/A,FALSE,"INSTR"}</definedName>
    <definedName name="____gl1_5" localSheetId="25" hidden="1">{#N/A,#N/A,FALSE,"Total_OC015";#N/A,#N/A,FALSE,"ADMIN";#N/A,#N/A,FALSE,"PROCES";#N/A,#N/A,FALSE,"mecan";#N/A,#N/A,FALSE,"civil";#N/A,#N/A,FALSE,"CAÑER";#N/A,#N/A,FALSE,"ELEC";#N/A,#N/A,FALSE,"INSTR"}</definedName>
    <definedName name="____gl1_5" localSheetId="24" hidden="1">{#N/A,#N/A,FALSE,"Total_OC015";#N/A,#N/A,FALSE,"ADMIN";#N/A,#N/A,FALSE,"PROCES";#N/A,#N/A,FALSE,"mecan";#N/A,#N/A,FALSE,"civil";#N/A,#N/A,FALSE,"CAÑER";#N/A,#N/A,FALSE,"ELEC";#N/A,#N/A,FALSE,"INSTR"}</definedName>
    <definedName name="____gl1_5" localSheetId="26" hidden="1">{#N/A,#N/A,FALSE,"Total_OC015";#N/A,#N/A,FALSE,"ADMIN";#N/A,#N/A,FALSE,"PROCES";#N/A,#N/A,FALSE,"mecan";#N/A,#N/A,FALSE,"civil";#N/A,#N/A,FALSE,"CAÑER";#N/A,#N/A,FALSE,"ELEC";#N/A,#N/A,FALSE,"INSTR"}</definedName>
    <definedName name="____gl1_5" localSheetId="1" hidden="1">{#N/A,#N/A,FALSE,"Total_OC015";#N/A,#N/A,FALSE,"ADMIN";#N/A,#N/A,FALSE,"PROCES";#N/A,#N/A,FALSE,"mecan";#N/A,#N/A,FALSE,"civil";#N/A,#N/A,FALSE,"CAÑER";#N/A,#N/A,FALSE,"ELEC";#N/A,#N/A,FALSE,"INSTR"}</definedName>
    <definedName name="____gl1_5" localSheetId="4" hidden="1">{#N/A,#N/A,FALSE,"Total_OC015";#N/A,#N/A,FALSE,"ADMIN";#N/A,#N/A,FALSE,"PROCES";#N/A,#N/A,FALSE,"mecan";#N/A,#N/A,FALSE,"civil";#N/A,#N/A,FALSE,"CAÑER";#N/A,#N/A,FALSE,"ELEC";#N/A,#N/A,FALSE,"INSTR"}</definedName>
    <definedName name="____gl1_5" localSheetId="2" hidden="1">{#N/A,#N/A,FALSE,"Total_OC015";#N/A,#N/A,FALSE,"ADMIN";#N/A,#N/A,FALSE,"PROCES";#N/A,#N/A,FALSE,"mecan";#N/A,#N/A,FALSE,"civil";#N/A,#N/A,FALSE,"CAÑER";#N/A,#N/A,FALSE,"ELEC";#N/A,#N/A,FALSE,"INSTR"}</definedName>
    <definedName name="____gl1_5" localSheetId="0" hidden="1">{#N/A,#N/A,FALSE,"Total_OC015";#N/A,#N/A,FALSE,"ADMIN";#N/A,#N/A,FALSE,"PROCES";#N/A,#N/A,FALSE,"mecan";#N/A,#N/A,FALSE,"civil";#N/A,#N/A,FALSE,"CAÑER";#N/A,#N/A,FALSE,"ELEC";#N/A,#N/A,FALSE,"INSTR"}</definedName>
    <definedName name="____gl1_5" localSheetId="6" hidden="1">{#N/A,#N/A,FALSE,"Total_OC015";#N/A,#N/A,FALSE,"ADMIN";#N/A,#N/A,FALSE,"PROCES";#N/A,#N/A,FALSE,"mecan";#N/A,#N/A,FALSE,"civil";#N/A,#N/A,FALSE,"CAÑER";#N/A,#N/A,FALSE,"ELEC";#N/A,#N/A,FALSE,"INSTR"}</definedName>
    <definedName name="____gl1_5" localSheetId="16" hidden="1">{#N/A,#N/A,FALSE,"Total_OC015";#N/A,#N/A,FALSE,"ADMIN";#N/A,#N/A,FALSE,"PROCES";#N/A,#N/A,FALSE,"mecan";#N/A,#N/A,FALSE,"civil";#N/A,#N/A,FALSE,"CAÑER";#N/A,#N/A,FALSE,"ELEC";#N/A,#N/A,FALSE,"INSTR"}</definedName>
    <definedName name="____gl1_5" hidden="1">{#N/A,#N/A,FALSE,"Total_OC015";#N/A,#N/A,FALSE,"ADMIN";#N/A,#N/A,FALSE,"PROCES";#N/A,#N/A,FALSE,"mecan";#N/A,#N/A,FALSE,"civil";#N/A,#N/A,FALSE,"CAÑER";#N/A,#N/A,FALSE,"ELEC";#N/A,#N/A,FALSE,"INSTR"}</definedName>
    <definedName name="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ey1" localSheetId="15" hidden="1">#REF!</definedName>
    <definedName name="____key1" localSheetId="25" hidden="1">#REF!</definedName>
    <definedName name="____key1" localSheetId="26" hidden="1">#REF!</definedName>
    <definedName name="____key1" localSheetId="0" hidden="1">'[1]GEN-TEC-02'!#REF!</definedName>
    <definedName name="____key1" localSheetId="6" hidden="1">#REF!</definedName>
    <definedName name="____key1" localSheetId="16" hidden="1">#REF!</definedName>
    <definedName name="____key1" hidden="1">#REF!</definedName>
    <definedName name="____kk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15" hidden="1">{"FlujoGastos",#N/A,FALSE,"Base";"FlujoGastos",#N/A,FALSE,"Buzón Tren";"FlujoGastos",#N/A,FALSE,"Buzón Camión";"FlujoGastos",#N/A,FALSE,"LHD Camión";"FlujoGastos",#N/A,FALSE,"Cámara Camión"}</definedName>
    <definedName name="____kk2" localSheetId="25" hidden="1">{"FlujoGastos",#N/A,FALSE,"Base";"FlujoGastos",#N/A,FALSE,"Buzón Tren";"FlujoGastos",#N/A,FALSE,"Buzón Camión";"FlujoGastos",#N/A,FALSE,"LHD Camión";"FlujoGastos",#N/A,FALSE,"Cámara Camión"}</definedName>
    <definedName name="____kk2" localSheetId="24" hidden="1">{"FlujoGastos",#N/A,FALSE,"Base";"FlujoGastos",#N/A,FALSE,"Buzón Tren";"FlujoGastos",#N/A,FALSE,"Buzón Camión";"FlujoGastos",#N/A,FALSE,"LHD Camión";"FlujoGastos",#N/A,FALSE,"Cámara Camión"}</definedName>
    <definedName name="____kk2" localSheetId="26" hidden="1">{"FlujoGastos",#N/A,FALSE,"Base";"FlujoGastos",#N/A,FALSE,"Buzón Tren";"FlujoGastos",#N/A,FALSE,"Buzón Camión";"FlujoGastos",#N/A,FALSE,"LHD Camión";"FlujoGastos",#N/A,FALSE,"Cámara Camión"}</definedName>
    <definedName name="____kk2" localSheetId="1" hidden="1">{"FlujoGastos",#N/A,FALSE,"Base";"FlujoGastos",#N/A,FALSE,"Buzón Tren";"FlujoGastos",#N/A,FALSE,"Buzón Camión";"FlujoGastos",#N/A,FALSE,"LHD Camión";"FlujoGastos",#N/A,FALSE,"Cámara Camión"}</definedName>
    <definedName name="____kk2" localSheetId="4" hidden="1">{"FlujoGastos",#N/A,FALSE,"Base";"FlujoGastos",#N/A,FALSE,"Buzón Tren";"FlujoGastos",#N/A,FALSE,"Buzón Camión";"FlujoGastos",#N/A,FALSE,"LHD Camión";"FlujoGastos",#N/A,FALSE,"Cámara Camión"}</definedName>
    <definedName name="____kk2" localSheetId="2" hidden="1">{"FlujoGastos",#N/A,FALSE,"Base";"FlujoGastos",#N/A,FALSE,"Buzón Tren";"FlujoGastos",#N/A,FALSE,"Buzón Camión";"FlujoGastos",#N/A,FALSE,"LHD Camión";"FlujoGastos",#N/A,FALSE,"Cámara Camión"}</definedName>
    <definedName name="____kk2" localSheetId="0" hidden="1">{"FlujoGastos",#N/A,FALSE,"Base";"FlujoGastos",#N/A,FALSE,"Buzón Tren";"FlujoGastos",#N/A,FALSE,"Buzón Camión";"FlujoGastos",#N/A,FALSE,"LHD Camión";"FlujoGastos",#N/A,FALSE,"Cámara Camión"}</definedName>
    <definedName name="____kk2" localSheetId="6" hidden="1">{"FlujoGastos",#N/A,FALSE,"Base";"FlujoGastos",#N/A,FALSE,"Buzón Tren";"FlujoGastos",#N/A,FALSE,"Buzón Camión";"FlujoGastos",#N/A,FALSE,"LHD Camión";"FlujoGastos",#N/A,FALSE,"Cámara Camión"}</definedName>
    <definedName name="____kk2" localSheetId="16" hidden="1">{"FlujoGastos",#N/A,FALSE,"Base";"FlujoGastos",#N/A,FALSE,"Buzón Tren";"FlujoGastos",#N/A,FALSE,"Buzón Camión";"FlujoGastos",#N/A,FALSE,"LHD Camión";"FlujoGastos",#N/A,FALSE,"Cámara Camión"}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15" hidden="1">{"desarrollo",#N/A,FALSE,"Cámara Camión";"resumen",#N/A,FALSE,"Cámara Camión";"eqprod",#N/A,FALSE,"Cámara Camión"}</definedName>
    <definedName name="____kk4" localSheetId="25" hidden="1">{"desarrollo",#N/A,FALSE,"Cámara Camión";"resumen",#N/A,FALSE,"Cámara Camión";"eqprod",#N/A,FALSE,"Cámara Camión"}</definedName>
    <definedName name="____kk4" localSheetId="24" hidden="1">{"desarrollo",#N/A,FALSE,"Cámara Camión";"resumen",#N/A,FALSE,"Cámara Camión";"eqprod",#N/A,FALSE,"Cámara Camión"}</definedName>
    <definedName name="____kk4" localSheetId="26" hidden="1">{"desarrollo",#N/A,FALSE,"Cámara Camión";"resumen",#N/A,FALSE,"Cámara Camión";"eqprod",#N/A,FALSE,"Cámara Camión"}</definedName>
    <definedName name="____kk4" localSheetId="1" hidden="1">{"desarrollo",#N/A,FALSE,"Cámara Camión";"resumen",#N/A,FALSE,"Cámara Camión";"eqprod",#N/A,FALSE,"Cámara Camión"}</definedName>
    <definedName name="____kk4" localSheetId="4" hidden="1">{"desarrollo",#N/A,FALSE,"Cámara Camión";"resumen",#N/A,FALSE,"Cámara Camión";"eqprod",#N/A,FALSE,"Cámara Camión"}</definedName>
    <definedName name="____kk4" localSheetId="2" hidden="1">{"desarrollo",#N/A,FALSE,"Cámara Camión";"resumen",#N/A,FALSE,"Cámara Camión";"eqprod",#N/A,FALSE,"Cámara Camión"}</definedName>
    <definedName name="____kk4" localSheetId="0" hidden="1">{"desarrollo",#N/A,FALSE,"Cámara Camión";"resumen",#N/A,FALSE,"Cámara Camión";"eqprod",#N/A,FALSE,"Cámara Camión"}</definedName>
    <definedName name="____kk4" localSheetId="6" hidden="1">{"desarrollo",#N/A,FALSE,"Cámara Camión";"resumen",#N/A,FALSE,"Cámara Camión";"eqprod",#N/A,FALSE,"Cámara Camión"}</definedName>
    <definedName name="____kk4" localSheetId="16" hidden="1">{"desarrollo",#N/A,FALSE,"Cámara Camión";"resumen",#N/A,FALSE,"Cámara Camión";"eqprod",#N/A,FALSE,"Cámara Camión"}</definedName>
    <definedName name="____kk4" hidden="1">{"desarrollo",#N/A,FALSE,"Cámara Camión";"resumen",#N/A,FALSE,"Cámara Camión";"eqprod",#N/A,FALSE,"Cámara Camión"}</definedName>
    <definedName name="____lot1" localSheetId="15" hidden="1">{#N/A,#N/A,FALSE,"Total_OC015";#N/A,#N/A,FALSE,"ADMIN";#N/A,#N/A,FALSE,"PROCES";#N/A,#N/A,FALSE,"mecan";#N/A,#N/A,FALSE,"civil";#N/A,#N/A,FALSE,"CAÑER";#N/A,#N/A,FALSE,"ELEC";#N/A,#N/A,FALSE,"INSTR"}</definedName>
    <definedName name="____lot1" localSheetId="25" hidden="1">{#N/A,#N/A,FALSE,"Total_OC015";#N/A,#N/A,FALSE,"ADMIN";#N/A,#N/A,FALSE,"PROCES";#N/A,#N/A,FALSE,"mecan";#N/A,#N/A,FALSE,"civil";#N/A,#N/A,FALSE,"CAÑER";#N/A,#N/A,FALSE,"ELEC";#N/A,#N/A,FALSE,"INSTR"}</definedName>
    <definedName name="____lot1" localSheetId="24" hidden="1">{#N/A,#N/A,FALSE,"Total_OC015";#N/A,#N/A,FALSE,"ADMIN";#N/A,#N/A,FALSE,"PROCES";#N/A,#N/A,FALSE,"mecan";#N/A,#N/A,FALSE,"civil";#N/A,#N/A,FALSE,"CAÑER";#N/A,#N/A,FALSE,"ELEC";#N/A,#N/A,FALSE,"INSTR"}</definedName>
    <definedName name="____lot1" localSheetId="26" hidden="1">{#N/A,#N/A,FALSE,"Total_OC015";#N/A,#N/A,FALSE,"ADMIN";#N/A,#N/A,FALSE,"PROCES";#N/A,#N/A,FALSE,"mecan";#N/A,#N/A,FALSE,"civil";#N/A,#N/A,FALSE,"CAÑER";#N/A,#N/A,FALSE,"ELEC";#N/A,#N/A,FALSE,"INSTR"}</definedName>
    <definedName name="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lot1" localSheetId="16" hidden="1">{#N/A,#N/A,FALSE,"Total_OC015";#N/A,#N/A,FALSE,"ADMIN";#N/A,#N/A,FALSE,"PROCES";#N/A,#N/A,FALSE,"mecan";#N/A,#N/A,FALSE,"civil";#N/A,#N/A,FALSE,"CAÑER";#N/A,#N/A,FALSE,"ELEC";#N/A,#N/A,FALSE,"INSTR"}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m1" hidden="1">{#N/A,#N/A,FALSE,"Costos_Elem_Hid";#N/A,#N/A,FALSE,"Costos_Elem_Hid";#N/A,#N/A,FALSE,"Costos_Elem_Hid"}</definedName>
    <definedName name="____m1_1" hidden="1">{#N/A,#N/A,FALSE,"Costos_Elem_Hid";#N/A,#N/A,FALSE,"Costos_Elem_Hid";#N/A,#N/A,FALSE,"Costos_Elem_Hid"}</definedName>
    <definedName name="____M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M2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M2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M2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M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M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M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M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M2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M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m2_1" hidden="1">{#N/A,#N/A,FALSE,"Costos_Elem_Hid";#N/A,#N/A,FALSE,"Costos_Elem_Hid";#N/A,#N/A,FALSE,"Costos_Elem_Hid"}</definedName>
    <definedName name="____m3" hidden="1">{#N/A,#N/A,TRUE,"Costos_Subg_Hid"}</definedName>
    <definedName name="____m3_1" hidden="1">{#N/A,#N/A,TRUE,"Costos_Subg_Hid"}</definedName>
    <definedName name="____MM1" hidden="1">{#N/A,#N/A,FALSE,"Costos_Elem_Hid";#N/A,#N/A,FALSE,"Costos_Elem_Hid";#N/A,#N/A,FALSE,"Costos_Elem_Hid"}</definedName>
    <definedName name="____MM1_1" hidden="1">{#N/A,#N/A,FALSE,"Costos_Elem_Hid";#N/A,#N/A,FALSE,"Costos_Elem_Hid";#N/A,#N/A,FALSE,"Costos_Elem_Hid"}</definedName>
    <definedName name="____pp1" localSheetId="15" hidden="1">{#N/A,#N/A,FALSE,"Costos_Elem_Hid";#N/A,#N/A,FALSE,"Costos_Elem_Hid";#N/A,#N/A,FALSE,"Costos_Elem_Hid"}</definedName>
    <definedName name="____pp1" localSheetId="25" hidden="1">{#N/A,#N/A,FALSE,"Costos_Elem_Hid";#N/A,#N/A,FALSE,"Costos_Elem_Hid";#N/A,#N/A,FALSE,"Costos_Elem_Hid"}</definedName>
    <definedName name="____pp1" localSheetId="24" hidden="1">{#N/A,#N/A,FALSE,"Costos_Elem_Hid";#N/A,#N/A,FALSE,"Costos_Elem_Hid";#N/A,#N/A,FALSE,"Costos_Elem_Hid"}</definedName>
    <definedName name="____pp1" localSheetId="26" hidden="1">{#N/A,#N/A,FALSE,"Costos_Elem_Hid";#N/A,#N/A,FALSE,"Costos_Elem_Hid";#N/A,#N/A,FALSE,"Costos_Elem_Hid"}</definedName>
    <definedName name="____pp1" localSheetId="1" hidden="1">{#N/A,#N/A,FALSE,"Costos_Elem_Hid";#N/A,#N/A,FALSE,"Costos_Elem_Hid";#N/A,#N/A,FALSE,"Costos_Elem_Hid"}</definedName>
    <definedName name="____pp1" localSheetId="4" hidden="1">{#N/A,#N/A,FALSE,"Costos_Elem_Hid";#N/A,#N/A,FALSE,"Costos_Elem_Hid";#N/A,#N/A,FALSE,"Costos_Elem_Hid"}</definedName>
    <definedName name="____pp1" localSheetId="2" hidden="1">{#N/A,#N/A,FALSE,"Costos_Elem_Hid";#N/A,#N/A,FALSE,"Costos_Elem_Hid";#N/A,#N/A,FALSE,"Costos_Elem_Hid"}</definedName>
    <definedName name="____pp1" localSheetId="0" hidden="1">{#N/A,#N/A,FALSE,"Costos_Elem_Hid";#N/A,#N/A,FALSE,"Costos_Elem_Hid";#N/A,#N/A,FALSE,"Costos_Elem_Hid"}</definedName>
    <definedName name="____pp1" localSheetId="6" hidden="1">{#N/A,#N/A,FALSE,"Costos_Elem_Hid";#N/A,#N/A,FALSE,"Costos_Elem_Hid";#N/A,#N/A,FALSE,"Costos_Elem_Hid"}</definedName>
    <definedName name="____pp1" localSheetId="16" hidden="1">{#N/A,#N/A,FALSE,"Costos_Elem_Hid";#N/A,#N/A,FALSE,"Costos_Elem_Hid";#N/A,#N/A,FALSE,"Costos_Elem_Hid"}</definedName>
    <definedName name="____pp1" hidden="1">{#N/A,#N/A,FALSE,"Costos_Elem_Hid";#N/A,#N/A,FALSE,"Costos_Elem_Hid";#N/A,#N/A,FALSE,"Costos_Elem_Hid"}</definedName>
    <definedName name="____pp1_1" hidden="1">{#N/A,#N/A,FALSE,"Costos_Elem_Hid";#N/A,#N/A,FALSE,"Costos_Elem_Hid";#N/A,#N/A,FALSE,"Costos_Elem_Hid"}</definedName>
    <definedName name="__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r" localSheetId="15" hidden="1">{#N/A,#N/A,FALSE,"Total_OC015";#N/A,#N/A,FALSE,"ADMIN";#N/A,#N/A,FALSE,"PROCES";#N/A,#N/A,FALSE,"mecan";#N/A,#N/A,FALSE,"civil";#N/A,#N/A,FALSE,"CAÑER";#N/A,#N/A,FALSE,"ELEC";#N/A,#N/A,FALSE,"INSTR"}</definedName>
    <definedName name="____r" localSheetId="25" hidden="1">{#N/A,#N/A,FALSE,"Total_OC015";#N/A,#N/A,FALSE,"ADMIN";#N/A,#N/A,FALSE,"PROCES";#N/A,#N/A,FALSE,"mecan";#N/A,#N/A,FALSE,"civil";#N/A,#N/A,FALSE,"CAÑER";#N/A,#N/A,FALSE,"ELEC";#N/A,#N/A,FALSE,"INSTR"}</definedName>
    <definedName name="____r" localSheetId="24" hidden="1">{#N/A,#N/A,FALSE,"Total_OC015";#N/A,#N/A,FALSE,"ADMIN";#N/A,#N/A,FALSE,"PROCES";#N/A,#N/A,FALSE,"mecan";#N/A,#N/A,FALSE,"civil";#N/A,#N/A,FALSE,"CAÑER";#N/A,#N/A,FALSE,"ELEC";#N/A,#N/A,FALSE,"INSTR"}</definedName>
    <definedName name="____r" localSheetId="26" hidden="1">{#N/A,#N/A,FALSE,"Total_OC015";#N/A,#N/A,FALSE,"ADMIN";#N/A,#N/A,FALSE,"PROCES";#N/A,#N/A,FALSE,"mecan";#N/A,#N/A,FALSE,"civil";#N/A,#N/A,FALSE,"CAÑER";#N/A,#N/A,FALSE,"ELEC";#N/A,#N/A,FALSE,"INSTR"}</definedName>
    <definedName name="____r" localSheetId="1" hidden="1">{#N/A,#N/A,FALSE,"Total_OC015";#N/A,#N/A,FALSE,"ADMIN";#N/A,#N/A,FALSE,"PROCES";#N/A,#N/A,FALSE,"mecan";#N/A,#N/A,FALSE,"civil";#N/A,#N/A,FALSE,"CAÑER";#N/A,#N/A,FALSE,"ELEC";#N/A,#N/A,FALSE,"INSTR"}</definedName>
    <definedName name="____r" localSheetId="4" hidden="1">{#N/A,#N/A,FALSE,"Total_OC015";#N/A,#N/A,FALSE,"ADMIN";#N/A,#N/A,FALSE,"PROCES";#N/A,#N/A,FALSE,"mecan";#N/A,#N/A,FALSE,"civil";#N/A,#N/A,FALSE,"CAÑER";#N/A,#N/A,FALSE,"ELEC";#N/A,#N/A,FALSE,"INSTR"}</definedName>
    <definedName name="____r" localSheetId="2" hidden="1">{#N/A,#N/A,FALSE,"Total_OC015";#N/A,#N/A,FALSE,"ADMIN";#N/A,#N/A,FALSE,"PROCES";#N/A,#N/A,FALSE,"mecan";#N/A,#N/A,FALSE,"civil";#N/A,#N/A,FALSE,"CAÑER";#N/A,#N/A,FALSE,"ELEC";#N/A,#N/A,FALSE,"INSTR"}</definedName>
    <definedName name="____r" localSheetId="6" hidden="1">{#N/A,#N/A,FALSE,"Total_OC015";#N/A,#N/A,FALSE,"ADMIN";#N/A,#N/A,FALSE,"PROCES";#N/A,#N/A,FALSE,"mecan";#N/A,#N/A,FALSE,"civil";#N/A,#N/A,FALSE,"CAÑER";#N/A,#N/A,FALSE,"ELEC";#N/A,#N/A,FALSE,"INSTR"}</definedName>
    <definedName name="____r" localSheetId="16" hidden="1">{#N/A,#N/A,FALSE,"Total_OC015";#N/A,#N/A,FALSE,"ADMIN";#N/A,#N/A,FALSE,"PROCES";#N/A,#N/A,FALSE,"mecan";#N/A,#N/A,FALSE,"civil";#N/A,#N/A,FALSE,"CAÑER";#N/A,#N/A,FALSE,"ELEC";#N/A,#N/A,FALSE,"INSTR"}</definedName>
    <definedName name="____r" hidden="1">{#N/A,#N/A,FALSE,"Total_OC015";#N/A,#N/A,FALSE,"ADMIN";#N/A,#N/A,FALSE,"PROCES";#N/A,#N/A,FALSE,"mecan";#N/A,#N/A,FALSE,"civil";#N/A,#N/A,FALSE,"CAÑER";#N/A,#N/A,FALSE,"ELEC";#N/A,#N/A,FALSE,"INSTR"}</definedName>
    <definedName name="____REV1" localSheetId="15" hidden="1">{"Graf_Carga Trab",#N/A,FALSE,"Grafi_Carga Trab";"Graf_Venta Flujo",#N/A,FALSE,"Grafi_Carga Trab"}</definedName>
    <definedName name="____REV1" localSheetId="25" hidden="1">{"Graf_Carga Trab",#N/A,FALSE,"Grafi_Carga Trab";"Graf_Venta Flujo",#N/A,FALSE,"Grafi_Carga Trab"}</definedName>
    <definedName name="____REV1" localSheetId="24" hidden="1">{"Graf_Carga Trab",#N/A,FALSE,"Grafi_Carga Trab";"Graf_Venta Flujo",#N/A,FALSE,"Grafi_Carga Trab"}</definedName>
    <definedName name="____REV1" localSheetId="26" hidden="1">{"Graf_Carga Trab",#N/A,FALSE,"Grafi_Carga Trab";"Graf_Venta Flujo",#N/A,FALSE,"Grafi_Carga Trab"}</definedName>
    <definedName name="____REV1" localSheetId="1" hidden="1">{"Graf_Carga Trab",#N/A,FALSE,"Grafi_Carga Trab";"Graf_Venta Flujo",#N/A,FALSE,"Grafi_Carga Trab"}</definedName>
    <definedName name="____REV1" localSheetId="4" hidden="1">{"Graf_Carga Trab",#N/A,FALSE,"Grafi_Carga Trab";"Graf_Venta Flujo",#N/A,FALSE,"Grafi_Carga Trab"}</definedName>
    <definedName name="____REV1" localSheetId="2" hidden="1">{"Graf_Carga Trab",#N/A,FALSE,"Grafi_Carga Trab";"Graf_Venta Flujo",#N/A,FALSE,"Grafi_Carga Trab"}</definedName>
    <definedName name="____REV1" localSheetId="6" hidden="1">{"Graf_Carga Trab",#N/A,FALSE,"Grafi_Carga Trab";"Graf_Venta Flujo",#N/A,FALSE,"Grafi_Carga Trab"}</definedName>
    <definedName name="____REV1" localSheetId="16" hidden="1">{"Graf_Carga Trab",#N/A,FALSE,"Grafi_Carga Trab";"Graf_Venta Flujo",#N/A,FALSE,"Grafi_Carga Trab"}</definedName>
    <definedName name="____REV1" hidden="1">{"Graf_Carga Trab",#N/A,FALSE,"Grafi_Carga Trab";"Graf_Venta Flujo",#N/A,FALSE,"Grafi_Carga Trab"}</definedName>
    <definedName name="____REV11" localSheetId="15" hidden="1">{"Graf_Carga Trab",#N/A,FALSE,"Grafi_Carga Trab";"Graf_Venta Flujo",#N/A,FALSE,"Grafi_Carga Trab"}</definedName>
    <definedName name="____REV11" localSheetId="25" hidden="1">{"Graf_Carga Trab",#N/A,FALSE,"Grafi_Carga Trab";"Graf_Venta Flujo",#N/A,FALSE,"Grafi_Carga Trab"}</definedName>
    <definedName name="____REV11" localSheetId="24" hidden="1">{"Graf_Carga Trab",#N/A,FALSE,"Grafi_Carga Trab";"Graf_Venta Flujo",#N/A,FALSE,"Grafi_Carga Trab"}</definedName>
    <definedName name="____REV11" localSheetId="26" hidden="1">{"Graf_Carga Trab",#N/A,FALSE,"Grafi_Carga Trab";"Graf_Venta Flujo",#N/A,FALSE,"Grafi_Carga Trab"}</definedName>
    <definedName name="____REV11" localSheetId="1" hidden="1">{"Graf_Carga Trab",#N/A,FALSE,"Grafi_Carga Trab";"Graf_Venta Flujo",#N/A,FALSE,"Grafi_Carga Trab"}</definedName>
    <definedName name="____REV11" localSheetId="4" hidden="1">{"Graf_Carga Trab",#N/A,FALSE,"Grafi_Carga Trab";"Graf_Venta Flujo",#N/A,FALSE,"Grafi_Carga Trab"}</definedName>
    <definedName name="____REV11" localSheetId="2" hidden="1">{"Graf_Carga Trab",#N/A,FALSE,"Grafi_Carga Trab";"Graf_Venta Flujo",#N/A,FALSE,"Grafi_Carga Trab"}</definedName>
    <definedName name="____REV11" localSheetId="0" hidden="1">{"Graf_Carga Trab",#N/A,FALSE,"Grafi_Carga Trab";"Graf_Venta Flujo",#N/A,FALSE,"Grafi_Carga Trab"}</definedName>
    <definedName name="____REV11" localSheetId="6" hidden="1">{"Graf_Carga Trab",#N/A,FALSE,"Grafi_Carga Trab";"Graf_Venta Flujo",#N/A,FALSE,"Grafi_Carga Trab"}</definedName>
    <definedName name="____REV11" localSheetId="16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rr2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rr2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rr2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rr2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rr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rr2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rr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rr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rr2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rr2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rr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ss1" hidden="1">{#N/A,#N/A,FALSE,"Costos_Elem_Hid";#N/A,#N/A,FALSE,"Costos_Elem_Hid";#N/A,#N/A,FALSE,"Costos_Elem_Hid"}</definedName>
    <definedName name="____ss1_1" hidden="1">{#N/A,#N/A,FALSE,"Costos_Elem_Hid";#N/A,#N/A,FALSE,"Costos_Elem_Hid";#N/A,#N/A,FALSE,"Costos_Elem_Hid"}</definedName>
    <definedName name="____TEC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CP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q12" localSheetId="15" hidden="1">{#N/A,#N/A,FALSE,"Total_OC015";#N/A,#N/A,FALSE,"ADMIN";#N/A,#N/A,FALSE,"PROCES";#N/A,#N/A,FALSE,"mecan";#N/A,#N/A,FALSE,"civil";#N/A,#N/A,FALSE,"CAÑER";#N/A,#N/A,FALSE,"ELEC";#N/A,#N/A,FALSE,"INSTR"}</definedName>
    <definedName name="____wq12" localSheetId="25" hidden="1">{#N/A,#N/A,FALSE,"Total_OC015";#N/A,#N/A,FALSE,"ADMIN";#N/A,#N/A,FALSE,"PROCES";#N/A,#N/A,FALSE,"mecan";#N/A,#N/A,FALSE,"civil";#N/A,#N/A,FALSE,"CAÑER";#N/A,#N/A,FALSE,"ELEC";#N/A,#N/A,FALSE,"INSTR"}</definedName>
    <definedName name="____wq12" localSheetId="24" hidden="1">{#N/A,#N/A,FALSE,"Total_OC015";#N/A,#N/A,FALSE,"ADMIN";#N/A,#N/A,FALSE,"PROCES";#N/A,#N/A,FALSE,"mecan";#N/A,#N/A,FALSE,"civil";#N/A,#N/A,FALSE,"CAÑER";#N/A,#N/A,FALSE,"ELEC";#N/A,#N/A,FALSE,"INSTR"}</definedName>
    <definedName name="____wq12" localSheetId="26" hidden="1">{#N/A,#N/A,FALSE,"Total_OC015";#N/A,#N/A,FALSE,"ADMIN";#N/A,#N/A,FALSE,"PROCES";#N/A,#N/A,FALSE,"mecan";#N/A,#N/A,FALSE,"civil";#N/A,#N/A,FALSE,"CAÑER";#N/A,#N/A,FALSE,"ELEC";#N/A,#N/A,FALSE,"INSTR"}</definedName>
    <definedName name="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wq12" localSheetId="4" hidden="1">{#N/A,#N/A,FALSE,"Total_OC015";#N/A,#N/A,FALSE,"ADMIN";#N/A,#N/A,FALSE,"PROCES";#N/A,#N/A,FALSE,"mecan";#N/A,#N/A,FALSE,"civil";#N/A,#N/A,FALSE,"CAÑER";#N/A,#N/A,FALSE,"ELEC";#N/A,#N/A,FALSE,"INSTR"}</definedName>
    <definedName name="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wq12" localSheetId="6" hidden="1">{#N/A,#N/A,FALSE,"Total_OC015";#N/A,#N/A,FALSE,"ADMIN";#N/A,#N/A,FALSE,"PROCES";#N/A,#N/A,FALSE,"mecan";#N/A,#N/A,FALSE,"civil";#N/A,#N/A,FALSE,"CAÑER";#N/A,#N/A,FALSE,"ELEC";#N/A,#N/A,FALSE,"INSTR"}</definedName>
    <definedName name="____wq12" localSheetId="16" hidden="1">{#N/A,#N/A,FALSE,"Total_OC015";#N/A,#N/A,FALSE,"ADMIN";#N/A,#N/A,FALSE,"PROCES";#N/A,#N/A,FALSE,"mecan";#N/A,#N/A,FALSE,"civil";#N/A,#N/A,FALSE,"CAÑER";#N/A,#N/A,FALSE,"ELEC";#N/A,#N/A,FALSE,"INSTR"}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q12_1" hidden="1">{#N/A,#N/A,FALSE,"Total_OC015";#N/A,#N/A,FALSE,"ADMIN";#N/A,#N/A,FALSE,"PROCES";#N/A,#N/A,FALSE,"mecan";#N/A,#N/A,FALSE,"civil";#N/A,#N/A,FALSE,"CAÑER";#N/A,#N/A,FALSE,"ELEC";#N/A,#N/A,FALSE,"INSTR"}</definedName>
    <definedName name="____wrn1" localSheetId="15" hidden="1">{#N/A,#N/A,TRUE,"Est. de Fact.";#N/A,#N/A,TRUE,"Capitulo 19";#N/A,#N/A,TRUE,"Proyecto P855"}</definedName>
    <definedName name="____wrn1" localSheetId="25" hidden="1">{#N/A,#N/A,TRUE,"Est. de Fact.";#N/A,#N/A,TRUE,"Capitulo 19";#N/A,#N/A,TRUE,"Proyecto P855"}</definedName>
    <definedName name="____wrn1" localSheetId="24" hidden="1">{#N/A,#N/A,TRUE,"Est. de Fact.";#N/A,#N/A,TRUE,"Capitulo 19";#N/A,#N/A,TRUE,"Proyecto P855"}</definedName>
    <definedName name="____wrn1" localSheetId="26" hidden="1">{#N/A,#N/A,TRUE,"Est. de Fact.";#N/A,#N/A,TRUE,"Capitulo 19";#N/A,#N/A,TRUE,"Proyecto P855"}</definedName>
    <definedName name="____wrn1" localSheetId="1" hidden="1">{#N/A,#N/A,TRUE,"Est. de Fact.";#N/A,#N/A,TRUE,"Capitulo 19";#N/A,#N/A,TRUE,"Proyecto P855"}</definedName>
    <definedName name="____wrn1" localSheetId="4" hidden="1">{#N/A,#N/A,TRUE,"Est. de Fact.";#N/A,#N/A,TRUE,"Capitulo 19";#N/A,#N/A,TRUE,"Proyecto P855"}</definedName>
    <definedName name="____wrn1" localSheetId="2" hidden="1">{#N/A,#N/A,TRUE,"Est. de Fact.";#N/A,#N/A,TRUE,"Capitulo 19";#N/A,#N/A,TRUE,"Proyecto P855"}</definedName>
    <definedName name="____wrn1" localSheetId="0" hidden="1">{#N/A,#N/A,TRUE,"Est. de Fact.";#N/A,#N/A,TRUE,"Capitulo 19";#N/A,#N/A,TRUE,"Proyecto P855"}</definedName>
    <definedName name="____wrn1" localSheetId="6" hidden="1">{#N/A,#N/A,TRUE,"Est. de Fact.";#N/A,#N/A,TRUE,"Capitulo 19";#N/A,#N/A,TRUE,"Proyecto P855"}</definedName>
    <definedName name="____wrn1" localSheetId="16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wrn1_1" localSheetId="15" hidden="1">{#N/A,#N/A,TRUE,"Est. de Fact.";#N/A,#N/A,TRUE,"Capitulo 19";#N/A,#N/A,TRUE,"Proyecto P855"}</definedName>
    <definedName name="____wrn1_1" localSheetId="25" hidden="1">{#N/A,#N/A,TRUE,"Est. de Fact.";#N/A,#N/A,TRUE,"Capitulo 19";#N/A,#N/A,TRUE,"Proyecto P855"}</definedName>
    <definedName name="____wrn1_1" localSheetId="24" hidden="1">{#N/A,#N/A,TRUE,"Est. de Fact.";#N/A,#N/A,TRUE,"Capitulo 19";#N/A,#N/A,TRUE,"Proyecto P855"}</definedName>
    <definedName name="____wrn1_1" localSheetId="26" hidden="1">{#N/A,#N/A,TRUE,"Est. de Fact.";#N/A,#N/A,TRUE,"Capitulo 19";#N/A,#N/A,TRUE,"Proyecto P855"}</definedName>
    <definedName name="____wrn1_1" localSheetId="1" hidden="1">{#N/A,#N/A,TRUE,"Est. de Fact.";#N/A,#N/A,TRUE,"Capitulo 19";#N/A,#N/A,TRUE,"Proyecto P855"}</definedName>
    <definedName name="____wrn1_1" localSheetId="4" hidden="1">{#N/A,#N/A,TRUE,"Est. de Fact.";#N/A,#N/A,TRUE,"Capitulo 19";#N/A,#N/A,TRUE,"Proyecto P855"}</definedName>
    <definedName name="____wrn1_1" localSheetId="2" hidden="1">{#N/A,#N/A,TRUE,"Est. de Fact.";#N/A,#N/A,TRUE,"Capitulo 19";#N/A,#N/A,TRUE,"Proyecto P855"}</definedName>
    <definedName name="____wrn1_1" localSheetId="0" hidden="1">{#N/A,#N/A,TRUE,"Est. de Fact.";#N/A,#N/A,TRUE,"Capitulo 19";#N/A,#N/A,TRUE,"Proyecto P855"}</definedName>
    <definedName name="____wrn1_1" localSheetId="6" hidden="1">{#N/A,#N/A,TRUE,"Est. de Fact.";#N/A,#N/A,TRUE,"Capitulo 19";#N/A,#N/A,TRUE,"Proyecto P855"}</definedName>
    <definedName name="____wrn1_1" localSheetId="16" hidden="1">{#N/A,#N/A,TRUE,"Est. de Fact.";#N/A,#N/A,TRUE,"Capitulo 19";#N/A,#N/A,TRUE,"Proyecto P855"}</definedName>
    <definedName name="____wrn1_1" hidden="1">{#N/A,#N/A,TRUE,"Est. de Fact.";#N/A,#N/A,TRUE,"Capitulo 19";#N/A,#N/A,TRUE,"Proyecto P855"}</definedName>
    <definedName name="____wrn1_2" localSheetId="15" hidden="1">{#N/A,#N/A,TRUE,"Est. de Fact.";#N/A,#N/A,TRUE,"Capitulo 19";#N/A,#N/A,TRUE,"Proyecto P855"}</definedName>
    <definedName name="____wrn1_2" localSheetId="25" hidden="1">{#N/A,#N/A,TRUE,"Est. de Fact.";#N/A,#N/A,TRUE,"Capitulo 19";#N/A,#N/A,TRUE,"Proyecto P855"}</definedName>
    <definedName name="____wrn1_2" localSheetId="24" hidden="1">{#N/A,#N/A,TRUE,"Est. de Fact.";#N/A,#N/A,TRUE,"Capitulo 19";#N/A,#N/A,TRUE,"Proyecto P855"}</definedName>
    <definedName name="____wrn1_2" localSheetId="26" hidden="1">{#N/A,#N/A,TRUE,"Est. de Fact.";#N/A,#N/A,TRUE,"Capitulo 19";#N/A,#N/A,TRUE,"Proyecto P855"}</definedName>
    <definedName name="____wrn1_2" localSheetId="1" hidden="1">{#N/A,#N/A,TRUE,"Est. de Fact.";#N/A,#N/A,TRUE,"Capitulo 19";#N/A,#N/A,TRUE,"Proyecto P855"}</definedName>
    <definedName name="____wrn1_2" localSheetId="4" hidden="1">{#N/A,#N/A,TRUE,"Est. de Fact.";#N/A,#N/A,TRUE,"Capitulo 19";#N/A,#N/A,TRUE,"Proyecto P855"}</definedName>
    <definedName name="____wrn1_2" localSheetId="2" hidden="1">{#N/A,#N/A,TRUE,"Est. de Fact.";#N/A,#N/A,TRUE,"Capitulo 19";#N/A,#N/A,TRUE,"Proyecto P855"}</definedName>
    <definedName name="____wrn1_2" localSheetId="0" hidden="1">{#N/A,#N/A,TRUE,"Est. de Fact.";#N/A,#N/A,TRUE,"Capitulo 19";#N/A,#N/A,TRUE,"Proyecto P855"}</definedName>
    <definedName name="____wrn1_2" localSheetId="6" hidden="1">{#N/A,#N/A,TRUE,"Est. de Fact.";#N/A,#N/A,TRUE,"Capitulo 19";#N/A,#N/A,TRUE,"Proyecto P855"}</definedName>
    <definedName name="____wrn1_2" localSheetId="16" hidden="1">{#N/A,#N/A,TRUE,"Est. de Fact.";#N/A,#N/A,TRUE,"Capitulo 19";#N/A,#N/A,TRUE,"Proyecto P855"}</definedName>
    <definedName name="____wrn1_2" hidden="1">{#N/A,#N/A,TRUE,"Est. de Fact.";#N/A,#N/A,TRUE,"Capitulo 19";#N/A,#N/A,TRUE,"Proyecto P855"}</definedName>
    <definedName name="____wrn1_3" localSheetId="15" hidden="1">{#N/A,#N/A,TRUE,"Est. de Fact.";#N/A,#N/A,TRUE,"Capitulo 19";#N/A,#N/A,TRUE,"Proyecto P855"}</definedName>
    <definedName name="____wrn1_3" localSheetId="25" hidden="1">{#N/A,#N/A,TRUE,"Est. de Fact.";#N/A,#N/A,TRUE,"Capitulo 19";#N/A,#N/A,TRUE,"Proyecto P855"}</definedName>
    <definedName name="____wrn1_3" localSheetId="24" hidden="1">{#N/A,#N/A,TRUE,"Est. de Fact.";#N/A,#N/A,TRUE,"Capitulo 19";#N/A,#N/A,TRUE,"Proyecto P855"}</definedName>
    <definedName name="____wrn1_3" localSheetId="26" hidden="1">{#N/A,#N/A,TRUE,"Est. de Fact.";#N/A,#N/A,TRUE,"Capitulo 19";#N/A,#N/A,TRUE,"Proyecto P855"}</definedName>
    <definedName name="____wrn1_3" localSheetId="1" hidden="1">{#N/A,#N/A,TRUE,"Est. de Fact.";#N/A,#N/A,TRUE,"Capitulo 19";#N/A,#N/A,TRUE,"Proyecto P855"}</definedName>
    <definedName name="____wrn1_3" localSheetId="4" hidden="1">{#N/A,#N/A,TRUE,"Est. de Fact.";#N/A,#N/A,TRUE,"Capitulo 19";#N/A,#N/A,TRUE,"Proyecto P855"}</definedName>
    <definedName name="____wrn1_3" localSheetId="2" hidden="1">{#N/A,#N/A,TRUE,"Est. de Fact.";#N/A,#N/A,TRUE,"Capitulo 19";#N/A,#N/A,TRUE,"Proyecto P855"}</definedName>
    <definedName name="____wrn1_3" localSheetId="0" hidden="1">{#N/A,#N/A,TRUE,"Est. de Fact.";#N/A,#N/A,TRUE,"Capitulo 19";#N/A,#N/A,TRUE,"Proyecto P855"}</definedName>
    <definedName name="____wrn1_3" localSheetId="6" hidden="1">{#N/A,#N/A,TRUE,"Est. de Fact.";#N/A,#N/A,TRUE,"Capitulo 19";#N/A,#N/A,TRUE,"Proyecto P855"}</definedName>
    <definedName name="____wrn1_3" localSheetId="16" hidden="1">{#N/A,#N/A,TRUE,"Est. de Fact.";#N/A,#N/A,TRUE,"Capitulo 19";#N/A,#N/A,TRUE,"Proyecto P855"}</definedName>
    <definedName name="____wrn1_3" hidden="1">{#N/A,#N/A,TRUE,"Est. de Fact.";#N/A,#N/A,TRUE,"Capitulo 19";#N/A,#N/A,TRUE,"Proyecto P855"}</definedName>
    <definedName name="____wrn1_4" localSheetId="15" hidden="1">{#N/A,#N/A,TRUE,"Est. de Fact.";#N/A,#N/A,TRUE,"Capitulo 19";#N/A,#N/A,TRUE,"Proyecto P855"}</definedName>
    <definedName name="____wrn1_4" localSheetId="25" hidden="1">{#N/A,#N/A,TRUE,"Est. de Fact.";#N/A,#N/A,TRUE,"Capitulo 19";#N/A,#N/A,TRUE,"Proyecto P855"}</definedName>
    <definedName name="____wrn1_4" localSheetId="24" hidden="1">{#N/A,#N/A,TRUE,"Est. de Fact.";#N/A,#N/A,TRUE,"Capitulo 19";#N/A,#N/A,TRUE,"Proyecto P855"}</definedName>
    <definedName name="____wrn1_4" localSheetId="26" hidden="1">{#N/A,#N/A,TRUE,"Est. de Fact.";#N/A,#N/A,TRUE,"Capitulo 19";#N/A,#N/A,TRUE,"Proyecto P855"}</definedName>
    <definedName name="____wrn1_4" localSheetId="1" hidden="1">{#N/A,#N/A,TRUE,"Est. de Fact.";#N/A,#N/A,TRUE,"Capitulo 19";#N/A,#N/A,TRUE,"Proyecto P855"}</definedName>
    <definedName name="____wrn1_4" localSheetId="4" hidden="1">{#N/A,#N/A,TRUE,"Est. de Fact.";#N/A,#N/A,TRUE,"Capitulo 19";#N/A,#N/A,TRUE,"Proyecto P855"}</definedName>
    <definedName name="____wrn1_4" localSheetId="2" hidden="1">{#N/A,#N/A,TRUE,"Est. de Fact.";#N/A,#N/A,TRUE,"Capitulo 19";#N/A,#N/A,TRUE,"Proyecto P855"}</definedName>
    <definedName name="____wrn1_4" localSheetId="0" hidden="1">{#N/A,#N/A,TRUE,"Est. de Fact.";#N/A,#N/A,TRUE,"Capitulo 19";#N/A,#N/A,TRUE,"Proyecto P855"}</definedName>
    <definedName name="____wrn1_4" localSheetId="6" hidden="1">{#N/A,#N/A,TRUE,"Est. de Fact.";#N/A,#N/A,TRUE,"Capitulo 19";#N/A,#N/A,TRUE,"Proyecto P855"}</definedName>
    <definedName name="____wrn1_4" localSheetId="16" hidden="1">{#N/A,#N/A,TRUE,"Est. de Fact.";#N/A,#N/A,TRUE,"Capitulo 19";#N/A,#N/A,TRUE,"Proyecto P855"}</definedName>
    <definedName name="____wrn1_4" hidden="1">{#N/A,#N/A,TRUE,"Est. de Fact.";#N/A,#N/A,TRUE,"Capitulo 19";#N/A,#N/A,TRUE,"Proyecto P855"}</definedName>
    <definedName name="____wrn1_5" localSheetId="15" hidden="1">{#N/A,#N/A,TRUE,"Est. de Fact.";#N/A,#N/A,TRUE,"Capitulo 19";#N/A,#N/A,TRUE,"Proyecto P855"}</definedName>
    <definedName name="____wrn1_5" localSheetId="25" hidden="1">{#N/A,#N/A,TRUE,"Est. de Fact.";#N/A,#N/A,TRUE,"Capitulo 19";#N/A,#N/A,TRUE,"Proyecto P855"}</definedName>
    <definedName name="____wrn1_5" localSheetId="24" hidden="1">{#N/A,#N/A,TRUE,"Est. de Fact.";#N/A,#N/A,TRUE,"Capitulo 19";#N/A,#N/A,TRUE,"Proyecto P855"}</definedName>
    <definedName name="____wrn1_5" localSheetId="26" hidden="1">{#N/A,#N/A,TRUE,"Est. de Fact.";#N/A,#N/A,TRUE,"Capitulo 19";#N/A,#N/A,TRUE,"Proyecto P855"}</definedName>
    <definedName name="____wrn1_5" localSheetId="1" hidden="1">{#N/A,#N/A,TRUE,"Est. de Fact.";#N/A,#N/A,TRUE,"Capitulo 19";#N/A,#N/A,TRUE,"Proyecto P855"}</definedName>
    <definedName name="____wrn1_5" localSheetId="4" hidden="1">{#N/A,#N/A,TRUE,"Est. de Fact.";#N/A,#N/A,TRUE,"Capitulo 19";#N/A,#N/A,TRUE,"Proyecto P855"}</definedName>
    <definedName name="____wrn1_5" localSheetId="2" hidden="1">{#N/A,#N/A,TRUE,"Est. de Fact.";#N/A,#N/A,TRUE,"Capitulo 19";#N/A,#N/A,TRUE,"Proyecto P855"}</definedName>
    <definedName name="____wrn1_5" localSheetId="0" hidden="1">{#N/A,#N/A,TRUE,"Est. de Fact.";#N/A,#N/A,TRUE,"Capitulo 19";#N/A,#N/A,TRUE,"Proyecto P855"}</definedName>
    <definedName name="____wrn1_5" localSheetId="6" hidden="1">{#N/A,#N/A,TRUE,"Est. de Fact.";#N/A,#N/A,TRUE,"Capitulo 19";#N/A,#N/A,TRUE,"Proyecto P855"}</definedName>
    <definedName name="____wrn1_5" localSheetId="16" hidden="1">{#N/A,#N/A,TRUE,"Est. de Fact.";#N/A,#N/A,TRUE,"Capitulo 19";#N/A,#N/A,TRUE,"Proyecto P855"}</definedName>
    <definedName name="____wrn1_5" hidden="1">{#N/A,#N/A,TRUE,"Est. de Fact.";#N/A,#N/A,TRUE,"Capitulo 19";#N/A,#N/A,TRUE,"Proyecto P855"}</definedName>
    <definedName name="____wrn2" localSheetId="15" hidden="1">{#N/A,#N/A,TRUE,"Est. de Fact.";#N/A,#N/A,TRUE,"Capitulo 19";#N/A,#N/A,TRUE,"Proyecto P855"}</definedName>
    <definedName name="____wrn2" localSheetId="25" hidden="1">{#N/A,#N/A,TRUE,"Est. de Fact.";#N/A,#N/A,TRUE,"Capitulo 19";#N/A,#N/A,TRUE,"Proyecto P855"}</definedName>
    <definedName name="____wrn2" localSheetId="24" hidden="1">{#N/A,#N/A,TRUE,"Est. de Fact.";#N/A,#N/A,TRUE,"Capitulo 19";#N/A,#N/A,TRUE,"Proyecto P855"}</definedName>
    <definedName name="____wrn2" localSheetId="26" hidden="1">{#N/A,#N/A,TRUE,"Est. de Fact.";#N/A,#N/A,TRUE,"Capitulo 19";#N/A,#N/A,TRUE,"Proyecto P855"}</definedName>
    <definedName name="____wrn2" localSheetId="1" hidden="1">{#N/A,#N/A,TRUE,"Est. de Fact.";#N/A,#N/A,TRUE,"Capitulo 19";#N/A,#N/A,TRUE,"Proyecto P855"}</definedName>
    <definedName name="____wrn2" localSheetId="4" hidden="1">{#N/A,#N/A,TRUE,"Est. de Fact.";#N/A,#N/A,TRUE,"Capitulo 19";#N/A,#N/A,TRUE,"Proyecto P855"}</definedName>
    <definedName name="____wrn2" localSheetId="2" hidden="1">{#N/A,#N/A,TRUE,"Est. de Fact.";#N/A,#N/A,TRUE,"Capitulo 19";#N/A,#N/A,TRUE,"Proyecto P855"}</definedName>
    <definedName name="____wrn2" localSheetId="0" hidden="1">{#N/A,#N/A,TRUE,"Est. de Fact.";#N/A,#N/A,TRUE,"Capitulo 19";#N/A,#N/A,TRUE,"Proyecto P855"}</definedName>
    <definedName name="____wrn2" localSheetId="6" hidden="1">{#N/A,#N/A,TRUE,"Est. de Fact.";#N/A,#N/A,TRUE,"Capitulo 19";#N/A,#N/A,TRUE,"Proyecto P855"}</definedName>
    <definedName name="____wrn2" localSheetId="16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3" localSheetId="15" hidden="1">{#N/A,#N/A,FALSE,"Total_OC015";#N/A,#N/A,FALSE,"ADMIN";#N/A,#N/A,FALSE,"PROCES";#N/A,#N/A,FALSE,"mecan";#N/A,#N/A,FALSE,"civil";#N/A,#N/A,FALSE,"CAÑER";#N/A,#N/A,FALSE,"ELEC";#N/A,#N/A,FALSE,"INSTR"}</definedName>
    <definedName name="____wrn3" localSheetId="25" hidden="1">{#N/A,#N/A,FALSE,"Total_OC015";#N/A,#N/A,FALSE,"ADMIN";#N/A,#N/A,FALSE,"PROCES";#N/A,#N/A,FALSE,"mecan";#N/A,#N/A,FALSE,"civil";#N/A,#N/A,FALSE,"CAÑER";#N/A,#N/A,FALSE,"ELEC";#N/A,#N/A,FALSE,"INSTR"}</definedName>
    <definedName name="____wrn3" localSheetId="24" hidden="1">{#N/A,#N/A,FALSE,"Total_OC015";#N/A,#N/A,FALSE,"ADMIN";#N/A,#N/A,FALSE,"PROCES";#N/A,#N/A,FALSE,"mecan";#N/A,#N/A,FALSE,"civil";#N/A,#N/A,FALSE,"CAÑER";#N/A,#N/A,FALSE,"ELEC";#N/A,#N/A,FALSE,"INSTR"}</definedName>
    <definedName name="____wrn3" localSheetId="26" hidden="1">{#N/A,#N/A,FALSE,"Total_OC015";#N/A,#N/A,FALSE,"ADMIN";#N/A,#N/A,FALSE,"PROCES";#N/A,#N/A,FALSE,"mecan";#N/A,#N/A,FALSE,"civil";#N/A,#N/A,FALSE,"CAÑER";#N/A,#N/A,FALSE,"ELEC";#N/A,#N/A,FALSE,"INSTR"}</definedName>
    <definedName name="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wrn3" localSheetId="16" hidden="1">{#N/A,#N/A,FALSE,"Total_OC015";#N/A,#N/A,FALSE,"ADMIN";#N/A,#N/A,FALSE,"PROCES";#N/A,#N/A,FALSE,"mecan";#N/A,#N/A,FALSE,"civil";#N/A,#N/A,FALSE,"CAÑER";#N/A,#N/A,FALSE,"ELEC";#N/A,#N/A,FALSE,"INSTR"}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X2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X2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X2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X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X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X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X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X2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X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1___123Graph_A__200__BPF" hidden="1">#REF!</definedName>
    <definedName name="___1__123Graph_A__200__BPF" localSheetId="15" hidden="1">#REF!</definedName>
    <definedName name="___1__123Graph_A__200__BPF" localSheetId="25" hidden="1">#REF!</definedName>
    <definedName name="___1__123Graph_A__200__BPF" localSheetId="26" hidden="1">#REF!</definedName>
    <definedName name="___1__123Graph_A__200__BPF" localSheetId="6" hidden="1">#REF!</definedName>
    <definedName name="___1__123Graph_A__200__BPF" localSheetId="16" hidden="1">#REF!</definedName>
    <definedName name="___1__123Graph_A__200__BPF" hidden="1">#REF!</definedName>
    <definedName name="___10___123Graph_BEFICIENCIA_1" hidden="1">#REF!</definedName>
    <definedName name="___11___123Graph_BGRAFICO_2" hidden="1">#REF!</definedName>
    <definedName name="___12___123Graph_BGRANULOMETRIA_1" hidden="1">#REF!</definedName>
    <definedName name="___12__123Graph_D__200__BPF" hidden="1">#REF!</definedName>
    <definedName name="___13___123Graph_C__200__BPF" hidden="1">#REF!</definedName>
    <definedName name="___13__123Graph_D__200__D50" hidden="1">#REF!</definedName>
    <definedName name="___14___123Graph_C__200__D50" hidden="1">#REF!</definedName>
    <definedName name="___14__123Graph_E__200__BPF" hidden="1">#REF!</definedName>
    <definedName name="___15___123Graph_CGRAFICO_2" hidden="1">#REF!</definedName>
    <definedName name="___15__123Graph_E__200__D50" hidden="1">#REF!</definedName>
    <definedName name="___16___123Graph_CGRANULOMETRIA_1" hidden="1">#REF!</definedName>
    <definedName name="___16__123Graph_F__200__BPF" hidden="1">#REF!</definedName>
    <definedName name="___17___123Graph_D__200__BPF" hidden="1">#REF!</definedName>
    <definedName name="___17__123Graph_F__200__D50" hidden="1">#REF!</definedName>
    <definedName name="___18___123Graph_D__200__D50" hidden="1">#REF!</definedName>
    <definedName name="___18__123Graph_X__200__BPF" hidden="1">#REF!</definedName>
    <definedName name="___19___123Graph_E__200__BPF" hidden="1">#REF!</definedName>
    <definedName name="___19__123Graph_X__200__D50" hidden="1">#REF!</definedName>
    <definedName name="___2___123Graph_A__200__D50" hidden="1">#REF!</definedName>
    <definedName name="___2__123Graph_A__200__D50" localSheetId="15" hidden="1">#REF!</definedName>
    <definedName name="___2__123Graph_A__200__D50" localSheetId="25" hidden="1">#REF!</definedName>
    <definedName name="___2__123Graph_A__200__D50" localSheetId="6" hidden="1">#REF!</definedName>
    <definedName name="___2__123Graph_A__200__D50" hidden="1">#REF!</definedName>
    <definedName name="___20___123Graph_E__200__D50" hidden="1">#REF!</definedName>
    <definedName name="___20__123Graph_XEFICIENCIA_1" hidden="1">#REF!</definedName>
    <definedName name="___21___123Graph_F__200__BPF" hidden="1">#REF!</definedName>
    <definedName name="___21__123Graph_XGRANULOMETRIA_1" hidden="1">#REF!</definedName>
    <definedName name="___22___123Graph_F__200__D50" hidden="1">#REF!</definedName>
    <definedName name="___23___123Graph_X__200__BPF" hidden="1">#REF!</definedName>
    <definedName name="___24___123Graph_X__200__D50" hidden="1">#REF!</definedName>
    <definedName name="___25___123Graph_XEFICIENCIA_1" hidden="1">#REF!</definedName>
    <definedName name="___26___123Graph_XGRAFICO_1" hidden="1">#REF!</definedName>
    <definedName name="___27___123Graph_XGRAFICO_2" hidden="1">#REF!</definedName>
    <definedName name="___28___123Graph_XGRAFICO_3" hidden="1">#REF!</definedName>
    <definedName name="___29___123Graph_XGRANULOMETRIA_1" hidden="1">#REF!</definedName>
    <definedName name="___3___123Graph_AEFICIENCIA_1" hidden="1">#REF!</definedName>
    <definedName name="___3__123Graph_AEFICIENCIA_1" hidden="1">#REF!</definedName>
    <definedName name="___30__123Graph_A__200__BPF" hidden="1">#REF!</definedName>
    <definedName name="___31__123Graph_A__200__D50" hidden="1">#REF!</definedName>
    <definedName name="___32__123Graph_AEFICIENCIA_1" hidden="1">#REF!</definedName>
    <definedName name="___33__123Graph_AGRAFICO_1" hidden="1">#REF!</definedName>
    <definedName name="___34__123Graph_AGRAFICO_2" hidden="1">#REF!</definedName>
    <definedName name="___35__123Graph_AGRAFICO_3" hidden="1">#REF!</definedName>
    <definedName name="___36__123Graph_AGRANULOMETRIA_1" hidden="1">#REF!</definedName>
    <definedName name="___37__123Graph_B__200__BPF" hidden="1">#REF!</definedName>
    <definedName name="___38__123Graph_B__200__D50" hidden="1">#REF!</definedName>
    <definedName name="___39__123Graph_BEFICIENCIA_1" hidden="1">#REF!</definedName>
    <definedName name="___4___123Graph_AGRAFICO_1" hidden="1">#REF!</definedName>
    <definedName name="___4__123Graph_AGRANULOMETRIA_1" hidden="1">#REF!</definedName>
    <definedName name="___40__123Graph_BGRAFICO_2" hidden="1">#REF!</definedName>
    <definedName name="___41__123Graph_BGRANULOMETRIA_1" hidden="1">#REF!</definedName>
    <definedName name="___42__123Graph_C__200__BPF" hidden="1">#REF!</definedName>
    <definedName name="___43__123Graph_C__200__D50" hidden="1">#REF!</definedName>
    <definedName name="___44__123Graph_CGRAFICO_2" hidden="1">#REF!</definedName>
    <definedName name="___45__123Graph_CGRANULOMETRIA_1" hidden="1">#REF!</definedName>
    <definedName name="___46__123Graph_D__200__BPF" hidden="1">#REF!</definedName>
    <definedName name="___47__123Graph_D__200__D50" hidden="1">#REF!</definedName>
    <definedName name="___48__123Graph_E__200__BPF" hidden="1">#REF!</definedName>
    <definedName name="___49__123Graph_E__200__D50" hidden="1">#REF!</definedName>
    <definedName name="___5___123Graph_AGRAFICO_2" hidden="1">#REF!</definedName>
    <definedName name="___5__123Graph_B__200__BPF" hidden="1">#REF!</definedName>
    <definedName name="___50__123Graph_F__200__BPF" hidden="1">#REF!</definedName>
    <definedName name="___51__123Graph_F__200__D50" hidden="1">#REF!</definedName>
    <definedName name="___52__123Graph_X__200__BPF" hidden="1">#REF!</definedName>
    <definedName name="___53__123Graph_X__200__D50" hidden="1">#REF!</definedName>
    <definedName name="___54__123Graph_XEFICIENCIA_1" hidden="1">#REF!</definedName>
    <definedName name="___55__123Graph_XGRAFICO_1" hidden="1">#REF!</definedName>
    <definedName name="___56__123Graph_XGRAFICO_2" hidden="1">#REF!</definedName>
    <definedName name="___57__123Graph_XGRAFICO_3" hidden="1">#REF!</definedName>
    <definedName name="___58__123Graph_XGRANULOMETRIA_1" hidden="1">#REF!</definedName>
    <definedName name="___6___123Graph_AGRAFICO_3" hidden="1">#REF!</definedName>
    <definedName name="___6__123Graph_B__200__D50" hidden="1">#REF!</definedName>
    <definedName name="___7___123Graph_AGRANULOMETRIA_1" hidden="1">#REF!</definedName>
    <definedName name="___7__123Graph_BEFICIENCIA_1" hidden="1">#REF!</definedName>
    <definedName name="___8___123Graph_B__200__BPF" hidden="1">#REF!</definedName>
    <definedName name="___8__123Graph_BGRANULOMETRIA_1" hidden="1">#REF!</definedName>
    <definedName name="___9___123Graph_B__200__D50" hidden="1">#REF!</definedName>
    <definedName name="___9__123Graph_C__200__BPF" hidden="1">#REF!</definedName>
    <definedName name="___a45555" hidden="1">{#N/A,#N/A,FALSE,"Costos_Elem_Hid";#N/A,#N/A,FALSE,"Costos_Elem_Hid";#N/A,#N/A,FALSE,"Costos_Elem_Hid"}</definedName>
    <definedName name="___a45555_1" hidden="1">{#N/A,#N/A,FALSE,"Costos_Elem_Hid";#N/A,#N/A,FALSE,"Costos_Elem_Hid";#N/A,#N/A,FALSE,"Costos_Elem_Hid"}</definedName>
    <definedName name="___aq1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aq1" localSheetId="2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aq1" localSheetId="2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aq1" localSheetId="2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aq1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aq1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aq1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cc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_equ1" localSheetId="15" hidden="1">{#N/A,#N/A,TRUE,"Est. de Fact.";#N/A,#N/A,TRUE,"Capitulo 19";#N/A,#N/A,TRUE,"Proyecto P855"}</definedName>
    <definedName name="___equ1" localSheetId="25" hidden="1">{#N/A,#N/A,TRUE,"Est. de Fact.";#N/A,#N/A,TRUE,"Capitulo 19";#N/A,#N/A,TRUE,"Proyecto P855"}</definedName>
    <definedName name="___equ1" localSheetId="24" hidden="1">{#N/A,#N/A,TRUE,"Est. de Fact.";#N/A,#N/A,TRUE,"Capitulo 19";#N/A,#N/A,TRUE,"Proyecto P855"}</definedName>
    <definedName name="___equ1" localSheetId="26" hidden="1">{#N/A,#N/A,TRUE,"Est. de Fact.";#N/A,#N/A,TRUE,"Capitulo 19";#N/A,#N/A,TRUE,"Proyecto P855"}</definedName>
    <definedName name="___equ1" localSheetId="1" hidden="1">{#N/A,#N/A,TRUE,"Est. de Fact.";#N/A,#N/A,TRUE,"Capitulo 19";#N/A,#N/A,TRUE,"Proyecto P855"}</definedName>
    <definedName name="___equ1" localSheetId="4" hidden="1">{#N/A,#N/A,TRUE,"Est. de Fact.";#N/A,#N/A,TRUE,"Capitulo 19";#N/A,#N/A,TRUE,"Proyecto P855"}</definedName>
    <definedName name="___equ1" localSheetId="2" hidden="1">{#N/A,#N/A,TRUE,"Est. de Fact.";#N/A,#N/A,TRUE,"Capitulo 19";#N/A,#N/A,TRUE,"Proyecto P855"}</definedName>
    <definedName name="___equ1" localSheetId="0" hidden="1">{#N/A,#N/A,TRUE,"Est. de Fact.";#N/A,#N/A,TRUE,"Capitulo 19";#N/A,#N/A,TRUE,"Proyecto P855"}</definedName>
    <definedName name="___equ1" localSheetId="6" hidden="1">{#N/A,#N/A,TRUE,"Est. de Fact.";#N/A,#N/A,TRUE,"Capitulo 19";#N/A,#N/A,TRUE,"Proyecto P855"}</definedName>
    <definedName name="___equ1" localSheetId="16" hidden="1">{#N/A,#N/A,TRUE,"Est. de Fact.";#N/A,#N/A,TRUE,"Capitulo 19";#N/A,#N/A,TRUE,"Proyecto P855"}</definedName>
    <definedName name="___equ1" hidden="1">{#N/A,#N/A,TRUE,"Est. de Fact.";#N/A,#N/A,TRUE,"Capitulo 19";#N/A,#N/A,TRUE,"Proyecto P855"}</definedName>
    <definedName name="___equ1_1" hidden="1">{#N/A,#N/A,TRUE,"Est. de Fact.";#N/A,#N/A,TRUE,"Capitulo 19";#N/A,#N/A,TRUE,"Proyecto P855"}</definedName>
    <definedName name="___F" localSheetId="15" hidden="1">{#N/A,#N/A,FALSE,"Total_OC015";#N/A,#N/A,FALSE,"ADMIN";#N/A,#N/A,FALSE,"PROCES";#N/A,#N/A,FALSE,"mecan";#N/A,#N/A,FALSE,"civil";#N/A,#N/A,FALSE,"CAÑER";#N/A,#N/A,FALSE,"ELEC";#N/A,#N/A,FALSE,"INSTR"}</definedName>
    <definedName name="___F" localSheetId="25" hidden="1">{#N/A,#N/A,FALSE,"Total_OC015";#N/A,#N/A,FALSE,"ADMIN";#N/A,#N/A,FALSE,"PROCES";#N/A,#N/A,FALSE,"mecan";#N/A,#N/A,FALSE,"civil";#N/A,#N/A,FALSE,"CAÑER";#N/A,#N/A,FALSE,"ELEC";#N/A,#N/A,FALSE,"INSTR"}</definedName>
    <definedName name="___F" localSheetId="24" hidden="1">{#N/A,#N/A,FALSE,"Total_OC015";#N/A,#N/A,FALSE,"ADMIN";#N/A,#N/A,FALSE,"PROCES";#N/A,#N/A,FALSE,"mecan";#N/A,#N/A,FALSE,"civil";#N/A,#N/A,FALSE,"CAÑER";#N/A,#N/A,FALSE,"ELEC";#N/A,#N/A,FALSE,"INSTR"}</definedName>
    <definedName name="___F" localSheetId="26" hidden="1">{#N/A,#N/A,FALSE,"Total_OC015";#N/A,#N/A,FALSE,"ADMIN";#N/A,#N/A,FALSE,"PROCES";#N/A,#N/A,FALSE,"mecan";#N/A,#N/A,FALSE,"civil";#N/A,#N/A,FALSE,"CAÑER";#N/A,#N/A,FALSE,"ELEC";#N/A,#N/A,FALSE,"INSTR"}</definedName>
    <definedName name="___F" localSheetId="1" hidden="1">{#N/A,#N/A,FALSE,"Total_OC015";#N/A,#N/A,FALSE,"ADMIN";#N/A,#N/A,FALSE,"PROCES";#N/A,#N/A,FALSE,"mecan";#N/A,#N/A,FALSE,"civil";#N/A,#N/A,FALSE,"CAÑER";#N/A,#N/A,FALSE,"ELEC";#N/A,#N/A,FALSE,"INSTR"}</definedName>
    <definedName name="___F" localSheetId="4" hidden="1">{#N/A,#N/A,FALSE,"Total_OC015";#N/A,#N/A,FALSE,"ADMIN";#N/A,#N/A,FALSE,"PROCES";#N/A,#N/A,FALSE,"mecan";#N/A,#N/A,FALSE,"civil";#N/A,#N/A,FALSE,"CAÑER";#N/A,#N/A,FALSE,"ELEC";#N/A,#N/A,FALSE,"INSTR"}</definedName>
    <definedName name="___F" localSheetId="2" hidden="1">{#N/A,#N/A,FALSE,"Total_OC015";#N/A,#N/A,FALSE,"ADMIN";#N/A,#N/A,FALSE,"PROCES";#N/A,#N/A,FALSE,"mecan";#N/A,#N/A,FALSE,"civil";#N/A,#N/A,FALSE,"CAÑER";#N/A,#N/A,FALSE,"ELEC";#N/A,#N/A,FALSE,"INSTR"}</definedName>
    <definedName name="___F" localSheetId="6" hidden="1">{#N/A,#N/A,FALSE,"Total_OC015";#N/A,#N/A,FALSE,"ADMIN";#N/A,#N/A,FALSE,"PROCES";#N/A,#N/A,FALSE,"mecan";#N/A,#N/A,FALSE,"civil";#N/A,#N/A,FALSE,"CAÑER";#N/A,#N/A,FALSE,"ELEC";#N/A,#N/A,FALSE,"INSTR"}</definedName>
    <definedName name="___F" localSheetId="16" hidden="1">{#N/A,#N/A,FALSE,"Total_OC015";#N/A,#N/A,FALSE,"ADMIN";#N/A,#N/A,FALSE,"PROCES";#N/A,#N/A,FALSE,"mecan";#N/A,#N/A,FALSE,"civil";#N/A,#N/A,FALSE,"CAÑER";#N/A,#N/A,FALSE,"ELEC";#N/A,#N/A,FALSE,"INSTR"}</definedName>
    <definedName name="___F" hidden="1">{#N/A,#N/A,FALSE,"Total_OC015";#N/A,#N/A,FALSE,"ADMIN";#N/A,#N/A,FALSE,"PROCES";#N/A,#N/A,FALSE,"mecan";#N/A,#N/A,FALSE,"civil";#N/A,#N/A,FALSE,"CAÑER";#N/A,#N/A,FALSE,"ELEC";#N/A,#N/A,FALSE,"INSTR"}</definedName>
    <definedName name="___F_1" hidden="1">{#N/A,#N/A,FALSE,"Total_OC015";#N/A,#N/A,FALSE,"ADMIN";#N/A,#N/A,FALSE,"PROCES";#N/A,#N/A,FALSE,"mecan";#N/A,#N/A,FALSE,"civil";#N/A,#N/A,FALSE,"CAÑER";#N/A,#N/A,FALSE,"ELEC";#N/A,#N/A,FALSE,"INSTR"}</definedName>
    <definedName name="___FC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V46000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V46000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V46000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V46000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V4600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V46000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V4600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V4600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V46000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V46000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V4600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gl1" localSheetId="15" hidden="1">{#N/A,#N/A,FALSE,"Total_OC015";#N/A,#N/A,FALSE,"ADMIN";#N/A,#N/A,FALSE,"PROCES";#N/A,#N/A,FALSE,"mecan";#N/A,#N/A,FALSE,"civil";#N/A,#N/A,FALSE,"CAÑER";#N/A,#N/A,FALSE,"ELEC";#N/A,#N/A,FALSE,"INSTR"}</definedName>
    <definedName name="___gl1" localSheetId="25" hidden="1">{#N/A,#N/A,FALSE,"Total_OC015";#N/A,#N/A,FALSE,"ADMIN";#N/A,#N/A,FALSE,"PROCES";#N/A,#N/A,FALSE,"mecan";#N/A,#N/A,FALSE,"civil";#N/A,#N/A,FALSE,"CAÑER";#N/A,#N/A,FALSE,"ELEC";#N/A,#N/A,FALSE,"INSTR"}</definedName>
    <definedName name="___gl1" localSheetId="24" hidden="1">{#N/A,#N/A,FALSE,"Total_OC015";#N/A,#N/A,FALSE,"ADMIN";#N/A,#N/A,FALSE,"PROCES";#N/A,#N/A,FALSE,"mecan";#N/A,#N/A,FALSE,"civil";#N/A,#N/A,FALSE,"CAÑER";#N/A,#N/A,FALSE,"ELEC";#N/A,#N/A,FALSE,"INSTR"}</definedName>
    <definedName name="___gl1" localSheetId="26" hidden="1">{#N/A,#N/A,FALSE,"Total_OC015";#N/A,#N/A,FALSE,"ADMIN";#N/A,#N/A,FALSE,"PROCES";#N/A,#N/A,FALSE,"mecan";#N/A,#N/A,FALSE,"civil";#N/A,#N/A,FALSE,"CAÑER";#N/A,#N/A,FALSE,"ELEC";#N/A,#N/A,FALSE,"INSTR"}</definedName>
    <definedName name="___gl1" localSheetId="1" hidden="1">{#N/A,#N/A,FALSE,"Total_OC015";#N/A,#N/A,FALSE,"ADMIN";#N/A,#N/A,FALSE,"PROCES";#N/A,#N/A,FALSE,"mecan";#N/A,#N/A,FALSE,"civil";#N/A,#N/A,FALSE,"CAÑER";#N/A,#N/A,FALSE,"ELEC";#N/A,#N/A,FALSE,"INSTR"}</definedName>
    <definedName name="___gl1" localSheetId="4" hidden="1">{#N/A,#N/A,FALSE,"Total_OC015";#N/A,#N/A,FALSE,"ADMIN";#N/A,#N/A,FALSE,"PROCES";#N/A,#N/A,FALSE,"mecan";#N/A,#N/A,FALSE,"civil";#N/A,#N/A,FALSE,"CAÑER";#N/A,#N/A,FALSE,"ELEC";#N/A,#N/A,FALSE,"INSTR"}</definedName>
    <definedName name="___gl1" localSheetId="2" hidden="1">{#N/A,#N/A,FALSE,"Total_OC015";#N/A,#N/A,FALSE,"ADMIN";#N/A,#N/A,FALSE,"PROCES";#N/A,#N/A,FALSE,"mecan";#N/A,#N/A,FALSE,"civil";#N/A,#N/A,FALSE,"CAÑER";#N/A,#N/A,FALSE,"ELEC";#N/A,#N/A,FALSE,"INSTR"}</definedName>
    <definedName name="___gl1" localSheetId="0" hidden="1">{#N/A,#N/A,FALSE,"Total_OC015";#N/A,#N/A,FALSE,"ADMIN";#N/A,#N/A,FALSE,"PROCES";#N/A,#N/A,FALSE,"mecan";#N/A,#N/A,FALSE,"civil";#N/A,#N/A,FALSE,"CAÑER";#N/A,#N/A,FALSE,"ELEC";#N/A,#N/A,FALSE,"INSTR"}</definedName>
    <definedName name="___gl1" localSheetId="6" hidden="1">{#N/A,#N/A,FALSE,"Total_OC015";#N/A,#N/A,FALSE,"ADMIN";#N/A,#N/A,FALSE,"PROCES";#N/A,#N/A,FALSE,"mecan";#N/A,#N/A,FALSE,"civil";#N/A,#N/A,FALSE,"CAÑER";#N/A,#N/A,FALSE,"ELEC";#N/A,#N/A,FALSE,"INSTR"}</definedName>
    <definedName name="___gl1" localSheetId="16" hidden="1">{#N/A,#N/A,FALSE,"Total_OC015";#N/A,#N/A,FALSE,"ADMIN";#N/A,#N/A,FALSE,"PROCES";#N/A,#N/A,FALSE,"mecan";#N/A,#N/A,FALSE,"civil";#N/A,#N/A,FALSE,"CAÑER";#N/A,#N/A,FALSE,"ELEC";#N/A,#N/A,FALSE,"INSTR"}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gl1_1" hidden="1">{#N/A,#N/A,FALSE,"Total_OC015";#N/A,#N/A,FALSE,"ADMIN";#N/A,#N/A,FALSE,"PROCES";#N/A,#N/A,FALSE,"mecan";#N/A,#N/A,FALSE,"civil";#N/A,#N/A,FALSE,"CAÑER";#N/A,#N/A,FALSE,"ELEC";#N/A,#N/A,FALSE,"INSTR"}</definedName>
    <definedName name="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ey1" localSheetId="15" hidden="1">#REF!</definedName>
    <definedName name="___key1" localSheetId="25" hidden="1">#REF!</definedName>
    <definedName name="___key1" localSheetId="26" hidden="1">#REF!</definedName>
    <definedName name="___key1" localSheetId="0" hidden="1">'[1]GEN-TEC-02'!#REF!</definedName>
    <definedName name="___key1" localSheetId="6" hidden="1">#REF!</definedName>
    <definedName name="___key1" localSheetId="16" hidden="1">#REF!</definedName>
    <definedName name="___key1" hidden="1">#REF!</definedName>
    <definedName name="___kk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15" hidden="1">{"FlujoGastos",#N/A,FALSE,"Base";"FlujoGastos",#N/A,FALSE,"Buzón Tren";"FlujoGastos",#N/A,FALSE,"Buzón Camión";"FlujoGastos",#N/A,FALSE,"LHD Camión";"FlujoGastos",#N/A,FALSE,"Cámara Camión"}</definedName>
    <definedName name="___kk2" localSheetId="25" hidden="1">{"FlujoGastos",#N/A,FALSE,"Base";"FlujoGastos",#N/A,FALSE,"Buzón Tren";"FlujoGastos",#N/A,FALSE,"Buzón Camión";"FlujoGastos",#N/A,FALSE,"LHD Camión";"FlujoGastos",#N/A,FALSE,"Cámara Camión"}</definedName>
    <definedName name="___kk2" localSheetId="24" hidden="1">{"FlujoGastos",#N/A,FALSE,"Base";"FlujoGastos",#N/A,FALSE,"Buzón Tren";"FlujoGastos",#N/A,FALSE,"Buzón Camión";"FlujoGastos",#N/A,FALSE,"LHD Camión";"FlujoGastos",#N/A,FALSE,"Cámara Camión"}</definedName>
    <definedName name="___kk2" localSheetId="26" hidden="1">{"FlujoGastos",#N/A,FALSE,"Base";"FlujoGastos",#N/A,FALSE,"Buzón Tren";"FlujoGastos",#N/A,FALSE,"Buzón Camión";"FlujoGastos",#N/A,FALSE,"LHD Camión";"FlujoGastos",#N/A,FALSE,"Cámara Camión"}</definedName>
    <definedName name="___kk2" localSheetId="1" hidden="1">{"FlujoGastos",#N/A,FALSE,"Base";"FlujoGastos",#N/A,FALSE,"Buzón Tren";"FlujoGastos",#N/A,FALSE,"Buzón Camión";"FlujoGastos",#N/A,FALSE,"LHD Camión";"FlujoGastos",#N/A,FALSE,"Cámara Camión"}</definedName>
    <definedName name="___kk2" localSheetId="4" hidden="1">{"FlujoGastos",#N/A,FALSE,"Base";"FlujoGastos",#N/A,FALSE,"Buzón Tren";"FlujoGastos",#N/A,FALSE,"Buzón Camión";"FlujoGastos",#N/A,FALSE,"LHD Camión";"FlujoGastos",#N/A,FALSE,"Cámara Camión"}</definedName>
    <definedName name="___kk2" localSheetId="2" hidden="1">{"FlujoGastos",#N/A,FALSE,"Base";"FlujoGastos",#N/A,FALSE,"Buzón Tren";"FlujoGastos",#N/A,FALSE,"Buzón Camión";"FlujoGastos",#N/A,FALSE,"LHD Camión";"FlujoGastos",#N/A,FALSE,"Cámara Camión"}</definedName>
    <definedName name="___kk2" localSheetId="0" hidden="1">{"FlujoGastos",#N/A,FALSE,"Base";"FlujoGastos",#N/A,FALSE,"Buzón Tren";"FlujoGastos",#N/A,FALSE,"Buzón Camión";"FlujoGastos",#N/A,FALSE,"LHD Camión";"FlujoGastos",#N/A,FALSE,"Cámara Camión"}</definedName>
    <definedName name="___kk2" localSheetId="6" hidden="1">{"FlujoGastos",#N/A,FALSE,"Base";"FlujoGastos",#N/A,FALSE,"Buzón Tren";"FlujoGastos",#N/A,FALSE,"Buzón Camión";"FlujoGastos",#N/A,FALSE,"LHD Camión";"FlujoGastos",#N/A,FALSE,"Cámara Camión"}</definedName>
    <definedName name="___kk2" localSheetId="16" hidden="1">{"FlujoGastos",#N/A,FALSE,"Base";"FlujoGastos",#N/A,FALSE,"Buzón Tren";"FlujoGastos",#N/A,FALSE,"Buzón Camión";"FlujoGastos",#N/A,FALSE,"LHD Camión";"FlujoGastos",#N/A,FALSE,"Cámara Camión"}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15" hidden="1">{"desarrollo",#N/A,FALSE,"Cámara Camión";"resumen",#N/A,FALSE,"Cámara Camión";"eqprod",#N/A,FALSE,"Cámara Camión"}</definedName>
    <definedName name="___kk4" localSheetId="25" hidden="1">{"desarrollo",#N/A,FALSE,"Cámara Camión";"resumen",#N/A,FALSE,"Cámara Camión";"eqprod",#N/A,FALSE,"Cámara Camión"}</definedName>
    <definedName name="___kk4" localSheetId="24" hidden="1">{"desarrollo",#N/A,FALSE,"Cámara Camión";"resumen",#N/A,FALSE,"Cámara Camión";"eqprod",#N/A,FALSE,"Cámara Camión"}</definedName>
    <definedName name="___kk4" localSheetId="26" hidden="1">{"desarrollo",#N/A,FALSE,"Cámara Camión";"resumen",#N/A,FALSE,"Cámara Camión";"eqprod",#N/A,FALSE,"Cámara Camión"}</definedName>
    <definedName name="___kk4" localSheetId="1" hidden="1">{"desarrollo",#N/A,FALSE,"Cámara Camión";"resumen",#N/A,FALSE,"Cámara Camión";"eqprod",#N/A,FALSE,"Cámara Camión"}</definedName>
    <definedName name="___kk4" localSheetId="4" hidden="1">{"desarrollo",#N/A,FALSE,"Cámara Camión";"resumen",#N/A,FALSE,"Cámara Camión";"eqprod",#N/A,FALSE,"Cámara Camión"}</definedName>
    <definedName name="___kk4" localSheetId="2" hidden="1">{"desarrollo",#N/A,FALSE,"Cámara Camión";"resumen",#N/A,FALSE,"Cámara Camión";"eqprod",#N/A,FALSE,"Cámara Camión"}</definedName>
    <definedName name="___kk4" localSheetId="0" hidden="1">{"desarrollo",#N/A,FALSE,"Cámara Camión";"resumen",#N/A,FALSE,"Cámara Camión";"eqprod",#N/A,FALSE,"Cámara Camión"}</definedName>
    <definedName name="___kk4" localSheetId="6" hidden="1">{"desarrollo",#N/A,FALSE,"Cámara Camión";"resumen",#N/A,FALSE,"Cámara Camión";"eqprod",#N/A,FALSE,"Cámara Camión"}</definedName>
    <definedName name="___kk4" localSheetId="16" hidden="1">{"desarrollo",#N/A,FALSE,"Cámara Camión";"resumen",#N/A,FALSE,"Cámara Camión";"eqprod",#N/A,FALSE,"Cámara Camión"}</definedName>
    <definedName name="___kk4" hidden="1">{"desarrollo",#N/A,FALSE,"Cámara Camión";"resumen",#N/A,FALSE,"Cámara Camión";"eqprod",#N/A,FALSE,"Cámara Camión"}</definedName>
    <definedName name="___lot1" localSheetId="15" hidden="1">{#N/A,#N/A,FALSE,"Total_OC015";#N/A,#N/A,FALSE,"ADMIN";#N/A,#N/A,FALSE,"PROCES";#N/A,#N/A,FALSE,"mecan";#N/A,#N/A,FALSE,"civil";#N/A,#N/A,FALSE,"CAÑER";#N/A,#N/A,FALSE,"ELEC";#N/A,#N/A,FALSE,"INSTR"}</definedName>
    <definedName name="___lot1" localSheetId="25" hidden="1">{#N/A,#N/A,FALSE,"Total_OC015";#N/A,#N/A,FALSE,"ADMIN";#N/A,#N/A,FALSE,"PROCES";#N/A,#N/A,FALSE,"mecan";#N/A,#N/A,FALSE,"civil";#N/A,#N/A,FALSE,"CAÑER";#N/A,#N/A,FALSE,"ELEC";#N/A,#N/A,FALSE,"INSTR"}</definedName>
    <definedName name="___lot1" localSheetId="24" hidden="1">{#N/A,#N/A,FALSE,"Total_OC015";#N/A,#N/A,FALSE,"ADMIN";#N/A,#N/A,FALSE,"PROCES";#N/A,#N/A,FALSE,"mecan";#N/A,#N/A,FALSE,"civil";#N/A,#N/A,FALSE,"CAÑER";#N/A,#N/A,FALSE,"ELEC";#N/A,#N/A,FALSE,"INSTR"}</definedName>
    <definedName name="___lot1" localSheetId="26" hidden="1">{#N/A,#N/A,FALSE,"Total_OC015";#N/A,#N/A,FALSE,"ADMIN";#N/A,#N/A,FALSE,"PROCES";#N/A,#N/A,FALSE,"mecan";#N/A,#N/A,FALSE,"civil";#N/A,#N/A,FALSE,"CAÑER";#N/A,#N/A,FALSE,"ELEC";#N/A,#N/A,FALSE,"INSTR"}</definedName>
    <definedName name="___lot1" localSheetId="1" hidden="1">{#N/A,#N/A,FALSE,"Total_OC015";#N/A,#N/A,FALSE,"ADMIN";#N/A,#N/A,FALSE,"PROCES";#N/A,#N/A,FALSE,"mecan";#N/A,#N/A,FALSE,"civil";#N/A,#N/A,FALSE,"CAÑER";#N/A,#N/A,FALSE,"ELEC";#N/A,#N/A,FALSE,"INSTR"}</definedName>
    <definedName name="___lot1" localSheetId="4" hidden="1">{#N/A,#N/A,FALSE,"Total_OC015";#N/A,#N/A,FALSE,"ADMIN";#N/A,#N/A,FALSE,"PROCES";#N/A,#N/A,FALSE,"mecan";#N/A,#N/A,FALSE,"civil";#N/A,#N/A,FALSE,"CAÑER";#N/A,#N/A,FALSE,"ELEC";#N/A,#N/A,FALSE,"INSTR"}</definedName>
    <definedName name="___lot1" localSheetId="2" hidden="1">{#N/A,#N/A,FALSE,"Total_OC015";#N/A,#N/A,FALSE,"ADMIN";#N/A,#N/A,FALSE,"PROCES";#N/A,#N/A,FALSE,"mecan";#N/A,#N/A,FALSE,"civil";#N/A,#N/A,FALSE,"CAÑER";#N/A,#N/A,FALSE,"ELEC";#N/A,#N/A,FALSE,"INSTR"}</definedName>
    <definedName name="___lot1" localSheetId="0" hidden="1">{#N/A,#N/A,FALSE,"Total_OC015";#N/A,#N/A,FALSE,"ADMIN";#N/A,#N/A,FALSE,"PROCES";#N/A,#N/A,FALSE,"mecan";#N/A,#N/A,FALSE,"civil";#N/A,#N/A,FALSE,"CAÑER";#N/A,#N/A,FALSE,"ELEC";#N/A,#N/A,FALSE,"INSTR"}</definedName>
    <definedName name="___lot1" localSheetId="6" hidden="1">{#N/A,#N/A,FALSE,"Total_OC015";#N/A,#N/A,FALSE,"ADMIN";#N/A,#N/A,FALSE,"PROCES";#N/A,#N/A,FALSE,"mecan";#N/A,#N/A,FALSE,"civil";#N/A,#N/A,FALSE,"CAÑER";#N/A,#N/A,FALSE,"ELEC";#N/A,#N/A,FALSE,"INSTR"}</definedName>
    <definedName name="___lot1" localSheetId="16" hidden="1">{#N/A,#N/A,FALSE,"Total_OC015";#N/A,#N/A,FALSE,"ADMIN";#N/A,#N/A,FALSE,"PROCES";#N/A,#N/A,FALSE,"mecan";#N/A,#N/A,FALSE,"civil";#N/A,#N/A,FALSE,"CAÑER";#N/A,#N/A,FALSE,"ELEC";#N/A,#N/A,FALSE,"INSTR"}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m1" hidden="1">{#N/A,#N/A,FALSE,"Costos_Elem_Hid";#N/A,#N/A,FALSE,"Costos_Elem_Hid";#N/A,#N/A,FALSE,"Costos_Elem_Hid"}</definedName>
    <definedName name="___m1_1" hidden="1">{#N/A,#N/A,FALSE,"Costos_Elem_Hid";#N/A,#N/A,FALSE,"Costos_Elem_Hid";#N/A,#N/A,FALSE,"Costos_Elem_Hid"}</definedName>
    <definedName name="___M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M2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M2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M2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M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M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M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M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M2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M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m2_1" hidden="1">{#N/A,#N/A,FALSE,"Costos_Elem_Hid";#N/A,#N/A,FALSE,"Costos_Elem_Hid";#N/A,#N/A,FALSE,"Costos_Elem_Hid"}</definedName>
    <definedName name="___m3" hidden="1">{#N/A,#N/A,TRUE,"Costos_Subg_Hid"}</definedName>
    <definedName name="___m3_1" hidden="1">{#N/A,#N/A,TRUE,"Costos_Subg_Hid"}</definedName>
    <definedName name="___pp1" localSheetId="15" hidden="1">{#N/A,#N/A,FALSE,"Costos_Elem_Hid";#N/A,#N/A,FALSE,"Costos_Elem_Hid";#N/A,#N/A,FALSE,"Costos_Elem_Hid"}</definedName>
    <definedName name="___pp1" localSheetId="25" hidden="1">{#N/A,#N/A,FALSE,"Costos_Elem_Hid";#N/A,#N/A,FALSE,"Costos_Elem_Hid";#N/A,#N/A,FALSE,"Costos_Elem_Hid"}</definedName>
    <definedName name="___pp1" localSheetId="24" hidden="1">{#N/A,#N/A,FALSE,"Costos_Elem_Hid";#N/A,#N/A,FALSE,"Costos_Elem_Hid";#N/A,#N/A,FALSE,"Costos_Elem_Hid"}</definedName>
    <definedName name="___pp1" localSheetId="26" hidden="1">{#N/A,#N/A,FALSE,"Costos_Elem_Hid";#N/A,#N/A,FALSE,"Costos_Elem_Hid";#N/A,#N/A,FALSE,"Costos_Elem_Hid"}</definedName>
    <definedName name="___pp1" localSheetId="1" hidden="1">{#N/A,#N/A,FALSE,"Costos_Elem_Hid";#N/A,#N/A,FALSE,"Costos_Elem_Hid";#N/A,#N/A,FALSE,"Costos_Elem_Hid"}</definedName>
    <definedName name="___pp1" localSheetId="4" hidden="1">{#N/A,#N/A,FALSE,"Costos_Elem_Hid";#N/A,#N/A,FALSE,"Costos_Elem_Hid";#N/A,#N/A,FALSE,"Costos_Elem_Hid"}</definedName>
    <definedName name="___pp1" localSheetId="2" hidden="1">{#N/A,#N/A,FALSE,"Costos_Elem_Hid";#N/A,#N/A,FALSE,"Costos_Elem_Hid";#N/A,#N/A,FALSE,"Costos_Elem_Hid"}</definedName>
    <definedName name="___pp1" localSheetId="0" hidden="1">{#N/A,#N/A,FALSE,"Costos_Elem_Hid";#N/A,#N/A,FALSE,"Costos_Elem_Hid";#N/A,#N/A,FALSE,"Costos_Elem_Hid"}</definedName>
    <definedName name="___pp1" localSheetId="6" hidden="1">{#N/A,#N/A,FALSE,"Costos_Elem_Hid";#N/A,#N/A,FALSE,"Costos_Elem_Hid";#N/A,#N/A,FALSE,"Costos_Elem_Hid"}</definedName>
    <definedName name="___pp1" localSheetId="16" hidden="1">{#N/A,#N/A,FALSE,"Costos_Elem_Hid";#N/A,#N/A,FALSE,"Costos_Elem_Hid";#N/A,#N/A,FALSE,"Costos_Elem_Hid"}</definedName>
    <definedName name="___pp1" hidden="1">{#N/A,#N/A,FALSE,"Costos_Elem_Hid";#N/A,#N/A,FALSE,"Costos_Elem_Hid";#N/A,#N/A,FALSE,"Costos_Elem_Hid"}</definedName>
    <definedName name="___pp1_1" hidden="1">{#N/A,#N/A,FALSE,"Costos_Elem_Hid";#N/A,#N/A,FALSE,"Costos_Elem_Hid";#N/A,#N/A,FALSE,"Costos_Elem_Hid"}</definedName>
    <definedName name="___q1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q1" localSheetId="2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q1" localSheetId="2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q1" localSheetId="2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q1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q1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q1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r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r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r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r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r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r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r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REV1" localSheetId="15" hidden="1">{"Graf_Carga Trab",#N/A,FALSE,"Grafi_Carga Trab";"Graf_Venta Flujo",#N/A,FALSE,"Grafi_Carga Trab"}</definedName>
    <definedName name="___REV1" localSheetId="25" hidden="1">{"Graf_Carga Trab",#N/A,FALSE,"Grafi_Carga Trab";"Graf_Venta Flujo",#N/A,FALSE,"Grafi_Carga Trab"}</definedName>
    <definedName name="___REV1" localSheetId="24" hidden="1">{"Graf_Carga Trab",#N/A,FALSE,"Grafi_Carga Trab";"Graf_Venta Flujo",#N/A,FALSE,"Grafi_Carga Trab"}</definedName>
    <definedName name="___REV1" localSheetId="26" hidden="1">{"Graf_Carga Trab",#N/A,FALSE,"Grafi_Carga Trab";"Graf_Venta Flujo",#N/A,FALSE,"Grafi_Carga Trab"}</definedName>
    <definedName name="___REV1" localSheetId="1" hidden="1">{"Graf_Carga Trab",#N/A,FALSE,"Grafi_Carga Trab";"Graf_Venta Flujo",#N/A,FALSE,"Grafi_Carga Trab"}</definedName>
    <definedName name="___REV1" localSheetId="4" hidden="1">{"Graf_Carga Trab",#N/A,FALSE,"Grafi_Carga Trab";"Graf_Venta Flujo",#N/A,FALSE,"Grafi_Carga Trab"}</definedName>
    <definedName name="___REV1" localSheetId="2" hidden="1">{"Graf_Carga Trab",#N/A,FALSE,"Grafi_Carga Trab";"Graf_Venta Flujo",#N/A,FALSE,"Grafi_Carga Trab"}</definedName>
    <definedName name="___REV1" localSheetId="0" hidden="1">{"Graf_Carga Trab",#N/A,FALSE,"Grafi_Carga Trab";"Graf_Venta Flujo",#N/A,FALSE,"Grafi_Carga Trab"}</definedName>
    <definedName name="___REV1" localSheetId="6" hidden="1">{"Graf_Carga Trab",#N/A,FALSE,"Grafi_Carga Trab";"Graf_Venta Flujo",#N/A,FALSE,"Grafi_Carga Trab"}</definedName>
    <definedName name="___REV1" localSheetId="16" hidden="1">{"Graf_Carga Trab",#N/A,FALSE,"Grafi_Carga Trab";"Graf_Venta Flujo",#N/A,FALSE,"Grafi_Carga Trab"}</definedName>
    <definedName name="___REV1" hidden="1">{"Graf_Carga Trab",#N/A,FALSE,"Grafi_Carga Trab";"Graf_Venta Flujo",#N/A,FALSE,"Grafi_Carga Trab"}</definedName>
    <definedName name="___REV11" localSheetId="15" hidden="1">{"Graf_Carga Trab",#N/A,FALSE,"Grafi_Carga Trab";"Graf_Venta Flujo",#N/A,FALSE,"Grafi_Carga Trab"}</definedName>
    <definedName name="___REV11" localSheetId="25" hidden="1">{"Graf_Carga Trab",#N/A,FALSE,"Grafi_Carga Trab";"Graf_Venta Flujo",#N/A,FALSE,"Grafi_Carga Trab"}</definedName>
    <definedName name="___REV11" localSheetId="24" hidden="1">{"Graf_Carga Trab",#N/A,FALSE,"Grafi_Carga Trab";"Graf_Venta Flujo",#N/A,FALSE,"Grafi_Carga Trab"}</definedName>
    <definedName name="___REV11" localSheetId="26" hidden="1">{"Graf_Carga Trab",#N/A,FALSE,"Grafi_Carga Trab";"Graf_Venta Flujo",#N/A,FALSE,"Grafi_Carga Trab"}</definedName>
    <definedName name="___REV11" localSheetId="1" hidden="1">{"Graf_Carga Trab",#N/A,FALSE,"Grafi_Carga Trab";"Graf_Venta Flujo",#N/A,FALSE,"Grafi_Carga Trab"}</definedName>
    <definedName name="___REV11" localSheetId="4" hidden="1">{"Graf_Carga Trab",#N/A,FALSE,"Grafi_Carga Trab";"Graf_Venta Flujo",#N/A,FALSE,"Grafi_Carga Trab"}</definedName>
    <definedName name="___REV11" localSheetId="2" hidden="1">{"Graf_Carga Trab",#N/A,FALSE,"Grafi_Carga Trab";"Graf_Venta Flujo",#N/A,FALSE,"Grafi_Carga Trab"}</definedName>
    <definedName name="___REV11" localSheetId="0" hidden="1">{"Graf_Carga Trab",#N/A,FALSE,"Grafi_Carga Trab";"Graf_Venta Flujo",#N/A,FALSE,"Grafi_Carga Trab"}</definedName>
    <definedName name="___REV11" localSheetId="6" hidden="1">{"Graf_Carga Trab",#N/A,FALSE,"Grafi_Carga Trab";"Graf_Venta Flujo",#N/A,FALSE,"Grafi_Carga Trab"}</definedName>
    <definedName name="___REV11" localSheetId="16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rr2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r2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r2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r2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r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r2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r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r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r2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r2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r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SAF1" hidden="1">[2]FU!#REF!</definedName>
    <definedName name="___ss1" hidden="1">{#N/A,#N/A,FALSE,"Costos_Elem_Hid";#N/A,#N/A,FALSE,"Costos_Elem_Hid";#N/A,#N/A,FALSE,"Costos_Elem_Hid"}</definedName>
    <definedName name="___ss1_1" hidden="1">{#N/A,#N/A,FALSE,"Costos_Elem_Hid";#N/A,#N/A,FALSE,"Costos_Elem_Hid";#N/A,#N/A,FALSE,"Costos_Elem_Hid"}</definedName>
    <definedName name="___TEC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VCP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q12" localSheetId="15" hidden="1">{#N/A,#N/A,FALSE,"Total_OC015";#N/A,#N/A,FALSE,"ADMIN";#N/A,#N/A,FALSE,"PROCES";#N/A,#N/A,FALSE,"mecan";#N/A,#N/A,FALSE,"civil";#N/A,#N/A,FALSE,"CAÑER";#N/A,#N/A,FALSE,"ELEC";#N/A,#N/A,FALSE,"INSTR"}</definedName>
    <definedName name="___wq12" localSheetId="25" hidden="1">{#N/A,#N/A,FALSE,"Total_OC015";#N/A,#N/A,FALSE,"ADMIN";#N/A,#N/A,FALSE,"PROCES";#N/A,#N/A,FALSE,"mecan";#N/A,#N/A,FALSE,"civil";#N/A,#N/A,FALSE,"CAÑER";#N/A,#N/A,FALSE,"ELEC";#N/A,#N/A,FALSE,"INSTR"}</definedName>
    <definedName name="___wq12" localSheetId="24" hidden="1">{#N/A,#N/A,FALSE,"Total_OC015";#N/A,#N/A,FALSE,"ADMIN";#N/A,#N/A,FALSE,"PROCES";#N/A,#N/A,FALSE,"mecan";#N/A,#N/A,FALSE,"civil";#N/A,#N/A,FALSE,"CAÑER";#N/A,#N/A,FALSE,"ELEC";#N/A,#N/A,FALSE,"INSTR"}</definedName>
    <definedName name="___wq12" localSheetId="26" hidden="1">{#N/A,#N/A,FALSE,"Total_OC015";#N/A,#N/A,FALSE,"ADMIN";#N/A,#N/A,FALSE,"PROCES";#N/A,#N/A,FALSE,"mecan";#N/A,#N/A,FALSE,"civil";#N/A,#N/A,FALSE,"CAÑER";#N/A,#N/A,FALSE,"ELEC";#N/A,#N/A,FALSE,"INSTR"}</definedName>
    <definedName name="___wq12" localSheetId="1" hidden="1">{#N/A,#N/A,FALSE,"Total_OC015";#N/A,#N/A,FALSE,"ADMIN";#N/A,#N/A,FALSE,"PROCES";#N/A,#N/A,FALSE,"mecan";#N/A,#N/A,FALSE,"civil";#N/A,#N/A,FALSE,"CAÑER";#N/A,#N/A,FALSE,"ELEC";#N/A,#N/A,FALSE,"INSTR"}</definedName>
    <definedName name="___wq12" localSheetId="4" hidden="1">{#N/A,#N/A,FALSE,"Total_OC015";#N/A,#N/A,FALSE,"ADMIN";#N/A,#N/A,FALSE,"PROCES";#N/A,#N/A,FALSE,"mecan";#N/A,#N/A,FALSE,"civil";#N/A,#N/A,FALSE,"CAÑER";#N/A,#N/A,FALSE,"ELEC";#N/A,#N/A,FALSE,"INSTR"}</definedName>
    <definedName name="___wq12" localSheetId="2" hidden="1">{#N/A,#N/A,FALSE,"Total_OC015";#N/A,#N/A,FALSE,"ADMIN";#N/A,#N/A,FALSE,"PROCES";#N/A,#N/A,FALSE,"mecan";#N/A,#N/A,FALSE,"civil";#N/A,#N/A,FALSE,"CAÑER";#N/A,#N/A,FALSE,"ELEC";#N/A,#N/A,FALSE,"INSTR"}</definedName>
    <definedName name="___wq12" localSheetId="0" hidden="1">{#N/A,#N/A,FALSE,"Total_OC015";#N/A,#N/A,FALSE,"ADMIN";#N/A,#N/A,FALSE,"PROCES";#N/A,#N/A,FALSE,"mecan";#N/A,#N/A,FALSE,"civil";#N/A,#N/A,FALSE,"CAÑER";#N/A,#N/A,FALSE,"ELEC";#N/A,#N/A,FALSE,"INSTR"}</definedName>
    <definedName name="___wq12" localSheetId="6" hidden="1">{#N/A,#N/A,FALSE,"Total_OC015";#N/A,#N/A,FALSE,"ADMIN";#N/A,#N/A,FALSE,"PROCES";#N/A,#N/A,FALSE,"mecan";#N/A,#N/A,FALSE,"civil";#N/A,#N/A,FALSE,"CAÑER";#N/A,#N/A,FALSE,"ELEC";#N/A,#N/A,FALSE,"INSTR"}</definedName>
    <definedName name="___wq12" localSheetId="16" hidden="1">{#N/A,#N/A,FALSE,"Total_OC015";#N/A,#N/A,FALSE,"ADMIN";#N/A,#N/A,FALSE,"PROCES";#N/A,#N/A,FALSE,"mecan";#N/A,#N/A,FALSE,"civil";#N/A,#N/A,FALSE,"CAÑER";#N/A,#N/A,FALSE,"ELEC";#N/A,#N/A,FALSE,"INSTR"}</definedName>
    <definedName name="___wq12" hidden="1">{#N/A,#N/A,FALSE,"Total_OC015";#N/A,#N/A,FALSE,"ADMIN";#N/A,#N/A,FALSE,"PROCES";#N/A,#N/A,FALSE,"mecan";#N/A,#N/A,FALSE,"civil";#N/A,#N/A,FALSE,"CAÑER";#N/A,#N/A,FALSE,"ELEC";#N/A,#N/A,FALSE,"INSTR"}</definedName>
    <definedName name="___wq12_1" hidden="1">{#N/A,#N/A,FALSE,"Total_OC015";#N/A,#N/A,FALSE,"ADMIN";#N/A,#N/A,FALSE,"PROCES";#N/A,#N/A,FALSE,"mecan";#N/A,#N/A,FALSE,"civil";#N/A,#N/A,FALSE,"CAÑER";#N/A,#N/A,FALSE,"ELEC";#N/A,#N/A,FALSE,"INSTR"}</definedName>
    <definedName name="___wrn1" localSheetId="15" hidden="1">{#N/A,#N/A,TRUE,"Est. de Fact.";#N/A,#N/A,TRUE,"Capitulo 19";#N/A,#N/A,TRUE,"Proyecto P855"}</definedName>
    <definedName name="___wrn1" localSheetId="25" hidden="1">{#N/A,#N/A,TRUE,"Est. de Fact.";#N/A,#N/A,TRUE,"Capitulo 19";#N/A,#N/A,TRUE,"Proyecto P855"}</definedName>
    <definedName name="___wrn1" localSheetId="24" hidden="1">{#N/A,#N/A,TRUE,"Est. de Fact.";#N/A,#N/A,TRUE,"Capitulo 19";#N/A,#N/A,TRUE,"Proyecto P855"}</definedName>
    <definedName name="___wrn1" localSheetId="26" hidden="1">{#N/A,#N/A,TRUE,"Est. de Fact.";#N/A,#N/A,TRUE,"Capitulo 19";#N/A,#N/A,TRUE,"Proyecto P855"}</definedName>
    <definedName name="___wrn1" localSheetId="1" hidden="1">{#N/A,#N/A,TRUE,"Est. de Fact.";#N/A,#N/A,TRUE,"Capitulo 19";#N/A,#N/A,TRUE,"Proyecto P855"}</definedName>
    <definedName name="___wrn1" localSheetId="4" hidden="1">{#N/A,#N/A,TRUE,"Est. de Fact.";#N/A,#N/A,TRUE,"Capitulo 19";#N/A,#N/A,TRUE,"Proyecto P855"}</definedName>
    <definedName name="___wrn1" localSheetId="2" hidden="1">{#N/A,#N/A,TRUE,"Est. de Fact.";#N/A,#N/A,TRUE,"Capitulo 19";#N/A,#N/A,TRUE,"Proyecto P855"}</definedName>
    <definedName name="___wrn1" localSheetId="0" hidden="1">{#N/A,#N/A,TRUE,"Est. de Fact.";#N/A,#N/A,TRUE,"Capitulo 19";#N/A,#N/A,TRUE,"Proyecto P855"}</definedName>
    <definedName name="___wrn1" localSheetId="6" hidden="1">{#N/A,#N/A,TRUE,"Est. de Fact.";#N/A,#N/A,TRUE,"Capitulo 19";#N/A,#N/A,TRUE,"Proyecto P855"}</definedName>
    <definedName name="___wrn1" localSheetId="16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wrn1_1" hidden="1">{#N/A,#N/A,TRUE,"Est. de Fact.";#N/A,#N/A,TRUE,"Capitulo 19";#N/A,#N/A,TRUE,"Proyecto P855"}</definedName>
    <definedName name="___wrn2" localSheetId="15" hidden="1">{#N/A,#N/A,TRUE,"Est. de Fact.";#N/A,#N/A,TRUE,"Capitulo 19";#N/A,#N/A,TRUE,"Proyecto P855"}</definedName>
    <definedName name="___wrn2" localSheetId="25" hidden="1">{#N/A,#N/A,TRUE,"Est. de Fact.";#N/A,#N/A,TRUE,"Capitulo 19";#N/A,#N/A,TRUE,"Proyecto P855"}</definedName>
    <definedName name="___wrn2" localSheetId="24" hidden="1">{#N/A,#N/A,TRUE,"Est. de Fact.";#N/A,#N/A,TRUE,"Capitulo 19";#N/A,#N/A,TRUE,"Proyecto P855"}</definedName>
    <definedName name="___wrn2" localSheetId="26" hidden="1">{#N/A,#N/A,TRUE,"Est. de Fact.";#N/A,#N/A,TRUE,"Capitulo 19";#N/A,#N/A,TRUE,"Proyecto P855"}</definedName>
    <definedName name="___wrn2" localSheetId="1" hidden="1">{#N/A,#N/A,TRUE,"Est. de Fact.";#N/A,#N/A,TRUE,"Capitulo 19";#N/A,#N/A,TRUE,"Proyecto P855"}</definedName>
    <definedName name="___wrn2" localSheetId="4" hidden="1">{#N/A,#N/A,TRUE,"Est. de Fact.";#N/A,#N/A,TRUE,"Capitulo 19";#N/A,#N/A,TRUE,"Proyecto P855"}</definedName>
    <definedName name="___wrn2" localSheetId="2" hidden="1">{#N/A,#N/A,TRUE,"Est. de Fact.";#N/A,#N/A,TRUE,"Capitulo 19";#N/A,#N/A,TRUE,"Proyecto P855"}</definedName>
    <definedName name="___wrn2" localSheetId="0" hidden="1">{#N/A,#N/A,TRUE,"Est. de Fact.";#N/A,#N/A,TRUE,"Capitulo 19";#N/A,#N/A,TRUE,"Proyecto P855"}</definedName>
    <definedName name="___wrn2" localSheetId="6" hidden="1">{#N/A,#N/A,TRUE,"Est. de Fact.";#N/A,#N/A,TRUE,"Capitulo 19";#N/A,#N/A,TRUE,"Proyecto P855"}</definedName>
    <definedName name="___wrn2" localSheetId="16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localSheetId="15" hidden="1">{#N/A,#N/A,FALSE,"Total_OC015";#N/A,#N/A,FALSE,"ADMIN";#N/A,#N/A,FALSE,"PROCES";#N/A,#N/A,FALSE,"mecan";#N/A,#N/A,FALSE,"civil";#N/A,#N/A,FALSE,"CAÑER";#N/A,#N/A,FALSE,"ELEC";#N/A,#N/A,FALSE,"INSTR"}</definedName>
    <definedName name="___wrn3" localSheetId="25" hidden="1">{#N/A,#N/A,FALSE,"Total_OC015";#N/A,#N/A,FALSE,"ADMIN";#N/A,#N/A,FALSE,"PROCES";#N/A,#N/A,FALSE,"mecan";#N/A,#N/A,FALSE,"civil";#N/A,#N/A,FALSE,"CAÑER";#N/A,#N/A,FALSE,"ELEC";#N/A,#N/A,FALSE,"INSTR"}</definedName>
    <definedName name="___wrn3" localSheetId="24" hidden="1">{#N/A,#N/A,FALSE,"Total_OC015";#N/A,#N/A,FALSE,"ADMIN";#N/A,#N/A,FALSE,"PROCES";#N/A,#N/A,FALSE,"mecan";#N/A,#N/A,FALSE,"civil";#N/A,#N/A,FALSE,"CAÑER";#N/A,#N/A,FALSE,"ELEC";#N/A,#N/A,FALSE,"INSTR"}</definedName>
    <definedName name="___wrn3" localSheetId="26" hidden="1">{#N/A,#N/A,FALSE,"Total_OC015";#N/A,#N/A,FALSE,"ADMIN";#N/A,#N/A,FALSE,"PROCES";#N/A,#N/A,FALSE,"mecan";#N/A,#N/A,FALSE,"civil";#N/A,#N/A,FALSE,"CAÑER";#N/A,#N/A,FALSE,"ELEC";#N/A,#N/A,FALSE,"INSTR"}</definedName>
    <definedName name="___wrn3" localSheetId="1" hidden="1">{#N/A,#N/A,FALSE,"Total_OC015";#N/A,#N/A,FALSE,"ADMIN";#N/A,#N/A,FALSE,"PROCES";#N/A,#N/A,FALSE,"mecan";#N/A,#N/A,FALSE,"civil";#N/A,#N/A,FALSE,"CAÑER";#N/A,#N/A,FALSE,"ELEC";#N/A,#N/A,FALSE,"INSTR"}</definedName>
    <definedName name="___wrn3" localSheetId="4" hidden="1">{#N/A,#N/A,FALSE,"Total_OC015";#N/A,#N/A,FALSE,"ADMIN";#N/A,#N/A,FALSE,"PROCES";#N/A,#N/A,FALSE,"mecan";#N/A,#N/A,FALSE,"civil";#N/A,#N/A,FALSE,"CAÑER";#N/A,#N/A,FALSE,"ELEC";#N/A,#N/A,FALSE,"INSTR"}</definedName>
    <definedName name="___wrn3" localSheetId="2" hidden="1">{#N/A,#N/A,FALSE,"Total_OC015";#N/A,#N/A,FALSE,"ADMIN";#N/A,#N/A,FALSE,"PROCES";#N/A,#N/A,FALSE,"mecan";#N/A,#N/A,FALSE,"civil";#N/A,#N/A,FALSE,"CAÑER";#N/A,#N/A,FALSE,"ELEC";#N/A,#N/A,FALSE,"INSTR"}</definedName>
    <definedName name="___wrn3" localSheetId="0" hidden="1">{#N/A,#N/A,FALSE,"Total_OC015";#N/A,#N/A,FALSE,"ADMIN";#N/A,#N/A,FALSE,"PROCES";#N/A,#N/A,FALSE,"mecan";#N/A,#N/A,FALSE,"civil";#N/A,#N/A,FALSE,"CAÑER";#N/A,#N/A,FALSE,"ELEC";#N/A,#N/A,FALSE,"INSTR"}</definedName>
    <definedName name="___wrn3" localSheetId="6" hidden="1">{#N/A,#N/A,FALSE,"Total_OC015";#N/A,#N/A,FALSE,"ADMIN";#N/A,#N/A,FALSE,"PROCES";#N/A,#N/A,FALSE,"mecan";#N/A,#N/A,FALSE,"civil";#N/A,#N/A,FALSE,"CAÑER";#N/A,#N/A,FALSE,"ELEC";#N/A,#N/A,FALSE,"INSTR"}</definedName>
    <definedName name="___wrn3" localSheetId="16" hidden="1">{#N/A,#N/A,FALSE,"Total_OC015";#N/A,#N/A,FALSE,"ADMIN";#N/A,#N/A,FALSE,"PROCES";#N/A,#N/A,FALSE,"mecan";#N/A,#N/A,FALSE,"civil";#N/A,#N/A,FALSE,"CAÑER";#N/A,#N/A,FALSE,"ELEC";#N/A,#N/A,FALSE,"INSTR"}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X2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X2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X2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X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X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X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X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X2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X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xlfn.BAHTTEXT" hidden="1">#NAME?</definedName>
    <definedName name="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_123Graph_A__200__BPF" hidden="1">#REF!</definedName>
    <definedName name="__1__123Graph_A__200__BPF" localSheetId="15" hidden="1">#REF!</definedName>
    <definedName name="__1__123Graph_A__200__BPF" localSheetId="25" hidden="1">#REF!</definedName>
    <definedName name="__1__123Graph_A__200__BPF" localSheetId="26" hidden="1">#REF!</definedName>
    <definedName name="__1__123Graph_A__200__BPF" localSheetId="6" hidden="1">#REF!</definedName>
    <definedName name="__1__123Graph_A__200__BPF" localSheetId="16" hidden="1">#REF!</definedName>
    <definedName name="__1__123Graph_A__200__BPF" hidden="1">#REF!</definedName>
    <definedName name="__10___123Graph_BEFICIENCIA_1" hidden="1">#REF!</definedName>
    <definedName name="__10__123Graph_BEFICIENCIA_1" hidden="1">#REF!</definedName>
    <definedName name="__10__123Graph_C__200__D50" localSheetId="15" hidden="1">#REF!</definedName>
    <definedName name="__10__123Graph_C__200__D50" localSheetId="25" hidden="1">#REF!</definedName>
    <definedName name="__10__123Graph_C__200__D50" localSheetId="6" hidden="1">#REF!</definedName>
    <definedName name="__10__123Graph_C__200__D50" hidden="1">#REF!</definedName>
    <definedName name="__11___123Graph_BGRAFICO_2" hidden="1">#REF!</definedName>
    <definedName name="__11__123Graph_BGRAFICO_2" hidden="1">'[3]GRAFICO A'!#REF!</definedName>
    <definedName name="__11__123Graph_CGRANULOMETRIA_1" localSheetId="15" hidden="1">#REF!</definedName>
    <definedName name="__11__123Graph_CGRANULOMETRIA_1" localSheetId="25" hidden="1">#REF!</definedName>
    <definedName name="__11__123Graph_CGRANULOMETRIA_1" localSheetId="6" hidden="1">#REF!</definedName>
    <definedName name="__11__123Graph_CGRANULOMETRIA_1" hidden="1">#REF!</definedName>
    <definedName name="__12___123Graph_BGRANULOMETRIA_1" hidden="1">#REF!</definedName>
    <definedName name="__12__123Graph_BGRANULOMETRIA_1" hidden="1">#REF!</definedName>
    <definedName name="__12__123Graph_D__200__BPF" localSheetId="15" hidden="1">#REF!</definedName>
    <definedName name="__12__123Graph_D__200__BPF" localSheetId="25" hidden="1">#REF!</definedName>
    <definedName name="__12__123Graph_D__200__BPF" hidden="1">#REF!</definedName>
    <definedName name="__123Graph_A" localSheetId="15" hidden="1">#REF!</definedName>
    <definedName name="__123Graph_A" localSheetId="25" hidden="1">#REF!</definedName>
    <definedName name="__123Graph_A" hidden="1">#REF!</definedName>
    <definedName name="__123Graph_AChart1" localSheetId="26" hidden="1">#REF!</definedName>
    <definedName name="__123Graph_AChart1" localSheetId="0" hidden="1">'[4]Attach 4-18'!#REF!</definedName>
    <definedName name="__123Graph_AChart1" hidden="1">#REF!</definedName>
    <definedName name="__123Graph_AChart11" localSheetId="26" hidden="1">#REF!</definedName>
    <definedName name="__123Graph_AChart11" localSheetId="0" hidden="1">'[4]Attach 4-18'!#REF!</definedName>
    <definedName name="__123Graph_AChart11" hidden="1">#REF!</definedName>
    <definedName name="__123Graph_AChart12" localSheetId="26" hidden="1">#REF!</definedName>
    <definedName name="__123Graph_AChart12" localSheetId="0" hidden="1">'[4]Attach 4-18'!#REF!</definedName>
    <definedName name="__123Graph_AChart12" hidden="1">#REF!</definedName>
    <definedName name="__123Graph_AChart13" localSheetId="26" hidden="1">#REF!</definedName>
    <definedName name="__123Graph_AChart13" localSheetId="0" hidden="1">'[4]Attach 4-18'!#REF!</definedName>
    <definedName name="__123Graph_AChart13" hidden="1">#REF!</definedName>
    <definedName name="__123Graph_AChart4" localSheetId="26" hidden="1">#REF!</definedName>
    <definedName name="__123Graph_AChart4" localSheetId="0" hidden="1">'[4]Attach 4-18'!#REF!</definedName>
    <definedName name="__123Graph_AChart4" hidden="1">#REF!</definedName>
    <definedName name="__123Graph_ACOSTO" localSheetId="15" hidden="1">#REF!</definedName>
    <definedName name="__123Graph_ACOSTO" localSheetId="25" hidden="1">#REF!</definedName>
    <definedName name="__123Graph_ACOSTO" localSheetId="26" hidden="1">#REF!</definedName>
    <definedName name="__123Graph_ACOSTO" hidden="1">#REF!</definedName>
    <definedName name="__123Graph_ACurrent" localSheetId="26" hidden="1">#REF!</definedName>
    <definedName name="__123Graph_ACurrent" localSheetId="0" hidden="1">'[4]Attach 4-18'!#REF!</definedName>
    <definedName name="__123Graph_ACurrent" localSheetId="16" hidden="1">#REF!</definedName>
    <definedName name="__123Graph_ACurrent" hidden="1">#REF!</definedName>
    <definedName name="__123Graph_AKW10" hidden="1">[5]Molin2003!$E$6:$E$16</definedName>
    <definedName name="__123Graph_AKW20" hidden="1">[5]Molin2003!$E$67:$E$77</definedName>
    <definedName name="__123Graph_AKW30" hidden="1">[5]Molin2003!$E$127:$E$137</definedName>
    <definedName name="__123Graph_AKW40" hidden="1">[5]Molin2003!$E$187:$E$197</definedName>
    <definedName name="__123Graph_AMIN1" hidden="1">[6]mineral!#REF!</definedName>
    <definedName name="__123Graph_ANONMAN" localSheetId="26" hidden="1">#REF!</definedName>
    <definedName name="__123Graph_ANONMAN" localSheetId="0" hidden="1">[7]GRAPH_DATA!#REF!</definedName>
    <definedName name="__123Graph_ANONMAN" localSheetId="16" hidden="1">#REF!</definedName>
    <definedName name="__123Graph_ANONMAN" hidden="1">#REF!</definedName>
    <definedName name="__123Graph_ANORMAL" hidden="1">#REF!</definedName>
    <definedName name="__123Graph_B" localSheetId="15" hidden="1">#REF!</definedName>
    <definedName name="__123Graph_B" localSheetId="25" hidden="1">#REF!</definedName>
    <definedName name="__123Graph_B" localSheetId="16" hidden="1">#REF!</definedName>
    <definedName name="__123Graph_B" hidden="1">#REF!</definedName>
    <definedName name="__123Graph_BChart1" localSheetId="26" hidden="1">#REF!</definedName>
    <definedName name="__123Graph_BChart1" localSheetId="0" hidden="1">'[4]Attach 4-18'!#REF!</definedName>
    <definedName name="__123Graph_BChart1" localSheetId="16" hidden="1">#REF!</definedName>
    <definedName name="__123Graph_BChart1" hidden="1">#REF!</definedName>
    <definedName name="__123Graph_BChart11" localSheetId="26" hidden="1">#REF!</definedName>
    <definedName name="__123Graph_BChart11" localSheetId="0" hidden="1">'[4]Attach 4-18'!#REF!</definedName>
    <definedName name="__123Graph_BChart11" localSheetId="16" hidden="1">#REF!</definedName>
    <definedName name="__123Graph_BChart11" hidden="1">#REF!</definedName>
    <definedName name="__123Graph_BChart12" localSheetId="26" hidden="1">#REF!</definedName>
    <definedName name="__123Graph_BChart12" localSheetId="0" hidden="1">'[4]Attach 4-18'!#REF!</definedName>
    <definedName name="__123Graph_BChart12" localSheetId="16" hidden="1">#REF!</definedName>
    <definedName name="__123Graph_BChart12" hidden="1">#REF!</definedName>
    <definedName name="__123Graph_BChart13" localSheetId="26" hidden="1">#REF!</definedName>
    <definedName name="__123Graph_BChart13" localSheetId="0" hidden="1">'[4]Attach 4-18'!#REF!</definedName>
    <definedName name="__123Graph_BChart13" localSheetId="16" hidden="1">#REF!</definedName>
    <definedName name="__123Graph_BChart13" hidden="1">#REF!</definedName>
    <definedName name="__123Graph_BChart4" localSheetId="26" hidden="1">#REF!</definedName>
    <definedName name="__123Graph_BChart4" localSheetId="0" hidden="1">'[4]Attach 4-18'!#REF!</definedName>
    <definedName name="__123Graph_BChart4" hidden="1">#REF!</definedName>
    <definedName name="__123Graph_BCOSTO" localSheetId="15" hidden="1">#REF!</definedName>
    <definedName name="__123Graph_BCOSTO" localSheetId="25" hidden="1">#REF!</definedName>
    <definedName name="__123Graph_BCOSTO" localSheetId="26" hidden="1">#REF!</definedName>
    <definedName name="__123Graph_BCOSTO" hidden="1">#REF!</definedName>
    <definedName name="__123Graph_BCurrent" localSheetId="26" hidden="1">#REF!</definedName>
    <definedName name="__123Graph_BCurrent" localSheetId="0" hidden="1">'[4]Attach 4-18'!#REF!</definedName>
    <definedName name="__123Graph_BCurrent" localSheetId="16" hidden="1">#REF!</definedName>
    <definedName name="__123Graph_BCurrent" hidden="1">#REF!</definedName>
    <definedName name="__123Graph_BKW20" hidden="1">[5]Molin2003!#REF!</definedName>
    <definedName name="__123Graph_BKW30" hidden="1">[5]Molin2003!#REF!</definedName>
    <definedName name="__123Graph_BKW40" hidden="1">[5]Molin2003!#REF!</definedName>
    <definedName name="__123Graph_BMIN1" hidden="1">[6]mineral!#REF!</definedName>
    <definedName name="__123Graph_BNONMAN" localSheetId="15" hidden="1">#REF!</definedName>
    <definedName name="__123Graph_BNONMAN" localSheetId="25" hidden="1">#REF!</definedName>
    <definedName name="__123Graph_BNONMAN" localSheetId="16" hidden="1">#REF!</definedName>
    <definedName name="__123Graph_BNONMAN" hidden="1">#REF!</definedName>
    <definedName name="__123Graph_C" localSheetId="15" hidden="1">#REF!</definedName>
    <definedName name="__123Graph_C" localSheetId="25" hidden="1">#REF!</definedName>
    <definedName name="__123Graph_C" hidden="1">#REF!</definedName>
    <definedName name="__123Graph_CChart1" localSheetId="26" hidden="1">#REF!</definedName>
    <definedName name="__123Graph_CChart1" localSheetId="0" hidden="1">'[4]Attach 4-18'!#REF!</definedName>
    <definedName name="__123Graph_CChart1" hidden="1">#REF!</definedName>
    <definedName name="__123Graph_CChart11" localSheetId="26" hidden="1">#REF!</definedName>
    <definedName name="__123Graph_CChart11" localSheetId="0" hidden="1">'[4]Attach 4-18'!#REF!</definedName>
    <definedName name="__123Graph_CChart11" hidden="1">#REF!</definedName>
    <definedName name="__123Graph_CChart12" localSheetId="26" hidden="1">#REF!</definedName>
    <definedName name="__123Graph_CChart12" localSheetId="0" hidden="1">'[4]Attach 4-18'!#REF!</definedName>
    <definedName name="__123Graph_CChart12" hidden="1">#REF!</definedName>
    <definedName name="__123Graph_CChart13" localSheetId="26" hidden="1">#REF!</definedName>
    <definedName name="__123Graph_CChart13" localSheetId="0" hidden="1">'[4]Attach 4-18'!#REF!</definedName>
    <definedName name="__123Graph_CChart13" hidden="1">#REF!</definedName>
    <definedName name="__123Graph_CChart4" localSheetId="26" hidden="1">#REF!</definedName>
    <definedName name="__123Graph_CChart4" localSheetId="0" hidden="1">'[4]Attach 4-18'!#REF!</definedName>
    <definedName name="__123Graph_CChart4" hidden="1">#REF!</definedName>
    <definedName name="__123Graph_CCONT" localSheetId="15" hidden="1">#REF!</definedName>
    <definedName name="__123Graph_CCONT" localSheetId="25" hidden="1">#REF!</definedName>
    <definedName name="__123Graph_CCONT" localSheetId="26" hidden="1">#REF!</definedName>
    <definedName name="__123Graph_CCONT" localSheetId="0" hidden="1">[8]Register!#REF!</definedName>
    <definedName name="__123Graph_CCONT" hidden="1">#REF!</definedName>
    <definedName name="__123Graph_CCOST" localSheetId="15" hidden="1">#REF!</definedName>
    <definedName name="__123Graph_CCOST" localSheetId="25" hidden="1">#REF!</definedName>
    <definedName name="__123Graph_CCOST" localSheetId="0" hidden="1">[8]Register!#REF!</definedName>
    <definedName name="__123Graph_CCOST" hidden="1">#REF!</definedName>
    <definedName name="__123Graph_CCurrent" localSheetId="26" hidden="1">#REF!</definedName>
    <definedName name="__123Graph_CCurrent" localSheetId="0" hidden="1">'[4]Attach 4-18'!#REF!</definedName>
    <definedName name="__123Graph_CCurrent" hidden="1">#REF!</definedName>
    <definedName name="__123Graph_CGM" localSheetId="15" hidden="1">#REF!</definedName>
    <definedName name="__123Graph_CGM" localSheetId="25" hidden="1">#REF!</definedName>
    <definedName name="__123Graph_CGM" localSheetId="26" hidden="1">#REF!</definedName>
    <definedName name="__123Graph_CGM" localSheetId="0" hidden="1">[8]Register!#REF!</definedName>
    <definedName name="__123Graph_CGM" hidden="1">#REF!</definedName>
    <definedName name="__123Graph_CREV" localSheetId="15" hidden="1">#REF!</definedName>
    <definedName name="__123Graph_CREV" localSheetId="25" hidden="1">#REF!</definedName>
    <definedName name="__123Graph_CREV" localSheetId="0" hidden="1">[8]Register!#REF!</definedName>
    <definedName name="__123Graph_CREV" hidden="1">#REF!</definedName>
    <definedName name="__123Graph_D" localSheetId="15" hidden="1">#REF!</definedName>
    <definedName name="__123Graph_D" localSheetId="25" hidden="1">#REF!</definedName>
    <definedName name="__123Graph_D" hidden="1">#REF!</definedName>
    <definedName name="__123Graph_DChart1" localSheetId="26" hidden="1">#REF!</definedName>
    <definedName name="__123Graph_DChart1" localSheetId="0" hidden="1">'[4]Attach 4-18'!#REF!</definedName>
    <definedName name="__123Graph_DChart1" hidden="1">#REF!</definedName>
    <definedName name="__123Graph_DChart11" localSheetId="26" hidden="1">#REF!</definedName>
    <definedName name="__123Graph_DChart11" localSheetId="0" hidden="1">'[4]Attach 4-18'!#REF!</definedName>
    <definedName name="__123Graph_DChart11" hidden="1">#REF!</definedName>
    <definedName name="__123Graph_DChart12" localSheetId="26" hidden="1">#REF!</definedName>
    <definedName name="__123Graph_DChart12" localSheetId="0" hidden="1">'[4]Attach 4-18'!#REF!</definedName>
    <definedName name="__123Graph_DChart12" hidden="1">#REF!</definedName>
    <definedName name="__123Graph_DChart13" localSheetId="26" hidden="1">#REF!</definedName>
    <definedName name="__123Graph_DChart13" localSheetId="0" hidden="1">'[4]Attach 4-18'!#REF!</definedName>
    <definedName name="__123Graph_DChart13" hidden="1">#REF!</definedName>
    <definedName name="__123Graph_DChart4" localSheetId="26" hidden="1">#REF!</definedName>
    <definedName name="__123Graph_DChart4" localSheetId="0" hidden="1">'[4]Attach 4-18'!#REF!</definedName>
    <definedName name="__123Graph_DChart4" hidden="1">#REF!</definedName>
    <definedName name="__123Graph_DCurrent" localSheetId="26" hidden="1">#REF!</definedName>
    <definedName name="__123Graph_DCurrent" localSheetId="0" hidden="1">'[4]Attach 4-18'!#REF!</definedName>
    <definedName name="__123Graph_DCurrent" hidden="1">#REF!</definedName>
    <definedName name="__123Graph_E" localSheetId="15" hidden="1">#REF!</definedName>
    <definedName name="__123Graph_E" localSheetId="25" hidden="1">#REF!</definedName>
    <definedName name="__123Graph_E" localSheetId="16" hidden="1">#REF!</definedName>
    <definedName name="__123Graph_E" hidden="1">#REF!</definedName>
    <definedName name="__123Graph_EChart1" localSheetId="26" hidden="1">#REF!</definedName>
    <definedName name="__123Graph_EChart1" localSheetId="0" hidden="1">'[4]Attach 4-18'!#REF!</definedName>
    <definedName name="__123Graph_EChart1" localSheetId="16" hidden="1">#REF!</definedName>
    <definedName name="__123Graph_EChart1" hidden="1">#REF!</definedName>
    <definedName name="__123Graph_EChart11" localSheetId="26" hidden="1">#REF!</definedName>
    <definedName name="__123Graph_EChart11" localSheetId="0" hidden="1">'[4]Attach 4-18'!#REF!</definedName>
    <definedName name="__123Graph_EChart11" localSheetId="16" hidden="1">#REF!</definedName>
    <definedName name="__123Graph_EChart11" hidden="1">#REF!</definedName>
    <definedName name="__123Graph_EChart12" localSheetId="26" hidden="1">#REF!</definedName>
    <definedName name="__123Graph_EChart12" localSheetId="0" hidden="1">'[4]Attach 4-18'!#REF!</definedName>
    <definedName name="__123Graph_EChart12" localSheetId="16" hidden="1">#REF!</definedName>
    <definedName name="__123Graph_EChart12" hidden="1">#REF!</definedName>
    <definedName name="__123Graph_EChart13" localSheetId="26" hidden="1">#REF!</definedName>
    <definedName name="__123Graph_EChart13" localSheetId="0" hidden="1">'[4]Attach 4-18'!#REF!</definedName>
    <definedName name="__123Graph_EChart13" localSheetId="16" hidden="1">#REF!</definedName>
    <definedName name="__123Graph_EChart13" hidden="1">#REF!</definedName>
    <definedName name="__123Graph_EChart4" localSheetId="26" hidden="1">#REF!</definedName>
    <definedName name="__123Graph_EChart4" localSheetId="0" hidden="1">'[4]Attach 4-18'!#REF!</definedName>
    <definedName name="__123Graph_EChart4" hidden="1">#REF!</definedName>
    <definedName name="__123Graph_ECurrent" localSheetId="26" hidden="1">#REF!</definedName>
    <definedName name="__123Graph_ECurrent" localSheetId="0" hidden="1">'[4]Attach 4-18'!#REF!</definedName>
    <definedName name="__123Graph_ECurrent" hidden="1">#REF!</definedName>
    <definedName name="__123Graph_F" localSheetId="15" hidden="1">#REF!</definedName>
    <definedName name="__123Graph_F" localSheetId="25" hidden="1">#REF!</definedName>
    <definedName name="__123Graph_F" localSheetId="16" hidden="1">#REF!</definedName>
    <definedName name="__123Graph_F" hidden="1">#REF!</definedName>
    <definedName name="__123Graph_FChart1" localSheetId="26" hidden="1">#REF!</definedName>
    <definedName name="__123Graph_FChart1" localSheetId="0" hidden="1">'[4]Attach 4-18'!#REF!</definedName>
    <definedName name="__123Graph_FChart1" localSheetId="16" hidden="1">#REF!</definedName>
    <definedName name="__123Graph_FChart1" hidden="1">#REF!</definedName>
    <definedName name="__123Graph_FChart11" localSheetId="26" hidden="1">#REF!</definedName>
    <definedName name="__123Graph_FChart11" localSheetId="0" hidden="1">'[4]Attach 4-18'!#REF!</definedName>
    <definedName name="__123Graph_FChart11" localSheetId="16" hidden="1">#REF!</definedName>
    <definedName name="__123Graph_FChart11" hidden="1">#REF!</definedName>
    <definedName name="__123Graph_FChart12" localSheetId="26" hidden="1">#REF!</definedName>
    <definedName name="__123Graph_FChart12" localSheetId="0" hidden="1">'[4]Attach 4-18'!#REF!</definedName>
    <definedName name="__123Graph_FChart12" localSheetId="16" hidden="1">#REF!</definedName>
    <definedName name="__123Graph_FChart12" hidden="1">#REF!</definedName>
    <definedName name="__123Graph_FChart13" localSheetId="26" hidden="1">#REF!</definedName>
    <definedName name="__123Graph_FChart13" localSheetId="0" hidden="1">'[4]Attach 4-18'!#REF!</definedName>
    <definedName name="__123Graph_FChart13" localSheetId="16" hidden="1">#REF!</definedName>
    <definedName name="__123Graph_FChart13" hidden="1">#REF!</definedName>
    <definedName name="__123Graph_FChart4" localSheetId="26" hidden="1">#REF!</definedName>
    <definedName name="__123Graph_FChart4" localSheetId="0" hidden="1">'[4]Attach 4-18'!#REF!</definedName>
    <definedName name="__123Graph_FChart4" hidden="1">#REF!</definedName>
    <definedName name="__123Graph_FCurrent" localSheetId="26" hidden="1">#REF!</definedName>
    <definedName name="__123Graph_FCurrent" localSheetId="0" hidden="1">'[4]Attach 4-18'!#REF!</definedName>
    <definedName name="__123Graph_FCurrent" hidden="1">#REF!</definedName>
    <definedName name="__123Graph_LBL_B" hidden="1">[9]Personnel!#REF!</definedName>
    <definedName name="__123Graph_LBL_C" localSheetId="15" hidden="1">#REF!</definedName>
    <definedName name="__123Graph_LBL_C" localSheetId="25" hidden="1">#REF!</definedName>
    <definedName name="__123Graph_LBL_C" localSheetId="26" hidden="1">#REF!</definedName>
    <definedName name="__123Graph_LBL_C" localSheetId="0" hidden="1">[8]Register!#REF!</definedName>
    <definedName name="__123Graph_LBL_C" hidden="1">#REF!</definedName>
    <definedName name="__123Graph_LBL_CCONT" localSheetId="15" hidden="1">#REF!</definedName>
    <definedName name="__123Graph_LBL_CCONT" localSheetId="25" hidden="1">#REF!</definedName>
    <definedName name="__123Graph_LBL_CCONT" localSheetId="0" hidden="1">[8]Register!#REF!</definedName>
    <definedName name="__123Graph_LBL_CCONT" hidden="1">#REF!</definedName>
    <definedName name="__123Graph_LBL_CCOST" localSheetId="15" hidden="1">#REF!</definedName>
    <definedName name="__123Graph_LBL_CCOST" localSheetId="25" hidden="1">#REF!</definedName>
    <definedName name="__123Graph_LBL_CCOST" localSheetId="0" hidden="1">[8]Register!#REF!</definedName>
    <definedName name="__123Graph_LBL_CCOST" hidden="1">#REF!</definedName>
    <definedName name="__123Graph_LBL_CGM" localSheetId="15" hidden="1">#REF!</definedName>
    <definedName name="__123Graph_LBL_CGM" localSheetId="25" hidden="1">#REF!</definedName>
    <definedName name="__123Graph_LBL_CGM" localSheetId="0" hidden="1">[8]Register!#REF!</definedName>
    <definedName name="__123Graph_LBL_CGM" hidden="1">#REF!</definedName>
    <definedName name="__123Graph_LBL_CREV" localSheetId="15" hidden="1">#REF!</definedName>
    <definedName name="__123Graph_LBL_CREV" localSheetId="25" hidden="1">#REF!</definedName>
    <definedName name="__123Graph_LBL_CREV" localSheetId="0" hidden="1">[8]Register!#REF!</definedName>
    <definedName name="__123Graph_LBL_CREV" hidden="1">#REF!</definedName>
    <definedName name="__123Graph_X" localSheetId="15" hidden="1">#REF!</definedName>
    <definedName name="__123Graph_X" localSheetId="25" hidden="1">#REF!</definedName>
    <definedName name="__123Graph_X" hidden="1">#REF!</definedName>
    <definedName name="__123Graph_XChart1" localSheetId="26" hidden="1">#REF!</definedName>
    <definedName name="__123Graph_XChart1" localSheetId="0" hidden="1">'[4]Attach 4-18'!#REF!</definedName>
    <definedName name="__123Graph_XChart1" hidden="1">#REF!</definedName>
    <definedName name="__123Graph_XChart11" localSheetId="26" hidden="1">#REF!</definedName>
    <definedName name="__123Graph_XChart11" localSheetId="0" hidden="1">'[4]Attach 4-18'!#REF!</definedName>
    <definedName name="__123Graph_XChart11" hidden="1">#REF!</definedName>
    <definedName name="__123Graph_XChart12" localSheetId="26" hidden="1">#REF!</definedName>
    <definedName name="__123Graph_XChart12" localSheetId="0" hidden="1">'[4]Attach 4-18'!#REF!</definedName>
    <definedName name="__123Graph_XChart12" hidden="1">#REF!</definedName>
    <definedName name="__123Graph_XChart13" localSheetId="26" hidden="1">#REF!</definedName>
    <definedName name="__123Graph_XChart13" localSheetId="0" hidden="1">'[4]Attach 4-18'!#REF!</definedName>
    <definedName name="__123Graph_XChart13" hidden="1">#REF!</definedName>
    <definedName name="__123Graph_XCONT" localSheetId="15" hidden="1">#REF!</definedName>
    <definedName name="__123Graph_XCONT" localSheetId="25" hidden="1">#REF!</definedName>
    <definedName name="__123Graph_XCONT" localSheetId="26" hidden="1">#REF!</definedName>
    <definedName name="__123Graph_XCONT" localSheetId="0" hidden="1">[8]Register!#REF!</definedName>
    <definedName name="__123Graph_XCONT" hidden="1">#REF!</definedName>
    <definedName name="__123Graph_XCOST" localSheetId="15" hidden="1">#REF!</definedName>
    <definedName name="__123Graph_XCOST" localSheetId="25" hidden="1">#REF!</definedName>
    <definedName name="__123Graph_XCOST" localSheetId="0" hidden="1">[8]Register!#REF!</definedName>
    <definedName name="__123Graph_XCOST" hidden="1">#REF!</definedName>
    <definedName name="__123Graph_XCurrent" localSheetId="26" hidden="1">#REF!</definedName>
    <definedName name="__123Graph_XCurrent" localSheetId="0" hidden="1">'[4]Attach 4-18'!#REF!</definedName>
    <definedName name="__123Graph_XCurrent" hidden="1">#REF!</definedName>
    <definedName name="__123Graph_XGM" localSheetId="15" hidden="1">#REF!</definedName>
    <definedName name="__123Graph_XGM" localSheetId="25" hidden="1">#REF!</definedName>
    <definedName name="__123Graph_XGM" localSheetId="26" hidden="1">#REF!</definedName>
    <definedName name="__123Graph_XGM" localSheetId="0" hidden="1">[8]Register!#REF!</definedName>
    <definedName name="__123Graph_XGM" hidden="1">#REF!</definedName>
    <definedName name="__123Graph_XKW10" hidden="1">[5]Molin2003!$A$6:$A$17</definedName>
    <definedName name="__123Graph_XKW20" hidden="1">[5]Molin2003!$A$67:$A$78</definedName>
    <definedName name="__123Graph_XKW30" hidden="1">[5]Molin2003!$A$67:$A$78</definedName>
    <definedName name="__123Graph_XKW40" hidden="1">[5]Molin2003!$A$67:$A$78</definedName>
    <definedName name="__123Graph_XMIN1" hidden="1">[6]mineral!#REF!</definedName>
    <definedName name="__123Graph_XNORMAL" hidden="1">#REF!</definedName>
    <definedName name="__123Graph_XREV" localSheetId="15" hidden="1">#REF!</definedName>
    <definedName name="__123Graph_XREV" localSheetId="25" hidden="1">#REF!</definedName>
    <definedName name="__123Graph_XREV" localSheetId="0" hidden="1">[8]Register!#REF!</definedName>
    <definedName name="__123Graph_XREV" hidden="1">#REF!</definedName>
    <definedName name="__13___123Graph_C__200__BPF" hidden="1">#REF!</definedName>
    <definedName name="__13__123Graph_C__200__BPF" hidden="1">#REF!</definedName>
    <definedName name="__13__123Graph_D__200__D50" localSheetId="15" hidden="1">#REF!</definedName>
    <definedName name="__13__123Graph_D__200__D50" localSheetId="25" hidden="1">#REF!</definedName>
    <definedName name="__13__123Graph_D__200__D50" hidden="1">#REF!</definedName>
    <definedName name="__14___123Graph_C__200__D50" hidden="1">#REF!</definedName>
    <definedName name="__14__123Graph_C__200__D50" hidden="1">#REF!</definedName>
    <definedName name="__14__123Graph_E__200__BPF" localSheetId="15" hidden="1">#REF!</definedName>
    <definedName name="__14__123Graph_E__200__BPF" localSheetId="25" hidden="1">#REF!</definedName>
    <definedName name="__14__123Graph_E__200__BPF" hidden="1">#REF!</definedName>
    <definedName name="__15___123Graph_CGRAFICO_2" hidden="1">#REF!</definedName>
    <definedName name="__15__123Graph_CGRAFICO_2" hidden="1">'[3]GRAFICO A'!#REF!</definedName>
    <definedName name="__15__123Graph_E__200__D50" localSheetId="15" hidden="1">#REF!</definedName>
    <definedName name="__15__123Graph_E__200__D50" localSheetId="25" hidden="1">#REF!</definedName>
    <definedName name="__15__123Graph_E__200__D50" hidden="1">#REF!</definedName>
    <definedName name="__16___123Graph_CGRANULOMETRIA_1" hidden="1">#REF!</definedName>
    <definedName name="__16__123Graph_CGRANULOMETRIA_1" hidden="1">#REF!</definedName>
    <definedName name="__16__123Graph_F__200__BPF" localSheetId="15" hidden="1">#REF!</definedName>
    <definedName name="__16__123Graph_F__200__BPF" localSheetId="25" hidden="1">#REF!</definedName>
    <definedName name="__16__123Graph_F__200__BPF" hidden="1">#REF!</definedName>
    <definedName name="__17___123Graph_D__200__BPF" hidden="1">#REF!</definedName>
    <definedName name="__17__123Graph_D__200__BPF" hidden="1">#REF!</definedName>
    <definedName name="__17__123Graph_F__200__D50" localSheetId="15" hidden="1">#REF!</definedName>
    <definedName name="__17__123Graph_F__200__D50" localSheetId="25" hidden="1">#REF!</definedName>
    <definedName name="__17__123Graph_F__200__D50" hidden="1">#REF!</definedName>
    <definedName name="__18___123Graph_D__200__D50" hidden="1">#REF!</definedName>
    <definedName name="__18__123Graph_D__200__D50" hidden="1">#REF!</definedName>
    <definedName name="__18__123Graph_X__200__BPF" localSheetId="15" hidden="1">#REF!</definedName>
    <definedName name="__18__123Graph_X__200__BPF" localSheetId="25" hidden="1">#REF!</definedName>
    <definedName name="__18__123Graph_X__200__BPF" hidden="1">#REF!</definedName>
    <definedName name="__19___123Graph_E__200__BPF" hidden="1">#REF!</definedName>
    <definedName name="__19__123Graph_E__200__BPF" hidden="1">#REF!</definedName>
    <definedName name="__19__123Graph_X__200__D50" localSheetId="15" hidden="1">#REF!</definedName>
    <definedName name="__19__123Graph_X__200__D50" localSheetId="25" hidden="1">#REF!</definedName>
    <definedName name="__19__123Graph_X__200__D50" hidden="1">#REF!</definedName>
    <definedName name="__2___123Graph_A__200__D50" hidden="1">#REF!</definedName>
    <definedName name="__2__123Graph_A__200__D50" localSheetId="15" hidden="1">#REF!</definedName>
    <definedName name="__2__123Graph_A__200__D50" localSheetId="25" hidden="1">#REF!</definedName>
    <definedName name="__2__123Graph_A__200__D50" hidden="1">#REF!</definedName>
    <definedName name="__20___123Graph_E__200__D50" hidden="1">#REF!</definedName>
    <definedName name="__20__123Graph_E__200__D50" hidden="1">#REF!</definedName>
    <definedName name="__20__123Graph_XEFICIENCIA_1" localSheetId="15" hidden="1">#REF!</definedName>
    <definedName name="__20__123Graph_XEFICIENCIA_1" localSheetId="25" hidden="1">#REF!</definedName>
    <definedName name="__20__123Graph_XEFICIENCIA_1" hidden="1">#REF!</definedName>
    <definedName name="__21___123Graph_F__200__BPF" hidden="1">#REF!</definedName>
    <definedName name="__21__123Graph_F__200__BPF" hidden="1">#REF!</definedName>
    <definedName name="__21__123Graph_XGRANULOMETRIA_1" localSheetId="15" hidden="1">#REF!</definedName>
    <definedName name="__21__123Graph_XGRANULOMETRIA_1" localSheetId="25" hidden="1">#REF!</definedName>
    <definedName name="__21__123Graph_XGRANULOMETRIA_1" hidden="1">#REF!</definedName>
    <definedName name="__22___123Graph_F__200__D50" hidden="1">#REF!</definedName>
    <definedName name="__22__123Graph_F__200__D50" hidden="1">#REF!</definedName>
    <definedName name="__23___123Graph_X__200__BPF" hidden="1">#REF!</definedName>
    <definedName name="__23__123Graph_X__200__BPF" hidden="1">#REF!</definedName>
    <definedName name="__24___123Graph_X__200__D50" hidden="1">#REF!</definedName>
    <definedName name="__24__123Graph_X__200__D50" hidden="1">#REF!</definedName>
    <definedName name="__25___123Graph_XEFICIENCIA_1" hidden="1">#REF!</definedName>
    <definedName name="__25__123Graph_XEFICIENCIA_1" hidden="1">#REF!</definedName>
    <definedName name="__26___123Graph_XGRAFICO_1" hidden="1">#REF!</definedName>
    <definedName name="__26__123Graph_XGRAFICO_1" hidden="1">'[3]GRAFICO A'!#REF!</definedName>
    <definedName name="__27___123Graph_XGRAFICO_2" hidden="1">#REF!</definedName>
    <definedName name="__27__123Graph_XGRAFICO_2" hidden="1">[10]CONSOCOS99!$C$75:$C$80</definedName>
    <definedName name="__28___123Graph_XGRAFICO_3" hidden="1">#REF!</definedName>
    <definedName name="__28__123Graph_XGRAFICO_3" hidden="1">[10]CONSOCOS99!$C$85:$C$91</definedName>
    <definedName name="__29___123Graph_XGRANULOMETRIA_1" hidden="1">#REF!</definedName>
    <definedName name="__29__123Graph_XGRANULOMETRIA_1" hidden="1">#REF!</definedName>
    <definedName name="__3___123Graph_AEFICIENCIA_1" hidden="1">#REF!</definedName>
    <definedName name="__3__123Graph_AEFICIENCIA_1" localSheetId="15" hidden="1">#REF!</definedName>
    <definedName name="__3__123Graph_AEFICIENCIA_1" localSheetId="25" hidden="1">#REF!</definedName>
    <definedName name="__3__123Graph_AEFICIENCIA_1" hidden="1">#REF!</definedName>
    <definedName name="__30__123Graph_A__200__BPF" hidden="1">#REF!</definedName>
    <definedName name="__31__123Graph_A__200__D50" hidden="1">#REF!</definedName>
    <definedName name="__32__123Graph_AEFICIENCIA_1" hidden="1">#REF!</definedName>
    <definedName name="__33__123Graph_AGRAFICO_1" hidden="1">#REF!</definedName>
    <definedName name="__34__123Graph_AGRAFICO_2" hidden="1">#REF!</definedName>
    <definedName name="__35__123Graph_AGRAFICO_3" hidden="1">#REF!</definedName>
    <definedName name="__36__123Graph_AGRANULOMETRIA_1" hidden="1">#REF!</definedName>
    <definedName name="__37__123Graph_B__200__BPF" hidden="1">#REF!</definedName>
    <definedName name="__38__123Graph_B__200__D50" hidden="1">#REF!</definedName>
    <definedName name="__39__123Graph_BEFICIENCIA_1" hidden="1">#REF!</definedName>
    <definedName name="__4___123Graph_AGRAFICO_1" hidden="1">#REF!</definedName>
    <definedName name="__4__123Graph_AGRAFICO_1" hidden="1">'[3]GRAFICO A'!#REF!</definedName>
    <definedName name="__4__123Graph_AGRANULOMETRIA_1" localSheetId="15" hidden="1">#REF!</definedName>
    <definedName name="__4__123Graph_AGRANULOMETRIA_1" localSheetId="25" hidden="1">#REF!</definedName>
    <definedName name="__4__123Graph_AGRANULOMETRIA_1" hidden="1">#REF!</definedName>
    <definedName name="__40__123Graph_BGRAFICO_2" hidden="1">#REF!</definedName>
    <definedName name="__41__123Graph_BGRANULOMETRIA_1" hidden="1">#REF!</definedName>
    <definedName name="__42__123Graph_C__200__BPF" hidden="1">#REF!</definedName>
    <definedName name="__43__123Graph_C__200__D50" hidden="1">#REF!</definedName>
    <definedName name="__44__123Graph_CGRAFICO_2" hidden="1">#REF!</definedName>
    <definedName name="__45__123Graph_CGRANULOMETRIA_1" hidden="1">#REF!</definedName>
    <definedName name="__46__123Graph_D__200__BPF" hidden="1">#REF!</definedName>
    <definedName name="__47__123Graph_D__200__D50" hidden="1">#REF!</definedName>
    <definedName name="__48__123Graph_E__200__BPF" hidden="1">#REF!</definedName>
    <definedName name="__49__123Graph_E__200__D50" hidden="1">#REF!</definedName>
    <definedName name="__5___123Graph_AGRAFICO_2" hidden="1">#REF!</definedName>
    <definedName name="__5__123Graph_AGRAFICO_2" hidden="1">[10]CONSOCOS99!$D$75:$D$80</definedName>
    <definedName name="__5__123Graph_B__200__BPF" localSheetId="15" hidden="1">#REF!</definedName>
    <definedName name="__5__123Graph_B__200__BPF" localSheetId="25" hidden="1">#REF!</definedName>
    <definedName name="__5__123Graph_B__200__BPF" hidden="1">#REF!</definedName>
    <definedName name="__50__123Graph_F__200__BPF" hidden="1">#REF!</definedName>
    <definedName name="__51__123Graph_F__200__D50" hidden="1">#REF!</definedName>
    <definedName name="__52__123Graph_X__200__BPF" hidden="1">#REF!</definedName>
    <definedName name="__53__123Graph_X__200__D50" hidden="1">#REF!</definedName>
    <definedName name="__54__123Graph_XEFICIENCIA_1" hidden="1">#REF!</definedName>
    <definedName name="__55__123Graph_XGRAFICO_1" hidden="1">#REF!</definedName>
    <definedName name="__56__123Graph_XGRAFICO_2" hidden="1">#REF!</definedName>
    <definedName name="__57__123Graph_XGRAFICO_3" hidden="1">#REF!</definedName>
    <definedName name="__58__123Graph_XGRANULOMETRIA_1" hidden="1">#REF!</definedName>
    <definedName name="__6___123Graph_AGRAFICO_3" hidden="1">#REF!</definedName>
    <definedName name="__6__123Graph_AGRAFICO_3" hidden="1">[10]CONSOCOS99!$D$85:$D$91</definedName>
    <definedName name="__6__123Graph_B__200__D50" localSheetId="15" hidden="1">#REF!</definedName>
    <definedName name="__6__123Graph_B__200__D50" localSheetId="25" hidden="1">#REF!</definedName>
    <definedName name="__6__123Graph_B__200__D50" hidden="1">#REF!</definedName>
    <definedName name="__7___123Graph_AGRANULOMETRIA_1" hidden="1">#REF!</definedName>
    <definedName name="__7__123Graph_AGRANULOMETRIA_1" hidden="1">#REF!</definedName>
    <definedName name="__7__123Graph_BEFICIENCIA_1" localSheetId="15" hidden="1">#REF!</definedName>
    <definedName name="__7__123Graph_BEFICIENCIA_1" localSheetId="25" hidden="1">#REF!</definedName>
    <definedName name="__7__123Graph_BEFICIENCIA_1" hidden="1">#REF!</definedName>
    <definedName name="__8___123Graph_B__200__BPF" hidden="1">#REF!</definedName>
    <definedName name="__8__123Graph_B__200__BPF" hidden="1">#REF!</definedName>
    <definedName name="__8__123Graph_BGRANULOMETRIA_1" localSheetId="15" hidden="1">#REF!</definedName>
    <definedName name="__8__123Graph_BGRANULOMETRIA_1" localSheetId="25" hidden="1">#REF!</definedName>
    <definedName name="__8__123Graph_BGRANULOMETRIA_1" hidden="1">#REF!</definedName>
    <definedName name="__9___123Graph_B__200__D50" hidden="1">#REF!</definedName>
    <definedName name="__9__123Graph_B__200__D50" hidden="1">#REF!</definedName>
    <definedName name="__9__123Graph_C__200__BPF" localSheetId="15" hidden="1">#REF!</definedName>
    <definedName name="__9__123Graph_C__200__BPF" localSheetId="25" hidden="1">#REF!</definedName>
    <definedName name="__9__123Graph_C__200__BPF" hidden="1">#REF!</definedName>
    <definedName name="__a1" hidden="1">[11]Register!#REF!</definedName>
    <definedName name="__a45555" hidden="1">{#N/A,#N/A,FALSE,"Costos_Elem_Hid";#N/A,#N/A,FALSE,"Costos_Elem_Hid";#N/A,#N/A,FALSE,"Costos_Elem_Hid"}</definedName>
    <definedName name="__a45555_1" hidden="1">{#N/A,#N/A,FALSE,"Costos_Elem_Hid";#N/A,#N/A,FALSE,"Costos_Elem_Hid";#N/A,#N/A,FALSE,"Costos_Elem_Hid"}</definedName>
    <definedName name="__ANT0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cc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e32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qu1" localSheetId="15" hidden="1">{#N/A,#N/A,TRUE,"Est. de Fact.";#N/A,#N/A,TRUE,"Capitulo 19";#N/A,#N/A,TRUE,"Proyecto P855"}</definedName>
    <definedName name="__equ1" localSheetId="25" hidden="1">{#N/A,#N/A,TRUE,"Est. de Fact.";#N/A,#N/A,TRUE,"Capitulo 19";#N/A,#N/A,TRUE,"Proyecto P855"}</definedName>
    <definedName name="__equ1" localSheetId="24" hidden="1">{#N/A,#N/A,TRUE,"Est. de Fact.";#N/A,#N/A,TRUE,"Capitulo 19";#N/A,#N/A,TRUE,"Proyecto P855"}</definedName>
    <definedName name="__equ1" localSheetId="26" hidden="1">{#N/A,#N/A,TRUE,"Est. de Fact.";#N/A,#N/A,TRUE,"Capitulo 19";#N/A,#N/A,TRUE,"Proyecto P855"}</definedName>
    <definedName name="__equ1" localSheetId="1" hidden="1">{#N/A,#N/A,TRUE,"Est. de Fact.";#N/A,#N/A,TRUE,"Capitulo 19";#N/A,#N/A,TRUE,"Proyecto P855"}</definedName>
    <definedName name="__equ1" localSheetId="4" hidden="1">{#N/A,#N/A,TRUE,"Est. de Fact.";#N/A,#N/A,TRUE,"Capitulo 19";#N/A,#N/A,TRUE,"Proyecto P855"}</definedName>
    <definedName name="__equ1" localSheetId="2" hidden="1">{#N/A,#N/A,TRUE,"Est. de Fact.";#N/A,#N/A,TRUE,"Capitulo 19";#N/A,#N/A,TRUE,"Proyecto P855"}</definedName>
    <definedName name="__equ1" localSheetId="0" hidden="1">{#N/A,#N/A,TRUE,"Est. de Fact.";#N/A,#N/A,TRUE,"Capitulo 19";#N/A,#N/A,TRUE,"Proyecto P855"}</definedName>
    <definedName name="__equ1" localSheetId="6" hidden="1">{#N/A,#N/A,TRUE,"Est. de Fact.";#N/A,#N/A,TRUE,"Capitulo 19";#N/A,#N/A,TRUE,"Proyecto P855"}</definedName>
    <definedName name="__equ1" localSheetId="16" hidden="1">{#N/A,#N/A,TRUE,"Est. de Fact.";#N/A,#N/A,TRUE,"Capitulo 19";#N/A,#N/A,TRUE,"Proyecto P855"}</definedName>
    <definedName name="__equ1" hidden="1">{#N/A,#N/A,TRUE,"Est. de Fact.";#N/A,#N/A,TRUE,"Capitulo 19";#N/A,#N/A,TRUE,"Proyecto P855"}</definedName>
    <definedName name="__equ1_1" localSheetId="15" hidden="1">{#N/A,#N/A,TRUE,"Est. de Fact.";#N/A,#N/A,TRUE,"Capitulo 19";#N/A,#N/A,TRUE,"Proyecto P855"}</definedName>
    <definedName name="__equ1_1" localSheetId="25" hidden="1">{#N/A,#N/A,TRUE,"Est. de Fact.";#N/A,#N/A,TRUE,"Capitulo 19";#N/A,#N/A,TRUE,"Proyecto P855"}</definedName>
    <definedName name="__equ1_1" localSheetId="24" hidden="1">{#N/A,#N/A,TRUE,"Est. de Fact.";#N/A,#N/A,TRUE,"Capitulo 19";#N/A,#N/A,TRUE,"Proyecto P855"}</definedName>
    <definedName name="__equ1_1" localSheetId="26" hidden="1">{#N/A,#N/A,TRUE,"Est. de Fact.";#N/A,#N/A,TRUE,"Capitulo 19";#N/A,#N/A,TRUE,"Proyecto P855"}</definedName>
    <definedName name="__equ1_1" localSheetId="1" hidden="1">{#N/A,#N/A,TRUE,"Est. de Fact.";#N/A,#N/A,TRUE,"Capitulo 19";#N/A,#N/A,TRUE,"Proyecto P855"}</definedName>
    <definedName name="__equ1_1" localSheetId="4" hidden="1">{#N/A,#N/A,TRUE,"Est. de Fact.";#N/A,#N/A,TRUE,"Capitulo 19";#N/A,#N/A,TRUE,"Proyecto P855"}</definedName>
    <definedName name="__equ1_1" localSheetId="2" hidden="1">{#N/A,#N/A,TRUE,"Est. de Fact.";#N/A,#N/A,TRUE,"Capitulo 19";#N/A,#N/A,TRUE,"Proyecto P855"}</definedName>
    <definedName name="__equ1_1" localSheetId="0" hidden="1">{#N/A,#N/A,TRUE,"Est. de Fact.";#N/A,#N/A,TRUE,"Capitulo 19";#N/A,#N/A,TRUE,"Proyecto P855"}</definedName>
    <definedName name="__equ1_1" localSheetId="6" hidden="1">{#N/A,#N/A,TRUE,"Est. de Fact.";#N/A,#N/A,TRUE,"Capitulo 19";#N/A,#N/A,TRUE,"Proyecto P855"}</definedName>
    <definedName name="__equ1_1" localSheetId="16" hidden="1">{#N/A,#N/A,TRUE,"Est. de Fact.";#N/A,#N/A,TRUE,"Capitulo 19";#N/A,#N/A,TRUE,"Proyecto P855"}</definedName>
    <definedName name="__equ1_1" hidden="1">{#N/A,#N/A,TRUE,"Est. de Fact.";#N/A,#N/A,TRUE,"Capitulo 19";#N/A,#N/A,TRUE,"Proyecto P855"}</definedName>
    <definedName name="__equ1_2" localSheetId="15" hidden="1">{#N/A,#N/A,TRUE,"Est. de Fact.";#N/A,#N/A,TRUE,"Capitulo 19";#N/A,#N/A,TRUE,"Proyecto P855"}</definedName>
    <definedName name="__equ1_2" localSheetId="25" hidden="1">{#N/A,#N/A,TRUE,"Est. de Fact.";#N/A,#N/A,TRUE,"Capitulo 19";#N/A,#N/A,TRUE,"Proyecto P855"}</definedName>
    <definedName name="__equ1_2" localSheetId="24" hidden="1">{#N/A,#N/A,TRUE,"Est. de Fact.";#N/A,#N/A,TRUE,"Capitulo 19";#N/A,#N/A,TRUE,"Proyecto P855"}</definedName>
    <definedName name="__equ1_2" localSheetId="26" hidden="1">{#N/A,#N/A,TRUE,"Est. de Fact.";#N/A,#N/A,TRUE,"Capitulo 19";#N/A,#N/A,TRUE,"Proyecto P855"}</definedName>
    <definedName name="__equ1_2" localSheetId="1" hidden="1">{#N/A,#N/A,TRUE,"Est. de Fact.";#N/A,#N/A,TRUE,"Capitulo 19";#N/A,#N/A,TRUE,"Proyecto P855"}</definedName>
    <definedName name="__equ1_2" localSheetId="4" hidden="1">{#N/A,#N/A,TRUE,"Est. de Fact.";#N/A,#N/A,TRUE,"Capitulo 19";#N/A,#N/A,TRUE,"Proyecto P855"}</definedName>
    <definedName name="__equ1_2" localSheetId="2" hidden="1">{#N/A,#N/A,TRUE,"Est. de Fact.";#N/A,#N/A,TRUE,"Capitulo 19";#N/A,#N/A,TRUE,"Proyecto P855"}</definedName>
    <definedName name="__equ1_2" localSheetId="0" hidden="1">{#N/A,#N/A,TRUE,"Est. de Fact.";#N/A,#N/A,TRUE,"Capitulo 19";#N/A,#N/A,TRUE,"Proyecto P855"}</definedName>
    <definedName name="__equ1_2" localSheetId="6" hidden="1">{#N/A,#N/A,TRUE,"Est. de Fact.";#N/A,#N/A,TRUE,"Capitulo 19";#N/A,#N/A,TRUE,"Proyecto P855"}</definedName>
    <definedName name="__equ1_2" localSheetId="16" hidden="1">{#N/A,#N/A,TRUE,"Est. de Fact.";#N/A,#N/A,TRUE,"Capitulo 19";#N/A,#N/A,TRUE,"Proyecto P855"}</definedName>
    <definedName name="__equ1_2" hidden="1">{#N/A,#N/A,TRUE,"Est. de Fact.";#N/A,#N/A,TRUE,"Capitulo 19";#N/A,#N/A,TRUE,"Proyecto P855"}</definedName>
    <definedName name="__equ1_3" localSheetId="15" hidden="1">{#N/A,#N/A,TRUE,"Est. de Fact.";#N/A,#N/A,TRUE,"Capitulo 19";#N/A,#N/A,TRUE,"Proyecto P855"}</definedName>
    <definedName name="__equ1_3" localSheetId="25" hidden="1">{#N/A,#N/A,TRUE,"Est. de Fact.";#N/A,#N/A,TRUE,"Capitulo 19";#N/A,#N/A,TRUE,"Proyecto P855"}</definedName>
    <definedName name="__equ1_3" localSheetId="24" hidden="1">{#N/A,#N/A,TRUE,"Est. de Fact.";#N/A,#N/A,TRUE,"Capitulo 19";#N/A,#N/A,TRUE,"Proyecto P855"}</definedName>
    <definedName name="__equ1_3" localSheetId="26" hidden="1">{#N/A,#N/A,TRUE,"Est. de Fact.";#N/A,#N/A,TRUE,"Capitulo 19";#N/A,#N/A,TRUE,"Proyecto P855"}</definedName>
    <definedName name="__equ1_3" localSheetId="1" hidden="1">{#N/A,#N/A,TRUE,"Est. de Fact.";#N/A,#N/A,TRUE,"Capitulo 19";#N/A,#N/A,TRUE,"Proyecto P855"}</definedName>
    <definedName name="__equ1_3" localSheetId="4" hidden="1">{#N/A,#N/A,TRUE,"Est. de Fact.";#N/A,#N/A,TRUE,"Capitulo 19";#N/A,#N/A,TRUE,"Proyecto P855"}</definedName>
    <definedName name="__equ1_3" localSheetId="2" hidden="1">{#N/A,#N/A,TRUE,"Est. de Fact.";#N/A,#N/A,TRUE,"Capitulo 19";#N/A,#N/A,TRUE,"Proyecto P855"}</definedName>
    <definedName name="__equ1_3" localSheetId="0" hidden="1">{#N/A,#N/A,TRUE,"Est. de Fact.";#N/A,#N/A,TRUE,"Capitulo 19";#N/A,#N/A,TRUE,"Proyecto P855"}</definedName>
    <definedName name="__equ1_3" localSheetId="6" hidden="1">{#N/A,#N/A,TRUE,"Est. de Fact.";#N/A,#N/A,TRUE,"Capitulo 19";#N/A,#N/A,TRUE,"Proyecto P855"}</definedName>
    <definedName name="__equ1_3" localSheetId="16" hidden="1">{#N/A,#N/A,TRUE,"Est. de Fact.";#N/A,#N/A,TRUE,"Capitulo 19";#N/A,#N/A,TRUE,"Proyecto P855"}</definedName>
    <definedName name="__equ1_3" hidden="1">{#N/A,#N/A,TRUE,"Est. de Fact.";#N/A,#N/A,TRUE,"Capitulo 19";#N/A,#N/A,TRUE,"Proyecto P855"}</definedName>
    <definedName name="__equ1_4" localSheetId="15" hidden="1">{#N/A,#N/A,TRUE,"Est. de Fact.";#N/A,#N/A,TRUE,"Capitulo 19";#N/A,#N/A,TRUE,"Proyecto P855"}</definedName>
    <definedName name="__equ1_4" localSheetId="25" hidden="1">{#N/A,#N/A,TRUE,"Est. de Fact.";#N/A,#N/A,TRUE,"Capitulo 19";#N/A,#N/A,TRUE,"Proyecto P855"}</definedName>
    <definedName name="__equ1_4" localSheetId="24" hidden="1">{#N/A,#N/A,TRUE,"Est. de Fact.";#N/A,#N/A,TRUE,"Capitulo 19";#N/A,#N/A,TRUE,"Proyecto P855"}</definedName>
    <definedName name="__equ1_4" localSheetId="26" hidden="1">{#N/A,#N/A,TRUE,"Est. de Fact.";#N/A,#N/A,TRUE,"Capitulo 19";#N/A,#N/A,TRUE,"Proyecto P855"}</definedName>
    <definedName name="__equ1_4" localSheetId="1" hidden="1">{#N/A,#N/A,TRUE,"Est. de Fact.";#N/A,#N/A,TRUE,"Capitulo 19";#N/A,#N/A,TRUE,"Proyecto P855"}</definedName>
    <definedName name="__equ1_4" localSheetId="4" hidden="1">{#N/A,#N/A,TRUE,"Est. de Fact.";#N/A,#N/A,TRUE,"Capitulo 19";#N/A,#N/A,TRUE,"Proyecto P855"}</definedName>
    <definedName name="__equ1_4" localSheetId="2" hidden="1">{#N/A,#N/A,TRUE,"Est. de Fact.";#N/A,#N/A,TRUE,"Capitulo 19";#N/A,#N/A,TRUE,"Proyecto P855"}</definedName>
    <definedName name="__equ1_4" localSheetId="0" hidden="1">{#N/A,#N/A,TRUE,"Est. de Fact.";#N/A,#N/A,TRUE,"Capitulo 19";#N/A,#N/A,TRUE,"Proyecto P855"}</definedName>
    <definedName name="__equ1_4" localSheetId="6" hidden="1">{#N/A,#N/A,TRUE,"Est. de Fact.";#N/A,#N/A,TRUE,"Capitulo 19";#N/A,#N/A,TRUE,"Proyecto P855"}</definedName>
    <definedName name="__equ1_4" localSheetId="16" hidden="1">{#N/A,#N/A,TRUE,"Est. de Fact.";#N/A,#N/A,TRUE,"Capitulo 19";#N/A,#N/A,TRUE,"Proyecto P855"}</definedName>
    <definedName name="__equ1_4" hidden="1">{#N/A,#N/A,TRUE,"Est. de Fact.";#N/A,#N/A,TRUE,"Capitulo 19";#N/A,#N/A,TRUE,"Proyecto P855"}</definedName>
    <definedName name="__equ1_5" localSheetId="15" hidden="1">{#N/A,#N/A,TRUE,"Est. de Fact.";#N/A,#N/A,TRUE,"Capitulo 19";#N/A,#N/A,TRUE,"Proyecto P855"}</definedName>
    <definedName name="__equ1_5" localSheetId="25" hidden="1">{#N/A,#N/A,TRUE,"Est. de Fact.";#N/A,#N/A,TRUE,"Capitulo 19";#N/A,#N/A,TRUE,"Proyecto P855"}</definedName>
    <definedName name="__equ1_5" localSheetId="24" hidden="1">{#N/A,#N/A,TRUE,"Est. de Fact.";#N/A,#N/A,TRUE,"Capitulo 19";#N/A,#N/A,TRUE,"Proyecto P855"}</definedName>
    <definedName name="__equ1_5" localSheetId="26" hidden="1">{#N/A,#N/A,TRUE,"Est. de Fact.";#N/A,#N/A,TRUE,"Capitulo 19";#N/A,#N/A,TRUE,"Proyecto P855"}</definedName>
    <definedName name="__equ1_5" localSheetId="1" hidden="1">{#N/A,#N/A,TRUE,"Est. de Fact.";#N/A,#N/A,TRUE,"Capitulo 19";#N/A,#N/A,TRUE,"Proyecto P855"}</definedName>
    <definedName name="__equ1_5" localSheetId="4" hidden="1">{#N/A,#N/A,TRUE,"Est. de Fact.";#N/A,#N/A,TRUE,"Capitulo 19";#N/A,#N/A,TRUE,"Proyecto P855"}</definedName>
    <definedName name="__equ1_5" localSheetId="2" hidden="1">{#N/A,#N/A,TRUE,"Est. de Fact.";#N/A,#N/A,TRUE,"Capitulo 19";#N/A,#N/A,TRUE,"Proyecto P855"}</definedName>
    <definedName name="__equ1_5" localSheetId="0" hidden="1">{#N/A,#N/A,TRUE,"Est. de Fact.";#N/A,#N/A,TRUE,"Capitulo 19";#N/A,#N/A,TRUE,"Proyecto P855"}</definedName>
    <definedName name="__equ1_5" localSheetId="6" hidden="1">{#N/A,#N/A,TRUE,"Est. de Fact.";#N/A,#N/A,TRUE,"Capitulo 19";#N/A,#N/A,TRUE,"Proyecto P855"}</definedName>
    <definedName name="__equ1_5" localSheetId="16" hidden="1">{#N/A,#N/A,TRUE,"Est. de Fact.";#N/A,#N/A,TRUE,"Capitulo 19";#N/A,#N/A,TRUE,"Proyecto P855"}</definedName>
    <definedName name="__equ1_5" hidden="1">{#N/A,#N/A,TRUE,"Est. de Fact.";#N/A,#N/A,TRUE,"Capitulo 19";#N/A,#N/A,TRUE,"Proyecto P855"}</definedName>
    <definedName name="__F" localSheetId="15" hidden="1">{#N/A,#N/A,FALSE,"Total_OC015";#N/A,#N/A,FALSE,"ADMIN";#N/A,#N/A,FALSE,"PROCES";#N/A,#N/A,FALSE,"mecan";#N/A,#N/A,FALSE,"civil";#N/A,#N/A,FALSE,"CAÑER";#N/A,#N/A,FALSE,"ELEC";#N/A,#N/A,FALSE,"INSTR"}</definedName>
    <definedName name="__F" localSheetId="25" hidden="1">{#N/A,#N/A,FALSE,"Total_OC015";#N/A,#N/A,FALSE,"ADMIN";#N/A,#N/A,FALSE,"PROCES";#N/A,#N/A,FALSE,"mecan";#N/A,#N/A,FALSE,"civil";#N/A,#N/A,FALSE,"CAÑER";#N/A,#N/A,FALSE,"ELEC";#N/A,#N/A,FALSE,"INSTR"}</definedName>
    <definedName name="__F" localSheetId="24" hidden="1">{#N/A,#N/A,FALSE,"Total_OC015";#N/A,#N/A,FALSE,"ADMIN";#N/A,#N/A,FALSE,"PROCES";#N/A,#N/A,FALSE,"mecan";#N/A,#N/A,FALSE,"civil";#N/A,#N/A,FALSE,"CAÑER";#N/A,#N/A,FALSE,"ELEC";#N/A,#N/A,FALSE,"INSTR"}</definedName>
    <definedName name="__F" localSheetId="26" hidden="1">{#N/A,#N/A,FALSE,"Total_OC015";#N/A,#N/A,FALSE,"ADMIN";#N/A,#N/A,FALSE,"PROCES";#N/A,#N/A,FALSE,"mecan";#N/A,#N/A,FALSE,"civil";#N/A,#N/A,FALSE,"CAÑER";#N/A,#N/A,FALSE,"ELEC";#N/A,#N/A,FALSE,"INSTR"}</definedName>
    <definedName name="__F" localSheetId="1" hidden="1">{#N/A,#N/A,FALSE,"Total_OC015";#N/A,#N/A,FALSE,"ADMIN";#N/A,#N/A,FALSE,"PROCES";#N/A,#N/A,FALSE,"mecan";#N/A,#N/A,FALSE,"civil";#N/A,#N/A,FALSE,"CAÑER";#N/A,#N/A,FALSE,"ELEC";#N/A,#N/A,FALSE,"INSTR"}</definedName>
    <definedName name="__F" localSheetId="4" hidden="1">{#N/A,#N/A,FALSE,"Total_OC015";#N/A,#N/A,FALSE,"ADMIN";#N/A,#N/A,FALSE,"PROCES";#N/A,#N/A,FALSE,"mecan";#N/A,#N/A,FALSE,"civil";#N/A,#N/A,FALSE,"CAÑER";#N/A,#N/A,FALSE,"ELEC";#N/A,#N/A,FALSE,"INSTR"}</definedName>
    <definedName name="__F" localSheetId="2" hidden="1">{#N/A,#N/A,FALSE,"Total_OC015";#N/A,#N/A,FALSE,"ADMIN";#N/A,#N/A,FALSE,"PROCES";#N/A,#N/A,FALSE,"mecan";#N/A,#N/A,FALSE,"civil";#N/A,#N/A,FALSE,"CAÑER";#N/A,#N/A,FALSE,"ELEC";#N/A,#N/A,FALSE,"INSTR"}</definedName>
    <definedName name="__F" localSheetId="6" hidden="1">{#N/A,#N/A,FALSE,"Total_OC015";#N/A,#N/A,FALSE,"ADMIN";#N/A,#N/A,FALSE,"PROCES";#N/A,#N/A,FALSE,"mecan";#N/A,#N/A,FALSE,"civil";#N/A,#N/A,FALSE,"CAÑER";#N/A,#N/A,FALSE,"ELEC";#N/A,#N/A,FALSE,"INSTR"}</definedName>
    <definedName name="__F" localSheetId="16" hidden="1">{#N/A,#N/A,FALSE,"Total_OC015";#N/A,#N/A,FALSE,"ADMIN";#N/A,#N/A,FALSE,"PROCES";#N/A,#N/A,FALSE,"mecan";#N/A,#N/A,FALSE,"civil";#N/A,#N/A,FALSE,"CAÑER";#N/A,#N/A,FALSE,"ELEC";#N/A,#N/A,FALSE,"INSTR"}</definedName>
    <definedName name="__F" hidden="1">{#N/A,#N/A,FALSE,"Total_OC015";#N/A,#N/A,FALSE,"ADMIN";#N/A,#N/A,FALSE,"PROCES";#N/A,#N/A,FALSE,"mecan";#N/A,#N/A,FALSE,"civil";#N/A,#N/A,FALSE,"CAÑER";#N/A,#N/A,FALSE,"ELEC";#N/A,#N/A,FALSE,"INSTR"}</definedName>
    <definedName name="__F_1" hidden="1">{#N/A,#N/A,FALSE,"Total_OC015";#N/A,#N/A,FALSE,"ADMIN";#N/A,#N/A,FALSE,"PROCES";#N/A,#N/A,FALSE,"mecan";#N/A,#N/A,FALSE,"civil";#N/A,#N/A,FALSE,"CAÑER";#N/A,#N/A,FALSE,"ELEC";#N/A,#N/A,FALSE,"INSTR"}</definedName>
    <definedName name="__FC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V46000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V46000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V46000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V46000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V4600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V46000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V4600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V4600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V46000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V46000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V4600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gl1" localSheetId="15" hidden="1">{#N/A,#N/A,FALSE,"Total_OC015";#N/A,#N/A,FALSE,"ADMIN";#N/A,#N/A,FALSE,"PROCES";#N/A,#N/A,FALSE,"mecan";#N/A,#N/A,FALSE,"civil";#N/A,#N/A,FALSE,"CAÑER";#N/A,#N/A,FALSE,"ELEC";#N/A,#N/A,FALSE,"INSTR"}</definedName>
    <definedName name="__gl1" localSheetId="25" hidden="1">{#N/A,#N/A,FALSE,"Total_OC015";#N/A,#N/A,FALSE,"ADMIN";#N/A,#N/A,FALSE,"PROCES";#N/A,#N/A,FALSE,"mecan";#N/A,#N/A,FALSE,"civil";#N/A,#N/A,FALSE,"CAÑER";#N/A,#N/A,FALSE,"ELEC";#N/A,#N/A,FALSE,"INSTR"}</definedName>
    <definedName name="__gl1" localSheetId="24" hidden="1">{#N/A,#N/A,FALSE,"Total_OC015";#N/A,#N/A,FALSE,"ADMIN";#N/A,#N/A,FALSE,"PROCES";#N/A,#N/A,FALSE,"mecan";#N/A,#N/A,FALSE,"civil";#N/A,#N/A,FALSE,"CAÑER";#N/A,#N/A,FALSE,"ELEC";#N/A,#N/A,FALSE,"INSTR"}</definedName>
    <definedName name="__gl1" localSheetId="26" hidden="1">{#N/A,#N/A,FALSE,"Total_OC015";#N/A,#N/A,FALSE,"ADMIN";#N/A,#N/A,FALSE,"PROCES";#N/A,#N/A,FALSE,"mecan";#N/A,#N/A,FALSE,"civil";#N/A,#N/A,FALSE,"CAÑER";#N/A,#N/A,FALSE,"ELEC";#N/A,#N/A,FALSE,"INSTR"}</definedName>
    <definedName name="__gl1" localSheetId="1" hidden="1">{#N/A,#N/A,FALSE,"Total_OC015";#N/A,#N/A,FALSE,"ADMIN";#N/A,#N/A,FALSE,"PROCES";#N/A,#N/A,FALSE,"mecan";#N/A,#N/A,FALSE,"civil";#N/A,#N/A,FALSE,"CAÑER";#N/A,#N/A,FALSE,"ELEC";#N/A,#N/A,FALSE,"INSTR"}</definedName>
    <definedName name="__gl1" localSheetId="4" hidden="1">{#N/A,#N/A,FALSE,"Total_OC015";#N/A,#N/A,FALSE,"ADMIN";#N/A,#N/A,FALSE,"PROCES";#N/A,#N/A,FALSE,"mecan";#N/A,#N/A,FALSE,"civil";#N/A,#N/A,FALSE,"CAÑER";#N/A,#N/A,FALSE,"ELEC";#N/A,#N/A,FALSE,"INSTR"}</definedName>
    <definedName name="__gl1" localSheetId="2" hidden="1">{#N/A,#N/A,FALSE,"Total_OC015";#N/A,#N/A,FALSE,"ADMIN";#N/A,#N/A,FALSE,"PROCES";#N/A,#N/A,FALSE,"mecan";#N/A,#N/A,FALSE,"civil";#N/A,#N/A,FALSE,"CAÑER";#N/A,#N/A,FALSE,"ELEC";#N/A,#N/A,FALSE,"INSTR"}</definedName>
    <definedName name="__gl1" localSheetId="0" hidden="1">{#N/A,#N/A,FALSE,"Total_OC015";#N/A,#N/A,FALSE,"ADMIN";#N/A,#N/A,FALSE,"PROCES";#N/A,#N/A,FALSE,"mecan";#N/A,#N/A,FALSE,"civil";#N/A,#N/A,FALSE,"CAÑER";#N/A,#N/A,FALSE,"ELEC";#N/A,#N/A,FALSE,"INSTR"}</definedName>
    <definedName name="__gl1" localSheetId="6" hidden="1">{#N/A,#N/A,FALSE,"Total_OC015";#N/A,#N/A,FALSE,"ADMIN";#N/A,#N/A,FALSE,"PROCES";#N/A,#N/A,FALSE,"mecan";#N/A,#N/A,FALSE,"civil";#N/A,#N/A,FALSE,"CAÑER";#N/A,#N/A,FALSE,"ELEC";#N/A,#N/A,FALSE,"INSTR"}</definedName>
    <definedName name="__gl1" localSheetId="16" hidden="1">{#N/A,#N/A,FALSE,"Total_OC015";#N/A,#N/A,FALSE,"ADMIN";#N/A,#N/A,FALSE,"PROCES";#N/A,#N/A,FALSE,"mecan";#N/A,#N/A,FALSE,"civil";#N/A,#N/A,FALSE,"CAÑER";#N/A,#N/A,FALSE,"ELEC";#N/A,#N/A,FALSE,"INSTR"}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gl1_1" localSheetId="15" hidden="1">{#N/A,#N/A,FALSE,"Total_OC015";#N/A,#N/A,FALSE,"ADMIN";#N/A,#N/A,FALSE,"PROCES";#N/A,#N/A,FALSE,"mecan";#N/A,#N/A,FALSE,"civil";#N/A,#N/A,FALSE,"CAÑER";#N/A,#N/A,FALSE,"ELEC";#N/A,#N/A,FALSE,"INSTR"}</definedName>
    <definedName name="__gl1_1" localSheetId="25" hidden="1">{#N/A,#N/A,FALSE,"Total_OC015";#N/A,#N/A,FALSE,"ADMIN";#N/A,#N/A,FALSE,"PROCES";#N/A,#N/A,FALSE,"mecan";#N/A,#N/A,FALSE,"civil";#N/A,#N/A,FALSE,"CAÑER";#N/A,#N/A,FALSE,"ELEC";#N/A,#N/A,FALSE,"INSTR"}</definedName>
    <definedName name="__gl1_1" localSheetId="24" hidden="1">{#N/A,#N/A,FALSE,"Total_OC015";#N/A,#N/A,FALSE,"ADMIN";#N/A,#N/A,FALSE,"PROCES";#N/A,#N/A,FALSE,"mecan";#N/A,#N/A,FALSE,"civil";#N/A,#N/A,FALSE,"CAÑER";#N/A,#N/A,FALSE,"ELEC";#N/A,#N/A,FALSE,"INSTR"}</definedName>
    <definedName name="__gl1_1" localSheetId="26" hidden="1">{#N/A,#N/A,FALSE,"Total_OC015";#N/A,#N/A,FALSE,"ADMIN";#N/A,#N/A,FALSE,"PROCES";#N/A,#N/A,FALSE,"mecan";#N/A,#N/A,FALSE,"civil";#N/A,#N/A,FALSE,"CAÑER";#N/A,#N/A,FALSE,"ELEC";#N/A,#N/A,FALSE,"INSTR"}</definedName>
    <definedName name="__gl1_1" localSheetId="1" hidden="1">{#N/A,#N/A,FALSE,"Total_OC015";#N/A,#N/A,FALSE,"ADMIN";#N/A,#N/A,FALSE,"PROCES";#N/A,#N/A,FALSE,"mecan";#N/A,#N/A,FALSE,"civil";#N/A,#N/A,FALSE,"CAÑER";#N/A,#N/A,FALSE,"ELEC";#N/A,#N/A,FALSE,"INSTR"}</definedName>
    <definedName name="__gl1_1" localSheetId="4" hidden="1">{#N/A,#N/A,FALSE,"Total_OC015";#N/A,#N/A,FALSE,"ADMIN";#N/A,#N/A,FALSE,"PROCES";#N/A,#N/A,FALSE,"mecan";#N/A,#N/A,FALSE,"civil";#N/A,#N/A,FALSE,"CAÑER";#N/A,#N/A,FALSE,"ELEC";#N/A,#N/A,FALSE,"INSTR"}</definedName>
    <definedName name="__gl1_1" localSheetId="2" hidden="1">{#N/A,#N/A,FALSE,"Total_OC015";#N/A,#N/A,FALSE,"ADMIN";#N/A,#N/A,FALSE,"PROCES";#N/A,#N/A,FALSE,"mecan";#N/A,#N/A,FALSE,"civil";#N/A,#N/A,FALSE,"CAÑER";#N/A,#N/A,FALSE,"ELEC";#N/A,#N/A,FALSE,"INSTR"}</definedName>
    <definedName name="__gl1_1" localSheetId="0" hidden="1">{#N/A,#N/A,FALSE,"Total_OC015";#N/A,#N/A,FALSE,"ADMIN";#N/A,#N/A,FALSE,"PROCES";#N/A,#N/A,FALSE,"mecan";#N/A,#N/A,FALSE,"civil";#N/A,#N/A,FALSE,"CAÑER";#N/A,#N/A,FALSE,"ELEC";#N/A,#N/A,FALSE,"INSTR"}</definedName>
    <definedName name="__gl1_1" localSheetId="6" hidden="1">{#N/A,#N/A,FALSE,"Total_OC015";#N/A,#N/A,FALSE,"ADMIN";#N/A,#N/A,FALSE,"PROCES";#N/A,#N/A,FALSE,"mecan";#N/A,#N/A,FALSE,"civil";#N/A,#N/A,FALSE,"CAÑER";#N/A,#N/A,FALSE,"ELEC";#N/A,#N/A,FALSE,"INSTR"}</definedName>
    <definedName name="__gl1_1" localSheetId="16" hidden="1">{#N/A,#N/A,FALSE,"Total_OC015";#N/A,#N/A,FALSE,"ADMIN";#N/A,#N/A,FALSE,"PROCES";#N/A,#N/A,FALSE,"mecan";#N/A,#N/A,FALSE,"civil";#N/A,#N/A,FALSE,"CAÑER";#N/A,#N/A,FALSE,"ELEC";#N/A,#N/A,FALSE,"INSTR"}</definedName>
    <definedName name="__gl1_1" hidden="1">{#N/A,#N/A,FALSE,"Total_OC015";#N/A,#N/A,FALSE,"ADMIN";#N/A,#N/A,FALSE,"PROCES";#N/A,#N/A,FALSE,"mecan";#N/A,#N/A,FALSE,"civil";#N/A,#N/A,FALSE,"CAÑER";#N/A,#N/A,FALSE,"ELEC";#N/A,#N/A,FALSE,"INSTR"}</definedName>
    <definedName name="__gl1_2" localSheetId="15" hidden="1">{#N/A,#N/A,FALSE,"Total_OC015";#N/A,#N/A,FALSE,"ADMIN";#N/A,#N/A,FALSE,"PROCES";#N/A,#N/A,FALSE,"mecan";#N/A,#N/A,FALSE,"civil";#N/A,#N/A,FALSE,"CAÑER";#N/A,#N/A,FALSE,"ELEC";#N/A,#N/A,FALSE,"INSTR"}</definedName>
    <definedName name="__gl1_2" localSheetId="25" hidden="1">{#N/A,#N/A,FALSE,"Total_OC015";#N/A,#N/A,FALSE,"ADMIN";#N/A,#N/A,FALSE,"PROCES";#N/A,#N/A,FALSE,"mecan";#N/A,#N/A,FALSE,"civil";#N/A,#N/A,FALSE,"CAÑER";#N/A,#N/A,FALSE,"ELEC";#N/A,#N/A,FALSE,"INSTR"}</definedName>
    <definedName name="__gl1_2" localSheetId="24" hidden="1">{#N/A,#N/A,FALSE,"Total_OC015";#N/A,#N/A,FALSE,"ADMIN";#N/A,#N/A,FALSE,"PROCES";#N/A,#N/A,FALSE,"mecan";#N/A,#N/A,FALSE,"civil";#N/A,#N/A,FALSE,"CAÑER";#N/A,#N/A,FALSE,"ELEC";#N/A,#N/A,FALSE,"INSTR"}</definedName>
    <definedName name="__gl1_2" localSheetId="26" hidden="1">{#N/A,#N/A,FALSE,"Total_OC015";#N/A,#N/A,FALSE,"ADMIN";#N/A,#N/A,FALSE,"PROCES";#N/A,#N/A,FALSE,"mecan";#N/A,#N/A,FALSE,"civil";#N/A,#N/A,FALSE,"CAÑER";#N/A,#N/A,FALSE,"ELEC";#N/A,#N/A,FALSE,"INSTR"}</definedName>
    <definedName name="__gl1_2" localSheetId="1" hidden="1">{#N/A,#N/A,FALSE,"Total_OC015";#N/A,#N/A,FALSE,"ADMIN";#N/A,#N/A,FALSE,"PROCES";#N/A,#N/A,FALSE,"mecan";#N/A,#N/A,FALSE,"civil";#N/A,#N/A,FALSE,"CAÑER";#N/A,#N/A,FALSE,"ELEC";#N/A,#N/A,FALSE,"INSTR"}</definedName>
    <definedName name="__gl1_2" localSheetId="4" hidden="1">{#N/A,#N/A,FALSE,"Total_OC015";#N/A,#N/A,FALSE,"ADMIN";#N/A,#N/A,FALSE,"PROCES";#N/A,#N/A,FALSE,"mecan";#N/A,#N/A,FALSE,"civil";#N/A,#N/A,FALSE,"CAÑER";#N/A,#N/A,FALSE,"ELEC";#N/A,#N/A,FALSE,"INSTR"}</definedName>
    <definedName name="__gl1_2" localSheetId="2" hidden="1">{#N/A,#N/A,FALSE,"Total_OC015";#N/A,#N/A,FALSE,"ADMIN";#N/A,#N/A,FALSE,"PROCES";#N/A,#N/A,FALSE,"mecan";#N/A,#N/A,FALSE,"civil";#N/A,#N/A,FALSE,"CAÑER";#N/A,#N/A,FALSE,"ELEC";#N/A,#N/A,FALSE,"INSTR"}</definedName>
    <definedName name="__gl1_2" localSheetId="0" hidden="1">{#N/A,#N/A,FALSE,"Total_OC015";#N/A,#N/A,FALSE,"ADMIN";#N/A,#N/A,FALSE,"PROCES";#N/A,#N/A,FALSE,"mecan";#N/A,#N/A,FALSE,"civil";#N/A,#N/A,FALSE,"CAÑER";#N/A,#N/A,FALSE,"ELEC";#N/A,#N/A,FALSE,"INSTR"}</definedName>
    <definedName name="__gl1_2" localSheetId="6" hidden="1">{#N/A,#N/A,FALSE,"Total_OC015";#N/A,#N/A,FALSE,"ADMIN";#N/A,#N/A,FALSE,"PROCES";#N/A,#N/A,FALSE,"mecan";#N/A,#N/A,FALSE,"civil";#N/A,#N/A,FALSE,"CAÑER";#N/A,#N/A,FALSE,"ELEC";#N/A,#N/A,FALSE,"INSTR"}</definedName>
    <definedName name="__gl1_2" localSheetId="16" hidden="1">{#N/A,#N/A,FALSE,"Total_OC015";#N/A,#N/A,FALSE,"ADMIN";#N/A,#N/A,FALSE,"PROCES";#N/A,#N/A,FALSE,"mecan";#N/A,#N/A,FALSE,"civil";#N/A,#N/A,FALSE,"CAÑER";#N/A,#N/A,FALSE,"ELEC";#N/A,#N/A,FALSE,"INSTR"}</definedName>
    <definedName name="__gl1_2" hidden="1">{#N/A,#N/A,FALSE,"Total_OC015";#N/A,#N/A,FALSE,"ADMIN";#N/A,#N/A,FALSE,"PROCES";#N/A,#N/A,FALSE,"mecan";#N/A,#N/A,FALSE,"civil";#N/A,#N/A,FALSE,"CAÑER";#N/A,#N/A,FALSE,"ELEC";#N/A,#N/A,FALSE,"INSTR"}</definedName>
    <definedName name="__gl1_3" localSheetId="15" hidden="1">{#N/A,#N/A,FALSE,"Total_OC015";#N/A,#N/A,FALSE,"ADMIN";#N/A,#N/A,FALSE,"PROCES";#N/A,#N/A,FALSE,"mecan";#N/A,#N/A,FALSE,"civil";#N/A,#N/A,FALSE,"CAÑER";#N/A,#N/A,FALSE,"ELEC";#N/A,#N/A,FALSE,"INSTR"}</definedName>
    <definedName name="__gl1_3" localSheetId="25" hidden="1">{#N/A,#N/A,FALSE,"Total_OC015";#N/A,#N/A,FALSE,"ADMIN";#N/A,#N/A,FALSE,"PROCES";#N/A,#N/A,FALSE,"mecan";#N/A,#N/A,FALSE,"civil";#N/A,#N/A,FALSE,"CAÑER";#N/A,#N/A,FALSE,"ELEC";#N/A,#N/A,FALSE,"INSTR"}</definedName>
    <definedName name="__gl1_3" localSheetId="24" hidden="1">{#N/A,#N/A,FALSE,"Total_OC015";#N/A,#N/A,FALSE,"ADMIN";#N/A,#N/A,FALSE,"PROCES";#N/A,#N/A,FALSE,"mecan";#N/A,#N/A,FALSE,"civil";#N/A,#N/A,FALSE,"CAÑER";#N/A,#N/A,FALSE,"ELEC";#N/A,#N/A,FALSE,"INSTR"}</definedName>
    <definedName name="__gl1_3" localSheetId="26" hidden="1">{#N/A,#N/A,FALSE,"Total_OC015";#N/A,#N/A,FALSE,"ADMIN";#N/A,#N/A,FALSE,"PROCES";#N/A,#N/A,FALSE,"mecan";#N/A,#N/A,FALSE,"civil";#N/A,#N/A,FALSE,"CAÑER";#N/A,#N/A,FALSE,"ELEC";#N/A,#N/A,FALSE,"INSTR"}</definedName>
    <definedName name="__gl1_3" localSheetId="1" hidden="1">{#N/A,#N/A,FALSE,"Total_OC015";#N/A,#N/A,FALSE,"ADMIN";#N/A,#N/A,FALSE,"PROCES";#N/A,#N/A,FALSE,"mecan";#N/A,#N/A,FALSE,"civil";#N/A,#N/A,FALSE,"CAÑER";#N/A,#N/A,FALSE,"ELEC";#N/A,#N/A,FALSE,"INSTR"}</definedName>
    <definedName name="__gl1_3" localSheetId="4" hidden="1">{#N/A,#N/A,FALSE,"Total_OC015";#N/A,#N/A,FALSE,"ADMIN";#N/A,#N/A,FALSE,"PROCES";#N/A,#N/A,FALSE,"mecan";#N/A,#N/A,FALSE,"civil";#N/A,#N/A,FALSE,"CAÑER";#N/A,#N/A,FALSE,"ELEC";#N/A,#N/A,FALSE,"INSTR"}</definedName>
    <definedName name="__gl1_3" localSheetId="2" hidden="1">{#N/A,#N/A,FALSE,"Total_OC015";#N/A,#N/A,FALSE,"ADMIN";#N/A,#N/A,FALSE,"PROCES";#N/A,#N/A,FALSE,"mecan";#N/A,#N/A,FALSE,"civil";#N/A,#N/A,FALSE,"CAÑER";#N/A,#N/A,FALSE,"ELEC";#N/A,#N/A,FALSE,"INSTR"}</definedName>
    <definedName name="__gl1_3" localSheetId="0" hidden="1">{#N/A,#N/A,FALSE,"Total_OC015";#N/A,#N/A,FALSE,"ADMIN";#N/A,#N/A,FALSE,"PROCES";#N/A,#N/A,FALSE,"mecan";#N/A,#N/A,FALSE,"civil";#N/A,#N/A,FALSE,"CAÑER";#N/A,#N/A,FALSE,"ELEC";#N/A,#N/A,FALSE,"INSTR"}</definedName>
    <definedName name="__gl1_3" localSheetId="6" hidden="1">{#N/A,#N/A,FALSE,"Total_OC015";#N/A,#N/A,FALSE,"ADMIN";#N/A,#N/A,FALSE,"PROCES";#N/A,#N/A,FALSE,"mecan";#N/A,#N/A,FALSE,"civil";#N/A,#N/A,FALSE,"CAÑER";#N/A,#N/A,FALSE,"ELEC";#N/A,#N/A,FALSE,"INSTR"}</definedName>
    <definedName name="__gl1_3" localSheetId="16" hidden="1">{#N/A,#N/A,FALSE,"Total_OC015";#N/A,#N/A,FALSE,"ADMIN";#N/A,#N/A,FALSE,"PROCES";#N/A,#N/A,FALSE,"mecan";#N/A,#N/A,FALSE,"civil";#N/A,#N/A,FALSE,"CAÑER";#N/A,#N/A,FALSE,"ELEC";#N/A,#N/A,FALSE,"INSTR"}</definedName>
    <definedName name="__gl1_3" hidden="1">{#N/A,#N/A,FALSE,"Total_OC015";#N/A,#N/A,FALSE,"ADMIN";#N/A,#N/A,FALSE,"PROCES";#N/A,#N/A,FALSE,"mecan";#N/A,#N/A,FALSE,"civil";#N/A,#N/A,FALSE,"CAÑER";#N/A,#N/A,FALSE,"ELEC";#N/A,#N/A,FALSE,"INSTR"}</definedName>
    <definedName name="__gl1_4" localSheetId="15" hidden="1">{#N/A,#N/A,FALSE,"Total_OC015";#N/A,#N/A,FALSE,"ADMIN";#N/A,#N/A,FALSE,"PROCES";#N/A,#N/A,FALSE,"mecan";#N/A,#N/A,FALSE,"civil";#N/A,#N/A,FALSE,"CAÑER";#N/A,#N/A,FALSE,"ELEC";#N/A,#N/A,FALSE,"INSTR"}</definedName>
    <definedName name="__gl1_4" localSheetId="25" hidden="1">{#N/A,#N/A,FALSE,"Total_OC015";#N/A,#N/A,FALSE,"ADMIN";#N/A,#N/A,FALSE,"PROCES";#N/A,#N/A,FALSE,"mecan";#N/A,#N/A,FALSE,"civil";#N/A,#N/A,FALSE,"CAÑER";#N/A,#N/A,FALSE,"ELEC";#N/A,#N/A,FALSE,"INSTR"}</definedName>
    <definedName name="__gl1_4" localSheetId="24" hidden="1">{#N/A,#N/A,FALSE,"Total_OC015";#N/A,#N/A,FALSE,"ADMIN";#N/A,#N/A,FALSE,"PROCES";#N/A,#N/A,FALSE,"mecan";#N/A,#N/A,FALSE,"civil";#N/A,#N/A,FALSE,"CAÑER";#N/A,#N/A,FALSE,"ELEC";#N/A,#N/A,FALSE,"INSTR"}</definedName>
    <definedName name="__gl1_4" localSheetId="26" hidden="1">{#N/A,#N/A,FALSE,"Total_OC015";#N/A,#N/A,FALSE,"ADMIN";#N/A,#N/A,FALSE,"PROCES";#N/A,#N/A,FALSE,"mecan";#N/A,#N/A,FALSE,"civil";#N/A,#N/A,FALSE,"CAÑER";#N/A,#N/A,FALSE,"ELEC";#N/A,#N/A,FALSE,"INSTR"}</definedName>
    <definedName name="__gl1_4" localSheetId="1" hidden="1">{#N/A,#N/A,FALSE,"Total_OC015";#N/A,#N/A,FALSE,"ADMIN";#N/A,#N/A,FALSE,"PROCES";#N/A,#N/A,FALSE,"mecan";#N/A,#N/A,FALSE,"civil";#N/A,#N/A,FALSE,"CAÑER";#N/A,#N/A,FALSE,"ELEC";#N/A,#N/A,FALSE,"INSTR"}</definedName>
    <definedName name="__gl1_4" localSheetId="4" hidden="1">{#N/A,#N/A,FALSE,"Total_OC015";#N/A,#N/A,FALSE,"ADMIN";#N/A,#N/A,FALSE,"PROCES";#N/A,#N/A,FALSE,"mecan";#N/A,#N/A,FALSE,"civil";#N/A,#N/A,FALSE,"CAÑER";#N/A,#N/A,FALSE,"ELEC";#N/A,#N/A,FALSE,"INSTR"}</definedName>
    <definedName name="__gl1_4" localSheetId="2" hidden="1">{#N/A,#N/A,FALSE,"Total_OC015";#N/A,#N/A,FALSE,"ADMIN";#N/A,#N/A,FALSE,"PROCES";#N/A,#N/A,FALSE,"mecan";#N/A,#N/A,FALSE,"civil";#N/A,#N/A,FALSE,"CAÑER";#N/A,#N/A,FALSE,"ELEC";#N/A,#N/A,FALSE,"INSTR"}</definedName>
    <definedName name="__gl1_4" localSheetId="0" hidden="1">{#N/A,#N/A,FALSE,"Total_OC015";#N/A,#N/A,FALSE,"ADMIN";#N/A,#N/A,FALSE,"PROCES";#N/A,#N/A,FALSE,"mecan";#N/A,#N/A,FALSE,"civil";#N/A,#N/A,FALSE,"CAÑER";#N/A,#N/A,FALSE,"ELEC";#N/A,#N/A,FALSE,"INSTR"}</definedName>
    <definedName name="__gl1_4" localSheetId="6" hidden="1">{#N/A,#N/A,FALSE,"Total_OC015";#N/A,#N/A,FALSE,"ADMIN";#N/A,#N/A,FALSE,"PROCES";#N/A,#N/A,FALSE,"mecan";#N/A,#N/A,FALSE,"civil";#N/A,#N/A,FALSE,"CAÑER";#N/A,#N/A,FALSE,"ELEC";#N/A,#N/A,FALSE,"INSTR"}</definedName>
    <definedName name="__gl1_4" localSheetId="16" hidden="1">{#N/A,#N/A,FALSE,"Total_OC015";#N/A,#N/A,FALSE,"ADMIN";#N/A,#N/A,FALSE,"PROCES";#N/A,#N/A,FALSE,"mecan";#N/A,#N/A,FALSE,"civil";#N/A,#N/A,FALSE,"CAÑER";#N/A,#N/A,FALSE,"ELEC";#N/A,#N/A,FALSE,"INSTR"}</definedName>
    <definedName name="__gl1_4" hidden="1">{#N/A,#N/A,FALSE,"Total_OC015";#N/A,#N/A,FALSE,"ADMIN";#N/A,#N/A,FALSE,"PROCES";#N/A,#N/A,FALSE,"mecan";#N/A,#N/A,FALSE,"civil";#N/A,#N/A,FALSE,"CAÑER";#N/A,#N/A,FALSE,"ELEC";#N/A,#N/A,FALSE,"INSTR"}</definedName>
    <definedName name="__gl1_5" localSheetId="15" hidden="1">{#N/A,#N/A,FALSE,"Total_OC015";#N/A,#N/A,FALSE,"ADMIN";#N/A,#N/A,FALSE,"PROCES";#N/A,#N/A,FALSE,"mecan";#N/A,#N/A,FALSE,"civil";#N/A,#N/A,FALSE,"CAÑER";#N/A,#N/A,FALSE,"ELEC";#N/A,#N/A,FALSE,"INSTR"}</definedName>
    <definedName name="__gl1_5" localSheetId="25" hidden="1">{#N/A,#N/A,FALSE,"Total_OC015";#N/A,#N/A,FALSE,"ADMIN";#N/A,#N/A,FALSE,"PROCES";#N/A,#N/A,FALSE,"mecan";#N/A,#N/A,FALSE,"civil";#N/A,#N/A,FALSE,"CAÑER";#N/A,#N/A,FALSE,"ELEC";#N/A,#N/A,FALSE,"INSTR"}</definedName>
    <definedName name="__gl1_5" localSheetId="24" hidden="1">{#N/A,#N/A,FALSE,"Total_OC015";#N/A,#N/A,FALSE,"ADMIN";#N/A,#N/A,FALSE,"PROCES";#N/A,#N/A,FALSE,"mecan";#N/A,#N/A,FALSE,"civil";#N/A,#N/A,FALSE,"CAÑER";#N/A,#N/A,FALSE,"ELEC";#N/A,#N/A,FALSE,"INSTR"}</definedName>
    <definedName name="__gl1_5" localSheetId="26" hidden="1">{#N/A,#N/A,FALSE,"Total_OC015";#N/A,#N/A,FALSE,"ADMIN";#N/A,#N/A,FALSE,"PROCES";#N/A,#N/A,FALSE,"mecan";#N/A,#N/A,FALSE,"civil";#N/A,#N/A,FALSE,"CAÑER";#N/A,#N/A,FALSE,"ELEC";#N/A,#N/A,FALSE,"INSTR"}</definedName>
    <definedName name="__gl1_5" localSheetId="1" hidden="1">{#N/A,#N/A,FALSE,"Total_OC015";#N/A,#N/A,FALSE,"ADMIN";#N/A,#N/A,FALSE,"PROCES";#N/A,#N/A,FALSE,"mecan";#N/A,#N/A,FALSE,"civil";#N/A,#N/A,FALSE,"CAÑER";#N/A,#N/A,FALSE,"ELEC";#N/A,#N/A,FALSE,"INSTR"}</definedName>
    <definedName name="__gl1_5" localSheetId="4" hidden="1">{#N/A,#N/A,FALSE,"Total_OC015";#N/A,#N/A,FALSE,"ADMIN";#N/A,#N/A,FALSE,"PROCES";#N/A,#N/A,FALSE,"mecan";#N/A,#N/A,FALSE,"civil";#N/A,#N/A,FALSE,"CAÑER";#N/A,#N/A,FALSE,"ELEC";#N/A,#N/A,FALSE,"INSTR"}</definedName>
    <definedName name="__gl1_5" localSheetId="2" hidden="1">{#N/A,#N/A,FALSE,"Total_OC015";#N/A,#N/A,FALSE,"ADMIN";#N/A,#N/A,FALSE,"PROCES";#N/A,#N/A,FALSE,"mecan";#N/A,#N/A,FALSE,"civil";#N/A,#N/A,FALSE,"CAÑER";#N/A,#N/A,FALSE,"ELEC";#N/A,#N/A,FALSE,"INSTR"}</definedName>
    <definedName name="__gl1_5" localSheetId="0" hidden="1">{#N/A,#N/A,FALSE,"Total_OC015";#N/A,#N/A,FALSE,"ADMIN";#N/A,#N/A,FALSE,"PROCES";#N/A,#N/A,FALSE,"mecan";#N/A,#N/A,FALSE,"civil";#N/A,#N/A,FALSE,"CAÑER";#N/A,#N/A,FALSE,"ELEC";#N/A,#N/A,FALSE,"INSTR"}</definedName>
    <definedName name="__gl1_5" localSheetId="6" hidden="1">{#N/A,#N/A,FALSE,"Total_OC015";#N/A,#N/A,FALSE,"ADMIN";#N/A,#N/A,FALSE,"PROCES";#N/A,#N/A,FALSE,"mecan";#N/A,#N/A,FALSE,"civil";#N/A,#N/A,FALSE,"CAÑER";#N/A,#N/A,FALSE,"ELEC";#N/A,#N/A,FALSE,"INSTR"}</definedName>
    <definedName name="__gl1_5" localSheetId="16" hidden="1">{#N/A,#N/A,FALSE,"Total_OC015";#N/A,#N/A,FALSE,"ADMIN";#N/A,#N/A,FALSE,"PROCES";#N/A,#N/A,FALSE,"mecan";#N/A,#N/A,FALSE,"civil";#N/A,#N/A,FALSE,"CAÑER";#N/A,#N/A,FALSE,"ELEC";#N/A,#N/A,FALSE,"INSTR"}</definedName>
    <definedName name="__gl1_5" hidden="1">{#N/A,#N/A,FALSE,"Total_OC015";#N/A,#N/A,FALSE,"ADMIN";#N/A,#N/A,FALSE,"PROCES";#N/A,#N/A,FALSE,"mecan";#N/A,#N/A,FALSE,"civil";#N/A,#N/A,FALSE,"CAÑER";#N/A,#N/A,FALSE,"ELEC";#N/A,#N/A,FALSE,"INSTR"}</definedName>
    <definedName name="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21312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ey1" localSheetId="26" hidden="1">#REF!</definedName>
    <definedName name="__key1" localSheetId="1" hidden="1">#REF!</definedName>
    <definedName name="__key1" localSheetId="4" hidden="1">#REF!</definedName>
    <definedName name="__key1" localSheetId="2" hidden="1">#REF!</definedName>
    <definedName name="__key1" localSheetId="0" hidden="1">'[1]GEN-TEC-02'!#REF!</definedName>
    <definedName name="__key1" localSheetId="6" hidden="1">#REF!</definedName>
    <definedName name="__key1" hidden="1">#REF!</definedName>
    <definedName name="__Key2" localSheetId="15" hidden="1">#REF!</definedName>
    <definedName name="__Key2" localSheetId="25" hidden="1">#REF!</definedName>
    <definedName name="__Key2" localSheetId="26" hidden="1">#REF!</definedName>
    <definedName name="__Key2" localSheetId="6" hidden="1">#REF!</definedName>
    <definedName name="__Key2" hidden="1">#REF!</definedName>
    <definedName name="__kk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15" hidden="1">{"FlujoGastos",#N/A,FALSE,"Base";"FlujoGastos",#N/A,FALSE,"Buzón Tren";"FlujoGastos",#N/A,FALSE,"Buzón Camión";"FlujoGastos",#N/A,FALSE,"LHD Camión";"FlujoGastos",#N/A,FALSE,"Cámara Camión"}</definedName>
    <definedName name="__kk2" localSheetId="25" hidden="1">{"FlujoGastos",#N/A,FALSE,"Base";"FlujoGastos",#N/A,FALSE,"Buzón Tren";"FlujoGastos",#N/A,FALSE,"Buzón Camión";"FlujoGastos",#N/A,FALSE,"LHD Camión";"FlujoGastos",#N/A,FALSE,"Cámara Camión"}</definedName>
    <definedName name="__kk2" localSheetId="24" hidden="1">{"FlujoGastos",#N/A,FALSE,"Base";"FlujoGastos",#N/A,FALSE,"Buzón Tren";"FlujoGastos",#N/A,FALSE,"Buzón Camión";"FlujoGastos",#N/A,FALSE,"LHD Camión";"FlujoGastos",#N/A,FALSE,"Cámara Camión"}</definedName>
    <definedName name="__kk2" localSheetId="26" hidden="1">{"FlujoGastos",#N/A,FALSE,"Base";"FlujoGastos",#N/A,FALSE,"Buzón Tren";"FlujoGastos",#N/A,FALSE,"Buzón Camión";"FlujoGastos",#N/A,FALSE,"LHD Camión";"FlujoGastos",#N/A,FALSE,"Cámara Camión"}</definedName>
    <definedName name="__kk2" localSheetId="1" hidden="1">{"FlujoGastos",#N/A,FALSE,"Base";"FlujoGastos",#N/A,FALSE,"Buzón Tren";"FlujoGastos",#N/A,FALSE,"Buzón Camión";"FlujoGastos",#N/A,FALSE,"LHD Camión";"FlujoGastos",#N/A,FALSE,"Cámara Camión"}</definedName>
    <definedName name="__kk2" localSheetId="4" hidden="1">{"FlujoGastos",#N/A,FALSE,"Base";"FlujoGastos",#N/A,FALSE,"Buzón Tren";"FlujoGastos",#N/A,FALSE,"Buzón Camión";"FlujoGastos",#N/A,FALSE,"LHD Camión";"FlujoGastos",#N/A,FALSE,"Cámara Camión"}</definedName>
    <definedName name="__kk2" localSheetId="2" hidden="1">{"FlujoGastos",#N/A,FALSE,"Base";"FlujoGastos",#N/A,FALSE,"Buzón Tren";"FlujoGastos",#N/A,FALSE,"Buzón Camión";"FlujoGastos",#N/A,FALSE,"LHD Camión";"FlujoGastos",#N/A,FALSE,"Cámara Camión"}</definedName>
    <definedName name="__kk2" localSheetId="0" hidden="1">{"FlujoGastos",#N/A,FALSE,"Base";"FlujoGastos",#N/A,FALSE,"Buzón Tren";"FlujoGastos",#N/A,FALSE,"Buzón Camión";"FlujoGastos",#N/A,FALSE,"LHD Camión";"FlujoGastos",#N/A,FALSE,"Cámara Camión"}</definedName>
    <definedName name="__kk2" localSheetId="6" hidden="1">{"FlujoGastos",#N/A,FALSE,"Base";"FlujoGastos",#N/A,FALSE,"Buzón Tren";"FlujoGastos",#N/A,FALSE,"Buzón Camión";"FlujoGastos",#N/A,FALSE,"LHD Camión";"FlujoGastos",#N/A,FALSE,"Cámara Camión"}</definedName>
    <definedName name="__kk2" localSheetId="16" hidden="1">{"FlujoGastos",#N/A,FALSE,"Base";"FlujoGastos",#N/A,FALSE,"Buzón Tren";"FlujoGastos",#N/A,FALSE,"Buzón Camión";"FlujoGastos",#N/A,FALSE,"LHD Camión";"FlujoGastos",#N/A,FALSE,"Cámara Camión"}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2_1" hidden="1">{"FlujoGastos",#N/A,FALSE,"Base";"FlujoGastos",#N/A,FALSE,"Buzón Tren";"FlujoGastos",#N/A,FALSE,"Buzón Camión";"FlujoGastos",#N/A,FALSE,"LHD Camión";"FlujoGastos",#N/A,FALSE,"Cámara Camión"}</definedName>
    <definedName name="__kk3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15" hidden="1">{"desarrollo",#N/A,FALSE,"Cámara Camión";"resumen",#N/A,FALSE,"Cámara Camión";"eqprod",#N/A,FALSE,"Cámara Camión"}</definedName>
    <definedName name="__kk4" localSheetId="25" hidden="1">{"desarrollo",#N/A,FALSE,"Cámara Camión";"resumen",#N/A,FALSE,"Cámara Camión";"eqprod",#N/A,FALSE,"Cámara Camión"}</definedName>
    <definedName name="__kk4" localSheetId="24" hidden="1">{"desarrollo",#N/A,FALSE,"Cámara Camión";"resumen",#N/A,FALSE,"Cámara Camión";"eqprod",#N/A,FALSE,"Cámara Camión"}</definedName>
    <definedName name="__kk4" localSheetId="26" hidden="1">{"desarrollo",#N/A,FALSE,"Cámara Camión";"resumen",#N/A,FALSE,"Cámara Camión";"eqprod",#N/A,FALSE,"Cámara Camión"}</definedName>
    <definedName name="__kk4" localSheetId="1" hidden="1">{"desarrollo",#N/A,FALSE,"Cámara Camión";"resumen",#N/A,FALSE,"Cámara Camión";"eqprod",#N/A,FALSE,"Cámara Camión"}</definedName>
    <definedName name="__kk4" localSheetId="4" hidden="1">{"desarrollo",#N/A,FALSE,"Cámara Camión";"resumen",#N/A,FALSE,"Cámara Camión";"eqprod",#N/A,FALSE,"Cámara Camión"}</definedName>
    <definedName name="__kk4" localSheetId="2" hidden="1">{"desarrollo",#N/A,FALSE,"Cámara Camión";"resumen",#N/A,FALSE,"Cámara Camión";"eqprod",#N/A,FALSE,"Cámara Camión"}</definedName>
    <definedName name="__kk4" localSheetId="0" hidden="1">{"desarrollo",#N/A,FALSE,"Cámara Camión";"resumen",#N/A,FALSE,"Cámara Camión";"eqprod",#N/A,FALSE,"Cámara Camión"}</definedName>
    <definedName name="__kk4" localSheetId="6" hidden="1">{"desarrollo",#N/A,FALSE,"Cámara Camión";"resumen",#N/A,FALSE,"Cámara Camión";"eqprod",#N/A,FALSE,"Cámara Camión"}</definedName>
    <definedName name="__kk4" localSheetId="16" hidden="1">{"desarrollo",#N/A,FALSE,"Cámara Camión";"resumen",#N/A,FALSE,"Cámara Camión";"eqprod",#N/A,FALSE,"Cámara Camión"}</definedName>
    <definedName name="__kk4" hidden="1">{"desarrollo",#N/A,FALSE,"Cámara Camión";"resumen",#N/A,FALSE,"Cámara Camión";"eqprod",#N/A,FALSE,"Cámara Camión"}</definedName>
    <definedName name="__kk4_1" hidden="1">{"desarrollo",#N/A,FALSE,"Cámara Camión";"resumen",#N/A,FALSE,"Cámara Camión";"eqprod",#N/A,FALSE,"Cámara Camión"}</definedName>
    <definedName name="__lot1" localSheetId="15" hidden="1">{#N/A,#N/A,FALSE,"Total_OC015";#N/A,#N/A,FALSE,"ADMIN";#N/A,#N/A,FALSE,"PROCES";#N/A,#N/A,FALSE,"mecan";#N/A,#N/A,FALSE,"civil";#N/A,#N/A,FALSE,"CAÑER";#N/A,#N/A,FALSE,"ELEC";#N/A,#N/A,FALSE,"INSTR"}</definedName>
    <definedName name="__lot1" localSheetId="25" hidden="1">{#N/A,#N/A,FALSE,"Total_OC015";#N/A,#N/A,FALSE,"ADMIN";#N/A,#N/A,FALSE,"PROCES";#N/A,#N/A,FALSE,"mecan";#N/A,#N/A,FALSE,"civil";#N/A,#N/A,FALSE,"CAÑER";#N/A,#N/A,FALSE,"ELEC";#N/A,#N/A,FALSE,"INSTR"}</definedName>
    <definedName name="__lot1" localSheetId="24" hidden="1">{#N/A,#N/A,FALSE,"Total_OC015";#N/A,#N/A,FALSE,"ADMIN";#N/A,#N/A,FALSE,"PROCES";#N/A,#N/A,FALSE,"mecan";#N/A,#N/A,FALSE,"civil";#N/A,#N/A,FALSE,"CAÑER";#N/A,#N/A,FALSE,"ELEC";#N/A,#N/A,FALSE,"INSTR"}</definedName>
    <definedName name="__lot1" localSheetId="26" hidden="1">{#N/A,#N/A,FALSE,"Total_OC015";#N/A,#N/A,FALSE,"ADMIN";#N/A,#N/A,FALSE,"PROCES";#N/A,#N/A,FALSE,"mecan";#N/A,#N/A,FALSE,"civil";#N/A,#N/A,FALSE,"CAÑER";#N/A,#N/A,FALSE,"ELEC";#N/A,#N/A,FALSE,"INSTR"}</definedName>
    <definedName name="__lot1" localSheetId="1" hidden="1">{#N/A,#N/A,FALSE,"Total_OC015";#N/A,#N/A,FALSE,"ADMIN";#N/A,#N/A,FALSE,"PROCES";#N/A,#N/A,FALSE,"mecan";#N/A,#N/A,FALSE,"civil";#N/A,#N/A,FALSE,"CAÑER";#N/A,#N/A,FALSE,"ELEC";#N/A,#N/A,FALSE,"INSTR"}</definedName>
    <definedName name="__lot1" localSheetId="4" hidden="1">{#N/A,#N/A,FALSE,"Total_OC015";#N/A,#N/A,FALSE,"ADMIN";#N/A,#N/A,FALSE,"PROCES";#N/A,#N/A,FALSE,"mecan";#N/A,#N/A,FALSE,"civil";#N/A,#N/A,FALSE,"CAÑER";#N/A,#N/A,FALSE,"ELEC";#N/A,#N/A,FALSE,"INSTR"}</definedName>
    <definedName name="__lot1" localSheetId="2" hidden="1">{#N/A,#N/A,FALSE,"Total_OC015";#N/A,#N/A,FALSE,"ADMIN";#N/A,#N/A,FALSE,"PROCES";#N/A,#N/A,FALSE,"mecan";#N/A,#N/A,FALSE,"civil";#N/A,#N/A,FALSE,"CAÑER";#N/A,#N/A,FALSE,"ELEC";#N/A,#N/A,FALSE,"INSTR"}</definedName>
    <definedName name="__lot1" localSheetId="0" hidden="1">{#N/A,#N/A,FALSE,"Total_OC015";#N/A,#N/A,FALSE,"ADMIN";#N/A,#N/A,FALSE,"PROCES";#N/A,#N/A,FALSE,"mecan";#N/A,#N/A,FALSE,"civil";#N/A,#N/A,FALSE,"CAÑER";#N/A,#N/A,FALSE,"ELEC";#N/A,#N/A,FALSE,"INSTR"}</definedName>
    <definedName name="__lot1" localSheetId="6" hidden="1">{#N/A,#N/A,FALSE,"Total_OC015";#N/A,#N/A,FALSE,"ADMIN";#N/A,#N/A,FALSE,"PROCES";#N/A,#N/A,FALSE,"mecan";#N/A,#N/A,FALSE,"civil";#N/A,#N/A,FALSE,"CAÑER";#N/A,#N/A,FALSE,"ELEC";#N/A,#N/A,FALSE,"INSTR"}</definedName>
    <definedName name="__lot1" localSheetId="16" hidden="1">{#N/A,#N/A,FALSE,"Total_OC015";#N/A,#N/A,FALSE,"ADMIN";#N/A,#N/A,FALSE,"PROCES";#N/A,#N/A,FALSE,"mecan";#N/A,#N/A,FALSE,"civil";#N/A,#N/A,FALSE,"CAÑER";#N/A,#N/A,FALSE,"ELEC";#N/A,#N/A,FALSE,"INSTR"}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lot1_1" hidden="1">{#N/A,#N/A,FALSE,"Total_OC015";#N/A,#N/A,FALSE,"ADMIN";#N/A,#N/A,FALSE,"PROCES";#N/A,#N/A,FALSE,"mecan";#N/A,#N/A,FALSE,"civil";#N/A,#N/A,FALSE,"CAÑER";#N/A,#N/A,FALSE,"ELEC";#N/A,#N/A,FALSE,"INSTR"}</definedName>
    <definedName name="__m1" hidden="1">{#N/A,#N/A,FALSE,"Costos_Elem_Hid";#N/A,#N/A,FALSE,"Costos_Elem_Hid";#N/A,#N/A,FALSE,"Costos_Elem_Hid"}</definedName>
    <definedName name="__m1_1" hidden="1">{#N/A,#N/A,FALSE,"Costos_Elem_Hid";#N/A,#N/A,FALSE,"Costos_Elem_Hid";#N/A,#N/A,FALSE,"Costos_Elem_Hid"}</definedName>
    <definedName name="__M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2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2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2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2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2_1" hidden="1">{#N/A,#N/A,FALSE,"Costos_Elem_Hid";#N/A,#N/A,FALSE,"Costos_Elem_Hid";#N/A,#N/A,FALSE,"Costos_Elem_Hid"}</definedName>
    <definedName name="__m3" hidden="1">{#N/A,#N/A,TRUE,"Costos_Subg_Hid"}</definedName>
    <definedName name="__m3_1" hidden="1">{#N/A,#N/A,TRUE,"Costos_Subg_Hid"}</definedName>
    <definedName name="__MM1" hidden="1">{#N/A,#N/A,FALSE,"Costos_Elem_Hid";#N/A,#N/A,FALSE,"Costos_Elem_Hid";#N/A,#N/A,FALSE,"Costos_Elem_Hid"}</definedName>
    <definedName name="__MM1_1" hidden="1">{#N/A,#N/A,FALSE,"Costos_Elem_Hid";#N/A,#N/A,FALSE,"Costos_Elem_Hid";#N/A,#N/A,FALSE,"Costos_Elem_Hid"}</definedName>
    <definedName name="__pp1" localSheetId="15" hidden="1">{#N/A,#N/A,FALSE,"Costos_Elem_Hid";#N/A,#N/A,FALSE,"Costos_Elem_Hid";#N/A,#N/A,FALSE,"Costos_Elem_Hid"}</definedName>
    <definedName name="__pp1" localSheetId="25" hidden="1">{#N/A,#N/A,FALSE,"Costos_Elem_Hid";#N/A,#N/A,FALSE,"Costos_Elem_Hid";#N/A,#N/A,FALSE,"Costos_Elem_Hid"}</definedName>
    <definedName name="__pp1" localSheetId="24" hidden="1">{#N/A,#N/A,FALSE,"Costos_Elem_Hid";#N/A,#N/A,FALSE,"Costos_Elem_Hid";#N/A,#N/A,FALSE,"Costos_Elem_Hid"}</definedName>
    <definedName name="__pp1" localSheetId="26" hidden="1">{#N/A,#N/A,FALSE,"Costos_Elem_Hid";#N/A,#N/A,FALSE,"Costos_Elem_Hid";#N/A,#N/A,FALSE,"Costos_Elem_Hid"}</definedName>
    <definedName name="__pp1" localSheetId="1" hidden="1">{#N/A,#N/A,FALSE,"Costos_Elem_Hid";#N/A,#N/A,FALSE,"Costos_Elem_Hid";#N/A,#N/A,FALSE,"Costos_Elem_Hid"}</definedName>
    <definedName name="__pp1" localSheetId="4" hidden="1">{#N/A,#N/A,FALSE,"Costos_Elem_Hid";#N/A,#N/A,FALSE,"Costos_Elem_Hid";#N/A,#N/A,FALSE,"Costos_Elem_Hid"}</definedName>
    <definedName name="__pp1" localSheetId="2" hidden="1">{#N/A,#N/A,FALSE,"Costos_Elem_Hid";#N/A,#N/A,FALSE,"Costos_Elem_Hid";#N/A,#N/A,FALSE,"Costos_Elem_Hid"}</definedName>
    <definedName name="__pp1" localSheetId="0" hidden="1">{#N/A,#N/A,FALSE,"Costos_Elem_Hid";#N/A,#N/A,FALSE,"Costos_Elem_Hid";#N/A,#N/A,FALSE,"Costos_Elem_Hid"}</definedName>
    <definedName name="__pp1" localSheetId="6" hidden="1">{#N/A,#N/A,FALSE,"Costos_Elem_Hid";#N/A,#N/A,FALSE,"Costos_Elem_Hid";#N/A,#N/A,FALSE,"Costos_Elem_Hid"}</definedName>
    <definedName name="__pp1" localSheetId="16" hidden="1">{#N/A,#N/A,FALSE,"Costos_Elem_Hid";#N/A,#N/A,FALSE,"Costos_Elem_Hid";#N/A,#N/A,FALSE,"Costos_Elem_Hid"}</definedName>
    <definedName name="__pp1" hidden="1">{#N/A,#N/A,FALSE,"Costos_Elem_Hid";#N/A,#N/A,FALSE,"Costos_Elem_Hid";#N/A,#N/A,FALSE,"Costos_Elem_Hid"}</definedName>
    <definedName name="__pp1_1" hidden="1">{#N/A,#N/A,FALSE,"Costos_Elem_Hid";#N/A,#N/A,FALSE,"Costos_Elem_Hid";#N/A,#N/A,FALSE,"Costos_Elem_Hid"}</definedName>
    <definedName name="__PP2" hidden="1">{#N/A,#N/A,FALSE,"Costos_Elem_Hid";#N/A,#N/A,FALSE,"Costos_Elem_Hid";#N/A,#N/A,FALSE,"Costos_Elem_Hid"}</definedName>
    <definedName name="__PP2_1" hidden="1">{#N/A,#N/A,FALSE,"Costos_Elem_Hid";#N/A,#N/A,FALSE,"Costos_Elem_Hid";#N/A,#N/A,FALSE,"Costos_Elem_Hid"}</definedName>
    <definedName name="__q1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r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r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r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r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r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r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r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r_1" hidden="1">{#N/A,#N/A,FALSE,"Total_OC015";#N/A,#N/A,FALSE,"ADMIN";#N/A,#N/A,FALSE,"PROCES";#N/A,#N/A,FALSE,"mecan";#N/A,#N/A,FALSE,"civil";#N/A,#N/A,FALSE,"CAÑER";#N/A,#N/A,FALSE,"ELEC";#N/A,#N/A,FALSE,"INSTR"}</definedName>
    <definedName name="__REV1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rr2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r2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r2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r2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r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r2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r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r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r2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r2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r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SAF1" hidden="1">[2]FU!#REF!</definedName>
    <definedName name="__ss1" localSheetId="15" hidden="1">{#N/A,#N/A,FALSE,"Costos_Elem_Hid";#N/A,#N/A,FALSE,"Costos_Elem_Hid";#N/A,#N/A,FALSE,"Costos_Elem_Hid"}</definedName>
    <definedName name="__ss1" localSheetId="25" hidden="1">{#N/A,#N/A,FALSE,"Costos_Elem_Hid";#N/A,#N/A,FALSE,"Costos_Elem_Hid";#N/A,#N/A,FALSE,"Costos_Elem_Hid"}</definedName>
    <definedName name="__ss1" localSheetId="24" hidden="1">{#N/A,#N/A,FALSE,"Costos_Elem_Hid";#N/A,#N/A,FALSE,"Costos_Elem_Hid";#N/A,#N/A,FALSE,"Costos_Elem_Hid"}</definedName>
    <definedName name="__ss1" localSheetId="26" hidden="1">{#N/A,#N/A,FALSE,"Costos_Elem_Hid";#N/A,#N/A,FALSE,"Costos_Elem_Hid";#N/A,#N/A,FALSE,"Costos_Elem_Hid"}</definedName>
    <definedName name="__ss1" localSheetId="1" hidden="1">{#N/A,#N/A,FALSE,"Costos_Elem_Hid";#N/A,#N/A,FALSE,"Costos_Elem_Hid";#N/A,#N/A,FALSE,"Costos_Elem_Hid"}</definedName>
    <definedName name="__ss1" localSheetId="4" hidden="1">{#N/A,#N/A,FALSE,"Costos_Elem_Hid";#N/A,#N/A,FALSE,"Costos_Elem_Hid";#N/A,#N/A,FALSE,"Costos_Elem_Hid"}</definedName>
    <definedName name="__ss1" localSheetId="2" hidden="1">{#N/A,#N/A,FALSE,"Costos_Elem_Hid";#N/A,#N/A,FALSE,"Costos_Elem_Hid";#N/A,#N/A,FALSE,"Costos_Elem_Hid"}</definedName>
    <definedName name="__ss1" localSheetId="0" hidden="1">{#N/A,#N/A,FALSE,"Costos_Elem_Hid";#N/A,#N/A,FALSE,"Costos_Elem_Hid";#N/A,#N/A,FALSE,"Costos_Elem_Hid"}</definedName>
    <definedName name="__ss1" localSheetId="6" hidden="1">{#N/A,#N/A,FALSE,"Costos_Elem_Hid";#N/A,#N/A,FALSE,"Costos_Elem_Hid";#N/A,#N/A,FALSE,"Costos_Elem_Hid"}</definedName>
    <definedName name="__ss1" localSheetId="16" hidden="1">{#N/A,#N/A,FALSE,"Costos_Elem_Hid";#N/A,#N/A,FALSE,"Costos_Elem_Hid";#N/A,#N/A,FALSE,"Costos_Elem_Hid"}</definedName>
    <definedName name="__ss1" hidden="1">{#N/A,#N/A,FALSE,"Costos_Elem_Hid";#N/A,#N/A,FALSE,"Costos_Elem_Hid";#N/A,#N/A,FALSE,"Costos_Elem_Hid"}</definedName>
    <definedName name="__ss1_1" hidden="1">{#N/A,#N/A,FALSE,"Costos_Elem_Hid";#N/A,#N/A,FALSE,"Costos_Elem_Hid";#N/A,#N/A,FALSE,"Costos_Elem_Hid"}</definedName>
    <definedName name="__TEC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VCP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q12" localSheetId="15" hidden="1">{#N/A,#N/A,FALSE,"Total_OC015";#N/A,#N/A,FALSE,"ADMIN";#N/A,#N/A,FALSE,"PROCES";#N/A,#N/A,FALSE,"mecan";#N/A,#N/A,FALSE,"civil";#N/A,#N/A,FALSE,"CAÑER";#N/A,#N/A,FALSE,"ELEC";#N/A,#N/A,FALSE,"INSTR"}</definedName>
    <definedName name="__wq12" localSheetId="25" hidden="1">{#N/A,#N/A,FALSE,"Total_OC015";#N/A,#N/A,FALSE,"ADMIN";#N/A,#N/A,FALSE,"PROCES";#N/A,#N/A,FALSE,"mecan";#N/A,#N/A,FALSE,"civil";#N/A,#N/A,FALSE,"CAÑER";#N/A,#N/A,FALSE,"ELEC";#N/A,#N/A,FALSE,"INSTR"}</definedName>
    <definedName name="__wq12" localSheetId="24" hidden="1">{#N/A,#N/A,FALSE,"Total_OC015";#N/A,#N/A,FALSE,"ADMIN";#N/A,#N/A,FALSE,"PROCES";#N/A,#N/A,FALSE,"mecan";#N/A,#N/A,FALSE,"civil";#N/A,#N/A,FALSE,"CAÑER";#N/A,#N/A,FALSE,"ELEC";#N/A,#N/A,FALSE,"INSTR"}</definedName>
    <definedName name="__wq12" localSheetId="26" hidden="1">{#N/A,#N/A,FALSE,"Total_OC015";#N/A,#N/A,FALSE,"ADMIN";#N/A,#N/A,FALSE,"PROCES";#N/A,#N/A,FALSE,"mecan";#N/A,#N/A,FALSE,"civil";#N/A,#N/A,FALSE,"CAÑER";#N/A,#N/A,FALSE,"ELEC";#N/A,#N/A,FALSE,"INSTR"}</definedName>
    <definedName name="__wq12" localSheetId="1" hidden="1">{#N/A,#N/A,FALSE,"Total_OC015";#N/A,#N/A,FALSE,"ADMIN";#N/A,#N/A,FALSE,"PROCES";#N/A,#N/A,FALSE,"mecan";#N/A,#N/A,FALSE,"civil";#N/A,#N/A,FALSE,"CAÑER";#N/A,#N/A,FALSE,"ELEC";#N/A,#N/A,FALSE,"INSTR"}</definedName>
    <definedName name="__wq12" localSheetId="4" hidden="1">{#N/A,#N/A,FALSE,"Total_OC015";#N/A,#N/A,FALSE,"ADMIN";#N/A,#N/A,FALSE,"PROCES";#N/A,#N/A,FALSE,"mecan";#N/A,#N/A,FALSE,"civil";#N/A,#N/A,FALSE,"CAÑER";#N/A,#N/A,FALSE,"ELEC";#N/A,#N/A,FALSE,"INSTR"}</definedName>
    <definedName name="__wq12" localSheetId="2" hidden="1">{#N/A,#N/A,FALSE,"Total_OC015";#N/A,#N/A,FALSE,"ADMIN";#N/A,#N/A,FALSE,"PROCES";#N/A,#N/A,FALSE,"mecan";#N/A,#N/A,FALSE,"civil";#N/A,#N/A,FALSE,"CAÑER";#N/A,#N/A,FALSE,"ELEC";#N/A,#N/A,FALSE,"INSTR"}</definedName>
    <definedName name="__wq12" localSheetId="0" hidden="1">{#N/A,#N/A,FALSE,"Total_OC015";#N/A,#N/A,FALSE,"ADMIN";#N/A,#N/A,FALSE,"PROCES";#N/A,#N/A,FALSE,"mecan";#N/A,#N/A,FALSE,"civil";#N/A,#N/A,FALSE,"CAÑER";#N/A,#N/A,FALSE,"ELEC";#N/A,#N/A,FALSE,"INSTR"}</definedName>
    <definedName name="__wq12" localSheetId="6" hidden="1">{#N/A,#N/A,FALSE,"Total_OC015";#N/A,#N/A,FALSE,"ADMIN";#N/A,#N/A,FALSE,"PROCES";#N/A,#N/A,FALSE,"mecan";#N/A,#N/A,FALSE,"civil";#N/A,#N/A,FALSE,"CAÑER";#N/A,#N/A,FALSE,"ELEC";#N/A,#N/A,FALSE,"INSTR"}</definedName>
    <definedName name="__wq12" localSheetId="16" hidden="1">{#N/A,#N/A,FALSE,"Total_OC015";#N/A,#N/A,FALSE,"ADMIN";#N/A,#N/A,FALSE,"PROCES";#N/A,#N/A,FALSE,"mecan";#N/A,#N/A,FALSE,"civil";#N/A,#N/A,FALSE,"CAÑER";#N/A,#N/A,FALSE,"ELEC";#N/A,#N/A,FALSE,"INSTR"}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q12_1" hidden="1">{#N/A,#N/A,FALSE,"Total_OC015";#N/A,#N/A,FALSE,"ADMIN";#N/A,#N/A,FALSE,"PROCES";#N/A,#N/A,FALSE,"mecan";#N/A,#N/A,FALSE,"civil";#N/A,#N/A,FALSE,"CAÑER";#N/A,#N/A,FALSE,"ELEC";#N/A,#N/A,FALSE,"INSTR"}</definedName>
    <definedName name="__wrn1" localSheetId="15" hidden="1">{#N/A,#N/A,TRUE,"Est. de Fact.";#N/A,#N/A,TRUE,"Capitulo 19";#N/A,#N/A,TRUE,"Proyecto P855"}</definedName>
    <definedName name="__wrn1" localSheetId="25" hidden="1">{#N/A,#N/A,TRUE,"Est. de Fact.";#N/A,#N/A,TRUE,"Capitulo 19";#N/A,#N/A,TRUE,"Proyecto P855"}</definedName>
    <definedName name="__wrn1" localSheetId="24" hidden="1">{#N/A,#N/A,TRUE,"Est. de Fact.";#N/A,#N/A,TRUE,"Capitulo 19";#N/A,#N/A,TRUE,"Proyecto P855"}</definedName>
    <definedName name="__wrn1" localSheetId="26" hidden="1">{#N/A,#N/A,TRUE,"Est. de Fact.";#N/A,#N/A,TRUE,"Capitulo 19";#N/A,#N/A,TRUE,"Proyecto P855"}</definedName>
    <definedName name="__wrn1" localSheetId="1" hidden="1">{#N/A,#N/A,TRUE,"Est. de Fact.";#N/A,#N/A,TRUE,"Capitulo 19";#N/A,#N/A,TRUE,"Proyecto P855"}</definedName>
    <definedName name="__wrn1" localSheetId="4" hidden="1">{#N/A,#N/A,TRUE,"Est. de Fact.";#N/A,#N/A,TRUE,"Capitulo 19";#N/A,#N/A,TRUE,"Proyecto P855"}</definedName>
    <definedName name="__wrn1" localSheetId="2" hidden="1">{#N/A,#N/A,TRUE,"Est. de Fact.";#N/A,#N/A,TRUE,"Capitulo 19";#N/A,#N/A,TRUE,"Proyecto P855"}</definedName>
    <definedName name="__wrn1" localSheetId="0" hidden="1">{#N/A,#N/A,TRUE,"Est. de Fact.";#N/A,#N/A,TRUE,"Capitulo 19";#N/A,#N/A,TRUE,"Proyecto P855"}</definedName>
    <definedName name="__wrn1" localSheetId="6" hidden="1">{#N/A,#N/A,TRUE,"Est. de Fact.";#N/A,#N/A,TRUE,"Capitulo 19";#N/A,#N/A,TRUE,"Proyecto P855"}</definedName>
    <definedName name="__wrn1" localSheetId="16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wrn1_1" localSheetId="15" hidden="1">{#N/A,#N/A,TRUE,"Est. de Fact.";#N/A,#N/A,TRUE,"Capitulo 19";#N/A,#N/A,TRUE,"Proyecto P855"}</definedName>
    <definedName name="__wrn1_1" localSheetId="25" hidden="1">{#N/A,#N/A,TRUE,"Est. de Fact.";#N/A,#N/A,TRUE,"Capitulo 19";#N/A,#N/A,TRUE,"Proyecto P855"}</definedName>
    <definedName name="__wrn1_1" localSheetId="24" hidden="1">{#N/A,#N/A,TRUE,"Est. de Fact.";#N/A,#N/A,TRUE,"Capitulo 19";#N/A,#N/A,TRUE,"Proyecto P855"}</definedName>
    <definedName name="__wrn1_1" localSheetId="26" hidden="1">{#N/A,#N/A,TRUE,"Est. de Fact.";#N/A,#N/A,TRUE,"Capitulo 19";#N/A,#N/A,TRUE,"Proyecto P855"}</definedName>
    <definedName name="__wrn1_1" localSheetId="1" hidden="1">{#N/A,#N/A,TRUE,"Est. de Fact.";#N/A,#N/A,TRUE,"Capitulo 19";#N/A,#N/A,TRUE,"Proyecto P855"}</definedName>
    <definedName name="__wrn1_1" localSheetId="4" hidden="1">{#N/A,#N/A,TRUE,"Est. de Fact.";#N/A,#N/A,TRUE,"Capitulo 19";#N/A,#N/A,TRUE,"Proyecto P855"}</definedName>
    <definedName name="__wrn1_1" localSheetId="2" hidden="1">{#N/A,#N/A,TRUE,"Est. de Fact.";#N/A,#N/A,TRUE,"Capitulo 19";#N/A,#N/A,TRUE,"Proyecto P855"}</definedName>
    <definedName name="__wrn1_1" localSheetId="0" hidden="1">{#N/A,#N/A,TRUE,"Est. de Fact.";#N/A,#N/A,TRUE,"Capitulo 19";#N/A,#N/A,TRUE,"Proyecto P855"}</definedName>
    <definedName name="__wrn1_1" localSheetId="6" hidden="1">{#N/A,#N/A,TRUE,"Est. de Fact.";#N/A,#N/A,TRUE,"Capitulo 19";#N/A,#N/A,TRUE,"Proyecto P855"}</definedName>
    <definedName name="__wrn1_1" localSheetId="16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1_2" localSheetId="15" hidden="1">{#N/A,#N/A,TRUE,"Est. de Fact.";#N/A,#N/A,TRUE,"Capitulo 19";#N/A,#N/A,TRUE,"Proyecto P855"}</definedName>
    <definedName name="__wrn1_2" localSheetId="25" hidden="1">{#N/A,#N/A,TRUE,"Est. de Fact.";#N/A,#N/A,TRUE,"Capitulo 19";#N/A,#N/A,TRUE,"Proyecto P855"}</definedName>
    <definedName name="__wrn1_2" localSheetId="24" hidden="1">{#N/A,#N/A,TRUE,"Est. de Fact.";#N/A,#N/A,TRUE,"Capitulo 19";#N/A,#N/A,TRUE,"Proyecto P855"}</definedName>
    <definedName name="__wrn1_2" localSheetId="26" hidden="1">{#N/A,#N/A,TRUE,"Est. de Fact.";#N/A,#N/A,TRUE,"Capitulo 19";#N/A,#N/A,TRUE,"Proyecto P855"}</definedName>
    <definedName name="__wrn1_2" localSheetId="1" hidden="1">{#N/A,#N/A,TRUE,"Est. de Fact.";#N/A,#N/A,TRUE,"Capitulo 19";#N/A,#N/A,TRUE,"Proyecto P855"}</definedName>
    <definedName name="__wrn1_2" localSheetId="4" hidden="1">{#N/A,#N/A,TRUE,"Est. de Fact.";#N/A,#N/A,TRUE,"Capitulo 19";#N/A,#N/A,TRUE,"Proyecto P855"}</definedName>
    <definedName name="__wrn1_2" localSheetId="2" hidden="1">{#N/A,#N/A,TRUE,"Est. de Fact.";#N/A,#N/A,TRUE,"Capitulo 19";#N/A,#N/A,TRUE,"Proyecto P855"}</definedName>
    <definedName name="__wrn1_2" localSheetId="0" hidden="1">{#N/A,#N/A,TRUE,"Est. de Fact.";#N/A,#N/A,TRUE,"Capitulo 19";#N/A,#N/A,TRUE,"Proyecto P855"}</definedName>
    <definedName name="__wrn1_2" localSheetId="6" hidden="1">{#N/A,#N/A,TRUE,"Est. de Fact.";#N/A,#N/A,TRUE,"Capitulo 19";#N/A,#N/A,TRUE,"Proyecto P855"}</definedName>
    <definedName name="__wrn1_2" localSheetId="16" hidden="1">{#N/A,#N/A,TRUE,"Est. de Fact.";#N/A,#N/A,TRUE,"Capitulo 19";#N/A,#N/A,TRUE,"Proyecto P855"}</definedName>
    <definedName name="__wrn1_2" hidden="1">{#N/A,#N/A,TRUE,"Est. de Fact.";#N/A,#N/A,TRUE,"Capitulo 19";#N/A,#N/A,TRUE,"Proyecto P855"}</definedName>
    <definedName name="__wrn1_3" localSheetId="15" hidden="1">{#N/A,#N/A,TRUE,"Est. de Fact.";#N/A,#N/A,TRUE,"Capitulo 19";#N/A,#N/A,TRUE,"Proyecto P855"}</definedName>
    <definedName name="__wrn1_3" localSheetId="25" hidden="1">{#N/A,#N/A,TRUE,"Est. de Fact.";#N/A,#N/A,TRUE,"Capitulo 19";#N/A,#N/A,TRUE,"Proyecto P855"}</definedName>
    <definedName name="__wrn1_3" localSheetId="24" hidden="1">{#N/A,#N/A,TRUE,"Est. de Fact.";#N/A,#N/A,TRUE,"Capitulo 19";#N/A,#N/A,TRUE,"Proyecto P855"}</definedName>
    <definedName name="__wrn1_3" localSheetId="26" hidden="1">{#N/A,#N/A,TRUE,"Est. de Fact.";#N/A,#N/A,TRUE,"Capitulo 19";#N/A,#N/A,TRUE,"Proyecto P855"}</definedName>
    <definedName name="__wrn1_3" localSheetId="1" hidden="1">{#N/A,#N/A,TRUE,"Est. de Fact.";#N/A,#N/A,TRUE,"Capitulo 19";#N/A,#N/A,TRUE,"Proyecto P855"}</definedName>
    <definedName name="__wrn1_3" localSheetId="4" hidden="1">{#N/A,#N/A,TRUE,"Est. de Fact.";#N/A,#N/A,TRUE,"Capitulo 19";#N/A,#N/A,TRUE,"Proyecto P855"}</definedName>
    <definedName name="__wrn1_3" localSheetId="2" hidden="1">{#N/A,#N/A,TRUE,"Est. de Fact.";#N/A,#N/A,TRUE,"Capitulo 19";#N/A,#N/A,TRUE,"Proyecto P855"}</definedName>
    <definedName name="__wrn1_3" localSheetId="0" hidden="1">{#N/A,#N/A,TRUE,"Est. de Fact.";#N/A,#N/A,TRUE,"Capitulo 19";#N/A,#N/A,TRUE,"Proyecto P855"}</definedName>
    <definedName name="__wrn1_3" localSheetId="6" hidden="1">{#N/A,#N/A,TRUE,"Est. de Fact.";#N/A,#N/A,TRUE,"Capitulo 19";#N/A,#N/A,TRUE,"Proyecto P855"}</definedName>
    <definedName name="__wrn1_3" localSheetId="16" hidden="1">{#N/A,#N/A,TRUE,"Est. de Fact.";#N/A,#N/A,TRUE,"Capitulo 19";#N/A,#N/A,TRUE,"Proyecto P855"}</definedName>
    <definedName name="__wrn1_3" hidden="1">{#N/A,#N/A,TRUE,"Est. de Fact.";#N/A,#N/A,TRUE,"Capitulo 19";#N/A,#N/A,TRUE,"Proyecto P855"}</definedName>
    <definedName name="__wrn1_4" localSheetId="15" hidden="1">{#N/A,#N/A,TRUE,"Est. de Fact.";#N/A,#N/A,TRUE,"Capitulo 19";#N/A,#N/A,TRUE,"Proyecto P855"}</definedName>
    <definedName name="__wrn1_4" localSheetId="25" hidden="1">{#N/A,#N/A,TRUE,"Est. de Fact.";#N/A,#N/A,TRUE,"Capitulo 19";#N/A,#N/A,TRUE,"Proyecto P855"}</definedName>
    <definedName name="__wrn1_4" localSheetId="24" hidden="1">{#N/A,#N/A,TRUE,"Est. de Fact.";#N/A,#N/A,TRUE,"Capitulo 19";#N/A,#N/A,TRUE,"Proyecto P855"}</definedName>
    <definedName name="__wrn1_4" localSheetId="26" hidden="1">{#N/A,#N/A,TRUE,"Est. de Fact.";#N/A,#N/A,TRUE,"Capitulo 19";#N/A,#N/A,TRUE,"Proyecto P855"}</definedName>
    <definedName name="__wrn1_4" localSheetId="1" hidden="1">{#N/A,#N/A,TRUE,"Est. de Fact.";#N/A,#N/A,TRUE,"Capitulo 19";#N/A,#N/A,TRUE,"Proyecto P855"}</definedName>
    <definedName name="__wrn1_4" localSheetId="4" hidden="1">{#N/A,#N/A,TRUE,"Est. de Fact.";#N/A,#N/A,TRUE,"Capitulo 19";#N/A,#N/A,TRUE,"Proyecto P855"}</definedName>
    <definedName name="__wrn1_4" localSheetId="2" hidden="1">{#N/A,#N/A,TRUE,"Est. de Fact.";#N/A,#N/A,TRUE,"Capitulo 19";#N/A,#N/A,TRUE,"Proyecto P855"}</definedName>
    <definedName name="__wrn1_4" localSheetId="0" hidden="1">{#N/A,#N/A,TRUE,"Est. de Fact.";#N/A,#N/A,TRUE,"Capitulo 19";#N/A,#N/A,TRUE,"Proyecto P855"}</definedName>
    <definedName name="__wrn1_4" localSheetId="6" hidden="1">{#N/A,#N/A,TRUE,"Est. de Fact.";#N/A,#N/A,TRUE,"Capitulo 19";#N/A,#N/A,TRUE,"Proyecto P855"}</definedName>
    <definedName name="__wrn1_4" localSheetId="16" hidden="1">{#N/A,#N/A,TRUE,"Est. de Fact.";#N/A,#N/A,TRUE,"Capitulo 19";#N/A,#N/A,TRUE,"Proyecto P855"}</definedName>
    <definedName name="__wrn1_4" hidden="1">{#N/A,#N/A,TRUE,"Est. de Fact.";#N/A,#N/A,TRUE,"Capitulo 19";#N/A,#N/A,TRUE,"Proyecto P855"}</definedName>
    <definedName name="__wrn1_5" localSheetId="15" hidden="1">{#N/A,#N/A,TRUE,"Est. de Fact.";#N/A,#N/A,TRUE,"Capitulo 19";#N/A,#N/A,TRUE,"Proyecto P855"}</definedName>
    <definedName name="__wrn1_5" localSheetId="25" hidden="1">{#N/A,#N/A,TRUE,"Est. de Fact.";#N/A,#N/A,TRUE,"Capitulo 19";#N/A,#N/A,TRUE,"Proyecto P855"}</definedName>
    <definedName name="__wrn1_5" localSheetId="24" hidden="1">{#N/A,#N/A,TRUE,"Est. de Fact.";#N/A,#N/A,TRUE,"Capitulo 19";#N/A,#N/A,TRUE,"Proyecto P855"}</definedName>
    <definedName name="__wrn1_5" localSheetId="26" hidden="1">{#N/A,#N/A,TRUE,"Est. de Fact.";#N/A,#N/A,TRUE,"Capitulo 19";#N/A,#N/A,TRUE,"Proyecto P855"}</definedName>
    <definedName name="__wrn1_5" localSheetId="1" hidden="1">{#N/A,#N/A,TRUE,"Est. de Fact.";#N/A,#N/A,TRUE,"Capitulo 19";#N/A,#N/A,TRUE,"Proyecto P855"}</definedName>
    <definedName name="__wrn1_5" localSheetId="4" hidden="1">{#N/A,#N/A,TRUE,"Est. de Fact.";#N/A,#N/A,TRUE,"Capitulo 19";#N/A,#N/A,TRUE,"Proyecto P855"}</definedName>
    <definedName name="__wrn1_5" localSheetId="2" hidden="1">{#N/A,#N/A,TRUE,"Est. de Fact.";#N/A,#N/A,TRUE,"Capitulo 19";#N/A,#N/A,TRUE,"Proyecto P855"}</definedName>
    <definedName name="__wrn1_5" localSheetId="0" hidden="1">{#N/A,#N/A,TRUE,"Est. de Fact.";#N/A,#N/A,TRUE,"Capitulo 19";#N/A,#N/A,TRUE,"Proyecto P855"}</definedName>
    <definedName name="__wrn1_5" localSheetId="6" hidden="1">{#N/A,#N/A,TRUE,"Est. de Fact.";#N/A,#N/A,TRUE,"Capitulo 19";#N/A,#N/A,TRUE,"Proyecto P855"}</definedName>
    <definedName name="__wrn1_5" localSheetId="16" hidden="1">{#N/A,#N/A,TRUE,"Est. de Fact.";#N/A,#N/A,TRUE,"Capitulo 19";#N/A,#N/A,TRUE,"Proyecto P855"}</definedName>
    <definedName name="__wrn1_5" hidden="1">{#N/A,#N/A,TRUE,"Est. de Fact.";#N/A,#N/A,TRUE,"Capitulo 19";#N/A,#N/A,TRUE,"Proyecto P855"}</definedName>
    <definedName name="__wrn2" localSheetId="15" hidden="1">{#N/A,#N/A,TRUE,"Est. de Fact.";#N/A,#N/A,TRUE,"Capitulo 19";#N/A,#N/A,TRUE,"Proyecto P855"}</definedName>
    <definedName name="__wrn2" localSheetId="25" hidden="1">{#N/A,#N/A,TRUE,"Est. de Fact.";#N/A,#N/A,TRUE,"Capitulo 19";#N/A,#N/A,TRUE,"Proyecto P855"}</definedName>
    <definedName name="__wrn2" localSheetId="24" hidden="1">{#N/A,#N/A,TRUE,"Est. de Fact.";#N/A,#N/A,TRUE,"Capitulo 19";#N/A,#N/A,TRUE,"Proyecto P855"}</definedName>
    <definedName name="__wrn2" localSheetId="26" hidden="1">{#N/A,#N/A,TRUE,"Est. de Fact.";#N/A,#N/A,TRUE,"Capitulo 19";#N/A,#N/A,TRUE,"Proyecto P855"}</definedName>
    <definedName name="__wrn2" localSheetId="1" hidden="1">{#N/A,#N/A,TRUE,"Est. de Fact.";#N/A,#N/A,TRUE,"Capitulo 19";#N/A,#N/A,TRUE,"Proyecto P855"}</definedName>
    <definedName name="__wrn2" localSheetId="4" hidden="1">{#N/A,#N/A,TRUE,"Est. de Fact.";#N/A,#N/A,TRUE,"Capitulo 19";#N/A,#N/A,TRUE,"Proyecto P855"}</definedName>
    <definedName name="__wrn2" localSheetId="2" hidden="1">{#N/A,#N/A,TRUE,"Est. de Fact.";#N/A,#N/A,TRUE,"Capitulo 19";#N/A,#N/A,TRUE,"Proyecto P855"}</definedName>
    <definedName name="__wrn2" localSheetId="0" hidden="1">{#N/A,#N/A,TRUE,"Est. de Fact.";#N/A,#N/A,TRUE,"Capitulo 19";#N/A,#N/A,TRUE,"Proyecto P855"}</definedName>
    <definedName name="__wrn2" localSheetId="6" hidden="1">{#N/A,#N/A,TRUE,"Est. de Fact.";#N/A,#N/A,TRUE,"Capitulo 19";#N/A,#N/A,TRUE,"Proyecto P855"}</definedName>
    <definedName name="__wrn2" localSheetId="16" hidden="1">{#N/A,#N/A,TRUE,"Est. de Fact.";#N/A,#N/A,TRUE,"Capitulo 19";#N/A,#N/A,TRUE,"Proyecto P855"}</definedName>
    <definedName name="__wrn2" hidden="1">{#N/A,#N/A,TRUE,"Est. de Fact.";#N/A,#N/A,TRUE,"Capitulo 19";#N/A,#N/A,TRUE,"Proyecto P855"}</definedName>
    <definedName name="__wrn2_1" hidden="1">{#N/A,#N/A,TRUE,"Est. de Fact.";#N/A,#N/A,TRUE,"Capitulo 19";#N/A,#N/A,TRUE,"Proyecto P855"}</definedName>
    <definedName name="__wrn3" localSheetId="15" hidden="1">{#N/A,#N/A,FALSE,"Total_OC015";#N/A,#N/A,FALSE,"ADMIN";#N/A,#N/A,FALSE,"PROCES";#N/A,#N/A,FALSE,"mecan";#N/A,#N/A,FALSE,"civil";#N/A,#N/A,FALSE,"CAÑER";#N/A,#N/A,FALSE,"ELEC";#N/A,#N/A,FALSE,"INSTR"}</definedName>
    <definedName name="__wrn3" localSheetId="25" hidden="1">{#N/A,#N/A,FALSE,"Total_OC015";#N/A,#N/A,FALSE,"ADMIN";#N/A,#N/A,FALSE,"PROCES";#N/A,#N/A,FALSE,"mecan";#N/A,#N/A,FALSE,"civil";#N/A,#N/A,FALSE,"CAÑER";#N/A,#N/A,FALSE,"ELEC";#N/A,#N/A,FALSE,"INSTR"}</definedName>
    <definedName name="__wrn3" localSheetId="24" hidden="1">{#N/A,#N/A,FALSE,"Total_OC015";#N/A,#N/A,FALSE,"ADMIN";#N/A,#N/A,FALSE,"PROCES";#N/A,#N/A,FALSE,"mecan";#N/A,#N/A,FALSE,"civil";#N/A,#N/A,FALSE,"CAÑER";#N/A,#N/A,FALSE,"ELEC";#N/A,#N/A,FALSE,"INSTR"}</definedName>
    <definedName name="__wrn3" localSheetId="26" hidden="1">{#N/A,#N/A,FALSE,"Total_OC015";#N/A,#N/A,FALSE,"ADMIN";#N/A,#N/A,FALSE,"PROCES";#N/A,#N/A,FALSE,"mecan";#N/A,#N/A,FALSE,"civil";#N/A,#N/A,FALSE,"CAÑER";#N/A,#N/A,FALSE,"ELEC";#N/A,#N/A,FALSE,"INSTR"}</definedName>
    <definedName name="__wrn3" localSheetId="1" hidden="1">{#N/A,#N/A,FALSE,"Total_OC015";#N/A,#N/A,FALSE,"ADMIN";#N/A,#N/A,FALSE,"PROCES";#N/A,#N/A,FALSE,"mecan";#N/A,#N/A,FALSE,"civil";#N/A,#N/A,FALSE,"CAÑER";#N/A,#N/A,FALSE,"ELEC";#N/A,#N/A,FALSE,"INSTR"}</definedName>
    <definedName name="__wrn3" localSheetId="4" hidden="1">{#N/A,#N/A,FALSE,"Total_OC015";#N/A,#N/A,FALSE,"ADMIN";#N/A,#N/A,FALSE,"PROCES";#N/A,#N/A,FALSE,"mecan";#N/A,#N/A,FALSE,"civil";#N/A,#N/A,FALSE,"CAÑER";#N/A,#N/A,FALSE,"ELEC";#N/A,#N/A,FALSE,"INSTR"}</definedName>
    <definedName name="__wrn3" localSheetId="2" hidden="1">{#N/A,#N/A,FALSE,"Total_OC015";#N/A,#N/A,FALSE,"ADMIN";#N/A,#N/A,FALSE,"PROCES";#N/A,#N/A,FALSE,"mecan";#N/A,#N/A,FALSE,"civil";#N/A,#N/A,FALSE,"CAÑER";#N/A,#N/A,FALSE,"ELEC";#N/A,#N/A,FALSE,"INSTR"}</definedName>
    <definedName name="__wrn3" localSheetId="0" hidden="1">{#N/A,#N/A,FALSE,"Total_OC015";#N/A,#N/A,FALSE,"ADMIN";#N/A,#N/A,FALSE,"PROCES";#N/A,#N/A,FALSE,"mecan";#N/A,#N/A,FALSE,"civil";#N/A,#N/A,FALSE,"CAÑER";#N/A,#N/A,FALSE,"ELEC";#N/A,#N/A,FALSE,"INSTR"}</definedName>
    <definedName name="__wrn3" localSheetId="6" hidden="1">{#N/A,#N/A,FALSE,"Total_OC015";#N/A,#N/A,FALSE,"ADMIN";#N/A,#N/A,FALSE,"PROCES";#N/A,#N/A,FALSE,"mecan";#N/A,#N/A,FALSE,"civil";#N/A,#N/A,FALSE,"CAÑER";#N/A,#N/A,FALSE,"ELEC";#N/A,#N/A,FALSE,"INSTR"}</definedName>
    <definedName name="__wrn3" localSheetId="16" hidden="1">{#N/A,#N/A,FALSE,"Total_OC015";#N/A,#N/A,FALSE,"ADMIN";#N/A,#N/A,FALSE,"PROCES";#N/A,#N/A,FALSE,"mecan";#N/A,#N/A,FALSE,"civil";#N/A,#N/A,FALSE,"CAÑER";#N/A,#N/A,FALSE,"ELEC";#N/A,#N/A,FALSE,"INSTR"}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3_1" hidden="1">{#N/A,#N/A,FALSE,"Total_OC015";#N/A,#N/A,FALSE,"ADMIN";#N/A,#N/A,FALSE,"PROCES";#N/A,#N/A,FALSE,"mecan";#N/A,#N/A,FALSE,"civil";#N/A,#N/A,FALSE,"CAÑER";#N/A,#N/A,FALSE,"ELEC";#N/A,#N/A,FALSE,"INSTR"}</definedName>
    <definedName name="__wrn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2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2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2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2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lfn.BAHTTEXT" hidden="1">#NAME?</definedName>
    <definedName name="__xlfn.IFERROR" hidden="1">#NAME?</definedName>
    <definedName name="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" localSheetId="15" hidden="1">#REF!</definedName>
    <definedName name="_1" localSheetId="25" hidden="1">#REF!</definedName>
    <definedName name="_1" localSheetId="26" hidden="1">#REF!</definedName>
    <definedName name="_1" localSheetId="6" hidden="1">#REF!</definedName>
    <definedName name="_1" localSheetId="16" hidden="1">#REF!</definedName>
    <definedName name="_1" hidden="1">#REF!</definedName>
    <definedName name="_1_____________123Graph_AGRAFICO_1" hidden="1">'[3]GRAFICO A'!#REF!</definedName>
    <definedName name="_1______123Graph_A__200__BPF" hidden="1">#REF!</definedName>
    <definedName name="_1____123Graph_A__200__BPF" hidden="1">#REF!</definedName>
    <definedName name="_1___123Graph_A__200__BPF" hidden="1">#REF!</definedName>
    <definedName name="_1__123Graph_A__200__BPF" localSheetId="15" hidden="1">#REF!</definedName>
    <definedName name="_1__123Graph_A__200__BPF" localSheetId="25" hidden="1">#REF!</definedName>
    <definedName name="_1__123Graph_A__200__BPF" localSheetId="6" hidden="1">#REF!</definedName>
    <definedName name="_1__123Graph_A__200__BPF" hidden="1">#REF!</definedName>
    <definedName name="_1__123Graph_A121_2_A" hidden="1">[12]Sheet1!$M$7:$M$26</definedName>
    <definedName name="_1__123Graph_ACHART_14" hidden="1">[13]Total!$B$109:$S$109</definedName>
    <definedName name="_1__123Graph_AChart_1A" localSheetId="26" hidden="1">#REF!</definedName>
    <definedName name="_1__123Graph_AChart_1A" localSheetId="0" hidden="1">'[14]Attach 4-18'!#REF!</definedName>
    <definedName name="_1__123Graph_AChart_1A" localSheetId="6" hidden="1">#REF!</definedName>
    <definedName name="_1__123Graph_AChart_1A" hidden="1">#REF!</definedName>
    <definedName name="_1__123Graph_AENER_ARM" hidden="1">[5]Molin2003!$K$31:$K$35</definedName>
    <definedName name="_1__123Graph_AGRAFICO_1" hidden="1">'[3]GRAFICO A'!#REF!</definedName>
    <definedName name="_1__123Graph_AMES_EP" hidden="1">[15]CARATULA!#REF!</definedName>
    <definedName name="_10______123Graph_AGRANULOMETRIA_1" hidden="1">#REF!</definedName>
    <definedName name="_10____123Graph_C__200__D50" hidden="1">#REF!</definedName>
    <definedName name="_10___123Graph_BEFICIENCIA_1" hidden="1">#REF!</definedName>
    <definedName name="_10___123Graph_C__200__D50" hidden="1">#REF!</definedName>
    <definedName name="_10__123Graph_A351D_B" hidden="1">[12]Sheet1!#REF!</definedName>
    <definedName name="_10__123Graph_AGRAFICO_3" hidden="1">#REF!</definedName>
    <definedName name="_10__123Graph_AGRANULOMETRIA_1" hidden="1">#REF!</definedName>
    <definedName name="_10__123Graph_B__200__BPF" localSheetId="15" hidden="1">#REF!</definedName>
    <definedName name="_10__123Graph_B__200__BPF" localSheetId="25" hidden="1">#REF!</definedName>
    <definedName name="_10__123Graph_B__200__BPF" localSheetId="26" hidden="1">#REF!</definedName>
    <definedName name="_10__123Graph_B__200__BPF" hidden="1">#REF!</definedName>
    <definedName name="_10__123Graph_B__200__D50" localSheetId="15" hidden="1">#REF!</definedName>
    <definedName name="_10__123Graph_B__200__D50" localSheetId="25" hidden="1">#REF!</definedName>
    <definedName name="_10__123Graph_B__200__D50" hidden="1">#REF!</definedName>
    <definedName name="_10__123Graph_BChart_1A" localSheetId="15" hidden="1">#REF!</definedName>
    <definedName name="_10__123Graph_BChart_1A" localSheetId="25" hidden="1">#REF!</definedName>
    <definedName name="_10__123Graph_BChart_1A" localSheetId="0" hidden="1">'[4]Attach 4-18'!#REF!</definedName>
    <definedName name="_10__123Graph_BChart_1A" hidden="1">#REF!</definedName>
    <definedName name="_10__123Graph_BEFICIENCIA_1" hidden="1">#REF!</definedName>
    <definedName name="_10__123Graph_BEFICIENCIA_2" localSheetId="15" hidden="1">#REF!</definedName>
    <definedName name="_10__123Graph_BEFICIENCIA_2" localSheetId="25" hidden="1">#REF!</definedName>
    <definedName name="_10__123Graph_BEFICIENCIA_2" localSheetId="0" hidden="1">'[16]Cicl '!#REF!</definedName>
    <definedName name="_10__123Graph_BEFICIENCIA_2" hidden="1">#REF!</definedName>
    <definedName name="_10__123Graph_BGRANULOMETRIA_1" localSheetId="15" hidden="1">#REF!</definedName>
    <definedName name="_10__123Graph_BGRANULOMETRIA_1" localSheetId="25" hidden="1">#REF!</definedName>
    <definedName name="_10__123Graph_BGRANULOMETRIA_1" hidden="1">#REF!</definedName>
    <definedName name="_10__123Graph_C__200__D50" localSheetId="15" hidden="1">#REF!</definedName>
    <definedName name="_10__123Graph_C__200__D50" localSheetId="25" hidden="1">#REF!</definedName>
    <definedName name="_10__123Graph_C__200__D50" hidden="1">#REF!</definedName>
    <definedName name="_10__123Graph_EChart_1A" hidden="1">'[14]Attach 4-18'!#REF!</definedName>
    <definedName name="_10__123Graph_XENER_ARM" hidden="1">[5]Molin2003!$A$11:$A$15</definedName>
    <definedName name="_10__123Graph_XGRAFICO_1" hidden="1">#REF!</definedName>
    <definedName name="_100____123Graph_A__200__D50" localSheetId="15" hidden="1">#REF!</definedName>
    <definedName name="_100____123Graph_A__200__D50" localSheetId="25" hidden="1">#REF!</definedName>
    <definedName name="_100____123Graph_A__200__D50" hidden="1">#REF!</definedName>
    <definedName name="_100____123Graph_BGRANULOMETRIA_1" hidden="1">#REF!</definedName>
    <definedName name="_100___123Graph_A__200__BPF" hidden="1">#REF!</definedName>
    <definedName name="_100__123Graph_AEAP205_A" hidden="1">[12]Sheet1!#REF!</definedName>
    <definedName name="_100__123Graph_C__200__BPF" hidden="1">#REF!</definedName>
    <definedName name="_101____123Graph_AChart_1A" localSheetId="15" hidden="1">#REF!</definedName>
    <definedName name="_101____123Graph_AChart_1A" localSheetId="25" hidden="1">#REF!</definedName>
    <definedName name="_101____123Graph_AChart_1A" localSheetId="0" hidden="1">'[4]Attach 4-18'!#REF!</definedName>
    <definedName name="_101____123Graph_AChart_1A" hidden="1">#REF!</definedName>
    <definedName name="_101____123Graph_C__200__BPF" hidden="1">#REF!</definedName>
    <definedName name="_101___123Graph_A__200__D50" hidden="1">#REF!</definedName>
    <definedName name="_101__123Graph_AEAP205_B" hidden="1">[12]Sheet1!#REF!</definedName>
    <definedName name="_102______123Graph_FChart_1A" localSheetId="15" hidden="1">#REF!</definedName>
    <definedName name="_102______123Graph_FChart_1A" localSheetId="25" hidden="1">#REF!</definedName>
    <definedName name="_102______123Graph_FChart_1A" localSheetId="0" hidden="1">'[4]Attach 4-18'!#REF!</definedName>
    <definedName name="_102______123Graph_FChart_1A" hidden="1">#REF!</definedName>
    <definedName name="_102____123Graph_AEFICIENCIA_1" localSheetId="15" hidden="1">#REF!</definedName>
    <definedName name="_102____123Graph_AEFICIENCIA_1" localSheetId="25" hidden="1">#REF!</definedName>
    <definedName name="_102____123Graph_AEFICIENCIA_1" hidden="1">#REF!</definedName>
    <definedName name="_102____123Graph_C__200__D50" hidden="1">#REF!</definedName>
    <definedName name="_102___123Graph_AEFICIENCIA_1" hidden="1">#REF!</definedName>
    <definedName name="_102__123Graph_AEAP205_C" hidden="1">[12]Sheet1!#REF!</definedName>
    <definedName name="_103____123Graph_AGRAFICO_1" localSheetId="15" hidden="1">#REF!</definedName>
    <definedName name="_103____123Graph_AGRAFICO_1" localSheetId="25" hidden="1">#REF!</definedName>
    <definedName name="_103____123Graph_AGRAFICO_1" hidden="1">#REF!</definedName>
    <definedName name="_103___123Graph_CGRANULOMETRIA_1" hidden="1">#REF!</definedName>
    <definedName name="_103__123Graph_AEAP205_D" hidden="1">[12]Sheet1!#REF!</definedName>
    <definedName name="_104____123Graph_AGRAFICO_2" localSheetId="15" hidden="1">#REF!</definedName>
    <definedName name="_104____123Graph_AGRAFICO_2" localSheetId="25" hidden="1">#REF!</definedName>
    <definedName name="_104____123Graph_AGRAFICO_2" hidden="1">#REF!</definedName>
    <definedName name="_104__123Graph_AEAP208_A" hidden="1">[12]Sheet1!#REF!</definedName>
    <definedName name="_105____123Graph_AGRAFICO_3" localSheetId="15" hidden="1">#REF!</definedName>
    <definedName name="_105____123Graph_AGRAFICO_3" localSheetId="25" hidden="1">#REF!</definedName>
    <definedName name="_105____123Graph_AGRAFICO_3" hidden="1">#REF!</definedName>
    <definedName name="_105____123Graph_XEFICIENCIA_1" hidden="1">#REF!</definedName>
    <definedName name="_105__123Graph_AEAP208_B" hidden="1">[12]Sheet1!#REF!</definedName>
    <definedName name="_105__123Graph_C__200__D50" hidden="1">#REF!</definedName>
    <definedName name="_106____123Graph_AGRANULOMETRIA_1" localSheetId="15" hidden="1">#REF!</definedName>
    <definedName name="_106____123Graph_AGRANULOMETRIA_1" localSheetId="25" hidden="1">#REF!</definedName>
    <definedName name="_106____123Graph_AGRANULOMETRIA_1" hidden="1">#REF!</definedName>
    <definedName name="_106____123Graph_CGRAFICO_2" hidden="1">#REF!</definedName>
    <definedName name="_106___123Graph_AGRAFICO_3" hidden="1">#REF!</definedName>
    <definedName name="_106__123Graph_AEAP208_C" hidden="1">[12]Sheet1!#REF!</definedName>
    <definedName name="_107____123Graph_B__200__BPF" localSheetId="15" hidden="1">#REF!</definedName>
    <definedName name="_107____123Graph_B__200__BPF" localSheetId="25" hidden="1">#REF!</definedName>
    <definedName name="_107____123Graph_B__200__BPF" hidden="1">#REF!</definedName>
    <definedName name="_107____123Graph_CGRANULOMETRIA_1" hidden="1">#REF!</definedName>
    <definedName name="_107___123Graph_E__200__D50" hidden="1">#REF!</definedName>
    <definedName name="_107__123Graph_AEAP208_D" hidden="1">[12]Sheet1!#REF!</definedName>
    <definedName name="_107__123Graph_C__200__D50" hidden="1">#REF!</definedName>
    <definedName name="_107__123Graph_CGRAFICO_2" hidden="1">#REF!</definedName>
    <definedName name="_108____123Graph_B__200__D50" localSheetId="15" hidden="1">#REF!</definedName>
    <definedName name="_108____123Graph_B__200__D50" localSheetId="25" hidden="1">#REF!</definedName>
    <definedName name="_108____123Graph_B__200__D50" hidden="1">#REF!</definedName>
    <definedName name="_108____123Graph_D__200__BPF" hidden="1">#REF!</definedName>
    <definedName name="_108__123Graph_AEAP411_A" hidden="1">[12]Sheet1!#REF!</definedName>
    <definedName name="_109____123Graph_BChart_1A" localSheetId="15" hidden="1">#REF!</definedName>
    <definedName name="_109____123Graph_BChart_1A" localSheetId="25" hidden="1">#REF!</definedName>
    <definedName name="_109____123Graph_BChart_1A" localSheetId="0" hidden="1">'[4]Attach 4-18'!#REF!</definedName>
    <definedName name="_109____123Graph_BChart_1A" hidden="1">#REF!</definedName>
    <definedName name="_109____123Graph_D__200__D50" hidden="1">#REF!</definedName>
    <definedName name="_109____123Graph_XGRAFICO_2" hidden="1">#REF!</definedName>
    <definedName name="_109__123Graph_AEAP411_B" hidden="1">[12]Sheet1!#REF!</definedName>
    <definedName name="_11______123Graph_B__200__BPF" hidden="1">#REF!</definedName>
    <definedName name="_11______123Graph_BEFICIENCIA_1" hidden="1">#REF!</definedName>
    <definedName name="_11____123Graph_CGRANULOMETRIA_1" hidden="1">#REF!</definedName>
    <definedName name="_11___123Graph_BGRAFICO_2" hidden="1">#REF!</definedName>
    <definedName name="_11___123Graph_CGRANULOMETRIA_1" hidden="1">#REF!</definedName>
    <definedName name="_11__123Graph_A351D_C" hidden="1">[12]Sheet1!#REF!</definedName>
    <definedName name="_11__123Graph_B__200__BPF" hidden="1">#REF!</definedName>
    <definedName name="_11__123Graph_B__200__D50" hidden="1">#REF!</definedName>
    <definedName name="_11__123Graph_BChart_1A" localSheetId="15" hidden="1">#REF!</definedName>
    <definedName name="_11__123Graph_BChart_1A" localSheetId="25" hidden="1">#REF!</definedName>
    <definedName name="_11__123Graph_BChart_1A" localSheetId="0" hidden="1">'[4]Attach 4-18'!#REF!</definedName>
    <definedName name="_11__123Graph_BChart_1A" hidden="1">#REF!</definedName>
    <definedName name="_11__123Graph_BEFICIENCIA_1" localSheetId="15" hidden="1">#REF!</definedName>
    <definedName name="_11__123Graph_BEFICIENCIA_1" localSheetId="25" hidden="1">#REF!</definedName>
    <definedName name="_11__123Graph_BEFICIENCIA_1" hidden="1">#REF!</definedName>
    <definedName name="_11__123Graph_BGRAFICO_2" hidden="1">'[3]GRAFICO A'!#REF!</definedName>
    <definedName name="_11__123Graph_BGRANULOMETRIA_1" localSheetId="15" hidden="1">#REF!</definedName>
    <definedName name="_11__123Graph_BGRANULOMETRIA_1" localSheetId="25" hidden="1">#REF!</definedName>
    <definedName name="_11__123Graph_BGRANULOMETRIA_1" hidden="1">#REF!</definedName>
    <definedName name="_11__123Graph_C__200__BPF" localSheetId="15" hidden="1">#REF!</definedName>
    <definedName name="_11__123Graph_C__200__BPF" localSheetId="25" hidden="1">#REF!</definedName>
    <definedName name="_11__123Graph_C__200__BPF" hidden="1">#REF!</definedName>
    <definedName name="_11__123Graph_CGRAFICO_2" hidden="1">#REF!</definedName>
    <definedName name="_11__123Graph_CGRANULOMETRIA_1" localSheetId="15" hidden="1">#REF!</definedName>
    <definedName name="_11__123Graph_CGRANULOMETRIA_1" localSheetId="25" hidden="1">#REF!</definedName>
    <definedName name="_11__123Graph_CGRANULOMETRIA_1" hidden="1">#REF!</definedName>
    <definedName name="_11__123Graph_XENERG_51" hidden="1">[5]Molin2003!$A$11:$A$15</definedName>
    <definedName name="_11__123Graph_XGRAFICO_2" hidden="1">#REF!</definedName>
    <definedName name="_110____123Graph_BEFICIENCIA_1" localSheetId="15" hidden="1">#REF!</definedName>
    <definedName name="_110____123Graph_BEFICIENCIA_1" localSheetId="25" hidden="1">#REF!</definedName>
    <definedName name="_110____123Graph_BEFICIENCIA_1" hidden="1">#REF!</definedName>
    <definedName name="_110____123Graph_E__200__BPF" hidden="1">#REF!</definedName>
    <definedName name="_110____123Graph_XGRAFICO_3" hidden="1">#REF!</definedName>
    <definedName name="_110__123Graph_AEAP411_C" hidden="1">[12]Sheet1!#REF!</definedName>
    <definedName name="_110__123Graph_CGRAFICO_2" hidden="1">#REF!</definedName>
    <definedName name="_111____123Graph_BGRAFICO_2" localSheetId="15" hidden="1">#REF!</definedName>
    <definedName name="_111____123Graph_BGRAFICO_2" localSheetId="25" hidden="1">#REF!</definedName>
    <definedName name="_111____123Graph_BGRAFICO_2" hidden="1">#REF!</definedName>
    <definedName name="_111____123Graph_E__200__D50" hidden="1">#REF!</definedName>
    <definedName name="_111___123Graph_X__200__D50" hidden="1">#REF!</definedName>
    <definedName name="_111__123Graph_AEAP411_D" hidden="1">[12]Sheet1!#REF!</definedName>
    <definedName name="_112______123Graph_XChart_1A" localSheetId="15" hidden="1">#REF!</definedName>
    <definedName name="_112______123Graph_XChart_1A" localSheetId="25" hidden="1">#REF!</definedName>
    <definedName name="_112______123Graph_XChart_1A" localSheetId="0" hidden="1">'[4]Attach 4-18'!#REF!</definedName>
    <definedName name="_112______123Graph_XChart_1A" hidden="1">#REF!</definedName>
    <definedName name="_112____123Graph_BGRANULOMETRIA_1" localSheetId="15" hidden="1">#REF!</definedName>
    <definedName name="_112____123Graph_BGRANULOMETRIA_1" localSheetId="25" hidden="1">#REF!</definedName>
    <definedName name="_112____123Graph_BGRANULOMETRIA_1" hidden="1">#REF!</definedName>
    <definedName name="_112____123Graph_F__200__BPF" hidden="1">#REF!</definedName>
    <definedName name="_112__123Graph_AEAP413_A" hidden="1">[12]Sheet1!#REF!</definedName>
    <definedName name="_113____123Graph_C__200__BPF" localSheetId="15" hidden="1">#REF!</definedName>
    <definedName name="_113____123Graph_C__200__BPF" localSheetId="25" hidden="1">#REF!</definedName>
    <definedName name="_113____123Graph_C__200__BPF" hidden="1">#REF!</definedName>
    <definedName name="_113____123Graph_F__200__D50" hidden="1">#REF!</definedName>
    <definedName name="_113___123Graph_A__200__D50" hidden="1">#REF!</definedName>
    <definedName name="_113__123Graph_AEAP413_B" hidden="1">[12]Sheet1!#REF!</definedName>
    <definedName name="_114____123Graph_C__200__D50" localSheetId="15" hidden="1">#REF!</definedName>
    <definedName name="_114____123Graph_C__200__D50" localSheetId="25" hidden="1">#REF!</definedName>
    <definedName name="_114____123Graph_C__200__D50" hidden="1">#REF!</definedName>
    <definedName name="_114____123Graph_X__200__BPF" hidden="1">#REF!</definedName>
    <definedName name="_114___123Graph_AEFICIENCIA_1" hidden="1">#REF!</definedName>
    <definedName name="_114__123Graph_AEAP413_C" hidden="1">[12]Sheet1!#REF!</definedName>
    <definedName name="_114__123Graph_CGRANULOMETRIA_1" hidden="1">#REF!</definedName>
    <definedName name="_115____123Graph_CChart_1A" localSheetId="15" hidden="1">#REF!</definedName>
    <definedName name="_115____123Graph_CChart_1A" localSheetId="25" hidden="1">#REF!</definedName>
    <definedName name="_115____123Graph_CChart_1A" localSheetId="0" hidden="1">'[4]Attach 4-18'!#REF!</definedName>
    <definedName name="_115____123Graph_CChart_1A" hidden="1">#REF!</definedName>
    <definedName name="_115____123Graph_X__200__D50" hidden="1">#REF!</definedName>
    <definedName name="_115__123Graph_AEAP413_D" hidden="1">[12]Sheet1!#REF!</definedName>
    <definedName name="_116____123Graph_CGRAFICO_2" localSheetId="15" hidden="1">#REF!</definedName>
    <definedName name="_116____123Graph_CGRAFICO_2" localSheetId="25" hidden="1">#REF!</definedName>
    <definedName name="_116____123Graph_CGRAFICO_2" hidden="1">#REF!</definedName>
    <definedName name="_116____123Graph_XEFICIENCIA_1" hidden="1">#REF!</definedName>
    <definedName name="_116__123Graph_AFAEP_A" hidden="1">[12]Sheet1!#REF!</definedName>
    <definedName name="_117____123Graph_CGRANULOMETRIA_1" localSheetId="15" hidden="1">#REF!</definedName>
    <definedName name="_117____123Graph_CGRANULOMETRIA_1" localSheetId="25" hidden="1">#REF!</definedName>
    <definedName name="_117____123Graph_CGRANULOMETRIA_1" hidden="1">#REF!</definedName>
    <definedName name="_117___123Graph_CGRAFICO_2" hidden="1">#REF!</definedName>
    <definedName name="_117__123Graph_AFAEP_B" hidden="1">[12]Sheet1!#REF!</definedName>
    <definedName name="_117__123Graph_CGRANULOMETRIA_1" hidden="1">#REF!</definedName>
    <definedName name="_118____123Graph_D__200__BPF" localSheetId="15" hidden="1">#REF!</definedName>
    <definedName name="_118____123Graph_D__200__BPF" localSheetId="25" hidden="1">#REF!</definedName>
    <definedName name="_118____123Graph_D__200__BPF" hidden="1">#REF!</definedName>
    <definedName name="_118__123Graph_AFAEP_C" hidden="1">[12]Sheet1!#REF!</definedName>
    <definedName name="_119_____123Graph_E__200__D50" hidden="1">#REF!</definedName>
    <definedName name="_119____123Graph_D__200__D50" localSheetId="15" hidden="1">#REF!</definedName>
    <definedName name="_119____123Graph_D__200__D50" localSheetId="25" hidden="1">#REF!</definedName>
    <definedName name="_119____123Graph_D__200__D50" hidden="1">#REF!</definedName>
    <definedName name="_119__123Graph_AFAEP_D" hidden="1">[12]Sheet1!#REF!</definedName>
    <definedName name="_12______123Graph_B__200__D50" hidden="1">#REF!</definedName>
    <definedName name="_12______123Graph_BGRANULOMETRIA_1" hidden="1">#REF!</definedName>
    <definedName name="_12____123Graph_D__200__BPF" hidden="1">#REF!</definedName>
    <definedName name="_12___123Graph_BGRANULOMETRIA_1" hidden="1">#REF!</definedName>
    <definedName name="_12___123Graph_D__200__BPF" hidden="1">#REF!</definedName>
    <definedName name="_12__123Graph_A351D_D" hidden="1">[12]Sheet1!#REF!</definedName>
    <definedName name="_12__123Graph_AChart_1A" localSheetId="15" hidden="1">#REF!</definedName>
    <definedName name="_12__123Graph_AChart_1A" localSheetId="25" hidden="1">#REF!</definedName>
    <definedName name="_12__123Graph_AChart_1A" localSheetId="0" hidden="1">'[14]Attach 4-18'!#REF!</definedName>
    <definedName name="_12__123Graph_AChart_1A" hidden="1">#REF!</definedName>
    <definedName name="_12__123Graph_AGRANULOMETRIA_1" hidden="1">#REF!</definedName>
    <definedName name="_12__123Graph_B__200__D50" localSheetId="15" hidden="1">#REF!</definedName>
    <definedName name="_12__123Graph_B__200__D50" localSheetId="25" hidden="1">#REF!</definedName>
    <definedName name="_12__123Graph_B__200__D50" hidden="1">#REF!</definedName>
    <definedName name="_12__123Graph_BEFICIENCIA_1" localSheetId="15" hidden="1">#REF!</definedName>
    <definedName name="_12__123Graph_BEFICIENCIA_1" localSheetId="25" hidden="1">#REF!</definedName>
    <definedName name="_12__123Graph_BEFICIENCIA_1" hidden="1">#REF!</definedName>
    <definedName name="_12__123Graph_BGRANULOMETRIA_1" localSheetId="15" hidden="1">#REF!</definedName>
    <definedName name="_12__123Graph_BGRANULOMETRIA_1" localSheetId="25" hidden="1">#REF!</definedName>
    <definedName name="_12__123Graph_BGRANULOMETRIA_1" hidden="1">#REF!</definedName>
    <definedName name="_12__123Graph_BGRANULOMETRIA_2" localSheetId="15" hidden="1">#REF!</definedName>
    <definedName name="_12__123Graph_BGRANULOMETRIA_2" localSheetId="25" hidden="1">#REF!</definedName>
    <definedName name="_12__123Graph_BGRANULOMETRIA_2" localSheetId="0" hidden="1">'[16]Cicl '!#REF!</definedName>
    <definedName name="_12__123Graph_BGRANULOMETRIA_2" hidden="1">#REF!</definedName>
    <definedName name="_12__123Graph_C__200__D50" localSheetId="15" hidden="1">#REF!</definedName>
    <definedName name="_12__123Graph_C__200__D50" localSheetId="25" hidden="1">#REF!</definedName>
    <definedName name="_12__123Graph_C__200__D50" hidden="1">#REF!</definedName>
    <definedName name="_12__123Graph_D__200__BPF" localSheetId="15" hidden="1">#REF!</definedName>
    <definedName name="_12__123Graph_D__200__BPF" localSheetId="25" hidden="1">#REF!</definedName>
    <definedName name="_12__123Graph_D__200__BPF" hidden="1">#REF!</definedName>
    <definedName name="_12__123Graph_FChart_1A" hidden="1">'[14]Attach 4-18'!#REF!</definedName>
    <definedName name="_12__123Graph_XENER_MEP" hidden="1">[5]Molin2003!$A$11:$A$15</definedName>
    <definedName name="_12__123Graph_XGRAFICO_3" hidden="1">#REF!</definedName>
    <definedName name="_12__123Graph_XMES_EP" localSheetId="15" hidden="1">#REF!</definedName>
    <definedName name="_12__123Graph_XMES_EP" localSheetId="25" hidden="1">#REF!</definedName>
    <definedName name="_12__123Graph_XMES_EP" localSheetId="0" hidden="1">[15]CARATULA!#REF!</definedName>
    <definedName name="_12__123Graph_XMES_EP" hidden="1">#REF!</definedName>
    <definedName name="_120____123Graph_DChart_1A" localSheetId="15" hidden="1">#REF!</definedName>
    <definedName name="_120____123Graph_DChart_1A" localSheetId="25" hidden="1">#REF!</definedName>
    <definedName name="_120____123Graph_DChart_1A" localSheetId="0" hidden="1">'[4]Attach 4-18'!#REF!</definedName>
    <definedName name="_120____123Graph_DChart_1A" hidden="1">#REF!</definedName>
    <definedName name="_120____123Graph_XGRAFICO_1" hidden="1">#REF!</definedName>
    <definedName name="_120__123Graph_ANORTH_FLUME_A" hidden="1">[12]Sheet1!#REF!</definedName>
    <definedName name="_121_____123Graph_F__200__D50" hidden="1">#REF!</definedName>
    <definedName name="_121____123Graph_E__200__BPF" localSheetId="15" hidden="1">#REF!</definedName>
    <definedName name="_121____123Graph_E__200__BPF" localSheetId="25" hidden="1">#REF!</definedName>
    <definedName name="_121____123Graph_E__200__BPF" hidden="1">#REF!</definedName>
    <definedName name="_121____123Graph_XGRAFICO_2" hidden="1">#REF!</definedName>
    <definedName name="_121__123Graph_ANORTH_FLUME_B" hidden="1">[12]Sheet1!#REF!</definedName>
    <definedName name="_121__123Graph_D__200__BPF" hidden="1">#REF!</definedName>
    <definedName name="_122____123Graph_E__200__D50" localSheetId="15" hidden="1">#REF!</definedName>
    <definedName name="_122____123Graph_E__200__D50" localSheetId="25" hidden="1">#REF!</definedName>
    <definedName name="_122____123Graph_E__200__D50" hidden="1">#REF!</definedName>
    <definedName name="_122____123Graph_XGRAFICO_3" hidden="1">#REF!</definedName>
    <definedName name="_122___123Graph_B__200__D50" hidden="1">#REF!</definedName>
    <definedName name="_122__123Graph_ANORTH_FLUME_C" hidden="1">[12]Sheet1!#REF!</definedName>
    <definedName name="_12222" hidden="1">#REF!</definedName>
    <definedName name="_123____123Graph_EChart_1A" localSheetId="15" hidden="1">#REF!</definedName>
    <definedName name="_123____123Graph_EChart_1A" localSheetId="25" hidden="1">#REF!</definedName>
    <definedName name="_123____123Graph_EChart_1A" localSheetId="0" hidden="1">'[4]Attach 4-18'!#REF!</definedName>
    <definedName name="_123____123Graph_EChart_1A" hidden="1">#REF!</definedName>
    <definedName name="_123____123Graph_XGRANULOMETRIA_1" hidden="1">#REF!</definedName>
    <definedName name="_123___123Graph_F__200__BPF" hidden="1">#REF!</definedName>
    <definedName name="_123__123Graph_ANORTH_FLUME_D" hidden="1">[12]Sheet1!#REF!</definedName>
    <definedName name="_124____123Graph_F__200__BPF" localSheetId="15" hidden="1">#REF!</definedName>
    <definedName name="_124____123Graph_F__200__BPF" localSheetId="25" hidden="1">#REF!</definedName>
    <definedName name="_124____123Graph_F__200__BPF" hidden="1">#REF!</definedName>
    <definedName name="_124___123Graph_A__200__BPF" hidden="1">#REF!</definedName>
    <definedName name="_124__123Graph_APBR_FLUME_A" hidden="1">[12]Sheet1!#REF!</definedName>
    <definedName name="_124__123Graph_D__200__BPF" hidden="1">#REF!</definedName>
    <definedName name="_125____123Graph_F__200__D50" localSheetId="15" hidden="1">#REF!</definedName>
    <definedName name="_125____123Graph_F__200__D50" localSheetId="25" hidden="1">#REF!</definedName>
    <definedName name="_125____123Graph_F__200__D50" hidden="1">#REF!</definedName>
    <definedName name="_125___123Graph_A__200__D50" hidden="1">#REF!</definedName>
    <definedName name="_125__123Graph_APBR_FLUME_B" hidden="1">[12]Sheet1!#REF!</definedName>
    <definedName name="_126____123Graph_FChart_1A" localSheetId="15" hidden="1">#REF!</definedName>
    <definedName name="_126____123Graph_FChart_1A" localSheetId="25" hidden="1">#REF!</definedName>
    <definedName name="_126____123Graph_FChart_1A" localSheetId="0" hidden="1">'[4]Attach 4-18'!#REF!</definedName>
    <definedName name="_126____123Graph_FChart_1A" hidden="1">#REF!</definedName>
    <definedName name="_126___123Graph_AEFICIENCIA_1" hidden="1">#REF!</definedName>
    <definedName name="_126__123Graph_APBR_FLUME_C" hidden="1">[12]Sheet1!#REF!</definedName>
    <definedName name="_127____123Graph_X__200__BPF" localSheetId="15" hidden="1">#REF!</definedName>
    <definedName name="_127____123Graph_X__200__BPF" localSheetId="25" hidden="1">#REF!</definedName>
    <definedName name="_127____123Graph_X__200__BPF" hidden="1">#REF!</definedName>
    <definedName name="_127___123Graph_BGRANULOMETRIA_1" hidden="1">#REF!</definedName>
    <definedName name="_127__123Graph_APBR_FLUME_D" hidden="1">[12]Sheet1!#REF!</definedName>
    <definedName name="_128____123Graph_X__200__D50" localSheetId="15" hidden="1">#REF!</definedName>
    <definedName name="_128____123Graph_X__200__D50" localSheetId="25" hidden="1">#REF!</definedName>
    <definedName name="_128____123Graph_X__200__D50" hidden="1">#REF!</definedName>
    <definedName name="_128__123Graph_APW702_A" hidden="1">[12]Sheet1!#REF!</definedName>
    <definedName name="_128__123Graph_D__200__D50" hidden="1">#REF!</definedName>
    <definedName name="_129____123Graph_XChart_1A" localSheetId="15" hidden="1">#REF!</definedName>
    <definedName name="_129____123Graph_XChart_1A" localSheetId="25" hidden="1">#REF!</definedName>
    <definedName name="_129____123Graph_XChart_1A" localSheetId="0" hidden="1">'[4]Attach 4-18'!#REF!</definedName>
    <definedName name="_129____123Graph_XChart_1A" hidden="1">#REF!</definedName>
    <definedName name="_129___123Graph_XGRAFICO_1" hidden="1">#REF!</definedName>
    <definedName name="_129__123Graph_APW702_B" hidden="1">[12]Sheet1!#REF!</definedName>
    <definedName name="_13______123Graph_BEFICIENCIA_1" hidden="1">#REF!</definedName>
    <definedName name="_13____123Graph_D__200__D50" hidden="1">#REF!</definedName>
    <definedName name="_13___123Graph_C__200__BPF" hidden="1">#REF!</definedName>
    <definedName name="_13___123Graph_D__200__D50" hidden="1">#REF!</definedName>
    <definedName name="_13__123Graph_A353T_A" hidden="1">[12]Sheet1!#REF!</definedName>
    <definedName name="_13__123Graph_AEFICIENCIA_1" localSheetId="15" hidden="1">#REF!</definedName>
    <definedName name="_13__123Graph_AEFICIENCIA_1" localSheetId="25" hidden="1">#REF!</definedName>
    <definedName name="_13__123Graph_AEFICIENCIA_1" hidden="1">#REF!</definedName>
    <definedName name="_13__123Graph_BEFICIENCIA_2" localSheetId="15" hidden="1">#REF!</definedName>
    <definedName name="_13__123Graph_BEFICIENCIA_2" localSheetId="25" hidden="1">#REF!</definedName>
    <definedName name="_13__123Graph_BEFICIENCIA_2" localSheetId="0" hidden="1">'[16]Cicl '!#REF!</definedName>
    <definedName name="_13__123Graph_BEFICIENCIA_2" hidden="1">#REF!</definedName>
    <definedName name="_13__123Graph_BGRAFICO_2" localSheetId="15" hidden="1">#REF!</definedName>
    <definedName name="_13__123Graph_BGRAFICO_2" localSheetId="25" hidden="1">#REF!</definedName>
    <definedName name="_13__123Graph_BGRAFICO_2" hidden="1">#REF!</definedName>
    <definedName name="_13__123Graph_C__200__BPF" localSheetId="15" hidden="1">#REF!</definedName>
    <definedName name="_13__123Graph_C__200__BPF" localSheetId="25" hidden="1">#REF!</definedName>
    <definedName name="_13__123Graph_C__200__BPF" hidden="1">#REF!</definedName>
    <definedName name="_13__123Graph_CChart_1A" localSheetId="15" hidden="1">#REF!</definedName>
    <definedName name="_13__123Graph_CChart_1A" localSheetId="25" hidden="1">#REF!</definedName>
    <definedName name="_13__123Graph_CChart_1A" localSheetId="0" hidden="1">'[14]Attach 4-18'!#REF!</definedName>
    <definedName name="_13__123Graph_CChart_1A" hidden="1">#REF!</definedName>
    <definedName name="_13__123Graph_D__200__D50" localSheetId="15" hidden="1">#REF!</definedName>
    <definedName name="_13__123Graph_D__200__D50" localSheetId="25" hidden="1">#REF!</definedName>
    <definedName name="_13__123Graph_D__200__D50" hidden="1">#REF!</definedName>
    <definedName name="_130_____123Graph_A__200__BPF" localSheetId="15" hidden="1">#REF!</definedName>
    <definedName name="_130_____123Graph_A__200__BPF" localSheetId="25" hidden="1">#REF!</definedName>
    <definedName name="_130_____123Graph_A__200__BPF" hidden="1">#REF!</definedName>
    <definedName name="_130____123Graph_XEFICIENCIA_1" localSheetId="15" hidden="1">#REF!</definedName>
    <definedName name="_130____123Graph_XEFICIENCIA_1" localSheetId="25" hidden="1">#REF!</definedName>
    <definedName name="_130____123Graph_XEFICIENCIA_1" hidden="1">#REF!</definedName>
    <definedName name="_130___123Graph_AGRAFICO_1" hidden="1">#REF!</definedName>
    <definedName name="_130__123Graph_APW702_C" hidden="1">[12]Sheet1!#REF!</definedName>
    <definedName name="_131_____123Graph_A__200__D50" localSheetId="15" hidden="1">#REF!</definedName>
    <definedName name="_131_____123Graph_A__200__D50" localSheetId="25" hidden="1">#REF!</definedName>
    <definedName name="_131_____123Graph_A__200__D50" hidden="1">#REF!</definedName>
    <definedName name="_131____123Graph_XGRAFICO_1" localSheetId="15" hidden="1">#REF!</definedName>
    <definedName name="_131____123Graph_XGRAFICO_1" localSheetId="25" hidden="1">#REF!</definedName>
    <definedName name="_131____123Graph_XGRAFICO_1" hidden="1">#REF!</definedName>
    <definedName name="_131___123Graph_AGRAFICO_2" hidden="1">#REF!</definedName>
    <definedName name="_131__123Graph_APW702_D" hidden="1">[12]Sheet1!#REF!</definedName>
    <definedName name="_131__123Graph_D__200__D50" hidden="1">#REF!</definedName>
    <definedName name="_132____123Graph_XGRAFICO_2" localSheetId="15" hidden="1">#REF!</definedName>
    <definedName name="_132____123Graph_XGRAFICO_2" localSheetId="25" hidden="1">#REF!</definedName>
    <definedName name="_132____123Graph_XGRAFICO_2" hidden="1">#REF!</definedName>
    <definedName name="_132___123Graph_AGRAFICO_3" hidden="1">#REF!</definedName>
    <definedName name="_132__123Graph_APW704_A" hidden="1">[12]Sheet1!#REF!</definedName>
    <definedName name="_133____123Graph_XGRAFICO_3" localSheetId="15" hidden="1">#REF!</definedName>
    <definedName name="_133____123Graph_XGRAFICO_3" localSheetId="25" hidden="1">#REF!</definedName>
    <definedName name="_133____123Graph_XGRAFICO_3" hidden="1">#REF!</definedName>
    <definedName name="_133___123Graph_AGRANULOMETRIA_1" hidden="1">#REF!</definedName>
    <definedName name="_133___123Graph_CGRANULOMETRIA_1" hidden="1">#REF!</definedName>
    <definedName name="_133__123Graph_APW704_B" hidden="1">[12]Sheet1!#REF!</definedName>
    <definedName name="_134____123Graph_XGRANULOMETRIA_1" localSheetId="15" hidden="1">#REF!</definedName>
    <definedName name="_134____123Graph_XGRANULOMETRIA_1" localSheetId="25" hidden="1">#REF!</definedName>
    <definedName name="_134____123Graph_XGRANULOMETRIA_1" hidden="1">#REF!</definedName>
    <definedName name="_134___123Graph_B__200__BPF" hidden="1">#REF!</definedName>
    <definedName name="_134__123Graph_APW704_C" hidden="1">[12]Sheet1!#REF!</definedName>
    <definedName name="_135_____123Graph_XGRAFICO_1" hidden="1">#REF!</definedName>
    <definedName name="_135___123Graph_B__200__D50" hidden="1">#REF!</definedName>
    <definedName name="_135__123Graph_APW704_D" hidden="1">[12]Sheet1!#REF!</definedName>
    <definedName name="_135__123Graph_E__200__BPF" hidden="1">#REF!</definedName>
    <definedName name="_136___123Graph_BEFICIENCIA_1" hidden="1">#REF!</definedName>
    <definedName name="_136___123Graph_E__200__BPF" hidden="1">#REF!</definedName>
    <definedName name="_136__123Graph_APW705_A" hidden="1">[12]Sheet1!#REF!</definedName>
    <definedName name="_137__123Graph_APW705_B" hidden="1">[12]Sheet1!#REF!</definedName>
    <definedName name="_138___123Graph_F__200__BPF" hidden="1">#REF!</definedName>
    <definedName name="_138__123Graph_APW705_C" hidden="1">[12]Sheet1!#REF!</definedName>
    <definedName name="_138__123Graph_E__200__BPF" hidden="1">#REF!</definedName>
    <definedName name="_139__123Graph_APW705_D" hidden="1">[12]Sheet1!#REF!</definedName>
    <definedName name="_14______123Graph_AGRAFICO_1" hidden="1">#REF!</definedName>
    <definedName name="_14____123Graph_E__200__BPF" hidden="1">#REF!</definedName>
    <definedName name="_14___123Graph_C__200__D50" hidden="1">#REF!</definedName>
    <definedName name="_14___123Graph_E__200__BPF" hidden="1">#REF!</definedName>
    <definedName name="_14__123Graph_A353T_B" hidden="1">[12]Sheet1!#REF!</definedName>
    <definedName name="_14__123Graph_AGRANULOMETRIA_1" localSheetId="15" hidden="1">#REF!</definedName>
    <definedName name="_14__123Graph_AGRANULOMETRIA_1" localSheetId="25" hidden="1">#REF!</definedName>
    <definedName name="_14__123Graph_AGRANULOMETRIA_1" hidden="1">#REF!</definedName>
    <definedName name="_14__123Graph_B__200__BPF" hidden="1">#REF!</definedName>
    <definedName name="_14__123Graph_BChart_1A" hidden="1">'[17]Attach 4-18'!#REF!</definedName>
    <definedName name="_14__123Graph_BEFICIENCIA_1" localSheetId="15" hidden="1">#REF!</definedName>
    <definedName name="_14__123Graph_BEFICIENCIA_1" localSheetId="25" hidden="1">#REF!</definedName>
    <definedName name="_14__123Graph_BEFICIENCIA_1" hidden="1">#REF!</definedName>
    <definedName name="_14__123Graph_BGRANULOMETRIA_1" localSheetId="15" hidden="1">#REF!</definedName>
    <definedName name="_14__123Graph_BGRANULOMETRIA_1" localSheetId="25" hidden="1">#REF!</definedName>
    <definedName name="_14__123Graph_BGRANULOMETRIA_1" hidden="1">#REF!</definedName>
    <definedName name="_14__123Graph_C__200__D50" localSheetId="15" hidden="1">#REF!</definedName>
    <definedName name="_14__123Graph_C__200__D50" localSheetId="25" hidden="1">#REF!</definedName>
    <definedName name="_14__123Graph_C__200__D50" hidden="1">#REF!</definedName>
    <definedName name="_14__123Graph_CGRANULOMETRIA_1" localSheetId="15" hidden="1">#REF!</definedName>
    <definedName name="_14__123Graph_CGRANULOMETRIA_1" localSheetId="25" hidden="1">#REF!</definedName>
    <definedName name="_14__123Graph_CGRANULOMETRIA_1" hidden="1">#REF!</definedName>
    <definedName name="_14__123Graph_E__200__BPF" localSheetId="15" hidden="1">#REF!</definedName>
    <definedName name="_14__123Graph_E__200__BPF" localSheetId="25" hidden="1">#REF!</definedName>
    <definedName name="_14__123Graph_E__200__BPF" hidden="1">#REF!</definedName>
    <definedName name="_14__123Graph_XChart_1A" hidden="1">'[14]Attach 4-18'!#REF!</definedName>
    <definedName name="_14__123Graph_XGRAFICO_1" hidden="1">#REF!</definedName>
    <definedName name="_140___123Graph_BGRAFICO_2" hidden="1">#REF!</definedName>
    <definedName name="_140__123Graph_AGRAFICO_2" hidden="1">#REF!</definedName>
    <definedName name="_140__123Graph_APW708_A" hidden="1">[12]Sheet1!#REF!</definedName>
    <definedName name="_141_____123Graph_AChart_1A" localSheetId="15" hidden="1">#REF!</definedName>
    <definedName name="_141_____123Graph_AChart_1A" localSheetId="25" hidden="1">#REF!</definedName>
    <definedName name="_141_____123Graph_AChart_1A" localSheetId="0" hidden="1">'[4]Attach 4-18'!#REF!</definedName>
    <definedName name="_141_____123Graph_AChart_1A" hidden="1">#REF!</definedName>
    <definedName name="_141___123Graph_BGRANULOMETRIA_1" hidden="1">#REF!</definedName>
    <definedName name="_141__123Graph_APW708_B" hidden="1">[12]Sheet1!#REF!</definedName>
    <definedName name="_142_____123Graph_AEFICIENCIA_1" localSheetId="15" hidden="1">#REF!</definedName>
    <definedName name="_142_____123Graph_AEFICIENCIA_1" localSheetId="25" hidden="1">#REF!</definedName>
    <definedName name="_142_____123Graph_AEFICIENCIA_1" hidden="1">#REF!</definedName>
    <definedName name="_142___123Graph_C__200__BPF" hidden="1">#REF!</definedName>
    <definedName name="_142___123Graph_XEFICIENCIA_1" hidden="1">#REF!</definedName>
    <definedName name="_142__123Graph_APW708_C" hidden="1">[12]Sheet1!#REF!</definedName>
    <definedName name="_142__123Graph_E__200__D50" hidden="1">#REF!</definedName>
    <definedName name="_143_____123Graph_AGRAFICO_1" localSheetId="15" hidden="1">#REF!</definedName>
    <definedName name="_143_____123Graph_AGRAFICO_1" localSheetId="25" hidden="1">#REF!</definedName>
    <definedName name="_143_____123Graph_AGRAFICO_1" hidden="1">#REF!</definedName>
    <definedName name="_143___123Graph_C__200__D50" hidden="1">#REF!</definedName>
    <definedName name="_143__123Graph_APW708_D" hidden="1">[12]Sheet1!#REF!</definedName>
    <definedName name="_144_____123Graph_AGRAFICO_2" localSheetId="15" hidden="1">#REF!</definedName>
    <definedName name="_144_____123Graph_AGRAFICO_2" localSheetId="25" hidden="1">#REF!</definedName>
    <definedName name="_144_____123Graph_AGRAFICO_2" hidden="1">#REF!</definedName>
    <definedName name="_144__123Graph_APW709_A" hidden="1">[12]Sheet1!#REF!</definedName>
    <definedName name="_145_____123Graph_AGRAFICO_3" localSheetId="15" hidden="1">#REF!</definedName>
    <definedName name="_145_____123Graph_AGRAFICO_3" localSheetId="25" hidden="1">#REF!</definedName>
    <definedName name="_145_____123Graph_AGRAFICO_3" hidden="1">#REF!</definedName>
    <definedName name="_145__123Graph_APW709_B" hidden="1">[12]Sheet1!#REF!</definedName>
    <definedName name="_145__123Graph_E__200__D50" hidden="1">#REF!</definedName>
    <definedName name="_146_____123Graph_AGRANULOMETRIA_1" localSheetId="15" hidden="1">#REF!</definedName>
    <definedName name="_146_____123Graph_AGRANULOMETRIA_1" localSheetId="25" hidden="1">#REF!</definedName>
    <definedName name="_146_____123Graph_AGRANULOMETRIA_1" hidden="1">#REF!</definedName>
    <definedName name="_146___123Graph_XGRAFICO_2" hidden="1">#REF!</definedName>
    <definedName name="_146__123Graph_APW709_C" hidden="1">[12]Sheet1!#REF!</definedName>
    <definedName name="_147_____123Graph_B__200__BPF" localSheetId="15" hidden="1">#REF!</definedName>
    <definedName name="_147_____123Graph_B__200__BPF" localSheetId="25" hidden="1">#REF!</definedName>
    <definedName name="_147_____123Graph_B__200__BPF" hidden="1">#REF!</definedName>
    <definedName name="_147___123Graph_CGRAFICO_2" hidden="1">#REF!</definedName>
    <definedName name="_147__123Graph_APW709_D" hidden="1">[12]Sheet1!#REF!</definedName>
    <definedName name="_148_____123Graph_B__200__D50" localSheetId="15" hidden="1">#REF!</definedName>
    <definedName name="_148_____123Graph_B__200__D50" localSheetId="25" hidden="1">#REF!</definedName>
    <definedName name="_148_____123Graph_B__200__D50" hidden="1">#REF!</definedName>
    <definedName name="_148___123Graph_CGRANULOMETRIA_1" hidden="1">#REF!</definedName>
    <definedName name="_148__123Graph_APW712_A" hidden="1">[12]Sheet1!#REF!</definedName>
    <definedName name="_149___123Graph_D__200__BPF" hidden="1">#REF!</definedName>
    <definedName name="_149__123Graph_APW712_B" hidden="1">[12]Sheet1!#REF!</definedName>
    <definedName name="_149__123Graph_F__200__BPF" hidden="1">#REF!</definedName>
    <definedName name="_15______123Graph_AGRAFICO_2" hidden="1">#REF!</definedName>
    <definedName name="_15____123Graph_E__200__D50" hidden="1">#REF!</definedName>
    <definedName name="_15___123Graph_CGRAFICO_2" hidden="1">#REF!</definedName>
    <definedName name="_15___123Graph_E__200__D50" hidden="1">#REF!</definedName>
    <definedName name="_15__123Graph_A353T_C" hidden="1">[12]Sheet1!#REF!</definedName>
    <definedName name="_15__123Graph_AGRAFICO_2" hidden="1">[10]CONSOCOS99!$D$75:$D$80</definedName>
    <definedName name="_15__123Graph_B__200__BPF" localSheetId="15" hidden="1">#REF!</definedName>
    <definedName name="_15__123Graph_B__200__BPF" localSheetId="25" hidden="1">#REF!</definedName>
    <definedName name="_15__123Graph_B__200__BPF" hidden="1">#REF!</definedName>
    <definedName name="_15__123Graph_BEFICIENCIA_1" hidden="1">#REF!</definedName>
    <definedName name="_15__123Graph_BGRAFICO_2" hidden="1">#REF!</definedName>
    <definedName name="_15__123Graph_C__200__BPF" localSheetId="15" hidden="1">#REF!</definedName>
    <definedName name="_15__123Graph_C__200__BPF" localSheetId="25" hidden="1">#REF!</definedName>
    <definedName name="_15__123Graph_C__200__BPF" hidden="1">#REF!</definedName>
    <definedName name="_15__123Graph_CGRAFICO_2" hidden="1">'[3]GRAFICO A'!#REF!</definedName>
    <definedName name="_15__123Graph_CGRANULOMETRIA_1" localSheetId="15" hidden="1">#REF!</definedName>
    <definedName name="_15__123Graph_CGRANULOMETRIA_1" localSheetId="25" hidden="1">#REF!</definedName>
    <definedName name="_15__123Graph_CGRANULOMETRIA_1" hidden="1">#REF!</definedName>
    <definedName name="_15__123Graph_D__200__BPF" localSheetId="15" hidden="1">#REF!</definedName>
    <definedName name="_15__123Graph_D__200__BPF" localSheetId="25" hidden="1">#REF!</definedName>
    <definedName name="_15__123Graph_D__200__BPF" hidden="1">#REF!</definedName>
    <definedName name="_15__123Graph_E__200__D50" localSheetId="15" hidden="1">#REF!</definedName>
    <definedName name="_15__123Graph_E__200__D50" localSheetId="25" hidden="1">#REF!</definedName>
    <definedName name="_15__123Graph_E__200__D50" hidden="1">#REF!</definedName>
    <definedName name="_15__123Graph_XGRAFICO_2" hidden="1">#REF!</definedName>
    <definedName name="_15__123Graph_XNET_ACUM" localSheetId="15" hidden="1">#REF!</definedName>
    <definedName name="_15__123Graph_XNET_ACUM" localSheetId="25" hidden="1">#REF!</definedName>
    <definedName name="_15__123Graph_XNET_ACUM" localSheetId="0" hidden="1">[15]CARATULA!#REF!</definedName>
    <definedName name="_15__123Graph_XNET_ACUM" hidden="1">#REF!</definedName>
    <definedName name="_150___123Graph_D__200__D50" hidden="1">#REF!</definedName>
    <definedName name="_150__123Graph_APW712_C" hidden="1">[12]Sheet1!#REF!</definedName>
    <definedName name="_151___123Graph_E__200__BPF" hidden="1">#REF!</definedName>
    <definedName name="_151__123Graph_APW712_D" hidden="1">[12]Sheet1!#REF!</definedName>
    <definedName name="_151__123Graph_C__200__BPF" hidden="1">#REF!</definedName>
    <definedName name="_152___123Graph_E__200__D50" hidden="1">#REF!</definedName>
    <definedName name="_152__123Graph_APW713_A" hidden="1">[12]Sheet1!#REF!</definedName>
    <definedName name="_152__123Graph_F__200__BPF" hidden="1">#REF!</definedName>
    <definedName name="_153____123Graph_AGRAFICO_2" hidden="1">#REF!</definedName>
    <definedName name="_153___123Graph_A__200__BPF" localSheetId="15" hidden="1">#REF!</definedName>
    <definedName name="_153___123Graph_A__200__BPF" localSheetId="25" hidden="1">#REF!</definedName>
    <definedName name="_153___123Graph_A__200__BPF" hidden="1">#REF!</definedName>
    <definedName name="_153___123Graph_F__200__BPF" hidden="1">#REF!</definedName>
    <definedName name="_153__123Graph_APW713_B" hidden="1">[12]Sheet1!#REF!</definedName>
    <definedName name="_154___123Graph_A__200__D50" localSheetId="15" hidden="1">#REF!</definedName>
    <definedName name="_154___123Graph_A__200__D50" localSheetId="25" hidden="1">#REF!</definedName>
    <definedName name="_154___123Graph_A__200__D50" hidden="1">#REF!</definedName>
    <definedName name="_154___123Graph_F__200__D50" hidden="1">#REF!</definedName>
    <definedName name="_154__123Graph_APW713_C" hidden="1">[12]Sheet1!#REF!</definedName>
    <definedName name="_155___123Graph_AEFICIENCIA_1" localSheetId="15" hidden="1">#REF!</definedName>
    <definedName name="_155___123Graph_AEFICIENCIA_1" localSheetId="25" hidden="1">#REF!</definedName>
    <definedName name="_155___123Graph_AEFICIENCIA_1" hidden="1">#REF!</definedName>
    <definedName name="_155___123Graph_X__200__BPF" hidden="1">#REF!</definedName>
    <definedName name="_155__123Graph_APW713_D" hidden="1">[12]Sheet1!#REF!</definedName>
    <definedName name="_156___123Graph_AGRAFICO_1" localSheetId="15" hidden="1">#REF!</definedName>
    <definedName name="_156___123Graph_AGRAFICO_1" localSheetId="25" hidden="1">#REF!</definedName>
    <definedName name="_156___123Graph_AGRAFICO_1" hidden="1">#REF!</definedName>
    <definedName name="_156___123Graph_X__200__D50" hidden="1">#REF!</definedName>
    <definedName name="_156__123Graph_APW715_A" hidden="1">[12]Sheet1!#REF!</definedName>
    <definedName name="_156__123Graph_F__200__D50" hidden="1">#REF!</definedName>
    <definedName name="_157____123Graph_B__200__D50" hidden="1">#REF!</definedName>
    <definedName name="_157___123Graph_AGRAFICO_2" localSheetId="15" hidden="1">#REF!</definedName>
    <definedName name="_157___123Graph_AGRAFICO_2" localSheetId="25" hidden="1">#REF!</definedName>
    <definedName name="_157___123Graph_AGRAFICO_2" hidden="1">#REF!</definedName>
    <definedName name="_157___123Graph_XEFICIENCIA_1" hidden="1">#REF!</definedName>
    <definedName name="_157__123Graph_APW715_B" hidden="1">[12]Sheet1!#REF!</definedName>
    <definedName name="_158_____123Graph_BChart_1A" localSheetId="15" hidden="1">#REF!</definedName>
    <definedName name="_158_____123Graph_BChart_1A" localSheetId="25" hidden="1">#REF!</definedName>
    <definedName name="_158_____123Graph_BChart_1A" localSheetId="0" hidden="1">'[4]Attach 4-18'!#REF!</definedName>
    <definedName name="_158_____123Graph_BChart_1A" hidden="1">#REF!</definedName>
    <definedName name="_158___123Graph_AGRAFICO_3" localSheetId="15" hidden="1">#REF!</definedName>
    <definedName name="_158___123Graph_AGRAFICO_3" localSheetId="25" hidden="1">#REF!</definedName>
    <definedName name="_158___123Graph_AGRAFICO_3" hidden="1">#REF!</definedName>
    <definedName name="_158__123Graph_APW715_C" hidden="1">[12]Sheet1!#REF!</definedName>
    <definedName name="_158__123Graph_D__200__BPF" hidden="1">#REF!</definedName>
    <definedName name="_159_____123Graph_BEFICIENCIA_1" localSheetId="15" hidden="1">#REF!</definedName>
    <definedName name="_159_____123Graph_BEFICIENCIA_1" localSheetId="25" hidden="1">#REF!</definedName>
    <definedName name="_159_____123Graph_BEFICIENCIA_1" hidden="1">#REF!</definedName>
    <definedName name="_159___123Graph_AGRANULOMETRIA_1" localSheetId="15" hidden="1">#REF!</definedName>
    <definedName name="_159___123Graph_AGRANULOMETRIA_1" localSheetId="25" hidden="1">#REF!</definedName>
    <definedName name="_159___123Graph_AGRANULOMETRIA_1" hidden="1">#REF!</definedName>
    <definedName name="_159__123Graph_APW715_D" hidden="1">[12]Sheet1!#REF!</definedName>
    <definedName name="_159__123Graph_F__200__D50" hidden="1">#REF!</definedName>
    <definedName name="_16______123Graph_BGRANULOMETRIA_1" hidden="1">#REF!</definedName>
    <definedName name="_16____123Graph_F__200__BPF" hidden="1">#REF!</definedName>
    <definedName name="_16___123Graph_CGRANULOMETRIA_1" hidden="1">#REF!</definedName>
    <definedName name="_16___123Graph_F__200__BPF" hidden="1">#REF!</definedName>
    <definedName name="_16__123Graph_A353T_D" hidden="1">[12]Sheet1!#REF!</definedName>
    <definedName name="_16__123Graph_AGRAFICO_3" hidden="1">[10]CONSOCOS99!$D$85:$D$91</definedName>
    <definedName name="_16__123Graph_B__200__D50" localSheetId="15" hidden="1">#REF!</definedName>
    <definedName name="_16__123Graph_B__200__D50" localSheetId="25" hidden="1">#REF!</definedName>
    <definedName name="_16__123Graph_B__200__D50" hidden="1">#REF!</definedName>
    <definedName name="_16__123Graph_BGRANULOMETRIA_1" localSheetId="15" hidden="1">#REF!</definedName>
    <definedName name="_16__123Graph_BGRANULOMETRIA_1" localSheetId="25" hidden="1">#REF!</definedName>
    <definedName name="_16__123Graph_BGRANULOMETRIA_1" hidden="1">#REF!</definedName>
    <definedName name="_16__123Graph_BGRANULOMETRIA_2" localSheetId="15" hidden="1">#REF!</definedName>
    <definedName name="_16__123Graph_BGRANULOMETRIA_2" localSheetId="25" hidden="1">#REF!</definedName>
    <definedName name="_16__123Graph_BGRANULOMETRIA_2" localSheetId="0" hidden="1">'[16]Cicl '!#REF!</definedName>
    <definedName name="_16__123Graph_BGRANULOMETRIA_2" hidden="1">#REF!</definedName>
    <definedName name="_16__123Graph_C__200__D50" localSheetId="15" hidden="1">#REF!</definedName>
    <definedName name="_16__123Graph_C__200__D50" localSheetId="25" hidden="1">#REF!</definedName>
    <definedName name="_16__123Graph_C__200__D50" hidden="1">#REF!</definedName>
    <definedName name="_16__123Graph_CChart_1A" localSheetId="15" hidden="1">#REF!</definedName>
    <definedName name="_16__123Graph_CChart_1A" localSheetId="25" hidden="1">#REF!</definedName>
    <definedName name="_16__123Graph_CChart_1A" localSheetId="0" hidden="1">'[4]Attach 4-18'!#REF!</definedName>
    <definedName name="_16__123Graph_CChart_1A" hidden="1">#REF!</definedName>
    <definedName name="_16__123Graph_CGRANULOMETRIA_1" hidden="1">#REF!</definedName>
    <definedName name="_16__123Graph_CGRANULOMETRIA_2" localSheetId="15" hidden="1">#REF!</definedName>
    <definedName name="_16__123Graph_CGRANULOMETRIA_2" localSheetId="25" hidden="1">#REF!</definedName>
    <definedName name="_16__123Graph_CGRANULOMETRIA_2" localSheetId="0" hidden="1">'[16]Cicl '!#REF!</definedName>
    <definedName name="_16__123Graph_CGRANULOMETRIA_2" hidden="1">#REF!</definedName>
    <definedName name="_16__123Graph_D__200__D50" localSheetId="15" hidden="1">#REF!</definedName>
    <definedName name="_16__123Graph_D__200__D50" localSheetId="25" hidden="1">#REF!</definedName>
    <definedName name="_16__123Graph_D__200__D50" hidden="1">#REF!</definedName>
    <definedName name="_16__123Graph_F__200__BPF" localSheetId="15" hidden="1">#REF!</definedName>
    <definedName name="_16__123Graph_F__200__BPF" localSheetId="25" hidden="1">#REF!</definedName>
    <definedName name="_16__123Graph_F__200__BPF" hidden="1">#REF!</definedName>
    <definedName name="_16__123Graph_XGRAFICO_3" hidden="1">#REF!</definedName>
    <definedName name="_160_____123Graph_BGRAFICO_2" localSheetId="15" hidden="1">#REF!</definedName>
    <definedName name="_160_____123Graph_BGRAFICO_2" localSheetId="25" hidden="1">#REF!</definedName>
    <definedName name="_160_____123Graph_BGRAFICO_2" hidden="1">#REF!</definedName>
    <definedName name="_160___123Graph_B__200__BPF" localSheetId="15" hidden="1">#REF!</definedName>
    <definedName name="_160___123Graph_B__200__BPF" localSheetId="25" hidden="1">#REF!</definedName>
    <definedName name="_160___123Graph_B__200__BPF" hidden="1">#REF!</definedName>
    <definedName name="_160__123Graph_APW716_A" hidden="1">[12]Sheet1!#REF!</definedName>
    <definedName name="_161_____123Graph_BGRANULOMETRIA_1" localSheetId="15" hidden="1">#REF!</definedName>
    <definedName name="_161_____123Graph_BGRANULOMETRIA_1" localSheetId="25" hidden="1">#REF!</definedName>
    <definedName name="_161_____123Graph_BGRANULOMETRIA_1" hidden="1">#REF!</definedName>
    <definedName name="_161___123Graph_B__200__D50" localSheetId="15" hidden="1">#REF!</definedName>
    <definedName name="_161___123Graph_B__200__D50" localSheetId="25" hidden="1">#REF!</definedName>
    <definedName name="_161___123Graph_B__200__D50" hidden="1">#REF!</definedName>
    <definedName name="_161___123Graph_XGRAFICO_1" hidden="1">#REF!</definedName>
    <definedName name="_161__123Graph_AGRAFICO_2" hidden="1">#REF!</definedName>
    <definedName name="_161__123Graph_APW716_B" hidden="1">[12]Sheet1!#REF!</definedName>
    <definedName name="_162_____123Graph_C__200__D50" localSheetId="15" hidden="1">#REF!</definedName>
    <definedName name="_162_____123Graph_C__200__D50" localSheetId="25" hidden="1">#REF!</definedName>
    <definedName name="_162_____123Graph_C__200__D50" hidden="1">#REF!</definedName>
    <definedName name="_162___123Graph_BEFICIENCIA_1" localSheetId="15" hidden="1">#REF!</definedName>
    <definedName name="_162___123Graph_BEFICIENCIA_1" localSheetId="25" hidden="1">#REF!</definedName>
    <definedName name="_162___123Graph_BEFICIENCIA_1" hidden="1">#REF!</definedName>
    <definedName name="_162___123Graph_XGRAFICO_2" hidden="1">#REF!</definedName>
    <definedName name="_162__123Graph_APW716_C" hidden="1">[12]Sheet1!#REF!</definedName>
    <definedName name="_163___123Graph_BGRAFICO_2" localSheetId="15" hidden="1">#REF!</definedName>
    <definedName name="_163___123Graph_BGRAFICO_2" localSheetId="25" hidden="1">#REF!</definedName>
    <definedName name="_163___123Graph_BGRAFICO_2" hidden="1">#REF!</definedName>
    <definedName name="_163___123Graph_XGRAFICO_3" hidden="1">#REF!</definedName>
    <definedName name="_163__123Graph_APW716_D" hidden="1">[12]Sheet1!#REF!</definedName>
    <definedName name="_163__123Graph_F__200__D50" hidden="1">#REF!</definedName>
    <definedName name="_163__123Graph_X__200__BPF" hidden="1">#REF!</definedName>
    <definedName name="_164___123Graph_BGRANULOMETRIA_1" localSheetId="15" hidden="1">#REF!</definedName>
    <definedName name="_164___123Graph_BGRANULOMETRIA_1" localSheetId="25" hidden="1">#REF!</definedName>
    <definedName name="_164___123Graph_BGRANULOMETRIA_1" hidden="1">#REF!</definedName>
    <definedName name="_164___123Graph_XGRANULOMETRIA_1" hidden="1">#REF!</definedName>
    <definedName name="_164__123Graph_ASOUTH_FLUME_A" hidden="1">[12]Sheet1!#REF!</definedName>
    <definedName name="_165___123Graph_C__200__BPF" localSheetId="15" hidden="1">#REF!</definedName>
    <definedName name="_165___123Graph_C__200__BPF" localSheetId="25" hidden="1">#REF!</definedName>
    <definedName name="_165___123Graph_C__200__BPF" hidden="1">#REF!</definedName>
    <definedName name="_165__123Graph_A__200__BPF" hidden="1">#REF!</definedName>
    <definedName name="_165__123Graph_ASOUTH_FLUME_B" hidden="1">[12]Sheet1!#REF!</definedName>
    <definedName name="_166___123Graph_C__200__D50" localSheetId="15" hidden="1">#REF!</definedName>
    <definedName name="_166___123Graph_C__200__D50" localSheetId="25" hidden="1">#REF!</definedName>
    <definedName name="_166___123Graph_C__200__D50" hidden="1">#REF!</definedName>
    <definedName name="_166__123Graph_A__200__D50" hidden="1">#REF!</definedName>
    <definedName name="_166__123Graph_ASOUTH_FLUME_C" hidden="1">[12]Sheet1!#REF!</definedName>
    <definedName name="_166__123Graph_B__200__BPF" hidden="1">#REF!</definedName>
    <definedName name="_166__123Graph_X__200__BPF" hidden="1">#REF!</definedName>
    <definedName name="_167___123Graph_CGRAFICO_2" localSheetId="15" hidden="1">#REF!</definedName>
    <definedName name="_167___123Graph_CGRAFICO_2" localSheetId="25" hidden="1">#REF!</definedName>
    <definedName name="_167___123Graph_CGRAFICO_2" hidden="1">#REF!</definedName>
    <definedName name="_167__123Graph_AEFICIENCIA_1" hidden="1">#REF!</definedName>
    <definedName name="_167__123Graph_ASOUTH_FLUME_D" hidden="1">[12]Sheet1!#REF!</definedName>
    <definedName name="_168___123Graph_CGRANULOMETRIA_1" localSheetId="15" hidden="1">#REF!</definedName>
    <definedName name="_168___123Graph_CGRANULOMETRIA_1" localSheetId="25" hidden="1">#REF!</definedName>
    <definedName name="_168___123Graph_CGRANULOMETRIA_1" hidden="1">#REF!</definedName>
    <definedName name="_168__123Graph_ASUMP_STAGE2_A" hidden="1">[12]Sheet1!#REF!</definedName>
    <definedName name="_169___123Graph_D__200__BPF" localSheetId="15" hidden="1">#REF!</definedName>
    <definedName name="_169___123Graph_D__200__BPF" localSheetId="25" hidden="1">#REF!</definedName>
    <definedName name="_169___123Graph_D__200__BPF" hidden="1">#REF!</definedName>
    <definedName name="_169__123Graph_ASUMP_STAGE2_B" hidden="1">[12]Sheet1!#REF!</definedName>
    <definedName name="_17_________123Graph_AGRAFICO_1" hidden="1">'[3]GRAFICO A'!#REF!</definedName>
    <definedName name="_17______123Graph_AGRANULOMETRIA_1" hidden="1">#REF!</definedName>
    <definedName name="_17______123Graph_BGRAFICO_2" hidden="1">#REF!</definedName>
    <definedName name="_17____123Graph_F__200__D50" hidden="1">#REF!</definedName>
    <definedName name="_17___123Graph_D__200__BPF" hidden="1">#REF!</definedName>
    <definedName name="_17___123Graph_F__200__D50" hidden="1">#REF!</definedName>
    <definedName name="_17__123Graph_A354D_A" hidden="1">[12]Sheet1!#REF!</definedName>
    <definedName name="_17__123Graph_BGRAFICO_2" hidden="1">#REF!</definedName>
    <definedName name="_17__123Graph_C__200__BPF" localSheetId="15" hidden="1">#REF!</definedName>
    <definedName name="_17__123Graph_C__200__BPF" localSheetId="25" hidden="1">#REF!</definedName>
    <definedName name="_17__123Graph_C__200__BPF" hidden="1">#REF!</definedName>
    <definedName name="_17__123Graph_CChart_1A" localSheetId="15" hidden="1">#REF!</definedName>
    <definedName name="_17__123Graph_CChart_1A" localSheetId="25" hidden="1">#REF!</definedName>
    <definedName name="_17__123Graph_CChart_1A" localSheetId="0" hidden="1">'[4]Attach 4-18'!#REF!</definedName>
    <definedName name="_17__123Graph_CChart_1A" hidden="1">#REF!</definedName>
    <definedName name="_17__123Graph_CGRANULOMETRIA_1" localSheetId="15" hidden="1">#REF!</definedName>
    <definedName name="_17__123Graph_CGRANULOMETRIA_1" localSheetId="25" hidden="1">#REF!</definedName>
    <definedName name="_17__123Graph_CGRANULOMETRIA_1" hidden="1">#REF!</definedName>
    <definedName name="_17__123Graph_D__200__BPF" localSheetId="15" hidden="1">#REF!</definedName>
    <definedName name="_17__123Graph_D__200__BPF" localSheetId="25" hidden="1">#REF!</definedName>
    <definedName name="_17__123Graph_D__200__BPF" hidden="1">#REF!</definedName>
    <definedName name="_17__123Graph_DChart_1A" localSheetId="15" hidden="1">#REF!</definedName>
    <definedName name="_17__123Graph_DChart_1A" localSheetId="25" hidden="1">#REF!</definedName>
    <definedName name="_17__123Graph_DChart_1A" localSheetId="0" hidden="1">'[14]Attach 4-18'!#REF!</definedName>
    <definedName name="_17__123Graph_DChart_1A" hidden="1">#REF!</definedName>
    <definedName name="_17__123Graph_F__200__D50" localSheetId="15" hidden="1">#REF!</definedName>
    <definedName name="_17__123Graph_F__200__D50" localSheetId="25" hidden="1">#REF!</definedName>
    <definedName name="_17__123Graph_F__200__D50" hidden="1">#REF!</definedName>
    <definedName name="_170___123Graph_D__200__D50" localSheetId="15" hidden="1">#REF!</definedName>
    <definedName name="_170___123Graph_D__200__D50" localSheetId="25" hidden="1">#REF!</definedName>
    <definedName name="_170___123Graph_D__200__D50" hidden="1">#REF!</definedName>
    <definedName name="_170__123Graph_ASUMP_STAGE2_C" hidden="1">[12]Sheet1!#REF!</definedName>
    <definedName name="_170__123Graph_X__200__D50" hidden="1">#REF!</definedName>
    <definedName name="_171____123Graph_C__200__BPF" hidden="1">#REF!</definedName>
    <definedName name="_171___123Graph_E__200__BPF" localSheetId="15" hidden="1">#REF!</definedName>
    <definedName name="_171___123Graph_E__200__BPF" localSheetId="25" hidden="1">#REF!</definedName>
    <definedName name="_171___123Graph_E__200__BPF" hidden="1">#REF!</definedName>
    <definedName name="_171__123Graph_ASUMP_STAGE2_D" hidden="1">[12]Sheet1!#REF!</definedName>
    <definedName name="_172_____123Graph_CChart_1A" localSheetId="15" hidden="1">#REF!</definedName>
    <definedName name="_172_____123Graph_CChart_1A" localSheetId="25" hidden="1">#REF!</definedName>
    <definedName name="_172_____123Graph_CChart_1A" localSheetId="0" hidden="1">'[4]Attach 4-18'!#REF!</definedName>
    <definedName name="_172_____123Graph_CChart_1A" hidden="1">#REF!</definedName>
    <definedName name="_172___123Graph_E__200__D50" localSheetId="15" hidden="1">#REF!</definedName>
    <definedName name="_172___123Graph_E__200__D50" localSheetId="25" hidden="1">#REF!</definedName>
    <definedName name="_172___123Graph_E__200__D50" hidden="1">#REF!</definedName>
    <definedName name="_172__123Graph_B121_2_A" hidden="1">[12]Sheet1!$O$7:$O$26</definedName>
    <definedName name="_173_____123Graph_CGRAFICO_2" localSheetId="15" hidden="1">#REF!</definedName>
    <definedName name="_173_____123Graph_CGRAFICO_2" localSheetId="25" hidden="1">#REF!</definedName>
    <definedName name="_173_____123Graph_CGRAFICO_2" hidden="1">#REF!</definedName>
    <definedName name="_173___123Graph_F__200__BPF" localSheetId="15" hidden="1">#REF!</definedName>
    <definedName name="_173___123Graph_F__200__BPF" localSheetId="25" hidden="1">#REF!</definedName>
    <definedName name="_173___123Graph_F__200__BPF" hidden="1">#REF!</definedName>
    <definedName name="_173__123Graph_B121_2_B" hidden="1">[12]Sheet1!$U$7:$U$26</definedName>
    <definedName name="_173__123Graph_X__200__D50" hidden="1">#REF!</definedName>
    <definedName name="_174_____123Graph_CGRANULOMETRIA_1" localSheetId="15" hidden="1">#REF!</definedName>
    <definedName name="_174_____123Graph_CGRANULOMETRIA_1" localSheetId="25" hidden="1">#REF!</definedName>
    <definedName name="_174_____123Graph_CGRANULOMETRIA_1" hidden="1">#REF!</definedName>
    <definedName name="_174___123Graph_F__200__D50" localSheetId="15" hidden="1">#REF!</definedName>
    <definedName name="_174___123Graph_F__200__D50" localSheetId="25" hidden="1">#REF!</definedName>
    <definedName name="_174___123Graph_F__200__D50" hidden="1">#REF!</definedName>
    <definedName name="_174__123Graph_AGRAFICO_1" hidden="1">#REF!</definedName>
    <definedName name="_174__123Graph_B350D_A" hidden="1">[12]Sheet1!#REF!</definedName>
    <definedName name="_175_____123Graph_D__200__BPF" localSheetId="15" hidden="1">#REF!</definedName>
    <definedName name="_175_____123Graph_D__200__BPF" localSheetId="25" hidden="1">#REF!</definedName>
    <definedName name="_175_____123Graph_D__200__BPF" hidden="1">#REF!</definedName>
    <definedName name="_175___123Graph_X__200__BPF" localSheetId="15" hidden="1">#REF!</definedName>
    <definedName name="_175___123Graph_X__200__BPF" localSheetId="25" hidden="1">#REF!</definedName>
    <definedName name="_175___123Graph_X__200__BPF" hidden="1">#REF!</definedName>
    <definedName name="_175__123Graph_AGRAFICO_2" hidden="1">#REF!</definedName>
    <definedName name="_175__123Graph_B350D_B" hidden="1">[12]Sheet1!#REF!</definedName>
    <definedName name="_176_____123Graph_D__200__D50" localSheetId="15" hidden="1">#REF!</definedName>
    <definedName name="_176_____123Graph_D__200__D50" localSheetId="25" hidden="1">#REF!</definedName>
    <definedName name="_176_____123Graph_D__200__D50" hidden="1">#REF!</definedName>
    <definedName name="_176___123Graph_X__200__D50" localSheetId="15" hidden="1">#REF!</definedName>
    <definedName name="_176___123Graph_X__200__D50" localSheetId="25" hidden="1">#REF!</definedName>
    <definedName name="_176___123Graph_X__200__D50" hidden="1">#REF!</definedName>
    <definedName name="_176__123Graph_AGRAFICO_3" hidden="1">#REF!</definedName>
    <definedName name="_176__123Graph_B351D_A" hidden="1">[12]Sheet1!#REF!</definedName>
    <definedName name="_177___123Graph_XEFICIENCIA_1" localSheetId="15" hidden="1">#REF!</definedName>
    <definedName name="_177___123Graph_XEFICIENCIA_1" localSheetId="25" hidden="1">#REF!</definedName>
    <definedName name="_177___123Graph_XEFICIENCIA_1" hidden="1">#REF!</definedName>
    <definedName name="_177__123Graph_AGRANULOMETRIA_1" hidden="1">#REF!</definedName>
    <definedName name="_177__123Graph_B351D_B" hidden="1">[12]Sheet1!#REF!</definedName>
    <definedName name="_177__123Graph_XEFICIENCIA_1" hidden="1">#REF!</definedName>
    <definedName name="_178___123Graph_XGRAFICO_1" localSheetId="15" hidden="1">#REF!</definedName>
    <definedName name="_178___123Graph_XGRAFICO_1" localSheetId="25" hidden="1">#REF!</definedName>
    <definedName name="_178___123Graph_XGRAFICO_1" hidden="1">#REF!</definedName>
    <definedName name="_178__123Graph_B__200__BPF" hidden="1">#REF!</definedName>
    <definedName name="_178__123Graph_B353T_A" hidden="1">[12]Sheet1!#REF!</definedName>
    <definedName name="_179___123Graph_XGRAFICO_2" localSheetId="15" hidden="1">#REF!</definedName>
    <definedName name="_179___123Graph_XGRAFICO_2" localSheetId="25" hidden="1">#REF!</definedName>
    <definedName name="_179___123Graph_XGRAFICO_2" hidden="1">#REF!</definedName>
    <definedName name="_179__123Graph_B__200__D50" hidden="1">#REF!</definedName>
    <definedName name="_179__123Graph_B353T_B" hidden="1">[12]Sheet1!#REF!</definedName>
    <definedName name="_179__123Graph_XGRAFICO_1" hidden="1">#REF!</definedName>
    <definedName name="_18_________123Graph_BGRAFICO_2" hidden="1">'[3]GRAFICO A'!#REF!</definedName>
    <definedName name="_18______123Graph_BGRANULOMETRIA_1" hidden="1">#REF!</definedName>
    <definedName name="_18______123Graph_C__200__D50" hidden="1">#REF!</definedName>
    <definedName name="_18____123Graph_X__200__BPF" hidden="1">#REF!</definedName>
    <definedName name="_18___123Graph_D__200__D50" hidden="1">#REF!</definedName>
    <definedName name="_18___123Graph_X__200__BPF" hidden="1">#REF!</definedName>
    <definedName name="_18__123Graph_A354D_B" hidden="1">[12]Sheet1!#REF!</definedName>
    <definedName name="_18__123Graph_BEFICIENCIA_1" hidden="1">#REF!</definedName>
    <definedName name="_18__123Graph_BGRANULOMETRIA_1" hidden="1">#REF!</definedName>
    <definedName name="_18__123Graph_C__200__BPF" localSheetId="15" hidden="1">#REF!</definedName>
    <definedName name="_18__123Graph_C__200__BPF" localSheetId="25" hidden="1">#REF!</definedName>
    <definedName name="_18__123Graph_C__200__BPF" hidden="1">#REF!</definedName>
    <definedName name="_18__123Graph_C__200__D50" localSheetId="15" hidden="1">#REF!</definedName>
    <definedName name="_18__123Graph_C__200__D50" localSheetId="25" hidden="1">#REF!</definedName>
    <definedName name="_18__123Graph_C__200__D50" hidden="1">#REF!</definedName>
    <definedName name="_18__123Graph_CGRAFICO_2" localSheetId="15" hidden="1">#REF!</definedName>
    <definedName name="_18__123Graph_CGRAFICO_2" localSheetId="25" hidden="1">#REF!</definedName>
    <definedName name="_18__123Graph_CGRAFICO_2" hidden="1">#REF!</definedName>
    <definedName name="_18__123Graph_D__200__BPF" localSheetId="15" hidden="1">#REF!</definedName>
    <definedName name="_18__123Graph_D__200__BPF" localSheetId="25" hidden="1">#REF!</definedName>
    <definedName name="_18__123Graph_D__200__BPF" hidden="1">#REF!</definedName>
    <definedName name="_18__123Graph_D__200__D50" localSheetId="15" hidden="1">#REF!</definedName>
    <definedName name="_18__123Graph_D__200__D50" localSheetId="25" hidden="1">#REF!</definedName>
    <definedName name="_18__123Graph_D__200__D50" hidden="1">#REF!</definedName>
    <definedName name="_18__123Graph_E__200__BPF" localSheetId="15" hidden="1">#REF!</definedName>
    <definedName name="_18__123Graph_E__200__BPF" localSheetId="25" hidden="1">#REF!</definedName>
    <definedName name="_18__123Graph_E__200__BPF" hidden="1">#REF!</definedName>
    <definedName name="_18__123Graph_X__200__BPF" localSheetId="15" hidden="1">#REF!</definedName>
    <definedName name="_18__123Graph_X__200__BPF" localSheetId="25" hidden="1">#REF!</definedName>
    <definedName name="_18__123Graph_X__200__BPF" hidden="1">#REF!</definedName>
    <definedName name="_180___123Graph_XGRAFICO_3" localSheetId="15" hidden="1">#REF!</definedName>
    <definedName name="_180___123Graph_XGRAFICO_3" localSheetId="25" hidden="1">#REF!</definedName>
    <definedName name="_180___123Graph_XGRAFICO_3" hidden="1">#REF!</definedName>
    <definedName name="_180__123Graph_B354D_A" hidden="1">[12]Sheet1!#REF!</definedName>
    <definedName name="_180__123Graph_BEFICIENCIA_1" hidden="1">#REF!</definedName>
    <definedName name="_180__123Graph_XEFICIENCIA_1" hidden="1">#REF!</definedName>
    <definedName name="_180__123Graph_XGRAFICO_2" hidden="1">#REF!</definedName>
    <definedName name="_181___123Graph_XGRANULOMETRIA_1" localSheetId="15" hidden="1">#REF!</definedName>
    <definedName name="_181___123Graph_XGRANULOMETRIA_1" localSheetId="25" hidden="1">#REF!</definedName>
    <definedName name="_181___123Graph_XGRANULOMETRIA_1" hidden="1">#REF!</definedName>
    <definedName name="_181__123Graph_B354D_B" hidden="1">[12]Sheet1!#REF!</definedName>
    <definedName name="_181__123Graph_XGRAFICO_3" hidden="1">#REF!</definedName>
    <definedName name="_182__123Graph_B355D_A" hidden="1">[12]Sheet1!#REF!</definedName>
    <definedName name="_183__123Graph_B355D_B" hidden="1">[12]Sheet1!#REF!</definedName>
    <definedName name="_183__123Graph_XGRAFICO_1" hidden="1">#REF!</definedName>
    <definedName name="_184__123Graph_B356D_A" hidden="1">[12]Sheet1!#REF!</definedName>
    <definedName name="_184__123Graph_XGRAFICO_2" hidden="1">#REF!</definedName>
    <definedName name="_185__123Graph_B356D_B" hidden="1">[12]Sheet1!#REF!</definedName>
    <definedName name="_185__123Graph_XGRAFICO_3" hidden="1">#REF!</definedName>
    <definedName name="_186_____123Graph_DChart_1A" localSheetId="15" hidden="1">#REF!</definedName>
    <definedName name="_186_____123Graph_DChart_1A" localSheetId="25" hidden="1">#REF!</definedName>
    <definedName name="_186_____123Graph_DChart_1A" localSheetId="0" hidden="1">'[4]Attach 4-18'!#REF!</definedName>
    <definedName name="_186_____123Graph_DChart_1A" hidden="1">#REF!</definedName>
    <definedName name="_186__123Graph_B357A_A" hidden="1">[12]Sheet1!#REF!</definedName>
    <definedName name="_187_____123Graph_E__200__BPF" localSheetId="15" hidden="1">#REF!</definedName>
    <definedName name="_187_____123Graph_E__200__BPF" localSheetId="25" hidden="1">#REF!</definedName>
    <definedName name="_187_____123Graph_E__200__BPF" hidden="1">#REF!</definedName>
    <definedName name="_187__123Graph_B357A_B" hidden="1">[12]Sheet1!#REF!</definedName>
    <definedName name="_187__123Graph_BGRAFICO_2" hidden="1">#REF!</definedName>
    <definedName name="_188_____123Graph_E__200__D50" localSheetId="15" hidden="1">#REF!</definedName>
    <definedName name="_188_____123Graph_E__200__D50" localSheetId="25" hidden="1">#REF!</definedName>
    <definedName name="_188_____123Graph_E__200__D50" hidden="1">#REF!</definedName>
    <definedName name="_188____123Graph_E__200__D50" hidden="1">#REF!</definedName>
    <definedName name="_188__123Graph_B358D_A" hidden="1">[12]Sheet1!#REF!</definedName>
    <definedName name="_188__123Graph_BGRANULOMETRIA_1" hidden="1">#REF!</definedName>
    <definedName name="_188__123Graph_XGRANULOMETRIA_1" hidden="1">#REF!</definedName>
    <definedName name="_189__123Graph_B358D_B" hidden="1">[12]Sheet1!#REF!</definedName>
    <definedName name="_189__123Graph_C__200__BPF" hidden="1">#REF!</definedName>
    <definedName name="_19_________123Graph_CGRAFICO_2" hidden="1">'[3]GRAFICO A'!#REF!</definedName>
    <definedName name="_19______123Graph_C__200__BPF" hidden="1">#REF!</definedName>
    <definedName name="_19____123Graph_X__200__D50" hidden="1">#REF!</definedName>
    <definedName name="_19___123Graph_E__200__BPF" hidden="1">#REF!</definedName>
    <definedName name="_19___123Graph_X__200__D50" hidden="1">#REF!</definedName>
    <definedName name="_19__123Graph_A354D_C" hidden="1">[12]Sheet1!#REF!</definedName>
    <definedName name="_19__123Graph_C__200__BPF" hidden="1">#REF!</definedName>
    <definedName name="_19__123Graph_CGRANULOMETRIA_1" localSheetId="15" hidden="1">#REF!</definedName>
    <definedName name="_19__123Graph_CGRANULOMETRIA_1" localSheetId="25" hidden="1">#REF!</definedName>
    <definedName name="_19__123Graph_CGRANULOMETRIA_1" hidden="1">#REF!</definedName>
    <definedName name="_19__123Graph_D__200__D50" localSheetId="15" hidden="1">#REF!</definedName>
    <definedName name="_19__123Graph_D__200__D50" localSheetId="25" hidden="1">#REF!</definedName>
    <definedName name="_19__123Graph_D__200__D50" hidden="1">#REF!</definedName>
    <definedName name="_19__123Graph_E__200__BPF" localSheetId="15" hidden="1">#REF!</definedName>
    <definedName name="_19__123Graph_E__200__BPF" localSheetId="25" hidden="1">#REF!</definedName>
    <definedName name="_19__123Graph_E__200__BPF" hidden="1">#REF!</definedName>
    <definedName name="_19__123Graph_E__200__D50" localSheetId="15" hidden="1">#REF!</definedName>
    <definedName name="_19__123Graph_E__200__D50" localSheetId="25" hidden="1">#REF!</definedName>
    <definedName name="_19__123Graph_E__200__D50" hidden="1">#REF!</definedName>
    <definedName name="_19__123Graph_X__200__D50" localSheetId="15" hidden="1">#REF!</definedName>
    <definedName name="_19__123Graph_X__200__D50" localSheetId="25" hidden="1">#REF!</definedName>
    <definedName name="_19__123Graph_X__200__D50" hidden="1">#REF!</definedName>
    <definedName name="_190__123Graph_B359D_A" hidden="1">[12]Sheet1!#REF!</definedName>
    <definedName name="_190__123Graph_C__200__D50" hidden="1">#REF!</definedName>
    <definedName name="_191__123Graph_B359D_B" hidden="1">[12]Sheet1!#REF!</definedName>
    <definedName name="_192____123Graph_X__200__D50" hidden="1">#REF!</definedName>
    <definedName name="_192__123Graph_B360A_A" hidden="1">[12]Sheet1!#REF!</definedName>
    <definedName name="_192__123Graph_XGRANULOMETRIA_1" hidden="1">#REF!</definedName>
    <definedName name="_193__123Graph_B360A_B" hidden="1">[12]Sheet1!#REF!</definedName>
    <definedName name="_194__123Graph_B361D_A" hidden="1">[12]Sheet1!#REF!</definedName>
    <definedName name="_195__123Graph_B361D_B" hidden="1">[12]Sheet1!#REF!</definedName>
    <definedName name="_196__123Graph_B362D_A" hidden="1">[12]Sheet1!#REF!</definedName>
    <definedName name="_196__123Graph_E__200__BPF" hidden="1">#REF!</definedName>
    <definedName name="_197__123Graph_B362D_B" hidden="1">[12]Sheet1!#REF!</definedName>
    <definedName name="_197__123Graph_CGRAFICO_2" hidden="1">#REF!</definedName>
    <definedName name="_198_____123Graph_EChart_1A" localSheetId="15" hidden="1">#REF!</definedName>
    <definedName name="_198_____123Graph_EChart_1A" localSheetId="25" hidden="1">#REF!</definedName>
    <definedName name="_198_____123Graph_EChart_1A" localSheetId="0" hidden="1">'[4]Attach 4-18'!#REF!</definedName>
    <definedName name="_198_____123Graph_EChart_1A" hidden="1">#REF!</definedName>
    <definedName name="_198__123Graph_B364D_A" hidden="1">[12]Sheet1!#REF!</definedName>
    <definedName name="_198__123Graph_CGRANULOMETRIA_1" hidden="1">#REF!</definedName>
    <definedName name="_199_____123Graph_F__200__BPF" localSheetId="15" hidden="1">#REF!</definedName>
    <definedName name="_199_____123Graph_F__200__BPF" localSheetId="25" hidden="1">#REF!</definedName>
    <definedName name="_199_____123Graph_F__200__BPF" hidden="1">#REF!</definedName>
    <definedName name="_199__123Graph_A__200__BPF" localSheetId="15" hidden="1">#REF!</definedName>
    <definedName name="_199__123Graph_A__200__BPF" localSheetId="25" hidden="1">#REF!</definedName>
    <definedName name="_199__123Graph_A__200__BPF" hidden="1">#REF!</definedName>
    <definedName name="_199__123Graph_B364D_B" hidden="1">[12]Sheet1!#REF!</definedName>
    <definedName name="_199__123Graph_D__200__BPF" hidden="1">#REF!</definedName>
    <definedName name="_2_____________123Graph_BGRAFICO_2" hidden="1">'[3]GRAFICO A'!#REF!</definedName>
    <definedName name="_2______123Graph_A__200__D50" hidden="1">#REF!</definedName>
    <definedName name="_2____123Graph_A__200__D50" hidden="1">#REF!</definedName>
    <definedName name="_2___123Graph_A__200__D50" hidden="1">#REF!</definedName>
    <definedName name="_2__123Graph_A__200__BPF" localSheetId="15" hidden="1">#REF!</definedName>
    <definedName name="_2__123Graph_A__200__BPF" localSheetId="25" hidden="1">#REF!</definedName>
    <definedName name="_2__123Graph_A__200__BPF" hidden="1">#REF!</definedName>
    <definedName name="_2__123Graph_A__200__D50" localSheetId="15" hidden="1">#REF!</definedName>
    <definedName name="_2__123Graph_A__200__D50" localSheetId="25" hidden="1">#REF!</definedName>
    <definedName name="_2__123Graph_A__200__D50" hidden="1">#REF!</definedName>
    <definedName name="_2__123Graph_A121_2_B" hidden="1">[12]Sheet1!$S$7:$S$26</definedName>
    <definedName name="_2__123Graph_AChart_1A" hidden="1">'[14]Attach 4-18'!#REF!</definedName>
    <definedName name="_2__123Graph_AENERG_51" hidden="1">[5]Molin2003!$K$278:$K$282</definedName>
    <definedName name="_2__123Graph_AGRAFICO_1" hidden="1">#REF!</definedName>
    <definedName name="_2__123Graph_AGRAFICO_2" hidden="1">[10]CONSOCOS99!$D$75:$D$80</definedName>
    <definedName name="_2__123Graph_ANET_ACUM" hidden="1">[15]CARATULA!#REF!</definedName>
    <definedName name="_2__123Graph_BCHART_14" hidden="1">[13]Total!$B$110:$S$110</definedName>
    <definedName name="_2__123Graph_BChart_1A" localSheetId="26" hidden="1">#REF!</definedName>
    <definedName name="_2__123Graph_BChart_1A" localSheetId="0" hidden="1">'[14]Attach 4-18'!#REF!</definedName>
    <definedName name="_2__123Graph_BChart_1A" hidden="1">#REF!</definedName>
    <definedName name="_2_0Swvu.Cover._.Pa" hidden="1">#REF!</definedName>
    <definedName name="_20_________123Graph_XGRAFICO_1" hidden="1">'[3]GRAFICO A'!#REF!</definedName>
    <definedName name="_20______123Graph_C__200__D50" hidden="1">#REF!</definedName>
    <definedName name="_20______123Graph_E__200__D50" hidden="1">#REF!</definedName>
    <definedName name="_20____123Graph_XEFICIENCIA_1" hidden="1">#REF!</definedName>
    <definedName name="_20___123Graph_E__200__D50" hidden="1">#REF!</definedName>
    <definedName name="_20___123Graph_XEFICIENCIA_1" hidden="1">#REF!</definedName>
    <definedName name="_20__123Graph_A354D_D" hidden="1">[12]Sheet1!#REF!</definedName>
    <definedName name="_20__123Graph_BGRAFICO_2" hidden="1">#REF!</definedName>
    <definedName name="_20__123Graph_C__200__D50" localSheetId="15" hidden="1">#REF!</definedName>
    <definedName name="_20__123Graph_C__200__D50" localSheetId="25" hidden="1">#REF!</definedName>
    <definedName name="_20__123Graph_C__200__D50" localSheetId="26" hidden="1">#REF!</definedName>
    <definedName name="_20__123Graph_C__200__D50" hidden="1">#REF!</definedName>
    <definedName name="_20__123Graph_D__200__BPF" localSheetId="15" hidden="1">#REF!</definedName>
    <definedName name="_20__123Graph_D__200__BPF" localSheetId="25" hidden="1">#REF!</definedName>
    <definedName name="_20__123Graph_D__200__BPF" hidden="1">#REF!</definedName>
    <definedName name="_20__123Graph_E__200__D50" localSheetId="15" hidden="1">#REF!</definedName>
    <definedName name="_20__123Graph_E__200__D50" localSheetId="25" hidden="1">#REF!</definedName>
    <definedName name="_20__123Graph_E__200__D50" hidden="1">#REF!</definedName>
    <definedName name="_20__123Graph_EChart_1A" localSheetId="15" hidden="1">#REF!</definedName>
    <definedName name="_20__123Graph_EChart_1A" localSheetId="25" hidden="1">#REF!</definedName>
    <definedName name="_20__123Graph_EChart_1A" localSheetId="0" hidden="1">'[14]Attach 4-18'!#REF!</definedName>
    <definedName name="_20__123Graph_EChart_1A" hidden="1">#REF!</definedName>
    <definedName name="_20__123Graph_XEFICIENCIA_1" localSheetId="15" hidden="1">#REF!</definedName>
    <definedName name="_20__123Graph_XEFICIENCIA_1" localSheetId="25" hidden="1">#REF!</definedName>
    <definedName name="_20__123Graph_XEFICIENCIA_1" hidden="1">#REF!</definedName>
    <definedName name="_200_____123Graph_F__200__D50" localSheetId="15" hidden="1">#REF!</definedName>
    <definedName name="_200_____123Graph_F__200__D50" localSheetId="25" hidden="1">#REF!</definedName>
    <definedName name="_200_____123Graph_F__200__D50" hidden="1">#REF!</definedName>
    <definedName name="_200__123Graph_A__200__D50" localSheetId="15" hidden="1">#REF!</definedName>
    <definedName name="_200__123Graph_A__200__D50" localSheetId="25" hidden="1">#REF!</definedName>
    <definedName name="_200__123Graph_A__200__D50" hidden="1">#REF!</definedName>
    <definedName name="_200__123Graph_B365S_A" hidden="1">[12]Sheet1!#REF!</definedName>
    <definedName name="_200__123Graph_D__200__D50" hidden="1">#REF!</definedName>
    <definedName name="_201__123Graph_AChart_1A" localSheetId="15" hidden="1">#REF!</definedName>
    <definedName name="_201__123Graph_AChart_1A" localSheetId="25" hidden="1">#REF!</definedName>
    <definedName name="_201__123Graph_AChart_1A" localSheetId="0" hidden="1">'[4]Attach 4-18'!#REF!</definedName>
    <definedName name="_201__123Graph_AChart_1A" hidden="1">#REF!</definedName>
    <definedName name="_201__123Graph_B365S_B" hidden="1">[12]Sheet1!#REF!</definedName>
    <definedName name="_201__123Graph_E__200__BPF" hidden="1">#REF!</definedName>
    <definedName name="_202__123Graph_AEFICIENCIA_1" localSheetId="15" hidden="1">#REF!</definedName>
    <definedName name="_202__123Graph_AEFICIENCIA_1" localSheetId="25" hidden="1">#REF!</definedName>
    <definedName name="_202__123Graph_AEFICIENCIA_1" hidden="1">#REF!</definedName>
    <definedName name="_202__123Graph_B366S_A" hidden="1">[12]Sheet1!#REF!</definedName>
    <definedName name="_202__123Graph_E__200__D50" hidden="1">#REF!</definedName>
    <definedName name="_203__123Graph_AGRAFICO_1" localSheetId="15" hidden="1">#REF!</definedName>
    <definedName name="_203__123Graph_AGRAFICO_1" localSheetId="25" hidden="1">#REF!</definedName>
    <definedName name="_203__123Graph_AGRAFICO_1" hidden="1">#REF!</definedName>
    <definedName name="_203__123Graph_B366S_B" hidden="1">[12]Sheet1!#REF!</definedName>
    <definedName name="_203__123Graph_F__200__BPF" hidden="1">#REF!</definedName>
    <definedName name="_204__123Graph_AGRAFICO_2" localSheetId="15" hidden="1">#REF!</definedName>
    <definedName name="_204__123Graph_AGRAFICO_2" localSheetId="25" hidden="1">#REF!</definedName>
    <definedName name="_204__123Graph_AGRAFICO_2" hidden="1">#REF!</definedName>
    <definedName name="_204__123Graph_B367D_A" hidden="1">[12]Sheet1!#REF!</definedName>
    <definedName name="_204__123Graph_F__200__D50" hidden="1">#REF!</definedName>
    <definedName name="_204__123Graph_X__200__BPF" hidden="1">#REF!</definedName>
    <definedName name="_205__123Graph_AGRAFICO_3" localSheetId="15" hidden="1">#REF!</definedName>
    <definedName name="_205__123Graph_AGRAFICO_3" localSheetId="25" hidden="1">#REF!</definedName>
    <definedName name="_205__123Graph_AGRAFICO_3" hidden="1">#REF!</definedName>
    <definedName name="_205__123Graph_B367D_B" hidden="1">[12]Sheet1!#REF!</definedName>
    <definedName name="_205__123Graph_X__200__BPF" hidden="1">#REF!</definedName>
    <definedName name="_206__123Graph_AGRANULOMETRIA_1" localSheetId="15" hidden="1">#REF!</definedName>
    <definedName name="_206__123Graph_AGRANULOMETRIA_1" localSheetId="25" hidden="1">#REF!</definedName>
    <definedName name="_206__123Graph_AGRANULOMETRIA_1" hidden="1">#REF!</definedName>
    <definedName name="_206__123Graph_B368D_A" hidden="1">[12]Sheet1!#REF!</definedName>
    <definedName name="_206__123Graph_X__200__D50" hidden="1">#REF!</definedName>
    <definedName name="_207____123Graph_XGRANULOMETRIA_1" hidden="1">#REF!</definedName>
    <definedName name="_207__123Graph_B__200__BPF" localSheetId="15" hidden="1">#REF!</definedName>
    <definedName name="_207__123Graph_B__200__BPF" localSheetId="25" hidden="1">#REF!</definedName>
    <definedName name="_207__123Graph_B__200__BPF" hidden="1">#REF!</definedName>
    <definedName name="_207__123Graph_B368D_B" hidden="1">[12]Sheet1!#REF!</definedName>
    <definedName name="_207__123Graph_XEFICIENCIA_1" hidden="1">#REF!</definedName>
    <definedName name="_208__123Graph_B__200__D50" localSheetId="15" hidden="1">#REF!</definedName>
    <definedName name="_208__123Graph_B__200__D50" localSheetId="25" hidden="1">#REF!</definedName>
    <definedName name="_208__123Graph_B__200__D50" hidden="1">#REF!</definedName>
    <definedName name="_208__123Graph_B369D_A" hidden="1">[12]Sheet1!#REF!</definedName>
    <definedName name="_209__123Graph_B369D_B" hidden="1">[12]Sheet1!#REF!</definedName>
    <definedName name="_209__123Graph_BChart_1A" localSheetId="15" hidden="1">#REF!</definedName>
    <definedName name="_209__123Graph_BChart_1A" localSheetId="25" hidden="1">#REF!</definedName>
    <definedName name="_209__123Graph_BChart_1A" localSheetId="0" hidden="1">'[4]Attach 4-18'!#REF!</definedName>
    <definedName name="_209__123Graph_BChart_1A" hidden="1">#REF!</definedName>
    <definedName name="_21____123Graph_XGRANULOMETRIA_1" hidden="1">#REF!</definedName>
    <definedName name="_21___123Graph_F__200__BPF" hidden="1">#REF!</definedName>
    <definedName name="_21___123Graph_XGRANULOMETRIA_1" hidden="1">#REF!</definedName>
    <definedName name="_21__123Graph_A355D_A" hidden="1">[12]Sheet1!#REF!</definedName>
    <definedName name="_21__123Graph_CGRAFICO_2" hidden="1">#REF!</definedName>
    <definedName name="_21__123Graph_CGRANULOMETRIA_2" localSheetId="15" hidden="1">#REF!</definedName>
    <definedName name="_21__123Graph_CGRANULOMETRIA_2" localSheetId="25" hidden="1">#REF!</definedName>
    <definedName name="_21__123Graph_CGRANULOMETRIA_2" localSheetId="0" hidden="1">'[16]Cicl '!#REF!</definedName>
    <definedName name="_21__123Graph_CGRANULOMETRIA_2" hidden="1">#REF!</definedName>
    <definedName name="_21__123Graph_D__200__D50" localSheetId="15" hidden="1">#REF!</definedName>
    <definedName name="_21__123Graph_D__200__D50" localSheetId="25" hidden="1">#REF!</definedName>
    <definedName name="_21__123Graph_D__200__D50" hidden="1">#REF!</definedName>
    <definedName name="_21__123Graph_DChart_1A" localSheetId="15" hidden="1">#REF!</definedName>
    <definedName name="_21__123Graph_DChart_1A" localSheetId="25" hidden="1">#REF!</definedName>
    <definedName name="_21__123Graph_DChart_1A" localSheetId="0" hidden="1">'[4]Attach 4-18'!#REF!</definedName>
    <definedName name="_21__123Graph_DChart_1A" hidden="1">#REF!</definedName>
    <definedName name="_21__123Graph_F__200__BPF" localSheetId="15" hidden="1">#REF!</definedName>
    <definedName name="_21__123Graph_F__200__BPF" localSheetId="25" hidden="1">#REF!</definedName>
    <definedName name="_21__123Graph_F__200__BPF" hidden="1">#REF!</definedName>
    <definedName name="_21__123Graph_XGRANULOMETRIA_1" localSheetId="15" hidden="1">#REF!</definedName>
    <definedName name="_21__123Graph_XGRANULOMETRIA_1" localSheetId="25" hidden="1">#REF!</definedName>
    <definedName name="_21__123Graph_XGRANULOMETRIA_1" hidden="1">#REF!</definedName>
    <definedName name="_210_____123Graph_FChart_1A" localSheetId="15" hidden="1">#REF!</definedName>
    <definedName name="_210_____123Graph_FChart_1A" localSheetId="25" hidden="1">#REF!</definedName>
    <definedName name="_210_____123Graph_FChart_1A" localSheetId="0" hidden="1">'[4]Attach 4-18'!#REF!</definedName>
    <definedName name="_210_____123Graph_FChart_1A" hidden="1">#REF!</definedName>
    <definedName name="_210__123Graph_B370D_A" hidden="1">[12]Sheet1!#REF!</definedName>
    <definedName name="_210__123Graph_BEFICIENCIA_1" localSheetId="15" hidden="1">#REF!</definedName>
    <definedName name="_210__123Graph_BEFICIENCIA_1" localSheetId="25" hidden="1">#REF!</definedName>
    <definedName name="_210__123Graph_BEFICIENCIA_1" hidden="1">#REF!</definedName>
    <definedName name="_211_____123Graph_X__200__BPF" localSheetId="15" hidden="1">#REF!</definedName>
    <definedName name="_211_____123Graph_X__200__BPF" localSheetId="25" hidden="1">#REF!</definedName>
    <definedName name="_211_____123Graph_X__200__BPF" hidden="1">#REF!</definedName>
    <definedName name="_211__123Graph_B370D_B" hidden="1">[12]Sheet1!#REF!</definedName>
    <definedName name="_211__123Graph_BGRAFICO_2" localSheetId="15" hidden="1">#REF!</definedName>
    <definedName name="_211__123Graph_BGRAFICO_2" localSheetId="25" hidden="1">#REF!</definedName>
    <definedName name="_211__123Graph_BGRAFICO_2" hidden="1">#REF!</definedName>
    <definedName name="_212_____123Graph_X__200__D50" localSheetId="15" hidden="1">#REF!</definedName>
    <definedName name="_212_____123Graph_X__200__D50" localSheetId="25" hidden="1">#REF!</definedName>
    <definedName name="_212_____123Graph_X__200__D50" hidden="1">#REF!</definedName>
    <definedName name="_212__123Graph_B371D_A" hidden="1">[12]Sheet1!#REF!</definedName>
    <definedName name="_212__123Graph_BGRANULOMETRIA_1" localSheetId="15" hidden="1">#REF!</definedName>
    <definedName name="_212__123Graph_BGRANULOMETRIA_1" localSheetId="25" hidden="1">#REF!</definedName>
    <definedName name="_212__123Graph_BGRANULOMETRIA_1" hidden="1">#REF!</definedName>
    <definedName name="_213__123Graph_B371D_B" hidden="1">[12]Sheet1!#REF!</definedName>
    <definedName name="_213__123Graph_C__200__BPF" localSheetId="15" hidden="1">#REF!</definedName>
    <definedName name="_213__123Graph_C__200__BPF" localSheetId="25" hidden="1">#REF!</definedName>
    <definedName name="_213__123Graph_C__200__BPF" hidden="1">#REF!</definedName>
    <definedName name="_214__123Graph_B372D_A" hidden="1">[12]Sheet1!#REF!</definedName>
    <definedName name="_214__123Graph_C__200__D50" localSheetId="15" hidden="1">#REF!</definedName>
    <definedName name="_214__123Graph_C__200__D50" localSheetId="25" hidden="1">#REF!</definedName>
    <definedName name="_214__123Graph_C__200__D50" hidden="1">#REF!</definedName>
    <definedName name="_214__123Graph_XGRAFICO_1" hidden="1">#REF!</definedName>
    <definedName name="_215__123Graph_B372D_B" hidden="1">[12]Sheet1!#REF!</definedName>
    <definedName name="_215__123Graph_CChart_1A" localSheetId="15" hidden="1">#REF!</definedName>
    <definedName name="_215__123Graph_CChart_1A" localSheetId="25" hidden="1">#REF!</definedName>
    <definedName name="_215__123Graph_CChart_1A" localSheetId="0" hidden="1">'[4]Attach 4-18'!#REF!</definedName>
    <definedName name="_215__123Graph_CChart_1A" hidden="1">#REF!</definedName>
    <definedName name="_215__123Graph_XGRAFICO_2" hidden="1">#REF!</definedName>
    <definedName name="_216__123Graph_B373D_A" hidden="1">[12]Sheet1!#REF!</definedName>
    <definedName name="_216__123Graph_CGRAFICO_2" localSheetId="15" hidden="1">#REF!</definedName>
    <definedName name="_216__123Graph_CGRAFICO_2" localSheetId="25" hidden="1">#REF!</definedName>
    <definedName name="_216__123Graph_CGRAFICO_2" hidden="1">#REF!</definedName>
    <definedName name="_216__123Graph_XGRAFICO_3" hidden="1">#REF!</definedName>
    <definedName name="_217__123Graph_B373D_B" hidden="1">[12]Sheet1!#REF!</definedName>
    <definedName name="_217__123Graph_CGRANULOMETRIA_1" localSheetId="15" hidden="1">#REF!</definedName>
    <definedName name="_217__123Graph_CGRANULOMETRIA_1" localSheetId="25" hidden="1">#REF!</definedName>
    <definedName name="_217__123Graph_CGRANULOMETRIA_1" hidden="1">#REF!</definedName>
    <definedName name="_217__123Graph_XGRANULOMETRIA_1" hidden="1">#REF!</definedName>
    <definedName name="_218__123Graph_B374S_A" hidden="1">[12]Sheet1!#REF!</definedName>
    <definedName name="_218__123Graph_D__200__BPF" localSheetId="15" hidden="1">#REF!</definedName>
    <definedName name="_218__123Graph_D__200__BPF" localSheetId="25" hidden="1">#REF!</definedName>
    <definedName name="_218__123Graph_D__200__BPF" hidden="1">#REF!</definedName>
    <definedName name="_219__123Graph_B374S_B" hidden="1">[12]Sheet1!#REF!</definedName>
    <definedName name="_219__123Graph_D__200__D50" localSheetId="15" hidden="1">#REF!</definedName>
    <definedName name="_219__123Graph_D__200__D50" localSheetId="25" hidden="1">#REF!</definedName>
    <definedName name="_219__123Graph_D__200__D50" hidden="1">#REF!</definedName>
    <definedName name="_22______123Graph_F__200__D50" hidden="1">#REF!</definedName>
    <definedName name="_22___123Graph_A__200__BPF" hidden="1">#REF!</definedName>
    <definedName name="_22___123Graph_F__200__D50" hidden="1">#REF!</definedName>
    <definedName name="_22__123Graph_A__200__BPF" hidden="1">#REF!</definedName>
    <definedName name="_22__123Graph_A355D_B" hidden="1">[12]Sheet1!#REF!</definedName>
    <definedName name="_22__123Graph_BGRANULOMETRIA_1" hidden="1">#REF!</definedName>
    <definedName name="_22__123Graph_CChart_1A" hidden="1">'[17]Attach 4-18'!#REF!</definedName>
    <definedName name="_22__123Graph_CGRANULOMETRIA_1" localSheetId="15" hidden="1">#REF!</definedName>
    <definedName name="_22__123Graph_CGRANULOMETRIA_1" localSheetId="25" hidden="1">#REF!</definedName>
    <definedName name="_22__123Graph_CGRANULOMETRIA_1" hidden="1">#REF!</definedName>
    <definedName name="_22__123Graph_D__200__BPF" localSheetId="15" hidden="1">#REF!</definedName>
    <definedName name="_22__123Graph_D__200__BPF" localSheetId="25" hidden="1">#REF!</definedName>
    <definedName name="_22__123Graph_D__200__BPF" hidden="1">#REF!</definedName>
    <definedName name="_22__123Graph_DChart_1A" localSheetId="15" hidden="1">#REF!</definedName>
    <definedName name="_22__123Graph_DChart_1A" localSheetId="25" hidden="1">#REF!</definedName>
    <definedName name="_22__123Graph_DChart_1A" localSheetId="0" hidden="1">'[4]Attach 4-18'!#REF!</definedName>
    <definedName name="_22__123Graph_DChart_1A" hidden="1">#REF!</definedName>
    <definedName name="_22__123Graph_E__200__BPF" localSheetId="15" hidden="1">#REF!</definedName>
    <definedName name="_22__123Graph_E__200__BPF" localSheetId="25" hidden="1">#REF!</definedName>
    <definedName name="_22__123Graph_E__200__BPF" hidden="1">#REF!</definedName>
    <definedName name="_22__123Graph_F__200__D50" localSheetId="15" hidden="1">#REF!</definedName>
    <definedName name="_22__123Graph_F__200__D50" localSheetId="25" hidden="1">#REF!</definedName>
    <definedName name="_22__123Graph_F__200__D50" hidden="1">#REF!</definedName>
    <definedName name="_220__123Graph_BEAP119_A" hidden="1">[12]Sheet1!#REF!</definedName>
    <definedName name="_220__123Graph_DChart_1A" localSheetId="15" hidden="1">#REF!</definedName>
    <definedName name="_220__123Graph_DChart_1A" localSheetId="25" hidden="1">#REF!</definedName>
    <definedName name="_220__123Graph_DChart_1A" localSheetId="0" hidden="1">'[4]Attach 4-18'!#REF!</definedName>
    <definedName name="_220__123Graph_DChart_1A" hidden="1">#REF!</definedName>
    <definedName name="_221__123Graph_BEAP119_B" hidden="1">[12]Sheet1!#REF!</definedName>
    <definedName name="_221__123Graph_E__200__BPF" localSheetId="15" hidden="1">#REF!</definedName>
    <definedName name="_221__123Graph_E__200__BPF" localSheetId="25" hidden="1">#REF!</definedName>
    <definedName name="_221__123Graph_E__200__BPF" hidden="1">#REF!</definedName>
    <definedName name="_222_____123Graph_XChart_1A" localSheetId="15" hidden="1">#REF!</definedName>
    <definedName name="_222_____123Graph_XChart_1A" localSheetId="25" hidden="1">#REF!</definedName>
    <definedName name="_222_____123Graph_XChart_1A" localSheetId="0" hidden="1">'[4]Attach 4-18'!#REF!</definedName>
    <definedName name="_222_____123Graph_XChart_1A" hidden="1">#REF!</definedName>
    <definedName name="_222__123Graph_BEAP205_A" hidden="1">[12]Sheet1!#REF!</definedName>
    <definedName name="_222__123Graph_E__200__D50" localSheetId="15" hidden="1">#REF!</definedName>
    <definedName name="_222__123Graph_E__200__D50" localSheetId="25" hidden="1">#REF!</definedName>
    <definedName name="_222__123Graph_E__200__D50" hidden="1">#REF!</definedName>
    <definedName name="_223_____123Graph_XEFICIENCIA_1" localSheetId="15" hidden="1">#REF!</definedName>
    <definedName name="_223_____123Graph_XEFICIENCIA_1" localSheetId="25" hidden="1">#REF!</definedName>
    <definedName name="_223_____123Graph_XEFICIENCIA_1" hidden="1">#REF!</definedName>
    <definedName name="_223__123Graph_BEAP205_B" hidden="1">[12]Sheet1!#REF!</definedName>
    <definedName name="_223__123Graph_EChart_1A" localSheetId="15" hidden="1">#REF!</definedName>
    <definedName name="_223__123Graph_EChart_1A" localSheetId="25" hidden="1">#REF!</definedName>
    <definedName name="_223__123Graph_EChart_1A" localSheetId="0" hidden="1">'[4]Attach 4-18'!#REF!</definedName>
    <definedName name="_223__123Graph_EChart_1A" hidden="1">#REF!</definedName>
    <definedName name="_224_____123Graph_XGRAFICO_1" localSheetId="15" hidden="1">#REF!</definedName>
    <definedName name="_224_____123Graph_XGRAFICO_1" localSheetId="25" hidden="1">#REF!</definedName>
    <definedName name="_224_____123Graph_XGRAFICO_1" hidden="1">#REF!</definedName>
    <definedName name="_224___123Graph_AGRANULOMETRIA_1" hidden="1">#REF!</definedName>
    <definedName name="_224__123Graph_BEAP208_A" hidden="1">[12]Sheet1!#REF!</definedName>
    <definedName name="_224__123Graph_F__200__BPF" localSheetId="15" hidden="1">#REF!</definedName>
    <definedName name="_224__123Graph_F__200__BPF" localSheetId="25" hidden="1">#REF!</definedName>
    <definedName name="_224__123Graph_F__200__BPF" hidden="1">#REF!</definedName>
    <definedName name="_225_____123Graph_XGRAFICO_2" localSheetId="15" hidden="1">#REF!</definedName>
    <definedName name="_225_____123Graph_XGRAFICO_2" localSheetId="25" hidden="1">#REF!</definedName>
    <definedName name="_225_____123Graph_XGRAFICO_2" hidden="1">#REF!</definedName>
    <definedName name="_225__123Graph_BEAP208_B" hidden="1">[12]Sheet1!#REF!</definedName>
    <definedName name="_225__123Graph_F__200__D50" localSheetId="15" hidden="1">#REF!</definedName>
    <definedName name="_225__123Graph_F__200__D50" localSheetId="25" hidden="1">#REF!</definedName>
    <definedName name="_225__123Graph_F__200__D50" hidden="1">#REF!</definedName>
    <definedName name="_226_____123Graph_XGRAFICO_3" localSheetId="15" hidden="1">#REF!</definedName>
    <definedName name="_226_____123Graph_XGRAFICO_3" localSheetId="25" hidden="1">#REF!</definedName>
    <definedName name="_226_____123Graph_XGRAFICO_3" hidden="1">#REF!</definedName>
    <definedName name="_226__123Graph_BEAP411_A" hidden="1">[12]Sheet1!#REF!</definedName>
    <definedName name="_226__123Graph_FChart_1A" localSheetId="15" hidden="1">#REF!</definedName>
    <definedName name="_226__123Graph_FChart_1A" localSheetId="25" hidden="1">#REF!</definedName>
    <definedName name="_226__123Graph_FChart_1A" localSheetId="0" hidden="1">'[4]Attach 4-18'!#REF!</definedName>
    <definedName name="_226__123Graph_FChart_1A" hidden="1">#REF!</definedName>
    <definedName name="_227_____123Graph_XGRANULOMETRIA_1" localSheetId="15" hidden="1">#REF!</definedName>
    <definedName name="_227_____123Graph_XGRANULOMETRIA_1" localSheetId="25" hidden="1">#REF!</definedName>
    <definedName name="_227_____123Graph_XGRANULOMETRIA_1" hidden="1">#REF!</definedName>
    <definedName name="_227__123Graph_BEAP411_B" hidden="1">[12]Sheet1!#REF!</definedName>
    <definedName name="_227__123Graph_X__200__BPF" localSheetId="15" hidden="1">#REF!</definedName>
    <definedName name="_227__123Graph_X__200__BPF" localSheetId="25" hidden="1">#REF!</definedName>
    <definedName name="_227__123Graph_X__200__BPF" hidden="1">#REF!</definedName>
    <definedName name="_228__123Graph_BEAP413_A" hidden="1">[12]Sheet1!#REF!</definedName>
    <definedName name="_228__123Graph_X__200__D50" localSheetId="15" hidden="1">#REF!</definedName>
    <definedName name="_228__123Graph_X__200__D50" localSheetId="25" hidden="1">#REF!</definedName>
    <definedName name="_228__123Graph_X__200__D50" hidden="1">#REF!</definedName>
    <definedName name="_229__123Graph_BEAP413_B" hidden="1">[12]Sheet1!#REF!</definedName>
    <definedName name="_229__123Graph_XChart_1A" localSheetId="15" hidden="1">#REF!</definedName>
    <definedName name="_229__123Graph_XChart_1A" localSheetId="25" hidden="1">#REF!</definedName>
    <definedName name="_229__123Graph_XChart_1A" localSheetId="0" hidden="1">'[4]Attach 4-18'!#REF!</definedName>
    <definedName name="_229__123Graph_XChart_1A" hidden="1">#REF!</definedName>
    <definedName name="_23______123Graph_D__200__BPF" hidden="1">#REF!</definedName>
    <definedName name="_23___123Graph_A__200__D50" hidden="1">#REF!</definedName>
    <definedName name="_23___123Graph_X__200__BPF" hidden="1">#REF!</definedName>
    <definedName name="_23__123Graph_A__200__D50" hidden="1">#REF!</definedName>
    <definedName name="_23__123Graph_A355D_C" hidden="1">[12]Sheet1!#REF!</definedName>
    <definedName name="_23__123Graph_D__200__BPF" hidden="1">#REF!</definedName>
    <definedName name="_23__123Graph_D__200__D50" localSheetId="15" hidden="1">#REF!</definedName>
    <definedName name="_23__123Graph_D__200__D50" localSheetId="25" hidden="1">#REF!</definedName>
    <definedName name="_23__123Graph_D__200__D50" hidden="1">#REF!</definedName>
    <definedName name="_23__123Graph_E__200__BPF" localSheetId="15" hidden="1">#REF!</definedName>
    <definedName name="_23__123Graph_E__200__BPF" localSheetId="25" hidden="1">#REF!</definedName>
    <definedName name="_23__123Graph_E__200__BPF" hidden="1">#REF!</definedName>
    <definedName name="_23__123Graph_E__200__D50" localSheetId="15" hidden="1">#REF!</definedName>
    <definedName name="_23__123Graph_E__200__D50" localSheetId="25" hidden="1">#REF!</definedName>
    <definedName name="_23__123Graph_E__200__D50" hidden="1">#REF!</definedName>
    <definedName name="_23__123Graph_FChart_1A" localSheetId="15" hidden="1">#REF!</definedName>
    <definedName name="_23__123Graph_FChart_1A" localSheetId="25" hidden="1">#REF!</definedName>
    <definedName name="_23__123Graph_FChart_1A" localSheetId="0" hidden="1">'[14]Attach 4-18'!#REF!</definedName>
    <definedName name="_23__123Graph_FChart_1A" hidden="1">#REF!</definedName>
    <definedName name="_23__123Graph_X__200__BPF" localSheetId="15" hidden="1">#REF!</definedName>
    <definedName name="_23__123Graph_X__200__BPF" localSheetId="25" hidden="1">#REF!</definedName>
    <definedName name="_23__123Graph_X__200__BPF" hidden="1">#REF!</definedName>
    <definedName name="_230__123Graph_BFAEP_A" hidden="1">[12]Sheet1!#REF!</definedName>
    <definedName name="_230__123Graph_XEFICIENCIA_1" localSheetId="15" hidden="1">#REF!</definedName>
    <definedName name="_230__123Graph_XEFICIENCIA_1" localSheetId="25" hidden="1">#REF!</definedName>
    <definedName name="_230__123Graph_XEFICIENCIA_1" hidden="1">#REF!</definedName>
    <definedName name="_231__123Graph_BFAEP_B" hidden="1">[12]Sheet1!#REF!</definedName>
    <definedName name="_231__123Graph_XGRAFICO_1" localSheetId="15" hidden="1">#REF!</definedName>
    <definedName name="_231__123Graph_XGRAFICO_1" localSheetId="25" hidden="1">#REF!</definedName>
    <definedName name="_231__123Graph_XGRAFICO_1" hidden="1">#REF!</definedName>
    <definedName name="_232__123Graph_BNORTH_FLUME_A" hidden="1">[12]Sheet1!#REF!</definedName>
    <definedName name="_232__123Graph_XGRAFICO_2" localSheetId="15" hidden="1">#REF!</definedName>
    <definedName name="_232__123Graph_XGRAFICO_2" localSheetId="25" hidden="1">#REF!</definedName>
    <definedName name="_232__123Graph_XGRAFICO_2" hidden="1">#REF!</definedName>
    <definedName name="_233__123Graph_BNORTH_FLUME_B" hidden="1">[12]Sheet1!#REF!</definedName>
    <definedName name="_233__123Graph_XGRAFICO_3" localSheetId="15" hidden="1">#REF!</definedName>
    <definedName name="_233__123Graph_XGRAFICO_3" localSheetId="25" hidden="1">#REF!</definedName>
    <definedName name="_233__123Graph_XGRAFICO_3" hidden="1">#REF!</definedName>
    <definedName name="_234__123Graph_BPBR_FLUME_A" hidden="1">[12]Sheet1!#REF!</definedName>
    <definedName name="_234__123Graph_XGRANULOMETRIA_1" localSheetId="15" hidden="1">#REF!</definedName>
    <definedName name="_234__123Graph_XGRANULOMETRIA_1" localSheetId="25" hidden="1">#REF!</definedName>
    <definedName name="_234__123Graph_XGRANULOMETRIA_1" hidden="1">#REF!</definedName>
    <definedName name="_235__123Graph_BPBR_FLUME_B" hidden="1">[12]Sheet1!#REF!</definedName>
    <definedName name="_236__123Graph_BPW702_A" hidden="1">[12]Sheet1!#REF!</definedName>
    <definedName name="_237__123Graph_BPW702_B" hidden="1">[12]Sheet1!#REF!</definedName>
    <definedName name="_238__123Graph_BPW704_A" hidden="1">[12]Sheet1!#REF!</definedName>
    <definedName name="_239___123Graph_BGRANULOMETRIA_1" hidden="1">#REF!</definedName>
    <definedName name="_239__123Graph_BPW704_B" hidden="1">[12]Sheet1!#REF!</definedName>
    <definedName name="_24______123Graph_AChart_1A" localSheetId="15" hidden="1">#REF!</definedName>
    <definedName name="_24______123Graph_AChart_1A" localSheetId="25" hidden="1">#REF!</definedName>
    <definedName name="_24______123Graph_AChart_1A" localSheetId="0" hidden="1">'[4]Attach 4-18'!#REF!</definedName>
    <definedName name="_24______123Graph_AChart_1A" hidden="1">#REF!</definedName>
    <definedName name="_24______123Graph_CGRAFICO_2" hidden="1">#REF!</definedName>
    <definedName name="_24___123Graph_AEFICIENCIA_1" hidden="1">#REF!</definedName>
    <definedName name="_24___123Graph_X__200__D50" hidden="1">#REF!</definedName>
    <definedName name="_24__123Graph_A355D_D" hidden="1">[12]Sheet1!#REF!</definedName>
    <definedName name="_24__123Graph_AEFICIENCIA_1" hidden="1">#REF!</definedName>
    <definedName name="_24__123Graph_C__200__BPF" hidden="1">#REF!</definedName>
    <definedName name="_24__123Graph_CGRAFICO_2" hidden="1">#REF!</definedName>
    <definedName name="_24__123Graph_D__200__BPF" localSheetId="15" hidden="1">#REF!</definedName>
    <definedName name="_24__123Graph_D__200__BPF" localSheetId="25" hidden="1">#REF!</definedName>
    <definedName name="_24__123Graph_D__200__BPF" hidden="1">#REF!</definedName>
    <definedName name="_24__123Graph_D__200__D50" hidden="1">#REF!</definedName>
    <definedName name="_24__123Graph_E__200__BPF" localSheetId="15" hidden="1">#REF!</definedName>
    <definedName name="_24__123Graph_E__200__BPF" localSheetId="25" hidden="1">#REF!</definedName>
    <definedName name="_24__123Graph_E__200__BPF" hidden="1">#REF!</definedName>
    <definedName name="_24__123Graph_E__200__D50" localSheetId="15" hidden="1">#REF!</definedName>
    <definedName name="_24__123Graph_E__200__D50" localSheetId="25" hidden="1">#REF!</definedName>
    <definedName name="_24__123Graph_E__200__D50" hidden="1">#REF!</definedName>
    <definedName name="_24__123Graph_F__200__BPF" hidden="1">#REF!</definedName>
    <definedName name="_24__123Graph_X__200__BPF" localSheetId="15" hidden="1">#REF!</definedName>
    <definedName name="_24__123Graph_X__200__BPF" localSheetId="25" hidden="1">#REF!</definedName>
    <definedName name="_24__123Graph_X__200__BPF" hidden="1">#REF!</definedName>
    <definedName name="_24__123Graph_X__200__D50" localSheetId="15" hidden="1">#REF!</definedName>
    <definedName name="_24__123Graph_X__200__D50" localSheetId="25" hidden="1">#REF!</definedName>
    <definedName name="_24__123Graph_X__200__D50" hidden="1">#REF!</definedName>
    <definedName name="_240___123Graph_C__200__BPF" hidden="1">#REF!</definedName>
    <definedName name="_240__123Graph_BPW705_A" hidden="1">[12]Sheet1!#REF!</definedName>
    <definedName name="_241__123Graph_BPW705_B" hidden="1">[12]Sheet1!#REF!</definedName>
    <definedName name="_242__123Graph_BPW708_A" hidden="1">[12]Sheet1!#REF!</definedName>
    <definedName name="_243__123Graph_BPW708_B" hidden="1">[12]Sheet1!#REF!</definedName>
    <definedName name="_244____123Graph_A__200__BPF" localSheetId="15" hidden="1">#REF!</definedName>
    <definedName name="_244____123Graph_A__200__BPF" localSheetId="25" hidden="1">#REF!</definedName>
    <definedName name="_244____123Graph_A__200__BPF" hidden="1">#REF!</definedName>
    <definedName name="_244__123Graph_BPW709_A" hidden="1">[12]Sheet1!#REF!</definedName>
    <definedName name="_245____123Graph_A__200__D50" localSheetId="15" hidden="1">#REF!</definedName>
    <definedName name="_245____123Graph_A__200__D50" localSheetId="25" hidden="1">#REF!</definedName>
    <definedName name="_245____123Graph_A__200__D50" hidden="1">#REF!</definedName>
    <definedName name="_245__123Graph_BPW709_B" hidden="1">[12]Sheet1!#REF!</definedName>
    <definedName name="_246__123Graph_BPW712_A" hidden="1">[12]Sheet1!#REF!</definedName>
    <definedName name="_247__123Graph_BPW712_B" hidden="1">[12]Sheet1!#REF!</definedName>
    <definedName name="_248__123Graph_BPW713_A" hidden="1">[12]Sheet1!#REF!</definedName>
    <definedName name="_249__123Graph_BPW713_B" hidden="1">[12]Sheet1!#REF!</definedName>
    <definedName name="_25______123Graph_A__200__BPF" hidden="1">#REF!</definedName>
    <definedName name="_25______123Graph_BChart_1A" localSheetId="15" hidden="1">#REF!</definedName>
    <definedName name="_25______123Graph_BChart_1A" localSheetId="25" hidden="1">#REF!</definedName>
    <definedName name="_25______123Graph_BChart_1A" localSheetId="0" hidden="1">'[4]Attach 4-18'!#REF!</definedName>
    <definedName name="_25______123Graph_BChart_1A" hidden="1">#REF!</definedName>
    <definedName name="_25______123Graph_CGRANULOMETRIA_1" hidden="1">#REF!</definedName>
    <definedName name="_25______123Graph_XEFICIENCIA_1" hidden="1">#REF!</definedName>
    <definedName name="_25___123Graph_AGRANULOMETRIA_1" hidden="1">#REF!</definedName>
    <definedName name="_25___123Graph_XEFICIENCIA_1" hidden="1">#REF!</definedName>
    <definedName name="_25__123Graph_A356D_A" hidden="1">[12]Sheet1!#REF!</definedName>
    <definedName name="_25__123Graph_AGRANULOMETRIA_1" hidden="1">#REF!</definedName>
    <definedName name="_25__123Graph_CGRANULOMETRIA_1" hidden="1">#REF!</definedName>
    <definedName name="_25__123Graph_E__200__BPF" hidden="1">#REF!</definedName>
    <definedName name="_25__123Graph_E__200__D50" localSheetId="15" hidden="1">#REF!</definedName>
    <definedName name="_25__123Graph_E__200__D50" localSheetId="25" hidden="1">#REF!</definedName>
    <definedName name="_25__123Graph_E__200__D50" hidden="1">#REF!</definedName>
    <definedName name="_25__123Graph_EChart_1A" localSheetId="15" hidden="1">#REF!</definedName>
    <definedName name="_25__123Graph_EChart_1A" localSheetId="25" hidden="1">#REF!</definedName>
    <definedName name="_25__123Graph_EChart_1A" localSheetId="0" hidden="1">'[4]Attach 4-18'!#REF!</definedName>
    <definedName name="_25__123Graph_EChart_1A" hidden="1">#REF!</definedName>
    <definedName name="_25__123Graph_F__200__D50" hidden="1">#REF!</definedName>
    <definedName name="_25__123Graph_X__200__D50" localSheetId="15" hidden="1">#REF!</definedName>
    <definedName name="_25__123Graph_X__200__D50" localSheetId="25" hidden="1">#REF!</definedName>
    <definedName name="_25__123Graph_X__200__D50" hidden="1">#REF!</definedName>
    <definedName name="_25__123Graph_XEFICIENCIA_1" localSheetId="15" hidden="1">#REF!</definedName>
    <definedName name="_25__123Graph_XEFICIENCIA_1" localSheetId="25" hidden="1">#REF!</definedName>
    <definedName name="_25__123Graph_XEFICIENCIA_1" hidden="1">#REF!</definedName>
    <definedName name="_250__123Graph_BPW715_A" hidden="1">[12]Sheet1!#REF!</definedName>
    <definedName name="_251__123Graph_BPW715_B" hidden="1">[12]Sheet1!#REF!</definedName>
    <definedName name="_252__123Graph_BPW716_A" hidden="1">[12]Sheet1!#REF!</definedName>
    <definedName name="_253__123Graph_BPW716_B" hidden="1">[12]Sheet1!#REF!</definedName>
    <definedName name="_254___123Graph_D__200__BPF" hidden="1">#REF!</definedName>
    <definedName name="_254__123Graph_BSOUTH_FLUME_A" hidden="1">[12]Sheet1!#REF!</definedName>
    <definedName name="_255____123Graph_AChart_1A" localSheetId="15" hidden="1">#REF!</definedName>
    <definedName name="_255____123Graph_AChart_1A" localSheetId="25" hidden="1">#REF!</definedName>
    <definedName name="_255____123Graph_AChart_1A" localSheetId="0" hidden="1">'[4]Attach 4-18'!#REF!</definedName>
    <definedName name="_255____123Graph_AChart_1A" hidden="1">#REF!</definedName>
    <definedName name="_255__123Graph_BSOUTH_FLUME_B" hidden="1">[12]Sheet1!#REF!</definedName>
    <definedName name="_256____123Graph_AEFICIENCIA_1" localSheetId="15" hidden="1">#REF!</definedName>
    <definedName name="_256____123Graph_AEFICIENCIA_1" localSheetId="25" hidden="1">#REF!</definedName>
    <definedName name="_256____123Graph_AEFICIENCIA_1" hidden="1">#REF!</definedName>
    <definedName name="_256__123Graph_BSUMP_STAGE2_A" hidden="1">[12]Sheet1!#REF!</definedName>
    <definedName name="_257____123Graph_AGRAFICO_1" localSheetId="15" hidden="1">#REF!</definedName>
    <definedName name="_257____123Graph_AGRAFICO_1" localSheetId="25" hidden="1">#REF!</definedName>
    <definedName name="_257____123Graph_AGRAFICO_1" hidden="1">#REF!</definedName>
    <definedName name="_257__123Graph_BSUMP_STAGE2_B" hidden="1">[12]Sheet1!#REF!</definedName>
    <definedName name="_258____123Graph_AGRAFICO_2" localSheetId="15" hidden="1">#REF!</definedName>
    <definedName name="_258____123Graph_AGRAFICO_2" localSheetId="25" hidden="1">#REF!</definedName>
    <definedName name="_258____123Graph_AGRAFICO_2" hidden="1">#REF!</definedName>
    <definedName name="_258___123Graph_F__200__BPF" hidden="1">#REF!</definedName>
    <definedName name="_258__123Graph_C121_2_A" hidden="1">[12]Sheet1!$AI$7:$AI$26</definedName>
    <definedName name="_259____123Graph_AGRAFICO_3" localSheetId="15" hidden="1">#REF!</definedName>
    <definedName name="_259____123Graph_AGRAFICO_3" localSheetId="25" hidden="1">#REF!</definedName>
    <definedName name="_259____123Graph_AGRAFICO_3" hidden="1">#REF!</definedName>
    <definedName name="_259__123Graph_C121_2_B" hidden="1">[12]Sheet1!$W$7:$W$26</definedName>
    <definedName name="_26______123Graph_A__200__D50" hidden="1">#REF!</definedName>
    <definedName name="_26______123Graph_CChart_1A" localSheetId="15" hidden="1">#REF!</definedName>
    <definedName name="_26______123Graph_CChart_1A" localSheetId="25" hidden="1">#REF!</definedName>
    <definedName name="_26______123Graph_CChart_1A" localSheetId="0" hidden="1">'[4]Attach 4-18'!#REF!</definedName>
    <definedName name="_26______123Graph_CChart_1A" hidden="1">#REF!</definedName>
    <definedName name="_26______123Graph_D__200__BPF" hidden="1">#REF!</definedName>
    <definedName name="_26______123Graph_XGRAFICO_1" hidden="1">#REF!</definedName>
    <definedName name="_26___123Graph_B__200__BPF" hidden="1">#REF!</definedName>
    <definedName name="_26___123Graph_XGRAFICO_1" hidden="1">#REF!</definedName>
    <definedName name="_26__123Graph_A356D_B" hidden="1">[12]Sheet1!#REF!</definedName>
    <definedName name="_26__123Graph_B__200__BPF" hidden="1">#REF!</definedName>
    <definedName name="_26__123Graph_BChart_1A" localSheetId="15" hidden="1">#REF!</definedName>
    <definedName name="_26__123Graph_BChart_1A" localSheetId="25" hidden="1">#REF!</definedName>
    <definedName name="_26__123Graph_BChart_1A" localSheetId="0" hidden="1">'[14]Attach 4-18'!#REF!</definedName>
    <definedName name="_26__123Graph_BChart_1A" hidden="1">#REF!</definedName>
    <definedName name="_26__123Graph_C__200__D50" hidden="1">#REF!</definedName>
    <definedName name="_26__123Graph_D__200__BPF" hidden="1">#REF!</definedName>
    <definedName name="_26__123Graph_D__200__D50" localSheetId="15" hidden="1">#REF!</definedName>
    <definedName name="_26__123Graph_D__200__D50" localSheetId="25" hidden="1">#REF!</definedName>
    <definedName name="_26__123Graph_D__200__D50" hidden="1">#REF!</definedName>
    <definedName name="_26__123Graph_E__200__D50" hidden="1">#REF!</definedName>
    <definedName name="_26__123Graph_F__200__BPF" localSheetId="15" hidden="1">#REF!</definedName>
    <definedName name="_26__123Graph_F__200__BPF" localSheetId="25" hidden="1">#REF!</definedName>
    <definedName name="_26__123Graph_F__200__BPF" hidden="1">#REF!</definedName>
    <definedName name="_26__123Graph_X__200__BPF" hidden="1">#REF!</definedName>
    <definedName name="_26__123Graph_XChart_1A" localSheetId="15" hidden="1">#REF!</definedName>
    <definedName name="_26__123Graph_XChart_1A" localSheetId="25" hidden="1">#REF!</definedName>
    <definedName name="_26__123Graph_XChart_1A" localSheetId="0" hidden="1">'[14]Attach 4-18'!#REF!</definedName>
    <definedName name="_26__123Graph_XChart_1A" hidden="1">#REF!</definedName>
    <definedName name="_26__123Graph_XEFICIENCIA_2" localSheetId="15" hidden="1">#REF!</definedName>
    <definedName name="_26__123Graph_XEFICIENCIA_2" localSheetId="25" hidden="1">#REF!</definedName>
    <definedName name="_26__123Graph_XEFICIENCIA_2" localSheetId="0" hidden="1">'[16]Cicl '!#REF!</definedName>
    <definedName name="_26__123Graph_XEFICIENCIA_2" hidden="1">#REF!</definedName>
    <definedName name="_26__123Graph_XGRAFICO_1" hidden="1">'[3]GRAFICO A'!#REF!</definedName>
    <definedName name="_260____123Graph_AGRANULOMETRIA_1" localSheetId="15" hidden="1">#REF!</definedName>
    <definedName name="_260____123Graph_AGRANULOMETRIA_1" localSheetId="25" hidden="1">#REF!</definedName>
    <definedName name="_260____123Graph_AGRANULOMETRIA_1" hidden="1">#REF!</definedName>
    <definedName name="_260__123Graph_C350D_A" hidden="1">[12]Sheet1!#REF!</definedName>
    <definedName name="_261____123Graph_B__200__BPF" localSheetId="15" hidden="1">#REF!</definedName>
    <definedName name="_261____123Graph_B__200__BPF" localSheetId="25" hidden="1">#REF!</definedName>
    <definedName name="_261____123Graph_B__200__BPF" hidden="1">#REF!</definedName>
    <definedName name="_261__123Graph_C350D_B" hidden="1">[12]Sheet1!#REF!</definedName>
    <definedName name="_262____123Graph_B__200__D50" localSheetId="15" hidden="1">#REF!</definedName>
    <definedName name="_262____123Graph_B__200__D50" localSheetId="25" hidden="1">#REF!</definedName>
    <definedName name="_262____123Graph_B__200__D50" hidden="1">#REF!</definedName>
    <definedName name="_262__123Graph_C351D_A" hidden="1">[12]Sheet1!#REF!</definedName>
    <definedName name="_263__123Graph_C351D_B" hidden="1">[12]Sheet1!#REF!</definedName>
    <definedName name="_264__123Graph_C353T_A" hidden="1">[12]Sheet1!#REF!</definedName>
    <definedName name="_265__123Graph_C353T_B" hidden="1">[12]Sheet1!#REF!</definedName>
    <definedName name="_266__123Graph_C354D_A" hidden="1">[12]Sheet1!#REF!</definedName>
    <definedName name="_267__123Graph_C354D_B" hidden="1">[12]Sheet1!#REF!</definedName>
    <definedName name="_268__123Graph_C355D_A" hidden="1">[12]Sheet1!#REF!</definedName>
    <definedName name="_269__123Graph_C355D_B" hidden="1">[12]Sheet1!#REF!</definedName>
    <definedName name="_27______123Graph_AEFICIENCIA_1" hidden="1">#REF!</definedName>
    <definedName name="_27______123Graph_D__200__D50" hidden="1">#REF!</definedName>
    <definedName name="_27______123Graph_DChart_1A" localSheetId="15" hidden="1">#REF!</definedName>
    <definedName name="_27______123Graph_DChart_1A" localSheetId="25" hidden="1">#REF!</definedName>
    <definedName name="_27______123Graph_DChart_1A" localSheetId="0" hidden="1">'[4]Attach 4-18'!#REF!</definedName>
    <definedName name="_27______123Graph_DChart_1A" hidden="1">#REF!</definedName>
    <definedName name="_27______123Graph_F__200__BPF" hidden="1">#REF!</definedName>
    <definedName name="_27___123Graph_B__200__D50" hidden="1">#REF!</definedName>
    <definedName name="_27___123Graph_XGRAFICO_2" hidden="1">#REF!</definedName>
    <definedName name="_27__123Graph_A356D_C" hidden="1">[12]Sheet1!#REF!</definedName>
    <definedName name="_27__123Graph_B__200__D50" hidden="1">#REF!</definedName>
    <definedName name="_27__123Graph_BEFICIENCIA_1" localSheetId="15" hidden="1">#REF!</definedName>
    <definedName name="_27__123Graph_BEFICIENCIA_1" localSheetId="25" hidden="1">#REF!</definedName>
    <definedName name="_27__123Graph_BEFICIENCIA_1" hidden="1">#REF!</definedName>
    <definedName name="_27__123Graph_D__200__D50" hidden="1">#REF!</definedName>
    <definedName name="_27__123Graph_F__200__BPF" hidden="1">#REF!</definedName>
    <definedName name="_27__123Graph_F__200__D50" localSheetId="15" hidden="1">#REF!</definedName>
    <definedName name="_27__123Graph_F__200__D50" localSheetId="25" hidden="1">#REF!</definedName>
    <definedName name="_27__123Graph_F__200__D50" hidden="1">#REF!</definedName>
    <definedName name="_27__123Graph_X__200__D50" hidden="1">#REF!</definedName>
    <definedName name="_27__123Graph_XEFICIENCIA_1" localSheetId="15" hidden="1">#REF!</definedName>
    <definedName name="_27__123Graph_XEFICIENCIA_1" localSheetId="25" hidden="1">#REF!</definedName>
    <definedName name="_27__123Graph_XEFICIENCIA_1" hidden="1">#REF!</definedName>
    <definedName name="_27__123Graph_XGRAFICO_2" hidden="1">[10]CONSOCOS99!$C$75:$C$80</definedName>
    <definedName name="_27__123Graph_XGRANULOMETRIA_1" localSheetId="15" hidden="1">#REF!</definedName>
    <definedName name="_27__123Graph_XGRANULOMETRIA_1" localSheetId="25" hidden="1">#REF!</definedName>
    <definedName name="_27__123Graph_XGRANULOMETRIA_1" hidden="1">#REF!</definedName>
    <definedName name="_270__123Graph_C356D_A" hidden="1">[12]Sheet1!#REF!</definedName>
    <definedName name="_271__123Graph_C356D_B" hidden="1">[12]Sheet1!#REF!</definedName>
    <definedName name="_272____123Graph_BChart_1A" localSheetId="15" hidden="1">#REF!</definedName>
    <definedName name="_272____123Graph_BChart_1A" localSheetId="25" hidden="1">#REF!</definedName>
    <definedName name="_272____123Graph_BChart_1A" localSheetId="0" hidden="1">'[4]Attach 4-18'!#REF!</definedName>
    <definedName name="_272____123Graph_BChart_1A" hidden="1">#REF!</definedName>
    <definedName name="_272__123Graph_C357A_A" hidden="1">[12]Sheet1!#REF!</definedName>
    <definedName name="_273____123Graph_BEFICIENCIA_1" localSheetId="15" hidden="1">#REF!</definedName>
    <definedName name="_273____123Graph_BEFICIENCIA_1" localSheetId="25" hidden="1">#REF!</definedName>
    <definedName name="_273____123Graph_BEFICIENCIA_1" hidden="1">#REF!</definedName>
    <definedName name="_273__123Graph_C357A_B" hidden="1">[12]Sheet1!#REF!</definedName>
    <definedName name="_274____123Graph_BGRAFICO_2" localSheetId="15" hidden="1">#REF!</definedName>
    <definedName name="_274____123Graph_BGRAFICO_2" localSheetId="25" hidden="1">#REF!</definedName>
    <definedName name="_274____123Graph_BGRAFICO_2" hidden="1">#REF!</definedName>
    <definedName name="_274___123Graph_XGRAFICO_2" hidden="1">#REF!</definedName>
    <definedName name="_274__123Graph_C358D_A" hidden="1">[12]Sheet1!#REF!</definedName>
    <definedName name="_275____123Graph_BGRANULOMETRIA_1" localSheetId="15" hidden="1">#REF!</definedName>
    <definedName name="_275____123Graph_BGRANULOMETRIA_1" localSheetId="25" hidden="1">#REF!</definedName>
    <definedName name="_275____123Graph_BGRANULOMETRIA_1" hidden="1">#REF!</definedName>
    <definedName name="_275__123Graph_C358D_B" hidden="1">[12]Sheet1!#REF!</definedName>
    <definedName name="_276____123Graph_C__200__BPF" localSheetId="15" hidden="1">#REF!</definedName>
    <definedName name="_276____123Graph_C__200__BPF" localSheetId="25" hidden="1">#REF!</definedName>
    <definedName name="_276____123Graph_C__200__BPF" hidden="1">#REF!</definedName>
    <definedName name="_276__123Graph_C359D_A" hidden="1">[12]Sheet1!#REF!</definedName>
    <definedName name="_277____123Graph_C__200__D50" localSheetId="15" hidden="1">#REF!</definedName>
    <definedName name="_277____123Graph_C__200__D50" localSheetId="25" hidden="1">#REF!</definedName>
    <definedName name="_277____123Graph_C__200__D50" hidden="1">#REF!</definedName>
    <definedName name="_277__123Graph_C359D_B" hidden="1">[12]Sheet1!#REF!</definedName>
    <definedName name="_278__123Graph_A__200__D50" hidden="1">#REF!</definedName>
    <definedName name="_278__123Graph_C360A_A" hidden="1">[12]Sheet1!#REF!</definedName>
    <definedName name="_279__123Graph_C360A_B" hidden="1">[12]Sheet1!#REF!</definedName>
    <definedName name="_28______123Graph_AGRAFICO_2" hidden="1">[10]CONSOCOS99!$D$75:$D$80</definedName>
    <definedName name="_28______123Graph_E__200__BPF" hidden="1">#REF!</definedName>
    <definedName name="_28______123Graph_EChart_1A" localSheetId="15" hidden="1">#REF!</definedName>
    <definedName name="_28______123Graph_EChart_1A" localSheetId="25" hidden="1">#REF!</definedName>
    <definedName name="_28______123Graph_EChart_1A" localSheetId="0" hidden="1">'[4]Attach 4-18'!#REF!</definedName>
    <definedName name="_28______123Graph_EChart_1A" hidden="1">#REF!</definedName>
    <definedName name="_28______123Graph_XGRAFICO_3" hidden="1">#REF!</definedName>
    <definedName name="_28___123Graph_BEFICIENCIA_1" hidden="1">#REF!</definedName>
    <definedName name="_28___123Graph_XGRAFICO_3" hidden="1">#REF!</definedName>
    <definedName name="_28__123Graph_A356D_D" hidden="1">[12]Sheet1!#REF!</definedName>
    <definedName name="_28__123Graph_BEFICIENCIA_1" hidden="1">#REF!</definedName>
    <definedName name="_28__123Graph_BGRANULOMETRIA_1" localSheetId="15" hidden="1">#REF!</definedName>
    <definedName name="_28__123Graph_BGRANULOMETRIA_1" localSheetId="25" hidden="1">#REF!</definedName>
    <definedName name="_28__123Graph_BGRANULOMETRIA_1" hidden="1">#REF!</definedName>
    <definedName name="_28__123Graph_CGRAFICO_2" hidden="1">#REF!</definedName>
    <definedName name="_28__123Graph_E__200__BPF" localSheetId="15" hidden="1">#REF!</definedName>
    <definedName name="_28__123Graph_E__200__BPF" localSheetId="25" hidden="1">#REF!</definedName>
    <definedName name="_28__123Graph_E__200__BPF" hidden="1">#REF!</definedName>
    <definedName name="_28__123Graph_F__200__D50" hidden="1">#REF!</definedName>
    <definedName name="_28__123Graph_FChart_1A" localSheetId="15" hidden="1">#REF!</definedName>
    <definedName name="_28__123Graph_FChart_1A" localSheetId="25" hidden="1">#REF!</definedName>
    <definedName name="_28__123Graph_FChart_1A" localSheetId="0" hidden="1">'[4]Attach 4-18'!#REF!</definedName>
    <definedName name="_28__123Graph_FChart_1A" hidden="1">#REF!</definedName>
    <definedName name="_28__123Graph_X__200__BPF" localSheetId="15" hidden="1">#REF!</definedName>
    <definedName name="_28__123Graph_X__200__BPF" localSheetId="25" hidden="1">#REF!</definedName>
    <definedName name="_28__123Graph_X__200__BPF" hidden="1">#REF!</definedName>
    <definedName name="_28__123Graph_XEFICIENCIA_1" hidden="1">#REF!</definedName>
    <definedName name="_28__123Graph_XGRAFICO_3" hidden="1">[10]CONSOCOS99!$C$85:$C$91</definedName>
    <definedName name="_28__123Graph_XGRANULOMETRIA_1" localSheetId="15" hidden="1">#REF!</definedName>
    <definedName name="_28__123Graph_XGRANULOMETRIA_1" localSheetId="25" hidden="1">#REF!</definedName>
    <definedName name="_28__123Graph_XGRANULOMETRIA_1" hidden="1">#REF!</definedName>
    <definedName name="_28__123Graph_XGRANULOMETRIA_2" localSheetId="15" hidden="1">#REF!</definedName>
    <definedName name="_28__123Graph_XGRANULOMETRIA_2" localSheetId="25" hidden="1">#REF!</definedName>
    <definedName name="_28__123Graph_XGRANULOMETRIA_2" localSheetId="0" hidden="1">'[16]Cicl '!#REF!</definedName>
    <definedName name="_28__123Graph_XGRANULOMETRIA_2" hidden="1">#REF!</definedName>
    <definedName name="_280__123Graph_C361D_A" hidden="1">[12]Sheet1!#REF!</definedName>
    <definedName name="_281__123Graph_C361D_B" hidden="1">[12]Sheet1!#REF!</definedName>
    <definedName name="_282__123Graph_C362D_A" hidden="1">[12]Sheet1!#REF!</definedName>
    <definedName name="_283__123Graph_C362D_B" hidden="1">[12]Sheet1!#REF!</definedName>
    <definedName name="_284__123Graph_C364D_A" hidden="1">[12]Sheet1!#REF!</definedName>
    <definedName name="_285__123Graph_C364D_B" hidden="1">[12]Sheet1!#REF!</definedName>
    <definedName name="_286__123Graph_C365S_A" hidden="1">[12]Sheet1!#REF!</definedName>
    <definedName name="_287____123Graph_CChart_1A" localSheetId="15" hidden="1">#REF!</definedName>
    <definedName name="_287____123Graph_CChart_1A" localSheetId="25" hidden="1">#REF!</definedName>
    <definedName name="_287____123Graph_CChart_1A" localSheetId="0" hidden="1">'[4]Attach 4-18'!#REF!</definedName>
    <definedName name="_287____123Graph_CChart_1A" hidden="1">#REF!</definedName>
    <definedName name="_287__123Graph_C365S_B" hidden="1">[12]Sheet1!#REF!</definedName>
    <definedName name="_288____123Graph_CGRAFICO_2" localSheetId="15" hidden="1">#REF!</definedName>
    <definedName name="_288____123Graph_CGRAFICO_2" localSheetId="25" hidden="1">#REF!</definedName>
    <definedName name="_288____123Graph_CGRAFICO_2" hidden="1">#REF!</definedName>
    <definedName name="_288__123Graph_C366S_A" hidden="1">[12]Sheet1!#REF!</definedName>
    <definedName name="_289____123Graph_CGRANULOMETRIA_1" localSheetId="15" hidden="1">#REF!</definedName>
    <definedName name="_289____123Graph_CGRANULOMETRIA_1" localSheetId="25" hidden="1">#REF!</definedName>
    <definedName name="_289____123Graph_CGRANULOMETRIA_1" hidden="1">#REF!</definedName>
    <definedName name="_289__123Graph_C366S_B" hidden="1">[12]Sheet1!#REF!</definedName>
    <definedName name="_29______123Graph_AGRAFICO_3" hidden="1">[10]CONSOCOS99!$D$85:$D$91</definedName>
    <definedName name="_29______123Graph_E__200__D50" hidden="1">#REF!</definedName>
    <definedName name="_29______123Graph_FChart_1A" localSheetId="15" hidden="1">#REF!</definedName>
    <definedName name="_29______123Graph_FChart_1A" localSheetId="25" hidden="1">#REF!</definedName>
    <definedName name="_29______123Graph_FChart_1A" localSheetId="0" hidden="1">'[4]Attach 4-18'!#REF!</definedName>
    <definedName name="_29______123Graph_FChart_1A" hidden="1">#REF!</definedName>
    <definedName name="_29___123Graph_BGRANULOMETRIA_1" hidden="1">#REF!</definedName>
    <definedName name="_29___123Graph_XGRANULOMETRIA_1" hidden="1">#REF!</definedName>
    <definedName name="_29__123Graph_A357A_A" hidden="1">[12]Sheet1!#REF!</definedName>
    <definedName name="_29__123Graph_BGRANULOMETRIA_1" hidden="1">#REF!</definedName>
    <definedName name="_29__123Graph_C__200__BPF" localSheetId="15" hidden="1">#REF!</definedName>
    <definedName name="_29__123Graph_C__200__BPF" localSheetId="25" hidden="1">#REF!</definedName>
    <definedName name="_29__123Graph_C__200__BPF" hidden="1">#REF!</definedName>
    <definedName name="_29__123Graph_CGRAFICO_2" hidden="1">#REF!</definedName>
    <definedName name="_29__123Graph_DChart_1A" hidden="1">'[17]Attach 4-18'!#REF!</definedName>
    <definedName name="_29__123Graph_FChart_1A" localSheetId="15" hidden="1">#REF!</definedName>
    <definedName name="_29__123Graph_FChart_1A" localSheetId="25" hidden="1">#REF!</definedName>
    <definedName name="_29__123Graph_FChart_1A" localSheetId="0" hidden="1">'[4]Attach 4-18'!#REF!</definedName>
    <definedName name="_29__123Graph_FChart_1A" hidden="1">#REF!</definedName>
    <definedName name="_29__123Graph_X__200__BPF" localSheetId="15" hidden="1">#REF!</definedName>
    <definedName name="_29__123Graph_X__200__BPF" localSheetId="25" hidden="1">#REF!</definedName>
    <definedName name="_29__123Graph_X__200__BPF" hidden="1">#REF!</definedName>
    <definedName name="_29__123Graph_X__200__D50" localSheetId="15" hidden="1">#REF!</definedName>
    <definedName name="_29__123Graph_X__200__D50" localSheetId="25" hidden="1">#REF!</definedName>
    <definedName name="_29__123Graph_X__200__D50" hidden="1">#REF!</definedName>
    <definedName name="_29__123Graph_XGRANULOMETRIA_1" hidden="1">#REF!</definedName>
    <definedName name="_290____123Graph_D__200__BPF" localSheetId="15" hidden="1">#REF!</definedName>
    <definedName name="_290____123Graph_D__200__BPF" localSheetId="25" hidden="1">#REF!</definedName>
    <definedName name="_290____123Graph_D__200__BPF" hidden="1">#REF!</definedName>
    <definedName name="_290__123Graph_C367D_A" hidden="1">[12]Sheet1!#REF!</definedName>
    <definedName name="_291____123Graph_D__200__D50" localSheetId="15" hidden="1">#REF!</definedName>
    <definedName name="_291____123Graph_D__200__D50" localSheetId="25" hidden="1">#REF!</definedName>
    <definedName name="_291____123Graph_D__200__D50" hidden="1">#REF!</definedName>
    <definedName name="_291__123Graph_C367D_B" hidden="1">[12]Sheet1!#REF!</definedName>
    <definedName name="_292__123Graph_C368D_A" hidden="1">[12]Sheet1!#REF!</definedName>
    <definedName name="_293__123Graph_C368D_B" hidden="1">[12]Sheet1!#REF!</definedName>
    <definedName name="_294__123Graph_AGRANULOMETRIA_1" hidden="1">#REF!</definedName>
    <definedName name="_294__123Graph_C369D_A" hidden="1">[12]Sheet1!#REF!</definedName>
    <definedName name="_295__123Graph_C369D_B" hidden="1">[12]Sheet1!#REF!</definedName>
    <definedName name="_296__123Graph_C370D_A" hidden="1">[12]Sheet1!#REF!</definedName>
    <definedName name="_297__123Graph_C370D_B" hidden="1">[12]Sheet1!#REF!</definedName>
    <definedName name="_298__123Graph_C371D_A" hidden="1">[12]Sheet1!#REF!</definedName>
    <definedName name="_299__123Graph_C371D_B" hidden="1">[12]Sheet1!#REF!</definedName>
    <definedName name="_3_____________123Graph_CGRAFICO_2" hidden="1">'[3]GRAFICO A'!#REF!</definedName>
    <definedName name="_3______123Graph_AEFICIENCIA_1" hidden="1">#REF!</definedName>
    <definedName name="_3____123Graph_AEFICIENCIA_1" hidden="1">#REF!</definedName>
    <definedName name="_3___123Graph_AEFICIENCIA_1" hidden="1">#REF!</definedName>
    <definedName name="_3__123Graph_A121_2_C" hidden="1">[12]Sheet1!$AK$7:$AK$26</definedName>
    <definedName name="_3__123Graph_AChart_1A" localSheetId="15" hidden="1">#REF!</definedName>
    <definedName name="_3__123Graph_AChart_1A" localSheetId="25" hidden="1">#REF!</definedName>
    <definedName name="_3__123Graph_AChart_1A" localSheetId="0" hidden="1">'[14]Attach 4-18'!#REF!</definedName>
    <definedName name="_3__123Graph_AChart_1A" hidden="1">#REF!</definedName>
    <definedName name="_3__123Graph_AEFICIENCIA_1" localSheetId="15" hidden="1">#REF!</definedName>
    <definedName name="_3__123Graph_AEFICIENCIA_1" localSheetId="25" hidden="1">#REF!</definedName>
    <definedName name="_3__123Graph_AEFICIENCIA_1" hidden="1">#REF!</definedName>
    <definedName name="_3__123Graph_AENER_MEP" hidden="1">[5]Molin2003!$K$152:$K$156</definedName>
    <definedName name="_3__123Graph_AGRAFICO_1" hidden="1">#REF!</definedName>
    <definedName name="_3__123Graph_AGRAFICO_2" hidden="1">#REF!</definedName>
    <definedName name="_3__123Graph_AGRAFICO_3" hidden="1">[10]CONSOCOS99!$D$85:$D$91</definedName>
    <definedName name="_3__123Graph_AMES_EP" localSheetId="15" hidden="1">#REF!</definedName>
    <definedName name="_3__123Graph_AMES_EP" localSheetId="25" hidden="1">#REF!</definedName>
    <definedName name="_3__123Graph_AMES_EP" localSheetId="0" hidden="1">[15]CARATULA!#REF!</definedName>
    <definedName name="_3__123Graph_AMES_EP" hidden="1">#REF!</definedName>
    <definedName name="_3__123Graph_BNET_ACUM" hidden="1">[15]CARATULA!#REF!</definedName>
    <definedName name="_3__123Graph_CCHART_14" hidden="1">[13]Total!$B$111:$S$111</definedName>
    <definedName name="_3__123Graph_CChart_1A" localSheetId="26" hidden="1">#REF!</definedName>
    <definedName name="_3__123Graph_CChart_1A" localSheetId="0" hidden="1">'[14]Attach 4-18'!#REF!</definedName>
    <definedName name="_3__123Graph_CChart_1A" hidden="1">#REF!</definedName>
    <definedName name="_30______123Graph_AGRANULOMETRIA_1" hidden="1">#REF!</definedName>
    <definedName name="_30______123Graph_F__200__BPF" hidden="1">#REF!</definedName>
    <definedName name="_30______123Graph_XChart_1A" localSheetId="15" hidden="1">#REF!</definedName>
    <definedName name="_30______123Graph_XChart_1A" localSheetId="25" hidden="1">#REF!</definedName>
    <definedName name="_30______123Graph_XChart_1A" localSheetId="26" hidden="1">#REF!</definedName>
    <definedName name="_30______123Graph_XChart_1A" localSheetId="0" hidden="1">'[4]Attach 4-18'!#REF!</definedName>
    <definedName name="_30______123Graph_XChart_1A" hidden="1">#REF!</definedName>
    <definedName name="_30______123Graph_XGRAFICO_1" hidden="1">#REF!</definedName>
    <definedName name="_30___123Graph_C__200__BPF" hidden="1">#REF!</definedName>
    <definedName name="_30__123Graph_A__200__BPF" hidden="1">#REF!</definedName>
    <definedName name="_30__123Graph_A357A_B" hidden="1">[12]Sheet1!#REF!</definedName>
    <definedName name="_30__123Graph_C__200__BPF" hidden="1">#REF!</definedName>
    <definedName name="_30__123Graph_C__200__D50" localSheetId="15" hidden="1">#REF!</definedName>
    <definedName name="_30__123Graph_C__200__D50" localSheetId="25" hidden="1">#REF!</definedName>
    <definedName name="_30__123Graph_C__200__D50" hidden="1">#REF!</definedName>
    <definedName name="_30__123Graph_CGRANULOMETRIA_1" hidden="1">#REF!</definedName>
    <definedName name="_30__123Graph_E__200__BPF" hidden="1">#REF!</definedName>
    <definedName name="_30__123Graph_E__200__D50" localSheetId="15" hidden="1">#REF!</definedName>
    <definedName name="_30__123Graph_E__200__D50" localSheetId="25" hidden="1">#REF!</definedName>
    <definedName name="_30__123Graph_E__200__D50" hidden="1">#REF!</definedName>
    <definedName name="_30__123Graph_X__200__BPF" localSheetId="15" hidden="1">#REF!</definedName>
    <definedName name="_30__123Graph_X__200__BPF" localSheetId="25" hidden="1">#REF!</definedName>
    <definedName name="_30__123Graph_X__200__BPF" hidden="1">#REF!</definedName>
    <definedName name="_30__123Graph_X__200__D50" localSheetId="15" hidden="1">#REF!</definedName>
    <definedName name="_30__123Graph_X__200__D50" localSheetId="25" hidden="1">#REF!</definedName>
    <definedName name="_30__123Graph_X__200__D50" hidden="1">#REF!</definedName>
    <definedName name="_30__123Graph_XEFICIENCIA_1" localSheetId="15" hidden="1">#REF!</definedName>
    <definedName name="_30__123Graph_XEFICIENCIA_1" localSheetId="25" hidden="1">#REF!</definedName>
    <definedName name="_30__123Graph_XEFICIENCIA_1" hidden="1">#REF!</definedName>
    <definedName name="_30__123Graph_XGRAFICO_1" hidden="1">#REF!</definedName>
    <definedName name="_300__123Graph_C372D_A" hidden="1">[12]Sheet1!#REF!</definedName>
    <definedName name="_301____123Graph_DChart_1A" localSheetId="15" hidden="1">#REF!</definedName>
    <definedName name="_301____123Graph_DChart_1A" localSheetId="25" hidden="1">#REF!</definedName>
    <definedName name="_301____123Graph_DChart_1A" localSheetId="0" hidden="1">'[4]Attach 4-18'!#REF!</definedName>
    <definedName name="_301____123Graph_DChart_1A" hidden="1">#REF!</definedName>
    <definedName name="_301__123Graph_C372D_B" hidden="1">[12]Sheet1!#REF!</definedName>
    <definedName name="_302____123Graph_E__200__BPF" localSheetId="15" hidden="1">#REF!</definedName>
    <definedName name="_302____123Graph_E__200__BPF" localSheetId="25" hidden="1">#REF!</definedName>
    <definedName name="_302____123Graph_E__200__BPF" hidden="1">#REF!</definedName>
    <definedName name="_302__123Graph_C373D_A" hidden="1">[12]Sheet1!#REF!</definedName>
    <definedName name="_303____123Graph_E__200__D50" localSheetId="15" hidden="1">#REF!</definedName>
    <definedName name="_303____123Graph_E__200__D50" localSheetId="25" hidden="1">#REF!</definedName>
    <definedName name="_303____123Graph_E__200__D50" hidden="1">#REF!</definedName>
    <definedName name="_303__123Graph_C373D_B" hidden="1">[12]Sheet1!#REF!</definedName>
    <definedName name="_304__123Graph_C374S_A" hidden="1">[12]Sheet1!#REF!</definedName>
    <definedName name="_305__123Graph_C374S_B" hidden="1">[12]Sheet1!#REF!</definedName>
    <definedName name="_306__123Graph_CEAP119_A" hidden="1">[12]Sheet1!#REF!</definedName>
    <definedName name="_307__123Graph_CEAP119_B" hidden="1">[12]Sheet1!#REF!</definedName>
    <definedName name="_308__123Graph_CEAP205_A" hidden="1">[12]Sheet1!#REF!</definedName>
    <definedName name="_309__123Graph_CEAP205_B" hidden="1">[12]Sheet1!#REF!</definedName>
    <definedName name="_31______123Graph_B__200__BPF" hidden="1">#REF!</definedName>
    <definedName name="_31______123Graph_F__200__D50" hidden="1">#REF!</definedName>
    <definedName name="_31______123Graph_XEFICIENCIA_1" hidden="1">#REF!</definedName>
    <definedName name="_31___123Graph_C__200__D50" hidden="1">#REF!</definedName>
    <definedName name="_31__123Graph_A__200__D50" hidden="1">#REF!</definedName>
    <definedName name="_31__123Graph_A357A_C" hidden="1">[12]Sheet1!#REF!</definedName>
    <definedName name="_31__123Graph_C__200__D50" hidden="1">#REF!</definedName>
    <definedName name="_31__123Graph_E__200__D50" hidden="1">#REF!</definedName>
    <definedName name="_31__123Graph_X__200__D50" localSheetId="15" hidden="1">#REF!</definedName>
    <definedName name="_31__123Graph_X__200__D50" localSheetId="25" hidden="1">#REF!</definedName>
    <definedName name="_31__123Graph_X__200__D50" hidden="1">#REF!</definedName>
    <definedName name="_31__123Graph_XChart_1A" localSheetId="15" hidden="1">#REF!</definedName>
    <definedName name="_31__123Graph_XChart_1A" localSheetId="25" hidden="1">#REF!</definedName>
    <definedName name="_31__123Graph_XChart_1A" localSheetId="0" hidden="1">'[4]Attach 4-18'!#REF!</definedName>
    <definedName name="_31__123Graph_XChart_1A" hidden="1">#REF!</definedName>
    <definedName name="_31__123Graph_XEFICIENCIA_1" hidden="1">#REF!</definedName>
    <definedName name="_31__123Graph_XGRAFICO_2" hidden="1">#REF!</definedName>
    <definedName name="_310__123Graph_CEAP208_A" hidden="1">[12]Sheet1!#REF!</definedName>
    <definedName name="_311__123Graph_C__200__BPF" hidden="1">#REF!</definedName>
    <definedName name="_311__123Graph_CEAP208_B" hidden="1">[12]Sheet1!#REF!</definedName>
    <definedName name="_312__123Graph_CEAP411_A" hidden="1">[12]Sheet1!#REF!</definedName>
    <definedName name="_313____123Graph_EChart_1A" localSheetId="15" hidden="1">#REF!</definedName>
    <definedName name="_313____123Graph_EChart_1A" localSheetId="25" hidden="1">#REF!</definedName>
    <definedName name="_313____123Graph_EChart_1A" localSheetId="0" hidden="1">'[4]Attach 4-18'!#REF!</definedName>
    <definedName name="_313____123Graph_EChart_1A" hidden="1">#REF!</definedName>
    <definedName name="_313__123Graph_CEAP411_B" hidden="1">[12]Sheet1!#REF!</definedName>
    <definedName name="_314____123Graph_F__200__BPF" localSheetId="15" hidden="1">#REF!</definedName>
    <definedName name="_314____123Graph_F__200__BPF" localSheetId="25" hidden="1">#REF!</definedName>
    <definedName name="_314____123Graph_F__200__BPF" hidden="1">#REF!</definedName>
    <definedName name="_314__123Graph_CEAP413_A" hidden="1">[12]Sheet1!#REF!</definedName>
    <definedName name="_315____123Graph_F__200__D50" localSheetId="15" hidden="1">#REF!</definedName>
    <definedName name="_315____123Graph_F__200__D50" localSheetId="25" hidden="1">#REF!</definedName>
    <definedName name="_315____123Graph_F__200__D50" hidden="1">#REF!</definedName>
    <definedName name="_315__123Graph_CEAP413_B" hidden="1">[12]Sheet1!#REF!</definedName>
    <definedName name="_316__123Graph_CFAEP_A" hidden="1">[12]Sheet1!#REF!</definedName>
    <definedName name="_317__123Graph_CFAEP_B" hidden="1">[12]Sheet1!#REF!</definedName>
    <definedName name="_318__123Graph_CNORTH_FLUME_A" hidden="1">[12]Sheet1!#REF!</definedName>
    <definedName name="_319__123Graph_CNORTH_FLUME_B" hidden="1">[12]Sheet1!#REF!</definedName>
    <definedName name="_32______123Graph_B__200__D50" hidden="1">#REF!</definedName>
    <definedName name="_32______123Graph_X__200__BPF" hidden="1">#REF!</definedName>
    <definedName name="_32______123Graph_XGRAFICO_3" hidden="1">#REF!</definedName>
    <definedName name="_32___123Graph_CGRANULOMETRIA_1" hidden="1">#REF!</definedName>
    <definedName name="_32__123Graph_A357A_D" hidden="1">[12]Sheet1!#REF!</definedName>
    <definedName name="_32__123Graph_AEFICIENCIA_1" hidden="1">#REF!</definedName>
    <definedName name="_32__123Graph_CGRANULOMETRIA_1" hidden="1">#REF!</definedName>
    <definedName name="_32__123Graph_D__200__BPF" hidden="1">#REF!</definedName>
    <definedName name="_32__123Graph_F__200__BPF" localSheetId="15" hidden="1">#REF!</definedName>
    <definedName name="_32__123Graph_F__200__BPF" localSheetId="25" hidden="1">#REF!</definedName>
    <definedName name="_32__123Graph_F__200__BPF" hidden="1">#REF!</definedName>
    <definedName name="_32__123Graph_XEFICIENCIA_1" localSheetId="15" hidden="1">#REF!</definedName>
    <definedName name="_32__123Graph_XEFICIENCIA_1" localSheetId="25" hidden="1">#REF!</definedName>
    <definedName name="_32__123Graph_XEFICIENCIA_1" hidden="1">#REF!</definedName>
    <definedName name="_32__123Graph_XEFICIENCIA_2" localSheetId="15" hidden="1">#REF!</definedName>
    <definedName name="_32__123Graph_XEFICIENCIA_2" localSheetId="25" hidden="1">#REF!</definedName>
    <definedName name="_32__123Graph_XEFICIENCIA_2" localSheetId="0" hidden="1">'[16]Cicl '!#REF!</definedName>
    <definedName name="_32__123Graph_XEFICIENCIA_2" hidden="1">#REF!</definedName>
    <definedName name="_32__123Graph_XGRAFICO_3" hidden="1">#REF!</definedName>
    <definedName name="_320__123Graph_CPBR_FLUME_A" hidden="1">[12]Sheet1!#REF!</definedName>
    <definedName name="_321__123Graph_CPBR_FLUME_B" hidden="1">[12]Sheet1!#REF!</definedName>
    <definedName name="_322__123Graph_CPW702_A" hidden="1">[12]Sheet1!#REF!</definedName>
    <definedName name="_323__123Graph_CPW702_B" hidden="1">[12]Sheet1!#REF!</definedName>
    <definedName name="_324__123Graph_CPW704_A" hidden="1">[12]Sheet1!#REF!</definedName>
    <definedName name="_325____123Graph_FChart_1A" localSheetId="15" hidden="1">#REF!</definedName>
    <definedName name="_325____123Graph_FChart_1A" localSheetId="25" hidden="1">#REF!</definedName>
    <definedName name="_325____123Graph_FChart_1A" localSheetId="0" hidden="1">'[4]Attach 4-18'!#REF!</definedName>
    <definedName name="_325____123Graph_FChart_1A" hidden="1">#REF!</definedName>
    <definedName name="_325__123Graph_CPW704_B" hidden="1">[12]Sheet1!#REF!</definedName>
    <definedName name="_326____123Graph_X__200__BPF" localSheetId="15" hidden="1">#REF!</definedName>
    <definedName name="_326____123Graph_X__200__BPF" localSheetId="25" hidden="1">#REF!</definedName>
    <definedName name="_326____123Graph_X__200__BPF" hidden="1">#REF!</definedName>
    <definedName name="_326__123Graph_CPW705_A" hidden="1">[12]Sheet1!#REF!</definedName>
    <definedName name="_326__123Graph_D__200__BPF" hidden="1">#REF!</definedName>
    <definedName name="_327____123Graph_X__200__D50" localSheetId="15" hidden="1">#REF!</definedName>
    <definedName name="_327____123Graph_X__200__D50" localSheetId="25" hidden="1">#REF!</definedName>
    <definedName name="_327____123Graph_X__200__D50" hidden="1">#REF!</definedName>
    <definedName name="_327__123Graph_CPW705_B" hidden="1">[12]Sheet1!#REF!</definedName>
    <definedName name="_328__123Graph_CPW708_A" hidden="1">[12]Sheet1!#REF!</definedName>
    <definedName name="_329__123Graph_CPW708_B" hidden="1">[12]Sheet1!#REF!</definedName>
    <definedName name="_33______123Graph_BEFICIENCIA_1" hidden="1">#REF!</definedName>
    <definedName name="_33______123Graph_C__200__BPF" hidden="1">#REF!</definedName>
    <definedName name="_33______123Graph_X__200__D50" hidden="1">#REF!</definedName>
    <definedName name="_33___123Graph_D__200__BPF" hidden="1">#REF!</definedName>
    <definedName name="_33__123Graph_A358D_A" hidden="1">[12]Sheet1!#REF!</definedName>
    <definedName name="_33__123Graph_AGRAFICO_1" hidden="1">#REF!</definedName>
    <definedName name="_33__123Graph_D__200__BPF" hidden="1">#REF!</definedName>
    <definedName name="_33__123Graph_EChart_1A" hidden="1">'[17]Attach 4-18'!#REF!</definedName>
    <definedName name="_33__123Graph_XChart_1A" localSheetId="15" hidden="1">#REF!</definedName>
    <definedName name="_33__123Graph_XChart_1A" localSheetId="25" hidden="1">#REF!</definedName>
    <definedName name="_33__123Graph_XChart_1A" localSheetId="0" hidden="1">'[4]Attach 4-18'!#REF!</definedName>
    <definedName name="_33__123Graph_XChart_1A" hidden="1">#REF!</definedName>
    <definedName name="_33__123Graph_XGRAFICO_1" localSheetId="15" hidden="1">#REF!</definedName>
    <definedName name="_33__123Graph_XGRAFICO_1" localSheetId="25" hidden="1">#REF!</definedName>
    <definedName name="_33__123Graph_XGRAFICO_1" hidden="1">#REF!</definedName>
    <definedName name="_33__123Graph_XGRANULOMETRIA_1" localSheetId="15" hidden="1">#REF!</definedName>
    <definedName name="_33__123Graph_XGRANULOMETRIA_1" localSheetId="25" hidden="1">#REF!</definedName>
    <definedName name="_33__123Graph_XGRANULOMETRIA_1" hidden="1">#REF!</definedName>
    <definedName name="_330__123Graph_CPW709_A" hidden="1">[12]Sheet1!#REF!</definedName>
    <definedName name="_330__123Graph_F__200__BPF" hidden="1">#REF!</definedName>
    <definedName name="_331__123Graph_CPW709_B" hidden="1">[12]Sheet1!#REF!</definedName>
    <definedName name="_332__123Graph_CPW712_A" hidden="1">[12]Sheet1!#REF!</definedName>
    <definedName name="_333__123Graph_CPW712_B" hidden="1">[12]Sheet1!#REF!</definedName>
    <definedName name="_334__123Graph_CPW713_A" hidden="1">[12]Sheet1!#REF!</definedName>
    <definedName name="_334__123Graph_XEFICIENCIA_1" hidden="1">#REF!</definedName>
    <definedName name="_335__123Graph_CPW713_B" hidden="1">[12]Sheet1!#REF!</definedName>
    <definedName name="_336__123Graph_CPW715_A" hidden="1">[12]Sheet1!#REF!</definedName>
    <definedName name="_337____123Graph_XChart_1A" localSheetId="15" hidden="1">#REF!</definedName>
    <definedName name="_337____123Graph_XChart_1A" localSheetId="25" hidden="1">#REF!</definedName>
    <definedName name="_337____123Graph_XChart_1A" localSheetId="0" hidden="1">'[4]Attach 4-18'!#REF!</definedName>
    <definedName name="_337____123Graph_XChart_1A" hidden="1">#REF!</definedName>
    <definedName name="_337__123Graph_CPW715_B" hidden="1">[12]Sheet1!#REF!</definedName>
    <definedName name="_338____123Graph_XEFICIENCIA_1" localSheetId="15" hidden="1">#REF!</definedName>
    <definedName name="_338____123Graph_XEFICIENCIA_1" localSheetId="25" hidden="1">#REF!</definedName>
    <definedName name="_338____123Graph_XEFICIENCIA_1" hidden="1">#REF!</definedName>
    <definedName name="_338__123Graph_CPW716_A" hidden="1">[12]Sheet1!#REF!</definedName>
    <definedName name="_339____123Graph_XGRAFICO_1" localSheetId="15" hidden="1">#REF!</definedName>
    <definedName name="_339____123Graph_XGRAFICO_1" localSheetId="25" hidden="1">#REF!</definedName>
    <definedName name="_339____123Graph_XGRAFICO_1" hidden="1">#REF!</definedName>
    <definedName name="_339__123Graph_CPW716_B" hidden="1">[12]Sheet1!#REF!</definedName>
    <definedName name="_34______123Graph_BGRANULOMETRIA_1" hidden="1">#REF!</definedName>
    <definedName name="_34______123Graph_XEFICIENCIA_1" hidden="1">#REF!</definedName>
    <definedName name="_34_____123Graph_AGRAFICO_2" hidden="1">#REF!</definedName>
    <definedName name="_34___123Graph_D__200__D50" hidden="1">#REF!</definedName>
    <definedName name="_34__123Graph_A358D_B" hidden="1">[12]Sheet1!#REF!</definedName>
    <definedName name="_34__123Graph_AGRAFICO_2" hidden="1">#REF!</definedName>
    <definedName name="_34__123Graph_D__200__D50" hidden="1">#REF!</definedName>
    <definedName name="_34__123Graph_F__200__BPF" hidden="1">#REF!</definedName>
    <definedName name="_34__123Graph_F__200__D50" localSheetId="15" hidden="1">#REF!</definedName>
    <definedName name="_34__123Graph_F__200__D50" localSheetId="25" hidden="1">#REF!</definedName>
    <definedName name="_34__123Graph_F__200__D50" hidden="1">#REF!</definedName>
    <definedName name="_34__123Graph_XEFICIENCIA_1" localSheetId="15" hidden="1">#REF!</definedName>
    <definedName name="_34__123Graph_XEFICIENCIA_1" localSheetId="25" hidden="1">#REF!</definedName>
    <definedName name="_34__123Graph_XEFICIENCIA_1" hidden="1">#REF!</definedName>
    <definedName name="_34__123Graph_XGRAFICO_1" hidden="1">#REF!</definedName>
    <definedName name="_34__123Graph_XGRAFICO_2" localSheetId="15" hidden="1">#REF!</definedName>
    <definedName name="_34__123Graph_XGRAFICO_2" localSheetId="25" hidden="1">#REF!</definedName>
    <definedName name="_34__123Graph_XGRAFICO_2" hidden="1">#REF!</definedName>
    <definedName name="_340____123Graph_XGRAFICO_2" localSheetId="15" hidden="1">#REF!</definedName>
    <definedName name="_340____123Graph_XGRAFICO_2" localSheetId="25" hidden="1">#REF!</definedName>
    <definedName name="_340____123Graph_XGRAFICO_2" hidden="1">#REF!</definedName>
    <definedName name="_340__123Graph_CSOUTH_FLUME_A" hidden="1">[12]Sheet1!#REF!</definedName>
    <definedName name="_341____123Graph_XGRAFICO_3" localSheetId="15" hidden="1">#REF!</definedName>
    <definedName name="_341____123Graph_XGRAFICO_3" localSheetId="25" hidden="1">#REF!</definedName>
    <definedName name="_341____123Graph_XGRAFICO_3" hidden="1">#REF!</definedName>
    <definedName name="_341__123Graph_CSOUTH_FLUME_B" hidden="1">[12]Sheet1!#REF!</definedName>
    <definedName name="_342____123Graph_XGRANULOMETRIA_1" localSheetId="15" hidden="1">#REF!</definedName>
    <definedName name="_342____123Graph_XGRANULOMETRIA_1" localSheetId="25" hidden="1">#REF!</definedName>
    <definedName name="_342____123Graph_XGRANULOMETRIA_1" hidden="1">#REF!</definedName>
    <definedName name="_342__123Graph_CSUMP_STAGE2_A" hidden="1">[12]Sheet1!#REF!</definedName>
    <definedName name="_343__123Graph_CSUMP_STAGE2_B" hidden="1">[12]Sheet1!#REF!</definedName>
    <definedName name="_344__123Graph_X121_2_A" hidden="1">[12]Sheet1!$BR$7:$BR$26</definedName>
    <definedName name="_345__123Graph_X121_2_B" hidden="1">[12]Sheet1!$BR$7:$BR$26</definedName>
    <definedName name="_346__123Graph_X121_2_C" hidden="1">[12]Sheet1!$BR$7:$BR$26</definedName>
    <definedName name="_347__123Graph_X121_2_D" hidden="1">[12]Sheet1!$BR$7:$BR$26</definedName>
    <definedName name="_348__123Graph_X350D_A" hidden="1">[12]Sheet1!#REF!</definedName>
    <definedName name="_348__123Graph_XGRAFICO_3" hidden="1">#REF!</definedName>
    <definedName name="_349__123Graph_X350D_B" hidden="1">[12]Sheet1!#REF!</definedName>
    <definedName name="_35______123Graph_C__200__BPF" hidden="1">#REF!</definedName>
    <definedName name="_35_____123Graph_AGRAFICO_3" hidden="1">#REF!</definedName>
    <definedName name="_35___123Graph_E__200__BPF" hidden="1">#REF!</definedName>
    <definedName name="_35__123Graph_A358D_C" hidden="1">[12]Sheet1!#REF!</definedName>
    <definedName name="_35__123Graph_AGRAFICO_3" hidden="1">#REF!</definedName>
    <definedName name="_35__123Graph_E__200__BPF" hidden="1">#REF!</definedName>
    <definedName name="_35__123Graph_F__200__D50" hidden="1">#REF!</definedName>
    <definedName name="_35__123Graph_XGRAFICO_2" hidden="1">#REF!</definedName>
    <definedName name="_35__123Graph_XGRAFICO_3" localSheetId="15" hidden="1">#REF!</definedName>
    <definedName name="_35__123Graph_XGRAFICO_3" localSheetId="25" hidden="1">#REF!</definedName>
    <definedName name="_35__123Graph_XGRAFICO_3" hidden="1">#REF!</definedName>
    <definedName name="_35__123Graph_XGRANULOMETRIA_1" localSheetId="15" hidden="1">#REF!</definedName>
    <definedName name="_35__123Graph_XGRANULOMETRIA_1" localSheetId="25" hidden="1">#REF!</definedName>
    <definedName name="_35__123Graph_XGRANULOMETRIA_1" hidden="1">#REF!</definedName>
    <definedName name="_35__123Graph_XGRANULOMETRIA_2" localSheetId="15" hidden="1">#REF!</definedName>
    <definedName name="_35__123Graph_XGRANULOMETRIA_2" localSheetId="25" hidden="1">#REF!</definedName>
    <definedName name="_35__123Graph_XGRANULOMETRIA_2" localSheetId="0" hidden="1">'[16]Cicl '!#REF!</definedName>
    <definedName name="_35__123Graph_XGRANULOMETRIA_2" hidden="1">#REF!</definedName>
    <definedName name="_350__123Graph_X350D_C" hidden="1">[12]Sheet1!#REF!</definedName>
    <definedName name="_351__123Graph_X350D_D" hidden="1">[12]Sheet1!#REF!</definedName>
    <definedName name="_352__123Graph_X351D_A" hidden="1">[12]Sheet1!#REF!</definedName>
    <definedName name="_353__123Graph_X351D_B" hidden="1">[12]Sheet1!#REF!</definedName>
    <definedName name="_354__123Graph_X351D_C" hidden="1">[12]Sheet1!#REF!</definedName>
    <definedName name="_355__123Graph_X351D_D" hidden="1">[12]Sheet1!#REF!</definedName>
    <definedName name="_356__123Graph_X353T_A" hidden="1">[12]Sheet1!#REF!</definedName>
    <definedName name="_357__123Graph_X353T_B" hidden="1">[12]Sheet1!#REF!</definedName>
    <definedName name="_358__123Graph_X353T_C" hidden="1">[12]Sheet1!#REF!</definedName>
    <definedName name="_359__123Graph_X353T_D" hidden="1">[12]Sheet1!#REF!</definedName>
    <definedName name="_36______123Graph_C__200__D50" hidden="1">#REF!</definedName>
    <definedName name="_36___123Graph_E__200__D50" hidden="1">#REF!</definedName>
    <definedName name="_36__123Graph_A__200__BPF" hidden="1">#REF!</definedName>
    <definedName name="_36__123Graph_A358D_D" hidden="1">[12]Sheet1!#REF!</definedName>
    <definedName name="_36__123Graph_AGRANULOMETRIA_1" hidden="1">#REF!</definedName>
    <definedName name="_36__123Graph_E__200__BPF" hidden="1">#REF!</definedName>
    <definedName name="_36__123Graph_E__200__D50" hidden="1">#REF!</definedName>
    <definedName name="_36__123Graph_X__200__BPF" localSheetId="15" hidden="1">#REF!</definedName>
    <definedName name="_36__123Graph_X__200__BPF" localSheetId="25" hidden="1">#REF!</definedName>
    <definedName name="_36__123Graph_X__200__BPF" hidden="1">#REF!</definedName>
    <definedName name="_36__123Graph_XGRAFICO_3" hidden="1">#REF!</definedName>
    <definedName name="_36__123Graph_XGRANULOMETRIA_1" localSheetId="15" hidden="1">#REF!</definedName>
    <definedName name="_36__123Graph_XGRANULOMETRIA_1" localSheetId="25" hidden="1">#REF!</definedName>
    <definedName name="_36__123Graph_XGRANULOMETRIA_1" hidden="1">#REF!</definedName>
    <definedName name="_36_0_S" localSheetId="15" hidden="1">#REF!</definedName>
    <definedName name="_36_0_S" localSheetId="25" hidden="1">#REF!</definedName>
    <definedName name="_36_0_S" localSheetId="0" hidden="1">'[18]#¡REF'!#REF!</definedName>
    <definedName name="_36_0_S" hidden="1">#REF!</definedName>
    <definedName name="_360__123Graph_X354D_A" hidden="1">[12]Sheet1!#REF!</definedName>
    <definedName name="_361__123Graph_X354D_B" hidden="1">[12]Sheet1!#REF!</definedName>
    <definedName name="_362__123Graph_X354D_C" hidden="1">[12]Sheet1!#REF!</definedName>
    <definedName name="_363__123Graph_X354D_D" hidden="1">[12]Sheet1!#REF!</definedName>
    <definedName name="_364__123Graph_X355D_A" hidden="1">[12]Sheet1!#REF!</definedName>
    <definedName name="_365__123Graph_X355D_B" hidden="1">[12]Sheet1!#REF!</definedName>
    <definedName name="_366__123Graph_X355D_C" hidden="1">[12]Sheet1!#REF!</definedName>
    <definedName name="_367__123Graph_X355D_D" hidden="1">[12]Sheet1!#REF!</definedName>
    <definedName name="_368__123Graph_X356D_A" hidden="1">[12]Sheet1!#REF!</definedName>
    <definedName name="_369__123Graph_X356D_B" hidden="1">[12]Sheet1!#REF!</definedName>
    <definedName name="_37______123Graph_CGRANULOMETRIA_1" hidden="1">#REF!</definedName>
    <definedName name="_37______123Graph_XGRANULOMETRIA_1" hidden="1">#REF!</definedName>
    <definedName name="_37___123Graph_F__200__BPF" hidden="1">#REF!</definedName>
    <definedName name="_37__123Graph_A359D_A" hidden="1">[12]Sheet1!#REF!</definedName>
    <definedName name="_37__123Graph_B__200__BPF" hidden="1">#REF!</definedName>
    <definedName name="_37__123Graph_F__200__BPF" hidden="1">#REF!</definedName>
    <definedName name="_37__123Graph_FChart_1A" hidden="1">'[17]Attach 4-18'!#REF!</definedName>
    <definedName name="_37__123Graph_XGRANULOMETRIA_1" hidden="1">#REF!</definedName>
    <definedName name="_370__123Graph_X356D_C" hidden="1">[12]Sheet1!#REF!</definedName>
    <definedName name="_371__123Graph_X356D_D" hidden="1">[12]Sheet1!#REF!</definedName>
    <definedName name="_372__123Graph_X357A_A" hidden="1">[12]Sheet1!#REF!</definedName>
    <definedName name="_373__123Graph_X357A_B" hidden="1">[12]Sheet1!#REF!</definedName>
    <definedName name="_374__123Graph_X357A_C" hidden="1">[12]Sheet1!#REF!</definedName>
    <definedName name="_375___123Graph_A__200__BPF" localSheetId="15" hidden="1">#REF!</definedName>
    <definedName name="_375___123Graph_A__200__BPF" localSheetId="25" hidden="1">#REF!</definedName>
    <definedName name="_375___123Graph_A__200__BPF" hidden="1">#REF!</definedName>
    <definedName name="_375__123Graph_X357A_D" hidden="1">[12]Sheet1!#REF!</definedName>
    <definedName name="_376___123Graph_A__200__D50" localSheetId="15" hidden="1">#REF!</definedName>
    <definedName name="_376___123Graph_A__200__D50" localSheetId="25" hidden="1">#REF!</definedName>
    <definedName name="_376___123Graph_A__200__D50" hidden="1">#REF!</definedName>
    <definedName name="_376__123Graph_X358D_A" hidden="1">[12]Sheet1!#REF!</definedName>
    <definedName name="_377___123Graph_AEFICIENCIA_1" localSheetId="15" hidden="1">#REF!</definedName>
    <definedName name="_377___123Graph_AEFICIENCIA_1" localSheetId="25" hidden="1">#REF!</definedName>
    <definedName name="_377___123Graph_AEFICIENCIA_1" hidden="1">#REF!</definedName>
    <definedName name="_377__123Graph_X358D_B" hidden="1">[12]Sheet1!#REF!</definedName>
    <definedName name="_378___123Graph_AGRAFICO_1" localSheetId="15" hidden="1">#REF!</definedName>
    <definedName name="_378___123Graph_AGRAFICO_1" localSheetId="25" hidden="1">#REF!</definedName>
    <definedName name="_378___123Graph_AGRAFICO_1" hidden="1">#REF!</definedName>
    <definedName name="_378__123Graph_X358D_C" hidden="1">[12]Sheet1!#REF!</definedName>
    <definedName name="_379___123Graph_AGRAFICO_2" localSheetId="15" hidden="1">#REF!</definedName>
    <definedName name="_379___123Graph_AGRAFICO_2" localSheetId="25" hidden="1">#REF!</definedName>
    <definedName name="_379___123Graph_AGRAFICO_2" hidden="1">#REF!</definedName>
    <definedName name="_379__123Graph_X358D_D" hidden="1">[12]Sheet1!#REF!</definedName>
    <definedName name="_38______123Graph_D__200__BPF" hidden="1">#REF!</definedName>
    <definedName name="_38______123Graph_XGRAFICO_1" hidden="1">#REF!</definedName>
    <definedName name="_38_____123Graph_B__200__D50" hidden="1">#REF!</definedName>
    <definedName name="_38___123Graph_F__200__D50" hidden="1">#REF!</definedName>
    <definedName name="_38__123Graph_A359D_B" hidden="1">[12]Sheet1!#REF!</definedName>
    <definedName name="_38__123Graph_B__200__D50" hidden="1">#REF!</definedName>
    <definedName name="_38__123Graph_E__200__D50" hidden="1">#REF!</definedName>
    <definedName name="_38__123Graph_F__200__D50" hidden="1">#REF!</definedName>
    <definedName name="_38__123Graph_X__200__BPF" hidden="1">#REF!</definedName>
    <definedName name="_38__123Graph_X__200__D50" localSheetId="15" hidden="1">#REF!</definedName>
    <definedName name="_38__123Graph_X__200__D50" localSheetId="25" hidden="1">#REF!</definedName>
    <definedName name="_38__123Graph_X__200__D50" hidden="1">#REF!</definedName>
    <definedName name="_380___123Graph_AGRAFICO_3" localSheetId="15" hidden="1">#REF!</definedName>
    <definedName name="_380___123Graph_AGRAFICO_3" localSheetId="25" hidden="1">#REF!</definedName>
    <definedName name="_380___123Graph_AGRAFICO_3" hidden="1">#REF!</definedName>
    <definedName name="_380__123Graph_X359D_A" hidden="1">[12]Sheet1!#REF!</definedName>
    <definedName name="_381___123Graph_AGRANULOMETRIA_1" localSheetId="15" hidden="1">#REF!</definedName>
    <definedName name="_381___123Graph_AGRANULOMETRIA_1" localSheetId="25" hidden="1">#REF!</definedName>
    <definedName name="_381___123Graph_AGRANULOMETRIA_1" hidden="1">#REF!</definedName>
    <definedName name="_381__123Graph_X359D_B" hidden="1">[12]Sheet1!#REF!</definedName>
    <definedName name="_382___123Graph_B__200__BPF" localSheetId="15" hidden="1">#REF!</definedName>
    <definedName name="_382___123Graph_B__200__BPF" localSheetId="25" hidden="1">#REF!</definedName>
    <definedName name="_382___123Graph_B__200__BPF" hidden="1">#REF!</definedName>
    <definedName name="_382__123Graph_X359D_C" hidden="1">[12]Sheet1!#REF!</definedName>
    <definedName name="_383___123Graph_B__200__D50" localSheetId="15" hidden="1">#REF!</definedName>
    <definedName name="_383___123Graph_B__200__D50" localSheetId="25" hidden="1">#REF!</definedName>
    <definedName name="_383___123Graph_B__200__D50" hidden="1">#REF!</definedName>
    <definedName name="_383__123Graph_X359D_D" hidden="1">[12]Sheet1!#REF!</definedName>
    <definedName name="_384___123Graph_BEFICIENCIA_1" localSheetId="15" hidden="1">#REF!</definedName>
    <definedName name="_384___123Graph_BEFICIENCIA_1" localSheetId="25" hidden="1">#REF!</definedName>
    <definedName name="_384___123Graph_BEFICIENCIA_1" hidden="1">#REF!</definedName>
    <definedName name="_384__123Graph_X360A_A" hidden="1">[12]Sheet1!#REF!</definedName>
    <definedName name="_385___123Graph_BGRAFICO_2" localSheetId="15" hidden="1">#REF!</definedName>
    <definedName name="_385___123Graph_BGRAFICO_2" localSheetId="25" hidden="1">#REF!</definedName>
    <definedName name="_385___123Graph_BGRAFICO_2" hidden="1">#REF!</definedName>
    <definedName name="_385__123Graph_X360A_B" hidden="1">[12]Sheet1!#REF!</definedName>
    <definedName name="_386___123Graph_BGRANULOMETRIA_1" localSheetId="15" hidden="1">#REF!</definedName>
    <definedName name="_386___123Graph_BGRANULOMETRIA_1" localSheetId="25" hidden="1">#REF!</definedName>
    <definedName name="_386___123Graph_BGRANULOMETRIA_1" hidden="1">#REF!</definedName>
    <definedName name="_386__123Graph_X360A_C" hidden="1">[12]Sheet1!#REF!</definedName>
    <definedName name="_387___123Graph_C__200__BPF" localSheetId="15" hidden="1">#REF!</definedName>
    <definedName name="_387___123Graph_C__200__BPF" localSheetId="25" hidden="1">#REF!</definedName>
    <definedName name="_387___123Graph_C__200__BPF" hidden="1">#REF!</definedName>
    <definedName name="_387__123Graph_X360A_D" hidden="1">[12]Sheet1!#REF!</definedName>
    <definedName name="_388___123Graph_C__200__D50" localSheetId="15" hidden="1">#REF!</definedName>
    <definedName name="_388___123Graph_C__200__D50" localSheetId="25" hidden="1">#REF!</definedName>
    <definedName name="_388___123Graph_C__200__D50" hidden="1">#REF!</definedName>
    <definedName name="_388__123Graph_X361D_A" hidden="1">[12]Sheet1!#REF!</definedName>
    <definedName name="_389___123Graph_CGRAFICO_2" localSheetId="15" hidden="1">#REF!</definedName>
    <definedName name="_389___123Graph_CGRAFICO_2" localSheetId="25" hidden="1">#REF!</definedName>
    <definedName name="_389___123Graph_CGRAFICO_2" hidden="1">#REF!</definedName>
    <definedName name="_389__123Graph_X361D_B" hidden="1">[12]Sheet1!#REF!</definedName>
    <definedName name="_39______123Graph_D__200__D50" hidden="1">#REF!</definedName>
    <definedName name="_39______123Graph_XGRAFICO_2" hidden="1">#REF!</definedName>
    <definedName name="_39_____123Graph_AGRAFICO_2" hidden="1">#REF!</definedName>
    <definedName name="_39___123Graph_X__200__BPF" hidden="1">#REF!</definedName>
    <definedName name="_39__123Graph_A359D_C" hidden="1">[12]Sheet1!#REF!</definedName>
    <definedName name="_39__123Graph_BEFICIENCIA_1" hidden="1">#REF!</definedName>
    <definedName name="_39__123Graph_X__200__BPF" hidden="1">#REF!</definedName>
    <definedName name="_39__123Graph_X__200__D50" hidden="1">#REF!</definedName>
    <definedName name="_390___123Graph_CGRANULOMETRIA_1" localSheetId="15" hidden="1">#REF!</definedName>
    <definedName name="_390___123Graph_CGRANULOMETRIA_1" localSheetId="25" hidden="1">#REF!</definedName>
    <definedName name="_390___123Graph_CGRANULOMETRIA_1" hidden="1">#REF!</definedName>
    <definedName name="_390__123Graph_X361D_D" hidden="1">[12]Sheet1!#REF!</definedName>
    <definedName name="_391___123Graph_D__200__BPF" localSheetId="15" hidden="1">#REF!</definedName>
    <definedName name="_391___123Graph_D__200__BPF" localSheetId="25" hidden="1">#REF!</definedName>
    <definedName name="_391___123Graph_D__200__BPF" hidden="1">#REF!</definedName>
    <definedName name="_391__123Graph_X362D_A" hidden="1">[12]Sheet1!#REF!</definedName>
    <definedName name="_392___123Graph_D__200__D50" localSheetId="15" hidden="1">#REF!</definedName>
    <definedName name="_392___123Graph_D__200__D50" localSheetId="25" hidden="1">#REF!</definedName>
    <definedName name="_392___123Graph_D__200__D50" hidden="1">#REF!</definedName>
    <definedName name="_392__123Graph_X362D_B" hidden="1">[12]Sheet1!#REF!</definedName>
    <definedName name="_393___123Graph_E__200__BPF" localSheetId="15" hidden="1">#REF!</definedName>
    <definedName name="_393___123Graph_E__200__BPF" localSheetId="25" hidden="1">#REF!</definedName>
    <definedName name="_393___123Graph_E__200__BPF" hidden="1">#REF!</definedName>
    <definedName name="_393__123Graph_X362D_C" hidden="1">[12]Sheet1!#REF!</definedName>
    <definedName name="_394___123Graph_E__200__D50" localSheetId="15" hidden="1">#REF!</definedName>
    <definedName name="_394___123Graph_E__200__D50" localSheetId="25" hidden="1">#REF!</definedName>
    <definedName name="_394___123Graph_E__200__D50" hidden="1">#REF!</definedName>
    <definedName name="_394__123Graph_X362D_D" hidden="1">[12]Sheet1!#REF!</definedName>
    <definedName name="_395___123Graph_F__200__BPF" localSheetId="15" hidden="1">#REF!</definedName>
    <definedName name="_395___123Graph_F__200__BPF" localSheetId="25" hidden="1">#REF!</definedName>
    <definedName name="_395___123Graph_F__200__BPF" hidden="1">#REF!</definedName>
    <definedName name="_395__123Graph_X364D_A" hidden="1">[12]Sheet1!#REF!</definedName>
    <definedName name="_396___123Graph_F__200__D50" localSheetId="15" hidden="1">#REF!</definedName>
    <definedName name="_396___123Graph_F__200__D50" localSheetId="25" hidden="1">#REF!</definedName>
    <definedName name="_396___123Graph_F__200__D50" hidden="1">#REF!</definedName>
    <definedName name="_396__123Graph_X364D_B" hidden="1">[12]Sheet1!#REF!</definedName>
    <definedName name="_397___123Graph_X__200__BPF" localSheetId="15" hidden="1">#REF!</definedName>
    <definedName name="_397___123Graph_X__200__BPF" localSheetId="25" hidden="1">#REF!</definedName>
    <definedName name="_397___123Graph_X__200__BPF" hidden="1">#REF!</definedName>
    <definedName name="_397__123Graph_X364D_C" hidden="1">[12]Sheet1!#REF!</definedName>
    <definedName name="_398___123Graph_X__200__D50" localSheetId="15" hidden="1">#REF!</definedName>
    <definedName name="_398___123Graph_X__200__D50" localSheetId="25" hidden="1">#REF!</definedName>
    <definedName name="_398___123Graph_X__200__D50" hidden="1">#REF!</definedName>
    <definedName name="_398__123Graph_X364D_D" hidden="1">[12]Sheet1!#REF!</definedName>
    <definedName name="_399___123Graph_XEFICIENCIA_1" localSheetId="15" hidden="1">#REF!</definedName>
    <definedName name="_399___123Graph_XEFICIENCIA_1" localSheetId="25" hidden="1">#REF!</definedName>
    <definedName name="_399___123Graph_XEFICIENCIA_1" hidden="1">#REF!</definedName>
    <definedName name="_399__123Graph_X365S_A" hidden="1">[12]Sheet1!#REF!</definedName>
    <definedName name="_4_____________123Graph_XGRAFICO_1" hidden="1">'[3]GRAFICO A'!#REF!</definedName>
    <definedName name="_4____123Graph_AGRANULOMETRIA_1" hidden="1">#REF!</definedName>
    <definedName name="_4___123Graph_AGRAFICO_1" hidden="1">#REF!</definedName>
    <definedName name="_4___123Graph_AGRANULOMETRIA_1" hidden="1">#REF!</definedName>
    <definedName name="_4__123Graph_A__200__D50" localSheetId="15" hidden="1">#REF!</definedName>
    <definedName name="_4__123Graph_A__200__D50" localSheetId="25" hidden="1">#REF!</definedName>
    <definedName name="_4__123Graph_A__200__D50" hidden="1">#REF!</definedName>
    <definedName name="_4__123Graph_A121_2_D" hidden="1">[12]Sheet1!$AW$7:$AW$26</definedName>
    <definedName name="_4__123Graph_AChart_1A" localSheetId="15" hidden="1">#REF!</definedName>
    <definedName name="_4__123Graph_AChart_1A" localSheetId="25" hidden="1">#REF!</definedName>
    <definedName name="_4__123Graph_AChart_1A" localSheetId="0" hidden="1">'[4]Attach 4-18'!#REF!</definedName>
    <definedName name="_4__123Graph_AChart_1A" hidden="1">#REF!</definedName>
    <definedName name="_4__123Graph_AEFICIENCIA_1" localSheetId="15" hidden="1">#REF!</definedName>
    <definedName name="_4__123Graph_AEFICIENCIA_1" localSheetId="25" hidden="1">#REF!</definedName>
    <definedName name="_4__123Graph_AEFICIENCIA_1" hidden="1">#REF!</definedName>
    <definedName name="_4__123Graph_AEFICIENCIA_2" localSheetId="15" hidden="1">#REF!</definedName>
    <definedName name="_4__123Graph_AEFICIENCIA_2" localSheetId="25" hidden="1">#REF!</definedName>
    <definedName name="_4__123Graph_AEFICIENCIA_2" localSheetId="0" hidden="1">'[16]Cicl '!#REF!</definedName>
    <definedName name="_4__123Graph_AEFICIENCIA_2" hidden="1">#REF!</definedName>
    <definedName name="_4__123Graph_AGRAFICO_1" hidden="1">'[3]GRAFICO A'!#REF!</definedName>
    <definedName name="_4__123Graph_AGRAFICO_2" hidden="1">#REF!</definedName>
    <definedName name="_4__123Graph_AGRAFICO_3" hidden="1">#REF!</definedName>
    <definedName name="_4__123Graph_AGRANULOMETRIA_1" localSheetId="15" hidden="1">#REF!</definedName>
    <definedName name="_4__123Graph_AGRANULOMETRIA_1" localSheetId="25" hidden="1">#REF!</definedName>
    <definedName name="_4__123Graph_AGRANULOMETRIA_1" hidden="1">#REF!</definedName>
    <definedName name="_4__123Graph_BChart_1A" hidden="1">'[14]Attach 4-18'!#REF!</definedName>
    <definedName name="_4__123Graph_BENER_ARM" hidden="1">[5]Molin2003!$K$51:$K$55</definedName>
    <definedName name="_4__123Graph_BGRAFICO_2" hidden="1">'[3]GRAFICO A'!#REF!</definedName>
    <definedName name="_4__123Graph_DCHART_14" hidden="1">[13]Total!$B$124:$S$124</definedName>
    <definedName name="_4__123Graph_DChart_1A" localSheetId="26" hidden="1">#REF!</definedName>
    <definedName name="_4__123Graph_DChart_1A" localSheetId="0" hidden="1">'[14]Attach 4-18'!#REF!</definedName>
    <definedName name="_4__123Graph_DChart_1A" hidden="1">#REF!</definedName>
    <definedName name="_4__123Graph_XMES_EP" hidden="1">[15]CARATULA!#REF!</definedName>
    <definedName name="_40______123Graph_E__200__BPF" hidden="1">#REF!</definedName>
    <definedName name="_40______123Graph_XGRAFICO_3" hidden="1">#REF!</definedName>
    <definedName name="_40_____123Graph_BGRAFICO_2" hidden="1">#REF!</definedName>
    <definedName name="_40___123Graph_X__200__D50" hidden="1">#REF!</definedName>
    <definedName name="_40__123Graph_A359D_D" hidden="1">[12]Sheet1!#REF!</definedName>
    <definedName name="_40__123Graph_BGRAFICO_2" hidden="1">#REF!</definedName>
    <definedName name="_40__123Graph_CChart_1A" localSheetId="15" hidden="1">#REF!</definedName>
    <definedName name="_40__123Graph_CChart_1A" localSheetId="25" hidden="1">#REF!</definedName>
    <definedName name="_40__123Graph_CChart_1A" localSheetId="26" hidden="1">#REF!</definedName>
    <definedName name="_40__123Graph_CChart_1A" localSheetId="0" hidden="1">'[14]Attach 4-18'!#REF!</definedName>
    <definedName name="_40__123Graph_CChart_1A" hidden="1">#REF!</definedName>
    <definedName name="_40__123Graph_F__200__BPF" hidden="1">#REF!</definedName>
    <definedName name="_40__123Graph_X__200__D50" hidden="1">#REF!</definedName>
    <definedName name="_40__123Graph_XEFICIENCIA_1" localSheetId="15" hidden="1">#REF!</definedName>
    <definedName name="_40__123Graph_XEFICIENCIA_1" localSheetId="25" hidden="1">#REF!</definedName>
    <definedName name="_40__123Graph_XEFICIENCIA_1" hidden="1">#REF!</definedName>
    <definedName name="_400___123Graph_XGRAFICO_1" localSheetId="15" hidden="1">#REF!</definedName>
    <definedName name="_400___123Graph_XGRAFICO_1" localSheetId="25" hidden="1">#REF!</definedName>
    <definedName name="_400___123Graph_XGRAFICO_1" hidden="1">#REF!</definedName>
    <definedName name="_400__123Graph_X365S_B" hidden="1">[12]Sheet1!#REF!</definedName>
    <definedName name="_401___123Graph_XGRAFICO_2" localSheetId="15" hidden="1">#REF!</definedName>
    <definedName name="_401___123Graph_XGRAFICO_2" localSheetId="25" hidden="1">#REF!</definedName>
    <definedName name="_401___123Graph_XGRAFICO_2" hidden="1">#REF!</definedName>
    <definedName name="_401__123Graph_X365S_C" hidden="1">[12]Sheet1!#REF!</definedName>
    <definedName name="_402___123Graph_XGRAFICO_3" localSheetId="15" hidden="1">#REF!</definedName>
    <definedName name="_402___123Graph_XGRAFICO_3" localSheetId="25" hidden="1">#REF!</definedName>
    <definedName name="_402___123Graph_XGRAFICO_3" hidden="1">#REF!</definedName>
    <definedName name="_402__123Graph_X365S_D" hidden="1">[12]Sheet1!#REF!</definedName>
    <definedName name="_403___123Graph_XGRANULOMETRIA_1" localSheetId="15" hidden="1">#REF!</definedName>
    <definedName name="_403___123Graph_XGRANULOMETRIA_1" localSheetId="25" hidden="1">#REF!</definedName>
    <definedName name="_403___123Graph_XGRANULOMETRIA_1" hidden="1">#REF!</definedName>
    <definedName name="_403__123Graph_X366S_A" hidden="1">[12]Sheet1!#REF!</definedName>
    <definedName name="_404__123Graph_X366S_B" hidden="1">[12]Sheet1!#REF!</definedName>
    <definedName name="_405__123Graph_X366S_C" hidden="1">[12]Sheet1!#REF!</definedName>
    <definedName name="_406__123Graph_X366S_D" hidden="1">[12]Sheet1!#REF!</definedName>
    <definedName name="_407__123Graph_X367D_A" hidden="1">[12]Sheet1!#REF!</definedName>
    <definedName name="_408__123Graph_X367D_B" hidden="1">[12]Sheet1!#REF!</definedName>
    <definedName name="_409__123Graph_X367D_C" hidden="1">[12]Sheet1!#REF!</definedName>
    <definedName name="_41______123Graph_E__200__D50" hidden="1">#REF!</definedName>
    <definedName name="_41______123Graph_XGRANULOMETRIA_1" hidden="1">#REF!</definedName>
    <definedName name="_41_____123Graph_AGRANULOMETRIA_1" hidden="1">#REF!</definedName>
    <definedName name="_41___123Graph_XEFICIENCIA_1" hidden="1">#REF!</definedName>
    <definedName name="_41__123Graph_A360A_A" hidden="1">[12]Sheet1!#REF!</definedName>
    <definedName name="_41__123Graph_BGRANULOMETRIA_1" hidden="1">#REF!</definedName>
    <definedName name="_41__123Graph_CGRANULOMETRIA_1" localSheetId="15" hidden="1">#REF!</definedName>
    <definedName name="_41__123Graph_CGRANULOMETRIA_1" localSheetId="25" hidden="1">#REF!</definedName>
    <definedName name="_41__123Graph_CGRANULOMETRIA_1" hidden="1">#REF!</definedName>
    <definedName name="_41__123Graph_XChart_1A" hidden="1">'[17]Attach 4-18'!#REF!</definedName>
    <definedName name="_41__123Graph_XEFICIENCIA_1" hidden="1">#REF!</definedName>
    <definedName name="_410__123Graph_X367D_D" hidden="1">[12]Sheet1!#REF!</definedName>
    <definedName name="_411__123Graph_X368D_A" hidden="1">[12]Sheet1!#REF!</definedName>
    <definedName name="_412__123Graph_X368D_B" hidden="1">[12]Sheet1!#REF!</definedName>
    <definedName name="_413__123Graph_X368D_C" hidden="1">[12]Sheet1!#REF!</definedName>
    <definedName name="_414__123Graph_X368D_D" hidden="1">[12]Sheet1!#REF!</definedName>
    <definedName name="_415__123Graph_X369D_A" hidden="1">[12]Sheet1!#REF!</definedName>
    <definedName name="_416__123Graph_X369D_B" hidden="1">[12]Sheet1!#REF!</definedName>
    <definedName name="_417__123Graph_X369D_C" hidden="1">[12]Sheet1!#REF!</definedName>
    <definedName name="_418__123Graph_X369D_D" hidden="1">[12]Sheet1!#REF!</definedName>
    <definedName name="_419__123Graph_X370D_A" hidden="1">[12]Sheet1!#REF!</definedName>
    <definedName name="_42______123Graph_F__200__BPF" hidden="1">#REF!</definedName>
    <definedName name="_42_____123Graph_A__200__BPF" hidden="1">#REF!</definedName>
    <definedName name="_42_____123Graph_C__200__BPF" hidden="1">#REF!</definedName>
    <definedName name="_42___123Graph_XGRANULOMETRIA_1" hidden="1">#REF!</definedName>
    <definedName name="_42__123Graph_A360A_B" hidden="1">[12]Sheet1!#REF!</definedName>
    <definedName name="_42__123Graph_C__200__BPF" hidden="1">#REF!</definedName>
    <definedName name="_42__123Graph_D__200__BPF" localSheetId="15" hidden="1">#REF!</definedName>
    <definedName name="_42__123Graph_D__200__BPF" localSheetId="25" hidden="1">#REF!</definedName>
    <definedName name="_42__123Graph_D__200__BPF" hidden="1">#REF!</definedName>
    <definedName name="_42__123Graph_F__200__D50" hidden="1">#REF!</definedName>
    <definedName name="_42__123Graph_XEFICIENCIA_1" hidden="1">#REF!</definedName>
    <definedName name="_42__123Graph_XGRANULOMETRIA_1" localSheetId="15" hidden="1">#REF!</definedName>
    <definedName name="_42__123Graph_XGRANULOMETRIA_1" localSheetId="25" hidden="1">#REF!</definedName>
    <definedName name="_42__123Graph_XGRANULOMETRIA_1" hidden="1">#REF!</definedName>
    <definedName name="_420__123Graph_X370D_B" hidden="1">[12]Sheet1!#REF!</definedName>
    <definedName name="_421__123Graph_X370D_C" hidden="1">[12]Sheet1!#REF!</definedName>
    <definedName name="_422__123Graph_A__200__BPF" localSheetId="15" hidden="1">#REF!</definedName>
    <definedName name="_422__123Graph_A__200__BPF" localSheetId="25" hidden="1">#REF!</definedName>
    <definedName name="_422__123Graph_A__200__BPF" hidden="1">#REF!</definedName>
    <definedName name="_422__123Graph_X370D_D" hidden="1">[12]Sheet1!#REF!</definedName>
    <definedName name="_423__123Graph_A__200__D50" localSheetId="15" hidden="1">#REF!</definedName>
    <definedName name="_423__123Graph_A__200__D50" localSheetId="25" hidden="1">#REF!</definedName>
    <definedName name="_423__123Graph_A__200__D50" hidden="1">#REF!</definedName>
    <definedName name="_423__123Graph_X371D_A" hidden="1">[12]Sheet1!#REF!</definedName>
    <definedName name="_424__123Graph_X371D_B" hidden="1">[12]Sheet1!#REF!</definedName>
    <definedName name="_425__123Graph_X371D_C" hidden="1">[12]Sheet1!#REF!</definedName>
    <definedName name="_426__123Graph_X371D_D" hidden="1">[12]Sheet1!#REF!</definedName>
    <definedName name="_427__123Graph_X372D_A" hidden="1">[12]Sheet1!#REF!</definedName>
    <definedName name="_428__123Graph_X372D_B" hidden="1">[12]Sheet1!#REF!</definedName>
    <definedName name="_429__123Graph_X372D_C" hidden="1">[12]Sheet1!#REF!</definedName>
    <definedName name="_43______123Graph_F__200__D50" hidden="1">#REF!</definedName>
    <definedName name="_43_____123Graph_A__200__D50" hidden="1">#REF!</definedName>
    <definedName name="_43__123Graph_A__200__BPF" hidden="1">#REF!</definedName>
    <definedName name="_43__123Graph_A__200__D50" hidden="1">#REF!</definedName>
    <definedName name="_43__123Graph_A360A_C" hidden="1">[12]Sheet1!#REF!</definedName>
    <definedName name="_43__123Graph_C__200__D50" hidden="1">#REF!</definedName>
    <definedName name="_43__123Graph_D__200__D50" localSheetId="15" hidden="1">#REF!</definedName>
    <definedName name="_43__123Graph_D__200__D50" localSheetId="25" hidden="1">#REF!</definedName>
    <definedName name="_43__123Graph_D__200__D50" hidden="1">#REF!</definedName>
    <definedName name="_430__123Graph_X372D_D" hidden="1">[12]Sheet1!#REF!</definedName>
    <definedName name="_431__123Graph_X373D_A" hidden="1">[12]Sheet1!#REF!</definedName>
    <definedName name="_432__123Graph_X373D_B" hidden="1">[12]Sheet1!#REF!</definedName>
    <definedName name="_433__123Graph_AChart_1A" localSheetId="15" hidden="1">#REF!</definedName>
    <definedName name="_433__123Graph_AChart_1A" localSheetId="25" hidden="1">#REF!</definedName>
    <definedName name="_433__123Graph_AChart_1A" localSheetId="0" hidden="1">'[4]Attach 4-18'!#REF!</definedName>
    <definedName name="_433__123Graph_AChart_1A" hidden="1">#REF!</definedName>
    <definedName name="_433__123Graph_X373D_C" hidden="1">[12]Sheet1!#REF!</definedName>
    <definedName name="_434__123Graph_AEFICIENCIA_1" localSheetId="15" hidden="1">#REF!</definedName>
    <definedName name="_434__123Graph_AEFICIENCIA_1" localSheetId="25" hidden="1">#REF!</definedName>
    <definedName name="_434__123Graph_AEFICIENCIA_1" hidden="1">#REF!</definedName>
    <definedName name="_434__123Graph_X373D_D" hidden="1">[12]Sheet1!#REF!</definedName>
    <definedName name="_435__123Graph_AGRAFICO_1" localSheetId="15" hidden="1">#REF!</definedName>
    <definedName name="_435__123Graph_AGRAFICO_1" localSheetId="25" hidden="1">#REF!</definedName>
    <definedName name="_435__123Graph_AGRAFICO_1" hidden="1">#REF!</definedName>
    <definedName name="_435__123Graph_X374S_A" hidden="1">[12]Sheet1!#REF!</definedName>
    <definedName name="_436__123Graph_AGRAFICO_2" localSheetId="15" hidden="1">#REF!</definedName>
    <definedName name="_436__123Graph_AGRAFICO_2" localSheetId="25" hidden="1">#REF!</definedName>
    <definedName name="_436__123Graph_AGRAFICO_2" hidden="1">#REF!</definedName>
    <definedName name="_436__123Graph_X374S_B" hidden="1">[12]Sheet1!#REF!</definedName>
    <definedName name="_437__123Graph_AGRAFICO_3" localSheetId="15" hidden="1">#REF!</definedName>
    <definedName name="_437__123Graph_AGRAFICO_3" localSheetId="25" hidden="1">#REF!</definedName>
    <definedName name="_437__123Graph_AGRAFICO_3" hidden="1">#REF!</definedName>
    <definedName name="_437__123Graph_X374S_C" hidden="1">[12]Sheet1!#REF!</definedName>
    <definedName name="_438__123Graph_AGRANULOMETRIA_1" localSheetId="15" hidden="1">#REF!</definedName>
    <definedName name="_438__123Graph_AGRANULOMETRIA_1" localSheetId="25" hidden="1">#REF!</definedName>
    <definedName name="_438__123Graph_AGRANULOMETRIA_1" hidden="1">#REF!</definedName>
    <definedName name="_438__123Graph_X374S_D" hidden="1">[12]Sheet1!#REF!</definedName>
    <definedName name="_439__123Graph_B__200__BPF" localSheetId="15" hidden="1">#REF!</definedName>
    <definedName name="_439__123Graph_B__200__BPF" localSheetId="25" hidden="1">#REF!</definedName>
    <definedName name="_439__123Graph_B__200__BPF" hidden="1">#REF!</definedName>
    <definedName name="_439__123Graph_XEAP119_A" hidden="1">[12]Sheet1!#REF!</definedName>
    <definedName name="_44______123Graph_X__200__BPF" hidden="1">#REF!</definedName>
    <definedName name="_44_____123Graph_AEFICIENCIA_1" hidden="1">#REF!</definedName>
    <definedName name="_44_____123Graph_AGRAFICO_2" hidden="1">#REF!</definedName>
    <definedName name="_44__123Graph_A__200__D50" hidden="1">#REF!</definedName>
    <definedName name="_44__123Graph_A360A_D" hidden="1">[12]Sheet1!#REF!</definedName>
    <definedName name="_44__123Graph_CGRAFICO_2" hidden="1">#REF!</definedName>
    <definedName name="_44__123Graph_X__200__BPF" hidden="1">#REF!</definedName>
    <definedName name="_44__123Graph_XGRAFICO_1" hidden="1">#REF!</definedName>
    <definedName name="_440__123Graph_B__200__D50" localSheetId="15" hidden="1">#REF!</definedName>
    <definedName name="_440__123Graph_B__200__D50" localSheetId="25" hidden="1">#REF!</definedName>
    <definedName name="_440__123Graph_B__200__D50" hidden="1">#REF!</definedName>
    <definedName name="_440__123Graph_XEAP119_B" hidden="1">[12]Sheet1!#REF!</definedName>
    <definedName name="_441__123Graph_XEAP119_C" hidden="1">[12]Sheet1!#REF!</definedName>
    <definedName name="_442__123Graph_XEAP119_D" hidden="1">[12]Sheet1!#REF!</definedName>
    <definedName name="_443__123Graph_XEAP205_A" hidden="1">[12]Sheet1!#REF!</definedName>
    <definedName name="_444__123Graph_XEAP205_B" hidden="1">[12]Sheet1!#REF!</definedName>
    <definedName name="_445__123Graph_XEAP205_C" hidden="1">[12]Sheet1!#REF!</definedName>
    <definedName name="_446__123Graph_XEAP205_D" hidden="1">[12]Sheet1!#REF!</definedName>
    <definedName name="_447__123Graph_XEAP208_A" hidden="1">[12]Sheet1!#REF!</definedName>
    <definedName name="_448__123Graph_XEAP208_B" hidden="1">[12]Sheet1!#REF!</definedName>
    <definedName name="_449__123Graph_XEAP208_C" hidden="1">[12]Sheet1!#REF!</definedName>
    <definedName name="_45______123Graph_X__200__D50" hidden="1">#REF!</definedName>
    <definedName name="_45_____123Graph_AGRAFICO_3" hidden="1">#REF!</definedName>
    <definedName name="_45__123Graph_A361D_A" hidden="1">[12]Sheet1!#REF!</definedName>
    <definedName name="_45__123Graph_AEFICIENCIA_1" hidden="1">#REF!</definedName>
    <definedName name="_45__123Graph_CGRANULOMETRIA_1" hidden="1">#REF!</definedName>
    <definedName name="_45__123Graph_XGRAFICO_2" hidden="1">#REF!</definedName>
    <definedName name="_450__123Graph_BChart_1A" localSheetId="15" hidden="1">#REF!</definedName>
    <definedName name="_450__123Graph_BChart_1A" localSheetId="25" hidden="1">#REF!</definedName>
    <definedName name="_450__123Graph_BChart_1A" localSheetId="0" hidden="1">'[4]Attach 4-18'!#REF!</definedName>
    <definedName name="_450__123Graph_BChart_1A" hidden="1">#REF!</definedName>
    <definedName name="_450__123Graph_XEAP208_D" hidden="1">[12]Sheet1!#REF!</definedName>
    <definedName name="_451__123Graph_BEFICIENCIA_1" localSheetId="15" hidden="1">#REF!</definedName>
    <definedName name="_451__123Graph_BEFICIENCIA_1" localSheetId="25" hidden="1">#REF!</definedName>
    <definedName name="_451__123Graph_BEFICIENCIA_1" hidden="1">#REF!</definedName>
    <definedName name="_451__123Graph_XEAP411_A" hidden="1">[12]Sheet1!#REF!</definedName>
    <definedName name="_452__123Graph_BGRAFICO_2" localSheetId="15" hidden="1">#REF!</definedName>
    <definedName name="_452__123Graph_BGRAFICO_2" localSheetId="25" hidden="1">#REF!</definedName>
    <definedName name="_452__123Graph_BGRAFICO_2" hidden="1">#REF!</definedName>
    <definedName name="_452__123Graph_XEAP411_B" hidden="1">[12]Sheet1!#REF!</definedName>
    <definedName name="_453__123Graph_BGRANULOMETRIA_1" localSheetId="15" hidden="1">#REF!</definedName>
    <definedName name="_453__123Graph_BGRANULOMETRIA_1" localSheetId="25" hidden="1">#REF!</definedName>
    <definedName name="_453__123Graph_BGRANULOMETRIA_1" hidden="1">#REF!</definedName>
    <definedName name="_453__123Graph_XEAP411_C" hidden="1">[12]Sheet1!#REF!</definedName>
    <definedName name="_454__123Graph_C__200__BPF" localSheetId="15" hidden="1">#REF!</definedName>
    <definedName name="_454__123Graph_C__200__BPF" localSheetId="25" hidden="1">#REF!</definedName>
    <definedName name="_454__123Graph_C__200__BPF" hidden="1">#REF!</definedName>
    <definedName name="_454__123Graph_XEAP411_D" hidden="1">[12]Sheet1!#REF!</definedName>
    <definedName name="_455__123Graph_C__200__D50" localSheetId="15" hidden="1">#REF!</definedName>
    <definedName name="_455__123Graph_C__200__D50" localSheetId="25" hidden="1">#REF!</definedName>
    <definedName name="_455__123Graph_C__200__D50" hidden="1">#REF!</definedName>
    <definedName name="_455__123Graph_XEAP413_A" hidden="1">[12]Sheet1!#REF!</definedName>
    <definedName name="_456__123Graph_XEAP413_B" hidden="1">[12]Sheet1!#REF!</definedName>
    <definedName name="_457__123Graph_XEAP413_C" hidden="1">[12]Sheet1!#REF!</definedName>
    <definedName name="_458__123Graph_XEAP413_D" hidden="1">[12]Sheet1!#REF!</definedName>
    <definedName name="_459__123Graph_XFAEP_A" hidden="1">[12]Sheet1!#REF!</definedName>
    <definedName name="_46______123Graph_XEFICIENCIA_1" hidden="1">#REF!</definedName>
    <definedName name="_46_____123Graph_BGRAFICO_2" hidden="1">#REF!</definedName>
    <definedName name="_46__123Graph_A361D_B" hidden="1">[12]Sheet1!#REF!</definedName>
    <definedName name="_46__123Graph_AGRANULOMETRIA_1" hidden="1">#REF!</definedName>
    <definedName name="_46__123Graph_D__200__BPF" hidden="1">#REF!</definedName>
    <definedName name="_46__123Graph_X__200__D50" hidden="1">#REF!</definedName>
    <definedName name="_46__123Graph_XGRAFICO_3" hidden="1">#REF!</definedName>
    <definedName name="_460__123Graph_XFAEP_B" hidden="1">[12]Sheet1!#REF!</definedName>
    <definedName name="_461__123Graph_XFAEP_C" hidden="1">[12]Sheet1!#REF!</definedName>
    <definedName name="_462__123Graph_XFAEP_D" hidden="1">[12]Sheet1!#REF!</definedName>
    <definedName name="_463__123Graph_XNORTH_FLUME_A" hidden="1">[12]Sheet1!#REF!</definedName>
    <definedName name="_464__123Graph_XNORTH_FLUME_B" hidden="1">[12]Sheet1!#REF!</definedName>
    <definedName name="_465__123Graph_CChart_1A" localSheetId="15" hidden="1">#REF!</definedName>
    <definedName name="_465__123Graph_CChart_1A" localSheetId="25" hidden="1">#REF!</definedName>
    <definedName name="_465__123Graph_CChart_1A" localSheetId="0" hidden="1">'[4]Attach 4-18'!#REF!</definedName>
    <definedName name="_465__123Graph_CChart_1A" hidden="1">#REF!</definedName>
    <definedName name="_465__123Graph_XNORTH_FLUME_C" hidden="1">[12]Sheet1!#REF!</definedName>
    <definedName name="_466__123Graph_CGRAFICO_2" localSheetId="15" hidden="1">#REF!</definedName>
    <definedName name="_466__123Graph_CGRAFICO_2" localSheetId="25" hidden="1">#REF!</definedName>
    <definedName name="_466__123Graph_CGRAFICO_2" hidden="1">#REF!</definedName>
    <definedName name="_466__123Graph_XNORTH_FLUME_D" hidden="1">[12]Sheet1!#REF!</definedName>
    <definedName name="_467__123Graph_CGRANULOMETRIA_1" localSheetId="15" hidden="1">#REF!</definedName>
    <definedName name="_467__123Graph_CGRANULOMETRIA_1" localSheetId="25" hidden="1">#REF!</definedName>
    <definedName name="_467__123Graph_CGRANULOMETRIA_1" hidden="1">#REF!</definedName>
    <definedName name="_467__123Graph_XPBR_FLUME_A" hidden="1">[12]Sheet1!#REF!</definedName>
    <definedName name="_468__123Graph_D__200__BPF" localSheetId="15" hidden="1">#REF!</definedName>
    <definedName name="_468__123Graph_D__200__BPF" localSheetId="25" hidden="1">#REF!</definedName>
    <definedName name="_468__123Graph_D__200__BPF" hidden="1">#REF!</definedName>
    <definedName name="_468__123Graph_XPBR_FLUME_B" hidden="1">[12]Sheet1!#REF!</definedName>
    <definedName name="_469__123Graph_D__200__D50" localSheetId="15" hidden="1">#REF!</definedName>
    <definedName name="_469__123Graph_D__200__D50" localSheetId="25" hidden="1">#REF!</definedName>
    <definedName name="_469__123Graph_D__200__D50" hidden="1">#REF!</definedName>
    <definedName name="_469__123Graph_XPBR_FLUME_C" hidden="1">[12]Sheet1!#REF!</definedName>
    <definedName name="_47______123Graph_XGRAFICO_2" hidden="1">[10]CONSOCOS99!$C$75:$C$80</definedName>
    <definedName name="_47_____123Graph_BGRANULOMETRIA_1" hidden="1">#REF!</definedName>
    <definedName name="_47__123Graph_A361D_D" hidden="1">[12]Sheet1!#REF!</definedName>
    <definedName name="_47__123Graph_B__200__BPF" hidden="1">#REF!</definedName>
    <definedName name="_47__123Graph_D__200__D50" hidden="1">#REF!</definedName>
    <definedName name="_47__123Graph_XGRANULOMETRIA_1" hidden="1">#REF!</definedName>
    <definedName name="_470__123Graph_XPBR_FLUME_D" hidden="1">[12]Sheet1!#REF!</definedName>
    <definedName name="_471__123Graph_XPW702_A" hidden="1">[12]Sheet1!#REF!</definedName>
    <definedName name="_472__123Graph_XPW702_B" hidden="1">[12]Sheet1!#REF!</definedName>
    <definedName name="_473__123Graph_XPW702_C" hidden="1">[12]Sheet1!#REF!</definedName>
    <definedName name="_474__123Graph_XPW702_D" hidden="1">[12]Sheet1!#REF!</definedName>
    <definedName name="_475__123Graph_XPW704_A" hidden="1">[12]Sheet1!#REF!</definedName>
    <definedName name="_476__123Graph_XPW704_B" hidden="1">[12]Sheet1!#REF!</definedName>
    <definedName name="_477__123Graph_XPW704_C" hidden="1">[12]Sheet1!#REF!</definedName>
    <definedName name="_478__123Graph_XPW704_D" hidden="1">[12]Sheet1!#REF!</definedName>
    <definedName name="_479__123Graph_DChart_1A" localSheetId="15" hidden="1">#REF!</definedName>
    <definedName name="_479__123Graph_DChart_1A" localSheetId="25" hidden="1">#REF!</definedName>
    <definedName name="_479__123Graph_DChart_1A" localSheetId="0" hidden="1">'[4]Attach 4-18'!#REF!</definedName>
    <definedName name="_479__123Graph_DChart_1A" hidden="1">#REF!</definedName>
    <definedName name="_479__123Graph_XPW705_A" hidden="1">[12]Sheet1!#REF!</definedName>
    <definedName name="_48______123Graph_XGRAFICO_3" hidden="1">[10]CONSOCOS99!$C$85:$C$91</definedName>
    <definedName name="_48_____123Graph_A__200__BPF" localSheetId="15" hidden="1">#REF!</definedName>
    <definedName name="_48_____123Graph_A__200__BPF" localSheetId="25" hidden="1">#REF!</definedName>
    <definedName name="_48_____123Graph_A__200__BPF" hidden="1">#REF!</definedName>
    <definedName name="_48_____123Graph_AGRAFICO_1" hidden="1">#REF!</definedName>
    <definedName name="_48_____123Graph_C__200__BPF" hidden="1">#REF!</definedName>
    <definedName name="_48__123Graph_A362D_A" hidden="1">[12]Sheet1!#REF!</definedName>
    <definedName name="_48__123Graph_B__200__D50" hidden="1">#REF!</definedName>
    <definedName name="_48__123Graph_E__200__BPF" hidden="1">#REF!</definedName>
    <definedName name="_48__123Graph_XEFICIENCIA_1" hidden="1">#REF!</definedName>
    <definedName name="_480__123Graph_E__200__BPF" localSheetId="15" hidden="1">#REF!</definedName>
    <definedName name="_480__123Graph_E__200__BPF" localSheetId="25" hidden="1">#REF!</definedName>
    <definedName name="_480__123Graph_E__200__BPF" hidden="1">#REF!</definedName>
    <definedName name="_480__123Graph_XPW705_B" hidden="1">[12]Sheet1!#REF!</definedName>
    <definedName name="_481__123Graph_E__200__D50" localSheetId="15" hidden="1">#REF!</definedName>
    <definedName name="_481__123Graph_E__200__D50" localSheetId="25" hidden="1">#REF!</definedName>
    <definedName name="_481__123Graph_E__200__D50" hidden="1">#REF!</definedName>
    <definedName name="_481__123Graph_XPW705_C" hidden="1">[12]Sheet1!#REF!</definedName>
    <definedName name="_482__123Graph_XPW705_D" hidden="1">[12]Sheet1!#REF!</definedName>
    <definedName name="_483__123Graph_XPW708_A" hidden="1">[12]Sheet1!#REF!</definedName>
    <definedName name="_484__123Graph_XPW708_B" hidden="1">[12]Sheet1!#REF!</definedName>
    <definedName name="_485__123Graph_XPW708_C" hidden="1">[12]Sheet1!#REF!</definedName>
    <definedName name="_486__123Graph_XPW708_D" hidden="1">[12]Sheet1!#REF!</definedName>
    <definedName name="_487__123Graph_XPW709_A" hidden="1">[12]Sheet1!#REF!</definedName>
    <definedName name="_488__123Graph_XPW709_B" hidden="1">[12]Sheet1!#REF!</definedName>
    <definedName name="_489__123Graph_XPW709_C" hidden="1">[12]Sheet1!#REF!</definedName>
    <definedName name="_49______123Graph_XGRANULOMETRIA_1" hidden="1">#REF!</definedName>
    <definedName name="_49_____123Graph_A__200__D50" localSheetId="15" hidden="1">#REF!</definedName>
    <definedName name="_49_____123Graph_A__200__D50" localSheetId="25" hidden="1">#REF!</definedName>
    <definedName name="_49_____123Graph_A__200__D50" hidden="1">#REF!</definedName>
    <definedName name="_49_____123Graph_AGRAFICO_2" hidden="1">#REF!</definedName>
    <definedName name="_49_____123Graph_C__200__D50" hidden="1">#REF!</definedName>
    <definedName name="_49__123Graph_A362D_B" hidden="1">[12]Sheet1!#REF!</definedName>
    <definedName name="_49__123Graph_BEFICIENCIA_1" hidden="1">#REF!</definedName>
    <definedName name="_49__123Graph_E__200__D50" hidden="1">#REF!</definedName>
    <definedName name="_490__123Graph_XPW709_D" hidden="1">[12]Sheet1!#REF!</definedName>
    <definedName name="_491__123Graph_EChart_1A" localSheetId="15" hidden="1">#REF!</definedName>
    <definedName name="_491__123Graph_EChart_1A" localSheetId="25" hidden="1">#REF!</definedName>
    <definedName name="_491__123Graph_EChart_1A" localSheetId="0" hidden="1">'[4]Attach 4-18'!#REF!</definedName>
    <definedName name="_491__123Graph_EChart_1A" hidden="1">#REF!</definedName>
    <definedName name="_491__123Graph_XPW712_A" hidden="1">[12]Sheet1!#REF!</definedName>
    <definedName name="_492__123Graph_F__200__BPF" localSheetId="15" hidden="1">#REF!</definedName>
    <definedName name="_492__123Graph_F__200__BPF" localSheetId="25" hidden="1">#REF!</definedName>
    <definedName name="_492__123Graph_F__200__BPF" hidden="1">#REF!</definedName>
    <definedName name="_492__123Graph_XPW712_B" hidden="1">[12]Sheet1!#REF!</definedName>
    <definedName name="_493__123Graph_F__200__D50" localSheetId="15" hidden="1">#REF!</definedName>
    <definedName name="_493__123Graph_F__200__D50" localSheetId="25" hidden="1">#REF!</definedName>
    <definedName name="_493__123Graph_F__200__D50" hidden="1">#REF!</definedName>
    <definedName name="_493__123Graph_XPW712_C" hidden="1">[12]Sheet1!#REF!</definedName>
    <definedName name="_494__123Graph_XPW712_D" hidden="1">[12]Sheet1!#REF!</definedName>
    <definedName name="_495__123Graph_XPW713_A" hidden="1">[12]Sheet1!#REF!</definedName>
    <definedName name="_496__123Graph_XPW713_B" hidden="1">[12]Sheet1!#REF!</definedName>
    <definedName name="_497__123Graph_XPW713_C" hidden="1">[12]Sheet1!#REF!</definedName>
    <definedName name="_498__123Graph_XPW713_D" hidden="1">[12]Sheet1!#REF!</definedName>
    <definedName name="_499__123Graph_XPW715_A" hidden="1">[12]Sheet1!#REF!</definedName>
    <definedName name="_5______123Graph_AGRAFICO_2" hidden="1">#REF!</definedName>
    <definedName name="_5____123Graph_B__200__BPF" hidden="1">#REF!</definedName>
    <definedName name="_5___123Graph_AGRAFICO_2" hidden="1">#REF!</definedName>
    <definedName name="_5___123Graph_B__200__BPF" hidden="1">#REF!</definedName>
    <definedName name="_5__123Graph_A350D_A" hidden="1">[12]Sheet1!#REF!</definedName>
    <definedName name="_5__123Graph_AEFICIENCIA_1" localSheetId="15" hidden="1">#REF!</definedName>
    <definedName name="_5__123Graph_AEFICIENCIA_1" localSheetId="25" hidden="1">#REF!</definedName>
    <definedName name="_5__123Graph_AEFICIENCIA_1" hidden="1">#REF!</definedName>
    <definedName name="_5__123Graph_AEFICIENCIA_2" localSheetId="15" hidden="1">#REF!</definedName>
    <definedName name="_5__123Graph_AEFICIENCIA_2" localSheetId="25" hidden="1">#REF!</definedName>
    <definedName name="_5__123Graph_AEFICIENCIA_2" localSheetId="0" hidden="1">'[16]Cicl '!#REF!</definedName>
    <definedName name="_5__123Graph_AEFICIENCIA_2" hidden="1">#REF!</definedName>
    <definedName name="_5__123Graph_AGRAFICO_1" localSheetId="15" hidden="1">#REF!</definedName>
    <definedName name="_5__123Graph_AGRAFICO_1" localSheetId="25" hidden="1">#REF!</definedName>
    <definedName name="_5__123Graph_AGRAFICO_1" hidden="1">#REF!</definedName>
    <definedName name="_5__123Graph_AGRAFICO_2" hidden="1">[10]CONSOCOS99!$D$75:$D$80</definedName>
    <definedName name="_5__123Graph_AGRAFICO_3" hidden="1">#REF!</definedName>
    <definedName name="_5__123Graph_AGRANULOMETRIA_1" localSheetId="15" hidden="1">#REF!</definedName>
    <definedName name="_5__123Graph_AGRANULOMETRIA_1" localSheetId="25" hidden="1">#REF!</definedName>
    <definedName name="_5__123Graph_AGRANULOMETRIA_1" hidden="1">#REF!</definedName>
    <definedName name="_5__123Graph_B__200__BPF" localSheetId="15" hidden="1">#REF!</definedName>
    <definedName name="_5__123Graph_B__200__BPF" localSheetId="25" hidden="1">#REF!</definedName>
    <definedName name="_5__123Graph_B__200__BPF" hidden="1">#REF!</definedName>
    <definedName name="_5__123Graph_BENER_MEP" hidden="1">[5]Molin2003!$K$172:$K$176</definedName>
    <definedName name="_5__123Graph_CGRAFICO_2" hidden="1">'[3]GRAFICO A'!#REF!</definedName>
    <definedName name="_5__123Graph_ECHART_14" hidden="1">[13]Total!$B$125:$S$125</definedName>
    <definedName name="_5__123Graph_EChart_1A" localSheetId="26" hidden="1">#REF!</definedName>
    <definedName name="_5__123Graph_EChart_1A" localSheetId="0" hidden="1">'[14]Attach 4-18'!#REF!</definedName>
    <definedName name="_5__123Graph_EChart_1A" hidden="1">#REF!</definedName>
    <definedName name="_5__123Graph_XNET_ACUM" hidden="1">[15]CARATULA!#REF!</definedName>
    <definedName name="_5_0_S" hidden="1">'[18]#¡REF'!#REF!</definedName>
    <definedName name="_50______123Graph_E__200__D50" hidden="1">#REF!</definedName>
    <definedName name="_50_____123Graph_A__200__BPF" hidden="1">#REF!</definedName>
    <definedName name="_50_____123Graph_AChart_1A" localSheetId="15" hidden="1">#REF!</definedName>
    <definedName name="_50_____123Graph_AChart_1A" localSheetId="25" hidden="1">#REF!</definedName>
    <definedName name="_50_____123Graph_AChart_1A" localSheetId="26" hidden="1">#REF!</definedName>
    <definedName name="_50_____123Graph_AChart_1A" localSheetId="0" hidden="1">'[4]Attach 4-18'!#REF!</definedName>
    <definedName name="_50_____123Graph_AChart_1A" hidden="1">#REF!</definedName>
    <definedName name="_50_____123Graph_AGRAFICO_3" hidden="1">#REF!</definedName>
    <definedName name="_50__123Graph_A362D_C" hidden="1">[12]Sheet1!#REF!</definedName>
    <definedName name="_50__123Graph_AEFICIENCIA_1" hidden="1">#REF!</definedName>
    <definedName name="_50__123Graph_BGRANULOMETRIA_1" hidden="1">#REF!</definedName>
    <definedName name="_50__123Graph_F__200__BPF" hidden="1">#REF!</definedName>
    <definedName name="_50__123Graph_XGRAFICO_1" hidden="1">#REF!</definedName>
    <definedName name="_500__123Graph_XPW715_B" hidden="1">[12]Sheet1!#REF!</definedName>
    <definedName name="_501__123Graph_XPW715_C" hidden="1">[12]Sheet1!#REF!</definedName>
    <definedName name="_502__123Graph_XPW715_D" hidden="1">[12]Sheet1!#REF!</definedName>
    <definedName name="_503__123Graph_FChart_1A" localSheetId="15" hidden="1">#REF!</definedName>
    <definedName name="_503__123Graph_FChart_1A" localSheetId="25" hidden="1">#REF!</definedName>
    <definedName name="_503__123Graph_FChart_1A" localSheetId="0" hidden="1">'[4]Attach 4-18'!#REF!</definedName>
    <definedName name="_503__123Graph_FChart_1A" hidden="1">#REF!</definedName>
    <definedName name="_503__123Graph_XPW716_A" hidden="1">[12]Sheet1!#REF!</definedName>
    <definedName name="_504__123Graph_X__200__BPF" localSheetId="15" hidden="1">#REF!</definedName>
    <definedName name="_504__123Graph_X__200__BPF" localSheetId="25" hidden="1">#REF!</definedName>
    <definedName name="_504__123Graph_X__200__BPF" hidden="1">#REF!</definedName>
    <definedName name="_504__123Graph_XPW716_B" hidden="1">[12]Sheet1!#REF!</definedName>
    <definedName name="_505__123Graph_X__200__D50" localSheetId="15" hidden="1">#REF!</definedName>
    <definedName name="_505__123Graph_X__200__D50" localSheetId="25" hidden="1">#REF!</definedName>
    <definedName name="_505__123Graph_X__200__D50" hidden="1">#REF!</definedName>
    <definedName name="_505__123Graph_XPW716_C" hidden="1">[12]Sheet1!#REF!</definedName>
    <definedName name="_506__123Graph_XPW716_D" hidden="1">[12]Sheet1!#REF!</definedName>
    <definedName name="_507__123Graph_XSOUTH_FLUME_A" hidden="1">[12]Sheet1!#REF!</definedName>
    <definedName name="_508__123Graph_XSOUTH_FLUME_B" hidden="1">[12]Sheet1!#REF!</definedName>
    <definedName name="_509__123Graph_XSOUTH_FLUME_C" hidden="1">[12]Sheet1!#REF!</definedName>
    <definedName name="_51_____123Graph_A__200__D50" hidden="1">#REF!</definedName>
    <definedName name="_51_____123Graph_AEFICIENCIA_1" localSheetId="15" hidden="1">#REF!</definedName>
    <definedName name="_51_____123Graph_AEFICIENCIA_1" localSheetId="25" hidden="1">#REF!</definedName>
    <definedName name="_51_____123Graph_AEFICIENCIA_1" hidden="1">#REF!</definedName>
    <definedName name="_51_____123Graph_AGRANULOMETRIA_1" hidden="1">#REF!</definedName>
    <definedName name="_51__123Graph_A362D_D" hidden="1">[12]Sheet1!#REF!</definedName>
    <definedName name="_51__123Graph_C__200__BPF" hidden="1">#REF!</definedName>
    <definedName name="_51__123Graph_F__200__D50" hidden="1">#REF!</definedName>
    <definedName name="_51__123Graph_XGRAFICO_2" hidden="1">#REF!</definedName>
    <definedName name="_510__123Graph_XSOUTH_FLUME_D" hidden="1">[12]Sheet1!#REF!</definedName>
    <definedName name="_511__123Graph_XSUMP_STAGE2_A" hidden="1">[12]Sheet1!#REF!</definedName>
    <definedName name="_512__123Graph_XSUMP_STAGE2_B" hidden="1">[12]Sheet1!#REF!</definedName>
    <definedName name="_513__123Graph_XSUMP_STAGE2_C" hidden="1">[12]Sheet1!#REF!</definedName>
    <definedName name="_514__123Graph_XSUMP_STAGE2_D" hidden="1">[12]Sheet1!#REF!</definedName>
    <definedName name="_515__123Graph_XChart_1A" localSheetId="15" hidden="1">#REF!</definedName>
    <definedName name="_515__123Graph_XChart_1A" localSheetId="25" hidden="1">#REF!</definedName>
    <definedName name="_515__123Graph_XChart_1A" localSheetId="0" hidden="1">'[4]Attach 4-18'!#REF!</definedName>
    <definedName name="_515__123Graph_XChart_1A" hidden="1">#REF!</definedName>
    <definedName name="_516__123Graph_XEFICIENCIA_1" localSheetId="15" hidden="1">#REF!</definedName>
    <definedName name="_516__123Graph_XEFICIENCIA_1" localSheetId="25" hidden="1">#REF!</definedName>
    <definedName name="_516__123Graph_XEFICIENCIA_1" hidden="1">#REF!</definedName>
    <definedName name="_517__123Graph_XGRAFICO_1" localSheetId="15" hidden="1">#REF!</definedName>
    <definedName name="_517__123Graph_XGRAFICO_1" localSheetId="25" hidden="1">#REF!</definedName>
    <definedName name="_517__123Graph_XGRAFICO_1" hidden="1">#REF!</definedName>
    <definedName name="_518__123Graph_XGRAFICO_2" localSheetId="15" hidden="1">#REF!</definedName>
    <definedName name="_518__123Graph_XGRAFICO_2" localSheetId="25" hidden="1">#REF!</definedName>
    <definedName name="_518__123Graph_XGRAFICO_2" hidden="1">#REF!</definedName>
    <definedName name="_519__123Graph_XGRAFICO_3" localSheetId="15" hidden="1">#REF!</definedName>
    <definedName name="_519__123Graph_XGRAFICO_3" localSheetId="25" hidden="1">#REF!</definedName>
    <definedName name="_519__123Graph_XGRAFICO_3" hidden="1">#REF!</definedName>
    <definedName name="_52______123Graph_AChart_1A" localSheetId="15" hidden="1">#REF!</definedName>
    <definedName name="_52______123Graph_AChart_1A" localSheetId="25" hidden="1">#REF!</definedName>
    <definedName name="_52______123Graph_AChart_1A" localSheetId="0" hidden="1">'[4]Attach 4-18'!#REF!</definedName>
    <definedName name="_52______123Graph_AChart_1A" hidden="1">#REF!</definedName>
    <definedName name="_52_____123Graph_AEFICIENCIA_1" hidden="1">#REF!</definedName>
    <definedName name="_52_____123Graph_AGRAFICO_1" localSheetId="15" hidden="1">#REF!</definedName>
    <definedName name="_52_____123Graph_AGRAFICO_1" localSheetId="25" hidden="1">#REF!</definedName>
    <definedName name="_52_____123Graph_AGRAFICO_1" hidden="1">#REF!</definedName>
    <definedName name="_52_____123Graph_B__200__BPF" hidden="1">#REF!</definedName>
    <definedName name="_52_____123Graph_BGRAFICO_2" hidden="1">#REF!</definedName>
    <definedName name="_52__123Graph_A364D_A" hidden="1">[12]Sheet1!#REF!</definedName>
    <definedName name="_52__123Graph_AGRAFICO_1" hidden="1">#REF!</definedName>
    <definedName name="_52__123Graph_C__200__D50" hidden="1">#REF!</definedName>
    <definedName name="_52__123Graph_X__200__BPF" hidden="1">#REF!</definedName>
    <definedName name="_52__123Graph_XGRAFICO_3" hidden="1">#REF!</definedName>
    <definedName name="_520__123Graph_XGRANULOMETRIA_1" localSheetId="15" hidden="1">#REF!</definedName>
    <definedName name="_520__123Graph_XGRANULOMETRIA_1" localSheetId="25" hidden="1">#REF!</definedName>
    <definedName name="_520__123Graph_XGRANULOMETRIA_1" hidden="1">#REF!</definedName>
    <definedName name="_53_____123Graph_AGRAFICO_2" localSheetId="15" hidden="1">#REF!</definedName>
    <definedName name="_53_____123Graph_AGRAFICO_2" localSheetId="25" hidden="1">#REF!</definedName>
    <definedName name="_53_____123Graph_AGRAFICO_2" localSheetId="0" hidden="1">[10]CONSOCOS99!$D$75:$D$80</definedName>
    <definedName name="_53_____123Graph_AGRAFICO_2" hidden="1">#REF!</definedName>
    <definedName name="_53_____123Graph_B__200__D50" hidden="1">#REF!</definedName>
    <definedName name="_53_____123Graph_BGRANULOMETRIA_1" hidden="1">#REF!</definedName>
    <definedName name="_53__123Graph_A364D_B" hidden="1">[12]Sheet1!#REF!</definedName>
    <definedName name="_53__123Graph_AGRAFICO_1" hidden="1">#REF!</definedName>
    <definedName name="_53__123Graph_AGRAFICO_2" hidden="1">#REF!</definedName>
    <definedName name="_53__123Graph_CGRANULOMETRIA_1" hidden="1">#REF!</definedName>
    <definedName name="_53__123Graph_DChart_1A" localSheetId="15" hidden="1">#REF!</definedName>
    <definedName name="_53__123Graph_DChart_1A" localSheetId="25" hidden="1">#REF!</definedName>
    <definedName name="_53__123Graph_DChart_1A" localSheetId="0" hidden="1">'[14]Attach 4-18'!#REF!</definedName>
    <definedName name="_53__123Graph_DChart_1A" hidden="1">#REF!</definedName>
    <definedName name="_53__123Graph_X__200__D50" hidden="1">#REF!</definedName>
    <definedName name="_54_____123Graph_AGRAFICO_3" localSheetId="15" hidden="1">#REF!</definedName>
    <definedName name="_54_____123Graph_AGRAFICO_3" localSheetId="25" hidden="1">#REF!</definedName>
    <definedName name="_54_____123Graph_AGRAFICO_3" localSheetId="0" hidden="1">[10]CONSOCOS99!$D$85:$D$91</definedName>
    <definedName name="_54_____123Graph_AGRAFICO_3" hidden="1">#REF!</definedName>
    <definedName name="_54_____123Graph_BEFICIENCIA_1" hidden="1">#REF!</definedName>
    <definedName name="_54_____123Graph_C__200__BPF" hidden="1">#REF!</definedName>
    <definedName name="_54__123Graph_A364D_C" hidden="1">[12]Sheet1!#REF!</definedName>
    <definedName name="_54__123Graph_AGRAFICO_2" hidden="1">#REF!</definedName>
    <definedName name="_54__123Graph_AGRAFICO_3" hidden="1">#REF!</definedName>
    <definedName name="_54__123Graph_D__200__BPF" hidden="1">#REF!</definedName>
    <definedName name="_54__123Graph_E__200__BPF" localSheetId="15" hidden="1">#REF!</definedName>
    <definedName name="_54__123Graph_E__200__BPF" localSheetId="25" hidden="1">#REF!</definedName>
    <definedName name="_54__123Graph_E__200__BPF" hidden="1">#REF!</definedName>
    <definedName name="_54__123Graph_XEFICIENCIA_1" hidden="1">#REF!</definedName>
    <definedName name="_54__123Graph_XGRANULOMETRIA_1" hidden="1">#REF!</definedName>
    <definedName name="_55_____123Graph_AGRANULOMETRIA_1" localSheetId="15" hidden="1">#REF!</definedName>
    <definedName name="_55_____123Graph_AGRANULOMETRIA_1" localSheetId="25" hidden="1">#REF!</definedName>
    <definedName name="_55_____123Graph_AGRANULOMETRIA_1" hidden="1">#REF!</definedName>
    <definedName name="_55_____123Graph_C__200__D50" hidden="1">#REF!</definedName>
    <definedName name="_55__123Graph_A364D_D" hidden="1">[12]Sheet1!#REF!</definedName>
    <definedName name="_55__123Graph_AGRAFICO_3" hidden="1">#REF!</definedName>
    <definedName name="_55__123Graph_D__200__D50" hidden="1">#REF!</definedName>
    <definedName name="_55__123Graph_E__200__D50" localSheetId="15" hidden="1">#REF!</definedName>
    <definedName name="_55__123Graph_E__200__D50" localSheetId="25" hidden="1">#REF!</definedName>
    <definedName name="_55__123Graph_E__200__D50" hidden="1">#REF!</definedName>
    <definedName name="_55__123Graph_XGRAFICO_1" hidden="1">#REF!</definedName>
    <definedName name="_55_123" hidden="1">[12]Sheet1!#REF!</definedName>
    <definedName name="_56_____123Graph_B__200__BPF" localSheetId="15" hidden="1">#REF!</definedName>
    <definedName name="_56_____123Graph_B__200__BPF" localSheetId="25" hidden="1">#REF!</definedName>
    <definedName name="_56_____123Graph_B__200__BPF" hidden="1">#REF!</definedName>
    <definedName name="_56_____123Graph_E__200__D50" hidden="1">#REF!</definedName>
    <definedName name="_56__123Graph_A365S_A" hidden="1">[12]Sheet1!#REF!</definedName>
    <definedName name="_56__123Graph_E__200__BPF" hidden="1">#REF!</definedName>
    <definedName name="_56__123Graph_XGRAFICO_2" hidden="1">#REF!</definedName>
    <definedName name="_57_____123Graph_B__200__D50" localSheetId="15" hidden="1">#REF!</definedName>
    <definedName name="_57_____123Graph_B__200__D50" localSheetId="25" hidden="1">#REF!</definedName>
    <definedName name="_57_____123Graph_B__200__D50" hidden="1">#REF!</definedName>
    <definedName name="_57_____123Graph_XGRAFICO_3" hidden="1">#REF!</definedName>
    <definedName name="_57__123Graph_A365S_B" hidden="1">[12]Sheet1!#REF!</definedName>
    <definedName name="_57__123Graph_E__200__D50" hidden="1">#REF!</definedName>
    <definedName name="_57__123Graph_XGRAFICO_3" hidden="1">#REF!</definedName>
    <definedName name="_58_____123Graph_BChart_1A" localSheetId="15" hidden="1">#REF!</definedName>
    <definedName name="_58_____123Graph_BChart_1A" localSheetId="25" hidden="1">#REF!</definedName>
    <definedName name="_58_____123Graph_BChart_1A" localSheetId="0" hidden="1">'[4]Attach 4-18'!#REF!</definedName>
    <definedName name="_58_____123Graph_BChart_1A" hidden="1">#REF!</definedName>
    <definedName name="_58_____123Graph_BEFICIENCIA_1" hidden="1">#REF!</definedName>
    <definedName name="_58_____123Graph_BGRAFICO_2" hidden="1">#REF!</definedName>
    <definedName name="_58__123Graph_A365S_C" hidden="1">[12]Sheet1!#REF!</definedName>
    <definedName name="_58__123Graph_F__200__BPF" hidden="1">#REF!</definedName>
    <definedName name="_58__123Graph_XGRANULOMETRIA_1" hidden="1">#REF!</definedName>
    <definedName name="_59_____123Graph_BEFICIENCIA_1" localSheetId="15" hidden="1">#REF!</definedName>
    <definedName name="_59_____123Graph_BEFICIENCIA_1" localSheetId="25" hidden="1">#REF!</definedName>
    <definedName name="_59_____123Graph_BEFICIENCIA_1" hidden="1">#REF!</definedName>
    <definedName name="_59_____123Graph_BGRANULOMETRIA_1" hidden="1">#REF!</definedName>
    <definedName name="_59_____123Graph_CGRANULOMETRIA_1" hidden="1">#REF!</definedName>
    <definedName name="_59__123Graph_A365S_D" hidden="1">[12]Sheet1!#REF!</definedName>
    <definedName name="_59__123Graph_F__200__D50" hidden="1">#REF!</definedName>
    <definedName name="_6______123Graph_AGRAFICO_2" hidden="1">#REF!</definedName>
    <definedName name="_6____123Graph_B__200__D50" hidden="1">#REF!</definedName>
    <definedName name="_6___123Graph_AGRAFICO_3" hidden="1">#REF!</definedName>
    <definedName name="_6___123Graph_B__200__D50" hidden="1">#REF!</definedName>
    <definedName name="_6__123Graph_A350D_B" hidden="1">[12]Sheet1!#REF!</definedName>
    <definedName name="_6__123Graph_AEFICIENCIA_1" localSheetId="15" hidden="1">#REF!</definedName>
    <definedName name="_6__123Graph_AEFICIENCIA_1" localSheetId="25" hidden="1">#REF!</definedName>
    <definedName name="_6__123Graph_AEFICIENCIA_1" hidden="1">#REF!</definedName>
    <definedName name="_6__123Graph_AGRAFICO_1" hidden="1">#REF!</definedName>
    <definedName name="_6__123Graph_AGRAFICO_2" localSheetId="15" hidden="1">#REF!</definedName>
    <definedName name="_6__123Graph_AGRAFICO_2" localSheetId="25" hidden="1">#REF!</definedName>
    <definedName name="_6__123Graph_AGRAFICO_2" hidden="1">#REF!</definedName>
    <definedName name="_6__123Graph_AGRAFICO_3" hidden="1">[10]CONSOCOS99!$D$85:$D$91</definedName>
    <definedName name="_6__123Graph_AGRANULOMETRIA_1" localSheetId="15" hidden="1">#REF!</definedName>
    <definedName name="_6__123Graph_AGRANULOMETRIA_1" localSheetId="25" hidden="1">#REF!</definedName>
    <definedName name="_6__123Graph_AGRANULOMETRIA_1" hidden="1">#REF!</definedName>
    <definedName name="_6__123Graph_AGRANULOMETRIA_2" localSheetId="15" hidden="1">#REF!</definedName>
    <definedName name="_6__123Graph_AGRANULOMETRIA_2" localSheetId="25" hidden="1">#REF!</definedName>
    <definedName name="_6__123Graph_AGRANULOMETRIA_2" localSheetId="0" hidden="1">'[16]Cicl '!#REF!</definedName>
    <definedName name="_6__123Graph_AGRANULOMETRIA_2" hidden="1">#REF!</definedName>
    <definedName name="_6__123Graph_ANET_ACUM" localSheetId="15" hidden="1">#REF!</definedName>
    <definedName name="_6__123Graph_ANET_ACUM" localSheetId="25" hidden="1">#REF!</definedName>
    <definedName name="_6__123Graph_ANET_ACUM" localSheetId="0" hidden="1">[15]CARATULA!#REF!</definedName>
    <definedName name="_6__123Graph_ANET_ACUM" hidden="1">#REF!</definedName>
    <definedName name="_6__123Graph_B__200__BPF" localSheetId="15" hidden="1">#REF!</definedName>
    <definedName name="_6__123Graph_B__200__BPF" localSheetId="25" hidden="1">#REF!</definedName>
    <definedName name="_6__123Graph_B__200__BPF" hidden="1">#REF!</definedName>
    <definedName name="_6__123Graph_B__200__D50" localSheetId="15" hidden="1">#REF!</definedName>
    <definedName name="_6__123Graph_B__200__D50" localSheetId="25" hidden="1">#REF!</definedName>
    <definedName name="_6__123Graph_B__200__D50" hidden="1">#REF!</definedName>
    <definedName name="_6__123Graph_BGRAFICO_2" hidden="1">#REF!</definedName>
    <definedName name="_6__123Graph_CChart_1A" hidden="1">'[14]Attach 4-18'!#REF!</definedName>
    <definedName name="_6__123Graph_CENER_ARM" hidden="1">[5]Molin2003!$K$92:$K$96</definedName>
    <definedName name="_6__123Graph_FCHART_14" hidden="1">[13]Total!$B$126:$S$126</definedName>
    <definedName name="_6__123Graph_FChart_1A" localSheetId="26" hidden="1">#REF!</definedName>
    <definedName name="_6__123Graph_FChart_1A" localSheetId="0" hidden="1">'[14]Attach 4-18'!#REF!</definedName>
    <definedName name="_6__123Graph_FChart_1A" hidden="1">#REF!</definedName>
    <definedName name="_6__123Graph_XGRAFICO_1" hidden="1">'[3]GRAFICO A'!#REF!</definedName>
    <definedName name="_6_0_S" hidden="1">'[18]#¡REF'!#REF!</definedName>
    <definedName name="_60_____123Graph_BGRAFICO_2" localSheetId="15" hidden="1">#REF!</definedName>
    <definedName name="_60_____123Graph_BGRAFICO_2" localSheetId="25" hidden="1">#REF!</definedName>
    <definedName name="_60_____123Graph_BGRAFICO_2" localSheetId="26" hidden="1">#REF!</definedName>
    <definedName name="_60_____123Graph_BGRAFICO_2" hidden="1">#REF!</definedName>
    <definedName name="_60_____123Graph_C__200__BPF" hidden="1">#REF!</definedName>
    <definedName name="_60____123Graph_A__200__D50" hidden="1">#REF!</definedName>
    <definedName name="_60__123Graph_A366S_A" hidden="1">[12]Sheet1!#REF!</definedName>
    <definedName name="_60__123Graph_X__200__BPF" hidden="1">#REF!</definedName>
    <definedName name="_61_____123Graph_BGRANULOMETRIA_1" localSheetId="15" hidden="1">#REF!</definedName>
    <definedName name="_61_____123Graph_BGRANULOMETRIA_1" localSheetId="25" hidden="1">#REF!</definedName>
    <definedName name="_61_____123Graph_BGRANULOMETRIA_1" hidden="1">#REF!</definedName>
    <definedName name="_61_____123Graph_C__200__D50" hidden="1">#REF!</definedName>
    <definedName name="_61__123Graph_A366S_B" hidden="1">[12]Sheet1!#REF!</definedName>
    <definedName name="_61__123Graph_AGRANULOMETRIA_1" hidden="1">#REF!</definedName>
    <definedName name="_61__123Graph_X__200__D50" hidden="1">#REF!</definedName>
    <definedName name="_62______123Graph_BChart_1A" localSheetId="15" hidden="1">#REF!</definedName>
    <definedName name="_62______123Graph_BChart_1A" localSheetId="25" hidden="1">#REF!</definedName>
    <definedName name="_62______123Graph_BChart_1A" localSheetId="0" hidden="1">'[4]Attach 4-18'!#REF!</definedName>
    <definedName name="_62______123Graph_BChart_1A" hidden="1">#REF!</definedName>
    <definedName name="_62_____123Graph_C__200__D50" localSheetId="15" hidden="1">#REF!</definedName>
    <definedName name="_62_____123Graph_C__200__D50" localSheetId="25" hidden="1">#REF!</definedName>
    <definedName name="_62_____123Graph_C__200__D50" hidden="1">#REF!</definedName>
    <definedName name="_62_____123Graph_CGRANULOMETRIA_1" hidden="1">#REF!</definedName>
    <definedName name="_62_____123Graph_E__200__BPF" hidden="1">#REF!</definedName>
    <definedName name="_62__123Graph_A366S_C" hidden="1">[12]Sheet1!#REF!</definedName>
    <definedName name="_62__123Graph_AGRANULOMETRIA_1" hidden="1">#REF!</definedName>
    <definedName name="_62__123Graph_XEFICIENCIA_1" hidden="1">#REF!</definedName>
    <definedName name="_63_____123Graph_CChart_1A" localSheetId="15" hidden="1">#REF!</definedName>
    <definedName name="_63_____123Graph_CChart_1A" localSheetId="25" hidden="1">#REF!</definedName>
    <definedName name="_63_____123Graph_CChart_1A" localSheetId="0" hidden="1">'[4]Attach 4-18'!#REF!</definedName>
    <definedName name="_63_____123Graph_CChart_1A" hidden="1">#REF!</definedName>
    <definedName name="_63_____123Graph_D__200__BPF" hidden="1">#REF!</definedName>
    <definedName name="_63____123Graph_AGRAFICO_2" hidden="1">#REF!</definedName>
    <definedName name="_63__123Graph_A366S_D" hidden="1">[12]Sheet1!#REF!</definedName>
    <definedName name="_63__123Graph_XGRANULOMETRIA_1" hidden="1">#REF!</definedName>
    <definedName name="_64_____123Graph_CGRAFICO_2" localSheetId="15" hidden="1">#REF!</definedName>
    <definedName name="_64_____123Graph_CGRAFICO_2" localSheetId="25" hidden="1">#REF!</definedName>
    <definedName name="_64_____123Graph_CGRAFICO_2" hidden="1">#REF!</definedName>
    <definedName name="_64_____123Graph_D__200__D50" hidden="1">#REF!</definedName>
    <definedName name="_64__123Graph_A367D_A" hidden="1">[12]Sheet1!#REF!</definedName>
    <definedName name="_65_____123Graph_CGRAFICO_2" hidden="1">#REF!</definedName>
    <definedName name="_65_____123Graph_CGRANULOMETRIA_1" localSheetId="15" hidden="1">#REF!</definedName>
    <definedName name="_65_____123Graph_CGRANULOMETRIA_1" localSheetId="25" hidden="1">#REF!</definedName>
    <definedName name="_65_____123Graph_CGRANULOMETRIA_1" hidden="1">#REF!</definedName>
    <definedName name="_65_____123Graph_E__200__BPF" hidden="1">#REF!</definedName>
    <definedName name="_65_____123Graph_F__200__D50" hidden="1">#REF!</definedName>
    <definedName name="_65__123Graph_A367D_B" hidden="1">[12]Sheet1!#REF!</definedName>
    <definedName name="_65__123Graph_EChart_1A" localSheetId="15" hidden="1">#REF!</definedName>
    <definedName name="_65__123Graph_EChart_1A" localSheetId="25" hidden="1">#REF!</definedName>
    <definedName name="_65__123Graph_EChart_1A" localSheetId="0" hidden="1">'[14]Attach 4-18'!#REF!</definedName>
    <definedName name="_65__123Graph_EChart_1A" hidden="1">#REF!</definedName>
    <definedName name="_66_____123Graph_CGRANULOMETRIA_1" hidden="1">#REF!</definedName>
    <definedName name="_66_____123Graph_D__200__BPF" localSheetId="15" hidden="1">#REF!</definedName>
    <definedName name="_66_____123Graph_D__200__BPF" localSheetId="25" hidden="1">#REF!</definedName>
    <definedName name="_66_____123Graph_D__200__BPF" hidden="1">#REF!</definedName>
    <definedName name="_66_____123Graph_E__200__D50" hidden="1">#REF!</definedName>
    <definedName name="_66_____123Graph_X__200__BPF" hidden="1">#REF!</definedName>
    <definedName name="_66__123Graph_A367D_C" hidden="1">[12]Sheet1!#REF!</definedName>
    <definedName name="_66__123Graph_F__200__BPF" localSheetId="15" hidden="1">#REF!</definedName>
    <definedName name="_66__123Graph_F__200__BPF" localSheetId="25" hidden="1">#REF!</definedName>
    <definedName name="_66__123Graph_F__200__BPF" hidden="1">#REF!</definedName>
    <definedName name="_67_____123Graph_D__200__BPF" hidden="1">#REF!</definedName>
    <definedName name="_67_____123Graph_D__200__D50" localSheetId="15" hidden="1">#REF!</definedName>
    <definedName name="_67_____123Graph_D__200__D50" localSheetId="25" hidden="1">#REF!</definedName>
    <definedName name="_67_____123Graph_D__200__D50" hidden="1">#REF!</definedName>
    <definedName name="_67_____123Graph_F__200__BPF" hidden="1">#REF!</definedName>
    <definedName name="_67_____123Graph_X__200__D50" hidden="1">#REF!</definedName>
    <definedName name="_67__123Graph_A367D_D" hidden="1">[12]Sheet1!#REF!</definedName>
    <definedName name="_67__123Graph_F__200__D50" localSheetId="15" hidden="1">#REF!</definedName>
    <definedName name="_67__123Graph_F__200__D50" localSheetId="25" hidden="1">#REF!</definedName>
    <definedName name="_67__123Graph_F__200__D50" hidden="1">#REF!</definedName>
    <definedName name="_67__123Graph_XGRAFICO_2" hidden="1">[10]CONSOCOS99!$C$75:$C$80</definedName>
    <definedName name="_68_____123Graph_D__200__D50" hidden="1">#REF!</definedName>
    <definedName name="_68_____123Graph_DChart_1A" localSheetId="15" hidden="1">#REF!</definedName>
    <definedName name="_68_____123Graph_DChart_1A" localSheetId="25" hidden="1">#REF!</definedName>
    <definedName name="_68_____123Graph_DChart_1A" localSheetId="0" hidden="1">'[4]Attach 4-18'!#REF!</definedName>
    <definedName name="_68_____123Graph_DChart_1A" hidden="1">#REF!</definedName>
    <definedName name="_68_____123Graph_F__200__D50" hidden="1">#REF!</definedName>
    <definedName name="_68_____123Graph_XEFICIENCIA_1" hidden="1">#REF!</definedName>
    <definedName name="_68__123Graph_A368D_A" hidden="1">[12]Sheet1!#REF!</definedName>
    <definedName name="_68__123Graph_B__200__BPF" hidden="1">#REF!</definedName>
    <definedName name="_68__123Graph_XGRAFICO_3" hidden="1">[10]CONSOCOS99!$C$85:$C$91</definedName>
    <definedName name="_69_____123Graph_E__200__BPF" localSheetId="15" hidden="1">#REF!</definedName>
    <definedName name="_69_____123Graph_E__200__BPF" localSheetId="25" hidden="1">#REF!</definedName>
    <definedName name="_69_____123Graph_E__200__BPF" hidden="1">#REF!</definedName>
    <definedName name="_69_____123Graph_X__200__BPF" hidden="1">#REF!</definedName>
    <definedName name="_69__123Graph_A368D_B" hidden="1">[12]Sheet1!#REF!</definedName>
    <definedName name="_69__123Graph_B__200__BPF" hidden="1">#REF!</definedName>
    <definedName name="_7______123Graph_AGRAFICO_1" hidden="1">#REF!</definedName>
    <definedName name="_7______123Graph_AGRAFICO_3" hidden="1">#REF!</definedName>
    <definedName name="_7____123Graph_BEFICIENCIA_1" hidden="1">#REF!</definedName>
    <definedName name="_7___123Graph_AGRANULOMETRIA_1" hidden="1">#REF!</definedName>
    <definedName name="_7___123Graph_BEFICIENCIA_1" hidden="1">#REF!</definedName>
    <definedName name="_7__123Graph_A350D_C" hidden="1">[12]Sheet1!#REF!</definedName>
    <definedName name="_7__123Graph_AGRAFICO_1" hidden="1">#REF!</definedName>
    <definedName name="_7__123Graph_AGRAFICO_2" hidden="1">#REF!</definedName>
    <definedName name="_7__123Graph_AGRAFICO_3" localSheetId="15" hidden="1">#REF!</definedName>
    <definedName name="_7__123Graph_AGRAFICO_3" localSheetId="25" hidden="1">#REF!</definedName>
    <definedName name="_7__123Graph_AGRAFICO_3" hidden="1">#REF!</definedName>
    <definedName name="_7__123Graph_AGRANULOMETRIA_1" hidden="1">#REF!</definedName>
    <definedName name="_7__123Graph_B__200__BPF" localSheetId="15" hidden="1">#REF!</definedName>
    <definedName name="_7__123Graph_B__200__BPF" localSheetId="25" hidden="1">#REF!</definedName>
    <definedName name="_7__123Graph_B__200__BPF" hidden="1">#REF!</definedName>
    <definedName name="_7__123Graph_B__200__D50" localSheetId="15" hidden="1">#REF!</definedName>
    <definedName name="_7__123Graph_B__200__D50" localSheetId="25" hidden="1">#REF!</definedName>
    <definedName name="_7__123Graph_B__200__D50" hidden="1">#REF!</definedName>
    <definedName name="_7__123Graph_BEFICIENCIA_1" localSheetId="15" hidden="1">#REF!</definedName>
    <definedName name="_7__123Graph_BEFICIENCIA_1" localSheetId="25" hidden="1">#REF!</definedName>
    <definedName name="_7__123Graph_BEFICIENCIA_1" hidden="1">#REF!</definedName>
    <definedName name="_7__123Graph_CENER_MEP" hidden="1">[5]Molin2003!$K$212:$K$216</definedName>
    <definedName name="_7__123Graph_XChart_1A" localSheetId="26" hidden="1">#REF!</definedName>
    <definedName name="_7__123Graph_XChart_1A" localSheetId="0" hidden="1">'[14]Attach 4-18'!#REF!</definedName>
    <definedName name="_7__123Graph_XChart_1A" hidden="1">#REF!</definedName>
    <definedName name="_7__123Graph_XGRAFICO_2" hidden="1">[10]CONSOCOS99!$C$75:$C$80</definedName>
    <definedName name="_70_____123Graph_A__200__BPF" hidden="1">#REF!</definedName>
    <definedName name="_70_____123Graph_E__200__D50" localSheetId="15" hidden="1">#REF!</definedName>
    <definedName name="_70_____123Graph_E__200__D50" localSheetId="25" hidden="1">#REF!</definedName>
    <definedName name="_70_____123Graph_E__200__D50" localSheetId="26" hidden="1">#REF!</definedName>
    <definedName name="_70_____123Graph_E__200__D50" hidden="1">#REF!</definedName>
    <definedName name="_70_____123Graph_X__200__D50" hidden="1">#REF!</definedName>
    <definedName name="_70__123Graph_A368D_C" hidden="1">[12]Sheet1!#REF!</definedName>
    <definedName name="_71_____123Graph_EChart_1A" localSheetId="15" hidden="1">#REF!</definedName>
    <definedName name="_71_____123Graph_EChart_1A" localSheetId="25" hidden="1">#REF!</definedName>
    <definedName name="_71_____123Graph_EChart_1A" localSheetId="0" hidden="1">'[4]Attach 4-18'!#REF!</definedName>
    <definedName name="_71_____123Graph_EChart_1A" hidden="1">#REF!</definedName>
    <definedName name="_71_____123Graph_F__200__BPF" hidden="1">#REF!</definedName>
    <definedName name="_71_____123Graph_XEFICIENCIA_1" hidden="1">#REF!</definedName>
    <definedName name="_71_____123Graph_XGRAFICO_1" hidden="1">#REF!</definedName>
    <definedName name="_71__123Graph_A368D_D" hidden="1">[12]Sheet1!#REF!</definedName>
    <definedName name="_72______123Graph_CChart_1A" localSheetId="15" hidden="1">#REF!</definedName>
    <definedName name="_72______123Graph_CChart_1A" localSheetId="25" hidden="1">#REF!</definedName>
    <definedName name="_72______123Graph_CChart_1A" localSheetId="0" hidden="1">'[4]Attach 4-18'!#REF!</definedName>
    <definedName name="_72______123Graph_CChart_1A" hidden="1">#REF!</definedName>
    <definedName name="_72_____123Graph_F__200__BPF" localSheetId="15" hidden="1">#REF!</definedName>
    <definedName name="_72_____123Graph_F__200__BPF" localSheetId="25" hidden="1">#REF!</definedName>
    <definedName name="_72_____123Graph_F__200__BPF" hidden="1">#REF!</definedName>
    <definedName name="_72_____123Graph_F__200__D50" hidden="1">#REF!</definedName>
    <definedName name="_72_____123Graph_XGRAFICO_2" hidden="1">[10]CONSOCOS99!$C$75:$C$80</definedName>
    <definedName name="_72__123Graph_A369D_A" hidden="1">[12]Sheet1!#REF!</definedName>
    <definedName name="_73_____123Graph_F__200__D50" localSheetId="15" hidden="1">#REF!</definedName>
    <definedName name="_73_____123Graph_F__200__D50" localSheetId="25" hidden="1">#REF!</definedName>
    <definedName name="_73_____123Graph_F__200__D50" hidden="1">#REF!</definedName>
    <definedName name="_73_____123Graph_X__200__BPF" hidden="1">#REF!</definedName>
    <definedName name="_73_____123Graph_XGRAFICO_3" hidden="1">[10]CONSOCOS99!$C$85:$C$91</definedName>
    <definedName name="_73____123Graph_AGRAFICO_3" hidden="1">#REF!</definedName>
    <definedName name="_73__123Graph_A369D_B" hidden="1">[12]Sheet1!#REF!</definedName>
    <definedName name="_74_____123Graph_FChart_1A" localSheetId="15" hidden="1">#REF!</definedName>
    <definedName name="_74_____123Graph_FChart_1A" localSheetId="25" hidden="1">#REF!</definedName>
    <definedName name="_74_____123Graph_FChart_1A" localSheetId="0" hidden="1">'[4]Attach 4-18'!#REF!</definedName>
    <definedName name="_74_____123Graph_FChart_1A" hidden="1">#REF!</definedName>
    <definedName name="_74_____123Graph_X__200__D50" hidden="1">#REF!</definedName>
    <definedName name="_74_____123Graph_XGRANULOMETRIA_1" hidden="1">#REF!</definedName>
    <definedName name="_74____123Graph_CGRANULOMETRIA_1" hidden="1">#REF!</definedName>
    <definedName name="_74__123Graph_A369D_C" hidden="1">[12]Sheet1!#REF!</definedName>
    <definedName name="_75_____123Graph_X__200__BPF" localSheetId="15" hidden="1">#REF!</definedName>
    <definedName name="_75_____123Graph_X__200__BPF" localSheetId="25" hidden="1">#REF!</definedName>
    <definedName name="_75_____123Graph_X__200__BPF" hidden="1">#REF!</definedName>
    <definedName name="_75_____123Graph_XEFICIENCIA_1" hidden="1">#REF!</definedName>
    <definedName name="_75__123Graph_A369D_D" hidden="1">[12]Sheet1!#REF!</definedName>
    <definedName name="_75__123Graph_B__200__D50" hidden="1">#REF!</definedName>
    <definedName name="_76_____123Graph_X__200__D50" localSheetId="15" hidden="1">#REF!</definedName>
    <definedName name="_76_____123Graph_X__200__D50" localSheetId="25" hidden="1">#REF!</definedName>
    <definedName name="_76_____123Graph_X__200__D50" hidden="1">#REF!</definedName>
    <definedName name="_76____123Graph_A__200__D50" hidden="1">#REF!</definedName>
    <definedName name="_76__123Graph_A370D_A" hidden="1">[12]Sheet1!#REF!</definedName>
    <definedName name="_76__123Graph_B__200__D50" hidden="1">#REF!</definedName>
    <definedName name="_77_____123Graph_XChart_1A" localSheetId="15" hidden="1">#REF!</definedName>
    <definedName name="_77_____123Graph_XChart_1A" localSheetId="25" hidden="1">#REF!</definedName>
    <definedName name="_77_____123Graph_XChart_1A" localSheetId="0" hidden="1">'[4]Attach 4-18'!#REF!</definedName>
    <definedName name="_77_____123Graph_XChart_1A" hidden="1">#REF!</definedName>
    <definedName name="_77____123Graph_BEFICIENCIA_1" hidden="1">#REF!</definedName>
    <definedName name="_77__123Graph_A370D_B" hidden="1">[12]Sheet1!#REF!</definedName>
    <definedName name="_77__123Graph_FChart_1A" localSheetId="15" hidden="1">#REF!</definedName>
    <definedName name="_77__123Graph_FChart_1A" localSheetId="25" hidden="1">#REF!</definedName>
    <definedName name="_77__123Graph_FChart_1A" localSheetId="0" hidden="1">'[14]Attach 4-18'!#REF!</definedName>
    <definedName name="_77__123Graph_FChart_1A" hidden="1">#REF!</definedName>
    <definedName name="_78_____123Graph_XEFICIENCIA_1" localSheetId="15" hidden="1">#REF!</definedName>
    <definedName name="_78_____123Graph_XEFICIENCIA_1" localSheetId="25" hidden="1">#REF!</definedName>
    <definedName name="_78_____123Graph_XEFICIENCIA_1" hidden="1">#REF!</definedName>
    <definedName name="_78__123Graph_A370D_C" hidden="1">[12]Sheet1!#REF!</definedName>
    <definedName name="_78__123Graph_X__200__BPF" localSheetId="15" hidden="1">#REF!</definedName>
    <definedName name="_78__123Graph_X__200__BPF" localSheetId="25" hidden="1">#REF!</definedName>
    <definedName name="_78__123Graph_X__200__BPF" hidden="1">#REF!</definedName>
    <definedName name="_79_____123Graph_XGRAFICO_1" localSheetId="15" hidden="1">#REF!</definedName>
    <definedName name="_79_____123Graph_XGRAFICO_1" localSheetId="25" hidden="1">#REF!</definedName>
    <definedName name="_79_____123Graph_XGRAFICO_1" hidden="1">#REF!</definedName>
    <definedName name="_79__123Graph_A370D_D" hidden="1">[12]Sheet1!#REF!</definedName>
    <definedName name="_79__123Graph_X__200__D50" localSheetId="15" hidden="1">#REF!</definedName>
    <definedName name="_79__123Graph_X__200__D50" localSheetId="25" hidden="1">#REF!</definedName>
    <definedName name="_79__123Graph_X__200__D50" hidden="1">#REF!</definedName>
    <definedName name="_8______123Graph_AGRAFICO_2" hidden="1">#REF!</definedName>
    <definedName name="_8______123Graph_AGRANULOMETRIA_1" hidden="1">#REF!</definedName>
    <definedName name="_8____123Graph_BGRANULOMETRIA_1" hidden="1">#REF!</definedName>
    <definedName name="_8___123Graph_B__200__BPF" hidden="1">#REF!</definedName>
    <definedName name="_8___123Graph_BGRANULOMETRIA_1" hidden="1">#REF!</definedName>
    <definedName name="_8__123Graph_A350D_D" hidden="1">[12]Sheet1!#REF!</definedName>
    <definedName name="_8__123Graph_AGRAFICO_1" hidden="1">#REF!</definedName>
    <definedName name="_8__123Graph_AGRAFICO_2" hidden="1">#REF!</definedName>
    <definedName name="_8__123Graph_AGRAFICO_3" hidden="1">#REF!</definedName>
    <definedName name="_8__123Graph_AGRANULOMETRIA_1" localSheetId="15" hidden="1">#REF!</definedName>
    <definedName name="_8__123Graph_AGRANULOMETRIA_1" localSheetId="25" hidden="1">#REF!</definedName>
    <definedName name="_8__123Graph_AGRANULOMETRIA_1" hidden="1">#REF!</definedName>
    <definedName name="_8__123Graph_AGRANULOMETRIA_2" localSheetId="15" hidden="1">#REF!</definedName>
    <definedName name="_8__123Graph_AGRANULOMETRIA_2" localSheetId="25" hidden="1">#REF!</definedName>
    <definedName name="_8__123Graph_AGRANULOMETRIA_2" localSheetId="0" hidden="1">'[16]Cicl '!#REF!</definedName>
    <definedName name="_8__123Graph_AGRANULOMETRIA_2" hidden="1">#REF!</definedName>
    <definedName name="_8__123Graph_B__200__BPF" hidden="1">#REF!</definedName>
    <definedName name="_8__123Graph_B__200__D50" localSheetId="15" hidden="1">#REF!</definedName>
    <definedName name="_8__123Graph_B__200__D50" localSheetId="25" hidden="1">#REF!</definedName>
    <definedName name="_8__123Graph_B__200__D50" hidden="1">#REF!</definedName>
    <definedName name="_8__123Graph_BChart_1A" localSheetId="15" hidden="1">#REF!</definedName>
    <definedName name="_8__123Graph_BChart_1A" localSheetId="25" hidden="1">#REF!</definedName>
    <definedName name="_8__123Graph_BChart_1A" localSheetId="0" hidden="1">'[14]Attach 4-18'!#REF!</definedName>
    <definedName name="_8__123Graph_BChart_1A" hidden="1">#REF!</definedName>
    <definedName name="_8__123Graph_BGRAFICO_2" hidden="1">#REF!</definedName>
    <definedName name="_8__123Graph_BGRANULOMETRIA_1" localSheetId="15" hidden="1">#REF!</definedName>
    <definedName name="_8__123Graph_BGRANULOMETRIA_1" localSheetId="25" hidden="1">#REF!</definedName>
    <definedName name="_8__123Graph_BGRANULOMETRIA_1" hidden="1">#REF!</definedName>
    <definedName name="_8__123Graph_CGRAFICO_2" hidden="1">#REF!</definedName>
    <definedName name="_8__123Graph_DChart_1A" hidden="1">'[14]Attach 4-18'!#REF!</definedName>
    <definedName name="_8__123Graph_DENER_ARM" hidden="1">[5]Molin2003!$K$112:$K$116</definedName>
    <definedName name="_8__123Graph_XGRAFICO_3" hidden="1">[10]CONSOCOS99!$C$85:$C$91</definedName>
    <definedName name="_80_____123Graph_XGRAFICO_2" localSheetId="15" hidden="1">#REF!</definedName>
    <definedName name="_80_____123Graph_XGRAFICO_2" localSheetId="25" hidden="1">#REF!</definedName>
    <definedName name="_80_____123Graph_XGRAFICO_2" hidden="1">#REF!</definedName>
    <definedName name="_80____123Graph_F__200__D50" hidden="1">#REF!</definedName>
    <definedName name="_80__123Graph_A371D_A" hidden="1">[12]Sheet1!#REF!</definedName>
    <definedName name="_81_____123Graph_XGRAFICO_3" localSheetId="15" hidden="1">#REF!</definedName>
    <definedName name="_81_____123Graph_XGRAFICO_3" localSheetId="25" hidden="1">#REF!</definedName>
    <definedName name="_81_____123Graph_XGRAFICO_3" hidden="1">#REF!</definedName>
    <definedName name="_81__123Graph_A371D_B" hidden="1">[12]Sheet1!#REF!</definedName>
    <definedName name="_82______123Graph_DChart_1A" localSheetId="15" hidden="1">#REF!</definedName>
    <definedName name="_82______123Graph_DChart_1A" localSheetId="25" hidden="1">#REF!</definedName>
    <definedName name="_82______123Graph_DChart_1A" localSheetId="0" hidden="1">'[4]Attach 4-18'!#REF!</definedName>
    <definedName name="_82______123Graph_DChart_1A" hidden="1">#REF!</definedName>
    <definedName name="_82_____123Graph_XGRANULOMETRIA_1" localSheetId="15" hidden="1">#REF!</definedName>
    <definedName name="_82_____123Graph_XGRANULOMETRIA_1" localSheetId="25" hidden="1">#REF!</definedName>
    <definedName name="_82_____123Graph_XGRANULOMETRIA_1" hidden="1">#REF!</definedName>
    <definedName name="_82____123Graph_AGRAFICO_3" hidden="1">#REF!</definedName>
    <definedName name="_82__123Graph_A371D_C" hidden="1">[12]Sheet1!#REF!</definedName>
    <definedName name="_82__123Graph_BEFICIENCIA_1" hidden="1">#REF!</definedName>
    <definedName name="_83____123Graph_A__200__BPF" hidden="1">#REF!</definedName>
    <definedName name="_83____123Graph_AGRANULOMETRIA_1" hidden="1">#REF!</definedName>
    <definedName name="_83__123Graph_A371D_D" hidden="1">[12]Sheet1!#REF!</definedName>
    <definedName name="_83__123Graph_BEFICIENCIA_1" hidden="1">#REF!</definedName>
    <definedName name="_84____123Graph_A__200__D50" hidden="1">#REF!</definedName>
    <definedName name="_84____123Graph_CGRAFICO_2" hidden="1">#REF!</definedName>
    <definedName name="_84__123Graph_A372D_A" hidden="1">[12]Sheet1!#REF!</definedName>
    <definedName name="_84__123Graph_BGRAFICO_2" hidden="1">#REF!</definedName>
    <definedName name="_85____123Graph_AEFICIENCIA_1" hidden="1">#REF!</definedName>
    <definedName name="_85____123Graph_CGRANULOMETRIA_1" hidden="1">#REF!</definedName>
    <definedName name="_85__123Graph_A372D_B" hidden="1">[12]Sheet1!#REF!</definedName>
    <definedName name="_86____123Graph_D__200__BPF" hidden="1">#REF!</definedName>
    <definedName name="_86__123Graph_A372D_C" hidden="1">[12]Sheet1!#REF!</definedName>
    <definedName name="_86__123Graph_BGRAFICO_2" hidden="1">#REF!</definedName>
    <definedName name="_87____123Graph_D__200__D50" hidden="1">#REF!</definedName>
    <definedName name="_87__123Graph_A372D_D" hidden="1">[12]Sheet1!#REF!</definedName>
    <definedName name="_88____123Graph_E__200__BPF" hidden="1">#REF!</definedName>
    <definedName name="_88__123Graph_A373D_A" hidden="1">[12]Sheet1!#REF!</definedName>
    <definedName name="_89____123Graph_AGRAFICO_1" hidden="1">#REF!</definedName>
    <definedName name="_89____123Graph_E__200__D50" hidden="1">#REF!</definedName>
    <definedName name="_89__123Graph_A373D_B" hidden="1">[12]Sheet1!#REF!</definedName>
    <definedName name="_89__123Graph_XChart_1A" localSheetId="15" hidden="1">#REF!</definedName>
    <definedName name="_89__123Graph_XChart_1A" localSheetId="25" hidden="1">#REF!</definedName>
    <definedName name="_89__123Graph_XChart_1A" localSheetId="0" hidden="1">'[14]Attach 4-18'!#REF!</definedName>
    <definedName name="_89__123Graph_XChart_1A" hidden="1">#REF!</definedName>
    <definedName name="_9______123Graph_AGRAFICO_3" hidden="1">#REF!</definedName>
    <definedName name="_9______123Graph_B__200__D50" hidden="1">#REF!</definedName>
    <definedName name="_9____123Graph_C__200__BPF" hidden="1">#REF!</definedName>
    <definedName name="_9___123Graph_B__200__D50" hidden="1">#REF!</definedName>
    <definedName name="_9___123Graph_C__200__BPF" hidden="1">#REF!</definedName>
    <definedName name="_9__123Graph_A351D_A" hidden="1">[12]Sheet1!#REF!</definedName>
    <definedName name="_9__123Graph_AGRAFICO_2" hidden="1">#REF!</definedName>
    <definedName name="_9__123Graph_AGRAFICO_3" hidden="1">#REF!</definedName>
    <definedName name="_9__123Graph_AGRANULOMETRIA_1" hidden="1">#REF!</definedName>
    <definedName name="_9__123Graph_B__200__BPF" localSheetId="15" hidden="1">#REF!</definedName>
    <definedName name="_9__123Graph_B__200__BPF" localSheetId="25" hidden="1">#REF!</definedName>
    <definedName name="_9__123Graph_B__200__BPF" hidden="1">#REF!</definedName>
    <definedName name="_9__123Graph_B__200__D50" hidden="1">#REF!</definedName>
    <definedName name="_9__123Graph_BEFICIENCIA_1" localSheetId="15" hidden="1">#REF!</definedName>
    <definedName name="_9__123Graph_BEFICIENCIA_1" localSheetId="25" hidden="1">#REF!</definedName>
    <definedName name="_9__123Graph_BEFICIENCIA_1" hidden="1">#REF!</definedName>
    <definedName name="_9__123Graph_BNET_ACUM" localSheetId="15" hidden="1">#REF!</definedName>
    <definedName name="_9__123Graph_BNET_ACUM" localSheetId="25" hidden="1">#REF!</definedName>
    <definedName name="_9__123Graph_BNET_ACUM" localSheetId="0" hidden="1">[15]CARATULA!#REF!</definedName>
    <definedName name="_9__123Graph_BNET_ACUM" hidden="1">#REF!</definedName>
    <definedName name="_9__123Graph_C__200__BPF" localSheetId="15" hidden="1">#REF!</definedName>
    <definedName name="_9__123Graph_C__200__BPF" localSheetId="25" hidden="1">#REF!</definedName>
    <definedName name="_9__123Graph_C__200__BPF" hidden="1">#REF!</definedName>
    <definedName name="_9__123Graph_DENER_MEP" hidden="1">[5]Molin2003!$K$232:$K$236</definedName>
    <definedName name="_90____123Graph_AGRAFICO_2" hidden="1">#REF!</definedName>
    <definedName name="_90__123Graph_A373D_C" hidden="1">[12]Sheet1!#REF!</definedName>
    <definedName name="_90__123Graph_XEFICIENCIA_1" localSheetId="15" hidden="1">#REF!</definedName>
    <definedName name="_90__123Graph_XEFICIENCIA_1" localSheetId="25" hidden="1">#REF!</definedName>
    <definedName name="_90__123Graph_XEFICIENCIA_1" hidden="1">#REF!</definedName>
    <definedName name="_91____123Graph_AGRAFICO_3" hidden="1">#REF!</definedName>
    <definedName name="_91____123Graph_C__200__BPF" hidden="1">#REF!</definedName>
    <definedName name="_91__123Graph_A373D_D" hidden="1">[12]Sheet1!#REF!</definedName>
    <definedName name="_91__123Graph_BGRANULOMETRIA_1" hidden="1">#REF!</definedName>
    <definedName name="_91__123Graph_XGRANULOMETRIA_1" localSheetId="15" hidden="1">#REF!</definedName>
    <definedName name="_91__123Graph_XGRANULOMETRIA_1" localSheetId="25" hidden="1">#REF!</definedName>
    <definedName name="_91__123Graph_XGRANULOMETRIA_1" hidden="1">#REF!</definedName>
    <definedName name="_92______123Graph_EChart_1A" localSheetId="15" hidden="1">#REF!</definedName>
    <definedName name="_92______123Graph_EChart_1A" localSheetId="25" hidden="1">#REF!</definedName>
    <definedName name="_92______123Graph_EChart_1A" localSheetId="0" hidden="1">'[4]Attach 4-18'!#REF!</definedName>
    <definedName name="_92______123Graph_EChart_1A" hidden="1">#REF!</definedName>
    <definedName name="_92____123Graph_AGRANULOMETRIA_1" hidden="1">#REF!</definedName>
    <definedName name="_92____123Graph_X__200__BPF" hidden="1">#REF!</definedName>
    <definedName name="_92__123Graph_A374S_A" hidden="1">[12]Sheet1!#REF!</definedName>
    <definedName name="_93____123Graph_B__200__BPF" hidden="1">#REF!</definedName>
    <definedName name="_93___123Graph_AGRAFICO_3" hidden="1">#REF!</definedName>
    <definedName name="_93__123Graph_A374S_B" hidden="1">[12]Sheet1!#REF!</definedName>
    <definedName name="_93__123Graph_BGRANULOMETRIA_1" hidden="1">#REF!</definedName>
    <definedName name="_94____123Graph_B__200__D50" hidden="1">#REF!</definedName>
    <definedName name="_94__123Graph_A374S_C" hidden="1">[12]Sheet1!#REF!</definedName>
    <definedName name="_95____123Graph_BEFICIENCIA_1" hidden="1">#REF!</definedName>
    <definedName name="_95____123Graph_CGRAFICO_2" hidden="1">#REF!</definedName>
    <definedName name="_95__123Graph_A374S_D" hidden="1">[12]Sheet1!#REF!</definedName>
    <definedName name="_96___123Graph_B__200__D50" hidden="1">#REF!</definedName>
    <definedName name="_96__123Graph_AEAP119_A" hidden="1">[12]Sheet1!#REF!</definedName>
    <definedName name="_97__123Graph_AEAP119_B" hidden="1">[12]Sheet1!#REF!</definedName>
    <definedName name="_98____123Graph_D__200__D50" hidden="1">#REF!</definedName>
    <definedName name="_98__123Graph_AEAP119_C" hidden="1">[12]Sheet1!#REF!</definedName>
    <definedName name="_98__123Graph_C__200__BPF" hidden="1">#REF!</definedName>
    <definedName name="_99____123Graph_A__200__BPF" localSheetId="15" hidden="1">#REF!</definedName>
    <definedName name="_99____123Graph_A__200__BPF" localSheetId="25" hidden="1">#REF!</definedName>
    <definedName name="_99____123Graph_A__200__BPF" hidden="1">#REF!</definedName>
    <definedName name="_99____123Graph_BGRAFICO_2" hidden="1">#REF!</definedName>
    <definedName name="_99____123Graph_XGRANULOMETRIA_1" hidden="1">#REF!</definedName>
    <definedName name="_99__123Graph_AEAP119_D" hidden="1">[12]Sheet1!#REF!</definedName>
    <definedName name="_A" hidden="1">{#N/A,#N/A,FALSE,"Total_OC015";#N/A,#N/A,FALSE,"ADMIN";#N/A,#N/A,FALSE,"PROCES";#N/A,#N/A,FALSE,"mecan";#N/A,#N/A,FALSE,"civil";#N/A,#N/A,FALSE,"CAÑER";#N/A,#N/A,FALSE,"ELEC";#N/A,#N/A,FALSE,"INSTR"}</definedName>
    <definedName name="_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a1" hidden="1">[11]Register!#REF!</definedName>
    <definedName name="_a45555" hidden="1">{#N/A,#N/A,FALSE,"Costos_Elem_Hid";#N/A,#N/A,FALSE,"Costos_Elem_Hid";#N/A,#N/A,FALSE,"Costos_Elem_Hid"}</definedName>
    <definedName name="_a45555_1" hidden="1">{#N/A,#N/A,FALSE,"Costos_Elem_Hid";#N/A,#N/A,FALSE,"Costos_Elem_Hid";#N/A,#N/A,FALSE,"Costos_Elem_Hid"}</definedName>
    <definedName name="_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aq1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tRisk_SimSetting_AutomaticallyGenerateReports" localSheetId="0" hidden="1">FALSE</definedName>
    <definedName name="_AtRisk_SimSetting_AutomaticallyGenerateReports" hidden="1">TRUE</definedName>
    <definedName name="_AtRisk_SimSetting_AutomaticResultsDisplayMode" localSheetId="0" hidden="1">0</definedName>
    <definedName name="_AtRisk_SimSetting_AutomaticResultsDisplayMode" hidden="1">1</definedName>
    <definedName name="_AtRisk_SimSetting_ConvergenceConfidenceLevel" localSheetId="0" hidden="1">0.95</definedName>
    <definedName name="_AtRisk_SimSetting_ConvergenceConfidenceLevel" hidden="1">0.8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localSheetId="0" hidden="1">6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localSheetId="0" hidden="1">0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localSheetId="0" hidden="1">0</definedName>
    <definedName name="_AtRisk_SimSetting_ReportOptionReportSelection" hidden="1">256</definedName>
    <definedName name="_AtRisk_SimSetting_ReportOptionReportsFileType" hidden="1">1</definedName>
    <definedName name="_AtRisk_SimSetting_ReportOptionReportStyle" localSheetId="0" hidden="1">2</definedName>
    <definedName name="_AtRisk_SimSetting_ReportOptionReportStyle" hidden="1">1</definedName>
    <definedName name="_AtRisk_SimSetting_ReportOptionSelectiveQR" hidden="1">FALSE</definedName>
    <definedName name="_AtRisk_SimSetting_ReportsList" localSheetId="0" hidden="1">0</definedName>
    <definedName name="_AtRisk_SimSetting_ReportsList" hidden="1">31</definedName>
    <definedName name="_AtRisk_SimSetting_ShowSimulationProgressWindow" hidden="1">TRUE</definedName>
    <definedName name="_AtRisk_SimSetting_SimName001" hidden="1">"Sim 1"</definedName>
    <definedName name="_AtRisk_SimSetting_SimName002" hidden="1">"Sim 2"</definedName>
    <definedName name="_AtRisk_SimSetting_SimName003" hidden="1">"Sim 3"</definedName>
    <definedName name="_AtRisk_SimSetting_SimName004" hidden="1">"Sim 4"</definedName>
    <definedName name="_AtRisk_SimSetting_SimName005" hidden="1">"Sim 5"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localSheetId="0" hidden="1">0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ase_datos_a_filtrar" hidden="1">#REF!</definedName>
    <definedName name="_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Dist_Values" hidden="1">#REF!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equ1" localSheetId="15" hidden="1">{#N/A,#N/A,TRUE,"Est. de Fact.";#N/A,#N/A,TRUE,"Capitulo 19";#N/A,#N/A,TRUE,"Proyecto P855"}</definedName>
    <definedName name="_equ1" localSheetId="25" hidden="1">{#N/A,#N/A,TRUE,"Est. de Fact.";#N/A,#N/A,TRUE,"Capitulo 19";#N/A,#N/A,TRUE,"Proyecto P855"}</definedName>
    <definedName name="_equ1" localSheetId="24" hidden="1">{#N/A,#N/A,TRUE,"Est. de Fact.";#N/A,#N/A,TRUE,"Capitulo 19";#N/A,#N/A,TRUE,"Proyecto P855"}</definedName>
    <definedName name="_equ1" localSheetId="26" hidden="1">{#N/A,#N/A,TRUE,"Est. de Fact.";#N/A,#N/A,TRUE,"Capitulo 19";#N/A,#N/A,TRUE,"Proyecto P855"}</definedName>
    <definedName name="_equ1" localSheetId="1" hidden="1">{#N/A,#N/A,TRUE,"Est. de Fact.";#N/A,#N/A,TRUE,"Capitulo 19";#N/A,#N/A,TRUE,"Proyecto P855"}</definedName>
    <definedName name="_equ1" localSheetId="4" hidden="1">{#N/A,#N/A,TRUE,"Est. de Fact.";#N/A,#N/A,TRUE,"Capitulo 19";#N/A,#N/A,TRUE,"Proyecto P855"}</definedName>
    <definedName name="_equ1" localSheetId="2" hidden="1">{#N/A,#N/A,TRUE,"Est. de Fact.";#N/A,#N/A,TRUE,"Capitulo 19";#N/A,#N/A,TRUE,"Proyecto P855"}</definedName>
    <definedName name="_equ1" localSheetId="0" hidden="1">{#N/A,#N/A,TRUE,"Est. de Fact.";#N/A,#N/A,TRUE,"Capitulo 19";#N/A,#N/A,TRUE,"Proyecto P855"}</definedName>
    <definedName name="_equ1" localSheetId="6" hidden="1">{#N/A,#N/A,TRUE,"Est. de Fact.";#N/A,#N/A,TRUE,"Capitulo 19";#N/A,#N/A,TRUE,"Proyecto P855"}</definedName>
    <definedName name="_equ1" localSheetId="16" hidden="1">{#N/A,#N/A,TRUE,"Est. de Fact.";#N/A,#N/A,TRUE,"Capitulo 19";#N/A,#N/A,TRUE,"Proyecto P855"}</definedName>
    <definedName name="_equ1" hidden="1">{#N/A,#N/A,TRUE,"Est. de Fact.";#N/A,#N/A,TRUE,"Capitulo 19";#N/A,#N/A,TRUE,"Proyecto P855"}</definedName>
    <definedName name="_equ1_1" localSheetId="15" hidden="1">{#N/A,#N/A,TRUE,"Est. de Fact.";#N/A,#N/A,TRUE,"Capitulo 19";#N/A,#N/A,TRUE,"Proyecto P855"}</definedName>
    <definedName name="_equ1_1" localSheetId="25" hidden="1">{#N/A,#N/A,TRUE,"Est. de Fact.";#N/A,#N/A,TRUE,"Capitulo 19";#N/A,#N/A,TRUE,"Proyecto P855"}</definedName>
    <definedName name="_equ1_1" localSheetId="24" hidden="1">{#N/A,#N/A,TRUE,"Est. de Fact.";#N/A,#N/A,TRUE,"Capitulo 19";#N/A,#N/A,TRUE,"Proyecto P855"}</definedName>
    <definedName name="_equ1_1" localSheetId="26" hidden="1">{#N/A,#N/A,TRUE,"Est. de Fact.";#N/A,#N/A,TRUE,"Capitulo 19";#N/A,#N/A,TRUE,"Proyecto P855"}</definedName>
    <definedName name="_equ1_1" localSheetId="1" hidden="1">{#N/A,#N/A,TRUE,"Est. de Fact.";#N/A,#N/A,TRUE,"Capitulo 19";#N/A,#N/A,TRUE,"Proyecto P855"}</definedName>
    <definedName name="_equ1_1" localSheetId="4" hidden="1">{#N/A,#N/A,TRUE,"Est. de Fact.";#N/A,#N/A,TRUE,"Capitulo 19";#N/A,#N/A,TRUE,"Proyecto P855"}</definedName>
    <definedName name="_equ1_1" localSheetId="2" hidden="1">{#N/A,#N/A,TRUE,"Est. de Fact.";#N/A,#N/A,TRUE,"Capitulo 19";#N/A,#N/A,TRUE,"Proyecto P855"}</definedName>
    <definedName name="_equ1_1" localSheetId="0" hidden="1">{#N/A,#N/A,TRUE,"Est. de Fact.";#N/A,#N/A,TRUE,"Capitulo 19";#N/A,#N/A,TRUE,"Proyecto P855"}</definedName>
    <definedName name="_equ1_1" localSheetId="6" hidden="1">{#N/A,#N/A,TRUE,"Est. de Fact.";#N/A,#N/A,TRUE,"Capitulo 19";#N/A,#N/A,TRUE,"Proyecto P855"}</definedName>
    <definedName name="_equ1_1" localSheetId="16" hidden="1">{#N/A,#N/A,TRUE,"Est. de Fact.";#N/A,#N/A,TRUE,"Capitulo 19";#N/A,#N/A,TRUE,"Proyecto P855"}</definedName>
    <definedName name="_equ1_1" hidden="1">{#N/A,#N/A,TRUE,"Est. de Fact.";#N/A,#N/A,TRUE,"Capitulo 19";#N/A,#N/A,TRUE,"Proyecto P855"}</definedName>
    <definedName name="_equ1_2" localSheetId="15" hidden="1">{#N/A,#N/A,TRUE,"Est. de Fact.";#N/A,#N/A,TRUE,"Capitulo 19";#N/A,#N/A,TRUE,"Proyecto P855"}</definedName>
    <definedName name="_equ1_2" localSheetId="25" hidden="1">{#N/A,#N/A,TRUE,"Est. de Fact.";#N/A,#N/A,TRUE,"Capitulo 19";#N/A,#N/A,TRUE,"Proyecto P855"}</definedName>
    <definedName name="_equ1_2" localSheetId="24" hidden="1">{#N/A,#N/A,TRUE,"Est. de Fact.";#N/A,#N/A,TRUE,"Capitulo 19";#N/A,#N/A,TRUE,"Proyecto P855"}</definedName>
    <definedName name="_equ1_2" localSheetId="26" hidden="1">{#N/A,#N/A,TRUE,"Est. de Fact.";#N/A,#N/A,TRUE,"Capitulo 19";#N/A,#N/A,TRUE,"Proyecto P855"}</definedName>
    <definedName name="_equ1_2" localSheetId="1" hidden="1">{#N/A,#N/A,TRUE,"Est. de Fact.";#N/A,#N/A,TRUE,"Capitulo 19";#N/A,#N/A,TRUE,"Proyecto P855"}</definedName>
    <definedName name="_equ1_2" localSheetId="4" hidden="1">{#N/A,#N/A,TRUE,"Est. de Fact.";#N/A,#N/A,TRUE,"Capitulo 19";#N/A,#N/A,TRUE,"Proyecto P855"}</definedName>
    <definedName name="_equ1_2" localSheetId="2" hidden="1">{#N/A,#N/A,TRUE,"Est. de Fact.";#N/A,#N/A,TRUE,"Capitulo 19";#N/A,#N/A,TRUE,"Proyecto P855"}</definedName>
    <definedName name="_equ1_2" localSheetId="0" hidden="1">{#N/A,#N/A,TRUE,"Est. de Fact.";#N/A,#N/A,TRUE,"Capitulo 19";#N/A,#N/A,TRUE,"Proyecto P855"}</definedName>
    <definedName name="_equ1_2" localSheetId="6" hidden="1">{#N/A,#N/A,TRUE,"Est. de Fact.";#N/A,#N/A,TRUE,"Capitulo 19";#N/A,#N/A,TRUE,"Proyecto P855"}</definedName>
    <definedName name="_equ1_2" localSheetId="16" hidden="1">{#N/A,#N/A,TRUE,"Est. de Fact.";#N/A,#N/A,TRUE,"Capitulo 19";#N/A,#N/A,TRUE,"Proyecto P855"}</definedName>
    <definedName name="_equ1_2" hidden="1">{#N/A,#N/A,TRUE,"Est. de Fact.";#N/A,#N/A,TRUE,"Capitulo 19";#N/A,#N/A,TRUE,"Proyecto P855"}</definedName>
    <definedName name="_equ1_3" localSheetId="15" hidden="1">{#N/A,#N/A,TRUE,"Est. de Fact.";#N/A,#N/A,TRUE,"Capitulo 19";#N/A,#N/A,TRUE,"Proyecto P855"}</definedName>
    <definedName name="_equ1_3" localSheetId="25" hidden="1">{#N/A,#N/A,TRUE,"Est. de Fact.";#N/A,#N/A,TRUE,"Capitulo 19";#N/A,#N/A,TRUE,"Proyecto P855"}</definedName>
    <definedName name="_equ1_3" localSheetId="24" hidden="1">{#N/A,#N/A,TRUE,"Est. de Fact.";#N/A,#N/A,TRUE,"Capitulo 19";#N/A,#N/A,TRUE,"Proyecto P855"}</definedName>
    <definedName name="_equ1_3" localSheetId="26" hidden="1">{#N/A,#N/A,TRUE,"Est. de Fact.";#N/A,#N/A,TRUE,"Capitulo 19";#N/A,#N/A,TRUE,"Proyecto P855"}</definedName>
    <definedName name="_equ1_3" localSheetId="1" hidden="1">{#N/A,#N/A,TRUE,"Est. de Fact.";#N/A,#N/A,TRUE,"Capitulo 19";#N/A,#N/A,TRUE,"Proyecto P855"}</definedName>
    <definedName name="_equ1_3" localSheetId="4" hidden="1">{#N/A,#N/A,TRUE,"Est. de Fact.";#N/A,#N/A,TRUE,"Capitulo 19";#N/A,#N/A,TRUE,"Proyecto P855"}</definedName>
    <definedName name="_equ1_3" localSheetId="2" hidden="1">{#N/A,#N/A,TRUE,"Est. de Fact.";#N/A,#N/A,TRUE,"Capitulo 19";#N/A,#N/A,TRUE,"Proyecto P855"}</definedName>
    <definedName name="_equ1_3" localSheetId="0" hidden="1">{#N/A,#N/A,TRUE,"Est. de Fact.";#N/A,#N/A,TRUE,"Capitulo 19";#N/A,#N/A,TRUE,"Proyecto P855"}</definedName>
    <definedName name="_equ1_3" localSheetId="6" hidden="1">{#N/A,#N/A,TRUE,"Est. de Fact.";#N/A,#N/A,TRUE,"Capitulo 19";#N/A,#N/A,TRUE,"Proyecto P855"}</definedName>
    <definedName name="_equ1_3" localSheetId="16" hidden="1">{#N/A,#N/A,TRUE,"Est. de Fact.";#N/A,#N/A,TRUE,"Capitulo 19";#N/A,#N/A,TRUE,"Proyecto P855"}</definedName>
    <definedName name="_equ1_3" hidden="1">{#N/A,#N/A,TRUE,"Est. de Fact.";#N/A,#N/A,TRUE,"Capitulo 19";#N/A,#N/A,TRUE,"Proyecto P855"}</definedName>
    <definedName name="_equ1_4" localSheetId="15" hidden="1">{#N/A,#N/A,TRUE,"Est. de Fact.";#N/A,#N/A,TRUE,"Capitulo 19";#N/A,#N/A,TRUE,"Proyecto P855"}</definedName>
    <definedName name="_equ1_4" localSheetId="25" hidden="1">{#N/A,#N/A,TRUE,"Est. de Fact.";#N/A,#N/A,TRUE,"Capitulo 19";#N/A,#N/A,TRUE,"Proyecto P855"}</definedName>
    <definedName name="_equ1_4" localSheetId="24" hidden="1">{#N/A,#N/A,TRUE,"Est. de Fact.";#N/A,#N/A,TRUE,"Capitulo 19";#N/A,#N/A,TRUE,"Proyecto P855"}</definedName>
    <definedName name="_equ1_4" localSheetId="26" hidden="1">{#N/A,#N/A,TRUE,"Est. de Fact.";#N/A,#N/A,TRUE,"Capitulo 19";#N/A,#N/A,TRUE,"Proyecto P855"}</definedName>
    <definedName name="_equ1_4" localSheetId="1" hidden="1">{#N/A,#N/A,TRUE,"Est. de Fact.";#N/A,#N/A,TRUE,"Capitulo 19";#N/A,#N/A,TRUE,"Proyecto P855"}</definedName>
    <definedName name="_equ1_4" localSheetId="4" hidden="1">{#N/A,#N/A,TRUE,"Est. de Fact.";#N/A,#N/A,TRUE,"Capitulo 19";#N/A,#N/A,TRUE,"Proyecto P855"}</definedName>
    <definedName name="_equ1_4" localSheetId="2" hidden="1">{#N/A,#N/A,TRUE,"Est. de Fact.";#N/A,#N/A,TRUE,"Capitulo 19";#N/A,#N/A,TRUE,"Proyecto P855"}</definedName>
    <definedName name="_equ1_4" localSheetId="0" hidden="1">{#N/A,#N/A,TRUE,"Est. de Fact.";#N/A,#N/A,TRUE,"Capitulo 19";#N/A,#N/A,TRUE,"Proyecto P855"}</definedName>
    <definedName name="_equ1_4" localSheetId="6" hidden="1">{#N/A,#N/A,TRUE,"Est. de Fact.";#N/A,#N/A,TRUE,"Capitulo 19";#N/A,#N/A,TRUE,"Proyecto P855"}</definedName>
    <definedName name="_equ1_4" localSheetId="16" hidden="1">{#N/A,#N/A,TRUE,"Est. de Fact.";#N/A,#N/A,TRUE,"Capitulo 19";#N/A,#N/A,TRUE,"Proyecto P855"}</definedName>
    <definedName name="_equ1_4" hidden="1">{#N/A,#N/A,TRUE,"Est. de Fact.";#N/A,#N/A,TRUE,"Capitulo 19";#N/A,#N/A,TRUE,"Proyecto P855"}</definedName>
    <definedName name="_equ1_5" localSheetId="15" hidden="1">{#N/A,#N/A,TRUE,"Est. de Fact.";#N/A,#N/A,TRUE,"Capitulo 19";#N/A,#N/A,TRUE,"Proyecto P855"}</definedName>
    <definedName name="_equ1_5" localSheetId="25" hidden="1">{#N/A,#N/A,TRUE,"Est. de Fact.";#N/A,#N/A,TRUE,"Capitulo 19";#N/A,#N/A,TRUE,"Proyecto P855"}</definedName>
    <definedName name="_equ1_5" localSheetId="24" hidden="1">{#N/A,#N/A,TRUE,"Est. de Fact.";#N/A,#N/A,TRUE,"Capitulo 19";#N/A,#N/A,TRUE,"Proyecto P855"}</definedName>
    <definedName name="_equ1_5" localSheetId="26" hidden="1">{#N/A,#N/A,TRUE,"Est. de Fact.";#N/A,#N/A,TRUE,"Capitulo 19";#N/A,#N/A,TRUE,"Proyecto P855"}</definedName>
    <definedName name="_equ1_5" localSheetId="1" hidden="1">{#N/A,#N/A,TRUE,"Est. de Fact.";#N/A,#N/A,TRUE,"Capitulo 19";#N/A,#N/A,TRUE,"Proyecto P855"}</definedName>
    <definedName name="_equ1_5" localSheetId="4" hidden="1">{#N/A,#N/A,TRUE,"Est. de Fact.";#N/A,#N/A,TRUE,"Capitulo 19";#N/A,#N/A,TRUE,"Proyecto P855"}</definedName>
    <definedName name="_equ1_5" localSheetId="2" hidden="1">{#N/A,#N/A,TRUE,"Est. de Fact.";#N/A,#N/A,TRUE,"Capitulo 19";#N/A,#N/A,TRUE,"Proyecto P855"}</definedName>
    <definedName name="_equ1_5" localSheetId="0" hidden="1">{#N/A,#N/A,TRUE,"Est. de Fact.";#N/A,#N/A,TRUE,"Capitulo 19";#N/A,#N/A,TRUE,"Proyecto P855"}</definedName>
    <definedName name="_equ1_5" localSheetId="6" hidden="1">{#N/A,#N/A,TRUE,"Est. de Fact.";#N/A,#N/A,TRUE,"Capitulo 19";#N/A,#N/A,TRUE,"Proyecto P855"}</definedName>
    <definedName name="_equ1_5" localSheetId="16" hidden="1">{#N/A,#N/A,TRUE,"Est. de Fact.";#N/A,#N/A,TRUE,"Capitulo 19";#N/A,#N/A,TRUE,"Proyecto P855"}</definedName>
    <definedName name="_equ1_5" hidden="1">{#N/A,#N/A,TRUE,"Est. de Fact.";#N/A,#N/A,TRUE,"Capitulo 19";#N/A,#N/A,TRUE,"Proyecto P855"}</definedName>
    <definedName name="_F" localSheetId="15" hidden="1">{#N/A,#N/A,FALSE,"Total_OC015";#N/A,#N/A,FALSE,"ADMIN";#N/A,#N/A,FALSE,"PROCES";#N/A,#N/A,FALSE,"mecan";#N/A,#N/A,FALSE,"civil";#N/A,#N/A,FALSE,"CAÑER";#N/A,#N/A,FALSE,"ELEC";#N/A,#N/A,FALSE,"INSTR"}</definedName>
    <definedName name="_F" localSheetId="25" hidden="1">{#N/A,#N/A,FALSE,"Total_OC015";#N/A,#N/A,FALSE,"ADMIN";#N/A,#N/A,FALSE,"PROCES";#N/A,#N/A,FALSE,"mecan";#N/A,#N/A,FALSE,"civil";#N/A,#N/A,FALSE,"CAÑER";#N/A,#N/A,FALSE,"ELEC";#N/A,#N/A,FALSE,"INSTR"}</definedName>
    <definedName name="_F" localSheetId="24" hidden="1">{#N/A,#N/A,FALSE,"Total_OC015";#N/A,#N/A,FALSE,"ADMIN";#N/A,#N/A,FALSE,"PROCES";#N/A,#N/A,FALSE,"mecan";#N/A,#N/A,FALSE,"civil";#N/A,#N/A,FALSE,"CAÑER";#N/A,#N/A,FALSE,"ELEC";#N/A,#N/A,FALSE,"INSTR"}</definedName>
    <definedName name="_F" localSheetId="26" hidden="1">{#N/A,#N/A,FALSE,"Total_OC015";#N/A,#N/A,FALSE,"ADMIN";#N/A,#N/A,FALSE,"PROCES";#N/A,#N/A,FALSE,"mecan";#N/A,#N/A,FALSE,"civil";#N/A,#N/A,FALSE,"CAÑER";#N/A,#N/A,FALSE,"ELEC";#N/A,#N/A,FALSE,"INSTR"}</definedName>
    <definedName name="_F" localSheetId="1" hidden="1">{#N/A,#N/A,FALSE,"Total_OC015";#N/A,#N/A,FALSE,"ADMIN";#N/A,#N/A,FALSE,"PROCES";#N/A,#N/A,FALSE,"mecan";#N/A,#N/A,FALSE,"civil";#N/A,#N/A,FALSE,"CAÑER";#N/A,#N/A,FALSE,"ELEC";#N/A,#N/A,FALSE,"INSTR"}</definedName>
    <definedName name="_F" localSheetId="4" hidden="1">{#N/A,#N/A,FALSE,"Total_OC015";#N/A,#N/A,FALSE,"ADMIN";#N/A,#N/A,FALSE,"PROCES";#N/A,#N/A,FALSE,"mecan";#N/A,#N/A,FALSE,"civil";#N/A,#N/A,FALSE,"CAÑER";#N/A,#N/A,FALSE,"ELEC";#N/A,#N/A,FALSE,"INSTR"}</definedName>
    <definedName name="_F" localSheetId="2" hidden="1">{#N/A,#N/A,FALSE,"Total_OC015";#N/A,#N/A,FALSE,"ADMIN";#N/A,#N/A,FALSE,"PROCES";#N/A,#N/A,FALSE,"mecan";#N/A,#N/A,FALSE,"civil";#N/A,#N/A,FALSE,"CAÑER";#N/A,#N/A,FALSE,"ELEC";#N/A,#N/A,FALSE,"INSTR"}</definedName>
    <definedName name="_F" localSheetId="6" hidden="1">{#N/A,#N/A,FALSE,"Total_OC015";#N/A,#N/A,FALSE,"ADMIN";#N/A,#N/A,FALSE,"PROCES";#N/A,#N/A,FALSE,"mecan";#N/A,#N/A,FALSE,"civil";#N/A,#N/A,FALSE,"CAÑER";#N/A,#N/A,FALSE,"ELEC";#N/A,#N/A,FALSE,"INSTR"}</definedName>
    <definedName name="_F" localSheetId="16" hidden="1">{#N/A,#N/A,FALSE,"Total_OC015";#N/A,#N/A,FALSE,"ADMIN";#N/A,#N/A,FALSE,"PROCES";#N/A,#N/A,FALSE,"mecan";#N/A,#N/A,FALSE,"civil";#N/A,#N/A,FALSE,"CAÑER";#N/A,#N/A,FALSE,"ELEC";#N/A,#N/A,FALSE,"INSTR"}</definedName>
    <definedName name="_F" hidden="1">{#N/A,#N/A,FALSE,"Total_OC015";#N/A,#N/A,FALSE,"ADMIN";#N/A,#N/A,FALSE,"PROCES";#N/A,#N/A,FALSE,"mecan";#N/A,#N/A,FALSE,"civil";#N/A,#N/A,FALSE,"CAÑER";#N/A,#N/A,FALSE,"ELEC";#N/A,#N/A,FALSE,"INSTR"}</definedName>
    <definedName name="_FC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localSheetId="15" hidden="1">#REF!</definedName>
    <definedName name="_Fill" localSheetId="25" hidden="1">#REF!</definedName>
    <definedName name="_Fill" localSheetId="6" hidden="1">#REF!</definedName>
    <definedName name="_Fill" localSheetId="16" hidden="1">#REF!</definedName>
    <definedName name="_Fill" hidden="1">#REF!</definedName>
    <definedName name="_xlnm._FilterDatabase" localSheetId="15" hidden="1">#REF!</definedName>
    <definedName name="_xlnm._FilterDatabase" localSheetId="25" hidden="1">A!$C$6:$O$30</definedName>
    <definedName name="_xlnm._FilterDatabase" localSheetId="26" hidden="1">#REF!</definedName>
    <definedName name="_xlnm._FilterDatabase" localSheetId="12" hidden="1">'D2'!$A$4:$EW$337</definedName>
    <definedName name="_xlnm._FilterDatabase" localSheetId="1" hidden="1">#REF!</definedName>
    <definedName name="_xlnm._FilterDatabase" localSheetId="4" hidden="1">#REF!</definedName>
    <definedName name="_xlnm._FilterDatabase" localSheetId="2" hidden="1">#REF!</definedName>
    <definedName name="_xlnm._FilterDatabase" localSheetId="6" hidden="1">#REF!</definedName>
    <definedName name="_xlnm._FilterDatabase" localSheetId="16" hidden="1">#REF!</definedName>
    <definedName name="_xlnm._FilterDatabase" localSheetId="19" hidden="1">S!$L$1:$BM$408</definedName>
    <definedName name="_xlnm._FilterDatabase" hidden="1">#REF!</definedName>
    <definedName name="_FV46000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V46000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V46000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V46000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V4600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V46000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V4600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V4600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V46000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V46000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V4600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gl1" localSheetId="15" hidden="1">{#N/A,#N/A,FALSE,"Total_OC015";#N/A,#N/A,FALSE,"ADMIN";#N/A,#N/A,FALSE,"PROCES";#N/A,#N/A,FALSE,"mecan";#N/A,#N/A,FALSE,"civil";#N/A,#N/A,FALSE,"CAÑER";#N/A,#N/A,FALSE,"ELEC";#N/A,#N/A,FALSE,"INSTR"}</definedName>
    <definedName name="_gl1" localSheetId="25" hidden="1">{#N/A,#N/A,FALSE,"Total_OC015";#N/A,#N/A,FALSE,"ADMIN";#N/A,#N/A,FALSE,"PROCES";#N/A,#N/A,FALSE,"mecan";#N/A,#N/A,FALSE,"civil";#N/A,#N/A,FALSE,"CAÑER";#N/A,#N/A,FALSE,"ELEC";#N/A,#N/A,FALSE,"INSTR"}</definedName>
    <definedName name="_gl1" localSheetId="24" hidden="1">{#N/A,#N/A,FALSE,"Total_OC015";#N/A,#N/A,FALSE,"ADMIN";#N/A,#N/A,FALSE,"PROCES";#N/A,#N/A,FALSE,"mecan";#N/A,#N/A,FALSE,"civil";#N/A,#N/A,FALSE,"CAÑER";#N/A,#N/A,FALSE,"ELEC";#N/A,#N/A,FALSE,"INSTR"}</definedName>
    <definedName name="_gl1" localSheetId="26" hidden="1">{#N/A,#N/A,FALSE,"Total_OC015";#N/A,#N/A,FALSE,"ADMIN";#N/A,#N/A,FALSE,"PROCES";#N/A,#N/A,FALSE,"mecan";#N/A,#N/A,FALSE,"civil";#N/A,#N/A,FALSE,"CAÑER";#N/A,#N/A,FALSE,"ELEC";#N/A,#N/A,FALSE,"INSTR"}</definedName>
    <definedName name="_gl1" localSheetId="1" hidden="1">{#N/A,#N/A,FALSE,"Total_OC015";#N/A,#N/A,FALSE,"ADMIN";#N/A,#N/A,FALSE,"PROCES";#N/A,#N/A,FALSE,"mecan";#N/A,#N/A,FALSE,"civil";#N/A,#N/A,FALSE,"CAÑER";#N/A,#N/A,FALSE,"ELEC";#N/A,#N/A,FALSE,"INSTR"}</definedName>
    <definedName name="_gl1" localSheetId="4" hidden="1">{#N/A,#N/A,FALSE,"Total_OC015";#N/A,#N/A,FALSE,"ADMIN";#N/A,#N/A,FALSE,"PROCES";#N/A,#N/A,FALSE,"mecan";#N/A,#N/A,FALSE,"civil";#N/A,#N/A,FALSE,"CAÑER";#N/A,#N/A,FALSE,"ELEC";#N/A,#N/A,FALSE,"INSTR"}</definedName>
    <definedName name="_gl1" localSheetId="2" hidden="1">{#N/A,#N/A,FALSE,"Total_OC015";#N/A,#N/A,FALSE,"ADMIN";#N/A,#N/A,FALSE,"PROCES";#N/A,#N/A,FALSE,"mecan";#N/A,#N/A,FALSE,"civil";#N/A,#N/A,FALSE,"CAÑER";#N/A,#N/A,FALSE,"ELEC";#N/A,#N/A,FALSE,"INSTR"}</definedName>
    <definedName name="_gl1" localSheetId="0" hidden="1">{#N/A,#N/A,FALSE,"Total_OC015";#N/A,#N/A,FALSE,"ADMIN";#N/A,#N/A,FALSE,"PROCES";#N/A,#N/A,FALSE,"mecan";#N/A,#N/A,FALSE,"civil";#N/A,#N/A,FALSE,"CAÑER";#N/A,#N/A,FALSE,"ELEC";#N/A,#N/A,FALSE,"INSTR"}</definedName>
    <definedName name="_gl1" localSheetId="6" hidden="1">{#N/A,#N/A,FALSE,"Total_OC015";#N/A,#N/A,FALSE,"ADMIN";#N/A,#N/A,FALSE,"PROCES";#N/A,#N/A,FALSE,"mecan";#N/A,#N/A,FALSE,"civil";#N/A,#N/A,FALSE,"CAÑER";#N/A,#N/A,FALSE,"ELEC";#N/A,#N/A,FALSE,"INSTR"}</definedName>
    <definedName name="_gl1" localSheetId="16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l1_1" localSheetId="15" hidden="1">{#N/A,#N/A,FALSE,"Total_OC015";#N/A,#N/A,FALSE,"ADMIN";#N/A,#N/A,FALSE,"PROCES";#N/A,#N/A,FALSE,"mecan";#N/A,#N/A,FALSE,"civil";#N/A,#N/A,FALSE,"CAÑER";#N/A,#N/A,FALSE,"ELEC";#N/A,#N/A,FALSE,"INSTR"}</definedName>
    <definedName name="_gl1_1" localSheetId="25" hidden="1">{#N/A,#N/A,FALSE,"Total_OC015";#N/A,#N/A,FALSE,"ADMIN";#N/A,#N/A,FALSE,"PROCES";#N/A,#N/A,FALSE,"mecan";#N/A,#N/A,FALSE,"civil";#N/A,#N/A,FALSE,"CAÑER";#N/A,#N/A,FALSE,"ELEC";#N/A,#N/A,FALSE,"INSTR"}</definedName>
    <definedName name="_gl1_1" localSheetId="24" hidden="1">{#N/A,#N/A,FALSE,"Total_OC015";#N/A,#N/A,FALSE,"ADMIN";#N/A,#N/A,FALSE,"PROCES";#N/A,#N/A,FALSE,"mecan";#N/A,#N/A,FALSE,"civil";#N/A,#N/A,FALSE,"CAÑER";#N/A,#N/A,FALSE,"ELEC";#N/A,#N/A,FALSE,"INSTR"}</definedName>
    <definedName name="_gl1_1" localSheetId="26" hidden="1">{#N/A,#N/A,FALSE,"Total_OC015";#N/A,#N/A,FALSE,"ADMIN";#N/A,#N/A,FALSE,"PROCES";#N/A,#N/A,FALSE,"mecan";#N/A,#N/A,FALSE,"civil";#N/A,#N/A,FALSE,"CAÑER";#N/A,#N/A,FALSE,"ELEC";#N/A,#N/A,FALSE,"INSTR"}</definedName>
    <definedName name="_gl1_1" localSheetId="1" hidden="1">{#N/A,#N/A,FALSE,"Total_OC015";#N/A,#N/A,FALSE,"ADMIN";#N/A,#N/A,FALSE,"PROCES";#N/A,#N/A,FALSE,"mecan";#N/A,#N/A,FALSE,"civil";#N/A,#N/A,FALSE,"CAÑER";#N/A,#N/A,FALSE,"ELEC";#N/A,#N/A,FALSE,"INSTR"}</definedName>
    <definedName name="_gl1_1" localSheetId="4" hidden="1">{#N/A,#N/A,FALSE,"Total_OC015";#N/A,#N/A,FALSE,"ADMIN";#N/A,#N/A,FALSE,"PROCES";#N/A,#N/A,FALSE,"mecan";#N/A,#N/A,FALSE,"civil";#N/A,#N/A,FALSE,"CAÑER";#N/A,#N/A,FALSE,"ELEC";#N/A,#N/A,FALSE,"INSTR"}</definedName>
    <definedName name="_gl1_1" localSheetId="2" hidden="1">{#N/A,#N/A,FALSE,"Total_OC015";#N/A,#N/A,FALSE,"ADMIN";#N/A,#N/A,FALSE,"PROCES";#N/A,#N/A,FALSE,"mecan";#N/A,#N/A,FALSE,"civil";#N/A,#N/A,FALSE,"CAÑER";#N/A,#N/A,FALSE,"ELEC";#N/A,#N/A,FALSE,"INSTR"}</definedName>
    <definedName name="_gl1_1" localSheetId="0" hidden="1">{#N/A,#N/A,FALSE,"Total_OC015";#N/A,#N/A,FALSE,"ADMIN";#N/A,#N/A,FALSE,"PROCES";#N/A,#N/A,FALSE,"mecan";#N/A,#N/A,FALSE,"civil";#N/A,#N/A,FALSE,"CAÑER";#N/A,#N/A,FALSE,"ELEC";#N/A,#N/A,FALSE,"INSTR"}</definedName>
    <definedName name="_gl1_1" localSheetId="6" hidden="1">{#N/A,#N/A,FALSE,"Total_OC015";#N/A,#N/A,FALSE,"ADMIN";#N/A,#N/A,FALSE,"PROCES";#N/A,#N/A,FALSE,"mecan";#N/A,#N/A,FALSE,"civil";#N/A,#N/A,FALSE,"CAÑER";#N/A,#N/A,FALSE,"ELEC";#N/A,#N/A,FALSE,"INSTR"}</definedName>
    <definedName name="_gl1_1" localSheetId="16" hidden="1">{#N/A,#N/A,FALSE,"Total_OC015";#N/A,#N/A,FALSE,"ADMIN";#N/A,#N/A,FALSE,"PROCES";#N/A,#N/A,FALSE,"mecan";#N/A,#N/A,FALSE,"civil";#N/A,#N/A,FALSE,"CAÑER";#N/A,#N/A,FALSE,"ELEC";#N/A,#N/A,FALSE,"INSTR"}</definedName>
    <definedName name="_gl1_1" hidden="1">{#N/A,#N/A,FALSE,"Total_OC015";#N/A,#N/A,FALSE,"ADMIN";#N/A,#N/A,FALSE,"PROCES";#N/A,#N/A,FALSE,"mecan";#N/A,#N/A,FALSE,"civil";#N/A,#N/A,FALSE,"CAÑER";#N/A,#N/A,FALSE,"ELEC";#N/A,#N/A,FALSE,"INSTR"}</definedName>
    <definedName name="_gl1_2" localSheetId="15" hidden="1">{#N/A,#N/A,FALSE,"Total_OC015";#N/A,#N/A,FALSE,"ADMIN";#N/A,#N/A,FALSE,"PROCES";#N/A,#N/A,FALSE,"mecan";#N/A,#N/A,FALSE,"civil";#N/A,#N/A,FALSE,"CAÑER";#N/A,#N/A,FALSE,"ELEC";#N/A,#N/A,FALSE,"INSTR"}</definedName>
    <definedName name="_gl1_2" localSheetId="25" hidden="1">{#N/A,#N/A,FALSE,"Total_OC015";#N/A,#N/A,FALSE,"ADMIN";#N/A,#N/A,FALSE,"PROCES";#N/A,#N/A,FALSE,"mecan";#N/A,#N/A,FALSE,"civil";#N/A,#N/A,FALSE,"CAÑER";#N/A,#N/A,FALSE,"ELEC";#N/A,#N/A,FALSE,"INSTR"}</definedName>
    <definedName name="_gl1_2" localSheetId="24" hidden="1">{#N/A,#N/A,FALSE,"Total_OC015";#N/A,#N/A,FALSE,"ADMIN";#N/A,#N/A,FALSE,"PROCES";#N/A,#N/A,FALSE,"mecan";#N/A,#N/A,FALSE,"civil";#N/A,#N/A,FALSE,"CAÑER";#N/A,#N/A,FALSE,"ELEC";#N/A,#N/A,FALSE,"INSTR"}</definedName>
    <definedName name="_gl1_2" localSheetId="26" hidden="1">{#N/A,#N/A,FALSE,"Total_OC015";#N/A,#N/A,FALSE,"ADMIN";#N/A,#N/A,FALSE,"PROCES";#N/A,#N/A,FALSE,"mecan";#N/A,#N/A,FALSE,"civil";#N/A,#N/A,FALSE,"CAÑER";#N/A,#N/A,FALSE,"ELEC";#N/A,#N/A,FALSE,"INSTR"}</definedName>
    <definedName name="_gl1_2" localSheetId="1" hidden="1">{#N/A,#N/A,FALSE,"Total_OC015";#N/A,#N/A,FALSE,"ADMIN";#N/A,#N/A,FALSE,"PROCES";#N/A,#N/A,FALSE,"mecan";#N/A,#N/A,FALSE,"civil";#N/A,#N/A,FALSE,"CAÑER";#N/A,#N/A,FALSE,"ELEC";#N/A,#N/A,FALSE,"INSTR"}</definedName>
    <definedName name="_gl1_2" localSheetId="4" hidden="1">{#N/A,#N/A,FALSE,"Total_OC015";#N/A,#N/A,FALSE,"ADMIN";#N/A,#N/A,FALSE,"PROCES";#N/A,#N/A,FALSE,"mecan";#N/A,#N/A,FALSE,"civil";#N/A,#N/A,FALSE,"CAÑER";#N/A,#N/A,FALSE,"ELEC";#N/A,#N/A,FALSE,"INSTR"}</definedName>
    <definedName name="_gl1_2" localSheetId="2" hidden="1">{#N/A,#N/A,FALSE,"Total_OC015";#N/A,#N/A,FALSE,"ADMIN";#N/A,#N/A,FALSE,"PROCES";#N/A,#N/A,FALSE,"mecan";#N/A,#N/A,FALSE,"civil";#N/A,#N/A,FALSE,"CAÑER";#N/A,#N/A,FALSE,"ELEC";#N/A,#N/A,FALSE,"INSTR"}</definedName>
    <definedName name="_gl1_2" localSheetId="0" hidden="1">{#N/A,#N/A,FALSE,"Total_OC015";#N/A,#N/A,FALSE,"ADMIN";#N/A,#N/A,FALSE,"PROCES";#N/A,#N/A,FALSE,"mecan";#N/A,#N/A,FALSE,"civil";#N/A,#N/A,FALSE,"CAÑER";#N/A,#N/A,FALSE,"ELEC";#N/A,#N/A,FALSE,"INSTR"}</definedName>
    <definedName name="_gl1_2" localSheetId="6" hidden="1">{#N/A,#N/A,FALSE,"Total_OC015";#N/A,#N/A,FALSE,"ADMIN";#N/A,#N/A,FALSE,"PROCES";#N/A,#N/A,FALSE,"mecan";#N/A,#N/A,FALSE,"civil";#N/A,#N/A,FALSE,"CAÑER";#N/A,#N/A,FALSE,"ELEC";#N/A,#N/A,FALSE,"INSTR"}</definedName>
    <definedName name="_gl1_2" localSheetId="16" hidden="1">{#N/A,#N/A,FALSE,"Total_OC015";#N/A,#N/A,FALSE,"ADMIN";#N/A,#N/A,FALSE,"PROCES";#N/A,#N/A,FALSE,"mecan";#N/A,#N/A,FALSE,"civil";#N/A,#N/A,FALSE,"CAÑER";#N/A,#N/A,FALSE,"ELEC";#N/A,#N/A,FALSE,"INSTR"}</definedName>
    <definedName name="_gl1_2" hidden="1">{#N/A,#N/A,FALSE,"Total_OC015";#N/A,#N/A,FALSE,"ADMIN";#N/A,#N/A,FALSE,"PROCES";#N/A,#N/A,FALSE,"mecan";#N/A,#N/A,FALSE,"civil";#N/A,#N/A,FALSE,"CAÑER";#N/A,#N/A,FALSE,"ELEC";#N/A,#N/A,FALSE,"INSTR"}</definedName>
    <definedName name="_gl1_3" localSheetId="15" hidden="1">{#N/A,#N/A,FALSE,"Total_OC015";#N/A,#N/A,FALSE,"ADMIN";#N/A,#N/A,FALSE,"PROCES";#N/A,#N/A,FALSE,"mecan";#N/A,#N/A,FALSE,"civil";#N/A,#N/A,FALSE,"CAÑER";#N/A,#N/A,FALSE,"ELEC";#N/A,#N/A,FALSE,"INSTR"}</definedName>
    <definedName name="_gl1_3" localSheetId="25" hidden="1">{#N/A,#N/A,FALSE,"Total_OC015";#N/A,#N/A,FALSE,"ADMIN";#N/A,#N/A,FALSE,"PROCES";#N/A,#N/A,FALSE,"mecan";#N/A,#N/A,FALSE,"civil";#N/A,#N/A,FALSE,"CAÑER";#N/A,#N/A,FALSE,"ELEC";#N/A,#N/A,FALSE,"INSTR"}</definedName>
    <definedName name="_gl1_3" localSheetId="24" hidden="1">{#N/A,#N/A,FALSE,"Total_OC015";#N/A,#N/A,FALSE,"ADMIN";#N/A,#N/A,FALSE,"PROCES";#N/A,#N/A,FALSE,"mecan";#N/A,#N/A,FALSE,"civil";#N/A,#N/A,FALSE,"CAÑER";#N/A,#N/A,FALSE,"ELEC";#N/A,#N/A,FALSE,"INSTR"}</definedName>
    <definedName name="_gl1_3" localSheetId="26" hidden="1">{#N/A,#N/A,FALSE,"Total_OC015";#N/A,#N/A,FALSE,"ADMIN";#N/A,#N/A,FALSE,"PROCES";#N/A,#N/A,FALSE,"mecan";#N/A,#N/A,FALSE,"civil";#N/A,#N/A,FALSE,"CAÑER";#N/A,#N/A,FALSE,"ELEC";#N/A,#N/A,FALSE,"INSTR"}</definedName>
    <definedName name="_gl1_3" localSheetId="1" hidden="1">{#N/A,#N/A,FALSE,"Total_OC015";#N/A,#N/A,FALSE,"ADMIN";#N/A,#N/A,FALSE,"PROCES";#N/A,#N/A,FALSE,"mecan";#N/A,#N/A,FALSE,"civil";#N/A,#N/A,FALSE,"CAÑER";#N/A,#N/A,FALSE,"ELEC";#N/A,#N/A,FALSE,"INSTR"}</definedName>
    <definedName name="_gl1_3" localSheetId="4" hidden="1">{#N/A,#N/A,FALSE,"Total_OC015";#N/A,#N/A,FALSE,"ADMIN";#N/A,#N/A,FALSE,"PROCES";#N/A,#N/A,FALSE,"mecan";#N/A,#N/A,FALSE,"civil";#N/A,#N/A,FALSE,"CAÑER";#N/A,#N/A,FALSE,"ELEC";#N/A,#N/A,FALSE,"INSTR"}</definedName>
    <definedName name="_gl1_3" localSheetId="2" hidden="1">{#N/A,#N/A,FALSE,"Total_OC015";#N/A,#N/A,FALSE,"ADMIN";#N/A,#N/A,FALSE,"PROCES";#N/A,#N/A,FALSE,"mecan";#N/A,#N/A,FALSE,"civil";#N/A,#N/A,FALSE,"CAÑER";#N/A,#N/A,FALSE,"ELEC";#N/A,#N/A,FALSE,"INSTR"}</definedName>
    <definedName name="_gl1_3" localSheetId="0" hidden="1">{#N/A,#N/A,FALSE,"Total_OC015";#N/A,#N/A,FALSE,"ADMIN";#N/A,#N/A,FALSE,"PROCES";#N/A,#N/A,FALSE,"mecan";#N/A,#N/A,FALSE,"civil";#N/A,#N/A,FALSE,"CAÑER";#N/A,#N/A,FALSE,"ELEC";#N/A,#N/A,FALSE,"INSTR"}</definedName>
    <definedName name="_gl1_3" localSheetId="6" hidden="1">{#N/A,#N/A,FALSE,"Total_OC015";#N/A,#N/A,FALSE,"ADMIN";#N/A,#N/A,FALSE,"PROCES";#N/A,#N/A,FALSE,"mecan";#N/A,#N/A,FALSE,"civil";#N/A,#N/A,FALSE,"CAÑER";#N/A,#N/A,FALSE,"ELEC";#N/A,#N/A,FALSE,"INSTR"}</definedName>
    <definedName name="_gl1_3" localSheetId="16" hidden="1">{#N/A,#N/A,FALSE,"Total_OC015";#N/A,#N/A,FALSE,"ADMIN";#N/A,#N/A,FALSE,"PROCES";#N/A,#N/A,FALSE,"mecan";#N/A,#N/A,FALSE,"civil";#N/A,#N/A,FALSE,"CAÑER";#N/A,#N/A,FALSE,"ELEC";#N/A,#N/A,FALSE,"INSTR"}</definedName>
    <definedName name="_gl1_3" hidden="1">{#N/A,#N/A,FALSE,"Total_OC015";#N/A,#N/A,FALSE,"ADMIN";#N/A,#N/A,FALSE,"PROCES";#N/A,#N/A,FALSE,"mecan";#N/A,#N/A,FALSE,"civil";#N/A,#N/A,FALSE,"CAÑER";#N/A,#N/A,FALSE,"ELEC";#N/A,#N/A,FALSE,"INSTR"}</definedName>
    <definedName name="_gl1_4" localSheetId="15" hidden="1">{#N/A,#N/A,FALSE,"Total_OC015";#N/A,#N/A,FALSE,"ADMIN";#N/A,#N/A,FALSE,"PROCES";#N/A,#N/A,FALSE,"mecan";#N/A,#N/A,FALSE,"civil";#N/A,#N/A,FALSE,"CAÑER";#N/A,#N/A,FALSE,"ELEC";#N/A,#N/A,FALSE,"INSTR"}</definedName>
    <definedName name="_gl1_4" localSheetId="25" hidden="1">{#N/A,#N/A,FALSE,"Total_OC015";#N/A,#N/A,FALSE,"ADMIN";#N/A,#N/A,FALSE,"PROCES";#N/A,#N/A,FALSE,"mecan";#N/A,#N/A,FALSE,"civil";#N/A,#N/A,FALSE,"CAÑER";#N/A,#N/A,FALSE,"ELEC";#N/A,#N/A,FALSE,"INSTR"}</definedName>
    <definedName name="_gl1_4" localSheetId="24" hidden="1">{#N/A,#N/A,FALSE,"Total_OC015";#N/A,#N/A,FALSE,"ADMIN";#N/A,#N/A,FALSE,"PROCES";#N/A,#N/A,FALSE,"mecan";#N/A,#N/A,FALSE,"civil";#N/A,#N/A,FALSE,"CAÑER";#N/A,#N/A,FALSE,"ELEC";#N/A,#N/A,FALSE,"INSTR"}</definedName>
    <definedName name="_gl1_4" localSheetId="26" hidden="1">{#N/A,#N/A,FALSE,"Total_OC015";#N/A,#N/A,FALSE,"ADMIN";#N/A,#N/A,FALSE,"PROCES";#N/A,#N/A,FALSE,"mecan";#N/A,#N/A,FALSE,"civil";#N/A,#N/A,FALSE,"CAÑER";#N/A,#N/A,FALSE,"ELEC";#N/A,#N/A,FALSE,"INSTR"}</definedName>
    <definedName name="_gl1_4" localSheetId="1" hidden="1">{#N/A,#N/A,FALSE,"Total_OC015";#N/A,#N/A,FALSE,"ADMIN";#N/A,#N/A,FALSE,"PROCES";#N/A,#N/A,FALSE,"mecan";#N/A,#N/A,FALSE,"civil";#N/A,#N/A,FALSE,"CAÑER";#N/A,#N/A,FALSE,"ELEC";#N/A,#N/A,FALSE,"INSTR"}</definedName>
    <definedName name="_gl1_4" localSheetId="4" hidden="1">{#N/A,#N/A,FALSE,"Total_OC015";#N/A,#N/A,FALSE,"ADMIN";#N/A,#N/A,FALSE,"PROCES";#N/A,#N/A,FALSE,"mecan";#N/A,#N/A,FALSE,"civil";#N/A,#N/A,FALSE,"CAÑER";#N/A,#N/A,FALSE,"ELEC";#N/A,#N/A,FALSE,"INSTR"}</definedName>
    <definedName name="_gl1_4" localSheetId="2" hidden="1">{#N/A,#N/A,FALSE,"Total_OC015";#N/A,#N/A,FALSE,"ADMIN";#N/A,#N/A,FALSE,"PROCES";#N/A,#N/A,FALSE,"mecan";#N/A,#N/A,FALSE,"civil";#N/A,#N/A,FALSE,"CAÑER";#N/A,#N/A,FALSE,"ELEC";#N/A,#N/A,FALSE,"INSTR"}</definedName>
    <definedName name="_gl1_4" localSheetId="0" hidden="1">{#N/A,#N/A,FALSE,"Total_OC015";#N/A,#N/A,FALSE,"ADMIN";#N/A,#N/A,FALSE,"PROCES";#N/A,#N/A,FALSE,"mecan";#N/A,#N/A,FALSE,"civil";#N/A,#N/A,FALSE,"CAÑER";#N/A,#N/A,FALSE,"ELEC";#N/A,#N/A,FALSE,"INSTR"}</definedName>
    <definedName name="_gl1_4" localSheetId="6" hidden="1">{#N/A,#N/A,FALSE,"Total_OC015";#N/A,#N/A,FALSE,"ADMIN";#N/A,#N/A,FALSE,"PROCES";#N/A,#N/A,FALSE,"mecan";#N/A,#N/A,FALSE,"civil";#N/A,#N/A,FALSE,"CAÑER";#N/A,#N/A,FALSE,"ELEC";#N/A,#N/A,FALSE,"INSTR"}</definedName>
    <definedName name="_gl1_4" localSheetId="16" hidden="1">{#N/A,#N/A,FALSE,"Total_OC015";#N/A,#N/A,FALSE,"ADMIN";#N/A,#N/A,FALSE,"PROCES";#N/A,#N/A,FALSE,"mecan";#N/A,#N/A,FALSE,"civil";#N/A,#N/A,FALSE,"CAÑER";#N/A,#N/A,FALSE,"ELEC";#N/A,#N/A,FALSE,"INSTR"}</definedName>
    <definedName name="_gl1_4" hidden="1">{#N/A,#N/A,FALSE,"Total_OC015";#N/A,#N/A,FALSE,"ADMIN";#N/A,#N/A,FALSE,"PROCES";#N/A,#N/A,FALSE,"mecan";#N/A,#N/A,FALSE,"civil";#N/A,#N/A,FALSE,"CAÑER";#N/A,#N/A,FALSE,"ELEC";#N/A,#N/A,FALSE,"INSTR"}</definedName>
    <definedName name="_gl1_5" localSheetId="15" hidden="1">{#N/A,#N/A,FALSE,"Total_OC015";#N/A,#N/A,FALSE,"ADMIN";#N/A,#N/A,FALSE,"PROCES";#N/A,#N/A,FALSE,"mecan";#N/A,#N/A,FALSE,"civil";#N/A,#N/A,FALSE,"CAÑER";#N/A,#N/A,FALSE,"ELEC";#N/A,#N/A,FALSE,"INSTR"}</definedName>
    <definedName name="_gl1_5" localSheetId="25" hidden="1">{#N/A,#N/A,FALSE,"Total_OC015";#N/A,#N/A,FALSE,"ADMIN";#N/A,#N/A,FALSE,"PROCES";#N/A,#N/A,FALSE,"mecan";#N/A,#N/A,FALSE,"civil";#N/A,#N/A,FALSE,"CAÑER";#N/A,#N/A,FALSE,"ELEC";#N/A,#N/A,FALSE,"INSTR"}</definedName>
    <definedName name="_gl1_5" localSheetId="24" hidden="1">{#N/A,#N/A,FALSE,"Total_OC015";#N/A,#N/A,FALSE,"ADMIN";#N/A,#N/A,FALSE,"PROCES";#N/A,#N/A,FALSE,"mecan";#N/A,#N/A,FALSE,"civil";#N/A,#N/A,FALSE,"CAÑER";#N/A,#N/A,FALSE,"ELEC";#N/A,#N/A,FALSE,"INSTR"}</definedName>
    <definedName name="_gl1_5" localSheetId="26" hidden="1">{#N/A,#N/A,FALSE,"Total_OC015";#N/A,#N/A,FALSE,"ADMIN";#N/A,#N/A,FALSE,"PROCES";#N/A,#N/A,FALSE,"mecan";#N/A,#N/A,FALSE,"civil";#N/A,#N/A,FALSE,"CAÑER";#N/A,#N/A,FALSE,"ELEC";#N/A,#N/A,FALSE,"INSTR"}</definedName>
    <definedName name="_gl1_5" localSheetId="1" hidden="1">{#N/A,#N/A,FALSE,"Total_OC015";#N/A,#N/A,FALSE,"ADMIN";#N/A,#N/A,FALSE,"PROCES";#N/A,#N/A,FALSE,"mecan";#N/A,#N/A,FALSE,"civil";#N/A,#N/A,FALSE,"CAÑER";#N/A,#N/A,FALSE,"ELEC";#N/A,#N/A,FALSE,"INSTR"}</definedName>
    <definedName name="_gl1_5" localSheetId="4" hidden="1">{#N/A,#N/A,FALSE,"Total_OC015";#N/A,#N/A,FALSE,"ADMIN";#N/A,#N/A,FALSE,"PROCES";#N/A,#N/A,FALSE,"mecan";#N/A,#N/A,FALSE,"civil";#N/A,#N/A,FALSE,"CAÑER";#N/A,#N/A,FALSE,"ELEC";#N/A,#N/A,FALSE,"INSTR"}</definedName>
    <definedName name="_gl1_5" localSheetId="2" hidden="1">{#N/A,#N/A,FALSE,"Total_OC015";#N/A,#N/A,FALSE,"ADMIN";#N/A,#N/A,FALSE,"PROCES";#N/A,#N/A,FALSE,"mecan";#N/A,#N/A,FALSE,"civil";#N/A,#N/A,FALSE,"CAÑER";#N/A,#N/A,FALSE,"ELEC";#N/A,#N/A,FALSE,"INSTR"}</definedName>
    <definedName name="_gl1_5" localSheetId="0" hidden="1">{#N/A,#N/A,FALSE,"Total_OC015";#N/A,#N/A,FALSE,"ADMIN";#N/A,#N/A,FALSE,"PROCES";#N/A,#N/A,FALSE,"mecan";#N/A,#N/A,FALSE,"civil";#N/A,#N/A,FALSE,"CAÑER";#N/A,#N/A,FALSE,"ELEC";#N/A,#N/A,FALSE,"INSTR"}</definedName>
    <definedName name="_gl1_5" localSheetId="6" hidden="1">{#N/A,#N/A,FALSE,"Total_OC015";#N/A,#N/A,FALSE,"ADMIN";#N/A,#N/A,FALSE,"PROCES";#N/A,#N/A,FALSE,"mecan";#N/A,#N/A,FALSE,"civil";#N/A,#N/A,FALSE,"CAÑER";#N/A,#N/A,FALSE,"ELEC";#N/A,#N/A,FALSE,"INSTR"}</definedName>
    <definedName name="_gl1_5" localSheetId="16" hidden="1">{#N/A,#N/A,FALSE,"Total_OC015";#N/A,#N/A,FALSE,"ADMIN";#N/A,#N/A,FALSE,"PROCES";#N/A,#N/A,FALSE,"mecan";#N/A,#N/A,FALSE,"civil";#N/A,#N/A,FALSE,"CAÑER";#N/A,#N/A,FALSE,"ELEC";#N/A,#N/A,FALSE,"INSTR"}</definedName>
    <definedName name="_gl1_5" hidden="1">{#N/A,#N/A,FALSE,"Total_OC015";#N/A,#N/A,FALSE,"ADMIN";#N/A,#N/A,FALSE,"PROCES";#N/A,#N/A,FALSE,"mecan";#N/A,#N/A,FALSE,"civil";#N/A,#N/A,FALSE,"CAÑER";#N/A,#N/A,FALSE,"ELEC";#N/A,#N/A,FALSE,"INSTR"}</definedName>
    <definedName name="_gl3" hidden="1">{#N/A,#N/A,FALSE,"Total_OC015";#N/A,#N/A,FALSE,"ADMIN";#N/A,#N/A,FALSE,"PROCES";#N/A,#N/A,FALSE,"mecan";#N/A,#N/A,FALSE,"civil";#N/A,#N/A,FALSE,"CAÑER";#N/A,#N/A,FALSE,"ELEC";#N/A,#N/A,FALSE,"INSTR"}</definedName>
    <definedName name="_j1" localSheetId="15" hidden="1">{#N/A,#N/A,FALSE,"E-1";#N/A,#N/A,FALSE,"E-2";#N/A,#N/A,FALSE,"F-1";#N/A,#N/A,FALSE,"F-2";#N/A,#N/A,FALSE,"F-3";#N/A,#N/A,FALSE,"F-4";#N/A,#N/A,FALSE,"F-5";#N/A,#N/A,FALSE,"F-6";#N/A,#N/A,FALSE,"Matrix"}</definedName>
    <definedName name="_j1" localSheetId="25" hidden="1">{#N/A,#N/A,FALSE,"E-1";#N/A,#N/A,FALSE,"E-2";#N/A,#N/A,FALSE,"F-1";#N/A,#N/A,FALSE,"F-2";#N/A,#N/A,FALSE,"F-3";#N/A,#N/A,FALSE,"F-4";#N/A,#N/A,FALSE,"F-5";#N/A,#N/A,FALSE,"F-6";#N/A,#N/A,FALSE,"Matrix"}</definedName>
    <definedName name="_j1" localSheetId="24" hidden="1">{#N/A,#N/A,FALSE,"E-1";#N/A,#N/A,FALSE,"E-2";#N/A,#N/A,FALSE,"F-1";#N/A,#N/A,FALSE,"F-2";#N/A,#N/A,FALSE,"F-3";#N/A,#N/A,FALSE,"F-4";#N/A,#N/A,FALSE,"F-5";#N/A,#N/A,FALSE,"F-6";#N/A,#N/A,FALSE,"Matrix"}</definedName>
    <definedName name="_j1" localSheetId="26" hidden="1">{#N/A,#N/A,FALSE,"E-1";#N/A,#N/A,FALSE,"E-2";#N/A,#N/A,FALSE,"F-1";#N/A,#N/A,FALSE,"F-2";#N/A,#N/A,FALSE,"F-3";#N/A,#N/A,FALSE,"F-4";#N/A,#N/A,FALSE,"F-5";#N/A,#N/A,FALSE,"F-6";#N/A,#N/A,FALSE,"Matrix"}</definedName>
    <definedName name="_j1" localSheetId="1" hidden="1">{#N/A,#N/A,FALSE,"E-1";#N/A,#N/A,FALSE,"E-2";#N/A,#N/A,FALSE,"F-1";#N/A,#N/A,FALSE,"F-2";#N/A,#N/A,FALSE,"F-3";#N/A,#N/A,FALSE,"F-4";#N/A,#N/A,FALSE,"F-5";#N/A,#N/A,FALSE,"F-6";#N/A,#N/A,FALSE,"Matrix"}</definedName>
    <definedName name="_j1" localSheetId="4" hidden="1">{#N/A,#N/A,FALSE,"E-1";#N/A,#N/A,FALSE,"E-2";#N/A,#N/A,FALSE,"F-1";#N/A,#N/A,FALSE,"F-2";#N/A,#N/A,FALSE,"F-3";#N/A,#N/A,FALSE,"F-4";#N/A,#N/A,FALSE,"F-5";#N/A,#N/A,FALSE,"F-6";#N/A,#N/A,FALSE,"Matrix"}</definedName>
    <definedName name="_j1" localSheetId="2" hidden="1">{#N/A,#N/A,FALSE,"E-1";#N/A,#N/A,FALSE,"E-2";#N/A,#N/A,FALSE,"F-1";#N/A,#N/A,FALSE,"F-2";#N/A,#N/A,FALSE,"F-3";#N/A,#N/A,FALSE,"F-4";#N/A,#N/A,FALSE,"F-5";#N/A,#N/A,FALSE,"F-6";#N/A,#N/A,FALSE,"Matrix"}</definedName>
    <definedName name="_j1" localSheetId="0" hidden="1">{#N/A,#N/A,FALSE,"E-1";#N/A,#N/A,FALSE,"E-2";#N/A,#N/A,FALSE,"F-1";#N/A,#N/A,FALSE,"F-2";#N/A,#N/A,FALSE,"F-3";#N/A,#N/A,FALSE,"F-4";#N/A,#N/A,FALSE,"F-5";#N/A,#N/A,FALSE,"F-6";#N/A,#N/A,FALSE,"Matrix"}</definedName>
    <definedName name="_j1" localSheetId="6" hidden="1">{#N/A,#N/A,FALSE,"E-1";#N/A,#N/A,FALSE,"E-2";#N/A,#N/A,FALSE,"F-1";#N/A,#N/A,FALSE,"F-2";#N/A,#N/A,FALSE,"F-3";#N/A,#N/A,FALSE,"F-4";#N/A,#N/A,FALSE,"F-5";#N/A,#N/A,FALSE,"F-6";#N/A,#N/A,FALSE,"Matrix"}</definedName>
    <definedName name="_j1" localSheetId="16" hidden="1">{#N/A,#N/A,FALSE,"E-1";#N/A,#N/A,FALSE,"E-2";#N/A,#N/A,FALSE,"F-1";#N/A,#N/A,FALSE,"F-2";#N/A,#N/A,FALSE,"F-3";#N/A,#N/A,FALSE,"F-4";#N/A,#N/A,FALSE,"F-5";#N/A,#N/A,FALSE,"F-6";#N/A,#N/A,FALSE,"Matrix"}</definedName>
    <definedName name="_j1" hidden="1">{#N/A,#N/A,FALSE,"E-1";#N/A,#N/A,FALSE,"E-2";#N/A,#N/A,FALSE,"F-1";#N/A,#N/A,FALSE,"F-2";#N/A,#N/A,FALSE,"F-3";#N/A,#N/A,FALSE,"F-4";#N/A,#N/A,FALSE,"F-5";#N/A,#N/A,FALSE,"F-6";#N/A,#N/A,FALSE,"Matrix"}</definedName>
    <definedName name="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localSheetId="15" hidden="1">#REF!</definedName>
    <definedName name="_Key1" localSheetId="25" hidden="1">#REF!</definedName>
    <definedName name="_Key1" localSheetId="6" hidden="1">#REF!</definedName>
    <definedName name="_Key1" localSheetId="16" hidden="1">#REF!</definedName>
    <definedName name="_Key1" hidden="1">#REF!</definedName>
    <definedName name="_Key1a" localSheetId="26" hidden="1">#REF!</definedName>
    <definedName name="_Key1a" localSheetId="0" hidden="1">'[1]GEN-TEC-02'!#REF!</definedName>
    <definedName name="_Key1a" localSheetId="16" hidden="1">#REF!</definedName>
    <definedName name="_Key1a" hidden="1">#REF!</definedName>
    <definedName name="_Key2" localSheetId="15" hidden="1">#REF!</definedName>
    <definedName name="_Key2" localSheetId="25" hidden="1">#REF!</definedName>
    <definedName name="_Key2" localSheetId="0" hidden="1">[19]EQUIP!#REF!</definedName>
    <definedName name="_Key2" localSheetId="6" hidden="1">#REF!</definedName>
    <definedName name="_Key2" localSheetId="16" hidden="1">#REF!</definedName>
    <definedName name="_Key2" hidden="1">#REF!</definedName>
    <definedName name="_Key2a" localSheetId="26" hidden="1">#REF!</definedName>
    <definedName name="_Key2a" localSheetId="0" hidden="1">'[1]GEN-TEC-02'!#REF!</definedName>
    <definedName name="_Key2a" localSheetId="16" hidden="1">#REF!</definedName>
    <definedName name="_Key2a" hidden="1">#REF!</definedName>
    <definedName name="_key3" localSheetId="15" hidden="1">#REF!</definedName>
    <definedName name="_key3" localSheetId="25" hidden="1">#REF!</definedName>
    <definedName name="_key3" localSheetId="26" hidden="1">#REF!</definedName>
    <definedName name="_key3" hidden="1">#REF!</definedName>
    <definedName name="_kk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15" hidden="1">{"FlujoGastos",#N/A,FALSE,"Base";"FlujoGastos",#N/A,FALSE,"Buzón Tren";"FlujoGastos",#N/A,FALSE,"Buzón Camión";"FlujoGastos",#N/A,FALSE,"LHD Camión";"FlujoGastos",#N/A,FALSE,"Cámara Camión"}</definedName>
    <definedName name="_kk2" localSheetId="25" hidden="1">{"FlujoGastos",#N/A,FALSE,"Base";"FlujoGastos",#N/A,FALSE,"Buzón Tren";"FlujoGastos",#N/A,FALSE,"Buzón Camión";"FlujoGastos",#N/A,FALSE,"LHD Camión";"FlujoGastos",#N/A,FALSE,"Cámara Camión"}</definedName>
    <definedName name="_kk2" localSheetId="24" hidden="1">{"FlujoGastos",#N/A,FALSE,"Base";"FlujoGastos",#N/A,FALSE,"Buzón Tren";"FlujoGastos",#N/A,FALSE,"Buzón Camión";"FlujoGastos",#N/A,FALSE,"LHD Camión";"FlujoGastos",#N/A,FALSE,"Cámara Camión"}</definedName>
    <definedName name="_kk2" localSheetId="26" hidden="1">{"FlujoGastos",#N/A,FALSE,"Base";"FlujoGastos",#N/A,FALSE,"Buzón Tren";"FlujoGastos",#N/A,FALSE,"Buzón Camión";"FlujoGastos",#N/A,FALSE,"LHD Camión";"FlujoGastos",#N/A,FALSE,"Cámara Camión"}</definedName>
    <definedName name="_kk2" localSheetId="1" hidden="1">{"FlujoGastos",#N/A,FALSE,"Base";"FlujoGastos",#N/A,FALSE,"Buzón Tren";"FlujoGastos",#N/A,FALSE,"Buzón Camión";"FlujoGastos",#N/A,FALSE,"LHD Camión";"FlujoGastos",#N/A,FALSE,"Cámara Camión"}</definedName>
    <definedName name="_kk2" localSheetId="4" hidden="1">{"FlujoGastos",#N/A,FALSE,"Base";"FlujoGastos",#N/A,FALSE,"Buzón Tren";"FlujoGastos",#N/A,FALSE,"Buzón Camión";"FlujoGastos",#N/A,FALSE,"LHD Camión";"FlujoGastos",#N/A,FALSE,"Cámara Camión"}</definedName>
    <definedName name="_kk2" localSheetId="2" hidden="1">{"FlujoGastos",#N/A,FALSE,"Base";"FlujoGastos",#N/A,FALSE,"Buzón Tren";"FlujoGastos",#N/A,FALSE,"Buzón Camión";"FlujoGastos",#N/A,FALSE,"LHD Camión";"FlujoGastos",#N/A,FALSE,"Cámara Camión"}</definedName>
    <definedName name="_kk2" localSheetId="0" hidden="1">{"FlujoGastos",#N/A,FALSE,"Base";"FlujoGastos",#N/A,FALSE,"Buzón Tren";"FlujoGastos",#N/A,FALSE,"Buzón Camión";"FlujoGastos",#N/A,FALSE,"LHD Camión";"FlujoGastos",#N/A,FALSE,"Cámara Camión"}</definedName>
    <definedName name="_kk2" localSheetId="6" hidden="1">{"FlujoGastos",#N/A,FALSE,"Base";"FlujoGastos",#N/A,FALSE,"Buzón Tren";"FlujoGastos",#N/A,FALSE,"Buzón Camión";"FlujoGastos",#N/A,FALSE,"LHD Camión";"FlujoGastos",#N/A,FALSE,"Cámara Camión"}</definedName>
    <definedName name="_kk2" localSheetId="16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2_1" hidden="1">{"FlujoGastos",#N/A,FALSE,"Base";"FlujoGastos",#N/A,FALSE,"Buzón Tren";"FlujoGastos",#N/A,FALSE,"Buzón Camión";"FlujoGastos",#N/A,FALSE,"LHD Camión";"FlujoGastos",#N/A,FALSE,"Cámara Camión"}</definedName>
    <definedName name="_kk3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15" hidden="1">{"desarrollo",#N/A,FALSE,"Cámara Camión";"resumen",#N/A,FALSE,"Cámara Camión";"eqprod",#N/A,FALSE,"Cámara Camión"}</definedName>
    <definedName name="_kk4" localSheetId="25" hidden="1">{"desarrollo",#N/A,FALSE,"Cámara Camión";"resumen",#N/A,FALSE,"Cámara Camión";"eqprod",#N/A,FALSE,"Cámara Camión"}</definedName>
    <definedName name="_kk4" localSheetId="24" hidden="1">{"desarrollo",#N/A,FALSE,"Cámara Camión";"resumen",#N/A,FALSE,"Cámara Camión";"eqprod",#N/A,FALSE,"Cámara Camión"}</definedName>
    <definedName name="_kk4" localSheetId="26" hidden="1">{"desarrollo",#N/A,FALSE,"Cámara Camión";"resumen",#N/A,FALSE,"Cámara Camión";"eqprod",#N/A,FALSE,"Cámara Camión"}</definedName>
    <definedName name="_kk4" localSheetId="1" hidden="1">{"desarrollo",#N/A,FALSE,"Cámara Camión";"resumen",#N/A,FALSE,"Cámara Camión";"eqprod",#N/A,FALSE,"Cámara Camión"}</definedName>
    <definedName name="_kk4" localSheetId="4" hidden="1">{"desarrollo",#N/A,FALSE,"Cámara Camión";"resumen",#N/A,FALSE,"Cámara Camión";"eqprod",#N/A,FALSE,"Cámara Camión"}</definedName>
    <definedName name="_kk4" localSheetId="2" hidden="1">{"desarrollo",#N/A,FALSE,"Cámara Camión";"resumen",#N/A,FALSE,"Cámara Camión";"eqprod",#N/A,FALSE,"Cámara Camión"}</definedName>
    <definedName name="_kk4" localSheetId="0" hidden="1">{"desarrollo",#N/A,FALSE,"Cámara Camión";"resumen",#N/A,FALSE,"Cámara Camión";"eqprod",#N/A,FALSE,"Cámara Camión"}</definedName>
    <definedName name="_kk4" localSheetId="6" hidden="1">{"desarrollo",#N/A,FALSE,"Cámara Camión";"resumen",#N/A,FALSE,"Cámara Camión";"eqprod",#N/A,FALSE,"Cámara Camión"}</definedName>
    <definedName name="_kk4" localSheetId="16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kk4_1" hidden="1">{"desarrollo",#N/A,FALSE,"Cámara Camión";"resumen",#N/A,FALSE,"Cámara Camión";"eqprod",#N/A,FALSE,"Cámara Camión"}</definedName>
    <definedName name="_lot1" localSheetId="15" hidden="1">{#N/A,#N/A,FALSE,"Total_OC015";#N/A,#N/A,FALSE,"ADMIN";#N/A,#N/A,FALSE,"PROCES";#N/A,#N/A,FALSE,"mecan";#N/A,#N/A,FALSE,"civil";#N/A,#N/A,FALSE,"CAÑER";#N/A,#N/A,FALSE,"ELEC";#N/A,#N/A,FALSE,"INSTR"}</definedName>
    <definedName name="_lot1" localSheetId="25" hidden="1">{#N/A,#N/A,FALSE,"Total_OC015";#N/A,#N/A,FALSE,"ADMIN";#N/A,#N/A,FALSE,"PROCES";#N/A,#N/A,FALSE,"mecan";#N/A,#N/A,FALSE,"civil";#N/A,#N/A,FALSE,"CAÑER";#N/A,#N/A,FALSE,"ELEC";#N/A,#N/A,FALSE,"INSTR"}</definedName>
    <definedName name="_lot1" localSheetId="24" hidden="1">{#N/A,#N/A,FALSE,"Total_OC015";#N/A,#N/A,FALSE,"ADMIN";#N/A,#N/A,FALSE,"PROCES";#N/A,#N/A,FALSE,"mecan";#N/A,#N/A,FALSE,"civil";#N/A,#N/A,FALSE,"CAÑER";#N/A,#N/A,FALSE,"ELEC";#N/A,#N/A,FALSE,"INSTR"}</definedName>
    <definedName name="_lot1" localSheetId="26" hidden="1">{#N/A,#N/A,FALSE,"Total_OC015";#N/A,#N/A,FALSE,"ADMIN";#N/A,#N/A,FALSE,"PROCES";#N/A,#N/A,FALSE,"mecan";#N/A,#N/A,FALSE,"civil";#N/A,#N/A,FALSE,"CAÑER";#N/A,#N/A,FALSE,"ELEC";#N/A,#N/A,FALSE,"INSTR"}</definedName>
    <definedName name="_lot1" localSheetId="1" hidden="1">{#N/A,#N/A,FALSE,"Total_OC015";#N/A,#N/A,FALSE,"ADMIN";#N/A,#N/A,FALSE,"PROCES";#N/A,#N/A,FALSE,"mecan";#N/A,#N/A,FALSE,"civil";#N/A,#N/A,FALSE,"CAÑER";#N/A,#N/A,FALSE,"ELEC";#N/A,#N/A,FALSE,"INSTR"}</definedName>
    <definedName name="_lot1" localSheetId="4" hidden="1">{#N/A,#N/A,FALSE,"Total_OC015";#N/A,#N/A,FALSE,"ADMIN";#N/A,#N/A,FALSE,"PROCES";#N/A,#N/A,FALSE,"mecan";#N/A,#N/A,FALSE,"civil";#N/A,#N/A,FALSE,"CAÑER";#N/A,#N/A,FALSE,"ELEC";#N/A,#N/A,FALSE,"INSTR"}</definedName>
    <definedName name="_lot1" localSheetId="2" hidden="1">{#N/A,#N/A,FALSE,"Total_OC015";#N/A,#N/A,FALSE,"ADMIN";#N/A,#N/A,FALSE,"PROCES";#N/A,#N/A,FALSE,"mecan";#N/A,#N/A,FALSE,"civil";#N/A,#N/A,FALSE,"CAÑER";#N/A,#N/A,FALSE,"ELEC";#N/A,#N/A,FALSE,"INSTR"}</definedName>
    <definedName name="_lot1" localSheetId="0" hidden="1">{#N/A,#N/A,FALSE,"Total_OC015";#N/A,#N/A,FALSE,"ADMIN";#N/A,#N/A,FALSE,"PROCES";#N/A,#N/A,FALSE,"mecan";#N/A,#N/A,FALSE,"civil";#N/A,#N/A,FALSE,"CAÑER";#N/A,#N/A,FALSE,"ELEC";#N/A,#N/A,FALSE,"INSTR"}</definedName>
    <definedName name="_lot1" localSheetId="6" hidden="1">{#N/A,#N/A,FALSE,"Total_OC015";#N/A,#N/A,FALSE,"ADMIN";#N/A,#N/A,FALSE,"PROCES";#N/A,#N/A,FALSE,"mecan";#N/A,#N/A,FALSE,"civil";#N/A,#N/A,FALSE,"CAÑER";#N/A,#N/A,FALSE,"ELEC";#N/A,#N/A,FALSE,"INSTR"}</definedName>
    <definedName name="_lot1" localSheetId="16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ot1_1" hidden="1">{#N/A,#N/A,FALSE,"Total_OC015";#N/A,#N/A,FALSE,"ADMIN";#N/A,#N/A,FALSE,"PROCES";#N/A,#N/A,FALSE,"mecan";#N/A,#N/A,FALSE,"civil";#N/A,#N/A,FALSE,"CAÑER";#N/A,#N/A,FALSE,"ELEC";#N/A,#N/A,FALSE,"INSTR"}</definedName>
    <definedName name="_m1" hidden="1">{#N/A,#N/A,FALSE,"Costos_Elem_Hid";#N/A,#N/A,FALSE,"Costos_Elem_Hid";#N/A,#N/A,FALSE,"Costos_Elem_Hid"}</definedName>
    <definedName name="_m1_1" hidden="1">{#N/A,#N/A,FALSE,"Costos_Elem_Hid";#N/A,#N/A,FALSE,"Costos_Elem_Hid";#N/A,#N/A,FALSE,"Costos_Elem_Hid"}</definedName>
    <definedName name="_M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_1" hidden="1">{#N/A,#N/A,FALSE,"Costos_Elem_Hid";#N/A,#N/A,FALSE,"Costos_Elem_Hid";#N/A,#N/A,FALSE,"Costos_Elem_Hid"}</definedName>
    <definedName name="_m3" hidden="1">{#N/A,#N/A,TRUE,"Costos_Subg_Hid"}</definedName>
    <definedName name="_m3_1" hidden="1">{#N/A,#N/A,TRUE,"Costos_Subg_Hid"}</definedName>
    <definedName name="_MM1" hidden="1">{#N/A,#N/A,FALSE,"Costos_Elem_Hid";#N/A,#N/A,FALSE,"Costos_Elem_Hid";#N/A,#N/A,FALSE,"Costos_Elem_Hid"}</definedName>
    <definedName name="_MM1_1" hidden="1">{#N/A,#N/A,FALSE,"Costos_Elem_Hid";#N/A,#N/A,FALSE,"Costos_Elem_Hid";#N/A,#N/A,FALSE,"Costos_Elem_Hid"}</definedName>
    <definedName name="_Order1" localSheetId="0" hidden="1">0</definedName>
    <definedName name="_Order1" hidden="1">255</definedName>
    <definedName name="_Order2" localSheetId="0" hidden="1">0</definedName>
    <definedName name="_Order2" hidden="1">255</definedName>
    <definedName name="_Parse_In" localSheetId="15" hidden="1">#REF!</definedName>
    <definedName name="_Parse_In" localSheetId="25" hidden="1">#REF!</definedName>
    <definedName name="_Parse_In" localSheetId="6" hidden="1">#REF!</definedName>
    <definedName name="_Parse_In" localSheetId="16" hidden="1">#REF!</definedName>
    <definedName name="_Parse_In" hidden="1">#REF!</definedName>
    <definedName name="_Parse_Out" localSheetId="15" hidden="1">#REF!</definedName>
    <definedName name="_Parse_Out" localSheetId="25" hidden="1">#REF!</definedName>
    <definedName name="_Parse_Out" localSheetId="6" hidden="1">#REF!</definedName>
    <definedName name="_Parse_Out" hidden="1">#REF!</definedName>
    <definedName name="_pp1" localSheetId="15" hidden="1">{#N/A,#N/A,FALSE,"Costos_Elem_Hid";#N/A,#N/A,FALSE,"Costos_Elem_Hid";#N/A,#N/A,FALSE,"Costos_Elem_Hid"}</definedName>
    <definedName name="_pp1" localSheetId="25" hidden="1">{#N/A,#N/A,FALSE,"Costos_Elem_Hid";#N/A,#N/A,FALSE,"Costos_Elem_Hid";#N/A,#N/A,FALSE,"Costos_Elem_Hid"}</definedName>
    <definedName name="_pp1" localSheetId="24" hidden="1">{#N/A,#N/A,FALSE,"Costos_Elem_Hid";#N/A,#N/A,FALSE,"Costos_Elem_Hid";#N/A,#N/A,FALSE,"Costos_Elem_Hid"}</definedName>
    <definedName name="_pp1" localSheetId="26" hidden="1">{#N/A,#N/A,FALSE,"Costos_Elem_Hid";#N/A,#N/A,FALSE,"Costos_Elem_Hid";#N/A,#N/A,FALSE,"Costos_Elem_Hid"}</definedName>
    <definedName name="_pp1" localSheetId="1" hidden="1">{#N/A,#N/A,FALSE,"Costos_Elem_Hid";#N/A,#N/A,FALSE,"Costos_Elem_Hid";#N/A,#N/A,FALSE,"Costos_Elem_Hid"}</definedName>
    <definedName name="_pp1" localSheetId="4" hidden="1">{#N/A,#N/A,FALSE,"Costos_Elem_Hid";#N/A,#N/A,FALSE,"Costos_Elem_Hid";#N/A,#N/A,FALSE,"Costos_Elem_Hid"}</definedName>
    <definedName name="_pp1" localSheetId="2" hidden="1">{#N/A,#N/A,FALSE,"Costos_Elem_Hid";#N/A,#N/A,FALSE,"Costos_Elem_Hid";#N/A,#N/A,FALSE,"Costos_Elem_Hid"}</definedName>
    <definedName name="_pp1" localSheetId="0" hidden="1">{#N/A,#N/A,FALSE,"Costos_Elem_Hid";#N/A,#N/A,FALSE,"Costos_Elem_Hid";#N/A,#N/A,FALSE,"Costos_Elem_Hid"}</definedName>
    <definedName name="_pp1" localSheetId="6" hidden="1">{#N/A,#N/A,FALSE,"Costos_Elem_Hid";#N/A,#N/A,FALSE,"Costos_Elem_Hid";#N/A,#N/A,FALSE,"Costos_Elem_Hid"}</definedName>
    <definedName name="_pp1" localSheetId="16" hidden="1">{#N/A,#N/A,FALSE,"Costos_Elem_Hid";#N/A,#N/A,FALSE,"Costos_Elem_Hid";#N/A,#N/A,FALSE,"Costos_Elem_Hid"}</definedName>
    <definedName name="_pp1" hidden="1">{#N/A,#N/A,FALSE,"Costos_Elem_Hid";#N/A,#N/A,FALSE,"Costos_Elem_Hid";#N/A,#N/A,FALSE,"Costos_Elem_Hid"}</definedName>
    <definedName name="_pp1_1" hidden="1">{#N/A,#N/A,FALSE,"Costos_Elem_Hid";#N/A,#N/A,FALSE,"Costos_Elem_Hid";#N/A,#N/A,FALSE,"Costos_Elem_Hid"}</definedName>
    <definedName name="_PP2" hidden="1">{#N/A,#N/A,FALSE,"Costos_Elem_Hid";#N/A,#N/A,FALSE,"Costos_Elem_Hid";#N/A,#N/A,FALSE,"Costos_Elem_Hid"}</definedName>
    <definedName name="_PP2_1" hidden="1">{#N/A,#N/A,FALSE,"Costos_Elem_Hid";#N/A,#N/A,FALSE,"Costos_Elem_Hid";#N/A,#N/A,FALSE,"Costos_Elem_Hid"}</definedName>
    <definedName name="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q1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R" localSheetId="15" hidden="1">{"CI+GG(BASE)",#N/A,FALSE,"CI+GG(BASE)";"GG",#N/A,FALSE,"CI+GG(BASE)";"CI",#N/A,FALSE,"CI+GG(BASE)"}</definedName>
    <definedName name="_R" localSheetId="25" hidden="1">{"CI+GG(BASE)",#N/A,FALSE,"CI+GG(BASE)";"GG",#N/A,FALSE,"CI+GG(BASE)";"CI",#N/A,FALSE,"CI+GG(BASE)"}</definedName>
    <definedName name="_R" localSheetId="24" hidden="1">{"CI+GG(BASE)",#N/A,FALSE,"CI+GG(BASE)";"GG",#N/A,FALSE,"CI+GG(BASE)";"CI",#N/A,FALSE,"CI+GG(BASE)"}</definedName>
    <definedName name="_R" localSheetId="26" hidden="1">{"CI+GG(BASE)",#N/A,FALSE,"CI+GG(BASE)";"GG",#N/A,FALSE,"CI+GG(BASE)";"CI",#N/A,FALSE,"CI+GG(BASE)"}</definedName>
    <definedName name="_R" localSheetId="1" hidden="1">{"CI+GG(BASE)",#N/A,FALSE,"CI+GG(BASE)";"GG",#N/A,FALSE,"CI+GG(BASE)";"CI",#N/A,FALSE,"CI+GG(BASE)"}</definedName>
    <definedName name="_R" localSheetId="4" hidden="1">{"CI+GG(BASE)",#N/A,FALSE,"CI+GG(BASE)";"GG",#N/A,FALSE,"CI+GG(BASE)";"CI",#N/A,FALSE,"CI+GG(BASE)"}</definedName>
    <definedName name="_R" localSheetId="2" hidden="1">{"CI+GG(BASE)",#N/A,FALSE,"CI+GG(BASE)";"GG",#N/A,FALSE,"CI+GG(BASE)";"CI",#N/A,FALSE,"CI+GG(BASE)"}</definedName>
    <definedName name="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R" localSheetId="6" hidden="1">{"CI+GG(BASE)",#N/A,FALSE,"CI+GG(BASE)";"GG",#N/A,FALSE,"CI+GG(BASE)";"CI",#N/A,FALSE,"CI+GG(BASE)"}</definedName>
    <definedName name="_R" localSheetId="16" hidden="1">{"CI+GG(BASE)",#N/A,FALSE,"CI+GG(BASE)";"GG",#N/A,FALSE,"CI+GG(BASE)";"CI",#N/A,FALSE,"CI+GG(BASE)"}</definedName>
    <definedName name="_R" hidden="1">{"CI+GG(BASE)",#N/A,FALSE,"CI+GG(BASE)";"GG",#N/A,FALSE,"CI+GG(BASE)";"CI",#N/A,FALSE,"CI+GG(BASE)"}</definedName>
    <definedName name="_r_1" hidden="1">{#N/A,#N/A,FALSE,"Total_OC015";#N/A,#N/A,FALSE,"ADMIN";#N/A,#N/A,FALSE,"PROCES";#N/A,#N/A,FALSE,"mecan";#N/A,#N/A,FALSE,"civil";#N/A,#N/A,FALSE,"CAÑER";#N/A,#N/A,FALSE,"ELEC";#N/A,#N/A,FALSE,"INSTR"}</definedName>
    <definedName name="_Regre_out" hidden="1">[20]Condicion!#REF!</definedName>
    <definedName name="_Regression_Int" hidden="1">1</definedName>
    <definedName name="_Regression_Out" localSheetId="15" hidden="1">#REF!</definedName>
    <definedName name="_Regression_Out" localSheetId="25" hidden="1">#REF!</definedName>
    <definedName name="_Regression_Out" localSheetId="6" hidden="1">#REF!</definedName>
    <definedName name="_Regression_Out" localSheetId="16" hidden="1">#REF!</definedName>
    <definedName name="_Regression_Out" hidden="1">#REF!</definedName>
    <definedName name="_Regression_X" localSheetId="15" hidden="1">#REF!</definedName>
    <definedName name="_Regression_X" localSheetId="25" hidden="1">#REF!</definedName>
    <definedName name="_Regression_X" hidden="1">#REF!</definedName>
    <definedName name="_Regression_Y" localSheetId="15" hidden="1">#REF!</definedName>
    <definedName name="_Regression_Y" localSheetId="25" hidden="1">#REF!</definedName>
    <definedName name="_Regression_Y" hidden="1">#REF!</definedName>
    <definedName name="_REV1" localSheetId="15" hidden="1">{"Graf_Carga Trab",#N/A,FALSE,"Grafi_Carga Trab";"Graf_Venta Flujo",#N/A,FALSE,"Grafi_Carga Trab"}</definedName>
    <definedName name="_REV1" localSheetId="25" hidden="1">{"Graf_Carga Trab",#N/A,FALSE,"Grafi_Carga Trab";"Graf_Venta Flujo",#N/A,FALSE,"Grafi_Carga Trab"}</definedName>
    <definedName name="_REV1" localSheetId="24" hidden="1">{"Graf_Carga Trab",#N/A,FALSE,"Grafi_Carga Trab";"Graf_Venta Flujo",#N/A,FALSE,"Grafi_Carga Trab"}</definedName>
    <definedName name="_REV1" localSheetId="26" hidden="1">{"Graf_Carga Trab",#N/A,FALSE,"Grafi_Carga Trab";"Graf_Venta Flujo",#N/A,FALSE,"Grafi_Carga Trab"}</definedName>
    <definedName name="_REV1" localSheetId="1" hidden="1">{"Graf_Carga Trab",#N/A,FALSE,"Grafi_Carga Trab";"Graf_Venta Flujo",#N/A,FALSE,"Grafi_Carga Trab"}</definedName>
    <definedName name="_REV1" localSheetId="4" hidden="1">{"Graf_Carga Trab",#N/A,FALSE,"Grafi_Carga Trab";"Graf_Venta Flujo",#N/A,FALSE,"Grafi_Carga Trab"}</definedName>
    <definedName name="_REV1" localSheetId="2" hidden="1">{"Graf_Carga Trab",#N/A,FALSE,"Grafi_Carga Trab";"Graf_Venta Flujo",#N/A,FALSE,"Grafi_Carga Trab"}</definedName>
    <definedName name="_REV1" localSheetId="0" hidden="1">{"Graf_Carga Trab",#N/A,FALSE,"Grafi_Carga Trab";"Graf_Venta Flujo",#N/A,FALSE,"Grafi_Carga Trab"}</definedName>
    <definedName name="_REV1" localSheetId="6" hidden="1">{"Graf_Carga Trab",#N/A,FALSE,"Grafi_Carga Trab";"Graf_Venta Flujo",#N/A,FALSE,"Grafi_Carga Trab"}</definedName>
    <definedName name="_REV1" localSheetId="16" hidden="1">{"Graf_Carga Trab",#N/A,FALSE,"Grafi_Carga Trab";"Graf_Venta Flujo",#N/A,FALSE,"Grafi_Carga Trab"}</definedName>
    <definedName name="_REV1" hidden="1">{"Graf_Carga Trab",#N/A,FALSE,"Grafi_Carga Trab";"Graf_Venta Flujo",#N/A,FALSE,"Grafi_Carga Trab"}</definedName>
    <definedName name="_REV11" localSheetId="15" hidden="1">{"Graf_Carga Trab",#N/A,FALSE,"Grafi_Carga Trab";"Graf_Venta Flujo",#N/A,FALSE,"Grafi_Carga Trab"}</definedName>
    <definedName name="_REV11" localSheetId="25" hidden="1">{"Graf_Carga Trab",#N/A,FALSE,"Grafi_Carga Trab";"Graf_Venta Flujo",#N/A,FALSE,"Grafi_Carga Trab"}</definedName>
    <definedName name="_REV11" localSheetId="24" hidden="1">{"Graf_Carga Trab",#N/A,FALSE,"Grafi_Carga Trab";"Graf_Venta Flujo",#N/A,FALSE,"Grafi_Carga Trab"}</definedName>
    <definedName name="_REV11" localSheetId="26" hidden="1">{"Graf_Carga Trab",#N/A,FALSE,"Grafi_Carga Trab";"Graf_Venta Flujo",#N/A,FALSE,"Grafi_Carga Trab"}</definedName>
    <definedName name="_REV11" localSheetId="1" hidden="1">{"Graf_Carga Trab",#N/A,FALSE,"Grafi_Carga Trab";"Graf_Venta Flujo",#N/A,FALSE,"Grafi_Carga Trab"}</definedName>
    <definedName name="_REV11" localSheetId="4" hidden="1">{"Graf_Carga Trab",#N/A,FALSE,"Grafi_Carga Trab";"Graf_Venta Flujo",#N/A,FALSE,"Grafi_Carga Trab"}</definedName>
    <definedName name="_REV11" localSheetId="2" hidden="1">{"Graf_Carga Trab",#N/A,FALSE,"Grafi_Carga Trab";"Graf_Venta Flujo",#N/A,FALSE,"Grafi_Carga Trab"}</definedName>
    <definedName name="_REV11" localSheetId="0" hidden="1">{"Graf_Carga Trab",#N/A,FALSE,"Grafi_Carga Trab";"Graf_Venta Flujo",#N/A,FALSE,"Grafi_Carga Trab"}</definedName>
    <definedName name="_REV11" localSheetId="6" hidden="1">{"Graf_Carga Trab",#N/A,FALSE,"Grafi_Carga Trab";"Graf_Venta Flujo",#N/A,FALSE,"Grafi_Carga Trab"}</definedName>
    <definedName name="_REV11" localSheetId="16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r2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rr2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rr2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rr2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rr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rr2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rr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rr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rr2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rr2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rr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SAF1" hidden="1">[2]FU!#REF!</definedName>
    <definedName name="_SAP2009" localSheetId="15" hidden="1">{#N/A,#N/A,TRUE,"Est. de Fact.";#N/A,#N/A,TRUE,"Capitulo 19";#N/A,#N/A,TRUE,"Proyecto P855"}</definedName>
    <definedName name="_SAP2009" localSheetId="25" hidden="1">{#N/A,#N/A,TRUE,"Est. de Fact.";#N/A,#N/A,TRUE,"Capitulo 19";#N/A,#N/A,TRUE,"Proyecto P855"}</definedName>
    <definedName name="_SAP2009" localSheetId="24" hidden="1">{#N/A,#N/A,TRUE,"Est. de Fact.";#N/A,#N/A,TRUE,"Capitulo 19";#N/A,#N/A,TRUE,"Proyecto P855"}</definedName>
    <definedName name="_SAP2009" localSheetId="26" hidden="1">{#N/A,#N/A,TRUE,"Est. de Fact.";#N/A,#N/A,TRUE,"Capitulo 19";#N/A,#N/A,TRUE,"Proyecto P855"}</definedName>
    <definedName name="_SAP2009" localSheetId="1" hidden="1">{#N/A,#N/A,TRUE,"Est. de Fact.";#N/A,#N/A,TRUE,"Capitulo 19";#N/A,#N/A,TRUE,"Proyecto P855"}</definedName>
    <definedName name="_SAP2009" localSheetId="4" hidden="1">{#N/A,#N/A,TRUE,"Est. de Fact.";#N/A,#N/A,TRUE,"Capitulo 19";#N/A,#N/A,TRUE,"Proyecto P855"}</definedName>
    <definedName name="_SAP2009" localSheetId="2" hidden="1">{#N/A,#N/A,TRUE,"Est. de Fact.";#N/A,#N/A,TRUE,"Capitulo 19";#N/A,#N/A,TRUE,"Proyecto P855"}</definedName>
    <definedName name="_SAP2009" localSheetId="0" hidden="1">{#N/A,#N/A,TRUE,"Est. de Fact.";#N/A,#N/A,TRUE,"Capitulo 19";#N/A,#N/A,TRUE,"Proyecto P855"}</definedName>
    <definedName name="_SAP2009" localSheetId="6" hidden="1">{#N/A,#N/A,TRUE,"Est. de Fact.";#N/A,#N/A,TRUE,"Capitulo 19";#N/A,#N/A,TRUE,"Proyecto P855"}</definedName>
    <definedName name="_SAP2009" localSheetId="16" hidden="1">{#N/A,#N/A,TRUE,"Est. de Fact.";#N/A,#N/A,TRUE,"Capitulo 19";#N/A,#N/A,TRUE,"Proyecto P855"}</definedName>
    <definedName name="_SAP2009" hidden="1">{#N/A,#N/A,TRUE,"Est. de Fact.";#N/A,#N/A,TRUE,"Capitulo 19";#N/A,#N/A,TRUE,"Proyecto P855"}</definedName>
    <definedName name="_SDS_WB_TYPE" hidden="1">1</definedName>
    <definedName name="_Sort" localSheetId="15" hidden="1">#REF!</definedName>
    <definedName name="_Sort" localSheetId="25" hidden="1">#REF!</definedName>
    <definedName name="_Sort" localSheetId="0" hidden="1">[19]EQUIP!#REF!</definedName>
    <definedName name="_Sort" localSheetId="16" hidden="1">#REF!</definedName>
    <definedName name="_Sort" hidden="1">#REF!</definedName>
    <definedName name="_Sorta" localSheetId="26" hidden="1">#REF!</definedName>
    <definedName name="_Sorta" localSheetId="0" hidden="1">'[1]GEN-TEC-02'!#REF!</definedName>
    <definedName name="_Sorta" localSheetId="16" hidden="1">#REF!</definedName>
    <definedName name="_Sorta" hidden="1">#REF!</definedName>
    <definedName name="_ss1" localSheetId="15" hidden="1">{#N/A,#N/A,FALSE,"Costos_Elem_Hid";#N/A,#N/A,FALSE,"Costos_Elem_Hid";#N/A,#N/A,FALSE,"Costos_Elem_Hid"}</definedName>
    <definedName name="_ss1" localSheetId="25" hidden="1">{#N/A,#N/A,FALSE,"Costos_Elem_Hid";#N/A,#N/A,FALSE,"Costos_Elem_Hid";#N/A,#N/A,FALSE,"Costos_Elem_Hid"}</definedName>
    <definedName name="_ss1" localSheetId="24" hidden="1">{#N/A,#N/A,FALSE,"Costos_Elem_Hid";#N/A,#N/A,FALSE,"Costos_Elem_Hid";#N/A,#N/A,FALSE,"Costos_Elem_Hid"}</definedName>
    <definedName name="_ss1" localSheetId="26" hidden="1">{#N/A,#N/A,FALSE,"Costos_Elem_Hid";#N/A,#N/A,FALSE,"Costos_Elem_Hid";#N/A,#N/A,FALSE,"Costos_Elem_Hid"}</definedName>
    <definedName name="_ss1" localSheetId="1" hidden="1">{#N/A,#N/A,FALSE,"Costos_Elem_Hid";#N/A,#N/A,FALSE,"Costos_Elem_Hid";#N/A,#N/A,FALSE,"Costos_Elem_Hid"}</definedName>
    <definedName name="_ss1" localSheetId="4" hidden="1">{#N/A,#N/A,FALSE,"Costos_Elem_Hid";#N/A,#N/A,FALSE,"Costos_Elem_Hid";#N/A,#N/A,FALSE,"Costos_Elem_Hid"}</definedName>
    <definedName name="_ss1" localSheetId="2" hidden="1">{#N/A,#N/A,FALSE,"Costos_Elem_Hid";#N/A,#N/A,FALSE,"Costos_Elem_Hid";#N/A,#N/A,FALSE,"Costos_Elem_Hid"}</definedName>
    <definedName name="_ss1" localSheetId="0" hidden="1">{#N/A,#N/A,FALSE,"Costos_Elem_Hid";#N/A,#N/A,FALSE,"Costos_Elem_Hid";#N/A,#N/A,FALSE,"Costos_Elem_Hid"}</definedName>
    <definedName name="_ss1" localSheetId="6" hidden="1">{#N/A,#N/A,FALSE,"Costos_Elem_Hid";#N/A,#N/A,FALSE,"Costos_Elem_Hid";#N/A,#N/A,FALSE,"Costos_Elem_Hid"}</definedName>
    <definedName name="_ss1" localSheetId="16" hidden="1">{#N/A,#N/A,FALSE,"Costos_Elem_Hid";#N/A,#N/A,FALSE,"Costos_Elem_Hid";#N/A,#N/A,FALSE,"Costos_Elem_Hid"}</definedName>
    <definedName name="_ss1" hidden="1">{#N/A,#N/A,FALSE,"Costos_Elem_Hid";#N/A,#N/A,FALSE,"Costos_Elem_Hid";#N/A,#N/A,FALSE,"Costos_Elem_Hid"}</definedName>
    <definedName name="_ss1_1" hidden="1">{#N/A,#N/A,FALSE,"Costos_Elem_Hid";#N/A,#N/A,FALSE,"Costos_Elem_Hid";#N/A,#N/A,FALSE,"Costos_Elem_Hid"}</definedName>
    <definedName name="_Table1_In1" localSheetId="15" hidden="1">#REF!</definedName>
    <definedName name="_Table1_In1" localSheetId="25" hidden="1">#REF!</definedName>
    <definedName name="_Table1_In1" localSheetId="6" hidden="1">#REF!</definedName>
    <definedName name="_Table1_In1" localSheetId="16" hidden="1">#REF!</definedName>
    <definedName name="_Table1_In1" hidden="1">#REF!</definedName>
    <definedName name="_Table1_Out" localSheetId="15" hidden="1">#REF!</definedName>
    <definedName name="_Table1_Out" localSheetId="25" hidden="1">#REF!</definedName>
    <definedName name="_Table1_Out" localSheetId="6" hidden="1">#REF!</definedName>
    <definedName name="_Table1_Out" hidden="1">#REF!</definedName>
    <definedName name="_Table2_In1" localSheetId="15" hidden="1">#REF!</definedName>
    <definedName name="_Table2_In1" localSheetId="25" hidden="1">#REF!</definedName>
    <definedName name="_Table2_In1" localSheetId="6" hidden="1">#REF!</definedName>
    <definedName name="_Table2_In1" hidden="1">#REF!</definedName>
    <definedName name="_Table2_In2" localSheetId="15" hidden="1">#REF!</definedName>
    <definedName name="_Table2_In2" localSheetId="25" hidden="1">#REF!</definedName>
    <definedName name="_Table2_In2" hidden="1">#REF!</definedName>
    <definedName name="_Table2_Out" localSheetId="15" hidden="1">#REF!</definedName>
    <definedName name="_Table2_Out" localSheetId="25" hidden="1">#REF!</definedName>
    <definedName name="_Table2_Out" hidden="1">#REF!</definedName>
    <definedName name="_TEC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VCP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q12" localSheetId="15" hidden="1">{#N/A,#N/A,FALSE,"Total_OC015";#N/A,#N/A,FALSE,"ADMIN";#N/A,#N/A,FALSE,"PROCES";#N/A,#N/A,FALSE,"mecan";#N/A,#N/A,FALSE,"civil";#N/A,#N/A,FALSE,"CAÑER";#N/A,#N/A,FALSE,"ELEC";#N/A,#N/A,FALSE,"INSTR"}</definedName>
    <definedName name="_wq12" localSheetId="25" hidden="1">{#N/A,#N/A,FALSE,"Total_OC015";#N/A,#N/A,FALSE,"ADMIN";#N/A,#N/A,FALSE,"PROCES";#N/A,#N/A,FALSE,"mecan";#N/A,#N/A,FALSE,"civil";#N/A,#N/A,FALSE,"CAÑER";#N/A,#N/A,FALSE,"ELEC";#N/A,#N/A,FALSE,"INSTR"}</definedName>
    <definedName name="_wq12" localSheetId="24" hidden="1">{#N/A,#N/A,FALSE,"Total_OC015";#N/A,#N/A,FALSE,"ADMIN";#N/A,#N/A,FALSE,"PROCES";#N/A,#N/A,FALSE,"mecan";#N/A,#N/A,FALSE,"civil";#N/A,#N/A,FALSE,"CAÑER";#N/A,#N/A,FALSE,"ELEC";#N/A,#N/A,FALSE,"INSTR"}</definedName>
    <definedName name="_wq12" localSheetId="26" hidden="1">{#N/A,#N/A,FALSE,"Total_OC015";#N/A,#N/A,FALSE,"ADMIN";#N/A,#N/A,FALSE,"PROCES";#N/A,#N/A,FALSE,"mecan";#N/A,#N/A,FALSE,"civil";#N/A,#N/A,FALSE,"CAÑER";#N/A,#N/A,FALSE,"ELEC";#N/A,#N/A,FALSE,"INSTR"}</definedName>
    <definedName name="_wq12" localSheetId="1" hidden="1">{#N/A,#N/A,FALSE,"Total_OC015";#N/A,#N/A,FALSE,"ADMIN";#N/A,#N/A,FALSE,"PROCES";#N/A,#N/A,FALSE,"mecan";#N/A,#N/A,FALSE,"civil";#N/A,#N/A,FALSE,"CAÑER";#N/A,#N/A,FALSE,"ELEC";#N/A,#N/A,FALSE,"INSTR"}</definedName>
    <definedName name="_wq12" localSheetId="4" hidden="1">{#N/A,#N/A,FALSE,"Total_OC015";#N/A,#N/A,FALSE,"ADMIN";#N/A,#N/A,FALSE,"PROCES";#N/A,#N/A,FALSE,"mecan";#N/A,#N/A,FALSE,"civil";#N/A,#N/A,FALSE,"CAÑER";#N/A,#N/A,FALSE,"ELEC";#N/A,#N/A,FALSE,"INSTR"}</definedName>
    <definedName name="_wq12" localSheetId="2" hidden="1">{#N/A,#N/A,FALSE,"Total_OC015";#N/A,#N/A,FALSE,"ADMIN";#N/A,#N/A,FALSE,"PROCES";#N/A,#N/A,FALSE,"mecan";#N/A,#N/A,FALSE,"civil";#N/A,#N/A,FALSE,"CAÑER";#N/A,#N/A,FALSE,"ELEC";#N/A,#N/A,FALSE,"INSTR"}</definedName>
    <definedName name="_wq12" localSheetId="0" hidden="1">{#N/A,#N/A,FALSE,"Total_OC015";#N/A,#N/A,FALSE,"ADMIN";#N/A,#N/A,FALSE,"PROCES";#N/A,#N/A,FALSE,"mecan";#N/A,#N/A,FALSE,"civil";#N/A,#N/A,FALSE,"CAÑER";#N/A,#N/A,FALSE,"ELEC";#N/A,#N/A,FALSE,"INSTR"}</definedName>
    <definedName name="_wq12" localSheetId="6" hidden="1">{#N/A,#N/A,FALSE,"Total_OC015";#N/A,#N/A,FALSE,"ADMIN";#N/A,#N/A,FALSE,"PROCES";#N/A,#N/A,FALSE,"mecan";#N/A,#N/A,FALSE,"civil";#N/A,#N/A,FALSE,"CAÑER";#N/A,#N/A,FALSE,"ELEC";#N/A,#N/A,FALSE,"INSTR"}</definedName>
    <definedName name="_wq12" localSheetId="16" hidden="1">{#N/A,#N/A,FALSE,"Total_OC015";#N/A,#N/A,FALSE,"ADMIN";#N/A,#N/A,FALSE,"PROCES";#N/A,#N/A,FALSE,"mecan";#N/A,#N/A,FALSE,"civil";#N/A,#N/A,FALSE,"CAÑER";#N/A,#N/A,FALSE,"ELEC";#N/A,#N/A,FALSE,"INSTR"}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q12_1" hidden="1">{#N/A,#N/A,FALSE,"Total_OC015";#N/A,#N/A,FALSE,"ADMIN";#N/A,#N/A,FALSE,"PROCES";#N/A,#N/A,FALSE,"mecan";#N/A,#N/A,FALSE,"civil";#N/A,#N/A,FALSE,"CAÑER";#N/A,#N/A,FALSE,"ELEC";#N/A,#N/A,FALSE,"INSTR"}</definedName>
    <definedName name="_wrn1" localSheetId="15" hidden="1">{#N/A,#N/A,TRUE,"Est. de Fact.";#N/A,#N/A,TRUE,"Capitulo 19";#N/A,#N/A,TRUE,"Proyecto P855"}</definedName>
    <definedName name="_wrn1" localSheetId="25" hidden="1">{#N/A,#N/A,TRUE,"Est. de Fact.";#N/A,#N/A,TRUE,"Capitulo 19";#N/A,#N/A,TRUE,"Proyecto P855"}</definedName>
    <definedName name="_wrn1" localSheetId="24" hidden="1">{#N/A,#N/A,TRUE,"Est. de Fact.";#N/A,#N/A,TRUE,"Capitulo 19";#N/A,#N/A,TRUE,"Proyecto P855"}</definedName>
    <definedName name="_wrn1" localSheetId="26" hidden="1">{#N/A,#N/A,TRUE,"Est. de Fact.";#N/A,#N/A,TRUE,"Capitulo 19";#N/A,#N/A,TRUE,"Proyecto P855"}</definedName>
    <definedName name="_wrn1" localSheetId="1" hidden="1">{#N/A,#N/A,TRUE,"Est. de Fact.";#N/A,#N/A,TRUE,"Capitulo 19";#N/A,#N/A,TRUE,"Proyecto P855"}</definedName>
    <definedName name="_wrn1" localSheetId="4" hidden="1">{#N/A,#N/A,TRUE,"Est. de Fact.";#N/A,#N/A,TRUE,"Capitulo 19";#N/A,#N/A,TRUE,"Proyecto P855"}</definedName>
    <definedName name="_wrn1" localSheetId="2" hidden="1">{#N/A,#N/A,TRUE,"Est. de Fact.";#N/A,#N/A,TRUE,"Capitulo 19";#N/A,#N/A,TRUE,"Proyecto P855"}</definedName>
    <definedName name="_wrn1" localSheetId="0" hidden="1">{#N/A,#N/A,TRUE,"Est. de Fact.";#N/A,#N/A,TRUE,"Capitulo 19";#N/A,#N/A,TRUE,"Proyecto P855"}</definedName>
    <definedName name="_wrn1" localSheetId="6" hidden="1">{#N/A,#N/A,TRUE,"Est. de Fact.";#N/A,#N/A,TRUE,"Capitulo 19";#N/A,#N/A,TRUE,"Proyecto P855"}</definedName>
    <definedName name="_wrn1" localSheetId="16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1_1" localSheetId="15" hidden="1">{#N/A,#N/A,TRUE,"Est. de Fact.";#N/A,#N/A,TRUE,"Capitulo 19";#N/A,#N/A,TRUE,"Proyecto P855"}</definedName>
    <definedName name="_wrn1_1" localSheetId="25" hidden="1">{#N/A,#N/A,TRUE,"Est. de Fact.";#N/A,#N/A,TRUE,"Capitulo 19";#N/A,#N/A,TRUE,"Proyecto P855"}</definedName>
    <definedName name="_wrn1_1" localSheetId="24" hidden="1">{#N/A,#N/A,TRUE,"Est. de Fact.";#N/A,#N/A,TRUE,"Capitulo 19";#N/A,#N/A,TRUE,"Proyecto P855"}</definedName>
    <definedName name="_wrn1_1" localSheetId="26" hidden="1">{#N/A,#N/A,TRUE,"Est. de Fact.";#N/A,#N/A,TRUE,"Capitulo 19";#N/A,#N/A,TRUE,"Proyecto P855"}</definedName>
    <definedName name="_wrn1_1" localSheetId="1" hidden="1">{#N/A,#N/A,TRUE,"Est. de Fact.";#N/A,#N/A,TRUE,"Capitulo 19";#N/A,#N/A,TRUE,"Proyecto P855"}</definedName>
    <definedName name="_wrn1_1" localSheetId="4" hidden="1">{#N/A,#N/A,TRUE,"Est. de Fact.";#N/A,#N/A,TRUE,"Capitulo 19";#N/A,#N/A,TRUE,"Proyecto P855"}</definedName>
    <definedName name="_wrn1_1" localSheetId="2" hidden="1">{#N/A,#N/A,TRUE,"Est. de Fact.";#N/A,#N/A,TRUE,"Capitulo 19";#N/A,#N/A,TRUE,"Proyecto P855"}</definedName>
    <definedName name="_wrn1_1" localSheetId="0" hidden="1">{#N/A,#N/A,TRUE,"Est. de Fact.";#N/A,#N/A,TRUE,"Capitulo 19";#N/A,#N/A,TRUE,"Proyecto P855"}</definedName>
    <definedName name="_wrn1_1" localSheetId="6" hidden="1">{#N/A,#N/A,TRUE,"Est. de Fact.";#N/A,#N/A,TRUE,"Capitulo 19";#N/A,#N/A,TRUE,"Proyecto P855"}</definedName>
    <definedName name="_wrn1_1" localSheetId="16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1_2" localSheetId="15" hidden="1">{#N/A,#N/A,TRUE,"Est. de Fact.";#N/A,#N/A,TRUE,"Capitulo 19";#N/A,#N/A,TRUE,"Proyecto P855"}</definedName>
    <definedName name="_wrn1_2" localSheetId="25" hidden="1">{#N/A,#N/A,TRUE,"Est. de Fact.";#N/A,#N/A,TRUE,"Capitulo 19";#N/A,#N/A,TRUE,"Proyecto P855"}</definedName>
    <definedName name="_wrn1_2" localSheetId="24" hidden="1">{#N/A,#N/A,TRUE,"Est. de Fact.";#N/A,#N/A,TRUE,"Capitulo 19";#N/A,#N/A,TRUE,"Proyecto P855"}</definedName>
    <definedName name="_wrn1_2" localSheetId="26" hidden="1">{#N/A,#N/A,TRUE,"Est. de Fact.";#N/A,#N/A,TRUE,"Capitulo 19";#N/A,#N/A,TRUE,"Proyecto P855"}</definedName>
    <definedName name="_wrn1_2" localSheetId="1" hidden="1">{#N/A,#N/A,TRUE,"Est. de Fact.";#N/A,#N/A,TRUE,"Capitulo 19";#N/A,#N/A,TRUE,"Proyecto P855"}</definedName>
    <definedName name="_wrn1_2" localSheetId="4" hidden="1">{#N/A,#N/A,TRUE,"Est. de Fact.";#N/A,#N/A,TRUE,"Capitulo 19";#N/A,#N/A,TRUE,"Proyecto P855"}</definedName>
    <definedName name="_wrn1_2" localSheetId="2" hidden="1">{#N/A,#N/A,TRUE,"Est. de Fact.";#N/A,#N/A,TRUE,"Capitulo 19";#N/A,#N/A,TRUE,"Proyecto P855"}</definedName>
    <definedName name="_wrn1_2" localSheetId="0" hidden="1">{#N/A,#N/A,TRUE,"Est. de Fact.";#N/A,#N/A,TRUE,"Capitulo 19";#N/A,#N/A,TRUE,"Proyecto P855"}</definedName>
    <definedName name="_wrn1_2" localSheetId="6" hidden="1">{#N/A,#N/A,TRUE,"Est. de Fact.";#N/A,#N/A,TRUE,"Capitulo 19";#N/A,#N/A,TRUE,"Proyecto P855"}</definedName>
    <definedName name="_wrn1_2" localSheetId="16" hidden="1">{#N/A,#N/A,TRUE,"Est. de Fact.";#N/A,#N/A,TRUE,"Capitulo 19";#N/A,#N/A,TRUE,"Proyecto P855"}</definedName>
    <definedName name="_wrn1_2" hidden="1">{#N/A,#N/A,TRUE,"Est. de Fact.";#N/A,#N/A,TRUE,"Capitulo 19";#N/A,#N/A,TRUE,"Proyecto P855"}</definedName>
    <definedName name="_wrn1_3" localSheetId="15" hidden="1">{#N/A,#N/A,TRUE,"Est. de Fact.";#N/A,#N/A,TRUE,"Capitulo 19";#N/A,#N/A,TRUE,"Proyecto P855"}</definedName>
    <definedName name="_wrn1_3" localSheetId="25" hidden="1">{#N/A,#N/A,TRUE,"Est. de Fact.";#N/A,#N/A,TRUE,"Capitulo 19";#N/A,#N/A,TRUE,"Proyecto P855"}</definedName>
    <definedName name="_wrn1_3" localSheetId="24" hidden="1">{#N/A,#N/A,TRUE,"Est. de Fact.";#N/A,#N/A,TRUE,"Capitulo 19";#N/A,#N/A,TRUE,"Proyecto P855"}</definedName>
    <definedName name="_wrn1_3" localSheetId="26" hidden="1">{#N/A,#N/A,TRUE,"Est. de Fact.";#N/A,#N/A,TRUE,"Capitulo 19";#N/A,#N/A,TRUE,"Proyecto P855"}</definedName>
    <definedName name="_wrn1_3" localSheetId="1" hidden="1">{#N/A,#N/A,TRUE,"Est. de Fact.";#N/A,#N/A,TRUE,"Capitulo 19";#N/A,#N/A,TRUE,"Proyecto P855"}</definedName>
    <definedName name="_wrn1_3" localSheetId="4" hidden="1">{#N/A,#N/A,TRUE,"Est. de Fact.";#N/A,#N/A,TRUE,"Capitulo 19";#N/A,#N/A,TRUE,"Proyecto P855"}</definedName>
    <definedName name="_wrn1_3" localSheetId="2" hidden="1">{#N/A,#N/A,TRUE,"Est. de Fact.";#N/A,#N/A,TRUE,"Capitulo 19";#N/A,#N/A,TRUE,"Proyecto P855"}</definedName>
    <definedName name="_wrn1_3" localSheetId="0" hidden="1">{#N/A,#N/A,TRUE,"Est. de Fact.";#N/A,#N/A,TRUE,"Capitulo 19";#N/A,#N/A,TRUE,"Proyecto P855"}</definedName>
    <definedName name="_wrn1_3" localSheetId="6" hidden="1">{#N/A,#N/A,TRUE,"Est. de Fact.";#N/A,#N/A,TRUE,"Capitulo 19";#N/A,#N/A,TRUE,"Proyecto P855"}</definedName>
    <definedName name="_wrn1_3" localSheetId="16" hidden="1">{#N/A,#N/A,TRUE,"Est. de Fact.";#N/A,#N/A,TRUE,"Capitulo 19";#N/A,#N/A,TRUE,"Proyecto P855"}</definedName>
    <definedName name="_wrn1_3" hidden="1">{#N/A,#N/A,TRUE,"Est. de Fact.";#N/A,#N/A,TRUE,"Capitulo 19";#N/A,#N/A,TRUE,"Proyecto P855"}</definedName>
    <definedName name="_wrn1_4" localSheetId="15" hidden="1">{#N/A,#N/A,TRUE,"Est. de Fact.";#N/A,#N/A,TRUE,"Capitulo 19";#N/A,#N/A,TRUE,"Proyecto P855"}</definedName>
    <definedName name="_wrn1_4" localSheetId="25" hidden="1">{#N/A,#N/A,TRUE,"Est. de Fact.";#N/A,#N/A,TRUE,"Capitulo 19";#N/A,#N/A,TRUE,"Proyecto P855"}</definedName>
    <definedName name="_wrn1_4" localSheetId="24" hidden="1">{#N/A,#N/A,TRUE,"Est. de Fact.";#N/A,#N/A,TRUE,"Capitulo 19";#N/A,#N/A,TRUE,"Proyecto P855"}</definedName>
    <definedName name="_wrn1_4" localSheetId="26" hidden="1">{#N/A,#N/A,TRUE,"Est. de Fact.";#N/A,#N/A,TRUE,"Capitulo 19";#N/A,#N/A,TRUE,"Proyecto P855"}</definedName>
    <definedName name="_wrn1_4" localSheetId="1" hidden="1">{#N/A,#N/A,TRUE,"Est. de Fact.";#N/A,#N/A,TRUE,"Capitulo 19";#N/A,#N/A,TRUE,"Proyecto P855"}</definedName>
    <definedName name="_wrn1_4" localSheetId="4" hidden="1">{#N/A,#N/A,TRUE,"Est. de Fact.";#N/A,#N/A,TRUE,"Capitulo 19";#N/A,#N/A,TRUE,"Proyecto P855"}</definedName>
    <definedName name="_wrn1_4" localSheetId="2" hidden="1">{#N/A,#N/A,TRUE,"Est. de Fact.";#N/A,#N/A,TRUE,"Capitulo 19";#N/A,#N/A,TRUE,"Proyecto P855"}</definedName>
    <definedName name="_wrn1_4" localSheetId="0" hidden="1">{#N/A,#N/A,TRUE,"Est. de Fact.";#N/A,#N/A,TRUE,"Capitulo 19";#N/A,#N/A,TRUE,"Proyecto P855"}</definedName>
    <definedName name="_wrn1_4" localSheetId="6" hidden="1">{#N/A,#N/A,TRUE,"Est. de Fact.";#N/A,#N/A,TRUE,"Capitulo 19";#N/A,#N/A,TRUE,"Proyecto P855"}</definedName>
    <definedName name="_wrn1_4" localSheetId="16" hidden="1">{#N/A,#N/A,TRUE,"Est. de Fact.";#N/A,#N/A,TRUE,"Capitulo 19";#N/A,#N/A,TRUE,"Proyecto P855"}</definedName>
    <definedName name="_wrn1_4" hidden="1">{#N/A,#N/A,TRUE,"Est. de Fact.";#N/A,#N/A,TRUE,"Capitulo 19";#N/A,#N/A,TRUE,"Proyecto P855"}</definedName>
    <definedName name="_wrn1_5" localSheetId="15" hidden="1">{#N/A,#N/A,TRUE,"Est. de Fact.";#N/A,#N/A,TRUE,"Capitulo 19";#N/A,#N/A,TRUE,"Proyecto P855"}</definedName>
    <definedName name="_wrn1_5" localSheetId="25" hidden="1">{#N/A,#N/A,TRUE,"Est. de Fact.";#N/A,#N/A,TRUE,"Capitulo 19";#N/A,#N/A,TRUE,"Proyecto P855"}</definedName>
    <definedName name="_wrn1_5" localSheetId="24" hidden="1">{#N/A,#N/A,TRUE,"Est. de Fact.";#N/A,#N/A,TRUE,"Capitulo 19";#N/A,#N/A,TRUE,"Proyecto P855"}</definedName>
    <definedName name="_wrn1_5" localSheetId="26" hidden="1">{#N/A,#N/A,TRUE,"Est. de Fact.";#N/A,#N/A,TRUE,"Capitulo 19";#N/A,#N/A,TRUE,"Proyecto P855"}</definedName>
    <definedName name="_wrn1_5" localSheetId="1" hidden="1">{#N/A,#N/A,TRUE,"Est. de Fact.";#N/A,#N/A,TRUE,"Capitulo 19";#N/A,#N/A,TRUE,"Proyecto P855"}</definedName>
    <definedName name="_wrn1_5" localSheetId="4" hidden="1">{#N/A,#N/A,TRUE,"Est. de Fact.";#N/A,#N/A,TRUE,"Capitulo 19";#N/A,#N/A,TRUE,"Proyecto P855"}</definedName>
    <definedName name="_wrn1_5" localSheetId="2" hidden="1">{#N/A,#N/A,TRUE,"Est. de Fact.";#N/A,#N/A,TRUE,"Capitulo 19";#N/A,#N/A,TRUE,"Proyecto P855"}</definedName>
    <definedName name="_wrn1_5" localSheetId="0" hidden="1">{#N/A,#N/A,TRUE,"Est. de Fact.";#N/A,#N/A,TRUE,"Capitulo 19";#N/A,#N/A,TRUE,"Proyecto P855"}</definedName>
    <definedName name="_wrn1_5" localSheetId="6" hidden="1">{#N/A,#N/A,TRUE,"Est. de Fact.";#N/A,#N/A,TRUE,"Capitulo 19";#N/A,#N/A,TRUE,"Proyecto P855"}</definedName>
    <definedName name="_wrn1_5" localSheetId="16" hidden="1">{#N/A,#N/A,TRUE,"Est. de Fact.";#N/A,#N/A,TRUE,"Capitulo 19";#N/A,#N/A,TRUE,"Proyecto P855"}</definedName>
    <definedName name="_wrn1_5" hidden="1">{#N/A,#N/A,TRUE,"Est. de Fact.";#N/A,#N/A,TRUE,"Capitulo 19";#N/A,#N/A,TRUE,"Proyecto P855"}</definedName>
    <definedName name="_wrn2" localSheetId="15" hidden="1">{#N/A,#N/A,TRUE,"Est. de Fact.";#N/A,#N/A,TRUE,"Capitulo 19";#N/A,#N/A,TRUE,"Proyecto P855"}</definedName>
    <definedName name="_wrn2" localSheetId="25" hidden="1">{#N/A,#N/A,TRUE,"Est. de Fact.";#N/A,#N/A,TRUE,"Capitulo 19";#N/A,#N/A,TRUE,"Proyecto P855"}</definedName>
    <definedName name="_wrn2" localSheetId="24" hidden="1">{#N/A,#N/A,TRUE,"Est. de Fact.";#N/A,#N/A,TRUE,"Capitulo 19";#N/A,#N/A,TRUE,"Proyecto P855"}</definedName>
    <definedName name="_wrn2" localSheetId="26" hidden="1">{#N/A,#N/A,TRUE,"Est. de Fact.";#N/A,#N/A,TRUE,"Capitulo 19";#N/A,#N/A,TRUE,"Proyecto P855"}</definedName>
    <definedName name="_wrn2" localSheetId="1" hidden="1">{#N/A,#N/A,TRUE,"Est. de Fact.";#N/A,#N/A,TRUE,"Capitulo 19";#N/A,#N/A,TRUE,"Proyecto P855"}</definedName>
    <definedName name="_wrn2" localSheetId="4" hidden="1">{#N/A,#N/A,TRUE,"Est. de Fact.";#N/A,#N/A,TRUE,"Capitulo 19";#N/A,#N/A,TRUE,"Proyecto P855"}</definedName>
    <definedName name="_wrn2" localSheetId="2" hidden="1">{#N/A,#N/A,TRUE,"Est. de Fact.";#N/A,#N/A,TRUE,"Capitulo 19";#N/A,#N/A,TRUE,"Proyecto P855"}</definedName>
    <definedName name="_wrn2" localSheetId="0" hidden="1">{#N/A,#N/A,TRUE,"Est. de Fact.";#N/A,#N/A,TRUE,"Capitulo 19";#N/A,#N/A,TRUE,"Proyecto P855"}</definedName>
    <definedName name="_wrn2" localSheetId="6" hidden="1">{#N/A,#N/A,TRUE,"Est. de Fact.";#N/A,#N/A,TRUE,"Capitulo 19";#N/A,#N/A,TRUE,"Proyecto P855"}</definedName>
    <definedName name="_wrn2" localSheetId="16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2_1" hidden="1">{#N/A,#N/A,TRUE,"Est. de Fact.";#N/A,#N/A,TRUE,"Capitulo 19";#N/A,#N/A,TRUE,"Proyecto P855"}</definedName>
    <definedName name="_wrn3" localSheetId="15" hidden="1">{#N/A,#N/A,FALSE,"Total_OC015";#N/A,#N/A,FALSE,"ADMIN";#N/A,#N/A,FALSE,"PROCES";#N/A,#N/A,FALSE,"mecan";#N/A,#N/A,FALSE,"civil";#N/A,#N/A,FALSE,"CAÑER";#N/A,#N/A,FALSE,"ELEC";#N/A,#N/A,FALSE,"INSTR"}</definedName>
    <definedName name="_wrn3" localSheetId="25" hidden="1">{#N/A,#N/A,FALSE,"Total_OC015";#N/A,#N/A,FALSE,"ADMIN";#N/A,#N/A,FALSE,"PROCES";#N/A,#N/A,FALSE,"mecan";#N/A,#N/A,FALSE,"civil";#N/A,#N/A,FALSE,"CAÑER";#N/A,#N/A,FALSE,"ELEC";#N/A,#N/A,FALSE,"INSTR"}</definedName>
    <definedName name="_wrn3" localSheetId="24" hidden="1">{#N/A,#N/A,FALSE,"Total_OC015";#N/A,#N/A,FALSE,"ADMIN";#N/A,#N/A,FALSE,"PROCES";#N/A,#N/A,FALSE,"mecan";#N/A,#N/A,FALSE,"civil";#N/A,#N/A,FALSE,"CAÑER";#N/A,#N/A,FALSE,"ELEC";#N/A,#N/A,FALSE,"INSTR"}</definedName>
    <definedName name="_wrn3" localSheetId="26" hidden="1">{#N/A,#N/A,FALSE,"Total_OC015";#N/A,#N/A,FALSE,"ADMIN";#N/A,#N/A,FALSE,"PROCES";#N/A,#N/A,FALSE,"mecan";#N/A,#N/A,FALSE,"civil";#N/A,#N/A,FALSE,"CAÑER";#N/A,#N/A,FALSE,"ELEC";#N/A,#N/A,FALSE,"INSTR"}</definedName>
    <definedName name="_wrn3" localSheetId="1" hidden="1">{#N/A,#N/A,FALSE,"Total_OC015";#N/A,#N/A,FALSE,"ADMIN";#N/A,#N/A,FALSE,"PROCES";#N/A,#N/A,FALSE,"mecan";#N/A,#N/A,FALSE,"civil";#N/A,#N/A,FALSE,"CAÑER";#N/A,#N/A,FALSE,"ELEC";#N/A,#N/A,FALSE,"INSTR"}</definedName>
    <definedName name="_wrn3" localSheetId="4" hidden="1">{#N/A,#N/A,FALSE,"Total_OC015";#N/A,#N/A,FALSE,"ADMIN";#N/A,#N/A,FALSE,"PROCES";#N/A,#N/A,FALSE,"mecan";#N/A,#N/A,FALSE,"civil";#N/A,#N/A,FALSE,"CAÑER";#N/A,#N/A,FALSE,"ELEC";#N/A,#N/A,FALSE,"INSTR"}</definedName>
    <definedName name="_wrn3" localSheetId="2" hidden="1">{#N/A,#N/A,FALSE,"Total_OC015";#N/A,#N/A,FALSE,"ADMIN";#N/A,#N/A,FALSE,"PROCES";#N/A,#N/A,FALSE,"mecan";#N/A,#N/A,FALSE,"civil";#N/A,#N/A,FALSE,"CAÑER";#N/A,#N/A,FALSE,"ELEC";#N/A,#N/A,FALSE,"INSTR"}</definedName>
    <definedName name="_wrn3" localSheetId="0" hidden="1">{#N/A,#N/A,FALSE,"Total_OC015";#N/A,#N/A,FALSE,"ADMIN";#N/A,#N/A,FALSE,"PROCES";#N/A,#N/A,FALSE,"mecan";#N/A,#N/A,FALSE,"civil";#N/A,#N/A,FALSE,"CAÑER";#N/A,#N/A,FALSE,"ELEC";#N/A,#N/A,FALSE,"INSTR"}</definedName>
    <definedName name="_wrn3" localSheetId="6" hidden="1">{#N/A,#N/A,FALSE,"Total_OC015";#N/A,#N/A,FALSE,"ADMIN";#N/A,#N/A,FALSE,"PROCES";#N/A,#N/A,FALSE,"mecan";#N/A,#N/A,FALSE,"civil";#N/A,#N/A,FALSE,"CAÑER";#N/A,#N/A,FALSE,"ELEC";#N/A,#N/A,FALSE,"INSTR"}</definedName>
    <definedName name="_wrn3" localSheetId="16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3_1" hidden="1">{#N/A,#N/A,FALSE,"Total_OC015";#N/A,#N/A,FALSE,"ADMIN";#N/A,#N/A,FALSE,"PROCES";#N/A,#N/A,FALSE,"mecan";#N/A,#N/A,FALSE,"civil";#N/A,#N/A,FALSE,"CAÑER";#N/A,#N/A,FALSE,"ELEC";#N/A,#N/A,FALSE,"INSTR"}</definedName>
    <definedName name="_wrn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X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2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2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2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2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d2" hidden="1">{#N/A,#N/A,TRUE,"Est. de Fact.";#N/A,#N/A,TRUE,"Capitulo 19";#N/A,#N/A,TRUE,"Proyecto P855"}</definedName>
    <definedName name="_xx2" hidden="1">{#N/A,#N/A,FALSE,"Total_OC015";#N/A,#N/A,FALSE,"ADMIN";#N/A,#N/A,FALSE,"PROCES";#N/A,#N/A,FALSE,"mecan";#N/A,#N/A,FALSE,"civil";#N/A,#N/A,FALSE,"CAÑER";#N/A,#N/A,FALSE,"ELEC";#N/A,#N/A,FALSE,"INSTR"}</definedName>
    <definedName name="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_1" localSheetId="15" hidden="1">{#N/A,#N/A,FALSE,"Total_OC015";#N/A,#N/A,FALSE,"ADMIN";#N/A,#N/A,FALSE,"PROCES";#N/A,#N/A,FALSE,"mecan";#N/A,#N/A,FALSE,"civil";#N/A,#N/A,FALSE,"CAÑER";#N/A,#N/A,FALSE,"ELEC";#N/A,#N/A,FALSE,"INSTR"}</definedName>
    <definedName name="A_1" localSheetId="25" hidden="1">{#N/A,#N/A,FALSE,"Total_OC015";#N/A,#N/A,FALSE,"ADMIN";#N/A,#N/A,FALSE,"PROCES";#N/A,#N/A,FALSE,"mecan";#N/A,#N/A,FALSE,"civil";#N/A,#N/A,FALSE,"CAÑER";#N/A,#N/A,FALSE,"ELEC";#N/A,#N/A,FALSE,"INSTR"}</definedName>
    <definedName name="A_1" localSheetId="24" hidden="1">{#N/A,#N/A,FALSE,"Total_OC015";#N/A,#N/A,FALSE,"ADMIN";#N/A,#N/A,FALSE,"PROCES";#N/A,#N/A,FALSE,"mecan";#N/A,#N/A,FALSE,"civil";#N/A,#N/A,FALSE,"CAÑER";#N/A,#N/A,FALSE,"ELEC";#N/A,#N/A,FALSE,"INSTR"}</definedName>
    <definedName name="A_1" localSheetId="26" hidden="1">{#N/A,#N/A,FALSE,"Total_OC015";#N/A,#N/A,FALSE,"ADMIN";#N/A,#N/A,FALSE,"PROCES";#N/A,#N/A,FALSE,"mecan";#N/A,#N/A,FALSE,"civil";#N/A,#N/A,FALSE,"CAÑER";#N/A,#N/A,FALSE,"ELEC";#N/A,#N/A,FALSE,"INSTR"}</definedName>
    <definedName name="A_1" localSheetId="1" hidden="1">{#N/A,#N/A,FALSE,"Total_OC015";#N/A,#N/A,FALSE,"ADMIN";#N/A,#N/A,FALSE,"PROCES";#N/A,#N/A,FALSE,"mecan";#N/A,#N/A,FALSE,"civil";#N/A,#N/A,FALSE,"CAÑER";#N/A,#N/A,FALSE,"ELEC";#N/A,#N/A,FALSE,"INSTR"}</definedName>
    <definedName name="A_1" localSheetId="4" hidden="1">{#N/A,#N/A,FALSE,"Total_OC015";#N/A,#N/A,FALSE,"ADMIN";#N/A,#N/A,FALSE,"PROCES";#N/A,#N/A,FALSE,"mecan";#N/A,#N/A,FALSE,"civil";#N/A,#N/A,FALSE,"CAÑER";#N/A,#N/A,FALSE,"ELEC";#N/A,#N/A,FALSE,"INSTR"}</definedName>
    <definedName name="A_1" localSheetId="2" hidden="1">{#N/A,#N/A,FALSE,"Total_OC015";#N/A,#N/A,FALSE,"ADMIN";#N/A,#N/A,FALSE,"PROCES";#N/A,#N/A,FALSE,"mecan";#N/A,#N/A,FALSE,"civil";#N/A,#N/A,FALSE,"CAÑER";#N/A,#N/A,FALSE,"ELEC";#N/A,#N/A,FALSE,"INSTR"}</definedName>
    <definedName name="A_1" localSheetId="0" hidden="1">{#N/A,#N/A,FALSE,"Total_OC015";#N/A,#N/A,FALSE,"ADMIN";#N/A,#N/A,FALSE,"PROCES";#N/A,#N/A,FALSE,"mecan";#N/A,#N/A,FALSE,"civil";#N/A,#N/A,FALSE,"CAÑER";#N/A,#N/A,FALSE,"ELEC";#N/A,#N/A,FALSE,"INSTR"}</definedName>
    <definedName name="A_1" localSheetId="6" hidden="1">{#N/A,#N/A,FALSE,"Total_OC015";#N/A,#N/A,FALSE,"ADMIN";#N/A,#N/A,FALSE,"PROCES";#N/A,#N/A,FALSE,"mecan";#N/A,#N/A,FALSE,"civil";#N/A,#N/A,FALSE,"CAÑER";#N/A,#N/A,FALSE,"ELEC";#N/A,#N/A,FALSE,"INSTR"}</definedName>
    <definedName name="A_1" localSheetId="16" hidden="1">{#N/A,#N/A,FALSE,"Total_OC015";#N/A,#N/A,FALSE,"ADMIN";#N/A,#N/A,FALSE,"PROCES";#N/A,#N/A,FALSE,"mecan";#N/A,#N/A,FALSE,"civil";#N/A,#N/A,FALSE,"CAÑER";#N/A,#N/A,FALSE,"ELEC";#N/A,#N/A,FALSE,"INSTR"}</definedName>
    <definedName name="A_1" hidden="1">{#N/A,#N/A,FALSE,"Total_OC015";#N/A,#N/A,FALSE,"ADMIN";#N/A,#N/A,FALSE,"PROCES";#N/A,#N/A,FALSE,"mecan";#N/A,#N/A,FALSE,"civil";#N/A,#N/A,FALSE,"CAÑER";#N/A,#N/A,FALSE,"ELEC";#N/A,#N/A,FALSE,"INSTR"}</definedName>
    <definedName name="A_2" localSheetId="15" hidden="1">{#N/A,#N/A,FALSE,"Total_OC015";#N/A,#N/A,FALSE,"ADMIN";#N/A,#N/A,FALSE,"PROCES";#N/A,#N/A,FALSE,"mecan";#N/A,#N/A,FALSE,"civil";#N/A,#N/A,FALSE,"CAÑER";#N/A,#N/A,FALSE,"ELEC";#N/A,#N/A,FALSE,"INSTR"}</definedName>
    <definedName name="A_2" localSheetId="25" hidden="1">{#N/A,#N/A,FALSE,"Total_OC015";#N/A,#N/A,FALSE,"ADMIN";#N/A,#N/A,FALSE,"PROCES";#N/A,#N/A,FALSE,"mecan";#N/A,#N/A,FALSE,"civil";#N/A,#N/A,FALSE,"CAÑER";#N/A,#N/A,FALSE,"ELEC";#N/A,#N/A,FALSE,"INSTR"}</definedName>
    <definedName name="A_2" localSheetId="24" hidden="1">{#N/A,#N/A,FALSE,"Total_OC015";#N/A,#N/A,FALSE,"ADMIN";#N/A,#N/A,FALSE,"PROCES";#N/A,#N/A,FALSE,"mecan";#N/A,#N/A,FALSE,"civil";#N/A,#N/A,FALSE,"CAÑER";#N/A,#N/A,FALSE,"ELEC";#N/A,#N/A,FALSE,"INSTR"}</definedName>
    <definedName name="A_2" localSheetId="26" hidden="1">{#N/A,#N/A,FALSE,"Total_OC015";#N/A,#N/A,FALSE,"ADMIN";#N/A,#N/A,FALSE,"PROCES";#N/A,#N/A,FALSE,"mecan";#N/A,#N/A,FALSE,"civil";#N/A,#N/A,FALSE,"CAÑER";#N/A,#N/A,FALSE,"ELEC";#N/A,#N/A,FALSE,"INSTR"}</definedName>
    <definedName name="A_2" localSheetId="1" hidden="1">{#N/A,#N/A,FALSE,"Total_OC015";#N/A,#N/A,FALSE,"ADMIN";#N/A,#N/A,FALSE,"PROCES";#N/A,#N/A,FALSE,"mecan";#N/A,#N/A,FALSE,"civil";#N/A,#N/A,FALSE,"CAÑER";#N/A,#N/A,FALSE,"ELEC";#N/A,#N/A,FALSE,"INSTR"}</definedName>
    <definedName name="A_2" localSheetId="4" hidden="1">{#N/A,#N/A,FALSE,"Total_OC015";#N/A,#N/A,FALSE,"ADMIN";#N/A,#N/A,FALSE,"PROCES";#N/A,#N/A,FALSE,"mecan";#N/A,#N/A,FALSE,"civil";#N/A,#N/A,FALSE,"CAÑER";#N/A,#N/A,FALSE,"ELEC";#N/A,#N/A,FALSE,"INSTR"}</definedName>
    <definedName name="A_2" localSheetId="2" hidden="1">{#N/A,#N/A,FALSE,"Total_OC015";#N/A,#N/A,FALSE,"ADMIN";#N/A,#N/A,FALSE,"PROCES";#N/A,#N/A,FALSE,"mecan";#N/A,#N/A,FALSE,"civil";#N/A,#N/A,FALSE,"CAÑER";#N/A,#N/A,FALSE,"ELEC";#N/A,#N/A,FALSE,"INSTR"}</definedName>
    <definedName name="A_2" localSheetId="6" hidden="1">{#N/A,#N/A,FALSE,"Total_OC015";#N/A,#N/A,FALSE,"ADMIN";#N/A,#N/A,FALSE,"PROCES";#N/A,#N/A,FALSE,"mecan";#N/A,#N/A,FALSE,"civil";#N/A,#N/A,FALSE,"CAÑER";#N/A,#N/A,FALSE,"ELEC";#N/A,#N/A,FALSE,"INSTR"}</definedName>
    <definedName name="A_2" localSheetId="16" hidden="1">{#N/A,#N/A,FALSE,"Total_OC015";#N/A,#N/A,FALSE,"ADMIN";#N/A,#N/A,FALSE,"PROCES";#N/A,#N/A,FALSE,"mecan";#N/A,#N/A,FALSE,"civil";#N/A,#N/A,FALSE,"CAÑER";#N/A,#N/A,FALSE,"ELEC";#N/A,#N/A,FALSE,"INSTR"}</definedName>
    <definedName name="A_2" hidden="1">{#N/A,#N/A,FALSE,"Total_OC015";#N/A,#N/A,FALSE,"ADMIN";#N/A,#N/A,FALSE,"PROCES";#N/A,#N/A,FALSE,"mecan";#N/A,#N/A,FALSE,"civil";#N/A,#N/A,FALSE,"CAÑER";#N/A,#N/A,FALSE,"ELEC";#N/A,#N/A,FALSE,"INSTR"}</definedName>
    <definedName name="A_3" localSheetId="15" hidden="1">{#N/A,#N/A,FALSE,"Total_OC015";#N/A,#N/A,FALSE,"ADMIN";#N/A,#N/A,FALSE,"PROCES";#N/A,#N/A,FALSE,"mecan";#N/A,#N/A,FALSE,"civil";#N/A,#N/A,FALSE,"CAÑER";#N/A,#N/A,FALSE,"ELEC";#N/A,#N/A,FALSE,"INSTR"}</definedName>
    <definedName name="A_3" localSheetId="25" hidden="1">{#N/A,#N/A,FALSE,"Total_OC015";#N/A,#N/A,FALSE,"ADMIN";#N/A,#N/A,FALSE,"PROCES";#N/A,#N/A,FALSE,"mecan";#N/A,#N/A,FALSE,"civil";#N/A,#N/A,FALSE,"CAÑER";#N/A,#N/A,FALSE,"ELEC";#N/A,#N/A,FALSE,"INSTR"}</definedName>
    <definedName name="A_3" localSheetId="24" hidden="1">{#N/A,#N/A,FALSE,"Total_OC015";#N/A,#N/A,FALSE,"ADMIN";#N/A,#N/A,FALSE,"PROCES";#N/A,#N/A,FALSE,"mecan";#N/A,#N/A,FALSE,"civil";#N/A,#N/A,FALSE,"CAÑER";#N/A,#N/A,FALSE,"ELEC";#N/A,#N/A,FALSE,"INSTR"}</definedName>
    <definedName name="A_3" localSheetId="26" hidden="1">{#N/A,#N/A,FALSE,"Total_OC015";#N/A,#N/A,FALSE,"ADMIN";#N/A,#N/A,FALSE,"PROCES";#N/A,#N/A,FALSE,"mecan";#N/A,#N/A,FALSE,"civil";#N/A,#N/A,FALSE,"CAÑER";#N/A,#N/A,FALSE,"ELEC";#N/A,#N/A,FALSE,"INSTR"}</definedName>
    <definedName name="A_3" localSheetId="1" hidden="1">{#N/A,#N/A,FALSE,"Total_OC015";#N/A,#N/A,FALSE,"ADMIN";#N/A,#N/A,FALSE,"PROCES";#N/A,#N/A,FALSE,"mecan";#N/A,#N/A,FALSE,"civil";#N/A,#N/A,FALSE,"CAÑER";#N/A,#N/A,FALSE,"ELEC";#N/A,#N/A,FALSE,"INSTR"}</definedName>
    <definedName name="A_3" localSheetId="4" hidden="1">{#N/A,#N/A,FALSE,"Total_OC015";#N/A,#N/A,FALSE,"ADMIN";#N/A,#N/A,FALSE,"PROCES";#N/A,#N/A,FALSE,"mecan";#N/A,#N/A,FALSE,"civil";#N/A,#N/A,FALSE,"CAÑER";#N/A,#N/A,FALSE,"ELEC";#N/A,#N/A,FALSE,"INSTR"}</definedName>
    <definedName name="A_3" localSheetId="2" hidden="1">{#N/A,#N/A,FALSE,"Total_OC015";#N/A,#N/A,FALSE,"ADMIN";#N/A,#N/A,FALSE,"PROCES";#N/A,#N/A,FALSE,"mecan";#N/A,#N/A,FALSE,"civil";#N/A,#N/A,FALSE,"CAÑER";#N/A,#N/A,FALSE,"ELEC";#N/A,#N/A,FALSE,"INSTR"}</definedName>
    <definedName name="A_3" localSheetId="0" hidden="1">{#N/A,#N/A,FALSE,"Total_OC015";#N/A,#N/A,FALSE,"ADMIN";#N/A,#N/A,FALSE,"PROCES";#N/A,#N/A,FALSE,"mecan";#N/A,#N/A,FALSE,"civil";#N/A,#N/A,FALSE,"CAÑER";#N/A,#N/A,FALSE,"ELEC";#N/A,#N/A,FALSE,"INSTR"}</definedName>
    <definedName name="A_3" localSheetId="6" hidden="1">{#N/A,#N/A,FALSE,"Total_OC015";#N/A,#N/A,FALSE,"ADMIN";#N/A,#N/A,FALSE,"PROCES";#N/A,#N/A,FALSE,"mecan";#N/A,#N/A,FALSE,"civil";#N/A,#N/A,FALSE,"CAÑER";#N/A,#N/A,FALSE,"ELEC";#N/A,#N/A,FALSE,"INSTR"}</definedName>
    <definedName name="A_3" localSheetId="16" hidden="1">{#N/A,#N/A,FALSE,"Total_OC015";#N/A,#N/A,FALSE,"ADMIN";#N/A,#N/A,FALSE,"PROCES";#N/A,#N/A,FALSE,"mecan";#N/A,#N/A,FALSE,"civil";#N/A,#N/A,FALSE,"CAÑER";#N/A,#N/A,FALSE,"ELEC";#N/A,#N/A,FALSE,"INSTR"}</definedName>
    <definedName name="A_3" hidden="1">{#N/A,#N/A,FALSE,"Total_OC015";#N/A,#N/A,FALSE,"ADMIN";#N/A,#N/A,FALSE,"PROCES";#N/A,#N/A,FALSE,"mecan";#N/A,#N/A,FALSE,"civil";#N/A,#N/A,FALSE,"CAÑER";#N/A,#N/A,FALSE,"ELEC";#N/A,#N/A,FALSE,"INSTR"}</definedName>
    <definedName name="A_4" localSheetId="15" hidden="1">{#N/A,#N/A,FALSE,"Total_OC015";#N/A,#N/A,FALSE,"ADMIN";#N/A,#N/A,FALSE,"PROCES";#N/A,#N/A,FALSE,"mecan";#N/A,#N/A,FALSE,"civil";#N/A,#N/A,FALSE,"CAÑER";#N/A,#N/A,FALSE,"ELEC";#N/A,#N/A,FALSE,"INSTR"}</definedName>
    <definedName name="A_4" localSheetId="25" hidden="1">{#N/A,#N/A,FALSE,"Total_OC015";#N/A,#N/A,FALSE,"ADMIN";#N/A,#N/A,FALSE,"PROCES";#N/A,#N/A,FALSE,"mecan";#N/A,#N/A,FALSE,"civil";#N/A,#N/A,FALSE,"CAÑER";#N/A,#N/A,FALSE,"ELEC";#N/A,#N/A,FALSE,"INSTR"}</definedName>
    <definedName name="A_4" localSheetId="24" hidden="1">{#N/A,#N/A,FALSE,"Total_OC015";#N/A,#N/A,FALSE,"ADMIN";#N/A,#N/A,FALSE,"PROCES";#N/A,#N/A,FALSE,"mecan";#N/A,#N/A,FALSE,"civil";#N/A,#N/A,FALSE,"CAÑER";#N/A,#N/A,FALSE,"ELEC";#N/A,#N/A,FALSE,"INSTR"}</definedName>
    <definedName name="A_4" localSheetId="26" hidden="1">{#N/A,#N/A,FALSE,"Total_OC015";#N/A,#N/A,FALSE,"ADMIN";#N/A,#N/A,FALSE,"PROCES";#N/A,#N/A,FALSE,"mecan";#N/A,#N/A,FALSE,"civil";#N/A,#N/A,FALSE,"CAÑER";#N/A,#N/A,FALSE,"ELEC";#N/A,#N/A,FALSE,"INSTR"}</definedName>
    <definedName name="A_4" localSheetId="1" hidden="1">{#N/A,#N/A,FALSE,"Total_OC015";#N/A,#N/A,FALSE,"ADMIN";#N/A,#N/A,FALSE,"PROCES";#N/A,#N/A,FALSE,"mecan";#N/A,#N/A,FALSE,"civil";#N/A,#N/A,FALSE,"CAÑER";#N/A,#N/A,FALSE,"ELEC";#N/A,#N/A,FALSE,"INSTR"}</definedName>
    <definedName name="A_4" localSheetId="4" hidden="1">{#N/A,#N/A,FALSE,"Total_OC015";#N/A,#N/A,FALSE,"ADMIN";#N/A,#N/A,FALSE,"PROCES";#N/A,#N/A,FALSE,"mecan";#N/A,#N/A,FALSE,"civil";#N/A,#N/A,FALSE,"CAÑER";#N/A,#N/A,FALSE,"ELEC";#N/A,#N/A,FALSE,"INSTR"}</definedName>
    <definedName name="A_4" localSheetId="2" hidden="1">{#N/A,#N/A,FALSE,"Total_OC015";#N/A,#N/A,FALSE,"ADMIN";#N/A,#N/A,FALSE,"PROCES";#N/A,#N/A,FALSE,"mecan";#N/A,#N/A,FALSE,"civil";#N/A,#N/A,FALSE,"CAÑER";#N/A,#N/A,FALSE,"ELEC";#N/A,#N/A,FALSE,"INSTR"}</definedName>
    <definedName name="A_4" localSheetId="0" hidden="1">{#N/A,#N/A,FALSE,"Total_OC015";#N/A,#N/A,FALSE,"ADMIN";#N/A,#N/A,FALSE,"PROCES";#N/A,#N/A,FALSE,"mecan";#N/A,#N/A,FALSE,"civil";#N/A,#N/A,FALSE,"CAÑER";#N/A,#N/A,FALSE,"ELEC";#N/A,#N/A,FALSE,"INSTR"}</definedName>
    <definedName name="A_4" localSheetId="6" hidden="1">{#N/A,#N/A,FALSE,"Total_OC015";#N/A,#N/A,FALSE,"ADMIN";#N/A,#N/A,FALSE,"PROCES";#N/A,#N/A,FALSE,"mecan";#N/A,#N/A,FALSE,"civil";#N/A,#N/A,FALSE,"CAÑER";#N/A,#N/A,FALSE,"ELEC";#N/A,#N/A,FALSE,"INSTR"}</definedName>
    <definedName name="A_4" localSheetId="16" hidden="1">{#N/A,#N/A,FALSE,"Total_OC015";#N/A,#N/A,FALSE,"ADMIN";#N/A,#N/A,FALSE,"PROCES";#N/A,#N/A,FALSE,"mecan";#N/A,#N/A,FALSE,"civil";#N/A,#N/A,FALSE,"CAÑER";#N/A,#N/A,FALSE,"ELEC";#N/A,#N/A,FALSE,"INSTR"}</definedName>
    <definedName name="A_4" hidden="1">{#N/A,#N/A,FALSE,"Total_OC015";#N/A,#N/A,FALSE,"ADMIN";#N/A,#N/A,FALSE,"PROCES";#N/A,#N/A,FALSE,"mecan";#N/A,#N/A,FALSE,"civil";#N/A,#N/A,FALSE,"CAÑER";#N/A,#N/A,FALSE,"ELEC";#N/A,#N/A,FALSE,"INSTR"}</definedName>
    <definedName name="A_5" localSheetId="15" hidden="1">{#N/A,#N/A,FALSE,"Total_OC015";#N/A,#N/A,FALSE,"ADMIN";#N/A,#N/A,FALSE,"PROCES";#N/A,#N/A,FALSE,"mecan";#N/A,#N/A,FALSE,"civil";#N/A,#N/A,FALSE,"CAÑER";#N/A,#N/A,FALSE,"ELEC";#N/A,#N/A,FALSE,"INSTR"}</definedName>
    <definedName name="A_5" localSheetId="25" hidden="1">{#N/A,#N/A,FALSE,"Total_OC015";#N/A,#N/A,FALSE,"ADMIN";#N/A,#N/A,FALSE,"PROCES";#N/A,#N/A,FALSE,"mecan";#N/A,#N/A,FALSE,"civil";#N/A,#N/A,FALSE,"CAÑER";#N/A,#N/A,FALSE,"ELEC";#N/A,#N/A,FALSE,"INSTR"}</definedName>
    <definedName name="A_5" localSheetId="24" hidden="1">{#N/A,#N/A,FALSE,"Total_OC015";#N/A,#N/A,FALSE,"ADMIN";#N/A,#N/A,FALSE,"PROCES";#N/A,#N/A,FALSE,"mecan";#N/A,#N/A,FALSE,"civil";#N/A,#N/A,FALSE,"CAÑER";#N/A,#N/A,FALSE,"ELEC";#N/A,#N/A,FALSE,"INSTR"}</definedName>
    <definedName name="A_5" localSheetId="26" hidden="1">{#N/A,#N/A,FALSE,"Total_OC015";#N/A,#N/A,FALSE,"ADMIN";#N/A,#N/A,FALSE,"PROCES";#N/A,#N/A,FALSE,"mecan";#N/A,#N/A,FALSE,"civil";#N/A,#N/A,FALSE,"CAÑER";#N/A,#N/A,FALSE,"ELEC";#N/A,#N/A,FALSE,"INSTR"}</definedName>
    <definedName name="A_5" localSheetId="1" hidden="1">{#N/A,#N/A,FALSE,"Total_OC015";#N/A,#N/A,FALSE,"ADMIN";#N/A,#N/A,FALSE,"PROCES";#N/A,#N/A,FALSE,"mecan";#N/A,#N/A,FALSE,"civil";#N/A,#N/A,FALSE,"CAÑER";#N/A,#N/A,FALSE,"ELEC";#N/A,#N/A,FALSE,"INSTR"}</definedName>
    <definedName name="A_5" localSheetId="4" hidden="1">{#N/A,#N/A,FALSE,"Total_OC015";#N/A,#N/A,FALSE,"ADMIN";#N/A,#N/A,FALSE,"PROCES";#N/A,#N/A,FALSE,"mecan";#N/A,#N/A,FALSE,"civil";#N/A,#N/A,FALSE,"CAÑER";#N/A,#N/A,FALSE,"ELEC";#N/A,#N/A,FALSE,"INSTR"}</definedName>
    <definedName name="A_5" localSheetId="2" hidden="1">{#N/A,#N/A,FALSE,"Total_OC015";#N/A,#N/A,FALSE,"ADMIN";#N/A,#N/A,FALSE,"PROCES";#N/A,#N/A,FALSE,"mecan";#N/A,#N/A,FALSE,"civil";#N/A,#N/A,FALSE,"CAÑER";#N/A,#N/A,FALSE,"ELEC";#N/A,#N/A,FALSE,"INSTR"}</definedName>
    <definedName name="A_5" localSheetId="0" hidden="1">{#N/A,#N/A,FALSE,"Total_OC015";#N/A,#N/A,FALSE,"ADMIN";#N/A,#N/A,FALSE,"PROCES";#N/A,#N/A,FALSE,"mecan";#N/A,#N/A,FALSE,"civil";#N/A,#N/A,FALSE,"CAÑER";#N/A,#N/A,FALSE,"ELEC";#N/A,#N/A,FALSE,"INSTR"}</definedName>
    <definedName name="A_5" localSheetId="6" hidden="1">{#N/A,#N/A,FALSE,"Total_OC015";#N/A,#N/A,FALSE,"ADMIN";#N/A,#N/A,FALSE,"PROCES";#N/A,#N/A,FALSE,"mecan";#N/A,#N/A,FALSE,"civil";#N/A,#N/A,FALSE,"CAÑER";#N/A,#N/A,FALSE,"ELEC";#N/A,#N/A,FALSE,"INSTR"}</definedName>
    <definedName name="A_5" localSheetId="16" hidden="1">{#N/A,#N/A,FALSE,"Total_OC015";#N/A,#N/A,FALSE,"ADMIN";#N/A,#N/A,FALSE,"PROCES";#N/A,#N/A,FALSE,"mecan";#N/A,#N/A,FALSE,"civil";#N/A,#N/A,FALSE,"CAÑER";#N/A,#N/A,FALSE,"ELEC";#N/A,#N/A,FALSE,"INSTR"}</definedName>
    <definedName name="A_5" hidden="1">{#N/A,#N/A,FALSE,"Total_OC015";#N/A,#N/A,FALSE,"ADMIN";#N/A,#N/A,FALSE,"PROCES";#N/A,#N/A,FALSE,"mecan";#N/A,#N/A,FALSE,"civil";#N/A,#N/A,FALSE,"CAÑER";#N/A,#N/A,FALSE,"ELEC";#N/A,#N/A,FALSE,"INSTR"}</definedName>
    <definedName name="A02M310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3M406" localSheetId="15" hidden="1">{#N/A,#N/A,FALSE,"Total_OC015";#N/A,#N/A,FALSE,"ADMIN";#N/A,#N/A,FALSE,"PROCES";#N/A,#N/A,FALSE,"mecan";#N/A,#N/A,FALSE,"civil";#N/A,#N/A,FALSE,"CAÑER";#N/A,#N/A,FALSE,"ELEC";#N/A,#N/A,FALSE,"INSTR"}</definedName>
    <definedName name="A03M406" localSheetId="25" hidden="1">{#N/A,#N/A,FALSE,"Total_OC015";#N/A,#N/A,FALSE,"ADMIN";#N/A,#N/A,FALSE,"PROCES";#N/A,#N/A,FALSE,"mecan";#N/A,#N/A,FALSE,"civil";#N/A,#N/A,FALSE,"CAÑER";#N/A,#N/A,FALSE,"ELEC";#N/A,#N/A,FALSE,"INSTR"}</definedName>
    <definedName name="A03M406" localSheetId="24" hidden="1">{#N/A,#N/A,FALSE,"Total_OC015";#N/A,#N/A,FALSE,"ADMIN";#N/A,#N/A,FALSE,"PROCES";#N/A,#N/A,FALSE,"mecan";#N/A,#N/A,FALSE,"civil";#N/A,#N/A,FALSE,"CAÑER";#N/A,#N/A,FALSE,"ELEC";#N/A,#N/A,FALSE,"INSTR"}</definedName>
    <definedName name="A03M406" localSheetId="26" hidden="1">{#N/A,#N/A,FALSE,"Total_OC015";#N/A,#N/A,FALSE,"ADMIN";#N/A,#N/A,FALSE,"PROCES";#N/A,#N/A,FALSE,"mecan";#N/A,#N/A,FALSE,"civil";#N/A,#N/A,FALSE,"CAÑER";#N/A,#N/A,FALSE,"ELEC";#N/A,#N/A,FALSE,"INSTR"}</definedName>
    <definedName name="A03M406" localSheetId="1" hidden="1">{#N/A,#N/A,FALSE,"Total_OC015";#N/A,#N/A,FALSE,"ADMIN";#N/A,#N/A,FALSE,"PROCES";#N/A,#N/A,FALSE,"mecan";#N/A,#N/A,FALSE,"civil";#N/A,#N/A,FALSE,"CAÑER";#N/A,#N/A,FALSE,"ELEC";#N/A,#N/A,FALSE,"INSTR"}</definedName>
    <definedName name="A03M406" localSheetId="4" hidden="1">{#N/A,#N/A,FALSE,"Total_OC015";#N/A,#N/A,FALSE,"ADMIN";#N/A,#N/A,FALSE,"PROCES";#N/A,#N/A,FALSE,"mecan";#N/A,#N/A,FALSE,"civil";#N/A,#N/A,FALSE,"CAÑER";#N/A,#N/A,FALSE,"ELEC";#N/A,#N/A,FALSE,"INSTR"}</definedName>
    <definedName name="A03M406" localSheetId="2" hidden="1">{#N/A,#N/A,FALSE,"Total_OC015";#N/A,#N/A,FALSE,"ADMIN";#N/A,#N/A,FALSE,"PROCES";#N/A,#N/A,FALSE,"mecan";#N/A,#N/A,FALSE,"civil";#N/A,#N/A,FALSE,"CAÑER";#N/A,#N/A,FALSE,"ELEC";#N/A,#N/A,FALSE,"INSTR"}</definedName>
    <definedName name="A03M406" localSheetId="0" hidden="1">{#N/A,#N/A,FALSE,"Total_OC015";#N/A,#N/A,FALSE,"ADMIN";#N/A,#N/A,FALSE,"PROCES";#N/A,#N/A,FALSE,"mecan";#N/A,#N/A,FALSE,"civil";#N/A,#N/A,FALSE,"CAÑER";#N/A,#N/A,FALSE,"ELEC";#N/A,#N/A,FALSE,"INSTR"}</definedName>
    <definedName name="A03M406" localSheetId="6" hidden="1">{#N/A,#N/A,FALSE,"Total_OC015";#N/A,#N/A,FALSE,"ADMIN";#N/A,#N/A,FALSE,"PROCES";#N/A,#N/A,FALSE,"mecan";#N/A,#N/A,FALSE,"civil";#N/A,#N/A,FALSE,"CAÑER";#N/A,#N/A,FALSE,"ELEC";#N/A,#N/A,FALSE,"INSTR"}</definedName>
    <definedName name="A03M406" localSheetId="16" hidden="1">{#N/A,#N/A,FALSE,"Total_OC015";#N/A,#N/A,FALSE,"ADMIN";#N/A,#N/A,FALSE,"PROCES";#N/A,#N/A,FALSE,"mecan";#N/A,#N/A,FALSE,"civil";#N/A,#N/A,FALSE,"CAÑER";#N/A,#N/A,FALSE,"ELEC";#N/A,#N/A,FALSE,"INSTR"}</definedName>
    <definedName name="A03M406" hidden="1">{#N/A,#N/A,FALSE,"Total_OC015";#N/A,#N/A,FALSE,"ADMIN";#N/A,#N/A,FALSE,"PROCES";#N/A,#N/A,FALSE,"mecan";#N/A,#N/A,FALSE,"civil";#N/A,#N/A,FALSE,"CAÑER";#N/A,#N/A,FALSE,"ELEC";#N/A,#N/A,FALSE,"INSTR"}</definedName>
    <definedName name="A03M406_1" hidden="1">{#N/A,#N/A,FALSE,"Total_OC015";#N/A,#N/A,FALSE,"ADMIN";#N/A,#N/A,FALSE,"PROCES";#N/A,#N/A,FALSE,"mecan";#N/A,#N/A,FALSE,"civil";#N/A,#N/A,FALSE,"CAÑER";#N/A,#N/A,FALSE,"ELEC";#N/A,#N/A,FALSE,"INSTR"}</definedName>
    <definedName name="aa" localSheetId="15" hidden="1">{"Gases Fugitivos",#N/A,TRUE,"Financiero";"Desarme",#N/A,TRUE,"Financiero";"Resumen Proyectos x Fase",#N/A,TRUE,"Financiero";"Resumen Total",#N/A,TRUE,"Financiero"}</definedName>
    <definedName name="aa" localSheetId="25" hidden="1">{"Gases Fugitivos",#N/A,TRUE,"Financiero";"Desarme",#N/A,TRUE,"Financiero";"Resumen Proyectos x Fase",#N/A,TRUE,"Financiero";"Resumen Total",#N/A,TRUE,"Financiero"}</definedName>
    <definedName name="aa" localSheetId="24" hidden="1">{"Gases Fugitivos",#N/A,TRUE,"Financiero";"Desarme",#N/A,TRUE,"Financiero";"Resumen Proyectos x Fase",#N/A,TRUE,"Financiero";"Resumen Total",#N/A,TRUE,"Financiero"}</definedName>
    <definedName name="aa" localSheetId="26" hidden="1">{"Gases Fugitivos",#N/A,TRUE,"Financiero";"Desarme",#N/A,TRUE,"Financiero";"Resumen Proyectos x Fase",#N/A,TRUE,"Financiero";"Resumen Total",#N/A,TRUE,"Financiero"}</definedName>
    <definedName name="aa" localSheetId="1" hidden="1">{"Gases Fugitivos",#N/A,TRUE,"Financiero";"Desarme",#N/A,TRUE,"Financiero";"Resumen Proyectos x Fase",#N/A,TRUE,"Financiero";"Resumen Total",#N/A,TRUE,"Financiero"}</definedName>
    <definedName name="aa" localSheetId="4" hidden="1">{"Gases Fugitivos",#N/A,TRUE,"Financiero";"Desarme",#N/A,TRUE,"Financiero";"Resumen Proyectos x Fase",#N/A,TRUE,"Financiero";"Resumen Total",#N/A,TRUE,"Financiero"}</definedName>
    <definedName name="aa" localSheetId="2" hidden="1">{"Gases Fugitivos",#N/A,TRUE,"Financiero";"Desarme",#N/A,TRUE,"Financiero";"Resumen Proyectos x Fase",#N/A,TRUE,"Financiero";"Resumen Total",#N/A,TRUE,"Financiero"}</definedName>
    <definedName name="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6" hidden="1">{"Gases Fugitivos",#N/A,TRUE,"Financiero";"Desarme",#N/A,TRUE,"Financiero";"Resumen Proyectos x Fase",#N/A,TRUE,"Financiero";"Resumen Total",#N/A,TRUE,"Financiero"}</definedName>
    <definedName name="aa" localSheetId="16" hidden="1">{"Gases Fugitivos",#N/A,TRUE,"Financiero";"Desarme",#N/A,TRUE,"Financiero";"Resumen Proyectos x Fase",#N/A,TRUE,"Financiero";"Resumen Total",#N/A,TRUE,"Financiero"}</definedName>
    <definedName name="aa" hidden="1">{"Gases Fugitivos",#N/A,TRUE,"Financiero";"Desarme",#N/A,TRUE,"Financiero";"Resumen Proyectos x Fase",#N/A,TRUE,"Financiero";"Resumen Total",#N/A,TRUE,"Financiero"}</definedName>
    <definedName name="AA_1" localSheetId="15" hidden="1">{"MO(BASE)",#N/A,FALSE,"MO(BASE)";"MO(BASE)1",#N/A,FALSE,"MO(BASE)";"MO(BASE)2",#N/A,FALSE,"MO(BASE)"}</definedName>
    <definedName name="AA_1" localSheetId="25" hidden="1">{"MO(BASE)",#N/A,FALSE,"MO(BASE)";"MO(BASE)1",#N/A,FALSE,"MO(BASE)";"MO(BASE)2",#N/A,FALSE,"MO(BASE)"}</definedName>
    <definedName name="AA_1" localSheetId="24" hidden="1">{"MO(BASE)",#N/A,FALSE,"MO(BASE)";"MO(BASE)1",#N/A,FALSE,"MO(BASE)";"MO(BASE)2",#N/A,FALSE,"MO(BASE)"}</definedName>
    <definedName name="AA_1" localSheetId="26" hidden="1">{"MO(BASE)",#N/A,FALSE,"MO(BASE)";"MO(BASE)1",#N/A,FALSE,"MO(BASE)";"MO(BASE)2",#N/A,FALSE,"MO(BASE)"}</definedName>
    <definedName name="AA_1" localSheetId="1" hidden="1">{"MO(BASE)",#N/A,FALSE,"MO(BASE)";"MO(BASE)1",#N/A,FALSE,"MO(BASE)";"MO(BASE)2",#N/A,FALSE,"MO(BASE)"}</definedName>
    <definedName name="AA_1" localSheetId="4" hidden="1">{"MO(BASE)",#N/A,FALSE,"MO(BASE)";"MO(BASE)1",#N/A,FALSE,"MO(BASE)";"MO(BASE)2",#N/A,FALSE,"MO(BASE)"}</definedName>
    <definedName name="AA_1" localSheetId="2" hidden="1">{"MO(BASE)",#N/A,FALSE,"MO(BASE)";"MO(BASE)1",#N/A,FALSE,"MO(BASE)";"MO(BASE)2",#N/A,FALSE,"MO(BASE)"}</definedName>
    <definedName name="aa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_1" localSheetId="6" hidden="1">{"MO(BASE)",#N/A,FALSE,"MO(BASE)";"MO(BASE)1",#N/A,FALSE,"MO(BASE)";"MO(BASE)2",#N/A,FALSE,"MO(BASE)"}</definedName>
    <definedName name="AA_1" localSheetId="16" hidden="1">{"MO(BASE)",#N/A,FALSE,"MO(BASE)";"MO(BASE)1",#N/A,FALSE,"MO(BASE)";"MO(BASE)2",#N/A,FALSE,"MO(BASE)"}</definedName>
    <definedName name="AA_1" hidden="1">{"MO(BASE)",#N/A,FALSE,"MO(BASE)";"MO(BASE)1",#N/A,FALSE,"MO(BASE)";"MO(BASE)2",#N/A,FALSE,"MO(BASE)"}</definedName>
    <definedName name="AA_2" localSheetId="15" hidden="1">{"MO(BASE)",#N/A,FALSE,"MO(BASE)";"MO(BASE)1",#N/A,FALSE,"MO(BASE)";"MO(BASE)2",#N/A,FALSE,"MO(BASE)"}</definedName>
    <definedName name="AA_2" localSheetId="25" hidden="1">{"MO(BASE)",#N/A,FALSE,"MO(BASE)";"MO(BASE)1",#N/A,FALSE,"MO(BASE)";"MO(BASE)2",#N/A,FALSE,"MO(BASE)"}</definedName>
    <definedName name="AA_2" localSheetId="24" hidden="1">{"MO(BASE)",#N/A,FALSE,"MO(BASE)";"MO(BASE)1",#N/A,FALSE,"MO(BASE)";"MO(BASE)2",#N/A,FALSE,"MO(BASE)"}</definedName>
    <definedName name="AA_2" localSheetId="26" hidden="1">{"MO(BASE)",#N/A,FALSE,"MO(BASE)";"MO(BASE)1",#N/A,FALSE,"MO(BASE)";"MO(BASE)2",#N/A,FALSE,"MO(BASE)"}</definedName>
    <definedName name="AA_2" localSheetId="1" hidden="1">{"MO(BASE)",#N/A,FALSE,"MO(BASE)";"MO(BASE)1",#N/A,FALSE,"MO(BASE)";"MO(BASE)2",#N/A,FALSE,"MO(BASE)"}</definedName>
    <definedName name="AA_2" localSheetId="4" hidden="1">{"MO(BASE)",#N/A,FALSE,"MO(BASE)";"MO(BASE)1",#N/A,FALSE,"MO(BASE)";"MO(BASE)2",#N/A,FALSE,"MO(BASE)"}</definedName>
    <definedName name="AA_2" localSheetId="2" hidden="1">{"MO(BASE)",#N/A,FALSE,"MO(BASE)";"MO(BASE)1",#N/A,FALSE,"MO(BASE)";"MO(BASE)2",#N/A,FALSE,"MO(BASE)"}</definedName>
    <definedName name="AA_2" localSheetId="0" hidden="1">{"MO(BASE)",#N/A,FALSE,"MO(BASE)";"MO(BASE)1",#N/A,FALSE,"MO(BASE)";"MO(BASE)2",#N/A,FALSE,"MO(BASE)"}</definedName>
    <definedName name="AA_2" localSheetId="6" hidden="1">{"MO(BASE)",#N/A,FALSE,"MO(BASE)";"MO(BASE)1",#N/A,FALSE,"MO(BASE)";"MO(BASE)2",#N/A,FALSE,"MO(BASE)"}</definedName>
    <definedName name="AA_2" localSheetId="16" hidden="1">{"MO(BASE)",#N/A,FALSE,"MO(BASE)";"MO(BASE)1",#N/A,FALSE,"MO(BASE)";"MO(BASE)2",#N/A,FALSE,"MO(BASE)"}</definedName>
    <definedName name="AA_2" hidden="1">{"MO(BASE)",#N/A,FALSE,"MO(BASE)";"MO(BASE)1",#N/A,FALSE,"MO(BASE)";"MO(BASE)2",#N/A,FALSE,"MO(BASE)"}</definedName>
    <definedName name="AA_3" localSheetId="15" hidden="1">{"MO(BASE)",#N/A,FALSE,"MO(BASE)";"MO(BASE)1",#N/A,FALSE,"MO(BASE)";"MO(BASE)2",#N/A,FALSE,"MO(BASE)"}</definedName>
    <definedName name="AA_3" localSheetId="25" hidden="1">{"MO(BASE)",#N/A,FALSE,"MO(BASE)";"MO(BASE)1",#N/A,FALSE,"MO(BASE)";"MO(BASE)2",#N/A,FALSE,"MO(BASE)"}</definedName>
    <definedName name="AA_3" localSheetId="24" hidden="1">{"MO(BASE)",#N/A,FALSE,"MO(BASE)";"MO(BASE)1",#N/A,FALSE,"MO(BASE)";"MO(BASE)2",#N/A,FALSE,"MO(BASE)"}</definedName>
    <definedName name="AA_3" localSheetId="26" hidden="1">{"MO(BASE)",#N/A,FALSE,"MO(BASE)";"MO(BASE)1",#N/A,FALSE,"MO(BASE)";"MO(BASE)2",#N/A,FALSE,"MO(BASE)"}</definedName>
    <definedName name="AA_3" localSheetId="1" hidden="1">{"MO(BASE)",#N/A,FALSE,"MO(BASE)";"MO(BASE)1",#N/A,FALSE,"MO(BASE)";"MO(BASE)2",#N/A,FALSE,"MO(BASE)"}</definedName>
    <definedName name="AA_3" localSheetId="4" hidden="1">{"MO(BASE)",#N/A,FALSE,"MO(BASE)";"MO(BASE)1",#N/A,FALSE,"MO(BASE)";"MO(BASE)2",#N/A,FALSE,"MO(BASE)"}</definedName>
    <definedName name="AA_3" localSheetId="2" hidden="1">{"MO(BASE)",#N/A,FALSE,"MO(BASE)";"MO(BASE)1",#N/A,FALSE,"MO(BASE)";"MO(BASE)2",#N/A,FALSE,"MO(BASE)"}</definedName>
    <definedName name="AA_3" localSheetId="0" hidden="1">{"MO(BASE)",#N/A,FALSE,"MO(BASE)";"MO(BASE)1",#N/A,FALSE,"MO(BASE)";"MO(BASE)2",#N/A,FALSE,"MO(BASE)"}</definedName>
    <definedName name="AA_3" localSheetId="6" hidden="1">{"MO(BASE)",#N/A,FALSE,"MO(BASE)";"MO(BASE)1",#N/A,FALSE,"MO(BASE)";"MO(BASE)2",#N/A,FALSE,"MO(BASE)"}</definedName>
    <definedName name="AA_3" localSheetId="16" hidden="1">{"MO(BASE)",#N/A,FALSE,"MO(BASE)";"MO(BASE)1",#N/A,FALSE,"MO(BASE)";"MO(BASE)2",#N/A,FALSE,"MO(BASE)"}</definedName>
    <definedName name="AA_3" hidden="1">{"MO(BASE)",#N/A,FALSE,"MO(BASE)";"MO(BASE)1",#N/A,FALSE,"MO(BASE)";"MO(BASE)2",#N/A,FALSE,"MO(BASE)"}</definedName>
    <definedName name="AA_4" localSheetId="15" hidden="1">{"MO(BASE)",#N/A,FALSE,"MO(BASE)";"MO(BASE)1",#N/A,FALSE,"MO(BASE)";"MO(BASE)2",#N/A,FALSE,"MO(BASE)"}</definedName>
    <definedName name="AA_4" localSheetId="25" hidden="1">{"MO(BASE)",#N/A,FALSE,"MO(BASE)";"MO(BASE)1",#N/A,FALSE,"MO(BASE)";"MO(BASE)2",#N/A,FALSE,"MO(BASE)"}</definedName>
    <definedName name="AA_4" localSheetId="24" hidden="1">{"MO(BASE)",#N/A,FALSE,"MO(BASE)";"MO(BASE)1",#N/A,FALSE,"MO(BASE)";"MO(BASE)2",#N/A,FALSE,"MO(BASE)"}</definedName>
    <definedName name="AA_4" localSheetId="26" hidden="1">{"MO(BASE)",#N/A,FALSE,"MO(BASE)";"MO(BASE)1",#N/A,FALSE,"MO(BASE)";"MO(BASE)2",#N/A,FALSE,"MO(BASE)"}</definedName>
    <definedName name="AA_4" localSheetId="1" hidden="1">{"MO(BASE)",#N/A,FALSE,"MO(BASE)";"MO(BASE)1",#N/A,FALSE,"MO(BASE)";"MO(BASE)2",#N/A,FALSE,"MO(BASE)"}</definedName>
    <definedName name="AA_4" localSheetId="4" hidden="1">{"MO(BASE)",#N/A,FALSE,"MO(BASE)";"MO(BASE)1",#N/A,FALSE,"MO(BASE)";"MO(BASE)2",#N/A,FALSE,"MO(BASE)"}</definedName>
    <definedName name="AA_4" localSheetId="2" hidden="1">{"MO(BASE)",#N/A,FALSE,"MO(BASE)";"MO(BASE)1",#N/A,FALSE,"MO(BASE)";"MO(BASE)2",#N/A,FALSE,"MO(BASE)"}</definedName>
    <definedName name="AA_4" localSheetId="0" hidden="1">{"MO(BASE)",#N/A,FALSE,"MO(BASE)";"MO(BASE)1",#N/A,FALSE,"MO(BASE)";"MO(BASE)2",#N/A,FALSE,"MO(BASE)"}</definedName>
    <definedName name="AA_4" localSheetId="6" hidden="1">{"MO(BASE)",#N/A,FALSE,"MO(BASE)";"MO(BASE)1",#N/A,FALSE,"MO(BASE)";"MO(BASE)2",#N/A,FALSE,"MO(BASE)"}</definedName>
    <definedName name="AA_4" localSheetId="16" hidden="1">{"MO(BASE)",#N/A,FALSE,"MO(BASE)";"MO(BASE)1",#N/A,FALSE,"MO(BASE)";"MO(BASE)2",#N/A,FALSE,"MO(BASE)"}</definedName>
    <definedName name="AA_4" hidden="1">{"MO(BASE)",#N/A,FALSE,"MO(BASE)";"MO(BASE)1",#N/A,FALSE,"MO(BASE)";"MO(BASE)2",#N/A,FALSE,"MO(BASE)"}</definedName>
    <definedName name="AA_5" localSheetId="15" hidden="1">{"MO(BASE)",#N/A,FALSE,"MO(BASE)";"MO(BASE)1",#N/A,FALSE,"MO(BASE)";"MO(BASE)2",#N/A,FALSE,"MO(BASE)"}</definedName>
    <definedName name="AA_5" localSheetId="25" hidden="1">{"MO(BASE)",#N/A,FALSE,"MO(BASE)";"MO(BASE)1",#N/A,FALSE,"MO(BASE)";"MO(BASE)2",#N/A,FALSE,"MO(BASE)"}</definedName>
    <definedName name="AA_5" localSheetId="24" hidden="1">{"MO(BASE)",#N/A,FALSE,"MO(BASE)";"MO(BASE)1",#N/A,FALSE,"MO(BASE)";"MO(BASE)2",#N/A,FALSE,"MO(BASE)"}</definedName>
    <definedName name="AA_5" localSheetId="26" hidden="1">{"MO(BASE)",#N/A,FALSE,"MO(BASE)";"MO(BASE)1",#N/A,FALSE,"MO(BASE)";"MO(BASE)2",#N/A,FALSE,"MO(BASE)"}</definedName>
    <definedName name="AA_5" localSheetId="1" hidden="1">{"MO(BASE)",#N/A,FALSE,"MO(BASE)";"MO(BASE)1",#N/A,FALSE,"MO(BASE)";"MO(BASE)2",#N/A,FALSE,"MO(BASE)"}</definedName>
    <definedName name="AA_5" localSheetId="4" hidden="1">{"MO(BASE)",#N/A,FALSE,"MO(BASE)";"MO(BASE)1",#N/A,FALSE,"MO(BASE)";"MO(BASE)2",#N/A,FALSE,"MO(BASE)"}</definedName>
    <definedName name="AA_5" localSheetId="2" hidden="1">{"MO(BASE)",#N/A,FALSE,"MO(BASE)";"MO(BASE)1",#N/A,FALSE,"MO(BASE)";"MO(BASE)2",#N/A,FALSE,"MO(BASE)"}</definedName>
    <definedName name="AA_5" localSheetId="0" hidden="1">{"MO(BASE)",#N/A,FALSE,"MO(BASE)";"MO(BASE)1",#N/A,FALSE,"MO(BASE)";"MO(BASE)2",#N/A,FALSE,"MO(BASE)"}</definedName>
    <definedName name="AA_5" localSheetId="6" hidden="1">{"MO(BASE)",#N/A,FALSE,"MO(BASE)";"MO(BASE)1",#N/A,FALSE,"MO(BASE)";"MO(BASE)2",#N/A,FALSE,"MO(BASE)"}</definedName>
    <definedName name="AA_5" localSheetId="16" hidden="1">{"MO(BASE)",#N/A,FALSE,"MO(BASE)";"MO(BASE)1",#N/A,FALSE,"MO(BASE)";"MO(BASE)2",#N/A,FALSE,"MO(BASE)"}</definedName>
    <definedName name="AA_5" hidden="1">{"MO(BASE)",#N/A,FALSE,"MO(BASE)";"MO(BASE)1",#N/A,FALSE,"MO(BASE)";"MO(BASE)2",#N/A,FALSE,"MO(BASE)"}</definedName>
    <definedName name="AAA" localSheetId="26" hidden="1">#REF!</definedName>
    <definedName name="AAA" localSheetId="1" hidden="1">#REF!</definedName>
    <definedName name="AAA" localSheetId="4" hidden="1">#REF!</definedName>
    <definedName name="AAA" localSheetId="2" hidden="1">#REF!</definedName>
    <definedName name="A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" localSheetId="6" hidden="1">#REF!</definedName>
    <definedName name="AAA" hidden="1">#REF!</definedName>
    <definedName name="aaa_1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1" localSheetId="2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1" localSheetId="2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1" localSheetId="2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1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_1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1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2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2" localSheetId="2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2" localSheetId="2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2" localSheetId="2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2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2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2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2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2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2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3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3" localSheetId="2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3" localSheetId="2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3" localSheetId="2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3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3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3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3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3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3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4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4" localSheetId="2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4" localSheetId="2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4" localSheetId="2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4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4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4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4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4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4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5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5" localSheetId="2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5" localSheetId="2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5" localSheetId="2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5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5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5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5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5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5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a" localSheetId="1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6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0" hidden="1">{#N/A,#N/A,FALSE,"summary";#N/A,#N/A,FALSE,"SumGraph"}</definedName>
    <definedName name="aaaa" localSheetId="6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6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5" hidden="1">{#N/A,#N/A,FALSE,"summary";#N/A,#N/A,FALSE,"SumGraph"}</definedName>
    <definedName name="aaaa_1" localSheetId="25" hidden="1">{#N/A,#N/A,FALSE,"summary";#N/A,#N/A,FALSE,"SumGraph"}</definedName>
    <definedName name="aaaa_1" localSheetId="24" hidden="1">{#N/A,#N/A,FALSE,"summary";#N/A,#N/A,FALSE,"SumGraph"}</definedName>
    <definedName name="aaaa_1" localSheetId="26" hidden="1">{#N/A,#N/A,FALSE,"summary";#N/A,#N/A,FALSE,"SumGraph"}</definedName>
    <definedName name="aaaa_1" localSheetId="1" hidden="1">{#N/A,#N/A,FALSE,"summary";#N/A,#N/A,FALSE,"SumGraph"}</definedName>
    <definedName name="aaaa_1" localSheetId="4" hidden="1">{#N/A,#N/A,FALSE,"summary";#N/A,#N/A,FALSE,"SumGraph"}</definedName>
    <definedName name="aaaa_1" localSheetId="2" hidden="1">{#N/A,#N/A,FALSE,"summary";#N/A,#N/A,FALSE,"SumGraph"}</definedName>
    <definedName name="aaaa_1" localSheetId="0" hidden="1">{#N/A,#N/A,FALSE,"summary";#N/A,#N/A,FALSE,"SumGraph"}</definedName>
    <definedName name="aaaa_1" localSheetId="6" hidden="1">{#N/A,#N/A,FALSE,"summary";#N/A,#N/A,FALSE,"SumGraph"}</definedName>
    <definedName name="aaaa_1" localSheetId="16" hidden="1">{#N/A,#N/A,FALSE,"summary";#N/A,#N/A,FALSE,"SumGraph"}</definedName>
    <definedName name="aaaa_1" hidden="1">{#N/A,#N/A,FALSE,"summary";#N/A,#N/A,FALSE,"SumGraph"}</definedName>
    <definedName name="aaaa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localSheetId="0" hidden="1">#REF!</definedName>
    <definedName name="aaaaaaa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a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aa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aaaaaaaaaaaaaaaaa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aaaaaaaaaaaa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aaaaaaaaaaaa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aaaaaaaaaaaa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aaaaaa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aaaaaaaaaaa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aaaaaaaaaaa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aaaaaaaaaa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aaaaaaaaaaaa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aaaaaaaaaaaa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aaaaaa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aaaaaaaaaaa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aaaaaaaaaaaaa" localSheetId="15" hidden="1">#REF!</definedName>
    <definedName name="aaaaaaaaaaaaaaaaaaaaa" localSheetId="25" hidden="1">#REF!</definedName>
    <definedName name="aaaaaaaaaaaaaaaaaaaaa" localSheetId="26" hidden="1">#REF!</definedName>
    <definedName name="aaaaaaaaaaaaaaaaaaaaa" localSheetId="6" hidden="1">#REF!</definedName>
    <definedName name="aaaaaaaaaaaaaaaaaaaaa" localSheetId="16" hidden="1">#REF!</definedName>
    <definedName name="aaaaaaaaaaaaaaaaaaaaa" hidden="1">#REF!</definedName>
    <definedName name="aaaaaaaaaaaaaaaaaaaaaaaaaaaaaaaaaaaaaaaaaa" localSheetId="15" hidden="1">#REF!</definedName>
    <definedName name="aaaaaaaaaaaaaaaaaaaaaaaaaaaaaaaaaaaaaaaaaa" localSheetId="25" hidden="1">#REF!</definedName>
    <definedName name="aaaaaaaaaaaaaaaaaaaaaaaaaaaaaaaaaaaaaaaaaa" localSheetId="6" hidden="1">#REF!</definedName>
    <definedName name="aaaaaaaaaaaaaaaaaaaaaaaaaaaaaaaaaaaaaaaaaa" hidden="1">#REF!</definedName>
    <definedName name="aaad" localSheetId="15" hidden="1">{"Sin detalle",#N/A,FALSE,"Flujo (redondeado)";"Detallado",#N/A,FALSE,"Flujo (redondeado)"}</definedName>
    <definedName name="aaad" localSheetId="25" hidden="1">{"Sin detalle",#N/A,FALSE,"Flujo (redondeado)";"Detallado",#N/A,FALSE,"Flujo (redondeado)"}</definedName>
    <definedName name="aaad" localSheetId="24" hidden="1">{"Sin detalle",#N/A,FALSE,"Flujo (redondeado)";"Detallado",#N/A,FALSE,"Flujo (redondeado)"}</definedName>
    <definedName name="aaad" localSheetId="26" hidden="1">{"Sin detalle",#N/A,FALSE,"Flujo (redondeado)";"Detallado",#N/A,FALSE,"Flujo (redondeado)"}</definedName>
    <definedName name="aaad" localSheetId="1" hidden="1">{"Sin detalle",#N/A,FALSE,"Flujo (redondeado)";"Detallado",#N/A,FALSE,"Flujo (redondeado)"}</definedName>
    <definedName name="aaad" localSheetId="4" hidden="1">{"Sin detalle",#N/A,FALSE,"Flujo (redondeado)";"Detallado",#N/A,FALSE,"Flujo (redondeado)"}</definedName>
    <definedName name="aaad" localSheetId="2" hidden="1">{"Sin detalle",#N/A,FALSE,"Flujo (redondeado)";"Detallado",#N/A,FALSE,"Flujo (redondeado)"}</definedName>
    <definedName name="aaad" localSheetId="0" hidden="1">{"Sin detalle",#N/A,FALSE,"Flujo (redondeado)";"Detallado",#N/A,FALSE,"Flujo (redondeado)"}</definedName>
    <definedName name="aaad" localSheetId="6" hidden="1">{"Sin detalle",#N/A,FALSE,"Flujo (redondeado)";"Detallado",#N/A,FALSE,"Flujo (redondeado)"}</definedName>
    <definedName name="aaad" localSheetId="16" hidden="1">{"Sin detalle",#N/A,FALSE,"Flujo (redondeado)";"Detallado",#N/A,FALSE,"Flujo (redondeado)"}</definedName>
    <definedName name="aaad" hidden="1">{"Sin detalle",#N/A,FALSE,"Flujo (redondeado)";"Detallado",#N/A,FALSE,"Flujo (redondeado)"}</definedName>
    <definedName name="aaas" hidden="1">[6]mineral!#REF!</definedName>
    <definedName name="aaasds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c" localSheetId="15" hidden="1">{#N/A,#N/A,FALSE,"PEND INC";#N/A,#N/A,FALSE,"PEND MINM"}</definedName>
    <definedName name="aac" localSheetId="25" hidden="1">{#N/A,#N/A,FALSE,"PEND INC";#N/A,#N/A,FALSE,"PEND MINM"}</definedName>
    <definedName name="aac" localSheetId="24" hidden="1">{#N/A,#N/A,FALSE,"PEND INC";#N/A,#N/A,FALSE,"PEND MINM"}</definedName>
    <definedName name="aac" localSheetId="26" hidden="1">{#N/A,#N/A,FALSE,"PEND INC";#N/A,#N/A,FALSE,"PEND MINM"}</definedName>
    <definedName name="aac" localSheetId="1" hidden="1">{#N/A,#N/A,FALSE,"PEND INC";#N/A,#N/A,FALSE,"PEND MINM"}</definedName>
    <definedName name="aac" localSheetId="4" hidden="1">{#N/A,#N/A,FALSE,"PEND INC";#N/A,#N/A,FALSE,"PEND MINM"}</definedName>
    <definedName name="aac" localSheetId="2" hidden="1">{#N/A,#N/A,FALSE,"PEND INC";#N/A,#N/A,FALSE,"PEND MINM"}</definedName>
    <definedName name="aac" localSheetId="0" hidden="1">{#N/A,#N/A,FALSE,"PEND INC";#N/A,#N/A,FALSE,"PEND MINM"}</definedName>
    <definedName name="aac" localSheetId="6" hidden="1">{#N/A,#N/A,FALSE,"PEND INC";#N/A,#N/A,FALSE,"PEND MINM"}</definedName>
    <definedName name="aac" localSheetId="16" hidden="1">{#N/A,#N/A,FALSE,"PEND INC";#N/A,#N/A,FALSE,"PEND MINM"}</definedName>
    <definedName name="aac" hidden="1">{#N/A,#N/A,FALSE,"PEND INC";#N/A,#N/A,FALSE,"PEND MINM"}</definedName>
    <definedName name="aad" localSheetId="15" hidden="1">{"Sin detalle",#N/A,FALSE,"Flujo (redondeado)";"Detallado",#N/A,FALSE,"Flujo (redondeado)"}</definedName>
    <definedName name="aad" localSheetId="25" hidden="1">{"Sin detalle",#N/A,FALSE,"Flujo (redondeado)";"Detallado",#N/A,FALSE,"Flujo (redondeado)"}</definedName>
    <definedName name="aad" localSheetId="24" hidden="1">{"Sin detalle",#N/A,FALSE,"Flujo (redondeado)";"Detallado",#N/A,FALSE,"Flujo (redondeado)"}</definedName>
    <definedName name="aad" localSheetId="26" hidden="1">{"Sin detalle",#N/A,FALSE,"Flujo (redondeado)";"Detallado",#N/A,FALSE,"Flujo (redondeado)"}</definedName>
    <definedName name="aad" localSheetId="1" hidden="1">{"Sin detalle",#N/A,FALSE,"Flujo (redondeado)";"Detallado",#N/A,FALSE,"Flujo (redondeado)"}</definedName>
    <definedName name="aad" localSheetId="4" hidden="1">{"Sin detalle",#N/A,FALSE,"Flujo (redondeado)";"Detallado",#N/A,FALSE,"Flujo (redondeado)"}</definedName>
    <definedName name="aad" localSheetId="2" hidden="1">{"Sin detalle",#N/A,FALSE,"Flujo (redondeado)";"Detallado",#N/A,FALSE,"Flujo (redondeado)"}</definedName>
    <definedName name="aad" localSheetId="0" hidden="1">{"Sin detalle",#N/A,FALSE,"Flujo (redondeado)";"Detallado",#N/A,FALSE,"Flujo (redondeado)"}</definedName>
    <definedName name="aad" localSheetId="6" hidden="1">{"Sin detalle",#N/A,FALSE,"Flujo (redondeado)";"Detallado",#N/A,FALSE,"Flujo (redondeado)"}</definedName>
    <definedName name="aad" localSheetId="16" hidden="1">{"Sin detalle",#N/A,FALSE,"Flujo (redondeado)";"Detallado",#N/A,FALSE,"Flujo (redondeado)"}</definedName>
    <definedName name="aad" hidden="1">{"Sin detalle",#N/A,FALSE,"Flujo (redondeado)";"Detallado",#N/A,FALSE,"Flujo (redondeado)"}</definedName>
    <definedName name="aasdadccaca" hidden="1">'[1]GEN-TEC-02'!#REF!</definedName>
    <definedName name="AASS" localSheetId="15" hidden="1">{"Sin detalle",#N/A,FALSE,"Flujo (redondeado)";"Detallado",#N/A,FALSE,"Flujo (redondeado)"}</definedName>
    <definedName name="AASS" localSheetId="25" hidden="1">{"Sin detalle",#N/A,FALSE,"Flujo (redondeado)";"Detallado",#N/A,FALSE,"Flujo (redondeado)"}</definedName>
    <definedName name="AASS" localSheetId="24" hidden="1">{"Sin detalle",#N/A,FALSE,"Flujo (redondeado)";"Detallado",#N/A,FALSE,"Flujo (redondeado)"}</definedName>
    <definedName name="AASS" localSheetId="26" hidden="1">{"Sin detalle",#N/A,FALSE,"Flujo (redondeado)";"Detallado",#N/A,FALSE,"Flujo (redondeado)"}</definedName>
    <definedName name="AASS" localSheetId="1" hidden="1">{"Sin detalle",#N/A,FALSE,"Flujo (redondeado)";"Detallado",#N/A,FALSE,"Flujo (redondeado)"}</definedName>
    <definedName name="AASS" localSheetId="4" hidden="1">{"Sin detalle",#N/A,FALSE,"Flujo (redondeado)";"Detallado",#N/A,FALSE,"Flujo (redondeado)"}</definedName>
    <definedName name="AASS" localSheetId="2" hidden="1">{"Sin detalle",#N/A,FALSE,"Flujo (redondeado)";"Detallado",#N/A,FALSE,"Flujo (redondeado)"}</definedName>
    <definedName name="AASS" localSheetId="0" hidden="1">{"Sin detalle",#N/A,FALSE,"Flujo (redondeado)";"Detallado",#N/A,FALSE,"Flujo (redondeado)"}</definedName>
    <definedName name="AASS" localSheetId="6" hidden="1">{"Sin detalle",#N/A,FALSE,"Flujo (redondeado)";"Detallado",#N/A,FALSE,"Flujo (redondeado)"}</definedName>
    <definedName name="AASS" localSheetId="16" hidden="1">{"Sin detalle",#N/A,FALSE,"Flujo (redondeado)";"Detallado",#N/A,FALSE,"Flujo (redondeado)"}</definedName>
    <definedName name="AASS" hidden="1">{"Sin detalle",#N/A,FALSE,"Flujo (redondeado)";"Detallado",#N/A,FALSE,"Flujo (redondeado)"}</definedName>
    <definedName name="ab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baba" localSheetId="15" hidden="1">{#N/A,#N/A,TRUE,"Costos_Subg_Hid"}</definedName>
    <definedName name="abababa" localSheetId="25" hidden="1">{#N/A,#N/A,TRUE,"Costos_Subg_Hid"}</definedName>
    <definedName name="abababa" localSheetId="24" hidden="1">{#N/A,#N/A,TRUE,"Costos_Subg_Hid"}</definedName>
    <definedName name="abababa" localSheetId="26" hidden="1">{#N/A,#N/A,TRUE,"Costos_Subg_Hid"}</definedName>
    <definedName name="abababa" localSheetId="1" hidden="1">{#N/A,#N/A,TRUE,"Costos_Subg_Hid"}</definedName>
    <definedName name="abababa" localSheetId="4" hidden="1">{#N/A,#N/A,TRUE,"Costos_Subg_Hid"}</definedName>
    <definedName name="abababa" localSheetId="2" hidden="1">{#N/A,#N/A,TRUE,"Costos_Subg_Hid"}</definedName>
    <definedName name="abababa" localSheetId="0" hidden="1">{#N/A,#N/A,TRUE,"Costos_Subg_Hid"}</definedName>
    <definedName name="abababa" localSheetId="6" hidden="1">{#N/A,#N/A,TRUE,"Costos_Subg_Hid"}</definedName>
    <definedName name="abababa" localSheetId="16" hidden="1">{#N/A,#N/A,TRUE,"Costos_Subg_Hid"}</definedName>
    <definedName name="abababa" hidden="1">{#N/A,#N/A,TRUE,"Costos_Subg_Hid"}</definedName>
    <definedName name="ABARTH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1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1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1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1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1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1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b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b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b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b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b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b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b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b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b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b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C" localSheetId="15" hidden="1">{#N/A,#N/A,FALSE,"Total_OC015";#N/A,#N/A,FALSE,"ADMIN";#N/A,#N/A,FALSE,"PROCES";#N/A,#N/A,FALSE,"mecan";#N/A,#N/A,FALSE,"civil";#N/A,#N/A,FALSE,"CAÑER";#N/A,#N/A,FALSE,"ELEC";#N/A,#N/A,FALSE,"INSTR"}</definedName>
    <definedName name="ABC" localSheetId="25" hidden="1">{#N/A,#N/A,FALSE,"Total_OC015";#N/A,#N/A,FALSE,"ADMIN";#N/A,#N/A,FALSE,"PROCES";#N/A,#N/A,FALSE,"mecan";#N/A,#N/A,FALSE,"civil";#N/A,#N/A,FALSE,"CAÑER";#N/A,#N/A,FALSE,"ELEC";#N/A,#N/A,FALSE,"INSTR"}</definedName>
    <definedName name="ABC" localSheetId="24" hidden="1">{#N/A,#N/A,FALSE,"Total_OC015";#N/A,#N/A,FALSE,"ADMIN";#N/A,#N/A,FALSE,"PROCES";#N/A,#N/A,FALSE,"mecan";#N/A,#N/A,FALSE,"civil";#N/A,#N/A,FALSE,"CAÑER";#N/A,#N/A,FALSE,"ELEC";#N/A,#N/A,FALSE,"INSTR"}</definedName>
    <definedName name="ABC" localSheetId="26" hidden="1">{#N/A,#N/A,FALSE,"Total_OC015";#N/A,#N/A,FALSE,"ADMIN";#N/A,#N/A,FALSE,"PROCES";#N/A,#N/A,FALSE,"mecan";#N/A,#N/A,FALSE,"civil";#N/A,#N/A,FALSE,"CAÑER";#N/A,#N/A,FALSE,"ELEC";#N/A,#N/A,FALSE,"INSTR"}</definedName>
    <definedName name="ABC" localSheetId="1" hidden="1">{#N/A,#N/A,FALSE,"Total_OC015";#N/A,#N/A,FALSE,"ADMIN";#N/A,#N/A,FALSE,"PROCES";#N/A,#N/A,FALSE,"mecan";#N/A,#N/A,FALSE,"civil";#N/A,#N/A,FALSE,"CAÑER";#N/A,#N/A,FALSE,"ELEC";#N/A,#N/A,FALSE,"INSTR"}</definedName>
    <definedName name="ABC" localSheetId="4" hidden="1">{#N/A,#N/A,FALSE,"Total_OC015";#N/A,#N/A,FALSE,"ADMIN";#N/A,#N/A,FALSE,"PROCES";#N/A,#N/A,FALSE,"mecan";#N/A,#N/A,FALSE,"civil";#N/A,#N/A,FALSE,"CAÑER";#N/A,#N/A,FALSE,"ELEC";#N/A,#N/A,FALSE,"INSTR"}</definedName>
    <definedName name="ABC" localSheetId="2" hidden="1">{#N/A,#N/A,FALSE,"Total_OC015";#N/A,#N/A,FALSE,"ADMIN";#N/A,#N/A,FALSE,"PROCES";#N/A,#N/A,FALSE,"mecan";#N/A,#N/A,FALSE,"civil";#N/A,#N/A,FALSE,"CAÑER";#N/A,#N/A,FALSE,"ELEC";#N/A,#N/A,FALSE,"INSTR"}</definedName>
    <definedName name="ABC" localSheetId="0" hidden="1">{#N/A,#N/A,FALSE,"Total_OC015";#N/A,#N/A,FALSE,"ADMIN";#N/A,#N/A,FALSE,"PROCES";#N/A,#N/A,FALSE,"mecan";#N/A,#N/A,FALSE,"civil";#N/A,#N/A,FALSE,"CAÑER";#N/A,#N/A,FALSE,"ELEC";#N/A,#N/A,FALSE,"INSTR"}</definedName>
    <definedName name="ABC" localSheetId="6" hidden="1">{#N/A,#N/A,FALSE,"Total_OC015";#N/A,#N/A,FALSE,"ADMIN";#N/A,#N/A,FALSE,"PROCES";#N/A,#N/A,FALSE,"mecan";#N/A,#N/A,FALSE,"civil";#N/A,#N/A,FALSE,"CAÑER";#N/A,#N/A,FALSE,"ELEC";#N/A,#N/A,FALSE,"INSTR"}</definedName>
    <definedName name="ABC" localSheetId="16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localSheetId="15" hidden="1">{#N/A,#N/A,FALSE,"Total_OC015";#N/A,#N/A,FALSE,"ADMIN";#N/A,#N/A,FALSE,"PROCES";#N/A,#N/A,FALSE,"mecan";#N/A,#N/A,FALSE,"civil";#N/A,#N/A,FALSE,"CAÑER";#N/A,#N/A,FALSE,"ELEC";#N/A,#N/A,FALSE,"INSTR"}</definedName>
    <definedName name="ABC_1" localSheetId="25" hidden="1">{#N/A,#N/A,FALSE,"Total_OC015";#N/A,#N/A,FALSE,"ADMIN";#N/A,#N/A,FALSE,"PROCES";#N/A,#N/A,FALSE,"mecan";#N/A,#N/A,FALSE,"civil";#N/A,#N/A,FALSE,"CAÑER";#N/A,#N/A,FALSE,"ELEC";#N/A,#N/A,FALSE,"INSTR"}</definedName>
    <definedName name="ABC_1" localSheetId="24" hidden="1">{#N/A,#N/A,FALSE,"Total_OC015";#N/A,#N/A,FALSE,"ADMIN";#N/A,#N/A,FALSE,"PROCES";#N/A,#N/A,FALSE,"mecan";#N/A,#N/A,FALSE,"civil";#N/A,#N/A,FALSE,"CAÑER";#N/A,#N/A,FALSE,"ELEC";#N/A,#N/A,FALSE,"INSTR"}</definedName>
    <definedName name="ABC_1" localSheetId="26" hidden="1">{#N/A,#N/A,FALSE,"Total_OC015";#N/A,#N/A,FALSE,"ADMIN";#N/A,#N/A,FALSE,"PROCES";#N/A,#N/A,FALSE,"mecan";#N/A,#N/A,FALSE,"civil";#N/A,#N/A,FALSE,"CAÑER";#N/A,#N/A,FALSE,"ELEC";#N/A,#N/A,FALSE,"INSTR"}</definedName>
    <definedName name="ABC_1" localSheetId="1" hidden="1">{#N/A,#N/A,FALSE,"Total_OC015";#N/A,#N/A,FALSE,"ADMIN";#N/A,#N/A,FALSE,"PROCES";#N/A,#N/A,FALSE,"mecan";#N/A,#N/A,FALSE,"civil";#N/A,#N/A,FALSE,"CAÑER";#N/A,#N/A,FALSE,"ELEC";#N/A,#N/A,FALSE,"INSTR"}</definedName>
    <definedName name="ABC_1" localSheetId="4" hidden="1">{#N/A,#N/A,FALSE,"Total_OC015";#N/A,#N/A,FALSE,"ADMIN";#N/A,#N/A,FALSE,"PROCES";#N/A,#N/A,FALSE,"mecan";#N/A,#N/A,FALSE,"civil";#N/A,#N/A,FALSE,"CAÑER";#N/A,#N/A,FALSE,"ELEC";#N/A,#N/A,FALSE,"INSTR"}</definedName>
    <definedName name="ABC_1" localSheetId="2" hidden="1">{#N/A,#N/A,FALSE,"Total_OC015";#N/A,#N/A,FALSE,"ADMIN";#N/A,#N/A,FALSE,"PROCES";#N/A,#N/A,FALSE,"mecan";#N/A,#N/A,FALSE,"civil";#N/A,#N/A,FALSE,"CAÑER";#N/A,#N/A,FALSE,"ELEC";#N/A,#N/A,FALSE,"INSTR"}</definedName>
    <definedName name="ABC_1" localSheetId="0" hidden="1">{#N/A,#N/A,FALSE,"Total_OC015";#N/A,#N/A,FALSE,"ADMIN";#N/A,#N/A,FALSE,"PROCES";#N/A,#N/A,FALSE,"mecan";#N/A,#N/A,FALSE,"civil";#N/A,#N/A,FALSE,"CAÑER";#N/A,#N/A,FALSE,"ELEC";#N/A,#N/A,FALSE,"INSTR"}</definedName>
    <definedName name="ABC_1" localSheetId="6" hidden="1">{#N/A,#N/A,FALSE,"Total_OC015";#N/A,#N/A,FALSE,"ADMIN";#N/A,#N/A,FALSE,"PROCES";#N/A,#N/A,FALSE,"mecan";#N/A,#N/A,FALSE,"civil";#N/A,#N/A,FALSE,"CAÑER";#N/A,#N/A,FALSE,"ELEC";#N/A,#N/A,FALSE,"INSTR"}</definedName>
    <definedName name="ABC_1" localSheetId="16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localSheetId="15" hidden="1">{#N/A,#N/A,FALSE,"Total_OC015";#N/A,#N/A,FALSE,"ADMIN";#N/A,#N/A,FALSE,"PROCES";#N/A,#N/A,FALSE,"mecan";#N/A,#N/A,FALSE,"civil";#N/A,#N/A,FALSE,"CAÑER";#N/A,#N/A,FALSE,"ELEC";#N/A,#N/A,FALSE,"INSTR"}</definedName>
    <definedName name="ABC_2" localSheetId="25" hidden="1">{#N/A,#N/A,FALSE,"Total_OC015";#N/A,#N/A,FALSE,"ADMIN";#N/A,#N/A,FALSE,"PROCES";#N/A,#N/A,FALSE,"mecan";#N/A,#N/A,FALSE,"civil";#N/A,#N/A,FALSE,"CAÑER";#N/A,#N/A,FALSE,"ELEC";#N/A,#N/A,FALSE,"INSTR"}</definedName>
    <definedName name="ABC_2" localSheetId="24" hidden="1">{#N/A,#N/A,FALSE,"Total_OC015";#N/A,#N/A,FALSE,"ADMIN";#N/A,#N/A,FALSE,"PROCES";#N/A,#N/A,FALSE,"mecan";#N/A,#N/A,FALSE,"civil";#N/A,#N/A,FALSE,"CAÑER";#N/A,#N/A,FALSE,"ELEC";#N/A,#N/A,FALSE,"INSTR"}</definedName>
    <definedName name="ABC_2" localSheetId="26" hidden="1">{#N/A,#N/A,FALSE,"Total_OC015";#N/A,#N/A,FALSE,"ADMIN";#N/A,#N/A,FALSE,"PROCES";#N/A,#N/A,FALSE,"mecan";#N/A,#N/A,FALSE,"civil";#N/A,#N/A,FALSE,"CAÑER";#N/A,#N/A,FALSE,"ELEC";#N/A,#N/A,FALSE,"INSTR"}</definedName>
    <definedName name="ABC_2" localSheetId="1" hidden="1">{#N/A,#N/A,FALSE,"Total_OC015";#N/A,#N/A,FALSE,"ADMIN";#N/A,#N/A,FALSE,"PROCES";#N/A,#N/A,FALSE,"mecan";#N/A,#N/A,FALSE,"civil";#N/A,#N/A,FALSE,"CAÑER";#N/A,#N/A,FALSE,"ELEC";#N/A,#N/A,FALSE,"INSTR"}</definedName>
    <definedName name="ABC_2" localSheetId="4" hidden="1">{#N/A,#N/A,FALSE,"Total_OC015";#N/A,#N/A,FALSE,"ADMIN";#N/A,#N/A,FALSE,"PROCES";#N/A,#N/A,FALSE,"mecan";#N/A,#N/A,FALSE,"civil";#N/A,#N/A,FALSE,"CAÑER";#N/A,#N/A,FALSE,"ELEC";#N/A,#N/A,FALSE,"INSTR"}</definedName>
    <definedName name="ABC_2" localSheetId="2" hidden="1">{#N/A,#N/A,FALSE,"Total_OC015";#N/A,#N/A,FALSE,"ADMIN";#N/A,#N/A,FALSE,"PROCES";#N/A,#N/A,FALSE,"mecan";#N/A,#N/A,FALSE,"civil";#N/A,#N/A,FALSE,"CAÑER";#N/A,#N/A,FALSE,"ELEC";#N/A,#N/A,FALSE,"INSTR"}</definedName>
    <definedName name="ABC_2" localSheetId="0" hidden="1">{#N/A,#N/A,FALSE,"Total_OC015";#N/A,#N/A,FALSE,"ADMIN";#N/A,#N/A,FALSE,"PROCES";#N/A,#N/A,FALSE,"mecan";#N/A,#N/A,FALSE,"civil";#N/A,#N/A,FALSE,"CAÑER";#N/A,#N/A,FALSE,"ELEC";#N/A,#N/A,FALSE,"INSTR"}</definedName>
    <definedName name="ABC_2" localSheetId="6" hidden="1">{#N/A,#N/A,FALSE,"Total_OC015";#N/A,#N/A,FALSE,"ADMIN";#N/A,#N/A,FALSE,"PROCES";#N/A,#N/A,FALSE,"mecan";#N/A,#N/A,FALSE,"civil";#N/A,#N/A,FALSE,"CAÑER";#N/A,#N/A,FALSE,"ELEC";#N/A,#N/A,FALSE,"INSTR"}</definedName>
    <definedName name="ABC_2" localSheetId="16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C_3" localSheetId="15" hidden="1">{#N/A,#N/A,FALSE,"Total_OC015";#N/A,#N/A,FALSE,"ADMIN";#N/A,#N/A,FALSE,"PROCES";#N/A,#N/A,FALSE,"mecan";#N/A,#N/A,FALSE,"civil";#N/A,#N/A,FALSE,"CAÑER";#N/A,#N/A,FALSE,"ELEC";#N/A,#N/A,FALSE,"INSTR"}</definedName>
    <definedName name="ABC_3" localSheetId="25" hidden="1">{#N/A,#N/A,FALSE,"Total_OC015";#N/A,#N/A,FALSE,"ADMIN";#N/A,#N/A,FALSE,"PROCES";#N/A,#N/A,FALSE,"mecan";#N/A,#N/A,FALSE,"civil";#N/A,#N/A,FALSE,"CAÑER";#N/A,#N/A,FALSE,"ELEC";#N/A,#N/A,FALSE,"INSTR"}</definedName>
    <definedName name="ABC_3" localSheetId="24" hidden="1">{#N/A,#N/A,FALSE,"Total_OC015";#N/A,#N/A,FALSE,"ADMIN";#N/A,#N/A,FALSE,"PROCES";#N/A,#N/A,FALSE,"mecan";#N/A,#N/A,FALSE,"civil";#N/A,#N/A,FALSE,"CAÑER";#N/A,#N/A,FALSE,"ELEC";#N/A,#N/A,FALSE,"INSTR"}</definedName>
    <definedName name="ABC_3" localSheetId="26" hidden="1">{#N/A,#N/A,FALSE,"Total_OC015";#N/A,#N/A,FALSE,"ADMIN";#N/A,#N/A,FALSE,"PROCES";#N/A,#N/A,FALSE,"mecan";#N/A,#N/A,FALSE,"civil";#N/A,#N/A,FALSE,"CAÑER";#N/A,#N/A,FALSE,"ELEC";#N/A,#N/A,FALSE,"INSTR"}</definedName>
    <definedName name="ABC_3" localSheetId="1" hidden="1">{#N/A,#N/A,FALSE,"Total_OC015";#N/A,#N/A,FALSE,"ADMIN";#N/A,#N/A,FALSE,"PROCES";#N/A,#N/A,FALSE,"mecan";#N/A,#N/A,FALSE,"civil";#N/A,#N/A,FALSE,"CAÑER";#N/A,#N/A,FALSE,"ELEC";#N/A,#N/A,FALSE,"INSTR"}</definedName>
    <definedName name="ABC_3" localSheetId="4" hidden="1">{#N/A,#N/A,FALSE,"Total_OC015";#N/A,#N/A,FALSE,"ADMIN";#N/A,#N/A,FALSE,"PROCES";#N/A,#N/A,FALSE,"mecan";#N/A,#N/A,FALSE,"civil";#N/A,#N/A,FALSE,"CAÑER";#N/A,#N/A,FALSE,"ELEC";#N/A,#N/A,FALSE,"INSTR"}</definedName>
    <definedName name="ABC_3" localSheetId="2" hidden="1">{#N/A,#N/A,FALSE,"Total_OC015";#N/A,#N/A,FALSE,"ADMIN";#N/A,#N/A,FALSE,"PROCES";#N/A,#N/A,FALSE,"mecan";#N/A,#N/A,FALSE,"civil";#N/A,#N/A,FALSE,"CAÑER";#N/A,#N/A,FALSE,"ELEC";#N/A,#N/A,FALSE,"INSTR"}</definedName>
    <definedName name="ABC_3" localSheetId="0" hidden="1">{#N/A,#N/A,FALSE,"Total_OC015";#N/A,#N/A,FALSE,"ADMIN";#N/A,#N/A,FALSE,"PROCES";#N/A,#N/A,FALSE,"mecan";#N/A,#N/A,FALSE,"civil";#N/A,#N/A,FALSE,"CAÑER";#N/A,#N/A,FALSE,"ELEC";#N/A,#N/A,FALSE,"INSTR"}</definedName>
    <definedName name="ABC_3" localSheetId="6" hidden="1">{#N/A,#N/A,FALSE,"Total_OC015";#N/A,#N/A,FALSE,"ADMIN";#N/A,#N/A,FALSE,"PROCES";#N/A,#N/A,FALSE,"mecan";#N/A,#N/A,FALSE,"civil";#N/A,#N/A,FALSE,"CAÑER";#N/A,#N/A,FALSE,"ELEC";#N/A,#N/A,FALSE,"INSTR"}</definedName>
    <definedName name="ABC_3" localSheetId="16" hidden="1">{#N/A,#N/A,FALSE,"Total_OC015";#N/A,#N/A,FALSE,"ADMIN";#N/A,#N/A,FALSE,"PROCES";#N/A,#N/A,FALSE,"mecan";#N/A,#N/A,FALSE,"civil";#N/A,#N/A,FALSE,"CAÑER";#N/A,#N/A,FALSE,"ELEC";#N/A,#N/A,FALSE,"INSTR"}</definedName>
    <definedName name="ABC_3" hidden="1">{#N/A,#N/A,FALSE,"Total_OC015";#N/A,#N/A,FALSE,"ADMIN";#N/A,#N/A,FALSE,"PROCES";#N/A,#N/A,FALSE,"mecan";#N/A,#N/A,FALSE,"civil";#N/A,#N/A,FALSE,"CAÑER";#N/A,#N/A,FALSE,"ELEC";#N/A,#N/A,FALSE,"INSTR"}</definedName>
    <definedName name="ABC_4" localSheetId="15" hidden="1">{#N/A,#N/A,FALSE,"Total_OC015";#N/A,#N/A,FALSE,"ADMIN";#N/A,#N/A,FALSE,"PROCES";#N/A,#N/A,FALSE,"mecan";#N/A,#N/A,FALSE,"civil";#N/A,#N/A,FALSE,"CAÑER";#N/A,#N/A,FALSE,"ELEC";#N/A,#N/A,FALSE,"INSTR"}</definedName>
    <definedName name="ABC_4" localSheetId="25" hidden="1">{#N/A,#N/A,FALSE,"Total_OC015";#N/A,#N/A,FALSE,"ADMIN";#N/A,#N/A,FALSE,"PROCES";#N/A,#N/A,FALSE,"mecan";#N/A,#N/A,FALSE,"civil";#N/A,#N/A,FALSE,"CAÑER";#N/A,#N/A,FALSE,"ELEC";#N/A,#N/A,FALSE,"INSTR"}</definedName>
    <definedName name="ABC_4" localSheetId="24" hidden="1">{#N/A,#N/A,FALSE,"Total_OC015";#N/A,#N/A,FALSE,"ADMIN";#N/A,#N/A,FALSE,"PROCES";#N/A,#N/A,FALSE,"mecan";#N/A,#N/A,FALSE,"civil";#N/A,#N/A,FALSE,"CAÑER";#N/A,#N/A,FALSE,"ELEC";#N/A,#N/A,FALSE,"INSTR"}</definedName>
    <definedName name="ABC_4" localSheetId="26" hidden="1">{#N/A,#N/A,FALSE,"Total_OC015";#N/A,#N/A,FALSE,"ADMIN";#N/A,#N/A,FALSE,"PROCES";#N/A,#N/A,FALSE,"mecan";#N/A,#N/A,FALSE,"civil";#N/A,#N/A,FALSE,"CAÑER";#N/A,#N/A,FALSE,"ELEC";#N/A,#N/A,FALSE,"INSTR"}</definedName>
    <definedName name="ABC_4" localSheetId="1" hidden="1">{#N/A,#N/A,FALSE,"Total_OC015";#N/A,#N/A,FALSE,"ADMIN";#N/A,#N/A,FALSE,"PROCES";#N/A,#N/A,FALSE,"mecan";#N/A,#N/A,FALSE,"civil";#N/A,#N/A,FALSE,"CAÑER";#N/A,#N/A,FALSE,"ELEC";#N/A,#N/A,FALSE,"INSTR"}</definedName>
    <definedName name="ABC_4" localSheetId="4" hidden="1">{#N/A,#N/A,FALSE,"Total_OC015";#N/A,#N/A,FALSE,"ADMIN";#N/A,#N/A,FALSE,"PROCES";#N/A,#N/A,FALSE,"mecan";#N/A,#N/A,FALSE,"civil";#N/A,#N/A,FALSE,"CAÑER";#N/A,#N/A,FALSE,"ELEC";#N/A,#N/A,FALSE,"INSTR"}</definedName>
    <definedName name="ABC_4" localSheetId="2" hidden="1">{#N/A,#N/A,FALSE,"Total_OC015";#N/A,#N/A,FALSE,"ADMIN";#N/A,#N/A,FALSE,"PROCES";#N/A,#N/A,FALSE,"mecan";#N/A,#N/A,FALSE,"civil";#N/A,#N/A,FALSE,"CAÑER";#N/A,#N/A,FALSE,"ELEC";#N/A,#N/A,FALSE,"INSTR"}</definedName>
    <definedName name="ABC_4" localSheetId="0" hidden="1">{#N/A,#N/A,FALSE,"Total_OC015";#N/A,#N/A,FALSE,"ADMIN";#N/A,#N/A,FALSE,"PROCES";#N/A,#N/A,FALSE,"mecan";#N/A,#N/A,FALSE,"civil";#N/A,#N/A,FALSE,"CAÑER";#N/A,#N/A,FALSE,"ELEC";#N/A,#N/A,FALSE,"INSTR"}</definedName>
    <definedName name="ABC_4" localSheetId="6" hidden="1">{#N/A,#N/A,FALSE,"Total_OC015";#N/A,#N/A,FALSE,"ADMIN";#N/A,#N/A,FALSE,"PROCES";#N/A,#N/A,FALSE,"mecan";#N/A,#N/A,FALSE,"civil";#N/A,#N/A,FALSE,"CAÑER";#N/A,#N/A,FALSE,"ELEC";#N/A,#N/A,FALSE,"INSTR"}</definedName>
    <definedName name="ABC_4" localSheetId="16" hidden="1">{#N/A,#N/A,FALSE,"Total_OC015";#N/A,#N/A,FALSE,"ADMIN";#N/A,#N/A,FALSE,"PROCES";#N/A,#N/A,FALSE,"mecan";#N/A,#N/A,FALSE,"civil";#N/A,#N/A,FALSE,"CAÑER";#N/A,#N/A,FALSE,"ELEC";#N/A,#N/A,FALSE,"INSTR"}</definedName>
    <definedName name="ABC_4" hidden="1">{#N/A,#N/A,FALSE,"Total_OC015";#N/A,#N/A,FALSE,"ADMIN";#N/A,#N/A,FALSE,"PROCES";#N/A,#N/A,FALSE,"mecan";#N/A,#N/A,FALSE,"civil";#N/A,#N/A,FALSE,"CAÑER";#N/A,#N/A,FALSE,"ELEC";#N/A,#N/A,FALSE,"INSTR"}</definedName>
    <definedName name="ABC_5" localSheetId="15" hidden="1">{#N/A,#N/A,FALSE,"Total_OC015";#N/A,#N/A,FALSE,"ADMIN";#N/A,#N/A,FALSE,"PROCES";#N/A,#N/A,FALSE,"mecan";#N/A,#N/A,FALSE,"civil";#N/A,#N/A,FALSE,"CAÑER";#N/A,#N/A,FALSE,"ELEC";#N/A,#N/A,FALSE,"INSTR"}</definedName>
    <definedName name="ABC_5" localSheetId="25" hidden="1">{#N/A,#N/A,FALSE,"Total_OC015";#N/A,#N/A,FALSE,"ADMIN";#N/A,#N/A,FALSE,"PROCES";#N/A,#N/A,FALSE,"mecan";#N/A,#N/A,FALSE,"civil";#N/A,#N/A,FALSE,"CAÑER";#N/A,#N/A,FALSE,"ELEC";#N/A,#N/A,FALSE,"INSTR"}</definedName>
    <definedName name="ABC_5" localSheetId="24" hidden="1">{#N/A,#N/A,FALSE,"Total_OC015";#N/A,#N/A,FALSE,"ADMIN";#N/A,#N/A,FALSE,"PROCES";#N/A,#N/A,FALSE,"mecan";#N/A,#N/A,FALSE,"civil";#N/A,#N/A,FALSE,"CAÑER";#N/A,#N/A,FALSE,"ELEC";#N/A,#N/A,FALSE,"INSTR"}</definedName>
    <definedName name="ABC_5" localSheetId="26" hidden="1">{#N/A,#N/A,FALSE,"Total_OC015";#N/A,#N/A,FALSE,"ADMIN";#N/A,#N/A,FALSE,"PROCES";#N/A,#N/A,FALSE,"mecan";#N/A,#N/A,FALSE,"civil";#N/A,#N/A,FALSE,"CAÑER";#N/A,#N/A,FALSE,"ELEC";#N/A,#N/A,FALSE,"INSTR"}</definedName>
    <definedName name="ABC_5" localSheetId="1" hidden="1">{#N/A,#N/A,FALSE,"Total_OC015";#N/A,#N/A,FALSE,"ADMIN";#N/A,#N/A,FALSE,"PROCES";#N/A,#N/A,FALSE,"mecan";#N/A,#N/A,FALSE,"civil";#N/A,#N/A,FALSE,"CAÑER";#N/A,#N/A,FALSE,"ELEC";#N/A,#N/A,FALSE,"INSTR"}</definedName>
    <definedName name="ABC_5" localSheetId="4" hidden="1">{#N/A,#N/A,FALSE,"Total_OC015";#N/A,#N/A,FALSE,"ADMIN";#N/A,#N/A,FALSE,"PROCES";#N/A,#N/A,FALSE,"mecan";#N/A,#N/A,FALSE,"civil";#N/A,#N/A,FALSE,"CAÑER";#N/A,#N/A,FALSE,"ELEC";#N/A,#N/A,FALSE,"INSTR"}</definedName>
    <definedName name="ABC_5" localSheetId="2" hidden="1">{#N/A,#N/A,FALSE,"Total_OC015";#N/A,#N/A,FALSE,"ADMIN";#N/A,#N/A,FALSE,"PROCES";#N/A,#N/A,FALSE,"mecan";#N/A,#N/A,FALSE,"civil";#N/A,#N/A,FALSE,"CAÑER";#N/A,#N/A,FALSE,"ELEC";#N/A,#N/A,FALSE,"INSTR"}</definedName>
    <definedName name="ABC_5" localSheetId="0" hidden="1">{#N/A,#N/A,FALSE,"Total_OC015";#N/A,#N/A,FALSE,"ADMIN";#N/A,#N/A,FALSE,"PROCES";#N/A,#N/A,FALSE,"mecan";#N/A,#N/A,FALSE,"civil";#N/A,#N/A,FALSE,"CAÑER";#N/A,#N/A,FALSE,"ELEC";#N/A,#N/A,FALSE,"INSTR"}</definedName>
    <definedName name="ABC_5" localSheetId="6" hidden="1">{#N/A,#N/A,FALSE,"Total_OC015";#N/A,#N/A,FALSE,"ADMIN";#N/A,#N/A,FALSE,"PROCES";#N/A,#N/A,FALSE,"mecan";#N/A,#N/A,FALSE,"civil";#N/A,#N/A,FALSE,"CAÑER";#N/A,#N/A,FALSE,"ELEC";#N/A,#N/A,FALSE,"INSTR"}</definedName>
    <definedName name="ABC_5" localSheetId="16" hidden="1">{#N/A,#N/A,FALSE,"Total_OC015";#N/A,#N/A,FALSE,"ADMIN";#N/A,#N/A,FALSE,"PROCES";#N/A,#N/A,FALSE,"mecan";#N/A,#N/A,FALSE,"civil";#N/A,#N/A,FALSE,"CAÑER";#N/A,#N/A,FALSE,"ELEC";#N/A,#N/A,FALSE,"INSTR"}</definedName>
    <definedName name="ABC_5" hidden="1">{#N/A,#N/A,FALSE,"Total_OC015";#N/A,#N/A,FALSE,"ADMIN";#N/A,#N/A,FALSE,"PROCES";#N/A,#N/A,FALSE,"mecan";#N/A,#N/A,FALSE,"civil";#N/A,#N/A,FALSE,"CAÑER";#N/A,#N/A,FALSE,"ELEC";#N/A,#N/A,FALSE,"INSTR"}</definedName>
    <definedName name="abd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d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d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d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d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d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d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cacac" localSheetId="15" hidden="1">{#N/A,#N/A,FALSE,"Costos_Elem_Hid";#N/A,#N/A,FALSE,"Costos_Elem_Hid";#N/A,#N/A,FALSE,"Costos_Elem_Hid"}</definedName>
    <definedName name="acacac" localSheetId="25" hidden="1">{#N/A,#N/A,FALSE,"Costos_Elem_Hid";#N/A,#N/A,FALSE,"Costos_Elem_Hid";#N/A,#N/A,FALSE,"Costos_Elem_Hid"}</definedName>
    <definedName name="acacac" localSheetId="24" hidden="1">{#N/A,#N/A,FALSE,"Costos_Elem_Hid";#N/A,#N/A,FALSE,"Costos_Elem_Hid";#N/A,#N/A,FALSE,"Costos_Elem_Hid"}</definedName>
    <definedName name="acacac" localSheetId="26" hidden="1">{#N/A,#N/A,FALSE,"Costos_Elem_Hid";#N/A,#N/A,FALSE,"Costos_Elem_Hid";#N/A,#N/A,FALSE,"Costos_Elem_Hid"}</definedName>
    <definedName name="acacac" localSheetId="1" hidden="1">{#N/A,#N/A,FALSE,"Costos_Elem_Hid";#N/A,#N/A,FALSE,"Costos_Elem_Hid";#N/A,#N/A,FALSE,"Costos_Elem_Hid"}</definedName>
    <definedName name="acacac" localSheetId="4" hidden="1">{#N/A,#N/A,FALSE,"Costos_Elem_Hid";#N/A,#N/A,FALSE,"Costos_Elem_Hid";#N/A,#N/A,FALSE,"Costos_Elem_Hid"}</definedName>
    <definedName name="acacac" localSheetId="2" hidden="1">{#N/A,#N/A,FALSE,"Costos_Elem_Hid";#N/A,#N/A,FALSE,"Costos_Elem_Hid";#N/A,#N/A,FALSE,"Costos_Elem_Hid"}</definedName>
    <definedName name="acacac" localSheetId="0" hidden="1">{#N/A,#N/A,FALSE,"Costos_Elem_Hid";#N/A,#N/A,FALSE,"Costos_Elem_Hid";#N/A,#N/A,FALSE,"Costos_Elem_Hid"}</definedName>
    <definedName name="acacac" localSheetId="6" hidden="1">{#N/A,#N/A,FALSE,"Costos_Elem_Hid";#N/A,#N/A,FALSE,"Costos_Elem_Hid";#N/A,#N/A,FALSE,"Costos_Elem_Hid"}</definedName>
    <definedName name="acacac" localSheetId="16" hidden="1">{#N/A,#N/A,FALSE,"Costos_Elem_Hid";#N/A,#N/A,FALSE,"Costos_Elem_Hid";#N/A,#N/A,FALSE,"Costos_Elem_Hid"}</definedName>
    <definedName name="acacac" hidden="1">{#N/A,#N/A,FALSE,"Costos_Elem_Hid";#N/A,#N/A,FALSE,"Costos_Elem_Hid";#N/A,#N/A,FALSE,"Costos_Elem_Hid"}</definedName>
    <definedName name="Acc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cc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cc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cc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c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c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c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c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cc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cc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c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ccessDatabase" hidden="1">"C:\Mis documentos\Feasibility\Sueldos y costos fijos\standardforce.mdb"</definedName>
    <definedName name="ACD" hidden="1">{#N/A,#N/A,FALSE,"Cargas"}</definedName>
    <definedName name="aceites" localSheetId="15" hidden="1">{"MO(BASE)",#N/A,FALSE,"MO(BASE)";"MO(BASE)1",#N/A,FALSE,"MO(BASE)";"MO(BASE)2",#N/A,FALSE,"MO(BASE)"}</definedName>
    <definedName name="aceites" localSheetId="25" hidden="1">{"MO(BASE)",#N/A,FALSE,"MO(BASE)";"MO(BASE)1",#N/A,FALSE,"MO(BASE)";"MO(BASE)2",#N/A,FALSE,"MO(BASE)"}</definedName>
    <definedName name="aceites" localSheetId="24" hidden="1">{"MO(BASE)",#N/A,FALSE,"MO(BASE)";"MO(BASE)1",#N/A,FALSE,"MO(BASE)";"MO(BASE)2",#N/A,FALSE,"MO(BASE)"}</definedName>
    <definedName name="aceites" localSheetId="26" hidden="1">{"MO(BASE)",#N/A,FALSE,"MO(BASE)";"MO(BASE)1",#N/A,FALSE,"MO(BASE)";"MO(BASE)2",#N/A,FALSE,"MO(BASE)"}</definedName>
    <definedName name="aceites" localSheetId="1" hidden="1">{"MO(BASE)",#N/A,FALSE,"MO(BASE)";"MO(BASE)1",#N/A,FALSE,"MO(BASE)";"MO(BASE)2",#N/A,FALSE,"MO(BASE)"}</definedName>
    <definedName name="aceites" localSheetId="4" hidden="1">{"MO(BASE)",#N/A,FALSE,"MO(BASE)";"MO(BASE)1",#N/A,FALSE,"MO(BASE)";"MO(BASE)2",#N/A,FALSE,"MO(BASE)"}</definedName>
    <definedName name="aceites" localSheetId="2" hidden="1">{"MO(BASE)",#N/A,FALSE,"MO(BASE)";"MO(BASE)1",#N/A,FALSE,"MO(BASE)";"MO(BASE)2",#N/A,FALSE,"MO(BASE)"}</definedName>
    <definedName name="aceites" localSheetId="0" hidden="1">{"MO(BASE)",#N/A,FALSE,"MO(BASE)";"MO(BASE)1",#N/A,FALSE,"MO(BASE)";"MO(BASE)2",#N/A,FALSE,"MO(BASE)"}</definedName>
    <definedName name="aceites" localSheetId="6" hidden="1">{"MO(BASE)",#N/A,FALSE,"MO(BASE)";"MO(BASE)1",#N/A,FALSE,"MO(BASE)";"MO(BASE)2",#N/A,FALSE,"MO(BASE)"}</definedName>
    <definedName name="aceites" localSheetId="16" hidden="1">{"MO(BASE)",#N/A,FALSE,"MO(BASE)";"MO(BASE)1",#N/A,FALSE,"MO(BASE)";"MO(BASE)2",#N/A,FALSE,"MO(BASE)"}</definedName>
    <definedName name="aceites" hidden="1">{"MO(BASE)",#N/A,FALSE,"MO(BASE)";"MO(BASE)1",#N/A,FALSE,"MO(BASE)";"MO(BASE)2",#N/A,FALSE,"MO(BASE)"}</definedName>
    <definedName name="aceites_1" localSheetId="15" hidden="1">{"MO(BASE)",#N/A,FALSE,"MO(BASE)";"MO(BASE)1",#N/A,FALSE,"MO(BASE)";"MO(BASE)2",#N/A,FALSE,"MO(BASE)"}</definedName>
    <definedName name="aceites_1" localSheetId="25" hidden="1">{"MO(BASE)",#N/A,FALSE,"MO(BASE)";"MO(BASE)1",#N/A,FALSE,"MO(BASE)";"MO(BASE)2",#N/A,FALSE,"MO(BASE)"}</definedName>
    <definedName name="aceites_1" localSheetId="24" hidden="1">{"MO(BASE)",#N/A,FALSE,"MO(BASE)";"MO(BASE)1",#N/A,FALSE,"MO(BASE)";"MO(BASE)2",#N/A,FALSE,"MO(BASE)"}</definedName>
    <definedName name="aceites_1" localSheetId="26" hidden="1">{"MO(BASE)",#N/A,FALSE,"MO(BASE)";"MO(BASE)1",#N/A,FALSE,"MO(BASE)";"MO(BASE)2",#N/A,FALSE,"MO(BASE)"}</definedName>
    <definedName name="aceites_1" localSheetId="1" hidden="1">{"MO(BASE)",#N/A,FALSE,"MO(BASE)";"MO(BASE)1",#N/A,FALSE,"MO(BASE)";"MO(BASE)2",#N/A,FALSE,"MO(BASE)"}</definedName>
    <definedName name="aceites_1" localSheetId="4" hidden="1">{"MO(BASE)",#N/A,FALSE,"MO(BASE)";"MO(BASE)1",#N/A,FALSE,"MO(BASE)";"MO(BASE)2",#N/A,FALSE,"MO(BASE)"}</definedName>
    <definedName name="aceites_1" localSheetId="2" hidden="1">{"MO(BASE)",#N/A,FALSE,"MO(BASE)";"MO(BASE)1",#N/A,FALSE,"MO(BASE)";"MO(BASE)2",#N/A,FALSE,"MO(BASE)"}</definedName>
    <definedName name="aceites_1" localSheetId="0" hidden="1">{"MO(BASE)",#N/A,FALSE,"MO(BASE)";"MO(BASE)1",#N/A,FALSE,"MO(BASE)";"MO(BASE)2",#N/A,FALSE,"MO(BASE)"}</definedName>
    <definedName name="aceites_1" localSheetId="6" hidden="1">{"MO(BASE)",#N/A,FALSE,"MO(BASE)";"MO(BASE)1",#N/A,FALSE,"MO(BASE)";"MO(BASE)2",#N/A,FALSE,"MO(BASE)"}</definedName>
    <definedName name="aceites_1" localSheetId="16" hidden="1">{"MO(BASE)",#N/A,FALSE,"MO(BASE)";"MO(BASE)1",#N/A,FALSE,"MO(BASE)";"MO(BASE)2",#N/A,FALSE,"MO(BASE)"}</definedName>
    <definedName name="aceites_1" hidden="1">{"MO(BASE)",#N/A,FALSE,"MO(BASE)";"MO(BASE)1",#N/A,FALSE,"MO(BASE)";"MO(BASE)2",#N/A,FALSE,"MO(BASE)"}</definedName>
    <definedName name="aceites_2" localSheetId="15" hidden="1">{"MO(BASE)",#N/A,FALSE,"MO(BASE)";"MO(BASE)1",#N/A,FALSE,"MO(BASE)";"MO(BASE)2",#N/A,FALSE,"MO(BASE)"}</definedName>
    <definedName name="aceites_2" localSheetId="25" hidden="1">{"MO(BASE)",#N/A,FALSE,"MO(BASE)";"MO(BASE)1",#N/A,FALSE,"MO(BASE)";"MO(BASE)2",#N/A,FALSE,"MO(BASE)"}</definedName>
    <definedName name="aceites_2" localSheetId="24" hidden="1">{"MO(BASE)",#N/A,FALSE,"MO(BASE)";"MO(BASE)1",#N/A,FALSE,"MO(BASE)";"MO(BASE)2",#N/A,FALSE,"MO(BASE)"}</definedName>
    <definedName name="aceites_2" localSheetId="26" hidden="1">{"MO(BASE)",#N/A,FALSE,"MO(BASE)";"MO(BASE)1",#N/A,FALSE,"MO(BASE)";"MO(BASE)2",#N/A,FALSE,"MO(BASE)"}</definedName>
    <definedName name="aceites_2" localSheetId="1" hidden="1">{"MO(BASE)",#N/A,FALSE,"MO(BASE)";"MO(BASE)1",#N/A,FALSE,"MO(BASE)";"MO(BASE)2",#N/A,FALSE,"MO(BASE)"}</definedName>
    <definedName name="aceites_2" localSheetId="4" hidden="1">{"MO(BASE)",#N/A,FALSE,"MO(BASE)";"MO(BASE)1",#N/A,FALSE,"MO(BASE)";"MO(BASE)2",#N/A,FALSE,"MO(BASE)"}</definedName>
    <definedName name="aceites_2" localSheetId="2" hidden="1">{"MO(BASE)",#N/A,FALSE,"MO(BASE)";"MO(BASE)1",#N/A,FALSE,"MO(BASE)";"MO(BASE)2",#N/A,FALSE,"MO(BASE)"}</definedName>
    <definedName name="aceites_2" localSheetId="0" hidden="1">{"MO(BASE)",#N/A,FALSE,"MO(BASE)";"MO(BASE)1",#N/A,FALSE,"MO(BASE)";"MO(BASE)2",#N/A,FALSE,"MO(BASE)"}</definedName>
    <definedName name="aceites_2" localSheetId="6" hidden="1">{"MO(BASE)",#N/A,FALSE,"MO(BASE)";"MO(BASE)1",#N/A,FALSE,"MO(BASE)";"MO(BASE)2",#N/A,FALSE,"MO(BASE)"}</definedName>
    <definedName name="aceites_2" localSheetId="16" hidden="1">{"MO(BASE)",#N/A,FALSE,"MO(BASE)";"MO(BASE)1",#N/A,FALSE,"MO(BASE)";"MO(BASE)2",#N/A,FALSE,"MO(BASE)"}</definedName>
    <definedName name="aceites_2" hidden="1">{"MO(BASE)",#N/A,FALSE,"MO(BASE)";"MO(BASE)1",#N/A,FALSE,"MO(BASE)";"MO(BASE)2",#N/A,FALSE,"MO(BASE)"}</definedName>
    <definedName name="aceites_3" localSheetId="15" hidden="1">{"MO(BASE)",#N/A,FALSE,"MO(BASE)";"MO(BASE)1",#N/A,FALSE,"MO(BASE)";"MO(BASE)2",#N/A,FALSE,"MO(BASE)"}</definedName>
    <definedName name="aceites_3" localSheetId="25" hidden="1">{"MO(BASE)",#N/A,FALSE,"MO(BASE)";"MO(BASE)1",#N/A,FALSE,"MO(BASE)";"MO(BASE)2",#N/A,FALSE,"MO(BASE)"}</definedName>
    <definedName name="aceites_3" localSheetId="24" hidden="1">{"MO(BASE)",#N/A,FALSE,"MO(BASE)";"MO(BASE)1",#N/A,FALSE,"MO(BASE)";"MO(BASE)2",#N/A,FALSE,"MO(BASE)"}</definedName>
    <definedName name="aceites_3" localSheetId="26" hidden="1">{"MO(BASE)",#N/A,FALSE,"MO(BASE)";"MO(BASE)1",#N/A,FALSE,"MO(BASE)";"MO(BASE)2",#N/A,FALSE,"MO(BASE)"}</definedName>
    <definedName name="aceites_3" localSheetId="1" hidden="1">{"MO(BASE)",#N/A,FALSE,"MO(BASE)";"MO(BASE)1",#N/A,FALSE,"MO(BASE)";"MO(BASE)2",#N/A,FALSE,"MO(BASE)"}</definedName>
    <definedName name="aceites_3" localSheetId="4" hidden="1">{"MO(BASE)",#N/A,FALSE,"MO(BASE)";"MO(BASE)1",#N/A,FALSE,"MO(BASE)";"MO(BASE)2",#N/A,FALSE,"MO(BASE)"}</definedName>
    <definedName name="aceites_3" localSheetId="2" hidden="1">{"MO(BASE)",#N/A,FALSE,"MO(BASE)";"MO(BASE)1",#N/A,FALSE,"MO(BASE)";"MO(BASE)2",#N/A,FALSE,"MO(BASE)"}</definedName>
    <definedName name="aceites_3" localSheetId="0" hidden="1">{"MO(BASE)",#N/A,FALSE,"MO(BASE)";"MO(BASE)1",#N/A,FALSE,"MO(BASE)";"MO(BASE)2",#N/A,FALSE,"MO(BASE)"}</definedName>
    <definedName name="aceites_3" localSheetId="6" hidden="1">{"MO(BASE)",#N/A,FALSE,"MO(BASE)";"MO(BASE)1",#N/A,FALSE,"MO(BASE)";"MO(BASE)2",#N/A,FALSE,"MO(BASE)"}</definedName>
    <definedName name="aceites_3" localSheetId="16" hidden="1">{"MO(BASE)",#N/A,FALSE,"MO(BASE)";"MO(BASE)1",#N/A,FALSE,"MO(BASE)";"MO(BASE)2",#N/A,FALSE,"MO(BASE)"}</definedName>
    <definedName name="aceites_3" hidden="1">{"MO(BASE)",#N/A,FALSE,"MO(BASE)";"MO(BASE)1",#N/A,FALSE,"MO(BASE)";"MO(BASE)2",#N/A,FALSE,"MO(BASE)"}</definedName>
    <definedName name="aceites_4" localSheetId="15" hidden="1">{"MO(BASE)",#N/A,FALSE,"MO(BASE)";"MO(BASE)1",#N/A,FALSE,"MO(BASE)";"MO(BASE)2",#N/A,FALSE,"MO(BASE)"}</definedName>
    <definedName name="aceites_4" localSheetId="25" hidden="1">{"MO(BASE)",#N/A,FALSE,"MO(BASE)";"MO(BASE)1",#N/A,FALSE,"MO(BASE)";"MO(BASE)2",#N/A,FALSE,"MO(BASE)"}</definedName>
    <definedName name="aceites_4" localSheetId="24" hidden="1">{"MO(BASE)",#N/A,FALSE,"MO(BASE)";"MO(BASE)1",#N/A,FALSE,"MO(BASE)";"MO(BASE)2",#N/A,FALSE,"MO(BASE)"}</definedName>
    <definedName name="aceites_4" localSheetId="26" hidden="1">{"MO(BASE)",#N/A,FALSE,"MO(BASE)";"MO(BASE)1",#N/A,FALSE,"MO(BASE)";"MO(BASE)2",#N/A,FALSE,"MO(BASE)"}</definedName>
    <definedName name="aceites_4" localSheetId="1" hidden="1">{"MO(BASE)",#N/A,FALSE,"MO(BASE)";"MO(BASE)1",#N/A,FALSE,"MO(BASE)";"MO(BASE)2",#N/A,FALSE,"MO(BASE)"}</definedName>
    <definedName name="aceites_4" localSheetId="4" hidden="1">{"MO(BASE)",#N/A,FALSE,"MO(BASE)";"MO(BASE)1",#N/A,FALSE,"MO(BASE)";"MO(BASE)2",#N/A,FALSE,"MO(BASE)"}</definedName>
    <definedName name="aceites_4" localSheetId="2" hidden="1">{"MO(BASE)",#N/A,FALSE,"MO(BASE)";"MO(BASE)1",#N/A,FALSE,"MO(BASE)";"MO(BASE)2",#N/A,FALSE,"MO(BASE)"}</definedName>
    <definedName name="aceites_4" localSheetId="0" hidden="1">{"MO(BASE)",#N/A,FALSE,"MO(BASE)";"MO(BASE)1",#N/A,FALSE,"MO(BASE)";"MO(BASE)2",#N/A,FALSE,"MO(BASE)"}</definedName>
    <definedName name="aceites_4" localSheetId="6" hidden="1">{"MO(BASE)",#N/A,FALSE,"MO(BASE)";"MO(BASE)1",#N/A,FALSE,"MO(BASE)";"MO(BASE)2",#N/A,FALSE,"MO(BASE)"}</definedName>
    <definedName name="aceites_4" localSheetId="16" hidden="1">{"MO(BASE)",#N/A,FALSE,"MO(BASE)";"MO(BASE)1",#N/A,FALSE,"MO(BASE)";"MO(BASE)2",#N/A,FALSE,"MO(BASE)"}</definedName>
    <definedName name="aceites_4" hidden="1">{"MO(BASE)",#N/A,FALSE,"MO(BASE)";"MO(BASE)1",#N/A,FALSE,"MO(BASE)";"MO(BASE)2",#N/A,FALSE,"MO(BASE)"}</definedName>
    <definedName name="aceites_5" localSheetId="15" hidden="1">{"MO(BASE)",#N/A,FALSE,"MO(BASE)";"MO(BASE)1",#N/A,FALSE,"MO(BASE)";"MO(BASE)2",#N/A,FALSE,"MO(BASE)"}</definedName>
    <definedName name="aceites_5" localSheetId="25" hidden="1">{"MO(BASE)",#N/A,FALSE,"MO(BASE)";"MO(BASE)1",#N/A,FALSE,"MO(BASE)";"MO(BASE)2",#N/A,FALSE,"MO(BASE)"}</definedName>
    <definedName name="aceites_5" localSheetId="24" hidden="1">{"MO(BASE)",#N/A,FALSE,"MO(BASE)";"MO(BASE)1",#N/A,FALSE,"MO(BASE)";"MO(BASE)2",#N/A,FALSE,"MO(BASE)"}</definedName>
    <definedName name="aceites_5" localSheetId="26" hidden="1">{"MO(BASE)",#N/A,FALSE,"MO(BASE)";"MO(BASE)1",#N/A,FALSE,"MO(BASE)";"MO(BASE)2",#N/A,FALSE,"MO(BASE)"}</definedName>
    <definedName name="aceites_5" localSheetId="1" hidden="1">{"MO(BASE)",#N/A,FALSE,"MO(BASE)";"MO(BASE)1",#N/A,FALSE,"MO(BASE)";"MO(BASE)2",#N/A,FALSE,"MO(BASE)"}</definedName>
    <definedName name="aceites_5" localSheetId="4" hidden="1">{"MO(BASE)",#N/A,FALSE,"MO(BASE)";"MO(BASE)1",#N/A,FALSE,"MO(BASE)";"MO(BASE)2",#N/A,FALSE,"MO(BASE)"}</definedName>
    <definedName name="aceites_5" localSheetId="2" hidden="1">{"MO(BASE)",#N/A,FALSE,"MO(BASE)";"MO(BASE)1",#N/A,FALSE,"MO(BASE)";"MO(BASE)2",#N/A,FALSE,"MO(BASE)"}</definedName>
    <definedName name="aceites_5" localSheetId="0" hidden="1">{"MO(BASE)",#N/A,FALSE,"MO(BASE)";"MO(BASE)1",#N/A,FALSE,"MO(BASE)";"MO(BASE)2",#N/A,FALSE,"MO(BASE)"}</definedName>
    <definedName name="aceites_5" localSheetId="6" hidden="1">{"MO(BASE)",#N/A,FALSE,"MO(BASE)";"MO(BASE)1",#N/A,FALSE,"MO(BASE)";"MO(BASE)2",#N/A,FALSE,"MO(BASE)"}</definedName>
    <definedName name="aceites_5" localSheetId="16" hidden="1">{"MO(BASE)",#N/A,FALSE,"MO(BASE)";"MO(BASE)1",#N/A,FALSE,"MO(BASE)";"MO(BASE)2",#N/A,FALSE,"MO(BASE)"}</definedName>
    <definedName name="aceites_5" hidden="1">{"MO(BASE)",#N/A,FALSE,"MO(BASE)";"MO(BASE)1",#N/A,FALSE,"MO(BASE)";"MO(BASE)2",#N/A,FALSE,"MO(BASE)"}</definedName>
    <definedName name="ACT_1" localSheetId="15" hidden="1">{"MO(BASE)",#N/A,FALSE,"MO(BASE)";"MO(BASE)1",#N/A,FALSE,"MO(BASE)";"MO(BASE)2",#N/A,FALSE,"MO(BASE)"}</definedName>
    <definedName name="ACT_1" localSheetId="25" hidden="1">{"MO(BASE)",#N/A,FALSE,"MO(BASE)";"MO(BASE)1",#N/A,FALSE,"MO(BASE)";"MO(BASE)2",#N/A,FALSE,"MO(BASE)"}</definedName>
    <definedName name="ACT_1" localSheetId="24" hidden="1">{"MO(BASE)",#N/A,FALSE,"MO(BASE)";"MO(BASE)1",#N/A,FALSE,"MO(BASE)";"MO(BASE)2",#N/A,FALSE,"MO(BASE)"}</definedName>
    <definedName name="ACT_1" localSheetId="26" hidden="1">{"MO(BASE)",#N/A,FALSE,"MO(BASE)";"MO(BASE)1",#N/A,FALSE,"MO(BASE)";"MO(BASE)2",#N/A,FALSE,"MO(BASE)"}</definedName>
    <definedName name="ACT_1" localSheetId="1" hidden="1">{"MO(BASE)",#N/A,FALSE,"MO(BASE)";"MO(BASE)1",#N/A,FALSE,"MO(BASE)";"MO(BASE)2",#N/A,FALSE,"MO(BASE)"}</definedName>
    <definedName name="ACT_1" localSheetId="4" hidden="1">{"MO(BASE)",#N/A,FALSE,"MO(BASE)";"MO(BASE)1",#N/A,FALSE,"MO(BASE)";"MO(BASE)2",#N/A,FALSE,"MO(BASE)"}</definedName>
    <definedName name="ACT_1" localSheetId="2" hidden="1">{"MO(BASE)",#N/A,FALSE,"MO(BASE)";"MO(BASE)1",#N/A,FALSE,"MO(BASE)";"MO(BASE)2",#N/A,FALSE,"MO(BASE)"}</definedName>
    <definedName name="ACT_1" localSheetId="0" hidden="1">{"MO(BASE)",#N/A,FALSE,"MO(BASE)";"MO(BASE)1",#N/A,FALSE,"MO(BASE)";"MO(BASE)2",#N/A,FALSE,"MO(BASE)"}</definedName>
    <definedName name="ACT_1" localSheetId="6" hidden="1">{"MO(BASE)",#N/A,FALSE,"MO(BASE)";"MO(BASE)1",#N/A,FALSE,"MO(BASE)";"MO(BASE)2",#N/A,FALSE,"MO(BASE)"}</definedName>
    <definedName name="ACT_1" localSheetId="16" hidden="1">{"MO(BASE)",#N/A,FALSE,"MO(BASE)";"MO(BASE)1",#N/A,FALSE,"MO(BASE)";"MO(BASE)2",#N/A,FALSE,"MO(BASE)"}</definedName>
    <definedName name="ACT_1" hidden="1">{"MO(BASE)",#N/A,FALSE,"MO(BASE)";"MO(BASE)1",#N/A,FALSE,"MO(BASE)";"MO(BASE)2",#N/A,FALSE,"MO(BASE)"}</definedName>
    <definedName name="ACT_2" localSheetId="15" hidden="1">{"MO(BASE)",#N/A,FALSE,"MO(BASE)";"MO(BASE)1",#N/A,FALSE,"MO(BASE)";"MO(BASE)2",#N/A,FALSE,"MO(BASE)"}</definedName>
    <definedName name="ACT_2" localSheetId="25" hidden="1">{"MO(BASE)",#N/A,FALSE,"MO(BASE)";"MO(BASE)1",#N/A,FALSE,"MO(BASE)";"MO(BASE)2",#N/A,FALSE,"MO(BASE)"}</definedName>
    <definedName name="ACT_2" localSheetId="24" hidden="1">{"MO(BASE)",#N/A,FALSE,"MO(BASE)";"MO(BASE)1",#N/A,FALSE,"MO(BASE)";"MO(BASE)2",#N/A,FALSE,"MO(BASE)"}</definedName>
    <definedName name="ACT_2" localSheetId="26" hidden="1">{"MO(BASE)",#N/A,FALSE,"MO(BASE)";"MO(BASE)1",#N/A,FALSE,"MO(BASE)";"MO(BASE)2",#N/A,FALSE,"MO(BASE)"}</definedName>
    <definedName name="ACT_2" localSheetId="1" hidden="1">{"MO(BASE)",#N/A,FALSE,"MO(BASE)";"MO(BASE)1",#N/A,FALSE,"MO(BASE)";"MO(BASE)2",#N/A,FALSE,"MO(BASE)"}</definedName>
    <definedName name="ACT_2" localSheetId="4" hidden="1">{"MO(BASE)",#N/A,FALSE,"MO(BASE)";"MO(BASE)1",#N/A,FALSE,"MO(BASE)";"MO(BASE)2",#N/A,FALSE,"MO(BASE)"}</definedName>
    <definedName name="ACT_2" localSheetId="2" hidden="1">{"MO(BASE)",#N/A,FALSE,"MO(BASE)";"MO(BASE)1",#N/A,FALSE,"MO(BASE)";"MO(BASE)2",#N/A,FALSE,"MO(BASE)"}</definedName>
    <definedName name="ACT_2" localSheetId="0" hidden="1">{"MO(BASE)",#N/A,FALSE,"MO(BASE)";"MO(BASE)1",#N/A,FALSE,"MO(BASE)";"MO(BASE)2",#N/A,FALSE,"MO(BASE)"}</definedName>
    <definedName name="ACT_2" localSheetId="6" hidden="1">{"MO(BASE)",#N/A,FALSE,"MO(BASE)";"MO(BASE)1",#N/A,FALSE,"MO(BASE)";"MO(BASE)2",#N/A,FALSE,"MO(BASE)"}</definedName>
    <definedName name="ACT_2" localSheetId="16" hidden="1">{"MO(BASE)",#N/A,FALSE,"MO(BASE)";"MO(BASE)1",#N/A,FALSE,"MO(BASE)";"MO(BASE)2",#N/A,FALSE,"MO(BASE)"}</definedName>
    <definedName name="ACT_2" hidden="1">{"MO(BASE)",#N/A,FALSE,"MO(BASE)";"MO(BASE)1",#N/A,FALSE,"MO(BASE)";"MO(BASE)2",#N/A,FALSE,"MO(BASE)"}</definedName>
    <definedName name="ACT_3" localSheetId="15" hidden="1">{"MO(BASE)",#N/A,FALSE,"MO(BASE)";"MO(BASE)1",#N/A,FALSE,"MO(BASE)";"MO(BASE)2",#N/A,FALSE,"MO(BASE)"}</definedName>
    <definedName name="ACT_3" localSheetId="25" hidden="1">{"MO(BASE)",#N/A,FALSE,"MO(BASE)";"MO(BASE)1",#N/A,FALSE,"MO(BASE)";"MO(BASE)2",#N/A,FALSE,"MO(BASE)"}</definedName>
    <definedName name="ACT_3" localSheetId="24" hidden="1">{"MO(BASE)",#N/A,FALSE,"MO(BASE)";"MO(BASE)1",#N/A,FALSE,"MO(BASE)";"MO(BASE)2",#N/A,FALSE,"MO(BASE)"}</definedName>
    <definedName name="ACT_3" localSheetId="26" hidden="1">{"MO(BASE)",#N/A,FALSE,"MO(BASE)";"MO(BASE)1",#N/A,FALSE,"MO(BASE)";"MO(BASE)2",#N/A,FALSE,"MO(BASE)"}</definedName>
    <definedName name="ACT_3" localSheetId="1" hidden="1">{"MO(BASE)",#N/A,FALSE,"MO(BASE)";"MO(BASE)1",#N/A,FALSE,"MO(BASE)";"MO(BASE)2",#N/A,FALSE,"MO(BASE)"}</definedName>
    <definedName name="ACT_3" localSheetId="4" hidden="1">{"MO(BASE)",#N/A,FALSE,"MO(BASE)";"MO(BASE)1",#N/A,FALSE,"MO(BASE)";"MO(BASE)2",#N/A,FALSE,"MO(BASE)"}</definedName>
    <definedName name="ACT_3" localSheetId="2" hidden="1">{"MO(BASE)",#N/A,FALSE,"MO(BASE)";"MO(BASE)1",#N/A,FALSE,"MO(BASE)";"MO(BASE)2",#N/A,FALSE,"MO(BASE)"}</definedName>
    <definedName name="ACT_3" localSheetId="0" hidden="1">{"MO(BASE)",#N/A,FALSE,"MO(BASE)";"MO(BASE)1",#N/A,FALSE,"MO(BASE)";"MO(BASE)2",#N/A,FALSE,"MO(BASE)"}</definedName>
    <definedName name="ACT_3" localSheetId="6" hidden="1">{"MO(BASE)",#N/A,FALSE,"MO(BASE)";"MO(BASE)1",#N/A,FALSE,"MO(BASE)";"MO(BASE)2",#N/A,FALSE,"MO(BASE)"}</definedName>
    <definedName name="ACT_3" localSheetId="16" hidden="1">{"MO(BASE)",#N/A,FALSE,"MO(BASE)";"MO(BASE)1",#N/A,FALSE,"MO(BASE)";"MO(BASE)2",#N/A,FALSE,"MO(BASE)"}</definedName>
    <definedName name="ACT_3" hidden="1">{"MO(BASE)",#N/A,FALSE,"MO(BASE)";"MO(BASE)1",#N/A,FALSE,"MO(BASE)";"MO(BASE)2",#N/A,FALSE,"MO(BASE)"}</definedName>
    <definedName name="ACT_4" localSheetId="15" hidden="1">{"MO(BASE)",#N/A,FALSE,"MO(BASE)";"MO(BASE)1",#N/A,FALSE,"MO(BASE)";"MO(BASE)2",#N/A,FALSE,"MO(BASE)"}</definedName>
    <definedName name="ACT_4" localSheetId="25" hidden="1">{"MO(BASE)",#N/A,FALSE,"MO(BASE)";"MO(BASE)1",#N/A,FALSE,"MO(BASE)";"MO(BASE)2",#N/A,FALSE,"MO(BASE)"}</definedName>
    <definedName name="ACT_4" localSheetId="24" hidden="1">{"MO(BASE)",#N/A,FALSE,"MO(BASE)";"MO(BASE)1",#N/A,FALSE,"MO(BASE)";"MO(BASE)2",#N/A,FALSE,"MO(BASE)"}</definedName>
    <definedName name="ACT_4" localSheetId="26" hidden="1">{"MO(BASE)",#N/A,FALSE,"MO(BASE)";"MO(BASE)1",#N/A,FALSE,"MO(BASE)";"MO(BASE)2",#N/A,FALSE,"MO(BASE)"}</definedName>
    <definedName name="ACT_4" localSheetId="1" hidden="1">{"MO(BASE)",#N/A,FALSE,"MO(BASE)";"MO(BASE)1",#N/A,FALSE,"MO(BASE)";"MO(BASE)2",#N/A,FALSE,"MO(BASE)"}</definedName>
    <definedName name="ACT_4" localSheetId="4" hidden="1">{"MO(BASE)",#N/A,FALSE,"MO(BASE)";"MO(BASE)1",#N/A,FALSE,"MO(BASE)";"MO(BASE)2",#N/A,FALSE,"MO(BASE)"}</definedName>
    <definedName name="ACT_4" localSheetId="2" hidden="1">{"MO(BASE)",#N/A,FALSE,"MO(BASE)";"MO(BASE)1",#N/A,FALSE,"MO(BASE)";"MO(BASE)2",#N/A,FALSE,"MO(BASE)"}</definedName>
    <definedName name="ACT_4" localSheetId="0" hidden="1">{"MO(BASE)",#N/A,FALSE,"MO(BASE)";"MO(BASE)1",#N/A,FALSE,"MO(BASE)";"MO(BASE)2",#N/A,FALSE,"MO(BASE)"}</definedName>
    <definedName name="ACT_4" localSheetId="6" hidden="1">{"MO(BASE)",#N/A,FALSE,"MO(BASE)";"MO(BASE)1",#N/A,FALSE,"MO(BASE)";"MO(BASE)2",#N/A,FALSE,"MO(BASE)"}</definedName>
    <definedName name="ACT_4" localSheetId="16" hidden="1">{"MO(BASE)",#N/A,FALSE,"MO(BASE)";"MO(BASE)1",#N/A,FALSE,"MO(BASE)";"MO(BASE)2",#N/A,FALSE,"MO(BASE)"}</definedName>
    <definedName name="ACT_4" hidden="1">{"MO(BASE)",#N/A,FALSE,"MO(BASE)";"MO(BASE)1",#N/A,FALSE,"MO(BASE)";"MO(BASE)2",#N/A,FALSE,"MO(BASE)"}</definedName>
    <definedName name="ACT_5" localSheetId="15" hidden="1">{"MO(BASE)",#N/A,FALSE,"MO(BASE)";"MO(BASE)1",#N/A,FALSE,"MO(BASE)";"MO(BASE)2",#N/A,FALSE,"MO(BASE)"}</definedName>
    <definedName name="ACT_5" localSheetId="25" hidden="1">{"MO(BASE)",#N/A,FALSE,"MO(BASE)";"MO(BASE)1",#N/A,FALSE,"MO(BASE)";"MO(BASE)2",#N/A,FALSE,"MO(BASE)"}</definedName>
    <definedName name="ACT_5" localSheetId="24" hidden="1">{"MO(BASE)",#N/A,FALSE,"MO(BASE)";"MO(BASE)1",#N/A,FALSE,"MO(BASE)";"MO(BASE)2",#N/A,FALSE,"MO(BASE)"}</definedName>
    <definedName name="ACT_5" localSheetId="26" hidden="1">{"MO(BASE)",#N/A,FALSE,"MO(BASE)";"MO(BASE)1",#N/A,FALSE,"MO(BASE)";"MO(BASE)2",#N/A,FALSE,"MO(BASE)"}</definedName>
    <definedName name="ACT_5" localSheetId="1" hidden="1">{"MO(BASE)",#N/A,FALSE,"MO(BASE)";"MO(BASE)1",#N/A,FALSE,"MO(BASE)";"MO(BASE)2",#N/A,FALSE,"MO(BASE)"}</definedName>
    <definedName name="ACT_5" localSheetId="4" hidden="1">{"MO(BASE)",#N/A,FALSE,"MO(BASE)";"MO(BASE)1",#N/A,FALSE,"MO(BASE)";"MO(BASE)2",#N/A,FALSE,"MO(BASE)"}</definedName>
    <definedName name="ACT_5" localSheetId="2" hidden="1">{"MO(BASE)",#N/A,FALSE,"MO(BASE)";"MO(BASE)1",#N/A,FALSE,"MO(BASE)";"MO(BASE)2",#N/A,FALSE,"MO(BASE)"}</definedName>
    <definedName name="ACT_5" localSheetId="0" hidden="1">{"MO(BASE)",#N/A,FALSE,"MO(BASE)";"MO(BASE)1",#N/A,FALSE,"MO(BASE)";"MO(BASE)2",#N/A,FALSE,"MO(BASE)"}</definedName>
    <definedName name="ACT_5" localSheetId="6" hidden="1">{"MO(BASE)",#N/A,FALSE,"MO(BASE)";"MO(BASE)1",#N/A,FALSE,"MO(BASE)";"MO(BASE)2",#N/A,FALSE,"MO(BASE)"}</definedName>
    <definedName name="ACT_5" localSheetId="16" hidden="1">{"MO(BASE)",#N/A,FALSE,"MO(BASE)";"MO(BASE)1",#N/A,FALSE,"MO(BASE)";"MO(BASE)2",#N/A,FALSE,"MO(BASE)"}</definedName>
    <definedName name="ACT_5" hidden="1">{"MO(BASE)",#N/A,FALSE,"MO(BASE)";"MO(BASE)1",#N/A,FALSE,"MO(BASE)";"MO(BASE)2",#N/A,FALSE,"MO(BASE)"}</definedName>
    <definedName name="ACwvu.GAITHERSBURG._.OFFICE." hidden="1">[9]Personnel!#REF!</definedName>
    <definedName name="ACwvu.garo_graph." hidden="1">[9]Personnel!#REF!</definedName>
    <definedName name="ACwvu.garo_personnel." hidden="1">[9]Personnel!#REF!</definedName>
    <definedName name="ACwvu.headcount._.change." hidden="1">[9]Personnel!#REF!</definedName>
    <definedName name="ACwvu.personnel._.by._.location." hidden="1">[9]Personnel!#REF!</definedName>
    <definedName name="ad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dadad" localSheetId="15" hidden="1">{#N/A,#N/A,FALSE,"Costos_Elem_Hid";#N/A,#N/A,FALSE,"Costos_Elem_Hid";#N/A,#N/A,FALSE,"Costos_Elem_Hid"}</definedName>
    <definedName name="adadadad" localSheetId="25" hidden="1">{#N/A,#N/A,FALSE,"Costos_Elem_Hid";#N/A,#N/A,FALSE,"Costos_Elem_Hid";#N/A,#N/A,FALSE,"Costos_Elem_Hid"}</definedName>
    <definedName name="adadadad" localSheetId="24" hidden="1">{#N/A,#N/A,FALSE,"Costos_Elem_Hid";#N/A,#N/A,FALSE,"Costos_Elem_Hid";#N/A,#N/A,FALSE,"Costos_Elem_Hid"}</definedName>
    <definedName name="adadadad" localSheetId="26" hidden="1">{#N/A,#N/A,FALSE,"Costos_Elem_Hid";#N/A,#N/A,FALSE,"Costos_Elem_Hid";#N/A,#N/A,FALSE,"Costos_Elem_Hid"}</definedName>
    <definedName name="adadadad" localSheetId="1" hidden="1">{#N/A,#N/A,FALSE,"Costos_Elem_Hid";#N/A,#N/A,FALSE,"Costos_Elem_Hid";#N/A,#N/A,FALSE,"Costos_Elem_Hid"}</definedName>
    <definedName name="adadadad" localSheetId="4" hidden="1">{#N/A,#N/A,FALSE,"Costos_Elem_Hid";#N/A,#N/A,FALSE,"Costos_Elem_Hid";#N/A,#N/A,FALSE,"Costos_Elem_Hid"}</definedName>
    <definedName name="adadadad" localSheetId="2" hidden="1">{#N/A,#N/A,FALSE,"Costos_Elem_Hid";#N/A,#N/A,FALSE,"Costos_Elem_Hid";#N/A,#N/A,FALSE,"Costos_Elem_Hid"}</definedName>
    <definedName name="adadadad" localSheetId="0" hidden="1">{#N/A,#N/A,FALSE,"Costos_Elem_Hid";#N/A,#N/A,FALSE,"Costos_Elem_Hid";#N/A,#N/A,FALSE,"Costos_Elem_Hid"}</definedName>
    <definedName name="adadadad" localSheetId="6" hidden="1">{#N/A,#N/A,FALSE,"Costos_Elem_Hid";#N/A,#N/A,FALSE,"Costos_Elem_Hid";#N/A,#N/A,FALSE,"Costos_Elem_Hid"}</definedName>
    <definedName name="adadadad" localSheetId="16" hidden="1">{#N/A,#N/A,FALSE,"Costos_Elem_Hid";#N/A,#N/A,FALSE,"Costos_Elem_Hid";#N/A,#N/A,FALSE,"Costos_Elem_Hid"}</definedName>
    <definedName name="adadadad" hidden="1">{#N/A,#N/A,FALSE,"Costos_Elem_Hid";#N/A,#N/A,FALSE,"Costos_Elem_Hid";#N/A,#N/A,FALSE,"Costos_Elem_Hid"}</definedName>
    <definedName name="adas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d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DDS_AUS">0.4937</definedName>
    <definedName name="ADDS_MTL">0.39</definedName>
    <definedName name="ADDS_SIN">0.5834</definedName>
    <definedName name="ADDS_STG">0.42</definedName>
    <definedName name="ADN" hidden="1">{#N/A,#N/A,FALSE,"PXP-TOTAL Modif";"vis2",#N/A,FALSE,"PXP-AÑO";"Vis1",#N/A,FALSE,"PXP-AÑO"}</definedName>
    <definedName name="ADN_1" hidden="1">{#N/A,#N/A,FALSE,"PXP-TOTAL Modif";"vis2",#N/A,FALSE,"PXP-AÑO";"Vis1",#N/A,FALSE,"PXP-AÑO"}</definedName>
    <definedName name="adsd" localSheetId="15" hidden="1">{#N/A,#N/A,FALSE,"Costos_Elem_Hid";#N/A,#N/A,FALSE,"Costos_Elem_Hid";#N/A,#N/A,FALSE,"Costos_Elem_Hid"}</definedName>
    <definedName name="adsd" localSheetId="25" hidden="1">{#N/A,#N/A,FALSE,"Costos_Elem_Hid";#N/A,#N/A,FALSE,"Costos_Elem_Hid";#N/A,#N/A,FALSE,"Costos_Elem_Hid"}</definedName>
    <definedName name="adsd" localSheetId="24" hidden="1">{#N/A,#N/A,FALSE,"Costos_Elem_Hid";#N/A,#N/A,FALSE,"Costos_Elem_Hid";#N/A,#N/A,FALSE,"Costos_Elem_Hid"}</definedName>
    <definedName name="adsd" localSheetId="26" hidden="1">{#N/A,#N/A,FALSE,"Costos_Elem_Hid";#N/A,#N/A,FALSE,"Costos_Elem_Hid";#N/A,#N/A,FALSE,"Costos_Elem_Hid"}</definedName>
    <definedName name="adsd" localSheetId="1" hidden="1">{#N/A,#N/A,FALSE,"Costos_Elem_Hid";#N/A,#N/A,FALSE,"Costos_Elem_Hid";#N/A,#N/A,FALSE,"Costos_Elem_Hid"}</definedName>
    <definedName name="adsd" localSheetId="4" hidden="1">{#N/A,#N/A,FALSE,"Costos_Elem_Hid";#N/A,#N/A,FALSE,"Costos_Elem_Hid";#N/A,#N/A,FALSE,"Costos_Elem_Hid"}</definedName>
    <definedName name="adsd" localSheetId="2" hidden="1">{#N/A,#N/A,FALSE,"Costos_Elem_Hid";#N/A,#N/A,FALSE,"Costos_Elem_Hid";#N/A,#N/A,FALSE,"Costos_Elem_Hid"}</definedName>
    <definedName name="adsd" localSheetId="0" hidden="1">{#N/A,#N/A,FALSE,"Costos_Elem_Hid";#N/A,#N/A,FALSE,"Costos_Elem_Hid";#N/A,#N/A,FALSE,"Costos_Elem_Hid"}</definedName>
    <definedName name="adsd" localSheetId="6" hidden="1">{#N/A,#N/A,FALSE,"Costos_Elem_Hid";#N/A,#N/A,FALSE,"Costos_Elem_Hid";#N/A,#N/A,FALSE,"Costos_Elem_Hid"}</definedName>
    <definedName name="adsd" localSheetId="16" hidden="1">{#N/A,#N/A,FALSE,"Costos_Elem_Hid";#N/A,#N/A,FALSE,"Costos_Elem_Hid";#N/A,#N/A,FALSE,"Costos_Elem_Hid"}</definedName>
    <definedName name="adsd" hidden="1">{#N/A,#N/A,FALSE,"Costos_Elem_Hid";#N/A,#N/A,FALSE,"Costos_Elem_Hid";#N/A,#N/A,FALSE,"Costos_Elem_Hid"}</definedName>
    <definedName name="adsd_1" hidden="1">{#N/A,#N/A,FALSE,"Costos_Elem_Hid";#N/A,#N/A,FALSE,"Costos_Elem_Hid";#N/A,#N/A,FALSE,"Costos_Elem_Hid"}</definedName>
    <definedName name="adsd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X" localSheetId="15" hidden="1">{#N/A,#N/A,FALSE,"PEND INC";#N/A,#N/A,FALSE,"PEND MINM"}</definedName>
    <definedName name="ADSX" localSheetId="25" hidden="1">{#N/A,#N/A,FALSE,"PEND INC";#N/A,#N/A,FALSE,"PEND MINM"}</definedName>
    <definedName name="ADSX" localSheetId="24" hidden="1">{#N/A,#N/A,FALSE,"PEND INC";#N/A,#N/A,FALSE,"PEND MINM"}</definedName>
    <definedName name="ADSX" localSheetId="26" hidden="1">{#N/A,#N/A,FALSE,"PEND INC";#N/A,#N/A,FALSE,"PEND MINM"}</definedName>
    <definedName name="ADSX" localSheetId="1" hidden="1">{#N/A,#N/A,FALSE,"PEND INC";#N/A,#N/A,FALSE,"PEND MINM"}</definedName>
    <definedName name="ADSX" localSheetId="4" hidden="1">{#N/A,#N/A,FALSE,"PEND INC";#N/A,#N/A,FALSE,"PEND MINM"}</definedName>
    <definedName name="ADSX" localSheetId="2" hidden="1">{#N/A,#N/A,FALSE,"PEND INC";#N/A,#N/A,FALSE,"PEND MINM"}</definedName>
    <definedName name="ADSX" localSheetId="0" hidden="1">{#N/A,#N/A,FALSE,"PEND INC";#N/A,#N/A,FALSE,"PEND MINM"}</definedName>
    <definedName name="ADSX" localSheetId="6" hidden="1">{#N/A,#N/A,FALSE,"PEND INC";#N/A,#N/A,FALSE,"PEND MINM"}</definedName>
    <definedName name="ADSX" localSheetId="16" hidden="1">{#N/A,#N/A,FALSE,"PEND INC";#N/A,#N/A,FALSE,"PEND MINM"}</definedName>
    <definedName name="ADSX" hidden="1">{#N/A,#N/A,FALSE,"PEND INC";#N/A,#N/A,FALSE,"PEND MINM"}</definedName>
    <definedName name="AE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_1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_1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_1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_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_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_1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15" hidden="1">{#N/A,#N/A,FALSE,"summary";#N/A,#N/A,FALSE,"SumGraph"}</definedName>
    <definedName name="aec" localSheetId="25" hidden="1">{#N/A,#N/A,FALSE,"summary";#N/A,#N/A,FALSE,"SumGraph"}</definedName>
    <definedName name="aec" localSheetId="24" hidden="1">{#N/A,#N/A,FALSE,"summary";#N/A,#N/A,FALSE,"SumGraph"}</definedName>
    <definedName name="aec" localSheetId="26" hidden="1">{#N/A,#N/A,FALSE,"summary";#N/A,#N/A,FALSE,"SumGraph"}</definedName>
    <definedName name="aec" localSheetId="1" hidden="1">{#N/A,#N/A,FALSE,"summary";#N/A,#N/A,FALSE,"SumGraph"}</definedName>
    <definedName name="aec" localSheetId="4" hidden="1">{#N/A,#N/A,FALSE,"summary";#N/A,#N/A,FALSE,"SumGraph"}</definedName>
    <definedName name="aec" localSheetId="2" hidden="1">{#N/A,#N/A,FALSE,"summary";#N/A,#N/A,FALSE,"SumGraph"}</definedName>
    <definedName name="aec" localSheetId="0" hidden="1">{#N/A,#N/A,FALSE,"summary";#N/A,#N/A,FALSE,"SumGraph"}</definedName>
    <definedName name="aec" localSheetId="6" hidden="1">{#N/A,#N/A,FALSE,"summary";#N/A,#N/A,FALSE,"SumGraph"}</definedName>
    <definedName name="aec" localSheetId="16" hidden="1">{#N/A,#N/A,FALSE,"summary";#N/A,#N/A,FALSE,"SumGraph"}</definedName>
    <definedName name="aec" hidden="1">{#N/A,#N/A,FALSE,"summary";#N/A,#N/A,FALSE,"SumGraph"}</definedName>
    <definedName name="aec_1" hidden="1">{#N/A,#N/A,FALSE,"summary";#N/A,#N/A,FALSE,"SumGraph"}</definedName>
    <definedName name="AER" localSheetId="15" hidden="1">{"CI+GG(BASE)",#N/A,FALSE,"CI+GG(BASE)";"GG",#N/A,FALSE,"CI+GG(BASE)";"CI",#N/A,FALSE,"CI+GG(BASE)"}</definedName>
    <definedName name="AER" localSheetId="25" hidden="1">{"CI+GG(BASE)",#N/A,FALSE,"CI+GG(BASE)";"GG",#N/A,FALSE,"CI+GG(BASE)";"CI",#N/A,FALSE,"CI+GG(BASE)"}</definedName>
    <definedName name="AER" localSheetId="24" hidden="1">{"CI+GG(BASE)",#N/A,FALSE,"CI+GG(BASE)";"GG",#N/A,FALSE,"CI+GG(BASE)";"CI",#N/A,FALSE,"CI+GG(BASE)"}</definedName>
    <definedName name="AER" localSheetId="26" hidden="1">{"CI+GG(BASE)",#N/A,FALSE,"CI+GG(BASE)";"GG",#N/A,FALSE,"CI+GG(BASE)";"CI",#N/A,FALSE,"CI+GG(BASE)"}</definedName>
    <definedName name="AER" localSheetId="1" hidden="1">{"CI+GG(BASE)",#N/A,FALSE,"CI+GG(BASE)";"GG",#N/A,FALSE,"CI+GG(BASE)";"CI",#N/A,FALSE,"CI+GG(BASE)"}</definedName>
    <definedName name="AER" localSheetId="4" hidden="1">{"CI+GG(BASE)",#N/A,FALSE,"CI+GG(BASE)";"GG",#N/A,FALSE,"CI+GG(BASE)";"CI",#N/A,FALSE,"CI+GG(BASE)"}</definedName>
    <definedName name="AER" localSheetId="2" hidden="1">{"CI+GG(BASE)",#N/A,FALSE,"CI+GG(BASE)";"GG",#N/A,FALSE,"CI+GG(BASE)";"CI",#N/A,FALSE,"CI+GG(BASE)"}</definedName>
    <definedName name="AER" localSheetId="6" hidden="1">{"CI+GG(BASE)",#N/A,FALSE,"CI+GG(BASE)";"GG",#N/A,FALSE,"CI+GG(BASE)";"CI",#N/A,FALSE,"CI+GG(BASE)"}</definedName>
    <definedName name="AER" localSheetId="16" hidden="1">{"CI+GG(BASE)",#N/A,FALSE,"CI+GG(BASE)";"GG",#N/A,FALSE,"CI+GG(BASE)";"CI",#N/A,FALSE,"CI+GG(BASE)"}</definedName>
    <definedName name="AER" hidden="1">{"CI+GG(BASE)",#N/A,FALSE,"CI+GG(BASE)";"GG",#N/A,FALSE,"CI+GG(BASE)";"CI",#N/A,FALSE,"CI+GG(BASE)"}</definedName>
    <definedName name="AERAER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ERAER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ERAER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ERAER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ERAER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ERAER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ERAER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ERAER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ERAER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ERAER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ERAER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ERAEW" localSheetId="15" hidden="1">{"CI+GG(BASE)",#N/A,FALSE,"CI+GG(BASE)";"GG",#N/A,FALSE,"CI+GG(BASE)";"CI",#N/A,FALSE,"CI+GG(BASE)"}</definedName>
    <definedName name="AERAEW" localSheetId="25" hidden="1">{"CI+GG(BASE)",#N/A,FALSE,"CI+GG(BASE)";"GG",#N/A,FALSE,"CI+GG(BASE)";"CI",#N/A,FALSE,"CI+GG(BASE)"}</definedName>
    <definedName name="AERAEW" localSheetId="24" hidden="1">{"CI+GG(BASE)",#N/A,FALSE,"CI+GG(BASE)";"GG",#N/A,FALSE,"CI+GG(BASE)";"CI",#N/A,FALSE,"CI+GG(BASE)"}</definedName>
    <definedName name="AERAEW" localSheetId="26" hidden="1">{"CI+GG(BASE)",#N/A,FALSE,"CI+GG(BASE)";"GG",#N/A,FALSE,"CI+GG(BASE)";"CI",#N/A,FALSE,"CI+GG(BASE)"}</definedName>
    <definedName name="AERAEW" localSheetId="1" hidden="1">{"CI+GG(BASE)",#N/A,FALSE,"CI+GG(BASE)";"GG",#N/A,FALSE,"CI+GG(BASE)";"CI",#N/A,FALSE,"CI+GG(BASE)"}</definedName>
    <definedName name="AERAEW" localSheetId="4" hidden="1">{"CI+GG(BASE)",#N/A,FALSE,"CI+GG(BASE)";"GG",#N/A,FALSE,"CI+GG(BASE)";"CI",#N/A,FALSE,"CI+GG(BASE)"}</definedName>
    <definedName name="AERAEW" localSheetId="2" hidden="1">{"CI+GG(BASE)",#N/A,FALSE,"CI+GG(BASE)";"GG",#N/A,FALSE,"CI+GG(BASE)";"CI",#N/A,FALSE,"CI+GG(BASE)"}</definedName>
    <definedName name="AERAEW" localSheetId="0" hidden="1">{"CI+GG(BASE)",#N/A,FALSE,"CI+GG(BASE)";"GG",#N/A,FALSE,"CI+GG(BASE)";"CI",#N/A,FALSE,"CI+GG(BASE)"}</definedName>
    <definedName name="AERAEW" localSheetId="6" hidden="1">{"CI+GG(BASE)",#N/A,FALSE,"CI+GG(BASE)";"GG",#N/A,FALSE,"CI+GG(BASE)";"CI",#N/A,FALSE,"CI+GG(BASE)"}</definedName>
    <definedName name="AERAEW" localSheetId="16" hidden="1">{"CI+GG(BASE)",#N/A,FALSE,"CI+GG(BASE)";"GG",#N/A,FALSE,"CI+GG(BASE)";"CI",#N/A,FALSE,"CI+GG(BASE)"}</definedName>
    <definedName name="AERAEW" hidden="1">{"CI+GG(BASE)",#N/A,FALSE,"CI+GG(BASE)";"GG",#N/A,FALSE,"CI+GG(BASE)";"CI",#N/A,FALSE,"CI+GG(BASE)"}</definedName>
    <definedName name="af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afafafa" localSheetId="15" hidden="1">{#N/A,#N/A,FALSE,"Costos_Elem_Hid";#N/A,#N/A,FALSE,"Costos_Elem_Hid";#N/A,#N/A,FALSE,"Costos_Elem_Hid"}</definedName>
    <definedName name="afafafafa" localSheetId="25" hidden="1">{#N/A,#N/A,FALSE,"Costos_Elem_Hid";#N/A,#N/A,FALSE,"Costos_Elem_Hid";#N/A,#N/A,FALSE,"Costos_Elem_Hid"}</definedName>
    <definedName name="afafafafa" localSheetId="24" hidden="1">{#N/A,#N/A,FALSE,"Costos_Elem_Hid";#N/A,#N/A,FALSE,"Costos_Elem_Hid";#N/A,#N/A,FALSE,"Costos_Elem_Hid"}</definedName>
    <definedName name="afafafafa" localSheetId="26" hidden="1">{#N/A,#N/A,FALSE,"Costos_Elem_Hid";#N/A,#N/A,FALSE,"Costos_Elem_Hid";#N/A,#N/A,FALSE,"Costos_Elem_Hid"}</definedName>
    <definedName name="afafafafa" localSheetId="1" hidden="1">{#N/A,#N/A,FALSE,"Costos_Elem_Hid";#N/A,#N/A,FALSE,"Costos_Elem_Hid";#N/A,#N/A,FALSE,"Costos_Elem_Hid"}</definedName>
    <definedName name="afafafafa" localSheetId="4" hidden="1">{#N/A,#N/A,FALSE,"Costos_Elem_Hid";#N/A,#N/A,FALSE,"Costos_Elem_Hid";#N/A,#N/A,FALSE,"Costos_Elem_Hid"}</definedName>
    <definedName name="afafafafa" localSheetId="2" hidden="1">{#N/A,#N/A,FALSE,"Costos_Elem_Hid";#N/A,#N/A,FALSE,"Costos_Elem_Hid";#N/A,#N/A,FALSE,"Costos_Elem_Hid"}</definedName>
    <definedName name="afafafafa" localSheetId="0" hidden="1">{#N/A,#N/A,FALSE,"Costos_Elem_Hid";#N/A,#N/A,FALSE,"Costos_Elem_Hid";#N/A,#N/A,FALSE,"Costos_Elem_Hid"}</definedName>
    <definedName name="afafafafa" localSheetId="6" hidden="1">{#N/A,#N/A,FALSE,"Costos_Elem_Hid";#N/A,#N/A,FALSE,"Costos_Elem_Hid";#N/A,#N/A,FALSE,"Costos_Elem_Hid"}</definedName>
    <definedName name="afafafafa" localSheetId="16" hidden="1">{#N/A,#N/A,FALSE,"Costos_Elem_Hid";#N/A,#N/A,FALSE,"Costos_Elem_Hid";#N/A,#N/A,FALSE,"Costos_Elem_Hid"}</definedName>
    <definedName name="afafafafa" hidden="1">{#N/A,#N/A,FALSE,"Costos_Elem_Hid";#N/A,#N/A,FALSE,"Costos_Elem_Hid";#N/A,#N/A,FALSE,"Costos_Elem_Hid"}</definedName>
    <definedName name="AFSDFS" localSheetId="15" hidden="1">{"CI+GG(BASE)",#N/A,FALSE,"CI+GG(BASE)";"GG",#N/A,FALSE,"CI+GG(BASE)";"CI",#N/A,FALSE,"CI+GG(BASE)"}</definedName>
    <definedName name="AFSDFS" localSheetId="25" hidden="1">{"CI+GG(BASE)",#N/A,FALSE,"CI+GG(BASE)";"GG",#N/A,FALSE,"CI+GG(BASE)";"CI",#N/A,FALSE,"CI+GG(BASE)"}</definedName>
    <definedName name="AFSDFS" localSheetId="24" hidden="1">{"CI+GG(BASE)",#N/A,FALSE,"CI+GG(BASE)";"GG",#N/A,FALSE,"CI+GG(BASE)";"CI",#N/A,FALSE,"CI+GG(BASE)"}</definedName>
    <definedName name="AFSDFS" localSheetId="26" hidden="1">{"CI+GG(BASE)",#N/A,FALSE,"CI+GG(BASE)";"GG",#N/A,FALSE,"CI+GG(BASE)";"CI",#N/A,FALSE,"CI+GG(BASE)"}</definedName>
    <definedName name="AFSDFS" localSheetId="1" hidden="1">{"CI+GG(BASE)",#N/A,FALSE,"CI+GG(BASE)";"GG",#N/A,FALSE,"CI+GG(BASE)";"CI",#N/A,FALSE,"CI+GG(BASE)"}</definedName>
    <definedName name="AFSDFS" localSheetId="4" hidden="1">{"CI+GG(BASE)",#N/A,FALSE,"CI+GG(BASE)";"GG",#N/A,FALSE,"CI+GG(BASE)";"CI",#N/A,FALSE,"CI+GG(BASE)"}</definedName>
    <definedName name="AFSDFS" localSheetId="2" hidden="1">{"CI+GG(BASE)",#N/A,FALSE,"CI+GG(BASE)";"GG",#N/A,FALSE,"CI+GG(BASE)";"CI",#N/A,FALSE,"CI+GG(BASE)"}</definedName>
    <definedName name="AFSDFS" localSheetId="0" hidden="1">{"CI+GG(BASE)",#N/A,FALSE,"CI+GG(BASE)";"GG",#N/A,FALSE,"CI+GG(BASE)";"CI",#N/A,FALSE,"CI+GG(BASE)"}</definedName>
    <definedName name="AFSDFS" localSheetId="6" hidden="1">{"CI+GG(BASE)",#N/A,FALSE,"CI+GG(BASE)";"GG",#N/A,FALSE,"CI+GG(BASE)";"CI",#N/A,FALSE,"CI+GG(BASE)"}</definedName>
    <definedName name="AFSDFS" localSheetId="16" hidden="1">{"CI+GG(BASE)",#N/A,FALSE,"CI+GG(BASE)";"GG",#N/A,FALSE,"CI+GG(BASE)";"CI",#N/A,FALSE,"CI+GG(BASE)"}</definedName>
    <definedName name="AFSDFS" hidden="1">{"CI+GG(BASE)",#N/A,FALSE,"CI+GG(BASE)";"GG",#N/A,FALSE,"CI+GG(BASE)";"CI",#N/A,FALSE,"CI+GG(BASE)"}</definedName>
    <definedName name="ag" localSheetId="15" hidden="1">{#N/A,#N/A,FALSE,"PXP-TOTAL Modif";"vis2",#N/A,FALSE,"PXP-AÑO";"Vis1",#N/A,FALSE,"PXP-AÑO"}</definedName>
    <definedName name="ag" localSheetId="25" hidden="1">{#N/A,#N/A,FALSE,"PXP-TOTAL Modif";"vis2",#N/A,FALSE,"PXP-AÑO";"Vis1",#N/A,FALSE,"PXP-AÑO"}</definedName>
    <definedName name="ag" localSheetId="24" hidden="1">{#N/A,#N/A,FALSE,"PXP-TOTAL Modif";"vis2",#N/A,FALSE,"PXP-AÑO";"Vis1",#N/A,FALSE,"PXP-AÑO"}</definedName>
    <definedName name="ag" localSheetId="26" hidden="1">{#N/A,#N/A,FALSE,"PXP-TOTAL Modif";"vis2",#N/A,FALSE,"PXP-AÑO";"Vis1",#N/A,FALSE,"PXP-AÑO"}</definedName>
    <definedName name="ag" localSheetId="1" hidden="1">{#N/A,#N/A,FALSE,"PXP-TOTAL Modif";"vis2",#N/A,FALSE,"PXP-AÑO";"Vis1",#N/A,FALSE,"PXP-AÑO"}</definedName>
    <definedName name="ag" localSheetId="4" hidden="1">{#N/A,#N/A,FALSE,"PXP-TOTAL Modif";"vis2",#N/A,FALSE,"PXP-AÑO";"Vis1",#N/A,FALSE,"PXP-AÑO"}</definedName>
    <definedName name="ag" localSheetId="2" hidden="1">{#N/A,#N/A,FALSE,"PXP-TOTAL Modif";"vis2",#N/A,FALSE,"PXP-AÑO";"Vis1",#N/A,FALSE,"PXP-AÑO"}</definedName>
    <definedName name="ag" localSheetId="0" hidden="1">{#N/A,#N/A,FALSE,"PXP-TOTAL Modif";"vis2",#N/A,FALSE,"PXP-AÑO";"Vis1",#N/A,FALSE,"PXP-AÑO"}</definedName>
    <definedName name="ag" localSheetId="6" hidden="1">{#N/A,#N/A,FALSE,"PXP-TOTAL Modif";"vis2",#N/A,FALSE,"PXP-AÑO";"Vis1",#N/A,FALSE,"PXP-AÑO"}</definedName>
    <definedName name="ag" localSheetId="16" hidden="1">{#N/A,#N/A,FALSE,"PXP-TOTAL Modif";"vis2",#N/A,FALSE,"PXP-AÑO";"Vis1",#N/A,FALSE,"PXP-AÑO"}</definedName>
    <definedName name="ag" hidden="1">{#N/A,#N/A,FALSE,"PXP-TOTAL Modif";"vis2",#N/A,FALSE,"PXP-AÑO";"Vis1",#N/A,FALSE,"PXP-AÑO"}</definedName>
    <definedName name="ag_1" hidden="1">{#N/A,#N/A,FALSE,"PXP-TOTAL Modif";"vis2",#N/A,FALSE,"PXP-AÑO";"Vis1",#N/A,FALSE,"PXP-AÑO"}</definedName>
    <definedName name="agagagag" localSheetId="15" hidden="1">{#N/A,#N/A,FALSE,"Costos_Elem_Hid";#N/A,#N/A,FALSE,"Costos_Elem_Hid";#N/A,#N/A,FALSE,"Costos_Elem_Hid"}</definedName>
    <definedName name="agagagag" localSheetId="25" hidden="1">{#N/A,#N/A,FALSE,"Costos_Elem_Hid";#N/A,#N/A,FALSE,"Costos_Elem_Hid";#N/A,#N/A,FALSE,"Costos_Elem_Hid"}</definedName>
    <definedName name="agagagag" localSheetId="24" hidden="1">{#N/A,#N/A,FALSE,"Costos_Elem_Hid";#N/A,#N/A,FALSE,"Costos_Elem_Hid";#N/A,#N/A,FALSE,"Costos_Elem_Hid"}</definedName>
    <definedName name="agagagag" localSheetId="26" hidden="1">{#N/A,#N/A,FALSE,"Costos_Elem_Hid";#N/A,#N/A,FALSE,"Costos_Elem_Hid";#N/A,#N/A,FALSE,"Costos_Elem_Hid"}</definedName>
    <definedName name="agagagag" localSheetId="1" hidden="1">{#N/A,#N/A,FALSE,"Costos_Elem_Hid";#N/A,#N/A,FALSE,"Costos_Elem_Hid";#N/A,#N/A,FALSE,"Costos_Elem_Hid"}</definedName>
    <definedName name="agagagag" localSheetId="4" hidden="1">{#N/A,#N/A,FALSE,"Costos_Elem_Hid";#N/A,#N/A,FALSE,"Costos_Elem_Hid";#N/A,#N/A,FALSE,"Costos_Elem_Hid"}</definedName>
    <definedName name="agagagag" localSheetId="2" hidden="1">{#N/A,#N/A,FALSE,"Costos_Elem_Hid";#N/A,#N/A,FALSE,"Costos_Elem_Hid";#N/A,#N/A,FALSE,"Costos_Elem_Hid"}</definedName>
    <definedName name="agagagag" localSheetId="0" hidden="1">{#N/A,#N/A,FALSE,"Costos_Elem_Hid";#N/A,#N/A,FALSE,"Costos_Elem_Hid";#N/A,#N/A,FALSE,"Costos_Elem_Hid"}</definedName>
    <definedName name="agagagag" localSheetId="6" hidden="1">{#N/A,#N/A,FALSE,"Costos_Elem_Hid";#N/A,#N/A,FALSE,"Costos_Elem_Hid";#N/A,#N/A,FALSE,"Costos_Elem_Hid"}</definedName>
    <definedName name="agagagag" localSheetId="16" hidden="1">{#N/A,#N/A,FALSE,"Costos_Elem_Hid";#N/A,#N/A,FALSE,"Costos_Elem_Hid";#N/A,#N/A,FALSE,"Costos_Elem_Hid"}</definedName>
    <definedName name="agagagag" hidden="1">{#N/A,#N/A,FALSE,"Costos_Elem_Hid";#N/A,#N/A,FALSE,"Costos_Elem_Hid";#N/A,#N/A,FALSE,"Costos_Elem_Hid"}</definedName>
    <definedName name="agenda1" hidden="1">{#N/A,#N/A,FALSE,"Costos_Elem_Hid";#N/A,#N/A,FALSE,"Costos_Elem_Hid";#N/A,#N/A,FALSE,"Costos_Elem_Hid"}</definedName>
    <definedName name="agenda1_1" hidden="1">{#N/A,#N/A,FALSE,"Costos_Elem_Hid";#N/A,#N/A,FALSE,"Costos_Elem_Hid";#N/A,#N/A,FALSE,"Costos_Elem_Hid"}</definedName>
    <definedName name="agua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xx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hahahah" localSheetId="15" hidden="1">{#N/A,#N/A,FALSE,"Costos_Elem_Hid";#N/A,#N/A,FALSE,"Costos_Elem_Hid";#N/A,#N/A,FALSE,"Costos_Elem_Hid"}</definedName>
    <definedName name="ahahahah" localSheetId="25" hidden="1">{#N/A,#N/A,FALSE,"Costos_Elem_Hid";#N/A,#N/A,FALSE,"Costos_Elem_Hid";#N/A,#N/A,FALSE,"Costos_Elem_Hid"}</definedName>
    <definedName name="ahahahah" localSheetId="24" hidden="1">{#N/A,#N/A,FALSE,"Costos_Elem_Hid";#N/A,#N/A,FALSE,"Costos_Elem_Hid";#N/A,#N/A,FALSE,"Costos_Elem_Hid"}</definedName>
    <definedName name="ahahahah" localSheetId="26" hidden="1">{#N/A,#N/A,FALSE,"Costos_Elem_Hid";#N/A,#N/A,FALSE,"Costos_Elem_Hid";#N/A,#N/A,FALSE,"Costos_Elem_Hid"}</definedName>
    <definedName name="ahahahah" localSheetId="1" hidden="1">{#N/A,#N/A,FALSE,"Costos_Elem_Hid";#N/A,#N/A,FALSE,"Costos_Elem_Hid";#N/A,#N/A,FALSE,"Costos_Elem_Hid"}</definedName>
    <definedName name="ahahahah" localSheetId="4" hidden="1">{#N/A,#N/A,FALSE,"Costos_Elem_Hid";#N/A,#N/A,FALSE,"Costos_Elem_Hid";#N/A,#N/A,FALSE,"Costos_Elem_Hid"}</definedName>
    <definedName name="ahahahah" localSheetId="2" hidden="1">{#N/A,#N/A,FALSE,"Costos_Elem_Hid";#N/A,#N/A,FALSE,"Costos_Elem_Hid";#N/A,#N/A,FALSE,"Costos_Elem_Hid"}</definedName>
    <definedName name="ahahahah" localSheetId="0" hidden="1">{#N/A,#N/A,FALSE,"Costos_Elem_Hid";#N/A,#N/A,FALSE,"Costos_Elem_Hid";#N/A,#N/A,FALSE,"Costos_Elem_Hid"}</definedName>
    <definedName name="ahahahah" localSheetId="6" hidden="1">{#N/A,#N/A,FALSE,"Costos_Elem_Hid";#N/A,#N/A,FALSE,"Costos_Elem_Hid";#N/A,#N/A,FALSE,"Costos_Elem_Hid"}</definedName>
    <definedName name="ahahahah" localSheetId="16" hidden="1">{#N/A,#N/A,FALSE,"Costos_Elem_Hid";#N/A,#N/A,FALSE,"Costos_Elem_Hid";#N/A,#N/A,FALSE,"Costos_Elem_Hid"}</definedName>
    <definedName name="ahahahah" hidden="1">{#N/A,#N/A,FALSE,"Costos_Elem_Hid";#N/A,#N/A,FALSE,"Costos_Elem_Hid";#N/A,#N/A,FALSE,"Costos_Elem_Hid"}</definedName>
    <definedName name="ajajajaj" localSheetId="15" hidden="1">{#N/A,#N/A,TRUE,"Costos_Subg_Hid"}</definedName>
    <definedName name="ajajajaj" localSheetId="25" hidden="1">{#N/A,#N/A,TRUE,"Costos_Subg_Hid"}</definedName>
    <definedName name="ajajajaj" localSheetId="24" hidden="1">{#N/A,#N/A,TRUE,"Costos_Subg_Hid"}</definedName>
    <definedName name="ajajajaj" localSheetId="26" hidden="1">{#N/A,#N/A,TRUE,"Costos_Subg_Hid"}</definedName>
    <definedName name="ajajajaj" localSheetId="1" hidden="1">{#N/A,#N/A,TRUE,"Costos_Subg_Hid"}</definedName>
    <definedName name="ajajajaj" localSheetId="4" hidden="1">{#N/A,#N/A,TRUE,"Costos_Subg_Hid"}</definedName>
    <definedName name="ajajajaj" localSheetId="2" hidden="1">{#N/A,#N/A,TRUE,"Costos_Subg_Hid"}</definedName>
    <definedName name="ajajajaj" localSheetId="0" hidden="1">{#N/A,#N/A,TRUE,"Costos_Subg_Hid"}</definedName>
    <definedName name="ajajajaj" localSheetId="6" hidden="1">{#N/A,#N/A,TRUE,"Costos_Subg_Hid"}</definedName>
    <definedName name="ajajajaj" localSheetId="16" hidden="1">{#N/A,#N/A,TRUE,"Costos_Subg_Hid"}</definedName>
    <definedName name="ajajajaj" hidden="1">{#N/A,#N/A,TRUE,"Costos_Subg_Hid"}</definedName>
    <definedName name="akakakak" localSheetId="15" hidden="1">{#N/A,#N/A,FALSE,"Costos_Elem_Hid";#N/A,#N/A,FALSE,"Costos_Elem_Hid";#N/A,#N/A,FALSE,"Costos_Elem_Hid"}</definedName>
    <definedName name="akakakak" localSheetId="25" hidden="1">{#N/A,#N/A,FALSE,"Costos_Elem_Hid";#N/A,#N/A,FALSE,"Costos_Elem_Hid";#N/A,#N/A,FALSE,"Costos_Elem_Hid"}</definedName>
    <definedName name="akakakak" localSheetId="24" hidden="1">{#N/A,#N/A,FALSE,"Costos_Elem_Hid";#N/A,#N/A,FALSE,"Costos_Elem_Hid";#N/A,#N/A,FALSE,"Costos_Elem_Hid"}</definedName>
    <definedName name="akakakak" localSheetId="26" hidden="1">{#N/A,#N/A,FALSE,"Costos_Elem_Hid";#N/A,#N/A,FALSE,"Costos_Elem_Hid";#N/A,#N/A,FALSE,"Costos_Elem_Hid"}</definedName>
    <definedName name="akakakak" localSheetId="1" hidden="1">{#N/A,#N/A,FALSE,"Costos_Elem_Hid";#N/A,#N/A,FALSE,"Costos_Elem_Hid";#N/A,#N/A,FALSE,"Costos_Elem_Hid"}</definedName>
    <definedName name="akakakak" localSheetId="4" hidden="1">{#N/A,#N/A,FALSE,"Costos_Elem_Hid";#N/A,#N/A,FALSE,"Costos_Elem_Hid";#N/A,#N/A,FALSE,"Costos_Elem_Hid"}</definedName>
    <definedName name="akakakak" localSheetId="2" hidden="1">{#N/A,#N/A,FALSE,"Costos_Elem_Hid";#N/A,#N/A,FALSE,"Costos_Elem_Hid";#N/A,#N/A,FALSE,"Costos_Elem_Hid"}</definedName>
    <definedName name="akakakak" localSheetId="0" hidden="1">{#N/A,#N/A,FALSE,"Costos_Elem_Hid";#N/A,#N/A,FALSE,"Costos_Elem_Hid";#N/A,#N/A,FALSE,"Costos_Elem_Hid"}</definedName>
    <definedName name="akakakak" localSheetId="6" hidden="1">{#N/A,#N/A,FALSE,"Costos_Elem_Hid";#N/A,#N/A,FALSE,"Costos_Elem_Hid";#N/A,#N/A,FALSE,"Costos_Elem_Hid"}</definedName>
    <definedName name="akakakak" localSheetId="16" hidden="1">{#N/A,#N/A,FALSE,"Costos_Elem_Hid";#N/A,#N/A,FALSE,"Costos_Elem_Hid";#N/A,#N/A,FALSE,"Costos_Elem_Hid"}</definedName>
    <definedName name="akakakak" hidden="1">{#N/A,#N/A,FALSE,"Costos_Elem_Hid";#N/A,#N/A,FALSE,"Costos_Elem_Hid";#N/A,#N/A,FALSE,"Costos_Elem_Hid"}</definedName>
    <definedName name="alalalal" localSheetId="15" hidden="1">{#N/A,#N/A,FALSE,"Costos_Elem_Hid";#N/A,#N/A,FALSE,"Costos_Elem_Hid";#N/A,#N/A,FALSE,"Costos_Elem_Hid"}</definedName>
    <definedName name="alalalal" localSheetId="25" hidden="1">{#N/A,#N/A,FALSE,"Costos_Elem_Hid";#N/A,#N/A,FALSE,"Costos_Elem_Hid";#N/A,#N/A,FALSE,"Costos_Elem_Hid"}</definedName>
    <definedName name="alalalal" localSheetId="24" hidden="1">{#N/A,#N/A,FALSE,"Costos_Elem_Hid";#N/A,#N/A,FALSE,"Costos_Elem_Hid";#N/A,#N/A,FALSE,"Costos_Elem_Hid"}</definedName>
    <definedName name="alalalal" localSheetId="26" hidden="1">{#N/A,#N/A,FALSE,"Costos_Elem_Hid";#N/A,#N/A,FALSE,"Costos_Elem_Hid";#N/A,#N/A,FALSE,"Costos_Elem_Hid"}</definedName>
    <definedName name="alalalal" localSheetId="1" hidden="1">{#N/A,#N/A,FALSE,"Costos_Elem_Hid";#N/A,#N/A,FALSE,"Costos_Elem_Hid";#N/A,#N/A,FALSE,"Costos_Elem_Hid"}</definedName>
    <definedName name="alalalal" localSheetId="4" hidden="1">{#N/A,#N/A,FALSE,"Costos_Elem_Hid";#N/A,#N/A,FALSE,"Costos_Elem_Hid";#N/A,#N/A,FALSE,"Costos_Elem_Hid"}</definedName>
    <definedName name="alalalal" localSheetId="2" hidden="1">{#N/A,#N/A,FALSE,"Costos_Elem_Hid";#N/A,#N/A,FALSE,"Costos_Elem_Hid";#N/A,#N/A,FALSE,"Costos_Elem_Hid"}</definedName>
    <definedName name="alalalal" localSheetId="0" hidden="1">{#N/A,#N/A,FALSE,"Costos_Elem_Hid";#N/A,#N/A,FALSE,"Costos_Elem_Hid";#N/A,#N/A,FALSE,"Costos_Elem_Hid"}</definedName>
    <definedName name="alalalal" localSheetId="6" hidden="1">{#N/A,#N/A,FALSE,"Costos_Elem_Hid";#N/A,#N/A,FALSE,"Costos_Elem_Hid";#N/A,#N/A,FALSE,"Costos_Elem_Hid"}</definedName>
    <definedName name="alalalal" localSheetId="16" hidden="1">{#N/A,#N/A,FALSE,"Costos_Elem_Hid";#N/A,#N/A,FALSE,"Costos_Elem_Hid";#N/A,#N/A,FALSE,"Costos_Elem_Hid"}</definedName>
    <definedName name="alalalal" hidden="1">{#N/A,#N/A,FALSE,"Costos_Elem_Hid";#N/A,#N/A,FALSE,"Costos_Elem_Hid";#N/A,#N/A,FALSE,"Costos_Elem_Hid"}</definedName>
    <definedName name="alec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c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c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c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c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c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c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c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c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c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c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t.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mamamama" localSheetId="15" hidden="1">{#N/A,#N/A,FALSE,"Costos_Elem_Hid";#N/A,#N/A,FALSE,"Costos_Elem_Hid";#N/A,#N/A,FALSE,"Costos_Elem_Hid"}</definedName>
    <definedName name="amamamama" localSheetId="25" hidden="1">{#N/A,#N/A,FALSE,"Costos_Elem_Hid";#N/A,#N/A,FALSE,"Costos_Elem_Hid";#N/A,#N/A,FALSE,"Costos_Elem_Hid"}</definedName>
    <definedName name="amamamama" localSheetId="24" hidden="1">{#N/A,#N/A,FALSE,"Costos_Elem_Hid";#N/A,#N/A,FALSE,"Costos_Elem_Hid";#N/A,#N/A,FALSE,"Costos_Elem_Hid"}</definedName>
    <definedName name="amamamama" localSheetId="26" hidden="1">{#N/A,#N/A,FALSE,"Costos_Elem_Hid";#N/A,#N/A,FALSE,"Costos_Elem_Hid";#N/A,#N/A,FALSE,"Costos_Elem_Hid"}</definedName>
    <definedName name="amamamama" localSheetId="1" hidden="1">{#N/A,#N/A,FALSE,"Costos_Elem_Hid";#N/A,#N/A,FALSE,"Costos_Elem_Hid";#N/A,#N/A,FALSE,"Costos_Elem_Hid"}</definedName>
    <definedName name="amamamama" localSheetId="4" hidden="1">{#N/A,#N/A,FALSE,"Costos_Elem_Hid";#N/A,#N/A,FALSE,"Costos_Elem_Hid";#N/A,#N/A,FALSE,"Costos_Elem_Hid"}</definedName>
    <definedName name="amamamama" localSheetId="2" hidden="1">{#N/A,#N/A,FALSE,"Costos_Elem_Hid";#N/A,#N/A,FALSE,"Costos_Elem_Hid";#N/A,#N/A,FALSE,"Costos_Elem_Hid"}</definedName>
    <definedName name="amamamama" localSheetId="0" hidden="1">{#N/A,#N/A,FALSE,"Costos_Elem_Hid";#N/A,#N/A,FALSE,"Costos_Elem_Hid";#N/A,#N/A,FALSE,"Costos_Elem_Hid"}</definedName>
    <definedName name="amamamama" localSheetId="6" hidden="1">{#N/A,#N/A,FALSE,"Costos_Elem_Hid";#N/A,#N/A,FALSE,"Costos_Elem_Hid";#N/A,#N/A,FALSE,"Costos_Elem_Hid"}</definedName>
    <definedName name="amamamama" localSheetId="16" hidden="1">{#N/A,#N/A,FALSE,"Costos_Elem_Hid";#N/A,#N/A,FALSE,"Costos_Elem_Hid";#N/A,#N/A,FALSE,"Costos_Elem_Hid"}</definedName>
    <definedName name="amamamama" hidden="1">{#N/A,#N/A,FALSE,"Costos_Elem_Hid";#N/A,#N/A,FALSE,"Costos_Elem_Hid";#N/A,#N/A,FALSE,"Costos_Elem_Hid"}</definedName>
    <definedName name="amante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or" localSheetId="15" hidden="1">{"MO(BASE)",#N/A,FALSE,"MO(BASE)";"MO(BASE)1",#N/A,FALSE,"MO(BASE)";"MO(BASE)2",#N/A,FALSE,"MO(BASE)"}</definedName>
    <definedName name="amor" localSheetId="25" hidden="1">{"MO(BASE)",#N/A,FALSE,"MO(BASE)";"MO(BASE)1",#N/A,FALSE,"MO(BASE)";"MO(BASE)2",#N/A,FALSE,"MO(BASE)"}</definedName>
    <definedName name="amor" localSheetId="24" hidden="1">{"MO(BASE)",#N/A,FALSE,"MO(BASE)";"MO(BASE)1",#N/A,FALSE,"MO(BASE)";"MO(BASE)2",#N/A,FALSE,"MO(BASE)"}</definedName>
    <definedName name="amor" localSheetId="26" hidden="1">{"MO(BASE)",#N/A,FALSE,"MO(BASE)";"MO(BASE)1",#N/A,FALSE,"MO(BASE)";"MO(BASE)2",#N/A,FALSE,"MO(BASE)"}</definedName>
    <definedName name="amor" localSheetId="1" hidden="1">{"MO(BASE)",#N/A,FALSE,"MO(BASE)";"MO(BASE)1",#N/A,FALSE,"MO(BASE)";"MO(BASE)2",#N/A,FALSE,"MO(BASE)"}</definedName>
    <definedName name="amor" localSheetId="4" hidden="1">{"MO(BASE)",#N/A,FALSE,"MO(BASE)";"MO(BASE)1",#N/A,FALSE,"MO(BASE)";"MO(BASE)2",#N/A,FALSE,"MO(BASE)"}</definedName>
    <definedName name="amor" localSheetId="2" hidden="1">{"MO(BASE)",#N/A,FALSE,"MO(BASE)";"MO(BASE)1",#N/A,FALSE,"MO(BASE)";"MO(BASE)2",#N/A,FALSE,"MO(BASE)"}</definedName>
    <definedName name="amor" localSheetId="0" hidden="1">{"MO(BASE)",#N/A,FALSE,"MO(BASE)";"MO(BASE)1",#N/A,FALSE,"MO(BASE)";"MO(BASE)2",#N/A,FALSE,"MO(BASE)"}</definedName>
    <definedName name="amor" localSheetId="6" hidden="1">{"MO(BASE)",#N/A,FALSE,"MO(BASE)";"MO(BASE)1",#N/A,FALSE,"MO(BASE)";"MO(BASE)2",#N/A,FALSE,"MO(BASE)"}</definedName>
    <definedName name="amor" localSheetId="16" hidden="1">{"MO(BASE)",#N/A,FALSE,"MO(BASE)";"MO(BASE)1",#N/A,FALSE,"MO(BASE)";"MO(BASE)2",#N/A,FALSE,"MO(BASE)"}</definedName>
    <definedName name="amor" hidden="1">{"MO(BASE)",#N/A,FALSE,"MO(BASE)";"MO(BASE)1",#N/A,FALSE,"MO(BASE)";"MO(BASE)2",#N/A,FALSE,"MO(BASE)"}</definedName>
    <definedName name="amor_1" hidden="1">{"MO(BASE)",#N/A,FALSE,"MO(BASE)";"MO(BASE)1",#N/A,FALSE,"MO(BASE)";"MO(BASE)2",#N/A,FALSE,"MO(BASE)"}</definedName>
    <definedName name="anananan" localSheetId="15" hidden="1">{#N/A,#N/A,FALSE,"Costos_Elem_Hid";#N/A,#N/A,FALSE,"Costos_Elem_Hid";#N/A,#N/A,FALSE,"Costos_Elem_Hid"}</definedName>
    <definedName name="anananan" localSheetId="25" hidden="1">{#N/A,#N/A,FALSE,"Costos_Elem_Hid";#N/A,#N/A,FALSE,"Costos_Elem_Hid";#N/A,#N/A,FALSE,"Costos_Elem_Hid"}</definedName>
    <definedName name="anananan" localSheetId="24" hidden="1">{#N/A,#N/A,FALSE,"Costos_Elem_Hid";#N/A,#N/A,FALSE,"Costos_Elem_Hid";#N/A,#N/A,FALSE,"Costos_Elem_Hid"}</definedName>
    <definedName name="anananan" localSheetId="26" hidden="1">{#N/A,#N/A,FALSE,"Costos_Elem_Hid";#N/A,#N/A,FALSE,"Costos_Elem_Hid";#N/A,#N/A,FALSE,"Costos_Elem_Hid"}</definedName>
    <definedName name="anananan" localSheetId="1" hidden="1">{#N/A,#N/A,FALSE,"Costos_Elem_Hid";#N/A,#N/A,FALSE,"Costos_Elem_Hid";#N/A,#N/A,FALSE,"Costos_Elem_Hid"}</definedName>
    <definedName name="anananan" localSheetId="4" hidden="1">{#N/A,#N/A,FALSE,"Costos_Elem_Hid";#N/A,#N/A,FALSE,"Costos_Elem_Hid";#N/A,#N/A,FALSE,"Costos_Elem_Hid"}</definedName>
    <definedName name="anananan" localSheetId="2" hidden="1">{#N/A,#N/A,FALSE,"Costos_Elem_Hid";#N/A,#N/A,FALSE,"Costos_Elem_Hid";#N/A,#N/A,FALSE,"Costos_Elem_Hid"}</definedName>
    <definedName name="anananan" localSheetId="0" hidden="1">{#N/A,#N/A,FALSE,"Costos_Elem_Hid";#N/A,#N/A,FALSE,"Costos_Elem_Hid";#N/A,#N/A,FALSE,"Costos_Elem_Hid"}</definedName>
    <definedName name="anananan" localSheetId="6" hidden="1">{#N/A,#N/A,FALSE,"Costos_Elem_Hid";#N/A,#N/A,FALSE,"Costos_Elem_Hid";#N/A,#N/A,FALSE,"Costos_Elem_Hid"}</definedName>
    <definedName name="anananan" localSheetId="16" hidden="1">{#N/A,#N/A,FALSE,"Costos_Elem_Hid";#N/A,#N/A,FALSE,"Costos_Elem_Hid";#N/A,#N/A,FALSE,"Costos_Elem_Hid"}</definedName>
    <definedName name="anananan" hidden="1">{#N/A,#N/A,FALSE,"Costos_Elem_Hid";#N/A,#N/A,FALSE,"Costos_Elem_Hid";#N/A,#N/A,FALSE,"Costos_Elem_Hid"}</definedName>
    <definedName name="Andenes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scount" hidden="1">1</definedName>
    <definedName name="ANTEC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" localSheetId="2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" localSheetId="2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" localSheetId="2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ON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ño_1" localSheetId="15" hidden="1">{"MO(BASE)",#N/A,FALSE,"MO(BASE)";"MO(BASE)1",#N/A,FALSE,"MO(BASE)";"MO(BASE)2",#N/A,FALSE,"MO(BASE)"}</definedName>
    <definedName name="año_1" localSheetId="25" hidden="1">{"MO(BASE)",#N/A,FALSE,"MO(BASE)";"MO(BASE)1",#N/A,FALSE,"MO(BASE)";"MO(BASE)2",#N/A,FALSE,"MO(BASE)"}</definedName>
    <definedName name="año_1" localSheetId="24" hidden="1">{"MO(BASE)",#N/A,FALSE,"MO(BASE)";"MO(BASE)1",#N/A,FALSE,"MO(BASE)";"MO(BASE)2",#N/A,FALSE,"MO(BASE)"}</definedName>
    <definedName name="año_1" localSheetId="26" hidden="1">{"MO(BASE)",#N/A,FALSE,"MO(BASE)";"MO(BASE)1",#N/A,FALSE,"MO(BASE)";"MO(BASE)2",#N/A,FALSE,"MO(BASE)"}</definedName>
    <definedName name="año_1" localSheetId="1" hidden="1">{"MO(BASE)",#N/A,FALSE,"MO(BASE)";"MO(BASE)1",#N/A,FALSE,"MO(BASE)";"MO(BASE)2",#N/A,FALSE,"MO(BASE)"}</definedName>
    <definedName name="año_1" localSheetId="4" hidden="1">{"MO(BASE)",#N/A,FALSE,"MO(BASE)";"MO(BASE)1",#N/A,FALSE,"MO(BASE)";"MO(BASE)2",#N/A,FALSE,"MO(BASE)"}</definedName>
    <definedName name="año_1" localSheetId="2" hidden="1">{"MO(BASE)",#N/A,FALSE,"MO(BASE)";"MO(BASE)1",#N/A,FALSE,"MO(BASE)";"MO(BASE)2",#N/A,FALSE,"MO(BASE)"}</definedName>
    <definedName name="año_1" localSheetId="6" hidden="1">{"MO(BASE)",#N/A,FALSE,"MO(BASE)";"MO(BASE)1",#N/A,FALSE,"MO(BASE)";"MO(BASE)2",#N/A,FALSE,"MO(BASE)"}</definedName>
    <definedName name="año_1" localSheetId="16" hidden="1">{"MO(BASE)",#N/A,FALSE,"MO(BASE)";"MO(BASE)1",#N/A,FALSE,"MO(BASE)";"MO(BASE)2",#N/A,FALSE,"MO(BASE)"}</definedName>
    <definedName name="año_1" hidden="1">{"MO(BASE)",#N/A,FALSE,"MO(BASE)";"MO(BASE)1",#N/A,FALSE,"MO(BASE)";"MO(BASE)2",#N/A,FALSE,"MO(BASE)"}</definedName>
    <definedName name="año_2" localSheetId="15" hidden="1">{"MO(BASE)",#N/A,FALSE,"MO(BASE)";"MO(BASE)1",#N/A,FALSE,"MO(BASE)";"MO(BASE)2",#N/A,FALSE,"MO(BASE)"}</definedName>
    <definedName name="año_2" localSheetId="25" hidden="1">{"MO(BASE)",#N/A,FALSE,"MO(BASE)";"MO(BASE)1",#N/A,FALSE,"MO(BASE)";"MO(BASE)2",#N/A,FALSE,"MO(BASE)"}</definedName>
    <definedName name="año_2" localSheetId="24" hidden="1">{"MO(BASE)",#N/A,FALSE,"MO(BASE)";"MO(BASE)1",#N/A,FALSE,"MO(BASE)";"MO(BASE)2",#N/A,FALSE,"MO(BASE)"}</definedName>
    <definedName name="año_2" localSheetId="26" hidden="1">{"MO(BASE)",#N/A,FALSE,"MO(BASE)";"MO(BASE)1",#N/A,FALSE,"MO(BASE)";"MO(BASE)2",#N/A,FALSE,"MO(BASE)"}</definedName>
    <definedName name="año_2" localSheetId="1" hidden="1">{"MO(BASE)",#N/A,FALSE,"MO(BASE)";"MO(BASE)1",#N/A,FALSE,"MO(BASE)";"MO(BASE)2",#N/A,FALSE,"MO(BASE)"}</definedName>
    <definedName name="año_2" localSheetId="4" hidden="1">{"MO(BASE)",#N/A,FALSE,"MO(BASE)";"MO(BASE)1",#N/A,FALSE,"MO(BASE)";"MO(BASE)2",#N/A,FALSE,"MO(BASE)"}</definedName>
    <definedName name="año_2" localSheetId="2" hidden="1">{"MO(BASE)",#N/A,FALSE,"MO(BASE)";"MO(BASE)1",#N/A,FALSE,"MO(BASE)";"MO(BASE)2",#N/A,FALSE,"MO(BASE)"}</definedName>
    <definedName name="año_2" localSheetId="0" hidden="1">{"MO(BASE)",#N/A,FALSE,"MO(BASE)";"MO(BASE)1",#N/A,FALSE,"MO(BASE)";"MO(BASE)2",#N/A,FALSE,"MO(BASE)"}</definedName>
    <definedName name="año_2" localSheetId="6" hidden="1">{"MO(BASE)",#N/A,FALSE,"MO(BASE)";"MO(BASE)1",#N/A,FALSE,"MO(BASE)";"MO(BASE)2",#N/A,FALSE,"MO(BASE)"}</definedName>
    <definedName name="año_2" localSheetId="16" hidden="1">{"MO(BASE)",#N/A,FALSE,"MO(BASE)";"MO(BASE)1",#N/A,FALSE,"MO(BASE)";"MO(BASE)2",#N/A,FALSE,"MO(BASE)"}</definedName>
    <definedName name="año_2" hidden="1">{"MO(BASE)",#N/A,FALSE,"MO(BASE)";"MO(BASE)1",#N/A,FALSE,"MO(BASE)";"MO(BASE)2",#N/A,FALSE,"MO(BASE)"}</definedName>
    <definedName name="año_3" localSheetId="15" hidden="1">{"MO(BASE)",#N/A,FALSE,"MO(BASE)";"MO(BASE)1",#N/A,FALSE,"MO(BASE)";"MO(BASE)2",#N/A,FALSE,"MO(BASE)"}</definedName>
    <definedName name="año_3" localSheetId="25" hidden="1">{"MO(BASE)",#N/A,FALSE,"MO(BASE)";"MO(BASE)1",#N/A,FALSE,"MO(BASE)";"MO(BASE)2",#N/A,FALSE,"MO(BASE)"}</definedName>
    <definedName name="año_3" localSheetId="24" hidden="1">{"MO(BASE)",#N/A,FALSE,"MO(BASE)";"MO(BASE)1",#N/A,FALSE,"MO(BASE)";"MO(BASE)2",#N/A,FALSE,"MO(BASE)"}</definedName>
    <definedName name="año_3" localSheetId="26" hidden="1">{"MO(BASE)",#N/A,FALSE,"MO(BASE)";"MO(BASE)1",#N/A,FALSE,"MO(BASE)";"MO(BASE)2",#N/A,FALSE,"MO(BASE)"}</definedName>
    <definedName name="año_3" localSheetId="1" hidden="1">{"MO(BASE)",#N/A,FALSE,"MO(BASE)";"MO(BASE)1",#N/A,FALSE,"MO(BASE)";"MO(BASE)2",#N/A,FALSE,"MO(BASE)"}</definedName>
    <definedName name="año_3" localSheetId="4" hidden="1">{"MO(BASE)",#N/A,FALSE,"MO(BASE)";"MO(BASE)1",#N/A,FALSE,"MO(BASE)";"MO(BASE)2",#N/A,FALSE,"MO(BASE)"}</definedName>
    <definedName name="año_3" localSheetId="2" hidden="1">{"MO(BASE)",#N/A,FALSE,"MO(BASE)";"MO(BASE)1",#N/A,FALSE,"MO(BASE)";"MO(BASE)2",#N/A,FALSE,"MO(BASE)"}</definedName>
    <definedName name="año_3" localSheetId="0" hidden="1">{"MO(BASE)",#N/A,FALSE,"MO(BASE)";"MO(BASE)1",#N/A,FALSE,"MO(BASE)";"MO(BASE)2",#N/A,FALSE,"MO(BASE)"}</definedName>
    <definedName name="año_3" localSheetId="6" hidden="1">{"MO(BASE)",#N/A,FALSE,"MO(BASE)";"MO(BASE)1",#N/A,FALSE,"MO(BASE)";"MO(BASE)2",#N/A,FALSE,"MO(BASE)"}</definedName>
    <definedName name="año_3" localSheetId="16" hidden="1">{"MO(BASE)",#N/A,FALSE,"MO(BASE)";"MO(BASE)1",#N/A,FALSE,"MO(BASE)";"MO(BASE)2",#N/A,FALSE,"MO(BASE)"}</definedName>
    <definedName name="año_3" hidden="1">{"MO(BASE)",#N/A,FALSE,"MO(BASE)";"MO(BASE)1",#N/A,FALSE,"MO(BASE)";"MO(BASE)2",#N/A,FALSE,"MO(BASE)"}</definedName>
    <definedName name="año_4" localSheetId="15" hidden="1">{"MO(BASE)",#N/A,FALSE,"MO(BASE)";"MO(BASE)1",#N/A,FALSE,"MO(BASE)";"MO(BASE)2",#N/A,FALSE,"MO(BASE)"}</definedName>
    <definedName name="año_4" localSheetId="25" hidden="1">{"MO(BASE)",#N/A,FALSE,"MO(BASE)";"MO(BASE)1",#N/A,FALSE,"MO(BASE)";"MO(BASE)2",#N/A,FALSE,"MO(BASE)"}</definedName>
    <definedName name="año_4" localSheetId="24" hidden="1">{"MO(BASE)",#N/A,FALSE,"MO(BASE)";"MO(BASE)1",#N/A,FALSE,"MO(BASE)";"MO(BASE)2",#N/A,FALSE,"MO(BASE)"}</definedName>
    <definedName name="año_4" localSheetId="26" hidden="1">{"MO(BASE)",#N/A,FALSE,"MO(BASE)";"MO(BASE)1",#N/A,FALSE,"MO(BASE)";"MO(BASE)2",#N/A,FALSE,"MO(BASE)"}</definedName>
    <definedName name="año_4" localSheetId="1" hidden="1">{"MO(BASE)",#N/A,FALSE,"MO(BASE)";"MO(BASE)1",#N/A,FALSE,"MO(BASE)";"MO(BASE)2",#N/A,FALSE,"MO(BASE)"}</definedName>
    <definedName name="año_4" localSheetId="4" hidden="1">{"MO(BASE)",#N/A,FALSE,"MO(BASE)";"MO(BASE)1",#N/A,FALSE,"MO(BASE)";"MO(BASE)2",#N/A,FALSE,"MO(BASE)"}</definedName>
    <definedName name="año_4" localSheetId="2" hidden="1">{"MO(BASE)",#N/A,FALSE,"MO(BASE)";"MO(BASE)1",#N/A,FALSE,"MO(BASE)";"MO(BASE)2",#N/A,FALSE,"MO(BASE)"}</definedName>
    <definedName name="año_4" localSheetId="0" hidden="1">{"MO(BASE)",#N/A,FALSE,"MO(BASE)";"MO(BASE)1",#N/A,FALSE,"MO(BASE)";"MO(BASE)2",#N/A,FALSE,"MO(BASE)"}</definedName>
    <definedName name="año_4" localSheetId="6" hidden="1">{"MO(BASE)",#N/A,FALSE,"MO(BASE)";"MO(BASE)1",#N/A,FALSE,"MO(BASE)";"MO(BASE)2",#N/A,FALSE,"MO(BASE)"}</definedName>
    <definedName name="año_4" localSheetId="16" hidden="1">{"MO(BASE)",#N/A,FALSE,"MO(BASE)";"MO(BASE)1",#N/A,FALSE,"MO(BASE)";"MO(BASE)2",#N/A,FALSE,"MO(BASE)"}</definedName>
    <definedName name="año_4" hidden="1">{"MO(BASE)",#N/A,FALSE,"MO(BASE)";"MO(BASE)1",#N/A,FALSE,"MO(BASE)";"MO(BASE)2",#N/A,FALSE,"MO(BASE)"}</definedName>
    <definedName name="año_5" localSheetId="15" hidden="1">{"MO(BASE)",#N/A,FALSE,"MO(BASE)";"MO(BASE)1",#N/A,FALSE,"MO(BASE)";"MO(BASE)2",#N/A,FALSE,"MO(BASE)"}</definedName>
    <definedName name="año_5" localSheetId="25" hidden="1">{"MO(BASE)",#N/A,FALSE,"MO(BASE)";"MO(BASE)1",#N/A,FALSE,"MO(BASE)";"MO(BASE)2",#N/A,FALSE,"MO(BASE)"}</definedName>
    <definedName name="año_5" localSheetId="24" hidden="1">{"MO(BASE)",#N/A,FALSE,"MO(BASE)";"MO(BASE)1",#N/A,FALSE,"MO(BASE)";"MO(BASE)2",#N/A,FALSE,"MO(BASE)"}</definedName>
    <definedName name="año_5" localSheetId="26" hidden="1">{"MO(BASE)",#N/A,FALSE,"MO(BASE)";"MO(BASE)1",#N/A,FALSE,"MO(BASE)";"MO(BASE)2",#N/A,FALSE,"MO(BASE)"}</definedName>
    <definedName name="año_5" localSheetId="1" hidden="1">{"MO(BASE)",#N/A,FALSE,"MO(BASE)";"MO(BASE)1",#N/A,FALSE,"MO(BASE)";"MO(BASE)2",#N/A,FALSE,"MO(BASE)"}</definedName>
    <definedName name="año_5" localSheetId="4" hidden="1">{"MO(BASE)",#N/A,FALSE,"MO(BASE)";"MO(BASE)1",#N/A,FALSE,"MO(BASE)";"MO(BASE)2",#N/A,FALSE,"MO(BASE)"}</definedName>
    <definedName name="año_5" localSheetId="2" hidden="1">{"MO(BASE)",#N/A,FALSE,"MO(BASE)";"MO(BASE)1",#N/A,FALSE,"MO(BASE)";"MO(BASE)2",#N/A,FALSE,"MO(BASE)"}</definedName>
    <definedName name="año_5" localSheetId="0" hidden="1">{"MO(BASE)",#N/A,FALSE,"MO(BASE)";"MO(BASE)1",#N/A,FALSE,"MO(BASE)";"MO(BASE)2",#N/A,FALSE,"MO(BASE)"}</definedName>
    <definedName name="año_5" localSheetId="6" hidden="1">{"MO(BASE)",#N/A,FALSE,"MO(BASE)";"MO(BASE)1",#N/A,FALSE,"MO(BASE)";"MO(BASE)2",#N/A,FALSE,"MO(BASE)"}</definedName>
    <definedName name="año_5" localSheetId="16" hidden="1">{"MO(BASE)",#N/A,FALSE,"MO(BASE)";"MO(BASE)1",#N/A,FALSE,"MO(BASE)";"MO(BASE)2",#N/A,FALSE,"MO(BASE)"}</definedName>
    <definedName name="año_5" hidden="1">{"MO(BASE)",#N/A,FALSE,"MO(BASE)";"MO(BASE)1",#N/A,FALSE,"MO(BASE)";"MO(BASE)2",#N/A,FALSE,"MO(BASE)"}</definedName>
    <definedName name="aqaqa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" localSheetId="15" hidden="1">{#N/A,#N/A,TRUE,"Costos_Subg_Hid"}</definedName>
    <definedName name="aqaqaqa" localSheetId="25" hidden="1">{#N/A,#N/A,TRUE,"Costos_Subg_Hid"}</definedName>
    <definedName name="aqaqaqa" localSheetId="24" hidden="1">{#N/A,#N/A,TRUE,"Costos_Subg_Hid"}</definedName>
    <definedName name="aqaqaqa" localSheetId="26" hidden="1">{#N/A,#N/A,TRUE,"Costos_Subg_Hid"}</definedName>
    <definedName name="aqaqaqa" localSheetId="1" hidden="1">{#N/A,#N/A,TRUE,"Costos_Subg_Hid"}</definedName>
    <definedName name="aqaqaqa" localSheetId="4" hidden="1">{#N/A,#N/A,TRUE,"Costos_Subg_Hid"}</definedName>
    <definedName name="aqaqaqa" localSheetId="2" hidden="1">{#N/A,#N/A,TRUE,"Costos_Subg_Hid"}</definedName>
    <definedName name="aqaqaqa" localSheetId="0" hidden="1">{#N/A,#N/A,TRUE,"Costos_Subg_Hid"}</definedName>
    <definedName name="aqaqaqa" localSheetId="6" hidden="1">{#N/A,#N/A,TRUE,"Costos_Subg_Hid"}</definedName>
    <definedName name="aqaqaqa" localSheetId="16" hidden="1">{#N/A,#N/A,TRUE,"Costos_Subg_Hid"}</definedName>
    <definedName name="aqaqaqa" hidden="1">{#N/A,#N/A,TRUE,"Costos_Subg_Hid"}</definedName>
    <definedName name="AQWEW" localSheetId="15" hidden="1">{"MO(BASE)",#N/A,FALSE,"MO(BASE)";"MO(BASE)1",#N/A,FALSE,"MO(BASE)";"MO(BASE)2",#N/A,FALSE,"MO(BASE)"}</definedName>
    <definedName name="AQWEW" localSheetId="25" hidden="1">{"MO(BASE)",#N/A,FALSE,"MO(BASE)";"MO(BASE)1",#N/A,FALSE,"MO(BASE)";"MO(BASE)2",#N/A,FALSE,"MO(BASE)"}</definedName>
    <definedName name="AQWEW" localSheetId="24" hidden="1">{"MO(BASE)",#N/A,FALSE,"MO(BASE)";"MO(BASE)1",#N/A,FALSE,"MO(BASE)";"MO(BASE)2",#N/A,FALSE,"MO(BASE)"}</definedName>
    <definedName name="AQWEW" localSheetId="26" hidden="1">{"MO(BASE)",#N/A,FALSE,"MO(BASE)";"MO(BASE)1",#N/A,FALSE,"MO(BASE)";"MO(BASE)2",#N/A,FALSE,"MO(BASE)"}</definedName>
    <definedName name="AQWEW" localSheetId="1" hidden="1">{"MO(BASE)",#N/A,FALSE,"MO(BASE)";"MO(BASE)1",#N/A,FALSE,"MO(BASE)";"MO(BASE)2",#N/A,FALSE,"MO(BASE)"}</definedName>
    <definedName name="AQWEW" localSheetId="4" hidden="1">{"MO(BASE)",#N/A,FALSE,"MO(BASE)";"MO(BASE)1",#N/A,FALSE,"MO(BASE)";"MO(BASE)2",#N/A,FALSE,"MO(BASE)"}</definedName>
    <definedName name="AQWEW" localSheetId="2" hidden="1">{"MO(BASE)",#N/A,FALSE,"MO(BASE)";"MO(BASE)1",#N/A,FALSE,"MO(BASE)";"MO(BASE)2",#N/A,FALSE,"MO(BASE)"}</definedName>
    <definedName name="AQWEW" localSheetId="0" hidden="1">{"MO(BASE)",#N/A,FALSE,"MO(BASE)";"MO(BASE)1",#N/A,FALSE,"MO(BASE)";"MO(BASE)2",#N/A,FALSE,"MO(BASE)"}</definedName>
    <definedName name="AQWEW" localSheetId="6" hidden="1">{"MO(BASE)",#N/A,FALSE,"MO(BASE)";"MO(BASE)1",#N/A,FALSE,"MO(BASE)";"MO(BASE)2",#N/A,FALSE,"MO(BASE)"}</definedName>
    <definedName name="AQWEW" localSheetId="16" hidden="1">{"MO(BASE)",#N/A,FALSE,"MO(BASE)";"MO(BASE)1",#N/A,FALSE,"MO(BASE)";"MO(BASE)2",#N/A,FALSE,"MO(BASE)"}</definedName>
    <definedName name="AQWEW" hidden="1">{"MO(BASE)",#N/A,FALSE,"MO(BASE)";"MO(BASE)1",#N/A,FALSE,"MO(BASE)";"MO(BASE)2",#N/A,FALSE,"MO(BASE)"}</definedName>
    <definedName name="área" localSheetId="15" hidden="1">{"Sin detalle",#N/A,FALSE,"Flujo (redondeado)";"Detallado",#N/A,FALSE,"Flujo (redondeado)"}</definedName>
    <definedName name="área" localSheetId="25" hidden="1">{"Sin detalle",#N/A,FALSE,"Flujo (redondeado)";"Detallado",#N/A,FALSE,"Flujo (redondeado)"}</definedName>
    <definedName name="área" localSheetId="24" hidden="1">{"Sin detalle",#N/A,FALSE,"Flujo (redondeado)";"Detallado",#N/A,FALSE,"Flujo (redondeado)"}</definedName>
    <definedName name="área" localSheetId="26" hidden="1">{"Sin detalle",#N/A,FALSE,"Flujo (redondeado)";"Detallado",#N/A,FALSE,"Flujo (redondeado)"}</definedName>
    <definedName name="área" localSheetId="1" hidden="1">{"Sin detalle",#N/A,FALSE,"Flujo (redondeado)";"Detallado",#N/A,FALSE,"Flujo (redondeado)"}</definedName>
    <definedName name="área" localSheetId="4" hidden="1">{"Sin detalle",#N/A,FALSE,"Flujo (redondeado)";"Detallado",#N/A,FALSE,"Flujo (redondeado)"}</definedName>
    <definedName name="área" localSheetId="2" hidden="1">{"Sin detalle",#N/A,FALSE,"Flujo (redondeado)";"Detallado",#N/A,FALSE,"Flujo (redondeado)"}</definedName>
    <definedName name="área" localSheetId="0" hidden="1">{"Sin detalle",#N/A,FALSE,"Flujo (redondeado)";"Detallado",#N/A,FALSE,"Flujo (redondeado)"}</definedName>
    <definedName name="área" localSheetId="6" hidden="1">{"Sin detalle",#N/A,FALSE,"Flujo (redondeado)";"Detallado",#N/A,FALSE,"Flujo (redondeado)"}</definedName>
    <definedName name="área" localSheetId="16" hidden="1">{"Sin detalle",#N/A,FALSE,"Flujo (redondeado)";"Detallado",#N/A,FALSE,"Flujo (redondeado)"}</definedName>
    <definedName name="área" hidden="1">{"Sin detalle",#N/A,FALSE,"Flujo (redondeado)";"Detallado",#N/A,FALSE,"Flujo (redondeado)"}</definedName>
    <definedName name="ariel" hidden="1">{"CI+GG(BASE)",#N/A,FALSE,"CI+GG(BASE)";"GG",#N/A,FALSE,"CI+GG(BASE)";"CI",#N/A,FALSE,"CI+GG(BASE)"}</definedName>
    <definedName name="ariel_1" hidden="1">{"CI+GG(BASE)",#N/A,FALSE,"CI+GG(BASE)";"GG",#N/A,FALSE,"CI+GG(BASE)";"CI",#N/A,FALSE,"CI+GG(BASE)"}</definedName>
    <definedName name="as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a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s" localSheetId="15" hidden="1">{#N/A,#N/A,FALSE,"Costos_Elem_Hid";#N/A,#N/A,FALSE,"Costos_Elem_Hid";#N/A,#N/A,FALSE,"Costos_Elem_Hid"}</definedName>
    <definedName name="asas" localSheetId="25" hidden="1">{#N/A,#N/A,FALSE,"Costos_Elem_Hid";#N/A,#N/A,FALSE,"Costos_Elem_Hid";#N/A,#N/A,FALSE,"Costos_Elem_Hid"}</definedName>
    <definedName name="asas" localSheetId="24" hidden="1">{#N/A,#N/A,FALSE,"Costos_Elem_Hid";#N/A,#N/A,FALSE,"Costos_Elem_Hid";#N/A,#N/A,FALSE,"Costos_Elem_Hid"}</definedName>
    <definedName name="asas" localSheetId="26" hidden="1">{#N/A,#N/A,FALSE,"Costos_Elem_Hid";#N/A,#N/A,FALSE,"Costos_Elem_Hid";#N/A,#N/A,FALSE,"Costos_Elem_Hid"}</definedName>
    <definedName name="asas" localSheetId="1" hidden="1">{#N/A,#N/A,FALSE,"Costos_Elem_Hid";#N/A,#N/A,FALSE,"Costos_Elem_Hid";#N/A,#N/A,FALSE,"Costos_Elem_Hid"}</definedName>
    <definedName name="asas" localSheetId="4" hidden="1">{#N/A,#N/A,FALSE,"Costos_Elem_Hid";#N/A,#N/A,FALSE,"Costos_Elem_Hid";#N/A,#N/A,FALSE,"Costos_Elem_Hid"}</definedName>
    <definedName name="asas" localSheetId="2" hidden="1">{#N/A,#N/A,FALSE,"Costos_Elem_Hid";#N/A,#N/A,FALSE,"Costos_Elem_Hid";#N/A,#N/A,FALSE,"Costos_Elem_Hid"}</definedName>
    <definedName name="asas" localSheetId="0" hidden="1">{#N/A,#N/A,FALSE,"Costos_Elem_Hid";#N/A,#N/A,FALSE,"Costos_Elem_Hid";#N/A,#N/A,FALSE,"Costos_Elem_Hid"}</definedName>
    <definedName name="asas" localSheetId="6" hidden="1">{#N/A,#N/A,FALSE,"Costos_Elem_Hid";#N/A,#N/A,FALSE,"Costos_Elem_Hid";#N/A,#N/A,FALSE,"Costos_Elem_Hid"}</definedName>
    <definedName name="asas" localSheetId="16" hidden="1">{#N/A,#N/A,FALSE,"Costos_Elem_Hid";#N/A,#N/A,FALSE,"Costos_Elem_Hid";#N/A,#N/A,FALSE,"Costos_Elem_Hid"}</definedName>
    <definedName name="asas" hidden="1">{#N/A,#N/A,FALSE,"Costos_Elem_Hid";#N/A,#N/A,FALSE,"Costos_Elem_Hid";#N/A,#N/A,FALSE,"Costos_Elem_Hid"}</definedName>
    <definedName name="asas_1" hidden="1">{#N/A,#N/A,FALSE,"Costos_Elem_Hid";#N/A,#N/A,FALSE,"Costos_Elem_Hid";#N/A,#N/A,FALSE,"Costos_Elem_Hid"}</definedName>
    <definedName name="ASASA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s" localSheetId="15" hidden="1">{"Sin detalle",#N/A,FALSE,"Flujo (redondeado)"}</definedName>
    <definedName name="asasas" localSheetId="25" hidden="1">{"Sin detalle",#N/A,FALSE,"Flujo (redondeado)"}</definedName>
    <definedName name="asasas" localSheetId="24" hidden="1">{"Sin detalle",#N/A,FALSE,"Flujo (redondeado)"}</definedName>
    <definedName name="asasas" localSheetId="26" hidden="1">{"Sin detalle",#N/A,FALSE,"Flujo (redondeado)"}</definedName>
    <definedName name="asasas" localSheetId="1" hidden="1">{"Sin detalle",#N/A,FALSE,"Flujo (redondeado)"}</definedName>
    <definedName name="asasas" localSheetId="4" hidden="1">{"Sin detalle",#N/A,FALSE,"Flujo (redondeado)"}</definedName>
    <definedName name="asasas" localSheetId="2" hidden="1">{"Sin detalle",#N/A,FALSE,"Flujo (redondeado)"}</definedName>
    <definedName name="asasas" localSheetId="0" hidden="1">#REF!</definedName>
    <definedName name="asasas" localSheetId="6" hidden="1">{"Sin detalle",#N/A,FALSE,"Flujo (redondeado)"}</definedName>
    <definedName name="asasas" localSheetId="16" hidden="1">{"Sin detalle",#N/A,FALSE,"Flujo (redondeado)"}</definedName>
    <definedName name="asasas" hidden="1">{"Sin detalle",#N/A,FALSE,"Flujo (redondeado)"}</definedName>
    <definedName name="asasas_1" hidden="1">{"Sin detalle",#N/A,FALSE,"Flujo (redondeado)"}</definedName>
    <definedName name="asasasas" localSheetId="15" hidden="1">{#N/A,#N/A,FALSE,"Costos_Elem_Hid";#N/A,#N/A,FALSE,"Costos_Elem_Hid";#N/A,#N/A,FALSE,"Costos_Elem_Hid"}</definedName>
    <definedName name="asasasas" localSheetId="25" hidden="1">{#N/A,#N/A,FALSE,"Costos_Elem_Hid";#N/A,#N/A,FALSE,"Costos_Elem_Hid";#N/A,#N/A,FALSE,"Costos_Elem_Hid"}</definedName>
    <definedName name="asasasas" localSheetId="24" hidden="1">{#N/A,#N/A,FALSE,"Costos_Elem_Hid";#N/A,#N/A,FALSE,"Costos_Elem_Hid";#N/A,#N/A,FALSE,"Costos_Elem_Hid"}</definedName>
    <definedName name="asasasas" localSheetId="26" hidden="1">{#N/A,#N/A,FALSE,"Costos_Elem_Hid";#N/A,#N/A,FALSE,"Costos_Elem_Hid";#N/A,#N/A,FALSE,"Costos_Elem_Hid"}</definedName>
    <definedName name="asasasas" localSheetId="1" hidden="1">{#N/A,#N/A,FALSE,"Costos_Elem_Hid";#N/A,#N/A,FALSE,"Costos_Elem_Hid";#N/A,#N/A,FALSE,"Costos_Elem_Hid"}</definedName>
    <definedName name="asasasas" localSheetId="4" hidden="1">{#N/A,#N/A,FALSE,"Costos_Elem_Hid";#N/A,#N/A,FALSE,"Costos_Elem_Hid";#N/A,#N/A,FALSE,"Costos_Elem_Hid"}</definedName>
    <definedName name="asasasas" localSheetId="2" hidden="1">{#N/A,#N/A,FALSE,"Costos_Elem_Hid";#N/A,#N/A,FALSE,"Costos_Elem_Hid";#N/A,#N/A,FALSE,"Costos_Elem_Hid"}</definedName>
    <definedName name="ASASASA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sas" localSheetId="6" hidden="1">{#N/A,#N/A,FALSE,"Costos_Elem_Hid";#N/A,#N/A,FALSE,"Costos_Elem_Hid";#N/A,#N/A,FALSE,"Costos_Elem_Hid"}</definedName>
    <definedName name="asasasas" localSheetId="16" hidden="1">{#N/A,#N/A,FALSE,"Costos_Elem_Hid";#N/A,#N/A,FALSE,"Costos_Elem_Hid";#N/A,#N/A,FALSE,"Costos_Elem_Hid"}</definedName>
    <definedName name="asasasas" hidden="1">{#N/A,#N/A,FALSE,"Costos_Elem_Hid";#N/A,#N/A,FALSE,"Costos_Elem_Hid";#N/A,#N/A,FALSE,"Costos_Elem_Hid"}</definedName>
    <definedName name="ASASASA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cc" hidden="1">{#N/A,#N/A,TRUE,"Est. de Fact.";#N/A,#N/A,TRUE,"Capitulo 19";#N/A,#N/A,TRUE,"Proyecto P855"}</definedName>
    <definedName name="ASD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D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D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D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D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D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dasd" localSheetId="15" hidden="1">{"Sin detalle",#N/A,FALSE,"Flujo (redondeado)";"Detallado",#N/A,FALSE,"Flujo (redondeado)"}</definedName>
    <definedName name="asdasd" localSheetId="25" hidden="1">{"Sin detalle",#N/A,FALSE,"Flujo (redondeado)";"Detallado",#N/A,FALSE,"Flujo (redondeado)"}</definedName>
    <definedName name="asdasd" localSheetId="24" hidden="1">{"Sin detalle",#N/A,FALSE,"Flujo (redondeado)";"Detallado",#N/A,FALSE,"Flujo (redondeado)"}</definedName>
    <definedName name="asdasd" localSheetId="26" hidden="1">{"Sin detalle",#N/A,FALSE,"Flujo (redondeado)";"Detallado",#N/A,FALSE,"Flujo (redondeado)"}</definedName>
    <definedName name="asdasd" localSheetId="1" hidden="1">{"Sin detalle",#N/A,FALSE,"Flujo (redondeado)";"Detallado",#N/A,FALSE,"Flujo (redondeado)"}</definedName>
    <definedName name="asdasd" localSheetId="4" hidden="1">{"Sin detalle",#N/A,FALSE,"Flujo (redondeado)";"Detallado",#N/A,FALSE,"Flujo (redondeado)"}</definedName>
    <definedName name="asdasd" localSheetId="2" hidden="1">{"Sin detalle",#N/A,FALSE,"Flujo (redondeado)";"Detallado",#N/A,FALSE,"Flujo (redondeado)"}</definedName>
    <definedName name="asdasd" localSheetId="0" hidden="1">{"Sin detalle",#N/A,FALSE,"Flujo (redondeado)";"Detallado",#N/A,FALSE,"Flujo (redondeado)"}</definedName>
    <definedName name="asdasd" localSheetId="6" hidden="1">{"Sin detalle",#N/A,FALSE,"Flujo (redondeado)";"Detallado",#N/A,FALSE,"Flujo (redondeado)"}</definedName>
    <definedName name="asdasd" localSheetId="16" hidden="1">{"Sin detalle",#N/A,FALSE,"Flujo (redondeado)";"Detallado",#N/A,FALSE,"Flujo (redondeado)"}</definedName>
    <definedName name="asdasd" hidden="1">{"Sin detalle",#N/A,FALSE,"Flujo (redondeado)";"Detallado",#N/A,FALSE,"Flujo (redondeado)"}</definedName>
    <definedName name="asdasdqwdqw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sdf" localSheetId="15" hidden="1">#REF!</definedName>
    <definedName name="asdf" localSheetId="25" hidden="1">#REF!</definedName>
    <definedName name="asdf" localSheetId="26" hidden="1">#REF!</definedName>
    <definedName name="asdf" localSheetId="6" hidden="1">#REF!</definedName>
    <definedName name="asdf" localSheetId="16" hidden="1">#REF!</definedName>
    <definedName name="asdf" hidden="1">#REF!</definedName>
    <definedName name="asdft" localSheetId="15" hidden="1">#REF!</definedName>
    <definedName name="asdft" localSheetId="25" hidden="1">#REF!</definedName>
    <definedName name="asdft" localSheetId="6" hidden="1">#REF!</definedName>
    <definedName name="asdft" hidden="1">#REF!</definedName>
    <definedName name="asdw" localSheetId="15" hidden="1">{#N/A,#N/A,TRUE,"Est. de Fact.";#N/A,#N/A,TRUE,"Capitulo 19";#N/A,#N/A,TRUE,"Proyecto P855"}</definedName>
    <definedName name="asdw" localSheetId="25" hidden="1">{#N/A,#N/A,TRUE,"Est. de Fact.";#N/A,#N/A,TRUE,"Capitulo 19";#N/A,#N/A,TRUE,"Proyecto P855"}</definedName>
    <definedName name="asdw" localSheetId="24" hidden="1">{#N/A,#N/A,TRUE,"Est. de Fact.";#N/A,#N/A,TRUE,"Capitulo 19";#N/A,#N/A,TRUE,"Proyecto P855"}</definedName>
    <definedName name="asdw" localSheetId="26" hidden="1">{#N/A,#N/A,TRUE,"Est. de Fact.";#N/A,#N/A,TRUE,"Capitulo 19";#N/A,#N/A,TRUE,"Proyecto P855"}</definedName>
    <definedName name="asdw" localSheetId="1" hidden="1">{#N/A,#N/A,TRUE,"Est. de Fact.";#N/A,#N/A,TRUE,"Capitulo 19";#N/A,#N/A,TRUE,"Proyecto P855"}</definedName>
    <definedName name="asdw" localSheetId="4" hidden="1">{#N/A,#N/A,TRUE,"Est. de Fact.";#N/A,#N/A,TRUE,"Capitulo 19";#N/A,#N/A,TRUE,"Proyecto P855"}</definedName>
    <definedName name="asdw" localSheetId="2" hidden="1">{#N/A,#N/A,TRUE,"Est. de Fact.";#N/A,#N/A,TRUE,"Capitulo 19";#N/A,#N/A,TRUE,"Proyecto P855"}</definedName>
    <definedName name="asdw" localSheetId="0" hidden="1">{#N/A,#N/A,TRUE,"Est. de Fact.";#N/A,#N/A,TRUE,"Capitulo 19";#N/A,#N/A,TRUE,"Proyecto P855"}</definedName>
    <definedName name="asdw" localSheetId="6" hidden="1">{#N/A,#N/A,TRUE,"Est. de Fact.";#N/A,#N/A,TRUE,"Capitulo 19";#N/A,#N/A,TRUE,"Proyecto P855"}</definedName>
    <definedName name="asdw" localSheetId="16" hidden="1">{#N/A,#N/A,TRUE,"Est. de Fact.";#N/A,#N/A,TRUE,"Capitulo 19";#N/A,#N/A,TRUE,"Proyecto P855"}</definedName>
    <definedName name="asdw" hidden="1">{#N/A,#N/A,TRUE,"Est. de Fact.";#N/A,#N/A,TRUE,"Capitulo 19";#N/A,#N/A,TRUE,"Proyecto P855"}</definedName>
    <definedName name="asdw_1" hidden="1">{#N/A,#N/A,TRUE,"Est. de Fact.";#N/A,#N/A,TRUE,"Capitulo 19";#N/A,#N/A,TRUE,"Proyecto P855"}</definedName>
    <definedName name="ased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ed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ed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ed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e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ed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ed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e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ed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ed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e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FASDF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FASDF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FASDF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FASDF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FASDF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FASDF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FASDF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FASDF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FASDF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FASDF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FASDF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fd" localSheetId="15" hidden="1">{"CI+GG(BASE)",#N/A,FALSE,"CI+GG(BASE)";"GG",#N/A,FALSE,"CI+GG(BASE)";"CI",#N/A,FALSE,"CI+GG(BASE)"}</definedName>
    <definedName name="asfd" localSheetId="25" hidden="1">{"CI+GG(BASE)",#N/A,FALSE,"CI+GG(BASE)";"GG",#N/A,FALSE,"CI+GG(BASE)";"CI",#N/A,FALSE,"CI+GG(BASE)"}</definedName>
    <definedName name="asfd" localSheetId="24" hidden="1">{"CI+GG(BASE)",#N/A,FALSE,"CI+GG(BASE)";"GG",#N/A,FALSE,"CI+GG(BASE)";"CI",#N/A,FALSE,"CI+GG(BASE)"}</definedName>
    <definedName name="asfd" localSheetId="26" hidden="1">{"CI+GG(BASE)",#N/A,FALSE,"CI+GG(BASE)";"GG",#N/A,FALSE,"CI+GG(BASE)";"CI",#N/A,FALSE,"CI+GG(BASE)"}</definedName>
    <definedName name="asfd" localSheetId="1" hidden="1">{"CI+GG(BASE)",#N/A,FALSE,"CI+GG(BASE)";"GG",#N/A,FALSE,"CI+GG(BASE)";"CI",#N/A,FALSE,"CI+GG(BASE)"}</definedName>
    <definedName name="asfd" localSheetId="4" hidden="1">{"CI+GG(BASE)",#N/A,FALSE,"CI+GG(BASE)";"GG",#N/A,FALSE,"CI+GG(BASE)";"CI",#N/A,FALSE,"CI+GG(BASE)"}</definedName>
    <definedName name="asfd" localSheetId="2" hidden="1">{"CI+GG(BASE)",#N/A,FALSE,"CI+GG(BASE)";"GG",#N/A,FALSE,"CI+GG(BASE)";"CI",#N/A,FALSE,"CI+GG(BASE)"}</definedName>
    <definedName name="asfd" localSheetId="0" hidden="1">{"CI+GG(BASE)",#N/A,FALSE,"CI+GG(BASE)";"GG",#N/A,FALSE,"CI+GG(BASE)";"CI",#N/A,FALSE,"CI+GG(BASE)"}</definedName>
    <definedName name="asfd" localSheetId="6" hidden="1">{"CI+GG(BASE)",#N/A,FALSE,"CI+GG(BASE)";"GG",#N/A,FALSE,"CI+GG(BASE)";"CI",#N/A,FALSE,"CI+GG(BASE)"}</definedName>
    <definedName name="asfd" localSheetId="16" hidden="1">{"CI+GG(BASE)",#N/A,FALSE,"CI+GG(BASE)";"GG",#N/A,FALSE,"CI+GG(BASE)";"CI",#N/A,FALSE,"CI+GG(BASE)"}</definedName>
    <definedName name="asfd" hidden="1">{"CI+GG(BASE)",#N/A,FALSE,"CI+GG(BASE)";"GG",#N/A,FALSE,"CI+GG(BASE)";"CI",#N/A,FALSE,"CI+GG(BASE)"}</definedName>
    <definedName name="ASRSAE" localSheetId="15" hidden="1">{"CI+GG(BASE)",#N/A,FALSE,"CI+GG(BASE)";"GG",#N/A,FALSE,"CI+GG(BASE)";"CI",#N/A,FALSE,"CI+GG(BASE)"}</definedName>
    <definedName name="ASRSAE" localSheetId="25" hidden="1">{"CI+GG(BASE)",#N/A,FALSE,"CI+GG(BASE)";"GG",#N/A,FALSE,"CI+GG(BASE)";"CI",#N/A,FALSE,"CI+GG(BASE)"}</definedName>
    <definedName name="ASRSAE" localSheetId="24" hidden="1">{"CI+GG(BASE)",#N/A,FALSE,"CI+GG(BASE)";"GG",#N/A,FALSE,"CI+GG(BASE)";"CI",#N/A,FALSE,"CI+GG(BASE)"}</definedName>
    <definedName name="ASRSAE" localSheetId="26" hidden="1">{"CI+GG(BASE)",#N/A,FALSE,"CI+GG(BASE)";"GG",#N/A,FALSE,"CI+GG(BASE)";"CI",#N/A,FALSE,"CI+GG(BASE)"}</definedName>
    <definedName name="ASRSAE" localSheetId="1" hidden="1">{"CI+GG(BASE)",#N/A,FALSE,"CI+GG(BASE)";"GG",#N/A,FALSE,"CI+GG(BASE)";"CI",#N/A,FALSE,"CI+GG(BASE)"}</definedName>
    <definedName name="ASRSAE" localSheetId="4" hidden="1">{"CI+GG(BASE)",#N/A,FALSE,"CI+GG(BASE)";"GG",#N/A,FALSE,"CI+GG(BASE)";"CI",#N/A,FALSE,"CI+GG(BASE)"}</definedName>
    <definedName name="ASRSAE" localSheetId="2" hidden="1">{"CI+GG(BASE)",#N/A,FALSE,"CI+GG(BASE)";"GG",#N/A,FALSE,"CI+GG(BASE)";"CI",#N/A,FALSE,"CI+GG(BASE)"}</definedName>
    <definedName name="ASRSAE" localSheetId="0" hidden="1">{"CI+GG(BASE)",#N/A,FALSE,"CI+GG(BASE)";"GG",#N/A,FALSE,"CI+GG(BASE)";"CI",#N/A,FALSE,"CI+GG(BASE)"}</definedName>
    <definedName name="ASRSAE" localSheetId="6" hidden="1">{"CI+GG(BASE)",#N/A,FALSE,"CI+GG(BASE)";"GG",#N/A,FALSE,"CI+GG(BASE)";"CI",#N/A,FALSE,"CI+GG(BASE)"}</definedName>
    <definedName name="ASRSAE" localSheetId="16" hidden="1">{"CI+GG(BASE)",#N/A,FALSE,"CI+GG(BASE)";"GG",#N/A,FALSE,"CI+GG(BASE)";"CI",#N/A,FALSE,"CI+GG(BASE)"}</definedName>
    <definedName name="ASRSAE" hidden="1">{"CI+GG(BASE)",#N/A,FALSE,"CI+GG(BASE)";"GG",#N/A,FALSE,"CI+GG(BASE)";"CI",#N/A,FALSE,"CI+GG(BASE)"}</definedName>
    <definedName name="asssad" localSheetId="15" hidden="1">{#N/A,#N/A,TRUE,"Est. de Fact.";#N/A,#N/A,TRUE,"Capitulo 19";#N/A,#N/A,TRUE,"Proyecto P855"}</definedName>
    <definedName name="asssad" localSheetId="25" hidden="1">{#N/A,#N/A,TRUE,"Est. de Fact.";#N/A,#N/A,TRUE,"Capitulo 19";#N/A,#N/A,TRUE,"Proyecto P855"}</definedName>
    <definedName name="asssad" localSheetId="24" hidden="1">{#N/A,#N/A,TRUE,"Est. de Fact.";#N/A,#N/A,TRUE,"Capitulo 19";#N/A,#N/A,TRUE,"Proyecto P855"}</definedName>
    <definedName name="asssad" localSheetId="26" hidden="1">{#N/A,#N/A,TRUE,"Est. de Fact.";#N/A,#N/A,TRUE,"Capitulo 19";#N/A,#N/A,TRUE,"Proyecto P855"}</definedName>
    <definedName name="asssad" localSheetId="1" hidden="1">{#N/A,#N/A,TRUE,"Est. de Fact.";#N/A,#N/A,TRUE,"Capitulo 19";#N/A,#N/A,TRUE,"Proyecto P855"}</definedName>
    <definedName name="asssad" localSheetId="4" hidden="1">{#N/A,#N/A,TRUE,"Est. de Fact.";#N/A,#N/A,TRUE,"Capitulo 19";#N/A,#N/A,TRUE,"Proyecto P855"}</definedName>
    <definedName name="asssad" localSheetId="2" hidden="1">{#N/A,#N/A,TRUE,"Est. de Fact.";#N/A,#N/A,TRUE,"Capitulo 19";#N/A,#N/A,TRUE,"Proyecto P855"}</definedName>
    <definedName name="asssad" localSheetId="0" hidden="1">{#N/A,#N/A,TRUE,"Est. de Fact.";#N/A,#N/A,TRUE,"Capitulo 19";#N/A,#N/A,TRUE,"Proyecto P855"}</definedName>
    <definedName name="asssad" localSheetId="6" hidden="1">{#N/A,#N/A,TRUE,"Est. de Fact.";#N/A,#N/A,TRUE,"Capitulo 19";#N/A,#N/A,TRUE,"Proyecto P855"}</definedName>
    <definedName name="asssad" localSheetId="16" hidden="1">{#N/A,#N/A,TRUE,"Est. de Fact.";#N/A,#N/A,TRUE,"Capitulo 19";#N/A,#N/A,TRUE,"Proyecto P855"}</definedName>
    <definedName name="asssad" hidden="1">{#N/A,#N/A,TRUE,"Est. de Fact.";#N/A,#N/A,TRUE,"Capitulo 19";#N/A,#N/A,TRUE,"Proyecto P855"}</definedName>
    <definedName name="asssad_1" hidden="1">{#N/A,#N/A,TRUE,"Est. de Fact.";#N/A,#N/A,TRUE,"Capitulo 19";#N/A,#N/A,TRUE,"Proyecto P855"}</definedName>
    <definedName name="assvdsvdsdsv" localSheetId="15" hidden="1">{"desarrollo",#N/A,FALSE,"LHD Camión";"eqdllo",#N/A,FALSE,"LHD Camión";"eqprod",#N/A,FALSE,"LHD Camión";"Resumen",#N/A,FALSE,"LHD Camión"}</definedName>
    <definedName name="assvdsvdsdsv" localSheetId="25" hidden="1">{"desarrollo",#N/A,FALSE,"LHD Camión";"eqdllo",#N/A,FALSE,"LHD Camión";"eqprod",#N/A,FALSE,"LHD Camión";"Resumen",#N/A,FALSE,"LHD Camión"}</definedName>
    <definedName name="assvdsvdsdsv" localSheetId="24" hidden="1">{"desarrollo",#N/A,FALSE,"LHD Camión";"eqdllo",#N/A,FALSE,"LHD Camión";"eqprod",#N/A,FALSE,"LHD Camión";"Resumen",#N/A,FALSE,"LHD Camión"}</definedName>
    <definedName name="assvdsvdsdsv" localSheetId="26" hidden="1">{"desarrollo",#N/A,FALSE,"LHD Camión";"eqdllo",#N/A,FALSE,"LHD Camión";"eqprod",#N/A,FALSE,"LHD Camión";"Resumen",#N/A,FALSE,"LHD Camión"}</definedName>
    <definedName name="assvdsvdsdsv" localSheetId="1" hidden="1">{"desarrollo",#N/A,FALSE,"LHD Camión";"eqdllo",#N/A,FALSE,"LHD Camión";"eqprod",#N/A,FALSE,"LHD Camión";"Resumen",#N/A,FALSE,"LHD Camión"}</definedName>
    <definedName name="assvdsvdsdsv" localSheetId="4" hidden="1">{"desarrollo",#N/A,FALSE,"LHD Camión";"eqdllo",#N/A,FALSE,"LHD Camión";"eqprod",#N/A,FALSE,"LHD Camión";"Resumen",#N/A,FALSE,"LHD Camión"}</definedName>
    <definedName name="assvdsvdsdsv" localSheetId="2" hidden="1">{"desarrollo",#N/A,FALSE,"LHD Camión";"eqdllo",#N/A,FALSE,"LHD Camión";"eqprod",#N/A,FALSE,"LHD Camión";"Resumen",#N/A,FALSE,"LHD Camión"}</definedName>
    <definedName name="assvdsvdsdsv" localSheetId="0" hidden="1">{"desarrollo",#N/A,FALSE,"LHD Camión";"eqdllo",#N/A,FALSE,"LHD Camión";"eqprod",#N/A,FALSE,"LHD Camión";"Resumen",#N/A,FALSE,"LHD Camión"}</definedName>
    <definedName name="assvdsvdsdsv" localSheetId="6" hidden="1">{"desarrollo",#N/A,FALSE,"LHD Camión";"eqdllo",#N/A,FALSE,"LHD Camión";"eqprod",#N/A,FALSE,"LHD Camión";"Resumen",#N/A,FALSE,"LHD Camión"}</definedName>
    <definedName name="assvdsvdsdsv" localSheetId="16" hidden="1">{"desarrollo",#N/A,FALSE,"LHD Camión";"eqdllo",#N/A,FALSE,"LHD Camión";"eqprod",#N/A,FALSE,"LHD Camión";"Resumen",#N/A,FALSE,"LHD Camión"}</definedName>
    <definedName name="assvdsvdsdsv" hidden="1">{"desarrollo",#N/A,FALSE,"LHD Camión";"eqdllo",#N/A,FALSE,"LHD Camión";"eqprod",#N/A,FALSE,"LHD Camión";"Resumen",#N/A,FALSE,"LHD Camión"}</definedName>
    <definedName name="assvdsvdsdsv_1" localSheetId="15" hidden="1">{"desarrollo",#N/A,FALSE,"LHD Camión";"eqdllo",#N/A,FALSE,"LHD Camión";"eqprod",#N/A,FALSE,"LHD Camión";"Resumen",#N/A,FALSE,"LHD Camión"}</definedName>
    <definedName name="assvdsvdsdsv_1" localSheetId="25" hidden="1">{"desarrollo",#N/A,FALSE,"LHD Camión";"eqdllo",#N/A,FALSE,"LHD Camión";"eqprod",#N/A,FALSE,"LHD Camión";"Resumen",#N/A,FALSE,"LHD Camión"}</definedName>
    <definedName name="assvdsvdsdsv_1" localSheetId="24" hidden="1">{"desarrollo",#N/A,FALSE,"LHD Camión";"eqdllo",#N/A,FALSE,"LHD Camión";"eqprod",#N/A,FALSE,"LHD Camión";"Resumen",#N/A,FALSE,"LHD Camión"}</definedName>
    <definedName name="assvdsvdsdsv_1" localSheetId="26" hidden="1">{"desarrollo",#N/A,FALSE,"LHD Camión";"eqdllo",#N/A,FALSE,"LHD Camión";"eqprod",#N/A,FALSE,"LHD Camión";"Resumen",#N/A,FALSE,"LHD Camión"}</definedName>
    <definedName name="assvdsvdsdsv_1" localSheetId="1" hidden="1">{"desarrollo",#N/A,FALSE,"LHD Camión";"eqdllo",#N/A,FALSE,"LHD Camión";"eqprod",#N/A,FALSE,"LHD Camión";"Resumen",#N/A,FALSE,"LHD Camión"}</definedName>
    <definedName name="assvdsvdsdsv_1" localSheetId="4" hidden="1">{"desarrollo",#N/A,FALSE,"LHD Camión";"eqdllo",#N/A,FALSE,"LHD Camión";"eqprod",#N/A,FALSE,"LHD Camión";"Resumen",#N/A,FALSE,"LHD Camión"}</definedName>
    <definedName name="assvdsvdsdsv_1" localSheetId="2" hidden="1">{"desarrollo",#N/A,FALSE,"LHD Camión";"eqdllo",#N/A,FALSE,"LHD Camión";"eqprod",#N/A,FALSE,"LHD Camión";"Resumen",#N/A,FALSE,"LHD Camión"}</definedName>
    <definedName name="assvdsvdsdsv_1" localSheetId="0" hidden="1">{"desarrollo",#N/A,FALSE,"LHD Camión";"eqdllo",#N/A,FALSE,"LHD Camión";"eqprod",#N/A,FALSE,"LHD Camión";"Resumen",#N/A,FALSE,"LHD Camión"}</definedName>
    <definedName name="assvdsvdsdsv_1" localSheetId="6" hidden="1">{"desarrollo",#N/A,FALSE,"LHD Camión";"eqdllo",#N/A,FALSE,"LHD Camión";"eqprod",#N/A,FALSE,"LHD Camión";"Resumen",#N/A,FALSE,"LHD Camión"}</definedName>
    <definedName name="assvdsvdsdsv_1" localSheetId="16" hidden="1">{"desarrollo",#N/A,FALSE,"LHD Camión";"eqdllo",#N/A,FALSE,"LHD Camión";"eqprod",#N/A,FALSE,"LHD Camión";"Resumen",#N/A,FALSE,"LHD Camión"}</definedName>
    <definedName name="assvdsvdsdsv_1" hidden="1">{"desarrollo",#N/A,FALSE,"LHD Camión";"eqdllo",#N/A,FALSE,"LHD Camión";"eqprod",#N/A,FALSE,"LHD Camión";"Resumen",#N/A,FALSE,"LHD Camión"}</definedName>
    <definedName name="au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vance" localSheetId="15" hidden="1">{"MO(BASE)",#N/A,FALSE,"MO(BASE)";"MO(BASE)1",#N/A,FALSE,"MO(BASE)";"MO(BASE)2",#N/A,FALSE,"MO(BASE)"}</definedName>
    <definedName name="avance" localSheetId="25" hidden="1">{"MO(BASE)",#N/A,FALSE,"MO(BASE)";"MO(BASE)1",#N/A,FALSE,"MO(BASE)";"MO(BASE)2",#N/A,FALSE,"MO(BASE)"}</definedName>
    <definedName name="avance" localSheetId="24" hidden="1">{"MO(BASE)",#N/A,FALSE,"MO(BASE)";"MO(BASE)1",#N/A,FALSE,"MO(BASE)";"MO(BASE)2",#N/A,FALSE,"MO(BASE)"}</definedName>
    <definedName name="avance" localSheetId="26" hidden="1">{"MO(BASE)",#N/A,FALSE,"MO(BASE)";"MO(BASE)1",#N/A,FALSE,"MO(BASE)";"MO(BASE)2",#N/A,FALSE,"MO(BASE)"}</definedName>
    <definedName name="avance" localSheetId="1" hidden="1">{"MO(BASE)",#N/A,FALSE,"MO(BASE)";"MO(BASE)1",#N/A,FALSE,"MO(BASE)";"MO(BASE)2",#N/A,FALSE,"MO(BASE)"}</definedName>
    <definedName name="avance" localSheetId="4" hidden="1">{"MO(BASE)",#N/A,FALSE,"MO(BASE)";"MO(BASE)1",#N/A,FALSE,"MO(BASE)";"MO(BASE)2",#N/A,FALSE,"MO(BASE)"}</definedName>
    <definedName name="avance" localSheetId="2" hidden="1">{"MO(BASE)",#N/A,FALSE,"MO(BASE)";"MO(BASE)1",#N/A,FALSE,"MO(BASE)";"MO(BASE)2",#N/A,FALSE,"MO(BASE)"}</definedName>
    <definedName name="avance" localSheetId="0" hidden="1">{"MO(BASE)",#N/A,FALSE,"MO(BASE)";"MO(BASE)1",#N/A,FALSE,"MO(BASE)";"MO(BASE)2",#N/A,FALSE,"MO(BASE)"}</definedName>
    <definedName name="avance" localSheetId="6" hidden="1">{"MO(BASE)",#N/A,FALSE,"MO(BASE)";"MO(BASE)1",#N/A,FALSE,"MO(BASE)";"MO(BASE)2",#N/A,FALSE,"MO(BASE)"}</definedName>
    <definedName name="avance" localSheetId="16" hidden="1">{"MO(BASE)",#N/A,FALSE,"MO(BASE)";"MO(BASE)1",#N/A,FALSE,"MO(BASE)";"MO(BASE)2",#N/A,FALSE,"MO(BASE)"}</definedName>
    <definedName name="avance" hidden="1">{"MO(BASE)",#N/A,FALSE,"MO(BASE)";"MO(BASE)1",#N/A,FALSE,"MO(BASE)";"MO(BASE)2",#N/A,FALSE,"MO(BASE)"}</definedName>
    <definedName name="avance_1" localSheetId="15" hidden="1">{"MO(BASE)",#N/A,FALSE,"MO(BASE)";"MO(BASE)1",#N/A,FALSE,"MO(BASE)";"MO(BASE)2",#N/A,FALSE,"MO(BASE)"}</definedName>
    <definedName name="avance_1" localSheetId="25" hidden="1">{"MO(BASE)",#N/A,FALSE,"MO(BASE)";"MO(BASE)1",#N/A,FALSE,"MO(BASE)";"MO(BASE)2",#N/A,FALSE,"MO(BASE)"}</definedName>
    <definedName name="avance_1" localSheetId="24" hidden="1">{"MO(BASE)",#N/A,FALSE,"MO(BASE)";"MO(BASE)1",#N/A,FALSE,"MO(BASE)";"MO(BASE)2",#N/A,FALSE,"MO(BASE)"}</definedName>
    <definedName name="avance_1" localSheetId="26" hidden="1">{"MO(BASE)",#N/A,FALSE,"MO(BASE)";"MO(BASE)1",#N/A,FALSE,"MO(BASE)";"MO(BASE)2",#N/A,FALSE,"MO(BASE)"}</definedName>
    <definedName name="avance_1" localSheetId="1" hidden="1">{"MO(BASE)",#N/A,FALSE,"MO(BASE)";"MO(BASE)1",#N/A,FALSE,"MO(BASE)";"MO(BASE)2",#N/A,FALSE,"MO(BASE)"}</definedName>
    <definedName name="avance_1" localSheetId="4" hidden="1">{"MO(BASE)",#N/A,FALSE,"MO(BASE)";"MO(BASE)1",#N/A,FALSE,"MO(BASE)";"MO(BASE)2",#N/A,FALSE,"MO(BASE)"}</definedName>
    <definedName name="avance_1" localSheetId="2" hidden="1">{"MO(BASE)",#N/A,FALSE,"MO(BASE)";"MO(BASE)1",#N/A,FALSE,"MO(BASE)";"MO(BASE)2",#N/A,FALSE,"MO(BASE)"}</definedName>
    <definedName name="avance_1" localSheetId="0" hidden="1">{"MO(BASE)",#N/A,FALSE,"MO(BASE)";"MO(BASE)1",#N/A,FALSE,"MO(BASE)";"MO(BASE)2",#N/A,FALSE,"MO(BASE)"}</definedName>
    <definedName name="avance_1" localSheetId="6" hidden="1">{"MO(BASE)",#N/A,FALSE,"MO(BASE)";"MO(BASE)1",#N/A,FALSE,"MO(BASE)";"MO(BASE)2",#N/A,FALSE,"MO(BASE)"}</definedName>
    <definedName name="avance_1" localSheetId="16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_2" localSheetId="15" hidden="1">{"MO(BASE)",#N/A,FALSE,"MO(BASE)";"MO(BASE)1",#N/A,FALSE,"MO(BASE)";"MO(BASE)2",#N/A,FALSE,"MO(BASE)"}</definedName>
    <definedName name="avance_2" localSheetId="25" hidden="1">{"MO(BASE)",#N/A,FALSE,"MO(BASE)";"MO(BASE)1",#N/A,FALSE,"MO(BASE)";"MO(BASE)2",#N/A,FALSE,"MO(BASE)"}</definedName>
    <definedName name="avance_2" localSheetId="24" hidden="1">{"MO(BASE)",#N/A,FALSE,"MO(BASE)";"MO(BASE)1",#N/A,FALSE,"MO(BASE)";"MO(BASE)2",#N/A,FALSE,"MO(BASE)"}</definedName>
    <definedName name="avance_2" localSheetId="26" hidden="1">{"MO(BASE)",#N/A,FALSE,"MO(BASE)";"MO(BASE)1",#N/A,FALSE,"MO(BASE)";"MO(BASE)2",#N/A,FALSE,"MO(BASE)"}</definedName>
    <definedName name="avance_2" localSheetId="1" hidden="1">{"MO(BASE)",#N/A,FALSE,"MO(BASE)";"MO(BASE)1",#N/A,FALSE,"MO(BASE)";"MO(BASE)2",#N/A,FALSE,"MO(BASE)"}</definedName>
    <definedName name="avance_2" localSheetId="4" hidden="1">{"MO(BASE)",#N/A,FALSE,"MO(BASE)";"MO(BASE)1",#N/A,FALSE,"MO(BASE)";"MO(BASE)2",#N/A,FALSE,"MO(BASE)"}</definedName>
    <definedName name="avance_2" localSheetId="2" hidden="1">{"MO(BASE)",#N/A,FALSE,"MO(BASE)";"MO(BASE)1",#N/A,FALSE,"MO(BASE)";"MO(BASE)2",#N/A,FALSE,"MO(BASE)"}</definedName>
    <definedName name="avance_2" localSheetId="0" hidden="1">{"MO(BASE)",#N/A,FALSE,"MO(BASE)";"MO(BASE)1",#N/A,FALSE,"MO(BASE)";"MO(BASE)2",#N/A,FALSE,"MO(BASE)"}</definedName>
    <definedName name="avance_2" localSheetId="6" hidden="1">{"MO(BASE)",#N/A,FALSE,"MO(BASE)";"MO(BASE)1",#N/A,FALSE,"MO(BASE)";"MO(BASE)2",#N/A,FALSE,"MO(BASE)"}</definedName>
    <definedName name="avance_2" localSheetId="16" hidden="1">{"MO(BASE)",#N/A,FALSE,"MO(BASE)";"MO(BASE)1",#N/A,FALSE,"MO(BASE)";"MO(BASE)2",#N/A,FALSE,"MO(BASE)"}</definedName>
    <definedName name="avance_2" hidden="1">{"MO(BASE)",#N/A,FALSE,"MO(BASE)";"MO(BASE)1",#N/A,FALSE,"MO(BASE)";"MO(BASE)2",#N/A,FALSE,"MO(BASE)"}</definedName>
    <definedName name="avance_3" localSheetId="15" hidden="1">{"MO(BASE)",#N/A,FALSE,"MO(BASE)";"MO(BASE)1",#N/A,FALSE,"MO(BASE)";"MO(BASE)2",#N/A,FALSE,"MO(BASE)"}</definedName>
    <definedName name="avance_3" localSheetId="25" hidden="1">{"MO(BASE)",#N/A,FALSE,"MO(BASE)";"MO(BASE)1",#N/A,FALSE,"MO(BASE)";"MO(BASE)2",#N/A,FALSE,"MO(BASE)"}</definedName>
    <definedName name="avance_3" localSheetId="24" hidden="1">{"MO(BASE)",#N/A,FALSE,"MO(BASE)";"MO(BASE)1",#N/A,FALSE,"MO(BASE)";"MO(BASE)2",#N/A,FALSE,"MO(BASE)"}</definedName>
    <definedName name="avance_3" localSheetId="26" hidden="1">{"MO(BASE)",#N/A,FALSE,"MO(BASE)";"MO(BASE)1",#N/A,FALSE,"MO(BASE)";"MO(BASE)2",#N/A,FALSE,"MO(BASE)"}</definedName>
    <definedName name="avance_3" localSheetId="1" hidden="1">{"MO(BASE)",#N/A,FALSE,"MO(BASE)";"MO(BASE)1",#N/A,FALSE,"MO(BASE)";"MO(BASE)2",#N/A,FALSE,"MO(BASE)"}</definedName>
    <definedName name="avance_3" localSheetId="4" hidden="1">{"MO(BASE)",#N/A,FALSE,"MO(BASE)";"MO(BASE)1",#N/A,FALSE,"MO(BASE)";"MO(BASE)2",#N/A,FALSE,"MO(BASE)"}</definedName>
    <definedName name="avance_3" localSheetId="2" hidden="1">{"MO(BASE)",#N/A,FALSE,"MO(BASE)";"MO(BASE)1",#N/A,FALSE,"MO(BASE)";"MO(BASE)2",#N/A,FALSE,"MO(BASE)"}</definedName>
    <definedName name="avance_3" localSheetId="0" hidden="1">{"MO(BASE)",#N/A,FALSE,"MO(BASE)";"MO(BASE)1",#N/A,FALSE,"MO(BASE)";"MO(BASE)2",#N/A,FALSE,"MO(BASE)"}</definedName>
    <definedName name="avance_3" localSheetId="6" hidden="1">{"MO(BASE)",#N/A,FALSE,"MO(BASE)";"MO(BASE)1",#N/A,FALSE,"MO(BASE)";"MO(BASE)2",#N/A,FALSE,"MO(BASE)"}</definedName>
    <definedName name="avance_3" localSheetId="16" hidden="1">{"MO(BASE)",#N/A,FALSE,"MO(BASE)";"MO(BASE)1",#N/A,FALSE,"MO(BASE)";"MO(BASE)2",#N/A,FALSE,"MO(BASE)"}</definedName>
    <definedName name="avance_3" hidden="1">{"MO(BASE)",#N/A,FALSE,"MO(BASE)";"MO(BASE)1",#N/A,FALSE,"MO(BASE)";"MO(BASE)2",#N/A,FALSE,"MO(BASE)"}</definedName>
    <definedName name="avance_4" localSheetId="15" hidden="1">{"MO(BASE)",#N/A,FALSE,"MO(BASE)";"MO(BASE)1",#N/A,FALSE,"MO(BASE)";"MO(BASE)2",#N/A,FALSE,"MO(BASE)"}</definedName>
    <definedName name="avance_4" localSheetId="25" hidden="1">{"MO(BASE)",#N/A,FALSE,"MO(BASE)";"MO(BASE)1",#N/A,FALSE,"MO(BASE)";"MO(BASE)2",#N/A,FALSE,"MO(BASE)"}</definedName>
    <definedName name="avance_4" localSheetId="24" hidden="1">{"MO(BASE)",#N/A,FALSE,"MO(BASE)";"MO(BASE)1",#N/A,FALSE,"MO(BASE)";"MO(BASE)2",#N/A,FALSE,"MO(BASE)"}</definedName>
    <definedName name="avance_4" localSheetId="26" hidden="1">{"MO(BASE)",#N/A,FALSE,"MO(BASE)";"MO(BASE)1",#N/A,FALSE,"MO(BASE)";"MO(BASE)2",#N/A,FALSE,"MO(BASE)"}</definedName>
    <definedName name="avance_4" localSheetId="1" hidden="1">{"MO(BASE)",#N/A,FALSE,"MO(BASE)";"MO(BASE)1",#N/A,FALSE,"MO(BASE)";"MO(BASE)2",#N/A,FALSE,"MO(BASE)"}</definedName>
    <definedName name="avance_4" localSheetId="4" hidden="1">{"MO(BASE)",#N/A,FALSE,"MO(BASE)";"MO(BASE)1",#N/A,FALSE,"MO(BASE)";"MO(BASE)2",#N/A,FALSE,"MO(BASE)"}</definedName>
    <definedName name="avance_4" localSheetId="2" hidden="1">{"MO(BASE)",#N/A,FALSE,"MO(BASE)";"MO(BASE)1",#N/A,FALSE,"MO(BASE)";"MO(BASE)2",#N/A,FALSE,"MO(BASE)"}</definedName>
    <definedName name="avance_4" localSheetId="0" hidden="1">{"MO(BASE)",#N/A,FALSE,"MO(BASE)";"MO(BASE)1",#N/A,FALSE,"MO(BASE)";"MO(BASE)2",#N/A,FALSE,"MO(BASE)"}</definedName>
    <definedName name="avance_4" localSheetId="6" hidden="1">{"MO(BASE)",#N/A,FALSE,"MO(BASE)";"MO(BASE)1",#N/A,FALSE,"MO(BASE)";"MO(BASE)2",#N/A,FALSE,"MO(BASE)"}</definedName>
    <definedName name="avance_4" localSheetId="16" hidden="1">{"MO(BASE)",#N/A,FALSE,"MO(BASE)";"MO(BASE)1",#N/A,FALSE,"MO(BASE)";"MO(BASE)2",#N/A,FALSE,"MO(BASE)"}</definedName>
    <definedName name="avance_4" hidden="1">{"MO(BASE)",#N/A,FALSE,"MO(BASE)";"MO(BASE)1",#N/A,FALSE,"MO(BASE)";"MO(BASE)2",#N/A,FALSE,"MO(BASE)"}</definedName>
    <definedName name="avance_5" localSheetId="15" hidden="1">{"MO(BASE)",#N/A,FALSE,"MO(BASE)";"MO(BASE)1",#N/A,FALSE,"MO(BASE)";"MO(BASE)2",#N/A,FALSE,"MO(BASE)"}</definedName>
    <definedName name="avance_5" localSheetId="25" hidden="1">{"MO(BASE)",#N/A,FALSE,"MO(BASE)";"MO(BASE)1",#N/A,FALSE,"MO(BASE)";"MO(BASE)2",#N/A,FALSE,"MO(BASE)"}</definedName>
    <definedName name="avance_5" localSheetId="24" hidden="1">{"MO(BASE)",#N/A,FALSE,"MO(BASE)";"MO(BASE)1",#N/A,FALSE,"MO(BASE)";"MO(BASE)2",#N/A,FALSE,"MO(BASE)"}</definedName>
    <definedName name="avance_5" localSheetId="26" hidden="1">{"MO(BASE)",#N/A,FALSE,"MO(BASE)";"MO(BASE)1",#N/A,FALSE,"MO(BASE)";"MO(BASE)2",#N/A,FALSE,"MO(BASE)"}</definedName>
    <definedName name="avance_5" localSheetId="1" hidden="1">{"MO(BASE)",#N/A,FALSE,"MO(BASE)";"MO(BASE)1",#N/A,FALSE,"MO(BASE)";"MO(BASE)2",#N/A,FALSE,"MO(BASE)"}</definedName>
    <definedName name="avance_5" localSheetId="4" hidden="1">{"MO(BASE)",#N/A,FALSE,"MO(BASE)";"MO(BASE)1",#N/A,FALSE,"MO(BASE)";"MO(BASE)2",#N/A,FALSE,"MO(BASE)"}</definedName>
    <definedName name="avance_5" localSheetId="2" hidden="1">{"MO(BASE)",#N/A,FALSE,"MO(BASE)";"MO(BASE)1",#N/A,FALSE,"MO(BASE)";"MO(BASE)2",#N/A,FALSE,"MO(BASE)"}</definedName>
    <definedName name="avance_5" localSheetId="0" hidden="1">{"MO(BASE)",#N/A,FALSE,"MO(BASE)";"MO(BASE)1",#N/A,FALSE,"MO(BASE)";"MO(BASE)2",#N/A,FALSE,"MO(BASE)"}</definedName>
    <definedName name="avance_5" localSheetId="6" hidden="1">{"MO(BASE)",#N/A,FALSE,"MO(BASE)";"MO(BASE)1",#N/A,FALSE,"MO(BASE)";"MO(BASE)2",#N/A,FALSE,"MO(BASE)"}</definedName>
    <definedName name="avance_5" localSheetId="16" hidden="1">{"MO(BASE)",#N/A,FALSE,"MO(BASE)";"MO(BASE)1",#N/A,FALSE,"MO(BASE)";"MO(BASE)2",#N/A,FALSE,"MO(BASE)"}</definedName>
    <definedName name="avance_5" hidden="1">{"MO(BASE)",#N/A,FALSE,"MO(BASE)";"MO(BASE)1",#N/A,FALSE,"MO(BASE)";"MO(BASE)2",#N/A,FALSE,"MO(BASE)"}</definedName>
    <definedName name="avavav" localSheetId="15" hidden="1">{#N/A,#N/A,FALSE,"Costos_Elem_Hid";#N/A,#N/A,FALSE,"Costos_Elem_Hid";#N/A,#N/A,FALSE,"Costos_Elem_Hid"}</definedName>
    <definedName name="avavav" localSheetId="25" hidden="1">{#N/A,#N/A,FALSE,"Costos_Elem_Hid";#N/A,#N/A,FALSE,"Costos_Elem_Hid";#N/A,#N/A,FALSE,"Costos_Elem_Hid"}</definedName>
    <definedName name="avavav" localSheetId="24" hidden="1">{#N/A,#N/A,FALSE,"Costos_Elem_Hid";#N/A,#N/A,FALSE,"Costos_Elem_Hid";#N/A,#N/A,FALSE,"Costos_Elem_Hid"}</definedName>
    <definedName name="avavav" localSheetId="26" hidden="1">{#N/A,#N/A,FALSE,"Costos_Elem_Hid";#N/A,#N/A,FALSE,"Costos_Elem_Hid";#N/A,#N/A,FALSE,"Costos_Elem_Hid"}</definedName>
    <definedName name="avavav" localSheetId="1" hidden="1">{#N/A,#N/A,FALSE,"Costos_Elem_Hid";#N/A,#N/A,FALSE,"Costos_Elem_Hid";#N/A,#N/A,FALSE,"Costos_Elem_Hid"}</definedName>
    <definedName name="avavav" localSheetId="4" hidden="1">{#N/A,#N/A,FALSE,"Costos_Elem_Hid";#N/A,#N/A,FALSE,"Costos_Elem_Hid";#N/A,#N/A,FALSE,"Costos_Elem_Hid"}</definedName>
    <definedName name="avavav" localSheetId="2" hidden="1">{#N/A,#N/A,FALSE,"Costos_Elem_Hid";#N/A,#N/A,FALSE,"Costos_Elem_Hid";#N/A,#N/A,FALSE,"Costos_Elem_Hid"}</definedName>
    <definedName name="avavav" localSheetId="0" hidden="1">{#N/A,#N/A,FALSE,"Costos_Elem_Hid";#N/A,#N/A,FALSE,"Costos_Elem_Hid";#N/A,#N/A,FALSE,"Costos_Elem_Hid"}</definedName>
    <definedName name="avavav" localSheetId="6" hidden="1">{#N/A,#N/A,FALSE,"Costos_Elem_Hid";#N/A,#N/A,FALSE,"Costos_Elem_Hid";#N/A,#N/A,FALSE,"Costos_Elem_Hid"}</definedName>
    <definedName name="avavav" localSheetId="16" hidden="1">{#N/A,#N/A,FALSE,"Costos_Elem_Hid";#N/A,#N/A,FALSE,"Costos_Elem_Hid";#N/A,#N/A,FALSE,"Costos_Elem_Hid"}</definedName>
    <definedName name="avavav" hidden="1">{#N/A,#N/A,FALSE,"Costos_Elem_Hid";#N/A,#N/A,FALSE,"Costos_Elem_Hid";#N/A,#N/A,FALSE,"Costos_Elem_Hid"}</definedName>
    <definedName name="avbbb" localSheetId="15" hidden="1">{"Sin detalle",#N/A,FALSE,"Flujo (redondeado)";"Detallado",#N/A,FALSE,"Flujo (redondeado)"}</definedName>
    <definedName name="avbbb" localSheetId="25" hidden="1">{"Sin detalle",#N/A,FALSE,"Flujo (redondeado)";"Detallado",#N/A,FALSE,"Flujo (redondeado)"}</definedName>
    <definedName name="avbbb" localSheetId="24" hidden="1">{"Sin detalle",#N/A,FALSE,"Flujo (redondeado)";"Detallado",#N/A,FALSE,"Flujo (redondeado)"}</definedName>
    <definedName name="avbbb" localSheetId="26" hidden="1">{"Sin detalle",#N/A,FALSE,"Flujo (redondeado)";"Detallado",#N/A,FALSE,"Flujo (redondeado)"}</definedName>
    <definedName name="avbbb" localSheetId="1" hidden="1">{"Sin detalle",#N/A,FALSE,"Flujo (redondeado)";"Detallado",#N/A,FALSE,"Flujo (redondeado)"}</definedName>
    <definedName name="avbbb" localSheetId="4" hidden="1">{"Sin detalle",#N/A,FALSE,"Flujo (redondeado)";"Detallado",#N/A,FALSE,"Flujo (redondeado)"}</definedName>
    <definedName name="avbbb" localSheetId="2" hidden="1">{"Sin detalle",#N/A,FALSE,"Flujo (redondeado)";"Detallado",#N/A,FALSE,"Flujo (redondeado)"}</definedName>
    <definedName name="avbbb" localSheetId="0" hidden="1">{"Sin detalle",#N/A,FALSE,"Flujo (redondeado)";"Detallado",#N/A,FALSE,"Flujo (redondeado)"}</definedName>
    <definedName name="avbbb" localSheetId="6" hidden="1">{"Sin detalle",#N/A,FALSE,"Flujo (redondeado)";"Detallado",#N/A,FALSE,"Flujo (redondeado)"}</definedName>
    <definedName name="avbbb" localSheetId="16" hidden="1">{"Sin detalle",#N/A,FALSE,"Flujo (redondeado)";"Detallado",#N/A,FALSE,"Flujo (redondeado)"}</definedName>
    <definedName name="avbbb" hidden="1">{"Sin detalle",#N/A,FALSE,"Flujo (redondeado)";"Detallado",#N/A,FALSE,"Flujo (redondeado)"}</definedName>
    <definedName name="avc" localSheetId="15" hidden="1">{#N/A,#N/A,FALSE,"Total_OC015";#N/A,#N/A,FALSE,"ADMIN";#N/A,#N/A,FALSE,"PROCES";#N/A,#N/A,FALSE,"mecan";#N/A,#N/A,FALSE,"civil";#N/A,#N/A,FALSE,"CAÑER";#N/A,#N/A,FALSE,"ELEC";#N/A,#N/A,FALSE,"INSTR"}</definedName>
    <definedName name="avc" localSheetId="25" hidden="1">{#N/A,#N/A,FALSE,"Total_OC015";#N/A,#N/A,FALSE,"ADMIN";#N/A,#N/A,FALSE,"PROCES";#N/A,#N/A,FALSE,"mecan";#N/A,#N/A,FALSE,"civil";#N/A,#N/A,FALSE,"CAÑER";#N/A,#N/A,FALSE,"ELEC";#N/A,#N/A,FALSE,"INSTR"}</definedName>
    <definedName name="avc" localSheetId="24" hidden="1">{#N/A,#N/A,FALSE,"Total_OC015";#N/A,#N/A,FALSE,"ADMIN";#N/A,#N/A,FALSE,"PROCES";#N/A,#N/A,FALSE,"mecan";#N/A,#N/A,FALSE,"civil";#N/A,#N/A,FALSE,"CAÑER";#N/A,#N/A,FALSE,"ELEC";#N/A,#N/A,FALSE,"INSTR"}</definedName>
    <definedName name="avc" localSheetId="26" hidden="1">{#N/A,#N/A,FALSE,"Total_OC015";#N/A,#N/A,FALSE,"ADMIN";#N/A,#N/A,FALSE,"PROCES";#N/A,#N/A,FALSE,"mecan";#N/A,#N/A,FALSE,"civil";#N/A,#N/A,FALSE,"CAÑER";#N/A,#N/A,FALSE,"ELEC";#N/A,#N/A,FALSE,"INSTR"}</definedName>
    <definedName name="avc" localSheetId="1" hidden="1">{#N/A,#N/A,FALSE,"Total_OC015";#N/A,#N/A,FALSE,"ADMIN";#N/A,#N/A,FALSE,"PROCES";#N/A,#N/A,FALSE,"mecan";#N/A,#N/A,FALSE,"civil";#N/A,#N/A,FALSE,"CAÑER";#N/A,#N/A,FALSE,"ELEC";#N/A,#N/A,FALSE,"INSTR"}</definedName>
    <definedName name="avc" localSheetId="4" hidden="1">{#N/A,#N/A,FALSE,"Total_OC015";#N/A,#N/A,FALSE,"ADMIN";#N/A,#N/A,FALSE,"PROCES";#N/A,#N/A,FALSE,"mecan";#N/A,#N/A,FALSE,"civil";#N/A,#N/A,FALSE,"CAÑER";#N/A,#N/A,FALSE,"ELEC";#N/A,#N/A,FALSE,"INSTR"}</definedName>
    <definedName name="avc" localSheetId="2" hidden="1">{#N/A,#N/A,FALSE,"Total_OC015";#N/A,#N/A,FALSE,"ADMIN";#N/A,#N/A,FALSE,"PROCES";#N/A,#N/A,FALSE,"mecan";#N/A,#N/A,FALSE,"civil";#N/A,#N/A,FALSE,"CAÑER";#N/A,#N/A,FALSE,"ELEC";#N/A,#N/A,FALSE,"INSTR"}</definedName>
    <definedName name="avc" localSheetId="0" hidden="1">{#N/A,#N/A,FALSE,"Total_OC015";#N/A,#N/A,FALSE,"ADMIN";#N/A,#N/A,FALSE,"PROCES";#N/A,#N/A,FALSE,"mecan";#N/A,#N/A,FALSE,"civil";#N/A,#N/A,FALSE,"CAÑER";#N/A,#N/A,FALSE,"ELEC";#N/A,#N/A,FALSE,"INSTR"}</definedName>
    <definedName name="avc" localSheetId="6" hidden="1">{#N/A,#N/A,FALSE,"Total_OC015";#N/A,#N/A,FALSE,"ADMIN";#N/A,#N/A,FALSE,"PROCES";#N/A,#N/A,FALSE,"mecan";#N/A,#N/A,FALSE,"civil";#N/A,#N/A,FALSE,"CAÑER";#N/A,#N/A,FALSE,"ELEC";#N/A,#N/A,FALSE,"INSTR"}</definedName>
    <definedName name="avc" localSheetId="16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localSheetId="15" hidden="1">{#N/A,#N/A,FALSE,"Total_OC015";#N/A,#N/A,FALSE,"ADMIN";#N/A,#N/A,FALSE,"PROCES";#N/A,#N/A,FALSE,"mecan";#N/A,#N/A,FALSE,"civil";#N/A,#N/A,FALSE,"CAÑER";#N/A,#N/A,FALSE,"ELEC";#N/A,#N/A,FALSE,"INSTR"}</definedName>
    <definedName name="avc_1" localSheetId="25" hidden="1">{#N/A,#N/A,FALSE,"Total_OC015";#N/A,#N/A,FALSE,"ADMIN";#N/A,#N/A,FALSE,"PROCES";#N/A,#N/A,FALSE,"mecan";#N/A,#N/A,FALSE,"civil";#N/A,#N/A,FALSE,"CAÑER";#N/A,#N/A,FALSE,"ELEC";#N/A,#N/A,FALSE,"INSTR"}</definedName>
    <definedName name="avc_1" localSheetId="24" hidden="1">{#N/A,#N/A,FALSE,"Total_OC015";#N/A,#N/A,FALSE,"ADMIN";#N/A,#N/A,FALSE,"PROCES";#N/A,#N/A,FALSE,"mecan";#N/A,#N/A,FALSE,"civil";#N/A,#N/A,FALSE,"CAÑER";#N/A,#N/A,FALSE,"ELEC";#N/A,#N/A,FALSE,"INSTR"}</definedName>
    <definedName name="avc_1" localSheetId="26" hidden="1">{#N/A,#N/A,FALSE,"Total_OC015";#N/A,#N/A,FALSE,"ADMIN";#N/A,#N/A,FALSE,"PROCES";#N/A,#N/A,FALSE,"mecan";#N/A,#N/A,FALSE,"civil";#N/A,#N/A,FALSE,"CAÑER";#N/A,#N/A,FALSE,"ELEC";#N/A,#N/A,FALSE,"INSTR"}</definedName>
    <definedName name="avc_1" localSheetId="1" hidden="1">{#N/A,#N/A,FALSE,"Total_OC015";#N/A,#N/A,FALSE,"ADMIN";#N/A,#N/A,FALSE,"PROCES";#N/A,#N/A,FALSE,"mecan";#N/A,#N/A,FALSE,"civil";#N/A,#N/A,FALSE,"CAÑER";#N/A,#N/A,FALSE,"ELEC";#N/A,#N/A,FALSE,"INSTR"}</definedName>
    <definedName name="avc_1" localSheetId="4" hidden="1">{#N/A,#N/A,FALSE,"Total_OC015";#N/A,#N/A,FALSE,"ADMIN";#N/A,#N/A,FALSE,"PROCES";#N/A,#N/A,FALSE,"mecan";#N/A,#N/A,FALSE,"civil";#N/A,#N/A,FALSE,"CAÑER";#N/A,#N/A,FALSE,"ELEC";#N/A,#N/A,FALSE,"INSTR"}</definedName>
    <definedName name="avc_1" localSheetId="2" hidden="1">{#N/A,#N/A,FALSE,"Total_OC015";#N/A,#N/A,FALSE,"ADMIN";#N/A,#N/A,FALSE,"PROCES";#N/A,#N/A,FALSE,"mecan";#N/A,#N/A,FALSE,"civil";#N/A,#N/A,FALSE,"CAÑER";#N/A,#N/A,FALSE,"ELEC";#N/A,#N/A,FALSE,"INSTR"}</definedName>
    <definedName name="avc_1" localSheetId="0" hidden="1">{#N/A,#N/A,FALSE,"Total_OC015";#N/A,#N/A,FALSE,"ADMIN";#N/A,#N/A,FALSE,"PROCES";#N/A,#N/A,FALSE,"mecan";#N/A,#N/A,FALSE,"civil";#N/A,#N/A,FALSE,"CAÑER";#N/A,#N/A,FALSE,"ELEC";#N/A,#N/A,FALSE,"INSTR"}</definedName>
    <definedName name="avc_1" localSheetId="6" hidden="1">{#N/A,#N/A,FALSE,"Total_OC015";#N/A,#N/A,FALSE,"ADMIN";#N/A,#N/A,FALSE,"PROCES";#N/A,#N/A,FALSE,"mecan";#N/A,#N/A,FALSE,"civil";#N/A,#N/A,FALSE,"CAÑER";#N/A,#N/A,FALSE,"ELEC";#N/A,#N/A,FALSE,"INSTR"}</definedName>
    <definedName name="avc_1" localSheetId="16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wawawaw" localSheetId="15" hidden="1">{#N/A,#N/A,FALSE,"Costos_Elem_Hid";#N/A,#N/A,FALSE,"Costos_Elem_Hid";#N/A,#N/A,FALSE,"Costos_Elem_Hid"}</definedName>
    <definedName name="awawawaw" localSheetId="25" hidden="1">{#N/A,#N/A,FALSE,"Costos_Elem_Hid";#N/A,#N/A,FALSE,"Costos_Elem_Hid";#N/A,#N/A,FALSE,"Costos_Elem_Hid"}</definedName>
    <definedName name="awawawaw" localSheetId="24" hidden="1">{#N/A,#N/A,FALSE,"Costos_Elem_Hid";#N/A,#N/A,FALSE,"Costos_Elem_Hid";#N/A,#N/A,FALSE,"Costos_Elem_Hid"}</definedName>
    <definedName name="awawawaw" localSheetId="26" hidden="1">{#N/A,#N/A,FALSE,"Costos_Elem_Hid";#N/A,#N/A,FALSE,"Costos_Elem_Hid";#N/A,#N/A,FALSE,"Costos_Elem_Hid"}</definedName>
    <definedName name="awawawaw" localSheetId="1" hidden="1">{#N/A,#N/A,FALSE,"Costos_Elem_Hid";#N/A,#N/A,FALSE,"Costos_Elem_Hid";#N/A,#N/A,FALSE,"Costos_Elem_Hid"}</definedName>
    <definedName name="awawawaw" localSheetId="4" hidden="1">{#N/A,#N/A,FALSE,"Costos_Elem_Hid";#N/A,#N/A,FALSE,"Costos_Elem_Hid";#N/A,#N/A,FALSE,"Costos_Elem_Hid"}</definedName>
    <definedName name="awawawaw" localSheetId="2" hidden="1">{#N/A,#N/A,FALSE,"Costos_Elem_Hid";#N/A,#N/A,FALSE,"Costos_Elem_Hid";#N/A,#N/A,FALSE,"Costos_Elem_Hid"}</definedName>
    <definedName name="awawawaw" localSheetId="0" hidden="1">{#N/A,#N/A,FALSE,"Costos_Elem_Hid";#N/A,#N/A,FALSE,"Costos_Elem_Hid";#N/A,#N/A,FALSE,"Costos_Elem_Hid"}</definedName>
    <definedName name="awawawaw" localSheetId="6" hidden="1">{#N/A,#N/A,FALSE,"Costos_Elem_Hid";#N/A,#N/A,FALSE,"Costos_Elem_Hid";#N/A,#N/A,FALSE,"Costos_Elem_Hid"}</definedName>
    <definedName name="awawawaw" localSheetId="16" hidden="1">{#N/A,#N/A,FALSE,"Costos_Elem_Hid";#N/A,#N/A,FALSE,"Costos_Elem_Hid";#N/A,#N/A,FALSE,"Costos_Elem_Hid"}</definedName>
    <definedName name="awawawaw" hidden="1">{#N/A,#N/A,FALSE,"Costos_Elem_Hid";#N/A,#N/A,FALSE,"Costos_Elem_Hid";#N/A,#N/A,FALSE,"Costos_Elem_Hid"}</definedName>
    <definedName name="AWEEA" localSheetId="15" hidden="1">{"CI+GG(BASE)",#N/A,FALSE,"CI+GG(BASE)";"GG",#N/A,FALSE,"CI+GG(BASE)";"CI",#N/A,FALSE,"CI+GG(BASE)"}</definedName>
    <definedName name="AWEEA" localSheetId="25" hidden="1">{"CI+GG(BASE)",#N/A,FALSE,"CI+GG(BASE)";"GG",#N/A,FALSE,"CI+GG(BASE)";"CI",#N/A,FALSE,"CI+GG(BASE)"}</definedName>
    <definedName name="AWEEA" localSheetId="24" hidden="1">{"CI+GG(BASE)",#N/A,FALSE,"CI+GG(BASE)";"GG",#N/A,FALSE,"CI+GG(BASE)";"CI",#N/A,FALSE,"CI+GG(BASE)"}</definedName>
    <definedName name="AWEEA" localSheetId="26" hidden="1">{"CI+GG(BASE)",#N/A,FALSE,"CI+GG(BASE)";"GG",#N/A,FALSE,"CI+GG(BASE)";"CI",#N/A,FALSE,"CI+GG(BASE)"}</definedName>
    <definedName name="AWEEA" localSheetId="1" hidden="1">{"CI+GG(BASE)",#N/A,FALSE,"CI+GG(BASE)";"GG",#N/A,FALSE,"CI+GG(BASE)";"CI",#N/A,FALSE,"CI+GG(BASE)"}</definedName>
    <definedName name="AWEEA" localSheetId="4" hidden="1">{"CI+GG(BASE)",#N/A,FALSE,"CI+GG(BASE)";"GG",#N/A,FALSE,"CI+GG(BASE)";"CI",#N/A,FALSE,"CI+GG(BASE)"}</definedName>
    <definedName name="AWEEA" localSheetId="2" hidden="1">{"CI+GG(BASE)",#N/A,FALSE,"CI+GG(BASE)";"GG",#N/A,FALSE,"CI+GG(BASE)";"CI",#N/A,FALSE,"CI+GG(BASE)"}</definedName>
    <definedName name="AWEEA" localSheetId="0" hidden="1">{"CI+GG(BASE)",#N/A,FALSE,"CI+GG(BASE)";"GG",#N/A,FALSE,"CI+GG(BASE)";"CI",#N/A,FALSE,"CI+GG(BASE)"}</definedName>
    <definedName name="AWEEA" localSheetId="6" hidden="1">{"CI+GG(BASE)",#N/A,FALSE,"CI+GG(BASE)";"GG",#N/A,FALSE,"CI+GG(BASE)";"CI",#N/A,FALSE,"CI+GG(BASE)"}</definedName>
    <definedName name="AWEEA" localSheetId="16" hidden="1">{"CI+GG(BASE)",#N/A,FALSE,"CI+GG(BASE)";"GG",#N/A,FALSE,"CI+GG(BASE)";"CI",#N/A,FALSE,"CI+GG(BASE)"}</definedName>
    <definedName name="AWEEA" hidden="1">{"CI+GG(BASE)",#N/A,FALSE,"CI+GG(BASE)";"GG",#N/A,FALSE,"CI+GG(BASE)";"CI",#N/A,FALSE,"CI+GG(BASE)"}</definedName>
    <definedName name="AWRAWR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WRAWR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WRAWR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WRAWR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WRAWR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WRAWR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WRAWR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WRAWR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WRAWR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WRAWR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WRAWR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wsqawsqaw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XA" hidden="1">{"'DMBL'!$A$1:$N$83","'DMBL'!$A$6:$B$83"}</definedName>
    <definedName name="axadrra" localSheetId="15" hidden="1">{"Sin detalle",#N/A,FALSE,"Flujo (redondeado)"}</definedName>
    <definedName name="axadrra" localSheetId="25" hidden="1">{"Sin detalle",#N/A,FALSE,"Flujo (redondeado)"}</definedName>
    <definedName name="axadrra" localSheetId="24" hidden="1">{"Sin detalle",#N/A,FALSE,"Flujo (redondeado)"}</definedName>
    <definedName name="axadrra" localSheetId="26" hidden="1">{"Sin detalle",#N/A,FALSE,"Flujo (redondeado)"}</definedName>
    <definedName name="axadrra" localSheetId="1" hidden="1">{"Sin detalle",#N/A,FALSE,"Flujo (redondeado)"}</definedName>
    <definedName name="axadrra" localSheetId="4" hidden="1">{"Sin detalle",#N/A,FALSE,"Flujo (redondeado)"}</definedName>
    <definedName name="axadrra" localSheetId="2" hidden="1">{"Sin detalle",#N/A,FALSE,"Flujo (redondeado)"}</definedName>
    <definedName name="axadrra" localSheetId="0" hidden="1">{"Sin detalle",#N/A,FALSE,"Flujo (redondeado)"}</definedName>
    <definedName name="axadrra" localSheetId="6" hidden="1">{"Sin detalle",#N/A,FALSE,"Flujo (redondeado)"}</definedName>
    <definedName name="axadrra" localSheetId="16" hidden="1">{"Sin detalle",#N/A,FALSE,"Flujo (redondeado)"}</definedName>
    <definedName name="axadrra" hidden="1">{"Sin detalle",#N/A,FALSE,"Flujo (redondeado)"}</definedName>
    <definedName name="axaxax" localSheetId="15" hidden="1">{"'Hoja3'!$F$5"}</definedName>
    <definedName name="axaxax" localSheetId="25" hidden="1">{"'Hoja3'!$F$5"}</definedName>
    <definedName name="axaxax" localSheetId="24" hidden="1">{"'Hoja3'!$F$5"}</definedName>
    <definedName name="axaxax" localSheetId="26" hidden="1">{"'Hoja3'!$F$5"}</definedName>
    <definedName name="axaxax" localSheetId="1" hidden="1">{"'Hoja3'!$F$5"}</definedName>
    <definedName name="axaxax" localSheetId="4" hidden="1">{"'Hoja3'!$F$5"}</definedName>
    <definedName name="axaxax" localSheetId="2" hidden="1">{"'Hoja3'!$F$5"}</definedName>
    <definedName name="axaxax" localSheetId="0" hidden="1">{"'Hoja3'!$F$5"}</definedName>
    <definedName name="axaxax" localSheetId="6" hidden="1">{"'Hoja3'!$F$5"}</definedName>
    <definedName name="axaxax" localSheetId="16" hidden="1">{"'Hoja3'!$F$5"}</definedName>
    <definedName name="axaxax" hidden="1">{"'Hoja3'!$F$5"}</definedName>
    <definedName name="AYPERUIEPTPETUWP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zaza" localSheetId="15" hidden="1">{"'Hoja3'!$F$5"}</definedName>
    <definedName name="azaza" localSheetId="25" hidden="1">{"'Hoja3'!$F$5"}</definedName>
    <definedName name="azaza" localSheetId="24" hidden="1">{"'Hoja3'!$F$5"}</definedName>
    <definedName name="azaza" localSheetId="26" hidden="1">{"'Hoja3'!$F$5"}</definedName>
    <definedName name="azaza" localSheetId="1" hidden="1">{"'Hoja3'!$F$5"}</definedName>
    <definedName name="azaza" localSheetId="4" hidden="1">{"'Hoja3'!$F$5"}</definedName>
    <definedName name="azaza" localSheetId="2" hidden="1">{"'Hoja3'!$F$5"}</definedName>
    <definedName name="azaza" localSheetId="0" hidden="1">{"'Hoja3'!$F$5"}</definedName>
    <definedName name="azaza" localSheetId="6" hidden="1">{"'Hoja3'!$F$5"}</definedName>
    <definedName name="azaza" localSheetId="16" hidden="1">{"'Hoja3'!$F$5"}</definedName>
    <definedName name="azaza" hidden="1">{"'Hoja3'!$F$5"}</definedName>
    <definedName name="AZAZAZ" localSheetId="15" hidden="1">{"Sin detalle",#N/A,FALSE,"Flujo (redondeado)"}</definedName>
    <definedName name="AZAZAZ" localSheetId="25" hidden="1">{"Sin detalle",#N/A,FALSE,"Flujo (redondeado)"}</definedName>
    <definedName name="AZAZAZ" localSheetId="24" hidden="1">{"Sin detalle",#N/A,FALSE,"Flujo (redondeado)"}</definedName>
    <definedName name="AZAZAZ" localSheetId="26" hidden="1">{"Sin detalle",#N/A,FALSE,"Flujo (redondeado)"}</definedName>
    <definedName name="AZAZAZ" localSheetId="1" hidden="1">{"Sin detalle",#N/A,FALSE,"Flujo (redondeado)"}</definedName>
    <definedName name="AZAZAZ" localSheetId="4" hidden="1">{"Sin detalle",#N/A,FALSE,"Flujo (redondeado)"}</definedName>
    <definedName name="AZAZAZ" localSheetId="2" hidden="1">{"Sin detalle",#N/A,FALSE,"Flujo (redondeado)"}</definedName>
    <definedName name="AZAZAZ" localSheetId="0" hidden="1">{"Sin detalle",#N/A,FALSE,"Flujo (redondeado)"}</definedName>
    <definedName name="AZAZAZ" localSheetId="6" hidden="1">{"Sin detalle",#N/A,FALSE,"Flujo (redondeado)"}</definedName>
    <definedName name="AZAZAZ" localSheetId="16" hidden="1">{"Sin detalle",#N/A,FALSE,"Flujo (redondeado)"}</definedName>
    <definedName name="AZAZAZ" hidden="1">{"Sin detalle",#N/A,FALSE,"Flujo (redondeado)"}</definedName>
    <definedName name="AZAZAZ_1" hidden="1">{"Sin detalle",#N/A,FALSE,"Flujo (redondeado)"}</definedName>
    <definedName name="B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5" hidden="1">{#N/A,#N/A,FALSE,"Total_OC015";#N/A,#N/A,FALSE,"ADMIN";#N/A,#N/A,FALSE,"PROCES";#N/A,#N/A,FALSE,"mecan";#N/A,#N/A,FALSE,"civil";#N/A,#N/A,FALSE,"CAÑER";#N/A,#N/A,FALSE,"ELEC";#N/A,#N/A,FALSE,"INSTR"}</definedName>
    <definedName name="B_1" localSheetId="25" hidden="1">{#N/A,#N/A,FALSE,"Total_OC015";#N/A,#N/A,FALSE,"ADMIN";#N/A,#N/A,FALSE,"PROCES";#N/A,#N/A,FALSE,"mecan";#N/A,#N/A,FALSE,"civil";#N/A,#N/A,FALSE,"CAÑER";#N/A,#N/A,FALSE,"ELEC";#N/A,#N/A,FALSE,"INSTR"}</definedName>
    <definedName name="B_1" localSheetId="24" hidden="1">{#N/A,#N/A,FALSE,"Total_OC015";#N/A,#N/A,FALSE,"ADMIN";#N/A,#N/A,FALSE,"PROCES";#N/A,#N/A,FALSE,"mecan";#N/A,#N/A,FALSE,"civil";#N/A,#N/A,FALSE,"CAÑER";#N/A,#N/A,FALSE,"ELEC";#N/A,#N/A,FALSE,"INSTR"}</definedName>
    <definedName name="B_1" localSheetId="26" hidden="1">{#N/A,#N/A,FALSE,"Total_OC015";#N/A,#N/A,FALSE,"ADMIN";#N/A,#N/A,FALSE,"PROCES";#N/A,#N/A,FALSE,"mecan";#N/A,#N/A,FALSE,"civil";#N/A,#N/A,FALSE,"CAÑER";#N/A,#N/A,FALSE,"ELEC";#N/A,#N/A,FALSE,"INSTR"}</definedName>
    <definedName name="B_1" localSheetId="1" hidden="1">{#N/A,#N/A,FALSE,"Total_OC015";#N/A,#N/A,FALSE,"ADMIN";#N/A,#N/A,FALSE,"PROCES";#N/A,#N/A,FALSE,"mecan";#N/A,#N/A,FALSE,"civil";#N/A,#N/A,FALSE,"CAÑER";#N/A,#N/A,FALSE,"ELEC";#N/A,#N/A,FALSE,"INSTR"}</definedName>
    <definedName name="B_1" localSheetId="4" hidden="1">{#N/A,#N/A,FALSE,"Total_OC015";#N/A,#N/A,FALSE,"ADMIN";#N/A,#N/A,FALSE,"PROCES";#N/A,#N/A,FALSE,"mecan";#N/A,#N/A,FALSE,"civil";#N/A,#N/A,FALSE,"CAÑER";#N/A,#N/A,FALSE,"ELEC";#N/A,#N/A,FALSE,"INSTR"}</definedName>
    <definedName name="B_1" localSheetId="2" hidden="1">{#N/A,#N/A,FALSE,"Total_OC015";#N/A,#N/A,FALSE,"ADMIN";#N/A,#N/A,FALSE,"PROCES";#N/A,#N/A,FALSE,"mecan";#N/A,#N/A,FALSE,"civil";#N/A,#N/A,FALSE,"CAÑER";#N/A,#N/A,FALSE,"ELEC";#N/A,#N/A,FALSE,"INSTR"}</definedName>
    <definedName name="B_1" localSheetId="0" hidden="1">{#N/A,#N/A,FALSE,"Total_OC015";#N/A,#N/A,FALSE,"ADMIN";#N/A,#N/A,FALSE,"PROCES";#N/A,#N/A,FALSE,"mecan";#N/A,#N/A,FALSE,"civil";#N/A,#N/A,FALSE,"CAÑER";#N/A,#N/A,FALSE,"ELEC";#N/A,#N/A,FALSE,"INSTR"}</definedName>
    <definedName name="B_1" localSheetId="6" hidden="1">{#N/A,#N/A,FALSE,"Total_OC015";#N/A,#N/A,FALSE,"ADMIN";#N/A,#N/A,FALSE,"PROCES";#N/A,#N/A,FALSE,"mecan";#N/A,#N/A,FALSE,"civil";#N/A,#N/A,FALSE,"CAÑER";#N/A,#N/A,FALSE,"ELEC";#N/A,#N/A,FALSE,"INSTR"}</definedName>
    <definedName name="B_1" localSheetId="16" hidden="1">{#N/A,#N/A,FALSE,"Total_OC015";#N/A,#N/A,FALSE,"ADMIN";#N/A,#N/A,FALSE,"PROCES";#N/A,#N/A,FALSE,"mecan";#N/A,#N/A,FALSE,"civil";#N/A,#N/A,FALSE,"CAÑER";#N/A,#N/A,FALSE,"ELEC";#N/A,#N/A,FALSE,"INSTR"}</definedName>
    <definedName name="B_1" hidden="1">{#N/A,#N/A,FALSE,"Total_OC015";#N/A,#N/A,FALSE,"ADMIN";#N/A,#N/A,FALSE,"PROCES";#N/A,#N/A,FALSE,"mecan";#N/A,#N/A,FALSE,"civil";#N/A,#N/A,FALSE,"CAÑER";#N/A,#N/A,FALSE,"ELEC";#N/A,#N/A,FALSE,"INSTR"}</definedName>
    <definedName name="Base_excavaciones" localSheetId="15" hidden="1">{"Sin detalle",#N/A,FALSE,"Flujo (redondeado)";"Detallado",#N/A,FALSE,"Flujo (redondeado)"}</definedName>
    <definedName name="Base_excavaciones" localSheetId="25" hidden="1">{"Sin detalle",#N/A,FALSE,"Flujo (redondeado)";"Detallado",#N/A,FALSE,"Flujo (redondeado)"}</definedName>
    <definedName name="Base_excavaciones" localSheetId="24" hidden="1">{"Sin detalle",#N/A,FALSE,"Flujo (redondeado)";"Detallado",#N/A,FALSE,"Flujo (redondeado)"}</definedName>
    <definedName name="Base_excavaciones" localSheetId="26" hidden="1">{"Sin detalle",#N/A,FALSE,"Flujo (redondeado)";"Detallado",#N/A,FALSE,"Flujo (redondeado)"}</definedName>
    <definedName name="Base_excavaciones" localSheetId="1" hidden="1">{"Sin detalle",#N/A,FALSE,"Flujo (redondeado)";"Detallado",#N/A,FALSE,"Flujo (redondeado)"}</definedName>
    <definedName name="Base_excavaciones" localSheetId="4" hidden="1">{"Sin detalle",#N/A,FALSE,"Flujo (redondeado)";"Detallado",#N/A,FALSE,"Flujo (redondeado)"}</definedName>
    <definedName name="Base_excavaciones" localSheetId="2" hidden="1">{"Sin detalle",#N/A,FALSE,"Flujo (redondeado)";"Detallado",#N/A,FALSE,"Flujo (redondeado)"}</definedName>
    <definedName name="Base_excavaciones" localSheetId="0" hidden="1">{"Sin detalle",#N/A,FALSE,"Flujo (redondeado)";"Detallado",#N/A,FALSE,"Flujo (redondeado)"}</definedName>
    <definedName name="Base_excavaciones" localSheetId="6" hidden="1">{"Sin detalle",#N/A,FALSE,"Flujo (redondeado)";"Detallado",#N/A,FALSE,"Flujo (redondeado)"}</definedName>
    <definedName name="Base_excavaciones" localSheetId="16" hidden="1">{"Sin detalle",#N/A,FALSE,"Flujo (redondeado)";"Detallado",#N/A,FALSE,"Flujo (redondeado)"}</definedName>
    <definedName name="Base_excavaciones" hidden="1">{"Sin detalle",#N/A,FALSE,"Flujo (redondeado)";"Detallado",#N/A,FALSE,"Flujo (redondeado)"}</definedName>
    <definedName name="bb" localSheetId="15" hidden="1">{"Sin detalle",#N/A,FALSE,"Flujo (redondeado)";"Detallado",#N/A,FALSE,"Flujo (redondeado)"}</definedName>
    <definedName name="bb" localSheetId="25" hidden="1">{"Sin detalle",#N/A,FALSE,"Flujo (redondeado)";"Detallado",#N/A,FALSE,"Flujo (redondeado)"}</definedName>
    <definedName name="bb" localSheetId="24" hidden="1">{"Sin detalle",#N/A,FALSE,"Flujo (redondeado)";"Detallado",#N/A,FALSE,"Flujo (redondeado)"}</definedName>
    <definedName name="bb" localSheetId="26" hidden="1">{"Sin detalle",#N/A,FALSE,"Flujo (redondeado)";"Detallado",#N/A,FALSE,"Flujo (redondeado)"}</definedName>
    <definedName name="bb" localSheetId="1" hidden="1">{"Sin detalle",#N/A,FALSE,"Flujo (redondeado)";"Detallado",#N/A,FALSE,"Flujo (redondeado)"}</definedName>
    <definedName name="bb" localSheetId="4" hidden="1">{"Sin detalle",#N/A,FALSE,"Flujo (redondeado)";"Detallado",#N/A,FALSE,"Flujo (redondeado)"}</definedName>
    <definedName name="bb" localSheetId="2" hidden="1">{"Sin detalle",#N/A,FALSE,"Flujo (redondeado)";"Detallado",#N/A,FALSE,"Flujo (redondeado)"}</definedName>
    <definedName name="bb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6" hidden="1">{"Sin detalle",#N/A,FALSE,"Flujo (redondeado)";"Detallado",#N/A,FALSE,"Flujo (redondeado)"}</definedName>
    <definedName name="bb" localSheetId="16" hidden="1">{"Sin detalle",#N/A,FALSE,"Flujo (redondeado)";"Detallado",#N/A,FALSE,"Flujo (redondeado)"}</definedName>
    <definedName name="bb" hidden="1">{"Sin detalle",#N/A,FALSE,"Flujo (redondeado)";"Detallado",#N/A,FALSE,"Flujo (redondeado)"}</definedName>
    <definedName name="bb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_1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_1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_1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_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_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_1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1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6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BB" localSheetId="6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6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bbbb" localSheetId="15" hidden="1">{"Sin detalle",#N/A,FALSE,"Flujo (redondeado)";"Detallado",#N/A,FALSE,"Flujo (redondeado)"}</definedName>
    <definedName name="bbbbb" localSheetId="25" hidden="1">{"Sin detalle",#N/A,FALSE,"Flujo (redondeado)";"Detallado",#N/A,FALSE,"Flujo (redondeado)"}</definedName>
    <definedName name="bbbbb" localSheetId="24" hidden="1">{"Sin detalle",#N/A,FALSE,"Flujo (redondeado)";"Detallado",#N/A,FALSE,"Flujo (redondeado)"}</definedName>
    <definedName name="bbbbb" localSheetId="26" hidden="1">{"Sin detalle",#N/A,FALSE,"Flujo (redondeado)";"Detallado",#N/A,FALSE,"Flujo (redondeado)"}</definedName>
    <definedName name="bbbbb" localSheetId="1" hidden="1">{"Sin detalle",#N/A,FALSE,"Flujo (redondeado)";"Detallado",#N/A,FALSE,"Flujo (redondeado)"}</definedName>
    <definedName name="bbbbb" localSheetId="4" hidden="1">{"Sin detalle",#N/A,FALSE,"Flujo (redondeado)";"Detallado",#N/A,FALSE,"Flujo (redondeado)"}</definedName>
    <definedName name="bbbbb" localSheetId="2" hidden="1">{"Sin detalle",#N/A,FALSE,"Flujo (redondeado)";"Detallado",#N/A,FALSE,"Flujo (redondeado)"}</definedName>
    <definedName name="bbbbb" localSheetId="0" hidden="1">{"Sin detalle",#N/A,FALSE,"Flujo (redondeado)";"Detallado",#N/A,FALSE,"Flujo (redondeado)"}</definedName>
    <definedName name="bbbbb" localSheetId="6" hidden="1">{"Sin detalle",#N/A,FALSE,"Flujo (redondeado)";"Detallado",#N/A,FALSE,"Flujo (redondeado)"}</definedName>
    <definedName name="bbbbb" localSheetId="16" hidden="1">{"Sin detalle",#N/A,FALSE,"Flujo (redondeado)";"Detallado",#N/A,FALSE,"Flujo (redondeado)"}</definedName>
    <definedName name="bbbbb" hidden="1">{"Sin detalle",#N/A,FALSE,"Flujo (redondeado)";"Detallado",#N/A,FALSE,"Flujo (redondeado)"}</definedName>
    <definedName name="bbbbb_1" hidden="1">{"Sin detalle",#N/A,FALSE,"Flujo (redondeado)";"Detallado",#N/A,FALSE,"Flujo (redondeado)"}</definedName>
    <definedName name="bd" localSheetId="15" hidden="1">{"Sin detalle",#N/A,FALSE,"Flujo (redondeado)"}</definedName>
    <definedName name="bd" localSheetId="25" hidden="1">{"Sin detalle",#N/A,FALSE,"Flujo (redondeado)"}</definedName>
    <definedName name="bd" localSheetId="24" hidden="1">{"Sin detalle",#N/A,FALSE,"Flujo (redondeado)"}</definedName>
    <definedName name="bd" localSheetId="26" hidden="1">{"Sin detalle",#N/A,FALSE,"Flujo (redondeado)"}</definedName>
    <definedName name="bd" localSheetId="1" hidden="1">{"Sin detalle",#N/A,FALSE,"Flujo (redondeado)"}</definedName>
    <definedName name="bd" localSheetId="4" hidden="1">{"Sin detalle",#N/A,FALSE,"Flujo (redondeado)"}</definedName>
    <definedName name="bd" localSheetId="2" hidden="1">{"Sin detalle",#N/A,FALSE,"Flujo (redondeado)"}</definedName>
    <definedName name="bd" localSheetId="0" hidden="1">{"Sin detalle",#N/A,FALSE,"Flujo (redondeado)"}</definedName>
    <definedName name="bd" localSheetId="6" hidden="1">{"Sin detalle",#N/A,FALSE,"Flujo (redondeado)"}</definedName>
    <definedName name="bd" localSheetId="16" hidden="1">{"Sin detalle",#N/A,FALSE,"Flujo (redondeado)"}</definedName>
    <definedName name="bd" hidden="1">{"Sin detalle",#N/A,FALSE,"Flujo (redondeado)"}</definedName>
    <definedName name="BDTXH" localSheetId="15" hidden="1">{"CI+GG(BASE)",#N/A,FALSE,"CI+GG(BASE)";"GG",#N/A,FALSE,"CI+GG(BASE)";"CI",#N/A,FALSE,"CI+GG(BASE)"}</definedName>
    <definedName name="BDTXH" localSheetId="25" hidden="1">{"CI+GG(BASE)",#N/A,FALSE,"CI+GG(BASE)";"GG",#N/A,FALSE,"CI+GG(BASE)";"CI",#N/A,FALSE,"CI+GG(BASE)"}</definedName>
    <definedName name="BDTXH" localSheetId="24" hidden="1">{"CI+GG(BASE)",#N/A,FALSE,"CI+GG(BASE)";"GG",#N/A,FALSE,"CI+GG(BASE)";"CI",#N/A,FALSE,"CI+GG(BASE)"}</definedName>
    <definedName name="BDTXH" localSheetId="26" hidden="1">{"CI+GG(BASE)",#N/A,FALSE,"CI+GG(BASE)";"GG",#N/A,FALSE,"CI+GG(BASE)";"CI",#N/A,FALSE,"CI+GG(BASE)"}</definedName>
    <definedName name="BDTXH" localSheetId="1" hidden="1">{"CI+GG(BASE)",#N/A,FALSE,"CI+GG(BASE)";"GG",#N/A,FALSE,"CI+GG(BASE)";"CI",#N/A,FALSE,"CI+GG(BASE)"}</definedName>
    <definedName name="BDTXH" localSheetId="4" hidden="1">{"CI+GG(BASE)",#N/A,FALSE,"CI+GG(BASE)";"GG",#N/A,FALSE,"CI+GG(BASE)";"CI",#N/A,FALSE,"CI+GG(BASE)"}</definedName>
    <definedName name="BDTXH" localSheetId="2" hidden="1">{"CI+GG(BASE)",#N/A,FALSE,"CI+GG(BASE)";"GG",#N/A,FALSE,"CI+GG(BASE)";"CI",#N/A,FALSE,"CI+GG(BASE)"}</definedName>
    <definedName name="BDTXH" localSheetId="0" hidden="1">{"CI+GG(BASE)",#N/A,FALSE,"CI+GG(BASE)";"GG",#N/A,FALSE,"CI+GG(BASE)";"CI",#N/A,FALSE,"CI+GG(BASE)"}</definedName>
    <definedName name="BDTXH" localSheetId="6" hidden="1">{"CI+GG(BASE)",#N/A,FALSE,"CI+GG(BASE)";"GG",#N/A,FALSE,"CI+GG(BASE)";"CI",#N/A,FALSE,"CI+GG(BASE)"}</definedName>
    <definedName name="BDTXH" localSheetId="16" hidden="1">{"CI+GG(BASE)",#N/A,FALSE,"CI+GG(BASE)";"GG",#N/A,FALSE,"CI+GG(BASE)";"CI",#N/A,FALSE,"CI+GG(BASE)"}</definedName>
    <definedName name="BDTXH" hidden="1">{"CI+GG(BASE)",#N/A,FALSE,"CI+GG(BASE)";"GG",#N/A,FALSE,"CI+GG(BASE)";"CI",#N/A,FALSE,"CI+GG(BASE)"}</definedName>
    <definedName name="BE006K">700</definedName>
    <definedName name="BE010K">600</definedName>
    <definedName name="bfb" hidden="1">{#N/A,#N/A,TRUE,"Est. de Fact.";#N/A,#N/A,TRUE,"Capitulo 19";#N/A,#N/A,TRUE,"Proyecto P855"}</definedName>
    <definedName name="bfdfbbf" hidden="1">{#N/A,#N/A,FALSE,"Total_OC015";#N/A,#N/A,FALSE,"ADMIN";#N/A,#N/A,FALSE,"PROCES";#N/A,#N/A,FALSE,"mecan";#N/A,#N/A,FALSE,"civil";#N/A,#N/A,FALSE,"CAÑER";#N/A,#N/A,FALSE,"ELEC";#N/A,#N/A,FALSE,"INSTR"}</definedName>
    <definedName name="bfghfghgfhf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GFBC" localSheetId="15" hidden="1">{"CI+GG(BASE)",#N/A,FALSE,"CI+GG(BASE)";"GG",#N/A,FALSE,"CI+GG(BASE)";"CI",#N/A,FALSE,"CI+GG(BASE)"}</definedName>
    <definedName name="BGFBC" localSheetId="25" hidden="1">{"CI+GG(BASE)",#N/A,FALSE,"CI+GG(BASE)";"GG",#N/A,FALSE,"CI+GG(BASE)";"CI",#N/A,FALSE,"CI+GG(BASE)"}</definedName>
    <definedName name="BGFBC" localSheetId="24" hidden="1">{"CI+GG(BASE)",#N/A,FALSE,"CI+GG(BASE)";"GG",#N/A,FALSE,"CI+GG(BASE)";"CI",#N/A,FALSE,"CI+GG(BASE)"}</definedName>
    <definedName name="BGFBC" localSheetId="26" hidden="1">{"CI+GG(BASE)",#N/A,FALSE,"CI+GG(BASE)";"GG",#N/A,FALSE,"CI+GG(BASE)";"CI",#N/A,FALSE,"CI+GG(BASE)"}</definedName>
    <definedName name="BGFBC" localSheetId="1" hidden="1">{"CI+GG(BASE)",#N/A,FALSE,"CI+GG(BASE)";"GG",#N/A,FALSE,"CI+GG(BASE)";"CI",#N/A,FALSE,"CI+GG(BASE)"}</definedName>
    <definedName name="BGFBC" localSheetId="4" hidden="1">{"CI+GG(BASE)",#N/A,FALSE,"CI+GG(BASE)";"GG",#N/A,FALSE,"CI+GG(BASE)";"CI",#N/A,FALSE,"CI+GG(BASE)"}</definedName>
    <definedName name="BGFBC" localSheetId="2" hidden="1">{"CI+GG(BASE)",#N/A,FALSE,"CI+GG(BASE)";"GG",#N/A,FALSE,"CI+GG(BASE)";"CI",#N/A,FALSE,"CI+GG(BASE)"}</definedName>
    <definedName name="BGFBC" localSheetId="0" hidden="1">{"CI+GG(BASE)",#N/A,FALSE,"CI+GG(BASE)";"GG",#N/A,FALSE,"CI+GG(BASE)";"CI",#N/A,FALSE,"CI+GG(BASE)"}</definedName>
    <definedName name="BGFBC" localSheetId="6" hidden="1">{"CI+GG(BASE)",#N/A,FALSE,"CI+GG(BASE)";"GG",#N/A,FALSE,"CI+GG(BASE)";"CI",#N/A,FALSE,"CI+GG(BASE)"}</definedName>
    <definedName name="BGFBC" localSheetId="16" hidden="1">{"CI+GG(BASE)",#N/A,FALSE,"CI+GG(BASE)";"GG",#N/A,FALSE,"CI+GG(BASE)";"CI",#N/A,FALSE,"CI+GG(BASE)"}</definedName>
    <definedName name="BGFBC" hidden="1">{"CI+GG(BASE)",#N/A,FALSE,"CI+GG(BASE)";"GG",#N/A,FALSE,"CI+GG(BASE)";"CI",#N/A,FALSE,"CI+GG(BASE)"}</definedName>
    <definedName name="BGFBG" hidden="1">{"MO(BASE)",#N/A,FALSE,"MO(BASE)";"MO(BASE)1",#N/A,FALSE,"MO(BASE)";"MO(BASE)2",#N/A,FALSE,"MO(BASE)"}</definedName>
    <definedName name="bghh" localSheetId="1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6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6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6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jghui" localSheetId="15" hidden="1">{#N/A,#N/A,FALSE,"Hoja1";#N/A,#N/A,FALSE,"Hoja2";#N/A,#N/A,FALSE,"Hoja3";#N/A,#N/A,FALSE,"Hoja4";#N/A,#N/A,FALSE,"Hoja5";#N/A,#N/A,FALSE,"Hoja6"}</definedName>
    <definedName name="bhjghui" localSheetId="25" hidden="1">{#N/A,#N/A,FALSE,"Hoja1";#N/A,#N/A,FALSE,"Hoja2";#N/A,#N/A,FALSE,"Hoja3";#N/A,#N/A,FALSE,"Hoja4";#N/A,#N/A,FALSE,"Hoja5";#N/A,#N/A,FALSE,"Hoja6"}</definedName>
    <definedName name="bhjghui" localSheetId="24" hidden="1">{#N/A,#N/A,FALSE,"Hoja1";#N/A,#N/A,FALSE,"Hoja2";#N/A,#N/A,FALSE,"Hoja3";#N/A,#N/A,FALSE,"Hoja4";#N/A,#N/A,FALSE,"Hoja5";#N/A,#N/A,FALSE,"Hoja6"}</definedName>
    <definedName name="bhjghui" localSheetId="26" hidden="1">{#N/A,#N/A,FALSE,"Hoja1";#N/A,#N/A,FALSE,"Hoja2";#N/A,#N/A,FALSE,"Hoja3";#N/A,#N/A,FALSE,"Hoja4";#N/A,#N/A,FALSE,"Hoja5";#N/A,#N/A,FALSE,"Hoja6"}</definedName>
    <definedName name="bhjghui" localSheetId="1" hidden="1">{#N/A,#N/A,FALSE,"Hoja1";#N/A,#N/A,FALSE,"Hoja2";#N/A,#N/A,FALSE,"Hoja3";#N/A,#N/A,FALSE,"Hoja4";#N/A,#N/A,FALSE,"Hoja5";#N/A,#N/A,FALSE,"Hoja6"}</definedName>
    <definedName name="bhjghui" localSheetId="4" hidden="1">{#N/A,#N/A,FALSE,"Hoja1";#N/A,#N/A,FALSE,"Hoja2";#N/A,#N/A,FALSE,"Hoja3";#N/A,#N/A,FALSE,"Hoja4";#N/A,#N/A,FALSE,"Hoja5";#N/A,#N/A,FALSE,"Hoja6"}</definedName>
    <definedName name="bhjghui" localSheetId="2" hidden="1">{#N/A,#N/A,FALSE,"Hoja1";#N/A,#N/A,FALSE,"Hoja2";#N/A,#N/A,FALSE,"Hoja3";#N/A,#N/A,FALSE,"Hoja4";#N/A,#N/A,FALSE,"Hoja5";#N/A,#N/A,FALSE,"Hoja6"}</definedName>
    <definedName name="bhjghui" localSheetId="0" hidden="1">{#N/A,#N/A,FALSE,"Hoja1";#N/A,#N/A,FALSE,"Hoja2";#N/A,#N/A,FALSE,"Hoja3";#N/A,#N/A,FALSE,"Hoja4";#N/A,#N/A,FALSE,"Hoja5";#N/A,#N/A,FALSE,"Hoja6"}</definedName>
    <definedName name="bhjghui" localSheetId="6" hidden="1">{#N/A,#N/A,FALSE,"Hoja1";#N/A,#N/A,FALSE,"Hoja2";#N/A,#N/A,FALSE,"Hoja3";#N/A,#N/A,FALSE,"Hoja4";#N/A,#N/A,FALSE,"Hoja5";#N/A,#N/A,FALSE,"Hoja6"}</definedName>
    <definedName name="bhjghui" localSheetId="16" hidden="1">{#N/A,#N/A,FALSE,"Hoja1";#N/A,#N/A,FALSE,"Hoja2";#N/A,#N/A,FALSE,"Hoja3";#N/A,#N/A,FALSE,"Hoja4";#N/A,#N/A,FALSE,"Hoja5";#N/A,#N/A,FALSE,"Hoja6"}</definedName>
    <definedName name="bhjghui" hidden="1">{#N/A,#N/A,FALSE,"Hoja1";#N/A,#N/A,FALSE,"Hoja2";#N/A,#N/A,FALSE,"Hoja3";#N/A,#N/A,FALSE,"Hoja4";#N/A,#N/A,FALSE,"Hoja5";#N/A,#N/A,FALSE,"Hoja6"}</definedName>
    <definedName name="bhjghui_1" localSheetId="15" hidden="1">{#N/A,#N/A,FALSE,"Hoja1";#N/A,#N/A,FALSE,"Hoja2";#N/A,#N/A,FALSE,"Hoja3";#N/A,#N/A,FALSE,"Hoja4";#N/A,#N/A,FALSE,"Hoja5";#N/A,#N/A,FALSE,"Hoja6"}</definedName>
    <definedName name="bhjghui_1" localSheetId="25" hidden="1">{#N/A,#N/A,FALSE,"Hoja1";#N/A,#N/A,FALSE,"Hoja2";#N/A,#N/A,FALSE,"Hoja3";#N/A,#N/A,FALSE,"Hoja4";#N/A,#N/A,FALSE,"Hoja5";#N/A,#N/A,FALSE,"Hoja6"}</definedName>
    <definedName name="bhjghui_1" localSheetId="24" hidden="1">{#N/A,#N/A,FALSE,"Hoja1";#N/A,#N/A,FALSE,"Hoja2";#N/A,#N/A,FALSE,"Hoja3";#N/A,#N/A,FALSE,"Hoja4";#N/A,#N/A,FALSE,"Hoja5";#N/A,#N/A,FALSE,"Hoja6"}</definedName>
    <definedName name="bhjghui_1" localSheetId="26" hidden="1">{#N/A,#N/A,FALSE,"Hoja1";#N/A,#N/A,FALSE,"Hoja2";#N/A,#N/A,FALSE,"Hoja3";#N/A,#N/A,FALSE,"Hoja4";#N/A,#N/A,FALSE,"Hoja5";#N/A,#N/A,FALSE,"Hoja6"}</definedName>
    <definedName name="bhjghui_1" localSheetId="1" hidden="1">{#N/A,#N/A,FALSE,"Hoja1";#N/A,#N/A,FALSE,"Hoja2";#N/A,#N/A,FALSE,"Hoja3";#N/A,#N/A,FALSE,"Hoja4";#N/A,#N/A,FALSE,"Hoja5";#N/A,#N/A,FALSE,"Hoja6"}</definedName>
    <definedName name="bhjghui_1" localSheetId="4" hidden="1">{#N/A,#N/A,FALSE,"Hoja1";#N/A,#N/A,FALSE,"Hoja2";#N/A,#N/A,FALSE,"Hoja3";#N/A,#N/A,FALSE,"Hoja4";#N/A,#N/A,FALSE,"Hoja5";#N/A,#N/A,FALSE,"Hoja6"}</definedName>
    <definedName name="bhjghui_1" localSheetId="2" hidden="1">{#N/A,#N/A,FALSE,"Hoja1";#N/A,#N/A,FALSE,"Hoja2";#N/A,#N/A,FALSE,"Hoja3";#N/A,#N/A,FALSE,"Hoja4";#N/A,#N/A,FALSE,"Hoja5";#N/A,#N/A,FALSE,"Hoja6"}</definedName>
    <definedName name="bhjghui_1" localSheetId="0" hidden="1">{#N/A,#N/A,FALSE,"Hoja1";#N/A,#N/A,FALSE,"Hoja2";#N/A,#N/A,FALSE,"Hoja3";#N/A,#N/A,FALSE,"Hoja4";#N/A,#N/A,FALSE,"Hoja5";#N/A,#N/A,FALSE,"Hoja6"}</definedName>
    <definedName name="bhjghui_1" localSheetId="6" hidden="1">{#N/A,#N/A,FALSE,"Hoja1";#N/A,#N/A,FALSE,"Hoja2";#N/A,#N/A,FALSE,"Hoja3";#N/A,#N/A,FALSE,"Hoja4";#N/A,#N/A,FALSE,"Hoja5";#N/A,#N/A,FALSE,"Hoja6"}</definedName>
    <definedName name="bhjghui_1" localSheetId="16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jghui_2" localSheetId="15" hidden="1">{#N/A,#N/A,FALSE,"Hoja1";#N/A,#N/A,FALSE,"Hoja2";#N/A,#N/A,FALSE,"Hoja3";#N/A,#N/A,FALSE,"Hoja4";#N/A,#N/A,FALSE,"Hoja5";#N/A,#N/A,FALSE,"Hoja6"}</definedName>
    <definedName name="bhjghui_2" localSheetId="25" hidden="1">{#N/A,#N/A,FALSE,"Hoja1";#N/A,#N/A,FALSE,"Hoja2";#N/A,#N/A,FALSE,"Hoja3";#N/A,#N/A,FALSE,"Hoja4";#N/A,#N/A,FALSE,"Hoja5";#N/A,#N/A,FALSE,"Hoja6"}</definedName>
    <definedName name="bhjghui_2" localSheetId="24" hidden="1">{#N/A,#N/A,FALSE,"Hoja1";#N/A,#N/A,FALSE,"Hoja2";#N/A,#N/A,FALSE,"Hoja3";#N/A,#N/A,FALSE,"Hoja4";#N/A,#N/A,FALSE,"Hoja5";#N/A,#N/A,FALSE,"Hoja6"}</definedName>
    <definedName name="bhjghui_2" localSheetId="26" hidden="1">{#N/A,#N/A,FALSE,"Hoja1";#N/A,#N/A,FALSE,"Hoja2";#N/A,#N/A,FALSE,"Hoja3";#N/A,#N/A,FALSE,"Hoja4";#N/A,#N/A,FALSE,"Hoja5";#N/A,#N/A,FALSE,"Hoja6"}</definedName>
    <definedName name="bhjghui_2" localSheetId="1" hidden="1">{#N/A,#N/A,FALSE,"Hoja1";#N/A,#N/A,FALSE,"Hoja2";#N/A,#N/A,FALSE,"Hoja3";#N/A,#N/A,FALSE,"Hoja4";#N/A,#N/A,FALSE,"Hoja5";#N/A,#N/A,FALSE,"Hoja6"}</definedName>
    <definedName name="bhjghui_2" localSheetId="4" hidden="1">{#N/A,#N/A,FALSE,"Hoja1";#N/A,#N/A,FALSE,"Hoja2";#N/A,#N/A,FALSE,"Hoja3";#N/A,#N/A,FALSE,"Hoja4";#N/A,#N/A,FALSE,"Hoja5";#N/A,#N/A,FALSE,"Hoja6"}</definedName>
    <definedName name="bhjghui_2" localSheetId="2" hidden="1">{#N/A,#N/A,FALSE,"Hoja1";#N/A,#N/A,FALSE,"Hoja2";#N/A,#N/A,FALSE,"Hoja3";#N/A,#N/A,FALSE,"Hoja4";#N/A,#N/A,FALSE,"Hoja5";#N/A,#N/A,FALSE,"Hoja6"}</definedName>
    <definedName name="bhjghui_2" localSheetId="0" hidden="1">{#N/A,#N/A,FALSE,"Hoja1";#N/A,#N/A,FALSE,"Hoja2";#N/A,#N/A,FALSE,"Hoja3";#N/A,#N/A,FALSE,"Hoja4";#N/A,#N/A,FALSE,"Hoja5";#N/A,#N/A,FALSE,"Hoja6"}</definedName>
    <definedName name="bhjghui_2" localSheetId="6" hidden="1">{#N/A,#N/A,FALSE,"Hoja1";#N/A,#N/A,FALSE,"Hoja2";#N/A,#N/A,FALSE,"Hoja3";#N/A,#N/A,FALSE,"Hoja4";#N/A,#N/A,FALSE,"Hoja5";#N/A,#N/A,FALSE,"Hoja6"}</definedName>
    <definedName name="bhjghui_2" localSheetId="16" hidden="1">{#N/A,#N/A,FALSE,"Hoja1";#N/A,#N/A,FALSE,"Hoja2";#N/A,#N/A,FALSE,"Hoja3";#N/A,#N/A,FALSE,"Hoja4";#N/A,#N/A,FALSE,"Hoja5";#N/A,#N/A,FALSE,"Hoja6"}</definedName>
    <definedName name="bhjghui_2" hidden="1">{#N/A,#N/A,FALSE,"Hoja1";#N/A,#N/A,FALSE,"Hoja2";#N/A,#N/A,FALSE,"Hoja3";#N/A,#N/A,FALSE,"Hoja4";#N/A,#N/A,FALSE,"Hoja5";#N/A,#N/A,FALSE,"Hoja6"}</definedName>
    <definedName name="bhjghui_3" localSheetId="15" hidden="1">{#N/A,#N/A,FALSE,"Hoja1";#N/A,#N/A,FALSE,"Hoja2";#N/A,#N/A,FALSE,"Hoja3";#N/A,#N/A,FALSE,"Hoja4";#N/A,#N/A,FALSE,"Hoja5";#N/A,#N/A,FALSE,"Hoja6"}</definedName>
    <definedName name="bhjghui_3" localSheetId="25" hidden="1">{#N/A,#N/A,FALSE,"Hoja1";#N/A,#N/A,FALSE,"Hoja2";#N/A,#N/A,FALSE,"Hoja3";#N/A,#N/A,FALSE,"Hoja4";#N/A,#N/A,FALSE,"Hoja5";#N/A,#N/A,FALSE,"Hoja6"}</definedName>
    <definedName name="bhjghui_3" localSheetId="24" hidden="1">{#N/A,#N/A,FALSE,"Hoja1";#N/A,#N/A,FALSE,"Hoja2";#N/A,#N/A,FALSE,"Hoja3";#N/A,#N/A,FALSE,"Hoja4";#N/A,#N/A,FALSE,"Hoja5";#N/A,#N/A,FALSE,"Hoja6"}</definedName>
    <definedName name="bhjghui_3" localSheetId="26" hidden="1">{#N/A,#N/A,FALSE,"Hoja1";#N/A,#N/A,FALSE,"Hoja2";#N/A,#N/A,FALSE,"Hoja3";#N/A,#N/A,FALSE,"Hoja4";#N/A,#N/A,FALSE,"Hoja5";#N/A,#N/A,FALSE,"Hoja6"}</definedName>
    <definedName name="bhjghui_3" localSheetId="1" hidden="1">{#N/A,#N/A,FALSE,"Hoja1";#N/A,#N/A,FALSE,"Hoja2";#N/A,#N/A,FALSE,"Hoja3";#N/A,#N/A,FALSE,"Hoja4";#N/A,#N/A,FALSE,"Hoja5";#N/A,#N/A,FALSE,"Hoja6"}</definedName>
    <definedName name="bhjghui_3" localSheetId="4" hidden="1">{#N/A,#N/A,FALSE,"Hoja1";#N/A,#N/A,FALSE,"Hoja2";#N/A,#N/A,FALSE,"Hoja3";#N/A,#N/A,FALSE,"Hoja4";#N/A,#N/A,FALSE,"Hoja5";#N/A,#N/A,FALSE,"Hoja6"}</definedName>
    <definedName name="bhjghui_3" localSheetId="2" hidden="1">{#N/A,#N/A,FALSE,"Hoja1";#N/A,#N/A,FALSE,"Hoja2";#N/A,#N/A,FALSE,"Hoja3";#N/A,#N/A,FALSE,"Hoja4";#N/A,#N/A,FALSE,"Hoja5";#N/A,#N/A,FALSE,"Hoja6"}</definedName>
    <definedName name="bhjghui_3" localSheetId="0" hidden="1">{#N/A,#N/A,FALSE,"Hoja1";#N/A,#N/A,FALSE,"Hoja2";#N/A,#N/A,FALSE,"Hoja3";#N/A,#N/A,FALSE,"Hoja4";#N/A,#N/A,FALSE,"Hoja5";#N/A,#N/A,FALSE,"Hoja6"}</definedName>
    <definedName name="bhjghui_3" localSheetId="6" hidden="1">{#N/A,#N/A,FALSE,"Hoja1";#N/A,#N/A,FALSE,"Hoja2";#N/A,#N/A,FALSE,"Hoja3";#N/A,#N/A,FALSE,"Hoja4";#N/A,#N/A,FALSE,"Hoja5";#N/A,#N/A,FALSE,"Hoja6"}</definedName>
    <definedName name="bhjghui_3" localSheetId="16" hidden="1">{#N/A,#N/A,FALSE,"Hoja1";#N/A,#N/A,FALSE,"Hoja2";#N/A,#N/A,FALSE,"Hoja3";#N/A,#N/A,FALSE,"Hoja4";#N/A,#N/A,FALSE,"Hoja5";#N/A,#N/A,FALSE,"Hoja6"}</definedName>
    <definedName name="bhjghui_3" hidden="1">{#N/A,#N/A,FALSE,"Hoja1";#N/A,#N/A,FALSE,"Hoja2";#N/A,#N/A,FALSE,"Hoja3";#N/A,#N/A,FALSE,"Hoja4";#N/A,#N/A,FALSE,"Hoja5";#N/A,#N/A,FALSE,"Hoja6"}</definedName>
    <definedName name="bhjghui_4" localSheetId="15" hidden="1">{#N/A,#N/A,FALSE,"Hoja1";#N/A,#N/A,FALSE,"Hoja2";#N/A,#N/A,FALSE,"Hoja3";#N/A,#N/A,FALSE,"Hoja4";#N/A,#N/A,FALSE,"Hoja5";#N/A,#N/A,FALSE,"Hoja6"}</definedName>
    <definedName name="bhjghui_4" localSheetId="25" hidden="1">{#N/A,#N/A,FALSE,"Hoja1";#N/A,#N/A,FALSE,"Hoja2";#N/A,#N/A,FALSE,"Hoja3";#N/A,#N/A,FALSE,"Hoja4";#N/A,#N/A,FALSE,"Hoja5";#N/A,#N/A,FALSE,"Hoja6"}</definedName>
    <definedName name="bhjghui_4" localSheetId="24" hidden="1">{#N/A,#N/A,FALSE,"Hoja1";#N/A,#N/A,FALSE,"Hoja2";#N/A,#N/A,FALSE,"Hoja3";#N/A,#N/A,FALSE,"Hoja4";#N/A,#N/A,FALSE,"Hoja5";#N/A,#N/A,FALSE,"Hoja6"}</definedName>
    <definedName name="bhjghui_4" localSheetId="26" hidden="1">{#N/A,#N/A,FALSE,"Hoja1";#N/A,#N/A,FALSE,"Hoja2";#N/A,#N/A,FALSE,"Hoja3";#N/A,#N/A,FALSE,"Hoja4";#N/A,#N/A,FALSE,"Hoja5";#N/A,#N/A,FALSE,"Hoja6"}</definedName>
    <definedName name="bhjghui_4" localSheetId="1" hidden="1">{#N/A,#N/A,FALSE,"Hoja1";#N/A,#N/A,FALSE,"Hoja2";#N/A,#N/A,FALSE,"Hoja3";#N/A,#N/A,FALSE,"Hoja4";#N/A,#N/A,FALSE,"Hoja5";#N/A,#N/A,FALSE,"Hoja6"}</definedName>
    <definedName name="bhjghui_4" localSheetId="4" hidden="1">{#N/A,#N/A,FALSE,"Hoja1";#N/A,#N/A,FALSE,"Hoja2";#N/A,#N/A,FALSE,"Hoja3";#N/A,#N/A,FALSE,"Hoja4";#N/A,#N/A,FALSE,"Hoja5";#N/A,#N/A,FALSE,"Hoja6"}</definedName>
    <definedName name="bhjghui_4" localSheetId="2" hidden="1">{#N/A,#N/A,FALSE,"Hoja1";#N/A,#N/A,FALSE,"Hoja2";#N/A,#N/A,FALSE,"Hoja3";#N/A,#N/A,FALSE,"Hoja4";#N/A,#N/A,FALSE,"Hoja5";#N/A,#N/A,FALSE,"Hoja6"}</definedName>
    <definedName name="bhjghui_4" localSheetId="0" hidden="1">{#N/A,#N/A,FALSE,"Hoja1";#N/A,#N/A,FALSE,"Hoja2";#N/A,#N/A,FALSE,"Hoja3";#N/A,#N/A,FALSE,"Hoja4";#N/A,#N/A,FALSE,"Hoja5";#N/A,#N/A,FALSE,"Hoja6"}</definedName>
    <definedName name="bhjghui_4" localSheetId="6" hidden="1">{#N/A,#N/A,FALSE,"Hoja1";#N/A,#N/A,FALSE,"Hoja2";#N/A,#N/A,FALSE,"Hoja3";#N/A,#N/A,FALSE,"Hoja4";#N/A,#N/A,FALSE,"Hoja5";#N/A,#N/A,FALSE,"Hoja6"}</definedName>
    <definedName name="bhjghui_4" localSheetId="16" hidden="1">{#N/A,#N/A,FALSE,"Hoja1";#N/A,#N/A,FALSE,"Hoja2";#N/A,#N/A,FALSE,"Hoja3";#N/A,#N/A,FALSE,"Hoja4";#N/A,#N/A,FALSE,"Hoja5";#N/A,#N/A,FALSE,"Hoja6"}</definedName>
    <definedName name="bhjghui_4" hidden="1">{#N/A,#N/A,FALSE,"Hoja1";#N/A,#N/A,FALSE,"Hoja2";#N/A,#N/A,FALSE,"Hoja3";#N/A,#N/A,FALSE,"Hoja4";#N/A,#N/A,FALSE,"Hoja5";#N/A,#N/A,FALSE,"Hoja6"}</definedName>
    <definedName name="bhjghui_5" localSheetId="15" hidden="1">{#N/A,#N/A,FALSE,"Hoja1";#N/A,#N/A,FALSE,"Hoja2";#N/A,#N/A,FALSE,"Hoja3";#N/A,#N/A,FALSE,"Hoja4";#N/A,#N/A,FALSE,"Hoja5";#N/A,#N/A,FALSE,"Hoja6"}</definedName>
    <definedName name="bhjghui_5" localSheetId="25" hidden="1">{#N/A,#N/A,FALSE,"Hoja1";#N/A,#N/A,FALSE,"Hoja2";#N/A,#N/A,FALSE,"Hoja3";#N/A,#N/A,FALSE,"Hoja4";#N/A,#N/A,FALSE,"Hoja5";#N/A,#N/A,FALSE,"Hoja6"}</definedName>
    <definedName name="bhjghui_5" localSheetId="24" hidden="1">{#N/A,#N/A,FALSE,"Hoja1";#N/A,#N/A,FALSE,"Hoja2";#N/A,#N/A,FALSE,"Hoja3";#N/A,#N/A,FALSE,"Hoja4";#N/A,#N/A,FALSE,"Hoja5";#N/A,#N/A,FALSE,"Hoja6"}</definedName>
    <definedName name="bhjghui_5" localSheetId="26" hidden="1">{#N/A,#N/A,FALSE,"Hoja1";#N/A,#N/A,FALSE,"Hoja2";#N/A,#N/A,FALSE,"Hoja3";#N/A,#N/A,FALSE,"Hoja4";#N/A,#N/A,FALSE,"Hoja5";#N/A,#N/A,FALSE,"Hoja6"}</definedName>
    <definedName name="bhjghui_5" localSheetId="1" hidden="1">{#N/A,#N/A,FALSE,"Hoja1";#N/A,#N/A,FALSE,"Hoja2";#N/A,#N/A,FALSE,"Hoja3";#N/A,#N/A,FALSE,"Hoja4";#N/A,#N/A,FALSE,"Hoja5";#N/A,#N/A,FALSE,"Hoja6"}</definedName>
    <definedName name="bhjghui_5" localSheetId="4" hidden="1">{#N/A,#N/A,FALSE,"Hoja1";#N/A,#N/A,FALSE,"Hoja2";#N/A,#N/A,FALSE,"Hoja3";#N/A,#N/A,FALSE,"Hoja4";#N/A,#N/A,FALSE,"Hoja5";#N/A,#N/A,FALSE,"Hoja6"}</definedName>
    <definedName name="bhjghui_5" localSheetId="2" hidden="1">{#N/A,#N/A,FALSE,"Hoja1";#N/A,#N/A,FALSE,"Hoja2";#N/A,#N/A,FALSE,"Hoja3";#N/A,#N/A,FALSE,"Hoja4";#N/A,#N/A,FALSE,"Hoja5";#N/A,#N/A,FALSE,"Hoja6"}</definedName>
    <definedName name="bhjghui_5" localSheetId="0" hidden="1">{#N/A,#N/A,FALSE,"Hoja1";#N/A,#N/A,FALSE,"Hoja2";#N/A,#N/A,FALSE,"Hoja3";#N/A,#N/A,FALSE,"Hoja4";#N/A,#N/A,FALSE,"Hoja5";#N/A,#N/A,FALSE,"Hoja6"}</definedName>
    <definedName name="bhjghui_5" localSheetId="6" hidden="1">{#N/A,#N/A,FALSE,"Hoja1";#N/A,#N/A,FALSE,"Hoja2";#N/A,#N/A,FALSE,"Hoja3";#N/A,#N/A,FALSE,"Hoja4";#N/A,#N/A,FALSE,"Hoja5";#N/A,#N/A,FALSE,"Hoja6"}</definedName>
    <definedName name="bhjghui_5" localSheetId="16" hidden="1">{#N/A,#N/A,FALSE,"Hoja1";#N/A,#N/A,FALSE,"Hoja2";#N/A,#N/A,FALSE,"Hoja3";#N/A,#N/A,FALSE,"Hoja4";#N/A,#N/A,FALSE,"Hoja5";#N/A,#N/A,FALSE,"Hoja6"}</definedName>
    <definedName name="bhjghui_5" hidden="1">{#N/A,#N/A,FALSE,"Hoja1";#N/A,#N/A,FALSE,"Hoja2";#N/A,#N/A,FALSE,"Hoja3";#N/A,#N/A,FALSE,"Hoja4";#N/A,#N/A,FALSE,"Hoja5";#N/A,#N/A,FALSE,"Hoja6"}</definedName>
    <definedName name="bhy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jjjjuy" hidden="1">{#N/A,#N/A,FALSE,"Total_OC015";#N/A,#N/A,FALSE,"ADMIN";#N/A,#N/A,FALSE,"PROCES";#N/A,#N/A,FALSE,"mecan";#N/A,#N/A,FALSE,"civil";#N/A,#N/A,FALSE,"CAÑER";#N/A,#N/A,FALSE,"ELEC";#N/A,#N/A,FALSE,"INSTR"}</definedName>
    <definedName name="bnm" localSheetId="15" hidden="1">{#N/A,#N/A,TRUE,"Est. de Fact.";#N/A,#N/A,TRUE,"Capitulo 19";#N/A,#N/A,TRUE,"Proyecto P855"}</definedName>
    <definedName name="bnm" localSheetId="25" hidden="1">{#N/A,#N/A,TRUE,"Est. de Fact.";#N/A,#N/A,TRUE,"Capitulo 19";#N/A,#N/A,TRUE,"Proyecto P855"}</definedName>
    <definedName name="bnm" localSheetId="24" hidden="1">{#N/A,#N/A,TRUE,"Est. de Fact.";#N/A,#N/A,TRUE,"Capitulo 19";#N/A,#N/A,TRUE,"Proyecto P855"}</definedName>
    <definedName name="bnm" localSheetId="26" hidden="1">{#N/A,#N/A,TRUE,"Est. de Fact.";#N/A,#N/A,TRUE,"Capitulo 19";#N/A,#N/A,TRUE,"Proyecto P855"}</definedName>
    <definedName name="bnm" localSheetId="1" hidden="1">{#N/A,#N/A,TRUE,"Est. de Fact.";#N/A,#N/A,TRUE,"Capitulo 19";#N/A,#N/A,TRUE,"Proyecto P855"}</definedName>
    <definedName name="bnm" localSheetId="4" hidden="1">{#N/A,#N/A,TRUE,"Est. de Fact.";#N/A,#N/A,TRUE,"Capitulo 19";#N/A,#N/A,TRUE,"Proyecto P855"}</definedName>
    <definedName name="bnm" localSheetId="2" hidden="1">{#N/A,#N/A,TRUE,"Est. de Fact.";#N/A,#N/A,TRUE,"Capitulo 19";#N/A,#N/A,TRUE,"Proyecto P855"}</definedName>
    <definedName name="bnm" localSheetId="0" hidden="1">{#N/A,#N/A,TRUE,"Est. de Fact.";#N/A,#N/A,TRUE,"Capitulo 19";#N/A,#N/A,TRUE,"Proyecto P855"}</definedName>
    <definedName name="bnm" localSheetId="6" hidden="1">{#N/A,#N/A,TRUE,"Est. de Fact.";#N/A,#N/A,TRUE,"Capitulo 19";#N/A,#N/A,TRUE,"Proyecto P855"}</definedName>
    <definedName name="bnm" localSheetId="16" hidden="1">{#N/A,#N/A,TRUE,"Est. de Fact.";#N/A,#N/A,TRUE,"Capitulo 19";#N/A,#N/A,TRUE,"Proyecto P855"}</definedName>
    <definedName name="bnm" hidden="1">{#N/A,#N/A,TRUE,"Est. de Fact.";#N/A,#N/A,TRUE,"Capitulo 19";#N/A,#N/A,TRUE,"Proyecto P855"}</definedName>
    <definedName name="bnm_1" hidden="1">{#N/A,#N/A,TRUE,"Est. de Fact.";#N/A,#N/A,TRUE,"Capitulo 19";#N/A,#N/A,TRUE,"Proyecto P855"}</definedName>
    <definedName name="bnmghjghj" hidden="1">{#N/A,#N/A,TRUE,"Est. de Fact.";#N/A,#N/A,TRUE,"Capitulo 19";#N/A,#N/A,TRUE,"Proyecto P855"}</definedName>
    <definedName name="bnmm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hidden="1">{"'DMBL'!$A$1:$N$83","'DMBL'!$A$6:$B$83"}</definedName>
    <definedName name="bode_1" hidden="1">{"'DMBL'!$A$1:$N$83","'DMBL'!$A$6:$B$83"}</definedName>
    <definedName name="bodea" hidden="1">{"'DMBL'!$A$1:$N$83","'DMBL'!$A$6:$B$83"}</definedName>
    <definedName name="bodea_1" hidden="1">{"'DMBL'!$A$1:$N$83","'DMBL'!$A$6:$B$83"}</definedName>
    <definedName name="bodeb" hidden="1">{"'DMBL'!$A$1:$N$83","'DMBL'!$A$6:$B$83"}</definedName>
    <definedName name="bodeb_1" hidden="1">{"'DMBL'!$A$1:$N$83","'DMBL'!$A$6:$B$83"}</definedName>
    <definedName name="bodec" hidden="1">{"'DMBL'!$A$1:$N$83","'DMBL'!$A$6:$B$83"}</definedName>
    <definedName name="bodec_1" hidden="1">{"'DMBL'!$A$1:$N$83","'DMBL'!$A$6:$B$83"}</definedName>
    <definedName name="boe" hidden="1">{#N/A,#N/A,FALSE,"Total_OC015";#N/A,#N/A,FALSE,"ADMIN";#N/A,#N/A,FALSE,"PROCES";#N/A,#N/A,FALSE,"mecan";#N/A,#N/A,FALSE,"civil";#N/A,#N/A,FALSE,"CAÑER";#N/A,#N/A,FALSE,"ELEC";#N/A,#N/A,FALSE,"INSTR"}</definedName>
    <definedName name="BORRAR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runo" localSheetId="15" hidden="1">#REF!</definedName>
    <definedName name="Bruno" localSheetId="25" hidden="1">#REF!</definedName>
    <definedName name="Bruno" localSheetId="6" hidden="1">#REF!</definedName>
    <definedName name="Bruno" localSheetId="16" hidden="1">#REF!</definedName>
    <definedName name="Bruno" hidden="1">#REF!</definedName>
    <definedName name="BT074K">100</definedName>
    <definedName name="BT369K">100</definedName>
    <definedName name="bvnn" localSheetId="15" hidden="1">{#N/A,#N/A,FALSE,"Total_OC015";#N/A,#N/A,FALSE,"ADMIN";#N/A,#N/A,FALSE,"PROCES";#N/A,#N/A,FALSE,"mecan";#N/A,#N/A,FALSE,"civil";#N/A,#N/A,FALSE,"CAÑER";#N/A,#N/A,FALSE,"ELEC";#N/A,#N/A,FALSE,"INSTR"}</definedName>
    <definedName name="bvnn" localSheetId="25" hidden="1">{#N/A,#N/A,FALSE,"Total_OC015";#N/A,#N/A,FALSE,"ADMIN";#N/A,#N/A,FALSE,"PROCES";#N/A,#N/A,FALSE,"mecan";#N/A,#N/A,FALSE,"civil";#N/A,#N/A,FALSE,"CAÑER";#N/A,#N/A,FALSE,"ELEC";#N/A,#N/A,FALSE,"INSTR"}</definedName>
    <definedName name="bvnn" localSheetId="24" hidden="1">{#N/A,#N/A,FALSE,"Total_OC015";#N/A,#N/A,FALSE,"ADMIN";#N/A,#N/A,FALSE,"PROCES";#N/A,#N/A,FALSE,"mecan";#N/A,#N/A,FALSE,"civil";#N/A,#N/A,FALSE,"CAÑER";#N/A,#N/A,FALSE,"ELEC";#N/A,#N/A,FALSE,"INSTR"}</definedName>
    <definedName name="bvnn" localSheetId="26" hidden="1">{#N/A,#N/A,FALSE,"Total_OC015";#N/A,#N/A,FALSE,"ADMIN";#N/A,#N/A,FALSE,"PROCES";#N/A,#N/A,FALSE,"mecan";#N/A,#N/A,FALSE,"civil";#N/A,#N/A,FALSE,"CAÑER";#N/A,#N/A,FALSE,"ELEC";#N/A,#N/A,FALSE,"INSTR"}</definedName>
    <definedName name="bvnn" localSheetId="1" hidden="1">{#N/A,#N/A,FALSE,"Total_OC015";#N/A,#N/A,FALSE,"ADMIN";#N/A,#N/A,FALSE,"PROCES";#N/A,#N/A,FALSE,"mecan";#N/A,#N/A,FALSE,"civil";#N/A,#N/A,FALSE,"CAÑER";#N/A,#N/A,FALSE,"ELEC";#N/A,#N/A,FALSE,"INSTR"}</definedName>
    <definedName name="bvnn" localSheetId="4" hidden="1">{#N/A,#N/A,FALSE,"Total_OC015";#N/A,#N/A,FALSE,"ADMIN";#N/A,#N/A,FALSE,"PROCES";#N/A,#N/A,FALSE,"mecan";#N/A,#N/A,FALSE,"civil";#N/A,#N/A,FALSE,"CAÑER";#N/A,#N/A,FALSE,"ELEC";#N/A,#N/A,FALSE,"INSTR"}</definedName>
    <definedName name="bvnn" localSheetId="2" hidden="1">{#N/A,#N/A,FALSE,"Total_OC015";#N/A,#N/A,FALSE,"ADMIN";#N/A,#N/A,FALSE,"PROCES";#N/A,#N/A,FALSE,"mecan";#N/A,#N/A,FALSE,"civil";#N/A,#N/A,FALSE,"CAÑER";#N/A,#N/A,FALSE,"ELEC";#N/A,#N/A,FALSE,"INSTR"}</definedName>
    <definedName name="bvnn" localSheetId="0" hidden="1">{#N/A,#N/A,FALSE,"Total_OC015";#N/A,#N/A,FALSE,"ADMIN";#N/A,#N/A,FALSE,"PROCES";#N/A,#N/A,FALSE,"mecan";#N/A,#N/A,FALSE,"civil";#N/A,#N/A,FALSE,"CAÑER";#N/A,#N/A,FALSE,"ELEC";#N/A,#N/A,FALSE,"INSTR"}</definedName>
    <definedName name="bvnn" localSheetId="6" hidden="1">{#N/A,#N/A,FALSE,"Total_OC015";#N/A,#N/A,FALSE,"ADMIN";#N/A,#N/A,FALSE,"PROCES";#N/A,#N/A,FALSE,"mecan";#N/A,#N/A,FALSE,"civil";#N/A,#N/A,FALSE,"CAÑER";#N/A,#N/A,FALSE,"ELEC";#N/A,#N/A,FALSE,"INSTR"}</definedName>
    <definedName name="bvnn" localSheetId="16" hidden="1">{#N/A,#N/A,FALSE,"Total_OC015";#N/A,#N/A,FALSE,"ADMIN";#N/A,#N/A,FALSE,"PROCES";#N/A,#N/A,FALSE,"mecan";#N/A,#N/A,FALSE,"civil";#N/A,#N/A,FALSE,"CAÑER";#N/A,#N/A,FALSE,"ELEC";#N/A,#N/A,FALSE,"INSTR"}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nn_1" hidden="1">{#N/A,#N/A,FALSE,"Total_OC015";#N/A,#N/A,FALSE,"ADMIN";#N/A,#N/A,FALSE,"PROCES";#N/A,#N/A,FALSE,"mecan";#N/A,#N/A,FALSE,"civil";#N/A,#N/A,FALSE,"CAÑER";#N/A,#N/A,FALSE,"ELEC";#N/A,#N/A,FALSE,"INSTR"}</definedName>
    <definedName name="BXTYNBXRT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BXTYNBXRT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BXTYNBXRT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BXTYNBXRT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BXTYNBXR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BXTYNBXRT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BXTYNBXRT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BXTYNBXRT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BXTYNBXRT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BXTYNBXRT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BXTYNBXR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ç" localSheetId="15" hidden="1">{"desarrollo",#N/A,FALSE,"LHD Camión";"eqdllo",#N/A,FALSE,"LHD Camión";"eqprod",#N/A,FALSE,"LHD Camión";"Resumen",#N/A,FALSE,"LHD Camión"}</definedName>
    <definedName name="ç" localSheetId="25" hidden="1">{"desarrollo",#N/A,FALSE,"LHD Camión";"eqdllo",#N/A,FALSE,"LHD Camión";"eqprod",#N/A,FALSE,"LHD Camión";"Resumen",#N/A,FALSE,"LHD Camión"}</definedName>
    <definedName name="ç" localSheetId="24" hidden="1">{"desarrollo",#N/A,FALSE,"LHD Camión";"eqdllo",#N/A,FALSE,"LHD Camión";"eqprod",#N/A,FALSE,"LHD Camión";"Resumen",#N/A,FALSE,"LHD Camión"}</definedName>
    <definedName name="ç" localSheetId="26" hidden="1">{"desarrollo",#N/A,FALSE,"LHD Camión";"eqdllo",#N/A,FALSE,"LHD Camión";"eqprod",#N/A,FALSE,"LHD Camión";"Resumen",#N/A,FALSE,"LHD Camión"}</definedName>
    <definedName name="ç" localSheetId="1" hidden="1">{"desarrollo",#N/A,FALSE,"LHD Camión";"eqdllo",#N/A,FALSE,"LHD Camión";"eqprod",#N/A,FALSE,"LHD Camión";"Resumen",#N/A,FALSE,"LHD Camión"}</definedName>
    <definedName name="ç" localSheetId="4" hidden="1">{"desarrollo",#N/A,FALSE,"LHD Camión";"eqdllo",#N/A,FALSE,"LHD Camión";"eqprod",#N/A,FALSE,"LHD Camión";"Resumen",#N/A,FALSE,"LHD Camión"}</definedName>
    <definedName name="ç" localSheetId="2" hidden="1">{"desarrollo",#N/A,FALSE,"LHD Camión";"eqdllo",#N/A,FALSE,"LHD Camión";"eqprod",#N/A,FALSE,"LHD Camión";"Resumen",#N/A,FALSE,"LHD Camión"}</definedName>
    <definedName name="ç" localSheetId="0" hidden="1">{"desarrollo",#N/A,FALSE,"LHD Camión";"eqdllo",#N/A,FALSE,"LHD Camión";"eqprod",#N/A,FALSE,"LHD Camión";"Resumen",#N/A,FALSE,"LHD Camión"}</definedName>
    <definedName name="ç" localSheetId="6" hidden="1">{"desarrollo",#N/A,FALSE,"LHD Camión";"eqdllo",#N/A,FALSE,"LHD Camión";"eqprod",#N/A,FALSE,"LHD Camión";"Resumen",#N/A,FALSE,"LHD Camión"}</definedName>
    <definedName name="ç" localSheetId="16" hidden="1">{"desarrollo",#N/A,FALSE,"LHD Camión";"eqdllo",#N/A,FALSE,"LHD Camión";"eqprod",#N/A,FALSE,"LHD Camión";"Resumen",#N/A,FALSE,"LHD Camión"}</definedName>
    <definedName name="ç" hidden="1">{"desarrollo",#N/A,FALSE,"LHD Camión";"eqdllo",#N/A,FALSE,"LHD Camión";"eqprod",#N/A,FALSE,"LHD Camión";"Resumen",#N/A,FALSE,"LHD Camión"}</definedName>
    <definedName name="CAC" localSheetId="15" hidden="1">{"MO(BASE)",#N/A,FALSE,"MO(BASE)";"MO(BASE)1",#N/A,FALSE,"MO(BASE)";"MO(BASE)2",#N/A,FALSE,"MO(BASE)"}</definedName>
    <definedName name="CAC" localSheetId="25" hidden="1">{"MO(BASE)",#N/A,FALSE,"MO(BASE)";"MO(BASE)1",#N/A,FALSE,"MO(BASE)";"MO(BASE)2",#N/A,FALSE,"MO(BASE)"}</definedName>
    <definedName name="CAC" localSheetId="24" hidden="1">{"MO(BASE)",#N/A,FALSE,"MO(BASE)";"MO(BASE)1",#N/A,FALSE,"MO(BASE)";"MO(BASE)2",#N/A,FALSE,"MO(BASE)"}</definedName>
    <definedName name="CAC" localSheetId="26" hidden="1">{"MO(BASE)",#N/A,FALSE,"MO(BASE)";"MO(BASE)1",#N/A,FALSE,"MO(BASE)";"MO(BASE)2",#N/A,FALSE,"MO(BASE)"}</definedName>
    <definedName name="CAC" localSheetId="1" hidden="1">{"MO(BASE)",#N/A,FALSE,"MO(BASE)";"MO(BASE)1",#N/A,FALSE,"MO(BASE)";"MO(BASE)2",#N/A,FALSE,"MO(BASE)"}</definedName>
    <definedName name="CAC" localSheetId="4" hidden="1">{"MO(BASE)",#N/A,FALSE,"MO(BASE)";"MO(BASE)1",#N/A,FALSE,"MO(BASE)";"MO(BASE)2",#N/A,FALSE,"MO(BASE)"}</definedName>
    <definedName name="CAC" localSheetId="2" hidden="1">{"MO(BASE)",#N/A,FALSE,"MO(BASE)";"MO(BASE)1",#N/A,FALSE,"MO(BASE)";"MO(BASE)2",#N/A,FALSE,"MO(BASE)"}</definedName>
    <definedName name="CAC" localSheetId="0" hidden="1">{"MO(BASE)",#N/A,FALSE,"MO(BASE)";"MO(BASE)1",#N/A,FALSE,"MO(BASE)";"MO(BASE)2",#N/A,FALSE,"MO(BASE)"}</definedName>
    <definedName name="CAC" localSheetId="6" hidden="1">{"MO(BASE)",#N/A,FALSE,"MO(BASE)";"MO(BASE)1",#N/A,FALSE,"MO(BASE)";"MO(BASE)2",#N/A,FALSE,"MO(BASE)"}</definedName>
    <definedName name="CAC" localSheetId="16" hidden="1">{"MO(BASE)",#N/A,FALSE,"MO(BASE)";"MO(BASE)1",#N/A,FALSE,"MO(BASE)";"MO(BASE)2",#N/A,FALSE,"MO(BASE)"}</definedName>
    <definedName name="CAC" hidden="1">{"MO(BASE)",#N/A,FALSE,"MO(BASE)";"MO(BASE)1",#N/A,FALSE,"MO(BASE)";"MO(BASE)2",#N/A,FALSE,"MO(BASE)"}</definedName>
    <definedName name="CAC_1" localSheetId="15" hidden="1">{"MO(BASE)",#N/A,FALSE,"MO(BASE)";"MO(BASE)1",#N/A,FALSE,"MO(BASE)";"MO(BASE)2",#N/A,FALSE,"MO(BASE)"}</definedName>
    <definedName name="CAC_1" localSheetId="25" hidden="1">{"MO(BASE)",#N/A,FALSE,"MO(BASE)";"MO(BASE)1",#N/A,FALSE,"MO(BASE)";"MO(BASE)2",#N/A,FALSE,"MO(BASE)"}</definedName>
    <definedName name="CAC_1" localSheetId="24" hidden="1">{"MO(BASE)",#N/A,FALSE,"MO(BASE)";"MO(BASE)1",#N/A,FALSE,"MO(BASE)";"MO(BASE)2",#N/A,FALSE,"MO(BASE)"}</definedName>
    <definedName name="CAC_1" localSheetId="26" hidden="1">{"MO(BASE)",#N/A,FALSE,"MO(BASE)";"MO(BASE)1",#N/A,FALSE,"MO(BASE)";"MO(BASE)2",#N/A,FALSE,"MO(BASE)"}</definedName>
    <definedName name="CAC_1" localSheetId="1" hidden="1">{"MO(BASE)",#N/A,FALSE,"MO(BASE)";"MO(BASE)1",#N/A,FALSE,"MO(BASE)";"MO(BASE)2",#N/A,FALSE,"MO(BASE)"}</definedName>
    <definedName name="CAC_1" localSheetId="4" hidden="1">{"MO(BASE)",#N/A,FALSE,"MO(BASE)";"MO(BASE)1",#N/A,FALSE,"MO(BASE)";"MO(BASE)2",#N/A,FALSE,"MO(BASE)"}</definedName>
    <definedName name="CAC_1" localSheetId="2" hidden="1">{"MO(BASE)",#N/A,FALSE,"MO(BASE)";"MO(BASE)1",#N/A,FALSE,"MO(BASE)";"MO(BASE)2",#N/A,FALSE,"MO(BASE)"}</definedName>
    <definedName name="CAC_1" localSheetId="0" hidden="1">{"MO(BASE)",#N/A,FALSE,"MO(BASE)";"MO(BASE)1",#N/A,FALSE,"MO(BASE)";"MO(BASE)2",#N/A,FALSE,"MO(BASE)"}</definedName>
    <definedName name="CAC_1" localSheetId="6" hidden="1">{"MO(BASE)",#N/A,FALSE,"MO(BASE)";"MO(BASE)1",#N/A,FALSE,"MO(BASE)";"MO(BASE)2",#N/A,FALSE,"MO(BASE)"}</definedName>
    <definedName name="CAC_1" localSheetId="16" hidden="1">{"MO(BASE)",#N/A,FALSE,"MO(BASE)";"MO(BASE)1",#N/A,FALSE,"MO(BASE)";"MO(BASE)2",#N/A,FALSE,"MO(BASE)"}</definedName>
    <definedName name="CAC_1" hidden="1">{"MO(BASE)",#N/A,FALSE,"MO(BASE)";"MO(BASE)1",#N/A,FALSE,"MO(BASE)";"MO(BASE)2",#N/A,FALSE,"MO(BASE)"}</definedName>
    <definedName name="CAC_2" localSheetId="15" hidden="1">{"MO(BASE)",#N/A,FALSE,"MO(BASE)";"MO(BASE)1",#N/A,FALSE,"MO(BASE)";"MO(BASE)2",#N/A,FALSE,"MO(BASE)"}</definedName>
    <definedName name="CAC_2" localSheetId="25" hidden="1">{"MO(BASE)",#N/A,FALSE,"MO(BASE)";"MO(BASE)1",#N/A,FALSE,"MO(BASE)";"MO(BASE)2",#N/A,FALSE,"MO(BASE)"}</definedName>
    <definedName name="CAC_2" localSheetId="24" hidden="1">{"MO(BASE)",#N/A,FALSE,"MO(BASE)";"MO(BASE)1",#N/A,FALSE,"MO(BASE)";"MO(BASE)2",#N/A,FALSE,"MO(BASE)"}</definedName>
    <definedName name="CAC_2" localSheetId="26" hidden="1">{"MO(BASE)",#N/A,FALSE,"MO(BASE)";"MO(BASE)1",#N/A,FALSE,"MO(BASE)";"MO(BASE)2",#N/A,FALSE,"MO(BASE)"}</definedName>
    <definedName name="CAC_2" localSheetId="1" hidden="1">{"MO(BASE)",#N/A,FALSE,"MO(BASE)";"MO(BASE)1",#N/A,FALSE,"MO(BASE)";"MO(BASE)2",#N/A,FALSE,"MO(BASE)"}</definedName>
    <definedName name="CAC_2" localSheetId="4" hidden="1">{"MO(BASE)",#N/A,FALSE,"MO(BASE)";"MO(BASE)1",#N/A,FALSE,"MO(BASE)";"MO(BASE)2",#N/A,FALSE,"MO(BASE)"}</definedName>
    <definedName name="CAC_2" localSheetId="2" hidden="1">{"MO(BASE)",#N/A,FALSE,"MO(BASE)";"MO(BASE)1",#N/A,FALSE,"MO(BASE)";"MO(BASE)2",#N/A,FALSE,"MO(BASE)"}</definedName>
    <definedName name="CAC_2" localSheetId="0" hidden="1">{"MO(BASE)",#N/A,FALSE,"MO(BASE)";"MO(BASE)1",#N/A,FALSE,"MO(BASE)";"MO(BASE)2",#N/A,FALSE,"MO(BASE)"}</definedName>
    <definedName name="CAC_2" localSheetId="6" hidden="1">{"MO(BASE)",#N/A,FALSE,"MO(BASE)";"MO(BASE)1",#N/A,FALSE,"MO(BASE)";"MO(BASE)2",#N/A,FALSE,"MO(BASE)"}</definedName>
    <definedName name="CAC_2" localSheetId="16" hidden="1">{"MO(BASE)",#N/A,FALSE,"MO(BASE)";"MO(BASE)1",#N/A,FALSE,"MO(BASE)";"MO(BASE)2",#N/A,FALSE,"MO(BASE)"}</definedName>
    <definedName name="CAC_2" hidden="1">{"MO(BASE)",#N/A,FALSE,"MO(BASE)";"MO(BASE)1",#N/A,FALSE,"MO(BASE)";"MO(BASE)2",#N/A,FALSE,"MO(BASE)"}</definedName>
    <definedName name="CAC_3" localSheetId="15" hidden="1">{"MO(BASE)",#N/A,FALSE,"MO(BASE)";"MO(BASE)1",#N/A,FALSE,"MO(BASE)";"MO(BASE)2",#N/A,FALSE,"MO(BASE)"}</definedName>
    <definedName name="CAC_3" localSheetId="25" hidden="1">{"MO(BASE)",#N/A,FALSE,"MO(BASE)";"MO(BASE)1",#N/A,FALSE,"MO(BASE)";"MO(BASE)2",#N/A,FALSE,"MO(BASE)"}</definedName>
    <definedName name="CAC_3" localSheetId="24" hidden="1">{"MO(BASE)",#N/A,FALSE,"MO(BASE)";"MO(BASE)1",#N/A,FALSE,"MO(BASE)";"MO(BASE)2",#N/A,FALSE,"MO(BASE)"}</definedName>
    <definedName name="CAC_3" localSheetId="26" hidden="1">{"MO(BASE)",#N/A,FALSE,"MO(BASE)";"MO(BASE)1",#N/A,FALSE,"MO(BASE)";"MO(BASE)2",#N/A,FALSE,"MO(BASE)"}</definedName>
    <definedName name="CAC_3" localSheetId="1" hidden="1">{"MO(BASE)",#N/A,FALSE,"MO(BASE)";"MO(BASE)1",#N/A,FALSE,"MO(BASE)";"MO(BASE)2",#N/A,FALSE,"MO(BASE)"}</definedName>
    <definedName name="CAC_3" localSheetId="4" hidden="1">{"MO(BASE)",#N/A,FALSE,"MO(BASE)";"MO(BASE)1",#N/A,FALSE,"MO(BASE)";"MO(BASE)2",#N/A,FALSE,"MO(BASE)"}</definedName>
    <definedName name="CAC_3" localSheetId="2" hidden="1">{"MO(BASE)",#N/A,FALSE,"MO(BASE)";"MO(BASE)1",#N/A,FALSE,"MO(BASE)";"MO(BASE)2",#N/A,FALSE,"MO(BASE)"}</definedName>
    <definedName name="CAC_3" localSheetId="0" hidden="1">{"MO(BASE)",#N/A,FALSE,"MO(BASE)";"MO(BASE)1",#N/A,FALSE,"MO(BASE)";"MO(BASE)2",#N/A,FALSE,"MO(BASE)"}</definedName>
    <definedName name="CAC_3" localSheetId="6" hidden="1">{"MO(BASE)",#N/A,FALSE,"MO(BASE)";"MO(BASE)1",#N/A,FALSE,"MO(BASE)";"MO(BASE)2",#N/A,FALSE,"MO(BASE)"}</definedName>
    <definedName name="CAC_3" localSheetId="16" hidden="1">{"MO(BASE)",#N/A,FALSE,"MO(BASE)";"MO(BASE)1",#N/A,FALSE,"MO(BASE)";"MO(BASE)2",#N/A,FALSE,"MO(BASE)"}</definedName>
    <definedName name="CAC_3" hidden="1">{"MO(BASE)",#N/A,FALSE,"MO(BASE)";"MO(BASE)1",#N/A,FALSE,"MO(BASE)";"MO(BASE)2",#N/A,FALSE,"MO(BASE)"}</definedName>
    <definedName name="CAC_4" localSheetId="15" hidden="1">{"MO(BASE)",#N/A,FALSE,"MO(BASE)";"MO(BASE)1",#N/A,FALSE,"MO(BASE)";"MO(BASE)2",#N/A,FALSE,"MO(BASE)"}</definedName>
    <definedName name="CAC_4" localSheetId="25" hidden="1">{"MO(BASE)",#N/A,FALSE,"MO(BASE)";"MO(BASE)1",#N/A,FALSE,"MO(BASE)";"MO(BASE)2",#N/A,FALSE,"MO(BASE)"}</definedName>
    <definedName name="CAC_4" localSheetId="24" hidden="1">{"MO(BASE)",#N/A,FALSE,"MO(BASE)";"MO(BASE)1",#N/A,FALSE,"MO(BASE)";"MO(BASE)2",#N/A,FALSE,"MO(BASE)"}</definedName>
    <definedName name="CAC_4" localSheetId="26" hidden="1">{"MO(BASE)",#N/A,FALSE,"MO(BASE)";"MO(BASE)1",#N/A,FALSE,"MO(BASE)";"MO(BASE)2",#N/A,FALSE,"MO(BASE)"}</definedName>
    <definedName name="CAC_4" localSheetId="1" hidden="1">{"MO(BASE)",#N/A,FALSE,"MO(BASE)";"MO(BASE)1",#N/A,FALSE,"MO(BASE)";"MO(BASE)2",#N/A,FALSE,"MO(BASE)"}</definedName>
    <definedName name="CAC_4" localSheetId="4" hidden="1">{"MO(BASE)",#N/A,FALSE,"MO(BASE)";"MO(BASE)1",#N/A,FALSE,"MO(BASE)";"MO(BASE)2",#N/A,FALSE,"MO(BASE)"}</definedName>
    <definedName name="CAC_4" localSheetId="2" hidden="1">{"MO(BASE)",#N/A,FALSE,"MO(BASE)";"MO(BASE)1",#N/A,FALSE,"MO(BASE)";"MO(BASE)2",#N/A,FALSE,"MO(BASE)"}</definedName>
    <definedName name="CAC_4" localSheetId="0" hidden="1">{"MO(BASE)",#N/A,FALSE,"MO(BASE)";"MO(BASE)1",#N/A,FALSE,"MO(BASE)";"MO(BASE)2",#N/A,FALSE,"MO(BASE)"}</definedName>
    <definedName name="CAC_4" localSheetId="6" hidden="1">{"MO(BASE)",#N/A,FALSE,"MO(BASE)";"MO(BASE)1",#N/A,FALSE,"MO(BASE)";"MO(BASE)2",#N/A,FALSE,"MO(BASE)"}</definedName>
    <definedName name="CAC_4" localSheetId="16" hidden="1">{"MO(BASE)",#N/A,FALSE,"MO(BASE)";"MO(BASE)1",#N/A,FALSE,"MO(BASE)";"MO(BASE)2",#N/A,FALSE,"MO(BASE)"}</definedName>
    <definedName name="CAC_4" hidden="1">{"MO(BASE)",#N/A,FALSE,"MO(BASE)";"MO(BASE)1",#N/A,FALSE,"MO(BASE)";"MO(BASE)2",#N/A,FALSE,"MO(BASE)"}</definedName>
    <definedName name="CAC_5" localSheetId="15" hidden="1">{"MO(BASE)",#N/A,FALSE,"MO(BASE)";"MO(BASE)1",#N/A,FALSE,"MO(BASE)";"MO(BASE)2",#N/A,FALSE,"MO(BASE)"}</definedName>
    <definedName name="CAC_5" localSheetId="25" hidden="1">{"MO(BASE)",#N/A,FALSE,"MO(BASE)";"MO(BASE)1",#N/A,FALSE,"MO(BASE)";"MO(BASE)2",#N/A,FALSE,"MO(BASE)"}</definedName>
    <definedName name="CAC_5" localSheetId="24" hidden="1">{"MO(BASE)",#N/A,FALSE,"MO(BASE)";"MO(BASE)1",#N/A,FALSE,"MO(BASE)";"MO(BASE)2",#N/A,FALSE,"MO(BASE)"}</definedName>
    <definedName name="CAC_5" localSheetId="26" hidden="1">{"MO(BASE)",#N/A,FALSE,"MO(BASE)";"MO(BASE)1",#N/A,FALSE,"MO(BASE)";"MO(BASE)2",#N/A,FALSE,"MO(BASE)"}</definedName>
    <definedName name="CAC_5" localSheetId="1" hidden="1">{"MO(BASE)",#N/A,FALSE,"MO(BASE)";"MO(BASE)1",#N/A,FALSE,"MO(BASE)";"MO(BASE)2",#N/A,FALSE,"MO(BASE)"}</definedName>
    <definedName name="CAC_5" localSheetId="4" hidden="1">{"MO(BASE)",#N/A,FALSE,"MO(BASE)";"MO(BASE)1",#N/A,FALSE,"MO(BASE)";"MO(BASE)2",#N/A,FALSE,"MO(BASE)"}</definedName>
    <definedName name="CAC_5" localSheetId="2" hidden="1">{"MO(BASE)",#N/A,FALSE,"MO(BASE)";"MO(BASE)1",#N/A,FALSE,"MO(BASE)";"MO(BASE)2",#N/A,FALSE,"MO(BASE)"}</definedName>
    <definedName name="CAC_5" localSheetId="0" hidden="1">{"MO(BASE)",#N/A,FALSE,"MO(BASE)";"MO(BASE)1",#N/A,FALSE,"MO(BASE)";"MO(BASE)2",#N/A,FALSE,"MO(BASE)"}</definedName>
    <definedName name="CAC_5" localSheetId="6" hidden="1">{"MO(BASE)",#N/A,FALSE,"MO(BASE)";"MO(BASE)1",#N/A,FALSE,"MO(BASE)";"MO(BASE)2",#N/A,FALSE,"MO(BASE)"}</definedName>
    <definedName name="CAC_5" localSheetId="16" hidden="1">{"MO(BASE)",#N/A,FALSE,"MO(BASE)";"MO(BASE)1",#N/A,FALSE,"MO(BASE)";"MO(BASE)2",#N/A,FALSE,"MO(BASE)"}</definedName>
    <definedName name="CAC_5" hidden="1">{"MO(BASE)",#N/A,FALSE,"MO(BASE)";"MO(BASE)1",#N/A,FALSE,"MO(BASE)";"MO(BASE)2",#N/A,FALSE,"MO(BASE)"}</definedName>
    <definedName name="caca" localSheetId="15" hidden="1">{#N/A,#N/A,TRUE,"Est. de Fact.";#N/A,#N/A,TRUE,"Capitulo 19";#N/A,#N/A,TRUE,"Proyecto P855"}</definedName>
    <definedName name="caca" localSheetId="25" hidden="1">{#N/A,#N/A,TRUE,"Est. de Fact.";#N/A,#N/A,TRUE,"Capitulo 19";#N/A,#N/A,TRUE,"Proyecto P855"}</definedName>
    <definedName name="caca" localSheetId="24" hidden="1">{#N/A,#N/A,TRUE,"Est. de Fact.";#N/A,#N/A,TRUE,"Capitulo 19";#N/A,#N/A,TRUE,"Proyecto P855"}</definedName>
    <definedName name="caca" localSheetId="26" hidden="1">{#N/A,#N/A,TRUE,"Est. de Fact.";#N/A,#N/A,TRUE,"Capitulo 19";#N/A,#N/A,TRUE,"Proyecto P855"}</definedName>
    <definedName name="caca" localSheetId="1" hidden="1">{#N/A,#N/A,TRUE,"Est. de Fact.";#N/A,#N/A,TRUE,"Capitulo 19";#N/A,#N/A,TRUE,"Proyecto P855"}</definedName>
    <definedName name="caca" localSheetId="4" hidden="1">{#N/A,#N/A,TRUE,"Est. de Fact.";#N/A,#N/A,TRUE,"Capitulo 19";#N/A,#N/A,TRUE,"Proyecto P855"}</definedName>
    <definedName name="caca" localSheetId="2" hidden="1">{#N/A,#N/A,TRUE,"Est. de Fact.";#N/A,#N/A,TRUE,"Capitulo 19";#N/A,#N/A,TRUE,"Proyecto P855"}</definedName>
    <definedName name="caca" localSheetId="0" hidden="1">{#N/A,#N/A,TRUE,"Est. de Fact.";#N/A,#N/A,TRUE,"Capitulo 19";#N/A,#N/A,TRUE,"Proyecto P855"}</definedName>
    <definedName name="caca" localSheetId="6" hidden="1">{#N/A,#N/A,TRUE,"Est. de Fact.";#N/A,#N/A,TRUE,"Capitulo 19";#N/A,#N/A,TRUE,"Proyecto P855"}</definedName>
    <definedName name="caca" localSheetId="16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ca_1" localSheetId="15" hidden="1">{#N/A,#N/A,TRUE,"Est. de Fact.";#N/A,#N/A,TRUE,"Capitulo 19";#N/A,#N/A,TRUE,"Proyecto P855"}</definedName>
    <definedName name="caca_1" localSheetId="25" hidden="1">{#N/A,#N/A,TRUE,"Est. de Fact.";#N/A,#N/A,TRUE,"Capitulo 19";#N/A,#N/A,TRUE,"Proyecto P855"}</definedName>
    <definedName name="caca_1" localSheetId="24" hidden="1">{#N/A,#N/A,TRUE,"Est. de Fact.";#N/A,#N/A,TRUE,"Capitulo 19";#N/A,#N/A,TRUE,"Proyecto P855"}</definedName>
    <definedName name="caca_1" localSheetId="26" hidden="1">{#N/A,#N/A,TRUE,"Est. de Fact.";#N/A,#N/A,TRUE,"Capitulo 19";#N/A,#N/A,TRUE,"Proyecto P855"}</definedName>
    <definedName name="caca_1" localSheetId="1" hidden="1">{#N/A,#N/A,TRUE,"Est. de Fact.";#N/A,#N/A,TRUE,"Capitulo 19";#N/A,#N/A,TRUE,"Proyecto P855"}</definedName>
    <definedName name="caca_1" localSheetId="4" hidden="1">{#N/A,#N/A,TRUE,"Est. de Fact.";#N/A,#N/A,TRUE,"Capitulo 19";#N/A,#N/A,TRUE,"Proyecto P855"}</definedName>
    <definedName name="caca_1" localSheetId="2" hidden="1">{#N/A,#N/A,TRUE,"Est. de Fact.";#N/A,#N/A,TRUE,"Capitulo 19";#N/A,#N/A,TRUE,"Proyecto P855"}</definedName>
    <definedName name="caca_1" localSheetId="0" hidden="1">{#N/A,#N/A,TRUE,"Est. de Fact.";#N/A,#N/A,TRUE,"Capitulo 19";#N/A,#N/A,TRUE,"Proyecto P855"}</definedName>
    <definedName name="caca_1" localSheetId="6" hidden="1">{#N/A,#N/A,TRUE,"Est. de Fact.";#N/A,#N/A,TRUE,"Capitulo 19";#N/A,#N/A,TRUE,"Proyecto P855"}</definedName>
    <definedName name="caca_1" localSheetId="16" hidden="1">{#N/A,#N/A,TRUE,"Est. de Fact.";#N/A,#N/A,TRUE,"Capitulo 19";#N/A,#N/A,TRUE,"Proyecto P855"}</definedName>
    <definedName name="caca_1" hidden="1">{#N/A,#N/A,TRUE,"Est. de Fact.";#N/A,#N/A,TRUE,"Capitulo 19";#N/A,#N/A,TRUE,"Proyecto P855"}</definedName>
    <definedName name="CAJA" localSheetId="15" hidden="1">{#N/A,#N/A,TRUE,"Costos_Subg_Hid"}</definedName>
    <definedName name="CAJA" localSheetId="25" hidden="1">{#N/A,#N/A,TRUE,"Costos_Subg_Hid"}</definedName>
    <definedName name="CAJA" localSheetId="24" hidden="1">{#N/A,#N/A,TRUE,"Costos_Subg_Hid"}</definedName>
    <definedName name="CAJA" localSheetId="26" hidden="1">{#N/A,#N/A,TRUE,"Costos_Subg_Hid"}</definedName>
    <definedName name="CAJA" localSheetId="1" hidden="1">{#N/A,#N/A,TRUE,"Costos_Subg_Hid"}</definedName>
    <definedName name="CAJA" localSheetId="4" hidden="1">{#N/A,#N/A,TRUE,"Costos_Subg_Hid"}</definedName>
    <definedName name="CAJA" localSheetId="2" hidden="1">{#N/A,#N/A,TRUE,"Costos_Subg_Hid"}</definedName>
    <definedName name="CAJA" localSheetId="0" hidden="1">{#N/A,#N/A,TRUE,"Costos_Subg_Hid"}</definedName>
    <definedName name="CAJA" localSheetId="6" hidden="1">{#N/A,#N/A,TRUE,"Costos_Subg_Hid"}</definedName>
    <definedName name="CAJA" localSheetId="16" hidden="1">{#N/A,#N/A,TRUE,"Costos_Subg_Hid"}</definedName>
    <definedName name="CAJA" hidden="1">{#N/A,#N/A,TRUE,"Costos_Subg_Hid"}</definedName>
    <definedName name="CAJA_1" hidden="1">{#N/A,#N/A,TRUE,"Costos_Subg_Hid"}</definedName>
    <definedName name="CAJA1" localSheetId="15" hidden="1">{#N/A,#N/A,FALSE,"Costos_Elem_Hid";#N/A,#N/A,FALSE,"Costos_Elem_Hid";#N/A,#N/A,FALSE,"Costos_Elem_Hid"}</definedName>
    <definedName name="CAJA1" localSheetId="25" hidden="1">{#N/A,#N/A,FALSE,"Costos_Elem_Hid";#N/A,#N/A,FALSE,"Costos_Elem_Hid";#N/A,#N/A,FALSE,"Costos_Elem_Hid"}</definedName>
    <definedName name="CAJA1" localSheetId="24" hidden="1">{#N/A,#N/A,FALSE,"Costos_Elem_Hid";#N/A,#N/A,FALSE,"Costos_Elem_Hid";#N/A,#N/A,FALSE,"Costos_Elem_Hid"}</definedName>
    <definedName name="CAJA1" localSheetId="26" hidden="1">{#N/A,#N/A,FALSE,"Costos_Elem_Hid";#N/A,#N/A,FALSE,"Costos_Elem_Hid";#N/A,#N/A,FALSE,"Costos_Elem_Hid"}</definedName>
    <definedName name="CAJA1" localSheetId="1" hidden="1">{#N/A,#N/A,FALSE,"Costos_Elem_Hid";#N/A,#N/A,FALSE,"Costos_Elem_Hid";#N/A,#N/A,FALSE,"Costos_Elem_Hid"}</definedName>
    <definedName name="CAJA1" localSheetId="4" hidden="1">{#N/A,#N/A,FALSE,"Costos_Elem_Hid";#N/A,#N/A,FALSE,"Costos_Elem_Hid";#N/A,#N/A,FALSE,"Costos_Elem_Hid"}</definedName>
    <definedName name="CAJA1" localSheetId="2" hidden="1">{#N/A,#N/A,FALSE,"Costos_Elem_Hid";#N/A,#N/A,FALSE,"Costos_Elem_Hid";#N/A,#N/A,FALSE,"Costos_Elem_Hid"}</definedName>
    <definedName name="CAJA1" localSheetId="0" hidden="1">{#N/A,#N/A,FALSE,"Costos_Elem_Hid";#N/A,#N/A,FALSE,"Costos_Elem_Hid";#N/A,#N/A,FALSE,"Costos_Elem_Hid"}</definedName>
    <definedName name="CAJA1" localSheetId="6" hidden="1">{#N/A,#N/A,FALSE,"Costos_Elem_Hid";#N/A,#N/A,FALSE,"Costos_Elem_Hid";#N/A,#N/A,FALSE,"Costos_Elem_Hid"}</definedName>
    <definedName name="CAJA1" localSheetId="16" hidden="1">{#N/A,#N/A,FALSE,"Costos_Elem_Hid";#N/A,#N/A,FALSE,"Costos_Elem_Hid";#N/A,#N/A,FALSE,"Costos_Elem_Hid"}</definedName>
    <definedName name="CAJA1" hidden="1">{#N/A,#N/A,FALSE,"Costos_Elem_Hid";#N/A,#N/A,FALSE,"Costos_Elem_Hid";#N/A,#N/A,FALSE,"Costos_Elem_Hid"}</definedName>
    <definedName name="CAJA1_1" hidden="1">{#N/A,#N/A,FALSE,"Costos_Elem_Hid";#N/A,#N/A,FALSE,"Costos_Elem_Hid";#N/A,#N/A,FALSE,"Costos_Elem_Hid"}</definedName>
    <definedName name="Calculo" localSheetId="15" hidden="1">#REF!</definedName>
    <definedName name="Calculo" localSheetId="25" hidden="1">#REF!</definedName>
    <definedName name="Calculo" localSheetId="26" hidden="1">#REF!</definedName>
    <definedName name="Calculo" localSheetId="0" hidden="1">[21]Process!#REF!</definedName>
    <definedName name="Calculo" localSheetId="6" hidden="1">#REF!</definedName>
    <definedName name="Calculo" localSheetId="16" hidden="1">#REF!</definedName>
    <definedName name="Calculo" hidden="1">#REF!</definedName>
    <definedName name="CALEFACTORES" hidden="1">{#N/A,#N/A,FALSE,"PXP-TOTAL Modif";"vis2",#N/A,FALSE,"PXP-AÑO";"Vis1",#N/A,FALSE,"PXP-AÑO"}</definedName>
    <definedName name="Calidad" hidden="1">{#N/A,#N/A,FALSE,"Costos_Elem_Hid";#N/A,#N/A,FALSE,"Costos_Elem_Hid";#N/A,#N/A,FALSE,"Costos_Elem_Hid"}</definedName>
    <definedName name="Calidad_1" hidden="1">{#N/A,#N/A,FALSE,"Costos_Elem_Hid";#N/A,#N/A,FALSE,"Costos_Elem_Hid";#N/A,#N/A,FALSE,"Costos_Elem_Hid"}</definedName>
    <definedName name="camil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15" hidden="1">{"FlujoGastos",#N/A,FALSE,"Base";"FlujoGastos",#N/A,FALSE,"Buzón Tren";"FlujoGastos",#N/A,FALSE,"Buzón Camión";"FlujoGastos",#N/A,FALSE,"LHD Camión";"FlujoGastos",#N/A,FALSE,"Cámara Camión"}</definedName>
    <definedName name="Camióm" localSheetId="25" hidden="1">{"FlujoGastos",#N/A,FALSE,"Base";"FlujoGastos",#N/A,FALSE,"Buzón Tren";"FlujoGastos",#N/A,FALSE,"Buzón Camión";"FlujoGastos",#N/A,FALSE,"LHD Camión";"FlujoGastos",#N/A,FALSE,"Cámara Camión"}</definedName>
    <definedName name="Camióm" localSheetId="24" hidden="1">{"FlujoGastos",#N/A,FALSE,"Base";"FlujoGastos",#N/A,FALSE,"Buzón Tren";"FlujoGastos",#N/A,FALSE,"Buzón Camión";"FlujoGastos",#N/A,FALSE,"LHD Camión";"FlujoGastos",#N/A,FALSE,"Cámara Camión"}</definedName>
    <definedName name="Camióm" localSheetId="26" hidden="1">{"FlujoGastos",#N/A,FALSE,"Base";"FlujoGastos",#N/A,FALSE,"Buzón Tren";"FlujoGastos",#N/A,FALSE,"Buzón Camión";"FlujoGastos",#N/A,FALSE,"LHD Camión";"FlujoGastos",#N/A,FALSE,"Cámara Camión"}</definedName>
    <definedName name="Camióm" localSheetId="1" hidden="1">{"FlujoGastos",#N/A,FALSE,"Base";"FlujoGastos",#N/A,FALSE,"Buzón Tren";"FlujoGastos",#N/A,FALSE,"Buzón Camión";"FlujoGastos",#N/A,FALSE,"LHD Camión";"FlujoGastos",#N/A,FALSE,"Cámara Camión"}</definedName>
    <definedName name="Camióm" localSheetId="4" hidden="1">{"FlujoGastos",#N/A,FALSE,"Base";"FlujoGastos",#N/A,FALSE,"Buzón Tren";"FlujoGastos",#N/A,FALSE,"Buzón Camión";"FlujoGastos",#N/A,FALSE,"LHD Camión";"FlujoGastos",#N/A,FALSE,"Cámara Camión"}</definedName>
    <definedName name="Camióm" localSheetId="2" hidden="1">{"FlujoGastos",#N/A,FALSE,"Base";"FlujoGastos",#N/A,FALSE,"Buzón Tren";"FlujoGastos",#N/A,FALSE,"Buzón Camión";"FlujoGastos",#N/A,FALSE,"LHD Camión";"FlujoGastos",#N/A,FALSE,"Cámara Camión"}</definedName>
    <definedName name="Camióm" localSheetId="0" hidden="1">{"FlujoGastos",#N/A,FALSE,"Base";"FlujoGastos",#N/A,FALSE,"Buzón Tren";"FlujoGastos",#N/A,FALSE,"Buzón Camión";"FlujoGastos",#N/A,FALSE,"LHD Camión";"FlujoGastos",#N/A,FALSE,"Cámara Camión"}</definedName>
    <definedName name="Camióm" localSheetId="6" hidden="1">{"FlujoGastos",#N/A,FALSE,"Base";"FlujoGastos",#N/A,FALSE,"Buzón Tren";"FlujoGastos",#N/A,FALSE,"Buzón Camión";"FlujoGastos",#N/A,FALSE,"LHD Camión";"FlujoGastos",#N/A,FALSE,"Cámara Camión"}</definedName>
    <definedName name="Camióm" localSheetId="16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mióm_1" localSheetId="15" hidden="1">{"FlujoGastos",#N/A,FALSE,"Base";"FlujoGastos",#N/A,FALSE,"Buzón Tren";"FlujoGastos",#N/A,FALSE,"Buzón Camión";"FlujoGastos",#N/A,FALSE,"LHD Camión";"FlujoGastos",#N/A,FALSE,"Cámara Camión"}</definedName>
    <definedName name="Camióm_1" localSheetId="25" hidden="1">{"FlujoGastos",#N/A,FALSE,"Base";"FlujoGastos",#N/A,FALSE,"Buzón Tren";"FlujoGastos",#N/A,FALSE,"Buzón Camión";"FlujoGastos",#N/A,FALSE,"LHD Camión";"FlujoGastos",#N/A,FALSE,"Cámara Camión"}</definedName>
    <definedName name="Camióm_1" localSheetId="24" hidden="1">{"FlujoGastos",#N/A,FALSE,"Base";"FlujoGastos",#N/A,FALSE,"Buzón Tren";"FlujoGastos",#N/A,FALSE,"Buzón Camión";"FlujoGastos",#N/A,FALSE,"LHD Camión";"FlujoGastos",#N/A,FALSE,"Cámara Camión"}</definedName>
    <definedName name="Camióm_1" localSheetId="26" hidden="1">{"FlujoGastos",#N/A,FALSE,"Base";"FlujoGastos",#N/A,FALSE,"Buzón Tren";"FlujoGastos",#N/A,FALSE,"Buzón Camión";"FlujoGastos",#N/A,FALSE,"LHD Camión";"FlujoGastos",#N/A,FALSE,"Cámara Camión"}</definedName>
    <definedName name="Camióm_1" localSheetId="1" hidden="1">{"FlujoGastos",#N/A,FALSE,"Base";"FlujoGastos",#N/A,FALSE,"Buzón Tren";"FlujoGastos",#N/A,FALSE,"Buzón Camión";"FlujoGastos",#N/A,FALSE,"LHD Camión";"FlujoGastos",#N/A,FALSE,"Cámara Camión"}</definedName>
    <definedName name="Camióm_1" localSheetId="4" hidden="1">{"FlujoGastos",#N/A,FALSE,"Base";"FlujoGastos",#N/A,FALSE,"Buzón Tren";"FlujoGastos",#N/A,FALSE,"Buzón Camión";"FlujoGastos",#N/A,FALSE,"LHD Camión";"FlujoGastos",#N/A,FALSE,"Cámara Camión"}</definedName>
    <definedName name="Camióm_1" localSheetId="2" hidden="1">{"FlujoGastos",#N/A,FALSE,"Base";"FlujoGastos",#N/A,FALSE,"Buzón Tren";"FlujoGastos",#N/A,FALSE,"Buzón Camión";"FlujoGastos",#N/A,FALSE,"LHD Camión";"FlujoGastos",#N/A,FALSE,"Cámara Camión"}</definedName>
    <definedName name="Camióm_1" localSheetId="0" hidden="1">{"FlujoGastos",#N/A,FALSE,"Base";"FlujoGastos",#N/A,FALSE,"Buzón Tren";"FlujoGastos",#N/A,FALSE,"Buzón Camión";"FlujoGastos",#N/A,FALSE,"LHD Camión";"FlujoGastos",#N/A,FALSE,"Cámara Camión"}</definedName>
    <definedName name="Camióm_1" localSheetId="6" hidden="1">{"FlujoGastos",#N/A,FALSE,"Base";"FlujoGastos",#N/A,FALSE,"Buzón Tren";"FlujoGastos",#N/A,FALSE,"Buzón Camión";"FlujoGastos",#N/A,FALSE,"LHD Camión";"FlujoGastos",#N/A,FALSE,"Cámara Camión"}</definedName>
    <definedName name="Camióm_1" localSheetId="16" hidden="1">{"FlujoGastos",#N/A,FALSE,"Base";"FlujoGastos",#N/A,FALSE,"Buzón Tren";"FlujoGastos",#N/A,FALSE,"Buzón Camión";"FlujoGastos",#N/A,FALSE,"LHD Camión";"FlujoGastos",#N/A,FALSE,"Cámara Camión"}</definedName>
    <definedName name="Camióm_1" hidden="1">{"FlujoGastos",#N/A,FALSE,"Base";"FlujoGastos",#N/A,FALSE,"Buzón Tren";"FlujoGastos",#N/A,FALSE,"Buzón Camión";"FlujoGastos",#N/A,FALSE,"LHD Camión";"FlujoGastos",#N/A,FALSE,"Cámara Camión"}</definedName>
    <definedName name="CAPACITACION" localSheetId="15" hidden="1">{"MO(BASE)",#N/A,FALSE,"MO(BASE)";"MO(BASE)1",#N/A,FALSE,"MO(BASE)";"MO(BASE)2",#N/A,FALSE,"MO(BASE)"}</definedName>
    <definedName name="CAPACITACION" localSheetId="25" hidden="1">{"MO(BASE)",#N/A,FALSE,"MO(BASE)";"MO(BASE)1",#N/A,FALSE,"MO(BASE)";"MO(BASE)2",#N/A,FALSE,"MO(BASE)"}</definedName>
    <definedName name="CAPACITACION" localSheetId="24" hidden="1">{"MO(BASE)",#N/A,FALSE,"MO(BASE)";"MO(BASE)1",#N/A,FALSE,"MO(BASE)";"MO(BASE)2",#N/A,FALSE,"MO(BASE)"}</definedName>
    <definedName name="CAPACITACION" localSheetId="26" hidden="1">{"MO(BASE)",#N/A,FALSE,"MO(BASE)";"MO(BASE)1",#N/A,FALSE,"MO(BASE)";"MO(BASE)2",#N/A,FALSE,"MO(BASE)"}</definedName>
    <definedName name="CAPACITACION" localSheetId="1" hidden="1">{"MO(BASE)",#N/A,FALSE,"MO(BASE)";"MO(BASE)1",#N/A,FALSE,"MO(BASE)";"MO(BASE)2",#N/A,FALSE,"MO(BASE)"}</definedName>
    <definedName name="CAPACITACION" localSheetId="4" hidden="1">{"MO(BASE)",#N/A,FALSE,"MO(BASE)";"MO(BASE)1",#N/A,FALSE,"MO(BASE)";"MO(BASE)2",#N/A,FALSE,"MO(BASE)"}</definedName>
    <definedName name="CAPACITACION" localSheetId="2" hidden="1">{"MO(BASE)",#N/A,FALSE,"MO(BASE)";"MO(BASE)1",#N/A,FALSE,"MO(BASE)";"MO(BASE)2",#N/A,FALSE,"MO(BASE)"}</definedName>
    <definedName name="CAPACITACION" localSheetId="0" hidden="1">{"MO(BASE)",#N/A,FALSE,"MO(BASE)";"MO(BASE)1",#N/A,FALSE,"MO(BASE)";"MO(BASE)2",#N/A,FALSE,"MO(BASE)"}</definedName>
    <definedName name="CAPACITACION" localSheetId="6" hidden="1">{"MO(BASE)",#N/A,FALSE,"MO(BASE)";"MO(BASE)1",#N/A,FALSE,"MO(BASE)";"MO(BASE)2",#N/A,FALSE,"MO(BASE)"}</definedName>
    <definedName name="CAPACITACION" localSheetId="16" hidden="1">{"MO(BASE)",#N/A,FALSE,"MO(BASE)";"MO(BASE)1",#N/A,FALSE,"MO(BASE)";"MO(BASE)2",#N/A,FALSE,"MO(BASE)"}</definedName>
    <definedName name="CAPACITACION" hidden="1">{"MO(BASE)",#N/A,FALSE,"MO(BASE)";"MO(BASE)1",#N/A,FALSE,"MO(BASE)";"MO(BASE)2",#N/A,FALSE,"MO(BASE)"}</definedName>
    <definedName name="CAPACITACION_1" localSheetId="15" hidden="1">{"MO(BASE)",#N/A,FALSE,"MO(BASE)";"MO(BASE)1",#N/A,FALSE,"MO(BASE)";"MO(BASE)2",#N/A,FALSE,"MO(BASE)"}</definedName>
    <definedName name="CAPACITACION_1" localSheetId="25" hidden="1">{"MO(BASE)",#N/A,FALSE,"MO(BASE)";"MO(BASE)1",#N/A,FALSE,"MO(BASE)";"MO(BASE)2",#N/A,FALSE,"MO(BASE)"}</definedName>
    <definedName name="CAPACITACION_1" localSheetId="24" hidden="1">{"MO(BASE)",#N/A,FALSE,"MO(BASE)";"MO(BASE)1",#N/A,FALSE,"MO(BASE)";"MO(BASE)2",#N/A,FALSE,"MO(BASE)"}</definedName>
    <definedName name="CAPACITACION_1" localSheetId="26" hidden="1">{"MO(BASE)",#N/A,FALSE,"MO(BASE)";"MO(BASE)1",#N/A,FALSE,"MO(BASE)";"MO(BASE)2",#N/A,FALSE,"MO(BASE)"}</definedName>
    <definedName name="CAPACITACION_1" localSheetId="1" hidden="1">{"MO(BASE)",#N/A,FALSE,"MO(BASE)";"MO(BASE)1",#N/A,FALSE,"MO(BASE)";"MO(BASE)2",#N/A,FALSE,"MO(BASE)"}</definedName>
    <definedName name="CAPACITACION_1" localSheetId="4" hidden="1">{"MO(BASE)",#N/A,FALSE,"MO(BASE)";"MO(BASE)1",#N/A,FALSE,"MO(BASE)";"MO(BASE)2",#N/A,FALSE,"MO(BASE)"}</definedName>
    <definedName name="CAPACITACION_1" localSheetId="2" hidden="1">{"MO(BASE)",#N/A,FALSE,"MO(BASE)";"MO(BASE)1",#N/A,FALSE,"MO(BASE)";"MO(BASE)2",#N/A,FALSE,"MO(BASE)"}</definedName>
    <definedName name="CAPACITACION_1" localSheetId="0" hidden="1">{"MO(BASE)",#N/A,FALSE,"MO(BASE)";"MO(BASE)1",#N/A,FALSE,"MO(BASE)";"MO(BASE)2",#N/A,FALSE,"MO(BASE)"}</definedName>
    <definedName name="CAPACITACION_1" localSheetId="6" hidden="1">{"MO(BASE)",#N/A,FALSE,"MO(BASE)";"MO(BASE)1",#N/A,FALSE,"MO(BASE)";"MO(BASE)2",#N/A,FALSE,"MO(BASE)"}</definedName>
    <definedName name="CAPACITACION_1" localSheetId="16" hidden="1">{"MO(BASE)",#N/A,FALSE,"MO(BASE)";"MO(BASE)1",#N/A,FALSE,"MO(BASE)";"MO(BASE)2",#N/A,FALSE,"MO(BASE)"}</definedName>
    <definedName name="CAPACITACION_1" hidden="1">{"MO(BASE)",#N/A,FALSE,"MO(BASE)";"MO(BASE)1",#N/A,FALSE,"MO(BASE)";"MO(BASE)2",#N/A,FALSE,"MO(BASE)"}</definedName>
    <definedName name="CAPACITACION_2" localSheetId="15" hidden="1">{"MO(BASE)",#N/A,FALSE,"MO(BASE)";"MO(BASE)1",#N/A,FALSE,"MO(BASE)";"MO(BASE)2",#N/A,FALSE,"MO(BASE)"}</definedName>
    <definedName name="CAPACITACION_2" localSheetId="25" hidden="1">{"MO(BASE)",#N/A,FALSE,"MO(BASE)";"MO(BASE)1",#N/A,FALSE,"MO(BASE)";"MO(BASE)2",#N/A,FALSE,"MO(BASE)"}</definedName>
    <definedName name="CAPACITACION_2" localSheetId="24" hidden="1">{"MO(BASE)",#N/A,FALSE,"MO(BASE)";"MO(BASE)1",#N/A,FALSE,"MO(BASE)";"MO(BASE)2",#N/A,FALSE,"MO(BASE)"}</definedName>
    <definedName name="CAPACITACION_2" localSheetId="26" hidden="1">{"MO(BASE)",#N/A,FALSE,"MO(BASE)";"MO(BASE)1",#N/A,FALSE,"MO(BASE)";"MO(BASE)2",#N/A,FALSE,"MO(BASE)"}</definedName>
    <definedName name="CAPACITACION_2" localSheetId="1" hidden="1">{"MO(BASE)",#N/A,FALSE,"MO(BASE)";"MO(BASE)1",#N/A,FALSE,"MO(BASE)";"MO(BASE)2",#N/A,FALSE,"MO(BASE)"}</definedName>
    <definedName name="CAPACITACION_2" localSheetId="4" hidden="1">{"MO(BASE)",#N/A,FALSE,"MO(BASE)";"MO(BASE)1",#N/A,FALSE,"MO(BASE)";"MO(BASE)2",#N/A,FALSE,"MO(BASE)"}</definedName>
    <definedName name="CAPACITACION_2" localSheetId="2" hidden="1">{"MO(BASE)",#N/A,FALSE,"MO(BASE)";"MO(BASE)1",#N/A,FALSE,"MO(BASE)";"MO(BASE)2",#N/A,FALSE,"MO(BASE)"}</definedName>
    <definedName name="CAPACITACION_2" localSheetId="0" hidden="1">{"MO(BASE)",#N/A,FALSE,"MO(BASE)";"MO(BASE)1",#N/A,FALSE,"MO(BASE)";"MO(BASE)2",#N/A,FALSE,"MO(BASE)"}</definedName>
    <definedName name="CAPACITACION_2" localSheetId="6" hidden="1">{"MO(BASE)",#N/A,FALSE,"MO(BASE)";"MO(BASE)1",#N/A,FALSE,"MO(BASE)";"MO(BASE)2",#N/A,FALSE,"MO(BASE)"}</definedName>
    <definedName name="CAPACITACION_2" localSheetId="16" hidden="1">{"MO(BASE)",#N/A,FALSE,"MO(BASE)";"MO(BASE)1",#N/A,FALSE,"MO(BASE)";"MO(BASE)2",#N/A,FALSE,"MO(BASE)"}</definedName>
    <definedName name="CAPACITACION_2" hidden="1">{"MO(BASE)",#N/A,FALSE,"MO(BASE)";"MO(BASE)1",#N/A,FALSE,"MO(BASE)";"MO(BASE)2",#N/A,FALSE,"MO(BASE)"}</definedName>
    <definedName name="CAPACITACION_3" localSheetId="15" hidden="1">{"MO(BASE)",#N/A,FALSE,"MO(BASE)";"MO(BASE)1",#N/A,FALSE,"MO(BASE)";"MO(BASE)2",#N/A,FALSE,"MO(BASE)"}</definedName>
    <definedName name="CAPACITACION_3" localSheetId="25" hidden="1">{"MO(BASE)",#N/A,FALSE,"MO(BASE)";"MO(BASE)1",#N/A,FALSE,"MO(BASE)";"MO(BASE)2",#N/A,FALSE,"MO(BASE)"}</definedName>
    <definedName name="CAPACITACION_3" localSheetId="24" hidden="1">{"MO(BASE)",#N/A,FALSE,"MO(BASE)";"MO(BASE)1",#N/A,FALSE,"MO(BASE)";"MO(BASE)2",#N/A,FALSE,"MO(BASE)"}</definedName>
    <definedName name="CAPACITACION_3" localSheetId="26" hidden="1">{"MO(BASE)",#N/A,FALSE,"MO(BASE)";"MO(BASE)1",#N/A,FALSE,"MO(BASE)";"MO(BASE)2",#N/A,FALSE,"MO(BASE)"}</definedName>
    <definedName name="CAPACITACION_3" localSheetId="1" hidden="1">{"MO(BASE)",#N/A,FALSE,"MO(BASE)";"MO(BASE)1",#N/A,FALSE,"MO(BASE)";"MO(BASE)2",#N/A,FALSE,"MO(BASE)"}</definedName>
    <definedName name="CAPACITACION_3" localSheetId="4" hidden="1">{"MO(BASE)",#N/A,FALSE,"MO(BASE)";"MO(BASE)1",#N/A,FALSE,"MO(BASE)";"MO(BASE)2",#N/A,FALSE,"MO(BASE)"}</definedName>
    <definedName name="CAPACITACION_3" localSheetId="2" hidden="1">{"MO(BASE)",#N/A,FALSE,"MO(BASE)";"MO(BASE)1",#N/A,FALSE,"MO(BASE)";"MO(BASE)2",#N/A,FALSE,"MO(BASE)"}</definedName>
    <definedName name="CAPACITACION_3" localSheetId="0" hidden="1">{"MO(BASE)",#N/A,FALSE,"MO(BASE)";"MO(BASE)1",#N/A,FALSE,"MO(BASE)";"MO(BASE)2",#N/A,FALSE,"MO(BASE)"}</definedName>
    <definedName name="CAPACITACION_3" localSheetId="6" hidden="1">{"MO(BASE)",#N/A,FALSE,"MO(BASE)";"MO(BASE)1",#N/A,FALSE,"MO(BASE)";"MO(BASE)2",#N/A,FALSE,"MO(BASE)"}</definedName>
    <definedName name="CAPACITACION_3" localSheetId="16" hidden="1">{"MO(BASE)",#N/A,FALSE,"MO(BASE)";"MO(BASE)1",#N/A,FALSE,"MO(BASE)";"MO(BASE)2",#N/A,FALSE,"MO(BASE)"}</definedName>
    <definedName name="CAPACITACION_3" hidden="1">{"MO(BASE)",#N/A,FALSE,"MO(BASE)";"MO(BASE)1",#N/A,FALSE,"MO(BASE)";"MO(BASE)2",#N/A,FALSE,"MO(BASE)"}</definedName>
    <definedName name="CAPACITACION_4" localSheetId="15" hidden="1">{"MO(BASE)",#N/A,FALSE,"MO(BASE)";"MO(BASE)1",#N/A,FALSE,"MO(BASE)";"MO(BASE)2",#N/A,FALSE,"MO(BASE)"}</definedName>
    <definedName name="CAPACITACION_4" localSheetId="25" hidden="1">{"MO(BASE)",#N/A,FALSE,"MO(BASE)";"MO(BASE)1",#N/A,FALSE,"MO(BASE)";"MO(BASE)2",#N/A,FALSE,"MO(BASE)"}</definedName>
    <definedName name="CAPACITACION_4" localSheetId="24" hidden="1">{"MO(BASE)",#N/A,FALSE,"MO(BASE)";"MO(BASE)1",#N/A,FALSE,"MO(BASE)";"MO(BASE)2",#N/A,FALSE,"MO(BASE)"}</definedName>
    <definedName name="CAPACITACION_4" localSheetId="26" hidden="1">{"MO(BASE)",#N/A,FALSE,"MO(BASE)";"MO(BASE)1",#N/A,FALSE,"MO(BASE)";"MO(BASE)2",#N/A,FALSE,"MO(BASE)"}</definedName>
    <definedName name="CAPACITACION_4" localSheetId="1" hidden="1">{"MO(BASE)",#N/A,FALSE,"MO(BASE)";"MO(BASE)1",#N/A,FALSE,"MO(BASE)";"MO(BASE)2",#N/A,FALSE,"MO(BASE)"}</definedName>
    <definedName name="CAPACITACION_4" localSheetId="4" hidden="1">{"MO(BASE)",#N/A,FALSE,"MO(BASE)";"MO(BASE)1",#N/A,FALSE,"MO(BASE)";"MO(BASE)2",#N/A,FALSE,"MO(BASE)"}</definedName>
    <definedName name="CAPACITACION_4" localSheetId="2" hidden="1">{"MO(BASE)",#N/A,FALSE,"MO(BASE)";"MO(BASE)1",#N/A,FALSE,"MO(BASE)";"MO(BASE)2",#N/A,FALSE,"MO(BASE)"}</definedName>
    <definedName name="CAPACITACION_4" localSheetId="0" hidden="1">{"MO(BASE)",#N/A,FALSE,"MO(BASE)";"MO(BASE)1",#N/A,FALSE,"MO(BASE)";"MO(BASE)2",#N/A,FALSE,"MO(BASE)"}</definedName>
    <definedName name="CAPACITACION_4" localSheetId="6" hidden="1">{"MO(BASE)",#N/A,FALSE,"MO(BASE)";"MO(BASE)1",#N/A,FALSE,"MO(BASE)";"MO(BASE)2",#N/A,FALSE,"MO(BASE)"}</definedName>
    <definedName name="CAPACITACION_4" localSheetId="16" hidden="1">{"MO(BASE)",#N/A,FALSE,"MO(BASE)";"MO(BASE)1",#N/A,FALSE,"MO(BASE)";"MO(BASE)2",#N/A,FALSE,"MO(BASE)"}</definedName>
    <definedName name="CAPACITACION_4" hidden="1">{"MO(BASE)",#N/A,FALSE,"MO(BASE)";"MO(BASE)1",#N/A,FALSE,"MO(BASE)";"MO(BASE)2",#N/A,FALSE,"MO(BASE)"}</definedName>
    <definedName name="CAPACITACION_5" localSheetId="15" hidden="1">{"MO(BASE)",#N/A,FALSE,"MO(BASE)";"MO(BASE)1",#N/A,FALSE,"MO(BASE)";"MO(BASE)2",#N/A,FALSE,"MO(BASE)"}</definedName>
    <definedName name="CAPACITACION_5" localSheetId="25" hidden="1">{"MO(BASE)",#N/A,FALSE,"MO(BASE)";"MO(BASE)1",#N/A,FALSE,"MO(BASE)";"MO(BASE)2",#N/A,FALSE,"MO(BASE)"}</definedName>
    <definedName name="CAPACITACION_5" localSheetId="24" hidden="1">{"MO(BASE)",#N/A,FALSE,"MO(BASE)";"MO(BASE)1",#N/A,FALSE,"MO(BASE)";"MO(BASE)2",#N/A,FALSE,"MO(BASE)"}</definedName>
    <definedName name="CAPACITACION_5" localSheetId="26" hidden="1">{"MO(BASE)",#N/A,FALSE,"MO(BASE)";"MO(BASE)1",#N/A,FALSE,"MO(BASE)";"MO(BASE)2",#N/A,FALSE,"MO(BASE)"}</definedName>
    <definedName name="CAPACITACION_5" localSheetId="1" hidden="1">{"MO(BASE)",#N/A,FALSE,"MO(BASE)";"MO(BASE)1",#N/A,FALSE,"MO(BASE)";"MO(BASE)2",#N/A,FALSE,"MO(BASE)"}</definedName>
    <definedName name="CAPACITACION_5" localSheetId="4" hidden="1">{"MO(BASE)",#N/A,FALSE,"MO(BASE)";"MO(BASE)1",#N/A,FALSE,"MO(BASE)";"MO(BASE)2",#N/A,FALSE,"MO(BASE)"}</definedName>
    <definedName name="CAPACITACION_5" localSheetId="2" hidden="1">{"MO(BASE)",#N/A,FALSE,"MO(BASE)";"MO(BASE)1",#N/A,FALSE,"MO(BASE)";"MO(BASE)2",#N/A,FALSE,"MO(BASE)"}</definedName>
    <definedName name="CAPACITACION_5" localSheetId="0" hidden="1">{"MO(BASE)",#N/A,FALSE,"MO(BASE)";"MO(BASE)1",#N/A,FALSE,"MO(BASE)";"MO(BASE)2",#N/A,FALSE,"MO(BASE)"}</definedName>
    <definedName name="CAPACITACION_5" localSheetId="6" hidden="1">{"MO(BASE)",#N/A,FALSE,"MO(BASE)";"MO(BASE)1",#N/A,FALSE,"MO(BASE)";"MO(BASE)2",#N/A,FALSE,"MO(BASE)"}</definedName>
    <definedName name="CAPACITACION_5" localSheetId="16" hidden="1">{"MO(BASE)",#N/A,FALSE,"MO(BASE)";"MO(BASE)1",#N/A,FALSE,"MO(BASE)";"MO(BASE)2",#N/A,FALSE,"MO(BASE)"}</definedName>
    <definedName name="CAPACITACION_5" hidden="1">{"MO(BASE)",#N/A,FALSE,"MO(BASE)";"MO(BASE)1",#N/A,FALSE,"MO(BASE)";"MO(BASE)2",#N/A,FALSE,"MO(BASE)"}</definedName>
    <definedName name="CAPEX" hidden="1">#REF!</definedName>
    <definedName name="capoac" localSheetId="15" hidden="1">{"MO(BASE)",#N/A,FALSE,"MO(BASE)";"MO(BASE)1",#N/A,FALSE,"MO(BASE)";"MO(BASE)2",#N/A,FALSE,"MO(BASE)"}</definedName>
    <definedName name="capoac" localSheetId="25" hidden="1">{"MO(BASE)",#N/A,FALSE,"MO(BASE)";"MO(BASE)1",#N/A,FALSE,"MO(BASE)";"MO(BASE)2",#N/A,FALSE,"MO(BASE)"}</definedName>
    <definedName name="capoac" localSheetId="24" hidden="1">{"MO(BASE)",#N/A,FALSE,"MO(BASE)";"MO(BASE)1",#N/A,FALSE,"MO(BASE)";"MO(BASE)2",#N/A,FALSE,"MO(BASE)"}</definedName>
    <definedName name="capoac" localSheetId="26" hidden="1">{"MO(BASE)",#N/A,FALSE,"MO(BASE)";"MO(BASE)1",#N/A,FALSE,"MO(BASE)";"MO(BASE)2",#N/A,FALSE,"MO(BASE)"}</definedName>
    <definedName name="capoac" localSheetId="1" hidden="1">{"MO(BASE)",#N/A,FALSE,"MO(BASE)";"MO(BASE)1",#N/A,FALSE,"MO(BASE)";"MO(BASE)2",#N/A,FALSE,"MO(BASE)"}</definedName>
    <definedName name="capoac" localSheetId="4" hidden="1">{"MO(BASE)",#N/A,FALSE,"MO(BASE)";"MO(BASE)1",#N/A,FALSE,"MO(BASE)";"MO(BASE)2",#N/A,FALSE,"MO(BASE)"}</definedName>
    <definedName name="capoac" localSheetId="2" hidden="1">{"MO(BASE)",#N/A,FALSE,"MO(BASE)";"MO(BASE)1",#N/A,FALSE,"MO(BASE)";"MO(BASE)2",#N/A,FALSE,"MO(BASE)"}</definedName>
    <definedName name="capoac" localSheetId="0" hidden="1">{"MO(BASE)",#N/A,FALSE,"MO(BASE)";"MO(BASE)1",#N/A,FALSE,"MO(BASE)";"MO(BASE)2",#N/A,FALSE,"MO(BASE)"}</definedName>
    <definedName name="capoac" localSheetId="6" hidden="1">{"MO(BASE)",#N/A,FALSE,"MO(BASE)";"MO(BASE)1",#N/A,FALSE,"MO(BASE)";"MO(BASE)2",#N/A,FALSE,"MO(BASE)"}</definedName>
    <definedName name="capoac" localSheetId="16" hidden="1">{"MO(BASE)",#N/A,FALSE,"MO(BASE)";"MO(BASE)1",#N/A,FALSE,"MO(BASE)";"MO(BASE)2",#N/A,FALSE,"MO(BASE)"}</definedName>
    <definedName name="capoac" hidden="1">{"MO(BASE)",#N/A,FALSE,"MO(BASE)";"MO(BASE)1",#N/A,FALSE,"MO(BASE)";"MO(BASE)2",#N/A,FALSE,"MO(BASE)"}</definedName>
    <definedName name="capoac_1" localSheetId="15" hidden="1">{"MO(BASE)",#N/A,FALSE,"MO(BASE)";"MO(BASE)1",#N/A,FALSE,"MO(BASE)";"MO(BASE)2",#N/A,FALSE,"MO(BASE)"}</definedName>
    <definedName name="capoac_1" localSheetId="25" hidden="1">{"MO(BASE)",#N/A,FALSE,"MO(BASE)";"MO(BASE)1",#N/A,FALSE,"MO(BASE)";"MO(BASE)2",#N/A,FALSE,"MO(BASE)"}</definedName>
    <definedName name="capoac_1" localSheetId="24" hidden="1">{"MO(BASE)",#N/A,FALSE,"MO(BASE)";"MO(BASE)1",#N/A,FALSE,"MO(BASE)";"MO(BASE)2",#N/A,FALSE,"MO(BASE)"}</definedName>
    <definedName name="capoac_1" localSheetId="26" hidden="1">{"MO(BASE)",#N/A,FALSE,"MO(BASE)";"MO(BASE)1",#N/A,FALSE,"MO(BASE)";"MO(BASE)2",#N/A,FALSE,"MO(BASE)"}</definedName>
    <definedName name="capoac_1" localSheetId="1" hidden="1">{"MO(BASE)",#N/A,FALSE,"MO(BASE)";"MO(BASE)1",#N/A,FALSE,"MO(BASE)";"MO(BASE)2",#N/A,FALSE,"MO(BASE)"}</definedName>
    <definedName name="capoac_1" localSheetId="4" hidden="1">{"MO(BASE)",#N/A,FALSE,"MO(BASE)";"MO(BASE)1",#N/A,FALSE,"MO(BASE)";"MO(BASE)2",#N/A,FALSE,"MO(BASE)"}</definedName>
    <definedName name="capoac_1" localSheetId="2" hidden="1">{"MO(BASE)",#N/A,FALSE,"MO(BASE)";"MO(BASE)1",#N/A,FALSE,"MO(BASE)";"MO(BASE)2",#N/A,FALSE,"MO(BASE)"}</definedName>
    <definedName name="capoac_1" localSheetId="0" hidden="1">{"MO(BASE)",#N/A,FALSE,"MO(BASE)";"MO(BASE)1",#N/A,FALSE,"MO(BASE)";"MO(BASE)2",#N/A,FALSE,"MO(BASE)"}</definedName>
    <definedName name="capoac_1" localSheetId="6" hidden="1">{"MO(BASE)",#N/A,FALSE,"MO(BASE)";"MO(BASE)1",#N/A,FALSE,"MO(BASE)";"MO(BASE)2",#N/A,FALSE,"MO(BASE)"}</definedName>
    <definedName name="capoac_1" localSheetId="16" hidden="1">{"MO(BASE)",#N/A,FALSE,"MO(BASE)";"MO(BASE)1",#N/A,FALSE,"MO(BASE)";"MO(BASE)2",#N/A,FALSE,"MO(BASE)"}</definedName>
    <definedName name="capoac_1" hidden="1">{"MO(BASE)",#N/A,FALSE,"MO(BASE)";"MO(BASE)1",#N/A,FALSE,"MO(BASE)";"MO(BASE)2",#N/A,FALSE,"MO(BASE)"}</definedName>
    <definedName name="capoac_2" localSheetId="15" hidden="1">{"MO(BASE)",#N/A,FALSE,"MO(BASE)";"MO(BASE)1",#N/A,FALSE,"MO(BASE)";"MO(BASE)2",#N/A,FALSE,"MO(BASE)"}</definedName>
    <definedName name="capoac_2" localSheetId="25" hidden="1">{"MO(BASE)",#N/A,FALSE,"MO(BASE)";"MO(BASE)1",#N/A,FALSE,"MO(BASE)";"MO(BASE)2",#N/A,FALSE,"MO(BASE)"}</definedName>
    <definedName name="capoac_2" localSheetId="24" hidden="1">{"MO(BASE)",#N/A,FALSE,"MO(BASE)";"MO(BASE)1",#N/A,FALSE,"MO(BASE)";"MO(BASE)2",#N/A,FALSE,"MO(BASE)"}</definedName>
    <definedName name="capoac_2" localSheetId="26" hidden="1">{"MO(BASE)",#N/A,FALSE,"MO(BASE)";"MO(BASE)1",#N/A,FALSE,"MO(BASE)";"MO(BASE)2",#N/A,FALSE,"MO(BASE)"}</definedName>
    <definedName name="capoac_2" localSheetId="1" hidden="1">{"MO(BASE)",#N/A,FALSE,"MO(BASE)";"MO(BASE)1",#N/A,FALSE,"MO(BASE)";"MO(BASE)2",#N/A,FALSE,"MO(BASE)"}</definedName>
    <definedName name="capoac_2" localSheetId="4" hidden="1">{"MO(BASE)",#N/A,FALSE,"MO(BASE)";"MO(BASE)1",#N/A,FALSE,"MO(BASE)";"MO(BASE)2",#N/A,FALSE,"MO(BASE)"}</definedName>
    <definedName name="capoac_2" localSheetId="2" hidden="1">{"MO(BASE)",#N/A,FALSE,"MO(BASE)";"MO(BASE)1",#N/A,FALSE,"MO(BASE)";"MO(BASE)2",#N/A,FALSE,"MO(BASE)"}</definedName>
    <definedName name="capoac_2" localSheetId="0" hidden="1">{"MO(BASE)",#N/A,FALSE,"MO(BASE)";"MO(BASE)1",#N/A,FALSE,"MO(BASE)";"MO(BASE)2",#N/A,FALSE,"MO(BASE)"}</definedName>
    <definedName name="capoac_2" localSheetId="6" hidden="1">{"MO(BASE)",#N/A,FALSE,"MO(BASE)";"MO(BASE)1",#N/A,FALSE,"MO(BASE)";"MO(BASE)2",#N/A,FALSE,"MO(BASE)"}</definedName>
    <definedName name="capoac_2" localSheetId="16" hidden="1">{"MO(BASE)",#N/A,FALSE,"MO(BASE)";"MO(BASE)1",#N/A,FALSE,"MO(BASE)";"MO(BASE)2",#N/A,FALSE,"MO(BASE)"}</definedName>
    <definedName name="capoac_2" hidden="1">{"MO(BASE)",#N/A,FALSE,"MO(BASE)";"MO(BASE)1",#N/A,FALSE,"MO(BASE)";"MO(BASE)2",#N/A,FALSE,"MO(BASE)"}</definedName>
    <definedName name="capoac_3" localSheetId="15" hidden="1">{"MO(BASE)",#N/A,FALSE,"MO(BASE)";"MO(BASE)1",#N/A,FALSE,"MO(BASE)";"MO(BASE)2",#N/A,FALSE,"MO(BASE)"}</definedName>
    <definedName name="capoac_3" localSheetId="25" hidden="1">{"MO(BASE)",#N/A,FALSE,"MO(BASE)";"MO(BASE)1",#N/A,FALSE,"MO(BASE)";"MO(BASE)2",#N/A,FALSE,"MO(BASE)"}</definedName>
    <definedName name="capoac_3" localSheetId="24" hidden="1">{"MO(BASE)",#N/A,FALSE,"MO(BASE)";"MO(BASE)1",#N/A,FALSE,"MO(BASE)";"MO(BASE)2",#N/A,FALSE,"MO(BASE)"}</definedName>
    <definedName name="capoac_3" localSheetId="26" hidden="1">{"MO(BASE)",#N/A,FALSE,"MO(BASE)";"MO(BASE)1",#N/A,FALSE,"MO(BASE)";"MO(BASE)2",#N/A,FALSE,"MO(BASE)"}</definedName>
    <definedName name="capoac_3" localSheetId="1" hidden="1">{"MO(BASE)",#N/A,FALSE,"MO(BASE)";"MO(BASE)1",#N/A,FALSE,"MO(BASE)";"MO(BASE)2",#N/A,FALSE,"MO(BASE)"}</definedName>
    <definedName name="capoac_3" localSheetId="4" hidden="1">{"MO(BASE)",#N/A,FALSE,"MO(BASE)";"MO(BASE)1",#N/A,FALSE,"MO(BASE)";"MO(BASE)2",#N/A,FALSE,"MO(BASE)"}</definedName>
    <definedName name="capoac_3" localSheetId="2" hidden="1">{"MO(BASE)",#N/A,FALSE,"MO(BASE)";"MO(BASE)1",#N/A,FALSE,"MO(BASE)";"MO(BASE)2",#N/A,FALSE,"MO(BASE)"}</definedName>
    <definedName name="capoac_3" localSheetId="0" hidden="1">{"MO(BASE)",#N/A,FALSE,"MO(BASE)";"MO(BASE)1",#N/A,FALSE,"MO(BASE)";"MO(BASE)2",#N/A,FALSE,"MO(BASE)"}</definedName>
    <definedName name="capoac_3" localSheetId="6" hidden="1">{"MO(BASE)",#N/A,FALSE,"MO(BASE)";"MO(BASE)1",#N/A,FALSE,"MO(BASE)";"MO(BASE)2",#N/A,FALSE,"MO(BASE)"}</definedName>
    <definedName name="capoac_3" localSheetId="16" hidden="1">{"MO(BASE)",#N/A,FALSE,"MO(BASE)";"MO(BASE)1",#N/A,FALSE,"MO(BASE)";"MO(BASE)2",#N/A,FALSE,"MO(BASE)"}</definedName>
    <definedName name="capoac_3" hidden="1">{"MO(BASE)",#N/A,FALSE,"MO(BASE)";"MO(BASE)1",#N/A,FALSE,"MO(BASE)";"MO(BASE)2",#N/A,FALSE,"MO(BASE)"}</definedName>
    <definedName name="capoac_4" localSheetId="15" hidden="1">{"MO(BASE)",#N/A,FALSE,"MO(BASE)";"MO(BASE)1",#N/A,FALSE,"MO(BASE)";"MO(BASE)2",#N/A,FALSE,"MO(BASE)"}</definedName>
    <definedName name="capoac_4" localSheetId="25" hidden="1">{"MO(BASE)",#N/A,FALSE,"MO(BASE)";"MO(BASE)1",#N/A,FALSE,"MO(BASE)";"MO(BASE)2",#N/A,FALSE,"MO(BASE)"}</definedName>
    <definedName name="capoac_4" localSheetId="24" hidden="1">{"MO(BASE)",#N/A,FALSE,"MO(BASE)";"MO(BASE)1",#N/A,FALSE,"MO(BASE)";"MO(BASE)2",#N/A,FALSE,"MO(BASE)"}</definedName>
    <definedName name="capoac_4" localSheetId="26" hidden="1">{"MO(BASE)",#N/A,FALSE,"MO(BASE)";"MO(BASE)1",#N/A,FALSE,"MO(BASE)";"MO(BASE)2",#N/A,FALSE,"MO(BASE)"}</definedName>
    <definedName name="capoac_4" localSheetId="1" hidden="1">{"MO(BASE)",#N/A,FALSE,"MO(BASE)";"MO(BASE)1",#N/A,FALSE,"MO(BASE)";"MO(BASE)2",#N/A,FALSE,"MO(BASE)"}</definedName>
    <definedName name="capoac_4" localSheetId="4" hidden="1">{"MO(BASE)",#N/A,FALSE,"MO(BASE)";"MO(BASE)1",#N/A,FALSE,"MO(BASE)";"MO(BASE)2",#N/A,FALSE,"MO(BASE)"}</definedName>
    <definedName name="capoac_4" localSheetId="2" hidden="1">{"MO(BASE)",#N/A,FALSE,"MO(BASE)";"MO(BASE)1",#N/A,FALSE,"MO(BASE)";"MO(BASE)2",#N/A,FALSE,"MO(BASE)"}</definedName>
    <definedName name="capoac_4" localSheetId="0" hidden="1">{"MO(BASE)",#N/A,FALSE,"MO(BASE)";"MO(BASE)1",#N/A,FALSE,"MO(BASE)";"MO(BASE)2",#N/A,FALSE,"MO(BASE)"}</definedName>
    <definedName name="capoac_4" localSheetId="6" hidden="1">{"MO(BASE)",#N/A,FALSE,"MO(BASE)";"MO(BASE)1",#N/A,FALSE,"MO(BASE)";"MO(BASE)2",#N/A,FALSE,"MO(BASE)"}</definedName>
    <definedName name="capoac_4" localSheetId="16" hidden="1">{"MO(BASE)",#N/A,FALSE,"MO(BASE)";"MO(BASE)1",#N/A,FALSE,"MO(BASE)";"MO(BASE)2",#N/A,FALSE,"MO(BASE)"}</definedName>
    <definedName name="capoac_4" hidden="1">{"MO(BASE)",#N/A,FALSE,"MO(BASE)";"MO(BASE)1",#N/A,FALSE,"MO(BASE)";"MO(BASE)2",#N/A,FALSE,"MO(BASE)"}</definedName>
    <definedName name="capoac_5" localSheetId="15" hidden="1">{"MO(BASE)",#N/A,FALSE,"MO(BASE)";"MO(BASE)1",#N/A,FALSE,"MO(BASE)";"MO(BASE)2",#N/A,FALSE,"MO(BASE)"}</definedName>
    <definedName name="capoac_5" localSheetId="25" hidden="1">{"MO(BASE)",#N/A,FALSE,"MO(BASE)";"MO(BASE)1",#N/A,FALSE,"MO(BASE)";"MO(BASE)2",#N/A,FALSE,"MO(BASE)"}</definedName>
    <definedName name="capoac_5" localSheetId="24" hidden="1">{"MO(BASE)",#N/A,FALSE,"MO(BASE)";"MO(BASE)1",#N/A,FALSE,"MO(BASE)";"MO(BASE)2",#N/A,FALSE,"MO(BASE)"}</definedName>
    <definedName name="capoac_5" localSheetId="26" hidden="1">{"MO(BASE)",#N/A,FALSE,"MO(BASE)";"MO(BASE)1",#N/A,FALSE,"MO(BASE)";"MO(BASE)2",#N/A,FALSE,"MO(BASE)"}</definedName>
    <definedName name="capoac_5" localSheetId="1" hidden="1">{"MO(BASE)",#N/A,FALSE,"MO(BASE)";"MO(BASE)1",#N/A,FALSE,"MO(BASE)";"MO(BASE)2",#N/A,FALSE,"MO(BASE)"}</definedName>
    <definedName name="capoac_5" localSheetId="4" hidden="1">{"MO(BASE)",#N/A,FALSE,"MO(BASE)";"MO(BASE)1",#N/A,FALSE,"MO(BASE)";"MO(BASE)2",#N/A,FALSE,"MO(BASE)"}</definedName>
    <definedName name="capoac_5" localSheetId="2" hidden="1">{"MO(BASE)",#N/A,FALSE,"MO(BASE)";"MO(BASE)1",#N/A,FALSE,"MO(BASE)";"MO(BASE)2",#N/A,FALSE,"MO(BASE)"}</definedName>
    <definedName name="capoac_5" localSheetId="0" hidden="1">{"MO(BASE)",#N/A,FALSE,"MO(BASE)";"MO(BASE)1",#N/A,FALSE,"MO(BASE)";"MO(BASE)2",#N/A,FALSE,"MO(BASE)"}</definedName>
    <definedName name="capoac_5" localSheetId="6" hidden="1">{"MO(BASE)",#N/A,FALSE,"MO(BASE)";"MO(BASE)1",#N/A,FALSE,"MO(BASE)";"MO(BASE)2",#N/A,FALSE,"MO(BASE)"}</definedName>
    <definedName name="capoac_5" localSheetId="16" hidden="1">{"MO(BASE)",#N/A,FALSE,"MO(BASE)";"MO(BASE)1",#N/A,FALSE,"MO(BASE)";"MO(BASE)2",#N/A,FALSE,"MO(BASE)"}</definedName>
    <definedName name="capoac_5" hidden="1">{"MO(BASE)",#N/A,FALSE,"MO(BASE)";"MO(BASE)1",#N/A,FALSE,"MO(BASE)";"MO(BASE)2",#N/A,FALSE,"MO(BASE)"}</definedName>
    <definedName name="carta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b" localSheetId="15" hidden="1">{#N/A,#N/A,FALSE,"Dotac_Propia"}</definedName>
    <definedName name="cb" localSheetId="25" hidden="1">{#N/A,#N/A,FALSE,"Dotac_Propia"}</definedName>
    <definedName name="cb" localSheetId="24" hidden="1">{#N/A,#N/A,FALSE,"Dotac_Propia"}</definedName>
    <definedName name="cb" localSheetId="26" hidden="1">{#N/A,#N/A,FALSE,"Dotac_Propia"}</definedName>
    <definedName name="cb" localSheetId="1" hidden="1">{#N/A,#N/A,FALSE,"Dotac_Propia"}</definedName>
    <definedName name="cb" localSheetId="4" hidden="1">{#N/A,#N/A,FALSE,"Dotac_Propia"}</definedName>
    <definedName name="cb" localSheetId="2" hidden="1">{#N/A,#N/A,FALSE,"Dotac_Propia"}</definedName>
    <definedName name="cb" localSheetId="0" hidden="1">{#N/A,#N/A,FALSE,"Dotac_Propia"}</definedName>
    <definedName name="cb" localSheetId="6" hidden="1">{#N/A,#N/A,FALSE,"Dotac_Propia"}</definedName>
    <definedName name="cb" localSheetId="16" hidden="1">{#N/A,#N/A,FALSE,"Dotac_Propia"}</definedName>
    <definedName name="cb" hidden="1">{#N/A,#N/A,FALSE,"Dotac_Propia"}</definedName>
    <definedName name="cb_1" localSheetId="15" hidden="1">{#N/A,#N/A,FALSE,"Dotac_Propia"}</definedName>
    <definedName name="cb_1" localSheetId="25" hidden="1">{#N/A,#N/A,FALSE,"Dotac_Propia"}</definedName>
    <definedName name="cb_1" localSheetId="24" hidden="1">{#N/A,#N/A,FALSE,"Dotac_Propia"}</definedName>
    <definedName name="cb_1" localSheetId="26" hidden="1">{#N/A,#N/A,FALSE,"Dotac_Propia"}</definedName>
    <definedName name="cb_1" localSheetId="1" hidden="1">{#N/A,#N/A,FALSE,"Dotac_Propia"}</definedName>
    <definedName name="cb_1" localSheetId="4" hidden="1">{#N/A,#N/A,FALSE,"Dotac_Propia"}</definedName>
    <definedName name="cb_1" localSheetId="2" hidden="1">{#N/A,#N/A,FALSE,"Dotac_Propia"}</definedName>
    <definedName name="cb_1" localSheetId="0" hidden="1">{#N/A,#N/A,FALSE,"Dotac_Propia"}</definedName>
    <definedName name="cb_1" localSheetId="6" hidden="1">{#N/A,#N/A,FALSE,"Dotac_Propia"}</definedName>
    <definedName name="cb_1" localSheetId="16" hidden="1">{#N/A,#N/A,FALSE,"Dotac_Propia"}</definedName>
    <definedName name="cb_1" hidden="1">{#N/A,#N/A,FALSE,"Dotac_Propia"}</definedName>
    <definedName name="CBWorkbookPriority" hidden="1">-1820996460</definedName>
    <definedName name="cc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5" hidden="1">{#N/A,#N/A,FALSE,"Total_OC015";#N/A,#N/A,FALSE,"ADMIN";#N/A,#N/A,FALSE,"PROCES";#N/A,#N/A,FALSE,"mecan";#N/A,#N/A,FALSE,"civil";#N/A,#N/A,FALSE,"CAÑER";#N/A,#N/A,FALSE,"ELEC";#N/A,#N/A,FALSE,"INSTR"}</definedName>
    <definedName name="cc_1" localSheetId="25" hidden="1">{#N/A,#N/A,FALSE,"Total_OC015";#N/A,#N/A,FALSE,"ADMIN";#N/A,#N/A,FALSE,"PROCES";#N/A,#N/A,FALSE,"mecan";#N/A,#N/A,FALSE,"civil";#N/A,#N/A,FALSE,"CAÑER";#N/A,#N/A,FALSE,"ELEC";#N/A,#N/A,FALSE,"INSTR"}</definedName>
    <definedName name="cc_1" localSheetId="24" hidden="1">{#N/A,#N/A,FALSE,"Total_OC015";#N/A,#N/A,FALSE,"ADMIN";#N/A,#N/A,FALSE,"PROCES";#N/A,#N/A,FALSE,"mecan";#N/A,#N/A,FALSE,"civil";#N/A,#N/A,FALSE,"CAÑER";#N/A,#N/A,FALSE,"ELEC";#N/A,#N/A,FALSE,"INSTR"}</definedName>
    <definedName name="cc_1" localSheetId="26" hidden="1">{#N/A,#N/A,FALSE,"Total_OC015";#N/A,#N/A,FALSE,"ADMIN";#N/A,#N/A,FALSE,"PROCES";#N/A,#N/A,FALSE,"mecan";#N/A,#N/A,FALSE,"civil";#N/A,#N/A,FALSE,"CAÑER";#N/A,#N/A,FALSE,"ELEC";#N/A,#N/A,FALSE,"INSTR"}</definedName>
    <definedName name="cc_1" localSheetId="1" hidden="1">{#N/A,#N/A,FALSE,"Total_OC015";#N/A,#N/A,FALSE,"ADMIN";#N/A,#N/A,FALSE,"PROCES";#N/A,#N/A,FALSE,"mecan";#N/A,#N/A,FALSE,"civil";#N/A,#N/A,FALSE,"CAÑER";#N/A,#N/A,FALSE,"ELEC";#N/A,#N/A,FALSE,"INSTR"}</definedName>
    <definedName name="cc_1" localSheetId="4" hidden="1">{#N/A,#N/A,FALSE,"Total_OC015";#N/A,#N/A,FALSE,"ADMIN";#N/A,#N/A,FALSE,"PROCES";#N/A,#N/A,FALSE,"mecan";#N/A,#N/A,FALSE,"civil";#N/A,#N/A,FALSE,"CAÑER";#N/A,#N/A,FALSE,"ELEC";#N/A,#N/A,FALSE,"INSTR"}</definedName>
    <definedName name="cc_1" localSheetId="2" hidden="1">{#N/A,#N/A,FALSE,"Total_OC015";#N/A,#N/A,FALSE,"ADMIN";#N/A,#N/A,FALSE,"PROCES";#N/A,#N/A,FALSE,"mecan";#N/A,#N/A,FALSE,"civil";#N/A,#N/A,FALSE,"CAÑER";#N/A,#N/A,FALSE,"ELEC";#N/A,#N/A,FALSE,"INSTR"}</definedName>
    <definedName name="c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6" hidden="1">{#N/A,#N/A,FALSE,"Total_OC015";#N/A,#N/A,FALSE,"ADMIN";#N/A,#N/A,FALSE,"PROCES";#N/A,#N/A,FALSE,"mecan";#N/A,#N/A,FALSE,"civil";#N/A,#N/A,FALSE,"CAÑER";#N/A,#N/A,FALSE,"ELEC";#N/A,#N/A,FALSE,"INSTR"}</definedName>
    <definedName name="cc_1" localSheetId="16" hidden="1">{#N/A,#N/A,FALSE,"Total_OC015";#N/A,#N/A,FALSE,"ADMIN";#N/A,#N/A,FALSE,"PROCES";#N/A,#N/A,FALSE,"mecan";#N/A,#N/A,FALSE,"civil";#N/A,#N/A,FALSE,"CAÑER";#N/A,#N/A,FALSE,"ELEC";#N/A,#N/A,FALSE,"INSTR"}</definedName>
    <definedName name="cc_1" hidden="1">{#N/A,#N/A,FALSE,"Total_OC015";#N/A,#N/A,FALSE,"ADMIN";#N/A,#N/A,FALSE,"PROCES";#N/A,#N/A,FALSE,"mecan";#N/A,#N/A,FALSE,"civil";#N/A,#N/A,FALSE,"CAÑER";#N/A,#N/A,FALSE,"ELEC";#N/A,#N/A,FALSE,"INSTR"}</definedName>
    <definedName name="cc_2" localSheetId="15" hidden="1">{#N/A,#N/A,FALSE,"Total_OC015";#N/A,#N/A,FALSE,"ADMIN";#N/A,#N/A,FALSE,"PROCES";#N/A,#N/A,FALSE,"mecan";#N/A,#N/A,FALSE,"civil";#N/A,#N/A,FALSE,"CAÑER";#N/A,#N/A,FALSE,"ELEC";#N/A,#N/A,FALSE,"INSTR"}</definedName>
    <definedName name="cc_2" localSheetId="25" hidden="1">{#N/A,#N/A,FALSE,"Total_OC015";#N/A,#N/A,FALSE,"ADMIN";#N/A,#N/A,FALSE,"PROCES";#N/A,#N/A,FALSE,"mecan";#N/A,#N/A,FALSE,"civil";#N/A,#N/A,FALSE,"CAÑER";#N/A,#N/A,FALSE,"ELEC";#N/A,#N/A,FALSE,"INSTR"}</definedName>
    <definedName name="cc_2" localSheetId="24" hidden="1">{#N/A,#N/A,FALSE,"Total_OC015";#N/A,#N/A,FALSE,"ADMIN";#N/A,#N/A,FALSE,"PROCES";#N/A,#N/A,FALSE,"mecan";#N/A,#N/A,FALSE,"civil";#N/A,#N/A,FALSE,"CAÑER";#N/A,#N/A,FALSE,"ELEC";#N/A,#N/A,FALSE,"INSTR"}</definedName>
    <definedName name="cc_2" localSheetId="26" hidden="1">{#N/A,#N/A,FALSE,"Total_OC015";#N/A,#N/A,FALSE,"ADMIN";#N/A,#N/A,FALSE,"PROCES";#N/A,#N/A,FALSE,"mecan";#N/A,#N/A,FALSE,"civil";#N/A,#N/A,FALSE,"CAÑER";#N/A,#N/A,FALSE,"ELEC";#N/A,#N/A,FALSE,"INSTR"}</definedName>
    <definedName name="cc_2" localSheetId="1" hidden="1">{#N/A,#N/A,FALSE,"Total_OC015";#N/A,#N/A,FALSE,"ADMIN";#N/A,#N/A,FALSE,"PROCES";#N/A,#N/A,FALSE,"mecan";#N/A,#N/A,FALSE,"civil";#N/A,#N/A,FALSE,"CAÑER";#N/A,#N/A,FALSE,"ELEC";#N/A,#N/A,FALSE,"INSTR"}</definedName>
    <definedName name="cc_2" localSheetId="4" hidden="1">{#N/A,#N/A,FALSE,"Total_OC015";#N/A,#N/A,FALSE,"ADMIN";#N/A,#N/A,FALSE,"PROCES";#N/A,#N/A,FALSE,"mecan";#N/A,#N/A,FALSE,"civil";#N/A,#N/A,FALSE,"CAÑER";#N/A,#N/A,FALSE,"ELEC";#N/A,#N/A,FALSE,"INSTR"}</definedName>
    <definedName name="cc_2" localSheetId="2" hidden="1">{#N/A,#N/A,FALSE,"Total_OC015";#N/A,#N/A,FALSE,"ADMIN";#N/A,#N/A,FALSE,"PROCES";#N/A,#N/A,FALSE,"mecan";#N/A,#N/A,FALSE,"civil";#N/A,#N/A,FALSE,"CAÑER";#N/A,#N/A,FALSE,"ELEC";#N/A,#N/A,FALSE,"INSTR"}</definedName>
    <definedName name="cc_2" localSheetId="0" hidden="1">{#N/A,#N/A,FALSE,"Total_OC015";#N/A,#N/A,FALSE,"ADMIN";#N/A,#N/A,FALSE,"PROCES";#N/A,#N/A,FALSE,"mecan";#N/A,#N/A,FALSE,"civil";#N/A,#N/A,FALSE,"CAÑER";#N/A,#N/A,FALSE,"ELEC";#N/A,#N/A,FALSE,"INSTR"}</definedName>
    <definedName name="cc_2" localSheetId="6" hidden="1">{#N/A,#N/A,FALSE,"Total_OC015";#N/A,#N/A,FALSE,"ADMIN";#N/A,#N/A,FALSE,"PROCES";#N/A,#N/A,FALSE,"mecan";#N/A,#N/A,FALSE,"civil";#N/A,#N/A,FALSE,"CAÑER";#N/A,#N/A,FALSE,"ELEC";#N/A,#N/A,FALSE,"INSTR"}</definedName>
    <definedName name="cc_2" localSheetId="16" hidden="1">{#N/A,#N/A,FALSE,"Total_OC015";#N/A,#N/A,FALSE,"ADMIN";#N/A,#N/A,FALSE,"PROCES";#N/A,#N/A,FALSE,"mecan";#N/A,#N/A,FALSE,"civil";#N/A,#N/A,FALSE,"CAÑER";#N/A,#N/A,FALSE,"ELEC";#N/A,#N/A,FALSE,"INSTR"}</definedName>
    <definedName name="cc_2" hidden="1">{#N/A,#N/A,FALSE,"Total_OC015";#N/A,#N/A,FALSE,"ADMIN";#N/A,#N/A,FALSE,"PROCES";#N/A,#N/A,FALSE,"mecan";#N/A,#N/A,FALSE,"civil";#N/A,#N/A,FALSE,"CAÑER";#N/A,#N/A,FALSE,"ELEC";#N/A,#N/A,FALSE,"INSTR"}</definedName>
    <definedName name="cc_3" localSheetId="15" hidden="1">{#N/A,#N/A,FALSE,"Total_OC015";#N/A,#N/A,FALSE,"ADMIN";#N/A,#N/A,FALSE,"PROCES";#N/A,#N/A,FALSE,"mecan";#N/A,#N/A,FALSE,"civil";#N/A,#N/A,FALSE,"CAÑER";#N/A,#N/A,FALSE,"ELEC";#N/A,#N/A,FALSE,"INSTR"}</definedName>
    <definedName name="cc_3" localSheetId="25" hidden="1">{#N/A,#N/A,FALSE,"Total_OC015";#N/A,#N/A,FALSE,"ADMIN";#N/A,#N/A,FALSE,"PROCES";#N/A,#N/A,FALSE,"mecan";#N/A,#N/A,FALSE,"civil";#N/A,#N/A,FALSE,"CAÑER";#N/A,#N/A,FALSE,"ELEC";#N/A,#N/A,FALSE,"INSTR"}</definedName>
    <definedName name="cc_3" localSheetId="24" hidden="1">{#N/A,#N/A,FALSE,"Total_OC015";#N/A,#N/A,FALSE,"ADMIN";#N/A,#N/A,FALSE,"PROCES";#N/A,#N/A,FALSE,"mecan";#N/A,#N/A,FALSE,"civil";#N/A,#N/A,FALSE,"CAÑER";#N/A,#N/A,FALSE,"ELEC";#N/A,#N/A,FALSE,"INSTR"}</definedName>
    <definedName name="cc_3" localSheetId="26" hidden="1">{#N/A,#N/A,FALSE,"Total_OC015";#N/A,#N/A,FALSE,"ADMIN";#N/A,#N/A,FALSE,"PROCES";#N/A,#N/A,FALSE,"mecan";#N/A,#N/A,FALSE,"civil";#N/A,#N/A,FALSE,"CAÑER";#N/A,#N/A,FALSE,"ELEC";#N/A,#N/A,FALSE,"INSTR"}</definedName>
    <definedName name="cc_3" localSheetId="1" hidden="1">{#N/A,#N/A,FALSE,"Total_OC015";#N/A,#N/A,FALSE,"ADMIN";#N/A,#N/A,FALSE,"PROCES";#N/A,#N/A,FALSE,"mecan";#N/A,#N/A,FALSE,"civil";#N/A,#N/A,FALSE,"CAÑER";#N/A,#N/A,FALSE,"ELEC";#N/A,#N/A,FALSE,"INSTR"}</definedName>
    <definedName name="cc_3" localSheetId="4" hidden="1">{#N/A,#N/A,FALSE,"Total_OC015";#N/A,#N/A,FALSE,"ADMIN";#N/A,#N/A,FALSE,"PROCES";#N/A,#N/A,FALSE,"mecan";#N/A,#N/A,FALSE,"civil";#N/A,#N/A,FALSE,"CAÑER";#N/A,#N/A,FALSE,"ELEC";#N/A,#N/A,FALSE,"INSTR"}</definedName>
    <definedName name="cc_3" localSheetId="2" hidden="1">{#N/A,#N/A,FALSE,"Total_OC015";#N/A,#N/A,FALSE,"ADMIN";#N/A,#N/A,FALSE,"PROCES";#N/A,#N/A,FALSE,"mecan";#N/A,#N/A,FALSE,"civil";#N/A,#N/A,FALSE,"CAÑER";#N/A,#N/A,FALSE,"ELEC";#N/A,#N/A,FALSE,"INSTR"}</definedName>
    <definedName name="cc_3" localSheetId="0" hidden="1">{#N/A,#N/A,FALSE,"Total_OC015";#N/A,#N/A,FALSE,"ADMIN";#N/A,#N/A,FALSE,"PROCES";#N/A,#N/A,FALSE,"mecan";#N/A,#N/A,FALSE,"civil";#N/A,#N/A,FALSE,"CAÑER";#N/A,#N/A,FALSE,"ELEC";#N/A,#N/A,FALSE,"INSTR"}</definedName>
    <definedName name="cc_3" localSheetId="6" hidden="1">{#N/A,#N/A,FALSE,"Total_OC015";#N/A,#N/A,FALSE,"ADMIN";#N/A,#N/A,FALSE,"PROCES";#N/A,#N/A,FALSE,"mecan";#N/A,#N/A,FALSE,"civil";#N/A,#N/A,FALSE,"CAÑER";#N/A,#N/A,FALSE,"ELEC";#N/A,#N/A,FALSE,"INSTR"}</definedName>
    <definedName name="cc_3" localSheetId="16" hidden="1">{#N/A,#N/A,FALSE,"Total_OC015";#N/A,#N/A,FALSE,"ADMIN";#N/A,#N/A,FALSE,"PROCES";#N/A,#N/A,FALSE,"mecan";#N/A,#N/A,FALSE,"civil";#N/A,#N/A,FALSE,"CAÑER";#N/A,#N/A,FALSE,"ELEC";#N/A,#N/A,FALSE,"INSTR"}</definedName>
    <definedName name="cc_3" hidden="1">{#N/A,#N/A,FALSE,"Total_OC015";#N/A,#N/A,FALSE,"ADMIN";#N/A,#N/A,FALSE,"PROCES";#N/A,#N/A,FALSE,"mecan";#N/A,#N/A,FALSE,"civil";#N/A,#N/A,FALSE,"CAÑER";#N/A,#N/A,FALSE,"ELEC";#N/A,#N/A,FALSE,"INSTR"}</definedName>
    <definedName name="cc_4" localSheetId="15" hidden="1">{#N/A,#N/A,FALSE,"Total_OC015";#N/A,#N/A,FALSE,"ADMIN";#N/A,#N/A,FALSE,"PROCES";#N/A,#N/A,FALSE,"mecan";#N/A,#N/A,FALSE,"civil";#N/A,#N/A,FALSE,"CAÑER";#N/A,#N/A,FALSE,"ELEC";#N/A,#N/A,FALSE,"INSTR"}</definedName>
    <definedName name="cc_4" localSheetId="25" hidden="1">{#N/A,#N/A,FALSE,"Total_OC015";#N/A,#N/A,FALSE,"ADMIN";#N/A,#N/A,FALSE,"PROCES";#N/A,#N/A,FALSE,"mecan";#N/A,#N/A,FALSE,"civil";#N/A,#N/A,FALSE,"CAÑER";#N/A,#N/A,FALSE,"ELEC";#N/A,#N/A,FALSE,"INSTR"}</definedName>
    <definedName name="cc_4" localSheetId="24" hidden="1">{#N/A,#N/A,FALSE,"Total_OC015";#N/A,#N/A,FALSE,"ADMIN";#N/A,#N/A,FALSE,"PROCES";#N/A,#N/A,FALSE,"mecan";#N/A,#N/A,FALSE,"civil";#N/A,#N/A,FALSE,"CAÑER";#N/A,#N/A,FALSE,"ELEC";#N/A,#N/A,FALSE,"INSTR"}</definedName>
    <definedName name="cc_4" localSheetId="26" hidden="1">{#N/A,#N/A,FALSE,"Total_OC015";#N/A,#N/A,FALSE,"ADMIN";#N/A,#N/A,FALSE,"PROCES";#N/A,#N/A,FALSE,"mecan";#N/A,#N/A,FALSE,"civil";#N/A,#N/A,FALSE,"CAÑER";#N/A,#N/A,FALSE,"ELEC";#N/A,#N/A,FALSE,"INSTR"}</definedName>
    <definedName name="cc_4" localSheetId="1" hidden="1">{#N/A,#N/A,FALSE,"Total_OC015";#N/A,#N/A,FALSE,"ADMIN";#N/A,#N/A,FALSE,"PROCES";#N/A,#N/A,FALSE,"mecan";#N/A,#N/A,FALSE,"civil";#N/A,#N/A,FALSE,"CAÑER";#N/A,#N/A,FALSE,"ELEC";#N/A,#N/A,FALSE,"INSTR"}</definedName>
    <definedName name="cc_4" localSheetId="4" hidden="1">{#N/A,#N/A,FALSE,"Total_OC015";#N/A,#N/A,FALSE,"ADMIN";#N/A,#N/A,FALSE,"PROCES";#N/A,#N/A,FALSE,"mecan";#N/A,#N/A,FALSE,"civil";#N/A,#N/A,FALSE,"CAÑER";#N/A,#N/A,FALSE,"ELEC";#N/A,#N/A,FALSE,"INSTR"}</definedName>
    <definedName name="cc_4" localSheetId="2" hidden="1">{#N/A,#N/A,FALSE,"Total_OC015";#N/A,#N/A,FALSE,"ADMIN";#N/A,#N/A,FALSE,"PROCES";#N/A,#N/A,FALSE,"mecan";#N/A,#N/A,FALSE,"civil";#N/A,#N/A,FALSE,"CAÑER";#N/A,#N/A,FALSE,"ELEC";#N/A,#N/A,FALSE,"INSTR"}</definedName>
    <definedName name="cc_4" localSheetId="0" hidden="1">{#N/A,#N/A,FALSE,"Total_OC015";#N/A,#N/A,FALSE,"ADMIN";#N/A,#N/A,FALSE,"PROCES";#N/A,#N/A,FALSE,"mecan";#N/A,#N/A,FALSE,"civil";#N/A,#N/A,FALSE,"CAÑER";#N/A,#N/A,FALSE,"ELEC";#N/A,#N/A,FALSE,"INSTR"}</definedName>
    <definedName name="cc_4" localSheetId="6" hidden="1">{#N/A,#N/A,FALSE,"Total_OC015";#N/A,#N/A,FALSE,"ADMIN";#N/A,#N/A,FALSE,"PROCES";#N/A,#N/A,FALSE,"mecan";#N/A,#N/A,FALSE,"civil";#N/A,#N/A,FALSE,"CAÑER";#N/A,#N/A,FALSE,"ELEC";#N/A,#N/A,FALSE,"INSTR"}</definedName>
    <definedName name="cc_4" localSheetId="16" hidden="1">{#N/A,#N/A,FALSE,"Total_OC015";#N/A,#N/A,FALSE,"ADMIN";#N/A,#N/A,FALSE,"PROCES";#N/A,#N/A,FALSE,"mecan";#N/A,#N/A,FALSE,"civil";#N/A,#N/A,FALSE,"CAÑER";#N/A,#N/A,FALSE,"ELEC";#N/A,#N/A,FALSE,"INSTR"}</definedName>
    <definedName name="cc_4" hidden="1">{#N/A,#N/A,FALSE,"Total_OC015";#N/A,#N/A,FALSE,"ADMIN";#N/A,#N/A,FALSE,"PROCES";#N/A,#N/A,FALSE,"mecan";#N/A,#N/A,FALSE,"civil";#N/A,#N/A,FALSE,"CAÑER";#N/A,#N/A,FALSE,"ELEC";#N/A,#N/A,FALSE,"INSTR"}</definedName>
    <definedName name="cc_5" localSheetId="15" hidden="1">{#N/A,#N/A,FALSE,"Total_OC015";#N/A,#N/A,FALSE,"ADMIN";#N/A,#N/A,FALSE,"PROCES";#N/A,#N/A,FALSE,"mecan";#N/A,#N/A,FALSE,"civil";#N/A,#N/A,FALSE,"CAÑER";#N/A,#N/A,FALSE,"ELEC";#N/A,#N/A,FALSE,"INSTR"}</definedName>
    <definedName name="cc_5" localSheetId="25" hidden="1">{#N/A,#N/A,FALSE,"Total_OC015";#N/A,#N/A,FALSE,"ADMIN";#N/A,#N/A,FALSE,"PROCES";#N/A,#N/A,FALSE,"mecan";#N/A,#N/A,FALSE,"civil";#N/A,#N/A,FALSE,"CAÑER";#N/A,#N/A,FALSE,"ELEC";#N/A,#N/A,FALSE,"INSTR"}</definedName>
    <definedName name="cc_5" localSheetId="24" hidden="1">{#N/A,#N/A,FALSE,"Total_OC015";#N/A,#N/A,FALSE,"ADMIN";#N/A,#N/A,FALSE,"PROCES";#N/A,#N/A,FALSE,"mecan";#N/A,#N/A,FALSE,"civil";#N/A,#N/A,FALSE,"CAÑER";#N/A,#N/A,FALSE,"ELEC";#N/A,#N/A,FALSE,"INSTR"}</definedName>
    <definedName name="cc_5" localSheetId="26" hidden="1">{#N/A,#N/A,FALSE,"Total_OC015";#N/A,#N/A,FALSE,"ADMIN";#N/A,#N/A,FALSE,"PROCES";#N/A,#N/A,FALSE,"mecan";#N/A,#N/A,FALSE,"civil";#N/A,#N/A,FALSE,"CAÑER";#N/A,#N/A,FALSE,"ELEC";#N/A,#N/A,FALSE,"INSTR"}</definedName>
    <definedName name="cc_5" localSheetId="1" hidden="1">{#N/A,#N/A,FALSE,"Total_OC015";#N/A,#N/A,FALSE,"ADMIN";#N/A,#N/A,FALSE,"PROCES";#N/A,#N/A,FALSE,"mecan";#N/A,#N/A,FALSE,"civil";#N/A,#N/A,FALSE,"CAÑER";#N/A,#N/A,FALSE,"ELEC";#N/A,#N/A,FALSE,"INSTR"}</definedName>
    <definedName name="cc_5" localSheetId="4" hidden="1">{#N/A,#N/A,FALSE,"Total_OC015";#N/A,#N/A,FALSE,"ADMIN";#N/A,#N/A,FALSE,"PROCES";#N/A,#N/A,FALSE,"mecan";#N/A,#N/A,FALSE,"civil";#N/A,#N/A,FALSE,"CAÑER";#N/A,#N/A,FALSE,"ELEC";#N/A,#N/A,FALSE,"INSTR"}</definedName>
    <definedName name="cc_5" localSheetId="2" hidden="1">{#N/A,#N/A,FALSE,"Total_OC015";#N/A,#N/A,FALSE,"ADMIN";#N/A,#N/A,FALSE,"PROCES";#N/A,#N/A,FALSE,"mecan";#N/A,#N/A,FALSE,"civil";#N/A,#N/A,FALSE,"CAÑER";#N/A,#N/A,FALSE,"ELEC";#N/A,#N/A,FALSE,"INSTR"}</definedName>
    <definedName name="cc_5" localSheetId="0" hidden="1">{#N/A,#N/A,FALSE,"Total_OC015";#N/A,#N/A,FALSE,"ADMIN";#N/A,#N/A,FALSE,"PROCES";#N/A,#N/A,FALSE,"mecan";#N/A,#N/A,FALSE,"civil";#N/A,#N/A,FALSE,"CAÑER";#N/A,#N/A,FALSE,"ELEC";#N/A,#N/A,FALSE,"INSTR"}</definedName>
    <definedName name="cc_5" localSheetId="6" hidden="1">{#N/A,#N/A,FALSE,"Total_OC015";#N/A,#N/A,FALSE,"ADMIN";#N/A,#N/A,FALSE,"PROCES";#N/A,#N/A,FALSE,"mecan";#N/A,#N/A,FALSE,"civil";#N/A,#N/A,FALSE,"CAÑER";#N/A,#N/A,FALSE,"ELEC";#N/A,#N/A,FALSE,"INSTR"}</definedName>
    <definedName name="cc_5" localSheetId="16" hidden="1">{#N/A,#N/A,FALSE,"Total_OC015";#N/A,#N/A,FALSE,"ADMIN";#N/A,#N/A,FALSE,"PROCES";#N/A,#N/A,FALSE,"mecan";#N/A,#N/A,FALSE,"civil";#N/A,#N/A,FALSE,"CAÑER";#N/A,#N/A,FALSE,"ELEC";#N/A,#N/A,FALSE,"INSTR"}</definedName>
    <definedName name="cc_5" hidden="1">{#N/A,#N/A,FALSE,"Total_OC015";#N/A,#N/A,FALSE,"ADMIN";#N/A,#N/A,FALSE,"PROCES";#N/A,#N/A,FALSE,"mecan";#N/A,#N/A,FALSE,"civil";#N/A,#N/A,FALSE,"CAÑER";#N/A,#N/A,FALSE,"ELEC";#N/A,#N/A,FALSE,"INSTR"}</definedName>
    <definedName name="ccc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 hidden="1">{#N/A,#N/A,FALSE,"Costos_Elem_Hid";#N/A,#N/A,FALSE,"Costos_Elem_Hid";#N/A,#N/A,FALSE,"Costos_Elem_Hid"}</definedName>
    <definedName name="CCCC_1" hidden="1">{#N/A,#N/A,FALSE,"Costos_Elem_Hid";#N/A,#N/A,FALSE,"Costos_Elem_Hid";#N/A,#N/A,FALSE,"Costos_Elem_Hid"}</definedName>
    <definedName name="cccc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ccccc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d" localSheetId="15" hidden="1">{#N/A,#N/A,TRUE,"Costos_Subg_Hid"}</definedName>
    <definedName name="cd" localSheetId="25" hidden="1">{#N/A,#N/A,TRUE,"Costos_Subg_Hid"}</definedName>
    <definedName name="cd" localSheetId="24" hidden="1">{#N/A,#N/A,TRUE,"Costos_Subg_Hid"}</definedName>
    <definedName name="cd" localSheetId="26" hidden="1">{#N/A,#N/A,TRUE,"Costos_Subg_Hid"}</definedName>
    <definedName name="cd" localSheetId="1" hidden="1">{#N/A,#N/A,TRUE,"Costos_Subg_Hid"}</definedName>
    <definedName name="cd" localSheetId="4" hidden="1">{#N/A,#N/A,TRUE,"Costos_Subg_Hid"}</definedName>
    <definedName name="cd" localSheetId="2" hidden="1">{#N/A,#N/A,TRUE,"Costos_Subg_Hid"}</definedName>
    <definedName name="cd" localSheetId="0" hidden="1">{#N/A,#N/A,TRUE,"Costos_Subg_Hid"}</definedName>
    <definedName name="cd" localSheetId="6" hidden="1">{#N/A,#N/A,TRUE,"Costos_Subg_Hid"}</definedName>
    <definedName name="cd" localSheetId="16" hidden="1">{#N/A,#N/A,TRUE,"Costos_Subg_Hid"}</definedName>
    <definedName name="cd" hidden="1">{#N/A,#N/A,TRUE,"Costos_Subg_Hid"}</definedName>
    <definedName name="cd_1" localSheetId="15" hidden="1">{#N/A,#N/A,TRUE,"Est. de Fact.";#N/A,#N/A,TRUE,"Capitulo 19";#N/A,#N/A,TRUE,"Proyecto P855"}</definedName>
    <definedName name="cd_1" localSheetId="25" hidden="1">{#N/A,#N/A,TRUE,"Est. de Fact.";#N/A,#N/A,TRUE,"Capitulo 19";#N/A,#N/A,TRUE,"Proyecto P855"}</definedName>
    <definedName name="cd_1" localSheetId="24" hidden="1">{#N/A,#N/A,TRUE,"Est. de Fact.";#N/A,#N/A,TRUE,"Capitulo 19";#N/A,#N/A,TRUE,"Proyecto P855"}</definedName>
    <definedName name="cd_1" localSheetId="26" hidden="1">{#N/A,#N/A,TRUE,"Est. de Fact.";#N/A,#N/A,TRUE,"Capitulo 19";#N/A,#N/A,TRUE,"Proyecto P855"}</definedName>
    <definedName name="cd_1" localSheetId="1" hidden="1">{#N/A,#N/A,TRUE,"Est. de Fact.";#N/A,#N/A,TRUE,"Capitulo 19";#N/A,#N/A,TRUE,"Proyecto P855"}</definedName>
    <definedName name="cd_1" localSheetId="4" hidden="1">{#N/A,#N/A,TRUE,"Est. de Fact.";#N/A,#N/A,TRUE,"Capitulo 19";#N/A,#N/A,TRUE,"Proyecto P855"}</definedName>
    <definedName name="cd_1" localSheetId="2" hidden="1">{#N/A,#N/A,TRUE,"Est. de Fact.";#N/A,#N/A,TRUE,"Capitulo 19";#N/A,#N/A,TRUE,"Proyecto P855"}</definedName>
    <definedName name="cd_1" localSheetId="0" hidden="1">{#N/A,#N/A,TRUE,"Est. de Fact.";#N/A,#N/A,TRUE,"Capitulo 19";#N/A,#N/A,TRUE,"Proyecto P855"}</definedName>
    <definedName name="cd_1" localSheetId="6" hidden="1">{#N/A,#N/A,TRUE,"Est. de Fact.";#N/A,#N/A,TRUE,"Capitulo 19";#N/A,#N/A,TRUE,"Proyecto P855"}</definedName>
    <definedName name="cd_1" localSheetId="16" hidden="1">{#N/A,#N/A,TRUE,"Est. de Fact.";#N/A,#N/A,TRUE,"Capitulo 19";#N/A,#N/A,TRUE,"Proyecto P855"}</definedName>
    <definedName name="cd_1" hidden="1">{#N/A,#N/A,TRUE,"Est. de Fact.";#N/A,#N/A,TRUE,"Capitulo 19";#N/A,#N/A,TRUE,"Proyecto P855"}</definedName>
    <definedName name="cd_2" localSheetId="15" hidden="1">{#N/A,#N/A,TRUE,"Est. de Fact.";#N/A,#N/A,TRUE,"Capitulo 19";#N/A,#N/A,TRUE,"Proyecto P855"}</definedName>
    <definedName name="cd_2" localSheetId="25" hidden="1">{#N/A,#N/A,TRUE,"Est. de Fact.";#N/A,#N/A,TRUE,"Capitulo 19";#N/A,#N/A,TRUE,"Proyecto P855"}</definedName>
    <definedName name="cd_2" localSheetId="24" hidden="1">{#N/A,#N/A,TRUE,"Est. de Fact.";#N/A,#N/A,TRUE,"Capitulo 19";#N/A,#N/A,TRUE,"Proyecto P855"}</definedName>
    <definedName name="cd_2" localSheetId="26" hidden="1">{#N/A,#N/A,TRUE,"Est. de Fact.";#N/A,#N/A,TRUE,"Capitulo 19";#N/A,#N/A,TRUE,"Proyecto P855"}</definedName>
    <definedName name="cd_2" localSheetId="1" hidden="1">{#N/A,#N/A,TRUE,"Est. de Fact.";#N/A,#N/A,TRUE,"Capitulo 19";#N/A,#N/A,TRUE,"Proyecto P855"}</definedName>
    <definedName name="cd_2" localSheetId="4" hidden="1">{#N/A,#N/A,TRUE,"Est. de Fact.";#N/A,#N/A,TRUE,"Capitulo 19";#N/A,#N/A,TRUE,"Proyecto P855"}</definedName>
    <definedName name="cd_2" localSheetId="2" hidden="1">{#N/A,#N/A,TRUE,"Est. de Fact.";#N/A,#N/A,TRUE,"Capitulo 19";#N/A,#N/A,TRUE,"Proyecto P855"}</definedName>
    <definedName name="cd_2" localSheetId="0" hidden="1">{#N/A,#N/A,TRUE,"Est. de Fact.";#N/A,#N/A,TRUE,"Capitulo 19";#N/A,#N/A,TRUE,"Proyecto P855"}</definedName>
    <definedName name="cd_2" localSheetId="6" hidden="1">{#N/A,#N/A,TRUE,"Est. de Fact.";#N/A,#N/A,TRUE,"Capitulo 19";#N/A,#N/A,TRUE,"Proyecto P855"}</definedName>
    <definedName name="cd_2" localSheetId="16" hidden="1">{#N/A,#N/A,TRUE,"Est. de Fact.";#N/A,#N/A,TRUE,"Capitulo 19";#N/A,#N/A,TRUE,"Proyecto P855"}</definedName>
    <definedName name="cd_2" hidden="1">{#N/A,#N/A,TRUE,"Est. de Fact.";#N/A,#N/A,TRUE,"Capitulo 19";#N/A,#N/A,TRUE,"Proyecto P855"}</definedName>
    <definedName name="cd_3" localSheetId="15" hidden="1">{#N/A,#N/A,TRUE,"Est. de Fact.";#N/A,#N/A,TRUE,"Capitulo 19";#N/A,#N/A,TRUE,"Proyecto P855"}</definedName>
    <definedName name="cd_3" localSheetId="25" hidden="1">{#N/A,#N/A,TRUE,"Est. de Fact.";#N/A,#N/A,TRUE,"Capitulo 19";#N/A,#N/A,TRUE,"Proyecto P855"}</definedName>
    <definedName name="cd_3" localSheetId="24" hidden="1">{#N/A,#N/A,TRUE,"Est. de Fact.";#N/A,#N/A,TRUE,"Capitulo 19";#N/A,#N/A,TRUE,"Proyecto P855"}</definedName>
    <definedName name="cd_3" localSheetId="26" hidden="1">{#N/A,#N/A,TRUE,"Est. de Fact.";#N/A,#N/A,TRUE,"Capitulo 19";#N/A,#N/A,TRUE,"Proyecto P855"}</definedName>
    <definedName name="cd_3" localSheetId="1" hidden="1">{#N/A,#N/A,TRUE,"Est. de Fact.";#N/A,#N/A,TRUE,"Capitulo 19";#N/A,#N/A,TRUE,"Proyecto P855"}</definedName>
    <definedName name="cd_3" localSheetId="4" hidden="1">{#N/A,#N/A,TRUE,"Est. de Fact.";#N/A,#N/A,TRUE,"Capitulo 19";#N/A,#N/A,TRUE,"Proyecto P855"}</definedName>
    <definedName name="cd_3" localSheetId="2" hidden="1">{#N/A,#N/A,TRUE,"Est. de Fact.";#N/A,#N/A,TRUE,"Capitulo 19";#N/A,#N/A,TRUE,"Proyecto P855"}</definedName>
    <definedName name="cd_3" localSheetId="0" hidden="1">{#N/A,#N/A,TRUE,"Est. de Fact.";#N/A,#N/A,TRUE,"Capitulo 19";#N/A,#N/A,TRUE,"Proyecto P855"}</definedName>
    <definedName name="cd_3" localSheetId="6" hidden="1">{#N/A,#N/A,TRUE,"Est. de Fact.";#N/A,#N/A,TRUE,"Capitulo 19";#N/A,#N/A,TRUE,"Proyecto P855"}</definedName>
    <definedName name="cd_3" localSheetId="16" hidden="1">{#N/A,#N/A,TRUE,"Est. de Fact.";#N/A,#N/A,TRUE,"Capitulo 19";#N/A,#N/A,TRUE,"Proyecto P855"}</definedName>
    <definedName name="cd_3" hidden="1">{#N/A,#N/A,TRUE,"Est. de Fact.";#N/A,#N/A,TRUE,"Capitulo 19";#N/A,#N/A,TRUE,"Proyecto P855"}</definedName>
    <definedName name="cd_4" localSheetId="15" hidden="1">{#N/A,#N/A,TRUE,"Est. de Fact.";#N/A,#N/A,TRUE,"Capitulo 19";#N/A,#N/A,TRUE,"Proyecto P855"}</definedName>
    <definedName name="cd_4" localSheetId="25" hidden="1">{#N/A,#N/A,TRUE,"Est. de Fact.";#N/A,#N/A,TRUE,"Capitulo 19";#N/A,#N/A,TRUE,"Proyecto P855"}</definedName>
    <definedName name="cd_4" localSheetId="24" hidden="1">{#N/A,#N/A,TRUE,"Est. de Fact.";#N/A,#N/A,TRUE,"Capitulo 19";#N/A,#N/A,TRUE,"Proyecto P855"}</definedName>
    <definedName name="cd_4" localSheetId="26" hidden="1">{#N/A,#N/A,TRUE,"Est. de Fact.";#N/A,#N/A,TRUE,"Capitulo 19";#N/A,#N/A,TRUE,"Proyecto P855"}</definedName>
    <definedName name="cd_4" localSheetId="1" hidden="1">{#N/A,#N/A,TRUE,"Est. de Fact.";#N/A,#N/A,TRUE,"Capitulo 19";#N/A,#N/A,TRUE,"Proyecto P855"}</definedName>
    <definedName name="cd_4" localSheetId="4" hidden="1">{#N/A,#N/A,TRUE,"Est. de Fact.";#N/A,#N/A,TRUE,"Capitulo 19";#N/A,#N/A,TRUE,"Proyecto P855"}</definedName>
    <definedName name="cd_4" localSheetId="2" hidden="1">{#N/A,#N/A,TRUE,"Est. de Fact.";#N/A,#N/A,TRUE,"Capitulo 19";#N/A,#N/A,TRUE,"Proyecto P855"}</definedName>
    <definedName name="cd_4" localSheetId="0" hidden="1">{#N/A,#N/A,TRUE,"Est. de Fact.";#N/A,#N/A,TRUE,"Capitulo 19";#N/A,#N/A,TRUE,"Proyecto P855"}</definedName>
    <definedName name="cd_4" localSheetId="6" hidden="1">{#N/A,#N/A,TRUE,"Est. de Fact.";#N/A,#N/A,TRUE,"Capitulo 19";#N/A,#N/A,TRUE,"Proyecto P855"}</definedName>
    <definedName name="cd_4" localSheetId="16" hidden="1">{#N/A,#N/A,TRUE,"Est. de Fact.";#N/A,#N/A,TRUE,"Capitulo 19";#N/A,#N/A,TRUE,"Proyecto P855"}</definedName>
    <definedName name="cd_4" hidden="1">{#N/A,#N/A,TRUE,"Est. de Fact.";#N/A,#N/A,TRUE,"Capitulo 19";#N/A,#N/A,TRUE,"Proyecto P855"}</definedName>
    <definedName name="cd_5" localSheetId="15" hidden="1">{#N/A,#N/A,TRUE,"Est. de Fact.";#N/A,#N/A,TRUE,"Capitulo 19";#N/A,#N/A,TRUE,"Proyecto P855"}</definedName>
    <definedName name="cd_5" localSheetId="25" hidden="1">{#N/A,#N/A,TRUE,"Est. de Fact.";#N/A,#N/A,TRUE,"Capitulo 19";#N/A,#N/A,TRUE,"Proyecto P855"}</definedName>
    <definedName name="cd_5" localSheetId="24" hidden="1">{#N/A,#N/A,TRUE,"Est. de Fact.";#N/A,#N/A,TRUE,"Capitulo 19";#N/A,#N/A,TRUE,"Proyecto P855"}</definedName>
    <definedName name="cd_5" localSheetId="26" hidden="1">{#N/A,#N/A,TRUE,"Est. de Fact.";#N/A,#N/A,TRUE,"Capitulo 19";#N/A,#N/A,TRUE,"Proyecto P855"}</definedName>
    <definedName name="cd_5" localSheetId="1" hidden="1">{#N/A,#N/A,TRUE,"Est. de Fact.";#N/A,#N/A,TRUE,"Capitulo 19";#N/A,#N/A,TRUE,"Proyecto P855"}</definedName>
    <definedName name="cd_5" localSheetId="4" hidden="1">{#N/A,#N/A,TRUE,"Est. de Fact.";#N/A,#N/A,TRUE,"Capitulo 19";#N/A,#N/A,TRUE,"Proyecto P855"}</definedName>
    <definedName name="cd_5" localSheetId="2" hidden="1">{#N/A,#N/A,TRUE,"Est. de Fact.";#N/A,#N/A,TRUE,"Capitulo 19";#N/A,#N/A,TRUE,"Proyecto P855"}</definedName>
    <definedName name="cd_5" localSheetId="0" hidden="1">{#N/A,#N/A,TRUE,"Est. de Fact.";#N/A,#N/A,TRUE,"Capitulo 19";#N/A,#N/A,TRUE,"Proyecto P855"}</definedName>
    <definedName name="cd_5" localSheetId="6" hidden="1">{#N/A,#N/A,TRUE,"Est. de Fact.";#N/A,#N/A,TRUE,"Capitulo 19";#N/A,#N/A,TRUE,"Proyecto P855"}</definedName>
    <definedName name="cd_5" localSheetId="16" hidden="1">{#N/A,#N/A,TRUE,"Est. de Fact.";#N/A,#N/A,TRUE,"Capitulo 19";#N/A,#N/A,TRUE,"Proyecto P855"}</definedName>
    <definedName name="cd_5" hidden="1">{#N/A,#N/A,TRUE,"Est. de Fact.";#N/A,#N/A,TRUE,"Capitulo 19";#N/A,#N/A,TRUE,"Proyecto P855"}</definedName>
    <definedName name="cde" hidden="1">{#N/A,#N/A,FALSE,"Cargas"}</definedName>
    <definedName name="cf" localSheetId="15" hidden="1">{#N/A,#N/A,FALSE,"Total_OC015";#N/A,#N/A,FALSE,"ADMIN";#N/A,#N/A,FALSE,"PROCES";#N/A,#N/A,FALSE,"mecan";#N/A,#N/A,FALSE,"civil";#N/A,#N/A,FALSE,"CAÑER";#N/A,#N/A,FALSE,"ELEC";#N/A,#N/A,FALSE,"INSTR"}</definedName>
    <definedName name="cf" localSheetId="25" hidden="1">{#N/A,#N/A,FALSE,"Total_OC015";#N/A,#N/A,FALSE,"ADMIN";#N/A,#N/A,FALSE,"PROCES";#N/A,#N/A,FALSE,"mecan";#N/A,#N/A,FALSE,"civil";#N/A,#N/A,FALSE,"CAÑER";#N/A,#N/A,FALSE,"ELEC";#N/A,#N/A,FALSE,"INSTR"}</definedName>
    <definedName name="cf" localSheetId="24" hidden="1">{#N/A,#N/A,FALSE,"Total_OC015";#N/A,#N/A,FALSE,"ADMIN";#N/A,#N/A,FALSE,"PROCES";#N/A,#N/A,FALSE,"mecan";#N/A,#N/A,FALSE,"civil";#N/A,#N/A,FALSE,"CAÑER";#N/A,#N/A,FALSE,"ELEC";#N/A,#N/A,FALSE,"INSTR"}</definedName>
    <definedName name="cf" localSheetId="26" hidden="1">{#N/A,#N/A,FALSE,"Total_OC015";#N/A,#N/A,FALSE,"ADMIN";#N/A,#N/A,FALSE,"PROCES";#N/A,#N/A,FALSE,"mecan";#N/A,#N/A,FALSE,"civil";#N/A,#N/A,FALSE,"CAÑER";#N/A,#N/A,FALSE,"ELEC";#N/A,#N/A,FALSE,"INSTR"}</definedName>
    <definedName name="cf" localSheetId="1" hidden="1">{#N/A,#N/A,FALSE,"Total_OC015";#N/A,#N/A,FALSE,"ADMIN";#N/A,#N/A,FALSE,"PROCES";#N/A,#N/A,FALSE,"mecan";#N/A,#N/A,FALSE,"civil";#N/A,#N/A,FALSE,"CAÑER";#N/A,#N/A,FALSE,"ELEC";#N/A,#N/A,FALSE,"INSTR"}</definedName>
    <definedName name="cf" localSheetId="4" hidden="1">{#N/A,#N/A,FALSE,"Total_OC015";#N/A,#N/A,FALSE,"ADMIN";#N/A,#N/A,FALSE,"PROCES";#N/A,#N/A,FALSE,"mecan";#N/A,#N/A,FALSE,"civil";#N/A,#N/A,FALSE,"CAÑER";#N/A,#N/A,FALSE,"ELEC";#N/A,#N/A,FALSE,"INSTR"}</definedName>
    <definedName name="cf" localSheetId="2" hidden="1">{#N/A,#N/A,FALSE,"Total_OC015";#N/A,#N/A,FALSE,"ADMIN";#N/A,#N/A,FALSE,"PROCES";#N/A,#N/A,FALSE,"mecan";#N/A,#N/A,FALSE,"civil";#N/A,#N/A,FALSE,"CAÑER";#N/A,#N/A,FALSE,"ELEC";#N/A,#N/A,FALSE,"INSTR"}</definedName>
    <definedName name="cf" localSheetId="0" hidden="1">{#N/A,#N/A,FALSE,"Total_OC015";#N/A,#N/A,FALSE,"ADMIN";#N/A,#N/A,FALSE,"PROCES";#N/A,#N/A,FALSE,"mecan";#N/A,#N/A,FALSE,"civil";#N/A,#N/A,FALSE,"CAÑER";#N/A,#N/A,FALSE,"ELEC";#N/A,#N/A,FALSE,"INSTR"}</definedName>
    <definedName name="cf" localSheetId="6" hidden="1">{#N/A,#N/A,FALSE,"Total_OC015";#N/A,#N/A,FALSE,"ADMIN";#N/A,#N/A,FALSE,"PROCES";#N/A,#N/A,FALSE,"mecan";#N/A,#N/A,FALSE,"civil";#N/A,#N/A,FALSE,"CAÑER";#N/A,#N/A,FALSE,"ELEC";#N/A,#N/A,FALSE,"INSTR"}</definedName>
    <definedName name="cf" localSheetId="16" hidden="1">{#N/A,#N/A,FALSE,"Total_OC015";#N/A,#N/A,FALSE,"ADMIN";#N/A,#N/A,FALSE,"PROCES";#N/A,#N/A,FALSE,"mecan";#N/A,#N/A,FALSE,"civil";#N/A,#N/A,FALSE,"CAÑER";#N/A,#N/A,FALSE,"ELEC";#N/A,#N/A,FALSE,"INSTR"}</definedName>
    <definedName name="cf" hidden="1">{#N/A,#N/A,FALSE,"Total_OC015";#N/A,#N/A,FALSE,"ADMIN";#N/A,#N/A,FALSE,"PROCES";#N/A,#N/A,FALSE,"mecan";#N/A,#N/A,FALSE,"civil";#N/A,#N/A,FALSE,"CAÑER";#N/A,#N/A,FALSE,"ELEC";#N/A,#N/A,FALSE,"INSTR"}</definedName>
    <definedName name="cf_1" localSheetId="15" hidden="1">{#N/A,#N/A,FALSE,"Total_OC015";#N/A,#N/A,FALSE,"ADMIN";#N/A,#N/A,FALSE,"PROCES";#N/A,#N/A,FALSE,"mecan";#N/A,#N/A,FALSE,"civil";#N/A,#N/A,FALSE,"CAÑER";#N/A,#N/A,FALSE,"ELEC";#N/A,#N/A,FALSE,"INSTR"}</definedName>
    <definedName name="cf_1" localSheetId="25" hidden="1">{#N/A,#N/A,FALSE,"Total_OC015";#N/A,#N/A,FALSE,"ADMIN";#N/A,#N/A,FALSE,"PROCES";#N/A,#N/A,FALSE,"mecan";#N/A,#N/A,FALSE,"civil";#N/A,#N/A,FALSE,"CAÑER";#N/A,#N/A,FALSE,"ELEC";#N/A,#N/A,FALSE,"INSTR"}</definedName>
    <definedName name="cf_1" localSheetId="24" hidden="1">{#N/A,#N/A,FALSE,"Total_OC015";#N/A,#N/A,FALSE,"ADMIN";#N/A,#N/A,FALSE,"PROCES";#N/A,#N/A,FALSE,"mecan";#N/A,#N/A,FALSE,"civil";#N/A,#N/A,FALSE,"CAÑER";#N/A,#N/A,FALSE,"ELEC";#N/A,#N/A,FALSE,"INSTR"}</definedName>
    <definedName name="cf_1" localSheetId="26" hidden="1">{#N/A,#N/A,FALSE,"Total_OC015";#N/A,#N/A,FALSE,"ADMIN";#N/A,#N/A,FALSE,"PROCES";#N/A,#N/A,FALSE,"mecan";#N/A,#N/A,FALSE,"civil";#N/A,#N/A,FALSE,"CAÑER";#N/A,#N/A,FALSE,"ELEC";#N/A,#N/A,FALSE,"INSTR"}</definedName>
    <definedName name="cf_1" localSheetId="1" hidden="1">{#N/A,#N/A,FALSE,"Total_OC015";#N/A,#N/A,FALSE,"ADMIN";#N/A,#N/A,FALSE,"PROCES";#N/A,#N/A,FALSE,"mecan";#N/A,#N/A,FALSE,"civil";#N/A,#N/A,FALSE,"CAÑER";#N/A,#N/A,FALSE,"ELEC";#N/A,#N/A,FALSE,"INSTR"}</definedName>
    <definedName name="cf_1" localSheetId="4" hidden="1">{#N/A,#N/A,FALSE,"Total_OC015";#N/A,#N/A,FALSE,"ADMIN";#N/A,#N/A,FALSE,"PROCES";#N/A,#N/A,FALSE,"mecan";#N/A,#N/A,FALSE,"civil";#N/A,#N/A,FALSE,"CAÑER";#N/A,#N/A,FALSE,"ELEC";#N/A,#N/A,FALSE,"INSTR"}</definedName>
    <definedName name="cf_1" localSheetId="2" hidden="1">{#N/A,#N/A,FALSE,"Total_OC015";#N/A,#N/A,FALSE,"ADMIN";#N/A,#N/A,FALSE,"PROCES";#N/A,#N/A,FALSE,"mecan";#N/A,#N/A,FALSE,"civil";#N/A,#N/A,FALSE,"CAÑER";#N/A,#N/A,FALSE,"ELEC";#N/A,#N/A,FALSE,"INSTR"}</definedName>
    <definedName name="cf_1" localSheetId="0" hidden="1">{#N/A,#N/A,FALSE,"Total_OC015";#N/A,#N/A,FALSE,"ADMIN";#N/A,#N/A,FALSE,"PROCES";#N/A,#N/A,FALSE,"mecan";#N/A,#N/A,FALSE,"civil";#N/A,#N/A,FALSE,"CAÑER";#N/A,#N/A,FALSE,"ELEC";#N/A,#N/A,FALSE,"INSTR"}</definedName>
    <definedName name="cf_1" localSheetId="6" hidden="1">{#N/A,#N/A,FALSE,"Total_OC015";#N/A,#N/A,FALSE,"ADMIN";#N/A,#N/A,FALSE,"PROCES";#N/A,#N/A,FALSE,"mecan";#N/A,#N/A,FALSE,"civil";#N/A,#N/A,FALSE,"CAÑER";#N/A,#N/A,FALSE,"ELEC";#N/A,#N/A,FALSE,"INSTR"}</definedName>
    <definedName name="cf_1" localSheetId="16" hidden="1">{#N/A,#N/A,FALSE,"Total_OC015";#N/A,#N/A,FALSE,"ADMIN";#N/A,#N/A,FALSE,"PROCES";#N/A,#N/A,FALSE,"mecan";#N/A,#N/A,FALSE,"civil";#N/A,#N/A,FALSE,"CAÑER";#N/A,#N/A,FALSE,"ELEC";#N/A,#N/A,FALSE,"INSTR"}</definedName>
    <definedName name="cf_1" hidden="1">{#N/A,#N/A,FALSE,"Total_OC015";#N/A,#N/A,FALSE,"ADMIN";#N/A,#N/A,FALSE,"PROCES";#N/A,#N/A,FALSE,"mecan";#N/A,#N/A,FALSE,"civil";#N/A,#N/A,FALSE,"CAÑER";#N/A,#N/A,FALSE,"ELEC";#N/A,#N/A,FALSE,"INSTR"}</definedName>
    <definedName name="cf_2" localSheetId="15" hidden="1">{#N/A,#N/A,FALSE,"Total_OC015";#N/A,#N/A,FALSE,"ADMIN";#N/A,#N/A,FALSE,"PROCES";#N/A,#N/A,FALSE,"mecan";#N/A,#N/A,FALSE,"civil";#N/A,#N/A,FALSE,"CAÑER";#N/A,#N/A,FALSE,"ELEC";#N/A,#N/A,FALSE,"INSTR"}</definedName>
    <definedName name="cf_2" localSheetId="25" hidden="1">{#N/A,#N/A,FALSE,"Total_OC015";#N/A,#N/A,FALSE,"ADMIN";#N/A,#N/A,FALSE,"PROCES";#N/A,#N/A,FALSE,"mecan";#N/A,#N/A,FALSE,"civil";#N/A,#N/A,FALSE,"CAÑER";#N/A,#N/A,FALSE,"ELEC";#N/A,#N/A,FALSE,"INSTR"}</definedName>
    <definedName name="cf_2" localSheetId="24" hidden="1">{#N/A,#N/A,FALSE,"Total_OC015";#N/A,#N/A,FALSE,"ADMIN";#N/A,#N/A,FALSE,"PROCES";#N/A,#N/A,FALSE,"mecan";#N/A,#N/A,FALSE,"civil";#N/A,#N/A,FALSE,"CAÑER";#N/A,#N/A,FALSE,"ELEC";#N/A,#N/A,FALSE,"INSTR"}</definedName>
    <definedName name="cf_2" localSheetId="26" hidden="1">{#N/A,#N/A,FALSE,"Total_OC015";#N/A,#N/A,FALSE,"ADMIN";#N/A,#N/A,FALSE,"PROCES";#N/A,#N/A,FALSE,"mecan";#N/A,#N/A,FALSE,"civil";#N/A,#N/A,FALSE,"CAÑER";#N/A,#N/A,FALSE,"ELEC";#N/A,#N/A,FALSE,"INSTR"}</definedName>
    <definedName name="cf_2" localSheetId="1" hidden="1">{#N/A,#N/A,FALSE,"Total_OC015";#N/A,#N/A,FALSE,"ADMIN";#N/A,#N/A,FALSE,"PROCES";#N/A,#N/A,FALSE,"mecan";#N/A,#N/A,FALSE,"civil";#N/A,#N/A,FALSE,"CAÑER";#N/A,#N/A,FALSE,"ELEC";#N/A,#N/A,FALSE,"INSTR"}</definedName>
    <definedName name="cf_2" localSheetId="4" hidden="1">{#N/A,#N/A,FALSE,"Total_OC015";#N/A,#N/A,FALSE,"ADMIN";#N/A,#N/A,FALSE,"PROCES";#N/A,#N/A,FALSE,"mecan";#N/A,#N/A,FALSE,"civil";#N/A,#N/A,FALSE,"CAÑER";#N/A,#N/A,FALSE,"ELEC";#N/A,#N/A,FALSE,"INSTR"}</definedName>
    <definedName name="cf_2" localSheetId="2" hidden="1">{#N/A,#N/A,FALSE,"Total_OC015";#N/A,#N/A,FALSE,"ADMIN";#N/A,#N/A,FALSE,"PROCES";#N/A,#N/A,FALSE,"mecan";#N/A,#N/A,FALSE,"civil";#N/A,#N/A,FALSE,"CAÑER";#N/A,#N/A,FALSE,"ELEC";#N/A,#N/A,FALSE,"INSTR"}</definedName>
    <definedName name="cf_2" localSheetId="0" hidden="1">{#N/A,#N/A,FALSE,"Total_OC015";#N/A,#N/A,FALSE,"ADMIN";#N/A,#N/A,FALSE,"PROCES";#N/A,#N/A,FALSE,"mecan";#N/A,#N/A,FALSE,"civil";#N/A,#N/A,FALSE,"CAÑER";#N/A,#N/A,FALSE,"ELEC";#N/A,#N/A,FALSE,"INSTR"}</definedName>
    <definedName name="cf_2" localSheetId="6" hidden="1">{#N/A,#N/A,FALSE,"Total_OC015";#N/A,#N/A,FALSE,"ADMIN";#N/A,#N/A,FALSE,"PROCES";#N/A,#N/A,FALSE,"mecan";#N/A,#N/A,FALSE,"civil";#N/A,#N/A,FALSE,"CAÑER";#N/A,#N/A,FALSE,"ELEC";#N/A,#N/A,FALSE,"INSTR"}</definedName>
    <definedName name="cf_2" localSheetId="16" hidden="1">{#N/A,#N/A,FALSE,"Total_OC015";#N/A,#N/A,FALSE,"ADMIN";#N/A,#N/A,FALSE,"PROCES";#N/A,#N/A,FALSE,"mecan";#N/A,#N/A,FALSE,"civil";#N/A,#N/A,FALSE,"CAÑER";#N/A,#N/A,FALSE,"ELEC";#N/A,#N/A,FALSE,"INSTR"}</definedName>
    <definedName name="cf_2" hidden="1">{#N/A,#N/A,FALSE,"Total_OC015";#N/A,#N/A,FALSE,"ADMIN";#N/A,#N/A,FALSE,"PROCES";#N/A,#N/A,FALSE,"mecan";#N/A,#N/A,FALSE,"civil";#N/A,#N/A,FALSE,"CAÑER";#N/A,#N/A,FALSE,"ELEC";#N/A,#N/A,FALSE,"INSTR"}</definedName>
    <definedName name="cf_3" localSheetId="15" hidden="1">{#N/A,#N/A,FALSE,"Total_OC015";#N/A,#N/A,FALSE,"ADMIN";#N/A,#N/A,FALSE,"PROCES";#N/A,#N/A,FALSE,"mecan";#N/A,#N/A,FALSE,"civil";#N/A,#N/A,FALSE,"CAÑER";#N/A,#N/A,FALSE,"ELEC";#N/A,#N/A,FALSE,"INSTR"}</definedName>
    <definedName name="cf_3" localSheetId="25" hidden="1">{#N/A,#N/A,FALSE,"Total_OC015";#N/A,#N/A,FALSE,"ADMIN";#N/A,#N/A,FALSE,"PROCES";#N/A,#N/A,FALSE,"mecan";#N/A,#N/A,FALSE,"civil";#N/A,#N/A,FALSE,"CAÑER";#N/A,#N/A,FALSE,"ELEC";#N/A,#N/A,FALSE,"INSTR"}</definedName>
    <definedName name="cf_3" localSheetId="24" hidden="1">{#N/A,#N/A,FALSE,"Total_OC015";#N/A,#N/A,FALSE,"ADMIN";#N/A,#N/A,FALSE,"PROCES";#N/A,#N/A,FALSE,"mecan";#N/A,#N/A,FALSE,"civil";#N/A,#N/A,FALSE,"CAÑER";#N/A,#N/A,FALSE,"ELEC";#N/A,#N/A,FALSE,"INSTR"}</definedName>
    <definedName name="cf_3" localSheetId="26" hidden="1">{#N/A,#N/A,FALSE,"Total_OC015";#N/A,#N/A,FALSE,"ADMIN";#N/A,#N/A,FALSE,"PROCES";#N/A,#N/A,FALSE,"mecan";#N/A,#N/A,FALSE,"civil";#N/A,#N/A,FALSE,"CAÑER";#N/A,#N/A,FALSE,"ELEC";#N/A,#N/A,FALSE,"INSTR"}</definedName>
    <definedName name="cf_3" localSheetId="1" hidden="1">{#N/A,#N/A,FALSE,"Total_OC015";#N/A,#N/A,FALSE,"ADMIN";#N/A,#N/A,FALSE,"PROCES";#N/A,#N/A,FALSE,"mecan";#N/A,#N/A,FALSE,"civil";#N/A,#N/A,FALSE,"CAÑER";#N/A,#N/A,FALSE,"ELEC";#N/A,#N/A,FALSE,"INSTR"}</definedName>
    <definedName name="cf_3" localSheetId="4" hidden="1">{#N/A,#N/A,FALSE,"Total_OC015";#N/A,#N/A,FALSE,"ADMIN";#N/A,#N/A,FALSE,"PROCES";#N/A,#N/A,FALSE,"mecan";#N/A,#N/A,FALSE,"civil";#N/A,#N/A,FALSE,"CAÑER";#N/A,#N/A,FALSE,"ELEC";#N/A,#N/A,FALSE,"INSTR"}</definedName>
    <definedName name="cf_3" localSheetId="2" hidden="1">{#N/A,#N/A,FALSE,"Total_OC015";#N/A,#N/A,FALSE,"ADMIN";#N/A,#N/A,FALSE,"PROCES";#N/A,#N/A,FALSE,"mecan";#N/A,#N/A,FALSE,"civil";#N/A,#N/A,FALSE,"CAÑER";#N/A,#N/A,FALSE,"ELEC";#N/A,#N/A,FALSE,"INSTR"}</definedName>
    <definedName name="cf_3" localSheetId="0" hidden="1">{#N/A,#N/A,FALSE,"Total_OC015";#N/A,#N/A,FALSE,"ADMIN";#N/A,#N/A,FALSE,"PROCES";#N/A,#N/A,FALSE,"mecan";#N/A,#N/A,FALSE,"civil";#N/A,#N/A,FALSE,"CAÑER";#N/A,#N/A,FALSE,"ELEC";#N/A,#N/A,FALSE,"INSTR"}</definedName>
    <definedName name="cf_3" localSheetId="6" hidden="1">{#N/A,#N/A,FALSE,"Total_OC015";#N/A,#N/A,FALSE,"ADMIN";#N/A,#N/A,FALSE,"PROCES";#N/A,#N/A,FALSE,"mecan";#N/A,#N/A,FALSE,"civil";#N/A,#N/A,FALSE,"CAÑER";#N/A,#N/A,FALSE,"ELEC";#N/A,#N/A,FALSE,"INSTR"}</definedName>
    <definedName name="cf_3" localSheetId="16" hidden="1">{#N/A,#N/A,FALSE,"Total_OC015";#N/A,#N/A,FALSE,"ADMIN";#N/A,#N/A,FALSE,"PROCES";#N/A,#N/A,FALSE,"mecan";#N/A,#N/A,FALSE,"civil";#N/A,#N/A,FALSE,"CAÑER";#N/A,#N/A,FALSE,"ELEC";#N/A,#N/A,FALSE,"INSTR"}</definedName>
    <definedName name="cf_3" hidden="1">{#N/A,#N/A,FALSE,"Total_OC015";#N/A,#N/A,FALSE,"ADMIN";#N/A,#N/A,FALSE,"PROCES";#N/A,#N/A,FALSE,"mecan";#N/A,#N/A,FALSE,"civil";#N/A,#N/A,FALSE,"CAÑER";#N/A,#N/A,FALSE,"ELEC";#N/A,#N/A,FALSE,"INSTR"}</definedName>
    <definedName name="cf_4" localSheetId="15" hidden="1">{#N/A,#N/A,FALSE,"Total_OC015";#N/A,#N/A,FALSE,"ADMIN";#N/A,#N/A,FALSE,"PROCES";#N/A,#N/A,FALSE,"mecan";#N/A,#N/A,FALSE,"civil";#N/A,#N/A,FALSE,"CAÑER";#N/A,#N/A,FALSE,"ELEC";#N/A,#N/A,FALSE,"INSTR"}</definedName>
    <definedName name="cf_4" localSheetId="25" hidden="1">{#N/A,#N/A,FALSE,"Total_OC015";#N/A,#N/A,FALSE,"ADMIN";#N/A,#N/A,FALSE,"PROCES";#N/A,#N/A,FALSE,"mecan";#N/A,#N/A,FALSE,"civil";#N/A,#N/A,FALSE,"CAÑER";#N/A,#N/A,FALSE,"ELEC";#N/A,#N/A,FALSE,"INSTR"}</definedName>
    <definedName name="cf_4" localSheetId="24" hidden="1">{#N/A,#N/A,FALSE,"Total_OC015";#N/A,#N/A,FALSE,"ADMIN";#N/A,#N/A,FALSE,"PROCES";#N/A,#N/A,FALSE,"mecan";#N/A,#N/A,FALSE,"civil";#N/A,#N/A,FALSE,"CAÑER";#N/A,#N/A,FALSE,"ELEC";#N/A,#N/A,FALSE,"INSTR"}</definedName>
    <definedName name="cf_4" localSheetId="26" hidden="1">{#N/A,#N/A,FALSE,"Total_OC015";#N/A,#N/A,FALSE,"ADMIN";#N/A,#N/A,FALSE,"PROCES";#N/A,#N/A,FALSE,"mecan";#N/A,#N/A,FALSE,"civil";#N/A,#N/A,FALSE,"CAÑER";#N/A,#N/A,FALSE,"ELEC";#N/A,#N/A,FALSE,"INSTR"}</definedName>
    <definedName name="cf_4" localSheetId="1" hidden="1">{#N/A,#N/A,FALSE,"Total_OC015";#N/A,#N/A,FALSE,"ADMIN";#N/A,#N/A,FALSE,"PROCES";#N/A,#N/A,FALSE,"mecan";#N/A,#N/A,FALSE,"civil";#N/A,#N/A,FALSE,"CAÑER";#N/A,#N/A,FALSE,"ELEC";#N/A,#N/A,FALSE,"INSTR"}</definedName>
    <definedName name="cf_4" localSheetId="4" hidden="1">{#N/A,#N/A,FALSE,"Total_OC015";#N/A,#N/A,FALSE,"ADMIN";#N/A,#N/A,FALSE,"PROCES";#N/A,#N/A,FALSE,"mecan";#N/A,#N/A,FALSE,"civil";#N/A,#N/A,FALSE,"CAÑER";#N/A,#N/A,FALSE,"ELEC";#N/A,#N/A,FALSE,"INSTR"}</definedName>
    <definedName name="cf_4" localSheetId="2" hidden="1">{#N/A,#N/A,FALSE,"Total_OC015";#N/A,#N/A,FALSE,"ADMIN";#N/A,#N/A,FALSE,"PROCES";#N/A,#N/A,FALSE,"mecan";#N/A,#N/A,FALSE,"civil";#N/A,#N/A,FALSE,"CAÑER";#N/A,#N/A,FALSE,"ELEC";#N/A,#N/A,FALSE,"INSTR"}</definedName>
    <definedName name="cf_4" localSheetId="0" hidden="1">{#N/A,#N/A,FALSE,"Total_OC015";#N/A,#N/A,FALSE,"ADMIN";#N/A,#N/A,FALSE,"PROCES";#N/A,#N/A,FALSE,"mecan";#N/A,#N/A,FALSE,"civil";#N/A,#N/A,FALSE,"CAÑER";#N/A,#N/A,FALSE,"ELEC";#N/A,#N/A,FALSE,"INSTR"}</definedName>
    <definedName name="cf_4" localSheetId="6" hidden="1">{#N/A,#N/A,FALSE,"Total_OC015";#N/A,#N/A,FALSE,"ADMIN";#N/A,#N/A,FALSE,"PROCES";#N/A,#N/A,FALSE,"mecan";#N/A,#N/A,FALSE,"civil";#N/A,#N/A,FALSE,"CAÑER";#N/A,#N/A,FALSE,"ELEC";#N/A,#N/A,FALSE,"INSTR"}</definedName>
    <definedName name="cf_4" localSheetId="16" hidden="1">{#N/A,#N/A,FALSE,"Total_OC015";#N/A,#N/A,FALSE,"ADMIN";#N/A,#N/A,FALSE,"PROCES";#N/A,#N/A,FALSE,"mecan";#N/A,#N/A,FALSE,"civil";#N/A,#N/A,FALSE,"CAÑER";#N/A,#N/A,FALSE,"ELEC";#N/A,#N/A,FALSE,"INSTR"}</definedName>
    <definedName name="cf_4" hidden="1">{#N/A,#N/A,FALSE,"Total_OC015";#N/A,#N/A,FALSE,"ADMIN";#N/A,#N/A,FALSE,"PROCES";#N/A,#N/A,FALSE,"mecan";#N/A,#N/A,FALSE,"civil";#N/A,#N/A,FALSE,"CAÑER";#N/A,#N/A,FALSE,"ELEC";#N/A,#N/A,FALSE,"INSTR"}</definedName>
    <definedName name="cf_5" localSheetId="15" hidden="1">{#N/A,#N/A,FALSE,"Total_OC015";#N/A,#N/A,FALSE,"ADMIN";#N/A,#N/A,FALSE,"PROCES";#N/A,#N/A,FALSE,"mecan";#N/A,#N/A,FALSE,"civil";#N/A,#N/A,FALSE,"CAÑER";#N/A,#N/A,FALSE,"ELEC";#N/A,#N/A,FALSE,"INSTR"}</definedName>
    <definedName name="cf_5" localSheetId="25" hidden="1">{#N/A,#N/A,FALSE,"Total_OC015";#N/A,#N/A,FALSE,"ADMIN";#N/A,#N/A,FALSE,"PROCES";#N/A,#N/A,FALSE,"mecan";#N/A,#N/A,FALSE,"civil";#N/A,#N/A,FALSE,"CAÑER";#N/A,#N/A,FALSE,"ELEC";#N/A,#N/A,FALSE,"INSTR"}</definedName>
    <definedName name="cf_5" localSheetId="24" hidden="1">{#N/A,#N/A,FALSE,"Total_OC015";#N/A,#N/A,FALSE,"ADMIN";#N/A,#N/A,FALSE,"PROCES";#N/A,#N/A,FALSE,"mecan";#N/A,#N/A,FALSE,"civil";#N/A,#N/A,FALSE,"CAÑER";#N/A,#N/A,FALSE,"ELEC";#N/A,#N/A,FALSE,"INSTR"}</definedName>
    <definedName name="cf_5" localSheetId="26" hidden="1">{#N/A,#N/A,FALSE,"Total_OC015";#N/A,#N/A,FALSE,"ADMIN";#N/A,#N/A,FALSE,"PROCES";#N/A,#N/A,FALSE,"mecan";#N/A,#N/A,FALSE,"civil";#N/A,#N/A,FALSE,"CAÑER";#N/A,#N/A,FALSE,"ELEC";#N/A,#N/A,FALSE,"INSTR"}</definedName>
    <definedName name="cf_5" localSheetId="1" hidden="1">{#N/A,#N/A,FALSE,"Total_OC015";#N/A,#N/A,FALSE,"ADMIN";#N/A,#N/A,FALSE,"PROCES";#N/A,#N/A,FALSE,"mecan";#N/A,#N/A,FALSE,"civil";#N/A,#N/A,FALSE,"CAÑER";#N/A,#N/A,FALSE,"ELEC";#N/A,#N/A,FALSE,"INSTR"}</definedName>
    <definedName name="cf_5" localSheetId="4" hidden="1">{#N/A,#N/A,FALSE,"Total_OC015";#N/A,#N/A,FALSE,"ADMIN";#N/A,#N/A,FALSE,"PROCES";#N/A,#N/A,FALSE,"mecan";#N/A,#N/A,FALSE,"civil";#N/A,#N/A,FALSE,"CAÑER";#N/A,#N/A,FALSE,"ELEC";#N/A,#N/A,FALSE,"INSTR"}</definedName>
    <definedName name="cf_5" localSheetId="2" hidden="1">{#N/A,#N/A,FALSE,"Total_OC015";#N/A,#N/A,FALSE,"ADMIN";#N/A,#N/A,FALSE,"PROCES";#N/A,#N/A,FALSE,"mecan";#N/A,#N/A,FALSE,"civil";#N/A,#N/A,FALSE,"CAÑER";#N/A,#N/A,FALSE,"ELEC";#N/A,#N/A,FALSE,"INSTR"}</definedName>
    <definedName name="cf_5" localSheetId="0" hidden="1">{#N/A,#N/A,FALSE,"Total_OC015";#N/A,#N/A,FALSE,"ADMIN";#N/A,#N/A,FALSE,"PROCES";#N/A,#N/A,FALSE,"mecan";#N/A,#N/A,FALSE,"civil";#N/A,#N/A,FALSE,"CAÑER";#N/A,#N/A,FALSE,"ELEC";#N/A,#N/A,FALSE,"INSTR"}</definedName>
    <definedName name="cf_5" localSheetId="6" hidden="1">{#N/A,#N/A,FALSE,"Total_OC015";#N/A,#N/A,FALSE,"ADMIN";#N/A,#N/A,FALSE,"PROCES";#N/A,#N/A,FALSE,"mecan";#N/A,#N/A,FALSE,"civil";#N/A,#N/A,FALSE,"CAÑER";#N/A,#N/A,FALSE,"ELEC";#N/A,#N/A,FALSE,"INSTR"}</definedName>
    <definedName name="cf_5" localSheetId="16" hidden="1">{#N/A,#N/A,FALSE,"Total_OC015";#N/A,#N/A,FALSE,"ADMIN";#N/A,#N/A,FALSE,"PROCES";#N/A,#N/A,FALSE,"mecan";#N/A,#N/A,FALSE,"civil";#N/A,#N/A,FALSE,"CAÑER";#N/A,#N/A,FALSE,"ELEC";#N/A,#N/A,FALSE,"INSTR"}</definedName>
    <definedName name="cf_5" hidden="1">{#N/A,#N/A,FALSE,"Total_OC015";#N/A,#N/A,FALSE,"ADMIN";#N/A,#N/A,FALSE,"PROCES";#N/A,#N/A,FALSE,"mecan";#N/A,#N/A,FALSE,"civil";#N/A,#N/A,FALSE,"CAÑER";#N/A,#N/A,FALSE,"ELEC";#N/A,#N/A,FALSE,"INSTR"}</definedName>
    <definedName name="cfvfsd" localSheetId="15" hidden="1">{#N/A,#N/A,TRUE,"Costos_Subg_Hid"}</definedName>
    <definedName name="cfvfsd" localSheetId="25" hidden="1">{#N/A,#N/A,TRUE,"Costos_Subg_Hid"}</definedName>
    <definedName name="cfvfsd" localSheetId="24" hidden="1">{#N/A,#N/A,TRUE,"Costos_Subg_Hid"}</definedName>
    <definedName name="cfvfsd" localSheetId="26" hidden="1">{#N/A,#N/A,TRUE,"Costos_Subg_Hid"}</definedName>
    <definedName name="cfvfsd" localSheetId="1" hidden="1">{#N/A,#N/A,TRUE,"Costos_Subg_Hid"}</definedName>
    <definedName name="cfvfsd" localSheetId="4" hidden="1">{#N/A,#N/A,TRUE,"Costos_Subg_Hid"}</definedName>
    <definedName name="cfvfsd" localSheetId="2" hidden="1">{#N/A,#N/A,TRUE,"Costos_Subg_Hid"}</definedName>
    <definedName name="cfvfsd" localSheetId="0" hidden="1">{#N/A,#N/A,TRUE,"Costos_Subg_Hid"}</definedName>
    <definedName name="cfvfsd" localSheetId="6" hidden="1">{#N/A,#N/A,TRUE,"Costos_Subg_Hid"}</definedName>
    <definedName name="cfvfsd" localSheetId="16" hidden="1">{#N/A,#N/A,TRUE,"Costos_Subg_Hid"}</definedName>
    <definedName name="cfvfsd" hidden="1">{#N/A,#N/A,TRUE,"Costos_Subg_Hid"}</definedName>
    <definedName name="cg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2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2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2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2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2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3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3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3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3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3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3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3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4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4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4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4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4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4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4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4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4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4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5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5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5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" localSheetId="15" hidden="1">{"'Hoja3'!$F$5"}</definedName>
    <definedName name="CHANCADO" localSheetId="25" hidden="1">{"'Hoja3'!$F$5"}</definedName>
    <definedName name="CHANCADO" localSheetId="24" hidden="1">{"'Hoja3'!$F$5"}</definedName>
    <definedName name="CHANCADO" localSheetId="26" hidden="1">{"'Hoja3'!$F$5"}</definedName>
    <definedName name="CHANCADO" localSheetId="1" hidden="1">{"'Hoja3'!$F$5"}</definedName>
    <definedName name="CHANCADO" localSheetId="4" hidden="1">{"'Hoja3'!$F$5"}</definedName>
    <definedName name="CHANCADO" localSheetId="2" hidden="1">{"'Hoja3'!$F$5"}</definedName>
    <definedName name="CHANCADO" localSheetId="0" hidden="1">{"'Hoja3'!$F$5"}</definedName>
    <definedName name="CHANCADO" localSheetId="6" hidden="1">{"'Hoja3'!$F$5"}</definedName>
    <definedName name="CHANCADO" localSheetId="16" hidden="1">{"'Hoja3'!$F$5"}</definedName>
    <definedName name="CHANCADO" hidden="1">{"'Hoja3'!$F$5"}</definedName>
    <definedName name="Chancador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o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ao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ao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ao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a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a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a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a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a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ao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a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YFJNFY" localSheetId="15" hidden="1">{#N/A,#N/A,FALSE,"PEND INC";#N/A,#N/A,FALSE,"PEND MINM"}</definedName>
    <definedName name="CHYFJNFY" localSheetId="25" hidden="1">{#N/A,#N/A,FALSE,"PEND INC";#N/A,#N/A,FALSE,"PEND MINM"}</definedName>
    <definedName name="CHYFJNFY" localSheetId="24" hidden="1">{#N/A,#N/A,FALSE,"PEND INC";#N/A,#N/A,FALSE,"PEND MINM"}</definedName>
    <definedName name="CHYFJNFY" localSheetId="26" hidden="1">{#N/A,#N/A,FALSE,"PEND INC";#N/A,#N/A,FALSE,"PEND MINM"}</definedName>
    <definedName name="CHYFJNFY" localSheetId="1" hidden="1">{#N/A,#N/A,FALSE,"PEND INC";#N/A,#N/A,FALSE,"PEND MINM"}</definedName>
    <definedName name="CHYFJNFY" localSheetId="4" hidden="1">{#N/A,#N/A,FALSE,"PEND INC";#N/A,#N/A,FALSE,"PEND MINM"}</definedName>
    <definedName name="CHYFJNFY" localSheetId="2" hidden="1">{#N/A,#N/A,FALSE,"PEND INC";#N/A,#N/A,FALSE,"PEND MINM"}</definedName>
    <definedName name="CHYFJNFY" localSheetId="0" hidden="1">{#N/A,#N/A,FALSE,"PEND INC";#N/A,#N/A,FALSE,"PEND MINM"}</definedName>
    <definedName name="CHYFJNFY" localSheetId="6" hidden="1">{#N/A,#N/A,FALSE,"PEND INC";#N/A,#N/A,FALSE,"PEND MINM"}</definedName>
    <definedName name="CHYFJNFY" localSheetId="16" hidden="1">{#N/A,#N/A,FALSE,"PEND INC";#N/A,#N/A,FALSE,"PEND MINM"}</definedName>
    <definedName name="CHYFJNFY" hidden="1">{#N/A,#N/A,FALSE,"PEND INC";#N/A,#N/A,FALSE,"PEND MINM"}</definedName>
    <definedName name="CLS" hidden="1">{#N/A,#N/A,FALSE,"Costos_Elem_Hid";#N/A,#N/A,FALSE,"Costos_Elem_Hid";#N/A,#N/A,FALSE,"Costos_Elem_Hid"}</definedName>
    <definedName name="CLS_1" hidden="1">{#N/A,#N/A,FALSE,"Costos_Elem_Hid";#N/A,#N/A,FALSE,"Costos_Elem_Hid";#N/A,#N/A,FALSE,"Costos_Elem_Hid"}</definedName>
    <definedName name="CMP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CMP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CO" localSheetId="15" hidden="1">{#N/A,#N/A,FALSE,"DET-CAMB.";#N/A,#N/A,FALSE,"PRESUP.";#N/A,#N/A,FALSE,"RESUMEN";#N/A,#N/A,FALSE,"CT";#N/A,#N/A,FALSE,"PD";#N/A,#N/A,FALSE,"PR"}</definedName>
    <definedName name="CO" localSheetId="25" hidden="1">{#N/A,#N/A,FALSE,"DET-CAMB.";#N/A,#N/A,FALSE,"PRESUP.";#N/A,#N/A,FALSE,"RESUMEN";#N/A,#N/A,FALSE,"CT";#N/A,#N/A,FALSE,"PD";#N/A,#N/A,FALSE,"PR"}</definedName>
    <definedName name="CO" localSheetId="24" hidden="1">{#N/A,#N/A,FALSE,"DET-CAMB.";#N/A,#N/A,FALSE,"PRESUP.";#N/A,#N/A,FALSE,"RESUMEN";#N/A,#N/A,FALSE,"CT";#N/A,#N/A,FALSE,"PD";#N/A,#N/A,FALSE,"PR"}</definedName>
    <definedName name="CO" localSheetId="26" hidden="1">{#N/A,#N/A,FALSE,"DET-CAMB.";#N/A,#N/A,FALSE,"PRESUP.";#N/A,#N/A,FALSE,"RESUMEN";#N/A,#N/A,FALSE,"CT";#N/A,#N/A,FALSE,"PD";#N/A,#N/A,FALSE,"PR"}</definedName>
    <definedName name="CO" localSheetId="1" hidden="1">{#N/A,#N/A,FALSE,"DET-CAMB.";#N/A,#N/A,FALSE,"PRESUP.";#N/A,#N/A,FALSE,"RESUMEN";#N/A,#N/A,FALSE,"CT";#N/A,#N/A,FALSE,"PD";#N/A,#N/A,FALSE,"PR"}</definedName>
    <definedName name="CO" localSheetId="4" hidden="1">{#N/A,#N/A,FALSE,"DET-CAMB.";#N/A,#N/A,FALSE,"PRESUP.";#N/A,#N/A,FALSE,"RESUMEN";#N/A,#N/A,FALSE,"CT";#N/A,#N/A,FALSE,"PD";#N/A,#N/A,FALSE,"PR"}</definedName>
    <definedName name="CO" localSheetId="2" hidden="1">{#N/A,#N/A,FALSE,"DET-CAMB.";#N/A,#N/A,FALSE,"PRESUP.";#N/A,#N/A,FALSE,"RESUMEN";#N/A,#N/A,FALSE,"CT";#N/A,#N/A,FALSE,"PD";#N/A,#N/A,FALSE,"PR"}</definedName>
    <definedName name="CO" localSheetId="0" hidden="1">{#N/A,#N/A,FALSE,"DET-CAMB.";#N/A,#N/A,FALSE,"PRESUP.";#N/A,#N/A,FALSE,"RESUMEN";#N/A,#N/A,FALSE,"CT";#N/A,#N/A,FALSE,"PD";#N/A,#N/A,FALSE,"PR"}</definedName>
    <definedName name="CO" localSheetId="6" hidden="1">{#N/A,#N/A,FALSE,"DET-CAMB.";#N/A,#N/A,FALSE,"PRESUP.";#N/A,#N/A,FALSE,"RESUMEN";#N/A,#N/A,FALSE,"CT";#N/A,#N/A,FALSE,"PD";#N/A,#N/A,FALSE,"PR"}</definedName>
    <definedName name="CO" localSheetId="16" hidden="1">{#N/A,#N/A,FALSE,"DET-CAMB.";#N/A,#N/A,FALSE,"PRESUP.";#N/A,#N/A,FALSE,"RESUMEN";#N/A,#N/A,FALSE,"CT";#N/A,#N/A,FALSE,"PD";#N/A,#N/A,FALSE,"PR"}</definedName>
    <definedName name="CO" hidden="1">{#N/A,#N/A,FALSE,"DET-CAMB.";#N/A,#N/A,FALSE,"PRESUP.";#N/A,#N/A,FALSE,"RESUMEN";#N/A,#N/A,FALSE,"CT";#N/A,#N/A,FALSE,"PD";#N/A,#N/A,FALSE,"PR"}</definedName>
    <definedName name="COASIN" localSheetId="15" hidden="1">{#N/A,#N/A,FALSE,"Graficos"}</definedName>
    <definedName name="COASIN" localSheetId="25" hidden="1">{#N/A,#N/A,FALSE,"Graficos"}</definedName>
    <definedName name="COASIN" localSheetId="24" hidden="1">{#N/A,#N/A,FALSE,"Graficos"}</definedName>
    <definedName name="COASIN" localSheetId="26" hidden="1">{#N/A,#N/A,FALSE,"Graficos"}</definedName>
    <definedName name="COASIN" localSheetId="1" hidden="1">{#N/A,#N/A,FALSE,"Graficos"}</definedName>
    <definedName name="COASIN" localSheetId="4" hidden="1">{#N/A,#N/A,FALSE,"Graficos"}</definedName>
    <definedName name="COASIN" localSheetId="2" hidden="1">{#N/A,#N/A,FALSE,"Graficos"}</definedName>
    <definedName name="COASIN" localSheetId="0" hidden="1">{#N/A,#N/A,FALSE,"Graficos"}</definedName>
    <definedName name="COASIN" localSheetId="6" hidden="1">{#N/A,#N/A,FALSE,"Graficos"}</definedName>
    <definedName name="COASIN" localSheetId="16" hidden="1">{#N/A,#N/A,FALSE,"Graficos"}</definedName>
    <definedName name="COASIN" hidden="1">{#N/A,#N/A,FALSE,"Graficos"}</definedName>
    <definedName name="COCHILCO" localSheetId="15" hidden="1">{#N/A,#N/A,TRUE,"Est. de Fact.";#N/A,#N/A,TRUE,"Capitulo 19";#N/A,#N/A,TRUE,"Proyecto P855"}</definedName>
    <definedName name="COCHILCO" localSheetId="25" hidden="1">{#N/A,#N/A,TRUE,"Est. de Fact.";#N/A,#N/A,TRUE,"Capitulo 19";#N/A,#N/A,TRUE,"Proyecto P855"}</definedName>
    <definedName name="COCHILCO" localSheetId="24" hidden="1">{#N/A,#N/A,TRUE,"Est. de Fact.";#N/A,#N/A,TRUE,"Capitulo 19";#N/A,#N/A,TRUE,"Proyecto P855"}</definedName>
    <definedName name="COCHILCO" localSheetId="26" hidden="1">{#N/A,#N/A,TRUE,"Est. de Fact.";#N/A,#N/A,TRUE,"Capitulo 19";#N/A,#N/A,TRUE,"Proyecto P855"}</definedName>
    <definedName name="COCHILCO" localSheetId="1" hidden="1">{#N/A,#N/A,TRUE,"Est. de Fact.";#N/A,#N/A,TRUE,"Capitulo 19";#N/A,#N/A,TRUE,"Proyecto P855"}</definedName>
    <definedName name="COCHILCO" localSheetId="4" hidden="1">{#N/A,#N/A,TRUE,"Est. de Fact.";#N/A,#N/A,TRUE,"Capitulo 19";#N/A,#N/A,TRUE,"Proyecto P855"}</definedName>
    <definedName name="COCHILCO" localSheetId="2" hidden="1">{#N/A,#N/A,TRUE,"Est. de Fact.";#N/A,#N/A,TRUE,"Capitulo 19";#N/A,#N/A,TRUE,"Proyecto P855"}</definedName>
    <definedName name="COCHILCO" localSheetId="0" hidden="1">{#N/A,#N/A,TRUE,"Est. de Fact.";#N/A,#N/A,TRUE,"Capitulo 19";#N/A,#N/A,TRUE,"Proyecto P855"}</definedName>
    <definedName name="COCHILCO" localSheetId="6" hidden="1">{#N/A,#N/A,TRUE,"Est. de Fact.";#N/A,#N/A,TRUE,"Capitulo 19";#N/A,#N/A,TRUE,"Proyecto P855"}</definedName>
    <definedName name="COCHILCO" localSheetId="16" hidden="1">{#N/A,#N/A,TRUE,"Est. de Fact.";#N/A,#N/A,TRUE,"Capitulo 19";#N/A,#N/A,TRUE,"Proyecto P855"}</definedName>
    <definedName name="COCHILCO" hidden="1">{#N/A,#N/A,TRUE,"Est. de Fact.";#N/A,#N/A,TRUE,"Capitulo 19";#N/A,#N/A,TRUE,"Proyecto P855"}</definedName>
    <definedName name="COCHILCO_1" localSheetId="15" hidden="1">{#N/A,#N/A,TRUE,"Est. de Fact.";#N/A,#N/A,TRUE,"Capitulo 19";#N/A,#N/A,TRUE,"Proyecto P855"}</definedName>
    <definedName name="COCHILCO_1" localSheetId="25" hidden="1">{#N/A,#N/A,TRUE,"Est. de Fact.";#N/A,#N/A,TRUE,"Capitulo 19";#N/A,#N/A,TRUE,"Proyecto P855"}</definedName>
    <definedName name="COCHILCO_1" localSheetId="24" hidden="1">{#N/A,#N/A,TRUE,"Est. de Fact.";#N/A,#N/A,TRUE,"Capitulo 19";#N/A,#N/A,TRUE,"Proyecto P855"}</definedName>
    <definedName name="COCHILCO_1" localSheetId="26" hidden="1">{#N/A,#N/A,TRUE,"Est. de Fact.";#N/A,#N/A,TRUE,"Capitulo 19";#N/A,#N/A,TRUE,"Proyecto P855"}</definedName>
    <definedName name="COCHILCO_1" localSheetId="1" hidden="1">{#N/A,#N/A,TRUE,"Est. de Fact.";#N/A,#N/A,TRUE,"Capitulo 19";#N/A,#N/A,TRUE,"Proyecto P855"}</definedName>
    <definedName name="COCHILCO_1" localSheetId="4" hidden="1">{#N/A,#N/A,TRUE,"Est. de Fact.";#N/A,#N/A,TRUE,"Capitulo 19";#N/A,#N/A,TRUE,"Proyecto P855"}</definedName>
    <definedName name="COCHILCO_1" localSheetId="2" hidden="1">{#N/A,#N/A,TRUE,"Est. de Fact.";#N/A,#N/A,TRUE,"Capitulo 19";#N/A,#N/A,TRUE,"Proyecto P855"}</definedName>
    <definedName name="COCHILCO_1" localSheetId="0" hidden="1">{#N/A,#N/A,TRUE,"Est. de Fact.";#N/A,#N/A,TRUE,"Capitulo 19";#N/A,#N/A,TRUE,"Proyecto P855"}</definedName>
    <definedName name="COCHILCO_1" localSheetId="6" hidden="1">{#N/A,#N/A,TRUE,"Est. de Fact.";#N/A,#N/A,TRUE,"Capitulo 19";#N/A,#N/A,TRUE,"Proyecto P855"}</definedName>
    <definedName name="COCHILCO_1" localSheetId="16" hidden="1">{#N/A,#N/A,TRUE,"Est. de Fact.";#N/A,#N/A,TRUE,"Capitulo 19";#N/A,#N/A,TRUE,"Proyecto P855"}</definedName>
    <definedName name="COCHILCO_1" hidden="1">{#N/A,#N/A,TRUE,"Est. de Fact.";#N/A,#N/A,TRUE,"Capitulo 19";#N/A,#N/A,TRUE,"Proyecto P855"}</definedName>
    <definedName name="coco" hidden="1">{#N/A,#N/A,FALSE,"US$";#N/A,#N/A,FALSE,"SUMMARY";#N/A,#N/A,FALSE,"DET.SUMM";#N/A,#N/A,FALSE,"BACK-UP";#N/A,#N/A,FALSE,"INDIRECTS"}</definedName>
    <definedName name="Columnar" hidden="1">{#N/A,#N/A,FALSE,"Total_OC015";#N/A,#N/A,FALSE,"ADMIN";#N/A,#N/A,FALSE,"PROCES";#N/A,#N/A,FALSE,"mecan";#N/A,#N/A,FALSE,"civil";#N/A,#N/A,FALSE,"CAÑER";#N/A,#N/A,FALSE,"ELEC";#N/A,#N/A,FALSE,"INSTR"}</definedName>
    <definedName name="CommodityCodes" hidden="1">#REF!</definedName>
    <definedName name="Concrete" localSheetId="15" hidden="1">{"Sin detalle",#N/A,FALSE,"Flujo (redondeado)";"Detallado",#N/A,FALSE,"Flujo (redondeado)"}</definedName>
    <definedName name="Concrete" localSheetId="25" hidden="1">{"Sin detalle",#N/A,FALSE,"Flujo (redondeado)";"Detallado",#N/A,FALSE,"Flujo (redondeado)"}</definedName>
    <definedName name="Concrete" localSheetId="24" hidden="1">{"Sin detalle",#N/A,FALSE,"Flujo (redondeado)";"Detallado",#N/A,FALSE,"Flujo (redondeado)"}</definedName>
    <definedName name="Concrete" localSheetId="26" hidden="1">{"Sin detalle",#N/A,FALSE,"Flujo (redondeado)";"Detallado",#N/A,FALSE,"Flujo (redondeado)"}</definedName>
    <definedName name="Concrete" localSheetId="1" hidden="1">{"Sin detalle",#N/A,FALSE,"Flujo (redondeado)";"Detallado",#N/A,FALSE,"Flujo (redondeado)"}</definedName>
    <definedName name="Concrete" localSheetId="4" hidden="1">{"Sin detalle",#N/A,FALSE,"Flujo (redondeado)";"Detallado",#N/A,FALSE,"Flujo (redondeado)"}</definedName>
    <definedName name="Concrete" localSheetId="2" hidden="1">{"Sin detalle",#N/A,FALSE,"Flujo (redondeado)";"Detallado",#N/A,FALSE,"Flujo (redondeado)"}</definedName>
    <definedName name="Concrete" localSheetId="0" hidden="1">{"Sin detalle",#N/A,FALSE,"Flujo (redondeado)";"Detallado",#N/A,FALSE,"Flujo (redondeado)"}</definedName>
    <definedName name="Concrete" localSheetId="6" hidden="1">{"Sin detalle",#N/A,FALSE,"Flujo (redondeado)";"Detallado",#N/A,FALSE,"Flujo (redondeado)"}</definedName>
    <definedName name="Concrete" localSheetId="16" hidden="1">{"Sin detalle",#N/A,FALSE,"Flujo (redondeado)";"Detallado",#N/A,FALSE,"Flujo (redondeado)"}</definedName>
    <definedName name="Concrete" hidden="1">{"Sin detalle",#N/A,FALSE,"Flujo (redondeado)";"Detallado",#N/A,FALSE,"Flujo (redondeado)"}</definedName>
    <definedName name="CONSO" localSheetId="15" hidden="1">{"MO(BASE)",#N/A,FALSE,"MO(BASE)";"MO(BASE)1",#N/A,FALSE,"MO(BASE)";"MO(BASE)2",#N/A,FALSE,"MO(BASE)"}</definedName>
    <definedName name="CONSO" localSheetId="25" hidden="1">{"MO(BASE)",#N/A,FALSE,"MO(BASE)";"MO(BASE)1",#N/A,FALSE,"MO(BASE)";"MO(BASE)2",#N/A,FALSE,"MO(BASE)"}</definedName>
    <definedName name="CONSO" localSheetId="24" hidden="1">{"MO(BASE)",#N/A,FALSE,"MO(BASE)";"MO(BASE)1",#N/A,FALSE,"MO(BASE)";"MO(BASE)2",#N/A,FALSE,"MO(BASE)"}</definedName>
    <definedName name="CONSO" localSheetId="26" hidden="1">{"MO(BASE)",#N/A,FALSE,"MO(BASE)";"MO(BASE)1",#N/A,FALSE,"MO(BASE)";"MO(BASE)2",#N/A,FALSE,"MO(BASE)"}</definedName>
    <definedName name="CONSO" localSheetId="1" hidden="1">{"MO(BASE)",#N/A,FALSE,"MO(BASE)";"MO(BASE)1",#N/A,FALSE,"MO(BASE)";"MO(BASE)2",#N/A,FALSE,"MO(BASE)"}</definedName>
    <definedName name="CONSO" localSheetId="4" hidden="1">{"MO(BASE)",#N/A,FALSE,"MO(BASE)";"MO(BASE)1",#N/A,FALSE,"MO(BASE)";"MO(BASE)2",#N/A,FALSE,"MO(BASE)"}</definedName>
    <definedName name="CONSO" localSheetId="2" hidden="1">{"MO(BASE)",#N/A,FALSE,"MO(BASE)";"MO(BASE)1",#N/A,FALSE,"MO(BASE)";"MO(BASE)2",#N/A,FALSE,"MO(BASE)"}</definedName>
    <definedName name="CONSO" localSheetId="0" hidden="1">{"MO(BASE)",#N/A,FALSE,"MO(BASE)";"MO(BASE)1",#N/A,FALSE,"MO(BASE)";"MO(BASE)2",#N/A,FALSE,"MO(BASE)"}</definedName>
    <definedName name="CONSO" localSheetId="6" hidden="1">{"MO(BASE)",#N/A,FALSE,"MO(BASE)";"MO(BASE)1",#N/A,FALSE,"MO(BASE)";"MO(BASE)2",#N/A,FALSE,"MO(BASE)"}</definedName>
    <definedName name="CONSO" localSheetId="16" hidden="1">{"MO(BASE)",#N/A,FALSE,"MO(BASE)";"MO(BASE)1",#N/A,FALSE,"MO(BASE)";"MO(BASE)2",#N/A,FALSE,"MO(BASE)"}</definedName>
    <definedName name="CONSO" hidden="1">{"MO(BASE)",#N/A,FALSE,"MO(BASE)";"MO(BASE)1",#N/A,FALSE,"MO(BASE)";"MO(BASE)2",#N/A,FALSE,"MO(BASE)"}</definedName>
    <definedName name="CONSO_1" hidden="1">{"MO(BASE)",#N/A,FALSE,"MO(BASE)";"MO(BASE)1",#N/A,FALSE,"MO(BASE)";"MO(BASE)2",#N/A,FALSE,"MO(BASE)"}</definedName>
    <definedName name="CONSTRUCCION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textHelpID" hidden="1">#REF!</definedName>
    <definedName name="control" localSheetId="15" hidden="1">{#N/A,#N/A,FALSE,"Graficos"}</definedName>
    <definedName name="control" localSheetId="25" hidden="1">{#N/A,#N/A,FALSE,"Graficos"}</definedName>
    <definedName name="control" localSheetId="24" hidden="1">{#N/A,#N/A,FALSE,"Graficos"}</definedName>
    <definedName name="control" localSheetId="26" hidden="1">{#N/A,#N/A,FALSE,"Graficos"}</definedName>
    <definedName name="control" localSheetId="1" hidden="1">{#N/A,#N/A,FALSE,"Graficos"}</definedName>
    <definedName name="control" localSheetId="4" hidden="1">{#N/A,#N/A,FALSE,"Graficos"}</definedName>
    <definedName name="control" localSheetId="2" hidden="1">{#N/A,#N/A,FALSE,"Graficos"}</definedName>
    <definedName name="control" localSheetId="0" hidden="1">{#N/A,#N/A,FALSE,"Graficos"}</definedName>
    <definedName name="control" localSheetId="6" hidden="1">{#N/A,#N/A,FALSE,"Graficos"}</definedName>
    <definedName name="control" localSheetId="16" hidden="1">{#N/A,#N/A,FALSE,"Graficos"}</definedName>
    <definedName name="control" hidden="1">{#N/A,#N/A,FALSE,"Graficos"}</definedName>
    <definedName name="Correas" localSheetId="15" hidden="1">{"desarrollo",#N/A,FALSE,"Cámara Camión";"resumen",#N/A,FALSE,"Cámara Camión";"eqprod",#N/A,FALSE,"Cámara Camión"}</definedName>
    <definedName name="Correas" localSheetId="25" hidden="1">{"desarrollo",#N/A,FALSE,"Cámara Camión";"resumen",#N/A,FALSE,"Cámara Camión";"eqprod",#N/A,FALSE,"Cámara Camión"}</definedName>
    <definedName name="Correas" localSheetId="24" hidden="1">{"desarrollo",#N/A,FALSE,"Cámara Camión";"resumen",#N/A,FALSE,"Cámara Camión";"eqprod",#N/A,FALSE,"Cámara Camión"}</definedName>
    <definedName name="Correas" localSheetId="26" hidden="1">{"desarrollo",#N/A,FALSE,"Cámara Camión";"resumen",#N/A,FALSE,"Cámara Camión";"eqprod",#N/A,FALSE,"Cámara Camión"}</definedName>
    <definedName name="Correas" localSheetId="1" hidden="1">{"desarrollo",#N/A,FALSE,"Cámara Camión";"resumen",#N/A,FALSE,"Cámara Camión";"eqprod",#N/A,FALSE,"Cámara Camión"}</definedName>
    <definedName name="Correas" localSheetId="4" hidden="1">{"desarrollo",#N/A,FALSE,"Cámara Camión";"resumen",#N/A,FALSE,"Cámara Camión";"eqprod",#N/A,FALSE,"Cámara Camión"}</definedName>
    <definedName name="Correas" localSheetId="2" hidden="1">{"desarrollo",#N/A,FALSE,"Cámara Camión";"resumen",#N/A,FALSE,"Cámara Camión";"eqprod",#N/A,FALSE,"Cámara Camión"}</definedName>
    <definedName name="Correas" localSheetId="0" hidden="1">{"desarrollo",#N/A,FALSE,"Cámara Camión";"resumen",#N/A,FALSE,"Cámara Camión";"eqprod",#N/A,FALSE,"Cámara Camión"}</definedName>
    <definedName name="Correas" localSheetId="6" hidden="1">{"desarrollo",#N/A,FALSE,"Cámara Camión";"resumen",#N/A,FALSE,"Cámara Camión";"eqprod",#N/A,FALSE,"Cámara Camión"}</definedName>
    <definedName name="Correas" localSheetId="16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rreas_1" localSheetId="15" hidden="1">{"desarrollo",#N/A,FALSE,"Cámara Camión";"resumen",#N/A,FALSE,"Cámara Camión";"eqprod",#N/A,FALSE,"Cámara Camión"}</definedName>
    <definedName name="Correas_1" localSheetId="25" hidden="1">{"desarrollo",#N/A,FALSE,"Cámara Camión";"resumen",#N/A,FALSE,"Cámara Camión";"eqprod",#N/A,FALSE,"Cámara Camión"}</definedName>
    <definedName name="Correas_1" localSheetId="24" hidden="1">{"desarrollo",#N/A,FALSE,"Cámara Camión";"resumen",#N/A,FALSE,"Cámara Camión";"eqprod",#N/A,FALSE,"Cámara Camión"}</definedName>
    <definedName name="Correas_1" localSheetId="26" hidden="1">{"desarrollo",#N/A,FALSE,"Cámara Camión";"resumen",#N/A,FALSE,"Cámara Camión";"eqprod",#N/A,FALSE,"Cámara Camión"}</definedName>
    <definedName name="Correas_1" localSheetId="1" hidden="1">{"desarrollo",#N/A,FALSE,"Cámara Camión";"resumen",#N/A,FALSE,"Cámara Camión";"eqprod",#N/A,FALSE,"Cámara Camión"}</definedName>
    <definedName name="Correas_1" localSheetId="4" hidden="1">{"desarrollo",#N/A,FALSE,"Cámara Camión";"resumen",#N/A,FALSE,"Cámara Camión";"eqprod",#N/A,FALSE,"Cámara Camión"}</definedName>
    <definedName name="Correas_1" localSheetId="2" hidden="1">{"desarrollo",#N/A,FALSE,"Cámara Camión";"resumen",#N/A,FALSE,"Cámara Camión";"eqprod",#N/A,FALSE,"Cámara Camión"}</definedName>
    <definedName name="Correas_1" localSheetId="0" hidden="1">{"desarrollo",#N/A,FALSE,"Cámara Camión";"resumen",#N/A,FALSE,"Cámara Camión";"eqprod",#N/A,FALSE,"Cámara Camión"}</definedName>
    <definedName name="Correas_1" localSheetId="6" hidden="1">{"desarrollo",#N/A,FALSE,"Cámara Camión";"resumen",#N/A,FALSE,"Cámara Camión";"eqprod",#N/A,FALSE,"Cámara Camión"}</definedName>
    <definedName name="Correas_1" localSheetId="16" hidden="1">{"desarrollo",#N/A,FALSE,"Cámara Camión";"resumen",#N/A,FALSE,"Cámara Camión";"eqprod",#N/A,FALSE,"Cámara Camión"}</definedName>
    <definedName name="Correas_1" hidden="1">{"desarrollo",#N/A,FALSE,"Cámara Camión";"resumen",#N/A,FALSE,"Cámara Camión";"eqprod",#N/A,FALSE,"Cámara Camión"}</definedName>
    <definedName name="cosots" localSheetId="15" hidden="1">{"Graf_Carga Trab",#N/A,FALSE,"Grafi_Carga Trab";"Graf_Venta Flujo",#N/A,FALSE,"Grafi_Carga Trab"}</definedName>
    <definedName name="cosots" localSheetId="25" hidden="1">{"Graf_Carga Trab",#N/A,FALSE,"Grafi_Carga Trab";"Graf_Venta Flujo",#N/A,FALSE,"Grafi_Carga Trab"}</definedName>
    <definedName name="cosots" localSheetId="24" hidden="1">{"Graf_Carga Trab",#N/A,FALSE,"Grafi_Carga Trab";"Graf_Venta Flujo",#N/A,FALSE,"Grafi_Carga Trab"}</definedName>
    <definedName name="cosots" localSheetId="26" hidden="1">{"Graf_Carga Trab",#N/A,FALSE,"Grafi_Carga Trab";"Graf_Venta Flujo",#N/A,FALSE,"Grafi_Carga Trab"}</definedName>
    <definedName name="cosots" localSheetId="1" hidden="1">{"Graf_Carga Trab",#N/A,FALSE,"Grafi_Carga Trab";"Graf_Venta Flujo",#N/A,FALSE,"Grafi_Carga Trab"}</definedName>
    <definedName name="cosots" localSheetId="4" hidden="1">{"Graf_Carga Trab",#N/A,FALSE,"Grafi_Carga Trab";"Graf_Venta Flujo",#N/A,FALSE,"Grafi_Carga Trab"}</definedName>
    <definedName name="cosots" localSheetId="2" hidden="1">{"Graf_Carga Trab",#N/A,FALSE,"Grafi_Carga Trab";"Graf_Venta Flujo",#N/A,FALSE,"Grafi_Carga Trab"}</definedName>
    <definedName name="cosots" localSheetId="0" hidden="1">{"Graf_Carga Trab",#N/A,FALSE,"Grafi_Carga Trab";"Graf_Venta Flujo",#N/A,FALSE,"Grafi_Carga Trab"}</definedName>
    <definedName name="cosots" localSheetId="6" hidden="1">{"Graf_Carga Trab",#N/A,FALSE,"Grafi_Carga Trab";"Graf_Venta Flujo",#N/A,FALSE,"Grafi_Carga Trab"}</definedName>
    <definedName name="cosots" localSheetId="16" hidden="1">{"Graf_Carga Trab",#N/A,FALSE,"Grafi_Carga Trab";"Graf_Venta Flujo",#N/A,FALSE,"Grafi_Carga Trab"}</definedName>
    <definedName name="cosots" hidden="1">{"Graf_Carga Trab",#N/A,FALSE,"Grafi_Carga Trab";"Graf_Venta Flujo",#N/A,FALSE,"Grafi_Carga Trab"}</definedName>
    <definedName name="costos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UNTER">6</definedName>
    <definedName name="CSZDFF" localSheetId="15" hidden="1">{"CI+GG(BASE)",#N/A,FALSE,"CI+GG(BASE)";"GG",#N/A,FALSE,"CI+GG(BASE)";"CI",#N/A,FALSE,"CI+GG(BASE)"}</definedName>
    <definedName name="CSZDFF" localSheetId="25" hidden="1">{"CI+GG(BASE)",#N/A,FALSE,"CI+GG(BASE)";"GG",#N/A,FALSE,"CI+GG(BASE)";"CI",#N/A,FALSE,"CI+GG(BASE)"}</definedName>
    <definedName name="CSZDFF" localSheetId="24" hidden="1">{"CI+GG(BASE)",#N/A,FALSE,"CI+GG(BASE)";"GG",#N/A,FALSE,"CI+GG(BASE)";"CI",#N/A,FALSE,"CI+GG(BASE)"}</definedName>
    <definedName name="CSZDFF" localSheetId="26" hidden="1">{"CI+GG(BASE)",#N/A,FALSE,"CI+GG(BASE)";"GG",#N/A,FALSE,"CI+GG(BASE)";"CI",#N/A,FALSE,"CI+GG(BASE)"}</definedName>
    <definedName name="CSZDFF" localSheetId="1" hidden="1">{"CI+GG(BASE)",#N/A,FALSE,"CI+GG(BASE)";"GG",#N/A,FALSE,"CI+GG(BASE)";"CI",#N/A,FALSE,"CI+GG(BASE)"}</definedName>
    <definedName name="CSZDFF" localSheetId="4" hidden="1">{"CI+GG(BASE)",#N/A,FALSE,"CI+GG(BASE)";"GG",#N/A,FALSE,"CI+GG(BASE)";"CI",#N/A,FALSE,"CI+GG(BASE)"}</definedName>
    <definedName name="CSZDFF" localSheetId="2" hidden="1">{"CI+GG(BASE)",#N/A,FALSE,"CI+GG(BASE)";"GG",#N/A,FALSE,"CI+GG(BASE)";"CI",#N/A,FALSE,"CI+GG(BASE)"}</definedName>
    <definedName name="CSZDFF" localSheetId="0" hidden="1">{"CI+GG(BASE)",#N/A,FALSE,"CI+GG(BASE)";"GG",#N/A,FALSE,"CI+GG(BASE)";"CI",#N/A,FALSE,"CI+GG(BASE)"}</definedName>
    <definedName name="CSZDFF" localSheetId="6" hidden="1">{"CI+GG(BASE)",#N/A,FALSE,"CI+GG(BASE)";"GG",#N/A,FALSE,"CI+GG(BASE)";"CI",#N/A,FALSE,"CI+GG(BASE)"}</definedName>
    <definedName name="CSZDFF" localSheetId="16" hidden="1">{"CI+GG(BASE)",#N/A,FALSE,"CI+GG(BASE)";"GG",#N/A,FALSE,"CI+GG(BASE)";"CI",#N/A,FALSE,"CI+GG(BASE)"}</definedName>
    <definedName name="CSZDFF" hidden="1">{"CI+GG(BASE)",#N/A,FALSE,"CI+GG(BASE)";"GG",#N/A,FALSE,"CI+GG(BASE)";"CI",#N/A,FALSE,"CI+GG(BASE)"}</definedName>
    <definedName name="CTL.ORDERINGSTATE">0</definedName>
    <definedName name="cub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NIT" localSheetId="15" hidden="1">{#N/A,#N/A,TRUE,"Costos_Subg_Hid"}</definedName>
    <definedName name="CUNIT" localSheetId="25" hidden="1">{#N/A,#N/A,TRUE,"Costos_Subg_Hid"}</definedName>
    <definedName name="CUNIT" localSheetId="24" hidden="1">{#N/A,#N/A,TRUE,"Costos_Subg_Hid"}</definedName>
    <definedName name="CUNIT" localSheetId="26" hidden="1">{#N/A,#N/A,TRUE,"Costos_Subg_Hid"}</definedName>
    <definedName name="CUNIT" localSheetId="1" hidden="1">{#N/A,#N/A,TRUE,"Costos_Subg_Hid"}</definedName>
    <definedName name="CUNIT" localSheetId="4" hidden="1">{#N/A,#N/A,TRUE,"Costos_Subg_Hid"}</definedName>
    <definedName name="CUNIT" localSheetId="2" hidden="1">{#N/A,#N/A,TRUE,"Costos_Subg_Hid"}</definedName>
    <definedName name="CUNIT" localSheetId="0" hidden="1">{#N/A,#N/A,TRUE,"Costos_Subg_Hid"}</definedName>
    <definedName name="CUNIT" localSheetId="6" hidden="1">{#N/A,#N/A,TRUE,"Costos_Subg_Hid"}</definedName>
    <definedName name="CUNIT" localSheetId="16" hidden="1">{#N/A,#N/A,TRUE,"Costos_Subg_Hid"}</definedName>
    <definedName name="CUNIT" hidden="1">{#N/A,#N/A,TRUE,"Costos_Subg_Hid"}</definedName>
    <definedName name="CUNIT_1" hidden="1">{#N/A,#N/A,TRUE,"Costos_Subg_Hid"}</definedName>
    <definedName name="CURVA" hidden="1">{#N/A,#N/A,FALSE,"PXP-TOTAL Modif";"vis2",#N/A,FALSE,"PXP-AÑO";"Vis1",#N/A,FALSE,"PXP-AÑO"}</definedName>
    <definedName name="CURVA_1" hidden="1">{#N/A,#N/A,FALSE,"PXP-TOTAL Modif";"vis2",#N/A,FALSE,"PXP-AÑO";"Vis1",#N/A,FALSE,"PXP-AÑO"}</definedName>
    <definedName name="cv" localSheetId="15" hidden="1">{#N/A,#N/A,TRUE,"LP-CO2X"}</definedName>
    <definedName name="cv" localSheetId="25" hidden="1">{#N/A,#N/A,TRUE,"LP-CO2X"}</definedName>
    <definedName name="cv" localSheetId="24" hidden="1">{#N/A,#N/A,TRUE,"LP-CO2X"}</definedName>
    <definedName name="cv" localSheetId="26" hidden="1">{#N/A,#N/A,TRUE,"LP-CO2X"}</definedName>
    <definedName name="cv" localSheetId="1" hidden="1">{#N/A,#N/A,TRUE,"LP-CO2X"}</definedName>
    <definedName name="cv" localSheetId="4" hidden="1">{#N/A,#N/A,TRUE,"LP-CO2X"}</definedName>
    <definedName name="cv" localSheetId="2" hidden="1">{#N/A,#N/A,TRUE,"LP-CO2X"}</definedName>
    <definedName name="cv" localSheetId="0" hidden="1">{#N/A,#N/A,TRUE,"LP-CO2X"}</definedName>
    <definedName name="cv" localSheetId="6" hidden="1">{#N/A,#N/A,TRUE,"LP-CO2X"}</definedName>
    <definedName name="cv" localSheetId="16" hidden="1">{#N/A,#N/A,TRUE,"LP-CO2X"}</definedName>
    <definedName name="cv" hidden="1">{#N/A,#N/A,TRUE,"LP-CO2X"}</definedName>
    <definedName name="cv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wvu.ROLLING._.3._.MONTH._.FCST." hidden="1">[9]Personnel!#REF!,[9]Personnel!#REF!</definedName>
    <definedName name="cxzczxcz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Z" hidden="1">{"'DMBL'!$A$1:$N$83","'DMBL'!$A$6:$B$83"}</definedName>
    <definedName name="czx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zxx" localSheetId="15" hidden="1">{#N/A,#N/A,FALSE,"Total_OC015";#N/A,#N/A,FALSE,"ADMIN";#N/A,#N/A,FALSE,"PROCES";#N/A,#N/A,FALSE,"mecan";#N/A,#N/A,FALSE,"civil";#N/A,#N/A,FALSE,"CAÑER";#N/A,#N/A,FALSE,"ELEC";#N/A,#N/A,FALSE,"INSTR"}</definedName>
    <definedName name="czxx" localSheetId="25" hidden="1">{#N/A,#N/A,FALSE,"Total_OC015";#N/A,#N/A,FALSE,"ADMIN";#N/A,#N/A,FALSE,"PROCES";#N/A,#N/A,FALSE,"mecan";#N/A,#N/A,FALSE,"civil";#N/A,#N/A,FALSE,"CAÑER";#N/A,#N/A,FALSE,"ELEC";#N/A,#N/A,FALSE,"INSTR"}</definedName>
    <definedName name="czxx" localSheetId="24" hidden="1">{#N/A,#N/A,FALSE,"Total_OC015";#N/A,#N/A,FALSE,"ADMIN";#N/A,#N/A,FALSE,"PROCES";#N/A,#N/A,FALSE,"mecan";#N/A,#N/A,FALSE,"civil";#N/A,#N/A,FALSE,"CAÑER";#N/A,#N/A,FALSE,"ELEC";#N/A,#N/A,FALSE,"INSTR"}</definedName>
    <definedName name="czxx" localSheetId="26" hidden="1">{#N/A,#N/A,FALSE,"Total_OC015";#N/A,#N/A,FALSE,"ADMIN";#N/A,#N/A,FALSE,"PROCES";#N/A,#N/A,FALSE,"mecan";#N/A,#N/A,FALSE,"civil";#N/A,#N/A,FALSE,"CAÑER";#N/A,#N/A,FALSE,"ELEC";#N/A,#N/A,FALSE,"INSTR"}</definedName>
    <definedName name="czxx" localSheetId="1" hidden="1">{#N/A,#N/A,FALSE,"Total_OC015";#N/A,#N/A,FALSE,"ADMIN";#N/A,#N/A,FALSE,"PROCES";#N/A,#N/A,FALSE,"mecan";#N/A,#N/A,FALSE,"civil";#N/A,#N/A,FALSE,"CAÑER";#N/A,#N/A,FALSE,"ELEC";#N/A,#N/A,FALSE,"INSTR"}</definedName>
    <definedName name="czxx" localSheetId="4" hidden="1">{#N/A,#N/A,FALSE,"Total_OC015";#N/A,#N/A,FALSE,"ADMIN";#N/A,#N/A,FALSE,"PROCES";#N/A,#N/A,FALSE,"mecan";#N/A,#N/A,FALSE,"civil";#N/A,#N/A,FALSE,"CAÑER";#N/A,#N/A,FALSE,"ELEC";#N/A,#N/A,FALSE,"INSTR"}</definedName>
    <definedName name="czxx" localSheetId="2" hidden="1">{#N/A,#N/A,FALSE,"Total_OC015";#N/A,#N/A,FALSE,"ADMIN";#N/A,#N/A,FALSE,"PROCES";#N/A,#N/A,FALSE,"mecan";#N/A,#N/A,FALSE,"civil";#N/A,#N/A,FALSE,"CAÑER";#N/A,#N/A,FALSE,"ELEC";#N/A,#N/A,FALSE,"INSTR"}</definedName>
    <definedName name="czxx" localSheetId="0" hidden="1">{#N/A,#N/A,FALSE,"Total_OC015";#N/A,#N/A,FALSE,"ADMIN";#N/A,#N/A,FALSE,"PROCES";#N/A,#N/A,FALSE,"mecan";#N/A,#N/A,FALSE,"civil";#N/A,#N/A,FALSE,"CAÑER";#N/A,#N/A,FALSE,"ELEC";#N/A,#N/A,FALSE,"INSTR"}</definedName>
    <definedName name="czxx" localSheetId="6" hidden="1">{#N/A,#N/A,FALSE,"Total_OC015";#N/A,#N/A,FALSE,"ADMIN";#N/A,#N/A,FALSE,"PROCES";#N/A,#N/A,FALSE,"mecan";#N/A,#N/A,FALSE,"civil";#N/A,#N/A,FALSE,"CAÑER";#N/A,#N/A,FALSE,"ELEC";#N/A,#N/A,FALSE,"INSTR"}</definedName>
    <definedName name="czxx" localSheetId="16" hidden="1">{#N/A,#N/A,FALSE,"Total_OC015";#N/A,#N/A,FALSE,"ADMIN";#N/A,#N/A,FALSE,"PROCES";#N/A,#N/A,FALSE,"mecan";#N/A,#N/A,FALSE,"civil";#N/A,#N/A,FALSE,"CAÑER";#N/A,#N/A,FALSE,"ELEC";#N/A,#N/A,FALSE,"INSTR"}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czxx_1" hidden="1">{#N/A,#N/A,FALSE,"Total_OC015";#N/A,#N/A,FALSE,"ADMIN";#N/A,#N/A,FALSE,"PROCES";#N/A,#N/A,FALSE,"mecan";#N/A,#N/A,FALSE,"civil";#N/A,#N/A,FALSE,"CAÑER";#N/A,#N/A,FALSE,"ELEC";#N/A,#N/A,FALSE,"INSTR"}</definedName>
    <definedName name="d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_1" localSheetId="15" hidden="1">{#N/A,#N/A,TRUE,"Est. de Fact.";#N/A,#N/A,TRUE,"Capitulo 19";#N/A,#N/A,TRUE,"Proyecto P855"}</definedName>
    <definedName name="d_1" localSheetId="25" hidden="1">{#N/A,#N/A,TRUE,"Est. de Fact.";#N/A,#N/A,TRUE,"Capitulo 19";#N/A,#N/A,TRUE,"Proyecto P855"}</definedName>
    <definedName name="d_1" localSheetId="24" hidden="1">{#N/A,#N/A,TRUE,"Est. de Fact.";#N/A,#N/A,TRUE,"Capitulo 19";#N/A,#N/A,TRUE,"Proyecto P855"}</definedName>
    <definedName name="d_1" localSheetId="26" hidden="1">{#N/A,#N/A,TRUE,"Est. de Fact.";#N/A,#N/A,TRUE,"Capitulo 19";#N/A,#N/A,TRUE,"Proyecto P855"}</definedName>
    <definedName name="d_1" localSheetId="1" hidden="1">{#N/A,#N/A,TRUE,"Est. de Fact.";#N/A,#N/A,TRUE,"Capitulo 19";#N/A,#N/A,TRUE,"Proyecto P855"}</definedName>
    <definedName name="d_1" localSheetId="4" hidden="1">{#N/A,#N/A,TRUE,"Est. de Fact.";#N/A,#N/A,TRUE,"Capitulo 19";#N/A,#N/A,TRUE,"Proyecto P855"}</definedName>
    <definedName name="d_1" localSheetId="2" hidden="1">{#N/A,#N/A,TRUE,"Est. de Fact.";#N/A,#N/A,TRUE,"Capitulo 19";#N/A,#N/A,TRUE,"Proyecto P855"}</definedName>
    <definedName name="d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_1" localSheetId="6" hidden="1">{#N/A,#N/A,TRUE,"Est. de Fact.";#N/A,#N/A,TRUE,"Capitulo 19";#N/A,#N/A,TRUE,"Proyecto P855"}</definedName>
    <definedName name="d_1" localSheetId="16" hidden="1">{#N/A,#N/A,TRUE,"Est. de Fact.";#N/A,#N/A,TRUE,"Capitulo 19";#N/A,#N/A,TRUE,"Proyecto P855"}</definedName>
    <definedName name="d_1" hidden="1">{#N/A,#N/A,TRUE,"Est. de Fact.";#N/A,#N/A,TRUE,"Capitulo 19";#N/A,#N/A,TRUE,"Proyecto P855"}</definedName>
    <definedName name="d_2" localSheetId="15" hidden="1">{#N/A,#N/A,TRUE,"Est. de Fact.";#N/A,#N/A,TRUE,"Capitulo 19";#N/A,#N/A,TRUE,"Proyecto P855"}</definedName>
    <definedName name="d_2" localSheetId="25" hidden="1">{#N/A,#N/A,TRUE,"Est. de Fact.";#N/A,#N/A,TRUE,"Capitulo 19";#N/A,#N/A,TRUE,"Proyecto P855"}</definedName>
    <definedName name="d_2" localSheetId="24" hidden="1">{#N/A,#N/A,TRUE,"Est. de Fact.";#N/A,#N/A,TRUE,"Capitulo 19";#N/A,#N/A,TRUE,"Proyecto P855"}</definedName>
    <definedName name="d_2" localSheetId="26" hidden="1">{#N/A,#N/A,TRUE,"Est. de Fact.";#N/A,#N/A,TRUE,"Capitulo 19";#N/A,#N/A,TRUE,"Proyecto P855"}</definedName>
    <definedName name="d_2" localSheetId="1" hidden="1">{#N/A,#N/A,TRUE,"Est. de Fact.";#N/A,#N/A,TRUE,"Capitulo 19";#N/A,#N/A,TRUE,"Proyecto P855"}</definedName>
    <definedName name="d_2" localSheetId="4" hidden="1">{#N/A,#N/A,TRUE,"Est. de Fact.";#N/A,#N/A,TRUE,"Capitulo 19";#N/A,#N/A,TRUE,"Proyecto P855"}</definedName>
    <definedName name="d_2" localSheetId="2" hidden="1">{#N/A,#N/A,TRUE,"Est. de Fact.";#N/A,#N/A,TRUE,"Capitulo 19";#N/A,#N/A,TRUE,"Proyecto P855"}</definedName>
    <definedName name="d_2" localSheetId="0" hidden="1">{#N/A,#N/A,TRUE,"Est. de Fact.";#N/A,#N/A,TRUE,"Capitulo 19";#N/A,#N/A,TRUE,"Proyecto P855"}</definedName>
    <definedName name="d_2" localSheetId="6" hidden="1">{#N/A,#N/A,TRUE,"Est. de Fact.";#N/A,#N/A,TRUE,"Capitulo 19";#N/A,#N/A,TRUE,"Proyecto P855"}</definedName>
    <definedName name="d_2" localSheetId="16" hidden="1">{#N/A,#N/A,TRUE,"Est. de Fact.";#N/A,#N/A,TRUE,"Capitulo 19";#N/A,#N/A,TRUE,"Proyecto P855"}</definedName>
    <definedName name="d_2" hidden="1">{#N/A,#N/A,TRUE,"Est. de Fact.";#N/A,#N/A,TRUE,"Capitulo 19";#N/A,#N/A,TRUE,"Proyecto P855"}</definedName>
    <definedName name="d_3" localSheetId="15" hidden="1">{#N/A,#N/A,TRUE,"Est. de Fact.";#N/A,#N/A,TRUE,"Capitulo 19";#N/A,#N/A,TRUE,"Proyecto P855"}</definedName>
    <definedName name="d_3" localSheetId="25" hidden="1">{#N/A,#N/A,TRUE,"Est. de Fact.";#N/A,#N/A,TRUE,"Capitulo 19";#N/A,#N/A,TRUE,"Proyecto P855"}</definedName>
    <definedName name="d_3" localSheetId="24" hidden="1">{#N/A,#N/A,TRUE,"Est. de Fact.";#N/A,#N/A,TRUE,"Capitulo 19";#N/A,#N/A,TRUE,"Proyecto P855"}</definedName>
    <definedName name="d_3" localSheetId="26" hidden="1">{#N/A,#N/A,TRUE,"Est. de Fact.";#N/A,#N/A,TRUE,"Capitulo 19";#N/A,#N/A,TRUE,"Proyecto P855"}</definedName>
    <definedName name="d_3" localSheetId="1" hidden="1">{#N/A,#N/A,TRUE,"Est. de Fact.";#N/A,#N/A,TRUE,"Capitulo 19";#N/A,#N/A,TRUE,"Proyecto P855"}</definedName>
    <definedName name="d_3" localSheetId="4" hidden="1">{#N/A,#N/A,TRUE,"Est. de Fact.";#N/A,#N/A,TRUE,"Capitulo 19";#N/A,#N/A,TRUE,"Proyecto P855"}</definedName>
    <definedName name="d_3" localSheetId="2" hidden="1">{#N/A,#N/A,TRUE,"Est. de Fact.";#N/A,#N/A,TRUE,"Capitulo 19";#N/A,#N/A,TRUE,"Proyecto P855"}</definedName>
    <definedName name="d_3" localSheetId="0" hidden="1">{#N/A,#N/A,TRUE,"Est. de Fact.";#N/A,#N/A,TRUE,"Capitulo 19";#N/A,#N/A,TRUE,"Proyecto P855"}</definedName>
    <definedName name="d_3" localSheetId="6" hidden="1">{#N/A,#N/A,TRUE,"Est. de Fact.";#N/A,#N/A,TRUE,"Capitulo 19";#N/A,#N/A,TRUE,"Proyecto P855"}</definedName>
    <definedName name="d_3" localSheetId="16" hidden="1">{#N/A,#N/A,TRUE,"Est. de Fact.";#N/A,#N/A,TRUE,"Capitulo 19";#N/A,#N/A,TRUE,"Proyecto P855"}</definedName>
    <definedName name="d_3" hidden="1">{#N/A,#N/A,TRUE,"Est. de Fact.";#N/A,#N/A,TRUE,"Capitulo 19";#N/A,#N/A,TRUE,"Proyecto P855"}</definedName>
    <definedName name="d_4" localSheetId="15" hidden="1">{#N/A,#N/A,TRUE,"Est. de Fact.";#N/A,#N/A,TRUE,"Capitulo 19";#N/A,#N/A,TRUE,"Proyecto P855"}</definedName>
    <definedName name="d_4" localSheetId="25" hidden="1">{#N/A,#N/A,TRUE,"Est. de Fact.";#N/A,#N/A,TRUE,"Capitulo 19";#N/A,#N/A,TRUE,"Proyecto P855"}</definedName>
    <definedName name="d_4" localSheetId="24" hidden="1">{#N/A,#N/A,TRUE,"Est. de Fact.";#N/A,#N/A,TRUE,"Capitulo 19";#N/A,#N/A,TRUE,"Proyecto P855"}</definedName>
    <definedName name="d_4" localSheetId="26" hidden="1">{#N/A,#N/A,TRUE,"Est. de Fact.";#N/A,#N/A,TRUE,"Capitulo 19";#N/A,#N/A,TRUE,"Proyecto P855"}</definedName>
    <definedName name="d_4" localSheetId="1" hidden="1">{#N/A,#N/A,TRUE,"Est. de Fact.";#N/A,#N/A,TRUE,"Capitulo 19";#N/A,#N/A,TRUE,"Proyecto P855"}</definedName>
    <definedName name="d_4" localSheetId="4" hidden="1">{#N/A,#N/A,TRUE,"Est. de Fact.";#N/A,#N/A,TRUE,"Capitulo 19";#N/A,#N/A,TRUE,"Proyecto P855"}</definedName>
    <definedName name="d_4" localSheetId="2" hidden="1">{#N/A,#N/A,TRUE,"Est. de Fact.";#N/A,#N/A,TRUE,"Capitulo 19";#N/A,#N/A,TRUE,"Proyecto P855"}</definedName>
    <definedName name="d_4" localSheetId="0" hidden="1">{#N/A,#N/A,TRUE,"Est. de Fact.";#N/A,#N/A,TRUE,"Capitulo 19";#N/A,#N/A,TRUE,"Proyecto P855"}</definedName>
    <definedName name="d_4" localSheetId="6" hidden="1">{#N/A,#N/A,TRUE,"Est. de Fact.";#N/A,#N/A,TRUE,"Capitulo 19";#N/A,#N/A,TRUE,"Proyecto P855"}</definedName>
    <definedName name="d_4" localSheetId="16" hidden="1">{#N/A,#N/A,TRUE,"Est. de Fact.";#N/A,#N/A,TRUE,"Capitulo 19";#N/A,#N/A,TRUE,"Proyecto P855"}</definedName>
    <definedName name="d_4" hidden="1">{#N/A,#N/A,TRUE,"Est. de Fact.";#N/A,#N/A,TRUE,"Capitulo 19";#N/A,#N/A,TRUE,"Proyecto P855"}</definedName>
    <definedName name="d_5" localSheetId="15" hidden="1">{#N/A,#N/A,TRUE,"Est. de Fact.";#N/A,#N/A,TRUE,"Capitulo 19";#N/A,#N/A,TRUE,"Proyecto P855"}</definedName>
    <definedName name="d_5" localSheetId="25" hidden="1">{#N/A,#N/A,TRUE,"Est. de Fact.";#N/A,#N/A,TRUE,"Capitulo 19";#N/A,#N/A,TRUE,"Proyecto P855"}</definedName>
    <definedName name="d_5" localSheetId="24" hidden="1">{#N/A,#N/A,TRUE,"Est. de Fact.";#N/A,#N/A,TRUE,"Capitulo 19";#N/A,#N/A,TRUE,"Proyecto P855"}</definedName>
    <definedName name="d_5" localSheetId="26" hidden="1">{#N/A,#N/A,TRUE,"Est. de Fact.";#N/A,#N/A,TRUE,"Capitulo 19";#N/A,#N/A,TRUE,"Proyecto P855"}</definedName>
    <definedName name="d_5" localSheetId="1" hidden="1">{#N/A,#N/A,TRUE,"Est. de Fact.";#N/A,#N/A,TRUE,"Capitulo 19";#N/A,#N/A,TRUE,"Proyecto P855"}</definedName>
    <definedName name="d_5" localSheetId="4" hidden="1">{#N/A,#N/A,TRUE,"Est. de Fact.";#N/A,#N/A,TRUE,"Capitulo 19";#N/A,#N/A,TRUE,"Proyecto P855"}</definedName>
    <definedName name="d_5" localSheetId="2" hidden="1">{#N/A,#N/A,TRUE,"Est. de Fact.";#N/A,#N/A,TRUE,"Capitulo 19";#N/A,#N/A,TRUE,"Proyecto P855"}</definedName>
    <definedName name="d_5" localSheetId="0" hidden="1">{#N/A,#N/A,TRUE,"Est. de Fact.";#N/A,#N/A,TRUE,"Capitulo 19";#N/A,#N/A,TRUE,"Proyecto P855"}</definedName>
    <definedName name="d_5" localSheetId="6" hidden="1">{#N/A,#N/A,TRUE,"Est. de Fact.";#N/A,#N/A,TRUE,"Capitulo 19";#N/A,#N/A,TRUE,"Proyecto P855"}</definedName>
    <definedName name="d_5" localSheetId="16" hidden="1">{#N/A,#N/A,TRUE,"Est. de Fact.";#N/A,#N/A,TRUE,"Capitulo 19";#N/A,#N/A,TRUE,"Proyecto P855"}</definedName>
    <definedName name="d_5" hidden="1">{#N/A,#N/A,TRUE,"Est. de Fact.";#N/A,#N/A,TRUE,"Capitulo 19";#N/A,#N/A,TRUE,"Proyecto P855"}</definedName>
    <definedName name="dad" localSheetId="15" hidden="1">{#N/A,#N/A,FALSE,"Total_OC015";#N/A,#N/A,FALSE,"ADMIN";#N/A,#N/A,FALSE,"PROCES";#N/A,#N/A,FALSE,"mecan";#N/A,#N/A,FALSE,"civil";#N/A,#N/A,FALSE,"CAÑER";#N/A,#N/A,FALSE,"ELEC";#N/A,#N/A,FALSE,"INSTR"}</definedName>
    <definedName name="dad" localSheetId="25" hidden="1">{#N/A,#N/A,FALSE,"Total_OC015";#N/A,#N/A,FALSE,"ADMIN";#N/A,#N/A,FALSE,"PROCES";#N/A,#N/A,FALSE,"mecan";#N/A,#N/A,FALSE,"civil";#N/A,#N/A,FALSE,"CAÑER";#N/A,#N/A,FALSE,"ELEC";#N/A,#N/A,FALSE,"INSTR"}</definedName>
    <definedName name="dad" localSheetId="24" hidden="1">{#N/A,#N/A,FALSE,"Total_OC015";#N/A,#N/A,FALSE,"ADMIN";#N/A,#N/A,FALSE,"PROCES";#N/A,#N/A,FALSE,"mecan";#N/A,#N/A,FALSE,"civil";#N/A,#N/A,FALSE,"CAÑER";#N/A,#N/A,FALSE,"ELEC";#N/A,#N/A,FALSE,"INSTR"}</definedName>
    <definedName name="dad" localSheetId="26" hidden="1">{#N/A,#N/A,FALSE,"Total_OC015";#N/A,#N/A,FALSE,"ADMIN";#N/A,#N/A,FALSE,"PROCES";#N/A,#N/A,FALSE,"mecan";#N/A,#N/A,FALSE,"civil";#N/A,#N/A,FALSE,"CAÑER";#N/A,#N/A,FALSE,"ELEC";#N/A,#N/A,FALSE,"INSTR"}</definedName>
    <definedName name="dad" localSheetId="1" hidden="1">{#N/A,#N/A,FALSE,"Total_OC015";#N/A,#N/A,FALSE,"ADMIN";#N/A,#N/A,FALSE,"PROCES";#N/A,#N/A,FALSE,"mecan";#N/A,#N/A,FALSE,"civil";#N/A,#N/A,FALSE,"CAÑER";#N/A,#N/A,FALSE,"ELEC";#N/A,#N/A,FALSE,"INSTR"}</definedName>
    <definedName name="dad" localSheetId="4" hidden="1">{#N/A,#N/A,FALSE,"Total_OC015";#N/A,#N/A,FALSE,"ADMIN";#N/A,#N/A,FALSE,"PROCES";#N/A,#N/A,FALSE,"mecan";#N/A,#N/A,FALSE,"civil";#N/A,#N/A,FALSE,"CAÑER";#N/A,#N/A,FALSE,"ELEC";#N/A,#N/A,FALSE,"INSTR"}</definedName>
    <definedName name="dad" localSheetId="2" hidden="1">{#N/A,#N/A,FALSE,"Total_OC015";#N/A,#N/A,FALSE,"ADMIN";#N/A,#N/A,FALSE,"PROCES";#N/A,#N/A,FALSE,"mecan";#N/A,#N/A,FALSE,"civil";#N/A,#N/A,FALSE,"CAÑER";#N/A,#N/A,FALSE,"ELEC";#N/A,#N/A,FALSE,"INSTR"}</definedName>
    <definedName name="dad" localSheetId="0" hidden="1">{#N/A,#N/A,FALSE,"Total_OC015";#N/A,#N/A,FALSE,"ADMIN";#N/A,#N/A,FALSE,"PROCES";#N/A,#N/A,FALSE,"mecan";#N/A,#N/A,FALSE,"civil";#N/A,#N/A,FALSE,"CAÑER";#N/A,#N/A,FALSE,"ELEC";#N/A,#N/A,FALSE,"INSTR"}</definedName>
    <definedName name="dad" localSheetId="6" hidden="1">{#N/A,#N/A,FALSE,"Total_OC015";#N/A,#N/A,FALSE,"ADMIN";#N/A,#N/A,FALSE,"PROCES";#N/A,#N/A,FALSE,"mecan";#N/A,#N/A,FALSE,"civil";#N/A,#N/A,FALSE,"CAÑER";#N/A,#N/A,FALSE,"ELEC";#N/A,#N/A,FALSE,"INSTR"}</definedName>
    <definedName name="dad" localSheetId="16" hidden="1">{#N/A,#N/A,FALSE,"Total_OC015";#N/A,#N/A,FALSE,"ADMIN";#N/A,#N/A,FALSE,"PROCES";#N/A,#N/A,FALSE,"mecan";#N/A,#N/A,FALSE,"civil";#N/A,#N/A,FALSE,"CAÑER";#N/A,#N/A,FALSE,"ELEC";#N/A,#N/A,FALSE,"INSTR"}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asd" localSheetId="15" hidden="1">{#N/A,#N/A,FALSE,"Costos_Elem_Hid";#N/A,#N/A,FALSE,"Costos_Elem_Hid";#N/A,#N/A,FALSE,"Costos_Elem_Hid"}</definedName>
    <definedName name="dadasd" localSheetId="25" hidden="1">{#N/A,#N/A,FALSE,"Costos_Elem_Hid";#N/A,#N/A,FALSE,"Costos_Elem_Hid";#N/A,#N/A,FALSE,"Costos_Elem_Hid"}</definedName>
    <definedName name="dadasd" localSheetId="24" hidden="1">{#N/A,#N/A,FALSE,"Costos_Elem_Hid";#N/A,#N/A,FALSE,"Costos_Elem_Hid";#N/A,#N/A,FALSE,"Costos_Elem_Hid"}</definedName>
    <definedName name="dadasd" localSheetId="26" hidden="1">{#N/A,#N/A,FALSE,"Costos_Elem_Hid";#N/A,#N/A,FALSE,"Costos_Elem_Hid";#N/A,#N/A,FALSE,"Costos_Elem_Hid"}</definedName>
    <definedName name="dadasd" localSheetId="1" hidden="1">{#N/A,#N/A,FALSE,"Costos_Elem_Hid";#N/A,#N/A,FALSE,"Costos_Elem_Hid";#N/A,#N/A,FALSE,"Costos_Elem_Hid"}</definedName>
    <definedName name="dadasd" localSheetId="4" hidden="1">{#N/A,#N/A,FALSE,"Costos_Elem_Hid";#N/A,#N/A,FALSE,"Costos_Elem_Hid";#N/A,#N/A,FALSE,"Costos_Elem_Hid"}</definedName>
    <definedName name="dadasd" localSheetId="2" hidden="1">{#N/A,#N/A,FALSE,"Costos_Elem_Hid";#N/A,#N/A,FALSE,"Costos_Elem_Hid";#N/A,#N/A,FALSE,"Costos_Elem_Hid"}</definedName>
    <definedName name="dadasd" localSheetId="0" hidden="1">{#N/A,#N/A,FALSE,"Costos_Elem_Hid";#N/A,#N/A,FALSE,"Costos_Elem_Hid";#N/A,#N/A,FALSE,"Costos_Elem_Hid"}</definedName>
    <definedName name="dadasd" localSheetId="6" hidden="1">{#N/A,#N/A,FALSE,"Costos_Elem_Hid";#N/A,#N/A,FALSE,"Costos_Elem_Hid";#N/A,#N/A,FALSE,"Costos_Elem_Hid"}</definedName>
    <definedName name="dadasd" localSheetId="16" hidden="1">{#N/A,#N/A,FALSE,"Costos_Elem_Hid";#N/A,#N/A,FALSE,"Costos_Elem_Hid";#N/A,#N/A,FALSE,"Costos_Elem_Hid"}</definedName>
    <definedName name="dadasd" hidden="1">{#N/A,#N/A,FALSE,"Costos_Elem_Hid";#N/A,#N/A,FALSE,"Costos_Elem_Hid";#N/A,#N/A,FALSE,"Costos_Elem_Hid"}</definedName>
    <definedName name="dadasd_1" hidden="1">{#N/A,#N/A,FALSE,"Costos_Elem_Hid";#N/A,#N/A,FALSE,"Costos_Elem_Hid";#N/A,#N/A,FALSE,"Costos_Elem_Hid"}</definedName>
    <definedName name="dasdsd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asdsd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asdsd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asdsd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asds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asdsd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asds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asds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asdsd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asdsd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asds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atos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s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vcas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cas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cas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cas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ca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cas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ca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ca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cas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cas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ca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cas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CD" hidden="1">{#N/A,#N/A,FALSE,"US$";#N/A,#N/A,FALSE,"SUMMARY";#N/A,#N/A,FALSE,"DET.SUMM";#N/A,#N/A,FALSE,"BACK-UP";#N/A,#N/A,FALSE,"INDIRECTS"}</definedName>
    <definedName name="dcfADScf" localSheetId="15" hidden="1">{#N/A,#N/A,FALSE,"Total_OC015";#N/A,#N/A,FALSE,"ADMIN";#N/A,#N/A,FALSE,"PROCES";#N/A,#N/A,FALSE,"mecan";#N/A,#N/A,FALSE,"civil";#N/A,#N/A,FALSE,"CAÑER";#N/A,#N/A,FALSE,"ELEC";#N/A,#N/A,FALSE,"INSTR"}</definedName>
    <definedName name="dcfADScf" localSheetId="25" hidden="1">{#N/A,#N/A,FALSE,"Total_OC015";#N/A,#N/A,FALSE,"ADMIN";#N/A,#N/A,FALSE,"PROCES";#N/A,#N/A,FALSE,"mecan";#N/A,#N/A,FALSE,"civil";#N/A,#N/A,FALSE,"CAÑER";#N/A,#N/A,FALSE,"ELEC";#N/A,#N/A,FALSE,"INSTR"}</definedName>
    <definedName name="dcfADScf" localSheetId="24" hidden="1">{#N/A,#N/A,FALSE,"Total_OC015";#N/A,#N/A,FALSE,"ADMIN";#N/A,#N/A,FALSE,"PROCES";#N/A,#N/A,FALSE,"mecan";#N/A,#N/A,FALSE,"civil";#N/A,#N/A,FALSE,"CAÑER";#N/A,#N/A,FALSE,"ELEC";#N/A,#N/A,FALSE,"INSTR"}</definedName>
    <definedName name="dcfADScf" localSheetId="26" hidden="1">{#N/A,#N/A,FALSE,"Total_OC015";#N/A,#N/A,FALSE,"ADMIN";#N/A,#N/A,FALSE,"PROCES";#N/A,#N/A,FALSE,"mecan";#N/A,#N/A,FALSE,"civil";#N/A,#N/A,FALSE,"CAÑER";#N/A,#N/A,FALSE,"ELEC";#N/A,#N/A,FALSE,"INSTR"}</definedName>
    <definedName name="dcfADScf" localSheetId="1" hidden="1">{#N/A,#N/A,FALSE,"Total_OC015";#N/A,#N/A,FALSE,"ADMIN";#N/A,#N/A,FALSE,"PROCES";#N/A,#N/A,FALSE,"mecan";#N/A,#N/A,FALSE,"civil";#N/A,#N/A,FALSE,"CAÑER";#N/A,#N/A,FALSE,"ELEC";#N/A,#N/A,FALSE,"INSTR"}</definedName>
    <definedName name="dcfADScf" localSheetId="4" hidden="1">{#N/A,#N/A,FALSE,"Total_OC015";#N/A,#N/A,FALSE,"ADMIN";#N/A,#N/A,FALSE,"PROCES";#N/A,#N/A,FALSE,"mecan";#N/A,#N/A,FALSE,"civil";#N/A,#N/A,FALSE,"CAÑER";#N/A,#N/A,FALSE,"ELEC";#N/A,#N/A,FALSE,"INSTR"}</definedName>
    <definedName name="dcfADScf" localSheetId="2" hidden="1">{#N/A,#N/A,FALSE,"Total_OC015";#N/A,#N/A,FALSE,"ADMIN";#N/A,#N/A,FALSE,"PROCES";#N/A,#N/A,FALSE,"mecan";#N/A,#N/A,FALSE,"civil";#N/A,#N/A,FALSE,"CAÑER";#N/A,#N/A,FALSE,"ELEC";#N/A,#N/A,FALSE,"INSTR"}</definedName>
    <definedName name="dcfADScf" localSheetId="0" hidden="1">{#N/A,#N/A,FALSE,"Total_OC015";#N/A,#N/A,FALSE,"ADMIN";#N/A,#N/A,FALSE,"PROCES";#N/A,#N/A,FALSE,"mecan";#N/A,#N/A,FALSE,"civil";#N/A,#N/A,FALSE,"CAÑER";#N/A,#N/A,FALSE,"ELEC";#N/A,#N/A,FALSE,"INSTR"}</definedName>
    <definedName name="dcfADScf" localSheetId="6" hidden="1">{#N/A,#N/A,FALSE,"Total_OC015";#N/A,#N/A,FALSE,"ADMIN";#N/A,#N/A,FALSE,"PROCES";#N/A,#N/A,FALSE,"mecan";#N/A,#N/A,FALSE,"civil";#N/A,#N/A,FALSE,"CAÑER";#N/A,#N/A,FALSE,"ELEC";#N/A,#N/A,FALSE,"INSTR"}</definedName>
    <definedName name="dcfADScf" localSheetId="16" hidden="1">{#N/A,#N/A,FALSE,"Total_OC015";#N/A,#N/A,FALSE,"ADMIN";#N/A,#N/A,FALSE,"PROCES";#N/A,#N/A,FALSE,"mecan";#N/A,#N/A,FALSE,"civil";#N/A,#N/A,FALSE,"CAÑER";#N/A,#N/A,FALSE,"ELEC";#N/A,#N/A,FALSE,"INSTR"}</definedName>
    <definedName name="dcfADScf" hidden="1">{#N/A,#N/A,FALSE,"Total_OC015";#N/A,#N/A,FALSE,"ADMIN";#N/A,#N/A,FALSE,"PROCES";#N/A,#N/A,FALSE,"mecan";#N/A,#N/A,FALSE,"civil";#N/A,#N/A,FALSE,"CAÑER";#N/A,#N/A,FALSE,"ELEC";#N/A,#N/A,FALSE,"INSTR"}</definedName>
    <definedName name="dcfADScf_1" hidden="1">{#N/A,#N/A,FALSE,"Total_OC015";#N/A,#N/A,FALSE,"ADMIN";#N/A,#N/A,FALSE,"PROCES";#N/A,#N/A,FALSE,"mecan";#N/A,#N/A,FALSE,"civil";#N/A,#N/A,FALSE,"CAÑER";#N/A,#N/A,FALSE,"ELEC";#N/A,#N/A,FALSE,"INSTR"}</definedName>
    <definedName name="DCN" hidden="1">{#N/A,#N/A,TRUE,"Costos_Subg_Hid"}</definedName>
    <definedName name="DCN_1" hidden="1">{#N/A,#N/A,TRUE,"Costos_Subg_Hid"}</definedName>
    <definedName name="DCWC" localSheetId="15" hidden="1">{"CI+GG(BASE)",#N/A,FALSE,"CI+GG(BASE)";"GG",#N/A,FALSE,"CI+GG(BASE)";"CI",#N/A,FALSE,"CI+GG(BASE)"}</definedName>
    <definedName name="DCWC" localSheetId="25" hidden="1">{"CI+GG(BASE)",#N/A,FALSE,"CI+GG(BASE)";"GG",#N/A,FALSE,"CI+GG(BASE)";"CI",#N/A,FALSE,"CI+GG(BASE)"}</definedName>
    <definedName name="DCWC" localSheetId="24" hidden="1">{"CI+GG(BASE)",#N/A,FALSE,"CI+GG(BASE)";"GG",#N/A,FALSE,"CI+GG(BASE)";"CI",#N/A,FALSE,"CI+GG(BASE)"}</definedName>
    <definedName name="DCWC" localSheetId="26" hidden="1">{"CI+GG(BASE)",#N/A,FALSE,"CI+GG(BASE)";"GG",#N/A,FALSE,"CI+GG(BASE)";"CI",#N/A,FALSE,"CI+GG(BASE)"}</definedName>
    <definedName name="DCWC" localSheetId="1" hidden="1">{"CI+GG(BASE)",#N/A,FALSE,"CI+GG(BASE)";"GG",#N/A,FALSE,"CI+GG(BASE)";"CI",#N/A,FALSE,"CI+GG(BASE)"}</definedName>
    <definedName name="DCWC" localSheetId="4" hidden="1">{"CI+GG(BASE)",#N/A,FALSE,"CI+GG(BASE)";"GG",#N/A,FALSE,"CI+GG(BASE)";"CI",#N/A,FALSE,"CI+GG(BASE)"}</definedName>
    <definedName name="DCWC" localSheetId="2" hidden="1">{"CI+GG(BASE)",#N/A,FALSE,"CI+GG(BASE)";"GG",#N/A,FALSE,"CI+GG(BASE)";"CI",#N/A,FALSE,"CI+GG(BASE)"}</definedName>
    <definedName name="DCWC" localSheetId="0" hidden="1">{"CI+GG(BASE)",#N/A,FALSE,"CI+GG(BASE)";"GG",#N/A,FALSE,"CI+GG(BASE)";"CI",#N/A,FALSE,"CI+GG(BASE)"}</definedName>
    <definedName name="DCWC" localSheetId="6" hidden="1">{"CI+GG(BASE)",#N/A,FALSE,"CI+GG(BASE)";"GG",#N/A,FALSE,"CI+GG(BASE)";"CI",#N/A,FALSE,"CI+GG(BASE)"}</definedName>
    <definedName name="DCWC" localSheetId="16" hidden="1">{"CI+GG(BASE)",#N/A,FALSE,"CI+GG(BASE)";"GG",#N/A,FALSE,"CI+GG(BASE)";"CI",#N/A,FALSE,"CI+GG(BASE)"}</definedName>
    <definedName name="DCWC" hidden="1">{"CI+GG(BASE)",#N/A,FALSE,"CI+GG(BASE)";"GG",#N/A,FALSE,"CI+GG(BASE)";"CI",#N/A,FALSE,"CI+GG(BASE)"}</definedName>
    <definedName name="DD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D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_1" hidden="1">{"CI+GG(BASE)",#N/A,FALSE,"CI+GG(BASE)";"GG",#N/A,FALSE,"CI+GG(BASE)";"CI",#N/A,FALSE,"CI+GG(BASE)"}</definedName>
    <definedName name="DD8807M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a" hidden="1">#REF!</definedName>
    <definedName name="DDD" localSheetId="15" hidden="1">{#N/A,#N/A,FALSE,"summary";#N/A,#N/A,FALSE,"SumGraph"}</definedName>
    <definedName name="DDD" localSheetId="25" hidden="1">{#N/A,#N/A,FALSE,"summary";#N/A,#N/A,FALSE,"SumGraph"}</definedName>
    <definedName name="DDD" localSheetId="24" hidden="1">{#N/A,#N/A,FALSE,"summary";#N/A,#N/A,FALSE,"SumGraph"}</definedName>
    <definedName name="DDD" localSheetId="26" hidden="1">{#N/A,#N/A,FALSE,"summary";#N/A,#N/A,FALSE,"SumGraph"}</definedName>
    <definedName name="DDD" localSheetId="1" hidden="1">{#N/A,#N/A,FALSE,"summary";#N/A,#N/A,FALSE,"SumGraph"}</definedName>
    <definedName name="DDD" localSheetId="4" hidden="1">{#N/A,#N/A,FALSE,"summary";#N/A,#N/A,FALSE,"SumGraph"}</definedName>
    <definedName name="DDD" localSheetId="2" hidden="1">{#N/A,#N/A,FALSE,"summary";#N/A,#N/A,FALSE,"SumGraph"}</definedName>
    <definedName name="DDD" localSheetId="0" hidden="1">{#N/A,#N/A,FALSE,"summary";#N/A,#N/A,FALSE,"SumGraph"}</definedName>
    <definedName name="DDD" localSheetId="6" hidden="1">{#N/A,#N/A,FALSE,"summary";#N/A,#N/A,FALSE,"SumGraph"}</definedName>
    <definedName name="DDD" localSheetId="16" hidden="1">{#N/A,#N/A,FALSE,"summary";#N/A,#N/A,FALSE,"SumGraph"}</definedName>
    <definedName name="DDD" hidden="1">{#N/A,#N/A,FALSE,"summary";#N/A,#N/A,FALSE,"SumGraph"}</definedName>
    <definedName name="DDD_1" localSheetId="15" hidden="1">{#N/A,#N/A,FALSE,"summary";#N/A,#N/A,FALSE,"SumGraph"}</definedName>
    <definedName name="DDD_1" localSheetId="25" hidden="1">{#N/A,#N/A,FALSE,"summary";#N/A,#N/A,FALSE,"SumGraph"}</definedName>
    <definedName name="DDD_1" localSheetId="24" hidden="1">{#N/A,#N/A,FALSE,"summary";#N/A,#N/A,FALSE,"SumGraph"}</definedName>
    <definedName name="DDD_1" localSheetId="26" hidden="1">{#N/A,#N/A,FALSE,"summary";#N/A,#N/A,FALSE,"SumGraph"}</definedName>
    <definedName name="DDD_1" localSheetId="1" hidden="1">{#N/A,#N/A,FALSE,"summary";#N/A,#N/A,FALSE,"SumGraph"}</definedName>
    <definedName name="DDD_1" localSheetId="4" hidden="1">{#N/A,#N/A,FALSE,"summary";#N/A,#N/A,FALSE,"SumGraph"}</definedName>
    <definedName name="DDD_1" localSheetId="2" hidden="1">{#N/A,#N/A,FALSE,"summary";#N/A,#N/A,FALSE,"SumGraph"}</definedName>
    <definedName name="DDD_1" localSheetId="0" hidden="1">{#N/A,#N/A,FALSE,"summary";#N/A,#N/A,FALSE,"SumGraph"}</definedName>
    <definedName name="DDD_1" localSheetId="6" hidden="1">{#N/A,#N/A,FALSE,"summary";#N/A,#N/A,FALSE,"SumGraph"}</definedName>
    <definedName name="DDD_1" localSheetId="16" hidden="1">{#N/A,#N/A,FALSE,"summary";#N/A,#N/A,FALSE,"SumGraph"}</definedName>
    <definedName name="DDD_1" hidden="1">{#N/A,#N/A,FALSE,"summary";#N/A,#N/A,FALSE,"SumGraph"}</definedName>
    <definedName name="dddd" localSheetId="15" hidden="1">{#N/A,#N/A,FALSE,"Costos_Elem_Hid";#N/A,#N/A,FALSE,"Costos_Elem_Hid";#N/A,#N/A,FALSE,"Costos_Elem_Hid"}</definedName>
    <definedName name="dddd" localSheetId="25" hidden="1">{#N/A,#N/A,FALSE,"Costos_Elem_Hid";#N/A,#N/A,FALSE,"Costos_Elem_Hid";#N/A,#N/A,FALSE,"Costos_Elem_Hid"}</definedName>
    <definedName name="dddd" localSheetId="24" hidden="1">{#N/A,#N/A,FALSE,"Costos_Elem_Hid";#N/A,#N/A,FALSE,"Costos_Elem_Hid";#N/A,#N/A,FALSE,"Costos_Elem_Hid"}</definedName>
    <definedName name="dddd" localSheetId="26" hidden="1">{#N/A,#N/A,FALSE,"Costos_Elem_Hid";#N/A,#N/A,FALSE,"Costos_Elem_Hid";#N/A,#N/A,FALSE,"Costos_Elem_Hid"}</definedName>
    <definedName name="dddd" localSheetId="1" hidden="1">{#N/A,#N/A,FALSE,"Costos_Elem_Hid";#N/A,#N/A,FALSE,"Costos_Elem_Hid";#N/A,#N/A,FALSE,"Costos_Elem_Hid"}</definedName>
    <definedName name="dddd" localSheetId="4" hidden="1">{#N/A,#N/A,FALSE,"Costos_Elem_Hid";#N/A,#N/A,FALSE,"Costos_Elem_Hid";#N/A,#N/A,FALSE,"Costos_Elem_Hid"}</definedName>
    <definedName name="dddd" localSheetId="2" hidden="1">{#N/A,#N/A,FALSE,"Costos_Elem_Hid";#N/A,#N/A,FALSE,"Costos_Elem_Hid";#N/A,#N/A,FALSE,"Costos_Elem_Hid"}</definedName>
    <definedName name="ddd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ddd" localSheetId="6" hidden="1">{#N/A,#N/A,FALSE,"Costos_Elem_Hid";#N/A,#N/A,FALSE,"Costos_Elem_Hid";#N/A,#N/A,FALSE,"Costos_Elem_Hid"}</definedName>
    <definedName name="dddd" localSheetId="16" hidden="1">{#N/A,#N/A,FALSE,"Costos_Elem_Hid";#N/A,#N/A,FALSE,"Costos_Elem_Hid";#N/A,#N/A,FALSE,"Costos_Elem_Hid"}</definedName>
    <definedName name="dddd" hidden="1">{#N/A,#N/A,FALSE,"Costos_Elem_Hid";#N/A,#N/A,FALSE,"Costos_Elem_Hid";#N/A,#N/A,FALSE,"Costos_Elem_Hid"}</definedName>
    <definedName name="ddddd" localSheetId="1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6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6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6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D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DDDD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DDDD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DDDD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DDD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DDDD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DDD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DDD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DDDD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DDDD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DD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DDD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ddddd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dddddd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dddddd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dddddd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ddddd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dddddd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dddddd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ddddd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dddddd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dddddd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ddddd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DDDDDDDD" hidden="1">{#N/A,#N/A,FALSE,"Costos_Elem_Hid";#N/A,#N/A,FALSE,"Costos_Elem_Hid";#N/A,#N/A,FALSE,"Costos_Elem_Hid"}</definedName>
    <definedName name="DDDDDDDDD_1" hidden="1">{#N/A,#N/A,FALSE,"Costos_Elem_Hid";#N/A,#N/A,FALSE,"Costos_Elem_Hid";#N/A,#N/A,FALSE,"Costos_Elem_Hid"}</definedName>
    <definedName name="DDDFGVDS" localSheetId="15" hidden="1">{#N/A,#N/A,FALSE,"Total_OC015";#N/A,#N/A,FALSE,"ADMIN";#N/A,#N/A,FALSE,"PROCES";#N/A,#N/A,FALSE,"mecan";#N/A,#N/A,FALSE,"civil";#N/A,#N/A,FALSE,"CAÑER";#N/A,#N/A,FALSE,"ELEC";#N/A,#N/A,FALSE,"INSTR"}</definedName>
    <definedName name="DDDFGVDS" localSheetId="25" hidden="1">{#N/A,#N/A,FALSE,"Total_OC015";#N/A,#N/A,FALSE,"ADMIN";#N/A,#N/A,FALSE,"PROCES";#N/A,#N/A,FALSE,"mecan";#N/A,#N/A,FALSE,"civil";#N/A,#N/A,FALSE,"CAÑER";#N/A,#N/A,FALSE,"ELEC";#N/A,#N/A,FALSE,"INSTR"}</definedName>
    <definedName name="DDDFGVDS" localSheetId="24" hidden="1">{#N/A,#N/A,FALSE,"Total_OC015";#N/A,#N/A,FALSE,"ADMIN";#N/A,#N/A,FALSE,"PROCES";#N/A,#N/A,FALSE,"mecan";#N/A,#N/A,FALSE,"civil";#N/A,#N/A,FALSE,"CAÑER";#N/A,#N/A,FALSE,"ELEC";#N/A,#N/A,FALSE,"INSTR"}</definedName>
    <definedName name="DDDFGVDS" localSheetId="26" hidden="1">{#N/A,#N/A,FALSE,"Total_OC015";#N/A,#N/A,FALSE,"ADMIN";#N/A,#N/A,FALSE,"PROCES";#N/A,#N/A,FALSE,"mecan";#N/A,#N/A,FALSE,"civil";#N/A,#N/A,FALSE,"CAÑER";#N/A,#N/A,FALSE,"ELEC";#N/A,#N/A,FALSE,"INSTR"}</definedName>
    <definedName name="DDDFGVDS" localSheetId="1" hidden="1">{#N/A,#N/A,FALSE,"Total_OC015";#N/A,#N/A,FALSE,"ADMIN";#N/A,#N/A,FALSE,"PROCES";#N/A,#N/A,FALSE,"mecan";#N/A,#N/A,FALSE,"civil";#N/A,#N/A,FALSE,"CAÑER";#N/A,#N/A,FALSE,"ELEC";#N/A,#N/A,FALSE,"INSTR"}</definedName>
    <definedName name="DDDFGVDS" localSheetId="4" hidden="1">{#N/A,#N/A,FALSE,"Total_OC015";#N/A,#N/A,FALSE,"ADMIN";#N/A,#N/A,FALSE,"PROCES";#N/A,#N/A,FALSE,"mecan";#N/A,#N/A,FALSE,"civil";#N/A,#N/A,FALSE,"CAÑER";#N/A,#N/A,FALSE,"ELEC";#N/A,#N/A,FALSE,"INSTR"}</definedName>
    <definedName name="DDDFGVDS" localSheetId="2" hidden="1">{#N/A,#N/A,FALSE,"Total_OC015";#N/A,#N/A,FALSE,"ADMIN";#N/A,#N/A,FALSE,"PROCES";#N/A,#N/A,FALSE,"mecan";#N/A,#N/A,FALSE,"civil";#N/A,#N/A,FALSE,"CAÑER";#N/A,#N/A,FALSE,"ELEC";#N/A,#N/A,FALSE,"INSTR"}</definedName>
    <definedName name="DDDFGVDS" localSheetId="0" hidden="1">{#N/A,#N/A,FALSE,"Total_OC015";#N/A,#N/A,FALSE,"ADMIN";#N/A,#N/A,FALSE,"PROCES";#N/A,#N/A,FALSE,"mecan";#N/A,#N/A,FALSE,"civil";#N/A,#N/A,FALSE,"CAÑER";#N/A,#N/A,FALSE,"ELEC";#N/A,#N/A,FALSE,"INSTR"}</definedName>
    <definedName name="DDDFGVDS" localSheetId="6" hidden="1">{#N/A,#N/A,FALSE,"Total_OC015";#N/A,#N/A,FALSE,"ADMIN";#N/A,#N/A,FALSE,"PROCES";#N/A,#N/A,FALSE,"mecan";#N/A,#N/A,FALSE,"civil";#N/A,#N/A,FALSE,"CAÑER";#N/A,#N/A,FALSE,"ELEC";#N/A,#N/A,FALSE,"INSTR"}</definedName>
    <definedName name="DDDFGVDS" localSheetId="16" hidden="1">{#N/A,#N/A,FALSE,"Total_OC015";#N/A,#N/A,FALSE,"ADMIN";#N/A,#N/A,FALSE,"PROCES";#N/A,#N/A,FALSE,"mecan";#N/A,#N/A,FALSE,"civil";#N/A,#N/A,FALSE,"CAÑER";#N/A,#N/A,FALSE,"ELEC";#N/A,#N/A,FALSE,"INSTR"}</definedName>
    <definedName name="DDDFGVDS" hidden="1">{#N/A,#N/A,FALSE,"Total_OC015";#N/A,#N/A,FALSE,"ADMIN";#N/A,#N/A,FALSE,"PROCES";#N/A,#N/A,FALSE,"mecan";#N/A,#N/A,FALSE,"civil";#N/A,#N/A,FALSE,"CAÑER";#N/A,#N/A,FALSE,"ELEC";#N/A,#N/A,FALSE,"INSTR"}</definedName>
    <definedName name="DDDFGVDS_1" hidden="1">{#N/A,#N/A,FALSE,"Total_OC015";#N/A,#N/A,FALSE,"ADMIN";#N/A,#N/A,FALSE,"PROCES";#N/A,#N/A,FALSE,"mecan";#N/A,#N/A,FALSE,"civil";#N/A,#N/A,FALSE,"CAÑER";#N/A,#N/A,FALSE,"ELEC";#N/A,#N/A,FALSE,"INSTR"}</definedName>
    <definedName name="DDF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dfd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_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_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_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_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_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_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P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P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P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P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P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P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P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P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P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P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P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P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e" localSheetId="15" hidden="1">{"CI+GG(BASE)",#N/A,FALSE,"CI+GG(BASE)";"GG",#N/A,FALSE,"CI+GG(BASE)";"CI",#N/A,FALSE,"CI+GG(BASE)"}</definedName>
    <definedName name="de" localSheetId="25" hidden="1">{"CI+GG(BASE)",#N/A,FALSE,"CI+GG(BASE)";"GG",#N/A,FALSE,"CI+GG(BASE)";"CI",#N/A,FALSE,"CI+GG(BASE)"}</definedName>
    <definedName name="de" localSheetId="24" hidden="1">{"CI+GG(BASE)",#N/A,FALSE,"CI+GG(BASE)";"GG",#N/A,FALSE,"CI+GG(BASE)";"CI",#N/A,FALSE,"CI+GG(BASE)"}</definedName>
    <definedName name="de" localSheetId="26" hidden="1">{"CI+GG(BASE)",#N/A,FALSE,"CI+GG(BASE)";"GG",#N/A,FALSE,"CI+GG(BASE)";"CI",#N/A,FALSE,"CI+GG(BASE)"}</definedName>
    <definedName name="de" localSheetId="1" hidden="1">{"CI+GG(BASE)",#N/A,FALSE,"CI+GG(BASE)";"GG",#N/A,FALSE,"CI+GG(BASE)";"CI",#N/A,FALSE,"CI+GG(BASE)"}</definedName>
    <definedName name="de" localSheetId="4" hidden="1">{"CI+GG(BASE)",#N/A,FALSE,"CI+GG(BASE)";"GG",#N/A,FALSE,"CI+GG(BASE)";"CI",#N/A,FALSE,"CI+GG(BASE)"}</definedName>
    <definedName name="de" localSheetId="2" hidden="1">{"CI+GG(BASE)",#N/A,FALSE,"CI+GG(BASE)";"GG",#N/A,FALSE,"CI+GG(BASE)";"CI",#N/A,FALSE,"CI+GG(BASE)"}</definedName>
    <definedName name="de" localSheetId="0" hidden="1">{"CI+GG(BASE)",#N/A,FALSE,"CI+GG(BASE)";"GG",#N/A,FALSE,"CI+GG(BASE)";"CI",#N/A,FALSE,"CI+GG(BASE)"}</definedName>
    <definedName name="de" localSheetId="6" hidden="1">{"CI+GG(BASE)",#N/A,FALSE,"CI+GG(BASE)";"GG",#N/A,FALSE,"CI+GG(BASE)";"CI",#N/A,FALSE,"CI+GG(BASE)"}</definedName>
    <definedName name="de" localSheetId="16" hidden="1">{"CI+GG(BASE)",#N/A,FALSE,"CI+GG(BASE)";"GG",#N/A,FALSE,"CI+GG(BASE)";"CI",#N/A,FALSE,"CI+GG(BASE)"}</definedName>
    <definedName name="de" hidden="1">{"CI+GG(BASE)",#N/A,FALSE,"CI+GG(BASE)";"GG",#N/A,FALSE,"CI+GG(BASE)";"CI",#N/A,FALSE,"CI+GG(BASE)"}</definedName>
    <definedName name="de_1" localSheetId="15" hidden="1">{"CI+GG(BASE)",#N/A,FALSE,"CI+GG(BASE)";"GG",#N/A,FALSE,"CI+GG(BASE)";"CI",#N/A,FALSE,"CI+GG(BASE)"}</definedName>
    <definedName name="de_1" localSheetId="25" hidden="1">{"CI+GG(BASE)",#N/A,FALSE,"CI+GG(BASE)";"GG",#N/A,FALSE,"CI+GG(BASE)";"CI",#N/A,FALSE,"CI+GG(BASE)"}</definedName>
    <definedName name="de_1" localSheetId="24" hidden="1">{"CI+GG(BASE)",#N/A,FALSE,"CI+GG(BASE)";"GG",#N/A,FALSE,"CI+GG(BASE)";"CI",#N/A,FALSE,"CI+GG(BASE)"}</definedName>
    <definedName name="de_1" localSheetId="26" hidden="1">{"CI+GG(BASE)",#N/A,FALSE,"CI+GG(BASE)";"GG",#N/A,FALSE,"CI+GG(BASE)";"CI",#N/A,FALSE,"CI+GG(BASE)"}</definedName>
    <definedName name="de_1" localSheetId="1" hidden="1">{"CI+GG(BASE)",#N/A,FALSE,"CI+GG(BASE)";"GG",#N/A,FALSE,"CI+GG(BASE)";"CI",#N/A,FALSE,"CI+GG(BASE)"}</definedName>
    <definedName name="de_1" localSheetId="4" hidden="1">{"CI+GG(BASE)",#N/A,FALSE,"CI+GG(BASE)";"GG",#N/A,FALSE,"CI+GG(BASE)";"CI",#N/A,FALSE,"CI+GG(BASE)"}</definedName>
    <definedName name="de_1" localSheetId="2" hidden="1">{"CI+GG(BASE)",#N/A,FALSE,"CI+GG(BASE)";"GG",#N/A,FALSE,"CI+GG(BASE)";"CI",#N/A,FALSE,"CI+GG(BASE)"}</definedName>
    <definedName name="de_1" localSheetId="0" hidden="1">{"CI+GG(BASE)",#N/A,FALSE,"CI+GG(BASE)";"GG",#N/A,FALSE,"CI+GG(BASE)";"CI",#N/A,FALSE,"CI+GG(BASE)"}</definedName>
    <definedName name="de_1" localSheetId="6" hidden="1">{"CI+GG(BASE)",#N/A,FALSE,"CI+GG(BASE)";"GG",#N/A,FALSE,"CI+GG(BASE)";"CI",#N/A,FALSE,"CI+GG(BASE)"}</definedName>
    <definedName name="de_1" localSheetId="16" hidden="1">{"CI+GG(BASE)",#N/A,FALSE,"CI+GG(BASE)";"GG",#N/A,FALSE,"CI+GG(BASE)";"CI",#N/A,FALSE,"CI+GG(BASE)"}</definedName>
    <definedName name="de_1" hidden="1">{"CI+GG(BASE)",#N/A,FALSE,"CI+GG(BASE)";"GG",#N/A,FALSE,"CI+GG(BASE)";"CI",#N/A,FALSE,"CI+GG(BASE)"}</definedName>
    <definedName name="deded" localSheetId="15" hidden="1">{"MO(BASE)",#N/A,FALSE,"MO(BASE)";"MO(BASE)1",#N/A,FALSE,"MO(BASE)";"MO(BASE)2",#N/A,FALSE,"MO(BASE)"}</definedName>
    <definedName name="deded" localSheetId="25" hidden="1">{"MO(BASE)",#N/A,FALSE,"MO(BASE)";"MO(BASE)1",#N/A,FALSE,"MO(BASE)";"MO(BASE)2",#N/A,FALSE,"MO(BASE)"}</definedName>
    <definedName name="deded" localSheetId="24" hidden="1">{"MO(BASE)",#N/A,FALSE,"MO(BASE)";"MO(BASE)1",#N/A,FALSE,"MO(BASE)";"MO(BASE)2",#N/A,FALSE,"MO(BASE)"}</definedName>
    <definedName name="deded" localSheetId="26" hidden="1">{"MO(BASE)",#N/A,FALSE,"MO(BASE)";"MO(BASE)1",#N/A,FALSE,"MO(BASE)";"MO(BASE)2",#N/A,FALSE,"MO(BASE)"}</definedName>
    <definedName name="deded" localSheetId="1" hidden="1">{"MO(BASE)",#N/A,FALSE,"MO(BASE)";"MO(BASE)1",#N/A,FALSE,"MO(BASE)";"MO(BASE)2",#N/A,FALSE,"MO(BASE)"}</definedName>
    <definedName name="deded" localSheetId="4" hidden="1">{"MO(BASE)",#N/A,FALSE,"MO(BASE)";"MO(BASE)1",#N/A,FALSE,"MO(BASE)";"MO(BASE)2",#N/A,FALSE,"MO(BASE)"}</definedName>
    <definedName name="deded" localSheetId="2" hidden="1">{"MO(BASE)",#N/A,FALSE,"MO(BASE)";"MO(BASE)1",#N/A,FALSE,"MO(BASE)";"MO(BASE)2",#N/A,FALSE,"MO(BASE)"}</definedName>
    <definedName name="deded" localSheetId="0" hidden="1">{"MO(BASE)",#N/A,FALSE,"MO(BASE)";"MO(BASE)1",#N/A,FALSE,"MO(BASE)";"MO(BASE)2",#N/A,FALSE,"MO(BASE)"}</definedName>
    <definedName name="deded" localSheetId="6" hidden="1">{"MO(BASE)",#N/A,FALSE,"MO(BASE)";"MO(BASE)1",#N/A,FALSE,"MO(BASE)";"MO(BASE)2",#N/A,FALSE,"MO(BASE)"}</definedName>
    <definedName name="deded" localSheetId="16" hidden="1">{"MO(BASE)",#N/A,FALSE,"MO(BASE)";"MO(BASE)1",#N/A,FALSE,"MO(BASE)";"MO(BASE)2",#N/A,FALSE,"MO(BASE)"}</definedName>
    <definedName name="deded" hidden="1">{"MO(BASE)",#N/A,FALSE,"MO(BASE)";"MO(BASE)1",#N/A,FALSE,"MO(BASE)";"MO(BASE)2",#N/A,FALSE,"MO(BASE)"}</definedName>
    <definedName name="deereg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efensa" hidden="1">{#N/A,#N/A,FALSE,"Costos_Elem_Hid";#N/A,#N/A,FALSE,"Costos_Elem_Hid";#N/A,#N/A,FALSE,"Costos_Elem_Hid"}</definedName>
    <definedName name="Defensa_1" hidden="1">{#N/A,#N/A,FALSE,"Costos_Elem_Hid";#N/A,#N/A,FALSE,"Costos_Elem_Hid";#N/A,#N/A,FALSE,"Costos_Elem_Hid"}</definedName>
    <definedName name="der" localSheetId="15" hidden="1">{"CI+GG(BASE)",#N/A,FALSE,"CI+GG(BASE)";"GG",#N/A,FALSE,"CI+GG(BASE)";"CI",#N/A,FALSE,"CI+GG(BASE)"}</definedName>
    <definedName name="der" localSheetId="25" hidden="1">{"CI+GG(BASE)",#N/A,FALSE,"CI+GG(BASE)";"GG",#N/A,FALSE,"CI+GG(BASE)";"CI",#N/A,FALSE,"CI+GG(BASE)"}</definedName>
    <definedName name="der" localSheetId="24" hidden="1">{"CI+GG(BASE)",#N/A,FALSE,"CI+GG(BASE)";"GG",#N/A,FALSE,"CI+GG(BASE)";"CI",#N/A,FALSE,"CI+GG(BASE)"}</definedName>
    <definedName name="der" localSheetId="26" hidden="1">{"CI+GG(BASE)",#N/A,FALSE,"CI+GG(BASE)";"GG",#N/A,FALSE,"CI+GG(BASE)";"CI",#N/A,FALSE,"CI+GG(BASE)"}</definedName>
    <definedName name="der" localSheetId="1" hidden="1">{"CI+GG(BASE)",#N/A,FALSE,"CI+GG(BASE)";"GG",#N/A,FALSE,"CI+GG(BASE)";"CI",#N/A,FALSE,"CI+GG(BASE)"}</definedName>
    <definedName name="der" localSheetId="4" hidden="1">{"CI+GG(BASE)",#N/A,FALSE,"CI+GG(BASE)";"GG",#N/A,FALSE,"CI+GG(BASE)";"CI",#N/A,FALSE,"CI+GG(BASE)"}</definedName>
    <definedName name="der" localSheetId="2" hidden="1">{"CI+GG(BASE)",#N/A,FALSE,"CI+GG(BASE)";"GG",#N/A,FALSE,"CI+GG(BASE)";"CI",#N/A,FALSE,"CI+GG(BASE)"}</definedName>
    <definedName name="der" localSheetId="0" hidden="1">{"CI+GG(BASE)",#N/A,FALSE,"CI+GG(BASE)";"GG",#N/A,FALSE,"CI+GG(BASE)";"CI",#N/A,FALSE,"CI+GG(BASE)"}</definedName>
    <definedName name="der" localSheetId="6" hidden="1">{"CI+GG(BASE)",#N/A,FALSE,"CI+GG(BASE)";"GG",#N/A,FALSE,"CI+GG(BASE)";"CI",#N/A,FALSE,"CI+GG(BASE)"}</definedName>
    <definedName name="der" localSheetId="16" hidden="1">{"CI+GG(BASE)",#N/A,FALSE,"CI+GG(BASE)";"GG",#N/A,FALSE,"CI+GG(BASE)";"CI",#N/A,FALSE,"CI+GG(BASE)"}</definedName>
    <definedName name="der" hidden="1">{"CI+GG(BASE)",#N/A,FALSE,"CI+GG(BASE)";"GG",#N/A,FALSE,"CI+GG(BASE)";"CI",#N/A,FALSE,"CI+GG(BASE)"}</definedName>
    <definedName name="der_1" localSheetId="15" hidden="1">{"CI+GG(BASE)",#N/A,FALSE,"CI+GG(BASE)";"GG",#N/A,FALSE,"CI+GG(BASE)";"CI",#N/A,FALSE,"CI+GG(BASE)"}</definedName>
    <definedName name="der_1" localSheetId="25" hidden="1">{"CI+GG(BASE)",#N/A,FALSE,"CI+GG(BASE)";"GG",#N/A,FALSE,"CI+GG(BASE)";"CI",#N/A,FALSE,"CI+GG(BASE)"}</definedName>
    <definedName name="der_1" localSheetId="24" hidden="1">{"CI+GG(BASE)",#N/A,FALSE,"CI+GG(BASE)";"GG",#N/A,FALSE,"CI+GG(BASE)";"CI",#N/A,FALSE,"CI+GG(BASE)"}</definedName>
    <definedName name="der_1" localSheetId="26" hidden="1">{"CI+GG(BASE)",#N/A,FALSE,"CI+GG(BASE)";"GG",#N/A,FALSE,"CI+GG(BASE)";"CI",#N/A,FALSE,"CI+GG(BASE)"}</definedName>
    <definedName name="der_1" localSheetId="1" hidden="1">{"CI+GG(BASE)",#N/A,FALSE,"CI+GG(BASE)";"GG",#N/A,FALSE,"CI+GG(BASE)";"CI",#N/A,FALSE,"CI+GG(BASE)"}</definedName>
    <definedName name="der_1" localSheetId="4" hidden="1">{"CI+GG(BASE)",#N/A,FALSE,"CI+GG(BASE)";"GG",#N/A,FALSE,"CI+GG(BASE)";"CI",#N/A,FALSE,"CI+GG(BASE)"}</definedName>
    <definedName name="der_1" localSheetId="2" hidden="1">{"CI+GG(BASE)",#N/A,FALSE,"CI+GG(BASE)";"GG",#N/A,FALSE,"CI+GG(BASE)";"CI",#N/A,FALSE,"CI+GG(BASE)"}</definedName>
    <definedName name="der_1" localSheetId="0" hidden="1">{"CI+GG(BASE)",#N/A,FALSE,"CI+GG(BASE)";"GG",#N/A,FALSE,"CI+GG(BASE)";"CI",#N/A,FALSE,"CI+GG(BASE)"}</definedName>
    <definedName name="der_1" localSheetId="6" hidden="1">{"CI+GG(BASE)",#N/A,FALSE,"CI+GG(BASE)";"GG",#N/A,FALSE,"CI+GG(BASE)";"CI",#N/A,FALSE,"CI+GG(BASE)"}</definedName>
    <definedName name="der_1" localSheetId="16" hidden="1">{"CI+GG(BASE)",#N/A,FALSE,"CI+GG(BASE)";"GG",#N/A,FALSE,"CI+GG(BASE)";"CI",#N/A,FALSE,"CI+GG(BASE)"}</definedName>
    <definedName name="der_1" hidden="1">{"CI+GG(BASE)",#N/A,FALSE,"CI+GG(BASE)";"GG",#N/A,FALSE,"CI+GG(BASE)";"CI",#N/A,FALSE,"CI+GG(BASE)"}</definedName>
    <definedName name="deretre" hidden="1">{"CI+GG(BASE)",#N/A,FALSE,"CI+GG(BASE)";"GG",#N/A,FALSE,"CI+GG(BASE)";"CI",#N/A,FALSE,"CI+GG(BASE)"}</definedName>
    <definedName name="des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" localSheetId="15" hidden="1">{"MO(BASE)",#N/A,FALSE,"MO(BASE)";"MO(BASE)1",#N/A,FALSE,"MO(BASE)";"MO(BASE)2",#N/A,FALSE,"MO(BASE)"}</definedName>
    <definedName name="Desarrollo" localSheetId="25" hidden="1">{"MO(BASE)",#N/A,FALSE,"MO(BASE)";"MO(BASE)1",#N/A,FALSE,"MO(BASE)";"MO(BASE)2",#N/A,FALSE,"MO(BASE)"}</definedName>
    <definedName name="Desarrollo" localSheetId="24" hidden="1">{"MO(BASE)",#N/A,FALSE,"MO(BASE)";"MO(BASE)1",#N/A,FALSE,"MO(BASE)";"MO(BASE)2",#N/A,FALSE,"MO(BASE)"}</definedName>
    <definedName name="Desarrollo" localSheetId="26" hidden="1">{"MO(BASE)",#N/A,FALSE,"MO(BASE)";"MO(BASE)1",#N/A,FALSE,"MO(BASE)";"MO(BASE)2",#N/A,FALSE,"MO(BASE)"}</definedName>
    <definedName name="Desarrollo" localSheetId="1" hidden="1">{"MO(BASE)",#N/A,FALSE,"MO(BASE)";"MO(BASE)1",#N/A,FALSE,"MO(BASE)";"MO(BASE)2",#N/A,FALSE,"MO(BASE)"}</definedName>
    <definedName name="Desarrollo" localSheetId="4" hidden="1">{"MO(BASE)",#N/A,FALSE,"MO(BASE)";"MO(BASE)1",#N/A,FALSE,"MO(BASE)";"MO(BASE)2",#N/A,FALSE,"MO(BASE)"}</definedName>
    <definedName name="Desarrollo" localSheetId="2" hidden="1">{"MO(BASE)",#N/A,FALSE,"MO(BASE)";"MO(BASE)1",#N/A,FALSE,"MO(BASE)";"MO(BASE)2",#N/A,FALSE,"MO(BASE)"}</definedName>
    <definedName name="Desarrollo" localSheetId="0" hidden="1">{"MO(BASE)",#N/A,FALSE,"MO(BASE)";"MO(BASE)1",#N/A,FALSE,"MO(BASE)";"MO(BASE)2",#N/A,FALSE,"MO(BASE)"}</definedName>
    <definedName name="Desarrollo" localSheetId="6" hidden="1">{"MO(BASE)",#N/A,FALSE,"MO(BASE)";"MO(BASE)1",#N/A,FALSE,"MO(BASE)";"MO(BASE)2",#N/A,FALSE,"MO(BASE)"}</definedName>
    <definedName name="Desarrollo" localSheetId="16" hidden="1">{"MO(BASE)",#N/A,FALSE,"MO(BASE)";"MO(BASE)1",#N/A,FALSE,"MO(BASE)";"MO(BASE)2",#N/A,FALSE,"MO(BASE)"}</definedName>
    <definedName name="Desarrollo" hidden="1">{"MO(BASE)",#N/A,FALSE,"MO(BASE)";"MO(BASE)1",#N/A,FALSE,"MO(BASE)";"MO(BASE)2",#N/A,FALSE,"MO(BASE)"}</definedName>
    <definedName name="Desarrollo_1" localSheetId="15" hidden="1">{"MO(BASE)",#N/A,FALSE,"MO(BASE)";"MO(BASE)1",#N/A,FALSE,"MO(BASE)";"MO(BASE)2",#N/A,FALSE,"MO(BASE)"}</definedName>
    <definedName name="Desarrollo_1" localSheetId="25" hidden="1">{"MO(BASE)",#N/A,FALSE,"MO(BASE)";"MO(BASE)1",#N/A,FALSE,"MO(BASE)";"MO(BASE)2",#N/A,FALSE,"MO(BASE)"}</definedName>
    <definedName name="Desarrollo_1" localSheetId="24" hidden="1">{"MO(BASE)",#N/A,FALSE,"MO(BASE)";"MO(BASE)1",#N/A,FALSE,"MO(BASE)";"MO(BASE)2",#N/A,FALSE,"MO(BASE)"}</definedName>
    <definedName name="Desarrollo_1" localSheetId="26" hidden="1">{"MO(BASE)",#N/A,FALSE,"MO(BASE)";"MO(BASE)1",#N/A,FALSE,"MO(BASE)";"MO(BASE)2",#N/A,FALSE,"MO(BASE)"}</definedName>
    <definedName name="Desarrollo_1" localSheetId="1" hidden="1">{"MO(BASE)",#N/A,FALSE,"MO(BASE)";"MO(BASE)1",#N/A,FALSE,"MO(BASE)";"MO(BASE)2",#N/A,FALSE,"MO(BASE)"}</definedName>
    <definedName name="Desarrollo_1" localSheetId="4" hidden="1">{"MO(BASE)",#N/A,FALSE,"MO(BASE)";"MO(BASE)1",#N/A,FALSE,"MO(BASE)";"MO(BASE)2",#N/A,FALSE,"MO(BASE)"}</definedName>
    <definedName name="Desarrollo_1" localSheetId="2" hidden="1">{"MO(BASE)",#N/A,FALSE,"MO(BASE)";"MO(BASE)1",#N/A,FALSE,"MO(BASE)";"MO(BASE)2",#N/A,FALSE,"MO(BASE)"}</definedName>
    <definedName name="Desarrollo_1" localSheetId="0" hidden="1">{"MO(BASE)",#N/A,FALSE,"MO(BASE)";"MO(BASE)1",#N/A,FALSE,"MO(BASE)";"MO(BASE)2",#N/A,FALSE,"MO(BASE)"}</definedName>
    <definedName name="Desarrollo_1" localSheetId="6" hidden="1">{"MO(BASE)",#N/A,FALSE,"MO(BASE)";"MO(BASE)1",#N/A,FALSE,"MO(BASE)";"MO(BASE)2",#N/A,FALSE,"MO(BASE)"}</definedName>
    <definedName name="Desarrollo_1" localSheetId="16" hidden="1">{"MO(BASE)",#N/A,FALSE,"MO(BASE)";"MO(BASE)1",#N/A,FALSE,"MO(BASE)";"MO(BASE)2",#N/A,FALSE,"MO(BASE)"}</definedName>
    <definedName name="Desarrollo_1" hidden="1">{"MO(BASE)",#N/A,FALSE,"MO(BASE)";"MO(BASE)1",#N/A,FALSE,"MO(BASE)";"MO(BASE)2",#N/A,FALSE,"MO(BASE)"}</definedName>
    <definedName name="Desarrollo_2" localSheetId="15" hidden="1">{"MO(BASE)",#N/A,FALSE,"MO(BASE)";"MO(BASE)1",#N/A,FALSE,"MO(BASE)";"MO(BASE)2",#N/A,FALSE,"MO(BASE)"}</definedName>
    <definedName name="Desarrollo_2" localSheetId="25" hidden="1">{"MO(BASE)",#N/A,FALSE,"MO(BASE)";"MO(BASE)1",#N/A,FALSE,"MO(BASE)";"MO(BASE)2",#N/A,FALSE,"MO(BASE)"}</definedName>
    <definedName name="Desarrollo_2" localSheetId="24" hidden="1">{"MO(BASE)",#N/A,FALSE,"MO(BASE)";"MO(BASE)1",#N/A,FALSE,"MO(BASE)";"MO(BASE)2",#N/A,FALSE,"MO(BASE)"}</definedName>
    <definedName name="Desarrollo_2" localSheetId="26" hidden="1">{"MO(BASE)",#N/A,FALSE,"MO(BASE)";"MO(BASE)1",#N/A,FALSE,"MO(BASE)";"MO(BASE)2",#N/A,FALSE,"MO(BASE)"}</definedName>
    <definedName name="Desarrollo_2" localSheetId="1" hidden="1">{"MO(BASE)",#N/A,FALSE,"MO(BASE)";"MO(BASE)1",#N/A,FALSE,"MO(BASE)";"MO(BASE)2",#N/A,FALSE,"MO(BASE)"}</definedName>
    <definedName name="Desarrollo_2" localSheetId="4" hidden="1">{"MO(BASE)",#N/A,FALSE,"MO(BASE)";"MO(BASE)1",#N/A,FALSE,"MO(BASE)";"MO(BASE)2",#N/A,FALSE,"MO(BASE)"}</definedName>
    <definedName name="Desarrollo_2" localSheetId="2" hidden="1">{"MO(BASE)",#N/A,FALSE,"MO(BASE)";"MO(BASE)1",#N/A,FALSE,"MO(BASE)";"MO(BASE)2",#N/A,FALSE,"MO(BASE)"}</definedName>
    <definedName name="Desarrollo_2" localSheetId="0" hidden="1">{"MO(BASE)",#N/A,FALSE,"MO(BASE)";"MO(BASE)1",#N/A,FALSE,"MO(BASE)";"MO(BASE)2",#N/A,FALSE,"MO(BASE)"}</definedName>
    <definedName name="Desarrollo_2" localSheetId="6" hidden="1">{"MO(BASE)",#N/A,FALSE,"MO(BASE)";"MO(BASE)1",#N/A,FALSE,"MO(BASE)";"MO(BASE)2",#N/A,FALSE,"MO(BASE)"}</definedName>
    <definedName name="Desarrollo_2" localSheetId="16" hidden="1">{"MO(BASE)",#N/A,FALSE,"MO(BASE)";"MO(BASE)1",#N/A,FALSE,"MO(BASE)";"MO(BASE)2",#N/A,FALSE,"MO(BASE)"}</definedName>
    <definedName name="Desarrollo_2" hidden="1">{"MO(BASE)",#N/A,FALSE,"MO(BASE)";"MO(BASE)1",#N/A,FALSE,"MO(BASE)";"MO(BASE)2",#N/A,FALSE,"MO(BASE)"}</definedName>
    <definedName name="Desarrollo_3" localSheetId="15" hidden="1">{"MO(BASE)",#N/A,FALSE,"MO(BASE)";"MO(BASE)1",#N/A,FALSE,"MO(BASE)";"MO(BASE)2",#N/A,FALSE,"MO(BASE)"}</definedName>
    <definedName name="Desarrollo_3" localSheetId="25" hidden="1">{"MO(BASE)",#N/A,FALSE,"MO(BASE)";"MO(BASE)1",#N/A,FALSE,"MO(BASE)";"MO(BASE)2",#N/A,FALSE,"MO(BASE)"}</definedName>
    <definedName name="Desarrollo_3" localSheetId="24" hidden="1">{"MO(BASE)",#N/A,FALSE,"MO(BASE)";"MO(BASE)1",#N/A,FALSE,"MO(BASE)";"MO(BASE)2",#N/A,FALSE,"MO(BASE)"}</definedName>
    <definedName name="Desarrollo_3" localSheetId="26" hidden="1">{"MO(BASE)",#N/A,FALSE,"MO(BASE)";"MO(BASE)1",#N/A,FALSE,"MO(BASE)";"MO(BASE)2",#N/A,FALSE,"MO(BASE)"}</definedName>
    <definedName name="Desarrollo_3" localSheetId="1" hidden="1">{"MO(BASE)",#N/A,FALSE,"MO(BASE)";"MO(BASE)1",#N/A,FALSE,"MO(BASE)";"MO(BASE)2",#N/A,FALSE,"MO(BASE)"}</definedName>
    <definedName name="Desarrollo_3" localSheetId="4" hidden="1">{"MO(BASE)",#N/A,FALSE,"MO(BASE)";"MO(BASE)1",#N/A,FALSE,"MO(BASE)";"MO(BASE)2",#N/A,FALSE,"MO(BASE)"}</definedName>
    <definedName name="Desarrollo_3" localSheetId="2" hidden="1">{"MO(BASE)",#N/A,FALSE,"MO(BASE)";"MO(BASE)1",#N/A,FALSE,"MO(BASE)";"MO(BASE)2",#N/A,FALSE,"MO(BASE)"}</definedName>
    <definedName name="Desarrollo_3" localSheetId="0" hidden="1">{"MO(BASE)",#N/A,FALSE,"MO(BASE)";"MO(BASE)1",#N/A,FALSE,"MO(BASE)";"MO(BASE)2",#N/A,FALSE,"MO(BASE)"}</definedName>
    <definedName name="Desarrollo_3" localSheetId="6" hidden="1">{"MO(BASE)",#N/A,FALSE,"MO(BASE)";"MO(BASE)1",#N/A,FALSE,"MO(BASE)";"MO(BASE)2",#N/A,FALSE,"MO(BASE)"}</definedName>
    <definedName name="Desarrollo_3" localSheetId="16" hidden="1">{"MO(BASE)",#N/A,FALSE,"MO(BASE)";"MO(BASE)1",#N/A,FALSE,"MO(BASE)";"MO(BASE)2",#N/A,FALSE,"MO(BASE)"}</definedName>
    <definedName name="Desarrollo_3" hidden="1">{"MO(BASE)",#N/A,FALSE,"MO(BASE)";"MO(BASE)1",#N/A,FALSE,"MO(BASE)";"MO(BASE)2",#N/A,FALSE,"MO(BASE)"}</definedName>
    <definedName name="Desarrollo_4" localSheetId="15" hidden="1">{"MO(BASE)",#N/A,FALSE,"MO(BASE)";"MO(BASE)1",#N/A,FALSE,"MO(BASE)";"MO(BASE)2",#N/A,FALSE,"MO(BASE)"}</definedName>
    <definedName name="Desarrollo_4" localSheetId="25" hidden="1">{"MO(BASE)",#N/A,FALSE,"MO(BASE)";"MO(BASE)1",#N/A,FALSE,"MO(BASE)";"MO(BASE)2",#N/A,FALSE,"MO(BASE)"}</definedName>
    <definedName name="Desarrollo_4" localSheetId="24" hidden="1">{"MO(BASE)",#N/A,FALSE,"MO(BASE)";"MO(BASE)1",#N/A,FALSE,"MO(BASE)";"MO(BASE)2",#N/A,FALSE,"MO(BASE)"}</definedName>
    <definedName name="Desarrollo_4" localSheetId="26" hidden="1">{"MO(BASE)",#N/A,FALSE,"MO(BASE)";"MO(BASE)1",#N/A,FALSE,"MO(BASE)";"MO(BASE)2",#N/A,FALSE,"MO(BASE)"}</definedName>
    <definedName name="Desarrollo_4" localSheetId="1" hidden="1">{"MO(BASE)",#N/A,FALSE,"MO(BASE)";"MO(BASE)1",#N/A,FALSE,"MO(BASE)";"MO(BASE)2",#N/A,FALSE,"MO(BASE)"}</definedName>
    <definedName name="Desarrollo_4" localSheetId="4" hidden="1">{"MO(BASE)",#N/A,FALSE,"MO(BASE)";"MO(BASE)1",#N/A,FALSE,"MO(BASE)";"MO(BASE)2",#N/A,FALSE,"MO(BASE)"}</definedName>
    <definedName name="Desarrollo_4" localSheetId="2" hidden="1">{"MO(BASE)",#N/A,FALSE,"MO(BASE)";"MO(BASE)1",#N/A,FALSE,"MO(BASE)";"MO(BASE)2",#N/A,FALSE,"MO(BASE)"}</definedName>
    <definedName name="Desarrollo_4" localSheetId="0" hidden="1">{"MO(BASE)",#N/A,FALSE,"MO(BASE)";"MO(BASE)1",#N/A,FALSE,"MO(BASE)";"MO(BASE)2",#N/A,FALSE,"MO(BASE)"}</definedName>
    <definedName name="Desarrollo_4" localSheetId="6" hidden="1">{"MO(BASE)",#N/A,FALSE,"MO(BASE)";"MO(BASE)1",#N/A,FALSE,"MO(BASE)";"MO(BASE)2",#N/A,FALSE,"MO(BASE)"}</definedName>
    <definedName name="Desarrollo_4" localSheetId="16" hidden="1">{"MO(BASE)",#N/A,FALSE,"MO(BASE)";"MO(BASE)1",#N/A,FALSE,"MO(BASE)";"MO(BASE)2",#N/A,FALSE,"MO(BASE)"}</definedName>
    <definedName name="Desarrollo_4" hidden="1">{"MO(BASE)",#N/A,FALSE,"MO(BASE)";"MO(BASE)1",#N/A,FALSE,"MO(BASE)";"MO(BASE)2",#N/A,FALSE,"MO(BASE)"}</definedName>
    <definedName name="Desarrollo_5" localSheetId="15" hidden="1">{"MO(BASE)",#N/A,FALSE,"MO(BASE)";"MO(BASE)1",#N/A,FALSE,"MO(BASE)";"MO(BASE)2",#N/A,FALSE,"MO(BASE)"}</definedName>
    <definedName name="Desarrollo_5" localSheetId="25" hidden="1">{"MO(BASE)",#N/A,FALSE,"MO(BASE)";"MO(BASE)1",#N/A,FALSE,"MO(BASE)";"MO(BASE)2",#N/A,FALSE,"MO(BASE)"}</definedName>
    <definedName name="Desarrollo_5" localSheetId="24" hidden="1">{"MO(BASE)",#N/A,FALSE,"MO(BASE)";"MO(BASE)1",#N/A,FALSE,"MO(BASE)";"MO(BASE)2",#N/A,FALSE,"MO(BASE)"}</definedName>
    <definedName name="Desarrollo_5" localSheetId="26" hidden="1">{"MO(BASE)",#N/A,FALSE,"MO(BASE)";"MO(BASE)1",#N/A,FALSE,"MO(BASE)";"MO(BASE)2",#N/A,FALSE,"MO(BASE)"}</definedName>
    <definedName name="Desarrollo_5" localSheetId="1" hidden="1">{"MO(BASE)",#N/A,FALSE,"MO(BASE)";"MO(BASE)1",#N/A,FALSE,"MO(BASE)";"MO(BASE)2",#N/A,FALSE,"MO(BASE)"}</definedName>
    <definedName name="Desarrollo_5" localSheetId="4" hidden="1">{"MO(BASE)",#N/A,FALSE,"MO(BASE)";"MO(BASE)1",#N/A,FALSE,"MO(BASE)";"MO(BASE)2",#N/A,FALSE,"MO(BASE)"}</definedName>
    <definedName name="Desarrollo_5" localSheetId="2" hidden="1">{"MO(BASE)",#N/A,FALSE,"MO(BASE)";"MO(BASE)1",#N/A,FALSE,"MO(BASE)";"MO(BASE)2",#N/A,FALSE,"MO(BASE)"}</definedName>
    <definedName name="Desarrollo_5" localSheetId="0" hidden="1">{"MO(BASE)",#N/A,FALSE,"MO(BASE)";"MO(BASE)1",#N/A,FALSE,"MO(BASE)";"MO(BASE)2",#N/A,FALSE,"MO(BASE)"}</definedName>
    <definedName name="Desarrollo_5" localSheetId="6" hidden="1">{"MO(BASE)",#N/A,FALSE,"MO(BASE)";"MO(BASE)1",#N/A,FALSE,"MO(BASE)";"MO(BASE)2",#N/A,FALSE,"MO(BASE)"}</definedName>
    <definedName name="Desarrollo_5" localSheetId="16" hidden="1">{"MO(BASE)",#N/A,FALSE,"MO(BASE)";"MO(BASE)1",#N/A,FALSE,"MO(BASE)";"MO(BASE)2",#N/A,FALSE,"MO(BASE)"}</definedName>
    <definedName name="Desarrollo_5" hidden="1">{"MO(BASE)",#N/A,FALSE,"MO(BASE)";"MO(BASE)1",#N/A,FALSE,"MO(BASE)";"MO(BASE)2",#N/A,FALSE,"MO(BASE)"}</definedName>
    <definedName name="DESARROLLOSRIODELMEDIO" localSheetId="15" hidden="1">{#N/A,#N/A,FALSE,"summary";#N/A,#N/A,FALSE,"SumGraph"}</definedName>
    <definedName name="DESARROLLOSRIODELMEDIO" localSheetId="25" hidden="1">{#N/A,#N/A,FALSE,"summary";#N/A,#N/A,FALSE,"SumGraph"}</definedName>
    <definedName name="DESARROLLOSRIODELMEDIO" localSheetId="24" hidden="1">{#N/A,#N/A,FALSE,"summary";#N/A,#N/A,FALSE,"SumGraph"}</definedName>
    <definedName name="DESARROLLOSRIODELMEDIO" localSheetId="26" hidden="1">{#N/A,#N/A,FALSE,"summary";#N/A,#N/A,FALSE,"SumGraph"}</definedName>
    <definedName name="DESARROLLOSRIODELMEDIO" localSheetId="1" hidden="1">{#N/A,#N/A,FALSE,"summary";#N/A,#N/A,FALSE,"SumGraph"}</definedName>
    <definedName name="DESARROLLOSRIODELMEDIO" localSheetId="4" hidden="1">{#N/A,#N/A,FALSE,"summary";#N/A,#N/A,FALSE,"SumGraph"}</definedName>
    <definedName name="DESARROLLOSRIODELMEDIO" localSheetId="2" hidden="1">{#N/A,#N/A,FALSE,"summary";#N/A,#N/A,FALSE,"SumGraph"}</definedName>
    <definedName name="DESARROLLOSRIODELMEDIO" localSheetId="0" hidden="1">{#N/A,#N/A,FALSE,"summary";#N/A,#N/A,FALSE,"SumGraph"}</definedName>
    <definedName name="DESARROLLOSRIODELMEDIO" localSheetId="6" hidden="1">{#N/A,#N/A,FALSE,"summary";#N/A,#N/A,FALSE,"SumGraph"}</definedName>
    <definedName name="DESARROLLOSRIODELMEDIO" localSheetId="16" hidden="1">{#N/A,#N/A,FALSE,"summary";#N/A,#N/A,FALSE,"SumGraph"}</definedName>
    <definedName name="DESARROLLOSRIODELMEDIO" hidden="1">{#N/A,#N/A,FALSE,"summary";#N/A,#N/A,FALSE,"SumGraph"}</definedName>
    <definedName name="DESARROLLOSRIODELMEDIO_1" localSheetId="15" hidden="1">{#N/A,#N/A,FALSE,"summary";#N/A,#N/A,FALSE,"SumGraph"}</definedName>
    <definedName name="DESARROLLOSRIODELMEDIO_1" localSheetId="25" hidden="1">{#N/A,#N/A,FALSE,"summary";#N/A,#N/A,FALSE,"SumGraph"}</definedName>
    <definedName name="DESARROLLOSRIODELMEDIO_1" localSheetId="24" hidden="1">{#N/A,#N/A,FALSE,"summary";#N/A,#N/A,FALSE,"SumGraph"}</definedName>
    <definedName name="DESARROLLOSRIODELMEDIO_1" localSheetId="26" hidden="1">{#N/A,#N/A,FALSE,"summary";#N/A,#N/A,FALSE,"SumGraph"}</definedName>
    <definedName name="DESARROLLOSRIODELMEDIO_1" localSheetId="1" hidden="1">{#N/A,#N/A,FALSE,"summary";#N/A,#N/A,FALSE,"SumGraph"}</definedName>
    <definedName name="DESARROLLOSRIODELMEDIO_1" localSheetId="4" hidden="1">{#N/A,#N/A,FALSE,"summary";#N/A,#N/A,FALSE,"SumGraph"}</definedName>
    <definedName name="DESARROLLOSRIODELMEDIO_1" localSheetId="2" hidden="1">{#N/A,#N/A,FALSE,"summary";#N/A,#N/A,FALSE,"SumGraph"}</definedName>
    <definedName name="DESARROLLOSRIODELMEDIO_1" localSheetId="0" hidden="1">{#N/A,#N/A,FALSE,"summary";#N/A,#N/A,FALSE,"SumGraph"}</definedName>
    <definedName name="DESARROLLOSRIODELMEDIO_1" localSheetId="6" hidden="1">{#N/A,#N/A,FALSE,"summary";#N/A,#N/A,FALSE,"SumGraph"}</definedName>
    <definedName name="DESARROLLOSRIODELMEDIO_1" localSheetId="16" hidden="1">{#N/A,#N/A,FALSE,"summary";#N/A,#N/A,FALSE,"SumGraph"}</definedName>
    <definedName name="DESARROLLOSRIODELMEDIO_1" hidden="1">{#N/A,#N/A,FALSE,"summary";#N/A,#N/A,FALSE,"SumGraph"}</definedName>
    <definedName name="Descuentos" localSheetId="15" hidden="1">{#N/A,#N/A,FALSE,"Total_OC015";#N/A,#N/A,FALSE,"ADMIN";#N/A,#N/A,FALSE,"PROCES";#N/A,#N/A,FALSE,"mecan";#N/A,#N/A,FALSE,"civil";#N/A,#N/A,FALSE,"CAÑER";#N/A,#N/A,FALSE,"ELEC";#N/A,#N/A,FALSE,"INSTR"}</definedName>
    <definedName name="Descuentos" localSheetId="25" hidden="1">{#N/A,#N/A,FALSE,"Total_OC015";#N/A,#N/A,FALSE,"ADMIN";#N/A,#N/A,FALSE,"PROCES";#N/A,#N/A,FALSE,"mecan";#N/A,#N/A,FALSE,"civil";#N/A,#N/A,FALSE,"CAÑER";#N/A,#N/A,FALSE,"ELEC";#N/A,#N/A,FALSE,"INSTR"}</definedName>
    <definedName name="Descuentos" localSheetId="24" hidden="1">{#N/A,#N/A,FALSE,"Total_OC015";#N/A,#N/A,FALSE,"ADMIN";#N/A,#N/A,FALSE,"PROCES";#N/A,#N/A,FALSE,"mecan";#N/A,#N/A,FALSE,"civil";#N/A,#N/A,FALSE,"CAÑER";#N/A,#N/A,FALSE,"ELEC";#N/A,#N/A,FALSE,"INSTR"}</definedName>
    <definedName name="Descuentos" localSheetId="26" hidden="1">{#N/A,#N/A,FALSE,"Total_OC015";#N/A,#N/A,FALSE,"ADMIN";#N/A,#N/A,FALSE,"PROCES";#N/A,#N/A,FALSE,"mecan";#N/A,#N/A,FALSE,"civil";#N/A,#N/A,FALSE,"CAÑER";#N/A,#N/A,FALSE,"ELEC";#N/A,#N/A,FALSE,"INSTR"}</definedName>
    <definedName name="Descuentos" localSheetId="1" hidden="1">{#N/A,#N/A,FALSE,"Total_OC015";#N/A,#N/A,FALSE,"ADMIN";#N/A,#N/A,FALSE,"PROCES";#N/A,#N/A,FALSE,"mecan";#N/A,#N/A,FALSE,"civil";#N/A,#N/A,FALSE,"CAÑER";#N/A,#N/A,FALSE,"ELEC";#N/A,#N/A,FALSE,"INSTR"}</definedName>
    <definedName name="Descuentos" localSheetId="4" hidden="1">{#N/A,#N/A,FALSE,"Total_OC015";#N/A,#N/A,FALSE,"ADMIN";#N/A,#N/A,FALSE,"PROCES";#N/A,#N/A,FALSE,"mecan";#N/A,#N/A,FALSE,"civil";#N/A,#N/A,FALSE,"CAÑER";#N/A,#N/A,FALSE,"ELEC";#N/A,#N/A,FALSE,"INSTR"}</definedName>
    <definedName name="Descuentos" localSheetId="2" hidden="1">{#N/A,#N/A,FALSE,"Total_OC015";#N/A,#N/A,FALSE,"ADMIN";#N/A,#N/A,FALSE,"PROCES";#N/A,#N/A,FALSE,"mecan";#N/A,#N/A,FALSE,"civil";#N/A,#N/A,FALSE,"CAÑER";#N/A,#N/A,FALSE,"ELEC";#N/A,#N/A,FALSE,"INSTR"}</definedName>
    <definedName name="Descuentos" localSheetId="0" hidden="1">{#N/A,#N/A,FALSE,"Total_OC015";#N/A,#N/A,FALSE,"ADMIN";#N/A,#N/A,FALSE,"PROCES";#N/A,#N/A,FALSE,"mecan";#N/A,#N/A,FALSE,"civil";#N/A,#N/A,FALSE,"CAÑER";#N/A,#N/A,FALSE,"ELEC";#N/A,#N/A,FALSE,"INSTR"}</definedName>
    <definedName name="Descuentos" localSheetId="6" hidden="1">{#N/A,#N/A,FALSE,"Total_OC015";#N/A,#N/A,FALSE,"ADMIN";#N/A,#N/A,FALSE,"PROCES";#N/A,#N/A,FALSE,"mecan";#N/A,#N/A,FALSE,"civil";#N/A,#N/A,FALSE,"CAÑER";#N/A,#N/A,FALSE,"ELEC";#N/A,#N/A,FALSE,"INSTR"}</definedName>
    <definedName name="Descuentos" localSheetId="16" hidden="1">{#N/A,#N/A,FALSE,"Total_OC015";#N/A,#N/A,FALSE,"ADMIN";#N/A,#N/A,FALSE,"PROCES";#N/A,#N/A,FALSE,"mecan";#N/A,#N/A,FALSE,"civil";#N/A,#N/A,FALSE,"CAÑER";#N/A,#N/A,FALSE,"ELEC";#N/A,#N/A,FALSE,"INSTR"}</definedName>
    <definedName name="Descuentos" hidden="1">{#N/A,#N/A,FALSE,"Total_OC015";#N/A,#N/A,FALSE,"ADMIN";#N/A,#N/A,FALSE,"PROCES";#N/A,#N/A,FALSE,"mecan";#N/A,#N/A,FALSE,"civil";#N/A,#N/A,FALSE,"CAÑER";#N/A,#N/A,FALSE,"ELEC";#N/A,#N/A,FALSE,"INSTR"}</definedName>
    <definedName name="desde" hidden="1">{#N/A,#N/A,FALSE,"Total_OC015";#N/A,#N/A,FALSE,"ADMIN";#N/A,#N/A,FALSE,"PROCES";#N/A,#N/A,FALSE,"mecan";#N/A,#N/A,FALSE,"civil";#N/A,#N/A,FALSE,"CAÑER";#N/A,#N/A,FALSE,"ELEC";#N/A,#N/A,FALSE,"INSTR"}</definedName>
    <definedName name="Dessub" localSheetId="15" hidden="1">{"MO(BASE)",#N/A,FALSE,"MO(BASE)";"MO(BASE)1",#N/A,FALSE,"MO(BASE)";"MO(BASE)2",#N/A,FALSE,"MO(BASE)"}</definedName>
    <definedName name="Dessub" localSheetId="25" hidden="1">{"MO(BASE)",#N/A,FALSE,"MO(BASE)";"MO(BASE)1",#N/A,FALSE,"MO(BASE)";"MO(BASE)2",#N/A,FALSE,"MO(BASE)"}</definedName>
    <definedName name="Dessub" localSheetId="24" hidden="1">{"MO(BASE)",#N/A,FALSE,"MO(BASE)";"MO(BASE)1",#N/A,FALSE,"MO(BASE)";"MO(BASE)2",#N/A,FALSE,"MO(BASE)"}</definedName>
    <definedName name="Dessub" localSheetId="26" hidden="1">{"MO(BASE)",#N/A,FALSE,"MO(BASE)";"MO(BASE)1",#N/A,FALSE,"MO(BASE)";"MO(BASE)2",#N/A,FALSE,"MO(BASE)"}</definedName>
    <definedName name="Dessub" localSheetId="1" hidden="1">{"MO(BASE)",#N/A,FALSE,"MO(BASE)";"MO(BASE)1",#N/A,FALSE,"MO(BASE)";"MO(BASE)2",#N/A,FALSE,"MO(BASE)"}</definedName>
    <definedName name="Dessub" localSheetId="4" hidden="1">{"MO(BASE)",#N/A,FALSE,"MO(BASE)";"MO(BASE)1",#N/A,FALSE,"MO(BASE)";"MO(BASE)2",#N/A,FALSE,"MO(BASE)"}</definedName>
    <definedName name="Dessub" localSheetId="2" hidden="1">{"MO(BASE)",#N/A,FALSE,"MO(BASE)";"MO(BASE)1",#N/A,FALSE,"MO(BASE)";"MO(BASE)2",#N/A,FALSE,"MO(BASE)"}</definedName>
    <definedName name="Dessub" localSheetId="0" hidden="1">{"MO(BASE)",#N/A,FALSE,"MO(BASE)";"MO(BASE)1",#N/A,FALSE,"MO(BASE)";"MO(BASE)2",#N/A,FALSE,"MO(BASE)"}</definedName>
    <definedName name="Dessub" localSheetId="6" hidden="1">{"MO(BASE)",#N/A,FALSE,"MO(BASE)";"MO(BASE)1",#N/A,FALSE,"MO(BASE)";"MO(BASE)2",#N/A,FALSE,"MO(BASE)"}</definedName>
    <definedName name="Dessub" localSheetId="16" hidden="1">{"MO(BASE)",#N/A,FALSE,"MO(BASE)";"MO(BASE)1",#N/A,FALSE,"MO(BASE)";"MO(BASE)2",#N/A,FALSE,"MO(BASE)"}</definedName>
    <definedName name="Dessub" hidden="1">{"MO(BASE)",#N/A,FALSE,"MO(BASE)";"MO(BASE)1",#N/A,FALSE,"MO(BASE)";"MO(BASE)2",#N/A,FALSE,"MO(BASE)"}</definedName>
    <definedName name="DESV" localSheetId="15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25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24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26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4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2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0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6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16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_1" localSheetId="15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_1" localSheetId="25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_1" localSheetId="24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_1" localSheetId="26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_1" localSheetId="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_1" localSheetId="4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_1" localSheetId="2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_1" localSheetId="0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_1" localSheetId="6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_1" localSheetId="16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_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fd" hidden="1">#REF!</definedName>
    <definedName name="dfdf" localSheetId="15" hidden="1">{#N/A,#N/A,FALSE,"Total_OC015";#N/A,#N/A,FALSE,"ADMIN";#N/A,#N/A,FALSE,"PROCES";#N/A,#N/A,FALSE,"mecan";#N/A,#N/A,FALSE,"civil";#N/A,#N/A,FALSE,"CAÑER";#N/A,#N/A,FALSE,"ELEC";#N/A,#N/A,FALSE,"INSTR"}</definedName>
    <definedName name="dfdf" localSheetId="25" hidden="1">{#N/A,#N/A,FALSE,"Total_OC015";#N/A,#N/A,FALSE,"ADMIN";#N/A,#N/A,FALSE,"PROCES";#N/A,#N/A,FALSE,"mecan";#N/A,#N/A,FALSE,"civil";#N/A,#N/A,FALSE,"CAÑER";#N/A,#N/A,FALSE,"ELEC";#N/A,#N/A,FALSE,"INSTR"}</definedName>
    <definedName name="dfdf" localSheetId="24" hidden="1">{#N/A,#N/A,FALSE,"Total_OC015";#N/A,#N/A,FALSE,"ADMIN";#N/A,#N/A,FALSE,"PROCES";#N/A,#N/A,FALSE,"mecan";#N/A,#N/A,FALSE,"civil";#N/A,#N/A,FALSE,"CAÑER";#N/A,#N/A,FALSE,"ELEC";#N/A,#N/A,FALSE,"INSTR"}</definedName>
    <definedName name="dfdf" localSheetId="26" hidden="1">{#N/A,#N/A,FALSE,"Total_OC015";#N/A,#N/A,FALSE,"ADMIN";#N/A,#N/A,FALSE,"PROCES";#N/A,#N/A,FALSE,"mecan";#N/A,#N/A,FALSE,"civil";#N/A,#N/A,FALSE,"CAÑER";#N/A,#N/A,FALSE,"ELEC";#N/A,#N/A,FALSE,"INSTR"}</definedName>
    <definedName name="dfdf" localSheetId="1" hidden="1">{#N/A,#N/A,FALSE,"Total_OC015";#N/A,#N/A,FALSE,"ADMIN";#N/A,#N/A,FALSE,"PROCES";#N/A,#N/A,FALSE,"mecan";#N/A,#N/A,FALSE,"civil";#N/A,#N/A,FALSE,"CAÑER";#N/A,#N/A,FALSE,"ELEC";#N/A,#N/A,FALSE,"INSTR"}</definedName>
    <definedName name="dfdf" localSheetId="4" hidden="1">{#N/A,#N/A,FALSE,"Total_OC015";#N/A,#N/A,FALSE,"ADMIN";#N/A,#N/A,FALSE,"PROCES";#N/A,#N/A,FALSE,"mecan";#N/A,#N/A,FALSE,"civil";#N/A,#N/A,FALSE,"CAÑER";#N/A,#N/A,FALSE,"ELEC";#N/A,#N/A,FALSE,"INSTR"}</definedName>
    <definedName name="dfdf" localSheetId="2" hidden="1">{#N/A,#N/A,FALSE,"Total_OC015";#N/A,#N/A,FALSE,"ADMIN";#N/A,#N/A,FALSE,"PROCES";#N/A,#N/A,FALSE,"mecan";#N/A,#N/A,FALSE,"civil";#N/A,#N/A,FALSE,"CAÑER";#N/A,#N/A,FALSE,"ELEC";#N/A,#N/A,FALSE,"INSTR"}</definedName>
    <definedName name="dfdf" localSheetId="0" hidden="1">{#N/A,#N/A,FALSE,"Total_OC015";#N/A,#N/A,FALSE,"ADMIN";#N/A,#N/A,FALSE,"PROCES";#N/A,#N/A,FALSE,"mecan";#N/A,#N/A,FALSE,"civil";#N/A,#N/A,FALSE,"CAÑER";#N/A,#N/A,FALSE,"ELEC";#N/A,#N/A,FALSE,"INSTR"}</definedName>
    <definedName name="dfdf" localSheetId="6" hidden="1">{#N/A,#N/A,FALSE,"Total_OC015";#N/A,#N/A,FALSE,"ADMIN";#N/A,#N/A,FALSE,"PROCES";#N/A,#N/A,FALSE,"mecan";#N/A,#N/A,FALSE,"civil";#N/A,#N/A,FALSE,"CAÑER";#N/A,#N/A,FALSE,"ELEC";#N/A,#N/A,FALSE,"INSTR"}</definedName>
    <definedName name="dfdf" localSheetId="16" hidden="1">{#N/A,#N/A,FALSE,"Total_OC015";#N/A,#N/A,FALSE,"ADMIN";#N/A,#N/A,FALSE,"PROCES";#N/A,#N/A,FALSE,"mecan";#N/A,#N/A,FALSE,"civil";#N/A,#N/A,FALSE,"CAÑER";#N/A,#N/A,FALSE,"ELEC";#N/A,#N/A,FALSE,"INSTR"}</definedName>
    <definedName name="dfdf" hidden="1">{#N/A,#N/A,FALSE,"Total_OC015";#N/A,#N/A,FALSE,"ADMIN";#N/A,#N/A,FALSE,"PROCES";#N/A,#N/A,FALSE,"mecan";#N/A,#N/A,FALSE,"civil";#N/A,#N/A,FALSE,"CAÑER";#N/A,#N/A,FALSE,"ELEC";#N/A,#N/A,FALSE,"INSTR"}</definedName>
    <definedName name="dfdf_1" localSheetId="15" hidden="1">{#N/A,#N/A,FALSE,"Total_OC015";#N/A,#N/A,FALSE,"ADMIN";#N/A,#N/A,FALSE,"PROCES";#N/A,#N/A,FALSE,"mecan";#N/A,#N/A,FALSE,"civil";#N/A,#N/A,FALSE,"CAÑER";#N/A,#N/A,FALSE,"ELEC";#N/A,#N/A,FALSE,"INSTR"}</definedName>
    <definedName name="dfdf_1" localSheetId="25" hidden="1">{#N/A,#N/A,FALSE,"Total_OC015";#N/A,#N/A,FALSE,"ADMIN";#N/A,#N/A,FALSE,"PROCES";#N/A,#N/A,FALSE,"mecan";#N/A,#N/A,FALSE,"civil";#N/A,#N/A,FALSE,"CAÑER";#N/A,#N/A,FALSE,"ELEC";#N/A,#N/A,FALSE,"INSTR"}</definedName>
    <definedName name="dfdf_1" localSheetId="24" hidden="1">{#N/A,#N/A,FALSE,"Total_OC015";#N/A,#N/A,FALSE,"ADMIN";#N/A,#N/A,FALSE,"PROCES";#N/A,#N/A,FALSE,"mecan";#N/A,#N/A,FALSE,"civil";#N/A,#N/A,FALSE,"CAÑER";#N/A,#N/A,FALSE,"ELEC";#N/A,#N/A,FALSE,"INSTR"}</definedName>
    <definedName name="dfdf_1" localSheetId="26" hidden="1">{#N/A,#N/A,FALSE,"Total_OC015";#N/A,#N/A,FALSE,"ADMIN";#N/A,#N/A,FALSE,"PROCES";#N/A,#N/A,FALSE,"mecan";#N/A,#N/A,FALSE,"civil";#N/A,#N/A,FALSE,"CAÑER";#N/A,#N/A,FALSE,"ELEC";#N/A,#N/A,FALSE,"INSTR"}</definedName>
    <definedName name="dfdf_1" localSheetId="1" hidden="1">{#N/A,#N/A,FALSE,"Total_OC015";#N/A,#N/A,FALSE,"ADMIN";#N/A,#N/A,FALSE,"PROCES";#N/A,#N/A,FALSE,"mecan";#N/A,#N/A,FALSE,"civil";#N/A,#N/A,FALSE,"CAÑER";#N/A,#N/A,FALSE,"ELEC";#N/A,#N/A,FALSE,"INSTR"}</definedName>
    <definedName name="dfdf_1" localSheetId="4" hidden="1">{#N/A,#N/A,FALSE,"Total_OC015";#N/A,#N/A,FALSE,"ADMIN";#N/A,#N/A,FALSE,"PROCES";#N/A,#N/A,FALSE,"mecan";#N/A,#N/A,FALSE,"civil";#N/A,#N/A,FALSE,"CAÑER";#N/A,#N/A,FALSE,"ELEC";#N/A,#N/A,FALSE,"INSTR"}</definedName>
    <definedName name="dfdf_1" localSheetId="2" hidden="1">{#N/A,#N/A,FALSE,"Total_OC015";#N/A,#N/A,FALSE,"ADMIN";#N/A,#N/A,FALSE,"PROCES";#N/A,#N/A,FALSE,"mecan";#N/A,#N/A,FALSE,"civil";#N/A,#N/A,FALSE,"CAÑER";#N/A,#N/A,FALSE,"ELEC";#N/A,#N/A,FALSE,"INSTR"}</definedName>
    <definedName name="dfdf_1" localSheetId="0" hidden="1">{#N/A,#N/A,FALSE,"Total_OC015";#N/A,#N/A,FALSE,"ADMIN";#N/A,#N/A,FALSE,"PROCES";#N/A,#N/A,FALSE,"mecan";#N/A,#N/A,FALSE,"civil";#N/A,#N/A,FALSE,"CAÑER";#N/A,#N/A,FALSE,"ELEC";#N/A,#N/A,FALSE,"INSTR"}</definedName>
    <definedName name="dfdf_1" localSheetId="6" hidden="1">{#N/A,#N/A,FALSE,"Total_OC015";#N/A,#N/A,FALSE,"ADMIN";#N/A,#N/A,FALSE,"PROCES";#N/A,#N/A,FALSE,"mecan";#N/A,#N/A,FALSE,"civil";#N/A,#N/A,FALSE,"CAÑER";#N/A,#N/A,FALSE,"ELEC";#N/A,#N/A,FALSE,"INSTR"}</definedName>
    <definedName name="dfdf_1" localSheetId="16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f_2" localSheetId="15" hidden="1">{#N/A,#N/A,FALSE,"Total_OC015";#N/A,#N/A,FALSE,"ADMIN";#N/A,#N/A,FALSE,"PROCES";#N/A,#N/A,FALSE,"mecan";#N/A,#N/A,FALSE,"civil";#N/A,#N/A,FALSE,"CAÑER";#N/A,#N/A,FALSE,"ELEC";#N/A,#N/A,FALSE,"INSTR"}</definedName>
    <definedName name="dfdf_2" localSheetId="25" hidden="1">{#N/A,#N/A,FALSE,"Total_OC015";#N/A,#N/A,FALSE,"ADMIN";#N/A,#N/A,FALSE,"PROCES";#N/A,#N/A,FALSE,"mecan";#N/A,#N/A,FALSE,"civil";#N/A,#N/A,FALSE,"CAÑER";#N/A,#N/A,FALSE,"ELEC";#N/A,#N/A,FALSE,"INSTR"}</definedName>
    <definedName name="dfdf_2" localSheetId="24" hidden="1">{#N/A,#N/A,FALSE,"Total_OC015";#N/A,#N/A,FALSE,"ADMIN";#N/A,#N/A,FALSE,"PROCES";#N/A,#N/A,FALSE,"mecan";#N/A,#N/A,FALSE,"civil";#N/A,#N/A,FALSE,"CAÑER";#N/A,#N/A,FALSE,"ELEC";#N/A,#N/A,FALSE,"INSTR"}</definedName>
    <definedName name="dfdf_2" localSheetId="26" hidden="1">{#N/A,#N/A,FALSE,"Total_OC015";#N/A,#N/A,FALSE,"ADMIN";#N/A,#N/A,FALSE,"PROCES";#N/A,#N/A,FALSE,"mecan";#N/A,#N/A,FALSE,"civil";#N/A,#N/A,FALSE,"CAÑER";#N/A,#N/A,FALSE,"ELEC";#N/A,#N/A,FALSE,"INSTR"}</definedName>
    <definedName name="dfdf_2" localSheetId="1" hidden="1">{#N/A,#N/A,FALSE,"Total_OC015";#N/A,#N/A,FALSE,"ADMIN";#N/A,#N/A,FALSE,"PROCES";#N/A,#N/A,FALSE,"mecan";#N/A,#N/A,FALSE,"civil";#N/A,#N/A,FALSE,"CAÑER";#N/A,#N/A,FALSE,"ELEC";#N/A,#N/A,FALSE,"INSTR"}</definedName>
    <definedName name="dfdf_2" localSheetId="4" hidden="1">{#N/A,#N/A,FALSE,"Total_OC015";#N/A,#N/A,FALSE,"ADMIN";#N/A,#N/A,FALSE,"PROCES";#N/A,#N/A,FALSE,"mecan";#N/A,#N/A,FALSE,"civil";#N/A,#N/A,FALSE,"CAÑER";#N/A,#N/A,FALSE,"ELEC";#N/A,#N/A,FALSE,"INSTR"}</definedName>
    <definedName name="dfdf_2" localSheetId="2" hidden="1">{#N/A,#N/A,FALSE,"Total_OC015";#N/A,#N/A,FALSE,"ADMIN";#N/A,#N/A,FALSE,"PROCES";#N/A,#N/A,FALSE,"mecan";#N/A,#N/A,FALSE,"civil";#N/A,#N/A,FALSE,"CAÑER";#N/A,#N/A,FALSE,"ELEC";#N/A,#N/A,FALSE,"INSTR"}</definedName>
    <definedName name="dfdf_2" localSheetId="0" hidden="1">{#N/A,#N/A,FALSE,"Total_OC015";#N/A,#N/A,FALSE,"ADMIN";#N/A,#N/A,FALSE,"PROCES";#N/A,#N/A,FALSE,"mecan";#N/A,#N/A,FALSE,"civil";#N/A,#N/A,FALSE,"CAÑER";#N/A,#N/A,FALSE,"ELEC";#N/A,#N/A,FALSE,"INSTR"}</definedName>
    <definedName name="dfdf_2" localSheetId="6" hidden="1">{#N/A,#N/A,FALSE,"Total_OC015";#N/A,#N/A,FALSE,"ADMIN";#N/A,#N/A,FALSE,"PROCES";#N/A,#N/A,FALSE,"mecan";#N/A,#N/A,FALSE,"civil";#N/A,#N/A,FALSE,"CAÑER";#N/A,#N/A,FALSE,"ELEC";#N/A,#N/A,FALSE,"INSTR"}</definedName>
    <definedName name="dfdf_2" localSheetId="16" hidden="1">{#N/A,#N/A,FALSE,"Total_OC015";#N/A,#N/A,FALSE,"ADMIN";#N/A,#N/A,FALSE,"PROCES";#N/A,#N/A,FALSE,"mecan";#N/A,#N/A,FALSE,"civil";#N/A,#N/A,FALSE,"CAÑER";#N/A,#N/A,FALSE,"ELEC";#N/A,#N/A,FALSE,"INSTR"}</definedName>
    <definedName name="dfdf_2" hidden="1">{#N/A,#N/A,FALSE,"Total_OC015";#N/A,#N/A,FALSE,"ADMIN";#N/A,#N/A,FALSE,"PROCES";#N/A,#N/A,FALSE,"mecan";#N/A,#N/A,FALSE,"civil";#N/A,#N/A,FALSE,"CAÑER";#N/A,#N/A,FALSE,"ELEC";#N/A,#N/A,FALSE,"INSTR"}</definedName>
    <definedName name="dfdf_3" localSheetId="15" hidden="1">{#N/A,#N/A,FALSE,"Total_OC015";#N/A,#N/A,FALSE,"ADMIN";#N/A,#N/A,FALSE,"PROCES";#N/A,#N/A,FALSE,"mecan";#N/A,#N/A,FALSE,"civil";#N/A,#N/A,FALSE,"CAÑER";#N/A,#N/A,FALSE,"ELEC";#N/A,#N/A,FALSE,"INSTR"}</definedName>
    <definedName name="dfdf_3" localSheetId="25" hidden="1">{#N/A,#N/A,FALSE,"Total_OC015";#N/A,#N/A,FALSE,"ADMIN";#N/A,#N/A,FALSE,"PROCES";#N/A,#N/A,FALSE,"mecan";#N/A,#N/A,FALSE,"civil";#N/A,#N/A,FALSE,"CAÑER";#N/A,#N/A,FALSE,"ELEC";#N/A,#N/A,FALSE,"INSTR"}</definedName>
    <definedName name="dfdf_3" localSheetId="24" hidden="1">{#N/A,#N/A,FALSE,"Total_OC015";#N/A,#N/A,FALSE,"ADMIN";#N/A,#N/A,FALSE,"PROCES";#N/A,#N/A,FALSE,"mecan";#N/A,#N/A,FALSE,"civil";#N/A,#N/A,FALSE,"CAÑER";#N/A,#N/A,FALSE,"ELEC";#N/A,#N/A,FALSE,"INSTR"}</definedName>
    <definedName name="dfdf_3" localSheetId="26" hidden="1">{#N/A,#N/A,FALSE,"Total_OC015";#N/A,#N/A,FALSE,"ADMIN";#N/A,#N/A,FALSE,"PROCES";#N/A,#N/A,FALSE,"mecan";#N/A,#N/A,FALSE,"civil";#N/A,#N/A,FALSE,"CAÑER";#N/A,#N/A,FALSE,"ELEC";#N/A,#N/A,FALSE,"INSTR"}</definedName>
    <definedName name="dfdf_3" localSheetId="1" hidden="1">{#N/A,#N/A,FALSE,"Total_OC015";#N/A,#N/A,FALSE,"ADMIN";#N/A,#N/A,FALSE,"PROCES";#N/A,#N/A,FALSE,"mecan";#N/A,#N/A,FALSE,"civil";#N/A,#N/A,FALSE,"CAÑER";#N/A,#N/A,FALSE,"ELEC";#N/A,#N/A,FALSE,"INSTR"}</definedName>
    <definedName name="dfdf_3" localSheetId="4" hidden="1">{#N/A,#N/A,FALSE,"Total_OC015";#N/A,#N/A,FALSE,"ADMIN";#N/A,#N/A,FALSE,"PROCES";#N/A,#N/A,FALSE,"mecan";#N/A,#N/A,FALSE,"civil";#N/A,#N/A,FALSE,"CAÑER";#N/A,#N/A,FALSE,"ELEC";#N/A,#N/A,FALSE,"INSTR"}</definedName>
    <definedName name="dfdf_3" localSheetId="2" hidden="1">{#N/A,#N/A,FALSE,"Total_OC015";#N/A,#N/A,FALSE,"ADMIN";#N/A,#N/A,FALSE,"PROCES";#N/A,#N/A,FALSE,"mecan";#N/A,#N/A,FALSE,"civil";#N/A,#N/A,FALSE,"CAÑER";#N/A,#N/A,FALSE,"ELEC";#N/A,#N/A,FALSE,"INSTR"}</definedName>
    <definedName name="dfdf_3" localSheetId="0" hidden="1">{#N/A,#N/A,FALSE,"Total_OC015";#N/A,#N/A,FALSE,"ADMIN";#N/A,#N/A,FALSE,"PROCES";#N/A,#N/A,FALSE,"mecan";#N/A,#N/A,FALSE,"civil";#N/A,#N/A,FALSE,"CAÑER";#N/A,#N/A,FALSE,"ELEC";#N/A,#N/A,FALSE,"INSTR"}</definedName>
    <definedName name="dfdf_3" localSheetId="6" hidden="1">{#N/A,#N/A,FALSE,"Total_OC015";#N/A,#N/A,FALSE,"ADMIN";#N/A,#N/A,FALSE,"PROCES";#N/A,#N/A,FALSE,"mecan";#N/A,#N/A,FALSE,"civil";#N/A,#N/A,FALSE,"CAÑER";#N/A,#N/A,FALSE,"ELEC";#N/A,#N/A,FALSE,"INSTR"}</definedName>
    <definedName name="dfdf_3" localSheetId="16" hidden="1">{#N/A,#N/A,FALSE,"Total_OC015";#N/A,#N/A,FALSE,"ADMIN";#N/A,#N/A,FALSE,"PROCES";#N/A,#N/A,FALSE,"mecan";#N/A,#N/A,FALSE,"civil";#N/A,#N/A,FALSE,"CAÑER";#N/A,#N/A,FALSE,"ELEC";#N/A,#N/A,FALSE,"INSTR"}</definedName>
    <definedName name="dfdf_3" hidden="1">{#N/A,#N/A,FALSE,"Total_OC015";#N/A,#N/A,FALSE,"ADMIN";#N/A,#N/A,FALSE,"PROCES";#N/A,#N/A,FALSE,"mecan";#N/A,#N/A,FALSE,"civil";#N/A,#N/A,FALSE,"CAÑER";#N/A,#N/A,FALSE,"ELEC";#N/A,#N/A,FALSE,"INSTR"}</definedName>
    <definedName name="dfdf_4" localSheetId="15" hidden="1">{#N/A,#N/A,FALSE,"Total_OC015";#N/A,#N/A,FALSE,"ADMIN";#N/A,#N/A,FALSE,"PROCES";#N/A,#N/A,FALSE,"mecan";#N/A,#N/A,FALSE,"civil";#N/A,#N/A,FALSE,"CAÑER";#N/A,#N/A,FALSE,"ELEC";#N/A,#N/A,FALSE,"INSTR"}</definedName>
    <definedName name="dfdf_4" localSheetId="25" hidden="1">{#N/A,#N/A,FALSE,"Total_OC015";#N/A,#N/A,FALSE,"ADMIN";#N/A,#N/A,FALSE,"PROCES";#N/A,#N/A,FALSE,"mecan";#N/A,#N/A,FALSE,"civil";#N/A,#N/A,FALSE,"CAÑER";#N/A,#N/A,FALSE,"ELEC";#N/A,#N/A,FALSE,"INSTR"}</definedName>
    <definedName name="dfdf_4" localSheetId="24" hidden="1">{#N/A,#N/A,FALSE,"Total_OC015";#N/A,#N/A,FALSE,"ADMIN";#N/A,#N/A,FALSE,"PROCES";#N/A,#N/A,FALSE,"mecan";#N/A,#N/A,FALSE,"civil";#N/A,#N/A,FALSE,"CAÑER";#N/A,#N/A,FALSE,"ELEC";#N/A,#N/A,FALSE,"INSTR"}</definedName>
    <definedName name="dfdf_4" localSheetId="26" hidden="1">{#N/A,#N/A,FALSE,"Total_OC015";#N/A,#N/A,FALSE,"ADMIN";#N/A,#N/A,FALSE,"PROCES";#N/A,#N/A,FALSE,"mecan";#N/A,#N/A,FALSE,"civil";#N/A,#N/A,FALSE,"CAÑER";#N/A,#N/A,FALSE,"ELEC";#N/A,#N/A,FALSE,"INSTR"}</definedName>
    <definedName name="dfdf_4" localSheetId="1" hidden="1">{#N/A,#N/A,FALSE,"Total_OC015";#N/A,#N/A,FALSE,"ADMIN";#N/A,#N/A,FALSE,"PROCES";#N/A,#N/A,FALSE,"mecan";#N/A,#N/A,FALSE,"civil";#N/A,#N/A,FALSE,"CAÑER";#N/A,#N/A,FALSE,"ELEC";#N/A,#N/A,FALSE,"INSTR"}</definedName>
    <definedName name="dfdf_4" localSheetId="4" hidden="1">{#N/A,#N/A,FALSE,"Total_OC015";#N/A,#N/A,FALSE,"ADMIN";#N/A,#N/A,FALSE,"PROCES";#N/A,#N/A,FALSE,"mecan";#N/A,#N/A,FALSE,"civil";#N/A,#N/A,FALSE,"CAÑER";#N/A,#N/A,FALSE,"ELEC";#N/A,#N/A,FALSE,"INSTR"}</definedName>
    <definedName name="dfdf_4" localSheetId="2" hidden="1">{#N/A,#N/A,FALSE,"Total_OC015";#N/A,#N/A,FALSE,"ADMIN";#N/A,#N/A,FALSE,"PROCES";#N/A,#N/A,FALSE,"mecan";#N/A,#N/A,FALSE,"civil";#N/A,#N/A,FALSE,"CAÑER";#N/A,#N/A,FALSE,"ELEC";#N/A,#N/A,FALSE,"INSTR"}</definedName>
    <definedName name="dfdf_4" localSheetId="0" hidden="1">{#N/A,#N/A,FALSE,"Total_OC015";#N/A,#N/A,FALSE,"ADMIN";#N/A,#N/A,FALSE,"PROCES";#N/A,#N/A,FALSE,"mecan";#N/A,#N/A,FALSE,"civil";#N/A,#N/A,FALSE,"CAÑER";#N/A,#N/A,FALSE,"ELEC";#N/A,#N/A,FALSE,"INSTR"}</definedName>
    <definedName name="dfdf_4" localSheetId="6" hidden="1">{#N/A,#N/A,FALSE,"Total_OC015";#N/A,#N/A,FALSE,"ADMIN";#N/A,#N/A,FALSE,"PROCES";#N/A,#N/A,FALSE,"mecan";#N/A,#N/A,FALSE,"civil";#N/A,#N/A,FALSE,"CAÑER";#N/A,#N/A,FALSE,"ELEC";#N/A,#N/A,FALSE,"INSTR"}</definedName>
    <definedName name="dfdf_4" localSheetId="16" hidden="1">{#N/A,#N/A,FALSE,"Total_OC015";#N/A,#N/A,FALSE,"ADMIN";#N/A,#N/A,FALSE,"PROCES";#N/A,#N/A,FALSE,"mecan";#N/A,#N/A,FALSE,"civil";#N/A,#N/A,FALSE,"CAÑER";#N/A,#N/A,FALSE,"ELEC";#N/A,#N/A,FALSE,"INSTR"}</definedName>
    <definedName name="dfdf_4" hidden="1">{#N/A,#N/A,FALSE,"Total_OC015";#N/A,#N/A,FALSE,"ADMIN";#N/A,#N/A,FALSE,"PROCES";#N/A,#N/A,FALSE,"mecan";#N/A,#N/A,FALSE,"civil";#N/A,#N/A,FALSE,"CAÑER";#N/A,#N/A,FALSE,"ELEC";#N/A,#N/A,FALSE,"INSTR"}</definedName>
    <definedName name="dfdf_5" localSheetId="15" hidden="1">{#N/A,#N/A,FALSE,"Total_OC015";#N/A,#N/A,FALSE,"ADMIN";#N/A,#N/A,FALSE,"PROCES";#N/A,#N/A,FALSE,"mecan";#N/A,#N/A,FALSE,"civil";#N/A,#N/A,FALSE,"CAÑER";#N/A,#N/A,FALSE,"ELEC";#N/A,#N/A,FALSE,"INSTR"}</definedName>
    <definedName name="dfdf_5" localSheetId="25" hidden="1">{#N/A,#N/A,FALSE,"Total_OC015";#N/A,#N/A,FALSE,"ADMIN";#N/A,#N/A,FALSE,"PROCES";#N/A,#N/A,FALSE,"mecan";#N/A,#N/A,FALSE,"civil";#N/A,#N/A,FALSE,"CAÑER";#N/A,#N/A,FALSE,"ELEC";#N/A,#N/A,FALSE,"INSTR"}</definedName>
    <definedName name="dfdf_5" localSheetId="24" hidden="1">{#N/A,#N/A,FALSE,"Total_OC015";#N/A,#N/A,FALSE,"ADMIN";#N/A,#N/A,FALSE,"PROCES";#N/A,#N/A,FALSE,"mecan";#N/A,#N/A,FALSE,"civil";#N/A,#N/A,FALSE,"CAÑER";#N/A,#N/A,FALSE,"ELEC";#N/A,#N/A,FALSE,"INSTR"}</definedName>
    <definedName name="dfdf_5" localSheetId="26" hidden="1">{#N/A,#N/A,FALSE,"Total_OC015";#N/A,#N/A,FALSE,"ADMIN";#N/A,#N/A,FALSE,"PROCES";#N/A,#N/A,FALSE,"mecan";#N/A,#N/A,FALSE,"civil";#N/A,#N/A,FALSE,"CAÑER";#N/A,#N/A,FALSE,"ELEC";#N/A,#N/A,FALSE,"INSTR"}</definedName>
    <definedName name="dfdf_5" localSheetId="1" hidden="1">{#N/A,#N/A,FALSE,"Total_OC015";#N/A,#N/A,FALSE,"ADMIN";#N/A,#N/A,FALSE,"PROCES";#N/A,#N/A,FALSE,"mecan";#N/A,#N/A,FALSE,"civil";#N/A,#N/A,FALSE,"CAÑER";#N/A,#N/A,FALSE,"ELEC";#N/A,#N/A,FALSE,"INSTR"}</definedName>
    <definedName name="dfdf_5" localSheetId="4" hidden="1">{#N/A,#N/A,FALSE,"Total_OC015";#N/A,#N/A,FALSE,"ADMIN";#N/A,#N/A,FALSE,"PROCES";#N/A,#N/A,FALSE,"mecan";#N/A,#N/A,FALSE,"civil";#N/A,#N/A,FALSE,"CAÑER";#N/A,#N/A,FALSE,"ELEC";#N/A,#N/A,FALSE,"INSTR"}</definedName>
    <definedName name="dfdf_5" localSheetId="2" hidden="1">{#N/A,#N/A,FALSE,"Total_OC015";#N/A,#N/A,FALSE,"ADMIN";#N/A,#N/A,FALSE,"PROCES";#N/A,#N/A,FALSE,"mecan";#N/A,#N/A,FALSE,"civil";#N/A,#N/A,FALSE,"CAÑER";#N/A,#N/A,FALSE,"ELEC";#N/A,#N/A,FALSE,"INSTR"}</definedName>
    <definedName name="dfdf_5" localSheetId="0" hidden="1">{#N/A,#N/A,FALSE,"Total_OC015";#N/A,#N/A,FALSE,"ADMIN";#N/A,#N/A,FALSE,"PROCES";#N/A,#N/A,FALSE,"mecan";#N/A,#N/A,FALSE,"civil";#N/A,#N/A,FALSE,"CAÑER";#N/A,#N/A,FALSE,"ELEC";#N/A,#N/A,FALSE,"INSTR"}</definedName>
    <definedName name="dfdf_5" localSheetId="6" hidden="1">{#N/A,#N/A,FALSE,"Total_OC015";#N/A,#N/A,FALSE,"ADMIN";#N/A,#N/A,FALSE,"PROCES";#N/A,#N/A,FALSE,"mecan";#N/A,#N/A,FALSE,"civil";#N/A,#N/A,FALSE,"CAÑER";#N/A,#N/A,FALSE,"ELEC";#N/A,#N/A,FALSE,"INSTR"}</definedName>
    <definedName name="dfdf_5" localSheetId="16" hidden="1">{#N/A,#N/A,FALSE,"Total_OC015";#N/A,#N/A,FALSE,"ADMIN";#N/A,#N/A,FALSE,"PROCES";#N/A,#N/A,FALSE,"mecan";#N/A,#N/A,FALSE,"civil";#N/A,#N/A,FALSE,"CAÑER";#N/A,#N/A,FALSE,"ELEC";#N/A,#N/A,FALSE,"INSTR"}</definedName>
    <definedName name="dfdf_5" hidden="1">{#N/A,#N/A,FALSE,"Total_OC015";#N/A,#N/A,FALSE,"ADMIN";#N/A,#N/A,FALSE,"PROCES";#N/A,#N/A,FALSE,"mecan";#N/A,#N/A,FALSE,"civil";#N/A,#N/A,FALSE,"CAÑER";#N/A,#N/A,FALSE,"ELEC";#N/A,#N/A,FALSE,"INSTR"}</definedName>
    <definedName name="dfd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FFA" localSheetId="15" hidden="1">#REF!</definedName>
    <definedName name="DFFA" localSheetId="25" hidden="1">#REF!</definedName>
    <definedName name="DFFA" localSheetId="26" hidden="1">#REF!</definedName>
    <definedName name="DFFA" localSheetId="6" hidden="1">#REF!</definedName>
    <definedName name="DFFA" localSheetId="16" hidden="1">#REF!</definedName>
    <definedName name="DFFA" hidden="1">#REF!</definedName>
    <definedName name="dfg" localSheetId="15" hidden="1">{#N/A,#N/A,TRUE,"Est. de Fact.";#N/A,#N/A,TRUE,"Capitulo 19";#N/A,#N/A,TRUE,"Proyecto P855"}</definedName>
    <definedName name="dfg" localSheetId="25" hidden="1">{#N/A,#N/A,TRUE,"Est. de Fact.";#N/A,#N/A,TRUE,"Capitulo 19";#N/A,#N/A,TRUE,"Proyecto P855"}</definedName>
    <definedName name="dfg" localSheetId="24" hidden="1">{#N/A,#N/A,TRUE,"Est. de Fact.";#N/A,#N/A,TRUE,"Capitulo 19";#N/A,#N/A,TRUE,"Proyecto P855"}</definedName>
    <definedName name="dfg" localSheetId="26" hidden="1">{#N/A,#N/A,TRUE,"Est. de Fact.";#N/A,#N/A,TRUE,"Capitulo 19";#N/A,#N/A,TRUE,"Proyecto P855"}</definedName>
    <definedName name="dfg" localSheetId="1" hidden="1">{#N/A,#N/A,TRUE,"Est. de Fact.";#N/A,#N/A,TRUE,"Capitulo 19";#N/A,#N/A,TRUE,"Proyecto P855"}</definedName>
    <definedName name="dfg" localSheetId="4" hidden="1">{#N/A,#N/A,TRUE,"Est. de Fact.";#N/A,#N/A,TRUE,"Capitulo 19";#N/A,#N/A,TRUE,"Proyecto P855"}</definedName>
    <definedName name="dfg" localSheetId="2" hidden="1">{#N/A,#N/A,TRUE,"Est. de Fact.";#N/A,#N/A,TRUE,"Capitulo 19";#N/A,#N/A,TRUE,"Proyecto P855"}</definedName>
    <definedName name="dfg" localSheetId="0" hidden="1">{#N/A,#N/A,TRUE,"Est. de Fact.";#N/A,#N/A,TRUE,"Capitulo 19";#N/A,#N/A,TRUE,"Proyecto P855"}</definedName>
    <definedName name="dfg" localSheetId="6" hidden="1">{#N/A,#N/A,TRUE,"Est. de Fact.";#N/A,#N/A,TRUE,"Capitulo 19";#N/A,#N/A,TRUE,"Proyecto P855"}</definedName>
    <definedName name="dfg" localSheetId="16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_1" localSheetId="15" hidden="1">{#N/A,#N/A,TRUE,"Est. de Fact.";#N/A,#N/A,TRUE,"Capitulo 19";#N/A,#N/A,TRUE,"Proyecto P855"}</definedName>
    <definedName name="dfg_1" localSheetId="25" hidden="1">{#N/A,#N/A,TRUE,"Est. de Fact.";#N/A,#N/A,TRUE,"Capitulo 19";#N/A,#N/A,TRUE,"Proyecto P855"}</definedName>
    <definedName name="dfg_1" localSheetId="24" hidden="1">{#N/A,#N/A,TRUE,"Est. de Fact.";#N/A,#N/A,TRUE,"Capitulo 19";#N/A,#N/A,TRUE,"Proyecto P855"}</definedName>
    <definedName name="dfg_1" localSheetId="26" hidden="1">{#N/A,#N/A,TRUE,"Est. de Fact.";#N/A,#N/A,TRUE,"Capitulo 19";#N/A,#N/A,TRUE,"Proyecto P855"}</definedName>
    <definedName name="dfg_1" localSheetId="1" hidden="1">{#N/A,#N/A,TRUE,"Est. de Fact.";#N/A,#N/A,TRUE,"Capitulo 19";#N/A,#N/A,TRUE,"Proyecto P855"}</definedName>
    <definedName name="dfg_1" localSheetId="4" hidden="1">{#N/A,#N/A,TRUE,"Est. de Fact.";#N/A,#N/A,TRUE,"Capitulo 19";#N/A,#N/A,TRUE,"Proyecto P855"}</definedName>
    <definedName name="dfg_1" localSheetId="2" hidden="1">{#N/A,#N/A,TRUE,"Est. de Fact.";#N/A,#N/A,TRUE,"Capitulo 19";#N/A,#N/A,TRUE,"Proyecto P855"}</definedName>
    <definedName name="dfg_1" localSheetId="0" hidden="1">{#N/A,#N/A,TRUE,"Est. de Fact.";#N/A,#N/A,TRUE,"Capitulo 19";#N/A,#N/A,TRUE,"Proyecto P855"}</definedName>
    <definedName name="dfg_1" localSheetId="6" hidden="1">{#N/A,#N/A,TRUE,"Est. de Fact.";#N/A,#N/A,TRUE,"Capitulo 19";#N/A,#N/A,TRUE,"Proyecto P855"}</definedName>
    <definedName name="dfg_1" localSheetId="16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_2" localSheetId="15" hidden="1">{#N/A,#N/A,TRUE,"Est. de Fact.";#N/A,#N/A,TRUE,"Capitulo 19";#N/A,#N/A,TRUE,"Proyecto P855"}</definedName>
    <definedName name="dfg_2" localSheetId="25" hidden="1">{#N/A,#N/A,TRUE,"Est. de Fact.";#N/A,#N/A,TRUE,"Capitulo 19";#N/A,#N/A,TRUE,"Proyecto P855"}</definedName>
    <definedName name="dfg_2" localSheetId="24" hidden="1">{#N/A,#N/A,TRUE,"Est. de Fact.";#N/A,#N/A,TRUE,"Capitulo 19";#N/A,#N/A,TRUE,"Proyecto P855"}</definedName>
    <definedName name="dfg_2" localSheetId="26" hidden="1">{#N/A,#N/A,TRUE,"Est. de Fact.";#N/A,#N/A,TRUE,"Capitulo 19";#N/A,#N/A,TRUE,"Proyecto P855"}</definedName>
    <definedName name="dfg_2" localSheetId="1" hidden="1">{#N/A,#N/A,TRUE,"Est. de Fact.";#N/A,#N/A,TRUE,"Capitulo 19";#N/A,#N/A,TRUE,"Proyecto P855"}</definedName>
    <definedName name="dfg_2" localSheetId="4" hidden="1">{#N/A,#N/A,TRUE,"Est. de Fact.";#N/A,#N/A,TRUE,"Capitulo 19";#N/A,#N/A,TRUE,"Proyecto P855"}</definedName>
    <definedName name="dfg_2" localSheetId="2" hidden="1">{#N/A,#N/A,TRUE,"Est. de Fact.";#N/A,#N/A,TRUE,"Capitulo 19";#N/A,#N/A,TRUE,"Proyecto P855"}</definedName>
    <definedName name="dfg_2" localSheetId="0" hidden="1">{#N/A,#N/A,TRUE,"Est. de Fact.";#N/A,#N/A,TRUE,"Capitulo 19";#N/A,#N/A,TRUE,"Proyecto P855"}</definedName>
    <definedName name="dfg_2" localSheetId="6" hidden="1">{#N/A,#N/A,TRUE,"Est. de Fact.";#N/A,#N/A,TRUE,"Capitulo 19";#N/A,#N/A,TRUE,"Proyecto P855"}</definedName>
    <definedName name="dfg_2" localSheetId="16" hidden="1">{#N/A,#N/A,TRUE,"Est. de Fact.";#N/A,#N/A,TRUE,"Capitulo 19";#N/A,#N/A,TRUE,"Proyecto P855"}</definedName>
    <definedName name="dfg_2" hidden="1">{#N/A,#N/A,TRUE,"Est. de Fact.";#N/A,#N/A,TRUE,"Capitulo 19";#N/A,#N/A,TRUE,"Proyecto P855"}</definedName>
    <definedName name="dfg_3" localSheetId="15" hidden="1">{#N/A,#N/A,TRUE,"Est. de Fact.";#N/A,#N/A,TRUE,"Capitulo 19";#N/A,#N/A,TRUE,"Proyecto P855"}</definedName>
    <definedName name="dfg_3" localSheetId="25" hidden="1">{#N/A,#N/A,TRUE,"Est. de Fact.";#N/A,#N/A,TRUE,"Capitulo 19";#N/A,#N/A,TRUE,"Proyecto P855"}</definedName>
    <definedName name="dfg_3" localSheetId="24" hidden="1">{#N/A,#N/A,TRUE,"Est. de Fact.";#N/A,#N/A,TRUE,"Capitulo 19";#N/A,#N/A,TRUE,"Proyecto P855"}</definedName>
    <definedName name="dfg_3" localSheetId="26" hidden="1">{#N/A,#N/A,TRUE,"Est. de Fact.";#N/A,#N/A,TRUE,"Capitulo 19";#N/A,#N/A,TRUE,"Proyecto P855"}</definedName>
    <definedName name="dfg_3" localSheetId="1" hidden="1">{#N/A,#N/A,TRUE,"Est. de Fact.";#N/A,#N/A,TRUE,"Capitulo 19";#N/A,#N/A,TRUE,"Proyecto P855"}</definedName>
    <definedName name="dfg_3" localSheetId="4" hidden="1">{#N/A,#N/A,TRUE,"Est. de Fact.";#N/A,#N/A,TRUE,"Capitulo 19";#N/A,#N/A,TRUE,"Proyecto P855"}</definedName>
    <definedName name="dfg_3" localSheetId="2" hidden="1">{#N/A,#N/A,TRUE,"Est. de Fact.";#N/A,#N/A,TRUE,"Capitulo 19";#N/A,#N/A,TRUE,"Proyecto P855"}</definedName>
    <definedName name="dfg_3" localSheetId="0" hidden="1">{#N/A,#N/A,TRUE,"Est. de Fact.";#N/A,#N/A,TRUE,"Capitulo 19";#N/A,#N/A,TRUE,"Proyecto P855"}</definedName>
    <definedName name="dfg_3" localSheetId="6" hidden="1">{#N/A,#N/A,TRUE,"Est. de Fact.";#N/A,#N/A,TRUE,"Capitulo 19";#N/A,#N/A,TRUE,"Proyecto P855"}</definedName>
    <definedName name="dfg_3" localSheetId="16" hidden="1">{#N/A,#N/A,TRUE,"Est. de Fact.";#N/A,#N/A,TRUE,"Capitulo 19";#N/A,#N/A,TRUE,"Proyecto P855"}</definedName>
    <definedName name="dfg_3" hidden="1">{#N/A,#N/A,TRUE,"Est. de Fact.";#N/A,#N/A,TRUE,"Capitulo 19";#N/A,#N/A,TRUE,"Proyecto P855"}</definedName>
    <definedName name="dfg_4" localSheetId="15" hidden="1">{#N/A,#N/A,TRUE,"Est. de Fact.";#N/A,#N/A,TRUE,"Capitulo 19";#N/A,#N/A,TRUE,"Proyecto P855"}</definedName>
    <definedName name="dfg_4" localSheetId="25" hidden="1">{#N/A,#N/A,TRUE,"Est. de Fact.";#N/A,#N/A,TRUE,"Capitulo 19";#N/A,#N/A,TRUE,"Proyecto P855"}</definedName>
    <definedName name="dfg_4" localSheetId="24" hidden="1">{#N/A,#N/A,TRUE,"Est. de Fact.";#N/A,#N/A,TRUE,"Capitulo 19";#N/A,#N/A,TRUE,"Proyecto P855"}</definedName>
    <definedName name="dfg_4" localSheetId="26" hidden="1">{#N/A,#N/A,TRUE,"Est. de Fact.";#N/A,#N/A,TRUE,"Capitulo 19";#N/A,#N/A,TRUE,"Proyecto P855"}</definedName>
    <definedName name="dfg_4" localSheetId="1" hidden="1">{#N/A,#N/A,TRUE,"Est. de Fact.";#N/A,#N/A,TRUE,"Capitulo 19";#N/A,#N/A,TRUE,"Proyecto P855"}</definedName>
    <definedName name="dfg_4" localSheetId="4" hidden="1">{#N/A,#N/A,TRUE,"Est. de Fact.";#N/A,#N/A,TRUE,"Capitulo 19";#N/A,#N/A,TRUE,"Proyecto P855"}</definedName>
    <definedName name="dfg_4" localSheetId="2" hidden="1">{#N/A,#N/A,TRUE,"Est. de Fact.";#N/A,#N/A,TRUE,"Capitulo 19";#N/A,#N/A,TRUE,"Proyecto P855"}</definedName>
    <definedName name="dfg_4" localSheetId="0" hidden="1">{#N/A,#N/A,TRUE,"Est. de Fact.";#N/A,#N/A,TRUE,"Capitulo 19";#N/A,#N/A,TRUE,"Proyecto P855"}</definedName>
    <definedName name="dfg_4" localSheetId="6" hidden="1">{#N/A,#N/A,TRUE,"Est. de Fact.";#N/A,#N/A,TRUE,"Capitulo 19";#N/A,#N/A,TRUE,"Proyecto P855"}</definedName>
    <definedName name="dfg_4" localSheetId="16" hidden="1">{#N/A,#N/A,TRUE,"Est. de Fact.";#N/A,#N/A,TRUE,"Capitulo 19";#N/A,#N/A,TRUE,"Proyecto P855"}</definedName>
    <definedName name="dfg_4" hidden="1">{#N/A,#N/A,TRUE,"Est. de Fact.";#N/A,#N/A,TRUE,"Capitulo 19";#N/A,#N/A,TRUE,"Proyecto P855"}</definedName>
    <definedName name="dfg_5" localSheetId="15" hidden="1">{#N/A,#N/A,TRUE,"Est. de Fact.";#N/A,#N/A,TRUE,"Capitulo 19";#N/A,#N/A,TRUE,"Proyecto P855"}</definedName>
    <definedName name="dfg_5" localSheetId="25" hidden="1">{#N/A,#N/A,TRUE,"Est. de Fact.";#N/A,#N/A,TRUE,"Capitulo 19";#N/A,#N/A,TRUE,"Proyecto P855"}</definedName>
    <definedName name="dfg_5" localSheetId="24" hidden="1">{#N/A,#N/A,TRUE,"Est. de Fact.";#N/A,#N/A,TRUE,"Capitulo 19";#N/A,#N/A,TRUE,"Proyecto P855"}</definedName>
    <definedName name="dfg_5" localSheetId="26" hidden="1">{#N/A,#N/A,TRUE,"Est. de Fact.";#N/A,#N/A,TRUE,"Capitulo 19";#N/A,#N/A,TRUE,"Proyecto P855"}</definedName>
    <definedName name="dfg_5" localSheetId="1" hidden="1">{#N/A,#N/A,TRUE,"Est. de Fact.";#N/A,#N/A,TRUE,"Capitulo 19";#N/A,#N/A,TRUE,"Proyecto P855"}</definedName>
    <definedName name="dfg_5" localSheetId="4" hidden="1">{#N/A,#N/A,TRUE,"Est. de Fact.";#N/A,#N/A,TRUE,"Capitulo 19";#N/A,#N/A,TRUE,"Proyecto P855"}</definedName>
    <definedName name="dfg_5" localSheetId="2" hidden="1">{#N/A,#N/A,TRUE,"Est. de Fact.";#N/A,#N/A,TRUE,"Capitulo 19";#N/A,#N/A,TRUE,"Proyecto P855"}</definedName>
    <definedName name="dfg_5" localSheetId="0" hidden="1">{#N/A,#N/A,TRUE,"Est. de Fact.";#N/A,#N/A,TRUE,"Capitulo 19";#N/A,#N/A,TRUE,"Proyecto P855"}</definedName>
    <definedName name="dfg_5" localSheetId="6" hidden="1">{#N/A,#N/A,TRUE,"Est. de Fact.";#N/A,#N/A,TRUE,"Capitulo 19";#N/A,#N/A,TRUE,"Proyecto P855"}</definedName>
    <definedName name="dfg_5" localSheetId="16" hidden="1">{#N/A,#N/A,TRUE,"Est. de Fact.";#N/A,#N/A,TRUE,"Capitulo 19";#N/A,#N/A,TRUE,"Proyecto P855"}</definedName>
    <definedName name="dfg_5" hidden="1">{#N/A,#N/A,TRUE,"Est. de Fact.";#N/A,#N/A,TRUE,"Capitulo 19";#N/A,#N/A,TRUE,"Proyecto P855"}</definedName>
    <definedName name="DFGD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GD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GD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GD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G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GD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G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G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GD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GD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G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gdfg" hidden="1">{#N/A,#N/A,TRUE,"Est. de Fact.";#N/A,#N/A,TRUE,"Capitulo 19";#N/A,#N/A,TRUE,"Proyecto P855"}</definedName>
    <definedName name="DFGDGFGFGH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GDGFGFGH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GDGFGFGH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GDGFGFGH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GDGFGFG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GDGFGFG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GDGFGFG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GDGFGFG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GDGFGFG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GDGFGFGH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GDGFGFG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GDSFG" localSheetId="15" hidden="1">{#N/A,#N/A,FALSE,"PEND INC";#N/A,#N/A,FALSE,"PEND MINM"}</definedName>
    <definedName name="DFGDSFG" localSheetId="25" hidden="1">{#N/A,#N/A,FALSE,"PEND INC";#N/A,#N/A,FALSE,"PEND MINM"}</definedName>
    <definedName name="DFGDSFG" localSheetId="24" hidden="1">{#N/A,#N/A,FALSE,"PEND INC";#N/A,#N/A,FALSE,"PEND MINM"}</definedName>
    <definedName name="DFGDSFG" localSheetId="26" hidden="1">{#N/A,#N/A,FALSE,"PEND INC";#N/A,#N/A,FALSE,"PEND MINM"}</definedName>
    <definedName name="DFGDSFG" localSheetId="1" hidden="1">{#N/A,#N/A,FALSE,"PEND INC";#N/A,#N/A,FALSE,"PEND MINM"}</definedName>
    <definedName name="DFGDSFG" localSheetId="4" hidden="1">{#N/A,#N/A,FALSE,"PEND INC";#N/A,#N/A,FALSE,"PEND MINM"}</definedName>
    <definedName name="DFGDSFG" localSheetId="2" hidden="1">{#N/A,#N/A,FALSE,"PEND INC";#N/A,#N/A,FALSE,"PEND MINM"}</definedName>
    <definedName name="DFGDSFG" localSheetId="0" hidden="1">{#N/A,#N/A,FALSE,"PEND INC";#N/A,#N/A,FALSE,"PEND MINM"}</definedName>
    <definedName name="DFGDSFG" localSheetId="6" hidden="1">{#N/A,#N/A,FALSE,"PEND INC";#N/A,#N/A,FALSE,"PEND MINM"}</definedName>
    <definedName name="DFGDSFG" localSheetId="16" hidden="1">{#N/A,#N/A,FALSE,"PEND INC";#N/A,#N/A,FALSE,"PEND MINM"}</definedName>
    <definedName name="DFGDSFG" hidden="1">{#N/A,#N/A,FALSE,"PEND INC";#N/A,#N/A,FALSE,"PEND MINM"}</definedName>
    <definedName name="DFGER" localSheetId="15" hidden="1">#REF!</definedName>
    <definedName name="DFGER" localSheetId="25" hidden="1">#REF!</definedName>
    <definedName name="DFGER" localSheetId="26" hidden="1">#REF!</definedName>
    <definedName name="DFGER" localSheetId="6" hidden="1">#REF!</definedName>
    <definedName name="DFGER" localSheetId="16" hidden="1">#REF!</definedName>
    <definedName name="DFGER" hidden="1">#REF!</definedName>
    <definedName name="dfgfd" localSheetId="15" hidden="1">{#N/A,#N/A,TRUE,"Est. de Fact.";#N/A,#N/A,TRUE,"Capitulo 19";#N/A,#N/A,TRUE,"Proyecto P855"}</definedName>
    <definedName name="dfgfd" localSheetId="25" hidden="1">{#N/A,#N/A,TRUE,"Est. de Fact.";#N/A,#N/A,TRUE,"Capitulo 19";#N/A,#N/A,TRUE,"Proyecto P855"}</definedName>
    <definedName name="dfgfd" localSheetId="24" hidden="1">{#N/A,#N/A,TRUE,"Est. de Fact.";#N/A,#N/A,TRUE,"Capitulo 19";#N/A,#N/A,TRUE,"Proyecto P855"}</definedName>
    <definedName name="dfgfd" localSheetId="26" hidden="1">{#N/A,#N/A,TRUE,"Est. de Fact.";#N/A,#N/A,TRUE,"Capitulo 19";#N/A,#N/A,TRUE,"Proyecto P855"}</definedName>
    <definedName name="dfgfd" localSheetId="1" hidden="1">{#N/A,#N/A,TRUE,"Est. de Fact.";#N/A,#N/A,TRUE,"Capitulo 19";#N/A,#N/A,TRUE,"Proyecto P855"}</definedName>
    <definedName name="dfgfd" localSheetId="4" hidden="1">{#N/A,#N/A,TRUE,"Est. de Fact.";#N/A,#N/A,TRUE,"Capitulo 19";#N/A,#N/A,TRUE,"Proyecto P855"}</definedName>
    <definedName name="dfgfd" localSheetId="2" hidden="1">{#N/A,#N/A,TRUE,"Est. de Fact.";#N/A,#N/A,TRUE,"Capitulo 19";#N/A,#N/A,TRUE,"Proyecto P855"}</definedName>
    <definedName name="dfgfd" localSheetId="0" hidden="1">{#N/A,#N/A,TRUE,"Est. de Fact.";#N/A,#N/A,TRUE,"Capitulo 19";#N/A,#N/A,TRUE,"Proyecto P855"}</definedName>
    <definedName name="dfgfd" localSheetId="6" hidden="1">{#N/A,#N/A,TRUE,"Est. de Fact.";#N/A,#N/A,TRUE,"Capitulo 19";#N/A,#N/A,TRUE,"Proyecto P855"}</definedName>
    <definedName name="dfgfd" localSheetId="16" hidden="1">{#N/A,#N/A,TRUE,"Est. de Fact.";#N/A,#N/A,TRUE,"Capitulo 19";#N/A,#N/A,TRUE,"Proyecto P855"}</definedName>
    <definedName name="dfgfd" hidden="1">{#N/A,#N/A,TRUE,"Est. de Fact.";#N/A,#N/A,TRUE,"Capitulo 19";#N/A,#N/A,TRUE,"Proyecto P855"}</definedName>
    <definedName name="dfgfd_1" localSheetId="15" hidden="1">{#N/A,#N/A,TRUE,"Est. de Fact.";#N/A,#N/A,TRUE,"Capitulo 19";#N/A,#N/A,TRUE,"Proyecto P855"}</definedName>
    <definedName name="dfgfd_1" localSheetId="25" hidden="1">{#N/A,#N/A,TRUE,"Est. de Fact.";#N/A,#N/A,TRUE,"Capitulo 19";#N/A,#N/A,TRUE,"Proyecto P855"}</definedName>
    <definedName name="dfgfd_1" localSheetId="24" hidden="1">{#N/A,#N/A,TRUE,"Est. de Fact.";#N/A,#N/A,TRUE,"Capitulo 19";#N/A,#N/A,TRUE,"Proyecto P855"}</definedName>
    <definedName name="dfgfd_1" localSheetId="26" hidden="1">{#N/A,#N/A,TRUE,"Est. de Fact.";#N/A,#N/A,TRUE,"Capitulo 19";#N/A,#N/A,TRUE,"Proyecto P855"}</definedName>
    <definedName name="dfgfd_1" localSheetId="1" hidden="1">{#N/A,#N/A,TRUE,"Est. de Fact.";#N/A,#N/A,TRUE,"Capitulo 19";#N/A,#N/A,TRUE,"Proyecto P855"}</definedName>
    <definedName name="dfgfd_1" localSheetId="4" hidden="1">{#N/A,#N/A,TRUE,"Est. de Fact.";#N/A,#N/A,TRUE,"Capitulo 19";#N/A,#N/A,TRUE,"Proyecto P855"}</definedName>
    <definedName name="dfgfd_1" localSheetId="2" hidden="1">{#N/A,#N/A,TRUE,"Est. de Fact.";#N/A,#N/A,TRUE,"Capitulo 19";#N/A,#N/A,TRUE,"Proyecto P855"}</definedName>
    <definedName name="dfgfd_1" localSheetId="0" hidden="1">{#N/A,#N/A,TRUE,"Est. de Fact.";#N/A,#N/A,TRUE,"Capitulo 19";#N/A,#N/A,TRUE,"Proyecto P855"}</definedName>
    <definedName name="dfgfd_1" localSheetId="6" hidden="1">{#N/A,#N/A,TRUE,"Est. de Fact.";#N/A,#N/A,TRUE,"Capitulo 19";#N/A,#N/A,TRUE,"Proyecto P855"}</definedName>
    <definedName name="dfgfd_1" localSheetId="16" hidden="1">{#N/A,#N/A,TRUE,"Est. de Fact.";#N/A,#N/A,TRUE,"Capitulo 19";#N/A,#N/A,TRUE,"Proyecto P855"}</definedName>
    <definedName name="dfgfd_1" hidden="1">{#N/A,#N/A,TRUE,"Est. de Fact.";#N/A,#N/A,TRUE,"Capitulo 19";#N/A,#N/A,TRUE,"Proyecto P855"}</definedName>
    <definedName name="dfgfd_2" localSheetId="15" hidden="1">{#N/A,#N/A,TRUE,"Est. de Fact.";#N/A,#N/A,TRUE,"Capitulo 19";#N/A,#N/A,TRUE,"Proyecto P855"}</definedName>
    <definedName name="dfgfd_2" localSheetId="25" hidden="1">{#N/A,#N/A,TRUE,"Est. de Fact.";#N/A,#N/A,TRUE,"Capitulo 19";#N/A,#N/A,TRUE,"Proyecto P855"}</definedName>
    <definedName name="dfgfd_2" localSheetId="24" hidden="1">{#N/A,#N/A,TRUE,"Est. de Fact.";#N/A,#N/A,TRUE,"Capitulo 19";#N/A,#N/A,TRUE,"Proyecto P855"}</definedName>
    <definedName name="dfgfd_2" localSheetId="26" hidden="1">{#N/A,#N/A,TRUE,"Est. de Fact.";#N/A,#N/A,TRUE,"Capitulo 19";#N/A,#N/A,TRUE,"Proyecto P855"}</definedName>
    <definedName name="dfgfd_2" localSheetId="1" hidden="1">{#N/A,#N/A,TRUE,"Est. de Fact.";#N/A,#N/A,TRUE,"Capitulo 19";#N/A,#N/A,TRUE,"Proyecto P855"}</definedName>
    <definedName name="dfgfd_2" localSheetId="4" hidden="1">{#N/A,#N/A,TRUE,"Est. de Fact.";#N/A,#N/A,TRUE,"Capitulo 19";#N/A,#N/A,TRUE,"Proyecto P855"}</definedName>
    <definedName name="dfgfd_2" localSheetId="2" hidden="1">{#N/A,#N/A,TRUE,"Est. de Fact.";#N/A,#N/A,TRUE,"Capitulo 19";#N/A,#N/A,TRUE,"Proyecto P855"}</definedName>
    <definedName name="dfgfd_2" localSheetId="0" hidden="1">{#N/A,#N/A,TRUE,"Est. de Fact.";#N/A,#N/A,TRUE,"Capitulo 19";#N/A,#N/A,TRUE,"Proyecto P855"}</definedName>
    <definedName name="dfgfd_2" localSheetId="6" hidden="1">{#N/A,#N/A,TRUE,"Est. de Fact.";#N/A,#N/A,TRUE,"Capitulo 19";#N/A,#N/A,TRUE,"Proyecto P855"}</definedName>
    <definedName name="dfgfd_2" localSheetId="16" hidden="1">{#N/A,#N/A,TRUE,"Est. de Fact.";#N/A,#N/A,TRUE,"Capitulo 19";#N/A,#N/A,TRUE,"Proyecto P855"}</definedName>
    <definedName name="dfgfd_2" hidden="1">{#N/A,#N/A,TRUE,"Est. de Fact.";#N/A,#N/A,TRUE,"Capitulo 19";#N/A,#N/A,TRUE,"Proyecto P855"}</definedName>
    <definedName name="dfgfd_3" localSheetId="15" hidden="1">{#N/A,#N/A,TRUE,"Est. de Fact.";#N/A,#N/A,TRUE,"Capitulo 19";#N/A,#N/A,TRUE,"Proyecto P855"}</definedName>
    <definedName name="dfgfd_3" localSheetId="25" hidden="1">{#N/A,#N/A,TRUE,"Est. de Fact.";#N/A,#N/A,TRUE,"Capitulo 19";#N/A,#N/A,TRUE,"Proyecto P855"}</definedName>
    <definedName name="dfgfd_3" localSheetId="24" hidden="1">{#N/A,#N/A,TRUE,"Est. de Fact.";#N/A,#N/A,TRUE,"Capitulo 19";#N/A,#N/A,TRUE,"Proyecto P855"}</definedName>
    <definedName name="dfgfd_3" localSheetId="26" hidden="1">{#N/A,#N/A,TRUE,"Est. de Fact.";#N/A,#N/A,TRUE,"Capitulo 19";#N/A,#N/A,TRUE,"Proyecto P855"}</definedName>
    <definedName name="dfgfd_3" localSheetId="1" hidden="1">{#N/A,#N/A,TRUE,"Est. de Fact.";#N/A,#N/A,TRUE,"Capitulo 19";#N/A,#N/A,TRUE,"Proyecto P855"}</definedName>
    <definedName name="dfgfd_3" localSheetId="4" hidden="1">{#N/A,#N/A,TRUE,"Est. de Fact.";#N/A,#N/A,TRUE,"Capitulo 19";#N/A,#N/A,TRUE,"Proyecto P855"}</definedName>
    <definedName name="dfgfd_3" localSheetId="2" hidden="1">{#N/A,#N/A,TRUE,"Est. de Fact.";#N/A,#N/A,TRUE,"Capitulo 19";#N/A,#N/A,TRUE,"Proyecto P855"}</definedName>
    <definedName name="dfgfd_3" localSheetId="0" hidden="1">{#N/A,#N/A,TRUE,"Est. de Fact.";#N/A,#N/A,TRUE,"Capitulo 19";#N/A,#N/A,TRUE,"Proyecto P855"}</definedName>
    <definedName name="dfgfd_3" localSheetId="6" hidden="1">{#N/A,#N/A,TRUE,"Est. de Fact.";#N/A,#N/A,TRUE,"Capitulo 19";#N/A,#N/A,TRUE,"Proyecto P855"}</definedName>
    <definedName name="dfgfd_3" localSheetId="16" hidden="1">{#N/A,#N/A,TRUE,"Est. de Fact.";#N/A,#N/A,TRUE,"Capitulo 19";#N/A,#N/A,TRUE,"Proyecto P855"}</definedName>
    <definedName name="dfgfd_3" hidden="1">{#N/A,#N/A,TRUE,"Est. de Fact.";#N/A,#N/A,TRUE,"Capitulo 19";#N/A,#N/A,TRUE,"Proyecto P855"}</definedName>
    <definedName name="dfgfd_4" localSheetId="15" hidden="1">{#N/A,#N/A,TRUE,"Est. de Fact.";#N/A,#N/A,TRUE,"Capitulo 19";#N/A,#N/A,TRUE,"Proyecto P855"}</definedName>
    <definedName name="dfgfd_4" localSheetId="25" hidden="1">{#N/A,#N/A,TRUE,"Est. de Fact.";#N/A,#N/A,TRUE,"Capitulo 19";#N/A,#N/A,TRUE,"Proyecto P855"}</definedName>
    <definedName name="dfgfd_4" localSheetId="24" hidden="1">{#N/A,#N/A,TRUE,"Est. de Fact.";#N/A,#N/A,TRUE,"Capitulo 19";#N/A,#N/A,TRUE,"Proyecto P855"}</definedName>
    <definedName name="dfgfd_4" localSheetId="26" hidden="1">{#N/A,#N/A,TRUE,"Est. de Fact.";#N/A,#N/A,TRUE,"Capitulo 19";#N/A,#N/A,TRUE,"Proyecto P855"}</definedName>
    <definedName name="dfgfd_4" localSheetId="1" hidden="1">{#N/A,#N/A,TRUE,"Est. de Fact.";#N/A,#N/A,TRUE,"Capitulo 19";#N/A,#N/A,TRUE,"Proyecto P855"}</definedName>
    <definedName name="dfgfd_4" localSheetId="4" hidden="1">{#N/A,#N/A,TRUE,"Est. de Fact.";#N/A,#N/A,TRUE,"Capitulo 19";#N/A,#N/A,TRUE,"Proyecto P855"}</definedName>
    <definedName name="dfgfd_4" localSheetId="2" hidden="1">{#N/A,#N/A,TRUE,"Est. de Fact.";#N/A,#N/A,TRUE,"Capitulo 19";#N/A,#N/A,TRUE,"Proyecto P855"}</definedName>
    <definedName name="dfgfd_4" localSheetId="0" hidden="1">{#N/A,#N/A,TRUE,"Est. de Fact.";#N/A,#N/A,TRUE,"Capitulo 19";#N/A,#N/A,TRUE,"Proyecto P855"}</definedName>
    <definedName name="dfgfd_4" localSheetId="6" hidden="1">{#N/A,#N/A,TRUE,"Est. de Fact.";#N/A,#N/A,TRUE,"Capitulo 19";#N/A,#N/A,TRUE,"Proyecto P855"}</definedName>
    <definedName name="dfgfd_4" localSheetId="16" hidden="1">{#N/A,#N/A,TRUE,"Est. de Fact.";#N/A,#N/A,TRUE,"Capitulo 19";#N/A,#N/A,TRUE,"Proyecto P855"}</definedName>
    <definedName name="dfgfd_4" hidden="1">{#N/A,#N/A,TRUE,"Est. de Fact.";#N/A,#N/A,TRUE,"Capitulo 19";#N/A,#N/A,TRUE,"Proyecto P855"}</definedName>
    <definedName name="dfgfd_5" localSheetId="15" hidden="1">{#N/A,#N/A,TRUE,"Est. de Fact.";#N/A,#N/A,TRUE,"Capitulo 19";#N/A,#N/A,TRUE,"Proyecto P855"}</definedName>
    <definedName name="dfgfd_5" localSheetId="25" hidden="1">{#N/A,#N/A,TRUE,"Est. de Fact.";#N/A,#N/A,TRUE,"Capitulo 19";#N/A,#N/A,TRUE,"Proyecto P855"}</definedName>
    <definedName name="dfgfd_5" localSheetId="24" hidden="1">{#N/A,#N/A,TRUE,"Est. de Fact.";#N/A,#N/A,TRUE,"Capitulo 19";#N/A,#N/A,TRUE,"Proyecto P855"}</definedName>
    <definedName name="dfgfd_5" localSheetId="26" hidden="1">{#N/A,#N/A,TRUE,"Est. de Fact.";#N/A,#N/A,TRUE,"Capitulo 19";#N/A,#N/A,TRUE,"Proyecto P855"}</definedName>
    <definedName name="dfgfd_5" localSheetId="1" hidden="1">{#N/A,#N/A,TRUE,"Est. de Fact.";#N/A,#N/A,TRUE,"Capitulo 19";#N/A,#N/A,TRUE,"Proyecto P855"}</definedName>
    <definedName name="dfgfd_5" localSheetId="4" hidden="1">{#N/A,#N/A,TRUE,"Est. de Fact.";#N/A,#N/A,TRUE,"Capitulo 19";#N/A,#N/A,TRUE,"Proyecto P855"}</definedName>
    <definedName name="dfgfd_5" localSheetId="2" hidden="1">{#N/A,#N/A,TRUE,"Est. de Fact.";#N/A,#N/A,TRUE,"Capitulo 19";#N/A,#N/A,TRUE,"Proyecto P855"}</definedName>
    <definedName name="dfgfd_5" localSheetId="0" hidden="1">{#N/A,#N/A,TRUE,"Est. de Fact.";#N/A,#N/A,TRUE,"Capitulo 19";#N/A,#N/A,TRUE,"Proyecto P855"}</definedName>
    <definedName name="dfgfd_5" localSheetId="6" hidden="1">{#N/A,#N/A,TRUE,"Est. de Fact.";#N/A,#N/A,TRUE,"Capitulo 19";#N/A,#N/A,TRUE,"Proyecto P855"}</definedName>
    <definedName name="dfgfd_5" localSheetId="16" hidden="1">{#N/A,#N/A,TRUE,"Est. de Fact.";#N/A,#N/A,TRUE,"Capitulo 19";#N/A,#N/A,TRUE,"Proyecto P855"}</definedName>
    <definedName name="dfgfd_5" hidden="1">{#N/A,#N/A,TRUE,"Est. de Fact.";#N/A,#N/A,TRUE,"Capitulo 19";#N/A,#N/A,TRUE,"Proyecto P855"}</definedName>
    <definedName name="dfgg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fgh" localSheetId="15" hidden="1">{#N/A,#N/A,TRUE,"Costos_Subg_Hid"}</definedName>
    <definedName name="dfgh" localSheetId="25" hidden="1">{#N/A,#N/A,TRUE,"Costos_Subg_Hid"}</definedName>
    <definedName name="dfgh" localSheetId="24" hidden="1">{#N/A,#N/A,TRUE,"Costos_Subg_Hid"}</definedName>
    <definedName name="dfgh" localSheetId="26" hidden="1">{#N/A,#N/A,TRUE,"Costos_Subg_Hid"}</definedName>
    <definedName name="dfgh" localSheetId="1" hidden="1">{#N/A,#N/A,TRUE,"Costos_Subg_Hid"}</definedName>
    <definedName name="dfgh" localSheetId="4" hidden="1">{#N/A,#N/A,TRUE,"Costos_Subg_Hid"}</definedName>
    <definedName name="dfgh" localSheetId="2" hidden="1">{#N/A,#N/A,TRUE,"Costos_Subg_Hid"}</definedName>
    <definedName name="dfgh" localSheetId="0" hidden="1">{#N/A,#N/A,TRUE,"Costos_Subg_Hid"}</definedName>
    <definedName name="dfgh" localSheetId="6" hidden="1">{#N/A,#N/A,TRUE,"Costos_Subg_Hid"}</definedName>
    <definedName name="dfgh" localSheetId="16" hidden="1">{#N/A,#N/A,TRUE,"Costos_Subg_Hid"}</definedName>
    <definedName name="dfgh" hidden="1">{#N/A,#N/A,TRUE,"Costos_Subg_Hid"}</definedName>
    <definedName name="DFGHJTYNDFG" localSheetId="15" hidden="1">#REF!</definedName>
    <definedName name="DFGHJTYNDFG" localSheetId="25" hidden="1">#REF!</definedName>
    <definedName name="DFGHJTYNDFG" localSheetId="26" hidden="1">#REF!</definedName>
    <definedName name="DFGHJTYNDFG" localSheetId="6" hidden="1">#REF!</definedName>
    <definedName name="DFGHJTYNDFG" localSheetId="16" hidden="1">#REF!</definedName>
    <definedName name="DFGHJTYNDFG" hidden="1">#REF!</definedName>
    <definedName name="DFGHSR" localSheetId="15" hidden="1">#REF!</definedName>
    <definedName name="DFGHSR" localSheetId="25" hidden="1">#REF!</definedName>
    <definedName name="DFGHSR" localSheetId="6" hidden="1">#REF!</definedName>
    <definedName name="DFGHSR" hidden="1">#REF!</definedName>
    <definedName name="DFGL" localSheetId="15" hidden="1">#REF!</definedName>
    <definedName name="DFGL" localSheetId="25" hidden="1">#REF!</definedName>
    <definedName name="DFGL" localSheetId="6" hidden="1">#REF!</definedName>
    <definedName name="DFGL" hidden="1">#REF!</definedName>
    <definedName name="DFGSER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GSER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GSER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GSER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GS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GSER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GS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GS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GSER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GSER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GS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HD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D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D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D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D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D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D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DFH" localSheetId="15" hidden="1">{"CI+GG(BASE)",#N/A,FALSE,"CI+GG(BASE)";"GG",#N/A,FALSE,"CI+GG(BASE)";"CI",#N/A,FALSE,"CI+GG(BASE)"}</definedName>
    <definedName name="DFHDFH" localSheetId="25" hidden="1">{"CI+GG(BASE)",#N/A,FALSE,"CI+GG(BASE)";"GG",#N/A,FALSE,"CI+GG(BASE)";"CI",#N/A,FALSE,"CI+GG(BASE)"}</definedName>
    <definedName name="DFHDFH" localSheetId="24" hidden="1">{"CI+GG(BASE)",#N/A,FALSE,"CI+GG(BASE)";"GG",#N/A,FALSE,"CI+GG(BASE)";"CI",#N/A,FALSE,"CI+GG(BASE)"}</definedName>
    <definedName name="DFHDFH" localSheetId="26" hidden="1">{"CI+GG(BASE)",#N/A,FALSE,"CI+GG(BASE)";"GG",#N/A,FALSE,"CI+GG(BASE)";"CI",#N/A,FALSE,"CI+GG(BASE)"}</definedName>
    <definedName name="DFHDFH" localSheetId="1" hidden="1">{"CI+GG(BASE)",#N/A,FALSE,"CI+GG(BASE)";"GG",#N/A,FALSE,"CI+GG(BASE)";"CI",#N/A,FALSE,"CI+GG(BASE)"}</definedName>
    <definedName name="DFHDFH" localSheetId="4" hidden="1">{"CI+GG(BASE)",#N/A,FALSE,"CI+GG(BASE)";"GG",#N/A,FALSE,"CI+GG(BASE)";"CI",#N/A,FALSE,"CI+GG(BASE)"}</definedName>
    <definedName name="DFHDFH" localSheetId="2" hidden="1">{"CI+GG(BASE)",#N/A,FALSE,"CI+GG(BASE)";"GG",#N/A,FALSE,"CI+GG(BASE)";"CI",#N/A,FALSE,"CI+GG(BASE)"}</definedName>
    <definedName name="DFHDFH" localSheetId="0" hidden="1">{"CI+GG(BASE)",#N/A,FALSE,"CI+GG(BASE)";"GG",#N/A,FALSE,"CI+GG(BASE)";"CI",#N/A,FALSE,"CI+GG(BASE)"}</definedName>
    <definedName name="DFHDFH" localSheetId="6" hidden="1">{"CI+GG(BASE)",#N/A,FALSE,"CI+GG(BASE)";"GG",#N/A,FALSE,"CI+GG(BASE)";"CI",#N/A,FALSE,"CI+GG(BASE)"}</definedName>
    <definedName name="DFHDFH" localSheetId="16" hidden="1">{"CI+GG(BASE)",#N/A,FALSE,"CI+GG(BASE)";"GG",#N/A,FALSE,"CI+GG(BASE)";"CI",#N/A,FALSE,"CI+GG(BASE)"}</definedName>
    <definedName name="DFHDFH" hidden="1">{"CI+GG(BASE)",#N/A,FALSE,"CI+GG(BASE)";"GG",#N/A,FALSE,"CI+GG(BASE)";"CI",#N/A,FALSE,"CI+GG(BASE)"}</definedName>
    <definedName name="DFHDT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HDT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HDT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HDT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HD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HD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HD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HD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HD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HDT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HD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hfg" hidden="1">{#N/A,#N/A,TRUE,"Est. de Fact.";#N/A,#N/A,TRUE,"Capitulo 19";#N/A,#N/A,TRUE,"Proyecto P855"}</definedName>
    <definedName name="DFHFGH" localSheetId="15" hidden="1">{"CI+GG(BASE)",#N/A,FALSE,"CI+GG(BASE)";"GG",#N/A,FALSE,"CI+GG(BASE)";"CI",#N/A,FALSE,"CI+GG(BASE)"}</definedName>
    <definedName name="DFHFGH" localSheetId="25" hidden="1">{"CI+GG(BASE)",#N/A,FALSE,"CI+GG(BASE)";"GG",#N/A,FALSE,"CI+GG(BASE)";"CI",#N/A,FALSE,"CI+GG(BASE)"}</definedName>
    <definedName name="DFHFGH" localSheetId="24" hidden="1">{"CI+GG(BASE)",#N/A,FALSE,"CI+GG(BASE)";"GG",#N/A,FALSE,"CI+GG(BASE)";"CI",#N/A,FALSE,"CI+GG(BASE)"}</definedName>
    <definedName name="DFHFGH" localSheetId="26" hidden="1">{"CI+GG(BASE)",#N/A,FALSE,"CI+GG(BASE)";"GG",#N/A,FALSE,"CI+GG(BASE)";"CI",#N/A,FALSE,"CI+GG(BASE)"}</definedName>
    <definedName name="DFHFGH" localSheetId="1" hidden="1">{"CI+GG(BASE)",#N/A,FALSE,"CI+GG(BASE)";"GG",#N/A,FALSE,"CI+GG(BASE)";"CI",#N/A,FALSE,"CI+GG(BASE)"}</definedName>
    <definedName name="DFHFGH" localSheetId="4" hidden="1">{"CI+GG(BASE)",#N/A,FALSE,"CI+GG(BASE)";"GG",#N/A,FALSE,"CI+GG(BASE)";"CI",#N/A,FALSE,"CI+GG(BASE)"}</definedName>
    <definedName name="DFHFGH" localSheetId="2" hidden="1">{"CI+GG(BASE)",#N/A,FALSE,"CI+GG(BASE)";"GG",#N/A,FALSE,"CI+GG(BASE)";"CI",#N/A,FALSE,"CI+GG(BASE)"}</definedName>
    <definedName name="DFHFGH" localSheetId="0" hidden="1">{"CI+GG(BASE)",#N/A,FALSE,"CI+GG(BASE)";"GG",#N/A,FALSE,"CI+GG(BASE)";"CI",#N/A,FALSE,"CI+GG(BASE)"}</definedName>
    <definedName name="DFHFGH" localSheetId="6" hidden="1">{"CI+GG(BASE)",#N/A,FALSE,"CI+GG(BASE)";"GG",#N/A,FALSE,"CI+GG(BASE)";"CI",#N/A,FALSE,"CI+GG(BASE)"}</definedName>
    <definedName name="DFHFGH" localSheetId="16" hidden="1">{"CI+GG(BASE)",#N/A,FALSE,"CI+GG(BASE)";"GG",#N/A,FALSE,"CI+GG(BASE)";"CI",#N/A,FALSE,"CI+GG(BASE)"}</definedName>
    <definedName name="DFHFGH" hidden="1">{"CI+GG(BASE)",#N/A,FALSE,"CI+GG(BASE)";"GG",#N/A,FALSE,"CI+GG(BASE)";"CI",#N/A,FALSE,"CI+GG(BASE)"}</definedName>
    <definedName name="DFHGDHG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HGDHG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HGDHG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HGDHG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HGDH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HGDHG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HGDH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HGDH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HGDHG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HGDHG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HGDH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HGDSFHG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GDSFHG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GDSFHG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GDSFHG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GDSFHG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GDSFHG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GDSFHG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GDSFHG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GDSFHG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GDSFHG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GDSFHG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H" localSheetId="15" hidden="1">{"MO(BASE)",#N/A,FALSE,"MO(BASE)";"MO(BASE)1",#N/A,FALSE,"MO(BASE)";"MO(BASE)2",#N/A,FALSE,"MO(BASE)"}</definedName>
    <definedName name="DFHH" localSheetId="25" hidden="1">{"MO(BASE)",#N/A,FALSE,"MO(BASE)";"MO(BASE)1",#N/A,FALSE,"MO(BASE)";"MO(BASE)2",#N/A,FALSE,"MO(BASE)"}</definedName>
    <definedName name="DFHH" localSheetId="24" hidden="1">{"MO(BASE)",#N/A,FALSE,"MO(BASE)";"MO(BASE)1",#N/A,FALSE,"MO(BASE)";"MO(BASE)2",#N/A,FALSE,"MO(BASE)"}</definedName>
    <definedName name="DFHH" localSheetId="26" hidden="1">{"MO(BASE)",#N/A,FALSE,"MO(BASE)";"MO(BASE)1",#N/A,FALSE,"MO(BASE)";"MO(BASE)2",#N/A,FALSE,"MO(BASE)"}</definedName>
    <definedName name="DFHH" localSheetId="1" hidden="1">{"MO(BASE)",#N/A,FALSE,"MO(BASE)";"MO(BASE)1",#N/A,FALSE,"MO(BASE)";"MO(BASE)2",#N/A,FALSE,"MO(BASE)"}</definedName>
    <definedName name="DFHH" localSheetId="4" hidden="1">{"MO(BASE)",#N/A,FALSE,"MO(BASE)";"MO(BASE)1",#N/A,FALSE,"MO(BASE)";"MO(BASE)2",#N/A,FALSE,"MO(BASE)"}</definedName>
    <definedName name="DFHH" localSheetId="2" hidden="1">{"MO(BASE)",#N/A,FALSE,"MO(BASE)";"MO(BASE)1",#N/A,FALSE,"MO(BASE)";"MO(BASE)2",#N/A,FALSE,"MO(BASE)"}</definedName>
    <definedName name="DFHH" localSheetId="0" hidden="1">{"MO(BASE)",#N/A,FALSE,"MO(BASE)";"MO(BASE)1",#N/A,FALSE,"MO(BASE)";"MO(BASE)2",#N/A,FALSE,"MO(BASE)"}</definedName>
    <definedName name="DFHH" localSheetId="6" hidden="1">{"MO(BASE)",#N/A,FALSE,"MO(BASE)";"MO(BASE)1",#N/A,FALSE,"MO(BASE)";"MO(BASE)2",#N/A,FALSE,"MO(BASE)"}</definedName>
    <definedName name="DFHH" localSheetId="16" hidden="1">{"MO(BASE)",#N/A,FALSE,"MO(BASE)";"MO(BASE)1",#N/A,FALSE,"MO(BASE)";"MO(BASE)2",#N/A,FALSE,"MO(BASE)"}</definedName>
    <definedName name="DFHH" hidden="1">{"MO(BASE)",#N/A,FALSE,"MO(BASE)";"MO(BASE)1",#N/A,FALSE,"MO(BASE)";"MO(BASE)2",#N/A,FALSE,"MO(BASE)"}</definedName>
    <definedName name="DFHHF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FHHF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FHHF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FHHF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FHH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FHH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FHH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FHH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FHH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FHHF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FHH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FHRT" localSheetId="15" hidden="1">#REF!</definedName>
    <definedName name="DFHRT" localSheetId="25" hidden="1">#REF!</definedName>
    <definedName name="DFHRT" localSheetId="26" hidden="1">#REF!</definedName>
    <definedName name="DFHRT" localSheetId="6" hidden="1">#REF!</definedName>
    <definedName name="DFHRT" localSheetId="16" hidden="1">#REF!</definedName>
    <definedName name="DFHRT" hidden="1">#REF!</definedName>
    <definedName name="DFHSDFH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SDFH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SDFH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SDFH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SDFH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SDFH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SDFH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SDFH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SDFH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SDFH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SDFH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n" hidden="1">{#N/A,#N/A,FALSE,"Total_OC015";#N/A,#N/A,FALSE,"ADMIN";#N/A,#N/A,FALSE,"PROCES";#N/A,#N/A,FALSE,"mecan";#N/A,#N/A,FALSE,"civil";#N/A,#N/A,FALSE,"CAÑER";#N/A,#N/A,FALSE,"ELEC";#N/A,#N/A,FALSE,"INSTR"}</definedName>
    <definedName name="dfr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15" hidden="1">{#N/A,#N/A,FALSE,"PEND INC";#N/A,#N/A,FALSE,"PEND MINM"}</definedName>
    <definedName name="dfre" localSheetId="25" hidden="1">{#N/A,#N/A,FALSE,"PEND INC";#N/A,#N/A,FALSE,"PEND MINM"}</definedName>
    <definedName name="dfre" localSheetId="24" hidden="1">{#N/A,#N/A,FALSE,"PEND INC";#N/A,#N/A,FALSE,"PEND MINM"}</definedName>
    <definedName name="dfre" localSheetId="26" hidden="1">{#N/A,#N/A,FALSE,"PEND INC";#N/A,#N/A,FALSE,"PEND MINM"}</definedName>
    <definedName name="dfre" localSheetId="1" hidden="1">{#N/A,#N/A,FALSE,"PEND INC";#N/A,#N/A,FALSE,"PEND MINM"}</definedName>
    <definedName name="dfre" localSheetId="4" hidden="1">{#N/A,#N/A,FALSE,"PEND INC";#N/A,#N/A,FALSE,"PEND MINM"}</definedName>
    <definedName name="dfre" localSheetId="2" hidden="1">{#N/A,#N/A,FALSE,"PEND INC";#N/A,#N/A,FALSE,"PEND MINM"}</definedName>
    <definedName name="dfre" localSheetId="0" hidden="1">{#N/A,#N/A,FALSE,"PEND INC";#N/A,#N/A,FALSE,"PEND MINM"}</definedName>
    <definedName name="dfre" localSheetId="6" hidden="1">{#N/A,#N/A,FALSE,"PEND INC";#N/A,#N/A,FALSE,"PEND MINM"}</definedName>
    <definedName name="dfre" localSheetId="16" hidden="1">{#N/A,#N/A,FALSE,"PEND INC";#N/A,#N/A,FALSE,"PEND MINM"}</definedName>
    <definedName name="dfre" hidden="1">{#N/A,#N/A,FALSE,"PEND INC";#N/A,#N/A,FALSE,"PEND MINM"}</definedName>
    <definedName name="dfre_1" hidden="1">{#N/A,#N/A,FALSE,"PEND INC";#N/A,#N/A,FALSE,"PEND MINM"}</definedName>
    <definedName name="dfrr" localSheetId="15" hidden="1">{#N/A,#N/A,TRUE,"Est. de Fact.";#N/A,#N/A,TRUE,"Capitulo 19";#N/A,#N/A,TRUE,"Proyecto P855"}</definedName>
    <definedName name="dfrr" localSheetId="25" hidden="1">{#N/A,#N/A,TRUE,"Est. de Fact.";#N/A,#N/A,TRUE,"Capitulo 19";#N/A,#N/A,TRUE,"Proyecto P855"}</definedName>
    <definedName name="dfrr" localSheetId="24" hidden="1">{#N/A,#N/A,TRUE,"Est. de Fact.";#N/A,#N/A,TRUE,"Capitulo 19";#N/A,#N/A,TRUE,"Proyecto P855"}</definedName>
    <definedName name="dfrr" localSheetId="26" hidden="1">{#N/A,#N/A,TRUE,"Est. de Fact.";#N/A,#N/A,TRUE,"Capitulo 19";#N/A,#N/A,TRUE,"Proyecto P855"}</definedName>
    <definedName name="dfrr" localSheetId="1" hidden="1">{#N/A,#N/A,TRUE,"Est. de Fact.";#N/A,#N/A,TRUE,"Capitulo 19";#N/A,#N/A,TRUE,"Proyecto P855"}</definedName>
    <definedName name="dfrr" localSheetId="4" hidden="1">{#N/A,#N/A,TRUE,"Est. de Fact.";#N/A,#N/A,TRUE,"Capitulo 19";#N/A,#N/A,TRUE,"Proyecto P855"}</definedName>
    <definedName name="dfrr" localSheetId="2" hidden="1">{#N/A,#N/A,TRUE,"Est. de Fact.";#N/A,#N/A,TRUE,"Capitulo 19";#N/A,#N/A,TRUE,"Proyecto P855"}</definedName>
    <definedName name="dfrr" localSheetId="0" hidden="1">{#N/A,#N/A,TRUE,"Est. de Fact.";#N/A,#N/A,TRUE,"Capitulo 19";#N/A,#N/A,TRUE,"Proyecto P855"}</definedName>
    <definedName name="dfrr" localSheetId="6" hidden="1">{#N/A,#N/A,TRUE,"Est. de Fact.";#N/A,#N/A,TRUE,"Capitulo 19";#N/A,#N/A,TRUE,"Proyecto P855"}</definedName>
    <definedName name="dfrr" localSheetId="16" hidden="1">{#N/A,#N/A,TRUE,"Est. de Fact.";#N/A,#N/A,TRUE,"Capitulo 19";#N/A,#N/A,TRUE,"Proyecto P855"}</definedName>
    <definedName name="dfrr" hidden="1">{#N/A,#N/A,TRUE,"Est. de Fact.";#N/A,#N/A,TRUE,"Capitulo 19";#N/A,#N/A,TRUE,"Proyecto P855"}</definedName>
    <definedName name="dfsf" hidden="1">{"CI+GG(BASE)",#N/A,FALSE,"CI+GG(BASE)";"GG",#N/A,FALSE,"CI+GG(BASE)";"CI",#N/A,FALSE,"CI+GG(BASE)"}</definedName>
    <definedName name="DFSGSDFG" localSheetId="15" hidden="1">{#N/A,#N/A,FALSE,"PEND INC";#N/A,#N/A,FALSE,"PEND MINM"}</definedName>
    <definedName name="DFSGSDFG" localSheetId="25" hidden="1">{#N/A,#N/A,FALSE,"PEND INC";#N/A,#N/A,FALSE,"PEND MINM"}</definedName>
    <definedName name="DFSGSDFG" localSheetId="24" hidden="1">{#N/A,#N/A,FALSE,"PEND INC";#N/A,#N/A,FALSE,"PEND MINM"}</definedName>
    <definedName name="DFSGSDFG" localSheetId="26" hidden="1">{#N/A,#N/A,FALSE,"PEND INC";#N/A,#N/A,FALSE,"PEND MINM"}</definedName>
    <definedName name="DFSGSDFG" localSheetId="1" hidden="1">{#N/A,#N/A,FALSE,"PEND INC";#N/A,#N/A,FALSE,"PEND MINM"}</definedName>
    <definedName name="DFSGSDFG" localSheetId="4" hidden="1">{#N/A,#N/A,FALSE,"PEND INC";#N/A,#N/A,FALSE,"PEND MINM"}</definedName>
    <definedName name="DFSGSDFG" localSheetId="2" hidden="1">{#N/A,#N/A,FALSE,"PEND INC";#N/A,#N/A,FALSE,"PEND MINM"}</definedName>
    <definedName name="DFSGSDFG" localSheetId="0" hidden="1">{#N/A,#N/A,FALSE,"PEND INC";#N/A,#N/A,FALSE,"PEND MINM"}</definedName>
    <definedName name="DFSGSDFG" localSheetId="6" hidden="1">{#N/A,#N/A,FALSE,"PEND INC";#N/A,#N/A,FALSE,"PEND MINM"}</definedName>
    <definedName name="DFSGSDFG" localSheetId="16" hidden="1">{#N/A,#N/A,FALSE,"PEND INC";#N/A,#N/A,FALSE,"PEND MINM"}</definedName>
    <definedName name="DFSGSDFG" hidden="1">{#N/A,#N/A,FALSE,"PEND INC";#N/A,#N/A,FALSE,"PEND MINM"}</definedName>
    <definedName name="DFTHRTH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THRTH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THRTH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THRTH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THRTH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THRTH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THRTH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THRTH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THRTH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THRTH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THRTH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XGXDFGXDFG" localSheetId="15" hidden="1">{#N/A,#N/A,FALSE,"PEND INC";#N/A,#N/A,FALSE,"PEND MINM"}</definedName>
    <definedName name="DFXGXDFGXDFG" localSheetId="25" hidden="1">{#N/A,#N/A,FALSE,"PEND INC";#N/A,#N/A,FALSE,"PEND MINM"}</definedName>
    <definedName name="DFXGXDFGXDFG" localSheetId="24" hidden="1">{#N/A,#N/A,FALSE,"PEND INC";#N/A,#N/A,FALSE,"PEND MINM"}</definedName>
    <definedName name="DFXGXDFGXDFG" localSheetId="26" hidden="1">{#N/A,#N/A,FALSE,"PEND INC";#N/A,#N/A,FALSE,"PEND MINM"}</definedName>
    <definedName name="DFXGXDFGXDFG" localSheetId="1" hidden="1">{#N/A,#N/A,FALSE,"PEND INC";#N/A,#N/A,FALSE,"PEND MINM"}</definedName>
    <definedName name="DFXGXDFGXDFG" localSheetId="4" hidden="1">{#N/A,#N/A,FALSE,"PEND INC";#N/A,#N/A,FALSE,"PEND MINM"}</definedName>
    <definedName name="DFXGXDFGXDFG" localSheetId="2" hidden="1">{#N/A,#N/A,FALSE,"PEND INC";#N/A,#N/A,FALSE,"PEND MINM"}</definedName>
    <definedName name="DFXGXDFGXDFG" localSheetId="0" hidden="1">{#N/A,#N/A,FALSE,"PEND INC";#N/A,#N/A,FALSE,"PEND MINM"}</definedName>
    <definedName name="DFXGXDFGXDFG" localSheetId="6" hidden="1">{#N/A,#N/A,FALSE,"PEND INC";#N/A,#N/A,FALSE,"PEND MINM"}</definedName>
    <definedName name="DFXGXDFGXDFG" localSheetId="16" hidden="1">{#N/A,#N/A,FALSE,"PEND INC";#N/A,#N/A,FALSE,"PEND MINM"}</definedName>
    <definedName name="DFXGXDFGXDFG" hidden="1">{#N/A,#N/A,FALSE,"PEND INC";#N/A,#N/A,FALSE,"PEND MINM"}</definedName>
    <definedName name="DFYH" localSheetId="15" hidden="1">{"MO(BASE)",#N/A,FALSE,"MO(BASE)";"MO(BASE)1",#N/A,FALSE,"MO(BASE)";"MO(BASE)2",#N/A,FALSE,"MO(BASE)"}</definedName>
    <definedName name="DFYH" localSheetId="25" hidden="1">{"MO(BASE)",#N/A,FALSE,"MO(BASE)";"MO(BASE)1",#N/A,FALSE,"MO(BASE)";"MO(BASE)2",#N/A,FALSE,"MO(BASE)"}</definedName>
    <definedName name="DFYH" localSheetId="24" hidden="1">{"MO(BASE)",#N/A,FALSE,"MO(BASE)";"MO(BASE)1",#N/A,FALSE,"MO(BASE)";"MO(BASE)2",#N/A,FALSE,"MO(BASE)"}</definedName>
    <definedName name="DFYH" localSheetId="26" hidden="1">{"MO(BASE)",#N/A,FALSE,"MO(BASE)";"MO(BASE)1",#N/A,FALSE,"MO(BASE)";"MO(BASE)2",#N/A,FALSE,"MO(BASE)"}</definedName>
    <definedName name="DFYH" localSheetId="1" hidden="1">{"MO(BASE)",#N/A,FALSE,"MO(BASE)";"MO(BASE)1",#N/A,FALSE,"MO(BASE)";"MO(BASE)2",#N/A,FALSE,"MO(BASE)"}</definedName>
    <definedName name="DFYH" localSheetId="4" hidden="1">{"MO(BASE)",#N/A,FALSE,"MO(BASE)";"MO(BASE)1",#N/A,FALSE,"MO(BASE)";"MO(BASE)2",#N/A,FALSE,"MO(BASE)"}</definedName>
    <definedName name="DFYH" localSheetId="2" hidden="1">{"MO(BASE)",#N/A,FALSE,"MO(BASE)";"MO(BASE)1",#N/A,FALSE,"MO(BASE)";"MO(BASE)2",#N/A,FALSE,"MO(BASE)"}</definedName>
    <definedName name="DFYH" localSheetId="0" hidden="1">{"MO(BASE)",#N/A,FALSE,"MO(BASE)";"MO(BASE)1",#N/A,FALSE,"MO(BASE)";"MO(BASE)2",#N/A,FALSE,"MO(BASE)"}</definedName>
    <definedName name="DFYH" localSheetId="6" hidden="1">{"MO(BASE)",#N/A,FALSE,"MO(BASE)";"MO(BASE)1",#N/A,FALSE,"MO(BASE)";"MO(BASE)2",#N/A,FALSE,"MO(BASE)"}</definedName>
    <definedName name="DFYH" localSheetId="16" hidden="1">{"MO(BASE)",#N/A,FALSE,"MO(BASE)";"MO(BASE)1",#N/A,FALSE,"MO(BASE)";"MO(BASE)2",#N/A,FALSE,"MO(BASE)"}</definedName>
    <definedName name="DFYH" hidden="1">{"MO(BASE)",#N/A,FALSE,"MO(BASE)";"MO(BASE)1",#N/A,FALSE,"MO(BASE)";"MO(BASE)2",#N/A,FALSE,"MO(BASE)"}</definedName>
    <definedName name="DFYUEUE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DGHDTHG" localSheetId="15" hidden="1">{"CI+GG(BASE)",#N/A,FALSE,"CI+GG(BASE)";"GG",#N/A,FALSE,"CI+GG(BASE)";"CI",#N/A,FALSE,"CI+GG(BASE)"}</definedName>
    <definedName name="DGHDTHG" localSheetId="25" hidden="1">{"CI+GG(BASE)",#N/A,FALSE,"CI+GG(BASE)";"GG",#N/A,FALSE,"CI+GG(BASE)";"CI",#N/A,FALSE,"CI+GG(BASE)"}</definedName>
    <definedName name="DGHDTHG" localSheetId="24" hidden="1">{"CI+GG(BASE)",#N/A,FALSE,"CI+GG(BASE)";"GG",#N/A,FALSE,"CI+GG(BASE)";"CI",#N/A,FALSE,"CI+GG(BASE)"}</definedName>
    <definedName name="DGHDTHG" localSheetId="26" hidden="1">{"CI+GG(BASE)",#N/A,FALSE,"CI+GG(BASE)";"GG",#N/A,FALSE,"CI+GG(BASE)";"CI",#N/A,FALSE,"CI+GG(BASE)"}</definedName>
    <definedName name="DGHDTHG" localSheetId="1" hidden="1">{"CI+GG(BASE)",#N/A,FALSE,"CI+GG(BASE)";"GG",#N/A,FALSE,"CI+GG(BASE)";"CI",#N/A,FALSE,"CI+GG(BASE)"}</definedName>
    <definedName name="DGHDTHG" localSheetId="4" hidden="1">{"CI+GG(BASE)",#N/A,FALSE,"CI+GG(BASE)";"GG",#N/A,FALSE,"CI+GG(BASE)";"CI",#N/A,FALSE,"CI+GG(BASE)"}</definedName>
    <definedName name="DGHDTHG" localSheetId="2" hidden="1">{"CI+GG(BASE)",#N/A,FALSE,"CI+GG(BASE)";"GG",#N/A,FALSE,"CI+GG(BASE)";"CI",#N/A,FALSE,"CI+GG(BASE)"}</definedName>
    <definedName name="DGHDTHG" localSheetId="0" hidden="1">{"CI+GG(BASE)",#N/A,FALSE,"CI+GG(BASE)";"GG",#N/A,FALSE,"CI+GG(BASE)";"CI",#N/A,FALSE,"CI+GG(BASE)"}</definedName>
    <definedName name="DGHDTHG" localSheetId="6" hidden="1">{"CI+GG(BASE)",#N/A,FALSE,"CI+GG(BASE)";"GG",#N/A,FALSE,"CI+GG(BASE)";"CI",#N/A,FALSE,"CI+GG(BASE)"}</definedName>
    <definedName name="DGHDTHG" localSheetId="16" hidden="1">{"CI+GG(BASE)",#N/A,FALSE,"CI+GG(BASE)";"GG",#N/A,FALSE,"CI+GG(BASE)";"CI",#N/A,FALSE,"CI+GG(BASE)"}</definedName>
    <definedName name="DGHDTHG" hidden="1">{"CI+GG(BASE)",#N/A,FALSE,"CI+GG(BASE)";"GG",#N/A,FALSE,"CI+GG(BASE)";"CI",#N/A,FALSE,"CI+GG(BASE)"}</definedName>
    <definedName name="DGJGN" localSheetId="15" hidden="1">#REF!</definedName>
    <definedName name="DGJGN" localSheetId="25" hidden="1">#REF!</definedName>
    <definedName name="DGJGN" localSheetId="26" hidden="1">#REF!</definedName>
    <definedName name="DGJGN" localSheetId="6" hidden="1">#REF!</definedName>
    <definedName name="DGJGN" localSheetId="16" hidden="1">#REF!</definedName>
    <definedName name="DGJGN" hidden="1">#REF!</definedName>
    <definedName name="DGNHDF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GNHDF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GNHDF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GNHDF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GNHD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GNHDF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GNHD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GNHD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GNHDF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GNHDF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GNH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HDFHD" localSheetId="15" hidden="1">{#N/A,#N/A,FALSE,"PEND INC";#N/A,#N/A,FALSE,"PEND MINM"}</definedName>
    <definedName name="DHDFHD" localSheetId="25" hidden="1">{#N/A,#N/A,FALSE,"PEND INC";#N/A,#N/A,FALSE,"PEND MINM"}</definedName>
    <definedName name="DHDFHD" localSheetId="24" hidden="1">{#N/A,#N/A,FALSE,"PEND INC";#N/A,#N/A,FALSE,"PEND MINM"}</definedName>
    <definedName name="DHDFHD" localSheetId="26" hidden="1">{#N/A,#N/A,FALSE,"PEND INC";#N/A,#N/A,FALSE,"PEND MINM"}</definedName>
    <definedName name="DHDFHD" localSheetId="1" hidden="1">{#N/A,#N/A,FALSE,"PEND INC";#N/A,#N/A,FALSE,"PEND MINM"}</definedName>
    <definedName name="DHDFHD" localSheetId="4" hidden="1">{#N/A,#N/A,FALSE,"PEND INC";#N/A,#N/A,FALSE,"PEND MINM"}</definedName>
    <definedName name="DHDFHD" localSheetId="2" hidden="1">{#N/A,#N/A,FALSE,"PEND INC";#N/A,#N/A,FALSE,"PEND MINM"}</definedName>
    <definedName name="DHDFHD" localSheetId="0" hidden="1">{#N/A,#N/A,FALSE,"PEND INC";#N/A,#N/A,FALSE,"PEND MINM"}</definedName>
    <definedName name="DHDFHD" localSheetId="6" hidden="1">{#N/A,#N/A,FALSE,"PEND INC";#N/A,#N/A,FALSE,"PEND MINM"}</definedName>
    <definedName name="DHDFHD" localSheetId="16" hidden="1">{#N/A,#N/A,FALSE,"PEND INC";#N/A,#N/A,FALSE,"PEND MINM"}</definedName>
    <definedName name="DHDFHD" hidden="1">{#N/A,#N/A,FALSE,"PEND INC";#N/A,#N/A,FALSE,"PEND MINM"}</definedName>
    <definedName name="DHJY" localSheetId="15" hidden="1">#REF!</definedName>
    <definedName name="DHJY" localSheetId="25" hidden="1">#REF!</definedName>
    <definedName name="DHJY" localSheetId="26" hidden="1">#REF!</definedName>
    <definedName name="DHJY" localSheetId="6" hidden="1">#REF!</definedName>
    <definedName name="DHJY" localSheetId="16" hidden="1">#REF!</definedName>
    <definedName name="DHJY" hidden="1">#REF!</definedName>
    <definedName name="diez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15" hidden="1">{#N/A,#N/A,FALSE,"Total_OC015";#N/A,#N/A,FALSE,"ADMIN";#N/A,#N/A,FALSE,"PROCES";#N/A,#N/A,FALSE,"mecan";#N/A,#N/A,FALSE,"civil";#N/A,#N/A,FALSE,"CAÑER";#N/A,#N/A,FALSE,"ELEC";#N/A,#N/A,FALSE,"INSTR"}</definedName>
    <definedName name="Diferencias" localSheetId="25" hidden="1">{#N/A,#N/A,FALSE,"Total_OC015";#N/A,#N/A,FALSE,"ADMIN";#N/A,#N/A,FALSE,"PROCES";#N/A,#N/A,FALSE,"mecan";#N/A,#N/A,FALSE,"civil";#N/A,#N/A,FALSE,"CAÑER";#N/A,#N/A,FALSE,"ELEC";#N/A,#N/A,FALSE,"INSTR"}</definedName>
    <definedName name="Diferencias" localSheetId="24" hidden="1">{#N/A,#N/A,FALSE,"Total_OC015";#N/A,#N/A,FALSE,"ADMIN";#N/A,#N/A,FALSE,"PROCES";#N/A,#N/A,FALSE,"mecan";#N/A,#N/A,FALSE,"civil";#N/A,#N/A,FALSE,"CAÑER";#N/A,#N/A,FALSE,"ELEC";#N/A,#N/A,FALSE,"INSTR"}</definedName>
    <definedName name="Diferencias" localSheetId="26" hidden="1">{#N/A,#N/A,FALSE,"Total_OC015";#N/A,#N/A,FALSE,"ADMIN";#N/A,#N/A,FALSE,"PROCES";#N/A,#N/A,FALSE,"mecan";#N/A,#N/A,FALSE,"civil";#N/A,#N/A,FALSE,"CAÑER";#N/A,#N/A,FALSE,"ELEC";#N/A,#N/A,FALSE,"INSTR"}</definedName>
    <definedName name="Diferencias" localSheetId="1" hidden="1">{#N/A,#N/A,FALSE,"Total_OC015";#N/A,#N/A,FALSE,"ADMIN";#N/A,#N/A,FALSE,"PROCES";#N/A,#N/A,FALSE,"mecan";#N/A,#N/A,FALSE,"civil";#N/A,#N/A,FALSE,"CAÑER";#N/A,#N/A,FALSE,"ELEC";#N/A,#N/A,FALSE,"INSTR"}</definedName>
    <definedName name="Diferencias" localSheetId="4" hidden="1">{#N/A,#N/A,FALSE,"Total_OC015";#N/A,#N/A,FALSE,"ADMIN";#N/A,#N/A,FALSE,"PROCES";#N/A,#N/A,FALSE,"mecan";#N/A,#N/A,FALSE,"civil";#N/A,#N/A,FALSE,"CAÑER";#N/A,#N/A,FALSE,"ELEC";#N/A,#N/A,FALSE,"INSTR"}</definedName>
    <definedName name="Diferencias" localSheetId="2" hidden="1">{#N/A,#N/A,FALSE,"Total_OC015";#N/A,#N/A,FALSE,"ADMIN";#N/A,#N/A,FALSE,"PROCES";#N/A,#N/A,FALSE,"mecan";#N/A,#N/A,FALSE,"civil";#N/A,#N/A,FALSE,"CAÑER";#N/A,#N/A,FALSE,"ELEC";#N/A,#N/A,FALSE,"INSTR"}</definedName>
    <definedName name="Diferencias" localSheetId="0" hidden="1">{#N/A,#N/A,FALSE,"Total_OC015";#N/A,#N/A,FALSE,"ADMIN";#N/A,#N/A,FALSE,"PROCES";#N/A,#N/A,FALSE,"mecan";#N/A,#N/A,FALSE,"civil";#N/A,#N/A,FALSE,"CAÑER";#N/A,#N/A,FALSE,"ELEC";#N/A,#N/A,FALSE,"INSTR"}</definedName>
    <definedName name="Diferencias" localSheetId="6" hidden="1">{#N/A,#N/A,FALSE,"Total_OC015";#N/A,#N/A,FALSE,"ADMIN";#N/A,#N/A,FALSE,"PROCES";#N/A,#N/A,FALSE,"mecan";#N/A,#N/A,FALSE,"civil";#N/A,#N/A,FALSE,"CAÑER";#N/A,#N/A,FALSE,"ELEC";#N/A,#N/A,FALSE,"INSTR"}</definedName>
    <definedName name="Diferencias" localSheetId="16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ferencias_1" localSheetId="15" hidden="1">{#N/A,#N/A,FALSE,"Total_OC015";#N/A,#N/A,FALSE,"ADMIN";#N/A,#N/A,FALSE,"PROCES";#N/A,#N/A,FALSE,"mecan";#N/A,#N/A,FALSE,"civil";#N/A,#N/A,FALSE,"CAÑER";#N/A,#N/A,FALSE,"ELEC";#N/A,#N/A,FALSE,"INSTR"}</definedName>
    <definedName name="Diferencias_1" localSheetId="25" hidden="1">{#N/A,#N/A,FALSE,"Total_OC015";#N/A,#N/A,FALSE,"ADMIN";#N/A,#N/A,FALSE,"PROCES";#N/A,#N/A,FALSE,"mecan";#N/A,#N/A,FALSE,"civil";#N/A,#N/A,FALSE,"CAÑER";#N/A,#N/A,FALSE,"ELEC";#N/A,#N/A,FALSE,"INSTR"}</definedName>
    <definedName name="Diferencias_1" localSheetId="24" hidden="1">{#N/A,#N/A,FALSE,"Total_OC015";#N/A,#N/A,FALSE,"ADMIN";#N/A,#N/A,FALSE,"PROCES";#N/A,#N/A,FALSE,"mecan";#N/A,#N/A,FALSE,"civil";#N/A,#N/A,FALSE,"CAÑER";#N/A,#N/A,FALSE,"ELEC";#N/A,#N/A,FALSE,"INSTR"}</definedName>
    <definedName name="Diferencias_1" localSheetId="26" hidden="1">{#N/A,#N/A,FALSE,"Total_OC015";#N/A,#N/A,FALSE,"ADMIN";#N/A,#N/A,FALSE,"PROCES";#N/A,#N/A,FALSE,"mecan";#N/A,#N/A,FALSE,"civil";#N/A,#N/A,FALSE,"CAÑER";#N/A,#N/A,FALSE,"ELEC";#N/A,#N/A,FALSE,"INSTR"}</definedName>
    <definedName name="Diferencias_1" localSheetId="1" hidden="1">{#N/A,#N/A,FALSE,"Total_OC015";#N/A,#N/A,FALSE,"ADMIN";#N/A,#N/A,FALSE,"PROCES";#N/A,#N/A,FALSE,"mecan";#N/A,#N/A,FALSE,"civil";#N/A,#N/A,FALSE,"CAÑER";#N/A,#N/A,FALSE,"ELEC";#N/A,#N/A,FALSE,"INSTR"}</definedName>
    <definedName name="Diferencias_1" localSheetId="4" hidden="1">{#N/A,#N/A,FALSE,"Total_OC015";#N/A,#N/A,FALSE,"ADMIN";#N/A,#N/A,FALSE,"PROCES";#N/A,#N/A,FALSE,"mecan";#N/A,#N/A,FALSE,"civil";#N/A,#N/A,FALSE,"CAÑER";#N/A,#N/A,FALSE,"ELEC";#N/A,#N/A,FALSE,"INSTR"}</definedName>
    <definedName name="Diferencias_1" localSheetId="2" hidden="1">{#N/A,#N/A,FALSE,"Total_OC015";#N/A,#N/A,FALSE,"ADMIN";#N/A,#N/A,FALSE,"PROCES";#N/A,#N/A,FALSE,"mecan";#N/A,#N/A,FALSE,"civil";#N/A,#N/A,FALSE,"CAÑER";#N/A,#N/A,FALSE,"ELEC";#N/A,#N/A,FALSE,"INSTR"}</definedName>
    <definedName name="Diferencias_1" localSheetId="0" hidden="1">{#N/A,#N/A,FALSE,"Total_OC015";#N/A,#N/A,FALSE,"ADMIN";#N/A,#N/A,FALSE,"PROCES";#N/A,#N/A,FALSE,"mecan";#N/A,#N/A,FALSE,"civil";#N/A,#N/A,FALSE,"CAÑER";#N/A,#N/A,FALSE,"ELEC";#N/A,#N/A,FALSE,"INSTR"}</definedName>
    <definedName name="Diferencias_1" localSheetId="6" hidden="1">{#N/A,#N/A,FALSE,"Total_OC015";#N/A,#N/A,FALSE,"ADMIN";#N/A,#N/A,FALSE,"PROCES";#N/A,#N/A,FALSE,"mecan";#N/A,#N/A,FALSE,"civil";#N/A,#N/A,FALSE,"CAÑER";#N/A,#N/A,FALSE,"ELEC";#N/A,#N/A,FALSE,"INSTR"}</definedName>
    <definedName name="Diferencias_1" localSheetId="16" hidden="1">{#N/A,#N/A,FALSE,"Total_OC015";#N/A,#N/A,FALSE,"ADMIN";#N/A,#N/A,FALSE,"PROCES";#N/A,#N/A,FALSE,"mecan";#N/A,#N/A,FALSE,"civil";#N/A,#N/A,FALSE,"CAÑER";#N/A,#N/A,FALSE,"ELEC";#N/A,#N/A,FALSE,"INSTR"}</definedName>
    <definedName name="Diferencias_1" hidden="1">{#N/A,#N/A,FALSE,"Total_OC015";#N/A,#N/A,FALSE,"ADMIN";#N/A,#N/A,FALSE,"PROCES";#N/A,#N/A,FALSE,"mecan";#N/A,#N/A,FALSE,"civil";#N/A,#N/A,FALSE,"CAÑER";#N/A,#N/A,FALSE,"ELEC";#N/A,#N/A,FALSE,"INSTR"}</definedName>
    <definedName name="DJJTY" localSheetId="15" hidden="1">{"MO(BASE)",#N/A,FALSE,"MO(BASE)";"MO(BASE)1",#N/A,FALSE,"MO(BASE)";"MO(BASE)2",#N/A,FALSE,"MO(BASE)"}</definedName>
    <definedName name="DJJTY" localSheetId="25" hidden="1">{"MO(BASE)",#N/A,FALSE,"MO(BASE)";"MO(BASE)1",#N/A,FALSE,"MO(BASE)";"MO(BASE)2",#N/A,FALSE,"MO(BASE)"}</definedName>
    <definedName name="DJJTY" localSheetId="24" hidden="1">{"MO(BASE)",#N/A,FALSE,"MO(BASE)";"MO(BASE)1",#N/A,FALSE,"MO(BASE)";"MO(BASE)2",#N/A,FALSE,"MO(BASE)"}</definedName>
    <definedName name="DJJTY" localSheetId="26" hidden="1">{"MO(BASE)",#N/A,FALSE,"MO(BASE)";"MO(BASE)1",#N/A,FALSE,"MO(BASE)";"MO(BASE)2",#N/A,FALSE,"MO(BASE)"}</definedName>
    <definedName name="DJJTY" localSheetId="1" hidden="1">{"MO(BASE)",#N/A,FALSE,"MO(BASE)";"MO(BASE)1",#N/A,FALSE,"MO(BASE)";"MO(BASE)2",#N/A,FALSE,"MO(BASE)"}</definedName>
    <definedName name="DJJTY" localSheetId="4" hidden="1">{"MO(BASE)",#N/A,FALSE,"MO(BASE)";"MO(BASE)1",#N/A,FALSE,"MO(BASE)";"MO(BASE)2",#N/A,FALSE,"MO(BASE)"}</definedName>
    <definedName name="DJJTY" localSheetId="2" hidden="1">{"MO(BASE)",#N/A,FALSE,"MO(BASE)";"MO(BASE)1",#N/A,FALSE,"MO(BASE)";"MO(BASE)2",#N/A,FALSE,"MO(BASE)"}</definedName>
    <definedName name="DJJTY" localSheetId="0" hidden="1">{"MO(BASE)",#N/A,FALSE,"MO(BASE)";"MO(BASE)1",#N/A,FALSE,"MO(BASE)";"MO(BASE)2",#N/A,FALSE,"MO(BASE)"}</definedName>
    <definedName name="DJJTY" localSheetId="6" hidden="1">{"MO(BASE)",#N/A,FALSE,"MO(BASE)";"MO(BASE)1",#N/A,FALSE,"MO(BASE)";"MO(BASE)2",#N/A,FALSE,"MO(BASE)"}</definedName>
    <definedName name="DJJTY" localSheetId="16" hidden="1">{"MO(BASE)",#N/A,FALSE,"MO(BASE)";"MO(BASE)1",#N/A,FALSE,"MO(BASE)";"MO(BASE)2",#N/A,FALSE,"MO(BASE)"}</definedName>
    <definedName name="DJJTY" hidden="1">{"MO(BASE)",#N/A,FALSE,"MO(BASE)";"MO(BASE)1",#N/A,FALSE,"MO(BASE)";"MO(BASE)2",#N/A,FALSE,"MO(BASE)"}</definedName>
    <definedName name="DOS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tch" localSheetId="15" hidden="1">{"desarrollo",#N/A,FALSE,"Cámara Camión";"resumen",#N/A,FALSE,"Cámara Camión";"eqprod",#N/A,FALSE,"Cámara Camión"}</definedName>
    <definedName name="dotch" localSheetId="25" hidden="1">{"desarrollo",#N/A,FALSE,"Cámara Camión";"resumen",#N/A,FALSE,"Cámara Camión";"eqprod",#N/A,FALSE,"Cámara Camión"}</definedName>
    <definedName name="dotch" localSheetId="24" hidden="1">{"desarrollo",#N/A,FALSE,"Cámara Camión";"resumen",#N/A,FALSE,"Cámara Camión";"eqprod",#N/A,FALSE,"Cámara Camión"}</definedName>
    <definedName name="dotch" localSheetId="26" hidden="1">{"desarrollo",#N/A,FALSE,"Cámara Camión";"resumen",#N/A,FALSE,"Cámara Camión";"eqprod",#N/A,FALSE,"Cámara Camión"}</definedName>
    <definedName name="dotch" localSheetId="1" hidden="1">{"desarrollo",#N/A,FALSE,"Cámara Camión";"resumen",#N/A,FALSE,"Cámara Camión";"eqprod",#N/A,FALSE,"Cámara Camión"}</definedName>
    <definedName name="dotch" localSheetId="4" hidden="1">{"desarrollo",#N/A,FALSE,"Cámara Camión";"resumen",#N/A,FALSE,"Cámara Camión";"eqprod",#N/A,FALSE,"Cámara Camión"}</definedName>
    <definedName name="dotch" localSheetId="2" hidden="1">{"desarrollo",#N/A,FALSE,"Cámara Camión";"resumen",#N/A,FALSE,"Cámara Camión";"eqprod",#N/A,FALSE,"Cámara Camión"}</definedName>
    <definedName name="dotch" localSheetId="0" hidden="1">{"desarrollo",#N/A,FALSE,"Cámara Camión";"resumen",#N/A,FALSE,"Cámara Camión";"eqprod",#N/A,FALSE,"Cámara Camión"}</definedName>
    <definedName name="dotch" localSheetId="6" hidden="1">{"desarrollo",#N/A,FALSE,"Cámara Camión";"resumen",#N/A,FALSE,"Cámara Camión";"eqprod",#N/A,FALSE,"Cámara Camión"}</definedName>
    <definedName name="dotch" localSheetId="16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_1" localSheetId="15" hidden="1">{"desarrollo",#N/A,FALSE,"Cámara Camión";"resumen",#N/A,FALSE,"Cámara Camión";"eqprod",#N/A,FALSE,"Cámara Camión"}</definedName>
    <definedName name="dotch_1" localSheetId="25" hidden="1">{"desarrollo",#N/A,FALSE,"Cámara Camión";"resumen",#N/A,FALSE,"Cámara Camión";"eqprod",#N/A,FALSE,"Cámara Camión"}</definedName>
    <definedName name="dotch_1" localSheetId="24" hidden="1">{"desarrollo",#N/A,FALSE,"Cámara Camión";"resumen",#N/A,FALSE,"Cámara Camión";"eqprod",#N/A,FALSE,"Cámara Camión"}</definedName>
    <definedName name="dotch_1" localSheetId="26" hidden="1">{"desarrollo",#N/A,FALSE,"Cámara Camión";"resumen",#N/A,FALSE,"Cámara Camión";"eqprod",#N/A,FALSE,"Cámara Camión"}</definedName>
    <definedName name="dotch_1" localSheetId="1" hidden="1">{"desarrollo",#N/A,FALSE,"Cámara Camión";"resumen",#N/A,FALSE,"Cámara Camión";"eqprod",#N/A,FALSE,"Cámara Camión"}</definedName>
    <definedName name="dotch_1" localSheetId="4" hidden="1">{"desarrollo",#N/A,FALSE,"Cámara Camión";"resumen",#N/A,FALSE,"Cámara Camión";"eqprod",#N/A,FALSE,"Cámara Camión"}</definedName>
    <definedName name="dotch_1" localSheetId="2" hidden="1">{"desarrollo",#N/A,FALSE,"Cámara Camión";"resumen",#N/A,FALSE,"Cámara Camión";"eqprod",#N/A,FALSE,"Cámara Camión"}</definedName>
    <definedName name="dotch_1" localSheetId="0" hidden="1">{"desarrollo",#N/A,FALSE,"Cámara Camión";"resumen",#N/A,FALSE,"Cámara Camión";"eqprod",#N/A,FALSE,"Cámara Camión"}</definedName>
    <definedName name="dotch_1" localSheetId="6" hidden="1">{"desarrollo",#N/A,FALSE,"Cámara Camión";"resumen",#N/A,FALSE,"Cámara Camión";"eqprod",#N/A,FALSE,"Cámara Camión"}</definedName>
    <definedName name="dotch_1" localSheetId="16" hidden="1">{"desarrollo",#N/A,FALSE,"Cámara Camión";"resumen",#N/A,FALSE,"Cámara Camión";"eqprod",#N/A,FALSE,"Cámara Camión"}</definedName>
    <definedName name="dotch_1" hidden="1">{"desarrollo",#N/A,FALSE,"Cámara Camión";"resumen",#N/A,FALSE,"Cámara Camión";"eqprod",#N/A,FALSE,"Cámara Camión"}</definedName>
    <definedName name="dotch4" localSheetId="15" hidden="1">{"desarrollo",#N/A,FALSE,"Cámara Camión";"resumen",#N/A,FALSE,"Cámara Camión";"eqprod",#N/A,FALSE,"Cámara Camión"}</definedName>
    <definedName name="dotch4" localSheetId="25" hidden="1">{"desarrollo",#N/A,FALSE,"Cámara Camión";"resumen",#N/A,FALSE,"Cámara Camión";"eqprod",#N/A,FALSE,"Cámara Camión"}</definedName>
    <definedName name="dotch4" localSheetId="24" hidden="1">{"desarrollo",#N/A,FALSE,"Cámara Camión";"resumen",#N/A,FALSE,"Cámara Camión";"eqprod",#N/A,FALSE,"Cámara Camión"}</definedName>
    <definedName name="dotch4" localSheetId="26" hidden="1">{"desarrollo",#N/A,FALSE,"Cámara Camión";"resumen",#N/A,FALSE,"Cámara Camión";"eqprod",#N/A,FALSE,"Cámara Camión"}</definedName>
    <definedName name="dotch4" localSheetId="1" hidden="1">{"desarrollo",#N/A,FALSE,"Cámara Camión";"resumen",#N/A,FALSE,"Cámara Camión";"eqprod",#N/A,FALSE,"Cámara Camión"}</definedName>
    <definedName name="dotch4" localSheetId="4" hidden="1">{"desarrollo",#N/A,FALSE,"Cámara Camión";"resumen",#N/A,FALSE,"Cámara Camión";"eqprod",#N/A,FALSE,"Cámara Camión"}</definedName>
    <definedName name="dotch4" localSheetId="2" hidden="1">{"desarrollo",#N/A,FALSE,"Cámara Camión";"resumen",#N/A,FALSE,"Cámara Camión";"eqprod",#N/A,FALSE,"Cámara Camión"}</definedName>
    <definedName name="dotch4" localSheetId="0" hidden="1">{"desarrollo",#N/A,FALSE,"Cámara Camión";"resumen",#N/A,FALSE,"Cámara Camión";"eqprod",#N/A,FALSE,"Cámara Camión"}</definedName>
    <definedName name="dotch4" localSheetId="6" hidden="1">{"desarrollo",#N/A,FALSE,"Cámara Camión";"resumen",#N/A,FALSE,"Cámara Camión";"eqprod",#N/A,FALSE,"Cámara Camión"}</definedName>
    <definedName name="dotch4" localSheetId="16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otch4_1" localSheetId="15" hidden="1">{"desarrollo",#N/A,FALSE,"Cámara Camión";"resumen",#N/A,FALSE,"Cámara Camión";"eqprod",#N/A,FALSE,"Cámara Camión"}</definedName>
    <definedName name="dotch4_1" localSheetId="25" hidden="1">{"desarrollo",#N/A,FALSE,"Cámara Camión";"resumen",#N/A,FALSE,"Cámara Camión";"eqprod",#N/A,FALSE,"Cámara Camión"}</definedName>
    <definedName name="dotch4_1" localSheetId="24" hidden="1">{"desarrollo",#N/A,FALSE,"Cámara Camión";"resumen",#N/A,FALSE,"Cámara Camión";"eqprod",#N/A,FALSE,"Cámara Camión"}</definedName>
    <definedName name="dotch4_1" localSheetId="26" hidden="1">{"desarrollo",#N/A,FALSE,"Cámara Camión";"resumen",#N/A,FALSE,"Cámara Camión";"eqprod",#N/A,FALSE,"Cámara Camión"}</definedName>
    <definedName name="dotch4_1" localSheetId="1" hidden="1">{"desarrollo",#N/A,FALSE,"Cámara Camión";"resumen",#N/A,FALSE,"Cámara Camión";"eqprod",#N/A,FALSE,"Cámara Camión"}</definedName>
    <definedName name="dotch4_1" localSheetId="4" hidden="1">{"desarrollo",#N/A,FALSE,"Cámara Camión";"resumen",#N/A,FALSE,"Cámara Camión";"eqprod",#N/A,FALSE,"Cámara Camión"}</definedName>
    <definedName name="dotch4_1" localSheetId="2" hidden="1">{"desarrollo",#N/A,FALSE,"Cámara Camión";"resumen",#N/A,FALSE,"Cámara Camión";"eqprod",#N/A,FALSE,"Cámara Camión"}</definedName>
    <definedName name="dotch4_1" localSheetId="0" hidden="1">{"desarrollo",#N/A,FALSE,"Cámara Camión";"resumen",#N/A,FALSE,"Cámara Camión";"eqprod",#N/A,FALSE,"Cámara Camión"}</definedName>
    <definedName name="dotch4_1" localSheetId="6" hidden="1">{"desarrollo",#N/A,FALSE,"Cámara Camión";"resumen",#N/A,FALSE,"Cámara Camión";"eqprod",#N/A,FALSE,"Cámara Camión"}</definedName>
    <definedName name="dotch4_1" localSheetId="16" hidden="1">{"desarrollo",#N/A,FALSE,"Cámara Camión";"resumen",#N/A,FALSE,"Cámara Camión";"eqprod",#N/A,FALSE,"Cámara Camión"}</definedName>
    <definedName name="dotch4_1" hidden="1">{"desarrollo",#N/A,FALSE,"Cámara Camión";"resumen",#N/A,FALSE,"Cámara Camión";"eqprod",#N/A,FALSE,"Cámara Camión"}</definedName>
    <definedName name="DRENES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DRGDFG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RGDFG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RGDFG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RGDFG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RGDFG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RGDFG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RGDFG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RGDFG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RGDFG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RGDFG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RGDFG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RGDRG" localSheetId="15" hidden="1">{#N/A,#N/A,FALSE,"PEND INC";#N/A,#N/A,FALSE,"PEND MINM"}</definedName>
    <definedName name="DRGDRG" localSheetId="25" hidden="1">{#N/A,#N/A,FALSE,"PEND INC";#N/A,#N/A,FALSE,"PEND MINM"}</definedName>
    <definedName name="DRGDRG" localSheetId="24" hidden="1">{#N/A,#N/A,FALSE,"PEND INC";#N/A,#N/A,FALSE,"PEND MINM"}</definedName>
    <definedName name="DRGDRG" localSheetId="26" hidden="1">{#N/A,#N/A,FALSE,"PEND INC";#N/A,#N/A,FALSE,"PEND MINM"}</definedName>
    <definedName name="DRGDRG" localSheetId="1" hidden="1">{#N/A,#N/A,FALSE,"PEND INC";#N/A,#N/A,FALSE,"PEND MINM"}</definedName>
    <definedName name="DRGDRG" localSheetId="4" hidden="1">{#N/A,#N/A,FALSE,"PEND INC";#N/A,#N/A,FALSE,"PEND MINM"}</definedName>
    <definedName name="DRGDRG" localSheetId="2" hidden="1">{#N/A,#N/A,FALSE,"PEND INC";#N/A,#N/A,FALSE,"PEND MINM"}</definedName>
    <definedName name="DRGDRG" localSheetId="0" hidden="1">{#N/A,#N/A,FALSE,"PEND INC";#N/A,#N/A,FALSE,"PEND MINM"}</definedName>
    <definedName name="DRGDRG" localSheetId="6" hidden="1">{#N/A,#N/A,FALSE,"PEND INC";#N/A,#N/A,FALSE,"PEND MINM"}</definedName>
    <definedName name="DRGDRG" localSheetId="16" hidden="1">{#N/A,#N/A,FALSE,"PEND INC";#N/A,#N/A,FALSE,"PEND MINM"}</definedName>
    <definedName name="DRGDRG" hidden="1">{#N/A,#N/A,FALSE,"PEND INC";#N/A,#N/A,FALSE,"PEND MINM"}</definedName>
    <definedName name="DRGSDRGT" localSheetId="15" hidden="1">{"MO(BASE)",#N/A,FALSE,"MO(BASE)";"MO(BASE)1",#N/A,FALSE,"MO(BASE)";"MO(BASE)2",#N/A,FALSE,"MO(BASE)"}</definedName>
    <definedName name="DRGSDRGT" localSheetId="25" hidden="1">{"MO(BASE)",#N/A,FALSE,"MO(BASE)";"MO(BASE)1",#N/A,FALSE,"MO(BASE)";"MO(BASE)2",#N/A,FALSE,"MO(BASE)"}</definedName>
    <definedName name="DRGSDRGT" localSheetId="24" hidden="1">{"MO(BASE)",#N/A,FALSE,"MO(BASE)";"MO(BASE)1",#N/A,FALSE,"MO(BASE)";"MO(BASE)2",#N/A,FALSE,"MO(BASE)"}</definedName>
    <definedName name="DRGSDRGT" localSheetId="26" hidden="1">{"MO(BASE)",#N/A,FALSE,"MO(BASE)";"MO(BASE)1",#N/A,FALSE,"MO(BASE)";"MO(BASE)2",#N/A,FALSE,"MO(BASE)"}</definedName>
    <definedName name="DRGSDRGT" localSheetId="1" hidden="1">{"MO(BASE)",#N/A,FALSE,"MO(BASE)";"MO(BASE)1",#N/A,FALSE,"MO(BASE)";"MO(BASE)2",#N/A,FALSE,"MO(BASE)"}</definedName>
    <definedName name="DRGSDRGT" localSheetId="4" hidden="1">{"MO(BASE)",#N/A,FALSE,"MO(BASE)";"MO(BASE)1",#N/A,FALSE,"MO(BASE)";"MO(BASE)2",#N/A,FALSE,"MO(BASE)"}</definedName>
    <definedName name="DRGSDRGT" localSheetId="2" hidden="1">{"MO(BASE)",#N/A,FALSE,"MO(BASE)";"MO(BASE)1",#N/A,FALSE,"MO(BASE)";"MO(BASE)2",#N/A,FALSE,"MO(BASE)"}</definedName>
    <definedName name="DRGSDRGT" localSheetId="0" hidden="1">{"MO(BASE)",#N/A,FALSE,"MO(BASE)";"MO(BASE)1",#N/A,FALSE,"MO(BASE)";"MO(BASE)2",#N/A,FALSE,"MO(BASE)"}</definedName>
    <definedName name="DRGSDRGT" localSheetId="6" hidden="1">{"MO(BASE)",#N/A,FALSE,"MO(BASE)";"MO(BASE)1",#N/A,FALSE,"MO(BASE)";"MO(BASE)2",#N/A,FALSE,"MO(BASE)"}</definedName>
    <definedName name="DRGSDRGT" localSheetId="16" hidden="1">{"MO(BASE)",#N/A,FALSE,"MO(BASE)";"MO(BASE)1",#N/A,FALSE,"MO(BASE)";"MO(BASE)2",#N/A,FALSE,"MO(BASE)"}</definedName>
    <definedName name="DRGSDRGT" hidden="1">{"MO(BASE)",#N/A,FALSE,"MO(BASE)";"MO(BASE)1",#N/A,FALSE,"MO(BASE)";"MO(BASE)2",#N/A,FALSE,"MO(BASE)"}</definedName>
    <definedName name="DRTRF" localSheetId="15" hidden="1">{"CI+GG(BASE)",#N/A,FALSE,"CI+GG(BASE)";"GG",#N/A,FALSE,"CI+GG(BASE)";"CI",#N/A,FALSE,"CI+GG(BASE)"}</definedName>
    <definedName name="DRTRF" localSheetId="25" hidden="1">{"CI+GG(BASE)",#N/A,FALSE,"CI+GG(BASE)";"GG",#N/A,FALSE,"CI+GG(BASE)";"CI",#N/A,FALSE,"CI+GG(BASE)"}</definedName>
    <definedName name="DRTRF" localSheetId="24" hidden="1">{"CI+GG(BASE)",#N/A,FALSE,"CI+GG(BASE)";"GG",#N/A,FALSE,"CI+GG(BASE)";"CI",#N/A,FALSE,"CI+GG(BASE)"}</definedName>
    <definedName name="DRTRF" localSheetId="26" hidden="1">{"CI+GG(BASE)",#N/A,FALSE,"CI+GG(BASE)";"GG",#N/A,FALSE,"CI+GG(BASE)";"CI",#N/A,FALSE,"CI+GG(BASE)"}</definedName>
    <definedName name="DRTRF" localSheetId="1" hidden="1">{"CI+GG(BASE)",#N/A,FALSE,"CI+GG(BASE)";"GG",#N/A,FALSE,"CI+GG(BASE)";"CI",#N/A,FALSE,"CI+GG(BASE)"}</definedName>
    <definedName name="DRTRF" localSheetId="4" hidden="1">{"CI+GG(BASE)",#N/A,FALSE,"CI+GG(BASE)";"GG",#N/A,FALSE,"CI+GG(BASE)";"CI",#N/A,FALSE,"CI+GG(BASE)"}</definedName>
    <definedName name="DRTRF" localSheetId="2" hidden="1">{"CI+GG(BASE)",#N/A,FALSE,"CI+GG(BASE)";"GG",#N/A,FALSE,"CI+GG(BASE)";"CI",#N/A,FALSE,"CI+GG(BASE)"}</definedName>
    <definedName name="DRTRF" localSheetId="0" hidden="1">{"CI+GG(BASE)",#N/A,FALSE,"CI+GG(BASE)";"GG",#N/A,FALSE,"CI+GG(BASE)";"CI",#N/A,FALSE,"CI+GG(BASE)"}</definedName>
    <definedName name="DRTRF" localSheetId="6" hidden="1">{"CI+GG(BASE)",#N/A,FALSE,"CI+GG(BASE)";"GG",#N/A,FALSE,"CI+GG(BASE)";"CI",#N/A,FALSE,"CI+GG(BASE)"}</definedName>
    <definedName name="DRTRF" localSheetId="16" hidden="1">{"CI+GG(BASE)",#N/A,FALSE,"CI+GG(BASE)";"GG",#N/A,FALSE,"CI+GG(BASE)";"CI",#N/A,FALSE,"CI+GG(BASE)"}</definedName>
    <definedName name="DRTRF" hidden="1">{"CI+GG(BASE)",#N/A,FALSE,"CI+GG(BASE)";"GG",#N/A,FALSE,"CI+GG(BASE)";"CI",#N/A,FALSE,"CI+GG(BASE)"}</definedName>
    <definedName name="ds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 localSheetId="15" hidden="1">#REF!</definedName>
    <definedName name="dsa" localSheetId="25" hidden="1">#REF!</definedName>
    <definedName name="dsa" localSheetId="26" hidden="1">#REF!</definedName>
    <definedName name="DSA" localSheetId="0" hidden="1">{#N/A,#N/A,FALSE,"Costos_Elem_Hid";#N/A,#N/A,FALSE,"Costos_Elem_Hid";#N/A,#N/A,FALSE,"Costos_Elem_Hid"}</definedName>
    <definedName name="dsa" localSheetId="6" hidden="1">#REF!</definedName>
    <definedName name="dsa" localSheetId="16" hidden="1">#REF!</definedName>
    <definedName name="dsa" hidden="1">#REF!</definedName>
    <definedName name="DSA_1" hidden="1">{#N/A,#N/A,FALSE,"Costos_Elem_Hid";#N/A,#N/A,FALSE,"Costos_Elem_Hid";#N/A,#N/A,FALSE,"Costos_Elem_Hid"}</definedName>
    <definedName name="DSAFDF" localSheetId="15" hidden="1">{"CI+GG(BASE)",#N/A,FALSE,"CI+GG(BASE)";"GG",#N/A,FALSE,"CI+GG(BASE)";"CI",#N/A,FALSE,"CI+GG(BASE)"}</definedName>
    <definedName name="DSAFDF" localSheetId="25" hidden="1">{"CI+GG(BASE)",#N/A,FALSE,"CI+GG(BASE)";"GG",#N/A,FALSE,"CI+GG(BASE)";"CI",#N/A,FALSE,"CI+GG(BASE)"}</definedName>
    <definedName name="DSAFDF" localSheetId="24" hidden="1">{"CI+GG(BASE)",#N/A,FALSE,"CI+GG(BASE)";"GG",#N/A,FALSE,"CI+GG(BASE)";"CI",#N/A,FALSE,"CI+GG(BASE)"}</definedName>
    <definedName name="DSAFDF" localSheetId="26" hidden="1">{"CI+GG(BASE)",#N/A,FALSE,"CI+GG(BASE)";"GG",#N/A,FALSE,"CI+GG(BASE)";"CI",#N/A,FALSE,"CI+GG(BASE)"}</definedName>
    <definedName name="DSAFDF" localSheetId="1" hidden="1">{"CI+GG(BASE)",#N/A,FALSE,"CI+GG(BASE)";"GG",#N/A,FALSE,"CI+GG(BASE)";"CI",#N/A,FALSE,"CI+GG(BASE)"}</definedName>
    <definedName name="DSAFDF" localSheetId="4" hidden="1">{"CI+GG(BASE)",#N/A,FALSE,"CI+GG(BASE)";"GG",#N/A,FALSE,"CI+GG(BASE)";"CI",#N/A,FALSE,"CI+GG(BASE)"}</definedName>
    <definedName name="DSAFDF" localSheetId="2" hidden="1">{"CI+GG(BASE)",#N/A,FALSE,"CI+GG(BASE)";"GG",#N/A,FALSE,"CI+GG(BASE)";"CI",#N/A,FALSE,"CI+GG(BASE)"}</definedName>
    <definedName name="DSAFDF" localSheetId="0" hidden="1">{"CI+GG(BASE)",#N/A,FALSE,"CI+GG(BASE)";"GG",#N/A,FALSE,"CI+GG(BASE)";"CI",#N/A,FALSE,"CI+GG(BASE)"}</definedName>
    <definedName name="DSAFDF" localSheetId="6" hidden="1">{"CI+GG(BASE)",#N/A,FALSE,"CI+GG(BASE)";"GG",#N/A,FALSE,"CI+GG(BASE)";"CI",#N/A,FALSE,"CI+GG(BASE)"}</definedName>
    <definedName name="DSAFDF" localSheetId="16" hidden="1">{"CI+GG(BASE)",#N/A,FALSE,"CI+GG(BASE)";"GG",#N/A,FALSE,"CI+GG(BASE)";"CI",#N/A,FALSE,"CI+GG(BASE)"}</definedName>
    <definedName name="DSAFDF" hidden="1">{"CI+GG(BASE)",#N/A,FALSE,"CI+GG(BASE)";"GG",#N/A,FALSE,"CI+GG(BASE)";"CI",#N/A,FALSE,"CI+GG(BASE)"}</definedName>
    <definedName name="dsc" localSheetId="15" hidden="1">{#N/A,#N/A,FALSE,"Costos_Elem_Hid";#N/A,#N/A,FALSE,"Costos_Elem_Hid";#N/A,#N/A,FALSE,"Costos_Elem_Hid"}</definedName>
    <definedName name="dsc" localSheetId="25" hidden="1">{#N/A,#N/A,FALSE,"Costos_Elem_Hid";#N/A,#N/A,FALSE,"Costos_Elem_Hid";#N/A,#N/A,FALSE,"Costos_Elem_Hid"}</definedName>
    <definedName name="dsc" localSheetId="24" hidden="1">{#N/A,#N/A,FALSE,"Costos_Elem_Hid";#N/A,#N/A,FALSE,"Costos_Elem_Hid";#N/A,#N/A,FALSE,"Costos_Elem_Hid"}</definedName>
    <definedName name="dsc" localSheetId="26" hidden="1">{#N/A,#N/A,FALSE,"Costos_Elem_Hid";#N/A,#N/A,FALSE,"Costos_Elem_Hid";#N/A,#N/A,FALSE,"Costos_Elem_Hid"}</definedName>
    <definedName name="dsc" localSheetId="1" hidden="1">{#N/A,#N/A,FALSE,"Costos_Elem_Hid";#N/A,#N/A,FALSE,"Costos_Elem_Hid";#N/A,#N/A,FALSE,"Costos_Elem_Hid"}</definedName>
    <definedName name="dsc" localSheetId="4" hidden="1">{#N/A,#N/A,FALSE,"Costos_Elem_Hid";#N/A,#N/A,FALSE,"Costos_Elem_Hid";#N/A,#N/A,FALSE,"Costos_Elem_Hid"}</definedName>
    <definedName name="dsc" localSheetId="2" hidden="1">{#N/A,#N/A,FALSE,"Costos_Elem_Hid";#N/A,#N/A,FALSE,"Costos_Elem_Hid";#N/A,#N/A,FALSE,"Costos_Elem_Hid"}</definedName>
    <definedName name="dsc" localSheetId="6" hidden="1">{#N/A,#N/A,FALSE,"Costos_Elem_Hid";#N/A,#N/A,FALSE,"Costos_Elem_Hid";#N/A,#N/A,FALSE,"Costos_Elem_Hid"}</definedName>
    <definedName name="dsc" localSheetId="16" hidden="1">{#N/A,#N/A,FALSE,"Costos_Elem_Hid";#N/A,#N/A,FALSE,"Costos_Elem_Hid";#N/A,#N/A,FALSE,"Costos_Elem_Hid"}</definedName>
    <definedName name="dsc" hidden="1">{#N/A,#N/A,FALSE,"Costos_Elem_Hid";#N/A,#N/A,FALSE,"Costos_Elem_Hid";#N/A,#N/A,FALSE,"Costos_Elem_Hid"}</definedName>
    <definedName name="dsc_1" hidden="1">{#N/A,#N/A,FALSE,"Costos_Elem_Hid";#N/A,#N/A,FALSE,"Costos_Elem_Hid";#N/A,#N/A,FALSE,"Costos_Elem_Hid"}</definedName>
    <definedName name="dsdsdd" localSheetId="15" hidden="1">{#N/A,#N/A,FALSE,"Costos_Elem_Hid";#N/A,#N/A,FALSE,"Costos_Elem_Hid";#N/A,#N/A,FALSE,"Costos_Elem_Hid"}</definedName>
    <definedName name="dsdsdd" localSheetId="25" hidden="1">{#N/A,#N/A,FALSE,"Costos_Elem_Hid";#N/A,#N/A,FALSE,"Costos_Elem_Hid";#N/A,#N/A,FALSE,"Costos_Elem_Hid"}</definedName>
    <definedName name="dsdsdd" localSheetId="24" hidden="1">{#N/A,#N/A,FALSE,"Costos_Elem_Hid";#N/A,#N/A,FALSE,"Costos_Elem_Hid";#N/A,#N/A,FALSE,"Costos_Elem_Hid"}</definedName>
    <definedName name="dsdsdd" localSheetId="26" hidden="1">{#N/A,#N/A,FALSE,"Costos_Elem_Hid";#N/A,#N/A,FALSE,"Costos_Elem_Hid";#N/A,#N/A,FALSE,"Costos_Elem_Hid"}</definedName>
    <definedName name="dsdsdd" localSheetId="1" hidden="1">{#N/A,#N/A,FALSE,"Costos_Elem_Hid";#N/A,#N/A,FALSE,"Costos_Elem_Hid";#N/A,#N/A,FALSE,"Costos_Elem_Hid"}</definedName>
    <definedName name="dsdsdd" localSheetId="4" hidden="1">{#N/A,#N/A,FALSE,"Costos_Elem_Hid";#N/A,#N/A,FALSE,"Costos_Elem_Hid";#N/A,#N/A,FALSE,"Costos_Elem_Hid"}</definedName>
    <definedName name="dsdsdd" localSheetId="2" hidden="1">{#N/A,#N/A,FALSE,"Costos_Elem_Hid";#N/A,#N/A,FALSE,"Costos_Elem_Hid";#N/A,#N/A,FALSE,"Costos_Elem_Hid"}</definedName>
    <definedName name="dsdsdd" localSheetId="0" hidden="1">{#N/A,#N/A,FALSE,"Costos_Elem_Hid";#N/A,#N/A,FALSE,"Costos_Elem_Hid";#N/A,#N/A,FALSE,"Costos_Elem_Hid"}</definedName>
    <definedName name="dsdsdd" localSheetId="6" hidden="1">{#N/A,#N/A,FALSE,"Costos_Elem_Hid";#N/A,#N/A,FALSE,"Costos_Elem_Hid";#N/A,#N/A,FALSE,"Costos_Elem_Hid"}</definedName>
    <definedName name="dsdsdd" localSheetId="16" hidden="1">{#N/A,#N/A,FALSE,"Costos_Elem_Hid";#N/A,#N/A,FALSE,"Costos_Elem_Hid";#N/A,#N/A,FALSE,"Costos_Elem_Hid"}</definedName>
    <definedName name="dsdsdd" hidden="1">{#N/A,#N/A,FALSE,"Costos_Elem_Hid";#N/A,#N/A,FALSE,"Costos_Elem_Hid";#N/A,#N/A,FALSE,"Costos_Elem_Hid"}</definedName>
    <definedName name="dsdsdd_1" hidden="1">{#N/A,#N/A,FALSE,"Costos_Elem_Hid";#N/A,#N/A,FALSE,"Costos_Elem_Hid";#N/A,#N/A,FALSE,"Costos_Elem_Hid"}</definedName>
    <definedName name="dsdsdd1" hidden="1">{#N/A,#N/A,FALSE,"Costos_Elem_Hid";#N/A,#N/A,FALSE,"Costos_Elem_Hid";#N/A,#N/A,FALSE,"Costos_Elem_Hid"}</definedName>
    <definedName name="dsdsdd1_1" hidden="1">{#N/A,#N/A,FALSE,"Costos_Elem_Hid";#N/A,#N/A,FALSE,"Costos_Elem_Hid";#N/A,#N/A,FALSE,"Costos_Elem_Hid"}</definedName>
    <definedName name="ds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DSFDS" localSheetId="15" hidden="1">{#N/A,#N/A,FALSE,"Total_OC015";#N/A,#N/A,FALSE,"ADMIN";#N/A,#N/A,FALSE,"PROCES";#N/A,#N/A,FALSE,"mecan";#N/A,#N/A,FALSE,"civil";#N/A,#N/A,FALSE,"CAÑER";#N/A,#N/A,FALSE,"ELEC";#N/A,#N/A,FALSE,"INSTR"}</definedName>
    <definedName name="DSFDSFDS" localSheetId="25" hidden="1">{#N/A,#N/A,FALSE,"Total_OC015";#N/A,#N/A,FALSE,"ADMIN";#N/A,#N/A,FALSE,"PROCES";#N/A,#N/A,FALSE,"mecan";#N/A,#N/A,FALSE,"civil";#N/A,#N/A,FALSE,"CAÑER";#N/A,#N/A,FALSE,"ELEC";#N/A,#N/A,FALSE,"INSTR"}</definedName>
    <definedName name="DSFDSFDS" localSheetId="24" hidden="1">{#N/A,#N/A,FALSE,"Total_OC015";#N/A,#N/A,FALSE,"ADMIN";#N/A,#N/A,FALSE,"PROCES";#N/A,#N/A,FALSE,"mecan";#N/A,#N/A,FALSE,"civil";#N/A,#N/A,FALSE,"CAÑER";#N/A,#N/A,FALSE,"ELEC";#N/A,#N/A,FALSE,"INSTR"}</definedName>
    <definedName name="DSFDSFDS" localSheetId="26" hidden="1">{#N/A,#N/A,FALSE,"Total_OC015";#N/A,#N/A,FALSE,"ADMIN";#N/A,#N/A,FALSE,"PROCES";#N/A,#N/A,FALSE,"mecan";#N/A,#N/A,FALSE,"civil";#N/A,#N/A,FALSE,"CAÑER";#N/A,#N/A,FALSE,"ELEC";#N/A,#N/A,FALSE,"INSTR"}</definedName>
    <definedName name="DSFDSFDS" localSheetId="1" hidden="1">{#N/A,#N/A,FALSE,"Total_OC015";#N/A,#N/A,FALSE,"ADMIN";#N/A,#N/A,FALSE,"PROCES";#N/A,#N/A,FALSE,"mecan";#N/A,#N/A,FALSE,"civil";#N/A,#N/A,FALSE,"CAÑER";#N/A,#N/A,FALSE,"ELEC";#N/A,#N/A,FALSE,"INSTR"}</definedName>
    <definedName name="DSFDSFDS" localSheetId="4" hidden="1">{#N/A,#N/A,FALSE,"Total_OC015";#N/A,#N/A,FALSE,"ADMIN";#N/A,#N/A,FALSE,"PROCES";#N/A,#N/A,FALSE,"mecan";#N/A,#N/A,FALSE,"civil";#N/A,#N/A,FALSE,"CAÑER";#N/A,#N/A,FALSE,"ELEC";#N/A,#N/A,FALSE,"INSTR"}</definedName>
    <definedName name="DSFDSFDS" localSheetId="2" hidden="1">{#N/A,#N/A,FALSE,"Total_OC015";#N/A,#N/A,FALSE,"ADMIN";#N/A,#N/A,FALSE,"PROCES";#N/A,#N/A,FALSE,"mecan";#N/A,#N/A,FALSE,"civil";#N/A,#N/A,FALSE,"CAÑER";#N/A,#N/A,FALSE,"ELEC";#N/A,#N/A,FALSE,"INSTR"}</definedName>
    <definedName name="DSFDSFDS" localSheetId="0" hidden="1">{#N/A,#N/A,FALSE,"Total_OC015";#N/A,#N/A,FALSE,"ADMIN";#N/A,#N/A,FALSE,"PROCES";#N/A,#N/A,FALSE,"mecan";#N/A,#N/A,FALSE,"civil";#N/A,#N/A,FALSE,"CAÑER";#N/A,#N/A,FALSE,"ELEC";#N/A,#N/A,FALSE,"INSTR"}</definedName>
    <definedName name="DSFDSFDS" localSheetId="6" hidden="1">{#N/A,#N/A,FALSE,"Total_OC015";#N/A,#N/A,FALSE,"ADMIN";#N/A,#N/A,FALSE,"PROCES";#N/A,#N/A,FALSE,"mecan";#N/A,#N/A,FALSE,"civil";#N/A,#N/A,FALSE,"CAÑER";#N/A,#N/A,FALSE,"ELEC";#N/A,#N/A,FALSE,"INSTR"}</definedName>
    <definedName name="DSFDSFDS" localSheetId="16" hidden="1">{#N/A,#N/A,FALSE,"Total_OC015";#N/A,#N/A,FALSE,"ADMIN";#N/A,#N/A,FALSE,"PROCES";#N/A,#N/A,FALSE,"mecan";#N/A,#N/A,FALSE,"civil";#N/A,#N/A,FALSE,"CAÑER";#N/A,#N/A,FALSE,"ELEC";#N/A,#N/A,FALSE,"INSTR"}</definedName>
    <definedName name="DSFDSFDS" hidden="1">{#N/A,#N/A,FALSE,"Total_OC015";#N/A,#N/A,FALSE,"ADMIN";#N/A,#N/A,FALSE,"PROCES";#N/A,#N/A,FALSE,"mecan";#N/A,#N/A,FALSE,"civil";#N/A,#N/A,FALSE,"CAÑER";#N/A,#N/A,FALSE,"ELEC";#N/A,#N/A,FALSE,"INSTR"}</definedName>
    <definedName name="DSFDSFDS_1" hidden="1">{#N/A,#N/A,FALSE,"Total_OC015";#N/A,#N/A,FALSE,"ADMIN";#N/A,#N/A,FALSE,"PROCES";#N/A,#N/A,FALSE,"mecan";#N/A,#N/A,FALSE,"civil";#N/A,#N/A,FALSE,"CAÑER";#N/A,#N/A,FALSE,"ELEC";#N/A,#N/A,FALSE,"INSTR"}</definedName>
    <definedName name="dsfgdfg" localSheetId="15" hidden="1">{#N/A,#N/A,TRUE,"Est. de Fact.";#N/A,#N/A,TRUE,"Capitulo 19";#N/A,#N/A,TRUE,"Proyecto P855"}</definedName>
    <definedName name="dsfgdfg" localSheetId="25" hidden="1">{#N/A,#N/A,TRUE,"Est. de Fact.";#N/A,#N/A,TRUE,"Capitulo 19";#N/A,#N/A,TRUE,"Proyecto P855"}</definedName>
    <definedName name="dsfgdfg" localSheetId="24" hidden="1">{#N/A,#N/A,TRUE,"Est. de Fact.";#N/A,#N/A,TRUE,"Capitulo 19";#N/A,#N/A,TRUE,"Proyecto P855"}</definedName>
    <definedName name="dsfgdfg" localSheetId="26" hidden="1">{#N/A,#N/A,TRUE,"Est. de Fact.";#N/A,#N/A,TRUE,"Capitulo 19";#N/A,#N/A,TRUE,"Proyecto P855"}</definedName>
    <definedName name="dsfgdfg" localSheetId="1" hidden="1">{#N/A,#N/A,TRUE,"Est. de Fact.";#N/A,#N/A,TRUE,"Capitulo 19";#N/A,#N/A,TRUE,"Proyecto P855"}</definedName>
    <definedName name="dsfgdfg" localSheetId="4" hidden="1">{#N/A,#N/A,TRUE,"Est. de Fact.";#N/A,#N/A,TRUE,"Capitulo 19";#N/A,#N/A,TRUE,"Proyecto P855"}</definedName>
    <definedName name="dsfgdfg" localSheetId="2" hidden="1">{#N/A,#N/A,TRUE,"Est. de Fact.";#N/A,#N/A,TRUE,"Capitulo 19";#N/A,#N/A,TRUE,"Proyecto P855"}</definedName>
    <definedName name="dsfgdfg" localSheetId="0" hidden="1">{#N/A,#N/A,TRUE,"Est. de Fact.";#N/A,#N/A,TRUE,"Capitulo 19";#N/A,#N/A,TRUE,"Proyecto P855"}</definedName>
    <definedName name="dsfgdfg" localSheetId="6" hidden="1">{#N/A,#N/A,TRUE,"Est. de Fact.";#N/A,#N/A,TRUE,"Capitulo 19";#N/A,#N/A,TRUE,"Proyecto P855"}</definedName>
    <definedName name="dsfgdfg" localSheetId="16" hidden="1">{#N/A,#N/A,TRUE,"Est. de Fact.";#N/A,#N/A,TRUE,"Capitulo 19";#N/A,#N/A,TRUE,"Proyecto P855"}</definedName>
    <definedName name="dsfgdfg" hidden="1">{#N/A,#N/A,TRUE,"Est. de Fact.";#N/A,#N/A,TRUE,"Capitulo 19";#N/A,#N/A,TRUE,"Proyecto P855"}</definedName>
    <definedName name="dsfgdfg_1" localSheetId="15" hidden="1">{#N/A,#N/A,TRUE,"Est. de Fact.";#N/A,#N/A,TRUE,"Capitulo 19";#N/A,#N/A,TRUE,"Proyecto P855"}</definedName>
    <definedName name="dsfgdfg_1" localSheetId="25" hidden="1">{#N/A,#N/A,TRUE,"Est. de Fact.";#N/A,#N/A,TRUE,"Capitulo 19";#N/A,#N/A,TRUE,"Proyecto P855"}</definedName>
    <definedName name="dsfgdfg_1" localSheetId="24" hidden="1">{#N/A,#N/A,TRUE,"Est. de Fact.";#N/A,#N/A,TRUE,"Capitulo 19";#N/A,#N/A,TRUE,"Proyecto P855"}</definedName>
    <definedName name="dsfgdfg_1" localSheetId="26" hidden="1">{#N/A,#N/A,TRUE,"Est. de Fact.";#N/A,#N/A,TRUE,"Capitulo 19";#N/A,#N/A,TRUE,"Proyecto P855"}</definedName>
    <definedName name="dsfgdfg_1" localSheetId="1" hidden="1">{#N/A,#N/A,TRUE,"Est. de Fact.";#N/A,#N/A,TRUE,"Capitulo 19";#N/A,#N/A,TRUE,"Proyecto P855"}</definedName>
    <definedName name="dsfgdfg_1" localSheetId="4" hidden="1">{#N/A,#N/A,TRUE,"Est. de Fact.";#N/A,#N/A,TRUE,"Capitulo 19";#N/A,#N/A,TRUE,"Proyecto P855"}</definedName>
    <definedName name="dsfgdfg_1" localSheetId="2" hidden="1">{#N/A,#N/A,TRUE,"Est. de Fact.";#N/A,#N/A,TRUE,"Capitulo 19";#N/A,#N/A,TRUE,"Proyecto P855"}</definedName>
    <definedName name="dsfgdfg_1" localSheetId="0" hidden="1">{#N/A,#N/A,TRUE,"Est. de Fact.";#N/A,#N/A,TRUE,"Capitulo 19";#N/A,#N/A,TRUE,"Proyecto P855"}</definedName>
    <definedName name="dsfgdfg_1" localSheetId="6" hidden="1">{#N/A,#N/A,TRUE,"Est. de Fact.";#N/A,#N/A,TRUE,"Capitulo 19";#N/A,#N/A,TRUE,"Proyecto P855"}</definedName>
    <definedName name="dsfgdfg_1" localSheetId="16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gdfg_2" localSheetId="15" hidden="1">{#N/A,#N/A,TRUE,"Est. de Fact.";#N/A,#N/A,TRUE,"Capitulo 19";#N/A,#N/A,TRUE,"Proyecto P855"}</definedName>
    <definedName name="dsfgdfg_2" localSheetId="25" hidden="1">{#N/A,#N/A,TRUE,"Est. de Fact.";#N/A,#N/A,TRUE,"Capitulo 19";#N/A,#N/A,TRUE,"Proyecto P855"}</definedName>
    <definedName name="dsfgdfg_2" localSheetId="24" hidden="1">{#N/A,#N/A,TRUE,"Est. de Fact.";#N/A,#N/A,TRUE,"Capitulo 19";#N/A,#N/A,TRUE,"Proyecto P855"}</definedName>
    <definedName name="dsfgdfg_2" localSheetId="26" hidden="1">{#N/A,#N/A,TRUE,"Est. de Fact.";#N/A,#N/A,TRUE,"Capitulo 19";#N/A,#N/A,TRUE,"Proyecto P855"}</definedName>
    <definedName name="dsfgdfg_2" localSheetId="1" hidden="1">{#N/A,#N/A,TRUE,"Est. de Fact.";#N/A,#N/A,TRUE,"Capitulo 19";#N/A,#N/A,TRUE,"Proyecto P855"}</definedName>
    <definedName name="dsfgdfg_2" localSheetId="4" hidden="1">{#N/A,#N/A,TRUE,"Est. de Fact.";#N/A,#N/A,TRUE,"Capitulo 19";#N/A,#N/A,TRUE,"Proyecto P855"}</definedName>
    <definedName name="dsfgdfg_2" localSheetId="2" hidden="1">{#N/A,#N/A,TRUE,"Est. de Fact.";#N/A,#N/A,TRUE,"Capitulo 19";#N/A,#N/A,TRUE,"Proyecto P855"}</definedName>
    <definedName name="dsfgdfg_2" localSheetId="0" hidden="1">{#N/A,#N/A,TRUE,"Est. de Fact.";#N/A,#N/A,TRUE,"Capitulo 19";#N/A,#N/A,TRUE,"Proyecto P855"}</definedName>
    <definedName name="dsfgdfg_2" localSheetId="6" hidden="1">{#N/A,#N/A,TRUE,"Est. de Fact.";#N/A,#N/A,TRUE,"Capitulo 19";#N/A,#N/A,TRUE,"Proyecto P855"}</definedName>
    <definedName name="dsfgdfg_2" localSheetId="16" hidden="1">{#N/A,#N/A,TRUE,"Est. de Fact.";#N/A,#N/A,TRUE,"Capitulo 19";#N/A,#N/A,TRUE,"Proyecto P855"}</definedName>
    <definedName name="dsfgdfg_2" hidden="1">{#N/A,#N/A,TRUE,"Est. de Fact.";#N/A,#N/A,TRUE,"Capitulo 19";#N/A,#N/A,TRUE,"Proyecto P855"}</definedName>
    <definedName name="dsfgdfg_3" localSheetId="15" hidden="1">{#N/A,#N/A,TRUE,"Est. de Fact.";#N/A,#N/A,TRUE,"Capitulo 19";#N/A,#N/A,TRUE,"Proyecto P855"}</definedName>
    <definedName name="dsfgdfg_3" localSheetId="25" hidden="1">{#N/A,#N/A,TRUE,"Est. de Fact.";#N/A,#N/A,TRUE,"Capitulo 19";#N/A,#N/A,TRUE,"Proyecto P855"}</definedName>
    <definedName name="dsfgdfg_3" localSheetId="24" hidden="1">{#N/A,#N/A,TRUE,"Est. de Fact.";#N/A,#N/A,TRUE,"Capitulo 19";#N/A,#N/A,TRUE,"Proyecto P855"}</definedName>
    <definedName name="dsfgdfg_3" localSheetId="26" hidden="1">{#N/A,#N/A,TRUE,"Est. de Fact.";#N/A,#N/A,TRUE,"Capitulo 19";#N/A,#N/A,TRUE,"Proyecto P855"}</definedName>
    <definedName name="dsfgdfg_3" localSheetId="1" hidden="1">{#N/A,#N/A,TRUE,"Est. de Fact.";#N/A,#N/A,TRUE,"Capitulo 19";#N/A,#N/A,TRUE,"Proyecto P855"}</definedName>
    <definedName name="dsfgdfg_3" localSheetId="4" hidden="1">{#N/A,#N/A,TRUE,"Est. de Fact.";#N/A,#N/A,TRUE,"Capitulo 19";#N/A,#N/A,TRUE,"Proyecto P855"}</definedName>
    <definedName name="dsfgdfg_3" localSheetId="2" hidden="1">{#N/A,#N/A,TRUE,"Est. de Fact.";#N/A,#N/A,TRUE,"Capitulo 19";#N/A,#N/A,TRUE,"Proyecto P855"}</definedName>
    <definedName name="dsfgdfg_3" localSheetId="0" hidden="1">{#N/A,#N/A,TRUE,"Est. de Fact.";#N/A,#N/A,TRUE,"Capitulo 19";#N/A,#N/A,TRUE,"Proyecto P855"}</definedName>
    <definedName name="dsfgdfg_3" localSheetId="6" hidden="1">{#N/A,#N/A,TRUE,"Est. de Fact.";#N/A,#N/A,TRUE,"Capitulo 19";#N/A,#N/A,TRUE,"Proyecto P855"}</definedName>
    <definedName name="dsfgdfg_3" localSheetId="16" hidden="1">{#N/A,#N/A,TRUE,"Est. de Fact.";#N/A,#N/A,TRUE,"Capitulo 19";#N/A,#N/A,TRUE,"Proyecto P855"}</definedName>
    <definedName name="dsfgdfg_3" hidden="1">{#N/A,#N/A,TRUE,"Est. de Fact.";#N/A,#N/A,TRUE,"Capitulo 19";#N/A,#N/A,TRUE,"Proyecto P855"}</definedName>
    <definedName name="dsfgdfg_4" localSheetId="15" hidden="1">{#N/A,#N/A,TRUE,"Est. de Fact.";#N/A,#N/A,TRUE,"Capitulo 19";#N/A,#N/A,TRUE,"Proyecto P855"}</definedName>
    <definedName name="dsfgdfg_4" localSheetId="25" hidden="1">{#N/A,#N/A,TRUE,"Est. de Fact.";#N/A,#N/A,TRUE,"Capitulo 19";#N/A,#N/A,TRUE,"Proyecto P855"}</definedName>
    <definedName name="dsfgdfg_4" localSheetId="24" hidden="1">{#N/A,#N/A,TRUE,"Est. de Fact.";#N/A,#N/A,TRUE,"Capitulo 19";#N/A,#N/A,TRUE,"Proyecto P855"}</definedName>
    <definedName name="dsfgdfg_4" localSheetId="26" hidden="1">{#N/A,#N/A,TRUE,"Est. de Fact.";#N/A,#N/A,TRUE,"Capitulo 19";#N/A,#N/A,TRUE,"Proyecto P855"}</definedName>
    <definedName name="dsfgdfg_4" localSheetId="1" hidden="1">{#N/A,#N/A,TRUE,"Est. de Fact.";#N/A,#N/A,TRUE,"Capitulo 19";#N/A,#N/A,TRUE,"Proyecto P855"}</definedName>
    <definedName name="dsfgdfg_4" localSheetId="4" hidden="1">{#N/A,#N/A,TRUE,"Est. de Fact.";#N/A,#N/A,TRUE,"Capitulo 19";#N/A,#N/A,TRUE,"Proyecto P855"}</definedName>
    <definedName name="dsfgdfg_4" localSheetId="2" hidden="1">{#N/A,#N/A,TRUE,"Est. de Fact.";#N/A,#N/A,TRUE,"Capitulo 19";#N/A,#N/A,TRUE,"Proyecto P855"}</definedName>
    <definedName name="dsfgdfg_4" localSheetId="0" hidden="1">{#N/A,#N/A,TRUE,"Est. de Fact.";#N/A,#N/A,TRUE,"Capitulo 19";#N/A,#N/A,TRUE,"Proyecto P855"}</definedName>
    <definedName name="dsfgdfg_4" localSheetId="6" hidden="1">{#N/A,#N/A,TRUE,"Est. de Fact.";#N/A,#N/A,TRUE,"Capitulo 19";#N/A,#N/A,TRUE,"Proyecto P855"}</definedName>
    <definedName name="dsfgdfg_4" localSheetId="16" hidden="1">{#N/A,#N/A,TRUE,"Est. de Fact.";#N/A,#N/A,TRUE,"Capitulo 19";#N/A,#N/A,TRUE,"Proyecto P855"}</definedName>
    <definedName name="dsfgdfg_4" hidden="1">{#N/A,#N/A,TRUE,"Est. de Fact.";#N/A,#N/A,TRUE,"Capitulo 19";#N/A,#N/A,TRUE,"Proyecto P855"}</definedName>
    <definedName name="dsfgdfg_5" localSheetId="15" hidden="1">{#N/A,#N/A,TRUE,"Est. de Fact.";#N/A,#N/A,TRUE,"Capitulo 19";#N/A,#N/A,TRUE,"Proyecto P855"}</definedName>
    <definedName name="dsfgdfg_5" localSheetId="25" hidden="1">{#N/A,#N/A,TRUE,"Est. de Fact.";#N/A,#N/A,TRUE,"Capitulo 19";#N/A,#N/A,TRUE,"Proyecto P855"}</definedName>
    <definedName name="dsfgdfg_5" localSheetId="24" hidden="1">{#N/A,#N/A,TRUE,"Est. de Fact.";#N/A,#N/A,TRUE,"Capitulo 19";#N/A,#N/A,TRUE,"Proyecto P855"}</definedName>
    <definedName name="dsfgdfg_5" localSheetId="26" hidden="1">{#N/A,#N/A,TRUE,"Est. de Fact.";#N/A,#N/A,TRUE,"Capitulo 19";#N/A,#N/A,TRUE,"Proyecto P855"}</definedName>
    <definedName name="dsfgdfg_5" localSheetId="1" hidden="1">{#N/A,#N/A,TRUE,"Est. de Fact.";#N/A,#N/A,TRUE,"Capitulo 19";#N/A,#N/A,TRUE,"Proyecto P855"}</definedName>
    <definedName name="dsfgdfg_5" localSheetId="4" hidden="1">{#N/A,#N/A,TRUE,"Est. de Fact.";#N/A,#N/A,TRUE,"Capitulo 19";#N/A,#N/A,TRUE,"Proyecto P855"}</definedName>
    <definedName name="dsfgdfg_5" localSheetId="2" hidden="1">{#N/A,#N/A,TRUE,"Est. de Fact.";#N/A,#N/A,TRUE,"Capitulo 19";#N/A,#N/A,TRUE,"Proyecto P855"}</definedName>
    <definedName name="dsfgdfg_5" localSheetId="0" hidden="1">{#N/A,#N/A,TRUE,"Est. de Fact.";#N/A,#N/A,TRUE,"Capitulo 19";#N/A,#N/A,TRUE,"Proyecto P855"}</definedName>
    <definedName name="dsfgdfg_5" localSheetId="6" hidden="1">{#N/A,#N/A,TRUE,"Est. de Fact.";#N/A,#N/A,TRUE,"Capitulo 19";#N/A,#N/A,TRUE,"Proyecto P855"}</definedName>
    <definedName name="dsfgdfg_5" localSheetId="16" hidden="1">{#N/A,#N/A,TRUE,"Est. de Fact.";#N/A,#N/A,TRUE,"Capitulo 19";#N/A,#N/A,TRUE,"Proyecto P855"}</definedName>
    <definedName name="dsfgdfg_5" hidden="1">{#N/A,#N/A,TRUE,"Est. de Fact.";#N/A,#N/A,TRUE,"Capitulo 19";#N/A,#N/A,TRUE,"Proyecto P855"}</definedName>
    <definedName name="dsfsd" hidden="1">{#N/A,#N/A,TRUE,"Est. de Fact.";#N/A,#N/A,TRUE,"Capitulo 19";#N/A,#N/A,TRUE,"Proyecto P855"}</definedName>
    <definedName name="dsg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dsg" localSheetId="2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dsg" localSheetId="2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dsg" localSheetId="2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dsg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dsg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dsg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dsg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dsg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dsg" localSheetId="1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d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DSGFSDG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SGFSDG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SGFSDG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SGFSDG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SGFSDG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SGFSDG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SGFSDG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SGFSDG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SGFSDG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SGFSDG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SGFSDG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STR" localSheetId="15" hidden="1">{"MO(BASE)",#N/A,FALSE,"MO(BASE)";"MO(BASE)1",#N/A,FALSE,"MO(BASE)";"MO(BASE)2",#N/A,FALSE,"MO(BASE)"}</definedName>
    <definedName name="DSTR" localSheetId="25" hidden="1">{"MO(BASE)",#N/A,FALSE,"MO(BASE)";"MO(BASE)1",#N/A,FALSE,"MO(BASE)";"MO(BASE)2",#N/A,FALSE,"MO(BASE)"}</definedName>
    <definedName name="DSTR" localSheetId="24" hidden="1">{"MO(BASE)",#N/A,FALSE,"MO(BASE)";"MO(BASE)1",#N/A,FALSE,"MO(BASE)";"MO(BASE)2",#N/A,FALSE,"MO(BASE)"}</definedName>
    <definedName name="DSTR" localSheetId="26" hidden="1">{"MO(BASE)",#N/A,FALSE,"MO(BASE)";"MO(BASE)1",#N/A,FALSE,"MO(BASE)";"MO(BASE)2",#N/A,FALSE,"MO(BASE)"}</definedName>
    <definedName name="DSTR" localSheetId="1" hidden="1">{"MO(BASE)",#N/A,FALSE,"MO(BASE)";"MO(BASE)1",#N/A,FALSE,"MO(BASE)";"MO(BASE)2",#N/A,FALSE,"MO(BASE)"}</definedName>
    <definedName name="DSTR" localSheetId="4" hidden="1">{"MO(BASE)",#N/A,FALSE,"MO(BASE)";"MO(BASE)1",#N/A,FALSE,"MO(BASE)";"MO(BASE)2",#N/A,FALSE,"MO(BASE)"}</definedName>
    <definedName name="DSTR" localSheetId="2" hidden="1">{"MO(BASE)",#N/A,FALSE,"MO(BASE)";"MO(BASE)1",#N/A,FALSE,"MO(BASE)";"MO(BASE)2",#N/A,FALSE,"MO(BASE)"}</definedName>
    <definedName name="DSTR" localSheetId="0" hidden="1">{"MO(BASE)",#N/A,FALSE,"MO(BASE)";"MO(BASE)1",#N/A,FALSE,"MO(BASE)";"MO(BASE)2",#N/A,FALSE,"MO(BASE)"}</definedName>
    <definedName name="DSTR" localSheetId="6" hidden="1">{"MO(BASE)",#N/A,FALSE,"MO(BASE)";"MO(BASE)1",#N/A,FALSE,"MO(BASE)";"MO(BASE)2",#N/A,FALSE,"MO(BASE)"}</definedName>
    <definedName name="DSTR" localSheetId="16" hidden="1">{"MO(BASE)",#N/A,FALSE,"MO(BASE)";"MO(BASE)1",#N/A,FALSE,"MO(BASE)";"MO(BASE)2",#N/A,FALSE,"MO(BASE)"}</definedName>
    <definedName name="DSTR" hidden="1">{"MO(BASE)",#N/A,FALSE,"MO(BASE)";"MO(BASE)1",#N/A,FALSE,"MO(BASE)";"MO(BASE)2",#N/A,FALSE,"MO(BASE)"}</definedName>
    <definedName name="DSVDSFS" localSheetId="15" hidden="1">{#N/A,#N/A,FALSE,"Total_OC015";#N/A,#N/A,FALSE,"ADMIN";#N/A,#N/A,FALSE,"PROCES";#N/A,#N/A,FALSE,"mecan";#N/A,#N/A,FALSE,"civil";#N/A,#N/A,FALSE,"CAÑER";#N/A,#N/A,FALSE,"ELEC";#N/A,#N/A,FALSE,"INSTR"}</definedName>
    <definedName name="DSVDSFS" localSheetId="25" hidden="1">{#N/A,#N/A,FALSE,"Total_OC015";#N/A,#N/A,FALSE,"ADMIN";#N/A,#N/A,FALSE,"PROCES";#N/A,#N/A,FALSE,"mecan";#N/A,#N/A,FALSE,"civil";#N/A,#N/A,FALSE,"CAÑER";#N/A,#N/A,FALSE,"ELEC";#N/A,#N/A,FALSE,"INSTR"}</definedName>
    <definedName name="DSVDSFS" localSheetId="24" hidden="1">{#N/A,#N/A,FALSE,"Total_OC015";#N/A,#N/A,FALSE,"ADMIN";#N/A,#N/A,FALSE,"PROCES";#N/A,#N/A,FALSE,"mecan";#N/A,#N/A,FALSE,"civil";#N/A,#N/A,FALSE,"CAÑER";#N/A,#N/A,FALSE,"ELEC";#N/A,#N/A,FALSE,"INSTR"}</definedName>
    <definedName name="DSVDSFS" localSheetId="26" hidden="1">{#N/A,#N/A,FALSE,"Total_OC015";#N/A,#N/A,FALSE,"ADMIN";#N/A,#N/A,FALSE,"PROCES";#N/A,#N/A,FALSE,"mecan";#N/A,#N/A,FALSE,"civil";#N/A,#N/A,FALSE,"CAÑER";#N/A,#N/A,FALSE,"ELEC";#N/A,#N/A,FALSE,"INSTR"}</definedName>
    <definedName name="DSVDSFS" localSheetId="1" hidden="1">{#N/A,#N/A,FALSE,"Total_OC015";#N/A,#N/A,FALSE,"ADMIN";#N/A,#N/A,FALSE,"PROCES";#N/A,#N/A,FALSE,"mecan";#N/A,#N/A,FALSE,"civil";#N/A,#N/A,FALSE,"CAÑER";#N/A,#N/A,FALSE,"ELEC";#N/A,#N/A,FALSE,"INSTR"}</definedName>
    <definedName name="DSVDSFS" localSheetId="4" hidden="1">{#N/A,#N/A,FALSE,"Total_OC015";#N/A,#N/A,FALSE,"ADMIN";#N/A,#N/A,FALSE,"PROCES";#N/A,#N/A,FALSE,"mecan";#N/A,#N/A,FALSE,"civil";#N/A,#N/A,FALSE,"CAÑER";#N/A,#N/A,FALSE,"ELEC";#N/A,#N/A,FALSE,"INSTR"}</definedName>
    <definedName name="DSVDSFS" localSheetId="2" hidden="1">{#N/A,#N/A,FALSE,"Total_OC015";#N/A,#N/A,FALSE,"ADMIN";#N/A,#N/A,FALSE,"PROCES";#N/A,#N/A,FALSE,"mecan";#N/A,#N/A,FALSE,"civil";#N/A,#N/A,FALSE,"CAÑER";#N/A,#N/A,FALSE,"ELEC";#N/A,#N/A,FALSE,"INSTR"}</definedName>
    <definedName name="DSVDSFS" localSheetId="0" hidden="1">{#N/A,#N/A,FALSE,"Total_OC015";#N/A,#N/A,FALSE,"ADMIN";#N/A,#N/A,FALSE,"PROCES";#N/A,#N/A,FALSE,"mecan";#N/A,#N/A,FALSE,"civil";#N/A,#N/A,FALSE,"CAÑER";#N/A,#N/A,FALSE,"ELEC";#N/A,#N/A,FALSE,"INSTR"}</definedName>
    <definedName name="DSVDSFS" localSheetId="6" hidden="1">{#N/A,#N/A,FALSE,"Total_OC015";#N/A,#N/A,FALSE,"ADMIN";#N/A,#N/A,FALSE,"PROCES";#N/A,#N/A,FALSE,"mecan";#N/A,#N/A,FALSE,"civil";#N/A,#N/A,FALSE,"CAÑER";#N/A,#N/A,FALSE,"ELEC";#N/A,#N/A,FALSE,"INSTR"}</definedName>
    <definedName name="DSVDSFS" localSheetId="16" hidden="1">{#N/A,#N/A,FALSE,"Total_OC015";#N/A,#N/A,FALSE,"ADMIN";#N/A,#N/A,FALSE,"PROCES";#N/A,#N/A,FALSE,"mecan";#N/A,#N/A,FALSE,"civil";#N/A,#N/A,FALSE,"CAÑER";#N/A,#N/A,FALSE,"ELEC";#N/A,#N/A,FALSE,"INSTR"}</definedName>
    <definedName name="DSVDSFS" hidden="1">{#N/A,#N/A,FALSE,"Total_OC015";#N/A,#N/A,FALSE,"ADMIN";#N/A,#N/A,FALSE,"PROCES";#N/A,#N/A,FALSE,"mecan";#N/A,#N/A,FALSE,"civil";#N/A,#N/A,FALSE,"CAÑER";#N/A,#N/A,FALSE,"ELEC";#N/A,#N/A,FALSE,"INSTR"}</definedName>
    <definedName name="DSVDSFS_1" hidden="1">{#N/A,#N/A,FALSE,"Total_OC015";#N/A,#N/A,FALSE,"ADMIN";#N/A,#N/A,FALSE,"PROCES";#N/A,#N/A,FALSE,"mecan";#N/A,#N/A,FALSE,"civil";#N/A,#N/A,FALSE,"CAÑER";#N/A,#N/A,FALSE,"ELEC";#N/A,#N/A,FALSE,"INSTR"}</definedName>
    <definedName name="DSZD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ZD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ZD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ZD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Z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ZD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Z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Z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ZD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ZD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Z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ZFCDZ" localSheetId="15" hidden="1">{"CI+GG(BASE)",#N/A,FALSE,"CI+GG(BASE)";"GG",#N/A,FALSE,"CI+GG(BASE)";"CI",#N/A,FALSE,"CI+GG(BASE)"}</definedName>
    <definedName name="DSZFCDZ" localSheetId="25" hidden="1">{"CI+GG(BASE)",#N/A,FALSE,"CI+GG(BASE)";"GG",#N/A,FALSE,"CI+GG(BASE)";"CI",#N/A,FALSE,"CI+GG(BASE)"}</definedName>
    <definedName name="DSZFCDZ" localSheetId="24" hidden="1">{"CI+GG(BASE)",#N/A,FALSE,"CI+GG(BASE)";"GG",#N/A,FALSE,"CI+GG(BASE)";"CI",#N/A,FALSE,"CI+GG(BASE)"}</definedName>
    <definedName name="DSZFCDZ" localSheetId="26" hidden="1">{"CI+GG(BASE)",#N/A,FALSE,"CI+GG(BASE)";"GG",#N/A,FALSE,"CI+GG(BASE)";"CI",#N/A,FALSE,"CI+GG(BASE)"}</definedName>
    <definedName name="DSZFCDZ" localSheetId="1" hidden="1">{"CI+GG(BASE)",#N/A,FALSE,"CI+GG(BASE)";"GG",#N/A,FALSE,"CI+GG(BASE)";"CI",#N/A,FALSE,"CI+GG(BASE)"}</definedName>
    <definedName name="DSZFCDZ" localSheetId="4" hidden="1">{"CI+GG(BASE)",#N/A,FALSE,"CI+GG(BASE)";"GG",#N/A,FALSE,"CI+GG(BASE)";"CI",#N/A,FALSE,"CI+GG(BASE)"}</definedName>
    <definedName name="DSZFCDZ" localSheetId="2" hidden="1">{"CI+GG(BASE)",#N/A,FALSE,"CI+GG(BASE)";"GG",#N/A,FALSE,"CI+GG(BASE)";"CI",#N/A,FALSE,"CI+GG(BASE)"}</definedName>
    <definedName name="DSZFCDZ" localSheetId="0" hidden="1">{"CI+GG(BASE)",#N/A,FALSE,"CI+GG(BASE)";"GG",#N/A,FALSE,"CI+GG(BASE)";"CI",#N/A,FALSE,"CI+GG(BASE)"}</definedName>
    <definedName name="DSZFCDZ" localSheetId="6" hidden="1">{"CI+GG(BASE)",#N/A,FALSE,"CI+GG(BASE)";"GG",#N/A,FALSE,"CI+GG(BASE)";"CI",#N/A,FALSE,"CI+GG(BASE)"}</definedName>
    <definedName name="DSZFCDZ" localSheetId="16" hidden="1">{"CI+GG(BASE)",#N/A,FALSE,"CI+GG(BASE)";"GG",#N/A,FALSE,"CI+GG(BASE)";"CI",#N/A,FALSE,"CI+GG(BASE)"}</definedName>
    <definedName name="DSZFCDZ" hidden="1">{"CI+GG(BASE)",#N/A,FALSE,"CI+GG(BASE)";"GG",#N/A,FALSE,"CI+GG(BASE)";"CI",#N/A,FALSE,"CI+GG(BASE)"}</definedName>
    <definedName name="DSZFDF" localSheetId="15" hidden="1">{#N/A,#N/A,FALSE,"PEND INC";#N/A,#N/A,FALSE,"PEND MINM"}</definedName>
    <definedName name="DSZFDF" localSheetId="25" hidden="1">{#N/A,#N/A,FALSE,"PEND INC";#N/A,#N/A,FALSE,"PEND MINM"}</definedName>
    <definedName name="DSZFDF" localSheetId="24" hidden="1">{#N/A,#N/A,FALSE,"PEND INC";#N/A,#N/A,FALSE,"PEND MINM"}</definedName>
    <definedName name="DSZFDF" localSheetId="26" hidden="1">{#N/A,#N/A,FALSE,"PEND INC";#N/A,#N/A,FALSE,"PEND MINM"}</definedName>
    <definedName name="DSZFDF" localSheetId="1" hidden="1">{#N/A,#N/A,FALSE,"PEND INC";#N/A,#N/A,FALSE,"PEND MINM"}</definedName>
    <definedName name="DSZFDF" localSheetId="4" hidden="1">{#N/A,#N/A,FALSE,"PEND INC";#N/A,#N/A,FALSE,"PEND MINM"}</definedName>
    <definedName name="DSZFDF" localSheetId="2" hidden="1">{#N/A,#N/A,FALSE,"PEND INC";#N/A,#N/A,FALSE,"PEND MINM"}</definedName>
    <definedName name="DSZFDF" localSheetId="0" hidden="1">{#N/A,#N/A,FALSE,"PEND INC";#N/A,#N/A,FALSE,"PEND MINM"}</definedName>
    <definedName name="DSZFDF" localSheetId="6" hidden="1">{#N/A,#N/A,FALSE,"PEND INC";#N/A,#N/A,FALSE,"PEND MINM"}</definedName>
    <definedName name="DSZFDF" localSheetId="16" hidden="1">{#N/A,#N/A,FALSE,"PEND INC";#N/A,#N/A,FALSE,"PEND MINM"}</definedName>
    <definedName name="DSZFDF" hidden="1">{#N/A,#N/A,FALSE,"PEND INC";#N/A,#N/A,FALSE,"PEND MINM"}</definedName>
    <definedName name="DSZVZSDFV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ZVZSDFV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ZVZSDFV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ZVZSDFV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ZVZSDFV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ZVZSDFV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ZVZSDFV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ZVZSDFV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ZVZSDFV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ZVZSDFV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ZVZSDF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tr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YK" localSheetId="15" hidden="1">#REF!</definedName>
    <definedName name="DYK" localSheetId="25" hidden="1">#REF!</definedName>
    <definedName name="DYK" localSheetId="26" hidden="1">#REF!</definedName>
    <definedName name="DYK" localSheetId="6" hidden="1">#REF!</definedName>
    <definedName name="DYK" localSheetId="16" hidden="1">#REF!</definedName>
    <definedName name="DYK" hidden="1">#REF!</definedName>
    <definedName name="E" localSheetId="15" hidden="1">{"CI+GG(BASE)",#N/A,FALSE,"CI+GG(BASE)";"GG",#N/A,FALSE,"CI+GG(BASE)";"CI",#N/A,FALSE,"CI+GG(BASE)"}</definedName>
    <definedName name="E" localSheetId="25" hidden="1">{"CI+GG(BASE)",#N/A,FALSE,"CI+GG(BASE)";"GG",#N/A,FALSE,"CI+GG(BASE)";"CI",#N/A,FALSE,"CI+GG(BASE)"}</definedName>
    <definedName name="E" localSheetId="24" hidden="1">{"CI+GG(BASE)",#N/A,FALSE,"CI+GG(BASE)";"GG",#N/A,FALSE,"CI+GG(BASE)";"CI",#N/A,FALSE,"CI+GG(BASE)"}</definedName>
    <definedName name="E" localSheetId="26" hidden="1">{"CI+GG(BASE)",#N/A,FALSE,"CI+GG(BASE)";"GG",#N/A,FALSE,"CI+GG(BASE)";"CI",#N/A,FALSE,"CI+GG(BASE)"}</definedName>
    <definedName name="E" localSheetId="1" hidden="1">{"CI+GG(BASE)",#N/A,FALSE,"CI+GG(BASE)";"GG",#N/A,FALSE,"CI+GG(BASE)";"CI",#N/A,FALSE,"CI+GG(BASE)"}</definedName>
    <definedName name="E" localSheetId="4" hidden="1">{"CI+GG(BASE)",#N/A,FALSE,"CI+GG(BASE)";"GG",#N/A,FALSE,"CI+GG(BASE)";"CI",#N/A,FALSE,"CI+GG(BASE)"}</definedName>
    <definedName name="E" localSheetId="2" hidden="1">{"CI+GG(BASE)",#N/A,FALSE,"CI+GG(BASE)";"GG",#N/A,FALSE,"CI+GG(BASE)";"CI",#N/A,FALSE,"CI+GG(BASE)"}</definedName>
    <definedName name="E" localSheetId="6" hidden="1">{"CI+GG(BASE)",#N/A,FALSE,"CI+GG(BASE)";"GG",#N/A,FALSE,"CI+GG(BASE)";"CI",#N/A,FALSE,"CI+GG(BASE)"}</definedName>
    <definedName name="E" localSheetId="16" hidden="1">{"CI+GG(BASE)",#N/A,FALSE,"CI+GG(BASE)";"GG",#N/A,FALSE,"CI+GG(BASE)";"CI",#N/A,FALSE,"CI+GG(BASE)"}</definedName>
    <definedName name="E" hidden="1">{"CI+GG(BASE)",#N/A,FALSE,"CI+GG(BASE)";"GG",#N/A,FALSE,"CI+GG(BASE)";"CI",#N/A,FALSE,"CI+GG(BASE)"}</definedName>
    <definedName name="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45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a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WED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AWED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AWED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AWED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AWE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AWED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AWE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AWE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AWED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AWED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AWE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5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edede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15" hidden="1">{#N/A,#N/A,TRUE,"Est. de Fact.";#N/A,#N/A,TRUE,"Capitulo 19";#N/A,#N/A,TRUE,"Proyecto P855"}</definedName>
    <definedName name="ededed" localSheetId="25" hidden="1">{#N/A,#N/A,TRUE,"Est. de Fact.";#N/A,#N/A,TRUE,"Capitulo 19";#N/A,#N/A,TRUE,"Proyecto P855"}</definedName>
    <definedName name="ededed" localSheetId="24" hidden="1">{#N/A,#N/A,TRUE,"Est. de Fact.";#N/A,#N/A,TRUE,"Capitulo 19";#N/A,#N/A,TRUE,"Proyecto P855"}</definedName>
    <definedName name="ededed" localSheetId="26" hidden="1">{#N/A,#N/A,TRUE,"Est. de Fact.";#N/A,#N/A,TRUE,"Capitulo 19";#N/A,#N/A,TRUE,"Proyecto P855"}</definedName>
    <definedName name="ededed" localSheetId="1" hidden="1">{#N/A,#N/A,TRUE,"Est. de Fact.";#N/A,#N/A,TRUE,"Capitulo 19";#N/A,#N/A,TRUE,"Proyecto P855"}</definedName>
    <definedName name="ededed" localSheetId="4" hidden="1">{#N/A,#N/A,TRUE,"Est. de Fact.";#N/A,#N/A,TRUE,"Capitulo 19";#N/A,#N/A,TRUE,"Proyecto P855"}</definedName>
    <definedName name="ededed" localSheetId="2" hidden="1">{#N/A,#N/A,TRUE,"Est. de Fact.";#N/A,#N/A,TRUE,"Capitulo 19";#N/A,#N/A,TRUE,"Proyecto P855"}</definedName>
    <definedName name="ededed" localSheetId="0" hidden="1">{#N/A,#N/A,TRUE,"Est. de Fact.";#N/A,#N/A,TRUE,"Capitulo 19";#N/A,#N/A,TRUE,"Proyecto P855"}</definedName>
    <definedName name="ededed" localSheetId="6" hidden="1">{#N/A,#N/A,TRUE,"Est. de Fact.";#N/A,#N/A,TRUE,"Capitulo 19";#N/A,#N/A,TRUE,"Proyecto P855"}</definedName>
    <definedName name="ededed" localSheetId="16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ded_1" hidden="1">{#N/A,#N/A,TRUE,"Est. de Fact.";#N/A,#N/A,TRUE,"Capitulo 19";#N/A,#N/A,TRUE,"Proyecto P855"}</definedName>
    <definedName name="edfsfds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dr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e" localSheetId="15" hidden="1">{"Gases Fugitivos",#N/A,TRUE,"Financiero";"Desarme",#N/A,TRUE,"Financiero";"Resumen Proyectos x Fase",#N/A,TRUE,"Financiero";"Resumen Total",#N/A,TRUE,"Financiero"}</definedName>
    <definedName name="ee" localSheetId="25" hidden="1">{"Gases Fugitivos",#N/A,TRUE,"Financiero";"Desarme",#N/A,TRUE,"Financiero";"Resumen Proyectos x Fase",#N/A,TRUE,"Financiero";"Resumen Total",#N/A,TRUE,"Financiero"}</definedName>
    <definedName name="ee" localSheetId="24" hidden="1">{"Gases Fugitivos",#N/A,TRUE,"Financiero";"Desarme",#N/A,TRUE,"Financiero";"Resumen Proyectos x Fase",#N/A,TRUE,"Financiero";"Resumen Total",#N/A,TRUE,"Financiero"}</definedName>
    <definedName name="ee" localSheetId="26" hidden="1">{"Gases Fugitivos",#N/A,TRUE,"Financiero";"Desarme",#N/A,TRUE,"Financiero";"Resumen Proyectos x Fase",#N/A,TRUE,"Financiero";"Resumen Total",#N/A,TRUE,"Financiero"}</definedName>
    <definedName name="ee" localSheetId="1" hidden="1">{"Gases Fugitivos",#N/A,TRUE,"Financiero";"Desarme",#N/A,TRUE,"Financiero";"Resumen Proyectos x Fase",#N/A,TRUE,"Financiero";"Resumen Total",#N/A,TRUE,"Financiero"}</definedName>
    <definedName name="ee" localSheetId="4" hidden="1">{"Gases Fugitivos",#N/A,TRUE,"Financiero";"Desarme",#N/A,TRUE,"Financiero";"Resumen Proyectos x Fase",#N/A,TRUE,"Financiero";"Resumen Total",#N/A,TRUE,"Financiero"}</definedName>
    <definedName name="ee" localSheetId="2" hidden="1">{"Gases Fugitivos",#N/A,TRUE,"Financiero";"Desarme",#N/A,TRUE,"Financiero";"Resumen Proyectos x Fase",#N/A,TRUE,"Financiero";"Resumen Total",#N/A,TRUE,"Financiero"}</definedName>
    <definedName name="ee" localSheetId="0" hidden="1">{#N/A,#N/A,FALSE,"Total_OC015";#N/A,#N/A,FALSE,"ADMIN";#N/A,#N/A,FALSE,"PROCES";#N/A,#N/A,FALSE,"mecan";#N/A,#N/A,FALSE,"civil";#N/A,#N/A,FALSE,"CAÑER";#N/A,#N/A,FALSE,"ELEC";#N/A,#N/A,FALSE,"INSTR"}</definedName>
    <definedName name="ee" localSheetId="6" hidden="1">{"Gases Fugitivos",#N/A,TRUE,"Financiero";"Desarme",#N/A,TRUE,"Financiero";"Resumen Proyectos x Fase",#N/A,TRUE,"Financiero";"Resumen Total",#N/A,TRUE,"Financiero"}</definedName>
    <definedName name="ee" localSheetId="16" hidden="1">{"Gases Fugitivos",#N/A,TRUE,"Financiero";"Desarme",#N/A,TRUE,"Financiero";"Resumen Proyectos x Fase",#N/A,TRUE,"Financiero";"Resumen Total",#N/A,TRUE,"Financiero"}</definedName>
    <definedName name="ee" hidden="1">{"Gases Fugitivos",#N/A,TRUE,"Financiero";"Desarme",#N/A,TRUE,"Financiero";"Resumen Proyectos x Fase",#N/A,TRUE,"Financiero";"Resumen Total",#N/A,TRUE,"Financiero"}</definedName>
    <definedName name="ee_1" localSheetId="15" hidden="1">{#N/A,#N/A,FALSE,"Total_OC015";#N/A,#N/A,FALSE,"ADMIN";#N/A,#N/A,FALSE,"PROCES";#N/A,#N/A,FALSE,"mecan";#N/A,#N/A,FALSE,"civil";#N/A,#N/A,FALSE,"CAÑER";#N/A,#N/A,FALSE,"ELEC";#N/A,#N/A,FALSE,"INSTR"}</definedName>
    <definedName name="ee_1" localSheetId="25" hidden="1">{#N/A,#N/A,FALSE,"Total_OC015";#N/A,#N/A,FALSE,"ADMIN";#N/A,#N/A,FALSE,"PROCES";#N/A,#N/A,FALSE,"mecan";#N/A,#N/A,FALSE,"civil";#N/A,#N/A,FALSE,"CAÑER";#N/A,#N/A,FALSE,"ELEC";#N/A,#N/A,FALSE,"INSTR"}</definedName>
    <definedName name="ee_1" localSheetId="24" hidden="1">{#N/A,#N/A,FALSE,"Total_OC015";#N/A,#N/A,FALSE,"ADMIN";#N/A,#N/A,FALSE,"PROCES";#N/A,#N/A,FALSE,"mecan";#N/A,#N/A,FALSE,"civil";#N/A,#N/A,FALSE,"CAÑER";#N/A,#N/A,FALSE,"ELEC";#N/A,#N/A,FALSE,"INSTR"}</definedName>
    <definedName name="ee_1" localSheetId="26" hidden="1">{#N/A,#N/A,FALSE,"Total_OC015";#N/A,#N/A,FALSE,"ADMIN";#N/A,#N/A,FALSE,"PROCES";#N/A,#N/A,FALSE,"mecan";#N/A,#N/A,FALSE,"civil";#N/A,#N/A,FALSE,"CAÑER";#N/A,#N/A,FALSE,"ELEC";#N/A,#N/A,FALSE,"INSTR"}</definedName>
    <definedName name="ee_1" localSheetId="1" hidden="1">{#N/A,#N/A,FALSE,"Total_OC015";#N/A,#N/A,FALSE,"ADMIN";#N/A,#N/A,FALSE,"PROCES";#N/A,#N/A,FALSE,"mecan";#N/A,#N/A,FALSE,"civil";#N/A,#N/A,FALSE,"CAÑER";#N/A,#N/A,FALSE,"ELEC";#N/A,#N/A,FALSE,"INSTR"}</definedName>
    <definedName name="ee_1" localSheetId="4" hidden="1">{#N/A,#N/A,FALSE,"Total_OC015";#N/A,#N/A,FALSE,"ADMIN";#N/A,#N/A,FALSE,"PROCES";#N/A,#N/A,FALSE,"mecan";#N/A,#N/A,FALSE,"civil";#N/A,#N/A,FALSE,"CAÑER";#N/A,#N/A,FALSE,"ELEC";#N/A,#N/A,FALSE,"INSTR"}</definedName>
    <definedName name="ee_1" localSheetId="2" hidden="1">{#N/A,#N/A,FALSE,"Total_OC015";#N/A,#N/A,FALSE,"ADMIN";#N/A,#N/A,FALSE,"PROCES";#N/A,#N/A,FALSE,"mecan";#N/A,#N/A,FALSE,"civil";#N/A,#N/A,FALSE,"CAÑER";#N/A,#N/A,FALSE,"ELEC";#N/A,#N/A,FALSE,"INSTR"}</definedName>
    <definedName name="ee_1" localSheetId="0" hidden="1">{#N/A,#N/A,FALSE,"Total_OC015";#N/A,#N/A,FALSE,"ADMIN";#N/A,#N/A,FALSE,"PROCES";#N/A,#N/A,FALSE,"mecan";#N/A,#N/A,FALSE,"civil";#N/A,#N/A,FALSE,"CAÑER";#N/A,#N/A,FALSE,"ELEC";#N/A,#N/A,FALSE,"INSTR"}</definedName>
    <definedName name="ee_1" localSheetId="6" hidden="1">{#N/A,#N/A,FALSE,"Total_OC015";#N/A,#N/A,FALSE,"ADMIN";#N/A,#N/A,FALSE,"PROCES";#N/A,#N/A,FALSE,"mecan";#N/A,#N/A,FALSE,"civil";#N/A,#N/A,FALSE,"CAÑER";#N/A,#N/A,FALSE,"ELEC";#N/A,#N/A,FALSE,"INSTR"}</definedName>
    <definedName name="ee_1" localSheetId="16" hidden="1">{#N/A,#N/A,FALSE,"Total_OC015";#N/A,#N/A,FALSE,"ADMIN";#N/A,#N/A,FALSE,"PROCES";#N/A,#N/A,FALSE,"mecan";#N/A,#N/A,FALSE,"civil";#N/A,#N/A,FALSE,"CAÑER";#N/A,#N/A,FALSE,"ELEC";#N/A,#N/A,FALSE,"INSTR"}</definedName>
    <definedName name="ee_1" hidden="1">{#N/A,#N/A,FALSE,"Total_OC015";#N/A,#N/A,FALSE,"ADMIN";#N/A,#N/A,FALSE,"PROCES";#N/A,#N/A,FALSE,"mecan";#N/A,#N/A,FALSE,"civil";#N/A,#N/A,FALSE,"CAÑER";#N/A,#N/A,FALSE,"ELEC";#N/A,#N/A,FALSE,"INSTR"}</definedName>
    <definedName name="ee_2" localSheetId="15" hidden="1">{#N/A,#N/A,FALSE,"Total_OC015";#N/A,#N/A,FALSE,"ADMIN";#N/A,#N/A,FALSE,"PROCES";#N/A,#N/A,FALSE,"mecan";#N/A,#N/A,FALSE,"civil";#N/A,#N/A,FALSE,"CAÑER";#N/A,#N/A,FALSE,"ELEC";#N/A,#N/A,FALSE,"INSTR"}</definedName>
    <definedName name="ee_2" localSheetId="25" hidden="1">{#N/A,#N/A,FALSE,"Total_OC015";#N/A,#N/A,FALSE,"ADMIN";#N/A,#N/A,FALSE,"PROCES";#N/A,#N/A,FALSE,"mecan";#N/A,#N/A,FALSE,"civil";#N/A,#N/A,FALSE,"CAÑER";#N/A,#N/A,FALSE,"ELEC";#N/A,#N/A,FALSE,"INSTR"}</definedName>
    <definedName name="ee_2" localSheetId="24" hidden="1">{#N/A,#N/A,FALSE,"Total_OC015";#N/A,#N/A,FALSE,"ADMIN";#N/A,#N/A,FALSE,"PROCES";#N/A,#N/A,FALSE,"mecan";#N/A,#N/A,FALSE,"civil";#N/A,#N/A,FALSE,"CAÑER";#N/A,#N/A,FALSE,"ELEC";#N/A,#N/A,FALSE,"INSTR"}</definedName>
    <definedName name="ee_2" localSheetId="26" hidden="1">{#N/A,#N/A,FALSE,"Total_OC015";#N/A,#N/A,FALSE,"ADMIN";#N/A,#N/A,FALSE,"PROCES";#N/A,#N/A,FALSE,"mecan";#N/A,#N/A,FALSE,"civil";#N/A,#N/A,FALSE,"CAÑER";#N/A,#N/A,FALSE,"ELEC";#N/A,#N/A,FALSE,"INSTR"}</definedName>
    <definedName name="ee_2" localSheetId="1" hidden="1">{#N/A,#N/A,FALSE,"Total_OC015";#N/A,#N/A,FALSE,"ADMIN";#N/A,#N/A,FALSE,"PROCES";#N/A,#N/A,FALSE,"mecan";#N/A,#N/A,FALSE,"civil";#N/A,#N/A,FALSE,"CAÑER";#N/A,#N/A,FALSE,"ELEC";#N/A,#N/A,FALSE,"INSTR"}</definedName>
    <definedName name="ee_2" localSheetId="4" hidden="1">{#N/A,#N/A,FALSE,"Total_OC015";#N/A,#N/A,FALSE,"ADMIN";#N/A,#N/A,FALSE,"PROCES";#N/A,#N/A,FALSE,"mecan";#N/A,#N/A,FALSE,"civil";#N/A,#N/A,FALSE,"CAÑER";#N/A,#N/A,FALSE,"ELEC";#N/A,#N/A,FALSE,"INSTR"}</definedName>
    <definedName name="ee_2" localSheetId="2" hidden="1">{#N/A,#N/A,FALSE,"Total_OC015";#N/A,#N/A,FALSE,"ADMIN";#N/A,#N/A,FALSE,"PROCES";#N/A,#N/A,FALSE,"mecan";#N/A,#N/A,FALSE,"civil";#N/A,#N/A,FALSE,"CAÑER";#N/A,#N/A,FALSE,"ELEC";#N/A,#N/A,FALSE,"INSTR"}</definedName>
    <definedName name="ee_2" localSheetId="0" hidden="1">{#N/A,#N/A,FALSE,"Total_OC015";#N/A,#N/A,FALSE,"ADMIN";#N/A,#N/A,FALSE,"PROCES";#N/A,#N/A,FALSE,"mecan";#N/A,#N/A,FALSE,"civil";#N/A,#N/A,FALSE,"CAÑER";#N/A,#N/A,FALSE,"ELEC";#N/A,#N/A,FALSE,"INSTR"}</definedName>
    <definedName name="ee_2" localSheetId="6" hidden="1">{#N/A,#N/A,FALSE,"Total_OC015";#N/A,#N/A,FALSE,"ADMIN";#N/A,#N/A,FALSE,"PROCES";#N/A,#N/A,FALSE,"mecan";#N/A,#N/A,FALSE,"civil";#N/A,#N/A,FALSE,"CAÑER";#N/A,#N/A,FALSE,"ELEC";#N/A,#N/A,FALSE,"INSTR"}</definedName>
    <definedName name="ee_2" localSheetId="16" hidden="1">{#N/A,#N/A,FALSE,"Total_OC015";#N/A,#N/A,FALSE,"ADMIN";#N/A,#N/A,FALSE,"PROCES";#N/A,#N/A,FALSE,"mecan";#N/A,#N/A,FALSE,"civil";#N/A,#N/A,FALSE,"CAÑER";#N/A,#N/A,FALSE,"ELEC";#N/A,#N/A,FALSE,"INSTR"}</definedName>
    <definedName name="ee_2" hidden="1">{#N/A,#N/A,FALSE,"Total_OC015";#N/A,#N/A,FALSE,"ADMIN";#N/A,#N/A,FALSE,"PROCES";#N/A,#N/A,FALSE,"mecan";#N/A,#N/A,FALSE,"civil";#N/A,#N/A,FALSE,"CAÑER";#N/A,#N/A,FALSE,"ELEC";#N/A,#N/A,FALSE,"INSTR"}</definedName>
    <definedName name="ee_3" localSheetId="15" hidden="1">{#N/A,#N/A,FALSE,"Total_OC015";#N/A,#N/A,FALSE,"ADMIN";#N/A,#N/A,FALSE,"PROCES";#N/A,#N/A,FALSE,"mecan";#N/A,#N/A,FALSE,"civil";#N/A,#N/A,FALSE,"CAÑER";#N/A,#N/A,FALSE,"ELEC";#N/A,#N/A,FALSE,"INSTR"}</definedName>
    <definedName name="ee_3" localSheetId="25" hidden="1">{#N/A,#N/A,FALSE,"Total_OC015";#N/A,#N/A,FALSE,"ADMIN";#N/A,#N/A,FALSE,"PROCES";#N/A,#N/A,FALSE,"mecan";#N/A,#N/A,FALSE,"civil";#N/A,#N/A,FALSE,"CAÑER";#N/A,#N/A,FALSE,"ELEC";#N/A,#N/A,FALSE,"INSTR"}</definedName>
    <definedName name="ee_3" localSheetId="24" hidden="1">{#N/A,#N/A,FALSE,"Total_OC015";#N/A,#N/A,FALSE,"ADMIN";#N/A,#N/A,FALSE,"PROCES";#N/A,#N/A,FALSE,"mecan";#N/A,#N/A,FALSE,"civil";#N/A,#N/A,FALSE,"CAÑER";#N/A,#N/A,FALSE,"ELEC";#N/A,#N/A,FALSE,"INSTR"}</definedName>
    <definedName name="ee_3" localSheetId="26" hidden="1">{#N/A,#N/A,FALSE,"Total_OC015";#N/A,#N/A,FALSE,"ADMIN";#N/A,#N/A,FALSE,"PROCES";#N/A,#N/A,FALSE,"mecan";#N/A,#N/A,FALSE,"civil";#N/A,#N/A,FALSE,"CAÑER";#N/A,#N/A,FALSE,"ELEC";#N/A,#N/A,FALSE,"INSTR"}</definedName>
    <definedName name="ee_3" localSheetId="1" hidden="1">{#N/A,#N/A,FALSE,"Total_OC015";#N/A,#N/A,FALSE,"ADMIN";#N/A,#N/A,FALSE,"PROCES";#N/A,#N/A,FALSE,"mecan";#N/A,#N/A,FALSE,"civil";#N/A,#N/A,FALSE,"CAÑER";#N/A,#N/A,FALSE,"ELEC";#N/A,#N/A,FALSE,"INSTR"}</definedName>
    <definedName name="ee_3" localSheetId="4" hidden="1">{#N/A,#N/A,FALSE,"Total_OC015";#N/A,#N/A,FALSE,"ADMIN";#N/A,#N/A,FALSE,"PROCES";#N/A,#N/A,FALSE,"mecan";#N/A,#N/A,FALSE,"civil";#N/A,#N/A,FALSE,"CAÑER";#N/A,#N/A,FALSE,"ELEC";#N/A,#N/A,FALSE,"INSTR"}</definedName>
    <definedName name="ee_3" localSheetId="2" hidden="1">{#N/A,#N/A,FALSE,"Total_OC015";#N/A,#N/A,FALSE,"ADMIN";#N/A,#N/A,FALSE,"PROCES";#N/A,#N/A,FALSE,"mecan";#N/A,#N/A,FALSE,"civil";#N/A,#N/A,FALSE,"CAÑER";#N/A,#N/A,FALSE,"ELEC";#N/A,#N/A,FALSE,"INSTR"}</definedName>
    <definedName name="ee_3" localSheetId="0" hidden="1">{#N/A,#N/A,FALSE,"Total_OC015";#N/A,#N/A,FALSE,"ADMIN";#N/A,#N/A,FALSE,"PROCES";#N/A,#N/A,FALSE,"mecan";#N/A,#N/A,FALSE,"civil";#N/A,#N/A,FALSE,"CAÑER";#N/A,#N/A,FALSE,"ELEC";#N/A,#N/A,FALSE,"INSTR"}</definedName>
    <definedName name="ee_3" localSheetId="6" hidden="1">{#N/A,#N/A,FALSE,"Total_OC015";#N/A,#N/A,FALSE,"ADMIN";#N/A,#N/A,FALSE,"PROCES";#N/A,#N/A,FALSE,"mecan";#N/A,#N/A,FALSE,"civil";#N/A,#N/A,FALSE,"CAÑER";#N/A,#N/A,FALSE,"ELEC";#N/A,#N/A,FALSE,"INSTR"}</definedName>
    <definedName name="ee_3" localSheetId="16" hidden="1">{#N/A,#N/A,FALSE,"Total_OC015";#N/A,#N/A,FALSE,"ADMIN";#N/A,#N/A,FALSE,"PROCES";#N/A,#N/A,FALSE,"mecan";#N/A,#N/A,FALSE,"civil";#N/A,#N/A,FALSE,"CAÑER";#N/A,#N/A,FALSE,"ELEC";#N/A,#N/A,FALSE,"INSTR"}</definedName>
    <definedName name="ee_3" hidden="1">{#N/A,#N/A,FALSE,"Total_OC015";#N/A,#N/A,FALSE,"ADMIN";#N/A,#N/A,FALSE,"PROCES";#N/A,#N/A,FALSE,"mecan";#N/A,#N/A,FALSE,"civil";#N/A,#N/A,FALSE,"CAÑER";#N/A,#N/A,FALSE,"ELEC";#N/A,#N/A,FALSE,"INSTR"}</definedName>
    <definedName name="ee_4" localSheetId="15" hidden="1">{#N/A,#N/A,FALSE,"Total_OC015";#N/A,#N/A,FALSE,"ADMIN";#N/A,#N/A,FALSE,"PROCES";#N/A,#N/A,FALSE,"mecan";#N/A,#N/A,FALSE,"civil";#N/A,#N/A,FALSE,"CAÑER";#N/A,#N/A,FALSE,"ELEC";#N/A,#N/A,FALSE,"INSTR"}</definedName>
    <definedName name="ee_4" localSheetId="25" hidden="1">{#N/A,#N/A,FALSE,"Total_OC015";#N/A,#N/A,FALSE,"ADMIN";#N/A,#N/A,FALSE,"PROCES";#N/A,#N/A,FALSE,"mecan";#N/A,#N/A,FALSE,"civil";#N/A,#N/A,FALSE,"CAÑER";#N/A,#N/A,FALSE,"ELEC";#N/A,#N/A,FALSE,"INSTR"}</definedName>
    <definedName name="ee_4" localSheetId="24" hidden="1">{#N/A,#N/A,FALSE,"Total_OC015";#N/A,#N/A,FALSE,"ADMIN";#N/A,#N/A,FALSE,"PROCES";#N/A,#N/A,FALSE,"mecan";#N/A,#N/A,FALSE,"civil";#N/A,#N/A,FALSE,"CAÑER";#N/A,#N/A,FALSE,"ELEC";#N/A,#N/A,FALSE,"INSTR"}</definedName>
    <definedName name="ee_4" localSheetId="26" hidden="1">{#N/A,#N/A,FALSE,"Total_OC015";#N/A,#N/A,FALSE,"ADMIN";#N/A,#N/A,FALSE,"PROCES";#N/A,#N/A,FALSE,"mecan";#N/A,#N/A,FALSE,"civil";#N/A,#N/A,FALSE,"CAÑER";#N/A,#N/A,FALSE,"ELEC";#N/A,#N/A,FALSE,"INSTR"}</definedName>
    <definedName name="ee_4" localSheetId="1" hidden="1">{#N/A,#N/A,FALSE,"Total_OC015";#N/A,#N/A,FALSE,"ADMIN";#N/A,#N/A,FALSE,"PROCES";#N/A,#N/A,FALSE,"mecan";#N/A,#N/A,FALSE,"civil";#N/A,#N/A,FALSE,"CAÑER";#N/A,#N/A,FALSE,"ELEC";#N/A,#N/A,FALSE,"INSTR"}</definedName>
    <definedName name="ee_4" localSheetId="4" hidden="1">{#N/A,#N/A,FALSE,"Total_OC015";#N/A,#N/A,FALSE,"ADMIN";#N/A,#N/A,FALSE,"PROCES";#N/A,#N/A,FALSE,"mecan";#N/A,#N/A,FALSE,"civil";#N/A,#N/A,FALSE,"CAÑER";#N/A,#N/A,FALSE,"ELEC";#N/A,#N/A,FALSE,"INSTR"}</definedName>
    <definedName name="ee_4" localSheetId="2" hidden="1">{#N/A,#N/A,FALSE,"Total_OC015";#N/A,#N/A,FALSE,"ADMIN";#N/A,#N/A,FALSE,"PROCES";#N/A,#N/A,FALSE,"mecan";#N/A,#N/A,FALSE,"civil";#N/A,#N/A,FALSE,"CAÑER";#N/A,#N/A,FALSE,"ELEC";#N/A,#N/A,FALSE,"INSTR"}</definedName>
    <definedName name="ee_4" localSheetId="0" hidden="1">{#N/A,#N/A,FALSE,"Total_OC015";#N/A,#N/A,FALSE,"ADMIN";#N/A,#N/A,FALSE,"PROCES";#N/A,#N/A,FALSE,"mecan";#N/A,#N/A,FALSE,"civil";#N/A,#N/A,FALSE,"CAÑER";#N/A,#N/A,FALSE,"ELEC";#N/A,#N/A,FALSE,"INSTR"}</definedName>
    <definedName name="ee_4" localSheetId="6" hidden="1">{#N/A,#N/A,FALSE,"Total_OC015";#N/A,#N/A,FALSE,"ADMIN";#N/A,#N/A,FALSE,"PROCES";#N/A,#N/A,FALSE,"mecan";#N/A,#N/A,FALSE,"civil";#N/A,#N/A,FALSE,"CAÑER";#N/A,#N/A,FALSE,"ELEC";#N/A,#N/A,FALSE,"INSTR"}</definedName>
    <definedName name="ee_4" localSheetId="16" hidden="1">{#N/A,#N/A,FALSE,"Total_OC015";#N/A,#N/A,FALSE,"ADMIN";#N/A,#N/A,FALSE,"PROCES";#N/A,#N/A,FALSE,"mecan";#N/A,#N/A,FALSE,"civil";#N/A,#N/A,FALSE,"CAÑER";#N/A,#N/A,FALSE,"ELEC";#N/A,#N/A,FALSE,"INSTR"}</definedName>
    <definedName name="ee_4" hidden="1">{#N/A,#N/A,FALSE,"Total_OC015";#N/A,#N/A,FALSE,"ADMIN";#N/A,#N/A,FALSE,"PROCES";#N/A,#N/A,FALSE,"mecan";#N/A,#N/A,FALSE,"civil";#N/A,#N/A,FALSE,"CAÑER";#N/A,#N/A,FALSE,"ELEC";#N/A,#N/A,FALSE,"INSTR"}</definedName>
    <definedName name="ee_5" localSheetId="15" hidden="1">{#N/A,#N/A,FALSE,"Total_OC015";#N/A,#N/A,FALSE,"ADMIN";#N/A,#N/A,FALSE,"PROCES";#N/A,#N/A,FALSE,"mecan";#N/A,#N/A,FALSE,"civil";#N/A,#N/A,FALSE,"CAÑER";#N/A,#N/A,FALSE,"ELEC";#N/A,#N/A,FALSE,"INSTR"}</definedName>
    <definedName name="ee_5" localSheetId="25" hidden="1">{#N/A,#N/A,FALSE,"Total_OC015";#N/A,#N/A,FALSE,"ADMIN";#N/A,#N/A,FALSE,"PROCES";#N/A,#N/A,FALSE,"mecan";#N/A,#N/A,FALSE,"civil";#N/A,#N/A,FALSE,"CAÑER";#N/A,#N/A,FALSE,"ELEC";#N/A,#N/A,FALSE,"INSTR"}</definedName>
    <definedName name="ee_5" localSheetId="24" hidden="1">{#N/A,#N/A,FALSE,"Total_OC015";#N/A,#N/A,FALSE,"ADMIN";#N/A,#N/A,FALSE,"PROCES";#N/A,#N/A,FALSE,"mecan";#N/A,#N/A,FALSE,"civil";#N/A,#N/A,FALSE,"CAÑER";#N/A,#N/A,FALSE,"ELEC";#N/A,#N/A,FALSE,"INSTR"}</definedName>
    <definedName name="ee_5" localSheetId="26" hidden="1">{#N/A,#N/A,FALSE,"Total_OC015";#N/A,#N/A,FALSE,"ADMIN";#N/A,#N/A,FALSE,"PROCES";#N/A,#N/A,FALSE,"mecan";#N/A,#N/A,FALSE,"civil";#N/A,#N/A,FALSE,"CAÑER";#N/A,#N/A,FALSE,"ELEC";#N/A,#N/A,FALSE,"INSTR"}</definedName>
    <definedName name="ee_5" localSheetId="1" hidden="1">{#N/A,#N/A,FALSE,"Total_OC015";#N/A,#N/A,FALSE,"ADMIN";#N/A,#N/A,FALSE,"PROCES";#N/A,#N/A,FALSE,"mecan";#N/A,#N/A,FALSE,"civil";#N/A,#N/A,FALSE,"CAÑER";#N/A,#N/A,FALSE,"ELEC";#N/A,#N/A,FALSE,"INSTR"}</definedName>
    <definedName name="ee_5" localSheetId="4" hidden="1">{#N/A,#N/A,FALSE,"Total_OC015";#N/A,#N/A,FALSE,"ADMIN";#N/A,#N/A,FALSE,"PROCES";#N/A,#N/A,FALSE,"mecan";#N/A,#N/A,FALSE,"civil";#N/A,#N/A,FALSE,"CAÑER";#N/A,#N/A,FALSE,"ELEC";#N/A,#N/A,FALSE,"INSTR"}</definedName>
    <definedName name="ee_5" localSheetId="2" hidden="1">{#N/A,#N/A,FALSE,"Total_OC015";#N/A,#N/A,FALSE,"ADMIN";#N/A,#N/A,FALSE,"PROCES";#N/A,#N/A,FALSE,"mecan";#N/A,#N/A,FALSE,"civil";#N/A,#N/A,FALSE,"CAÑER";#N/A,#N/A,FALSE,"ELEC";#N/A,#N/A,FALSE,"INSTR"}</definedName>
    <definedName name="ee_5" localSheetId="0" hidden="1">{#N/A,#N/A,FALSE,"Total_OC015";#N/A,#N/A,FALSE,"ADMIN";#N/A,#N/A,FALSE,"PROCES";#N/A,#N/A,FALSE,"mecan";#N/A,#N/A,FALSE,"civil";#N/A,#N/A,FALSE,"CAÑER";#N/A,#N/A,FALSE,"ELEC";#N/A,#N/A,FALSE,"INSTR"}</definedName>
    <definedName name="ee_5" localSheetId="6" hidden="1">{#N/A,#N/A,FALSE,"Total_OC015";#N/A,#N/A,FALSE,"ADMIN";#N/A,#N/A,FALSE,"PROCES";#N/A,#N/A,FALSE,"mecan";#N/A,#N/A,FALSE,"civil";#N/A,#N/A,FALSE,"CAÑER";#N/A,#N/A,FALSE,"ELEC";#N/A,#N/A,FALSE,"INSTR"}</definedName>
    <definedName name="ee_5" localSheetId="16" hidden="1">{#N/A,#N/A,FALSE,"Total_OC015";#N/A,#N/A,FALSE,"ADMIN";#N/A,#N/A,FALSE,"PROCES";#N/A,#N/A,FALSE,"mecan";#N/A,#N/A,FALSE,"civil";#N/A,#N/A,FALSE,"CAÑER";#N/A,#N/A,FALSE,"ELEC";#N/A,#N/A,FALSE,"INSTR"}</definedName>
    <definedName name="ee_5" hidden="1">{#N/A,#N/A,FALSE,"Total_OC015";#N/A,#N/A,FALSE,"ADMIN";#N/A,#N/A,FALSE,"PROCES";#N/A,#N/A,FALSE,"mecan";#N/A,#N/A,FALSE,"civil";#N/A,#N/A,FALSE,"CAÑER";#N/A,#N/A,FALSE,"ELEC";#N/A,#N/A,FALSE,"INSTR"}</definedName>
    <definedName name="ee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eee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15" hidden="1">{#N/A,#N/A,FALSE,"Costos_Elem_Hid";#N/A,#N/A,FALSE,"Costos_Elem_Hid";#N/A,#N/A,FALSE,"Costos_Elem_Hid"}</definedName>
    <definedName name="eeeee" localSheetId="25" hidden="1">{#N/A,#N/A,FALSE,"Costos_Elem_Hid";#N/A,#N/A,FALSE,"Costos_Elem_Hid";#N/A,#N/A,FALSE,"Costos_Elem_Hid"}</definedName>
    <definedName name="eeeee" localSheetId="24" hidden="1">{#N/A,#N/A,FALSE,"Costos_Elem_Hid";#N/A,#N/A,FALSE,"Costos_Elem_Hid";#N/A,#N/A,FALSE,"Costos_Elem_Hid"}</definedName>
    <definedName name="eeeee" localSheetId="26" hidden="1">{#N/A,#N/A,FALSE,"Costos_Elem_Hid";#N/A,#N/A,FALSE,"Costos_Elem_Hid";#N/A,#N/A,FALSE,"Costos_Elem_Hid"}</definedName>
    <definedName name="eeeee" localSheetId="1" hidden="1">{#N/A,#N/A,FALSE,"Costos_Elem_Hid";#N/A,#N/A,FALSE,"Costos_Elem_Hid";#N/A,#N/A,FALSE,"Costos_Elem_Hid"}</definedName>
    <definedName name="eeeee" localSheetId="4" hidden="1">{#N/A,#N/A,FALSE,"Costos_Elem_Hid";#N/A,#N/A,FALSE,"Costos_Elem_Hid";#N/A,#N/A,FALSE,"Costos_Elem_Hid"}</definedName>
    <definedName name="eeeee" localSheetId="2" hidden="1">{#N/A,#N/A,FALSE,"Costos_Elem_Hid";#N/A,#N/A,FALSE,"Costos_Elem_Hid";#N/A,#N/A,FALSE,"Costos_Elem_Hid"}</definedName>
    <definedName name="eeeee" localSheetId="0" hidden="1">{#N/A,#N/A,FALSE,"Costos_Elem_Hid";#N/A,#N/A,FALSE,"Costos_Elem_Hid";#N/A,#N/A,FALSE,"Costos_Elem_Hid"}</definedName>
    <definedName name="eeeee" localSheetId="6" hidden="1">{#N/A,#N/A,FALSE,"Costos_Elem_Hid";#N/A,#N/A,FALSE,"Costos_Elem_Hid";#N/A,#N/A,FALSE,"Costos_Elem_Hid"}</definedName>
    <definedName name="eeeee" localSheetId="16" hidden="1">{#N/A,#N/A,FALSE,"Costos_Elem_Hid";#N/A,#N/A,FALSE,"Costos_Elem_Hid";#N/A,#N/A,FALSE,"Costos_Elem_Hid"}</definedName>
    <definedName name="eeeee" hidden="1">{#N/A,#N/A,FALSE,"Costos_Elem_Hid";#N/A,#N/A,FALSE,"Costos_Elem_Hid";#N/A,#N/A,FALSE,"Costos_Elem_Hid"}</definedName>
    <definedName name="eeeeee" hidden="1">{#N/A,#N/A,FALSE,"Total_OC015";#N/A,#N/A,FALSE,"ADMIN";#N/A,#N/A,FALSE,"PROCES";#N/A,#N/A,FALSE,"mecan";#N/A,#N/A,FALSE,"civil";#N/A,#N/A,FALSE,"CAÑER";#N/A,#N/A,FALSE,"ELEC";#N/A,#N/A,FALSE,"INSTR"}</definedName>
    <definedName name="eeeeeee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" localSheetId="2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" localSheetId="2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" localSheetId="2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DEEDED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eee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eeee" localSheetId="15" hidden="1">{#N/A,#N/A,FALSE,"Total_OC015";#N/A,#N/A,FALSE,"ADMIN";#N/A,#N/A,FALSE,"PROCES";#N/A,#N/A,FALSE,"mecan";#N/A,#N/A,FALSE,"civil";#N/A,#N/A,FALSE,"CAÑER";#N/A,#N/A,FALSE,"ELEC";#N/A,#N/A,FALSE,"INSTR"}</definedName>
    <definedName name="eeeeeeeee" localSheetId="25" hidden="1">{#N/A,#N/A,FALSE,"Total_OC015";#N/A,#N/A,FALSE,"ADMIN";#N/A,#N/A,FALSE,"PROCES";#N/A,#N/A,FALSE,"mecan";#N/A,#N/A,FALSE,"civil";#N/A,#N/A,FALSE,"CAÑER";#N/A,#N/A,FALSE,"ELEC";#N/A,#N/A,FALSE,"INSTR"}</definedName>
    <definedName name="eeeeeeeee" localSheetId="24" hidden="1">{#N/A,#N/A,FALSE,"Total_OC015";#N/A,#N/A,FALSE,"ADMIN";#N/A,#N/A,FALSE,"PROCES";#N/A,#N/A,FALSE,"mecan";#N/A,#N/A,FALSE,"civil";#N/A,#N/A,FALSE,"CAÑER";#N/A,#N/A,FALSE,"ELEC";#N/A,#N/A,FALSE,"INSTR"}</definedName>
    <definedName name="eeeeeeeee" localSheetId="26" hidden="1">{#N/A,#N/A,FALSE,"Total_OC015";#N/A,#N/A,FALSE,"ADMIN";#N/A,#N/A,FALSE,"PROCES";#N/A,#N/A,FALSE,"mecan";#N/A,#N/A,FALSE,"civil";#N/A,#N/A,FALSE,"CAÑER";#N/A,#N/A,FALSE,"ELEC";#N/A,#N/A,FALSE,"INSTR"}</definedName>
    <definedName name="eeeeeeeee" localSheetId="1" hidden="1">{#N/A,#N/A,FALSE,"Total_OC015";#N/A,#N/A,FALSE,"ADMIN";#N/A,#N/A,FALSE,"PROCES";#N/A,#N/A,FALSE,"mecan";#N/A,#N/A,FALSE,"civil";#N/A,#N/A,FALSE,"CAÑER";#N/A,#N/A,FALSE,"ELEC";#N/A,#N/A,FALSE,"INSTR"}</definedName>
    <definedName name="eeeeeeeee" localSheetId="4" hidden="1">{#N/A,#N/A,FALSE,"Total_OC015";#N/A,#N/A,FALSE,"ADMIN";#N/A,#N/A,FALSE,"PROCES";#N/A,#N/A,FALSE,"mecan";#N/A,#N/A,FALSE,"civil";#N/A,#N/A,FALSE,"CAÑER";#N/A,#N/A,FALSE,"ELEC";#N/A,#N/A,FALSE,"INSTR"}</definedName>
    <definedName name="eeeeeeeee" localSheetId="2" hidden="1">{#N/A,#N/A,FALSE,"Total_OC015";#N/A,#N/A,FALSE,"ADMIN";#N/A,#N/A,FALSE,"PROCES";#N/A,#N/A,FALSE,"mecan";#N/A,#N/A,FALSE,"civil";#N/A,#N/A,FALSE,"CAÑER";#N/A,#N/A,FALSE,"ELEC";#N/A,#N/A,FALSE,"INSTR"}</definedName>
    <definedName name="eeeeeeeee" localSheetId="0" hidden="1">{#N/A,#N/A,FALSE,"Total_OC015";#N/A,#N/A,FALSE,"ADMIN";#N/A,#N/A,FALSE,"PROCES";#N/A,#N/A,FALSE,"mecan";#N/A,#N/A,FALSE,"civil";#N/A,#N/A,FALSE,"CAÑER";#N/A,#N/A,FALSE,"ELEC";#N/A,#N/A,FALSE,"INSTR"}</definedName>
    <definedName name="eeeeeeeee" localSheetId="6" hidden="1">{#N/A,#N/A,FALSE,"Total_OC015";#N/A,#N/A,FALSE,"ADMIN";#N/A,#N/A,FALSE,"PROCES";#N/A,#N/A,FALSE,"mecan";#N/A,#N/A,FALSE,"civil";#N/A,#N/A,FALSE,"CAÑER";#N/A,#N/A,FALSE,"ELEC";#N/A,#N/A,FALSE,"INSTR"}</definedName>
    <definedName name="eeeeeeeee" localSheetId="16" hidden="1">{#N/A,#N/A,FALSE,"Total_OC015";#N/A,#N/A,FALSE,"ADMIN";#N/A,#N/A,FALSE,"PROCES";#N/A,#N/A,FALSE,"mecan";#N/A,#N/A,FALSE,"civil";#N/A,#N/A,FALSE,"CAÑER";#N/A,#N/A,FALSE,"ELEC";#N/A,#N/A,FALSE,"INSTR"}</definedName>
    <definedName name="eeeeeeeee" hidden="1">{#N/A,#N/A,FALSE,"Total_OC015";#N/A,#N/A,FALSE,"ADMIN";#N/A,#N/A,FALSE,"PROCES";#N/A,#N/A,FALSE,"mecan";#N/A,#N/A,FALSE,"civil";#N/A,#N/A,FALSE,"CAÑER";#N/A,#N/A,FALSE,"ELEC";#N/A,#N/A,FALSE,"INSTR"}</definedName>
    <definedName name="eeeeeeeeeeeeeee" localSheetId="15" hidden="1">{"MO(BASE)",#N/A,FALSE,"MO(BASE)";"MO(BASE)1",#N/A,FALSE,"MO(BASE)";"MO(BASE)2",#N/A,FALSE,"MO(BASE)"}</definedName>
    <definedName name="eeeeeeeeeeeeeee" localSheetId="25" hidden="1">{"MO(BASE)",#N/A,FALSE,"MO(BASE)";"MO(BASE)1",#N/A,FALSE,"MO(BASE)";"MO(BASE)2",#N/A,FALSE,"MO(BASE)"}</definedName>
    <definedName name="eeeeeeeeeeeeeee" localSheetId="24" hidden="1">{"MO(BASE)",#N/A,FALSE,"MO(BASE)";"MO(BASE)1",#N/A,FALSE,"MO(BASE)";"MO(BASE)2",#N/A,FALSE,"MO(BASE)"}</definedName>
    <definedName name="eeeeeeeeeeeeeee" localSheetId="26" hidden="1">{"MO(BASE)",#N/A,FALSE,"MO(BASE)";"MO(BASE)1",#N/A,FALSE,"MO(BASE)";"MO(BASE)2",#N/A,FALSE,"MO(BASE)"}</definedName>
    <definedName name="eeeeeeeeeeeeeee" localSheetId="1" hidden="1">{"MO(BASE)",#N/A,FALSE,"MO(BASE)";"MO(BASE)1",#N/A,FALSE,"MO(BASE)";"MO(BASE)2",#N/A,FALSE,"MO(BASE)"}</definedName>
    <definedName name="eeeeeeeeeeeeeee" localSheetId="4" hidden="1">{"MO(BASE)",#N/A,FALSE,"MO(BASE)";"MO(BASE)1",#N/A,FALSE,"MO(BASE)";"MO(BASE)2",#N/A,FALSE,"MO(BASE)"}</definedName>
    <definedName name="eeeeeeeeeeeeeee" localSheetId="2" hidden="1">{"MO(BASE)",#N/A,FALSE,"MO(BASE)";"MO(BASE)1",#N/A,FALSE,"MO(BASE)";"MO(BASE)2",#N/A,FALSE,"MO(BASE)"}</definedName>
    <definedName name="eeeeeeeeeeeeeee" localSheetId="0" hidden="1">{"MO(BASE)",#N/A,FALSE,"MO(BASE)";"MO(BASE)1",#N/A,FALSE,"MO(BASE)";"MO(BASE)2",#N/A,FALSE,"MO(BASE)"}</definedName>
    <definedName name="eeeeeeeeeeeeeee" localSheetId="6" hidden="1">{"MO(BASE)",#N/A,FALSE,"MO(BASE)";"MO(BASE)1",#N/A,FALSE,"MO(BASE)";"MO(BASE)2",#N/A,FALSE,"MO(BASE)"}</definedName>
    <definedName name="eeeeeeeeeeeeeee" localSheetId="16" hidden="1">{"MO(BASE)",#N/A,FALSE,"MO(BASE)";"MO(BASE)1",#N/A,FALSE,"MO(BASE)";"MO(BASE)2",#N/A,FALSE,"MO(BASE)"}</definedName>
    <definedName name="eeeeeeeeeeeeeee" hidden="1">{"MO(BASE)",#N/A,FALSE,"MO(BASE)";"MO(BASE)1",#N/A,FALSE,"MO(BASE)";"MO(BASE)2",#N/A,FALSE,"MO(BASE)"}</definedName>
    <definedName name="ees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_1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_1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_1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_1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_1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_1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werf" localSheetId="15" hidden="1">{#N/A,#N/A,FALSE,"Graficos"}</definedName>
    <definedName name="efwerf" localSheetId="25" hidden="1">{#N/A,#N/A,FALSE,"Graficos"}</definedName>
    <definedName name="efwerf" localSheetId="24" hidden="1">{#N/A,#N/A,FALSE,"Graficos"}</definedName>
    <definedName name="efwerf" localSheetId="26" hidden="1">{#N/A,#N/A,FALSE,"Graficos"}</definedName>
    <definedName name="efwerf" localSheetId="1" hidden="1">{#N/A,#N/A,FALSE,"Graficos"}</definedName>
    <definedName name="efwerf" localSheetId="4" hidden="1">{#N/A,#N/A,FALSE,"Graficos"}</definedName>
    <definedName name="efwerf" localSheetId="2" hidden="1">{#N/A,#N/A,FALSE,"Graficos"}</definedName>
    <definedName name="efwerf" localSheetId="0" hidden="1">{#N/A,#N/A,FALSE,"Graficos"}</definedName>
    <definedName name="efwerf" localSheetId="6" hidden="1">{#N/A,#N/A,FALSE,"Graficos"}</definedName>
    <definedName name="efwerf" localSheetId="16" hidden="1">{#N/A,#N/A,FALSE,"Graficos"}</definedName>
    <definedName name="efwerf" hidden="1">{#N/A,#N/A,FALSE,"Graficos"}</definedName>
    <definedName name="efy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J" localSheetId="15" hidden="1">{#N/A,#N/A,FALSE,"Costos_Elem_Hid";#N/A,#N/A,FALSE,"Costos_Elem_Hid";#N/A,#N/A,FALSE,"Costos_Elem_Hid"}</definedName>
    <definedName name="EJ" localSheetId="25" hidden="1">{#N/A,#N/A,FALSE,"Costos_Elem_Hid";#N/A,#N/A,FALSE,"Costos_Elem_Hid";#N/A,#N/A,FALSE,"Costos_Elem_Hid"}</definedName>
    <definedName name="EJ" localSheetId="24" hidden="1">{#N/A,#N/A,FALSE,"Costos_Elem_Hid";#N/A,#N/A,FALSE,"Costos_Elem_Hid";#N/A,#N/A,FALSE,"Costos_Elem_Hid"}</definedName>
    <definedName name="EJ" localSheetId="26" hidden="1">{#N/A,#N/A,FALSE,"Costos_Elem_Hid";#N/A,#N/A,FALSE,"Costos_Elem_Hid";#N/A,#N/A,FALSE,"Costos_Elem_Hid"}</definedName>
    <definedName name="EJ" localSheetId="1" hidden="1">{#N/A,#N/A,FALSE,"Costos_Elem_Hid";#N/A,#N/A,FALSE,"Costos_Elem_Hid";#N/A,#N/A,FALSE,"Costos_Elem_Hid"}</definedName>
    <definedName name="EJ" localSheetId="4" hidden="1">{#N/A,#N/A,FALSE,"Costos_Elem_Hid";#N/A,#N/A,FALSE,"Costos_Elem_Hid";#N/A,#N/A,FALSE,"Costos_Elem_Hid"}</definedName>
    <definedName name="EJ" localSheetId="2" hidden="1">{#N/A,#N/A,FALSE,"Costos_Elem_Hid";#N/A,#N/A,FALSE,"Costos_Elem_Hid";#N/A,#N/A,FALSE,"Costos_Elem_Hid"}</definedName>
    <definedName name="EJ" localSheetId="0" hidden="1">{#N/A,#N/A,FALSE,"Costos_Elem_Hid";#N/A,#N/A,FALSE,"Costos_Elem_Hid";#N/A,#N/A,FALSE,"Costos_Elem_Hid"}</definedName>
    <definedName name="EJ" localSheetId="6" hidden="1">{#N/A,#N/A,FALSE,"Costos_Elem_Hid";#N/A,#N/A,FALSE,"Costos_Elem_Hid";#N/A,#N/A,FALSE,"Costos_Elem_Hid"}</definedName>
    <definedName name="EJ" localSheetId="16" hidden="1">{#N/A,#N/A,FALSE,"Costos_Elem_Hid";#N/A,#N/A,FALSE,"Costos_Elem_Hid";#N/A,#N/A,FALSE,"Costos_Elem_Hid"}</definedName>
    <definedName name="EJ" hidden="1">{#N/A,#N/A,FALSE,"Costos_Elem_Hid";#N/A,#N/A,FALSE,"Costos_Elem_Hid";#N/A,#N/A,FALSE,"Costos_Elem_Hid"}</definedName>
    <definedName name="EJ_1" hidden="1">{#N/A,#N/A,FALSE,"Costos_Elem_Hid";#N/A,#N/A,FALSE,"Costos_Elem_Hid";#N/A,#N/A,FALSE,"Costos_Elem_Hid"}</definedName>
    <definedName name="el" localSheetId="15" hidden="1">{"MO(BASE)",#N/A,FALSE,"MO(BASE)";"MO(BASE)1",#N/A,FALSE,"MO(BASE)";"MO(BASE)2",#N/A,FALSE,"MO(BASE)"}</definedName>
    <definedName name="el" localSheetId="25" hidden="1">{"MO(BASE)",#N/A,FALSE,"MO(BASE)";"MO(BASE)1",#N/A,FALSE,"MO(BASE)";"MO(BASE)2",#N/A,FALSE,"MO(BASE)"}</definedName>
    <definedName name="el" localSheetId="24" hidden="1">{"MO(BASE)",#N/A,FALSE,"MO(BASE)";"MO(BASE)1",#N/A,FALSE,"MO(BASE)";"MO(BASE)2",#N/A,FALSE,"MO(BASE)"}</definedName>
    <definedName name="el" localSheetId="26" hidden="1">{"MO(BASE)",#N/A,FALSE,"MO(BASE)";"MO(BASE)1",#N/A,FALSE,"MO(BASE)";"MO(BASE)2",#N/A,FALSE,"MO(BASE)"}</definedName>
    <definedName name="el" localSheetId="1" hidden="1">{"MO(BASE)",#N/A,FALSE,"MO(BASE)";"MO(BASE)1",#N/A,FALSE,"MO(BASE)";"MO(BASE)2",#N/A,FALSE,"MO(BASE)"}</definedName>
    <definedName name="el" localSheetId="4" hidden="1">{"MO(BASE)",#N/A,FALSE,"MO(BASE)";"MO(BASE)1",#N/A,FALSE,"MO(BASE)";"MO(BASE)2",#N/A,FALSE,"MO(BASE)"}</definedName>
    <definedName name="el" localSheetId="2" hidden="1">{"MO(BASE)",#N/A,FALSE,"MO(BASE)";"MO(BASE)1",#N/A,FALSE,"MO(BASE)";"MO(BASE)2",#N/A,FALSE,"MO(BASE)"}</definedName>
    <definedName name="el" localSheetId="6" hidden="1">{"MO(BASE)",#N/A,FALSE,"MO(BASE)";"MO(BASE)1",#N/A,FALSE,"MO(BASE)";"MO(BASE)2",#N/A,FALSE,"MO(BASE)"}</definedName>
    <definedName name="el" localSheetId="16" hidden="1">{"MO(BASE)",#N/A,FALSE,"MO(BASE)";"MO(BASE)1",#N/A,FALSE,"MO(BASE)";"MO(BASE)2",#N/A,FALSE,"MO(BASE)"}</definedName>
    <definedName name="el" hidden="1">{"MO(BASE)",#N/A,FALSE,"MO(BASE)";"MO(BASE)1",#N/A,FALSE,"MO(BASE)";"MO(BASE)2",#N/A,FALSE,"MO(BASE)"}</definedName>
    <definedName name="el_1" localSheetId="15" hidden="1">{"MO(BASE)",#N/A,FALSE,"MO(BASE)";"MO(BASE)1",#N/A,FALSE,"MO(BASE)";"MO(BASE)2",#N/A,FALSE,"MO(BASE)"}</definedName>
    <definedName name="el_1" localSheetId="25" hidden="1">{"MO(BASE)",#N/A,FALSE,"MO(BASE)";"MO(BASE)1",#N/A,FALSE,"MO(BASE)";"MO(BASE)2",#N/A,FALSE,"MO(BASE)"}</definedName>
    <definedName name="el_1" localSheetId="24" hidden="1">{"MO(BASE)",#N/A,FALSE,"MO(BASE)";"MO(BASE)1",#N/A,FALSE,"MO(BASE)";"MO(BASE)2",#N/A,FALSE,"MO(BASE)"}</definedName>
    <definedName name="el_1" localSheetId="26" hidden="1">{"MO(BASE)",#N/A,FALSE,"MO(BASE)";"MO(BASE)1",#N/A,FALSE,"MO(BASE)";"MO(BASE)2",#N/A,FALSE,"MO(BASE)"}</definedName>
    <definedName name="el_1" localSheetId="1" hidden="1">{"MO(BASE)",#N/A,FALSE,"MO(BASE)";"MO(BASE)1",#N/A,FALSE,"MO(BASE)";"MO(BASE)2",#N/A,FALSE,"MO(BASE)"}</definedName>
    <definedName name="el_1" localSheetId="4" hidden="1">{"MO(BASE)",#N/A,FALSE,"MO(BASE)";"MO(BASE)1",#N/A,FALSE,"MO(BASE)";"MO(BASE)2",#N/A,FALSE,"MO(BASE)"}</definedName>
    <definedName name="el_1" localSheetId="2" hidden="1">{"MO(BASE)",#N/A,FALSE,"MO(BASE)";"MO(BASE)1",#N/A,FALSE,"MO(BASE)";"MO(BASE)2",#N/A,FALSE,"MO(BASE)"}</definedName>
    <definedName name="el_1" localSheetId="0" hidden="1">{"MO(BASE)",#N/A,FALSE,"MO(BASE)";"MO(BASE)1",#N/A,FALSE,"MO(BASE)";"MO(BASE)2",#N/A,FALSE,"MO(BASE)"}</definedName>
    <definedName name="el_1" localSheetId="6" hidden="1">{"MO(BASE)",#N/A,FALSE,"MO(BASE)";"MO(BASE)1",#N/A,FALSE,"MO(BASE)";"MO(BASE)2",#N/A,FALSE,"MO(BASE)"}</definedName>
    <definedName name="el_1" localSheetId="16" hidden="1">{"MO(BASE)",#N/A,FALSE,"MO(BASE)";"MO(BASE)1",#N/A,FALSE,"MO(BASE)";"MO(BASE)2",#N/A,FALSE,"MO(BASE)"}</definedName>
    <definedName name="el_1" hidden="1">{"MO(BASE)",#N/A,FALSE,"MO(BASE)";"MO(BASE)1",#N/A,FALSE,"MO(BASE)";"MO(BASE)2",#N/A,FALSE,"MO(BASE)"}</definedName>
    <definedName name="el_2" localSheetId="15" hidden="1">{"MO(BASE)",#N/A,FALSE,"MO(BASE)";"MO(BASE)1",#N/A,FALSE,"MO(BASE)";"MO(BASE)2",#N/A,FALSE,"MO(BASE)"}</definedName>
    <definedName name="el_2" localSheetId="25" hidden="1">{"MO(BASE)",#N/A,FALSE,"MO(BASE)";"MO(BASE)1",#N/A,FALSE,"MO(BASE)";"MO(BASE)2",#N/A,FALSE,"MO(BASE)"}</definedName>
    <definedName name="el_2" localSheetId="24" hidden="1">{"MO(BASE)",#N/A,FALSE,"MO(BASE)";"MO(BASE)1",#N/A,FALSE,"MO(BASE)";"MO(BASE)2",#N/A,FALSE,"MO(BASE)"}</definedName>
    <definedName name="el_2" localSheetId="26" hidden="1">{"MO(BASE)",#N/A,FALSE,"MO(BASE)";"MO(BASE)1",#N/A,FALSE,"MO(BASE)";"MO(BASE)2",#N/A,FALSE,"MO(BASE)"}</definedName>
    <definedName name="el_2" localSheetId="1" hidden="1">{"MO(BASE)",#N/A,FALSE,"MO(BASE)";"MO(BASE)1",#N/A,FALSE,"MO(BASE)";"MO(BASE)2",#N/A,FALSE,"MO(BASE)"}</definedName>
    <definedName name="el_2" localSheetId="4" hidden="1">{"MO(BASE)",#N/A,FALSE,"MO(BASE)";"MO(BASE)1",#N/A,FALSE,"MO(BASE)";"MO(BASE)2",#N/A,FALSE,"MO(BASE)"}</definedName>
    <definedName name="el_2" localSheetId="2" hidden="1">{"MO(BASE)",#N/A,FALSE,"MO(BASE)";"MO(BASE)1",#N/A,FALSE,"MO(BASE)";"MO(BASE)2",#N/A,FALSE,"MO(BASE)"}</definedName>
    <definedName name="el_2" localSheetId="0" hidden="1">{"MO(BASE)",#N/A,FALSE,"MO(BASE)";"MO(BASE)1",#N/A,FALSE,"MO(BASE)";"MO(BASE)2",#N/A,FALSE,"MO(BASE)"}</definedName>
    <definedName name="el_2" localSheetId="6" hidden="1">{"MO(BASE)",#N/A,FALSE,"MO(BASE)";"MO(BASE)1",#N/A,FALSE,"MO(BASE)";"MO(BASE)2",#N/A,FALSE,"MO(BASE)"}</definedName>
    <definedName name="el_2" localSheetId="16" hidden="1">{"MO(BASE)",#N/A,FALSE,"MO(BASE)";"MO(BASE)1",#N/A,FALSE,"MO(BASE)";"MO(BASE)2",#N/A,FALSE,"MO(BASE)"}</definedName>
    <definedName name="el_2" hidden="1">{"MO(BASE)",#N/A,FALSE,"MO(BASE)";"MO(BASE)1",#N/A,FALSE,"MO(BASE)";"MO(BASE)2",#N/A,FALSE,"MO(BASE)"}</definedName>
    <definedName name="el_3" localSheetId="15" hidden="1">{"MO(BASE)",#N/A,FALSE,"MO(BASE)";"MO(BASE)1",#N/A,FALSE,"MO(BASE)";"MO(BASE)2",#N/A,FALSE,"MO(BASE)"}</definedName>
    <definedName name="el_3" localSheetId="25" hidden="1">{"MO(BASE)",#N/A,FALSE,"MO(BASE)";"MO(BASE)1",#N/A,FALSE,"MO(BASE)";"MO(BASE)2",#N/A,FALSE,"MO(BASE)"}</definedName>
    <definedName name="el_3" localSheetId="24" hidden="1">{"MO(BASE)",#N/A,FALSE,"MO(BASE)";"MO(BASE)1",#N/A,FALSE,"MO(BASE)";"MO(BASE)2",#N/A,FALSE,"MO(BASE)"}</definedName>
    <definedName name="el_3" localSheetId="26" hidden="1">{"MO(BASE)",#N/A,FALSE,"MO(BASE)";"MO(BASE)1",#N/A,FALSE,"MO(BASE)";"MO(BASE)2",#N/A,FALSE,"MO(BASE)"}</definedName>
    <definedName name="el_3" localSheetId="1" hidden="1">{"MO(BASE)",#N/A,FALSE,"MO(BASE)";"MO(BASE)1",#N/A,FALSE,"MO(BASE)";"MO(BASE)2",#N/A,FALSE,"MO(BASE)"}</definedName>
    <definedName name="el_3" localSheetId="4" hidden="1">{"MO(BASE)",#N/A,FALSE,"MO(BASE)";"MO(BASE)1",#N/A,FALSE,"MO(BASE)";"MO(BASE)2",#N/A,FALSE,"MO(BASE)"}</definedName>
    <definedName name="el_3" localSheetId="2" hidden="1">{"MO(BASE)",#N/A,FALSE,"MO(BASE)";"MO(BASE)1",#N/A,FALSE,"MO(BASE)";"MO(BASE)2",#N/A,FALSE,"MO(BASE)"}</definedName>
    <definedName name="el_3" localSheetId="0" hidden="1">{"MO(BASE)",#N/A,FALSE,"MO(BASE)";"MO(BASE)1",#N/A,FALSE,"MO(BASE)";"MO(BASE)2",#N/A,FALSE,"MO(BASE)"}</definedName>
    <definedName name="el_3" localSheetId="6" hidden="1">{"MO(BASE)",#N/A,FALSE,"MO(BASE)";"MO(BASE)1",#N/A,FALSE,"MO(BASE)";"MO(BASE)2",#N/A,FALSE,"MO(BASE)"}</definedName>
    <definedName name="el_3" localSheetId="16" hidden="1">{"MO(BASE)",#N/A,FALSE,"MO(BASE)";"MO(BASE)1",#N/A,FALSE,"MO(BASE)";"MO(BASE)2",#N/A,FALSE,"MO(BASE)"}</definedName>
    <definedName name="el_3" hidden="1">{"MO(BASE)",#N/A,FALSE,"MO(BASE)";"MO(BASE)1",#N/A,FALSE,"MO(BASE)";"MO(BASE)2",#N/A,FALSE,"MO(BASE)"}</definedName>
    <definedName name="el_4" localSheetId="15" hidden="1">{"MO(BASE)",#N/A,FALSE,"MO(BASE)";"MO(BASE)1",#N/A,FALSE,"MO(BASE)";"MO(BASE)2",#N/A,FALSE,"MO(BASE)"}</definedName>
    <definedName name="el_4" localSheetId="25" hidden="1">{"MO(BASE)",#N/A,FALSE,"MO(BASE)";"MO(BASE)1",#N/A,FALSE,"MO(BASE)";"MO(BASE)2",#N/A,FALSE,"MO(BASE)"}</definedName>
    <definedName name="el_4" localSheetId="24" hidden="1">{"MO(BASE)",#N/A,FALSE,"MO(BASE)";"MO(BASE)1",#N/A,FALSE,"MO(BASE)";"MO(BASE)2",#N/A,FALSE,"MO(BASE)"}</definedName>
    <definedName name="el_4" localSheetId="26" hidden="1">{"MO(BASE)",#N/A,FALSE,"MO(BASE)";"MO(BASE)1",#N/A,FALSE,"MO(BASE)";"MO(BASE)2",#N/A,FALSE,"MO(BASE)"}</definedName>
    <definedName name="el_4" localSheetId="1" hidden="1">{"MO(BASE)",#N/A,FALSE,"MO(BASE)";"MO(BASE)1",#N/A,FALSE,"MO(BASE)";"MO(BASE)2",#N/A,FALSE,"MO(BASE)"}</definedName>
    <definedName name="el_4" localSheetId="4" hidden="1">{"MO(BASE)",#N/A,FALSE,"MO(BASE)";"MO(BASE)1",#N/A,FALSE,"MO(BASE)";"MO(BASE)2",#N/A,FALSE,"MO(BASE)"}</definedName>
    <definedName name="el_4" localSheetId="2" hidden="1">{"MO(BASE)",#N/A,FALSE,"MO(BASE)";"MO(BASE)1",#N/A,FALSE,"MO(BASE)";"MO(BASE)2",#N/A,FALSE,"MO(BASE)"}</definedName>
    <definedName name="el_4" localSheetId="0" hidden="1">{"MO(BASE)",#N/A,FALSE,"MO(BASE)";"MO(BASE)1",#N/A,FALSE,"MO(BASE)";"MO(BASE)2",#N/A,FALSE,"MO(BASE)"}</definedName>
    <definedName name="el_4" localSheetId="6" hidden="1">{"MO(BASE)",#N/A,FALSE,"MO(BASE)";"MO(BASE)1",#N/A,FALSE,"MO(BASE)";"MO(BASE)2",#N/A,FALSE,"MO(BASE)"}</definedName>
    <definedName name="el_4" localSheetId="16" hidden="1">{"MO(BASE)",#N/A,FALSE,"MO(BASE)";"MO(BASE)1",#N/A,FALSE,"MO(BASE)";"MO(BASE)2",#N/A,FALSE,"MO(BASE)"}</definedName>
    <definedName name="el_4" hidden="1">{"MO(BASE)",#N/A,FALSE,"MO(BASE)";"MO(BASE)1",#N/A,FALSE,"MO(BASE)";"MO(BASE)2",#N/A,FALSE,"MO(BASE)"}</definedName>
    <definedName name="el_5" localSheetId="15" hidden="1">{"MO(BASE)",#N/A,FALSE,"MO(BASE)";"MO(BASE)1",#N/A,FALSE,"MO(BASE)";"MO(BASE)2",#N/A,FALSE,"MO(BASE)"}</definedName>
    <definedName name="el_5" localSheetId="25" hidden="1">{"MO(BASE)",#N/A,FALSE,"MO(BASE)";"MO(BASE)1",#N/A,FALSE,"MO(BASE)";"MO(BASE)2",#N/A,FALSE,"MO(BASE)"}</definedName>
    <definedName name="el_5" localSheetId="24" hidden="1">{"MO(BASE)",#N/A,FALSE,"MO(BASE)";"MO(BASE)1",#N/A,FALSE,"MO(BASE)";"MO(BASE)2",#N/A,FALSE,"MO(BASE)"}</definedName>
    <definedName name="el_5" localSheetId="26" hidden="1">{"MO(BASE)",#N/A,FALSE,"MO(BASE)";"MO(BASE)1",#N/A,FALSE,"MO(BASE)";"MO(BASE)2",#N/A,FALSE,"MO(BASE)"}</definedName>
    <definedName name="el_5" localSheetId="1" hidden="1">{"MO(BASE)",#N/A,FALSE,"MO(BASE)";"MO(BASE)1",#N/A,FALSE,"MO(BASE)";"MO(BASE)2",#N/A,FALSE,"MO(BASE)"}</definedName>
    <definedName name="el_5" localSheetId="4" hidden="1">{"MO(BASE)",#N/A,FALSE,"MO(BASE)";"MO(BASE)1",#N/A,FALSE,"MO(BASE)";"MO(BASE)2",#N/A,FALSE,"MO(BASE)"}</definedName>
    <definedName name="el_5" localSheetId="2" hidden="1">{"MO(BASE)",#N/A,FALSE,"MO(BASE)";"MO(BASE)1",#N/A,FALSE,"MO(BASE)";"MO(BASE)2",#N/A,FALSE,"MO(BASE)"}</definedName>
    <definedName name="el_5" localSheetId="0" hidden="1">{"MO(BASE)",#N/A,FALSE,"MO(BASE)";"MO(BASE)1",#N/A,FALSE,"MO(BASE)";"MO(BASE)2",#N/A,FALSE,"MO(BASE)"}</definedName>
    <definedName name="el_5" localSheetId="6" hidden="1">{"MO(BASE)",#N/A,FALSE,"MO(BASE)";"MO(BASE)1",#N/A,FALSE,"MO(BASE)";"MO(BASE)2",#N/A,FALSE,"MO(BASE)"}</definedName>
    <definedName name="el_5" localSheetId="16" hidden="1">{"MO(BASE)",#N/A,FALSE,"MO(BASE)";"MO(BASE)1",#N/A,FALSE,"MO(BASE)";"MO(BASE)2",#N/A,FALSE,"MO(BASE)"}</definedName>
    <definedName name="el_5" hidden="1">{"MO(BASE)",#N/A,FALSE,"MO(BASE)";"MO(BASE)1",#N/A,FALSE,"MO(BASE)";"MO(BASE)2",#N/A,FALSE,"MO(BASE)"}</definedName>
    <definedName name="electrico" hidden="1">{#N/A,#N/A,FALSE,"summary";#N/A,#N/A,FALSE,"SumGraph"}</definedName>
    <definedName name="EMO" hidden="1">{#N/A,#N/A,TRUE,"Est. de Fact.";#N/A,#N/A,TRUE,"Capitulo 19";#N/A,#N/A,TRUE,"Proyecto P855"}</definedName>
    <definedName name="EN" localSheetId="15" hidden="1">{#N/A,#N/A,FALSE,"DET-CAMB.";#N/A,#N/A,FALSE,"PRESUP.";#N/A,#N/A,FALSE,"RESUMEN";#N/A,#N/A,FALSE,"CT";#N/A,#N/A,FALSE,"PD";#N/A,#N/A,FALSE,"PR"}</definedName>
    <definedName name="EN" localSheetId="25" hidden="1">{#N/A,#N/A,FALSE,"DET-CAMB.";#N/A,#N/A,FALSE,"PRESUP.";#N/A,#N/A,FALSE,"RESUMEN";#N/A,#N/A,FALSE,"CT";#N/A,#N/A,FALSE,"PD";#N/A,#N/A,FALSE,"PR"}</definedName>
    <definedName name="EN" localSheetId="24" hidden="1">{#N/A,#N/A,FALSE,"DET-CAMB.";#N/A,#N/A,FALSE,"PRESUP.";#N/A,#N/A,FALSE,"RESUMEN";#N/A,#N/A,FALSE,"CT";#N/A,#N/A,FALSE,"PD";#N/A,#N/A,FALSE,"PR"}</definedName>
    <definedName name="EN" localSheetId="26" hidden="1">{#N/A,#N/A,FALSE,"DET-CAMB.";#N/A,#N/A,FALSE,"PRESUP.";#N/A,#N/A,FALSE,"RESUMEN";#N/A,#N/A,FALSE,"CT";#N/A,#N/A,FALSE,"PD";#N/A,#N/A,FALSE,"PR"}</definedName>
    <definedName name="EN" localSheetId="1" hidden="1">{#N/A,#N/A,FALSE,"DET-CAMB.";#N/A,#N/A,FALSE,"PRESUP.";#N/A,#N/A,FALSE,"RESUMEN";#N/A,#N/A,FALSE,"CT";#N/A,#N/A,FALSE,"PD";#N/A,#N/A,FALSE,"PR"}</definedName>
    <definedName name="EN" localSheetId="4" hidden="1">{#N/A,#N/A,FALSE,"DET-CAMB.";#N/A,#N/A,FALSE,"PRESUP.";#N/A,#N/A,FALSE,"RESUMEN";#N/A,#N/A,FALSE,"CT";#N/A,#N/A,FALSE,"PD";#N/A,#N/A,FALSE,"PR"}</definedName>
    <definedName name="EN" localSheetId="2" hidden="1">{#N/A,#N/A,FALSE,"DET-CAMB.";#N/A,#N/A,FALSE,"PRESUP.";#N/A,#N/A,FALSE,"RESUMEN";#N/A,#N/A,FALSE,"CT";#N/A,#N/A,FALSE,"PD";#N/A,#N/A,FALSE,"PR"}</definedName>
    <definedName name="EN" localSheetId="0" hidden="1">{#N/A,#N/A,FALSE,"DET-CAMB.";#N/A,#N/A,FALSE,"PRESUP.";#N/A,#N/A,FALSE,"RESUMEN";#N/A,#N/A,FALSE,"CT";#N/A,#N/A,FALSE,"PD";#N/A,#N/A,FALSE,"PR"}</definedName>
    <definedName name="EN" localSheetId="6" hidden="1">{#N/A,#N/A,FALSE,"DET-CAMB.";#N/A,#N/A,FALSE,"PRESUP.";#N/A,#N/A,FALSE,"RESUMEN";#N/A,#N/A,FALSE,"CT";#N/A,#N/A,FALSE,"PD";#N/A,#N/A,FALSE,"PR"}</definedName>
    <definedName name="EN" localSheetId="16" hidden="1">{#N/A,#N/A,FALSE,"DET-CAMB.";#N/A,#N/A,FALSE,"PRESUP.";#N/A,#N/A,FALSE,"RESUMEN";#N/A,#N/A,FALSE,"CT";#N/A,#N/A,FALSE,"PD";#N/A,#N/A,FALSE,"PR"}</definedName>
    <definedName name="EN" hidden="1">{#N/A,#N/A,FALSE,"DET-CAMB.";#N/A,#N/A,FALSE,"PRESUP.";#N/A,#N/A,FALSE,"RESUMEN";#N/A,#N/A,FALSE,"CT";#N/A,#N/A,FALSE,"PD";#N/A,#N/A,FALSE,"PR"}</definedName>
    <definedName name="EPCHOURS" hidden="1">{#N/A,#N/A,FALSE,"subcontract"}</definedName>
    <definedName name="eq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4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4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4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4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4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4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4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4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4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4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5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5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5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d" hidden="1">[22]Condicion!#REF!</definedName>
    <definedName name="equ" localSheetId="15" hidden="1">{#N/A,#N/A,TRUE,"Est. de Fact.";#N/A,#N/A,TRUE,"Capitulo 19";#N/A,#N/A,TRUE,"Proyecto P855"}</definedName>
    <definedName name="equ" localSheetId="25" hidden="1">{#N/A,#N/A,TRUE,"Est. de Fact.";#N/A,#N/A,TRUE,"Capitulo 19";#N/A,#N/A,TRUE,"Proyecto P855"}</definedName>
    <definedName name="equ" localSheetId="24" hidden="1">{#N/A,#N/A,TRUE,"Est. de Fact.";#N/A,#N/A,TRUE,"Capitulo 19";#N/A,#N/A,TRUE,"Proyecto P855"}</definedName>
    <definedName name="equ" localSheetId="26" hidden="1">{#N/A,#N/A,TRUE,"Est. de Fact.";#N/A,#N/A,TRUE,"Capitulo 19";#N/A,#N/A,TRUE,"Proyecto P855"}</definedName>
    <definedName name="equ" localSheetId="1" hidden="1">{#N/A,#N/A,TRUE,"Est. de Fact.";#N/A,#N/A,TRUE,"Capitulo 19";#N/A,#N/A,TRUE,"Proyecto P855"}</definedName>
    <definedName name="equ" localSheetId="4" hidden="1">{#N/A,#N/A,TRUE,"Est. de Fact.";#N/A,#N/A,TRUE,"Capitulo 19";#N/A,#N/A,TRUE,"Proyecto P855"}</definedName>
    <definedName name="equ" localSheetId="2" hidden="1">{#N/A,#N/A,TRUE,"Est. de Fact.";#N/A,#N/A,TRUE,"Capitulo 19";#N/A,#N/A,TRUE,"Proyecto P855"}</definedName>
    <definedName name="equ" localSheetId="0" hidden="1">{#N/A,#N/A,TRUE,"Est. de Fact.";#N/A,#N/A,TRUE,"Capitulo 19";#N/A,#N/A,TRUE,"Proyecto P855"}</definedName>
    <definedName name="equ" localSheetId="6" hidden="1">{#N/A,#N/A,TRUE,"Est. de Fact.";#N/A,#N/A,TRUE,"Capitulo 19";#N/A,#N/A,TRUE,"Proyecto P855"}</definedName>
    <definedName name="equ" localSheetId="16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_1" localSheetId="15" hidden="1">{#N/A,#N/A,TRUE,"Est. de Fact.";#N/A,#N/A,TRUE,"Capitulo 19";#N/A,#N/A,TRUE,"Proyecto P855"}</definedName>
    <definedName name="equ_1" localSheetId="25" hidden="1">{#N/A,#N/A,TRUE,"Est. de Fact.";#N/A,#N/A,TRUE,"Capitulo 19";#N/A,#N/A,TRUE,"Proyecto P855"}</definedName>
    <definedName name="equ_1" localSheetId="24" hidden="1">{#N/A,#N/A,TRUE,"Est. de Fact.";#N/A,#N/A,TRUE,"Capitulo 19";#N/A,#N/A,TRUE,"Proyecto P855"}</definedName>
    <definedName name="equ_1" localSheetId="26" hidden="1">{#N/A,#N/A,TRUE,"Est. de Fact.";#N/A,#N/A,TRUE,"Capitulo 19";#N/A,#N/A,TRUE,"Proyecto P855"}</definedName>
    <definedName name="equ_1" localSheetId="1" hidden="1">{#N/A,#N/A,TRUE,"Est. de Fact.";#N/A,#N/A,TRUE,"Capitulo 19";#N/A,#N/A,TRUE,"Proyecto P855"}</definedName>
    <definedName name="equ_1" localSheetId="4" hidden="1">{#N/A,#N/A,TRUE,"Est. de Fact.";#N/A,#N/A,TRUE,"Capitulo 19";#N/A,#N/A,TRUE,"Proyecto P855"}</definedName>
    <definedName name="equ_1" localSheetId="2" hidden="1">{#N/A,#N/A,TRUE,"Est. de Fact.";#N/A,#N/A,TRUE,"Capitulo 19";#N/A,#N/A,TRUE,"Proyecto P855"}</definedName>
    <definedName name="equ_1" localSheetId="0" hidden="1">{#N/A,#N/A,TRUE,"Est. de Fact.";#N/A,#N/A,TRUE,"Capitulo 19";#N/A,#N/A,TRUE,"Proyecto P855"}</definedName>
    <definedName name="equ_1" localSheetId="6" hidden="1">{#N/A,#N/A,TRUE,"Est. de Fact.";#N/A,#N/A,TRUE,"Capitulo 19";#N/A,#N/A,TRUE,"Proyecto P855"}</definedName>
    <definedName name="equ_1" localSheetId="16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localSheetId="15" hidden="1">{#N/A,#N/A,TRUE,"Est. de Fact.";#N/A,#N/A,TRUE,"Capitulo 19";#N/A,#N/A,TRUE,"Proyecto P855"}</definedName>
    <definedName name="equ_2" localSheetId="25" hidden="1">{#N/A,#N/A,TRUE,"Est. de Fact.";#N/A,#N/A,TRUE,"Capitulo 19";#N/A,#N/A,TRUE,"Proyecto P855"}</definedName>
    <definedName name="equ_2" localSheetId="24" hidden="1">{#N/A,#N/A,TRUE,"Est. de Fact.";#N/A,#N/A,TRUE,"Capitulo 19";#N/A,#N/A,TRUE,"Proyecto P855"}</definedName>
    <definedName name="equ_2" localSheetId="26" hidden="1">{#N/A,#N/A,TRUE,"Est. de Fact.";#N/A,#N/A,TRUE,"Capitulo 19";#N/A,#N/A,TRUE,"Proyecto P855"}</definedName>
    <definedName name="equ_2" localSheetId="1" hidden="1">{#N/A,#N/A,TRUE,"Est. de Fact.";#N/A,#N/A,TRUE,"Capitulo 19";#N/A,#N/A,TRUE,"Proyecto P855"}</definedName>
    <definedName name="equ_2" localSheetId="4" hidden="1">{#N/A,#N/A,TRUE,"Est. de Fact.";#N/A,#N/A,TRUE,"Capitulo 19";#N/A,#N/A,TRUE,"Proyecto P855"}</definedName>
    <definedName name="equ_2" localSheetId="2" hidden="1">{#N/A,#N/A,TRUE,"Est. de Fact.";#N/A,#N/A,TRUE,"Capitulo 19";#N/A,#N/A,TRUE,"Proyecto P855"}</definedName>
    <definedName name="equ_2" localSheetId="0" hidden="1">{#N/A,#N/A,TRUE,"Est. de Fact.";#N/A,#N/A,TRUE,"Capitulo 19";#N/A,#N/A,TRUE,"Proyecto P855"}</definedName>
    <definedName name="equ_2" localSheetId="6" hidden="1">{#N/A,#N/A,TRUE,"Est. de Fact.";#N/A,#N/A,TRUE,"Capitulo 19";#N/A,#N/A,TRUE,"Proyecto P855"}</definedName>
    <definedName name="equ_2" localSheetId="16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_3" localSheetId="15" hidden="1">{#N/A,#N/A,TRUE,"Est. de Fact.";#N/A,#N/A,TRUE,"Capitulo 19";#N/A,#N/A,TRUE,"Proyecto P855"}</definedName>
    <definedName name="equ_3" localSheetId="25" hidden="1">{#N/A,#N/A,TRUE,"Est. de Fact.";#N/A,#N/A,TRUE,"Capitulo 19";#N/A,#N/A,TRUE,"Proyecto P855"}</definedName>
    <definedName name="equ_3" localSheetId="24" hidden="1">{#N/A,#N/A,TRUE,"Est. de Fact.";#N/A,#N/A,TRUE,"Capitulo 19";#N/A,#N/A,TRUE,"Proyecto P855"}</definedName>
    <definedName name="equ_3" localSheetId="26" hidden="1">{#N/A,#N/A,TRUE,"Est. de Fact.";#N/A,#N/A,TRUE,"Capitulo 19";#N/A,#N/A,TRUE,"Proyecto P855"}</definedName>
    <definedName name="equ_3" localSheetId="1" hidden="1">{#N/A,#N/A,TRUE,"Est. de Fact.";#N/A,#N/A,TRUE,"Capitulo 19";#N/A,#N/A,TRUE,"Proyecto P855"}</definedName>
    <definedName name="equ_3" localSheetId="4" hidden="1">{#N/A,#N/A,TRUE,"Est. de Fact.";#N/A,#N/A,TRUE,"Capitulo 19";#N/A,#N/A,TRUE,"Proyecto P855"}</definedName>
    <definedName name="equ_3" localSheetId="2" hidden="1">{#N/A,#N/A,TRUE,"Est. de Fact.";#N/A,#N/A,TRUE,"Capitulo 19";#N/A,#N/A,TRUE,"Proyecto P855"}</definedName>
    <definedName name="equ_3" localSheetId="0" hidden="1">{#N/A,#N/A,TRUE,"Est. de Fact.";#N/A,#N/A,TRUE,"Capitulo 19";#N/A,#N/A,TRUE,"Proyecto P855"}</definedName>
    <definedName name="equ_3" localSheetId="6" hidden="1">{#N/A,#N/A,TRUE,"Est. de Fact.";#N/A,#N/A,TRUE,"Capitulo 19";#N/A,#N/A,TRUE,"Proyecto P855"}</definedName>
    <definedName name="equ_3" localSheetId="16" hidden="1">{#N/A,#N/A,TRUE,"Est. de Fact.";#N/A,#N/A,TRUE,"Capitulo 19";#N/A,#N/A,TRUE,"Proyecto P855"}</definedName>
    <definedName name="equ_3" hidden="1">{#N/A,#N/A,TRUE,"Est. de Fact.";#N/A,#N/A,TRUE,"Capitulo 19";#N/A,#N/A,TRUE,"Proyecto P855"}</definedName>
    <definedName name="equ_4" localSheetId="15" hidden="1">{#N/A,#N/A,TRUE,"Est. de Fact.";#N/A,#N/A,TRUE,"Capitulo 19";#N/A,#N/A,TRUE,"Proyecto P855"}</definedName>
    <definedName name="equ_4" localSheetId="25" hidden="1">{#N/A,#N/A,TRUE,"Est. de Fact.";#N/A,#N/A,TRUE,"Capitulo 19";#N/A,#N/A,TRUE,"Proyecto P855"}</definedName>
    <definedName name="equ_4" localSheetId="24" hidden="1">{#N/A,#N/A,TRUE,"Est. de Fact.";#N/A,#N/A,TRUE,"Capitulo 19";#N/A,#N/A,TRUE,"Proyecto P855"}</definedName>
    <definedName name="equ_4" localSheetId="26" hidden="1">{#N/A,#N/A,TRUE,"Est. de Fact.";#N/A,#N/A,TRUE,"Capitulo 19";#N/A,#N/A,TRUE,"Proyecto P855"}</definedName>
    <definedName name="equ_4" localSheetId="1" hidden="1">{#N/A,#N/A,TRUE,"Est. de Fact.";#N/A,#N/A,TRUE,"Capitulo 19";#N/A,#N/A,TRUE,"Proyecto P855"}</definedName>
    <definedName name="equ_4" localSheetId="4" hidden="1">{#N/A,#N/A,TRUE,"Est. de Fact.";#N/A,#N/A,TRUE,"Capitulo 19";#N/A,#N/A,TRUE,"Proyecto P855"}</definedName>
    <definedName name="equ_4" localSheetId="2" hidden="1">{#N/A,#N/A,TRUE,"Est. de Fact.";#N/A,#N/A,TRUE,"Capitulo 19";#N/A,#N/A,TRUE,"Proyecto P855"}</definedName>
    <definedName name="equ_4" localSheetId="0" hidden="1">{#N/A,#N/A,TRUE,"Est. de Fact.";#N/A,#N/A,TRUE,"Capitulo 19";#N/A,#N/A,TRUE,"Proyecto P855"}</definedName>
    <definedName name="equ_4" localSheetId="6" hidden="1">{#N/A,#N/A,TRUE,"Est. de Fact.";#N/A,#N/A,TRUE,"Capitulo 19";#N/A,#N/A,TRUE,"Proyecto P855"}</definedName>
    <definedName name="equ_4" localSheetId="16" hidden="1">{#N/A,#N/A,TRUE,"Est. de Fact.";#N/A,#N/A,TRUE,"Capitulo 19";#N/A,#N/A,TRUE,"Proyecto P855"}</definedName>
    <definedName name="equ_4" hidden="1">{#N/A,#N/A,TRUE,"Est. de Fact.";#N/A,#N/A,TRUE,"Capitulo 19";#N/A,#N/A,TRUE,"Proyecto P855"}</definedName>
    <definedName name="equ_5" localSheetId="15" hidden="1">{#N/A,#N/A,TRUE,"Est. de Fact.";#N/A,#N/A,TRUE,"Capitulo 19";#N/A,#N/A,TRUE,"Proyecto P855"}</definedName>
    <definedName name="equ_5" localSheetId="25" hidden="1">{#N/A,#N/A,TRUE,"Est. de Fact.";#N/A,#N/A,TRUE,"Capitulo 19";#N/A,#N/A,TRUE,"Proyecto P855"}</definedName>
    <definedName name="equ_5" localSheetId="24" hidden="1">{#N/A,#N/A,TRUE,"Est. de Fact.";#N/A,#N/A,TRUE,"Capitulo 19";#N/A,#N/A,TRUE,"Proyecto P855"}</definedName>
    <definedName name="equ_5" localSheetId="26" hidden="1">{#N/A,#N/A,TRUE,"Est. de Fact.";#N/A,#N/A,TRUE,"Capitulo 19";#N/A,#N/A,TRUE,"Proyecto P855"}</definedName>
    <definedName name="equ_5" localSheetId="1" hidden="1">{#N/A,#N/A,TRUE,"Est. de Fact.";#N/A,#N/A,TRUE,"Capitulo 19";#N/A,#N/A,TRUE,"Proyecto P855"}</definedName>
    <definedName name="equ_5" localSheetId="4" hidden="1">{#N/A,#N/A,TRUE,"Est. de Fact.";#N/A,#N/A,TRUE,"Capitulo 19";#N/A,#N/A,TRUE,"Proyecto P855"}</definedName>
    <definedName name="equ_5" localSheetId="2" hidden="1">{#N/A,#N/A,TRUE,"Est. de Fact.";#N/A,#N/A,TRUE,"Capitulo 19";#N/A,#N/A,TRUE,"Proyecto P855"}</definedName>
    <definedName name="equ_5" localSheetId="0" hidden="1">{#N/A,#N/A,TRUE,"Est. de Fact.";#N/A,#N/A,TRUE,"Capitulo 19";#N/A,#N/A,TRUE,"Proyecto P855"}</definedName>
    <definedName name="equ_5" localSheetId="6" hidden="1">{#N/A,#N/A,TRUE,"Est. de Fact.";#N/A,#N/A,TRUE,"Capitulo 19";#N/A,#N/A,TRUE,"Proyecto P855"}</definedName>
    <definedName name="equ_5" localSheetId="16" hidden="1">{#N/A,#N/A,TRUE,"Est. de Fact.";#N/A,#N/A,TRUE,"Capitulo 19";#N/A,#N/A,TRUE,"Proyecto P855"}</definedName>
    <definedName name="equ_5" hidden="1">{#N/A,#N/A,TRUE,"Est. de Fact.";#N/A,#N/A,TRUE,"Capitulo 19";#N/A,#N/A,TRUE,"Proyecto P855"}</definedName>
    <definedName name="equi" localSheetId="15" hidden="1">{#N/A,#N/A,FALSE,"Total_OC015";#N/A,#N/A,FALSE,"ADMIN";#N/A,#N/A,FALSE,"PROCES";#N/A,#N/A,FALSE,"mecan";#N/A,#N/A,FALSE,"civil";#N/A,#N/A,FALSE,"CAÑER";#N/A,#N/A,FALSE,"ELEC";#N/A,#N/A,FALSE,"INSTR"}</definedName>
    <definedName name="equi" localSheetId="25" hidden="1">{#N/A,#N/A,FALSE,"Total_OC015";#N/A,#N/A,FALSE,"ADMIN";#N/A,#N/A,FALSE,"PROCES";#N/A,#N/A,FALSE,"mecan";#N/A,#N/A,FALSE,"civil";#N/A,#N/A,FALSE,"CAÑER";#N/A,#N/A,FALSE,"ELEC";#N/A,#N/A,FALSE,"INSTR"}</definedName>
    <definedName name="equi" localSheetId="24" hidden="1">{#N/A,#N/A,FALSE,"Total_OC015";#N/A,#N/A,FALSE,"ADMIN";#N/A,#N/A,FALSE,"PROCES";#N/A,#N/A,FALSE,"mecan";#N/A,#N/A,FALSE,"civil";#N/A,#N/A,FALSE,"CAÑER";#N/A,#N/A,FALSE,"ELEC";#N/A,#N/A,FALSE,"INSTR"}</definedName>
    <definedName name="equi" localSheetId="26" hidden="1">{#N/A,#N/A,FALSE,"Total_OC015";#N/A,#N/A,FALSE,"ADMIN";#N/A,#N/A,FALSE,"PROCES";#N/A,#N/A,FALSE,"mecan";#N/A,#N/A,FALSE,"civil";#N/A,#N/A,FALSE,"CAÑER";#N/A,#N/A,FALSE,"ELEC";#N/A,#N/A,FALSE,"INSTR"}</definedName>
    <definedName name="equi" localSheetId="1" hidden="1">{#N/A,#N/A,FALSE,"Total_OC015";#N/A,#N/A,FALSE,"ADMIN";#N/A,#N/A,FALSE,"PROCES";#N/A,#N/A,FALSE,"mecan";#N/A,#N/A,FALSE,"civil";#N/A,#N/A,FALSE,"CAÑER";#N/A,#N/A,FALSE,"ELEC";#N/A,#N/A,FALSE,"INSTR"}</definedName>
    <definedName name="equi" localSheetId="4" hidden="1">{#N/A,#N/A,FALSE,"Total_OC015";#N/A,#N/A,FALSE,"ADMIN";#N/A,#N/A,FALSE,"PROCES";#N/A,#N/A,FALSE,"mecan";#N/A,#N/A,FALSE,"civil";#N/A,#N/A,FALSE,"CAÑER";#N/A,#N/A,FALSE,"ELEC";#N/A,#N/A,FALSE,"INSTR"}</definedName>
    <definedName name="equi" localSheetId="2" hidden="1">{#N/A,#N/A,FALSE,"Total_OC015";#N/A,#N/A,FALSE,"ADMIN";#N/A,#N/A,FALSE,"PROCES";#N/A,#N/A,FALSE,"mecan";#N/A,#N/A,FALSE,"civil";#N/A,#N/A,FALSE,"CAÑER";#N/A,#N/A,FALSE,"ELEC";#N/A,#N/A,FALSE,"INSTR"}</definedName>
    <definedName name="equi" localSheetId="0" hidden="1">{#N/A,#N/A,FALSE,"Total_OC015";#N/A,#N/A,FALSE,"ADMIN";#N/A,#N/A,FALSE,"PROCES";#N/A,#N/A,FALSE,"mecan";#N/A,#N/A,FALSE,"civil";#N/A,#N/A,FALSE,"CAÑER";#N/A,#N/A,FALSE,"ELEC";#N/A,#N/A,FALSE,"INSTR"}</definedName>
    <definedName name="equi" localSheetId="6" hidden="1">{#N/A,#N/A,FALSE,"Total_OC015";#N/A,#N/A,FALSE,"ADMIN";#N/A,#N/A,FALSE,"PROCES";#N/A,#N/A,FALSE,"mecan";#N/A,#N/A,FALSE,"civil";#N/A,#N/A,FALSE,"CAÑER";#N/A,#N/A,FALSE,"ELEC";#N/A,#N/A,FALSE,"INSTR"}</definedName>
    <definedName name="equi" localSheetId="16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localSheetId="15" hidden="1">{#N/A,#N/A,FALSE,"Total_OC015";#N/A,#N/A,FALSE,"ADMIN";#N/A,#N/A,FALSE,"PROCES";#N/A,#N/A,FALSE,"mecan";#N/A,#N/A,FALSE,"civil";#N/A,#N/A,FALSE,"CAÑER";#N/A,#N/A,FALSE,"ELEC";#N/A,#N/A,FALSE,"INSTR"}</definedName>
    <definedName name="equi_1" localSheetId="25" hidden="1">{#N/A,#N/A,FALSE,"Total_OC015";#N/A,#N/A,FALSE,"ADMIN";#N/A,#N/A,FALSE,"PROCES";#N/A,#N/A,FALSE,"mecan";#N/A,#N/A,FALSE,"civil";#N/A,#N/A,FALSE,"CAÑER";#N/A,#N/A,FALSE,"ELEC";#N/A,#N/A,FALSE,"INSTR"}</definedName>
    <definedName name="equi_1" localSheetId="24" hidden="1">{#N/A,#N/A,FALSE,"Total_OC015";#N/A,#N/A,FALSE,"ADMIN";#N/A,#N/A,FALSE,"PROCES";#N/A,#N/A,FALSE,"mecan";#N/A,#N/A,FALSE,"civil";#N/A,#N/A,FALSE,"CAÑER";#N/A,#N/A,FALSE,"ELEC";#N/A,#N/A,FALSE,"INSTR"}</definedName>
    <definedName name="equi_1" localSheetId="26" hidden="1">{#N/A,#N/A,FALSE,"Total_OC015";#N/A,#N/A,FALSE,"ADMIN";#N/A,#N/A,FALSE,"PROCES";#N/A,#N/A,FALSE,"mecan";#N/A,#N/A,FALSE,"civil";#N/A,#N/A,FALSE,"CAÑER";#N/A,#N/A,FALSE,"ELEC";#N/A,#N/A,FALSE,"INSTR"}</definedName>
    <definedName name="equi_1" localSheetId="1" hidden="1">{#N/A,#N/A,FALSE,"Total_OC015";#N/A,#N/A,FALSE,"ADMIN";#N/A,#N/A,FALSE,"PROCES";#N/A,#N/A,FALSE,"mecan";#N/A,#N/A,FALSE,"civil";#N/A,#N/A,FALSE,"CAÑER";#N/A,#N/A,FALSE,"ELEC";#N/A,#N/A,FALSE,"INSTR"}</definedName>
    <definedName name="equi_1" localSheetId="4" hidden="1">{#N/A,#N/A,FALSE,"Total_OC015";#N/A,#N/A,FALSE,"ADMIN";#N/A,#N/A,FALSE,"PROCES";#N/A,#N/A,FALSE,"mecan";#N/A,#N/A,FALSE,"civil";#N/A,#N/A,FALSE,"CAÑER";#N/A,#N/A,FALSE,"ELEC";#N/A,#N/A,FALSE,"INSTR"}</definedName>
    <definedName name="equi_1" localSheetId="2" hidden="1">{#N/A,#N/A,FALSE,"Total_OC015";#N/A,#N/A,FALSE,"ADMIN";#N/A,#N/A,FALSE,"PROCES";#N/A,#N/A,FALSE,"mecan";#N/A,#N/A,FALSE,"civil";#N/A,#N/A,FALSE,"CAÑER";#N/A,#N/A,FALSE,"ELEC";#N/A,#N/A,FALSE,"INSTR"}</definedName>
    <definedName name="equi_1" localSheetId="0" hidden="1">{#N/A,#N/A,FALSE,"Total_OC015";#N/A,#N/A,FALSE,"ADMIN";#N/A,#N/A,FALSE,"PROCES";#N/A,#N/A,FALSE,"mecan";#N/A,#N/A,FALSE,"civil";#N/A,#N/A,FALSE,"CAÑER";#N/A,#N/A,FALSE,"ELEC";#N/A,#N/A,FALSE,"INSTR"}</definedName>
    <definedName name="equi_1" localSheetId="6" hidden="1">{#N/A,#N/A,FALSE,"Total_OC015";#N/A,#N/A,FALSE,"ADMIN";#N/A,#N/A,FALSE,"PROCES";#N/A,#N/A,FALSE,"mecan";#N/A,#N/A,FALSE,"civil";#N/A,#N/A,FALSE,"CAÑER";#N/A,#N/A,FALSE,"ELEC";#N/A,#N/A,FALSE,"INSTR"}</definedName>
    <definedName name="equi_1" localSheetId="16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localSheetId="15" hidden="1">{#N/A,#N/A,FALSE,"Total_OC015";#N/A,#N/A,FALSE,"ADMIN";#N/A,#N/A,FALSE,"PROCES";#N/A,#N/A,FALSE,"mecan";#N/A,#N/A,FALSE,"civil";#N/A,#N/A,FALSE,"CAÑER";#N/A,#N/A,FALSE,"ELEC";#N/A,#N/A,FALSE,"INSTR"}</definedName>
    <definedName name="equi_2" localSheetId="25" hidden="1">{#N/A,#N/A,FALSE,"Total_OC015";#N/A,#N/A,FALSE,"ADMIN";#N/A,#N/A,FALSE,"PROCES";#N/A,#N/A,FALSE,"mecan";#N/A,#N/A,FALSE,"civil";#N/A,#N/A,FALSE,"CAÑER";#N/A,#N/A,FALSE,"ELEC";#N/A,#N/A,FALSE,"INSTR"}</definedName>
    <definedName name="equi_2" localSheetId="24" hidden="1">{#N/A,#N/A,FALSE,"Total_OC015";#N/A,#N/A,FALSE,"ADMIN";#N/A,#N/A,FALSE,"PROCES";#N/A,#N/A,FALSE,"mecan";#N/A,#N/A,FALSE,"civil";#N/A,#N/A,FALSE,"CAÑER";#N/A,#N/A,FALSE,"ELEC";#N/A,#N/A,FALSE,"INSTR"}</definedName>
    <definedName name="equi_2" localSheetId="26" hidden="1">{#N/A,#N/A,FALSE,"Total_OC015";#N/A,#N/A,FALSE,"ADMIN";#N/A,#N/A,FALSE,"PROCES";#N/A,#N/A,FALSE,"mecan";#N/A,#N/A,FALSE,"civil";#N/A,#N/A,FALSE,"CAÑER";#N/A,#N/A,FALSE,"ELEC";#N/A,#N/A,FALSE,"INSTR"}</definedName>
    <definedName name="equi_2" localSheetId="1" hidden="1">{#N/A,#N/A,FALSE,"Total_OC015";#N/A,#N/A,FALSE,"ADMIN";#N/A,#N/A,FALSE,"PROCES";#N/A,#N/A,FALSE,"mecan";#N/A,#N/A,FALSE,"civil";#N/A,#N/A,FALSE,"CAÑER";#N/A,#N/A,FALSE,"ELEC";#N/A,#N/A,FALSE,"INSTR"}</definedName>
    <definedName name="equi_2" localSheetId="4" hidden="1">{#N/A,#N/A,FALSE,"Total_OC015";#N/A,#N/A,FALSE,"ADMIN";#N/A,#N/A,FALSE,"PROCES";#N/A,#N/A,FALSE,"mecan";#N/A,#N/A,FALSE,"civil";#N/A,#N/A,FALSE,"CAÑER";#N/A,#N/A,FALSE,"ELEC";#N/A,#N/A,FALSE,"INSTR"}</definedName>
    <definedName name="equi_2" localSheetId="2" hidden="1">{#N/A,#N/A,FALSE,"Total_OC015";#N/A,#N/A,FALSE,"ADMIN";#N/A,#N/A,FALSE,"PROCES";#N/A,#N/A,FALSE,"mecan";#N/A,#N/A,FALSE,"civil";#N/A,#N/A,FALSE,"CAÑER";#N/A,#N/A,FALSE,"ELEC";#N/A,#N/A,FALSE,"INSTR"}</definedName>
    <definedName name="equi_2" localSheetId="0" hidden="1">{#N/A,#N/A,FALSE,"Total_OC015";#N/A,#N/A,FALSE,"ADMIN";#N/A,#N/A,FALSE,"PROCES";#N/A,#N/A,FALSE,"mecan";#N/A,#N/A,FALSE,"civil";#N/A,#N/A,FALSE,"CAÑER";#N/A,#N/A,FALSE,"ELEC";#N/A,#N/A,FALSE,"INSTR"}</definedName>
    <definedName name="equi_2" localSheetId="6" hidden="1">{#N/A,#N/A,FALSE,"Total_OC015";#N/A,#N/A,FALSE,"ADMIN";#N/A,#N/A,FALSE,"PROCES";#N/A,#N/A,FALSE,"mecan";#N/A,#N/A,FALSE,"civil";#N/A,#N/A,FALSE,"CAÑER";#N/A,#N/A,FALSE,"ELEC";#N/A,#N/A,FALSE,"INSTR"}</definedName>
    <definedName name="equi_2" localSheetId="16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_3" localSheetId="15" hidden="1">{#N/A,#N/A,FALSE,"Total_OC015";#N/A,#N/A,FALSE,"ADMIN";#N/A,#N/A,FALSE,"PROCES";#N/A,#N/A,FALSE,"mecan";#N/A,#N/A,FALSE,"civil";#N/A,#N/A,FALSE,"CAÑER";#N/A,#N/A,FALSE,"ELEC";#N/A,#N/A,FALSE,"INSTR"}</definedName>
    <definedName name="equi_3" localSheetId="25" hidden="1">{#N/A,#N/A,FALSE,"Total_OC015";#N/A,#N/A,FALSE,"ADMIN";#N/A,#N/A,FALSE,"PROCES";#N/A,#N/A,FALSE,"mecan";#N/A,#N/A,FALSE,"civil";#N/A,#N/A,FALSE,"CAÑER";#N/A,#N/A,FALSE,"ELEC";#N/A,#N/A,FALSE,"INSTR"}</definedName>
    <definedName name="equi_3" localSheetId="24" hidden="1">{#N/A,#N/A,FALSE,"Total_OC015";#N/A,#N/A,FALSE,"ADMIN";#N/A,#N/A,FALSE,"PROCES";#N/A,#N/A,FALSE,"mecan";#N/A,#N/A,FALSE,"civil";#N/A,#N/A,FALSE,"CAÑER";#N/A,#N/A,FALSE,"ELEC";#N/A,#N/A,FALSE,"INSTR"}</definedName>
    <definedName name="equi_3" localSheetId="26" hidden="1">{#N/A,#N/A,FALSE,"Total_OC015";#N/A,#N/A,FALSE,"ADMIN";#N/A,#N/A,FALSE,"PROCES";#N/A,#N/A,FALSE,"mecan";#N/A,#N/A,FALSE,"civil";#N/A,#N/A,FALSE,"CAÑER";#N/A,#N/A,FALSE,"ELEC";#N/A,#N/A,FALSE,"INSTR"}</definedName>
    <definedName name="equi_3" localSheetId="1" hidden="1">{#N/A,#N/A,FALSE,"Total_OC015";#N/A,#N/A,FALSE,"ADMIN";#N/A,#N/A,FALSE,"PROCES";#N/A,#N/A,FALSE,"mecan";#N/A,#N/A,FALSE,"civil";#N/A,#N/A,FALSE,"CAÑER";#N/A,#N/A,FALSE,"ELEC";#N/A,#N/A,FALSE,"INSTR"}</definedName>
    <definedName name="equi_3" localSheetId="4" hidden="1">{#N/A,#N/A,FALSE,"Total_OC015";#N/A,#N/A,FALSE,"ADMIN";#N/A,#N/A,FALSE,"PROCES";#N/A,#N/A,FALSE,"mecan";#N/A,#N/A,FALSE,"civil";#N/A,#N/A,FALSE,"CAÑER";#N/A,#N/A,FALSE,"ELEC";#N/A,#N/A,FALSE,"INSTR"}</definedName>
    <definedName name="equi_3" localSheetId="2" hidden="1">{#N/A,#N/A,FALSE,"Total_OC015";#N/A,#N/A,FALSE,"ADMIN";#N/A,#N/A,FALSE,"PROCES";#N/A,#N/A,FALSE,"mecan";#N/A,#N/A,FALSE,"civil";#N/A,#N/A,FALSE,"CAÑER";#N/A,#N/A,FALSE,"ELEC";#N/A,#N/A,FALSE,"INSTR"}</definedName>
    <definedName name="equi_3" localSheetId="0" hidden="1">{#N/A,#N/A,FALSE,"Total_OC015";#N/A,#N/A,FALSE,"ADMIN";#N/A,#N/A,FALSE,"PROCES";#N/A,#N/A,FALSE,"mecan";#N/A,#N/A,FALSE,"civil";#N/A,#N/A,FALSE,"CAÑER";#N/A,#N/A,FALSE,"ELEC";#N/A,#N/A,FALSE,"INSTR"}</definedName>
    <definedName name="equi_3" localSheetId="6" hidden="1">{#N/A,#N/A,FALSE,"Total_OC015";#N/A,#N/A,FALSE,"ADMIN";#N/A,#N/A,FALSE,"PROCES";#N/A,#N/A,FALSE,"mecan";#N/A,#N/A,FALSE,"civil";#N/A,#N/A,FALSE,"CAÑER";#N/A,#N/A,FALSE,"ELEC";#N/A,#N/A,FALSE,"INSTR"}</definedName>
    <definedName name="equi_3" localSheetId="16" hidden="1">{#N/A,#N/A,FALSE,"Total_OC015";#N/A,#N/A,FALSE,"ADMIN";#N/A,#N/A,FALSE,"PROCES";#N/A,#N/A,FALSE,"mecan";#N/A,#N/A,FALSE,"civil";#N/A,#N/A,FALSE,"CAÑER";#N/A,#N/A,FALSE,"ELEC";#N/A,#N/A,FALSE,"INSTR"}</definedName>
    <definedName name="equi_3" hidden="1">{#N/A,#N/A,FALSE,"Total_OC015";#N/A,#N/A,FALSE,"ADMIN";#N/A,#N/A,FALSE,"PROCES";#N/A,#N/A,FALSE,"mecan";#N/A,#N/A,FALSE,"civil";#N/A,#N/A,FALSE,"CAÑER";#N/A,#N/A,FALSE,"ELEC";#N/A,#N/A,FALSE,"INSTR"}</definedName>
    <definedName name="equi_4" localSheetId="15" hidden="1">{#N/A,#N/A,FALSE,"Total_OC015";#N/A,#N/A,FALSE,"ADMIN";#N/A,#N/A,FALSE,"PROCES";#N/A,#N/A,FALSE,"mecan";#N/A,#N/A,FALSE,"civil";#N/A,#N/A,FALSE,"CAÑER";#N/A,#N/A,FALSE,"ELEC";#N/A,#N/A,FALSE,"INSTR"}</definedName>
    <definedName name="equi_4" localSheetId="25" hidden="1">{#N/A,#N/A,FALSE,"Total_OC015";#N/A,#N/A,FALSE,"ADMIN";#N/A,#N/A,FALSE,"PROCES";#N/A,#N/A,FALSE,"mecan";#N/A,#N/A,FALSE,"civil";#N/A,#N/A,FALSE,"CAÑER";#N/A,#N/A,FALSE,"ELEC";#N/A,#N/A,FALSE,"INSTR"}</definedName>
    <definedName name="equi_4" localSheetId="24" hidden="1">{#N/A,#N/A,FALSE,"Total_OC015";#N/A,#N/A,FALSE,"ADMIN";#N/A,#N/A,FALSE,"PROCES";#N/A,#N/A,FALSE,"mecan";#N/A,#N/A,FALSE,"civil";#N/A,#N/A,FALSE,"CAÑER";#N/A,#N/A,FALSE,"ELEC";#N/A,#N/A,FALSE,"INSTR"}</definedName>
    <definedName name="equi_4" localSheetId="26" hidden="1">{#N/A,#N/A,FALSE,"Total_OC015";#N/A,#N/A,FALSE,"ADMIN";#N/A,#N/A,FALSE,"PROCES";#N/A,#N/A,FALSE,"mecan";#N/A,#N/A,FALSE,"civil";#N/A,#N/A,FALSE,"CAÑER";#N/A,#N/A,FALSE,"ELEC";#N/A,#N/A,FALSE,"INSTR"}</definedName>
    <definedName name="equi_4" localSheetId="1" hidden="1">{#N/A,#N/A,FALSE,"Total_OC015";#N/A,#N/A,FALSE,"ADMIN";#N/A,#N/A,FALSE,"PROCES";#N/A,#N/A,FALSE,"mecan";#N/A,#N/A,FALSE,"civil";#N/A,#N/A,FALSE,"CAÑER";#N/A,#N/A,FALSE,"ELEC";#N/A,#N/A,FALSE,"INSTR"}</definedName>
    <definedName name="equi_4" localSheetId="4" hidden="1">{#N/A,#N/A,FALSE,"Total_OC015";#N/A,#N/A,FALSE,"ADMIN";#N/A,#N/A,FALSE,"PROCES";#N/A,#N/A,FALSE,"mecan";#N/A,#N/A,FALSE,"civil";#N/A,#N/A,FALSE,"CAÑER";#N/A,#N/A,FALSE,"ELEC";#N/A,#N/A,FALSE,"INSTR"}</definedName>
    <definedName name="equi_4" localSheetId="2" hidden="1">{#N/A,#N/A,FALSE,"Total_OC015";#N/A,#N/A,FALSE,"ADMIN";#N/A,#N/A,FALSE,"PROCES";#N/A,#N/A,FALSE,"mecan";#N/A,#N/A,FALSE,"civil";#N/A,#N/A,FALSE,"CAÑER";#N/A,#N/A,FALSE,"ELEC";#N/A,#N/A,FALSE,"INSTR"}</definedName>
    <definedName name="equi_4" localSheetId="0" hidden="1">{#N/A,#N/A,FALSE,"Total_OC015";#N/A,#N/A,FALSE,"ADMIN";#N/A,#N/A,FALSE,"PROCES";#N/A,#N/A,FALSE,"mecan";#N/A,#N/A,FALSE,"civil";#N/A,#N/A,FALSE,"CAÑER";#N/A,#N/A,FALSE,"ELEC";#N/A,#N/A,FALSE,"INSTR"}</definedName>
    <definedName name="equi_4" localSheetId="6" hidden="1">{#N/A,#N/A,FALSE,"Total_OC015";#N/A,#N/A,FALSE,"ADMIN";#N/A,#N/A,FALSE,"PROCES";#N/A,#N/A,FALSE,"mecan";#N/A,#N/A,FALSE,"civil";#N/A,#N/A,FALSE,"CAÑER";#N/A,#N/A,FALSE,"ELEC";#N/A,#N/A,FALSE,"INSTR"}</definedName>
    <definedName name="equi_4" localSheetId="16" hidden="1">{#N/A,#N/A,FALSE,"Total_OC015";#N/A,#N/A,FALSE,"ADMIN";#N/A,#N/A,FALSE,"PROCES";#N/A,#N/A,FALSE,"mecan";#N/A,#N/A,FALSE,"civil";#N/A,#N/A,FALSE,"CAÑER";#N/A,#N/A,FALSE,"ELEC";#N/A,#N/A,FALSE,"INSTR"}</definedName>
    <definedName name="equi_4" hidden="1">{#N/A,#N/A,FALSE,"Total_OC015";#N/A,#N/A,FALSE,"ADMIN";#N/A,#N/A,FALSE,"PROCES";#N/A,#N/A,FALSE,"mecan";#N/A,#N/A,FALSE,"civil";#N/A,#N/A,FALSE,"CAÑER";#N/A,#N/A,FALSE,"ELEC";#N/A,#N/A,FALSE,"INSTR"}</definedName>
    <definedName name="equi_5" localSheetId="15" hidden="1">{#N/A,#N/A,FALSE,"Total_OC015";#N/A,#N/A,FALSE,"ADMIN";#N/A,#N/A,FALSE,"PROCES";#N/A,#N/A,FALSE,"mecan";#N/A,#N/A,FALSE,"civil";#N/A,#N/A,FALSE,"CAÑER";#N/A,#N/A,FALSE,"ELEC";#N/A,#N/A,FALSE,"INSTR"}</definedName>
    <definedName name="equi_5" localSheetId="25" hidden="1">{#N/A,#N/A,FALSE,"Total_OC015";#N/A,#N/A,FALSE,"ADMIN";#N/A,#N/A,FALSE,"PROCES";#N/A,#N/A,FALSE,"mecan";#N/A,#N/A,FALSE,"civil";#N/A,#N/A,FALSE,"CAÑER";#N/A,#N/A,FALSE,"ELEC";#N/A,#N/A,FALSE,"INSTR"}</definedName>
    <definedName name="equi_5" localSheetId="24" hidden="1">{#N/A,#N/A,FALSE,"Total_OC015";#N/A,#N/A,FALSE,"ADMIN";#N/A,#N/A,FALSE,"PROCES";#N/A,#N/A,FALSE,"mecan";#N/A,#N/A,FALSE,"civil";#N/A,#N/A,FALSE,"CAÑER";#N/A,#N/A,FALSE,"ELEC";#N/A,#N/A,FALSE,"INSTR"}</definedName>
    <definedName name="equi_5" localSheetId="26" hidden="1">{#N/A,#N/A,FALSE,"Total_OC015";#N/A,#N/A,FALSE,"ADMIN";#N/A,#N/A,FALSE,"PROCES";#N/A,#N/A,FALSE,"mecan";#N/A,#N/A,FALSE,"civil";#N/A,#N/A,FALSE,"CAÑER";#N/A,#N/A,FALSE,"ELEC";#N/A,#N/A,FALSE,"INSTR"}</definedName>
    <definedName name="equi_5" localSheetId="1" hidden="1">{#N/A,#N/A,FALSE,"Total_OC015";#N/A,#N/A,FALSE,"ADMIN";#N/A,#N/A,FALSE,"PROCES";#N/A,#N/A,FALSE,"mecan";#N/A,#N/A,FALSE,"civil";#N/A,#N/A,FALSE,"CAÑER";#N/A,#N/A,FALSE,"ELEC";#N/A,#N/A,FALSE,"INSTR"}</definedName>
    <definedName name="equi_5" localSheetId="4" hidden="1">{#N/A,#N/A,FALSE,"Total_OC015";#N/A,#N/A,FALSE,"ADMIN";#N/A,#N/A,FALSE,"PROCES";#N/A,#N/A,FALSE,"mecan";#N/A,#N/A,FALSE,"civil";#N/A,#N/A,FALSE,"CAÑER";#N/A,#N/A,FALSE,"ELEC";#N/A,#N/A,FALSE,"INSTR"}</definedName>
    <definedName name="equi_5" localSheetId="2" hidden="1">{#N/A,#N/A,FALSE,"Total_OC015";#N/A,#N/A,FALSE,"ADMIN";#N/A,#N/A,FALSE,"PROCES";#N/A,#N/A,FALSE,"mecan";#N/A,#N/A,FALSE,"civil";#N/A,#N/A,FALSE,"CAÑER";#N/A,#N/A,FALSE,"ELEC";#N/A,#N/A,FALSE,"INSTR"}</definedName>
    <definedName name="equi_5" localSheetId="0" hidden="1">{#N/A,#N/A,FALSE,"Total_OC015";#N/A,#N/A,FALSE,"ADMIN";#N/A,#N/A,FALSE,"PROCES";#N/A,#N/A,FALSE,"mecan";#N/A,#N/A,FALSE,"civil";#N/A,#N/A,FALSE,"CAÑER";#N/A,#N/A,FALSE,"ELEC";#N/A,#N/A,FALSE,"INSTR"}</definedName>
    <definedName name="equi_5" localSheetId="6" hidden="1">{#N/A,#N/A,FALSE,"Total_OC015";#N/A,#N/A,FALSE,"ADMIN";#N/A,#N/A,FALSE,"PROCES";#N/A,#N/A,FALSE,"mecan";#N/A,#N/A,FALSE,"civil";#N/A,#N/A,FALSE,"CAÑER";#N/A,#N/A,FALSE,"ELEC";#N/A,#N/A,FALSE,"INSTR"}</definedName>
    <definedName name="equi_5" localSheetId="16" hidden="1">{#N/A,#N/A,FALSE,"Total_OC015";#N/A,#N/A,FALSE,"ADMIN";#N/A,#N/A,FALSE,"PROCES";#N/A,#N/A,FALSE,"mecan";#N/A,#N/A,FALSE,"civil";#N/A,#N/A,FALSE,"CAÑER";#N/A,#N/A,FALSE,"ELEC";#N/A,#N/A,FALSE,"INSTR"}</definedName>
    <definedName name="equi_5" hidden="1">{#N/A,#N/A,FALSE,"Total_OC015";#N/A,#N/A,FALSE,"ADMIN";#N/A,#N/A,FALSE,"PROCES";#N/A,#N/A,FALSE,"mecan";#N/A,#N/A,FALSE,"civil";#N/A,#N/A,FALSE,"CAÑER";#N/A,#N/A,FALSE,"ELEC";#N/A,#N/A,FALSE,"INSTR"}</definedName>
    <definedName name="equipos" hidden="1">{#N/A,#N/A,FALSE,"Total_OC015";#N/A,#N/A,FALSE,"ADMIN";#N/A,#N/A,FALSE,"PROCES";#N/A,#N/A,FALSE,"mecan";#N/A,#N/A,FALSE,"civil";#N/A,#N/A,FALSE,"CAÑER";#N/A,#N/A,FALSE,"ELEC";#N/A,#N/A,FALSE,"INSTR"}</definedName>
    <definedName name="equipos_1" localSheetId="15" hidden="1">{#N/A,#N/A,FALSE,"Total_OC015";#N/A,#N/A,FALSE,"ADMIN";#N/A,#N/A,FALSE,"PROCES";#N/A,#N/A,FALSE,"mecan";#N/A,#N/A,FALSE,"civil";#N/A,#N/A,FALSE,"CAÑER";#N/A,#N/A,FALSE,"ELEC";#N/A,#N/A,FALSE,"INSTR"}</definedName>
    <definedName name="equipos_1" localSheetId="25" hidden="1">{#N/A,#N/A,FALSE,"Total_OC015";#N/A,#N/A,FALSE,"ADMIN";#N/A,#N/A,FALSE,"PROCES";#N/A,#N/A,FALSE,"mecan";#N/A,#N/A,FALSE,"civil";#N/A,#N/A,FALSE,"CAÑER";#N/A,#N/A,FALSE,"ELEC";#N/A,#N/A,FALSE,"INSTR"}</definedName>
    <definedName name="equipos_1" localSheetId="24" hidden="1">{#N/A,#N/A,FALSE,"Total_OC015";#N/A,#N/A,FALSE,"ADMIN";#N/A,#N/A,FALSE,"PROCES";#N/A,#N/A,FALSE,"mecan";#N/A,#N/A,FALSE,"civil";#N/A,#N/A,FALSE,"CAÑER";#N/A,#N/A,FALSE,"ELEC";#N/A,#N/A,FALSE,"INSTR"}</definedName>
    <definedName name="equipos_1" localSheetId="26" hidden="1">{#N/A,#N/A,FALSE,"Total_OC015";#N/A,#N/A,FALSE,"ADMIN";#N/A,#N/A,FALSE,"PROCES";#N/A,#N/A,FALSE,"mecan";#N/A,#N/A,FALSE,"civil";#N/A,#N/A,FALSE,"CAÑER";#N/A,#N/A,FALSE,"ELEC";#N/A,#N/A,FALSE,"INSTR"}</definedName>
    <definedName name="equipos_1" localSheetId="1" hidden="1">{#N/A,#N/A,FALSE,"Total_OC015";#N/A,#N/A,FALSE,"ADMIN";#N/A,#N/A,FALSE,"PROCES";#N/A,#N/A,FALSE,"mecan";#N/A,#N/A,FALSE,"civil";#N/A,#N/A,FALSE,"CAÑER";#N/A,#N/A,FALSE,"ELEC";#N/A,#N/A,FALSE,"INSTR"}</definedName>
    <definedName name="equipos_1" localSheetId="4" hidden="1">{#N/A,#N/A,FALSE,"Total_OC015";#N/A,#N/A,FALSE,"ADMIN";#N/A,#N/A,FALSE,"PROCES";#N/A,#N/A,FALSE,"mecan";#N/A,#N/A,FALSE,"civil";#N/A,#N/A,FALSE,"CAÑER";#N/A,#N/A,FALSE,"ELEC";#N/A,#N/A,FALSE,"INSTR"}</definedName>
    <definedName name="equipos_1" localSheetId="2" hidden="1">{#N/A,#N/A,FALSE,"Total_OC015";#N/A,#N/A,FALSE,"ADMIN";#N/A,#N/A,FALSE,"PROCES";#N/A,#N/A,FALSE,"mecan";#N/A,#N/A,FALSE,"civil";#N/A,#N/A,FALSE,"CAÑER";#N/A,#N/A,FALSE,"ELEC";#N/A,#N/A,FALSE,"INSTR"}</definedName>
    <definedName name="equipos_1" localSheetId="0" hidden="1">{#N/A,#N/A,FALSE,"Total_OC015";#N/A,#N/A,FALSE,"ADMIN";#N/A,#N/A,FALSE,"PROCES";#N/A,#N/A,FALSE,"mecan";#N/A,#N/A,FALSE,"civil";#N/A,#N/A,FALSE,"CAÑER";#N/A,#N/A,FALSE,"ELEC";#N/A,#N/A,FALSE,"INSTR"}</definedName>
    <definedName name="equipos_1" localSheetId="6" hidden="1">{#N/A,#N/A,FALSE,"Total_OC015";#N/A,#N/A,FALSE,"ADMIN";#N/A,#N/A,FALSE,"PROCES";#N/A,#N/A,FALSE,"mecan";#N/A,#N/A,FALSE,"civil";#N/A,#N/A,FALSE,"CAÑER";#N/A,#N/A,FALSE,"ELEC";#N/A,#N/A,FALSE,"INSTR"}</definedName>
    <definedName name="equipos_1" localSheetId="16" hidden="1">{#N/A,#N/A,FALSE,"Total_OC015";#N/A,#N/A,FALSE,"ADMIN";#N/A,#N/A,FALSE,"PROCES";#N/A,#N/A,FALSE,"mecan";#N/A,#N/A,FALSE,"civil";#N/A,#N/A,FALSE,"CAÑER";#N/A,#N/A,FALSE,"ELEC";#N/A,#N/A,FALSE,"INSTR"}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pos_2" localSheetId="15" hidden="1">{#N/A,#N/A,FALSE,"Total_OC015";#N/A,#N/A,FALSE,"ADMIN";#N/A,#N/A,FALSE,"PROCES";#N/A,#N/A,FALSE,"mecan";#N/A,#N/A,FALSE,"civil";#N/A,#N/A,FALSE,"CAÑER";#N/A,#N/A,FALSE,"ELEC";#N/A,#N/A,FALSE,"INSTR"}</definedName>
    <definedName name="equipos_2" localSheetId="25" hidden="1">{#N/A,#N/A,FALSE,"Total_OC015";#N/A,#N/A,FALSE,"ADMIN";#N/A,#N/A,FALSE,"PROCES";#N/A,#N/A,FALSE,"mecan";#N/A,#N/A,FALSE,"civil";#N/A,#N/A,FALSE,"CAÑER";#N/A,#N/A,FALSE,"ELEC";#N/A,#N/A,FALSE,"INSTR"}</definedName>
    <definedName name="equipos_2" localSheetId="24" hidden="1">{#N/A,#N/A,FALSE,"Total_OC015";#N/A,#N/A,FALSE,"ADMIN";#N/A,#N/A,FALSE,"PROCES";#N/A,#N/A,FALSE,"mecan";#N/A,#N/A,FALSE,"civil";#N/A,#N/A,FALSE,"CAÑER";#N/A,#N/A,FALSE,"ELEC";#N/A,#N/A,FALSE,"INSTR"}</definedName>
    <definedName name="equipos_2" localSheetId="26" hidden="1">{#N/A,#N/A,FALSE,"Total_OC015";#N/A,#N/A,FALSE,"ADMIN";#N/A,#N/A,FALSE,"PROCES";#N/A,#N/A,FALSE,"mecan";#N/A,#N/A,FALSE,"civil";#N/A,#N/A,FALSE,"CAÑER";#N/A,#N/A,FALSE,"ELEC";#N/A,#N/A,FALSE,"INSTR"}</definedName>
    <definedName name="equipos_2" localSheetId="1" hidden="1">{#N/A,#N/A,FALSE,"Total_OC015";#N/A,#N/A,FALSE,"ADMIN";#N/A,#N/A,FALSE,"PROCES";#N/A,#N/A,FALSE,"mecan";#N/A,#N/A,FALSE,"civil";#N/A,#N/A,FALSE,"CAÑER";#N/A,#N/A,FALSE,"ELEC";#N/A,#N/A,FALSE,"INSTR"}</definedName>
    <definedName name="equipos_2" localSheetId="4" hidden="1">{#N/A,#N/A,FALSE,"Total_OC015";#N/A,#N/A,FALSE,"ADMIN";#N/A,#N/A,FALSE,"PROCES";#N/A,#N/A,FALSE,"mecan";#N/A,#N/A,FALSE,"civil";#N/A,#N/A,FALSE,"CAÑER";#N/A,#N/A,FALSE,"ELEC";#N/A,#N/A,FALSE,"INSTR"}</definedName>
    <definedName name="equipos_2" localSheetId="2" hidden="1">{#N/A,#N/A,FALSE,"Total_OC015";#N/A,#N/A,FALSE,"ADMIN";#N/A,#N/A,FALSE,"PROCES";#N/A,#N/A,FALSE,"mecan";#N/A,#N/A,FALSE,"civil";#N/A,#N/A,FALSE,"CAÑER";#N/A,#N/A,FALSE,"ELEC";#N/A,#N/A,FALSE,"INSTR"}</definedName>
    <definedName name="equipos_2" localSheetId="0" hidden="1">{#N/A,#N/A,FALSE,"Total_OC015";#N/A,#N/A,FALSE,"ADMIN";#N/A,#N/A,FALSE,"PROCES";#N/A,#N/A,FALSE,"mecan";#N/A,#N/A,FALSE,"civil";#N/A,#N/A,FALSE,"CAÑER";#N/A,#N/A,FALSE,"ELEC";#N/A,#N/A,FALSE,"INSTR"}</definedName>
    <definedName name="equipos_2" localSheetId="6" hidden="1">{#N/A,#N/A,FALSE,"Total_OC015";#N/A,#N/A,FALSE,"ADMIN";#N/A,#N/A,FALSE,"PROCES";#N/A,#N/A,FALSE,"mecan";#N/A,#N/A,FALSE,"civil";#N/A,#N/A,FALSE,"CAÑER";#N/A,#N/A,FALSE,"ELEC";#N/A,#N/A,FALSE,"INSTR"}</definedName>
    <definedName name="equipos_2" localSheetId="16" hidden="1">{#N/A,#N/A,FALSE,"Total_OC015";#N/A,#N/A,FALSE,"ADMIN";#N/A,#N/A,FALSE,"PROCES";#N/A,#N/A,FALSE,"mecan";#N/A,#N/A,FALSE,"civil";#N/A,#N/A,FALSE,"CAÑER";#N/A,#N/A,FALSE,"ELEC";#N/A,#N/A,FALSE,"INSTR"}</definedName>
    <definedName name="equipos_2" hidden="1">{#N/A,#N/A,FALSE,"Total_OC015";#N/A,#N/A,FALSE,"ADMIN";#N/A,#N/A,FALSE,"PROCES";#N/A,#N/A,FALSE,"mecan";#N/A,#N/A,FALSE,"civil";#N/A,#N/A,FALSE,"CAÑER";#N/A,#N/A,FALSE,"ELEC";#N/A,#N/A,FALSE,"INSTR"}</definedName>
    <definedName name="equipos_3" localSheetId="15" hidden="1">{#N/A,#N/A,FALSE,"Total_OC015";#N/A,#N/A,FALSE,"ADMIN";#N/A,#N/A,FALSE,"PROCES";#N/A,#N/A,FALSE,"mecan";#N/A,#N/A,FALSE,"civil";#N/A,#N/A,FALSE,"CAÑER";#N/A,#N/A,FALSE,"ELEC";#N/A,#N/A,FALSE,"INSTR"}</definedName>
    <definedName name="equipos_3" localSheetId="25" hidden="1">{#N/A,#N/A,FALSE,"Total_OC015";#N/A,#N/A,FALSE,"ADMIN";#N/A,#N/A,FALSE,"PROCES";#N/A,#N/A,FALSE,"mecan";#N/A,#N/A,FALSE,"civil";#N/A,#N/A,FALSE,"CAÑER";#N/A,#N/A,FALSE,"ELEC";#N/A,#N/A,FALSE,"INSTR"}</definedName>
    <definedName name="equipos_3" localSheetId="24" hidden="1">{#N/A,#N/A,FALSE,"Total_OC015";#N/A,#N/A,FALSE,"ADMIN";#N/A,#N/A,FALSE,"PROCES";#N/A,#N/A,FALSE,"mecan";#N/A,#N/A,FALSE,"civil";#N/A,#N/A,FALSE,"CAÑER";#N/A,#N/A,FALSE,"ELEC";#N/A,#N/A,FALSE,"INSTR"}</definedName>
    <definedName name="equipos_3" localSheetId="26" hidden="1">{#N/A,#N/A,FALSE,"Total_OC015";#N/A,#N/A,FALSE,"ADMIN";#N/A,#N/A,FALSE,"PROCES";#N/A,#N/A,FALSE,"mecan";#N/A,#N/A,FALSE,"civil";#N/A,#N/A,FALSE,"CAÑER";#N/A,#N/A,FALSE,"ELEC";#N/A,#N/A,FALSE,"INSTR"}</definedName>
    <definedName name="equipos_3" localSheetId="1" hidden="1">{#N/A,#N/A,FALSE,"Total_OC015";#N/A,#N/A,FALSE,"ADMIN";#N/A,#N/A,FALSE,"PROCES";#N/A,#N/A,FALSE,"mecan";#N/A,#N/A,FALSE,"civil";#N/A,#N/A,FALSE,"CAÑER";#N/A,#N/A,FALSE,"ELEC";#N/A,#N/A,FALSE,"INSTR"}</definedName>
    <definedName name="equipos_3" localSheetId="4" hidden="1">{#N/A,#N/A,FALSE,"Total_OC015";#N/A,#N/A,FALSE,"ADMIN";#N/A,#N/A,FALSE,"PROCES";#N/A,#N/A,FALSE,"mecan";#N/A,#N/A,FALSE,"civil";#N/A,#N/A,FALSE,"CAÑER";#N/A,#N/A,FALSE,"ELEC";#N/A,#N/A,FALSE,"INSTR"}</definedName>
    <definedName name="equipos_3" localSheetId="2" hidden="1">{#N/A,#N/A,FALSE,"Total_OC015";#N/A,#N/A,FALSE,"ADMIN";#N/A,#N/A,FALSE,"PROCES";#N/A,#N/A,FALSE,"mecan";#N/A,#N/A,FALSE,"civil";#N/A,#N/A,FALSE,"CAÑER";#N/A,#N/A,FALSE,"ELEC";#N/A,#N/A,FALSE,"INSTR"}</definedName>
    <definedName name="equipos_3" localSheetId="0" hidden="1">{#N/A,#N/A,FALSE,"Total_OC015";#N/A,#N/A,FALSE,"ADMIN";#N/A,#N/A,FALSE,"PROCES";#N/A,#N/A,FALSE,"mecan";#N/A,#N/A,FALSE,"civil";#N/A,#N/A,FALSE,"CAÑER";#N/A,#N/A,FALSE,"ELEC";#N/A,#N/A,FALSE,"INSTR"}</definedName>
    <definedName name="equipos_3" localSheetId="6" hidden="1">{#N/A,#N/A,FALSE,"Total_OC015";#N/A,#N/A,FALSE,"ADMIN";#N/A,#N/A,FALSE,"PROCES";#N/A,#N/A,FALSE,"mecan";#N/A,#N/A,FALSE,"civil";#N/A,#N/A,FALSE,"CAÑER";#N/A,#N/A,FALSE,"ELEC";#N/A,#N/A,FALSE,"INSTR"}</definedName>
    <definedName name="equipos_3" localSheetId="16" hidden="1">{#N/A,#N/A,FALSE,"Total_OC015";#N/A,#N/A,FALSE,"ADMIN";#N/A,#N/A,FALSE,"PROCES";#N/A,#N/A,FALSE,"mecan";#N/A,#N/A,FALSE,"civil";#N/A,#N/A,FALSE,"CAÑER";#N/A,#N/A,FALSE,"ELEC";#N/A,#N/A,FALSE,"INSTR"}</definedName>
    <definedName name="equipos_3" hidden="1">{#N/A,#N/A,FALSE,"Total_OC015";#N/A,#N/A,FALSE,"ADMIN";#N/A,#N/A,FALSE,"PROCES";#N/A,#N/A,FALSE,"mecan";#N/A,#N/A,FALSE,"civil";#N/A,#N/A,FALSE,"CAÑER";#N/A,#N/A,FALSE,"ELEC";#N/A,#N/A,FALSE,"INSTR"}</definedName>
    <definedName name="equipos_4" localSheetId="15" hidden="1">{#N/A,#N/A,FALSE,"Total_OC015";#N/A,#N/A,FALSE,"ADMIN";#N/A,#N/A,FALSE,"PROCES";#N/A,#N/A,FALSE,"mecan";#N/A,#N/A,FALSE,"civil";#N/A,#N/A,FALSE,"CAÑER";#N/A,#N/A,FALSE,"ELEC";#N/A,#N/A,FALSE,"INSTR"}</definedName>
    <definedName name="equipos_4" localSheetId="25" hidden="1">{#N/A,#N/A,FALSE,"Total_OC015";#N/A,#N/A,FALSE,"ADMIN";#N/A,#N/A,FALSE,"PROCES";#N/A,#N/A,FALSE,"mecan";#N/A,#N/A,FALSE,"civil";#N/A,#N/A,FALSE,"CAÑER";#N/A,#N/A,FALSE,"ELEC";#N/A,#N/A,FALSE,"INSTR"}</definedName>
    <definedName name="equipos_4" localSheetId="24" hidden="1">{#N/A,#N/A,FALSE,"Total_OC015";#N/A,#N/A,FALSE,"ADMIN";#N/A,#N/A,FALSE,"PROCES";#N/A,#N/A,FALSE,"mecan";#N/A,#N/A,FALSE,"civil";#N/A,#N/A,FALSE,"CAÑER";#N/A,#N/A,FALSE,"ELEC";#N/A,#N/A,FALSE,"INSTR"}</definedName>
    <definedName name="equipos_4" localSheetId="26" hidden="1">{#N/A,#N/A,FALSE,"Total_OC015";#N/A,#N/A,FALSE,"ADMIN";#N/A,#N/A,FALSE,"PROCES";#N/A,#N/A,FALSE,"mecan";#N/A,#N/A,FALSE,"civil";#N/A,#N/A,FALSE,"CAÑER";#N/A,#N/A,FALSE,"ELEC";#N/A,#N/A,FALSE,"INSTR"}</definedName>
    <definedName name="equipos_4" localSheetId="1" hidden="1">{#N/A,#N/A,FALSE,"Total_OC015";#N/A,#N/A,FALSE,"ADMIN";#N/A,#N/A,FALSE,"PROCES";#N/A,#N/A,FALSE,"mecan";#N/A,#N/A,FALSE,"civil";#N/A,#N/A,FALSE,"CAÑER";#N/A,#N/A,FALSE,"ELEC";#N/A,#N/A,FALSE,"INSTR"}</definedName>
    <definedName name="equipos_4" localSheetId="4" hidden="1">{#N/A,#N/A,FALSE,"Total_OC015";#N/A,#N/A,FALSE,"ADMIN";#N/A,#N/A,FALSE,"PROCES";#N/A,#N/A,FALSE,"mecan";#N/A,#N/A,FALSE,"civil";#N/A,#N/A,FALSE,"CAÑER";#N/A,#N/A,FALSE,"ELEC";#N/A,#N/A,FALSE,"INSTR"}</definedName>
    <definedName name="equipos_4" localSheetId="2" hidden="1">{#N/A,#N/A,FALSE,"Total_OC015";#N/A,#N/A,FALSE,"ADMIN";#N/A,#N/A,FALSE,"PROCES";#N/A,#N/A,FALSE,"mecan";#N/A,#N/A,FALSE,"civil";#N/A,#N/A,FALSE,"CAÑER";#N/A,#N/A,FALSE,"ELEC";#N/A,#N/A,FALSE,"INSTR"}</definedName>
    <definedName name="equipos_4" localSheetId="0" hidden="1">{#N/A,#N/A,FALSE,"Total_OC015";#N/A,#N/A,FALSE,"ADMIN";#N/A,#N/A,FALSE,"PROCES";#N/A,#N/A,FALSE,"mecan";#N/A,#N/A,FALSE,"civil";#N/A,#N/A,FALSE,"CAÑER";#N/A,#N/A,FALSE,"ELEC";#N/A,#N/A,FALSE,"INSTR"}</definedName>
    <definedName name="equipos_4" localSheetId="6" hidden="1">{#N/A,#N/A,FALSE,"Total_OC015";#N/A,#N/A,FALSE,"ADMIN";#N/A,#N/A,FALSE,"PROCES";#N/A,#N/A,FALSE,"mecan";#N/A,#N/A,FALSE,"civil";#N/A,#N/A,FALSE,"CAÑER";#N/A,#N/A,FALSE,"ELEC";#N/A,#N/A,FALSE,"INSTR"}</definedName>
    <definedName name="equipos_4" localSheetId="16" hidden="1">{#N/A,#N/A,FALSE,"Total_OC015";#N/A,#N/A,FALSE,"ADMIN";#N/A,#N/A,FALSE,"PROCES";#N/A,#N/A,FALSE,"mecan";#N/A,#N/A,FALSE,"civil";#N/A,#N/A,FALSE,"CAÑER";#N/A,#N/A,FALSE,"ELEC";#N/A,#N/A,FALSE,"INSTR"}</definedName>
    <definedName name="equipos_4" hidden="1">{#N/A,#N/A,FALSE,"Total_OC015";#N/A,#N/A,FALSE,"ADMIN";#N/A,#N/A,FALSE,"PROCES";#N/A,#N/A,FALSE,"mecan";#N/A,#N/A,FALSE,"civil";#N/A,#N/A,FALSE,"CAÑER";#N/A,#N/A,FALSE,"ELEC";#N/A,#N/A,FALSE,"INSTR"}</definedName>
    <definedName name="equipos_5" localSheetId="15" hidden="1">{#N/A,#N/A,FALSE,"Total_OC015";#N/A,#N/A,FALSE,"ADMIN";#N/A,#N/A,FALSE,"PROCES";#N/A,#N/A,FALSE,"mecan";#N/A,#N/A,FALSE,"civil";#N/A,#N/A,FALSE,"CAÑER";#N/A,#N/A,FALSE,"ELEC";#N/A,#N/A,FALSE,"INSTR"}</definedName>
    <definedName name="equipos_5" localSheetId="25" hidden="1">{#N/A,#N/A,FALSE,"Total_OC015";#N/A,#N/A,FALSE,"ADMIN";#N/A,#N/A,FALSE,"PROCES";#N/A,#N/A,FALSE,"mecan";#N/A,#N/A,FALSE,"civil";#N/A,#N/A,FALSE,"CAÑER";#N/A,#N/A,FALSE,"ELEC";#N/A,#N/A,FALSE,"INSTR"}</definedName>
    <definedName name="equipos_5" localSheetId="24" hidden="1">{#N/A,#N/A,FALSE,"Total_OC015";#N/A,#N/A,FALSE,"ADMIN";#N/A,#N/A,FALSE,"PROCES";#N/A,#N/A,FALSE,"mecan";#N/A,#N/A,FALSE,"civil";#N/A,#N/A,FALSE,"CAÑER";#N/A,#N/A,FALSE,"ELEC";#N/A,#N/A,FALSE,"INSTR"}</definedName>
    <definedName name="equipos_5" localSheetId="26" hidden="1">{#N/A,#N/A,FALSE,"Total_OC015";#N/A,#N/A,FALSE,"ADMIN";#N/A,#N/A,FALSE,"PROCES";#N/A,#N/A,FALSE,"mecan";#N/A,#N/A,FALSE,"civil";#N/A,#N/A,FALSE,"CAÑER";#N/A,#N/A,FALSE,"ELEC";#N/A,#N/A,FALSE,"INSTR"}</definedName>
    <definedName name="equipos_5" localSheetId="1" hidden="1">{#N/A,#N/A,FALSE,"Total_OC015";#N/A,#N/A,FALSE,"ADMIN";#N/A,#N/A,FALSE,"PROCES";#N/A,#N/A,FALSE,"mecan";#N/A,#N/A,FALSE,"civil";#N/A,#N/A,FALSE,"CAÑER";#N/A,#N/A,FALSE,"ELEC";#N/A,#N/A,FALSE,"INSTR"}</definedName>
    <definedName name="equipos_5" localSheetId="4" hidden="1">{#N/A,#N/A,FALSE,"Total_OC015";#N/A,#N/A,FALSE,"ADMIN";#N/A,#N/A,FALSE,"PROCES";#N/A,#N/A,FALSE,"mecan";#N/A,#N/A,FALSE,"civil";#N/A,#N/A,FALSE,"CAÑER";#N/A,#N/A,FALSE,"ELEC";#N/A,#N/A,FALSE,"INSTR"}</definedName>
    <definedName name="equipos_5" localSheetId="2" hidden="1">{#N/A,#N/A,FALSE,"Total_OC015";#N/A,#N/A,FALSE,"ADMIN";#N/A,#N/A,FALSE,"PROCES";#N/A,#N/A,FALSE,"mecan";#N/A,#N/A,FALSE,"civil";#N/A,#N/A,FALSE,"CAÑER";#N/A,#N/A,FALSE,"ELEC";#N/A,#N/A,FALSE,"INSTR"}</definedName>
    <definedName name="equipos_5" localSheetId="0" hidden="1">{#N/A,#N/A,FALSE,"Total_OC015";#N/A,#N/A,FALSE,"ADMIN";#N/A,#N/A,FALSE,"PROCES";#N/A,#N/A,FALSE,"mecan";#N/A,#N/A,FALSE,"civil";#N/A,#N/A,FALSE,"CAÑER";#N/A,#N/A,FALSE,"ELEC";#N/A,#N/A,FALSE,"INSTR"}</definedName>
    <definedName name="equipos_5" localSheetId="6" hidden="1">{#N/A,#N/A,FALSE,"Total_OC015";#N/A,#N/A,FALSE,"ADMIN";#N/A,#N/A,FALSE,"PROCES";#N/A,#N/A,FALSE,"mecan";#N/A,#N/A,FALSE,"civil";#N/A,#N/A,FALSE,"CAÑER";#N/A,#N/A,FALSE,"ELEC";#N/A,#N/A,FALSE,"INSTR"}</definedName>
    <definedName name="equipos_5" localSheetId="16" hidden="1">{#N/A,#N/A,FALSE,"Total_OC015";#N/A,#N/A,FALSE,"ADMIN";#N/A,#N/A,FALSE,"PROCES";#N/A,#N/A,FALSE,"mecan";#N/A,#N/A,FALSE,"civil";#N/A,#N/A,FALSE,"CAÑER";#N/A,#N/A,FALSE,"ELEC";#N/A,#N/A,FALSE,"INSTR"}</definedName>
    <definedName name="equipos_5" hidden="1">{#N/A,#N/A,FALSE,"Total_OC015";#N/A,#N/A,FALSE,"ADMIN";#N/A,#N/A,FALSE,"PROCES";#N/A,#N/A,FALSE,"mecan";#N/A,#N/A,FALSE,"civil";#N/A,#N/A,FALSE,"CAÑER";#N/A,#N/A,FALSE,"ELEC";#N/A,#N/A,FALSE,"INSTR"}</definedName>
    <definedName name="equu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RER" hidden="1">{#N/A,#N/A,FALSE,"Costos_Elem_Hid";#N/A,#N/A,FALSE,"Costos_Elem_Hid";#N/A,#N/A,FALSE,"Costos_Elem_Hid"}</definedName>
    <definedName name="ERERER_1" hidden="1">{#N/A,#N/A,FALSE,"Costos_Elem_Hid";#N/A,#N/A,FALSE,"Costos_Elem_Hid";#N/A,#N/A,FALSE,"Costos_Elem_Hid"}</definedName>
    <definedName name="erewr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rgerg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FDGD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RGFDGD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RGFDGD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RGFDGD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RGFDG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RGFDGD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RGFDG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RGFDG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RGFDGD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RGFDGD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RGFDG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RGFE" localSheetId="15" hidden="1">{"CI+GG(BASE)",#N/A,FALSE,"CI+GG(BASE)";"GG",#N/A,FALSE,"CI+GG(BASE)";"CI",#N/A,FALSE,"CI+GG(BASE)"}</definedName>
    <definedName name="ERGFE" localSheetId="25" hidden="1">{"CI+GG(BASE)",#N/A,FALSE,"CI+GG(BASE)";"GG",#N/A,FALSE,"CI+GG(BASE)";"CI",#N/A,FALSE,"CI+GG(BASE)"}</definedName>
    <definedName name="ERGFE" localSheetId="24" hidden="1">{"CI+GG(BASE)",#N/A,FALSE,"CI+GG(BASE)";"GG",#N/A,FALSE,"CI+GG(BASE)";"CI",#N/A,FALSE,"CI+GG(BASE)"}</definedName>
    <definedName name="ERGFE" localSheetId="26" hidden="1">{"CI+GG(BASE)",#N/A,FALSE,"CI+GG(BASE)";"GG",#N/A,FALSE,"CI+GG(BASE)";"CI",#N/A,FALSE,"CI+GG(BASE)"}</definedName>
    <definedName name="ERGFE" localSheetId="1" hidden="1">{"CI+GG(BASE)",#N/A,FALSE,"CI+GG(BASE)";"GG",#N/A,FALSE,"CI+GG(BASE)";"CI",#N/A,FALSE,"CI+GG(BASE)"}</definedName>
    <definedName name="ERGFE" localSheetId="4" hidden="1">{"CI+GG(BASE)",#N/A,FALSE,"CI+GG(BASE)";"GG",#N/A,FALSE,"CI+GG(BASE)";"CI",#N/A,FALSE,"CI+GG(BASE)"}</definedName>
    <definedName name="ERGFE" localSheetId="2" hidden="1">{"CI+GG(BASE)",#N/A,FALSE,"CI+GG(BASE)";"GG",#N/A,FALSE,"CI+GG(BASE)";"CI",#N/A,FALSE,"CI+GG(BASE)"}</definedName>
    <definedName name="ERGFE" localSheetId="0" hidden="1">{"CI+GG(BASE)",#N/A,FALSE,"CI+GG(BASE)";"GG",#N/A,FALSE,"CI+GG(BASE)";"CI",#N/A,FALSE,"CI+GG(BASE)"}</definedName>
    <definedName name="ERGFE" localSheetId="6" hidden="1">{"CI+GG(BASE)",#N/A,FALSE,"CI+GG(BASE)";"GG",#N/A,FALSE,"CI+GG(BASE)";"CI",#N/A,FALSE,"CI+GG(BASE)"}</definedName>
    <definedName name="ERGFE" localSheetId="16" hidden="1">{"CI+GG(BASE)",#N/A,FALSE,"CI+GG(BASE)";"GG",#N/A,FALSE,"CI+GG(BASE)";"CI",#N/A,FALSE,"CI+GG(BASE)"}</definedName>
    <definedName name="ERGFE" hidden="1">{"CI+GG(BASE)",#N/A,FALSE,"CI+GG(BASE)";"GG",#N/A,FALSE,"CI+GG(BASE)";"CI",#N/A,FALSE,"CI+GG(BASE)"}</definedName>
    <definedName name="ERGSDRGT" localSheetId="15" hidden="1">{"CI+GG(BASE)",#N/A,FALSE,"CI+GG(BASE)";"GG",#N/A,FALSE,"CI+GG(BASE)";"CI",#N/A,FALSE,"CI+GG(BASE)"}</definedName>
    <definedName name="ERGSDRGT" localSheetId="25" hidden="1">{"CI+GG(BASE)",#N/A,FALSE,"CI+GG(BASE)";"GG",#N/A,FALSE,"CI+GG(BASE)";"CI",#N/A,FALSE,"CI+GG(BASE)"}</definedName>
    <definedName name="ERGSDRGT" localSheetId="24" hidden="1">{"CI+GG(BASE)",#N/A,FALSE,"CI+GG(BASE)";"GG",#N/A,FALSE,"CI+GG(BASE)";"CI",#N/A,FALSE,"CI+GG(BASE)"}</definedName>
    <definedName name="ERGSDRGT" localSheetId="26" hidden="1">{"CI+GG(BASE)",#N/A,FALSE,"CI+GG(BASE)";"GG",#N/A,FALSE,"CI+GG(BASE)";"CI",#N/A,FALSE,"CI+GG(BASE)"}</definedName>
    <definedName name="ERGSDRGT" localSheetId="1" hidden="1">{"CI+GG(BASE)",#N/A,FALSE,"CI+GG(BASE)";"GG",#N/A,FALSE,"CI+GG(BASE)";"CI",#N/A,FALSE,"CI+GG(BASE)"}</definedName>
    <definedName name="ERGSDRGT" localSheetId="4" hidden="1">{"CI+GG(BASE)",#N/A,FALSE,"CI+GG(BASE)";"GG",#N/A,FALSE,"CI+GG(BASE)";"CI",#N/A,FALSE,"CI+GG(BASE)"}</definedName>
    <definedName name="ERGSDRGT" localSheetId="2" hidden="1">{"CI+GG(BASE)",#N/A,FALSE,"CI+GG(BASE)";"GG",#N/A,FALSE,"CI+GG(BASE)";"CI",#N/A,FALSE,"CI+GG(BASE)"}</definedName>
    <definedName name="ERGSDRGT" localSheetId="0" hidden="1">{"CI+GG(BASE)",#N/A,FALSE,"CI+GG(BASE)";"GG",#N/A,FALSE,"CI+GG(BASE)";"CI",#N/A,FALSE,"CI+GG(BASE)"}</definedName>
    <definedName name="ERGSDRGT" localSheetId="6" hidden="1">{"CI+GG(BASE)",#N/A,FALSE,"CI+GG(BASE)";"GG",#N/A,FALSE,"CI+GG(BASE)";"CI",#N/A,FALSE,"CI+GG(BASE)"}</definedName>
    <definedName name="ERGSDRGT" localSheetId="16" hidden="1">{"CI+GG(BASE)",#N/A,FALSE,"CI+GG(BASE)";"GG",#N/A,FALSE,"CI+GG(BASE)";"CI",#N/A,FALSE,"CI+GG(BASE)"}</definedName>
    <definedName name="ERGSDRGT" hidden="1">{"CI+GG(BASE)",#N/A,FALSE,"CI+GG(BASE)";"GG",#N/A,FALSE,"CI+GG(BASE)";"CI",#N/A,FALSE,"CI+GG(BASE)"}</definedName>
    <definedName name="ERHRTH" localSheetId="15" hidden="1">{"CI+GG(BASE)",#N/A,FALSE,"CI+GG(BASE)";"GG",#N/A,FALSE,"CI+GG(BASE)";"CI",#N/A,FALSE,"CI+GG(BASE)"}</definedName>
    <definedName name="ERHRTH" localSheetId="25" hidden="1">{"CI+GG(BASE)",#N/A,FALSE,"CI+GG(BASE)";"GG",#N/A,FALSE,"CI+GG(BASE)";"CI",#N/A,FALSE,"CI+GG(BASE)"}</definedName>
    <definedName name="ERHRTH" localSheetId="24" hidden="1">{"CI+GG(BASE)",#N/A,FALSE,"CI+GG(BASE)";"GG",#N/A,FALSE,"CI+GG(BASE)";"CI",#N/A,FALSE,"CI+GG(BASE)"}</definedName>
    <definedName name="ERHRTH" localSheetId="26" hidden="1">{"CI+GG(BASE)",#N/A,FALSE,"CI+GG(BASE)";"GG",#N/A,FALSE,"CI+GG(BASE)";"CI",#N/A,FALSE,"CI+GG(BASE)"}</definedName>
    <definedName name="ERHRTH" localSheetId="1" hidden="1">{"CI+GG(BASE)",#N/A,FALSE,"CI+GG(BASE)";"GG",#N/A,FALSE,"CI+GG(BASE)";"CI",#N/A,FALSE,"CI+GG(BASE)"}</definedName>
    <definedName name="ERHRTH" localSheetId="4" hidden="1">{"CI+GG(BASE)",#N/A,FALSE,"CI+GG(BASE)";"GG",#N/A,FALSE,"CI+GG(BASE)";"CI",#N/A,FALSE,"CI+GG(BASE)"}</definedName>
    <definedName name="ERHRTH" localSheetId="2" hidden="1">{"CI+GG(BASE)",#N/A,FALSE,"CI+GG(BASE)";"GG",#N/A,FALSE,"CI+GG(BASE)";"CI",#N/A,FALSE,"CI+GG(BASE)"}</definedName>
    <definedName name="ERHRTH" localSheetId="0" hidden="1">{"CI+GG(BASE)",#N/A,FALSE,"CI+GG(BASE)";"GG",#N/A,FALSE,"CI+GG(BASE)";"CI",#N/A,FALSE,"CI+GG(BASE)"}</definedName>
    <definedName name="ERHRTH" localSheetId="6" hidden="1">{"CI+GG(BASE)",#N/A,FALSE,"CI+GG(BASE)";"GG",#N/A,FALSE,"CI+GG(BASE)";"CI",#N/A,FALSE,"CI+GG(BASE)"}</definedName>
    <definedName name="ERHRTH" localSheetId="16" hidden="1">{"CI+GG(BASE)",#N/A,FALSE,"CI+GG(BASE)";"GG",#N/A,FALSE,"CI+GG(BASE)";"CI",#N/A,FALSE,"CI+GG(BASE)"}</definedName>
    <definedName name="ERHRTH" hidden="1">{"CI+GG(BASE)",#N/A,FALSE,"CI+GG(BASE)";"GG",#N/A,FALSE,"CI+GG(BASE)";"CI",#N/A,FALSE,"CI+GG(BASE)"}</definedName>
    <definedName name="error2" hidden="1">{#N/A,#N/A,FALSE,"E-1";#N/A,#N/A,FALSE,"E-2";#N/A,#N/A,FALSE,"F-1";#N/A,#N/A,FALSE,"F-2";#N/A,#N/A,FALSE,"F-3";#N/A,#N/A,FALSE,"F-4";#N/A,#N/A,FALSE,"F-5";#N/A,#N/A,FALSE,"F-6";#N/A,#N/A,FALSE,"Matrix"}</definedName>
    <definedName name="error3" hidden="1">{#N/A,#N/A,FALSE,"Matrix";#N/A,#N/A,FALSE,"Executive";#N/A,#N/A,FALSE,"Summary"}</definedName>
    <definedName name="error4" hidden="1">{"ARA1",#N/A,FALSE,"ENG-ARA";"ARAhours",#N/A,FALSE,"ENG-ARA";"ARA$",#N/A,FALSE,"ENG-ARA"}</definedName>
    <definedName name="error5" hidden="1">{"bechtel1",#N/A,TRUE,"BECHTEL";"bechtelhours",#N/A,TRUE,"BECHTEL";"bechtel$",#N/A,TRUE,"BECHTEL"}</definedName>
    <definedName name="error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RRR" hidden="1">{#N/A,#N/A,FALSE,"Costos_Elem_Hid";#N/A,#N/A,FALSE,"Costos_Elem_Hid";#N/A,#N/A,FALSE,"Costos_Elem_Hid"}</definedName>
    <definedName name="ERRR_1" hidden="1">{#N/A,#N/A,FALSE,"Costos_Elem_Hid";#N/A,#N/A,FALSE,"Costos_Elem_Hid";#N/A,#N/A,FALSE,"Costos_Elem_Hid"}</definedName>
    <definedName name="ert" localSheetId="15" hidden="1">{"Sin detalle",#N/A,FALSE,"Flujo (redondeado)";"Detallado",#N/A,FALSE,"Flujo (redondeado)"}</definedName>
    <definedName name="ert" localSheetId="25" hidden="1">{"Sin detalle",#N/A,FALSE,"Flujo (redondeado)";"Detallado",#N/A,FALSE,"Flujo (redondeado)"}</definedName>
    <definedName name="ert" localSheetId="24" hidden="1">{"Sin detalle",#N/A,FALSE,"Flujo (redondeado)";"Detallado",#N/A,FALSE,"Flujo (redondeado)"}</definedName>
    <definedName name="ert" localSheetId="26" hidden="1">{"Sin detalle",#N/A,FALSE,"Flujo (redondeado)";"Detallado",#N/A,FALSE,"Flujo (redondeado)"}</definedName>
    <definedName name="ert" localSheetId="1" hidden="1">{"Sin detalle",#N/A,FALSE,"Flujo (redondeado)";"Detallado",#N/A,FALSE,"Flujo (redondeado)"}</definedName>
    <definedName name="ert" localSheetId="4" hidden="1">{"Sin detalle",#N/A,FALSE,"Flujo (redondeado)";"Detallado",#N/A,FALSE,"Flujo (redondeado)"}</definedName>
    <definedName name="ert" localSheetId="2" hidden="1">{"Sin detalle",#N/A,FALSE,"Flujo (redondeado)";"Detallado",#N/A,FALSE,"Flujo (redondeado)"}</definedName>
    <definedName name="ert" localSheetId="0" hidden="1">{"Sin detalle",#N/A,FALSE,"Flujo (redondeado)";"Detallado",#N/A,FALSE,"Flujo (redondeado)"}</definedName>
    <definedName name="ert" localSheetId="6" hidden="1">{"Sin detalle",#N/A,FALSE,"Flujo (redondeado)";"Detallado",#N/A,FALSE,"Flujo (redondeado)"}</definedName>
    <definedName name="ert" localSheetId="16" hidden="1">{"Sin detalle",#N/A,FALSE,"Flujo (redondeado)";"Detallado",#N/A,FALSE,"Flujo (redondeado)"}</definedName>
    <definedName name="ert" hidden="1">{"Sin detalle",#N/A,FALSE,"Flujo (redondeado)";"Detallado",#N/A,FALSE,"Flujo (redondeado)"}</definedName>
    <definedName name="ERT3W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T3W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T3W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T3W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T3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T3W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T3W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T3W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T3W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T3W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T3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TGERTG" localSheetId="15" hidden="1">{"MO(BASE)",#N/A,FALSE,"MO(BASE)";"MO(BASE)1",#N/A,FALSE,"MO(BASE)";"MO(BASE)2",#N/A,FALSE,"MO(BASE)"}</definedName>
    <definedName name="ERTGERTG" localSheetId="25" hidden="1">{"MO(BASE)",#N/A,FALSE,"MO(BASE)";"MO(BASE)1",#N/A,FALSE,"MO(BASE)";"MO(BASE)2",#N/A,FALSE,"MO(BASE)"}</definedName>
    <definedName name="ERTGERTG" localSheetId="24" hidden="1">{"MO(BASE)",#N/A,FALSE,"MO(BASE)";"MO(BASE)1",#N/A,FALSE,"MO(BASE)";"MO(BASE)2",#N/A,FALSE,"MO(BASE)"}</definedName>
    <definedName name="ERTGERTG" localSheetId="26" hidden="1">{"MO(BASE)",#N/A,FALSE,"MO(BASE)";"MO(BASE)1",#N/A,FALSE,"MO(BASE)";"MO(BASE)2",#N/A,FALSE,"MO(BASE)"}</definedName>
    <definedName name="ERTGERTG" localSheetId="1" hidden="1">{"MO(BASE)",#N/A,FALSE,"MO(BASE)";"MO(BASE)1",#N/A,FALSE,"MO(BASE)";"MO(BASE)2",#N/A,FALSE,"MO(BASE)"}</definedName>
    <definedName name="ERTGERTG" localSheetId="4" hidden="1">{"MO(BASE)",#N/A,FALSE,"MO(BASE)";"MO(BASE)1",#N/A,FALSE,"MO(BASE)";"MO(BASE)2",#N/A,FALSE,"MO(BASE)"}</definedName>
    <definedName name="ERTGERTG" localSheetId="2" hidden="1">{"MO(BASE)",#N/A,FALSE,"MO(BASE)";"MO(BASE)1",#N/A,FALSE,"MO(BASE)";"MO(BASE)2",#N/A,FALSE,"MO(BASE)"}</definedName>
    <definedName name="ERTGERTG" localSheetId="0" hidden="1">{"MO(BASE)",#N/A,FALSE,"MO(BASE)";"MO(BASE)1",#N/A,FALSE,"MO(BASE)";"MO(BASE)2",#N/A,FALSE,"MO(BASE)"}</definedName>
    <definedName name="ERTGERTG" localSheetId="6" hidden="1">{"MO(BASE)",#N/A,FALSE,"MO(BASE)";"MO(BASE)1",#N/A,FALSE,"MO(BASE)";"MO(BASE)2",#N/A,FALSE,"MO(BASE)"}</definedName>
    <definedName name="ERTGERTG" localSheetId="16" hidden="1">{"MO(BASE)",#N/A,FALSE,"MO(BASE)";"MO(BASE)1",#N/A,FALSE,"MO(BASE)";"MO(BASE)2",#N/A,FALSE,"MO(BASE)"}</definedName>
    <definedName name="ERTGERTG" hidden="1">{"MO(BASE)",#N/A,FALSE,"MO(BASE)";"MO(BASE)1",#N/A,FALSE,"MO(BASE)";"MO(BASE)2",#N/A,FALSE,"MO(BASE)"}</definedName>
    <definedName name="ertiuo" localSheetId="15" hidden="1">{"Sin detalle",#N/A,FALSE,"Flujo (redondeado)";"Detallado",#N/A,FALSE,"Flujo (redondeado)"}</definedName>
    <definedName name="ertiuo" localSheetId="25" hidden="1">{"Sin detalle",#N/A,FALSE,"Flujo (redondeado)";"Detallado",#N/A,FALSE,"Flujo (redondeado)"}</definedName>
    <definedName name="ertiuo" localSheetId="24" hidden="1">{"Sin detalle",#N/A,FALSE,"Flujo (redondeado)";"Detallado",#N/A,FALSE,"Flujo (redondeado)"}</definedName>
    <definedName name="ertiuo" localSheetId="26" hidden="1">{"Sin detalle",#N/A,FALSE,"Flujo (redondeado)";"Detallado",#N/A,FALSE,"Flujo (redondeado)"}</definedName>
    <definedName name="ertiuo" localSheetId="1" hidden="1">{"Sin detalle",#N/A,FALSE,"Flujo (redondeado)";"Detallado",#N/A,FALSE,"Flujo (redondeado)"}</definedName>
    <definedName name="ertiuo" localSheetId="4" hidden="1">{"Sin detalle",#N/A,FALSE,"Flujo (redondeado)";"Detallado",#N/A,FALSE,"Flujo (redondeado)"}</definedName>
    <definedName name="ertiuo" localSheetId="2" hidden="1">{"Sin detalle",#N/A,FALSE,"Flujo (redondeado)";"Detallado",#N/A,FALSE,"Flujo (redondeado)"}</definedName>
    <definedName name="ertiuo" localSheetId="0" hidden="1">{"Sin detalle",#N/A,FALSE,"Flujo (redondeado)";"Detallado",#N/A,FALSE,"Flujo (redondeado)"}</definedName>
    <definedName name="ertiuo" localSheetId="6" hidden="1">{"Sin detalle",#N/A,FALSE,"Flujo (redondeado)";"Detallado",#N/A,FALSE,"Flujo (redondeado)"}</definedName>
    <definedName name="ertiuo" localSheetId="16" hidden="1">{"Sin detalle",#N/A,FALSE,"Flujo (redondeado)";"Detallado",#N/A,FALSE,"Flujo (redondeado)"}</definedName>
    <definedName name="ertiuo" hidden="1">{"Sin detalle",#N/A,FALSE,"Flujo (redondeado)";"Detallado",#N/A,FALSE,"Flujo (redondeado)"}</definedName>
    <definedName name="ertte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WQERTG" localSheetId="15" hidden="1">{"MO(BASE)",#N/A,FALSE,"MO(BASE)";"MO(BASE)1",#N/A,FALSE,"MO(BASE)";"MO(BASE)2",#N/A,FALSE,"MO(BASE)"}</definedName>
    <definedName name="ERTWQERTG" localSheetId="25" hidden="1">{"MO(BASE)",#N/A,FALSE,"MO(BASE)";"MO(BASE)1",#N/A,FALSE,"MO(BASE)";"MO(BASE)2",#N/A,FALSE,"MO(BASE)"}</definedName>
    <definedName name="ERTWQERTG" localSheetId="24" hidden="1">{"MO(BASE)",#N/A,FALSE,"MO(BASE)";"MO(BASE)1",#N/A,FALSE,"MO(BASE)";"MO(BASE)2",#N/A,FALSE,"MO(BASE)"}</definedName>
    <definedName name="ERTWQERTG" localSheetId="26" hidden="1">{"MO(BASE)",#N/A,FALSE,"MO(BASE)";"MO(BASE)1",#N/A,FALSE,"MO(BASE)";"MO(BASE)2",#N/A,FALSE,"MO(BASE)"}</definedName>
    <definedName name="ERTWQERTG" localSheetId="1" hidden="1">{"MO(BASE)",#N/A,FALSE,"MO(BASE)";"MO(BASE)1",#N/A,FALSE,"MO(BASE)";"MO(BASE)2",#N/A,FALSE,"MO(BASE)"}</definedName>
    <definedName name="ERTWQERTG" localSheetId="4" hidden="1">{"MO(BASE)",#N/A,FALSE,"MO(BASE)";"MO(BASE)1",#N/A,FALSE,"MO(BASE)";"MO(BASE)2",#N/A,FALSE,"MO(BASE)"}</definedName>
    <definedName name="ERTWQERTG" localSheetId="2" hidden="1">{"MO(BASE)",#N/A,FALSE,"MO(BASE)";"MO(BASE)1",#N/A,FALSE,"MO(BASE)";"MO(BASE)2",#N/A,FALSE,"MO(BASE)"}</definedName>
    <definedName name="ERTWQERTG" localSheetId="0" hidden="1">{"MO(BASE)",#N/A,FALSE,"MO(BASE)";"MO(BASE)1",#N/A,FALSE,"MO(BASE)";"MO(BASE)2",#N/A,FALSE,"MO(BASE)"}</definedName>
    <definedName name="ERTWQERTG" localSheetId="6" hidden="1">{"MO(BASE)",#N/A,FALSE,"MO(BASE)";"MO(BASE)1",#N/A,FALSE,"MO(BASE)";"MO(BASE)2",#N/A,FALSE,"MO(BASE)"}</definedName>
    <definedName name="ERTWQERTG" localSheetId="16" hidden="1">{"MO(BASE)",#N/A,FALSE,"MO(BASE)";"MO(BASE)1",#N/A,FALSE,"MO(BASE)";"MO(BASE)2",#N/A,FALSE,"MO(BASE)"}</definedName>
    <definedName name="ERTWQERTG" hidden="1">{"MO(BASE)",#N/A,FALSE,"MO(BASE)";"MO(BASE)1",#N/A,FALSE,"MO(BASE)";"MO(BASE)2",#N/A,FALSE,"MO(BASE)"}</definedName>
    <definedName name="eruio" localSheetId="15" hidden="1">{"Sin detalle",#N/A,FALSE,"Flujo (redondeado)"}</definedName>
    <definedName name="eruio" localSheetId="25" hidden="1">{"Sin detalle",#N/A,FALSE,"Flujo (redondeado)"}</definedName>
    <definedName name="eruio" localSheetId="24" hidden="1">{"Sin detalle",#N/A,FALSE,"Flujo (redondeado)"}</definedName>
    <definedName name="eruio" localSheetId="26" hidden="1">{"Sin detalle",#N/A,FALSE,"Flujo (redondeado)"}</definedName>
    <definedName name="eruio" localSheetId="1" hidden="1">{"Sin detalle",#N/A,FALSE,"Flujo (redondeado)"}</definedName>
    <definedName name="eruio" localSheetId="4" hidden="1">{"Sin detalle",#N/A,FALSE,"Flujo (redondeado)"}</definedName>
    <definedName name="eruio" localSheetId="2" hidden="1">{"Sin detalle",#N/A,FALSE,"Flujo (redondeado)"}</definedName>
    <definedName name="eruio" localSheetId="0" hidden="1">{"Sin detalle",#N/A,FALSE,"Flujo (redondeado)"}</definedName>
    <definedName name="eruio" localSheetId="6" hidden="1">{"Sin detalle",#N/A,FALSE,"Flujo (redondeado)"}</definedName>
    <definedName name="eruio" localSheetId="16" hidden="1">{"Sin detalle",#N/A,FALSE,"Flujo (redondeado)"}</definedName>
    <definedName name="eruio" hidden="1">{"Sin detalle",#N/A,FALSE,"Flujo (redondeado)"}</definedName>
    <definedName name="ERZSED" localSheetId="15" hidden="1">{#N/A,#N/A,FALSE,"PEND INC";#N/A,#N/A,FALSE,"PEND MINM"}</definedName>
    <definedName name="ERZSED" localSheetId="25" hidden="1">{#N/A,#N/A,FALSE,"PEND INC";#N/A,#N/A,FALSE,"PEND MINM"}</definedName>
    <definedName name="ERZSED" localSheetId="24" hidden="1">{#N/A,#N/A,FALSE,"PEND INC";#N/A,#N/A,FALSE,"PEND MINM"}</definedName>
    <definedName name="ERZSED" localSheetId="26" hidden="1">{#N/A,#N/A,FALSE,"PEND INC";#N/A,#N/A,FALSE,"PEND MINM"}</definedName>
    <definedName name="ERZSED" localSheetId="1" hidden="1">{#N/A,#N/A,FALSE,"PEND INC";#N/A,#N/A,FALSE,"PEND MINM"}</definedName>
    <definedName name="ERZSED" localSheetId="4" hidden="1">{#N/A,#N/A,FALSE,"PEND INC";#N/A,#N/A,FALSE,"PEND MINM"}</definedName>
    <definedName name="ERZSED" localSheetId="2" hidden="1">{#N/A,#N/A,FALSE,"PEND INC";#N/A,#N/A,FALSE,"PEND MINM"}</definedName>
    <definedName name="ERZSED" localSheetId="0" hidden="1">{#N/A,#N/A,FALSE,"PEND INC";#N/A,#N/A,FALSE,"PEND MINM"}</definedName>
    <definedName name="ERZSED" localSheetId="6" hidden="1">{#N/A,#N/A,FALSE,"PEND INC";#N/A,#N/A,FALSE,"PEND MINM"}</definedName>
    <definedName name="ERZSED" localSheetId="16" hidden="1">{#N/A,#N/A,FALSE,"PEND INC";#N/A,#N/A,FALSE,"PEND MINM"}</definedName>
    <definedName name="ERZSED" hidden="1">{#N/A,#N/A,FALSE,"PEND INC";#N/A,#N/A,FALSE,"PEND MINM"}</definedName>
    <definedName name="ESDFDF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DFDF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DFDF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DFDF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DFD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DFD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DFD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DFD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DFD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DFDF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DFD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GERG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SGERG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SGERG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SGERG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SGERG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SGERG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SGERG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SGERG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SGERG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SGERG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SGERG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so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STADISTICA" localSheetId="15" hidden="1">{"MO(BASE)",#N/A,FALSE,"MO(BASE)";"MO(BASE)1",#N/A,FALSE,"MO(BASE)";"MO(BASE)2",#N/A,FALSE,"MO(BASE)"}</definedName>
    <definedName name="ESTADISTICA" localSheetId="25" hidden="1">{"MO(BASE)",#N/A,FALSE,"MO(BASE)";"MO(BASE)1",#N/A,FALSE,"MO(BASE)";"MO(BASE)2",#N/A,FALSE,"MO(BASE)"}</definedName>
    <definedName name="ESTADISTICA" localSheetId="24" hidden="1">{"MO(BASE)",#N/A,FALSE,"MO(BASE)";"MO(BASE)1",#N/A,FALSE,"MO(BASE)";"MO(BASE)2",#N/A,FALSE,"MO(BASE)"}</definedName>
    <definedName name="ESTADISTICA" localSheetId="26" hidden="1">{"MO(BASE)",#N/A,FALSE,"MO(BASE)";"MO(BASE)1",#N/A,FALSE,"MO(BASE)";"MO(BASE)2",#N/A,FALSE,"MO(BASE)"}</definedName>
    <definedName name="ESTADISTICA" localSheetId="1" hidden="1">{"MO(BASE)",#N/A,FALSE,"MO(BASE)";"MO(BASE)1",#N/A,FALSE,"MO(BASE)";"MO(BASE)2",#N/A,FALSE,"MO(BASE)"}</definedName>
    <definedName name="ESTADISTICA" localSheetId="4" hidden="1">{"MO(BASE)",#N/A,FALSE,"MO(BASE)";"MO(BASE)1",#N/A,FALSE,"MO(BASE)";"MO(BASE)2",#N/A,FALSE,"MO(BASE)"}</definedName>
    <definedName name="ESTADISTICA" localSheetId="2" hidden="1">{"MO(BASE)",#N/A,FALSE,"MO(BASE)";"MO(BASE)1",#N/A,FALSE,"MO(BASE)";"MO(BASE)2",#N/A,FALSE,"MO(BASE)"}</definedName>
    <definedName name="ESTADISTICA" localSheetId="0" hidden="1">{"MO(BASE)",#N/A,FALSE,"MO(BASE)";"MO(BASE)1",#N/A,FALSE,"MO(BASE)";"MO(BASE)2",#N/A,FALSE,"MO(BASE)"}</definedName>
    <definedName name="ESTADISTICA" localSheetId="6" hidden="1">{"MO(BASE)",#N/A,FALSE,"MO(BASE)";"MO(BASE)1",#N/A,FALSE,"MO(BASE)";"MO(BASE)2",#N/A,FALSE,"MO(BASE)"}</definedName>
    <definedName name="ESTADISTICA" localSheetId="16" hidden="1">{"MO(BASE)",#N/A,FALSE,"MO(BASE)";"MO(BASE)1",#N/A,FALSE,"MO(BASE)";"MO(BASE)2",#N/A,FALSE,"MO(BASE)"}</definedName>
    <definedName name="ESTADISTICA" hidden="1">{"MO(BASE)",#N/A,FALSE,"MO(BASE)";"MO(BASE)1",#N/A,FALSE,"MO(BASE)";"MO(BASE)2",#N/A,FALSE,"MO(BASE)"}</definedName>
    <definedName name="Estadística" localSheetId="15" hidden="1">{"CI+GG(BASE)",#N/A,FALSE,"CI+GG(BASE)";"GG",#N/A,FALSE,"CI+GG(BASE)";"CI",#N/A,FALSE,"CI+GG(BASE)"}</definedName>
    <definedName name="Estadística" localSheetId="25" hidden="1">{"CI+GG(BASE)",#N/A,FALSE,"CI+GG(BASE)";"GG",#N/A,FALSE,"CI+GG(BASE)";"CI",#N/A,FALSE,"CI+GG(BASE)"}</definedName>
    <definedName name="Estadística" localSheetId="24" hidden="1">{"CI+GG(BASE)",#N/A,FALSE,"CI+GG(BASE)";"GG",#N/A,FALSE,"CI+GG(BASE)";"CI",#N/A,FALSE,"CI+GG(BASE)"}</definedName>
    <definedName name="Estadística" localSheetId="26" hidden="1">{"CI+GG(BASE)",#N/A,FALSE,"CI+GG(BASE)";"GG",#N/A,FALSE,"CI+GG(BASE)";"CI",#N/A,FALSE,"CI+GG(BASE)"}</definedName>
    <definedName name="Estadística" localSheetId="1" hidden="1">{"CI+GG(BASE)",#N/A,FALSE,"CI+GG(BASE)";"GG",#N/A,FALSE,"CI+GG(BASE)";"CI",#N/A,FALSE,"CI+GG(BASE)"}</definedName>
    <definedName name="Estadística" localSheetId="4" hidden="1">{"CI+GG(BASE)",#N/A,FALSE,"CI+GG(BASE)";"GG",#N/A,FALSE,"CI+GG(BASE)";"CI",#N/A,FALSE,"CI+GG(BASE)"}</definedName>
    <definedName name="Estadística" localSheetId="2" hidden="1">{"CI+GG(BASE)",#N/A,FALSE,"CI+GG(BASE)";"GG",#N/A,FALSE,"CI+GG(BASE)";"CI",#N/A,FALSE,"CI+GG(BASE)"}</definedName>
    <definedName name="Estadística" localSheetId="0" hidden="1">{"CI+GG(BASE)",#N/A,FALSE,"CI+GG(BASE)";"GG",#N/A,FALSE,"CI+GG(BASE)";"CI",#N/A,FALSE,"CI+GG(BASE)"}</definedName>
    <definedName name="Estadística" localSheetId="6" hidden="1">{"CI+GG(BASE)",#N/A,FALSE,"CI+GG(BASE)";"GG",#N/A,FALSE,"CI+GG(BASE)";"CI",#N/A,FALSE,"CI+GG(BASE)"}</definedName>
    <definedName name="Estadística" localSheetId="16" hidden="1">{"CI+GG(BASE)",#N/A,FALSE,"CI+GG(BASE)";"GG",#N/A,FALSE,"CI+GG(BASE)";"CI",#N/A,FALSE,"CI+GG(BASE)"}</definedName>
    <definedName name="Estadística" hidden="1">{"CI+GG(BASE)",#N/A,FALSE,"CI+GG(BASE)";"GG",#N/A,FALSE,"CI+GG(BASE)";"CI",#N/A,FALSE,"CI+GG(BASE)"}</definedName>
    <definedName name="ESTADISTICA_1" localSheetId="15" hidden="1">{"MO(BASE)",#N/A,FALSE,"MO(BASE)";"MO(BASE)1",#N/A,FALSE,"MO(BASE)";"MO(BASE)2",#N/A,FALSE,"MO(BASE)"}</definedName>
    <definedName name="ESTADISTICA_1" localSheetId="25" hidden="1">{"MO(BASE)",#N/A,FALSE,"MO(BASE)";"MO(BASE)1",#N/A,FALSE,"MO(BASE)";"MO(BASE)2",#N/A,FALSE,"MO(BASE)"}</definedName>
    <definedName name="ESTADISTICA_1" localSheetId="24" hidden="1">{"MO(BASE)",#N/A,FALSE,"MO(BASE)";"MO(BASE)1",#N/A,FALSE,"MO(BASE)";"MO(BASE)2",#N/A,FALSE,"MO(BASE)"}</definedName>
    <definedName name="ESTADISTICA_1" localSheetId="26" hidden="1">{"MO(BASE)",#N/A,FALSE,"MO(BASE)";"MO(BASE)1",#N/A,FALSE,"MO(BASE)";"MO(BASE)2",#N/A,FALSE,"MO(BASE)"}</definedName>
    <definedName name="ESTADISTICA_1" localSheetId="1" hidden="1">{"MO(BASE)",#N/A,FALSE,"MO(BASE)";"MO(BASE)1",#N/A,FALSE,"MO(BASE)";"MO(BASE)2",#N/A,FALSE,"MO(BASE)"}</definedName>
    <definedName name="ESTADISTICA_1" localSheetId="4" hidden="1">{"MO(BASE)",#N/A,FALSE,"MO(BASE)";"MO(BASE)1",#N/A,FALSE,"MO(BASE)";"MO(BASE)2",#N/A,FALSE,"MO(BASE)"}</definedName>
    <definedName name="ESTADISTICA_1" localSheetId="2" hidden="1">{"MO(BASE)",#N/A,FALSE,"MO(BASE)";"MO(BASE)1",#N/A,FALSE,"MO(BASE)";"MO(BASE)2",#N/A,FALSE,"MO(BASE)"}</definedName>
    <definedName name="ESTADISTICA_1" localSheetId="0" hidden="1">{"MO(BASE)",#N/A,FALSE,"MO(BASE)";"MO(BASE)1",#N/A,FALSE,"MO(BASE)";"MO(BASE)2",#N/A,FALSE,"MO(BASE)"}</definedName>
    <definedName name="ESTADISTICA_1" localSheetId="6" hidden="1">{"MO(BASE)",#N/A,FALSE,"MO(BASE)";"MO(BASE)1",#N/A,FALSE,"MO(BASE)";"MO(BASE)2",#N/A,FALSE,"MO(BASE)"}</definedName>
    <definedName name="ESTADISTICA_1" localSheetId="16" hidden="1">{"MO(BASE)",#N/A,FALSE,"MO(BASE)";"MO(BASE)1",#N/A,FALSE,"MO(BASE)";"MO(BASE)2",#N/A,FALSE,"MO(BASE)"}</definedName>
    <definedName name="ESTADISTICA_1" hidden="1">{"MO(BASE)",#N/A,FALSE,"MO(BASE)";"MO(BASE)1",#N/A,FALSE,"MO(BASE)";"MO(BASE)2",#N/A,FALSE,"MO(BASE)"}</definedName>
    <definedName name="Estadística_1" localSheetId="15" hidden="1">{"CI+GG(BASE)",#N/A,FALSE,"CI+GG(BASE)";"GG",#N/A,FALSE,"CI+GG(BASE)";"CI",#N/A,FALSE,"CI+GG(BASE)"}</definedName>
    <definedName name="Estadística_1" localSheetId="25" hidden="1">{"CI+GG(BASE)",#N/A,FALSE,"CI+GG(BASE)";"GG",#N/A,FALSE,"CI+GG(BASE)";"CI",#N/A,FALSE,"CI+GG(BASE)"}</definedName>
    <definedName name="Estadística_1" localSheetId="24" hidden="1">{"CI+GG(BASE)",#N/A,FALSE,"CI+GG(BASE)";"GG",#N/A,FALSE,"CI+GG(BASE)";"CI",#N/A,FALSE,"CI+GG(BASE)"}</definedName>
    <definedName name="Estadística_1" localSheetId="26" hidden="1">{"CI+GG(BASE)",#N/A,FALSE,"CI+GG(BASE)";"GG",#N/A,FALSE,"CI+GG(BASE)";"CI",#N/A,FALSE,"CI+GG(BASE)"}</definedName>
    <definedName name="Estadística_1" localSheetId="1" hidden="1">{"CI+GG(BASE)",#N/A,FALSE,"CI+GG(BASE)";"GG",#N/A,FALSE,"CI+GG(BASE)";"CI",#N/A,FALSE,"CI+GG(BASE)"}</definedName>
    <definedName name="Estadística_1" localSheetId="4" hidden="1">{"CI+GG(BASE)",#N/A,FALSE,"CI+GG(BASE)";"GG",#N/A,FALSE,"CI+GG(BASE)";"CI",#N/A,FALSE,"CI+GG(BASE)"}</definedName>
    <definedName name="Estadística_1" localSheetId="2" hidden="1">{"CI+GG(BASE)",#N/A,FALSE,"CI+GG(BASE)";"GG",#N/A,FALSE,"CI+GG(BASE)";"CI",#N/A,FALSE,"CI+GG(BASE)"}</definedName>
    <definedName name="Estadística_1" localSheetId="0" hidden="1">{"CI+GG(BASE)",#N/A,FALSE,"CI+GG(BASE)";"GG",#N/A,FALSE,"CI+GG(BASE)";"CI",#N/A,FALSE,"CI+GG(BASE)"}</definedName>
    <definedName name="Estadística_1" localSheetId="6" hidden="1">{"CI+GG(BASE)",#N/A,FALSE,"CI+GG(BASE)";"GG",#N/A,FALSE,"CI+GG(BASE)";"CI",#N/A,FALSE,"CI+GG(BASE)"}</definedName>
    <definedName name="Estadística_1" localSheetId="16" hidden="1">{"CI+GG(BASE)",#N/A,FALSE,"CI+GG(BASE)";"GG",#N/A,FALSE,"CI+GG(BASE)";"CI",#N/A,FALSE,"CI+GG(BASE)"}</definedName>
    <definedName name="Estadística_1" hidden="1">{"CI+GG(BASE)",#N/A,FALSE,"CI+GG(BASE)";"GG",#N/A,FALSE,"CI+GG(BASE)";"CI",#N/A,FALSE,"CI+GG(BASE)"}</definedName>
    <definedName name="ESTADISTICA_2" localSheetId="15" hidden="1">{"MO(BASE)",#N/A,FALSE,"MO(BASE)";"MO(BASE)1",#N/A,FALSE,"MO(BASE)";"MO(BASE)2",#N/A,FALSE,"MO(BASE)"}</definedName>
    <definedName name="ESTADISTICA_2" localSheetId="25" hidden="1">{"MO(BASE)",#N/A,FALSE,"MO(BASE)";"MO(BASE)1",#N/A,FALSE,"MO(BASE)";"MO(BASE)2",#N/A,FALSE,"MO(BASE)"}</definedName>
    <definedName name="ESTADISTICA_2" localSheetId="24" hidden="1">{"MO(BASE)",#N/A,FALSE,"MO(BASE)";"MO(BASE)1",#N/A,FALSE,"MO(BASE)";"MO(BASE)2",#N/A,FALSE,"MO(BASE)"}</definedName>
    <definedName name="ESTADISTICA_2" localSheetId="26" hidden="1">{"MO(BASE)",#N/A,FALSE,"MO(BASE)";"MO(BASE)1",#N/A,FALSE,"MO(BASE)";"MO(BASE)2",#N/A,FALSE,"MO(BASE)"}</definedName>
    <definedName name="ESTADISTICA_2" localSheetId="1" hidden="1">{"MO(BASE)",#N/A,FALSE,"MO(BASE)";"MO(BASE)1",#N/A,FALSE,"MO(BASE)";"MO(BASE)2",#N/A,FALSE,"MO(BASE)"}</definedName>
    <definedName name="ESTADISTICA_2" localSheetId="4" hidden="1">{"MO(BASE)",#N/A,FALSE,"MO(BASE)";"MO(BASE)1",#N/A,FALSE,"MO(BASE)";"MO(BASE)2",#N/A,FALSE,"MO(BASE)"}</definedName>
    <definedName name="ESTADISTICA_2" localSheetId="2" hidden="1">{"MO(BASE)",#N/A,FALSE,"MO(BASE)";"MO(BASE)1",#N/A,FALSE,"MO(BASE)";"MO(BASE)2",#N/A,FALSE,"MO(BASE)"}</definedName>
    <definedName name="ESTADISTICA_2" localSheetId="0" hidden="1">{"MO(BASE)",#N/A,FALSE,"MO(BASE)";"MO(BASE)1",#N/A,FALSE,"MO(BASE)";"MO(BASE)2",#N/A,FALSE,"MO(BASE)"}</definedName>
    <definedName name="ESTADISTICA_2" localSheetId="6" hidden="1">{"MO(BASE)",#N/A,FALSE,"MO(BASE)";"MO(BASE)1",#N/A,FALSE,"MO(BASE)";"MO(BASE)2",#N/A,FALSE,"MO(BASE)"}</definedName>
    <definedName name="ESTADISTICA_2" localSheetId="16" hidden="1">{"MO(BASE)",#N/A,FALSE,"MO(BASE)";"MO(BASE)1",#N/A,FALSE,"MO(BASE)";"MO(BASE)2",#N/A,FALSE,"MO(BASE)"}</definedName>
    <definedName name="ESTADISTICA_2" hidden="1">{"MO(BASE)",#N/A,FALSE,"MO(BASE)";"MO(BASE)1",#N/A,FALSE,"MO(BASE)";"MO(BASE)2",#N/A,FALSE,"MO(BASE)"}</definedName>
    <definedName name="Estadística_2" localSheetId="15" hidden="1">{"CI+GG(BASE)",#N/A,FALSE,"CI+GG(BASE)";"GG",#N/A,FALSE,"CI+GG(BASE)";"CI",#N/A,FALSE,"CI+GG(BASE)"}</definedName>
    <definedName name="Estadística_2" localSheetId="25" hidden="1">{"CI+GG(BASE)",#N/A,FALSE,"CI+GG(BASE)";"GG",#N/A,FALSE,"CI+GG(BASE)";"CI",#N/A,FALSE,"CI+GG(BASE)"}</definedName>
    <definedName name="Estadística_2" localSheetId="24" hidden="1">{"CI+GG(BASE)",#N/A,FALSE,"CI+GG(BASE)";"GG",#N/A,FALSE,"CI+GG(BASE)";"CI",#N/A,FALSE,"CI+GG(BASE)"}</definedName>
    <definedName name="Estadística_2" localSheetId="26" hidden="1">{"CI+GG(BASE)",#N/A,FALSE,"CI+GG(BASE)";"GG",#N/A,FALSE,"CI+GG(BASE)";"CI",#N/A,FALSE,"CI+GG(BASE)"}</definedName>
    <definedName name="Estadística_2" localSheetId="1" hidden="1">{"CI+GG(BASE)",#N/A,FALSE,"CI+GG(BASE)";"GG",#N/A,FALSE,"CI+GG(BASE)";"CI",#N/A,FALSE,"CI+GG(BASE)"}</definedName>
    <definedName name="Estadística_2" localSheetId="4" hidden="1">{"CI+GG(BASE)",#N/A,FALSE,"CI+GG(BASE)";"GG",#N/A,FALSE,"CI+GG(BASE)";"CI",#N/A,FALSE,"CI+GG(BASE)"}</definedName>
    <definedName name="Estadística_2" localSheetId="2" hidden="1">{"CI+GG(BASE)",#N/A,FALSE,"CI+GG(BASE)";"GG",#N/A,FALSE,"CI+GG(BASE)";"CI",#N/A,FALSE,"CI+GG(BASE)"}</definedName>
    <definedName name="Estadística_2" localSheetId="0" hidden="1">{"CI+GG(BASE)",#N/A,FALSE,"CI+GG(BASE)";"GG",#N/A,FALSE,"CI+GG(BASE)";"CI",#N/A,FALSE,"CI+GG(BASE)"}</definedName>
    <definedName name="Estadística_2" localSheetId="6" hidden="1">{"CI+GG(BASE)",#N/A,FALSE,"CI+GG(BASE)";"GG",#N/A,FALSE,"CI+GG(BASE)";"CI",#N/A,FALSE,"CI+GG(BASE)"}</definedName>
    <definedName name="Estadística_2" localSheetId="16" hidden="1">{"CI+GG(BASE)",#N/A,FALSE,"CI+GG(BASE)";"GG",#N/A,FALSE,"CI+GG(BASE)";"CI",#N/A,FALSE,"CI+GG(BASE)"}</definedName>
    <definedName name="Estadística_2" hidden="1">{"CI+GG(BASE)",#N/A,FALSE,"CI+GG(BASE)";"GG",#N/A,FALSE,"CI+GG(BASE)";"CI",#N/A,FALSE,"CI+GG(BASE)"}</definedName>
    <definedName name="ESTADISTICA_3" localSheetId="15" hidden="1">{"MO(BASE)",#N/A,FALSE,"MO(BASE)";"MO(BASE)1",#N/A,FALSE,"MO(BASE)";"MO(BASE)2",#N/A,FALSE,"MO(BASE)"}</definedName>
    <definedName name="ESTADISTICA_3" localSheetId="25" hidden="1">{"MO(BASE)",#N/A,FALSE,"MO(BASE)";"MO(BASE)1",#N/A,FALSE,"MO(BASE)";"MO(BASE)2",#N/A,FALSE,"MO(BASE)"}</definedName>
    <definedName name="ESTADISTICA_3" localSheetId="24" hidden="1">{"MO(BASE)",#N/A,FALSE,"MO(BASE)";"MO(BASE)1",#N/A,FALSE,"MO(BASE)";"MO(BASE)2",#N/A,FALSE,"MO(BASE)"}</definedName>
    <definedName name="ESTADISTICA_3" localSheetId="26" hidden="1">{"MO(BASE)",#N/A,FALSE,"MO(BASE)";"MO(BASE)1",#N/A,FALSE,"MO(BASE)";"MO(BASE)2",#N/A,FALSE,"MO(BASE)"}</definedName>
    <definedName name="ESTADISTICA_3" localSheetId="1" hidden="1">{"MO(BASE)",#N/A,FALSE,"MO(BASE)";"MO(BASE)1",#N/A,FALSE,"MO(BASE)";"MO(BASE)2",#N/A,FALSE,"MO(BASE)"}</definedName>
    <definedName name="ESTADISTICA_3" localSheetId="4" hidden="1">{"MO(BASE)",#N/A,FALSE,"MO(BASE)";"MO(BASE)1",#N/A,FALSE,"MO(BASE)";"MO(BASE)2",#N/A,FALSE,"MO(BASE)"}</definedName>
    <definedName name="ESTADISTICA_3" localSheetId="2" hidden="1">{"MO(BASE)",#N/A,FALSE,"MO(BASE)";"MO(BASE)1",#N/A,FALSE,"MO(BASE)";"MO(BASE)2",#N/A,FALSE,"MO(BASE)"}</definedName>
    <definedName name="ESTADISTICA_3" localSheetId="0" hidden="1">{"MO(BASE)",#N/A,FALSE,"MO(BASE)";"MO(BASE)1",#N/A,FALSE,"MO(BASE)";"MO(BASE)2",#N/A,FALSE,"MO(BASE)"}</definedName>
    <definedName name="ESTADISTICA_3" localSheetId="6" hidden="1">{"MO(BASE)",#N/A,FALSE,"MO(BASE)";"MO(BASE)1",#N/A,FALSE,"MO(BASE)";"MO(BASE)2",#N/A,FALSE,"MO(BASE)"}</definedName>
    <definedName name="ESTADISTICA_3" localSheetId="16" hidden="1">{"MO(BASE)",#N/A,FALSE,"MO(BASE)";"MO(BASE)1",#N/A,FALSE,"MO(BASE)";"MO(BASE)2",#N/A,FALSE,"MO(BASE)"}</definedName>
    <definedName name="ESTADISTICA_3" hidden="1">{"MO(BASE)",#N/A,FALSE,"MO(BASE)";"MO(BASE)1",#N/A,FALSE,"MO(BASE)";"MO(BASE)2",#N/A,FALSE,"MO(BASE)"}</definedName>
    <definedName name="Estadística_3" localSheetId="15" hidden="1">{"CI+GG(BASE)",#N/A,FALSE,"CI+GG(BASE)";"GG",#N/A,FALSE,"CI+GG(BASE)";"CI",#N/A,FALSE,"CI+GG(BASE)"}</definedName>
    <definedName name="Estadística_3" localSheetId="25" hidden="1">{"CI+GG(BASE)",#N/A,FALSE,"CI+GG(BASE)";"GG",#N/A,FALSE,"CI+GG(BASE)";"CI",#N/A,FALSE,"CI+GG(BASE)"}</definedName>
    <definedName name="Estadística_3" localSheetId="24" hidden="1">{"CI+GG(BASE)",#N/A,FALSE,"CI+GG(BASE)";"GG",#N/A,FALSE,"CI+GG(BASE)";"CI",#N/A,FALSE,"CI+GG(BASE)"}</definedName>
    <definedName name="Estadística_3" localSheetId="26" hidden="1">{"CI+GG(BASE)",#N/A,FALSE,"CI+GG(BASE)";"GG",#N/A,FALSE,"CI+GG(BASE)";"CI",#N/A,FALSE,"CI+GG(BASE)"}</definedName>
    <definedName name="Estadística_3" localSheetId="1" hidden="1">{"CI+GG(BASE)",#N/A,FALSE,"CI+GG(BASE)";"GG",#N/A,FALSE,"CI+GG(BASE)";"CI",#N/A,FALSE,"CI+GG(BASE)"}</definedName>
    <definedName name="Estadística_3" localSheetId="4" hidden="1">{"CI+GG(BASE)",#N/A,FALSE,"CI+GG(BASE)";"GG",#N/A,FALSE,"CI+GG(BASE)";"CI",#N/A,FALSE,"CI+GG(BASE)"}</definedName>
    <definedName name="Estadística_3" localSheetId="2" hidden="1">{"CI+GG(BASE)",#N/A,FALSE,"CI+GG(BASE)";"GG",#N/A,FALSE,"CI+GG(BASE)";"CI",#N/A,FALSE,"CI+GG(BASE)"}</definedName>
    <definedName name="Estadística_3" localSheetId="0" hidden="1">{"CI+GG(BASE)",#N/A,FALSE,"CI+GG(BASE)";"GG",#N/A,FALSE,"CI+GG(BASE)";"CI",#N/A,FALSE,"CI+GG(BASE)"}</definedName>
    <definedName name="Estadística_3" localSheetId="6" hidden="1">{"CI+GG(BASE)",#N/A,FALSE,"CI+GG(BASE)";"GG",#N/A,FALSE,"CI+GG(BASE)";"CI",#N/A,FALSE,"CI+GG(BASE)"}</definedName>
    <definedName name="Estadística_3" localSheetId="16" hidden="1">{"CI+GG(BASE)",#N/A,FALSE,"CI+GG(BASE)";"GG",#N/A,FALSE,"CI+GG(BASE)";"CI",#N/A,FALSE,"CI+GG(BASE)"}</definedName>
    <definedName name="Estadística_3" hidden="1">{"CI+GG(BASE)",#N/A,FALSE,"CI+GG(BASE)";"GG",#N/A,FALSE,"CI+GG(BASE)";"CI",#N/A,FALSE,"CI+GG(BASE)"}</definedName>
    <definedName name="ESTADISTICA_4" localSheetId="15" hidden="1">{"MO(BASE)",#N/A,FALSE,"MO(BASE)";"MO(BASE)1",#N/A,FALSE,"MO(BASE)";"MO(BASE)2",#N/A,FALSE,"MO(BASE)"}</definedName>
    <definedName name="ESTADISTICA_4" localSheetId="25" hidden="1">{"MO(BASE)",#N/A,FALSE,"MO(BASE)";"MO(BASE)1",#N/A,FALSE,"MO(BASE)";"MO(BASE)2",#N/A,FALSE,"MO(BASE)"}</definedName>
    <definedName name="ESTADISTICA_4" localSheetId="24" hidden="1">{"MO(BASE)",#N/A,FALSE,"MO(BASE)";"MO(BASE)1",#N/A,FALSE,"MO(BASE)";"MO(BASE)2",#N/A,FALSE,"MO(BASE)"}</definedName>
    <definedName name="ESTADISTICA_4" localSheetId="26" hidden="1">{"MO(BASE)",#N/A,FALSE,"MO(BASE)";"MO(BASE)1",#N/A,FALSE,"MO(BASE)";"MO(BASE)2",#N/A,FALSE,"MO(BASE)"}</definedName>
    <definedName name="ESTADISTICA_4" localSheetId="1" hidden="1">{"MO(BASE)",#N/A,FALSE,"MO(BASE)";"MO(BASE)1",#N/A,FALSE,"MO(BASE)";"MO(BASE)2",#N/A,FALSE,"MO(BASE)"}</definedName>
    <definedName name="ESTADISTICA_4" localSheetId="4" hidden="1">{"MO(BASE)",#N/A,FALSE,"MO(BASE)";"MO(BASE)1",#N/A,FALSE,"MO(BASE)";"MO(BASE)2",#N/A,FALSE,"MO(BASE)"}</definedName>
    <definedName name="ESTADISTICA_4" localSheetId="2" hidden="1">{"MO(BASE)",#N/A,FALSE,"MO(BASE)";"MO(BASE)1",#N/A,FALSE,"MO(BASE)";"MO(BASE)2",#N/A,FALSE,"MO(BASE)"}</definedName>
    <definedName name="ESTADISTICA_4" localSheetId="0" hidden="1">{"MO(BASE)",#N/A,FALSE,"MO(BASE)";"MO(BASE)1",#N/A,FALSE,"MO(BASE)";"MO(BASE)2",#N/A,FALSE,"MO(BASE)"}</definedName>
    <definedName name="ESTADISTICA_4" localSheetId="6" hidden="1">{"MO(BASE)",#N/A,FALSE,"MO(BASE)";"MO(BASE)1",#N/A,FALSE,"MO(BASE)";"MO(BASE)2",#N/A,FALSE,"MO(BASE)"}</definedName>
    <definedName name="ESTADISTICA_4" localSheetId="16" hidden="1">{"MO(BASE)",#N/A,FALSE,"MO(BASE)";"MO(BASE)1",#N/A,FALSE,"MO(BASE)";"MO(BASE)2",#N/A,FALSE,"MO(BASE)"}</definedName>
    <definedName name="ESTADISTICA_4" hidden="1">{"MO(BASE)",#N/A,FALSE,"MO(BASE)";"MO(BASE)1",#N/A,FALSE,"MO(BASE)";"MO(BASE)2",#N/A,FALSE,"MO(BASE)"}</definedName>
    <definedName name="Estadística_4" localSheetId="15" hidden="1">{"CI+GG(BASE)",#N/A,FALSE,"CI+GG(BASE)";"GG",#N/A,FALSE,"CI+GG(BASE)";"CI",#N/A,FALSE,"CI+GG(BASE)"}</definedName>
    <definedName name="Estadística_4" localSheetId="25" hidden="1">{"CI+GG(BASE)",#N/A,FALSE,"CI+GG(BASE)";"GG",#N/A,FALSE,"CI+GG(BASE)";"CI",#N/A,FALSE,"CI+GG(BASE)"}</definedName>
    <definedName name="Estadística_4" localSheetId="24" hidden="1">{"CI+GG(BASE)",#N/A,FALSE,"CI+GG(BASE)";"GG",#N/A,FALSE,"CI+GG(BASE)";"CI",#N/A,FALSE,"CI+GG(BASE)"}</definedName>
    <definedName name="Estadística_4" localSheetId="26" hidden="1">{"CI+GG(BASE)",#N/A,FALSE,"CI+GG(BASE)";"GG",#N/A,FALSE,"CI+GG(BASE)";"CI",#N/A,FALSE,"CI+GG(BASE)"}</definedName>
    <definedName name="Estadística_4" localSheetId="1" hidden="1">{"CI+GG(BASE)",#N/A,FALSE,"CI+GG(BASE)";"GG",#N/A,FALSE,"CI+GG(BASE)";"CI",#N/A,FALSE,"CI+GG(BASE)"}</definedName>
    <definedName name="Estadística_4" localSheetId="4" hidden="1">{"CI+GG(BASE)",#N/A,FALSE,"CI+GG(BASE)";"GG",#N/A,FALSE,"CI+GG(BASE)";"CI",#N/A,FALSE,"CI+GG(BASE)"}</definedName>
    <definedName name="Estadística_4" localSheetId="2" hidden="1">{"CI+GG(BASE)",#N/A,FALSE,"CI+GG(BASE)";"GG",#N/A,FALSE,"CI+GG(BASE)";"CI",#N/A,FALSE,"CI+GG(BASE)"}</definedName>
    <definedName name="Estadística_4" localSheetId="0" hidden="1">{"CI+GG(BASE)",#N/A,FALSE,"CI+GG(BASE)";"GG",#N/A,FALSE,"CI+GG(BASE)";"CI",#N/A,FALSE,"CI+GG(BASE)"}</definedName>
    <definedName name="Estadística_4" localSheetId="6" hidden="1">{"CI+GG(BASE)",#N/A,FALSE,"CI+GG(BASE)";"GG",#N/A,FALSE,"CI+GG(BASE)";"CI",#N/A,FALSE,"CI+GG(BASE)"}</definedName>
    <definedName name="Estadística_4" localSheetId="16" hidden="1">{"CI+GG(BASE)",#N/A,FALSE,"CI+GG(BASE)";"GG",#N/A,FALSE,"CI+GG(BASE)";"CI",#N/A,FALSE,"CI+GG(BASE)"}</definedName>
    <definedName name="Estadística_4" hidden="1">{"CI+GG(BASE)",#N/A,FALSE,"CI+GG(BASE)";"GG",#N/A,FALSE,"CI+GG(BASE)";"CI",#N/A,FALSE,"CI+GG(BASE)"}</definedName>
    <definedName name="ESTADISTICA_5" localSheetId="15" hidden="1">{"MO(BASE)",#N/A,FALSE,"MO(BASE)";"MO(BASE)1",#N/A,FALSE,"MO(BASE)";"MO(BASE)2",#N/A,FALSE,"MO(BASE)"}</definedName>
    <definedName name="ESTADISTICA_5" localSheetId="25" hidden="1">{"MO(BASE)",#N/A,FALSE,"MO(BASE)";"MO(BASE)1",#N/A,FALSE,"MO(BASE)";"MO(BASE)2",#N/A,FALSE,"MO(BASE)"}</definedName>
    <definedName name="ESTADISTICA_5" localSheetId="24" hidden="1">{"MO(BASE)",#N/A,FALSE,"MO(BASE)";"MO(BASE)1",#N/A,FALSE,"MO(BASE)";"MO(BASE)2",#N/A,FALSE,"MO(BASE)"}</definedName>
    <definedName name="ESTADISTICA_5" localSheetId="26" hidden="1">{"MO(BASE)",#N/A,FALSE,"MO(BASE)";"MO(BASE)1",#N/A,FALSE,"MO(BASE)";"MO(BASE)2",#N/A,FALSE,"MO(BASE)"}</definedName>
    <definedName name="ESTADISTICA_5" localSheetId="1" hidden="1">{"MO(BASE)",#N/A,FALSE,"MO(BASE)";"MO(BASE)1",#N/A,FALSE,"MO(BASE)";"MO(BASE)2",#N/A,FALSE,"MO(BASE)"}</definedName>
    <definedName name="ESTADISTICA_5" localSheetId="4" hidden="1">{"MO(BASE)",#N/A,FALSE,"MO(BASE)";"MO(BASE)1",#N/A,FALSE,"MO(BASE)";"MO(BASE)2",#N/A,FALSE,"MO(BASE)"}</definedName>
    <definedName name="ESTADISTICA_5" localSheetId="2" hidden="1">{"MO(BASE)",#N/A,FALSE,"MO(BASE)";"MO(BASE)1",#N/A,FALSE,"MO(BASE)";"MO(BASE)2",#N/A,FALSE,"MO(BASE)"}</definedName>
    <definedName name="ESTADISTICA_5" localSheetId="0" hidden="1">{"MO(BASE)",#N/A,FALSE,"MO(BASE)";"MO(BASE)1",#N/A,FALSE,"MO(BASE)";"MO(BASE)2",#N/A,FALSE,"MO(BASE)"}</definedName>
    <definedName name="ESTADISTICA_5" localSheetId="6" hidden="1">{"MO(BASE)",#N/A,FALSE,"MO(BASE)";"MO(BASE)1",#N/A,FALSE,"MO(BASE)";"MO(BASE)2",#N/A,FALSE,"MO(BASE)"}</definedName>
    <definedName name="ESTADISTICA_5" localSheetId="16" hidden="1">{"MO(BASE)",#N/A,FALSE,"MO(BASE)";"MO(BASE)1",#N/A,FALSE,"MO(BASE)";"MO(BASE)2",#N/A,FALSE,"MO(BASE)"}</definedName>
    <definedName name="ESTADISTICA_5" hidden="1">{"MO(BASE)",#N/A,FALSE,"MO(BASE)";"MO(BASE)1",#N/A,FALSE,"MO(BASE)";"MO(BASE)2",#N/A,FALSE,"MO(BASE)"}</definedName>
    <definedName name="Estadística_5" localSheetId="15" hidden="1">{"CI+GG(BASE)",#N/A,FALSE,"CI+GG(BASE)";"GG",#N/A,FALSE,"CI+GG(BASE)";"CI",#N/A,FALSE,"CI+GG(BASE)"}</definedName>
    <definedName name="Estadística_5" localSheetId="25" hidden="1">{"CI+GG(BASE)",#N/A,FALSE,"CI+GG(BASE)";"GG",#N/A,FALSE,"CI+GG(BASE)";"CI",#N/A,FALSE,"CI+GG(BASE)"}</definedName>
    <definedName name="Estadística_5" localSheetId="24" hidden="1">{"CI+GG(BASE)",#N/A,FALSE,"CI+GG(BASE)";"GG",#N/A,FALSE,"CI+GG(BASE)";"CI",#N/A,FALSE,"CI+GG(BASE)"}</definedName>
    <definedName name="Estadística_5" localSheetId="26" hidden="1">{"CI+GG(BASE)",#N/A,FALSE,"CI+GG(BASE)";"GG",#N/A,FALSE,"CI+GG(BASE)";"CI",#N/A,FALSE,"CI+GG(BASE)"}</definedName>
    <definedName name="Estadística_5" localSheetId="1" hidden="1">{"CI+GG(BASE)",#N/A,FALSE,"CI+GG(BASE)";"GG",#N/A,FALSE,"CI+GG(BASE)";"CI",#N/A,FALSE,"CI+GG(BASE)"}</definedName>
    <definedName name="Estadística_5" localSheetId="4" hidden="1">{"CI+GG(BASE)",#N/A,FALSE,"CI+GG(BASE)";"GG",#N/A,FALSE,"CI+GG(BASE)";"CI",#N/A,FALSE,"CI+GG(BASE)"}</definedName>
    <definedName name="Estadística_5" localSheetId="2" hidden="1">{"CI+GG(BASE)",#N/A,FALSE,"CI+GG(BASE)";"GG",#N/A,FALSE,"CI+GG(BASE)";"CI",#N/A,FALSE,"CI+GG(BASE)"}</definedName>
    <definedName name="Estadística_5" localSheetId="0" hidden="1">{"CI+GG(BASE)",#N/A,FALSE,"CI+GG(BASE)";"GG",#N/A,FALSE,"CI+GG(BASE)";"CI",#N/A,FALSE,"CI+GG(BASE)"}</definedName>
    <definedName name="Estadística_5" localSheetId="6" hidden="1">{"CI+GG(BASE)",#N/A,FALSE,"CI+GG(BASE)";"GG",#N/A,FALSE,"CI+GG(BASE)";"CI",#N/A,FALSE,"CI+GG(BASE)"}</definedName>
    <definedName name="Estadística_5" localSheetId="16" hidden="1">{"CI+GG(BASE)",#N/A,FALSE,"CI+GG(BASE)";"GG",#N/A,FALSE,"CI+GG(BASE)";"CI",#N/A,FALSE,"CI+GG(BASE)"}</definedName>
    <definedName name="Estadística_5" hidden="1">{"CI+GG(BASE)",#N/A,FALSE,"CI+GG(BASE)";"GG",#N/A,FALSE,"CI+GG(BASE)";"CI",#N/A,FALSE,"CI+GG(BASE)"}</definedName>
    <definedName name="etp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V__EVCOM_OPTIONS__" hidden="1">8</definedName>
    <definedName name="EV__EXPOPTIONS__" hidden="1">1</definedName>
    <definedName name="EV__LASTREFTIME__" hidden="1">"(GMT-04:00)05-06-2014 17:48:38"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134217735</definedName>
    <definedName name="EV__WBVERSION__" hidden="1">0</definedName>
    <definedName name="ew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w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w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w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w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w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w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w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w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w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w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wew" localSheetId="15" hidden="1">{#N/A,#N/A,FALSE,"Total_OC015";#N/A,#N/A,FALSE,"ADMIN";#N/A,#N/A,FALSE,"PROCES";#N/A,#N/A,FALSE,"mecan";#N/A,#N/A,FALSE,"civil";#N/A,#N/A,FALSE,"CAÑER";#N/A,#N/A,FALSE,"ELEC";#N/A,#N/A,FALSE,"INSTR"}</definedName>
    <definedName name="ewew" localSheetId="25" hidden="1">{#N/A,#N/A,FALSE,"Total_OC015";#N/A,#N/A,FALSE,"ADMIN";#N/A,#N/A,FALSE,"PROCES";#N/A,#N/A,FALSE,"mecan";#N/A,#N/A,FALSE,"civil";#N/A,#N/A,FALSE,"CAÑER";#N/A,#N/A,FALSE,"ELEC";#N/A,#N/A,FALSE,"INSTR"}</definedName>
    <definedName name="ewew" localSheetId="24" hidden="1">{#N/A,#N/A,FALSE,"Total_OC015";#N/A,#N/A,FALSE,"ADMIN";#N/A,#N/A,FALSE,"PROCES";#N/A,#N/A,FALSE,"mecan";#N/A,#N/A,FALSE,"civil";#N/A,#N/A,FALSE,"CAÑER";#N/A,#N/A,FALSE,"ELEC";#N/A,#N/A,FALSE,"INSTR"}</definedName>
    <definedName name="ewew" localSheetId="26" hidden="1">{#N/A,#N/A,FALSE,"Total_OC015";#N/A,#N/A,FALSE,"ADMIN";#N/A,#N/A,FALSE,"PROCES";#N/A,#N/A,FALSE,"mecan";#N/A,#N/A,FALSE,"civil";#N/A,#N/A,FALSE,"CAÑER";#N/A,#N/A,FALSE,"ELEC";#N/A,#N/A,FALSE,"INSTR"}</definedName>
    <definedName name="ewew" localSheetId="1" hidden="1">{#N/A,#N/A,FALSE,"Total_OC015";#N/A,#N/A,FALSE,"ADMIN";#N/A,#N/A,FALSE,"PROCES";#N/A,#N/A,FALSE,"mecan";#N/A,#N/A,FALSE,"civil";#N/A,#N/A,FALSE,"CAÑER";#N/A,#N/A,FALSE,"ELEC";#N/A,#N/A,FALSE,"INSTR"}</definedName>
    <definedName name="ewew" localSheetId="4" hidden="1">{#N/A,#N/A,FALSE,"Total_OC015";#N/A,#N/A,FALSE,"ADMIN";#N/A,#N/A,FALSE,"PROCES";#N/A,#N/A,FALSE,"mecan";#N/A,#N/A,FALSE,"civil";#N/A,#N/A,FALSE,"CAÑER";#N/A,#N/A,FALSE,"ELEC";#N/A,#N/A,FALSE,"INSTR"}</definedName>
    <definedName name="ewew" localSheetId="2" hidden="1">{#N/A,#N/A,FALSE,"Total_OC015";#N/A,#N/A,FALSE,"ADMIN";#N/A,#N/A,FALSE,"PROCES";#N/A,#N/A,FALSE,"mecan";#N/A,#N/A,FALSE,"civil";#N/A,#N/A,FALSE,"CAÑER";#N/A,#N/A,FALSE,"ELEC";#N/A,#N/A,FALSE,"INSTR"}</definedName>
    <definedName name="ewew" localSheetId="0" hidden="1">{#N/A,#N/A,FALSE,"Total_OC015";#N/A,#N/A,FALSE,"ADMIN";#N/A,#N/A,FALSE,"PROCES";#N/A,#N/A,FALSE,"mecan";#N/A,#N/A,FALSE,"civil";#N/A,#N/A,FALSE,"CAÑER";#N/A,#N/A,FALSE,"ELEC";#N/A,#N/A,FALSE,"INSTR"}</definedName>
    <definedName name="ewew" localSheetId="6" hidden="1">{#N/A,#N/A,FALSE,"Total_OC015";#N/A,#N/A,FALSE,"ADMIN";#N/A,#N/A,FALSE,"PROCES";#N/A,#N/A,FALSE,"mecan";#N/A,#N/A,FALSE,"civil";#N/A,#N/A,FALSE,"CAÑER";#N/A,#N/A,FALSE,"ELEC";#N/A,#N/A,FALSE,"INSTR"}</definedName>
    <definedName name="ewew" localSheetId="16" hidden="1">{#N/A,#N/A,FALSE,"Total_OC015";#N/A,#N/A,FALSE,"ADMIN";#N/A,#N/A,FALSE,"PROCES";#N/A,#N/A,FALSE,"mecan";#N/A,#N/A,FALSE,"civil";#N/A,#N/A,FALSE,"CAÑER";#N/A,#N/A,FALSE,"ELEC";#N/A,#N/A,FALSE,"INSTR"}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ew_1" hidden="1">{#N/A,#N/A,FALSE,"Total_OC015";#N/A,#N/A,FALSE,"ADMIN";#N/A,#N/A,FALSE,"PROCES";#N/A,#N/A,FALSE,"mecan";#N/A,#N/A,FALSE,"civil";#N/A,#N/A,FALSE,"CAÑER";#N/A,#N/A,FALSE,"ELEC";#N/A,#N/A,FALSE,"INSTR"}</definedName>
    <definedName name="EWEWEWEWE" hidden="1">{#N/A,#N/A,FALSE,"Costos_Elem_Hid";#N/A,#N/A,FALSE,"Costos_Elem_Hid";#N/A,#N/A,FALSE,"Costos_Elem_Hid"}</definedName>
    <definedName name="EWEWEWEWE_1" hidden="1">{#N/A,#N/A,FALSE,"Costos_Elem_Hid";#N/A,#N/A,FALSE,"Costos_Elem_Hid";#N/A,#N/A,FALSE,"Costos_Elem_Hid"}</definedName>
    <definedName name="EWFSDF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WFSDF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WFSDF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WFSDF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WFSD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WFSD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WFSD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WFSD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WFSD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WFSDF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WFSD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WGFFG" localSheetId="15" hidden="1">{#N/A,#N/A,FALSE,"PEND INC";#N/A,#N/A,FALSE,"PEND MINM"}</definedName>
    <definedName name="EWGFFG" localSheetId="25" hidden="1">{#N/A,#N/A,FALSE,"PEND INC";#N/A,#N/A,FALSE,"PEND MINM"}</definedName>
    <definedName name="EWGFFG" localSheetId="24" hidden="1">{#N/A,#N/A,FALSE,"PEND INC";#N/A,#N/A,FALSE,"PEND MINM"}</definedName>
    <definedName name="EWGFFG" localSheetId="26" hidden="1">{#N/A,#N/A,FALSE,"PEND INC";#N/A,#N/A,FALSE,"PEND MINM"}</definedName>
    <definedName name="EWGFFG" localSheetId="1" hidden="1">{#N/A,#N/A,FALSE,"PEND INC";#N/A,#N/A,FALSE,"PEND MINM"}</definedName>
    <definedName name="EWGFFG" localSheetId="4" hidden="1">{#N/A,#N/A,FALSE,"PEND INC";#N/A,#N/A,FALSE,"PEND MINM"}</definedName>
    <definedName name="EWGFFG" localSheetId="2" hidden="1">{#N/A,#N/A,FALSE,"PEND INC";#N/A,#N/A,FALSE,"PEND MINM"}</definedName>
    <definedName name="EWGFFG" localSheetId="0" hidden="1">{#N/A,#N/A,FALSE,"PEND INC";#N/A,#N/A,FALSE,"PEND MINM"}</definedName>
    <definedName name="EWGFFG" localSheetId="6" hidden="1">{#N/A,#N/A,FALSE,"PEND INC";#N/A,#N/A,FALSE,"PEND MINM"}</definedName>
    <definedName name="EWGFFG" localSheetId="16" hidden="1">{#N/A,#N/A,FALSE,"PEND INC";#N/A,#N/A,FALSE,"PEND MINM"}</definedName>
    <definedName name="EWGFFG" hidden="1">{#N/A,#N/A,FALSE,"PEND INC";#N/A,#N/A,FALSE,"PEND MINM"}</definedName>
    <definedName name="ewqeqwewe" hidden="1">{#N/A,#N/A,FALSE,"Pres_Ref"}</definedName>
    <definedName name="EWRT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WRT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WRT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WRT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WR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WRT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WRT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WRT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WRT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WRT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WR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WTGW" localSheetId="15" hidden="1">{"CI+GG(BASE)",#N/A,FALSE,"CI+GG(BASE)";"GG",#N/A,FALSE,"CI+GG(BASE)";"CI",#N/A,FALSE,"CI+GG(BASE)"}</definedName>
    <definedName name="EWTGW" localSheetId="25" hidden="1">{"CI+GG(BASE)",#N/A,FALSE,"CI+GG(BASE)";"GG",#N/A,FALSE,"CI+GG(BASE)";"CI",#N/A,FALSE,"CI+GG(BASE)"}</definedName>
    <definedName name="EWTGW" localSheetId="24" hidden="1">{"CI+GG(BASE)",#N/A,FALSE,"CI+GG(BASE)";"GG",#N/A,FALSE,"CI+GG(BASE)";"CI",#N/A,FALSE,"CI+GG(BASE)"}</definedName>
    <definedName name="EWTGW" localSheetId="26" hidden="1">{"CI+GG(BASE)",#N/A,FALSE,"CI+GG(BASE)";"GG",#N/A,FALSE,"CI+GG(BASE)";"CI",#N/A,FALSE,"CI+GG(BASE)"}</definedName>
    <definedName name="EWTGW" localSheetId="1" hidden="1">{"CI+GG(BASE)",#N/A,FALSE,"CI+GG(BASE)";"GG",#N/A,FALSE,"CI+GG(BASE)";"CI",#N/A,FALSE,"CI+GG(BASE)"}</definedName>
    <definedName name="EWTGW" localSheetId="4" hidden="1">{"CI+GG(BASE)",#N/A,FALSE,"CI+GG(BASE)";"GG",#N/A,FALSE,"CI+GG(BASE)";"CI",#N/A,FALSE,"CI+GG(BASE)"}</definedName>
    <definedName name="EWTGW" localSheetId="2" hidden="1">{"CI+GG(BASE)",#N/A,FALSE,"CI+GG(BASE)";"GG",#N/A,FALSE,"CI+GG(BASE)";"CI",#N/A,FALSE,"CI+GG(BASE)"}</definedName>
    <definedName name="EWTGW" localSheetId="0" hidden="1">{"CI+GG(BASE)",#N/A,FALSE,"CI+GG(BASE)";"GG",#N/A,FALSE,"CI+GG(BASE)";"CI",#N/A,FALSE,"CI+GG(BASE)"}</definedName>
    <definedName name="EWTGW" localSheetId="6" hidden="1">{"CI+GG(BASE)",#N/A,FALSE,"CI+GG(BASE)";"GG",#N/A,FALSE,"CI+GG(BASE)";"CI",#N/A,FALSE,"CI+GG(BASE)"}</definedName>
    <definedName name="EWTGW" localSheetId="16" hidden="1">{"CI+GG(BASE)",#N/A,FALSE,"CI+GG(BASE)";"GG",#N/A,FALSE,"CI+GG(BASE)";"CI",#N/A,FALSE,"CI+GG(BASE)"}</definedName>
    <definedName name="EWTGW" hidden="1">{"CI+GG(BASE)",#N/A,FALSE,"CI+GG(BASE)";"GG",#N/A,FALSE,"CI+GG(BASE)";"CI",#N/A,FALSE,"CI+GG(BASE)"}</definedName>
    <definedName name="EXCH_AUD">1.446</definedName>
    <definedName name="EXCH_CAD">1.3167</definedName>
    <definedName name="EXCH_CLP">626.8</definedName>
    <definedName name="EXCH_SGD">1.7069</definedName>
    <definedName name="ExitStatus" hidden="1">#REF!</definedName>
    <definedName name="EXPFIS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YUE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ACY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d" localSheetId="15" hidden="1">{"'Hoja3'!$F$5"}</definedName>
    <definedName name="fad" localSheetId="25" hidden="1">{"'Hoja3'!$F$5"}</definedName>
    <definedName name="fad" localSheetId="24" hidden="1">{"'Hoja3'!$F$5"}</definedName>
    <definedName name="fad" localSheetId="26" hidden="1">{"'Hoja3'!$F$5"}</definedName>
    <definedName name="fad" localSheetId="1" hidden="1">{"'Hoja3'!$F$5"}</definedName>
    <definedName name="fad" localSheetId="4" hidden="1">{"'Hoja3'!$F$5"}</definedName>
    <definedName name="fad" localSheetId="2" hidden="1">{"'Hoja3'!$F$5"}</definedName>
    <definedName name="fad" localSheetId="0" hidden="1">{"'Hoja3'!$F$5"}</definedName>
    <definedName name="fad" localSheetId="6" hidden="1">{"'Hoja3'!$F$5"}</definedName>
    <definedName name="fad" localSheetId="16" hidden="1">{"'Hoja3'!$F$5"}</definedName>
    <definedName name="fad" hidden="1">{"'Hoja3'!$F$5"}</definedName>
    <definedName name="faf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faf" localSheetId="2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faf" localSheetId="2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faf" localSheetId="2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faf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faf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faf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faf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faf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faf" localSheetId="1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faf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fbo" localSheetId="15" hidden="1">{#N/A,#N/A,TRUE,"Costos_Subg_Hid"}</definedName>
    <definedName name="fbo" localSheetId="25" hidden="1">{#N/A,#N/A,TRUE,"Costos_Subg_Hid"}</definedName>
    <definedName name="fbo" localSheetId="24" hidden="1">{#N/A,#N/A,TRUE,"Costos_Subg_Hid"}</definedName>
    <definedName name="fbo" localSheetId="26" hidden="1">{#N/A,#N/A,TRUE,"Costos_Subg_Hid"}</definedName>
    <definedName name="fbo" localSheetId="1" hidden="1">{#N/A,#N/A,TRUE,"Costos_Subg_Hid"}</definedName>
    <definedName name="fbo" localSheetId="4" hidden="1">{#N/A,#N/A,TRUE,"Costos_Subg_Hid"}</definedName>
    <definedName name="fbo" localSheetId="2" hidden="1">{#N/A,#N/A,TRUE,"Costos_Subg_Hid"}</definedName>
    <definedName name="fbo" localSheetId="0" hidden="1">{#N/A,#N/A,TRUE,"Costos_Subg_Hid"}</definedName>
    <definedName name="fbo" localSheetId="6" hidden="1">{#N/A,#N/A,TRUE,"Costos_Subg_Hid"}</definedName>
    <definedName name="fbo" localSheetId="16" hidden="1">{#N/A,#N/A,TRUE,"Costos_Subg_Hid"}</definedName>
    <definedName name="fbo" hidden="1">{#N/A,#N/A,TRUE,"Costos_Subg_Hid"}</definedName>
    <definedName name="fbo_1" hidden="1">{#N/A,#N/A,TRUE,"Costos_Subg_Hid"}</definedName>
    <definedName name="FBSDFB" localSheetId="15" hidden="1">{"CI+GG(BASE)",#N/A,FALSE,"CI+GG(BASE)";"GG",#N/A,FALSE,"CI+GG(BASE)";"CI",#N/A,FALSE,"CI+GG(BASE)"}</definedName>
    <definedName name="FBSDFB" localSheetId="25" hidden="1">{"CI+GG(BASE)",#N/A,FALSE,"CI+GG(BASE)";"GG",#N/A,FALSE,"CI+GG(BASE)";"CI",#N/A,FALSE,"CI+GG(BASE)"}</definedName>
    <definedName name="FBSDFB" localSheetId="24" hidden="1">{"CI+GG(BASE)",#N/A,FALSE,"CI+GG(BASE)";"GG",#N/A,FALSE,"CI+GG(BASE)";"CI",#N/A,FALSE,"CI+GG(BASE)"}</definedName>
    <definedName name="FBSDFB" localSheetId="26" hidden="1">{"CI+GG(BASE)",#N/A,FALSE,"CI+GG(BASE)";"GG",#N/A,FALSE,"CI+GG(BASE)";"CI",#N/A,FALSE,"CI+GG(BASE)"}</definedName>
    <definedName name="FBSDFB" localSheetId="1" hidden="1">{"CI+GG(BASE)",#N/A,FALSE,"CI+GG(BASE)";"GG",#N/A,FALSE,"CI+GG(BASE)";"CI",#N/A,FALSE,"CI+GG(BASE)"}</definedName>
    <definedName name="FBSDFB" localSheetId="4" hidden="1">{"CI+GG(BASE)",#N/A,FALSE,"CI+GG(BASE)";"GG",#N/A,FALSE,"CI+GG(BASE)";"CI",#N/A,FALSE,"CI+GG(BASE)"}</definedName>
    <definedName name="FBSDFB" localSheetId="2" hidden="1">{"CI+GG(BASE)",#N/A,FALSE,"CI+GG(BASE)";"GG",#N/A,FALSE,"CI+GG(BASE)";"CI",#N/A,FALSE,"CI+GG(BASE)"}</definedName>
    <definedName name="FBSDFB" localSheetId="0" hidden="1">{"CI+GG(BASE)",#N/A,FALSE,"CI+GG(BASE)";"GG",#N/A,FALSE,"CI+GG(BASE)";"CI",#N/A,FALSE,"CI+GG(BASE)"}</definedName>
    <definedName name="FBSDFB" localSheetId="6" hidden="1">{"CI+GG(BASE)",#N/A,FALSE,"CI+GG(BASE)";"GG",#N/A,FALSE,"CI+GG(BASE)";"CI",#N/A,FALSE,"CI+GG(BASE)"}</definedName>
    <definedName name="FBSDFB" localSheetId="16" hidden="1">{"CI+GG(BASE)",#N/A,FALSE,"CI+GG(BASE)";"GG",#N/A,FALSE,"CI+GG(BASE)";"CI",#N/A,FALSE,"CI+GG(BASE)"}</definedName>
    <definedName name="FBSDFB" hidden="1">{"CI+GG(BASE)",#N/A,FALSE,"CI+GG(BASE)";"GG",#N/A,FALSE,"CI+GG(BASE)";"CI",#N/A,FALSE,"CI+GG(BASE)"}</definedName>
    <definedName name="FCGJHFGJ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CGJHFGJ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CGJHFGJ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CGJHFGJ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CGJHFGJ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CGJHFGJ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CGJHFGJ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CGJHFGJ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CGJHFGJ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CGJHFGJ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CGJHFGJ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CJCFYJ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CJCFYJ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CJCFYJ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CJCFYJ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CJCFYJ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CJCFYJ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CJCFYJ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CJCFYJ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CJCFYJ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CJCFYJ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CJCFYJ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DBDV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d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FD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localSheetId="2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localSheetId="2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localSheetId="2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jgd" localSheetId="1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fsfsfsaf" localSheetId="15" hidden="1">{#N/A,#N/A,FALSE,"Costos_Elem_Hid";#N/A,#N/A,FALSE,"Costos_Elem_Hid";#N/A,#N/A,FALSE,"Costos_Elem_Hid"}</definedName>
    <definedName name="fdfsfsfsfsaf" localSheetId="25" hidden="1">{#N/A,#N/A,FALSE,"Costos_Elem_Hid";#N/A,#N/A,FALSE,"Costos_Elem_Hid";#N/A,#N/A,FALSE,"Costos_Elem_Hid"}</definedName>
    <definedName name="fdfsfsfsfsaf" localSheetId="24" hidden="1">{#N/A,#N/A,FALSE,"Costos_Elem_Hid";#N/A,#N/A,FALSE,"Costos_Elem_Hid";#N/A,#N/A,FALSE,"Costos_Elem_Hid"}</definedName>
    <definedName name="fdfsfsfsfsaf" localSheetId="26" hidden="1">{#N/A,#N/A,FALSE,"Costos_Elem_Hid";#N/A,#N/A,FALSE,"Costos_Elem_Hid";#N/A,#N/A,FALSE,"Costos_Elem_Hid"}</definedName>
    <definedName name="fdfsfsfsfsaf" localSheetId="1" hidden="1">{#N/A,#N/A,FALSE,"Costos_Elem_Hid";#N/A,#N/A,FALSE,"Costos_Elem_Hid";#N/A,#N/A,FALSE,"Costos_Elem_Hid"}</definedName>
    <definedName name="fdfsfsfsfsaf" localSheetId="4" hidden="1">{#N/A,#N/A,FALSE,"Costos_Elem_Hid";#N/A,#N/A,FALSE,"Costos_Elem_Hid";#N/A,#N/A,FALSE,"Costos_Elem_Hid"}</definedName>
    <definedName name="fdfsfsfsfsaf" localSheetId="2" hidden="1">{#N/A,#N/A,FALSE,"Costos_Elem_Hid";#N/A,#N/A,FALSE,"Costos_Elem_Hid";#N/A,#N/A,FALSE,"Costos_Elem_Hid"}</definedName>
    <definedName name="fdfsfsfsfsaf" localSheetId="0" hidden="1">{#N/A,#N/A,FALSE,"Costos_Elem_Hid";#N/A,#N/A,FALSE,"Costos_Elem_Hid";#N/A,#N/A,FALSE,"Costos_Elem_Hid"}</definedName>
    <definedName name="fdfsfsfsfsaf" localSheetId="6" hidden="1">{#N/A,#N/A,FALSE,"Costos_Elem_Hid";#N/A,#N/A,FALSE,"Costos_Elem_Hid";#N/A,#N/A,FALSE,"Costos_Elem_Hid"}</definedName>
    <definedName name="fdfsfsfsfsaf" localSheetId="16" hidden="1">{#N/A,#N/A,FALSE,"Costos_Elem_Hid";#N/A,#N/A,FALSE,"Costos_Elem_Hid";#N/A,#N/A,FALSE,"Costos_Elem_Hid"}</definedName>
    <definedName name="fdfsfsfsfsaf" hidden="1">{#N/A,#N/A,FALSE,"Costos_Elem_Hid";#N/A,#N/A,FALSE,"Costos_Elem_Hid";#N/A,#N/A,FALSE,"Costos_Elem_Hid"}</definedName>
    <definedName name="fdfsfsfsfsaf_1" hidden="1">{#N/A,#N/A,FALSE,"Costos_Elem_Hid";#N/A,#N/A,FALSE,"Costos_Elem_Hid";#N/A,#N/A,FALSE,"Costos_Elem_Hid"}</definedName>
    <definedName name="fdgdfg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2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2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2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2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2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3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3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3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3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3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3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3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4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4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4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4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4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4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4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4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4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4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5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5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5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DFG" localSheetId="15" hidden="1">{"CI+GG(BASE)",#N/A,FALSE,"CI+GG(BASE)";"GG",#N/A,FALSE,"CI+GG(BASE)";"CI",#N/A,FALSE,"CI+GG(BASE)"}</definedName>
    <definedName name="FDGDFGDFG" localSheetId="25" hidden="1">{"CI+GG(BASE)",#N/A,FALSE,"CI+GG(BASE)";"GG",#N/A,FALSE,"CI+GG(BASE)";"CI",#N/A,FALSE,"CI+GG(BASE)"}</definedName>
    <definedName name="FDGDFGDFG" localSheetId="24" hidden="1">{"CI+GG(BASE)",#N/A,FALSE,"CI+GG(BASE)";"GG",#N/A,FALSE,"CI+GG(BASE)";"CI",#N/A,FALSE,"CI+GG(BASE)"}</definedName>
    <definedName name="FDGDFGDFG" localSheetId="26" hidden="1">{"CI+GG(BASE)",#N/A,FALSE,"CI+GG(BASE)";"GG",#N/A,FALSE,"CI+GG(BASE)";"CI",#N/A,FALSE,"CI+GG(BASE)"}</definedName>
    <definedName name="FDGDFGDFG" localSheetId="1" hidden="1">{"CI+GG(BASE)",#N/A,FALSE,"CI+GG(BASE)";"GG",#N/A,FALSE,"CI+GG(BASE)";"CI",#N/A,FALSE,"CI+GG(BASE)"}</definedName>
    <definedName name="FDGDFGDFG" localSheetId="4" hidden="1">{"CI+GG(BASE)",#N/A,FALSE,"CI+GG(BASE)";"GG",#N/A,FALSE,"CI+GG(BASE)";"CI",#N/A,FALSE,"CI+GG(BASE)"}</definedName>
    <definedName name="FDGDFGDFG" localSheetId="2" hidden="1">{"CI+GG(BASE)",#N/A,FALSE,"CI+GG(BASE)";"GG",#N/A,FALSE,"CI+GG(BASE)";"CI",#N/A,FALSE,"CI+GG(BASE)"}</definedName>
    <definedName name="FDGDFGDFG" localSheetId="0" hidden="1">{"CI+GG(BASE)",#N/A,FALSE,"CI+GG(BASE)";"GG",#N/A,FALSE,"CI+GG(BASE)";"CI",#N/A,FALSE,"CI+GG(BASE)"}</definedName>
    <definedName name="FDGDFGDFG" localSheetId="6" hidden="1">{"CI+GG(BASE)",#N/A,FALSE,"CI+GG(BASE)";"GG",#N/A,FALSE,"CI+GG(BASE)";"CI",#N/A,FALSE,"CI+GG(BASE)"}</definedName>
    <definedName name="FDGDFGDFG" localSheetId="16" hidden="1">{"CI+GG(BASE)",#N/A,FALSE,"CI+GG(BASE)";"GG",#N/A,FALSE,"CI+GG(BASE)";"CI",#N/A,FALSE,"CI+GG(BASE)"}</definedName>
    <definedName name="FDGDFGDFG" hidden="1">{"CI+GG(BASE)",#N/A,FALSE,"CI+GG(BASE)";"GG",#N/A,FALSE,"CI+GG(BASE)";"CI",#N/A,FALSE,"CI+GG(BASE)"}</definedName>
    <definedName name="fdgfdg" hidden="1">{#N/A,#N/A,FALSE,"Total_OC015";#N/A,#N/A,FALSE,"ADMIN";#N/A,#N/A,FALSE,"PROCES";#N/A,#N/A,FALSE,"mecan";#N/A,#N/A,FALSE,"civil";#N/A,#N/A,FALSE,"CAÑER";#N/A,#N/A,FALSE,"ELEC";#N/A,#N/A,FALSE,"INSTR"}</definedName>
    <definedName name="fdgfdgfd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HD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DGHD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DGHD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DGHD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DGH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DGHD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DGH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DGH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DGHD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DGHD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DGH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dhbgfh" localSheetId="15" hidden="1">{#N/A,#N/A,FALSE,"Total_OC015";#N/A,#N/A,FALSE,"ADMIN";#N/A,#N/A,FALSE,"PROCES";#N/A,#N/A,FALSE,"mecan";#N/A,#N/A,FALSE,"civil";#N/A,#N/A,FALSE,"CAÑER";#N/A,#N/A,FALSE,"ELEC";#N/A,#N/A,FALSE,"INSTR"}</definedName>
    <definedName name="fdhbgfh" localSheetId="25" hidden="1">{#N/A,#N/A,FALSE,"Total_OC015";#N/A,#N/A,FALSE,"ADMIN";#N/A,#N/A,FALSE,"PROCES";#N/A,#N/A,FALSE,"mecan";#N/A,#N/A,FALSE,"civil";#N/A,#N/A,FALSE,"CAÑER";#N/A,#N/A,FALSE,"ELEC";#N/A,#N/A,FALSE,"INSTR"}</definedName>
    <definedName name="fdhbgfh" localSheetId="24" hidden="1">{#N/A,#N/A,FALSE,"Total_OC015";#N/A,#N/A,FALSE,"ADMIN";#N/A,#N/A,FALSE,"PROCES";#N/A,#N/A,FALSE,"mecan";#N/A,#N/A,FALSE,"civil";#N/A,#N/A,FALSE,"CAÑER";#N/A,#N/A,FALSE,"ELEC";#N/A,#N/A,FALSE,"INSTR"}</definedName>
    <definedName name="fdhbgfh" localSheetId="26" hidden="1">{#N/A,#N/A,FALSE,"Total_OC015";#N/A,#N/A,FALSE,"ADMIN";#N/A,#N/A,FALSE,"PROCES";#N/A,#N/A,FALSE,"mecan";#N/A,#N/A,FALSE,"civil";#N/A,#N/A,FALSE,"CAÑER";#N/A,#N/A,FALSE,"ELEC";#N/A,#N/A,FALSE,"INSTR"}</definedName>
    <definedName name="fdhbgfh" localSheetId="1" hidden="1">{#N/A,#N/A,FALSE,"Total_OC015";#N/A,#N/A,FALSE,"ADMIN";#N/A,#N/A,FALSE,"PROCES";#N/A,#N/A,FALSE,"mecan";#N/A,#N/A,FALSE,"civil";#N/A,#N/A,FALSE,"CAÑER";#N/A,#N/A,FALSE,"ELEC";#N/A,#N/A,FALSE,"INSTR"}</definedName>
    <definedName name="fdhbgfh" localSheetId="4" hidden="1">{#N/A,#N/A,FALSE,"Total_OC015";#N/A,#N/A,FALSE,"ADMIN";#N/A,#N/A,FALSE,"PROCES";#N/A,#N/A,FALSE,"mecan";#N/A,#N/A,FALSE,"civil";#N/A,#N/A,FALSE,"CAÑER";#N/A,#N/A,FALSE,"ELEC";#N/A,#N/A,FALSE,"INSTR"}</definedName>
    <definedName name="fdhbgfh" localSheetId="2" hidden="1">{#N/A,#N/A,FALSE,"Total_OC015";#N/A,#N/A,FALSE,"ADMIN";#N/A,#N/A,FALSE,"PROCES";#N/A,#N/A,FALSE,"mecan";#N/A,#N/A,FALSE,"civil";#N/A,#N/A,FALSE,"CAÑER";#N/A,#N/A,FALSE,"ELEC";#N/A,#N/A,FALSE,"INSTR"}</definedName>
    <definedName name="fdhbgfh" localSheetId="0" hidden="1">{#N/A,#N/A,FALSE,"Total_OC015";#N/A,#N/A,FALSE,"ADMIN";#N/A,#N/A,FALSE,"PROCES";#N/A,#N/A,FALSE,"mecan";#N/A,#N/A,FALSE,"civil";#N/A,#N/A,FALSE,"CAÑER";#N/A,#N/A,FALSE,"ELEC";#N/A,#N/A,FALSE,"INSTR"}</definedName>
    <definedName name="fdhbgfh" localSheetId="6" hidden="1">{#N/A,#N/A,FALSE,"Total_OC015";#N/A,#N/A,FALSE,"ADMIN";#N/A,#N/A,FALSE,"PROCES";#N/A,#N/A,FALSE,"mecan";#N/A,#N/A,FALSE,"civil";#N/A,#N/A,FALSE,"CAÑER";#N/A,#N/A,FALSE,"ELEC";#N/A,#N/A,FALSE,"INSTR"}</definedName>
    <definedName name="fdhbgfh" localSheetId="16" hidden="1">{#N/A,#N/A,FALSE,"Total_OC015";#N/A,#N/A,FALSE,"ADMIN";#N/A,#N/A,FALSE,"PROCES";#N/A,#N/A,FALSE,"mecan";#N/A,#N/A,FALSE,"civil";#N/A,#N/A,FALSE,"CAÑER";#N/A,#N/A,FALSE,"ELEC";#N/A,#N/A,FALSE,"INSTR"}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localSheetId="15" hidden="1">{#N/A,#N/A,FALSE,"Total_OC015";#N/A,#N/A,FALSE,"ADMIN";#N/A,#N/A,FALSE,"PROCES";#N/A,#N/A,FALSE,"mecan";#N/A,#N/A,FALSE,"civil";#N/A,#N/A,FALSE,"CAÑER";#N/A,#N/A,FALSE,"ELEC";#N/A,#N/A,FALSE,"INSTR"}</definedName>
    <definedName name="fdhbgfh_1" localSheetId="25" hidden="1">{#N/A,#N/A,FALSE,"Total_OC015";#N/A,#N/A,FALSE,"ADMIN";#N/A,#N/A,FALSE,"PROCES";#N/A,#N/A,FALSE,"mecan";#N/A,#N/A,FALSE,"civil";#N/A,#N/A,FALSE,"CAÑER";#N/A,#N/A,FALSE,"ELEC";#N/A,#N/A,FALSE,"INSTR"}</definedName>
    <definedName name="fdhbgfh_1" localSheetId="24" hidden="1">{#N/A,#N/A,FALSE,"Total_OC015";#N/A,#N/A,FALSE,"ADMIN";#N/A,#N/A,FALSE,"PROCES";#N/A,#N/A,FALSE,"mecan";#N/A,#N/A,FALSE,"civil";#N/A,#N/A,FALSE,"CAÑER";#N/A,#N/A,FALSE,"ELEC";#N/A,#N/A,FALSE,"INSTR"}</definedName>
    <definedName name="fdhbgfh_1" localSheetId="26" hidden="1">{#N/A,#N/A,FALSE,"Total_OC015";#N/A,#N/A,FALSE,"ADMIN";#N/A,#N/A,FALSE,"PROCES";#N/A,#N/A,FALSE,"mecan";#N/A,#N/A,FALSE,"civil";#N/A,#N/A,FALSE,"CAÑER";#N/A,#N/A,FALSE,"ELEC";#N/A,#N/A,FALSE,"INSTR"}</definedName>
    <definedName name="fdhbgfh_1" localSheetId="1" hidden="1">{#N/A,#N/A,FALSE,"Total_OC015";#N/A,#N/A,FALSE,"ADMIN";#N/A,#N/A,FALSE,"PROCES";#N/A,#N/A,FALSE,"mecan";#N/A,#N/A,FALSE,"civil";#N/A,#N/A,FALSE,"CAÑER";#N/A,#N/A,FALSE,"ELEC";#N/A,#N/A,FALSE,"INSTR"}</definedName>
    <definedName name="fdhbgfh_1" localSheetId="4" hidden="1">{#N/A,#N/A,FALSE,"Total_OC015";#N/A,#N/A,FALSE,"ADMIN";#N/A,#N/A,FALSE,"PROCES";#N/A,#N/A,FALSE,"mecan";#N/A,#N/A,FALSE,"civil";#N/A,#N/A,FALSE,"CAÑER";#N/A,#N/A,FALSE,"ELEC";#N/A,#N/A,FALSE,"INSTR"}</definedName>
    <definedName name="fdhbgfh_1" localSheetId="2" hidden="1">{#N/A,#N/A,FALSE,"Total_OC015";#N/A,#N/A,FALSE,"ADMIN";#N/A,#N/A,FALSE,"PROCES";#N/A,#N/A,FALSE,"mecan";#N/A,#N/A,FALSE,"civil";#N/A,#N/A,FALSE,"CAÑER";#N/A,#N/A,FALSE,"ELEC";#N/A,#N/A,FALSE,"INSTR"}</definedName>
    <definedName name="fdhbgfh_1" localSheetId="0" hidden="1">{#N/A,#N/A,FALSE,"Total_OC015";#N/A,#N/A,FALSE,"ADMIN";#N/A,#N/A,FALSE,"PROCES";#N/A,#N/A,FALSE,"mecan";#N/A,#N/A,FALSE,"civil";#N/A,#N/A,FALSE,"CAÑER";#N/A,#N/A,FALSE,"ELEC";#N/A,#N/A,FALSE,"INSTR"}</definedName>
    <definedName name="fdhbgfh_1" localSheetId="6" hidden="1">{#N/A,#N/A,FALSE,"Total_OC015";#N/A,#N/A,FALSE,"ADMIN";#N/A,#N/A,FALSE,"PROCES";#N/A,#N/A,FALSE,"mecan";#N/A,#N/A,FALSE,"civil";#N/A,#N/A,FALSE,"CAÑER";#N/A,#N/A,FALSE,"ELEC";#N/A,#N/A,FALSE,"INSTR"}</definedName>
    <definedName name="fdhbgfh_1" localSheetId="16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hbgfh_2" localSheetId="15" hidden="1">{#N/A,#N/A,FALSE,"Total_OC015";#N/A,#N/A,FALSE,"ADMIN";#N/A,#N/A,FALSE,"PROCES";#N/A,#N/A,FALSE,"mecan";#N/A,#N/A,FALSE,"civil";#N/A,#N/A,FALSE,"CAÑER";#N/A,#N/A,FALSE,"ELEC";#N/A,#N/A,FALSE,"INSTR"}</definedName>
    <definedName name="fdhbgfh_2" localSheetId="25" hidden="1">{#N/A,#N/A,FALSE,"Total_OC015";#N/A,#N/A,FALSE,"ADMIN";#N/A,#N/A,FALSE,"PROCES";#N/A,#N/A,FALSE,"mecan";#N/A,#N/A,FALSE,"civil";#N/A,#N/A,FALSE,"CAÑER";#N/A,#N/A,FALSE,"ELEC";#N/A,#N/A,FALSE,"INSTR"}</definedName>
    <definedName name="fdhbgfh_2" localSheetId="24" hidden="1">{#N/A,#N/A,FALSE,"Total_OC015";#N/A,#N/A,FALSE,"ADMIN";#N/A,#N/A,FALSE,"PROCES";#N/A,#N/A,FALSE,"mecan";#N/A,#N/A,FALSE,"civil";#N/A,#N/A,FALSE,"CAÑER";#N/A,#N/A,FALSE,"ELEC";#N/A,#N/A,FALSE,"INSTR"}</definedName>
    <definedName name="fdhbgfh_2" localSheetId="26" hidden="1">{#N/A,#N/A,FALSE,"Total_OC015";#N/A,#N/A,FALSE,"ADMIN";#N/A,#N/A,FALSE,"PROCES";#N/A,#N/A,FALSE,"mecan";#N/A,#N/A,FALSE,"civil";#N/A,#N/A,FALSE,"CAÑER";#N/A,#N/A,FALSE,"ELEC";#N/A,#N/A,FALSE,"INSTR"}</definedName>
    <definedName name="fdhbgfh_2" localSheetId="1" hidden="1">{#N/A,#N/A,FALSE,"Total_OC015";#N/A,#N/A,FALSE,"ADMIN";#N/A,#N/A,FALSE,"PROCES";#N/A,#N/A,FALSE,"mecan";#N/A,#N/A,FALSE,"civil";#N/A,#N/A,FALSE,"CAÑER";#N/A,#N/A,FALSE,"ELEC";#N/A,#N/A,FALSE,"INSTR"}</definedName>
    <definedName name="fdhbgfh_2" localSheetId="4" hidden="1">{#N/A,#N/A,FALSE,"Total_OC015";#N/A,#N/A,FALSE,"ADMIN";#N/A,#N/A,FALSE,"PROCES";#N/A,#N/A,FALSE,"mecan";#N/A,#N/A,FALSE,"civil";#N/A,#N/A,FALSE,"CAÑER";#N/A,#N/A,FALSE,"ELEC";#N/A,#N/A,FALSE,"INSTR"}</definedName>
    <definedName name="fdhbgfh_2" localSheetId="2" hidden="1">{#N/A,#N/A,FALSE,"Total_OC015";#N/A,#N/A,FALSE,"ADMIN";#N/A,#N/A,FALSE,"PROCES";#N/A,#N/A,FALSE,"mecan";#N/A,#N/A,FALSE,"civil";#N/A,#N/A,FALSE,"CAÑER";#N/A,#N/A,FALSE,"ELEC";#N/A,#N/A,FALSE,"INSTR"}</definedName>
    <definedName name="fdhbgfh_2" localSheetId="0" hidden="1">{#N/A,#N/A,FALSE,"Total_OC015";#N/A,#N/A,FALSE,"ADMIN";#N/A,#N/A,FALSE,"PROCES";#N/A,#N/A,FALSE,"mecan";#N/A,#N/A,FALSE,"civil";#N/A,#N/A,FALSE,"CAÑER";#N/A,#N/A,FALSE,"ELEC";#N/A,#N/A,FALSE,"INSTR"}</definedName>
    <definedName name="fdhbgfh_2" localSheetId="6" hidden="1">{#N/A,#N/A,FALSE,"Total_OC015";#N/A,#N/A,FALSE,"ADMIN";#N/A,#N/A,FALSE,"PROCES";#N/A,#N/A,FALSE,"mecan";#N/A,#N/A,FALSE,"civil";#N/A,#N/A,FALSE,"CAÑER";#N/A,#N/A,FALSE,"ELEC";#N/A,#N/A,FALSE,"INSTR"}</definedName>
    <definedName name="fdhbgfh_2" localSheetId="16" hidden="1">{#N/A,#N/A,FALSE,"Total_OC015";#N/A,#N/A,FALSE,"ADMIN";#N/A,#N/A,FALSE,"PROCES";#N/A,#N/A,FALSE,"mecan";#N/A,#N/A,FALSE,"civil";#N/A,#N/A,FALSE,"CAÑER";#N/A,#N/A,FALSE,"ELEC";#N/A,#N/A,FALSE,"INSTR"}</definedName>
    <definedName name="fdhbgfh_2" hidden="1">{#N/A,#N/A,FALSE,"Total_OC015";#N/A,#N/A,FALSE,"ADMIN";#N/A,#N/A,FALSE,"PROCES";#N/A,#N/A,FALSE,"mecan";#N/A,#N/A,FALSE,"civil";#N/A,#N/A,FALSE,"CAÑER";#N/A,#N/A,FALSE,"ELEC";#N/A,#N/A,FALSE,"INSTR"}</definedName>
    <definedName name="fdhbgfh_3" localSheetId="15" hidden="1">{#N/A,#N/A,FALSE,"Total_OC015";#N/A,#N/A,FALSE,"ADMIN";#N/A,#N/A,FALSE,"PROCES";#N/A,#N/A,FALSE,"mecan";#N/A,#N/A,FALSE,"civil";#N/A,#N/A,FALSE,"CAÑER";#N/A,#N/A,FALSE,"ELEC";#N/A,#N/A,FALSE,"INSTR"}</definedName>
    <definedName name="fdhbgfh_3" localSheetId="25" hidden="1">{#N/A,#N/A,FALSE,"Total_OC015";#N/A,#N/A,FALSE,"ADMIN";#N/A,#N/A,FALSE,"PROCES";#N/A,#N/A,FALSE,"mecan";#N/A,#N/A,FALSE,"civil";#N/A,#N/A,FALSE,"CAÑER";#N/A,#N/A,FALSE,"ELEC";#N/A,#N/A,FALSE,"INSTR"}</definedName>
    <definedName name="fdhbgfh_3" localSheetId="24" hidden="1">{#N/A,#N/A,FALSE,"Total_OC015";#N/A,#N/A,FALSE,"ADMIN";#N/A,#N/A,FALSE,"PROCES";#N/A,#N/A,FALSE,"mecan";#N/A,#N/A,FALSE,"civil";#N/A,#N/A,FALSE,"CAÑER";#N/A,#N/A,FALSE,"ELEC";#N/A,#N/A,FALSE,"INSTR"}</definedName>
    <definedName name="fdhbgfh_3" localSheetId="26" hidden="1">{#N/A,#N/A,FALSE,"Total_OC015";#N/A,#N/A,FALSE,"ADMIN";#N/A,#N/A,FALSE,"PROCES";#N/A,#N/A,FALSE,"mecan";#N/A,#N/A,FALSE,"civil";#N/A,#N/A,FALSE,"CAÑER";#N/A,#N/A,FALSE,"ELEC";#N/A,#N/A,FALSE,"INSTR"}</definedName>
    <definedName name="fdhbgfh_3" localSheetId="1" hidden="1">{#N/A,#N/A,FALSE,"Total_OC015";#N/A,#N/A,FALSE,"ADMIN";#N/A,#N/A,FALSE,"PROCES";#N/A,#N/A,FALSE,"mecan";#N/A,#N/A,FALSE,"civil";#N/A,#N/A,FALSE,"CAÑER";#N/A,#N/A,FALSE,"ELEC";#N/A,#N/A,FALSE,"INSTR"}</definedName>
    <definedName name="fdhbgfh_3" localSheetId="4" hidden="1">{#N/A,#N/A,FALSE,"Total_OC015";#N/A,#N/A,FALSE,"ADMIN";#N/A,#N/A,FALSE,"PROCES";#N/A,#N/A,FALSE,"mecan";#N/A,#N/A,FALSE,"civil";#N/A,#N/A,FALSE,"CAÑER";#N/A,#N/A,FALSE,"ELEC";#N/A,#N/A,FALSE,"INSTR"}</definedName>
    <definedName name="fdhbgfh_3" localSheetId="2" hidden="1">{#N/A,#N/A,FALSE,"Total_OC015";#N/A,#N/A,FALSE,"ADMIN";#N/A,#N/A,FALSE,"PROCES";#N/A,#N/A,FALSE,"mecan";#N/A,#N/A,FALSE,"civil";#N/A,#N/A,FALSE,"CAÑER";#N/A,#N/A,FALSE,"ELEC";#N/A,#N/A,FALSE,"INSTR"}</definedName>
    <definedName name="fdhbgfh_3" localSheetId="0" hidden="1">{#N/A,#N/A,FALSE,"Total_OC015";#N/A,#N/A,FALSE,"ADMIN";#N/A,#N/A,FALSE,"PROCES";#N/A,#N/A,FALSE,"mecan";#N/A,#N/A,FALSE,"civil";#N/A,#N/A,FALSE,"CAÑER";#N/A,#N/A,FALSE,"ELEC";#N/A,#N/A,FALSE,"INSTR"}</definedName>
    <definedName name="fdhbgfh_3" localSheetId="6" hidden="1">{#N/A,#N/A,FALSE,"Total_OC015";#N/A,#N/A,FALSE,"ADMIN";#N/A,#N/A,FALSE,"PROCES";#N/A,#N/A,FALSE,"mecan";#N/A,#N/A,FALSE,"civil";#N/A,#N/A,FALSE,"CAÑER";#N/A,#N/A,FALSE,"ELEC";#N/A,#N/A,FALSE,"INSTR"}</definedName>
    <definedName name="fdhbgfh_3" localSheetId="16" hidden="1">{#N/A,#N/A,FALSE,"Total_OC015";#N/A,#N/A,FALSE,"ADMIN";#N/A,#N/A,FALSE,"PROCES";#N/A,#N/A,FALSE,"mecan";#N/A,#N/A,FALSE,"civil";#N/A,#N/A,FALSE,"CAÑER";#N/A,#N/A,FALSE,"ELEC";#N/A,#N/A,FALSE,"INSTR"}</definedName>
    <definedName name="fdhbgfh_3" hidden="1">{#N/A,#N/A,FALSE,"Total_OC015";#N/A,#N/A,FALSE,"ADMIN";#N/A,#N/A,FALSE,"PROCES";#N/A,#N/A,FALSE,"mecan";#N/A,#N/A,FALSE,"civil";#N/A,#N/A,FALSE,"CAÑER";#N/A,#N/A,FALSE,"ELEC";#N/A,#N/A,FALSE,"INSTR"}</definedName>
    <definedName name="fdhbgfh_4" localSheetId="15" hidden="1">{#N/A,#N/A,FALSE,"Total_OC015";#N/A,#N/A,FALSE,"ADMIN";#N/A,#N/A,FALSE,"PROCES";#N/A,#N/A,FALSE,"mecan";#N/A,#N/A,FALSE,"civil";#N/A,#N/A,FALSE,"CAÑER";#N/A,#N/A,FALSE,"ELEC";#N/A,#N/A,FALSE,"INSTR"}</definedName>
    <definedName name="fdhbgfh_4" localSheetId="25" hidden="1">{#N/A,#N/A,FALSE,"Total_OC015";#N/A,#N/A,FALSE,"ADMIN";#N/A,#N/A,FALSE,"PROCES";#N/A,#N/A,FALSE,"mecan";#N/A,#N/A,FALSE,"civil";#N/A,#N/A,FALSE,"CAÑER";#N/A,#N/A,FALSE,"ELEC";#N/A,#N/A,FALSE,"INSTR"}</definedName>
    <definedName name="fdhbgfh_4" localSheetId="24" hidden="1">{#N/A,#N/A,FALSE,"Total_OC015";#N/A,#N/A,FALSE,"ADMIN";#N/A,#N/A,FALSE,"PROCES";#N/A,#N/A,FALSE,"mecan";#N/A,#N/A,FALSE,"civil";#N/A,#N/A,FALSE,"CAÑER";#N/A,#N/A,FALSE,"ELEC";#N/A,#N/A,FALSE,"INSTR"}</definedName>
    <definedName name="fdhbgfh_4" localSheetId="26" hidden="1">{#N/A,#N/A,FALSE,"Total_OC015";#N/A,#N/A,FALSE,"ADMIN";#N/A,#N/A,FALSE,"PROCES";#N/A,#N/A,FALSE,"mecan";#N/A,#N/A,FALSE,"civil";#N/A,#N/A,FALSE,"CAÑER";#N/A,#N/A,FALSE,"ELEC";#N/A,#N/A,FALSE,"INSTR"}</definedName>
    <definedName name="fdhbgfh_4" localSheetId="1" hidden="1">{#N/A,#N/A,FALSE,"Total_OC015";#N/A,#N/A,FALSE,"ADMIN";#N/A,#N/A,FALSE,"PROCES";#N/A,#N/A,FALSE,"mecan";#N/A,#N/A,FALSE,"civil";#N/A,#N/A,FALSE,"CAÑER";#N/A,#N/A,FALSE,"ELEC";#N/A,#N/A,FALSE,"INSTR"}</definedName>
    <definedName name="fdhbgfh_4" localSheetId="4" hidden="1">{#N/A,#N/A,FALSE,"Total_OC015";#N/A,#N/A,FALSE,"ADMIN";#N/A,#N/A,FALSE,"PROCES";#N/A,#N/A,FALSE,"mecan";#N/A,#N/A,FALSE,"civil";#N/A,#N/A,FALSE,"CAÑER";#N/A,#N/A,FALSE,"ELEC";#N/A,#N/A,FALSE,"INSTR"}</definedName>
    <definedName name="fdhbgfh_4" localSheetId="2" hidden="1">{#N/A,#N/A,FALSE,"Total_OC015";#N/A,#N/A,FALSE,"ADMIN";#N/A,#N/A,FALSE,"PROCES";#N/A,#N/A,FALSE,"mecan";#N/A,#N/A,FALSE,"civil";#N/A,#N/A,FALSE,"CAÑER";#N/A,#N/A,FALSE,"ELEC";#N/A,#N/A,FALSE,"INSTR"}</definedName>
    <definedName name="fdhbgfh_4" localSheetId="0" hidden="1">{#N/A,#N/A,FALSE,"Total_OC015";#N/A,#N/A,FALSE,"ADMIN";#N/A,#N/A,FALSE,"PROCES";#N/A,#N/A,FALSE,"mecan";#N/A,#N/A,FALSE,"civil";#N/A,#N/A,FALSE,"CAÑER";#N/A,#N/A,FALSE,"ELEC";#N/A,#N/A,FALSE,"INSTR"}</definedName>
    <definedName name="fdhbgfh_4" localSheetId="6" hidden="1">{#N/A,#N/A,FALSE,"Total_OC015";#N/A,#N/A,FALSE,"ADMIN";#N/A,#N/A,FALSE,"PROCES";#N/A,#N/A,FALSE,"mecan";#N/A,#N/A,FALSE,"civil";#N/A,#N/A,FALSE,"CAÑER";#N/A,#N/A,FALSE,"ELEC";#N/A,#N/A,FALSE,"INSTR"}</definedName>
    <definedName name="fdhbgfh_4" localSheetId="16" hidden="1">{#N/A,#N/A,FALSE,"Total_OC015";#N/A,#N/A,FALSE,"ADMIN";#N/A,#N/A,FALSE,"PROCES";#N/A,#N/A,FALSE,"mecan";#N/A,#N/A,FALSE,"civil";#N/A,#N/A,FALSE,"CAÑER";#N/A,#N/A,FALSE,"ELEC";#N/A,#N/A,FALSE,"INSTR"}</definedName>
    <definedName name="fdhbgfh_4" hidden="1">{#N/A,#N/A,FALSE,"Total_OC015";#N/A,#N/A,FALSE,"ADMIN";#N/A,#N/A,FALSE,"PROCES";#N/A,#N/A,FALSE,"mecan";#N/A,#N/A,FALSE,"civil";#N/A,#N/A,FALSE,"CAÑER";#N/A,#N/A,FALSE,"ELEC";#N/A,#N/A,FALSE,"INSTR"}</definedName>
    <definedName name="fdhbgfh_5" localSheetId="15" hidden="1">{#N/A,#N/A,FALSE,"Total_OC015";#N/A,#N/A,FALSE,"ADMIN";#N/A,#N/A,FALSE,"PROCES";#N/A,#N/A,FALSE,"mecan";#N/A,#N/A,FALSE,"civil";#N/A,#N/A,FALSE,"CAÑER";#N/A,#N/A,FALSE,"ELEC";#N/A,#N/A,FALSE,"INSTR"}</definedName>
    <definedName name="fdhbgfh_5" localSheetId="25" hidden="1">{#N/A,#N/A,FALSE,"Total_OC015";#N/A,#N/A,FALSE,"ADMIN";#N/A,#N/A,FALSE,"PROCES";#N/A,#N/A,FALSE,"mecan";#N/A,#N/A,FALSE,"civil";#N/A,#N/A,FALSE,"CAÑER";#N/A,#N/A,FALSE,"ELEC";#N/A,#N/A,FALSE,"INSTR"}</definedName>
    <definedName name="fdhbgfh_5" localSheetId="24" hidden="1">{#N/A,#N/A,FALSE,"Total_OC015";#N/A,#N/A,FALSE,"ADMIN";#N/A,#N/A,FALSE,"PROCES";#N/A,#N/A,FALSE,"mecan";#N/A,#N/A,FALSE,"civil";#N/A,#N/A,FALSE,"CAÑER";#N/A,#N/A,FALSE,"ELEC";#N/A,#N/A,FALSE,"INSTR"}</definedName>
    <definedName name="fdhbgfh_5" localSheetId="26" hidden="1">{#N/A,#N/A,FALSE,"Total_OC015";#N/A,#N/A,FALSE,"ADMIN";#N/A,#N/A,FALSE,"PROCES";#N/A,#N/A,FALSE,"mecan";#N/A,#N/A,FALSE,"civil";#N/A,#N/A,FALSE,"CAÑER";#N/A,#N/A,FALSE,"ELEC";#N/A,#N/A,FALSE,"INSTR"}</definedName>
    <definedName name="fdhbgfh_5" localSheetId="1" hidden="1">{#N/A,#N/A,FALSE,"Total_OC015";#N/A,#N/A,FALSE,"ADMIN";#N/A,#N/A,FALSE,"PROCES";#N/A,#N/A,FALSE,"mecan";#N/A,#N/A,FALSE,"civil";#N/A,#N/A,FALSE,"CAÑER";#N/A,#N/A,FALSE,"ELEC";#N/A,#N/A,FALSE,"INSTR"}</definedName>
    <definedName name="fdhbgfh_5" localSheetId="4" hidden="1">{#N/A,#N/A,FALSE,"Total_OC015";#N/A,#N/A,FALSE,"ADMIN";#N/A,#N/A,FALSE,"PROCES";#N/A,#N/A,FALSE,"mecan";#N/A,#N/A,FALSE,"civil";#N/A,#N/A,FALSE,"CAÑER";#N/A,#N/A,FALSE,"ELEC";#N/A,#N/A,FALSE,"INSTR"}</definedName>
    <definedName name="fdhbgfh_5" localSheetId="2" hidden="1">{#N/A,#N/A,FALSE,"Total_OC015";#N/A,#N/A,FALSE,"ADMIN";#N/A,#N/A,FALSE,"PROCES";#N/A,#N/A,FALSE,"mecan";#N/A,#N/A,FALSE,"civil";#N/A,#N/A,FALSE,"CAÑER";#N/A,#N/A,FALSE,"ELEC";#N/A,#N/A,FALSE,"INSTR"}</definedName>
    <definedName name="fdhbgfh_5" localSheetId="0" hidden="1">{#N/A,#N/A,FALSE,"Total_OC015";#N/A,#N/A,FALSE,"ADMIN";#N/A,#N/A,FALSE,"PROCES";#N/A,#N/A,FALSE,"mecan";#N/A,#N/A,FALSE,"civil";#N/A,#N/A,FALSE,"CAÑER";#N/A,#N/A,FALSE,"ELEC";#N/A,#N/A,FALSE,"INSTR"}</definedName>
    <definedName name="fdhbgfh_5" localSheetId="6" hidden="1">{#N/A,#N/A,FALSE,"Total_OC015";#N/A,#N/A,FALSE,"ADMIN";#N/A,#N/A,FALSE,"PROCES";#N/A,#N/A,FALSE,"mecan";#N/A,#N/A,FALSE,"civil";#N/A,#N/A,FALSE,"CAÑER";#N/A,#N/A,FALSE,"ELEC";#N/A,#N/A,FALSE,"INSTR"}</definedName>
    <definedName name="fdhbgfh_5" localSheetId="16" hidden="1">{#N/A,#N/A,FALSE,"Total_OC015";#N/A,#N/A,FALSE,"ADMIN";#N/A,#N/A,FALSE,"PROCES";#N/A,#N/A,FALSE,"mecan";#N/A,#N/A,FALSE,"civil";#N/A,#N/A,FALSE,"CAÑER";#N/A,#N/A,FALSE,"ELEC";#N/A,#N/A,FALSE,"INSTR"}</definedName>
    <definedName name="fdhbgfh_5" hidden="1">{#N/A,#N/A,FALSE,"Total_OC015";#N/A,#N/A,FALSE,"ADMIN";#N/A,#N/A,FALSE,"PROCES";#N/A,#N/A,FALSE,"mecan";#N/A,#N/A,FALSE,"civil";#N/A,#N/A,FALSE,"CAÑER";#N/A,#N/A,FALSE,"ELEC";#N/A,#N/A,FALSE,"INSTR"}</definedName>
    <definedName name="FDHGD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HGD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HGD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HGD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HG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HGD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HGD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HGD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HGD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HGD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HG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SFD" localSheetId="15" hidden="1">{"CI+GG(BASE)",#N/A,FALSE,"CI+GG(BASE)";"GG",#N/A,FALSE,"CI+GG(BASE)";"CI",#N/A,FALSE,"CI+GG(BASE)"}</definedName>
    <definedName name="FDSFD" localSheetId="25" hidden="1">{"CI+GG(BASE)",#N/A,FALSE,"CI+GG(BASE)";"GG",#N/A,FALSE,"CI+GG(BASE)";"CI",#N/A,FALSE,"CI+GG(BASE)"}</definedName>
    <definedName name="FDSFD" localSheetId="24" hidden="1">{"CI+GG(BASE)",#N/A,FALSE,"CI+GG(BASE)";"GG",#N/A,FALSE,"CI+GG(BASE)";"CI",#N/A,FALSE,"CI+GG(BASE)"}</definedName>
    <definedName name="FDSFD" localSheetId="26" hidden="1">{"CI+GG(BASE)",#N/A,FALSE,"CI+GG(BASE)";"GG",#N/A,FALSE,"CI+GG(BASE)";"CI",#N/A,FALSE,"CI+GG(BASE)"}</definedName>
    <definedName name="FDSFD" localSheetId="1" hidden="1">{"CI+GG(BASE)",#N/A,FALSE,"CI+GG(BASE)";"GG",#N/A,FALSE,"CI+GG(BASE)";"CI",#N/A,FALSE,"CI+GG(BASE)"}</definedName>
    <definedName name="FDSFD" localSheetId="4" hidden="1">{"CI+GG(BASE)",#N/A,FALSE,"CI+GG(BASE)";"GG",#N/A,FALSE,"CI+GG(BASE)";"CI",#N/A,FALSE,"CI+GG(BASE)"}</definedName>
    <definedName name="FDSFD" localSheetId="2" hidden="1">{"CI+GG(BASE)",#N/A,FALSE,"CI+GG(BASE)";"GG",#N/A,FALSE,"CI+GG(BASE)";"CI",#N/A,FALSE,"CI+GG(BASE)"}</definedName>
    <definedName name="FDSFD" localSheetId="0" hidden="1">#REF!</definedName>
    <definedName name="FDSFD" localSheetId="6" hidden="1">{"CI+GG(BASE)",#N/A,FALSE,"CI+GG(BASE)";"GG",#N/A,FALSE,"CI+GG(BASE)";"CI",#N/A,FALSE,"CI+GG(BASE)"}</definedName>
    <definedName name="FDSFD" localSheetId="16" hidden="1">{"CI+GG(BASE)",#N/A,FALSE,"CI+GG(BASE)";"GG",#N/A,FALSE,"CI+GG(BASE)";"CI",#N/A,FALSE,"CI+GG(BASE)"}</definedName>
    <definedName name="FDSFD" hidden="1">{"CI+GG(BASE)",#N/A,FALSE,"CI+GG(BASE)";"GG",#N/A,FALSE,"CI+GG(BASE)";"CI",#N/A,FALSE,"CI+GG(BASE)"}</definedName>
    <definedName name="fdsf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sfsdfdsfsd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wsg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wsg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wsg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wsg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ws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wsg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wsg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wsg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wsg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wsg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ws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XHGT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XHGT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XHGT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XHGT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XHGT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XHGT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XHGT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XHGT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XHGT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XHGT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XHGT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ZDF" localSheetId="15" hidden="1">{"CI+GG(BASE)",#N/A,FALSE,"CI+GG(BASE)";"GG",#N/A,FALSE,"CI+GG(BASE)";"CI",#N/A,FALSE,"CI+GG(BASE)"}</definedName>
    <definedName name="FDZDF" localSheetId="25" hidden="1">{"CI+GG(BASE)",#N/A,FALSE,"CI+GG(BASE)";"GG",#N/A,FALSE,"CI+GG(BASE)";"CI",#N/A,FALSE,"CI+GG(BASE)"}</definedName>
    <definedName name="FDZDF" localSheetId="24" hidden="1">{"CI+GG(BASE)",#N/A,FALSE,"CI+GG(BASE)";"GG",#N/A,FALSE,"CI+GG(BASE)";"CI",#N/A,FALSE,"CI+GG(BASE)"}</definedName>
    <definedName name="FDZDF" localSheetId="26" hidden="1">{"CI+GG(BASE)",#N/A,FALSE,"CI+GG(BASE)";"GG",#N/A,FALSE,"CI+GG(BASE)";"CI",#N/A,FALSE,"CI+GG(BASE)"}</definedName>
    <definedName name="FDZDF" localSheetId="1" hidden="1">{"CI+GG(BASE)",#N/A,FALSE,"CI+GG(BASE)";"GG",#N/A,FALSE,"CI+GG(BASE)";"CI",#N/A,FALSE,"CI+GG(BASE)"}</definedName>
    <definedName name="FDZDF" localSheetId="4" hidden="1">{"CI+GG(BASE)",#N/A,FALSE,"CI+GG(BASE)";"GG",#N/A,FALSE,"CI+GG(BASE)";"CI",#N/A,FALSE,"CI+GG(BASE)"}</definedName>
    <definedName name="FDZDF" localSheetId="2" hidden="1">{"CI+GG(BASE)",#N/A,FALSE,"CI+GG(BASE)";"GG",#N/A,FALSE,"CI+GG(BASE)";"CI",#N/A,FALSE,"CI+GG(BASE)"}</definedName>
    <definedName name="FDZDF" localSheetId="0" hidden="1">{"CI+GG(BASE)",#N/A,FALSE,"CI+GG(BASE)";"GG",#N/A,FALSE,"CI+GG(BASE)";"CI",#N/A,FALSE,"CI+GG(BASE)"}</definedName>
    <definedName name="FDZDF" localSheetId="6" hidden="1">{"CI+GG(BASE)",#N/A,FALSE,"CI+GG(BASE)";"GG",#N/A,FALSE,"CI+GG(BASE)";"CI",#N/A,FALSE,"CI+GG(BASE)"}</definedName>
    <definedName name="FDZDF" localSheetId="16" hidden="1">{"CI+GG(BASE)",#N/A,FALSE,"CI+GG(BASE)";"GG",#N/A,FALSE,"CI+GG(BASE)";"CI",#N/A,FALSE,"CI+GG(BASE)"}</definedName>
    <definedName name="FDZDF" hidden="1">{"CI+GG(BASE)",#N/A,FALSE,"CI+GG(BASE)";"GG",#N/A,FALSE,"CI+GG(BASE)";"CI",#N/A,FALSE,"CI+GG(BASE)"}</definedName>
    <definedName name="FE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ELICIDAD" hidden="1">{#N/A,#N/A,FALSE,"Costos_Elem_Hid";#N/A,#N/A,FALSE,"Costos_Elem_Hid";#N/A,#N/A,FALSE,"Costos_Elem_Hid"}</definedName>
    <definedName name="FELICIDAD_1" hidden="1">{#N/A,#N/A,FALSE,"Costos_Elem_Hid";#N/A,#N/A,FALSE,"Costos_Elem_Hid";#N/A,#N/A,FALSE,"Costos_Elem_Hid"}</definedName>
    <definedName name="felipe" localSheetId="15" hidden="1">{"CI+GG(BASE)",#N/A,FALSE,"CI+GG(BASE)";"GG",#N/A,FALSE,"CI+GG(BASE)";"CI",#N/A,FALSE,"CI+GG(BASE)"}</definedName>
    <definedName name="felipe" localSheetId="25" hidden="1">{"CI+GG(BASE)",#N/A,FALSE,"CI+GG(BASE)";"GG",#N/A,FALSE,"CI+GG(BASE)";"CI",#N/A,FALSE,"CI+GG(BASE)"}</definedName>
    <definedName name="felipe" localSheetId="24" hidden="1">{"CI+GG(BASE)",#N/A,FALSE,"CI+GG(BASE)";"GG",#N/A,FALSE,"CI+GG(BASE)";"CI",#N/A,FALSE,"CI+GG(BASE)"}</definedName>
    <definedName name="felipe" localSheetId="26" hidden="1">{"CI+GG(BASE)",#N/A,FALSE,"CI+GG(BASE)";"GG",#N/A,FALSE,"CI+GG(BASE)";"CI",#N/A,FALSE,"CI+GG(BASE)"}</definedName>
    <definedName name="felipe" localSheetId="1" hidden="1">{"CI+GG(BASE)",#N/A,FALSE,"CI+GG(BASE)";"GG",#N/A,FALSE,"CI+GG(BASE)";"CI",#N/A,FALSE,"CI+GG(BASE)"}</definedName>
    <definedName name="felipe" localSheetId="4" hidden="1">{"CI+GG(BASE)",#N/A,FALSE,"CI+GG(BASE)";"GG",#N/A,FALSE,"CI+GG(BASE)";"CI",#N/A,FALSE,"CI+GG(BASE)"}</definedName>
    <definedName name="felipe" localSheetId="2" hidden="1">{"CI+GG(BASE)",#N/A,FALSE,"CI+GG(BASE)";"GG",#N/A,FALSE,"CI+GG(BASE)";"CI",#N/A,FALSE,"CI+GG(BASE)"}</definedName>
    <definedName name="felipe" localSheetId="0" hidden="1">{"CI+GG(BASE)",#N/A,FALSE,"CI+GG(BASE)";"GG",#N/A,FALSE,"CI+GG(BASE)";"CI",#N/A,FALSE,"CI+GG(BASE)"}</definedName>
    <definedName name="felipe" localSheetId="6" hidden="1">{"CI+GG(BASE)",#N/A,FALSE,"CI+GG(BASE)";"GG",#N/A,FALSE,"CI+GG(BASE)";"CI",#N/A,FALSE,"CI+GG(BASE)"}</definedName>
    <definedName name="felipe" localSheetId="16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pe_1" localSheetId="15" hidden="1">{"CI+GG(BASE)",#N/A,FALSE,"CI+GG(BASE)";"GG",#N/A,FALSE,"CI+GG(BASE)";"CI",#N/A,FALSE,"CI+GG(BASE)"}</definedName>
    <definedName name="felipe_1" localSheetId="25" hidden="1">{"CI+GG(BASE)",#N/A,FALSE,"CI+GG(BASE)";"GG",#N/A,FALSE,"CI+GG(BASE)";"CI",#N/A,FALSE,"CI+GG(BASE)"}</definedName>
    <definedName name="felipe_1" localSheetId="24" hidden="1">{"CI+GG(BASE)",#N/A,FALSE,"CI+GG(BASE)";"GG",#N/A,FALSE,"CI+GG(BASE)";"CI",#N/A,FALSE,"CI+GG(BASE)"}</definedName>
    <definedName name="felipe_1" localSheetId="26" hidden="1">{"CI+GG(BASE)",#N/A,FALSE,"CI+GG(BASE)";"GG",#N/A,FALSE,"CI+GG(BASE)";"CI",#N/A,FALSE,"CI+GG(BASE)"}</definedName>
    <definedName name="felipe_1" localSheetId="1" hidden="1">{"CI+GG(BASE)",#N/A,FALSE,"CI+GG(BASE)";"GG",#N/A,FALSE,"CI+GG(BASE)";"CI",#N/A,FALSE,"CI+GG(BASE)"}</definedName>
    <definedName name="felipe_1" localSheetId="4" hidden="1">{"CI+GG(BASE)",#N/A,FALSE,"CI+GG(BASE)";"GG",#N/A,FALSE,"CI+GG(BASE)";"CI",#N/A,FALSE,"CI+GG(BASE)"}</definedName>
    <definedName name="felipe_1" localSheetId="2" hidden="1">{"CI+GG(BASE)",#N/A,FALSE,"CI+GG(BASE)";"GG",#N/A,FALSE,"CI+GG(BASE)";"CI",#N/A,FALSE,"CI+GG(BASE)"}</definedName>
    <definedName name="felipe_1" localSheetId="0" hidden="1">{"CI+GG(BASE)",#N/A,FALSE,"CI+GG(BASE)";"GG",#N/A,FALSE,"CI+GG(BASE)";"CI",#N/A,FALSE,"CI+GG(BASE)"}</definedName>
    <definedName name="felipe_1" localSheetId="6" hidden="1">{"CI+GG(BASE)",#N/A,FALSE,"CI+GG(BASE)";"GG",#N/A,FALSE,"CI+GG(BASE)";"CI",#N/A,FALSE,"CI+GG(BASE)"}</definedName>
    <definedName name="felipe_1" localSheetId="16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2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a_1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b_1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c_1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liped_1" hidden="1">{"CI+GG(BASE)",#N/A,FALSE,"CI+GG(BASE)";"GG",#N/A,FALSE,"CI+GG(BASE)";"CI",#N/A,FALSE,"CI+GG(BASE)"}</definedName>
    <definedName name="Fernando" localSheetId="15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5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4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6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4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6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6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efer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ewefer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ewefer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ewefer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ewef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ewefer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ewef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ewef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ewefer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ewefer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ewef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ewref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ref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ref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ref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re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re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re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re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ref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ref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r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f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_1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_1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_1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_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_1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_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dfd" localSheetId="15" hidden="1">{"'Hoja3'!$F$5"}</definedName>
    <definedName name="ffdfd" localSheetId="25" hidden="1">{"'Hoja3'!$F$5"}</definedName>
    <definedName name="ffdfd" localSheetId="24" hidden="1">{"'Hoja3'!$F$5"}</definedName>
    <definedName name="ffdfd" localSheetId="26" hidden="1">{"'Hoja3'!$F$5"}</definedName>
    <definedName name="ffdfd" localSheetId="1" hidden="1">{"'Hoja3'!$F$5"}</definedName>
    <definedName name="ffdfd" localSheetId="4" hidden="1">{"'Hoja3'!$F$5"}</definedName>
    <definedName name="ffdfd" localSheetId="2" hidden="1">{"'Hoja3'!$F$5"}</definedName>
    <definedName name="ffdfd" localSheetId="0" hidden="1">{"'Hoja3'!$F$5"}</definedName>
    <definedName name="ffdfd" localSheetId="6" hidden="1">{"'Hoja3'!$F$5"}</definedName>
    <definedName name="ffdfd" localSheetId="16" hidden="1">{"'Hoja3'!$F$5"}</definedName>
    <definedName name="ffdfd" hidden="1">{"'Hoja3'!$F$5"}</definedName>
    <definedName name="ffeer" localSheetId="15" hidden="1">{#N/A,#N/A,TRUE,"Est. de Fact.";#N/A,#N/A,TRUE,"Capitulo 19";#N/A,#N/A,TRUE,"Proyecto P855"}</definedName>
    <definedName name="ffeer" localSheetId="25" hidden="1">{#N/A,#N/A,TRUE,"Est. de Fact.";#N/A,#N/A,TRUE,"Capitulo 19";#N/A,#N/A,TRUE,"Proyecto P855"}</definedName>
    <definedName name="ffeer" localSheetId="24" hidden="1">{#N/A,#N/A,TRUE,"Est. de Fact.";#N/A,#N/A,TRUE,"Capitulo 19";#N/A,#N/A,TRUE,"Proyecto P855"}</definedName>
    <definedName name="ffeer" localSheetId="26" hidden="1">{#N/A,#N/A,TRUE,"Est. de Fact.";#N/A,#N/A,TRUE,"Capitulo 19";#N/A,#N/A,TRUE,"Proyecto P855"}</definedName>
    <definedName name="ffeer" localSheetId="1" hidden="1">{#N/A,#N/A,TRUE,"Est. de Fact.";#N/A,#N/A,TRUE,"Capitulo 19";#N/A,#N/A,TRUE,"Proyecto P855"}</definedName>
    <definedName name="ffeer" localSheetId="4" hidden="1">{#N/A,#N/A,TRUE,"Est. de Fact.";#N/A,#N/A,TRUE,"Capitulo 19";#N/A,#N/A,TRUE,"Proyecto P855"}</definedName>
    <definedName name="ffeer" localSheetId="2" hidden="1">{#N/A,#N/A,TRUE,"Est. de Fact.";#N/A,#N/A,TRUE,"Capitulo 19";#N/A,#N/A,TRUE,"Proyecto P855"}</definedName>
    <definedName name="ffeer" localSheetId="0" hidden="1">{#N/A,#N/A,TRUE,"Est. de Fact.";#N/A,#N/A,TRUE,"Capitulo 19";#N/A,#N/A,TRUE,"Proyecto P855"}</definedName>
    <definedName name="ffeer" localSheetId="6" hidden="1">{#N/A,#N/A,TRUE,"Est. de Fact.";#N/A,#N/A,TRUE,"Capitulo 19";#N/A,#N/A,TRUE,"Proyecto P855"}</definedName>
    <definedName name="ffeer" localSheetId="16" hidden="1">{#N/A,#N/A,TRUE,"Est. de Fact.";#N/A,#N/A,TRUE,"Capitulo 19";#N/A,#N/A,TRUE,"Proyecto P855"}</definedName>
    <definedName name="ffeer" hidden="1">{#N/A,#N/A,TRUE,"Est. de Fact.";#N/A,#N/A,TRUE,"Capitulo 19";#N/A,#N/A,TRUE,"Proyecto P855"}</definedName>
    <definedName name="ffeer_1" hidden="1">{#N/A,#N/A,TRUE,"Est. de Fact.";#N/A,#N/A,TRUE,"Capitulo 19";#N/A,#N/A,TRUE,"Proyecto P855"}</definedName>
    <definedName name="fff" localSheetId="15" hidden="1">{"DECIMAL",#N/A,FALSE,"02"}</definedName>
    <definedName name="fff" localSheetId="25" hidden="1">{"DECIMAL",#N/A,FALSE,"02"}</definedName>
    <definedName name="fff" localSheetId="24" hidden="1">{"DECIMAL",#N/A,FALSE,"02"}</definedName>
    <definedName name="fff" localSheetId="26" hidden="1">{"DECIMAL",#N/A,FALSE,"02"}</definedName>
    <definedName name="fff" localSheetId="1" hidden="1">{"DECIMAL",#N/A,FALSE,"02"}</definedName>
    <definedName name="fff" localSheetId="4" hidden="1">{"DECIMAL",#N/A,FALSE,"02"}</definedName>
    <definedName name="fff" localSheetId="2" hidden="1">{"DECIMAL",#N/A,FALSE,"02"}</definedName>
    <definedName name="ff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f" localSheetId="6" hidden="1">{"DECIMAL",#N/A,FALSE,"02"}</definedName>
    <definedName name="fff" localSheetId="16" hidden="1">{"DECIMAL",#N/A,FALSE,"02"}</definedName>
    <definedName name="fff" hidden="1">{"DECIMAL",#N/A,FALSE,"02"}</definedName>
    <definedName name="fff_1" localSheetId="15" hidden="1">{#N/A,#N/A,FALSE,"Total_OC015";#N/A,#N/A,FALSE,"ADMIN";#N/A,#N/A,FALSE,"PROCES";#N/A,#N/A,FALSE,"mecan";#N/A,#N/A,FALSE,"civil";#N/A,#N/A,FALSE,"CAÑER";#N/A,#N/A,FALSE,"ELEC";#N/A,#N/A,FALSE,"INSTR"}</definedName>
    <definedName name="fff_1" localSheetId="25" hidden="1">{#N/A,#N/A,FALSE,"Total_OC015";#N/A,#N/A,FALSE,"ADMIN";#N/A,#N/A,FALSE,"PROCES";#N/A,#N/A,FALSE,"mecan";#N/A,#N/A,FALSE,"civil";#N/A,#N/A,FALSE,"CAÑER";#N/A,#N/A,FALSE,"ELEC";#N/A,#N/A,FALSE,"INSTR"}</definedName>
    <definedName name="fff_1" localSheetId="24" hidden="1">{#N/A,#N/A,FALSE,"Total_OC015";#N/A,#N/A,FALSE,"ADMIN";#N/A,#N/A,FALSE,"PROCES";#N/A,#N/A,FALSE,"mecan";#N/A,#N/A,FALSE,"civil";#N/A,#N/A,FALSE,"CAÑER";#N/A,#N/A,FALSE,"ELEC";#N/A,#N/A,FALSE,"INSTR"}</definedName>
    <definedName name="fff_1" localSheetId="26" hidden="1">{#N/A,#N/A,FALSE,"Total_OC015";#N/A,#N/A,FALSE,"ADMIN";#N/A,#N/A,FALSE,"PROCES";#N/A,#N/A,FALSE,"mecan";#N/A,#N/A,FALSE,"civil";#N/A,#N/A,FALSE,"CAÑER";#N/A,#N/A,FALSE,"ELEC";#N/A,#N/A,FALSE,"INSTR"}</definedName>
    <definedName name="fff_1" localSheetId="1" hidden="1">{#N/A,#N/A,FALSE,"Total_OC015";#N/A,#N/A,FALSE,"ADMIN";#N/A,#N/A,FALSE,"PROCES";#N/A,#N/A,FALSE,"mecan";#N/A,#N/A,FALSE,"civil";#N/A,#N/A,FALSE,"CAÑER";#N/A,#N/A,FALSE,"ELEC";#N/A,#N/A,FALSE,"INSTR"}</definedName>
    <definedName name="fff_1" localSheetId="4" hidden="1">{#N/A,#N/A,FALSE,"Total_OC015";#N/A,#N/A,FALSE,"ADMIN";#N/A,#N/A,FALSE,"PROCES";#N/A,#N/A,FALSE,"mecan";#N/A,#N/A,FALSE,"civil";#N/A,#N/A,FALSE,"CAÑER";#N/A,#N/A,FALSE,"ELEC";#N/A,#N/A,FALSE,"INSTR"}</definedName>
    <definedName name="fff_1" localSheetId="2" hidden="1">{#N/A,#N/A,FALSE,"Total_OC015";#N/A,#N/A,FALSE,"ADMIN";#N/A,#N/A,FALSE,"PROCES";#N/A,#N/A,FALSE,"mecan";#N/A,#N/A,FALSE,"civil";#N/A,#N/A,FALSE,"CAÑER";#N/A,#N/A,FALSE,"ELEC";#N/A,#N/A,FALSE,"INSTR"}</definedName>
    <definedName name="fff_1" localSheetId="0" hidden="1">{#N/A,#N/A,FALSE,"Total_OC015";#N/A,#N/A,FALSE,"ADMIN";#N/A,#N/A,FALSE,"PROCES";#N/A,#N/A,FALSE,"mecan";#N/A,#N/A,FALSE,"civil";#N/A,#N/A,FALSE,"CAÑER";#N/A,#N/A,FALSE,"ELEC";#N/A,#N/A,FALSE,"INSTR"}</definedName>
    <definedName name="fff_1" localSheetId="6" hidden="1">{#N/A,#N/A,FALSE,"Total_OC015";#N/A,#N/A,FALSE,"ADMIN";#N/A,#N/A,FALSE,"PROCES";#N/A,#N/A,FALSE,"mecan";#N/A,#N/A,FALSE,"civil";#N/A,#N/A,FALSE,"CAÑER";#N/A,#N/A,FALSE,"ELEC";#N/A,#N/A,FALSE,"INSTR"}</definedName>
    <definedName name="fff_1" localSheetId="16" hidden="1">{#N/A,#N/A,FALSE,"Total_OC015";#N/A,#N/A,FALSE,"ADMIN";#N/A,#N/A,FALSE,"PROCES";#N/A,#N/A,FALSE,"mecan";#N/A,#N/A,FALSE,"civil";#N/A,#N/A,FALSE,"CAÑER";#N/A,#N/A,FALSE,"ELEC";#N/A,#N/A,FALSE,"INSTR"}</definedName>
    <definedName name="fff_1" hidden="1">{#N/A,#N/A,FALSE,"Total_OC015";#N/A,#N/A,FALSE,"ADMIN";#N/A,#N/A,FALSE,"PROCES";#N/A,#N/A,FALSE,"mecan";#N/A,#N/A,FALSE,"civil";#N/A,#N/A,FALSE,"CAÑER";#N/A,#N/A,FALSE,"ELEC";#N/A,#N/A,FALSE,"INSTR"}</definedName>
    <definedName name="FFFa" hidden="1">{"'DMBL'!$A$1:$N$83","'DMBL'!$A$6:$B$83"}</definedName>
    <definedName name="FFFa_1" hidden="1">{"'DMBL'!$A$1:$N$83","'DMBL'!$A$6:$B$83"}</definedName>
    <definedName name="FFFb" hidden="1">{"'DMBL'!$A$1:$N$83","'DMBL'!$A$6:$B$83"}</definedName>
    <definedName name="FFFb_1" hidden="1">{"'DMBL'!$A$1:$N$83","'DMBL'!$A$6:$B$83"}</definedName>
    <definedName name="FFFc" hidden="1">{"'DMBL'!$A$1:$N$83","'DMBL'!$A$6:$B$83"}</definedName>
    <definedName name="FFFc_1" hidden="1">{"'DMBL'!$A$1:$N$83","'DMBL'!$A$6:$B$83"}</definedName>
    <definedName name="ffff" localSheetId="15" hidden="1">{#N/A,#N/A,FALSE,"Total_OC015";#N/A,#N/A,FALSE,"ADMIN";#N/A,#N/A,FALSE,"PROCES";#N/A,#N/A,FALSE,"mecan";#N/A,#N/A,FALSE,"civil";#N/A,#N/A,FALSE,"CAÑER";#N/A,#N/A,FALSE,"ELEC";#N/A,#N/A,FALSE,"INSTR"}</definedName>
    <definedName name="ffff" localSheetId="25" hidden="1">{#N/A,#N/A,FALSE,"Total_OC015";#N/A,#N/A,FALSE,"ADMIN";#N/A,#N/A,FALSE,"PROCES";#N/A,#N/A,FALSE,"mecan";#N/A,#N/A,FALSE,"civil";#N/A,#N/A,FALSE,"CAÑER";#N/A,#N/A,FALSE,"ELEC";#N/A,#N/A,FALSE,"INSTR"}</definedName>
    <definedName name="ffff" localSheetId="24" hidden="1">{#N/A,#N/A,FALSE,"Total_OC015";#N/A,#N/A,FALSE,"ADMIN";#N/A,#N/A,FALSE,"PROCES";#N/A,#N/A,FALSE,"mecan";#N/A,#N/A,FALSE,"civil";#N/A,#N/A,FALSE,"CAÑER";#N/A,#N/A,FALSE,"ELEC";#N/A,#N/A,FALSE,"INSTR"}</definedName>
    <definedName name="ffff" localSheetId="26" hidden="1">{#N/A,#N/A,FALSE,"Total_OC015";#N/A,#N/A,FALSE,"ADMIN";#N/A,#N/A,FALSE,"PROCES";#N/A,#N/A,FALSE,"mecan";#N/A,#N/A,FALSE,"civil";#N/A,#N/A,FALSE,"CAÑER";#N/A,#N/A,FALSE,"ELEC";#N/A,#N/A,FALSE,"INSTR"}</definedName>
    <definedName name="ffff" localSheetId="1" hidden="1">{#N/A,#N/A,FALSE,"Total_OC015";#N/A,#N/A,FALSE,"ADMIN";#N/A,#N/A,FALSE,"PROCES";#N/A,#N/A,FALSE,"mecan";#N/A,#N/A,FALSE,"civil";#N/A,#N/A,FALSE,"CAÑER";#N/A,#N/A,FALSE,"ELEC";#N/A,#N/A,FALSE,"INSTR"}</definedName>
    <definedName name="ffff" localSheetId="4" hidden="1">{#N/A,#N/A,FALSE,"Total_OC015";#N/A,#N/A,FALSE,"ADMIN";#N/A,#N/A,FALSE,"PROCES";#N/A,#N/A,FALSE,"mecan";#N/A,#N/A,FALSE,"civil";#N/A,#N/A,FALSE,"CAÑER";#N/A,#N/A,FALSE,"ELEC";#N/A,#N/A,FALSE,"INSTR"}</definedName>
    <definedName name="ffff" localSheetId="2" hidden="1">{#N/A,#N/A,FALSE,"Total_OC015";#N/A,#N/A,FALSE,"ADMIN";#N/A,#N/A,FALSE,"PROCES";#N/A,#N/A,FALSE,"mecan";#N/A,#N/A,FALSE,"civil";#N/A,#N/A,FALSE,"CAÑER";#N/A,#N/A,FALSE,"ELEC";#N/A,#N/A,FALSE,"INSTR"}</definedName>
    <definedName name="ffff" localSheetId="0" hidden="1">{#N/A,#N/A,FALSE,"Total_OC015";#N/A,#N/A,FALSE,"ADMIN";#N/A,#N/A,FALSE,"PROCES";#N/A,#N/A,FALSE,"mecan";#N/A,#N/A,FALSE,"civil";#N/A,#N/A,FALSE,"CAÑER";#N/A,#N/A,FALSE,"ELEC";#N/A,#N/A,FALSE,"INSTR"}</definedName>
    <definedName name="ffff" localSheetId="6" hidden="1">{#N/A,#N/A,FALSE,"Total_OC015";#N/A,#N/A,FALSE,"ADMIN";#N/A,#N/A,FALSE,"PROCES";#N/A,#N/A,FALSE,"mecan";#N/A,#N/A,FALSE,"civil";#N/A,#N/A,FALSE,"CAÑER";#N/A,#N/A,FALSE,"ELEC";#N/A,#N/A,FALSE,"INSTR"}</definedName>
    <definedName name="ffff" localSheetId="16" hidden="1">{#N/A,#N/A,FALSE,"Total_OC015";#N/A,#N/A,FALSE,"ADMIN";#N/A,#N/A,FALSE,"PROCES";#N/A,#N/A,FALSE,"mecan";#N/A,#N/A,FALSE,"civil";#N/A,#N/A,FALSE,"CAÑER";#N/A,#N/A,FALSE,"ELEC";#N/A,#N/A,FALSE,"INSTR"}</definedName>
    <definedName name="ffff" hidden="1">{#N/A,#N/A,FALSE,"Total_OC015";#N/A,#N/A,FALSE,"ADMIN";#N/A,#N/A,FALSE,"PROCES";#N/A,#N/A,FALSE,"mecan";#N/A,#N/A,FALSE,"civil";#N/A,#N/A,FALSE,"CAÑER";#N/A,#N/A,FALSE,"ELEC";#N/A,#N/A,FALSE,"INSTR"}</definedName>
    <definedName name="ffff_1" hidden="1">{#N/A,#N/A,FALSE,"Total_OC015";#N/A,#N/A,FALSE,"ADMIN";#N/A,#N/A,FALSE,"PROCES";#N/A,#N/A,FALSE,"mecan";#N/A,#N/A,FALSE,"civil";#N/A,#N/A,FALSE,"CAÑER";#N/A,#N/A,FALSE,"ELEC";#N/A,#N/A,FALSE,"INSTR"}</definedName>
    <definedName name="fffff" localSheetId="15" hidden="1">{#N/A,#N/A,FALSE,"Total_OC015";#N/A,#N/A,FALSE,"ADMIN";#N/A,#N/A,FALSE,"PROCES";#N/A,#N/A,FALSE,"mecan";#N/A,#N/A,FALSE,"civil";#N/A,#N/A,FALSE,"CAÑER";#N/A,#N/A,FALSE,"ELEC";#N/A,#N/A,FALSE,"INSTR"}</definedName>
    <definedName name="fffff" localSheetId="25" hidden="1">{#N/A,#N/A,FALSE,"Total_OC015";#N/A,#N/A,FALSE,"ADMIN";#N/A,#N/A,FALSE,"PROCES";#N/A,#N/A,FALSE,"mecan";#N/A,#N/A,FALSE,"civil";#N/A,#N/A,FALSE,"CAÑER";#N/A,#N/A,FALSE,"ELEC";#N/A,#N/A,FALSE,"INSTR"}</definedName>
    <definedName name="fffff" localSheetId="24" hidden="1">{#N/A,#N/A,FALSE,"Total_OC015";#N/A,#N/A,FALSE,"ADMIN";#N/A,#N/A,FALSE,"PROCES";#N/A,#N/A,FALSE,"mecan";#N/A,#N/A,FALSE,"civil";#N/A,#N/A,FALSE,"CAÑER";#N/A,#N/A,FALSE,"ELEC";#N/A,#N/A,FALSE,"INSTR"}</definedName>
    <definedName name="fffff" localSheetId="26" hidden="1">{#N/A,#N/A,FALSE,"Total_OC015";#N/A,#N/A,FALSE,"ADMIN";#N/A,#N/A,FALSE,"PROCES";#N/A,#N/A,FALSE,"mecan";#N/A,#N/A,FALSE,"civil";#N/A,#N/A,FALSE,"CAÑER";#N/A,#N/A,FALSE,"ELEC";#N/A,#N/A,FALSE,"INSTR"}</definedName>
    <definedName name="fffff" localSheetId="1" hidden="1">{#N/A,#N/A,FALSE,"Total_OC015";#N/A,#N/A,FALSE,"ADMIN";#N/A,#N/A,FALSE,"PROCES";#N/A,#N/A,FALSE,"mecan";#N/A,#N/A,FALSE,"civil";#N/A,#N/A,FALSE,"CAÑER";#N/A,#N/A,FALSE,"ELEC";#N/A,#N/A,FALSE,"INSTR"}</definedName>
    <definedName name="fffff" localSheetId="4" hidden="1">{#N/A,#N/A,FALSE,"Total_OC015";#N/A,#N/A,FALSE,"ADMIN";#N/A,#N/A,FALSE,"PROCES";#N/A,#N/A,FALSE,"mecan";#N/A,#N/A,FALSE,"civil";#N/A,#N/A,FALSE,"CAÑER";#N/A,#N/A,FALSE,"ELEC";#N/A,#N/A,FALSE,"INSTR"}</definedName>
    <definedName name="fffff" localSheetId="2" hidden="1">{#N/A,#N/A,FALSE,"Total_OC015";#N/A,#N/A,FALSE,"ADMIN";#N/A,#N/A,FALSE,"PROCES";#N/A,#N/A,FALSE,"mecan";#N/A,#N/A,FALSE,"civil";#N/A,#N/A,FALSE,"CAÑER";#N/A,#N/A,FALSE,"ELEC";#N/A,#N/A,FALSE,"INSTR"}</definedName>
    <definedName name="fffff" localSheetId="0" hidden="1">{#N/A,#N/A,FALSE,"Total_OC015";#N/A,#N/A,FALSE,"ADMIN";#N/A,#N/A,FALSE,"PROCES";#N/A,#N/A,FALSE,"mecan";#N/A,#N/A,FALSE,"civil";#N/A,#N/A,FALSE,"CAÑER";#N/A,#N/A,FALSE,"ELEC";#N/A,#N/A,FALSE,"INSTR"}</definedName>
    <definedName name="fffff" localSheetId="6" hidden="1">{#N/A,#N/A,FALSE,"Total_OC015";#N/A,#N/A,FALSE,"ADMIN";#N/A,#N/A,FALSE,"PROCES";#N/A,#N/A,FALSE,"mecan";#N/A,#N/A,FALSE,"civil";#N/A,#N/A,FALSE,"CAÑER";#N/A,#N/A,FALSE,"ELEC";#N/A,#N/A,FALSE,"INSTR"}</definedName>
    <definedName name="fffff" localSheetId="16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_1" hidden="1">{#N/A,#N/A,FALSE,"Total_OC015";#N/A,#N/A,FALSE,"ADMIN";#N/A,#N/A,FALSE,"PROCES";#N/A,#N/A,FALSE,"mecan";#N/A,#N/A,FALSE,"civil";#N/A,#N/A,FALSE,"CAÑER";#N/A,#N/A,FALSE,"ELEC";#N/A,#N/A,FALSE,"INSTR"}</definedName>
    <definedName name="FFFFFFFFFF" hidden="1">{#N/A,#N/A,TRUE,"Costos_Subg_Hid"}</definedName>
    <definedName name="FFFFFFFFFF_1" hidden="1">{#N/A,#N/A,TRUE,"Costos_Subg_Hid"}</definedName>
    <definedName name="fffg" hidden="1">{#N/A,#N/A,FALSE,"Costos_Elem_Hid";#N/A,#N/A,FALSE,"Costos_Elem_Hid";#N/A,#N/A,FALSE,"Costos_Elem_Hid"}</definedName>
    <definedName name="fffg_1" hidden="1">{#N/A,#N/A,FALSE,"Costos_Elem_Hid";#N/A,#N/A,FALSE,"Costos_Elem_Hid";#N/A,#N/A,FALSE,"Costos_Elem_Hid"}</definedName>
    <definedName name="FFGFSDFG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FGFSDFG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FGFSDFG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FGFSDFG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FGFSDF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FGFSDF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FGFSDF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FGFSDF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FGFSDFG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FGFSDFG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FGFS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FGFS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G" localSheetId="15" hidden="1">{#N/A,#N/A,FALSE,"PEND INC";#N/A,#N/A,FALSE,"PEND MINM"}</definedName>
    <definedName name="FG" localSheetId="25" hidden="1">{#N/A,#N/A,FALSE,"PEND INC";#N/A,#N/A,FALSE,"PEND MINM"}</definedName>
    <definedName name="FG" localSheetId="24" hidden="1">{#N/A,#N/A,FALSE,"PEND INC";#N/A,#N/A,FALSE,"PEND MINM"}</definedName>
    <definedName name="FG" localSheetId="26" hidden="1">{#N/A,#N/A,FALSE,"PEND INC";#N/A,#N/A,FALSE,"PEND MINM"}</definedName>
    <definedName name="FG" localSheetId="1" hidden="1">{#N/A,#N/A,FALSE,"PEND INC";#N/A,#N/A,FALSE,"PEND MINM"}</definedName>
    <definedName name="FG" localSheetId="4" hidden="1">{#N/A,#N/A,FALSE,"PEND INC";#N/A,#N/A,FALSE,"PEND MINM"}</definedName>
    <definedName name="FG" localSheetId="2" hidden="1">{#N/A,#N/A,FALSE,"PEND INC";#N/A,#N/A,FALSE,"PEND MINM"}</definedName>
    <definedName name="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6" hidden="1">{#N/A,#N/A,FALSE,"PEND INC";#N/A,#N/A,FALSE,"PEND MINM"}</definedName>
    <definedName name="FG" localSheetId="16" hidden="1">{#N/A,#N/A,FALSE,"PEND INC";#N/A,#N/A,FALSE,"PEND MINM"}</definedName>
    <definedName name="FG" hidden="1">{#N/A,#N/A,FALSE,"PEND INC";#N/A,#N/A,FALSE,"PEND MINM"}</definedName>
    <definedName name="FGBDBD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GBDBD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GBDBD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GBDBD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GBDB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GBDBD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GBDB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GBDB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GBDBD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GBDBD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GBDB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GBSDFGDF" localSheetId="15" hidden="1">{"CI+GG(BASE)",#N/A,FALSE,"CI+GG(BASE)";"GG",#N/A,FALSE,"CI+GG(BASE)";"CI",#N/A,FALSE,"CI+GG(BASE)"}</definedName>
    <definedName name="FGBSDFGDF" localSheetId="25" hidden="1">{"CI+GG(BASE)",#N/A,FALSE,"CI+GG(BASE)";"GG",#N/A,FALSE,"CI+GG(BASE)";"CI",#N/A,FALSE,"CI+GG(BASE)"}</definedName>
    <definedName name="FGBSDFGDF" localSheetId="24" hidden="1">{"CI+GG(BASE)",#N/A,FALSE,"CI+GG(BASE)";"GG",#N/A,FALSE,"CI+GG(BASE)";"CI",#N/A,FALSE,"CI+GG(BASE)"}</definedName>
    <definedName name="FGBSDFGDF" localSheetId="26" hidden="1">{"CI+GG(BASE)",#N/A,FALSE,"CI+GG(BASE)";"GG",#N/A,FALSE,"CI+GG(BASE)";"CI",#N/A,FALSE,"CI+GG(BASE)"}</definedName>
    <definedName name="FGBSDFGDF" localSheetId="1" hidden="1">{"CI+GG(BASE)",#N/A,FALSE,"CI+GG(BASE)";"GG",#N/A,FALSE,"CI+GG(BASE)";"CI",#N/A,FALSE,"CI+GG(BASE)"}</definedName>
    <definedName name="FGBSDFGDF" localSheetId="4" hidden="1">{"CI+GG(BASE)",#N/A,FALSE,"CI+GG(BASE)";"GG",#N/A,FALSE,"CI+GG(BASE)";"CI",#N/A,FALSE,"CI+GG(BASE)"}</definedName>
    <definedName name="FGBSDFGDF" localSheetId="2" hidden="1">{"CI+GG(BASE)",#N/A,FALSE,"CI+GG(BASE)";"GG",#N/A,FALSE,"CI+GG(BASE)";"CI",#N/A,FALSE,"CI+GG(BASE)"}</definedName>
    <definedName name="FGBSDFGDF" localSheetId="0" hidden="1">{"CI+GG(BASE)",#N/A,FALSE,"CI+GG(BASE)";"GG",#N/A,FALSE,"CI+GG(BASE)";"CI",#N/A,FALSE,"CI+GG(BASE)"}</definedName>
    <definedName name="FGBSDFGDF" localSheetId="6" hidden="1">{"CI+GG(BASE)",#N/A,FALSE,"CI+GG(BASE)";"GG",#N/A,FALSE,"CI+GG(BASE)";"CI",#N/A,FALSE,"CI+GG(BASE)"}</definedName>
    <definedName name="FGBSDFGDF" localSheetId="16" hidden="1">{"CI+GG(BASE)",#N/A,FALSE,"CI+GG(BASE)";"GG",#N/A,FALSE,"CI+GG(BASE)";"CI",#N/A,FALSE,"CI+GG(BASE)"}</definedName>
    <definedName name="FGBSDFGDF" hidden="1">{"CI+GG(BASE)",#N/A,FALSE,"CI+GG(BASE)";"GG",#N/A,FALSE,"CI+GG(BASE)";"CI",#N/A,FALSE,"CI+GG(BASE)"}</definedName>
    <definedName name="fgch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15" hidden="1">{"CI+GG(BASE)",#N/A,FALSE,"CI+GG(BASE)";"GG",#N/A,FALSE,"CI+GG(BASE)";"CI",#N/A,FALSE,"CI+GG(BASE)"}</definedName>
    <definedName name="FGDFG" localSheetId="25" hidden="1">{"CI+GG(BASE)",#N/A,FALSE,"CI+GG(BASE)";"GG",#N/A,FALSE,"CI+GG(BASE)";"CI",#N/A,FALSE,"CI+GG(BASE)"}</definedName>
    <definedName name="FGDFG" localSheetId="24" hidden="1">{"CI+GG(BASE)",#N/A,FALSE,"CI+GG(BASE)";"GG",#N/A,FALSE,"CI+GG(BASE)";"CI",#N/A,FALSE,"CI+GG(BASE)"}</definedName>
    <definedName name="FGDFG" localSheetId="26" hidden="1">{"CI+GG(BASE)",#N/A,FALSE,"CI+GG(BASE)";"GG",#N/A,FALSE,"CI+GG(BASE)";"CI",#N/A,FALSE,"CI+GG(BASE)"}</definedName>
    <definedName name="FGDFG" localSheetId="1" hidden="1">{"CI+GG(BASE)",#N/A,FALSE,"CI+GG(BASE)";"GG",#N/A,FALSE,"CI+GG(BASE)";"CI",#N/A,FALSE,"CI+GG(BASE)"}</definedName>
    <definedName name="FGDFG" localSheetId="4" hidden="1">{"CI+GG(BASE)",#N/A,FALSE,"CI+GG(BASE)";"GG",#N/A,FALSE,"CI+GG(BASE)";"CI",#N/A,FALSE,"CI+GG(BASE)"}</definedName>
    <definedName name="FGDFG" localSheetId="2" hidden="1">{"CI+GG(BASE)",#N/A,FALSE,"CI+GG(BASE)";"GG",#N/A,FALSE,"CI+GG(BASE)";"CI",#N/A,FALSE,"CI+GG(BASE)"}</definedName>
    <definedName name="FGDFG" localSheetId="0" hidden="1">{"CI+GG(BASE)",#N/A,FALSE,"CI+GG(BASE)";"GG",#N/A,FALSE,"CI+GG(BASE)";"CI",#N/A,FALSE,"CI+GG(BASE)"}</definedName>
    <definedName name="FGDFG" localSheetId="6" hidden="1">{"CI+GG(BASE)",#N/A,FALSE,"CI+GG(BASE)";"GG",#N/A,FALSE,"CI+GG(BASE)";"CI",#N/A,FALSE,"CI+GG(BASE)"}</definedName>
    <definedName name="FGDFG" localSheetId="16" hidden="1">{"CI+GG(BASE)",#N/A,FALSE,"CI+GG(BASE)";"GG",#N/A,FALSE,"CI+GG(BASE)";"CI",#N/A,FALSE,"CI+GG(BASE)"}</definedName>
    <definedName name="FGDFG" hidden="1">{"CI+GG(BASE)",#N/A,FALSE,"CI+GG(BASE)";"GG",#N/A,FALSE,"CI+GG(BASE)";"CI",#N/A,FALSE,"CI+GG(BASE)"}</definedName>
    <definedName name="fgf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" localSheetId="0" hidden="1">{#N/A,#N/A,FALSE,"Total_OC015";#N/A,#N/A,FALSE,"ADMIN";#N/A,#N/A,FALSE,"PROCES";#N/A,#N/A,FALSE,"mecan";#N/A,#N/A,FALSE,"civil";#N/A,#N/A,FALSE,"CAÑER";#N/A,#N/A,FALSE,"ELEC";#N/A,#N/A,FALSE,"INSTR"}</definedName>
    <definedName name="fgf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gfg" localSheetId="15" hidden="1">{"Sin detalle",#N/A,FALSE,"Flujo (redondeado)";"Detallado",#N/A,FALSE,"Flujo (redondeado)"}</definedName>
    <definedName name="fgfgfg" localSheetId="25" hidden="1">{"Sin detalle",#N/A,FALSE,"Flujo (redondeado)";"Detallado",#N/A,FALSE,"Flujo (redondeado)"}</definedName>
    <definedName name="fgfgfg" localSheetId="24" hidden="1">{"Sin detalle",#N/A,FALSE,"Flujo (redondeado)";"Detallado",#N/A,FALSE,"Flujo (redondeado)"}</definedName>
    <definedName name="fgfgfg" localSheetId="26" hidden="1">{"Sin detalle",#N/A,FALSE,"Flujo (redondeado)";"Detallado",#N/A,FALSE,"Flujo (redondeado)"}</definedName>
    <definedName name="fgfgfg" localSheetId="1" hidden="1">{"Sin detalle",#N/A,FALSE,"Flujo (redondeado)";"Detallado",#N/A,FALSE,"Flujo (redondeado)"}</definedName>
    <definedName name="fgfgfg" localSheetId="4" hidden="1">{"Sin detalle",#N/A,FALSE,"Flujo (redondeado)";"Detallado",#N/A,FALSE,"Flujo (redondeado)"}</definedName>
    <definedName name="fgfgfg" localSheetId="2" hidden="1">{"Sin detalle",#N/A,FALSE,"Flujo (redondeado)";"Detallado",#N/A,FALSE,"Flujo (redondeado)"}</definedName>
    <definedName name="fgfgfg" localSheetId="0" hidden="1">{"Sin detalle",#N/A,FALSE,"Flujo (redondeado)";"Detallado",#N/A,FALSE,"Flujo (redondeado)"}</definedName>
    <definedName name="fgfgfg" localSheetId="6" hidden="1">{"Sin detalle",#N/A,FALSE,"Flujo (redondeado)";"Detallado",#N/A,FALSE,"Flujo (redondeado)"}</definedName>
    <definedName name="fgfgfg" localSheetId="16" hidden="1">{"Sin detalle",#N/A,FALSE,"Flujo (redondeado)";"Detallado",#N/A,FALSE,"Flujo (redondeado)"}</definedName>
    <definedName name="fgfgfg" hidden="1">{"Sin detalle",#N/A,FALSE,"Flujo (redondeado)";"Detallado",#N/A,FALSE,"Flujo (redondeado)"}</definedName>
    <definedName name="fgfghghjtyird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ghghjtyirdi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h" localSheetId="15" hidden="1">{"CI+GG(BASE)",#N/A,FALSE,"CI+GG(BASE)";"GG",#N/A,FALSE,"CI+GG(BASE)";"CI",#N/A,FALSE,"CI+GG(BASE)"}</definedName>
    <definedName name="fgh" localSheetId="25" hidden="1">{"CI+GG(BASE)",#N/A,FALSE,"CI+GG(BASE)";"GG",#N/A,FALSE,"CI+GG(BASE)";"CI",#N/A,FALSE,"CI+GG(BASE)"}</definedName>
    <definedName name="fgh" localSheetId="24" hidden="1">{"CI+GG(BASE)",#N/A,FALSE,"CI+GG(BASE)";"GG",#N/A,FALSE,"CI+GG(BASE)";"CI",#N/A,FALSE,"CI+GG(BASE)"}</definedName>
    <definedName name="fgh" localSheetId="26" hidden="1">{"CI+GG(BASE)",#N/A,FALSE,"CI+GG(BASE)";"GG",#N/A,FALSE,"CI+GG(BASE)";"CI",#N/A,FALSE,"CI+GG(BASE)"}</definedName>
    <definedName name="fgh" localSheetId="1" hidden="1">{"CI+GG(BASE)",#N/A,FALSE,"CI+GG(BASE)";"GG",#N/A,FALSE,"CI+GG(BASE)";"CI",#N/A,FALSE,"CI+GG(BASE)"}</definedName>
    <definedName name="fgh" localSheetId="4" hidden="1">{"CI+GG(BASE)",#N/A,FALSE,"CI+GG(BASE)";"GG",#N/A,FALSE,"CI+GG(BASE)";"CI",#N/A,FALSE,"CI+GG(BASE)"}</definedName>
    <definedName name="fgh" localSheetId="2" hidden="1">{"CI+GG(BASE)",#N/A,FALSE,"CI+GG(BASE)";"GG",#N/A,FALSE,"CI+GG(BASE)";"CI",#N/A,FALSE,"CI+GG(BASE)"}</definedName>
    <definedName name="fgh" localSheetId="0" hidden="1">{#N/A,#N/A,FALSE,"Costos_Elem_Hid";#N/A,#N/A,FALSE,"Costos_Elem_Hid";#N/A,#N/A,FALSE,"Costos_Elem_Hid"}</definedName>
    <definedName name="fgh" localSheetId="6" hidden="1">{"CI+GG(BASE)",#N/A,FALSE,"CI+GG(BASE)";"GG",#N/A,FALSE,"CI+GG(BASE)";"CI",#N/A,FALSE,"CI+GG(BASE)"}</definedName>
    <definedName name="fgh" localSheetId="16" hidden="1">{"CI+GG(BASE)",#N/A,FALSE,"CI+GG(BASE)";"GG",#N/A,FALSE,"CI+GG(BASE)";"CI",#N/A,FALSE,"CI+GG(BASE)"}</definedName>
    <definedName name="fgh" hidden="1">{"CI+GG(BASE)",#N/A,FALSE,"CI+GG(BASE)";"GG",#N/A,FALSE,"CI+GG(BASE)";"CI",#N/A,FALSE,"CI+GG(BASE)"}</definedName>
    <definedName name="fgh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2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2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2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2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2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2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2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3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3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3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3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3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3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3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3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3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4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4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4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4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4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4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4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4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4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4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5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5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5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5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5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5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5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5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5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5" hidden="1">{"CI+GG(BASE)",#N/A,FALSE,"CI+GG(BASE)";"GG",#N/A,FALSE,"CI+GG(BASE)";"CI",#N/A,FALSE,"CI+GG(BASE)"}</definedName>
    <definedName name="FGHF" localSheetId="25" hidden="1">{"CI+GG(BASE)",#N/A,FALSE,"CI+GG(BASE)";"GG",#N/A,FALSE,"CI+GG(BASE)";"CI",#N/A,FALSE,"CI+GG(BASE)"}</definedName>
    <definedName name="FGHF" localSheetId="24" hidden="1">{"CI+GG(BASE)",#N/A,FALSE,"CI+GG(BASE)";"GG",#N/A,FALSE,"CI+GG(BASE)";"CI",#N/A,FALSE,"CI+GG(BASE)"}</definedName>
    <definedName name="FGHF" localSheetId="26" hidden="1">{"CI+GG(BASE)",#N/A,FALSE,"CI+GG(BASE)";"GG",#N/A,FALSE,"CI+GG(BASE)";"CI",#N/A,FALSE,"CI+GG(BASE)"}</definedName>
    <definedName name="FGHF" localSheetId="1" hidden="1">{"CI+GG(BASE)",#N/A,FALSE,"CI+GG(BASE)";"GG",#N/A,FALSE,"CI+GG(BASE)";"CI",#N/A,FALSE,"CI+GG(BASE)"}</definedName>
    <definedName name="FGHF" localSheetId="4" hidden="1">{"CI+GG(BASE)",#N/A,FALSE,"CI+GG(BASE)";"GG",#N/A,FALSE,"CI+GG(BASE)";"CI",#N/A,FALSE,"CI+GG(BASE)"}</definedName>
    <definedName name="FGHF" localSheetId="2" hidden="1">{"CI+GG(BASE)",#N/A,FALSE,"CI+GG(BASE)";"GG",#N/A,FALSE,"CI+GG(BASE)";"CI",#N/A,FALSE,"CI+GG(BASE)"}</definedName>
    <definedName name="fgh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6" hidden="1">{"CI+GG(BASE)",#N/A,FALSE,"CI+GG(BASE)";"GG",#N/A,FALSE,"CI+GG(BASE)";"CI",#N/A,FALSE,"CI+GG(BASE)"}</definedName>
    <definedName name="FGHF" localSheetId="16" hidden="1">{"CI+GG(BASE)",#N/A,FALSE,"CI+GG(BASE)";"GG",#N/A,FALSE,"CI+GG(BASE)";"CI",#N/A,FALSE,"CI+GG(BASE)"}</definedName>
    <definedName name="FGHF" hidden="1">{"CI+GG(BASE)",#N/A,FALSE,"CI+GG(BASE)";"GG",#N/A,FALSE,"CI+GG(BASE)";"CI",#N/A,FALSE,"CI+GG(BASE)"}</definedName>
    <definedName name="fghf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h" localSheetId="15" hidden="1">{#N/A,#N/A,FALSE,"Total_OC015";#N/A,#N/A,FALSE,"ADMIN";#N/A,#N/A,FALSE,"PROCES";#N/A,#N/A,FALSE,"mecan";#N/A,#N/A,FALSE,"civil";#N/A,#N/A,FALSE,"CAÑER";#N/A,#N/A,FALSE,"ELEC";#N/A,#N/A,FALSE,"INSTR"}</definedName>
    <definedName name="fghfgh" localSheetId="25" hidden="1">{#N/A,#N/A,FALSE,"Total_OC015";#N/A,#N/A,FALSE,"ADMIN";#N/A,#N/A,FALSE,"PROCES";#N/A,#N/A,FALSE,"mecan";#N/A,#N/A,FALSE,"civil";#N/A,#N/A,FALSE,"CAÑER";#N/A,#N/A,FALSE,"ELEC";#N/A,#N/A,FALSE,"INSTR"}</definedName>
    <definedName name="fghfgh" localSheetId="24" hidden="1">{#N/A,#N/A,FALSE,"Total_OC015";#N/A,#N/A,FALSE,"ADMIN";#N/A,#N/A,FALSE,"PROCES";#N/A,#N/A,FALSE,"mecan";#N/A,#N/A,FALSE,"civil";#N/A,#N/A,FALSE,"CAÑER";#N/A,#N/A,FALSE,"ELEC";#N/A,#N/A,FALSE,"INSTR"}</definedName>
    <definedName name="fghfgh" localSheetId="26" hidden="1">{#N/A,#N/A,FALSE,"Total_OC015";#N/A,#N/A,FALSE,"ADMIN";#N/A,#N/A,FALSE,"PROCES";#N/A,#N/A,FALSE,"mecan";#N/A,#N/A,FALSE,"civil";#N/A,#N/A,FALSE,"CAÑER";#N/A,#N/A,FALSE,"ELEC";#N/A,#N/A,FALSE,"INSTR"}</definedName>
    <definedName name="fghfgh" localSheetId="1" hidden="1">{#N/A,#N/A,FALSE,"Total_OC015";#N/A,#N/A,FALSE,"ADMIN";#N/A,#N/A,FALSE,"PROCES";#N/A,#N/A,FALSE,"mecan";#N/A,#N/A,FALSE,"civil";#N/A,#N/A,FALSE,"CAÑER";#N/A,#N/A,FALSE,"ELEC";#N/A,#N/A,FALSE,"INSTR"}</definedName>
    <definedName name="fghfgh" localSheetId="4" hidden="1">{#N/A,#N/A,FALSE,"Total_OC015";#N/A,#N/A,FALSE,"ADMIN";#N/A,#N/A,FALSE,"PROCES";#N/A,#N/A,FALSE,"mecan";#N/A,#N/A,FALSE,"civil";#N/A,#N/A,FALSE,"CAÑER";#N/A,#N/A,FALSE,"ELEC";#N/A,#N/A,FALSE,"INSTR"}</definedName>
    <definedName name="fghfgh" localSheetId="2" hidden="1">{#N/A,#N/A,FALSE,"Total_OC015";#N/A,#N/A,FALSE,"ADMIN";#N/A,#N/A,FALSE,"PROCES";#N/A,#N/A,FALSE,"mecan";#N/A,#N/A,FALSE,"civil";#N/A,#N/A,FALSE,"CAÑER";#N/A,#N/A,FALSE,"ELEC";#N/A,#N/A,FALSE,"INSTR"}</definedName>
    <definedName name="fghfgh" localSheetId="0" hidden="1">{#N/A,#N/A,FALSE,"Total_OC015";#N/A,#N/A,FALSE,"ADMIN";#N/A,#N/A,FALSE,"PROCES";#N/A,#N/A,FALSE,"mecan";#N/A,#N/A,FALSE,"civil";#N/A,#N/A,FALSE,"CAÑER";#N/A,#N/A,FALSE,"ELEC";#N/A,#N/A,FALSE,"INSTR"}</definedName>
    <definedName name="fghfgh" localSheetId="6" hidden="1">{#N/A,#N/A,FALSE,"Total_OC015";#N/A,#N/A,FALSE,"ADMIN";#N/A,#N/A,FALSE,"PROCES";#N/A,#N/A,FALSE,"mecan";#N/A,#N/A,FALSE,"civil";#N/A,#N/A,FALSE,"CAÑER";#N/A,#N/A,FALSE,"ELEC";#N/A,#N/A,FALSE,"INSTR"}</definedName>
    <definedName name="fghfgh" localSheetId="16" hidden="1">{#N/A,#N/A,FALSE,"Total_OC015";#N/A,#N/A,FALSE,"ADMIN";#N/A,#N/A,FALSE,"PROCES";#N/A,#N/A,FALSE,"mecan";#N/A,#N/A,FALSE,"civil";#N/A,#N/A,FALSE,"CAÑER";#N/A,#N/A,FALSE,"ELEC";#N/A,#N/A,FALSE,"INSTR"}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localSheetId="15" hidden="1">{#N/A,#N/A,FALSE,"Total_OC015";#N/A,#N/A,FALSE,"ADMIN";#N/A,#N/A,FALSE,"PROCES";#N/A,#N/A,FALSE,"mecan";#N/A,#N/A,FALSE,"civil";#N/A,#N/A,FALSE,"CAÑER";#N/A,#N/A,FALSE,"ELEC";#N/A,#N/A,FALSE,"INSTR"}</definedName>
    <definedName name="fghfgh_1" localSheetId="25" hidden="1">{#N/A,#N/A,FALSE,"Total_OC015";#N/A,#N/A,FALSE,"ADMIN";#N/A,#N/A,FALSE,"PROCES";#N/A,#N/A,FALSE,"mecan";#N/A,#N/A,FALSE,"civil";#N/A,#N/A,FALSE,"CAÑER";#N/A,#N/A,FALSE,"ELEC";#N/A,#N/A,FALSE,"INSTR"}</definedName>
    <definedName name="fghfgh_1" localSheetId="24" hidden="1">{#N/A,#N/A,FALSE,"Total_OC015";#N/A,#N/A,FALSE,"ADMIN";#N/A,#N/A,FALSE,"PROCES";#N/A,#N/A,FALSE,"mecan";#N/A,#N/A,FALSE,"civil";#N/A,#N/A,FALSE,"CAÑER";#N/A,#N/A,FALSE,"ELEC";#N/A,#N/A,FALSE,"INSTR"}</definedName>
    <definedName name="fghfgh_1" localSheetId="26" hidden="1">{#N/A,#N/A,FALSE,"Total_OC015";#N/A,#N/A,FALSE,"ADMIN";#N/A,#N/A,FALSE,"PROCES";#N/A,#N/A,FALSE,"mecan";#N/A,#N/A,FALSE,"civil";#N/A,#N/A,FALSE,"CAÑER";#N/A,#N/A,FALSE,"ELEC";#N/A,#N/A,FALSE,"INSTR"}</definedName>
    <definedName name="fghfgh_1" localSheetId="1" hidden="1">{#N/A,#N/A,FALSE,"Total_OC015";#N/A,#N/A,FALSE,"ADMIN";#N/A,#N/A,FALSE,"PROCES";#N/A,#N/A,FALSE,"mecan";#N/A,#N/A,FALSE,"civil";#N/A,#N/A,FALSE,"CAÑER";#N/A,#N/A,FALSE,"ELEC";#N/A,#N/A,FALSE,"INSTR"}</definedName>
    <definedName name="fghfgh_1" localSheetId="4" hidden="1">{#N/A,#N/A,FALSE,"Total_OC015";#N/A,#N/A,FALSE,"ADMIN";#N/A,#N/A,FALSE,"PROCES";#N/A,#N/A,FALSE,"mecan";#N/A,#N/A,FALSE,"civil";#N/A,#N/A,FALSE,"CAÑER";#N/A,#N/A,FALSE,"ELEC";#N/A,#N/A,FALSE,"INSTR"}</definedName>
    <definedName name="fghfgh_1" localSheetId="2" hidden="1">{#N/A,#N/A,FALSE,"Total_OC015";#N/A,#N/A,FALSE,"ADMIN";#N/A,#N/A,FALSE,"PROCES";#N/A,#N/A,FALSE,"mecan";#N/A,#N/A,FALSE,"civil";#N/A,#N/A,FALSE,"CAÑER";#N/A,#N/A,FALSE,"ELEC";#N/A,#N/A,FALSE,"INSTR"}</definedName>
    <definedName name="fghfgh_1" localSheetId="0" hidden="1">{#N/A,#N/A,FALSE,"Total_OC015";#N/A,#N/A,FALSE,"ADMIN";#N/A,#N/A,FALSE,"PROCES";#N/A,#N/A,FALSE,"mecan";#N/A,#N/A,FALSE,"civil";#N/A,#N/A,FALSE,"CAÑER";#N/A,#N/A,FALSE,"ELEC";#N/A,#N/A,FALSE,"INSTR"}</definedName>
    <definedName name="fghfgh_1" localSheetId="6" hidden="1">{#N/A,#N/A,FALSE,"Total_OC015";#N/A,#N/A,FALSE,"ADMIN";#N/A,#N/A,FALSE,"PROCES";#N/A,#N/A,FALSE,"mecan";#N/A,#N/A,FALSE,"civil";#N/A,#N/A,FALSE,"CAÑER";#N/A,#N/A,FALSE,"ELEC";#N/A,#N/A,FALSE,"INSTR"}</definedName>
    <definedName name="fghfgh_1" localSheetId="16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fgh_2" localSheetId="15" hidden="1">{#N/A,#N/A,FALSE,"Total_OC015";#N/A,#N/A,FALSE,"ADMIN";#N/A,#N/A,FALSE,"PROCES";#N/A,#N/A,FALSE,"mecan";#N/A,#N/A,FALSE,"civil";#N/A,#N/A,FALSE,"CAÑER";#N/A,#N/A,FALSE,"ELEC";#N/A,#N/A,FALSE,"INSTR"}</definedName>
    <definedName name="fghfgh_2" localSheetId="25" hidden="1">{#N/A,#N/A,FALSE,"Total_OC015";#N/A,#N/A,FALSE,"ADMIN";#N/A,#N/A,FALSE,"PROCES";#N/A,#N/A,FALSE,"mecan";#N/A,#N/A,FALSE,"civil";#N/A,#N/A,FALSE,"CAÑER";#N/A,#N/A,FALSE,"ELEC";#N/A,#N/A,FALSE,"INSTR"}</definedName>
    <definedName name="fghfgh_2" localSheetId="24" hidden="1">{#N/A,#N/A,FALSE,"Total_OC015";#N/A,#N/A,FALSE,"ADMIN";#N/A,#N/A,FALSE,"PROCES";#N/A,#N/A,FALSE,"mecan";#N/A,#N/A,FALSE,"civil";#N/A,#N/A,FALSE,"CAÑER";#N/A,#N/A,FALSE,"ELEC";#N/A,#N/A,FALSE,"INSTR"}</definedName>
    <definedName name="fghfgh_2" localSheetId="26" hidden="1">{#N/A,#N/A,FALSE,"Total_OC015";#N/A,#N/A,FALSE,"ADMIN";#N/A,#N/A,FALSE,"PROCES";#N/A,#N/A,FALSE,"mecan";#N/A,#N/A,FALSE,"civil";#N/A,#N/A,FALSE,"CAÑER";#N/A,#N/A,FALSE,"ELEC";#N/A,#N/A,FALSE,"INSTR"}</definedName>
    <definedName name="fghfgh_2" localSheetId="1" hidden="1">{#N/A,#N/A,FALSE,"Total_OC015";#N/A,#N/A,FALSE,"ADMIN";#N/A,#N/A,FALSE,"PROCES";#N/A,#N/A,FALSE,"mecan";#N/A,#N/A,FALSE,"civil";#N/A,#N/A,FALSE,"CAÑER";#N/A,#N/A,FALSE,"ELEC";#N/A,#N/A,FALSE,"INSTR"}</definedName>
    <definedName name="fghfgh_2" localSheetId="4" hidden="1">{#N/A,#N/A,FALSE,"Total_OC015";#N/A,#N/A,FALSE,"ADMIN";#N/A,#N/A,FALSE,"PROCES";#N/A,#N/A,FALSE,"mecan";#N/A,#N/A,FALSE,"civil";#N/A,#N/A,FALSE,"CAÑER";#N/A,#N/A,FALSE,"ELEC";#N/A,#N/A,FALSE,"INSTR"}</definedName>
    <definedName name="fghfgh_2" localSheetId="2" hidden="1">{#N/A,#N/A,FALSE,"Total_OC015";#N/A,#N/A,FALSE,"ADMIN";#N/A,#N/A,FALSE,"PROCES";#N/A,#N/A,FALSE,"mecan";#N/A,#N/A,FALSE,"civil";#N/A,#N/A,FALSE,"CAÑER";#N/A,#N/A,FALSE,"ELEC";#N/A,#N/A,FALSE,"INSTR"}</definedName>
    <definedName name="fghfgh_2" localSheetId="0" hidden="1">{#N/A,#N/A,FALSE,"Total_OC015";#N/A,#N/A,FALSE,"ADMIN";#N/A,#N/A,FALSE,"PROCES";#N/A,#N/A,FALSE,"mecan";#N/A,#N/A,FALSE,"civil";#N/A,#N/A,FALSE,"CAÑER";#N/A,#N/A,FALSE,"ELEC";#N/A,#N/A,FALSE,"INSTR"}</definedName>
    <definedName name="fghfgh_2" localSheetId="6" hidden="1">{#N/A,#N/A,FALSE,"Total_OC015";#N/A,#N/A,FALSE,"ADMIN";#N/A,#N/A,FALSE,"PROCES";#N/A,#N/A,FALSE,"mecan";#N/A,#N/A,FALSE,"civil";#N/A,#N/A,FALSE,"CAÑER";#N/A,#N/A,FALSE,"ELEC";#N/A,#N/A,FALSE,"INSTR"}</definedName>
    <definedName name="fghfgh_2" localSheetId="16" hidden="1">{#N/A,#N/A,FALSE,"Total_OC015";#N/A,#N/A,FALSE,"ADMIN";#N/A,#N/A,FALSE,"PROCES";#N/A,#N/A,FALSE,"mecan";#N/A,#N/A,FALSE,"civil";#N/A,#N/A,FALSE,"CAÑER";#N/A,#N/A,FALSE,"ELEC";#N/A,#N/A,FALSE,"INSTR"}</definedName>
    <definedName name="fghfgh_2" hidden="1">{#N/A,#N/A,FALSE,"Total_OC015";#N/A,#N/A,FALSE,"ADMIN";#N/A,#N/A,FALSE,"PROCES";#N/A,#N/A,FALSE,"mecan";#N/A,#N/A,FALSE,"civil";#N/A,#N/A,FALSE,"CAÑER";#N/A,#N/A,FALSE,"ELEC";#N/A,#N/A,FALSE,"INSTR"}</definedName>
    <definedName name="fghfgh_3" localSheetId="15" hidden="1">{#N/A,#N/A,FALSE,"Total_OC015";#N/A,#N/A,FALSE,"ADMIN";#N/A,#N/A,FALSE,"PROCES";#N/A,#N/A,FALSE,"mecan";#N/A,#N/A,FALSE,"civil";#N/A,#N/A,FALSE,"CAÑER";#N/A,#N/A,FALSE,"ELEC";#N/A,#N/A,FALSE,"INSTR"}</definedName>
    <definedName name="fghfgh_3" localSheetId="25" hidden="1">{#N/A,#N/A,FALSE,"Total_OC015";#N/A,#N/A,FALSE,"ADMIN";#N/A,#N/A,FALSE,"PROCES";#N/A,#N/A,FALSE,"mecan";#N/A,#N/A,FALSE,"civil";#N/A,#N/A,FALSE,"CAÑER";#N/A,#N/A,FALSE,"ELEC";#N/A,#N/A,FALSE,"INSTR"}</definedName>
    <definedName name="fghfgh_3" localSheetId="24" hidden="1">{#N/A,#N/A,FALSE,"Total_OC015";#N/A,#N/A,FALSE,"ADMIN";#N/A,#N/A,FALSE,"PROCES";#N/A,#N/A,FALSE,"mecan";#N/A,#N/A,FALSE,"civil";#N/A,#N/A,FALSE,"CAÑER";#N/A,#N/A,FALSE,"ELEC";#N/A,#N/A,FALSE,"INSTR"}</definedName>
    <definedName name="fghfgh_3" localSheetId="26" hidden="1">{#N/A,#N/A,FALSE,"Total_OC015";#N/A,#N/A,FALSE,"ADMIN";#N/A,#N/A,FALSE,"PROCES";#N/A,#N/A,FALSE,"mecan";#N/A,#N/A,FALSE,"civil";#N/A,#N/A,FALSE,"CAÑER";#N/A,#N/A,FALSE,"ELEC";#N/A,#N/A,FALSE,"INSTR"}</definedName>
    <definedName name="fghfgh_3" localSheetId="1" hidden="1">{#N/A,#N/A,FALSE,"Total_OC015";#N/A,#N/A,FALSE,"ADMIN";#N/A,#N/A,FALSE,"PROCES";#N/A,#N/A,FALSE,"mecan";#N/A,#N/A,FALSE,"civil";#N/A,#N/A,FALSE,"CAÑER";#N/A,#N/A,FALSE,"ELEC";#N/A,#N/A,FALSE,"INSTR"}</definedName>
    <definedName name="fghfgh_3" localSheetId="4" hidden="1">{#N/A,#N/A,FALSE,"Total_OC015";#N/A,#N/A,FALSE,"ADMIN";#N/A,#N/A,FALSE,"PROCES";#N/A,#N/A,FALSE,"mecan";#N/A,#N/A,FALSE,"civil";#N/A,#N/A,FALSE,"CAÑER";#N/A,#N/A,FALSE,"ELEC";#N/A,#N/A,FALSE,"INSTR"}</definedName>
    <definedName name="fghfgh_3" localSheetId="2" hidden="1">{#N/A,#N/A,FALSE,"Total_OC015";#N/A,#N/A,FALSE,"ADMIN";#N/A,#N/A,FALSE,"PROCES";#N/A,#N/A,FALSE,"mecan";#N/A,#N/A,FALSE,"civil";#N/A,#N/A,FALSE,"CAÑER";#N/A,#N/A,FALSE,"ELEC";#N/A,#N/A,FALSE,"INSTR"}</definedName>
    <definedName name="fghfgh_3" localSheetId="0" hidden="1">{#N/A,#N/A,FALSE,"Total_OC015";#N/A,#N/A,FALSE,"ADMIN";#N/A,#N/A,FALSE,"PROCES";#N/A,#N/A,FALSE,"mecan";#N/A,#N/A,FALSE,"civil";#N/A,#N/A,FALSE,"CAÑER";#N/A,#N/A,FALSE,"ELEC";#N/A,#N/A,FALSE,"INSTR"}</definedName>
    <definedName name="fghfgh_3" localSheetId="6" hidden="1">{#N/A,#N/A,FALSE,"Total_OC015";#N/A,#N/A,FALSE,"ADMIN";#N/A,#N/A,FALSE,"PROCES";#N/A,#N/A,FALSE,"mecan";#N/A,#N/A,FALSE,"civil";#N/A,#N/A,FALSE,"CAÑER";#N/A,#N/A,FALSE,"ELEC";#N/A,#N/A,FALSE,"INSTR"}</definedName>
    <definedName name="fghfgh_3" localSheetId="16" hidden="1">{#N/A,#N/A,FALSE,"Total_OC015";#N/A,#N/A,FALSE,"ADMIN";#N/A,#N/A,FALSE,"PROCES";#N/A,#N/A,FALSE,"mecan";#N/A,#N/A,FALSE,"civil";#N/A,#N/A,FALSE,"CAÑER";#N/A,#N/A,FALSE,"ELEC";#N/A,#N/A,FALSE,"INSTR"}</definedName>
    <definedName name="fghfgh_3" hidden="1">{#N/A,#N/A,FALSE,"Total_OC015";#N/A,#N/A,FALSE,"ADMIN";#N/A,#N/A,FALSE,"PROCES";#N/A,#N/A,FALSE,"mecan";#N/A,#N/A,FALSE,"civil";#N/A,#N/A,FALSE,"CAÑER";#N/A,#N/A,FALSE,"ELEC";#N/A,#N/A,FALSE,"INSTR"}</definedName>
    <definedName name="fghfgh_4" localSheetId="15" hidden="1">{#N/A,#N/A,FALSE,"Total_OC015";#N/A,#N/A,FALSE,"ADMIN";#N/A,#N/A,FALSE,"PROCES";#N/A,#N/A,FALSE,"mecan";#N/A,#N/A,FALSE,"civil";#N/A,#N/A,FALSE,"CAÑER";#N/A,#N/A,FALSE,"ELEC";#N/A,#N/A,FALSE,"INSTR"}</definedName>
    <definedName name="fghfgh_4" localSheetId="25" hidden="1">{#N/A,#N/A,FALSE,"Total_OC015";#N/A,#N/A,FALSE,"ADMIN";#N/A,#N/A,FALSE,"PROCES";#N/A,#N/A,FALSE,"mecan";#N/A,#N/A,FALSE,"civil";#N/A,#N/A,FALSE,"CAÑER";#N/A,#N/A,FALSE,"ELEC";#N/A,#N/A,FALSE,"INSTR"}</definedName>
    <definedName name="fghfgh_4" localSheetId="24" hidden="1">{#N/A,#N/A,FALSE,"Total_OC015";#N/A,#N/A,FALSE,"ADMIN";#N/A,#N/A,FALSE,"PROCES";#N/A,#N/A,FALSE,"mecan";#N/A,#N/A,FALSE,"civil";#N/A,#N/A,FALSE,"CAÑER";#N/A,#N/A,FALSE,"ELEC";#N/A,#N/A,FALSE,"INSTR"}</definedName>
    <definedName name="fghfgh_4" localSheetId="26" hidden="1">{#N/A,#N/A,FALSE,"Total_OC015";#N/A,#N/A,FALSE,"ADMIN";#N/A,#N/A,FALSE,"PROCES";#N/A,#N/A,FALSE,"mecan";#N/A,#N/A,FALSE,"civil";#N/A,#N/A,FALSE,"CAÑER";#N/A,#N/A,FALSE,"ELEC";#N/A,#N/A,FALSE,"INSTR"}</definedName>
    <definedName name="fghfgh_4" localSheetId="1" hidden="1">{#N/A,#N/A,FALSE,"Total_OC015";#N/A,#N/A,FALSE,"ADMIN";#N/A,#N/A,FALSE,"PROCES";#N/A,#N/A,FALSE,"mecan";#N/A,#N/A,FALSE,"civil";#N/A,#N/A,FALSE,"CAÑER";#N/A,#N/A,FALSE,"ELEC";#N/A,#N/A,FALSE,"INSTR"}</definedName>
    <definedName name="fghfgh_4" localSheetId="4" hidden="1">{#N/A,#N/A,FALSE,"Total_OC015";#N/A,#N/A,FALSE,"ADMIN";#N/A,#N/A,FALSE,"PROCES";#N/A,#N/A,FALSE,"mecan";#N/A,#N/A,FALSE,"civil";#N/A,#N/A,FALSE,"CAÑER";#N/A,#N/A,FALSE,"ELEC";#N/A,#N/A,FALSE,"INSTR"}</definedName>
    <definedName name="fghfgh_4" localSheetId="2" hidden="1">{#N/A,#N/A,FALSE,"Total_OC015";#N/A,#N/A,FALSE,"ADMIN";#N/A,#N/A,FALSE,"PROCES";#N/A,#N/A,FALSE,"mecan";#N/A,#N/A,FALSE,"civil";#N/A,#N/A,FALSE,"CAÑER";#N/A,#N/A,FALSE,"ELEC";#N/A,#N/A,FALSE,"INSTR"}</definedName>
    <definedName name="fghfgh_4" localSheetId="0" hidden="1">{#N/A,#N/A,FALSE,"Total_OC015";#N/A,#N/A,FALSE,"ADMIN";#N/A,#N/A,FALSE,"PROCES";#N/A,#N/A,FALSE,"mecan";#N/A,#N/A,FALSE,"civil";#N/A,#N/A,FALSE,"CAÑER";#N/A,#N/A,FALSE,"ELEC";#N/A,#N/A,FALSE,"INSTR"}</definedName>
    <definedName name="fghfgh_4" localSheetId="6" hidden="1">{#N/A,#N/A,FALSE,"Total_OC015";#N/A,#N/A,FALSE,"ADMIN";#N/A,#N/A,FALSE,"PROCES";#N/A,#N/A,FALSE,"mecan";#N/A,#N/A,FALSE,"civil";#N/A,#N/A,FALSE,"CAÑER";#N/A,#N/A,FALSE,"ELEC";#N/A,#N/A,FALSE,"INSTR"}</definedName>
    <definedName name="fghfgh_4" localSheetId="16" hidden="1">{#N/A,#N/A,FALSE,"Total_OC015";#N/A,#N/A,FALSE,"ADMIN";#N/A,#N/A,FALSE,"PROCES";#N/A,#N/A,FALSE,"mecan";#N/A,#N/A,FALSE,"civil";#N/A,#N/A,FALSE,"CAÑER";#N/A,#N/A,FALSE,"ELEC";#N/A,#N/A,FALSE,"INSTR"}</definedName>
    <definedName name="fghfgh_4" hidden="1">{#N/A,#N/A,FALSE,"Total_OC015";#N/A,#N/A,FALSE,"ADMIN";#N/A,#N/A,FALSE,"PROCES";#N/A,#N/A,FALSE,"mecan";#N/A,#N/A,FALSE,"civil";#N/A,#N/A,FALSE,"CAÑER";#N/A,#N/A,FALSE,"ELEC";#N/A,#N/A,FALSE,"INSTR"}</definedName>
    <definedName name="fghfgh_5" localSheetId="15" hidden="1">{#N/A,#N/A,FALSE,"Total_OC015";#N/A,#N/A,FALSE,"ADMIN";#N/A,#N/A,FALSE,"PROCES";#N/A,#N/A,FALSE,"mecan";#N/A,#N/A,FALSE,"civil";#N/A,#N/A,FALSE,"CAÑER";#N/A,#N/A,FALSE,"ELEC";#N/A,#N/A,FALSE,"INSTR"}</definedName>
    <definedName name="fghfgh_5" localSheetId="25" hidden="1">{#N/A,#N/A,FALSE,"Total_OC015";#N/A,#N/A,FALSE,"ADMIN";#N/A,#N/A,FALSE,"PROCES";#N/A,#N/A,FALSE,"mecan";#N/A,#N/A,FALSE,"civil";#N/A,#N/A,FALSE,"CAÑER";#N/A,#N/A,FALSE,"ELEC";#N/A,#N/A,FALSE,"INSTR"}</definedName>
    <definedName name="fghfgh_5" localSheetId="24" hidden="1">{#N/A,#N/A,FALSE,"Total_OC015";#N/A,#N/A,FALSE,"ADMIN";#N/A,#N/A,FALSE,"PROCES";#N/A,#N/A,FALSE,"mecan";#N/A,#N/A,FALSE,"civil";#N/A,#N/A,FALSE,"CAÑER";#N/A,#N/A,FALSE,"ELEC";#N/A,#N/A,FALSE,"INSTR"}</definedName>
    <definedName name="fghfgh_5" localSheetId="26" hidden="1">{#N/A,#N/A,FALSE,"Total_OC015";#N/A,#N/A,FALSE,"ADMIN";#N/A,#N/A,FALSE,"PROCES";#N/A,#N/A,FALSE,"mecan";#N/A,#N/A,FALSE,"civil";#N/A,#N/A,FALSE,"CAÑER";#N/A,#N/A,FALSE,"ELEC";#N/A,#N/A,FALSE,"INSTR"}</definedName>
    <definedName name="fghfgh_5" localSheetId="1" hidden="1">{#N/A,#N/A,FALSE,"Total_OC015";#N/A,#N/A,FALSE,"ADMIN";#N/A,#N/A,FALSE,"PROCES";#N/A,#N/A,FALSE,"mecan";#N/A,#N/A,FALSE,"civil";#N/A,#N/A,FALSE,"CAÑER";#N/A,#N/A,FALSE,"ELEC";#N/A,#N/A,FALSE,"INSTR"}</definedName>
    <definedName name="fghfgh_5" localSheetId="4" hidden="1">{#N/A,#N/A,FALSE,"Total_OC015";#N/A,#N/A,FALSE,"ADMIN";#N/A,#N/A,FALSE,"PROCES";#N/A,#N/A,FALSE,"mecan";#N/A,#N/A,FALSE,"civil";#N/A,#N/A,FALSE,"CAÑER";#N/A,#N/A,FALSE,"ELEC";#N/A,#N/A,FALSE,"INSTR"}</definedName>
    <definedName name="fghfgh_5" localSheetId="2" hidden="1">{#N/A,#N/A,FALSE,"Total_OC015";#N/A,#N/A,FALSE,"ADMIN";#N/A,#N/A,FALSE,"PROCES";#N/A,#N/A,FALSE,"mecan";#N/A,#N/A,FALSE,"civil";#N/A,#N/A,FALSE,"CAÑER";#N/A,#N/A,FALSE,"ELEC";#N/A,#N/A,FALSE,"INSTR"}</definedName>
    <definedName name="fghfgh_5" localSheetId="0" hidden="1">{#N/A,#N/A,FALSE,"Total_OC015";#N/A,#N/A,FALSE,"ADMIN";#N/A,#N/A,FALSE,"PROCES";#N/A,#N/A,FALSE,"mecan";#N/A,#N/A,FALSE,"civil";#N/A,#N/A,FALSE,"CAÑER";#N/A,#N/A,FALSE,"ELEC";#N/A,#N/A,FALSE,"INSTR"}</definedName>
    <definedName name="fghfgh_5" localSheetId="6" hidden="1">{#N/A,#N/A,FALSE,"Total_OC015";#N/A,#N/A,FALSE,"ADMIN";#N/A,#N/A,FALSE,"PROCES";#N/A,#N/A,FALSE,"mecan";#N/A,#N/A,FALSE,"civil";#N/A,#N/A,FALSE,"CAÑER";#N/A,#N/A,FALSE,"ELEC";#N/A,#N/A,FALSE,"INSTR"}</definedName>
    <definedName name="fghfgh_5" localSheetId="16" hidden="1">{#N/A,#N/A,FALSE,"Total_OC015";#N/A,#N/A,FALSE,"ADMIN";#N/A,#N/A,FALSE,"PROCES";#N/A,#N/A,FALSE,"mecan";#N/A,#N/A,FALSE,"civil";#N/A,#N/A,FALSE,"CAÑER";#N/A,#N/A,FALSE,"ELEC";#N/A,#N/A,FALSE,"INSTR"}</definedName>
    <definedName name="fghfgh_5" hidden="1">{#N/A,#N/A,FALSE,"Total_OC015";#N/A,#N/A,FALSE,"ADMIN";#N/A,#N/A,FALSE,"PROCES";#N/A,#N/A,FALSE,"mecan";#N/A,#N/A,FALSE,"civil";#N/A,#N/A,FALSE,"CAÑER";#N/A,#N/A,FALSE,"ELEC";#N/A,#N/A,FALSE,"INSTR"}</definedName>
    <definedName name="FGHFGHF" localSheetId="15" hidden="1">{"CI+GG(BASE)",#N/A,FALSE,"CI+GG(BASE)";"GG",#N/A,FALSE,"CI+GG(BASE)";"CI",#N/A,FALSE,"CI+GG(BASE)"}</definedName>
    <definedName name="FGHFGHF" localSheetId="25" hidden="1">{"CI+GG(BASE)",#N/A,FALSE,"CI+GG(BASE)";"GG",#N/A,FALSE,"CI+GG(BASE)";"CI",#N/A,FALSE,"CI+GG(BASE)"}</definedName>
    <definedName name="FGHFGHF" localSheetId="24" hidden="1">{"CI+GG(BASE)",#N/A,FALSE,"CI+GG(BASE)";"GG",#N/A,FALSE,"CI+GG(BASE)";"CI",#N/A,FALSE,"CI+GG(BASE)"}</definedName>
    <definedName name="FGHFGHF" localSheetId="26" hidden="1">{"CI+GG(BASE)",#N/A,FALSE,"CI+GG(BASE)";"GG",#N/A,FALSE,"CI+GG(BASE)";"CI",#N/A,FALSE,"CI+GG(BASE)"}</definedName>
    <definedName name="FGHFGHF" localSheetId="1" hidden="1">{"CI+GG(BASE)",#N/A,FALSE,"CI+GG(BASE)";"GG",#N/A,FALSE,"CI+GG(BASE)";"CI",#N/A,FALSE,"CI+GG(BASE)"}</definedName>
    <definedName name="FGHFGHF" localSheetId="4" hidden="1">{"CI+GG(BASE)",#N/A,FALSE,"CI+GG(BASE)";"GG",#N/A,FALSE,"CI+GG(BASE)";"CI",#N/A,FALSE,"CI+GG(BASE)"}</definedName>
    <definedName name="FGHFGHF" localSheetId="2" hidden="1">{"CI+GG(BASE)",#N/A,FALSE,"CI+GG(BASE)";"GG",#N/A,FALSE,"CI+GG(BASE)";"CI",#N/A,FALSE,"CI+GG(BASE)"}</definedName>
    <definedName name="FGHFGHF" localSheetId="0" hidden="1">{"CI+GG(BASE)",#N/A,FALSE,"CI+GG(BASE)";"GG",#N/A,FALSE,"CI+GG(BASE)";"CI",#N/A,FALSE,"CI+GG(BASE)"}</definedName>
    <definedName name="FGHFGHF" localSheetId="6" hidden="1">{"CI+GG(BASE)",#N/A,FALSE,"CI+GG(BASE)";"GG",#N/A,FALSE,"CI+GG(BASE)";"CI",#N/A,FALSE,"CI+GG(BASE)"}</definedName>
    <definedName name="FGHFGHF" localSheetId="16" hidden="1">{"CI+GG(BASE)",#N/A,FALSE,"CI+GG(BASE)";"GG",#N/A,FALSE,"CI+GG(BASE)";"CI",#N/A,FALSE,"CI+GG(BASE)"}</definedName>
    <definedName name="FGHFGHF" hidden="1">{"CI+GG(BASE)",#N/A,FALSE,"CI+GG(BASE)";"GG",#N/A,FALSE,"CI+GG(BASE)";"CI",#N/A,FALSE,"CI+GG(BASE)"}</definedName>
    <definedName name="FGHFGHFG" localSheetId="15" hidden="1">{"CI+GG(BASE)",#N/A,FALSE,"CI+GG(BASE)";"GG",#N/A,FALSE,"CI+GG(BASE)";"CI",#N/A,FALSE,"CI+GG(BASE)"}</definedName>
    <definedName name="FGHFGHFG" localSheetId="25" hidden="1">{"CI+GG(BASE)",#N/A,FALSE,"CI+GG(BASE)";"GG",#N/A,FALSE,"CI+GG(BASE)";"CI",#N/A,FALSE,"CI+GG(BASE)"}</definedName>
    <definedName name="FGHFGHFG" localSheetId="24" hidden="1">{"CI+GG(BASE)",#N/A,FALSE,"CI+GG(BASE)";"GG",#N/A,FALSE,"CI+GG(BASE)";"CI",#N/A,FALSE,"CI+GG(BASE)"}</definedName>
    <definedName name="FGHFGHFG" localSheetId="26" hidden="1">{"CI+GG(BASE)",#N/A,FALSE,"CI+GG(BASE)";"GG",#N/A,FALSE,"CI+GG(BASE)";"CI",#N/A,FALSE,"CI+GG(BASE)"}</definedName>
    <definedName name="FGHFGHFG" localSheetId="1" hidden="1">{"CI+GG(BASE)",#N/A,FALSE,"CI+GG(BASE)";"GG",#N/A,FALSE,"CI+GG(BASE)";"CI",#N/A,FALSE,"CI+GG(BASE)"}</definedName>
    <definedName name="FGHFGHFG" localSheetId="4" hidden="1">{"CI+GG(BASE)",#N/A,FALSE,"CI+GG(BASE)";"GG",#N/A,FALSE,"CI+GG(BASE)";"CI",#N/A,FALSE,"CI+GG(BASE)"}</definedName>
    <definedName name="FGHFGHFG" localSheetId="2" hidden="1">{"CI+GG(BASE)",#N/A,FALSE,"CI+GG(BASE)";"GG",#N/A,FALSE,"CI+GG(BASE)";"CI",#N/A,FALSE,"CI+GG(BASE)"}</definedName>
    <definedName name="FGHFGHFG" localSheetId="0" hidden="1">{"CI+GG(BASE)",#N/A,FALSE,"CI+GG(BASE)";"GG",#N/A,FALSE,"CI+GG(BASE)";"CI",#N/A,FALSE,"CI+GG(BASE)"}</definedName>
    <definedName name="FGHFGHFG" localSheetId="6" hidden="1">{"CI+GG(BASE)",#N/A,FALSE,"CI+GG(BASE)";"GG",#N/A,FALSE,"CI+GG(BASE)";"CI",#N/A,FALSE,"CI+GG(BASE)"}</definedName>
    <definedName name="FGHFGHFG" localSheetId="16" hidden="1">{"CI+GG(BASE)",#N/A,FALSE,"CI+GG(BASE)";"GG",#N/A,FALSE,"CI+GG(BASE)";"CI",#N/A,FALSE,"CI+GG(BASE)"}</definedName>
    <definedName name="FGHFGHFG" hidden="1">{"CI+GG(BASE)",#N/A,FALSE,"CI+GG(BASE)";"GG",#N/A,FALSE,"CI+GG(BASE)";"CI",#N/A,FALSE,"CI+GG(BASE)"}</definedName>
    <definedName name="FGHFGN" localSheetId="15" hidden="1">{"CI+GG(BASE)",#N/A,FALSE,"CI+GG(BASE)";"GG",#N/A,FALSE,"CI+GG(BASE)";"CI",#N/A,FALSE,"CI+GG(BASE)"}</definedName>
    <definedName name="FGHFGN" localSheetId="25" hidden="1">{"CI+GG(BASE)",#N/A,FALSE,"CI+GG(BASE)";"GG",#N/A,FALSE,"CI+GG(BASE)";"CI",#N/A,FALSE,"CI+GG(BASE)"}</definedName>
    <definedName name="FGHFGN" localSheetId="24" hidden="1">{"CI+GG(BASE)",#N/A,FALSE,"CI+GG(BASE)";"GG",#N/A,FALSE,"CI+GG(BASE)";"CI",#N/A,FALSE,"CI+GG(BASE)"}</definedName>
    <definedName name="FGHFGN" localSheetId="26" hidden="1">{"CI+GG(BASE)",#N/A,FALSE,"CI+GG(BASE)";"GG",#N/A,FALSE,"CI+GG(BASE)";"CI",#N/A,FALSE,"CI+GG(BASE)"}</definedName>
    <definedName name="FGHFGN" localSheetId="1" hidden="1">{"CI+GG(BASE)",#N/A,FALSE,"CI+GG(BASE)";"GG",#N/A,FALSE,"CI+GG(BASE)";"CI",#N/A,FALSE,"CI+GG(BASE)"}</definedName>
    <definedName name="FGHFGN" localSheetId="4" hidden="1">{"CI+GG(BASE)",#N/A,FALSE,"CI+GG(BASE)";"GG",#N/A,FALSE,"CI+GG(BASE)";"CI",#N/A,FALSE,"CI+GG(BASE)"}</definedName>
    <definedName name="FGHFGN" localSheetId="2" hidden="1">{"CI+GG(BASE)",#N/A,FALSE,"CI+GG(BASE)";"GG",#N/A,FALSE,"CI+GG(BASE)";"CI",#N/A,FALSE,"CI+GG(BASE)"}</definedName>
    <definedName name="FGHFGN" localSheetId="0" hidden="1">{"CI+GG(BASE)",#N/A,FALSE,"CI+GG(BASE)";"GG",#N/A,FALSE,"CI+GG(BASE)";"CI",#N/A,FALSE,"CI+GG(BASE)"}</definedName>
    <definedName name="FGHFGN" localSheetId="6" hidden="1">{"CI+GG(BASE)",#N/A,FALSE,"CI+GG(BASE)";"GG",#N/A,FALSE,"CI+GG(BASE)";"CI",#N/A,FALSE,"CI+GG(BASE)"}</definedName>
    <definedName name="FGHFGN" localSheetId="16" hidden="1">{"CI+GG(BASE)",#N/A,FALSE,"CI+GG(BASE)";"GG",#N/A,FALSE,"CI+GG(BASE)";"CI",#N/A,FALSE,"CI+GG(BASE)"}</definedName>
    <definedName name="FGHFGN" hidden="1">{"CI+GG(BASE)",#N/A,FALSE,"CI+GG(BASE)";"GG",#N/A,FALSE,"CI+GG(BASE)";"CI",#N/A,FALSE,"CI+GG(BASE)"}</definedName>
    <definedName name="fghf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HG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GHHG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GHHG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GHHG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GHHG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GHHG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GHHG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GHHG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GHHG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GHHG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GHHG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GHJ" localSheetId="15" hidden="1">#REF!</definedName>
    <definedName name="FGHJ" localSheetId="25" hidden="1">#REF!</definedName>
    <definedName name="FGHJ" localSheetId="26" hidden="1">#REF!</definedName>
    <definedName name="FGHJ" localSheetId="6" hidden="1">#REF!</definedName>
    <definedName name="FGHJ" localSheetId="16" hidden="1">#REF!</definedName>
    <definedName name="FGHJ" hidden="1">#REF!</definedName>
    <definedName name="FGHJYU" localSheetId="15" hidden="1">#REF!</definedName>
    <definedName name="FGHJYU" localSheetId="25" hidden="1">#REF!</definedName>
    <definedName name="FGHJYU" localSheetId="6" hidden="1">#REF!</definedName>
    <definedName name="FGHJYU" hidden="1">#REF!</definedName>
    <definedName name="fgr" localSheetId="15" hidden="1">{#N/A,#N/A,FALSE,"Total_OC015";#N/A,#N/A,FALSE,"ADMIN";#N/A,#N/A,FALSE,"PROCES";#N/A,#N/A,FALSE,"mecan";#N/A,#N/A,FALSE,"civil";#N/A,#N/A,FALSE,"CAÑER";#N/A,#N/A,FALSE,"ELEC";#N/A,#N/A,FALSE,"INSTR"}</definedName>
    <definedName name="fgr" localSheetId="25" hidden="1">{#N/A,#N/A,FALSE,"Total_OC015";#N/A,#N/A,FALSE,"ADMIN";#N/A,#N/A,FALSE,"PROCES";#N/A,#N/A,FALSE,"mecan";#N/A,#N/A,FALSE,"civil";#N/A,#N/A,FALSE,"CAÑER";#N/A,#N/A,FALSE,"ELEC";#N/A,#N/A,FALSE,"INSTR"}</definedName>
    <definedName name="fgr" localSheetId="24" hidden="1">{#N/A,#N/A,FALSE,"Total_OC015";#N/A,#N/A,FALSE,"ADMIN";#N/A,#N/A,FALSE,"PROCES";#N/A,#N/A,FALSE,"mecan";#N/A,#N/A,FALSE,"civil";#N/A,#N/A,FALSE,"CAÑER";#N/A,#N/A,FALSE,"ELEC";#N/A,#N/A,FALSE,"INSTR"}</definedName>
    <definedName name="fgr" localSheetId="26" hidden="1">{#N/A,#N/A,FALSE,"Total_OC015";#N/A,#N/A,FALSE,"ADMIN";#N/A,#N/A,FALSE,"PROCES";#N/A,#N/A,FALSE,"mecan";#N/A,#N/A,FALSE,"civil";#N/A,#N/A,FALSE,"CAÑER";#N/A,#N/A,FALSE,"ELEC";#N/A,#N/A,FALSE,"INSTR"}</definedName>
    <definedName name="fgr" localSheetId="1" hidden="1">{#N/A,#N/A,FALSE,"Total_OC015";#N/A,#N/A,FALSE,"ADMIN";#N/A,#N/A,FALSE,"PROCES";#N/A,#N/A,FALSE,"mecan";#N/A,#N/A,FALSE,"civil";#N/A,#N/A,FALSE,"CAÑER";#N/A,#N/A,FALSE,"ELEC";#N/A,#N/A,FALSE,"INSTR"}</definedName>
    <definedName name="fgr" localSheetId="4" hidden="1">{#N/A,#N/A,FALSE,"Total_OC015";#N/A,#N/A,FALSE,"ADMIN";#N/A,#N/A,FALSE,"PROCES";#N/A,#N/A,FALSE,"mecan";#N/A,#N/A,FALSE,"civil";#N/A,#N/A,FALSE,"CAÑER";#N/A,#N/A,FALSE,"ELEC";#N/A,#N/A,FALSE,"INSTR"}</definedName>
    <definedName name="fgr" localSheetId="2" hidden="1">{#N/A,#N/A,FALSE,"Total_OC015";#N/A,#N/A,FALSE,"ADMIN";#N/A,#N/A,FALSE,"PROCES";#N/A,#N/A,FALSE,"mecan";#N/A,#N/A,FALSE,"civil";#N/A,#N/A,FALSE,"CAÑER";#N/A,#N/A,FALSE,"ELEC";#N/A,#N/A,FALSE,"INSTR"}</definedName>
    <definedName name="fgr" localSheetId="0" hidden="1">{#N/A,#N/A,FALSE,"Total_OC015";#N/A,#N/A,FALSE,"ADMIN";#N/A,#N/A,FALSE,"PROCES";#N/A,#N/A,FALSE,"mecan";#N/A,#N/A,FALSE,"civil";#N/A,#N/A,FALSE,"CAÑER";#N/A,#N/A,FALSE,"ELEC";#N/A,#N/A,FALSE,"INSTR"}</definedName>
    <definedName name="fgr" localSheetId="6" hidden="1">{#N/A,#N/A,FALSE,"Total_OC015";#N/A,#N/A,FALSE,"ADMIN";#N/A,#N/A,FALSE,"PROCES";#N/A,#N/A,FALSE,"mecan";#N/A,#N/A,FALSE,"civil";#N/A,#N/A,FALSE,"CAÑER";#N/A,#N/A,FALSE,"ELEC";#N/A,#N/A,FALSE,"INSTR"}</definedName>
    <definedName name="fgr" localSheetId="16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r_1" hidden="1">{#N/A,#N/A,FALSE,"Total_OC015";#N/A,#N/A,FALSE,"ADMIN";#N/A,#N/A,FALSE,"PROCES";#N/A,#N/A,FALSE,"mecan";#N/A,#N/A,FALSE,"civil";#N/A,#N/A,FALSE,"CAÑER";#N/A,#N/A,FALSE,"ELEC";#N/A,#N/A,FALSE,"INSTR"}</definedName>
    <definedName name="FGRYH" localSheetId="15" hidden="1">#REF!</definedName>
    <definedName name="FGRYH" localSheetId="25" hidden="1">#REF!</definedName>
    <definedName name="FGRYH" localSheetId="26" hidden="1">#REF!</definedName>
    <definedName name="FGRYH" localSheetId="6" hidden="1">#REF!</definedName>
    <definedName name="FGRYH" localSheetId="16" hidden="1">#REF!</definedName>
    <definedName name="FGRYH" hidden="1">#REF!</definedName>
    <definedName name="FGSDFGD" localSheetId="15" hidden="1">{"CI+GG(BASE)",#N/A,FALSE,"CI+GG(BASE)";"GG",#N/A,FALSE,"CI+GG(BASE)";"CI",#N/A,FALSE,"CI+GG(BASE)"}</definedName>
    <definedName name="FGSDFGD" localSheetId="25" hidden="1">{"CI+GG(BASE)",#N/A,FALSE,"CI+GG(BASE)";"GG",#N/A,FALSE,"CI+GG(BASE)";"CI",#N/A,FALSE,"CI+GG(BASE)"}</definedName>
    <definedName name="FGSDFGD" localSheetId="24" hidden="1">{"CI+GG(BASE)",#N/A,FALSE,"CI+GG(BASE)";"GG",#N/A,FALSE,"CI+GG(BASE)";"CI",#N/A,FALSE,"CI+GG(BASE)"}</definedName>
    <definedName name="FGSDFGD" localSheetId="26" hidden="1">{"CI+GG(BASE)",#N/A,FALSE,"CI+GG(BASE)";"GG",#N/A,FALSE,"CI+GG(BASE)";"CI",#N/A,FALSE,"CI+GG(BASE)"}</definedName>
    <definedName name="FGSDFGD" localSheetId="1" hidden="1">{"CI+GG(BASE)",#N/A,FALSE,"CI+GG(BASE)";"GG",#N/A,FALSE,"CI+GG(BASE)";"CI",#N/A,FALSE,"CI+GG(BASE)"}</definedName>
    <definedName name="FGSDFGD" localSheetId="4" hidden="1">{"CI+GG(BASE)",#N/A,FALSE,"CI+GG(BASE)";"GG",#N/A,FALSE,"CI+GG(BASE)";"CI",#N/A,FALSE,"CI+GG(BASE)"}</definedName>
    <definedName name="FGSDFGD" localSheetId="2" hidden="1">{"CI+GG(BASE)",#N/A,FALSE,"CI+GG(BASE)";"GG",#N/A,FALSE,"CI+GG(BASE)";"CI",#N/A,FALSE,"CI+GG(BASE)"}</definedName>
    <definedName name="FGSDFGD" localSheetId="0" hidden="1">{"CI+GG(BASE)",#N/A,FALSE,"CI+GG(BASE)";"GG",#N/A,FALSE,"CI+GG(BASE)";"CI",#N/A,FALSE,"CI+GG(BASE)"}</definedName>
    <definedName name="FGSDFGD" localSheetId="6" hidden="1">{"CI+GG(BASE)",#N/A,FALSE,"CI+GG(BASE)";"GG",#N/A,FALSE,"CI+GG(BASE)";"CI",#N/A,FALSE,"CI+GG(BASE)"}</definedName>
    <definedName name="FGSDFGD" localSheetId="16" hidden="1">{"CI+GG(BASE)",#N/A,FALSE,"CI+GG(BASE)";"GG",#N/A,FALSE,"CI+GG(BASE)";"CI",#N/A,FALSE,"CI+GG(BASE)"}</definedName>
    <definedName name="FGSDFGD" hidden="1">{"CI+GG(BASE)",#N/A,FALSE,"CI+GG(BASE)";"GG",#N/A,FALSE,"CI+GG(BASE)";"CI",#N/A,FALSE,"CI+GG(BASE)"}</definedName>
    <definedName name="fgtyt" localSheetId="15" hidden="1">{#N/A,#N/A,FALSE,"Total_OC015";#N/A,#N/A,FALSE,"ADMIN";#N/A,#N/A,FALSE,"PROCES";#N/A,#N/A,FALSE,"mecan";#N/A,#N/A,FALSE,"civil";#N/A,#N/A,FALSE,"CAÑER";#N/A,#N/A,FALSE,"ELEC";#N/A,#N/A,FALSE,"INSTR"}</definedName>
    <definedName name="fgtyt" localSheetId="25" hidden="1">{#N/A,#N/A,FALSE,"Total_OC015";#N/A,#N/A,FALSE,"ADMIN";#N/A,#N/A,FALSE,"PROCES";#N/A,#N/A,FALSE,"mecan";#N/A,#N/A,FALSE,"civil";#N/A,#N/A,FALSE,"CAÑER";#N/A,#N/A,FALSE,"ELEC";#N/A,#N/A,FALSE,"INSTR"}</definedName>
    <definedName name="fgtyt" localSheetId="24" hidden="1">{#N/A,#N/A,FALSE,"Total_OC015";#N/A,#N/A,FALSE,"ADMIN";#N/A,#N/A,FALSE,"PROCES";#N/A,#N/A,FALSE,"mecan";#N/A,#N/A,FALSE,"civil";#N/A,#N/A,FALSE,"CAÑER";#N/A,#N/A,FALSE,"ELEC";#N/A,#N/A,FALSE,"INSTR"}</definedName>
    <definedName name="fgtyt" localSheetId="26" hidden="1">{#N/A,#N/A,FALSE,"Total_OC015";#N/A,#N/A,FALSE,"ADMIN";#N/A,#N/A,FALSE,"PROCES";#N/A,#N/A,FALSE,"mecan";#N/A,#N/A,FALSE,"civil";#N/A,#N/A,FALSE,"CAÑER";#N/A,#N/A,FALSE,"ELEC";#N/A,#N/A,FALSE,"INSTR"}</definedName>
    <definedName name="fgtyt" localSheetId="1" hidden="1">{#N/A,#N/A,FALSE,"Total_OC015";#N/A,#N/A,FALSE,"ADMIN";#N/A,#N/A,FALSE,"PROCES";#N/A,#N/A,FALSE,"mecan";#N/A,#N/A,FALSE,"civil";#N/A,#N/A,FALSE,"CAÑER";#N/A,#N/A,FALSE,"ELEC";#N/A,#N/A,FALSE,"INSTR"}</definedName>
    <definedName name="fgtyt" localSheetId="4" hidden="1">{#N/A,#N/A,FALSE,"Total_OC015";#N/A,#N/A,FALSE,"ADMIN";#N/A,#N/A,FALSE,"PROCES";#N/A,#N/A,FALSE,"mecan";#N/A,#N/A,FALSE,"civil";#N/A,#N/A,FALSE,"CAÑER";#N/A,#N/A,FALSE,"ELEC";#N/A,#N/A,FALSE,"INSTR"}</definedName>
    <definedName name="fgtyt" localSheetId="2" hidden="1">{#N/A,#N/A,FALSE,"Total_OC015";#N/A,#N/A,FALSE,"ADMIN";#N/A,#N/A,FALSE,"PROCES";#N/A,#N/A,FALSE,"mecan";#N/A,#N/A,FALSE,"civil";#N/A,#N/A,FALSE,"CAÑER";#N/A,#N/A,FALSE,"ELEC";#N/A,#N/A,FALSE,"INSTR"}</definedName>
    <definedName name="fgtyt" localSheetId="0" hidden="1">{#N/A,#N/A,FALSE,"Total_OC015";#N/A,#N/A,FALSE,"ADMIN";#N/A,#N/A,FALSE,"PROCES";#N/A,#N/A,FALSE,"mecan";#N/A,#N/A,FALSE,"civil";#N/A,#N/A,FALSE,"CAÑER";#N/A,#N/A,FALSE,"ELEC";#N/A,#N/A,FALSE,"INSTR"}</definedName>
    <definedName name="fgtyt" localSheetId="6" hidden="1">{#N/A,#N/A,FALSE,"Total_OC015";#N/A,#N/A,FALSE,"ADMIN";#N/A,#N/A,FALSE,"PROCES";#N/A,#N/A,FALSE,"mecan";#N/A,#N/A,FALSE,"civil";#N/A,#N/A,FALSE,"CAÑER";#N/A,#N/A,FALSE,"ELEC";#N/A,#N/A,FALSE,"INSTR"}</definedName>
    <definedName name="fgtyt" localSheetId="16" hidden="1">{#N/A,#N/A,FALSE,"Total_OC015";#N/A,#N/A,FALSE,"ADMIN";#N/A,#N/A,FALSE,"PROCES";#N/A,#N/A,FALSE,"mecan";#N/A,#N/A,FALSE,"civil";#N/A,#N/A,FALSE,"CAÑER";#N/A,#N/A,FALSE,"ELEC";#N/A,#N/A,FALSE,"INSTR"}</definedName>
    <definedName name="fgtyt" hidden="1">{#N/A,#N/A,FALSE,"Total_OC015";#N/A,#N/A,FALSE,"ADMIN";#N/A,#N/A,FALSE,"PROCES";#N/A,#N/A,FALSE,"mecan";#N/A,#N/A,FALSE,"civil";#N/A,#N/A,FALSE,"CAÑER";#N/A,#N/A,FALSE,"ELEC";#N/A,#N/A,FALSE,"INSTR"}</definedName>
    <definedName name="FGXH" localSheetId="15" hidden="1">{"CI+GG(BASE)",#N/A,FALSE,"CI+GG(BASE)";"GG",#N/A,FALSE,"CI+GG(BASE)";"CI",#N/A,FALSE,"CI+GG(BASE)"}</definedName>
    <definedName name="FGXH" localSheetId="25" hidden="1">{"CI+GG(BASE)",#N/A,FALSE,"CI+GG(BASE)";"GG",#N/A,FALSE,"CI+GG(BASE)";"CI",#N/A,FALSE,"CI+GG(BASE)"}</definedName>
    <definedName name="FGXH" localSheetId="24" hidden="1">{"CI+GG(BASE)",#N/A,FALSE,"CI+GG(BASE)";"GG",#N/A,FALSE,"CI+GG(BASE)";"CI",#N/A,FALSE,"CI+GG(BASE)"}</definedName>
    <definedName name="FGXH" localSheetId="26" hidden="1">{"CI+GG(BASE)",#N/A,FALSE,"CI+GG(BASE)";"GG",#N/A,FALSE,"CI+GG(BASE)";"CI",#N/A,FALSE,"CI+GG(BASE)"}</definedName>
    <definedName name="FGXH" localSheetId="1" hidden="1">{"CI+GG(BASE)",#N/A,FALSE,"CI+GG(BASE)";"GG",#N/A,FALSE,"CI+GG(BASE)";"CI",#N/A,FALSE,"CI+GG(BASE)"}</definedName>
    <definedName name="FGXH" localSheetId="4" hidden="1">{"CI+GG(BASE)",#N/A,FALSE,"CI+GG(BASE)";"GG",#N/A,FALSE,"CI+GG(BASE)";"CI",#N/A,FALSE,"CI+GG(BASE)"}</definedName>
    <definedName name="FGXH" localSheetId="2" hidden="1">{"CI+GG(BASE)",#N/A,FALSE,"CI+GG(BASE)";"GG",#N/A,FALSE,"CI+GG(BASE)";"CI",#N/A,FALSE,"CI+GG(BASE)"}</definedName>
    <definedName name="FGXH" localSheetId="0" hidden="1">{"CI+GG(BASE)",#N/A,FALSE,"CI+GG(BASE)";"GG",#N/A,FALSE,"CI+GG(BASE)";"CI",#N/A,FALSE,"CI+GG(BASE)"}</definedName>
    <definedName name="FGXH" localSheetId="6" hidden="1">{"CI+GG(BASE)",#N/A,FALSE,"CI+GG(BASE)";"GG",#N/A,FALSE,"CI+GG(BASE)";"CI",#N/A,FALSE,"CI+GG(BASE)"}</definedName>
    <definedName name="FGXH" localSheetId="16" hidden="1">{"CI+GG(BASE)",#N/A,FALSE,"CI+GG(BASE)";"GG",#N/A,FALSE,"CI+GG(BASE)";"CI",#N/A,FALSE,"CI+GG(BASE)"}</definedName>
    <definedName name="FGXH" hidden="1">{"CI+GG(BASE)",#N/A,FALSE,"CI+GG(BASE)";"GG",#N/A,FALSE,"CI+GG(BASE)";"CI",#N/A,FALSE,"CI+GG(BASE)"}</definedName>
    <definedName name="FGYGHFB" localSheetId="15" hidden="1">{#N/A,#N/A,FALSE,"PEND INC";#N/A,#N/A,FALSE,"PEND MINM"}</definedName>
    <definedName name="FGYGHFB" localSheetId="25" hidden="1">{#N/A,#N/A,FALSE,"PEND INC";#N/A,#N/A,FALSE,"PEND MINM"}</definedName>
    <definedName name="FGYGHFB" localSheetId="24" hidden="1">{#N/A,#N/A,FALSE,"PEND INC";#N/A,#N/A,FALSE,"PEND MINM"}</definedName>
    <definedName name="FGYGHFB" localSheetId="26" hidden="1">{#N/A,#N/A,FALSE,"PEND INC";#N/A,#N/A,FALSE,"PEND MINM"}</definedName>
    <definedName name="FGYGHFB" localSheetId="1" hidden="1">{#N/A,#N/A,FALSE,"PEND INC";#N/A,#N/A,FALSE,"PEND MINM"}</definedName>
    <definedName name="FGYGHFB" localSheetId="4" hidden="1">{#N/A,#N/A,FALSE,"PEND INC";#N/A,#N/A,FALSE,"PEND MINM"}</definedName>
    <definedName name="FGYGHFB" localSheetId="2" hidden="1">{#N/A,#N/A,FALSE,"PEND INC";#N/A,#N/A,FALSE,"PEND MINM"}</definedName>
    <definedName name="FGYGHFB" localSheetId="0" hidden="1">{#N/A,#N/A,FALSE,"PEND INC";#N/A,#N/A,FALSE,"PEND MINM"}</definedName>
    <definedName name="FGYGHFB" localSheetId="6" hidden="1">{#N/A,#N/A,FALSE,"PEND INC";#N/A,#N/A,FALSE,"PEND MINM"}</definedName>
    <definedName name="FGYGHFB" localSheetId="16" hidden="1">{#N/A,#N/A,FALSE,"PEND INC";#N/A,#N/A,FALSE,"PEND MINM"}</definedName>
    <definedName name="FGYGHFB" hidden="1">{#N/A,#N/A,FALSE,"PEND INC";#N/A,#N/A,FALSE,"PEND MINM"}</definedName>
    <definedName name="FHE7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HE7_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HE7_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HE7_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HE7_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HE7_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HE7_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HGAEG" localSheetId="15" hidden="1">{"MO(BASE)",#N/A,FALSE,"MO(BASE)";"MO(BASE)1",#N/A,FALSE,"MO(BASE)";"MO(BASE)2",#N/A,FALSE,"MO(BASE)"}</definedName>
    <definedName name="FHGAEG" localSheetId="25" hidden="1">{"MO(BASE)",#N/A,FALSE,"MO(BASE)";"MO(BASE)1",#N/A,FALSE,"MO(BASE)";"MO(BASE)2",#N/A,FALSE,"MO(BASE)"}</definedName>
    <definedName name="FHGAEG" localSheetId="24" hidden="1">{"MO(BASE)",#N/A,FALSE,"MO(BASE)";"MO(BASE)1",#N/A,FALSE,"MO(BASE)";"MO(BASE)2",#N/A,FALSE,"MO(BASE)"}</definedName>
    <definedName name="FHGAEG" localSheetId="26" hidden="1">{"MO(BASE)",#N/A,FALSE,"MO(BASE)";"MO(BASE)1",#N/A,FALSE,"MO(BASE)";"MO(BASE)2",#N/A,FALSE,"MO(BASE)"}</definedName>
    <definedName name="FHGAEG" localSheetId="1" hidden="1">{"MO(BASE)",#N/A,FALSE,"MO(BASE)";"MO(BASE)1",#N/A,FALSE,"MO(BASE)";"MO(BASE)2",#N/A,FALSE,"MO(BASE)"}</definedName>
    <definedName name="FHGAEG" localSheetId="4" hidden="1">{"MO(BASE)",#N/A,FALSE,"MO(BASE)";"MO(BASE)1",#N/A,FALSE,"MO(BASE)";"MO(BASE)2",#N/A,FALSE,"MO(BASE)"}</definedName>
    <definedName name="FHGAEG" localSheetId="2" hidden="1">{"MO(BASE)",#N/A,FALSE,"MO(BASE)";"MO(BASE)1",#N/A,FALSE,"MO(BASE)";"MO(BASE)2",#N/A,FALSE,"MO(BASE)"}</definedName>
    <definedName name="FHGAEG" localSheetId="0" hidden="1">{"MO(BASE)",#N/A,FALSE,"MO(BASE)";"MO(BASE)1",#N/A,FALSE,"MO(BASE)";"MO(BASE)2",#N/A,FALSE,"MO(BASE)"}</definedName>
    <definedName name="FHGAEG" localSheetId="6" hidden="1">{"MO(BASE)",#N/A,FALSE,"MO(BASE)";"MO(BASE)1",#N/A,FALSE,"MO(BASE)";"MO(BASE)2",#N/A,FALSE,"MO(BASE)"}</definedName>
    <definedName name="FHGAEG" localSheetId="16" hidden="1">{"MO(BASE)",#N/A,FALSE,"MO(BASE)";"MO(BASE)1",#N/A,FALSE,"MO(BASE)";"MO(BASE)2",#N/A,FALSE,"MO(BASE)"}</definedName>
    <definedName name="FHGAEG" hidden="1">{"MO(BASE)",#N/A,FALSE,"MO(BASE)";"MO(BASE)1",#N/A,FALSE,"MO(BASE)";"MO(BASE)2",#N/A,FALSE,"MO(BASE)"}</definedName>
    <definedName name="fhgfh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illa" localSheetId="26" hidden="1">#REF!</definedName>
    <definedName name="Filla" localSheetId="1" hidden="1">#REF!</definedName>
    <definedName name="Filla" localSheetId="4" hidden="1">#REF!</definedName>
    <definedName name="Filla" localSheetId="2" hidden="1">#REF!</definedName>
    <definedName name="Filla" localSheetId="0" hidden="1">'[1]GEN-TEC-02'!$B$6:$B$20</definedName>
    <definedName name="Filla" localSheetId="6" hidden="1">#REF!</definedName>
    <definedName name="Filla" hidden="1">#REF!</definedName>
    <definedName name="Financiero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ciero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ciero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ciero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cier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cier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cier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cier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cier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ciero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cier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lp" localSheetId="15" hidden="1">{#N/A,#N/A,FALSE,"Total_OC015";#N/A,#N/A,FALSE,"ADMIN";#N/A,#N/A,FALSE,"PROCES";#N/A,#N/A,FALSE,"mecan";#N/A,#N/A,FALSE,"civil";#N/A,#N/A,FALSE,"CAÑER";#N/A,#N/A,FALSE,"ELEC";#N/A,#N/A,FALSE,"INSTR"}</definedName>
    <definedName name="flp" localSheetId="25" hidden="1">{#N/A,#N/A,FALSE,"Total_OC015";#N/A,#N/A,FALSE,"ADMIN";#N/A,#N/A,FALSE,"PROCES";#N/A,#N/A,FALSE,"mecan";#N/A,#N/A,FALSE,"civil";#N/A,#N/A,FALSE,"CAÑER";#N/A,#N/A,FALSE,"ELEC";#N/A,#N/A,FALSE,"INSTR"}</definedName>
    <definedName name="flp" localSheetId="24" hidden="1">{#N/A,#N/A,FALSE,"Total_OC015";#N/A,#N/A,FALSE,"ADMIN";#N/A,#N/A,FALSE,"PROCES";#N/A,#N/A,FALSE,"mecan";#N/A,#N/A,FALSE,"civil";#N/A,#N/A,FALSE,"CAÑER";#N/A,#N/A,FALSE,"ELEC";#N/A,#N/A,FALSE,"INSTR"}</definedName>
    <definedName name="flp" localSheetId="26" hidden="1">{#N/A,#N/A,FALSE,"Total_OC015";#N/A,#N/A,FALSE,"ADMIN";#N/A,#N/A,FALSE,"PROCES";#N/A,#N/A,FALSE,"mecan";#N/A,#N/A,FALSE,"civil";#N/A,#N/A,FALSE,"CAÑER";#N/A,#N/A,FALSE,"ELEC";#N/A,#N/A,FALSE,"INSTR"}</definedName>
    <definedName name="flp" localSheetId="1" hidden="1">{#N/A,#N/A,FALSE,"Total_OC015";#N/A,#N/A,FALSE,"ADMIN";#N/A,#N/A,FALSE,"PROCES";#N/A,#N/A,FALSE,"mecan";#N/A,#N/A,FALSE,"civil";#N/A,#N/A,FALSE,"CAÑER";#N/A,#N/A,FALSE,"ELEC";#N/A,#N/A,FALSE,"INSTR"}</definedName>
    <definedName name="flp" localSheetId="4" hidden="1">{#N/A,#N/A,FALSE,"Total_OC015";#N/A,#N/A,FALSE,"ADMIN";#N/A,#N/A,FALSE,"PROCES";#N/A,#N/A,FALSE,"mecan";#N/A,#N/A,FALSE,"civil";#N/A,#N/A,FALSE,"CAÑER";#N/A,#N/A,FALSE,"ELEC";#N/A,#N/A,FALSE,"INSTR"}</definedName>
    <definedName name="flp" localSheetId="2" hidden="1">{#N/A,#N/A,FALSE,"Total_OC015";#N/A,#N/A,FALSE,"ADMIN";#N/A,#N/A,FALSE,"PROCES";#N/A,#N/A,FALSE,"mecan";#N/A,#N/A,FALSE,"civil";#N/A,#N/A,FALSE,"CAÑER";#N/A,#N/A,FALSE,"ELEC";#N/A,#N/A,FALSE,"INSTR"}</definedName>
    <definedName name="flp" localSheetId="0" hidden="1">{#N/A,#N/A,FALSE,"Total_OC015";#N/A,#N/A,FALSE,"ADMIN";#N/A,#N/A,FALSE,"PROCES";#N/A,#N/A,FALSE,"mecan";#N/A,#N/A,FALSE,"civil";#N/A,#N/A,FALSE,"CAÑER";#N/A,#N/A,FALSE,"ELEC";#N/A,#N/A,FALSE,"INSTR"}</definedName>
    <definedName name="flp" localSheetId="6" hidden="1">{#N/A,#N/A,FALSE,"Total_OC015";#N/A,#N/A,FALSE,"ADMIN";#N/A,#N/A,FALSE,"PROCES";#N/A,#N/A,FALSE,"mecan";#N/A,#N/A,FALSE,"civil";#N/A,#N/A,FALSE,"CAÑER";#N/A,#N/A,FALSE,"ELEC";#N/A,#N/A,FALSE,"INSTR"}</definedName>
    <definedName name="flp" localSheetId="16" hidden="1">{#N/A,#N/A,FALSE,"Total_OC015";#N/A,#N/A,FALSE,"ADMIN";#N/A,#N/A,FALSE,"PROCES";#N/A,#N/A,FALSE,"mecan";#N/A,#N/A,FALSE,"civil";#N/A,#N/A,FALSE,"CAÑER";#N/A,#N/A,FALSE,"ELEC";#N/A,#N/A,FALSE,"INSTR"}</definedName>
    <definedName name="flp" hidden="1">{#N/A,#N/A,FALSE,"Total_OC015";#N/A,#N/A,FALSE,"ADMIN";#N/A,#N/A,FALSE,"PROCES";#N/A,#N/A,FALSE,"mecan";#N/A,#N/A,FALSE,"civil";#N/A,#N/A,FALSE,"CAÑER";#N/A,#N/A,FALSE,"ELEC";#N/A,#N/A,FALSE,"INSTR"}</definedName>
    <definedName name="flp_1" hidden="1">{#N/A,#N/A,FALSE,"Total_OC015";#N/A,#N/A,FALSE,"ADMIN";#N/A,#N/A,FALSE,"PROCES";#N/A,#N/A,FALSE,"mecan";#N/A,#N/A,FALSE,"civil";#N/A,#N/A,FALSE,"CAÑER";#N/A,#N/A,FALSE,"ELEC";#N/A,#N/A,FALSE,"INSTR"}</definedName>
    <definedName name="Flujos" localSheetId="15" hidden="1">{#N/A,#N/A,FALSE,"Graficos"}</definedName>
    <definedName name="Flujos" localSheetId="25" hidden="1">{#N/A,#N/A,FALSE,"Graficos"}</definedName>
    <definedName name="Flujos" localSheetId="24" hidden="1">{#N/A,#N/A,FALSE,"Graficos"}</definedName>
    <definedName name="Flujos" localSheetId="26" hidden="1">{#N/A,#N/A,FALSE,"Graficos"}</definedName>
    <definedName name="Flujos" localSheetId="1" hidden="1">{#N/A,#N/A,FALSE,"Graficos"}</definedName>
    <definedName name="Flujos" localSheetId="4" hidden="1">{#N/A,#N/A,FALSE,"Graficos"}</definedName>
    <definedName name="Flujos" localSheetId="2" hidden="1">{#N/A,#N/A,FALSE,"Graficos"}</definedName>
    <definedName name="Flujos" localSheetId="0" hidden="1">{#N/A,#N/A,FALSE,"Graficos"}</definedName>
    <definedName name="Flujos" localSheetId="6" hidden="1">{#N/A,#N/A,FALSE,"Graficos"}</definedName>
    <definedName name="Flujos" localSheetId="16" hidden="1">{#N/A,#N/A,FALSE,"Graficos"}</definedName>
    <definedName name="Flujos" hidden="1">{#N/A,#N/A,FALSE,"Graficos"}</definedName>
    <definedName name="fome" localSheetId="15" hidden="1">{"Sin detalle",#N/A,FALSE,"Flujo (redondeado)";"Detallado",#N/A,FALSE,"Flujo (redondeado)"}</definedName>
    <definedName name="fome" localSheetId="25" hidden="1">{"Sin detalle",#N/A,FALSE,"Flujo (redondeado)";"Detallado",#N/A,FALSE,"Flujo (redondeado)"}</definedName>
    <definedName name="fome" localSheetId="24" hidden="1">{"Sin detalle",#N/A,FALSE,"Flujo (redondeado)";"Detallado",#N/A,FALSE,"Flujo (redondeado)"}</definedName>
    <definedName name="fome" localSheetId="26" hidden="1">{"Sin detalle",#N/A,FALSE,"Flujo (redondeado)";"Detallado",#N/A,FALSE,"Flujo (redondeado)"}</definedName>
    <definedName name="fome" localSheetId="1" hidden="1">{"Sin detalle",#N/A,FALSE,"Flujo (redondeado)";"Detallado",#N/A,FALSE,"Flujo (redondeado)"}</definedName>
    <definedName name="fome" localSheetId="4" hidden="1">{"Sin detalle",#N/A,FALSE,"Flujo (redondeado)";"Detallado",#N/A,FALSE,"Flujo (redondeado)"}</definedName>
    <definedName name="fome" localSheetId="2" hidden="1">{"Sin detalle",#N/A,FALSE,"Flujo (redondeado)";"Detallado",#N/A,FALSE,"Flujo (redondeado)"}</definedName>
    <definedName name="fome" localSheetId="0" hidden="1">{"Sin detalle",#N/A,FALSE,"Flujo (redondeado)";"Detallado",#N/A,FALSE,"Flujo (redondeado)"}</definedName>
    <definedName name="fome" localSheetId="6" hidden="1">{"Sin detalle",#N/A,FALSE,"Flujo (redondeado)";"Detallado",#N/A,FALSE,"Flujo (redondeado)"}</definedName>
    <definedName name="fome" localSheetId="16" hidden="1">{"Sin detalle",#N/A,FALSE,"Flujo (redondeado)";"Detallado",#N/A,FALSE,"Flujo (redondeado)"}</definedName>
    <definedName name="fome" hidden="1">{"Sin detalle",#N/A,FALSE,"Flujo (redondeado)";"Detallado",#N/A,FALSE,"Flujo (redondeado)"}</definedName>
    <definedName name="Formato" localSheetId="15" hidden="1">{"Sin detalle",#N/A,FALSE,"Flujo (redondeado)";"Detallado",#N/A,FALSE,"Flujo (redondeado)"}</definedName>
    <definedName name="Formato" localSheetId="25" hidden="1">{"Sin detalle",#N/A,FALSE,"Flujo (redondeado)";"Detallado",#N/A,FALSE,"Flujo (redondeado)"}</definedName>
    <definedName name="Formato" localSheetId="24" hidden="1">{"Sin detalle",#N/A,FALSE,"Flujo (redondeado)";"Detallado",#N/A,FALSE,"Flujo (redondeado)"}</definedName>
    <definedName name="Formato" localSheetId="26" hidden="1">{"Sin detalle",#N/A,FALSE,"Flujo (redondeado)";"Detallado",#N/A,FALSE,"Flujo (redondeado)"}</definedName>
    <definedName name="Formato" localSheetId="1" hidden="1">{"Sin detalle",#N/A,FALSE,"Flujo (redondeado)";"Detallado",#N/A,FALSE,"Flujo (redondeado)"}</definedName>
    <definedName name="Formato" localSheetId="4" hidden="1">{"Sin detalle",#N/A,FALSE,"Flujo (redondeado)";"Detallado",#N/A,FALSE,"Flujo (redondeado)"}</definedName>
    <definedName name="Formato" localSheetId="2" hidden="1">{"Sin detalle",#N/A,FALSE,"Flujo (redondeado)";"Detallado",#N/A,FALSE,"Flujo (redondeado)"}</definedName>
    <definedName name="Formato" localSheetId="0" hidden="1">{"Sin detalle",#N/A,FALSE,"Flujo (redondeado)";"Detallado",#N/A,FALSE,"Flujo (redondeado)"}</definedName>
    <definedName name="Formato" localSheetId="6" hidden="1">{"Sin detalle",#N/A,FALSE,"Flujo (redondeado)";"Detallado",#N/A,FALSE,"Flujo (redondeado)"}</definedName>
    <definedName name="Formato" localSheetId="16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ato_1" hidden="1">{"Sin detalle",#N/A,FALSE,"Flujo (redondeado)";"Detallado",#N/A,FALSE,"Flujo (redondeado)"}</definedName>
    <definedName name="FR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refre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rt" localSheetId="15" hidden="1">{#N/A,#N/A,FALSE,"Costos_Elem_Hid";#N/A,#N/A,FALSE,"Costos_Elem_Hid";#N/A,#N/A,FALSE,"Costos_Elem_Hid"}</definedName>
    <definedName name="frt" localSheetId="25" hidden="1">{#N/A,#N/A,FALSE,"Costos_Elem_Hid";#N/A,#N/A,FALSE,"Costos_Elem_Hid";#N/A,#N/A,FALSE,"Costos_Elem_Hid"}</definedName>
    <definedName name="frt" localSheetId="24" hidden="1">{#N/A,#N/A,FALSE,"Costos_Elem_Hid";#N/A,#N/A,FALSE,"Costos_Elem_Hid";#N/A,#N/A,FALSE,"Costos_Elem_Hid"}</definedName>
    <definedName name="frt" localSheetId="26" hidden="1">{#N/A,#N/A,FALSE,"Costos_Elem_Hid";#N/A,#N/A,FALSE,"Costos_Elem_Hid";#N/A,#N/A,FALSE,"Costos_Elem_Hid"}</definedName>
    <definedName name="frt" localSheetId="1" hidden="1">{#N/A,#N/A,FALSE,"Costos_Elem_Hid";#N/A,#N/A,FALSE,"Costos_Elem_Hid";#N/A,#N/A,FALSE,"Costos_Elem_Hid"}</definedName>
    <definedName name="frt" localSheetId="4" hidden="1">{#N/A,#N/A,FALSE,"Costos_Elem_Hid";#N/A,#N/A,FALSE,"Costos_Elem_Hid";#N/A,#N/A,FALSE,"Costos_Elem_Hid"}</definedName>
    <definedName name="frt" localSheetId="2" hidden="1">{#N/A,#N/A,FALSE,"Costos_Elem_Hid";#N/A,#N/A,FALSE,"Costos_Elem_Hid";#N/A,#N/A,FALSE,"Costos_Elem_Hid"}</definedName>
    <definedName name="frt" localSheetId="0" hidden="1">{#N/A,#N/A,FALSE,"Costos_Elem_Hid";#N/A,#N/A,FALSE,"Costos_Elem_Hid";#N/A,#N/A,FALSE,"Costos_Elem_Hid"}</definedName>
    <definedName name="frt" localSheetId="6" hidden="1">{#N/A,#N/A,FALSE,"Costos_Elem_Hid";#N/A,#N/A,FALSE,"Costos_Elem_Hid";#N/A,#N/A,FALSE,"Costos_Elem_Hid"}</definedName>
    <definedName name="frt" localSheetId="16" hidden="1">{#N/A,#N/A,FALSE,"Costos_Elem_Hid";#N/A,#N/A,FALSE,"Costos_Elem_Hid";#N/A,#N/A,FALSE,"Costos_Elem_Hid"}</definedName>
    <definedName name="frt" hidden="1">{#N/A,#N/A,FALSE,"Costos_Elem_Hid";#N/A,#N/A,FALSE,"Costos_Elem_Hid";#N/A,#N/A,FALSE,"Costos_Elem_Hid"}</definedName>
    <definedName name="FS" localSheetId="15" hidden="1">{#N/A,#N/A,FALSE,"DET-CAMB.";#N/A,#N/A,FALSE,"PRESUP.";#N/A,#N/A,FALSE,"RESUMEN";#N/A,#N/A,FALSE,"CT";#N/A,#N/A,FALSE,"PD";#N/A,#N/A,FALSE,"PR"}</definedName>
    <definedName name="FS" localSheetId="25" hidden="1">{#N/A,#N/A,FALSE,"DET-CAMB.";#N/A,#N/A,FALSE,"PRESUP.";#N/A,#N/A,FALSE,"RESUMEN";#N/A,#N/A,FALSE,"CT";#N/A,#N/A,FALSE,"PD";#N/A,#N/A,FALSE,"PR"}</definedName>
    <definedName name="FS" localSheetId="24" hidden="1">{#N/A,#N/A,FALSE,"DET-CAMB.";#N/A,#N/A,FALSE,"PRESUP.";#N/A,#N/A,FALSE,"RESUMEN";#N/A,#N/A,FALSE,"CT";#N/A,#N/A,FALSE,"PD";#N/A,#N/A,FALSE,"PR"}</definedName>
    <definedName name="FS" localSheetId="26" hidden="1">{#N/A,#N/A,FALSE,"DET-CAMB.";#N/A,#N/A,FALSE,"PRESUP.";#N/A,#N/A,FALSE,"RESUMEN";#N/A,#N/A,FALSE,"CT";#N/A,#N/A,FALSE,"PD";#N/A,#N/A,FALSE,"PR"}</definedName>
    <definedName name="FS" localSheetId="1" hidden="1">{#N/A,#N/A,FALSE,"DET-CAMB.";#N/A,#N/A,FALSE,"PRESUP.";#N/A,#N/A,FALSE,"RESUMEN";#N/A,#N/A,FALSE,"CT";#N/A,#N/A,FALSE,"PD";#N/A,#N/A,FALSE,"PR"}</definedName>
    <definedName name="FS" localSheetId="4" hidden="1">{#N/A,#N/A,FALSE,"DET-CAMB.";#N/A,#N/A,FALSE,"PRESUP.";#N/A,#N/A,FALSE,"RESUMEN";#N/A,#N/A,FALSE,"CT";#N/A,#N/A,FALSE,"PD";#N/A,#N/A,FALSE,"PR"}</definedName>
    <definedName name="FS" localSheetId="2" hidden="1">{#N/A,#N/A,FALSE,"DET-CAMB.";#N/A,#N/A,FALSE,"PRESUP.";#N/A,#N/A,FALSE,"RESUMEN";#N/A,#N/A,FALSE,"CT";#N/A,#N/A,FALSE,"PD";#N/A,#N/A,FALSE,"PR"}</definedName>
    <definedName name="FS" localSheetId="0" hidden="1">{#N/A,#N/A,FALSE,"DET-CAMB.";#N/A,#N/A,FALSE,"PRESUP.";#N/A,#N/A,FALSE,"RESUMEN";#N/A,#N/A,FALSE,"CT";#N/A,#N/A,FALSE,"PD";#N/A,#N/A,FALSE,"PR"}</definedName>
    <definedName name="FS" localSheetId="6" hidden="1">{#N/A,#N/A,FALSE,"DET-CAMB.";#N/A,#N/A,FALSE,"PRESUP.";#N/A,#N/A,FALSE,"RESUMEN";#N/A,#N/A,FALSE,"CT";#N/A,#N/A,FALSE,"PD";#N/A,#N/A,FALSE,"PR"}</definedName>
    <definedName name="FS" localSheetId="16" hidden="1">{#N/A,#N/A,FALSE,"DET-CAMB.";#N/A,#N/A,FALSE,"PRESUP.";#N/A,#N/A,FALSE,"RESUMEN";#N/A,#N/A,FALSE,"CT";#N/A,#N/A,FALSE,"PD";#N/A,#N/A,FALSE,"PR"}</definedName>
    <definedName name="FS" hidden="1">{#N/A,#N/A,FALSE,"DET-CAMB.";#N/A,#N/A,FALSE,"PRESUP.";#N/A,#N/A,FALSE,"RESUMEN";#N/A,#N/A,FALSE,"CT";#N/A,#N/A,FALSE,"PD";#N/A,#N/A,FALSE,"PR"}</definedName>
    <definedName name="FSAF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_1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_1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_1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_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_1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_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afasf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afasf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afasf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afasf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afasf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afasf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afasf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afasf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afasf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afasf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afasf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F" localSheetId="15" hidden="1">{"CI+GG(BASE)",#N/A,FALSE,"CI+GG(BASE)";"GG",#N/A,FALSE,"CI+GG(BASE)";"CI",#N/A,FALSE,"CI+GG(BASE)"}</definedName>
    <definedName name="FSDF" localSheetId="25" hidden="1">{"CI+GG(BASE)",#N/A,FALSE,"CI+GG(BASE)";"GG",#N/A,FALSE,"CI+GG(BASE)";"CI",#N/A,FALSE,"CI+GG(BASE)"}</definedName>
    <definedName name="FSDF" localSheetId="24" hidden="1">{"CI+GG(BASE)",#N/A,FALSE,"CI+GG(BASE)";"GG",#N/A,FALSE,"CI+GG(BASE)";"CI",#N/A,FALSE,"CI+GG(BASE)"}</definedName>
    <definedName name="FSDF" localSheetId="26" hidden="1">{"CI+GG(BASE)",#N/A,FALSE,"CI+GG(BASE)";"GG",#N/A,FALSE,"CI+GG(BASE)";"CI",#N/A,FALSE,"CI+GG(BASE)"}</definedName>
    <definedName name="FSDF" localSheetId="1" hidden="1">{"CI+GG(BASE)",#N/A,FALSE,"CI+GG(BASE)";"GG",#N/A,FALSE,"CI+GG(BASE)";"CI",#N/A,FALSE,"CI+GG(BASE)"}</definedName>
    <definedName name="FSDF" localSheetId="4" hidden="1">{"CI+GG(BASE)",#N/A,FALSE,"CI+GG(BASE)";"GG",#N/A,FALSE,"CI+GG(BASE)";"CI",#N/A,FALSE,"CI+GG(BASE)"}</definedName>
    <definedName name="FSDF" localSheetId="2" hidden="1">{"CI+GG(BASE)",#N/A,FALSE,"CI+GG(BASE)";"GG",#N/A,FALSE,"CI+GG(BASE)";"CI",#N/A,FALSE,"CI+GG(BASE)"}</definedName>
    <definedName name="FSDF" localSheetId="0" hidden="1">{"CI+GG(BASE)",#N/A,FALSE,"CI+GG(BASE)";"GG",#N/A,FALSE,"CI+GG(BASE)";"CI",#N/A,FALSE,"CI+GG(BASE)"}</definedName>
    <definedName name="FSDF" localSheetId="6" hidden="1">{"CI+GG(BASE)",#N/A,FALSE,"CI+GG(BASE)";"GG",#N/A,FALSE,"CI+GG(BASE)";"CI",#N/A,FALSE,"CI+GG(BASE)"}</definedName>
    <definedName name="FSDF" localSheetId="16" hidden="1">{"CI+GG(BASE)",#N/A,FALSE,"CI+GG(BASE)";"GG",#N/A,FALSE,"CI+GG(BASE)";"CI",#N/A,FALSE,"CI+GG(BASE)"}</definedName>
    <definedName name="FSDF" hidden="1">{"CI+GG(BASE)",#N/A,FALSE,"CI+GG(BASE)";"GG",#N/A,FALSE,"CI+GG(BASE)";"CI",#N/A,FALSE,"CI+GG(BASE)"}</definedName>
    <definedName name="FSDF_1" localSheetId="15" hidden="1">{"CI+GG(BASE)",#N/A,FALSE,"CI+GG(BASE)";"GG",#N/A,FALSE,"CI+GG(BASE)";"CI",#N/A,FALSE,"CI+GG(BASE)"}</definedName>
    <definedName name="FSDF_1" localSheetId="25" hidden="1">{"CI+GG(BASE)",#N/A,FALSE,"CI+GG(BASE)";"GG",#N/A,FALSE,"CI+GG(BASE)";"CI",#N/A,FALSE,"CI+GG(BASE)"}</definedName>
    <definedName name="FSDF_1" localSheetId="24" hidden="1">{"CI+GG(BASE)",#N/A,FALSE,"CI+GG(BASE)";"GG",#N/A,FALSE,"CI+GG(BASE)";"CI",#N/A,FALSE,"CI+GG(BASE)"}</definedName>
    <definedName name="FSDF_1" localSheetId="26" hidden="1">{"CI+GG(BASE)",#N/A,FALSE,"CI+GG(BASE)";"GG",#N/A,FALSE,"CI+GG(BASE)";"CI",#N/A,FALSE,"CI+GG(BASE)"}</definedName>
    <definedName name="FSDF_1" localSheetId="1" hidden="1">{"CI+GG(BASE)",#N/A,FALSE,"CI+GG(BASE)";"GG",#N/A,FALSE,"CI+GG(BASE)";"CI",#N/A,FALSE,"CI+GG(BASE)"}</definedName>
    <definedName name="FSDF_1" localSheetId="4" hidden="1">{"CI+GG(BASE)",#N/A,FALSE,"CI+GG(BASE)";"GG",#N/A,FALSE,"CI+GG(BASE)";"CI",#N/A,FALSE,"CI+GG(BASE)"}</definedName>
    <definedName name="FSDF_1" localSheetId="2" hidden="1">{"CI+GG(BASE)",#N/A,FALSE,"CI+GG(BASE)";"GG",#N/A,FALSE,"CI+GG(BASE)";"CI",#N/A,FALSE,"CI+GG(BASE)"}</definedName>
    <definedName name="FSDF_1" localSheetId="0" hidden="1">{"CI+GG(BASE)",#N/A,FALSE,"CI+GG(BASE)";"GG",#N/A,FALSE,"CI+GG(BASE)";"CI",#N/A,FALSE,"CI+GG(BASE)"}</definedName>
    <definedName name="FSDF_1" localSheetId="6" hidden="1">{"CI+GG(BASE)",#N/A,FALSE,"CI+GG(BASE)";"GG",#N/A,FALSE,"CI+GG(BASE)";"CI",#N/A,FALSE,"CI+GG(BASE)"}</definedName>
    <definedName name="FSDF_1" localSheetId="16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dfas" hidden="1">{#N/A,#N/A,TRUE,"Est. de Fact.";#N/A,#N/A,TRUE,"Capitulo 19";#N/A,#N/A,TRUE,"Proyecto P855"}</definedName>
    <definedName name="fsdfsdfs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EFSEF" localSheetId="15" hidden="1">{#N/A,#N/A,FALSE,"Total_OC015";#N/A,#N/A,FALSE,"ADMIN";#N/A,#N/A,FALSE,"PROCES";#N/A,#N/A,FALSE,"mecan";#N/A,#N/A,FALSE,"civil";#N/A,#N/A,FALSE,"CAÑER";#N/A,#N/A,FALSE,"ELEC";#N/A,#N/A,FALSE,"INSTR"}</definedName>
    <definedName name="FSEFSEF" localSheetId="25" hidden="1">{#N/A,#N/A,FALSE,"Total_OC015";#N/A,#N/A,FALSE,"ADMIN";#N/A,#N/A,FALSE,"PROCES";#N/A,#N/A,FALSE,"mecan";#N/A,#N/A,FALSE,"civil";#N/A,#N/A,FALSE,"CAÑER";#N/A,#N/A,FALSE,"ELEC";#N/A,#N/A,FALSE,"INSTR"}</definedName>
    <definedName name="FSEFSEF" localSheetId="24" hidden="1">{#N/A,#N/A,FALSE,"Total_OC015";#N/A,#N/A,FALSE,"ADMIN";#N/A,#N/A,FALSE,"PROCES";#N/A,#N/A,FALSE,"mecan";#N/A,#N/A,FALSE,"civil";#N/A,#N/A,FALSE,"CAÑER";#N/A,#N/A,FALSE,"ELEC";#N/A,#N/A,FALSE,"INSTR"}</definedName>
    <definedName name="FSEFSEF" localSheetId="26" hidden="1">{#N/A,#N/A,FALSE,"Total_OC015";#N/A,#N/A,FALSE,"ADMIN";#N/A,#N/A,FALSE,"PROCES";#N/A,#N/A,FALSE,"mecan";#N/A,#N/A,FALSE,"civil";#N/A,#N/A,FALSE,"CAÑER";#N/A,#N/A,FALSE,"ELEC";#N/A,#N/A,FALSE,"INSTR"}</definedName>
    <definedName name="FSEFSEF" localSheetId="1" hidden="1">{#N/A,#N/A,FALSE,"Total_OC015";#N/A,#N/A,FALSE,"ADMIN";#N/A,#N/A,FALSE,"PROCES";#N/A,#N/A,FALSE,"mecan";#N/A,#N/A,FALSE,"civil";#N/A,#N/A,FALSE,"CAÑER";#N/A,#N/A,FALSE,"ELEC";#N/A,#N/A,FALSE,"INSTR"}</definedName>
    <definedName name="FSEFSEF" localSheetId="4" hidden="1">{#N/A,#N/A,FALSE,"Total_OC015";#N/A,#N/A,FALSE,"ADMIN";#N/A,#N/A,FALSE,"PROCES";#N/A,#N/A,FALSE,"mecan";#N/A,#N/A,FALSE,"civil";#N/A,#N/A,FALSE,"CAÑER";#N/A,#N/A,FALSE,"ELEC";#N/A,#N/A,FALSE,"INSTR"}</definedName>
    <definedName name="FSEFSEF" localSheetId="2" hidden="1">{#N/A,#N/A,FALSE,"Total_OC015";#N/A,#N/A,FALSE,"ADMIN";#N/A,#N/A,FALSE,"PROCES";#N/A,#N/A,FALSE,"mecan";#N/A,#N/A,FALSE,"civil";#N/A,#N/A,FALSE,"CAÑER";#N/A,#N/A,FALSE,"ELEC";#N/A,#N/A,FALSE,"INSTR"}</definedName>
    <definedName name="FSEFSEF" localSheetId="0" hidden="1">{#N/A,#N/A,FALSE,"Total_OC015";#N/A,#N/A,FALSE,"ADMIN";#N/A,#N/A,FALSE,"PROCES";#N/A,#N/A,FALSE,"mecan";#N/A,#N/A,FALSE,"civil";#N/A,#N/A,FALSE,"CAÑER";#N/A,#N/A,FALSE,"ELEC";#N/A,#N/A,FALSE,"INSTR"}</definedName>
    <definedName name="FSEFSEF" localSheetId="6" hidden="1">{#N/A,#N/A,FALSE,"Total_OC015";#N/A,#N/A,FALSE,"ADMIN";#N/A,#N/A,FALSE,"PROCES";#N/A,#N/A,FALSE,"mecan";#N/A,#N/A,FALSE,"civil";#N/A,#N/A,FALSE,"CAÑER";#N/A,#N/A,FALSE,"ELEC";#N/A,#N/A,FALSE,"INSTR"}</definedName>
    <definedName name="FSEFSEF" localSheetId="16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EFSEF_1" hidden="1">{#N/A,#N/A,FALSE,"Total_OC015";#N/A,#N/A,FALSE,"ADMIN";#N/A,#N/A,FALSE,"PROCES";#N/A,#N/A,FALSE,"mecan";#N/A,#N/A,FALSE,"civil";#N/A,#N/A,FALSE,"CAÑER";#N/A,#N/A,FALSE,"ELEC";#N/A,#N/A,FALSE,"INSTR"}</definedName>
    <definedName name="FSF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TJK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trdfd" hidden="1">{#N/A,#N/A,FALSE,"Total_OC015";#N/A,#N/A,FALSE,"ADMIN";#N/A,#N/A,FALSE,"PROCES";#N/A,#N/A,FALSE,"mecan";#N/A,#N/A,FALSE,"civil";#N/A,#N/A,FALSE,"CAÑER";#N/A,#N/A,FALSE,"ELEC";#N/A,#N/A,FALSE,"INSTR"}</definedName>
    <definedName name="ftt" hidden="1">{"BPC",#N/A,FALSE,"PRO";"NUC",#N/A,FALSE,"PRO";"FOS",#N/A,FALSE,"PRO"}</definedName>
    <definedName name="FTYJJY" localSheetId="15" hidden="1">{"MO(BASE)",#N/A,FALSE,"MO(BASE)";"MO(BASE)1",#N/A,FALSE,"MO(BASE)";"MO(BASE)2",#N/A,FALSE,"MO(BASE)"}</definedName>
    <definedName name="FTYJJY" localSheetId="25" hidden="1">{"MO(BASE)",#N/A,FALSE,"MO(BASE)";"MO(BASE)1",#N/A,FALSE,"MO(BASE)";"MO(BASE)2",#N/A,FALSE,"MO(BASE)"}</definedName>
    <definedName name="FTYJJY" localSheetId="24" hidden="1">{"MO(BASE)",#N/A,FALSE,"MO(BASE)";"MO(BASE)1",#N/A,FALSE,"MO(BASE)";"MO(BASE)2",#N/A,FALSE,"MO(BASE)"}</definedName>
    <definedName name="FTYJJY" localSheetId="26" hidden="1">{"MO(BASE)",#N/A,FALSE,"MO(BASE)";"MO(BASE)1",#N/A,FALSE,"MO(BASE)";"MO(BASE)2",#N/A,FALSE,"MO(BASE)"}</definedName>
    <definedName name="FTYJJY" localSheetId="1" hidden="1">{"MO(BASE)",#N/A,FALSE,"MO(BASE)";"MO(BASE)1",#N/A,FALSE,"MO(BASE)";"MO(BASE)2",#N/A,FALSE,"MO(BASE)"}</definedName>
    <definedName name="FTYJJY" localSheetId="4" hidden="1">{"MO(BASE)",#N/A,FALSE,"MO(BASE)";"MO(BASE)1",#N/A,FALSE,"MO(BASE)";"MO(BASE)2",#N/A,FALSE,"MO(BASE)"}</definedName>
    <definedName name="FTYJJY" localSheetId="2" hidden="1">{"MO(BASE)",#N/A,FALSE,"MO(BASE)";"MO(BASE)1",#N/A,FALSE,"MO(BASE)";"MO(BASE)2",#N/A,FALSE,"MO(BASE)"}</definedName>
    <definedName name="FTYJJY" localSheetId="0" hidden="1">{"MO(BASE)",#N/A,FALSE,"MO(BASE)";"MO(BASE)1",#N/A,FALSE,"MO(BASE)";"MO(BASE)2",#N/A,FALSE,"MO(BASE)"}</definedName>
    <definedName name="FTYJJY" localSheetId="6" hidden="1">{"MO(BASE)",#N/A,FALSE,"MO(BASE)";"MO(BASE)1",#N/A,FALSE,"MO(BASE)";"MO(BASE)2",#N/A,FALSE,"MO(BASE)"}</definedName>
    <definedName name="FTYJJY" localSheetId="16" hidden="1">{"MO(BASE)",#N/A,FALSE,"MO(BASE)";"MO(BASE)1",#N/A,FALSE,"MO(BASE)";"MO(BASE)2",#N/A,FALSE,"MO(BASE)"}</definedName>
    <definedName name="FTYJJY" hidden="1">{"MO(BASE)",#N/A,FALSE,"MO(BASE)";"MO(BASE)1",#N/A,FALSE,"MO(BASE)";"MO(BASE)2",#N/A,FALSE,"MO(BASE)"}</definedName>
    <definedName name="fuhgfd" localSheetId="15" hidden="1">{#N/A,#N/A,FALSE,"E-1";#N/A,#N/A,FALSE,"E-2";#N/A,#N/A,FALSE,"F-1";#N/A,#N/A,FALSE,"F-2";#N/A,#N/A,FALSE,"F-3";#N/A,#N/A,FALSE,"F-4";#N/A,#N/A,FALSE,"F-5";#N/A,#N/A,FALSE,"F-6";#N/A,#N/A,FALSE,"Matrix"}</definedName>
    <definedName name="fuhgfd" localSheetId="25" hidden="1">{#N/A,#N/A,FALSE,"E-1";#N/A,#N/A,FALSE,"E-2";#N/A,#N/A,FALSE,"F-1";#N/A,#N/A,FALSE,"F-2";#N/A,#N/A,FALSE,"F-3";#N/A,#N/A,FALSE,"F-4";#N/A,#N/A,FALSE,"F-5";#N/A,#N/A,FALSE,"F-6";#N/A,#N/A,FALSE,"Matrix"}</definedName>
    <definedName name="fuhgfd" localSheetId="24" hidden="1">{#N/A,#N/A,FALSE,"E-1";#N/A,#N/A,FALSE,"E-2";#N/A,#N/A,FALSE,"F-1";#N/A,#N/A,FALSE,"F-2";#N/A,#N/A,FALSE,"F-3";#N/A,#N/A,FALSE,"F-4";#N/A,#N/A,FALSE,"F-5";#N/A,#N/A,FALSE,"F-6";#N/A,#N/A,FALSE,"Matrix"}</definedName>
    <definedName name="fuhgfd" localSheetId="26" hidden="1">{#N/A,#N/A,FALSE,"E-1";#N/A,#N/A,FALSE,"E-2";#N/A,#N/A,FALSE,"F-1";#N/A,#N/A,FALSE,"F-2";#N/A,#N/A,FALSE,"F-3";#N/A,#N/A,FALSE,"F-4";#N/A,#N/A,FALSE,"F-5";#N/A,#N/A,FALSE,"F-6";#N/A,#N/A,FALSE,"Matrix"}</definedName>
    <definedName name="fuhgfd" localSheetId="1" hidden="1">{#N/A,#N/A,FALSE,"E-1";#N/A,#N/A,FALSE,"E-2";#N/A,#N/A,FALSE,"F-1";#N/A,#N/A,FALSE,"F-2";#N/A,#N/A,FALSE,"F-3";#N/A,#N/A,FALSE,"F-4";#N/A,#N/A,FALSE,"F-5";#N/A,#N/A,FALSE,"F-6";#N/A,#N/A,FALSE,"Matrix"}</definedName>
    <definedName name="fuhgfd" localSheetId="4" hidden="1">{#N/A,#N/A,FALSE,"E-1";#N/A,#N/A,FALSE,"E-2";#N/A,#N/A,FALSE,"F-1";#N/A,#N/A,FALSE,"F-2";#N/A,#N/A,FALSE,"F-3";#N/A,#N/A,FALSE,"F-4";#N/A,#N/A,FALSE,"F-5";#N/A,#N/A,FALSE,"F-6";#N/A,#N/A,FALSE,"Matrix"}</definedName>
    <definedName name="fuhgfd" localSheetId="2" hidden="1">{#N/A,#N/A,FALSE,"E-1";#N/A,#N/A,FALSE,"E-2";#N/A,#N/A,FALSE,"F-1";#N/A,#N/A,FALSE,"F-2";#N/A,#N/A,FALSE,"F-3";#N/A,#N/A,FALSE,"F-4";#N/A,#N/A,FALSE,"F-5";#N/A,#N/A,FALSE,"F-6";#N/A,#N/A,FALSE,"Matrix"}</definedName>
    <definedName name="fuhgfd" localSheetId="0" hidden="1">{#N/A,#N/A,FALSE,"E-1";#N/A,#N/A,FALSE,"E-2";#N/A,#N/A,FALSE,"F-1";#N/A,#N/A,FALSE,"F-2";#N/A,#N/A,FALSE,"F-3";#N/A,#N/A,FALSE,"F-4";#N/A,#N/A,FALSE,"F-5";#N/A,#N/A,FALSE,"F-6";#N/A,#N/A,FALSE,"Matrix"}</definedName>
    <definedName name="fuhgfd" localSheetId="6" hidden="1">{#N/A,#N/A,FALSE,"E-1";#N/A,#N/A,FALSE,"E-2";#N/A,#N/A,FALSE,"F-1";#N/A,#N/A,FALSE,"F-2";#N/A,#N/A,FALSE,"F-3";#N/A,#N/A,FALSE,"F-4";#N/A,#N/A,FALSE,"F-5";#N/A,#N/A,FALSE,"F-6";#N/A,#N/A,FALSE,"Matrix"}</definedName>
    <definedName name="fuhgfd" localSheetId="16" hidden="1">{#N/A,#N/A,FALSE,"E-1";#N/A,#N/A,FALSE,"E-2";#N/A,#N/A,FALSE,"F-1";#N/A,#N/A,FALSE,"F-2";#N/A,#N/A,FALSE,"F-3";#N/A,#N/A,FALSE,"F-4";#N/A,#N/A,FALSE,"F-5";#N/A,#N/A,FALSE,"F-6";#N/A,#N/A,FALSE,"Matrix"}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r" hidden="1">#REF!</definedName>
    <definedName name="FWFESDFSDF" localSheetId="15" hidden="1">{#N/A,#N/A,TRUE,"Est. de Fact.";#N/A,#N/A,TRUE,"Capitulo 19";#N/A,#N/A,TRUE,"Proyecto P855"}</definedName>
    <definedName name="FWFESDFSDF" localSheetId="25" hidden="1">{#N/A,#N/A,TRUE,"Est. de Fact.";#N/A,#N/A,TRUE,"Capitulo 19";#N/A,#N/A,TRUE,"Proyecto P855"}</definedName>
    <definedName name="FWFESDFSDF" localSheetId="24" hidden="1">{#N/A,#N/A,TRUE,"Est. de Fact.";#N/A,#N/A,TRUE,"Capitulo 19";#N/A,#N/A,TRUE,"Proyecto P855"}</definedName>
    <definedName name="FWFESDFSDF" localSheetId="26" hidden="1">{#N/A,#N/A,TRUE,"Est. de Fact.";#N/A,#N/A,TRUE,"Capitulo 19";#N/A,#N/A,TRUE,"Proyecto P855"}</definedName>
    <definedName name="FWFESDFSDF" localSheetId="1" hidden="1">{#N/A,#N/A,TRUE,"Est. de Fact.";#N/A,#N/A,TRUE,"Capitulo 19";#N/A,#N/A,TRUE,"Proyecto P855"}</definedName>
    <definedName name="FWFESDFSDF" localSheetId="4" hidden="1">{#N/A,#N/A,TRUE,"Est. de Fact.";#N/A,#N/A,TRUE,"Capitulo 19";#N/A,#N/A,TRUE,"Proyecto P855"}</definedName>
    <definedName name="FWFESDFSDF" localSheetId="2" hidden="1">{#N/A,#N/A,TRUE,"Est. de Fact.";#N/A,#N/A,TRUE,"Capitulo 19";#N/A,#N/A,TRUE,"Proyecto P855"}</definedName>
    <definedName name="FWFESDFSDF" localSheetId="0" hidden="1">{#N/A,#N/A,TRUE,"Est. de Fact.";#N/A,#N/A,TRUE,"Capitulo 19";#N/A,#N/A,TRUE,"Proyecto P855"}</definedName>
    <definedName name="FWFESDFSDF" localSheetId="6" hidden="1">{#N/A,#N/A,TRUE,"Est. de Fact.";#N/A,#N/A,TRUE,"Capitulo 19";#N/A,#N/A,TRUE,"Proyecto P855"}</definedName>
    <definedName name="FWFESDFSDF" localSheetId="16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WFESDFSDF_1" hidden="1">{#N/A,#N/A,TRUE,"Est. de Fact.";#N/A,#N/A,TRUE,"Capitulo 19";#N/A,#N/A,TRUE,"Proyecto P855"}</definedName>
    <definedName name="FZZSF" localSheetId="15" hidden="1">{#N/A,#N/A,FALSE,"PEND INC";#N/A,#N/A,FALSE,"PEND MINM"}</definedName>
    <definedName name="FZZSF" localSheetId="25" hidden="1">{#N/A,#N/A,FALSE,"PEND INC";#N/A,#N/A,FALSE,"PEND MINM"}</definedName>
    <definedName name="FZZSF" localSheetId="24" hidden="1">{#N/A,#N/A,FALSE,"PEND INC";#N/A,#N/A,FALSE,"PEND MINM"}</definedName>
    <definedName name="FZZSF" localSheetId="26" hidden="1">{#N/A,#N/A,FALSE,"PEND INC";#N/A,#N/A,FALSE,"PEND MINM"}</definedName>
    <definedName name="FZZSF" localSheetId="1" hidden="1">{#N/A,#N/A,FALSE,"PEND INC";#N/A,#N/A,FALSE,"PEND MINM"}</definedName>
    <definedName name="FZZSF" localSheetId="4" hidden="1">{#N/A,#N/A,FALSE,"PEND INC";#N/A,#N/A,FALSE,"PEND MINM"}</definedName>
    <definedName name="FZZSF" localSheetId="2" hidden="1">{#N/A,#N/A,FALSE,"PEND INC";#N/A,#N/A,FALSE,"PEND MINM"}</definedName>
    <definedName name="FZZSF" localSheetId="0" hidden="1">{#N/A,#N/A,FALSE,"PEND INC";#N/A,#N/A,FALSE,"PEND MINM"}</definedName>
    <definedName name="FZZSF" localSheetId="6" hidden="1">{#N/A,#N/A,FALSE,"PEND INC";#N/A,#N/A,FALSE,"PEND MINM"}</definedName>
    <definedName name="FZZSF" localSheetId="16" hidden="1">{#N/A,#N/A,FALSE,"PEND INC";#N/A,#N/A,FALSE,"PEND MINM"}</definedName>
    <definedName name="FZZSF" hidden="1">{#N/A,#N/A,FALSE,"PEND INC";#N/A,#N/A,FALSE,"PEND MINM"}</definedName>
    <definedName name="g" localSheetId="15" hidden="1">{#N/A,#N/A,FALSE,"Graficos"}</definedName>
    <definedName name="g" localSheetId="25" hidden="1">{#N/A,#N/A,FALSE,"Graficos"}</definedName>
    <definedName name="g" localSheetId="24" hidden="1">{#N/A,#N/A,FALSE,"Graficos"}</definedName>
    <definedName name="g" localSheetId="26" hidden="1">{#N/A,#N/A,FALSE,"Graficos"}</definedName>
    <definedName name="g" localSheetId="1" hidden="1">{#N/A,#N/A,FALSE,"Graficos"}</definedName>
    <definedName name="g" localSheetId="4" hidden="1">{#N/A,#N/A,FALSE,"Graficos"}</definedName>
    <definedName name="g" localSheetId="2" hidden="1">{#N/A,#N/A,FALSE,"Graficos"}</definedName>
    <definedName name="g" localSheetId="0" hidden="1">{#N/A,#N/A,FALSE,"Graficos"}</definedName>
    <definedName name="g" localSheetId="6" hidden="1">{#N/A,#N/A,FALSE,"Graficos"}</definedName>
    <definedName name="g" localSheetId="16" hidden="1">{#N/A,#N/A,FALSE,"Graficos"}</definedName>
    <definedName name="g" hidden="1">{#N/A,#N/A,FALSE,"Graficos"}</definedName>
    <definedName name="g_1" localSheetId="15" hidden="1">{#N/A,#N/A,FALSE,"Total_OC015";#N/A,#N/A,FALSE,"ADMIN";#N/A,#N/A,FALSE,"PROCES";#N/A,#N/A,FALSE,"mecan";#N/A,#N/A,FALSE,"civil";#N/A,#N/A,FALSE,"CAÑER";#N/A,#N/A,FALSE,"ELEC";#N/A,#N/A,FALSE,"INSTR"}</definedName>
    <definedName name="g_1" localSheetId="25" hidden="1">{#N/A,#N/A,FALSE,"Total_OC015";#N/A,#N/A,FALSE,"ADMIN";#N/A,#N/A,FALSE,"PROCES";#N/A,#N/A,FALSE,"mecan";#N/A,#N/A,FALSE,"civil";#N/A,#N/A,FALSE,"CAÑER";#N/A,#N/A,FALSE,"ELEC";#N/A,#N/A,FALSE,"INSTR"}</definedName>
    <definedName name="g_1" localSheetId="24" hidden="1">{#N/A,#N/A,FALSE,"Total_OC015";#N/A,#N/A,FALSE,"ADMIN";#N/A,#N/A,FALSE,"PROCES";#N/A,#N/A,FALSE,"mecan";#N/A,#N/A,FALSE,"civil";#N/A,#N/A,FALSE,"CAÑER";#N/A,#N/A,FALSE,"ELEC";#N/A,#N/A,FALSE,"INSTR"}</definedName>
    <definedName name="g_1" localSheetId="26" hidden="1">{#N/A,#N/A,FALSE,"Total_OC015";#N/A,#N/A,FALSE,"ADMIN";#N/A,#N/A,FALSE,"PROCES";#N/A,#N/A,FALSE,"mecan";#N/A,#N/A,FALSE,"civil";#N/A,#N/A,FALSE,"CAÑER";#N/A,#N/A,FALSE,"ELEC";#N/A,#N/A,FALSE,"INSTR"}</definedName>
    <definedName name="g_1" localSheetId="1" hidden="1">{#N/A,#N/A,FALSE,"Total_OC015";#N/A,#N/A,FALSE,"ADMIN";#N/A,#N/A,FALSE,"PROCES";#N/A,#N/A,FALSE,"mecan";#N/A,#N/A,FALSE,"civil";#N/A,#N/A,FALSE,"CAÑER";#N/A,#N/A,FALSE,"ELEC";#N/A,#N/A,FALSE,"INSTR"}</definedName>
    <definedName name="g_1" localSheetId="4" hidden="1">{#N/A,#N/A,FALSE,"Total_OC015";#N/A,#N/A,FALSE,"ADMIN";#N/A,#N/A,FALSE,"PROCES";#N/A,#N/A,FALSE,"mecan";#N/A,#N/A,FALSE,"civil";#N/A,#N/A,FALSE,"CAÑER";#N/A,#N/A,FALSE,"ELEC";#N/A,#N/A,FALSE,"INSTR"}</definedName>
    <definedName name="g_1" localSheetId="2" hidden="1">{#N/A,#N/A,FALSE,"Total_OC015";#N/A,#N/A,FALSE,"ADMIN";#N/A,#N/A,FALSE,"PROCES";#N/A,#N/A,FALSE,"mecan";#N/A,#N/A,FALSE,"civil";#N/A,#N/A,FALSE,"CAÑER";#N/A,#N/A,FALSE,"ELEC";#N/A,#N/A,FALSE,"INSTR"}</definedName>
    <definedName name="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_1" localSheetId="6" hidden="1">{#N/A,#N/A,FALSE,"Total_OC015";#N/A,#N/A,FALSE,"ADMIN";#N/A,#N/A,FALSE,"PROCES";#N/A,#N/A,FALSE,"mecan";#N/A,#N/A,FALSE,"civil";#N/A,#N/A,FALSE,"CAÑER";#N/A,#N/A,FALSE,"ELEC";#N/A,#N/A,FALSE,"INSTR"}</definedName>
    <definedName name="g_1" localSheetId="16" hidden="1">{#N/A,#N/A,FALSE,"Total_OC015";#N/A,#N/A,FALSE,"ADMIN";#N/A,#N/A,FALSE,"PROCES";#N/A,#N/A,FALSE,"mecan";#N/A,#N/A,FALSE,"civil";#N/A,#N/A,FALSE,"CAÑER";#N/A,#N/A,FALSE,"ELEC";#N/A,#N/A,FALSE,"INSTR"}</definedName>
    <definedName name="g_1" hidden="1">{#N/A,#N/A,FALSE,"Total_OC015";#N/A,#N/A,FALSE,"ADMIN";#N/A,#N/A,FALSE,"PROCES";#N/A,#N/A,FALSE,"mecan";#N/A,#N/A,FALSE,"civil";#N/A,#N/A,FALSE,"CAÑER";#N/A,#N/A,FALSE,"ELEC";#N/A,#N/A,FALSE,"INSTR"}</definedName>
    <definedName name="g_2" localSheetId="15" hidden="1">{#N/A,#N/A,FALSE,"Total_OC015";#N/A,#N/A,FALSE,"ADMIN";#N/A,#N/A,FALSE,"PROCES";#N/A,#N/A,FALSE,"mecan";#N/A,#N/A,FALSE,"civil";#N/A,#N/A,FALSE,"CAÑER";#N/A,#N/A,FALSE,"ELEC";#N/A,#N/A,FALSE,"INSTR"}</definedName>
    <definedName name="g_2" localSheetId="25" hidden="1">{#N/A,#N/A,FALSE,"Total_OC015";#N/A,#N/A,FALSE,"ADMIN";#N/A,#N/A,FALSE,"PROCES";#N/A,#N/A,FALSE,"mecan";#N/A,#N/A,FALSE,"civil";#N/A,#N/A,FALSE,"CAÑER";#N/A,#N/A,FALSE,"ELEC";#N/A,#N/A,FALSE,"INSTR"}</definedName>
    <definedName name="g_2" localSheetId="24" hidden="1">{#N/A,#N/A,FALSE,"Total_OC015";#N/A,#N/A,FALSE,"ADMIN";#N/A,#N/A,FALSE,"PROCES";#N/A,#N/A,FALSE,"mecan";#N/A,#N/A,FALSE,"civil";#N/A,#N/A,FALSE,"CAÑER";#N/A,#N/A,FALSE,"ELEC";#N/A,#N/A,FALSE,"INSTR"}</definedName>
    <definedName name="g_2" localSheetId="26" hidden="1">{#N/A,#N/A,FALSE,"Total_OC015";#N/A,#N/A,FALSE,"ADMIN";#N/A,#N/A,FALSE,"PROCES";#N/A,#N/A,FALSE,"mecan";#N/A,#N/A,FALSE,"civil";#N/A,#N/A,FALSE,"CAÑER";#N/A,#N/A,FALSE,"ELEC";#N/A,#N/A,FALSE,"INSTR"}</definedName>
    <definedName name="g_2" localSheetId="1" hidden="1">{#N/A,#N/A,FALSE,"Total_OC015";#N/A,#N/A,FALSE,"ADMIN";#N/A,#N/A,FALSE,"PROCES";#N/A,#N/A,FALSE,"mecan";#N/A,#N/A,FALSE,"civil";#N/A,#N/A,FALSE,"CAÑER";#N/A,#N/A,FALSE,"ELEC";#N/A,#N/A,FALSE,"INSTR"}</definedName>
    <definedName name="g_2" localSheetId="4" hidden="1">{#N/A,#N/A,FALSE,"Total_OC015";#N/A,#N/A,FALSE,"ADMIN";#N/A,#N/A,FALSE,"PROCES";#N/A,#N/A,FALSE,"mecan";#N/A,#N/A,FALSE,"civil";#N/A,#N/A,FALSE,"CAÑER";#N/A,#N/A,FALSE,"ELEC";#N/A,#N/A,FALSE,"INSTR"}</definedName>
    <definedName name="g_2" localSheetId="2" hidden="1">{#N/A,#N/A,FALSE,"Total_OC015";#N/A,#N/A,FALSE,"ADMIN";#N/A,#N/A,FALSE,"PROCES";#N/A,#N/A,FALSE,"mecan";#N/A,#N/A,FALSE,"civil";#N/A,#N/A,FALSE,"CAÑER";#N/A,#N/A,FALSE,"ELEC";#N/A,#N/A,FALSE,"INSTR"}</definedName>
    <definedName name="g_2" localSheetId="0" hidden="1">{#N/A,#N/A,FALSE,"Total_OC015";#N/A,#N/A,FALSE,"ADMIN";#N/A,#N/A,FALSE,"PROCES";#N/A,#N/A,FALSE,"mecan";#N/A,#N/A,FALSE,"civil";#N/A,#N/A,FALSE,"CAÑER";#N/A,#N/A,FALSE,"ELEC";#N/A,#N/A,FALSE,"INSTR"}</definedName>
    <definedName name="g_2" localSheetId="6" hidden="1">{#N/A,#N/A,FALSE,"Total_OC015";#N/A,#N/A,FALSE,"ADMIN";#N/A,#N/A,FALSE,"PROCES";#N/A,#N/A,FALSE,"mecan";#N/A,#N/A,FALSE,"civil";#N/A,#N/A,FALSE,"CAÑER";#N/A,#N/A,FALSE,"ELEC";#N/A,#N/A,FALSE,"INSTR"}</definedName>
    <definedName name="g_2" localSheetId="16" hidden="1">{#N/A,#N/A,FALSE,"Total_OC015";#N/A,#N/A,FALSE,"ADMIN";#N/A,#N/A,FALSE,"PROCES";#N/A,#N/A,FALSE,"mecan";#N/A,#N/A,FALSE,"civil";#N/A,#N/A,FALSE,"CAÑER";#N/A,#N/A,FALSE,"ELEC";#N/A,#N/A,FALSE,"INSTR"}</definedName>
    <definedName name="g_2" hidden="1">{#N/A,#N/A,FALSE,"Total_OC015";#N/A,#N/A,FALSE,"ADMIN";#N/A,#N/A,FALSE,"PROCES";#N/A,#N/A,FALSE,"mecan";#N/A,#N/A,FALSE,"civil";#N/A,#N/A,FALSE,"CAÑER";#N/A,#N/A,FALSE,"ELEC";#N/A,#N/A,FALSE,"INSTR"}</definedName>
    <definedName name="g_3" localSheetId="15" hidden="1">{#N/A,#N/A,FALSE,"Total_OC015";#N/A,#N/A,FALSE,"ADMIN";#N/A,#N/A,FALSE,"PROCES";#N/A,#N/A,FALSE,"mecan";#N/A,#N/A,FALSE,"civil";#N/A,#N/A,FALSE,"CAÑER";#N/A,#N/A,FALSE,"ELEC";#N/A,#N/A,FALSE,"INSTR"}</definedName>
    <definedName name="g_3" localSheetId="25" hidden="1">{#N/A,#N/A,FALSE,"Total_OC015";#N/A,#N/A,FALSE,"ADMIN";#N/A,#N/A,FALSE,"PROCES";#N/A,#N/A,FALSE,"mecan";#N/A,#N/A,FALSE,"civil";#N/A,#N/A,FALSE,"CAÑER";#N/A,#N/A,FALSE,"ELEC";#N/A,#N/A,FALSE,"INSTR"}</definedName>
    <definedName name="g_3" localSheetId="24" hidden="1">{#N/A,#N/A,FALSE,"Total_OC015";#N/A,#N/A,FALSE,"ADMIN";#N/A,#N/A,FALSE,"PROCES";#N/A,#N/A,FALSE,"mecan";#N/A,#N/A,FALSE,"civil";#N/A,#N/A,FALSE,"CAÑER";#N/A,#N/A,FALSE,"ELEC";#N/A,#N/A,FALSE,"INSTR"}</definedName>
    <definedName name="g_3" localSheetId="26" hidden="1">{#N/A,#N/A,FALSE,"Total_OC015";#N/A,#N/A,FALSE,"ADMIN";#N/A,#N/A,FALSE,"PROCES";#N/A,#N/A,FALSE,"mecan";#N/A,#N/A,FALSE,"civil";#N/A,#N/A,FALSE,"CAÑER";#N/A,#N/A,FALSE,"ELEC";#N/A,#N/A,FALSE,"INSTR"}</definedName>
    <definedName name="g_3" localSheetId="1" hidden="1">{#N/A,#N/A,FALSE,"Total_OC015";#N/A,#N/A,FALSE,"ADMIN";#N/A,#N/A,FALSE,"PROCES";#N/A,#N/A,FALSE,"mecan";#N/A,#N/A,FALSE,"civil";#N/A,#N/A,FALSE,"CAÑER";#N/A,#N/A,FALSE,"ELEC";#N/A,#N/A,FALSE,"INSTR"}</definedName>
    <definedName name="g_3" localSheetId="4" hidden="1">{#N/A,#N/A,FALSE,"Total_OC015";#N/A,#N/A,FALSE,"ADMIN";#N/A,#N/A,FALSE,"PROCES";#N/A,#N/A,FALSE,"mecan";#N/A,#N/A,FALSE,"civil";#N/A,#N/A,FALSE,"CAÑER";#N/A,#N/A,FALSE,"ELEC";#N/A,#N/A,FALSE,"INSTR"}</definedName>
    <definedName name="g_3" localSheetId="2" hidden="1">{#N/A,#N/A,FALSE,"Total_OC015";#N/A,#N/A,FALSE,"ADMIN";#N/A,#N/A,FALSE,"PROCES";#N/A,#N/A,FALSE,"mecan";#N/A,#N/A,FALSE,"civil";#N/A,#N/A,FALSE,"CAÑER";#N/A,#N/A,FALSE,"ELEC";#N/A,#N/A,FALSE,"INSTR"}</definedName>
    <definedName name="g_3" localSheetId="0" hidden="1">{#N/A,#N/A,FALSE,"Total_OC015";#N/A,#N/A,FALSE,"ADMIN";#N/A,#N/A,FALSE,"PROCES";#N/A,#N/A,FALSE,"mecan";#N/A,#N/A,FALSE,"civil";#N/A,#N/A,FALSE,"CAÑER";#N/A,#N/A,FALSE,"ELEC";#N/A,#N/A,FALSE,"INSTR"}</definedName>
    <definedName name="g_3" localSheetId="6" hidden="1">{#N/A,#N/A,FALSE,"Total_OC015";#N/A,#N/A,FALSE,"ADMIN";#N/A,#N/A,FALSE,"PROCES";#N/A,#N/A,FALSE,"mecan";#N/A,#N/A,FALSE,"civil";#N/A,#N/A,FALSE,"CAÑER";#N/A,#N/A,FALSE,"ELEC";#N/A,#N/A,FALSE,"INSTR"}</definedName>
    <definedName name="g_3" localSheetId="16" hidden="1">{#N/A,#N/A,FALSE,"Total_OC015";#N/A,#N/A,FALSE,"ADMIN";#N/A,#N/A,FALSE,"PROCES";#N/A,#N/A,FALSE,"mecan";#N/A,#N/A,FALSE,"civil";#N/A,#N/A,FALSE,"CAÑER";#N/A,#N/A,FALSE,"ELEC";#N/A,#N/A,FALSE,"INSTR"}</definedName>
    <definedName name="g_3" hidden="1">{#N/A,#N/A,FALSE,"Total_OC015";#N/A,#N/A,FALSE,"ADMIN";#N/A,#N/A,FALSE,"PROCES";#N/A,#N/A,FALSE,"mecan";#N/A,#N/A,FALSE,"civil";#N/A,#N/A,FALSE,"CAÑER";#N/A,#N/A,FALSE,"ELEC";#N/A,#N/A,FALSE,"INSTR"}</definedName>
    <definedName name="g_4" localSheetId="15" hidden="1">{#N/A,#N/A,FALSE,"Total_OC015";#N/A,#N/A,FALSE,"ADMIN";#N/A,#N/A,FALSE,"PROCES";#N/A,#N/A,FALSE,"mecan";#N/A,#N/A,FALSE,"civil";#N/A,#N/A,FALSE,"CAÑER";#N/A,#N/A,FALSE,"ELEC";#N/A,#N/A,FALSE,"INSTR"}</definedName>
    <definedName name="g_4" localSheetId="25" hidden="1">{#N/A,#N/A,FALSE,"Total_OC015";#N/A,#N/A,FALSE,"ADMIN";#N/A,#N/A,FALSE,"PROCES";#N/A,#N/A,FALSE,"mecan";#N/A,#N/A,FALSE,"civil";#N/A,#N/A,FALSE,"CAÑER";#N/A,#N/A,FALSE,"ELEC";#N/A,#N/A,FALSE,"INSTR"}</definedName>
    <definedName name="g_4" localSheetId="24" hidden="1">{#N/A,#N/A,FALSE,"Total_OC015";#N/A,#N/A,FALSE,"ADMIN";#N/A,#N/A,FALSE,"PROCES";#N/A,#N/A,FALSE,"mecan";#N/A,#N/A,FALSE,"civil";#N/A,#N/A,FALSE,"CAÑER";#N/A,#N/A,FALSE,"ELEC";#N/A,#N/A,FALSE,"INSTR"}</definedName>
    <definedName name="g_4" localSheetId="26" hidden="1">{#N/A,#N/A,FALSE,"Total_OC015";#N/A,#N/A,FALSE,"ADMIN";#N/A,#N/A,FALSE,"PROCES";#N/A,#N/A,FALSE,"mecan";#N/A,#N/A,FALSE,"civil";#N/A,#N/A,FALSE,"CAÑER";#N/A,#N/A,FALSE,"ELEC";#N/A,#N/A,FALSE,"INSTR"}</definedName>
    <definedName name="g_4" localSheetId="1" hidden="1">{#N/A,#N/A,FALSE,"Total_OC015";#N/A,#N/A,FALSE,"ADMIN";#N/A,#N/A,FALSE,"PROCES";#N/A,#N/A,FALSE,"mecan";#N/A,#N/A,FALSE,"civil";#N/A,#N/A,FALSE,"CAÑER";#N/A,#N/A,FALSE,"ELEC";#N/A,#N/A,FALSE,"INSTR"}</definedName>
    <definedName name="g_4" localSheetId="4" hidden="1">{#N/A,#N/A,FALSE,"Total_OC015";#N/A,#N/A,FALSE,"ADMIN";#N/A,#N/A,FALSE,"PROCES";#N/A,#N/A,FALSE,"mecan";#N/A,#N/A,FALSE,"civil";#N/A,#N/A,FALSE,"CAÑER";#N/A,#N/A,FALSE,"ELEC";#N/A,#N/A,FALSE,"INSTR"}</definedName>
    <definedName name="g_4" localSheetId="2" hidden="1">{#N/A,#N/A,FALSE,"Total_OC015";#N/A,#N/A,FALSE,"ADMIN";#N/A,#N/A,FALSE,"PROCES";#N/A,#N/A,FALSE,"mecan";#N/A,#N/A,FALSE,"civil";#N/A,#N/A,FALSE,"CAÑER";#N/A,#N/A,FALSE,"ELEC";#N/A,#N/A,FALSE,"INSTR"}</definedName>
    <definedName name="g_4" localSheetId="0" hidden="1">{#N/A,#N/A,FALSE,"Total_OC015";#N/A,#N/A,FALSE,"ADMIN";#N/A,#N/A,FALSE,"PROCES";#N/A,#N/A,FALSE,"mecan";#N/A,#N/A,FALSE,"civil";#N/A,#N/A,FALSE,"CAÑER";#N/A,#N/A,FALSE,"ELEC";#N/A,#N/A,FALSE,"INSTR"}</definedName>
    <definedName name="g_4" localSheetId="6" hidden="1">{#N/A,#N/A,FALSE,"Total_OC015";#N/A,#N/A,FALSE,"ADMIN";#N/A,#N/A,FALSE,"PROCES";#N/A,#N/A,FALSE,"mecan";#N/A,#N/A,FALSE,"civil";#N/A,#N/A,FALSE,"CAÑER";#N/A,#N/A,FALSE,"ELEC";#N/A,#N/A,FALSE,"INSTR"}</definedName>
    <definedName name="g_4" localSheetId="16" hidden="1">{#N/A,#N/A,FALSE,"Total_OC015";#N/A,#N/A,FALSE,"ADMIN";#N/A,#N/A,FALSE,"PROCES";#N/A,#N/A,FALSE,"mecan";#N/A,#N/A,FALSE,"civil";#N/A,#N/A,FALSE,"CAÑER";#N/A,#N/A,FALSE,"ELEC";#N/A,#N/A,FALSE,"INSTR"}</definedName>
    <definedName name="g_4" hidden="1">{#N/A,#N/A,FALSE,"Total_OC015";#N/A,#N/A,FALSE,"ADMIN";#N/A,#N/A,FALSE,"PROCES";#N/A,#N/A,FALSE,"mecan";#N/A,#N/A,FALSE,"civil";#N/A,#N/A,FALSE,"CAÑER";#N/A,#N/A,FALSE,"ELEC";#N/A,#N/A,FALSE,"INSTR"}</definedName>
    <definedName name="g_5" localSheetId="15" hidden="1">{#N/A,#N/A,FALSE,"Total_OC015";#N/A,#N/A,FALSE,"ADMIN";#N/A,#N/A,FALSE,"PROCES";#N/A,#N/A,FALSE,"mecan";#N/A,#N/A,FALSE,"civil";#N/A,#N/A,FALSE,"CAÑER";#N/A,#N/A,FALSE,"ELEC";#N/A,#N/A,FALSE,"INSTR"}</definedName>
    <definedName name="g_5" localSheetId="25" hidden="1">{#N/A,#N/A,FALSE,"Total_OC015";#N/A,#N/A,FALSE,"ADMIN";#N/A,#N/A,FALSE,"PROCES";#N/A,#N/A,FALSE,"mecan";#N/A,#N/A,FALSE,"civil";#N/A,#N/A,FALSE,"CAÑER";#N/A,#N/A,FALSE,"ELEC";#N/A,#N/A,FALSE,"INSTR"}</definedName>
    <definedName name="g_5" localSheetId="24" hidden="1">{#N/A,#N/A,FALSE,"Total_OC015";#N/A,#N/A,FALSE,"ADMIN";#N/A,#N/A,FALSE,"PROCES";#N/A,#N/A,FALSE,"mecan";#N/A,#N/A,FALSE,"civil";#N/A,#N/A,FALSE,"CAÑER";#N/A,#N/A,FALSE,"ELEC";#N/A,#N/A,FALSE,"INSTR"}</definedName>
    <definedName name="g_5" localSheetId="26" hidden="1">{#N/A,#N/A,FALSE,"Total_OC015";#N/A,#N/A,FALSE,"ADMIN";#N/A,#N/A,FALSE,"PROCES";#N/A,#N/A,FALSE,"mecan";#N/A,#N/A,FALSE,"civil";#N/A,#N/A,FALSE,"CAÑER";#N/A,#N/A,FALSE,"ELEC";#N/A,#N/A,FALSE,"INSTR"}</definedName>
    <definedName name="g_5" localSheetId="1" hidden="1">{#N/A,#N/A,FALSE,"Total_OC015";#N/A,#N/A,FALSE,"ADMIN";#N/A,#N/A,FALSE,"PROCES";#N/A,#N/A,FALSE,"mecan";#N/A,#N/A,FALSE,"civil";#N/A,#N/A,FALSE,"CAÑER";#N/A,#N/A,FALSE,"ELEC";#N/A,#N/A,FALSE,"INSTR"}</definedName>
    <definedName name="g_5" localSheetId="4" hidden="1">{#N/A,#N/A,FALSE,"Total_OC015";#N/A,#N/A,FALSE,"ADMIN";#N/A,#N/A,FALSE,"PROCES";#N/A,#N/A,FALSE,"mecan";#N/A,#N/A,FALSE,"civil";#N/A,#N/A,FALSE,"CAÑER";#N/A,#N/A,FALSE,"ELEC";#N/A,#N/A,FALSE,"INSTR"}</definedName>
    <definedName name="g_5" localSheetId="2" hidden="1">{#N/A,#N/A,FALSE,"Total_OC015";#N/A,#N/A,FALSE,"ADMIN";#N/A,#N/A,FALSE,"PROCES";#N/A,#N/A,FALSE,"mecan";#N/A,#N/A,FALSE,"civil";#N/A,#N/A,FALSE,"CAÑER";#N/A,#N/A,FALSE,"ELEC";#N/A,#N/A,FALSE,"INSTR"}</definedName>
    <definedName name="g_5" localSheetId="0" hidden="1">{#N/A,#N/A,FALSE,"Total_OC015";#N/A,#N/A,FALSE,"ADMIN";#N/A,#N/A,FALSE,"PROCES";#N/A,#N/A,FALSE,"mecan";#N/A,#N/A,FALSE,"civil";#N/A,#N/A,FALSE,"CAÑER";#N/A,#N/A,FALSE,"ELEC";#N/A,#N/A,FALSE,"INSTR"}</definedName>
    <definedName name="g_5" localSheetId="6" hidden="1">{#N/A,#N/A,FALSE,"Total_OC015";#N/A,#N/A,FALSE,"ADMIN";#N/A,#N/A,FALSE,"PROCES";#N/A,#N/A,FALSE,"mecan";#N/A,#N/A,FALSE,"civil";#N/A,#N/A,FALSE,"CAÑER";#N/A,#N/A,FALSE,"ELEC";#N/A,#N/A,FALSE,"INSTR"}</definedName>
    <definedName name="g_5" localSheetId="16" hidden="1">{#N/A,#N/A,FALSE,"Total_OC015";#N/A,#N/A,FALSE,"ADMIN";#N/A,#N/A,FALSE,"PROCES";#N/A,#N/A,FALSE,"mecan";#N/A,#N/A,FALSE,"civil";#N/A,#N/A,FALSE,"CAÑER";#N/A,#N/A,FALSE,"ELEC";#N/A,#N/A,FALSE,"INSTR"}</definedName>
    <definedName name="g_5" hidden="1">{#N/A,#N/A,FALSE,"Total_OC015";#N/A,#N/A,FALSE,"ADMIN";#N/A,#N/A,FALSE,"PROCES";#N/A,#N/A,FALSE,"mecan";#N/A,#N/A,FALSE,"civil";#N/A,#N/A,FALSE,"CAÑER";#N/A,#N/A,FALSE,"ELEC";#N/A,#N/A,FALSE,"INSTR"}</definedName>
    <definedName name="Gantt_2" localSheetId="15" hidden="1">{#N/A,#N/A,FALSE,"Total_OC015";#N/A,#N/A,FALSE,"ADMIN";#N/A,#N/A,FALSE,"PROCES";#N/A,#N/A,FALSE,"mecan";#N/A,#N/A,FALSE,"civil";#N/A,#N/A,FALSE,"CAÑER";#N/A,#N/A,FALSE,"ELEC";#N/A,#N/A,FALSE,"INSTR"}</definedName>
    <definedName name="Gantt_2" localSheetId="25" hidden="1">{#N/A,#N/A,FALSE,"Total_OC015";#N/A,#N/A,FALSE,"ADMIN";#N/A,#N/A,FALSE,"PROCES";#N/A,#N/A,FALSE,"mecan";#N/A,#N/A,FALSE,"civil";#N/A,#N/A,FALSE,"CAÑER";#N/A,#N/A,FALSE,"ELEC";#N/A,#N/A,FALSE,"INSTR"}</definedName>
    <definedName name="Gantt_2" localSheetId="24" hidden="1">{#N/A,#N/A,FALSE,"Total_OC015";#N/A,#N/A,FALSE,"ADMIN";#N/A,#N/A,FALSE,"PROCES";#N/A,#N/A,FALSE,"mecan";#N/A,#N/A,FALSE,"civil";#N/A,#N/A,FALSE,"CAÑER";#N/A,#N/A,FALSE,"ELEC";#N/A,#N/A,FALSE,"INSTR"}</definedName>
    <definedName name="Gantt_2" localSheetId="26" hidden="1">{#N/A,#N/A,FALSE,"Total_OC015";#N/A,#N/A,FALSE,"ADMIN";#N/A,#N/A,FALSE,"PROCES";#N/A,#N/A,FALSE,"mecan";#N/A,#N/A,FALSE,"civil";#N/A,#N/A,FALSE,"CAÑER";#N/A,#N/A,FALSE,"ELEC";#N/A,#N/A,FALSE,"INSTR"}</definedName>
    <definedName name="Gantt_2" localSheetId="1" hidden="1">{#N/A,#N/A,FALSE,"Total_OC015";#N/A,#N/A,FALSE,"ADMIN";#N/A,#N/A,FALSE,"PROCES";#N/A,#N/A,FALSE,"mecan";#N/A,#N/A,FALSE,"civil";#N/A,#N/A,FALSE,"CAÑER";#N/A,#N/A,FALSE,"ELEC";#N/A,#N/A,FALSE,"INSTR"}</definedName>
    <definedName name="Gantt_2" localSheetId="4" hidden="1">{#N/A,#N/A,FALSE,"Total_OC015";#N/A,#N/A,FALSE,"ADMIN";#N/A,#N/A,FALSE,"PROCES";#N/A,#N/A,FALSE,"mecan";#N/A,#N/A,FALSE,"civil";#N/A,#N/A,FALSE,"CAÑER";#N/A,#N/A,FALSE,"ELEC";#N/A,#N/A,FALSE,"INSTR"}</definedName>
    <definedName name="Gantt_2" localSheetId="2" hidden="1">{#N/A,#N/A,FALSE,"Total_OC015";#N/A,#N/A,FALSE,"ADMIN";#N/A,#N/A,FALSE,"PROCES";#N/A,#N/A,FALSE,"mecan";#N/A,#N/A,FALSE,"civil";#N/A,#N/A,FALSE,"CAÑER";#N/A,#N/A,FALSE,"ELEC";#N/A,#N/A,FALSE,"INSTR"}</definedName>
    <definedName name="Gantt_2" localSheetId="0" hidden="1">{#N/A,#N/A,FALSE,"Total_OC015";#N/A,#N/A,FALSE,"ADMIN";#N/A,#N/A,FALSE,"PROCES";#N/A,#N/A,FALSE,"mecan";#N/A,#N/A,FALSE,"civil";#N/A,#N/A,FALSE,"CAÑER";#N/A,#N/A,FALSE,"ELEC";#N/A,#N/A,FALSE,"INSTR"}</definedName>
    <definedName name="Gantt_2" localSheetId="6" hidden="1">{#N/A,#N/A,FALSE,"Total_OC015";#N/A,#N/A,FALSE,"ADMIN";#N/A,#N/A,FALSE,"PROCES";#N/A,#N/A,FALSE,"mecan";#N/A,#N/A,FALSE,"civil";#N/A,#N/A,FALSE,"CAÑER";#N/A,#N/A,FALSE,"ELEC";#N/A,#N/A,FALSE,"INSTR"}</definedName>
    <definedName name="Gantt_2" localSheetId="16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_2_1" hidden="1">{#N/A,#N/A,FALSE,"Total_OC015";#N/A,#N/A,FALSE,"ADMIN";#N/A,#N/A,FALSE,"PROCES";#N/A,#N/A,FALSE,"mecan";#N/A,#N/A,FALSE,"civil";#N/A,#N/A,FALSE,"CAÑER";#N/A,#N/A,FALSE,"ELEC";#N/A,#N/A,FALSE,"INSTR"}</definedName>
    <definedName name="ganttt" localSheetId="15" hidden="1">{#N/A,#N/A,FALSE,"Total_OC015";#N/A,#N/A,FALSE,"ADMIN";#N/A,#N/A,FALSE,"PROCES";#N/A,#N/A,FALSE,"mecan";#N/A,#N/A,FALSE,"civil";#N/A,#N/A,FALSE,"CAÑER";#N/A,#N/A,FALSE,"ELEC";#N/A,#N/A,FALSE,"INSTR"}</definedName>
    <definedName name="ganttt" localSheetId="25" hidden="1">{#N/A,#N/A,FALSE,"Total_OC015";#N/A,#N/A,FALSE,"ADMIN";#N/A,#N/A,FALSE,"PROCES";#N/A,#N/A,FALSE,"mecan";#N/A,#N/A,FALSE,"civil";#N/A,#N/A,FALSE,"CAÑER";#N/A,#N/A,FALSE,"ELEC";#N/A,#N/A,FALSE,"INSTR"}</definedName>
    <definedName name="ganttt" localSheetId="24" hidden="1">{#N/A,#N/A,FALSE,"Total_OC015";#N/A,#N/A,FALSE,"ADMIN";#N/A,#N/A,FALSE,"PROCES";#N/A,#N/A,FALSE,"mecan";#N/A,#N/A,FALSE,"civil";#N/A,#N/A,FALSE,"CAÑER";#N/A,#N/A,FALSE,"ELEC";#N/A,#N/A,FALSE,"INSTR"}</definedName>
    <definedName name="ganttt" localSheetId="26" hidden="1">{#N/A,#N/A,FALSE,"Total_OC015";#N/A,#N/A,FALSE,"ADMIN";#N/A,#N/A,FALSE,"PROCES";#N/A,#N/A,FALSE,"mecan";#N/A,#N/A,FALSE,"civil";#N/A,#N/A,FALSE,"CAÑER";#N/A,#N/A,FALSE,"ELEC";#N/A,#N/A,FALSE,"INSTR"}</definedName>
    <definedName name="ganttt" localSheetId="1" hidden="1">{#N/A,#N/A,FALSE,"Total_OC015";#N/A,#N/A,FALSE,"ADMIN";#N/A,#N/A,FALSE,"PROCES";#N/A,#N/A,FALSE,"mecan";#N/A,#N/A,FALSE,"civil";#N/A,#N/A,FALSE,"CAÑER";#N/A,#N/A,FALSE,"ELEC";#N/A,#N/A,FALSE,"INSTR"}</definedName>
    <definedName name="ganttt" localSheetId="4" hidden="1">{#N/A,#N/A,FALSE,"Total_OC015";#N/A,#N/A,FALSE,"ADMIN";#N/A,#N/A,FALSE,"PROCES";#N/A,#N/A,FALSE,"mecan";#N/A,#N/A,FALSE,"civil";#N/A,#N/A,FALSE,"CAÑER";#N/A,#N/A,FALSE,"ELEC";#N/A,#N/A,FALSE,"INSTR"}</definedName>
    <definedName name="ganttt" localSheetId="2" hidden="1">{#N/A,#N/A,FALSE,"Total_OC015";#N/A,#N/A,FALSE,"ADMIN";#N/A,#N/A,FALSE,"PROCES";#N/A,#N/A,FALSE,"mecan";#N/A,#N/A,FALSE,"civil";#N/A,#N/A,FALSE,"CAÑER";#N/A,#N/A,FALSE,"ELEC";#N/A,#N/A,FALSE,"INSTR"}</definedName>
    <definedName name="ganttt" localSheetId="0" hidden="1">{#N/A,#N/A,FALSE,"Total_OC015";#N/A,#N/A,FALSE,"ADMIN";#N/A,#N/A,FALSE,"PROCES";#N/A,#N/A,FALSE,"mecan";#N/A,#N/A,FALSE,"civil";#N/A,#N/A,FALSE,"CAÑER";#N/A,#N/A,FALSE,"ELEC";#N/A,#N/A,FALSE,"INSTR"}</definedName>
    <definedName name="ganttt" localSheetId="6" hidden="1">{#N/A,#N/A,FALSE,"Total_OC015";#N/A,#N/A,FALSE,"ADMIN";#N/A,#N/A,FALSE,"PROCES";#N/A,#N/A,FALSE,"mecan";#N/A,#N/A,FALSE,"civil";#N/A,#N/A,FALSE,"CAÑER";#N/A,#N/A,FALSE,"ELEC";#N/A,#N/A,FALSE,"INSTR"}</definedName>
    <definedName name="ganttt" localSheetId="16" hidden="1">{#N/A,#N/A,FALSE,"Total_OC015";#N/A,#N/A,FALSE,"ADMIN";#N/A,#N/A,FALSE,"PROCES";#N/A,#N/A,FALSE,"mecan";#N/A,#N/A,FALSE,"civil";#N/A,#N/A,FALSE,"CAÑER";#N/A,#N/A,FALSE,"ELEC";#N/A,#N/A,FALSE,"INSTR"}</definedName>
    <definedName name="ganttt" hidden="1">{#N/A,#N/A,FALSE,"Total_OC015";#N/A,#N/A,FALSE,"ADMIN";#N/A,#N/A,FALSE,"PROCES";#N/A,#N/A,FALSE,"mecan";#N/A,#N/A,FALSE,"civil";#N/A,#N/A,FALSE,"CAÑER";#N/A,#N/A,FALSE,"ELEC";#N/A,#N/A,FALSE,"INSTR"}</definedName>
    <definedName name="ganttt_1" hidden="1">{#N/A,#N/A,FALSE,"Total_OC015";#N/A,#N/A,FALSE,"ADMIN";#N/A,#N/A,FALSE,"PROCES";#N/A,#N/A,FALSE,"mecan";#N/A,#N/A,FALSE,"civil";#N/A,#N/A,FALSE,"CAÑER";#N/A,#N/A,FALSE,"ELEC";#N/A,#N/A,FALSE,"INSTR"}</definedName>
    <definedName name="Gastón" localSheetId="15" hidden="1">{"CI+GG(BASE)",#N/A,FALSE,"CI+GG(BASE)";"GG",#N/A,FALSE,"CI+GG(BASE)";"CI",#N/A,FALSE,"CI+GG(BASE)"}</definedName>
    <definedName name="Gastón" localSheetId="25" hidden="1">{"CI+GG(BASE)",#N/A,FALSE,"CI+GG(BASE)";"GG",#N/A,FALSE,"CI+GG(BASE)";"CI",#N/A,FALSE,"CI+GG(BASE)"}</definedName>
    <definedName name="Gastón" localSheetId="24" hidden="1">{"CI+GG(BASE)",#N/A,FALSE,"CI+GG(BASE)";"GG",#N/A,FALSE,"CI+GG(BASE)";"CI",#N/A,FALSE,"CI+GG(BASE)"}</definedName>
    <definedName name="Gastón" localSheetId="26" hidden="1">{"CI+GG(BASE)",#N/A,FALSE,"CI+GG(BASE)";"GG",#N/A,FALSE,"CI+GG(BASE)";"CI",#N/A,FALSE,"CI+GG(BASE)"}</definedName>
    <definedName name="Gastón" localSheetId="1" hidden="1">{"CI+GG(BASE)",#N/A,FALSE,"CI+GG(BASE)";"GG",#N/A,FALSE,"CI+GG(BASE)";"CI",#N/A,FALSE,"CI+GG(BASE)"}</definedName>
    <definedName name="Gastón" localSheetId="4" hidden="1">{"CI+GG(BASE)",#N/A,FALSE,"CI+GG(BASE)";"GG",#N/A,FALSE,"CI+GG(BASE)";"CI",#N/A,FALSE,"CI+GG(BASE)"}</definedName>
    <definedName name="Gastón" localSheetId="2" hidden="1">{"CI+GG(BASE)",#N/A,FALSE,"CI+GG(BASE)";"GG",#N/A,FALSE,"CI+GG(BASE)";"CI",#N/A,FALSE,"CI+GG(BASE)"}</definedName>
    <definedName name="Gastón" localSheetId="0" hidden="1">{"CI+GG(BASE)",#N/A,FALSE,"CI+GG(BASE)";"GG",#N/A,FALSE,"CI+GG(BASE)";"CI",#N/A,FALSE,"CI+GG(BASE)"}</definedName>
    <definedName name="Gastón" localSheetId="6" hidden="1">{"CI+GG(BASE)",#N/A,FALSE,"CI+GG(BASE)";"GG",#N/A,FALSE,"CI+GG(BASE)";"CI",#N/A,FALSE,"CI+GG(BASE)"}</definedName>
    <definedName name="Gastón" localSheetId="16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ón_1" localSheetId="15" hidden="1">{"CI+GG(BASE)",#N/A,FALSE,"CI+GG(BASE)";"GG",#N/A,FALSE,"CI+GG(BASE)";"CI",#N/A,FALSE,"CI+GG(BASE)"}</definedName>
    <definedName name="Gastón_1" localSheetId="25" hidden="1">{"CI+GG(BASE)",#N/A,FALSE,"CI+GG(BASE)";"GG",#N/A,FALSE,"CI+GG(BASE)";"CI",#N/A,FALSE,"CI+GG(BASE)"}</definedName>
    <definedName name="Gastón_1" localSheetId="24" hidden="1">{"CI+GG(BASE)",#N/A,FALSE,"CI+GG(BASE)";"GG",#N/A,FALSE,"CI+GG(BASE)";"CI",#N/A,FALSE,"CI+GG(BASE)"}</definedName>
    <definedName name="Gastón_1" localSheetId="26" hidden="1">{"CI+GG(BASE)",#N/A,FALSE,"CI+GG(BASE)";"GG",#N/A,FALSE,"CI+GG(BASE)";"CI",#N/A,FALSE,"CI+GG(BASE)"}</definedName>
    <definedName name="Gastón_1" localSheetId="1" hidden="1">{"CI+GG(BASE)",#N/A,FALSE,"CI+GG(BASE)";"GG",#N/A,FALSE,"CI+GG(BASE)";"CI",#N/A,FALSE,"CI+GG(BASE)"}</definedName>
    <definedName name="Gastón_1" localSheetId="4" hidden="1">{"CI+GG(BASE)",#N/A,FALSE,"CI+GG(BASE)";"GG",#N/A,FALSE,"CI+GG(BASE)";"CI",#N/A,FALSE,"CI+GG(BASE)"}</definedName>
    <definedName name="Gastón_1" localSheetId="2" hidden="1">{"CI+GG(BASE)",#N/A,FALSE,"CI+GG(BASE)";"GG",#N/A,FALSE,"CI+GG(BASE)";"CI",#N/A,FALSE,"CI+GG(BASE)"}</definedName>
    <definedName name="Gastón_1" localSheetId="0" hidden="1">{"CI+GG(BASE)",#N/A,FALSE,"CI+GG(BASE)";"GG",#N/A,FALSE,"CI+GG(BASE)";"CI",#N/A,FALSE,"CI+GG(BASE)"}</definedName>
    <definedName name="Gastón_1" localSheetId="6" hidden="1">{"CI+GG(BASE)",#N/A,FALSE,"CI+GG(BASE)";"GG",#N/A,FALSE,"CI+GG(BASE)";"CI",#N/A,FALSE,"CI+GG(BASE)"}</definedName>
    <definedName name="Gastón_1" localSheetId="16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2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a_1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b_1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c_1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stónd_1" hidden="1">{"CI+GG(BASE)",#N/A,FALSE,"CI+GG(BASE)";"GG",#N/A,FALSE,"CI+GG(BASE)";"CI",#N/A,FALSE,"CI+GG(BASE)"}</definedName>
    <definedName name="gato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CFB" localSheetId="15" hidden="1">{"CI+GG(BASE)",#N/A,FALSE,"CI+GG(BASE)";"GG",#N/A,FALSE,"CI+GG(BASE)";"CI",#N/A,FALSE,"CI+GG(BASE)"}</definedName>
    <definedName name="GBCFB" localSheetId="25" hidden="1">{"CI+GG(BASE)",#N/A,FALSE,"CI+GG(BASE)";"GG",#N/A,FALSE,"CI+GG(BASE)";"CI",#N/A,FALSE,"CI+GG(BASE)"}</definedName>
    <definedName name="GBCFB" localSheetId="24" hidden="1">{"CI+GG(BASE)",#N/A,FALSE,"CI+GG(BASE)";"GG",#N/A,FALSE,"CI+GG(BASE)";"CI",#N/A,FALSE,"CI+GG(BASE)"}</definedName>
    <definedName name="GBCFB" localSheetId="26" hidden="1">{"CI+GG(BASE)",#N/A,FALSE,"CI+GG(BASE)";"GG",#N/A,FALSE,"CI+GG(BASE)";"CI",#N/A,FALSE,"CI+GG(BASE)"}</definedName>
    <definedName name="GBCFB" localSheetId="1" hidden="1">{"CI+GG(BASE)",#N/A,FALSE,"CI+GG(BASE)";"GG",#N/A,FALSE,"CI+GG(BASE)";"CI",#N/A,FALSE,"CI+GG(BASE)"}</definedName>
    <definedName name="GBCFB" localSheetId="4" hidden="1">{"CI+GG(BASE)",#N/A,FALSE,"CI+GG(BASE)";"GG",#N/A,FALSE,"CI+GG(BASE)";"CI",#N/A,FALSE,"CI+GG(BASE)"}</definedName>
    <definedName name="GBCFB" localSheetId="2" hidden="1">{"CI+GG(BASE)",#N/A,FALSE,"CI+GG(BASE)";"GG",#N/A,FALSE,"CI+GG(BASE)";"CI",#N/A,FALSE,"CI+GG(BASE)"}</definedName>
    <definedName name="GBCFB" localSheetId="0" hidden="1">{"CI+GG(BASE)",#N/A,FALSE,"CI+GG(BASE)";"GG",#N/A,FALSE,"CI+GG(BASE)";"CI",#N/A,FALSE,"CI+GG(BASE)"}</definedName>
    <definedName name="GBCFB" localSheetId="6" hidden="1">{"CI+GG(BASE)",#N/A,FALSE,"CI+GG(BASE)";"GG",#N/A,FALSE,"CI+GG(BASE)";"CI",#N/A,FALSE,"CI+GG(BASE)"}</definedName>
    <definedName name="GBCFB" localSheetId="16" hidden="1">{"CI+GG(BASE)",#N/A,FALSE,"CI+GG(BASE)";"GG",#N/A,FALSE,"CI+GG(BASE)";"CI",#N/A,FALSE,"CI+GG(BASE)"}</definedName>
    <definedName name="GBCFB" hidden="1">{"CI+GG(BASE)",#N/A,FALSE,"CI+GG(BASE)";"GG",#N/A,FALSE,"CI+GG(BASE)";"CI",#N/A,FALSE,"CI+GG(BASE)"}</definedName>
    <definedName name="GBDSFH" localSheetId="15" hidden="1">{"CI+GG(BASE)",#N/A,FALSE,"CI+GG(BASE)";"GG",#N/A,FALSE,"CI+GG(BASE)";"CI",#N/A,FALSE,"CI+GG(BASE)"}</definedName>
    <definedName name="GBDSFH" localSheetId="25" hidden="1">{"CI+GG(BASE)",#N/A,FALSE,"CI+GG(BASE)";"GG",#N/A,FALSE,"CI+GG(BASE)";"CI",#N/A,FALSE,"CI+GG(BASE)"}</definedName>
    <definedName name="GBDSFH" localSheetId="24" hidden="1">{"CI+GG(BASE)",#N/A,FALSE,"CI+GG(BASE)";"GG",#N/A,FALSE,"CI+GG(BASE)";"CI",#N/A,FALSE,"CI+GG(BASE)"}</definedName>
    <definedName name="GBDSFH" localSheetId="26" hidden="1">{"CI+GG(BASE)",#N/A,FALSE,"CI+GG(BASE)";"GG",#N/A,FALSE,"CI+GG(BASE)";"CI",#N/A,FALSE,"CI+GG(BASE)"}</definedName>
    <definedName name="GBDSFH" localSheetId="1" hidden="1">{"CI+GG(BASE)",#N/A,FALSE,"CI+GG(BASE)";"GG",#N/A,FALSE,"CI+GG(BASE)";"CI",#N/A,FALSE,"CI+GG(BASE)"}</definedName>
    <definedName name="GBDSFH" localSheetId="4" hidden="1">{"CI+GG(BASE)",#N/A,FALSE,"CI+GG(BASE)";"GG",#N/A,FALSE,"CI+GG(BASE)";"CI",#N/A,FALSE,"CI+GG(BASE)"}</definedName>
    <definedName name="GBDSFH" localSheetId="2" hidden="1">{"CI+GG(BASE)",#N/A,FALSE,"CI+GG(BASE)";"GG",#N/A,FALSE,"CI+GG(BASE)";"CI",#N/A,FALSE,"CI+GG(BASE)"}</definedName>
    <definedName name="GBDSFH" localSheetId="0" hidden="1">{"CI+GG(BASE)",#N/A,FALSE,"CI+GG(BASE)";"GG",#N/A,FALSE,"CI+GG(BASE)";"CI",#N/A,FALSE,"CI+GG(BASE)"}</definedName>
    <definedName name="GBDSFH" localSheetId="6" hidden="1">{"CI+GG(BASE)",#N/A,FALSE,"CI+GG(BASE)";"GG",#N/A,FALSE,"CI+GG(BASE)";"CI",#N/A,FALSE,"CI+GG(BASE)"}</definedName>
    <definedName name="GBDSFH" localSheetId="16" hidden="1">{"CI+GG(BASE)",#N/A,FALSE,"CI+GG(BASE)";"GG",#N/A,FALSE,"CI+GG(BASE)";"CI",#N/A,FALSE,"CI+GG(BASE)"}</definedName>
    <definedName name="GBDSFH" hidden="1">{"CI+GG(BASE)",#N/A,FALSE,"CI+GG(BASE)";"GG",#N/A,FALSE,"CI+GG(BASE)";"CI",#N/A,FALSE,"CI+GG(BASE)"}</definedName>
    <definedName name="gbgcgfn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_1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_1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_1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_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_1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_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DG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sx" localSheetId="15" hidden="1">{#VALUE!,#N/A,FALSE,0;#N/A,#N/A,FALSE,0;#N/A,#N/A,FALSE,0;#N/A,#N/A,FALSE,0;#N/A,#N/A,FALSE,0;#N/A,#N/A,FALSE,0;#N/A,#N/A,FALSE,0;#N/A,#N/A,FALSE,0;#N/A,#N/A,FALSE,0}</definedName>
    <definedName name="gdgsx" localSheetId="25" hidden="1">{#VALUE!,#N/A,FALSE,0;#N/A,#N/A,FALSE,0;#N/A,#N/A,FALSE,0;#N/A,#N/A,FALSE,0;#N/A,#N/A,FALSE,0;#N/A,#N/A,FALSE,0;#N/A,#N/A,FALSE,0;#N/A,#N/A,FALSE,0;#N/A,#N/A,FALSE,0}</definedName>
    <definedName name="gdgsx" localSheetId="24" hidden="1">{#VALUE!,#N/A,FALSE,0;#N/A,#N/A,FALSE,0;#N/A,#N/A,FALSE,0;#N/A,#N/A,FALSE,0;#N/A,#N/A,FALSE,0;#N/A,#N/A,FALSE,0;#N/A,#N/A,FALSE,0;#N/A,#N/A,FALSE,0;#N/A,#N/A,FALSE,0}</definedName>
    <definedName name="gdgsx" localSheetId="26" hidden="1">{#VALUE!,#N/A,FALSE,0;#N/A,#N/A,FALSE,0;#N/A,#N/A,FALSE,0;#N/A,#N/A,FALSE,0;#N/A,#N/A,FALSE,0;#N/A,#N/A,FALSE,0;#N/A,#N/A,FALSE,0;#N/A,#N/A,FALSE,0;#N/A,#N/A,FALSE,0}</definedName>
    <definedName name="gdgsx" localSheetId="1" hidden="1">{#VALUE!,#N/A,FALSE,0;#N/A,#N/A,FALSE,0;#N/A,#N/A,FALSE,0;#N/A,#N/A,FALSE,0;#N/A,#N/A,FALSE,0;#N/A,#N/A,FALSE,0;#N/A,#N/A,FALSE,0;#N/A,#N/A,FALSE,0;#N/A,#N/A,FALSE,0}</definedName>
    <definedName name="gdgsx" localSheetId="4" hidden="1">{#VALUE!,#N/A,FALSE,0;#N/A,#N/A,FALSE,0;#N/A,#N/A,FALSE,0;#N/A,#N/A,FALSE,0;#N/A,#N/A,FALSE,0;#N/A,#N/A,FALSE,0;#N/A,#N/A,FALSE,0;#N/A,#N/A,FALSE,0;#N/A,#N/A,FALSE,0}</definedName>
    <definedName name="gdgsx" localSheetId="2" hidden="1">{#VALUE!,#N/A,FALSE,0;#N/A,#N/A,FALSE,0;#N/A,#N/A,FALSE,0;#N/A,#N/A,FALSE,0;#N/A,#N/A,FALSE,0;#N/A,#N/A,FALSE,0;#N/A,#N/A,FALSE,0;#N/A,#N/A,FALSE,0;#N/A,#N/A,FALSE,0}</definedName>
    <definedName name="gdgsx" localSheetId="0" hidden="1">{#VALUE!,#N/A,FALSE,0;#N/A,#N/A,FALSE,0;#N/A,#N/A,FALSE,0;#N/A,#N/A,FALSE,0;#N/A,#N/A,FALSE,0;#N/A,#N/A,FALSE,0;#N/A,#N/A,FALSE,0;#N/A,#N/A,FALSE,0;#N/A,#N/A,FALSE,0}</definedName>
    <definedName name="gdgsx" localSheetId="6" hidden="1">{#VALUE!,#N/A,FALSE,0;#N/A,#N/A,FALSE,0;#N/A,#N/A,FALSE,0;#N/A,#N/A,FALSE,0;#N/A,#N/A,FALSE,0;#N/A,#N/A,FALSE,0;#N/A,#N/A,FALSE,0;#N/A,#N/A,FALSE,0;#N/A,#N/A,FALSE,0}</definedName>
    <definedName name="gdgsx" localSheetId="16" hidden="1">{#VALUE!,#N/A,FALSE,0;#N/A,#N/A,FALSE,0;#N/A,#N/A,FALSE,0;#N/A,#N/A,FALSE,0;#N/A,#N/A,FALSE,0;#N/A,#N/A,FALSE,0;#N/A,#N/A,FALSE,0;#N/A,#N/A,FALSE,0;#N/A,#N/A,FALSE,0}</definedName>
    <definedName name="gdgsx" hidden="1">{#VALUE!,#N/A,FALSE,0;#N/A,#N/A,FALSE,0;#N/A,#N/A,FALSE,0;#N/A,#N/A,FALSE,0;#N/A,#N/A,FALSE,0;#N/A,#N/A,FALSE,0;#N/A,#N/A,FALSE,0;#N/A,#N/A,FALSE,0;#N/A,#N/A,FALSE,0}</definedName>
    <definedName name="gds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gds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gds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gds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gds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gds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gds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gds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gds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gds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gd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GDU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DU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DU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DU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D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DU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D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D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DU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DU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D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DU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eneraciónrespaldo" hidden="1">{#N/A,#N/A,FALSE,"PXP-TOTAL Modif";"vis2",#N/A,FALSE,"PXP-AÑO";"Vis1",#N/A,FALSE,"PXP-AÑO"}</definedName>
    <definedName name="Generares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gente" localSheetId="15" hidden="1">{"FlujoGastos",#N/A,FALSE,"Base";"FlujoGastos",#N/A,FALSE,"Buzón Tren";"FlujoGastos",#N/A,FALSE,"Buzón Camión";"FlujoGastos",#N/A,FALSE,"LHD Camión";"FlujoGastos",#N/A,FALSE,"Cámara Camión"}</definedName>
    <definedName name="gente" localSheetId="25" hidden="1">{"FlujoGastos",#N/A,FALSE,"Base";"FlujoGastos",#N/A,FALSE,"Buzón Tren";"FlujoGastos",#N/A,FALSE,"Buzón Camión";"FlujoGastos",#N/A,FALSE,"LHD Camión";"FlujoGastos",#N/A,FALSE,"Cámara Camión"}</definedName>
    <definedName name="gente" localSheetId="24" hidden="1">{"FlujoGastos",#N/A,FALSE,"Base";"FlujoGastos",#N/A,FALSE,"Buzón Tren";"FlujoGastos",#N/A,FALSE,"Buzón Camión";"FlujoGastos",#N/A,FALSE,"LHD Camión";"FlujoGastos",#N/A,FALSE,"Cámara Camión"}</definedName>
    <definedName name="gente" localSheetId="26" hidden="1">{"FlujoGastos",#N/A,FALSE,"Base";"FlujoGastos",#N/A,FALSE,"Buzón Tren";"FlujoGastos",#N/A,FALSE,"Buzón Camión";"FlujoGastos",#N/A,FALSE,"LHD Camión";"FlujoGastos",#N/A,FALSE,"Cámara Camión"}</definedName>
    <definedName name="gente" localSheetId="1" hidden="1">{"FlujoGastos",#N/A,FALSE,"Base";"FlujoGastos",#N/A,FALSE,"Buzón Tren";"FlujoGastos",#N/A,FALSE,"Buzón Camión";"FlujoGastos",#N/A,FALSE,"LHD Camión";"FlujoGastos",#N/A,FALSE,"Cámara Camión"}</definedName>
    <definedName name="gente" localSheetId="4" hidden="1">{"FlujoGastos",#N/A,FALSE,"Base";"FlujoGastos",#N/A,FALSE,"Buzón Tren";"FlujoGastos",#N/A,FALSE,"Buzón Camión";"FlujoGastos",#N/A,FALSE,"LHD Camión";"FlujoGastos",#N/A,FALSE,"Cámara Camión"}</definedName>
    <definedName name="gente" localSheetId="2" hidden="1">{"FlujoGastos",#N/A,FALSE,"Base";"FlujoGastos",#N/A,FALSE,"Buzón Tren";"FlujoGastos",#N/A,FALSE,"Buzón Camión";"FlujoGastos",#N/A,FALSE,"LHD Camión";"FlujoGastos",#N/A,FALSE,"Cámara Camión"}</definedName>
    <definedName name="gente" localSheetId="0" hidden="1">{"FlujoGastos",#N/A,FALSE,"Base";"FlujoGastos",#N/A,FALSE,"Buzón Tren";"FlujoGastos",#N/A,FALSE,"Buzón Camión";"FlujoGastos",#N/A,FALSE,"LHD Camión";"FlujoGastos",#N/A,FALSE,"Cámara Camión"}</definedName>
    <definedName name="gente" localSheetId="6" hidden="1">{"FlujoGastos",#N/A,FALSE,"Base";"FlujoGastos",#N/A,FALSE,"Buzón Tren";"FlujoGastos",#N/A,FALSE,"Buzón Camión";"FlujoGastos",#N/A,FALSE,"LHD Camión";"FlujoGastos",#N/A,FALSE,"Cámara Camión"}</definedName>
    <definedName name="gente" localSheetId="16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e_1" localSheetId="15" hidden="1">{"FlujoGastos",#N/A,FALSE,"Base";"FlujoGastos",#N/A,FALSE,"Buzón Tren";"FlujoGastos",#N/A,FALSE,"Buzón Camión";"FlujoGastos",#N/A,FALSE,"LHD Camión";"FlujoGastos",#N/A,FALSE,"Cámara Camión"}</definedName>
    <definedName name="gente_1" localSheetId="25" hidden="1">{"FlujoGastos",#N/A,FALSE,"Base";"FlujoGastos",#N/A,FALSE,"Buzón Tren";"FlujoGastos",#N/A,FALSE,"Buzón Camión";"FlujoGastos",#N/A,FALSE,"LHD Camión";"FlujoGastos",#N/A,FALSE,"Cámara Camión"}</definedName>
    <definedName name="gente_1" localSheetId="24" hidden="1">{"FlujoGastos",#N/A,FALSE,"Base";"FlujoGastos",#N/A,FALSE,"Buzón Tren";"FlujoGastos",#N/A,FALSE,"Buzón Camión";"FlujoGastos",#N/A,FALSE,"LHD Camión";"FlujoGastos",#N/A,FALSE,"Cámara Camión"}</definedName>
    <definedName name="gente_1" localSheetId="26" hidden="1">{"FlujoGastos",#N/A,FALSE,"Base";"FlujoGastos",#N/A,FALSE,"Buzón Tren";"FlujoGastos",#N/A,FALSE,"Buzón Camión";"FlujoGastos",#N/A,FALSE,"LHD Camión";"FlujoGastos",#N/A,FALSE,"Cámara Camión"}</definedName>
    <definedName name="gente_1" localSheetId="1" hidden="1">{"FlujoGastos",#N/A,FALSE,"Base";"FlujoGastos",#N/A,FALSE,"Buzón Tren";"FlujoGastos",#N/A,FALSE,"Buzón Camión";"FlujoGastos",#N/A,FALSE,"LHD Camión";"FlujoGastos",#N/A,FALSE,"Cámara Camión"}</definedName>
    <definedName name="gente_1" localSheetId="4" hidden="1">{"FlujoGastos",#N/A,FALSE,"Base";"FlujoGastos",#N/A,FALSE,"Buzón Tren";"FlujoGastos",#N/A,FALSE,"Buzón Camión";"FlujoGastos",#N/A,FALSE,"LHD Camión";"FlujoGastos",#N/A,FALSE,"Cámara Camión"}</definedName>
    <definedName name="gente_1" localSheetId="2" hidden="1">{"FlujoGastos",#N/A,FALSE,"Base";"FlujoGastos",#N/A,FALSE,"Buzón Tren";"FlujoGastos",#N/A,FALSE,"Buzón Camión";"FlujoGastos",#N/A,FALSE,"LHD Camión";"FlujoGastos",#N/A,FALSE,"Cámara Camión"}</definedName>
    <definedName name="gente_1" localSheetId="0" hidden="1">{"FlujoGastos",#N/A,FALSE,"Base";"FlujoGastos",#N/A,FALSE,"Buzón Tren";"FlujoGastos",#N/A,FALSE,"Buzón Camión";"FlujoGastos",#N/A,FALSE,"LHD Camión";"FlujoGastos",#N/A,FALSE,"Cámara Camión"}</definedName>
    <definedName name="gente_1" localSheetId="6" hidden="1">{"FlujoGastos",#N/A,FALSE,"Base";"FlujoGastos",#N/A,FALSE,"Buzón Tren";"FlujoGastos",#N/A,FALSE,"Buzón Camión";"FlujoGastos",#N/A,FALSE,"LHD Camión";"FlujoGastos",#N/A,FALSE,"Cámara Camión"}</definedName>
    <definedName name="gente_1" localSheetId="16" hidden="1">{"FlujoGastos",#N/A,FALSE,"Base";"FlujoGastos",#N/A,FALSE,"Buzón Tren";"FlujoGastos",#N/A,FALSE,"Buzón Camión";"FlujoGastos",#N/A,FALSE,"LHD Camión";"FlujoGastos",#N/A,FALSE,"Cámara Camión"}</definedName>
    <definedName name="gente_1" hidden="1">{"FlujoGastos",#N/A,FALSE,"Base";"FlujoGastos",#N/A,FALSE,"Buzón Tren";"FlujoGastos",#N/A,FALSE,"Buzón Camión";"FlujoGastos",#N/A,FALSE,"LHD Camión";"FlujoGastos",#N/A,FALSE,"Cámara Camión"}</definedName>
    <definedName name="gentio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15" hidden="1">{"desarrollo",#N/A,FALSE,"Cámara Camión";"resumen",#N/A,FALSE,"Cámara Camión";"eqprod",#N/A,FALSE,"Cámara Camión"}</definedName>
    <definedName name="gerente" localSheetId="25" hidden="1">{"desarrollo",#N/A,FALSE,"Cámara Camión";"resumen",#N/A,FALSE,"Cámara Camión";"eqprod",#N/A,FALSE,"Cámara Camión"}</definedName>
    <definedName name="gerente" localSheetId="24" hidden="1">{"desarrollo",#N/A,FALSE,"Cámara Camión";"resumen",#N/A,FALSE,"Cámara Camión";"eqprod",#N/A,FALSE,"Cámara Camión"}</definedName>
    <definedName name="gerente" localSheetId="26" hidden="1">{"desarrollo",#N/A,FALSE,"Cámara Camión";"resumen",#N/A,FALSE,"Cámara Camión";"eqprod",#N/A,FALSE,"Cámara Camión"}</definedName>
    <definedName name="gerente" localSheetId="1" hidden="1">{"desarrollo",#N/A,FALSE,"Cámara Camión";"resumen",#N/A,FALSE,"Cámara Camión";"eqprod",#N/A,FALSE,"Cámara Camión"}</definedName>
    <definedName name="gerente" localSheetId="4" hidden="1">{"desarrollo",#N/A,FALSE,"Cámara Camión";"resumen",#N/A,FALSE,"Cámara Camión";"eqprod",#N/A,FALSE,"Cámara Camión"}</definedName>
    <definedName name="gerente" localSheetId="2" hidden="1">{"desarrollo",#N/A,FALSE,"Cámara Camión";"resumen",#N/A,FALSE,"Cámara Camión";"eqprod",#N/A,FALSE,"Cámara Camión"}</definedName>
    <definedName name="gerente" localSheetId="0" hidden="1">{"desarrollo",#N/A,FALSE,"Cámara Camión";"resumen",#N/A,FALSE,"Cámara Camión";"eqprod",#N/A,FALSE,"Cámara Camión"}</definedName>
    <definedName name="gerente" localSheetId="6" hidden="1">{"desarrollo",#N/A,FALSE,"Cámara Camión";"resumen",#N/A,FALSE,"Cámara Camión";"eqprod",#N/A,FALSE,"Cámara Camión"}</definedName>
    <definedName name="gerente" localSheetId="16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erente_1" localSheetId="15" hidden="1">{"desarrollo",#N/A,FALSE,"Cámara Camión";"resumen",#N/A,FALSE,"Cámara Camión";"eqprod",#N/A,FALSE,"Cámara Camión"}</definedName>
    <definedName name="gerente_1" localSheetId="25" hidden="1">{"desarrollo",#N/A,FALSE,"Cámara Camión";"resumen",#N/A,FALSE,"Cámara Camión";"eqprod",#N/A,FALSE,"Cámara Camión"}</definedName>
    <definedName name="gerente_1" localSheetId="24" hidden="1">{"desarrollo",#N/A,FALSE,"Cámara Camión";"resumen",#N/A,FALSE,"Cámara Camión";"eqprod",#N/A,FALSE,"Cámara Camión"}</definedName>
    <definedName name="gerente_1" localSheetId="26" hidden="1">{"desarrollo",#N/A,FALSE,"Cámara Camión";"resumen",#N/A,FALSE,"Cámara Camión";"eqprod",#N/A,FALSE,"Cámara Camión"}</definedName>
    <definedName name="gerente_1" localSheetId="1" hidden="1">{"desarrollo",#N/A,FALSE,"Cámara Camión";"resumen",#N/A,FALSE,"Cámara Camión";"eqprod",#N/A,FALSE,"Cámara Camión"}</definedName>
    <definedName name="gerente_1" localSheetId="4" hidden="1">{"desarrollo",#N/A,FALSE,"Cámara Camión";"resumen",#N/A,FALSE,"Cámara Camión";"eqprod",#N/A,FALSE,"Cámara Camión"}</definedName>
    <definedName name="gerente_1" localSheetId="2" hidden="1">{"desarrollo",#N/A,FALSE,"Cámara Camión";"resumen",#N/A,FALSE,"Cámara Camión";"eqprod",#N/A,FALSE,"Cámara Camión"}</definedName>
    <definedName name="gerente_1" localSheetId="0" hidden="1">{"desarrollo",#N/A,FALSE,"Cámara Camión";"resumen",#N/A,FALSE,"Cámara Camión";"eqprod",#N/A,FALSE,"Cámara Camión"}</definedName>
    <definedName name="gerente_1" localSheetId="6" hidden="1">{"desarrollo",#N/A,FALSE,"Cámara Camión";"resumen",#N/A,FALSE,"Cámara Camión";"eqprod",#N/A,FALSE,"Cámara Camión"}</definedName>
    <definedName name="gerente_1" localSheetId="16" hidden="1">{"desarrollo",#N/A,FALSE,"Cámara Camión";"resumen",#N/A,FALSE,"Cámara Camión";"eqprod",#N/A,FALSE,"Cámara Camión"}</definedName>
    <definedName name="gerente_1" hidden="1">{"desarrollo",#N/A,FALSE,"Cámara Camión";"resumen",#N/A,FALSE,"Cámara Camión";"eqprod",#N/A,FALSE,"Cámara Camión"}</definedName>
    <definedName name="GF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F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F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F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F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fgfdgfd" hidden="1">{#N/A,#N/A,FALSE,"Total_OC015";#N/A,#N/A,FALSE,"ADMIN";#N/A,#N/A,FALSE,"PROCES";#N/A,#N/A,FALSE,"mecan";#N/A,#N/A,FALSE,"civil";#N/A,#N/A,FALSE,"CAÑER";#N/A,#N/A,FALSE,"ELEC";#N/A,#N/A,FALSE,"INSTR"}</definedName>
    <definedName name="GFGFGGG" localSheetId="15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5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4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6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4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6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6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HFDGH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FHFDGH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FHFDGH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FHFDGH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FHFDG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FHFDG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FHFDG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FHFDG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FHFDG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FHFDGH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FHFDG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fjhgjdghj" hidden="1">{#N/A,#N/A,FALSE,"Total_OC015";#N/A,#N/A,FALSE,"ADMIN";#N/A,#N/A,FALSE,"PROCES";#N/A,#N/A,FALSE,"mecan";#N/A,#N/A,FALSE,"civil";#N/A,#N/A,FALSE,"CAÑER";#N/A,#N/A,FALSE,"ELEC";#N/A,#N/A,FALSE,"INSTR"}</definedName>
    <definedName name="GFXBHGH" localSheetId="15" hidden="1">{"CI+GG(BASE)",#N/A,FALSE,"CI+GG(BASE)";"GG",#N/A,FALSE,"CI+GG(BASE)";"CI",#N/A,FALSE,"CI+GG(BASE)"}</definedName>
    <definedName name="GFXBHGH" localSheetId="25" hidden="1">{"CI+GG(BASE)",#N/A,FALSE,"CI+GG(BASE)";"GG",#N/A,FALSE,"CI+GG(BASE)";"CI",#N/A,FALSE,"CI+GG(BASE)"}</definedName>
    <definedName name="GFXBHGH" localSheetId="24" hidden="1">{"CI+GG(BASE)",#N/A,FALSE,"CI+GG(BASE)";"GG",#N/A,FALSE,"CI+GG(BASE)";"CI",#N/A,FALSE,"CI+GG(BASE)"}</definedName>
    <definedName name="GFXBHGH" localSheetId="26" hidden="1">{"CI+GG(BASE)",#N/A,FALSE,"CI+GG(BASE)";"GG",#N/A,FALSE,"CI+GG(BASE)";"CI",#N/A,FALSE,"CI+GG(BASE)"}</definedName>
    <definedName name="GFXBHGH" localSheetId="1" hidden="1">{"CI+GG(BASE)",#N/A,FALSE,"CI+GG(BASE)";"GG",#N/A,FALSE,"CI+GG(BASE)";"CI",#N/A,FALSE,"CI+GG(BASE)"}</definedName>
    <definedName name="GFXBHGH" localSheetId="4" hidden="1">{"CI+GG(BASE)",#N/A,FALSE,"CI+GG(BASE)";"GG",#N/A,FALSE,"CI+GG(BASE)";"CI",#N/A,FALSE,"CI+GG(BASE)"}</definedName>
    <definedName name="GFXBHGH" localSheetId="2" hidden="1">{"CI+GG(BASE)",#N/A,FALSE,"CI+GG(BASE)";"GG",#N/A,FALSE,"CI+GG(BASE)";"CI",#N/A,FALSE,"CI+GG(BASE)"}</definedName>
    <definedName name="GFXBHGH" localSheetId="0" hidden="1">{"CI+GG(BASE)",#N/A,FALSE,"CI+GG(BASE)";"GG",#N/A,FALSE,"CI+GG(BASE)";"CI",#N/A,FALSE,"CI+GG(BASE)"}</definedName>
    <definedName name="GFXBHGH" localSheetId="6" hidden="1">{"CI+GG(BASE)",#N/A,FALSE,"CI+GG(BASE)";"GG",#N/A,FALSE,"CI+GG(BASE)";"CI",#N/A,FALSE,"CI+GG(BASE)"}</definedName>
    <definedName name="GFXBHGH" localSheetId="16" hidden="1">{"CI+GG(BASE)",#N/A,FALSE,"CI+GG(BASE)";"GG",#N/A,FALSE,"CI+GG(BASE)";"CI",#N/A,FALSE,"CI+GG(BASE)"}</definedName>
    <definedName name="GFXBHGH" hidden="1">{"CI+GG(BASE)",#N/A,FALSE,"CI+GG(BASE)";"GG",#N/A,FALSE,"CI+GG(BASE)";"CI",#N/A,FALSE,"CI+GG(BASE)"}</definedName>
    <definedName name="gg" localSheetId="15" hidden="1">{#N/A,#N/A,FALSE,"Total_OC015";#N/A,#N/A,FALSE,"ADMIN";#N/A,#N/A,FALSE,"PROCES";#N/A,#N/A,FALSE,"mecan";#N/A,#N/A,FALSE,"civil";#N/A,#N/A,FALSE,"CAÑER";#N/A,#N/A,FALSE,"ELEC";#N/A,#N/A,FALSE,"INSTR"}</definedName>
    <definedName name="gg" localSheetId="25" hidden="1">{#N/A,#N/A,FALSE,"Total_OC015";#N/A,#N/A,FALSE,"ADMIN";#N/A,#N/A,FALSE,"PROCES";#N/A,#N/A,FALSE,"mecan";#N/A,#N/A,FALSE,"civil";#N/A,#N/A,FALSE,"CAÑER";#N/A,#N/A,FALSE,"ELEC";#N/A,#N/A,FALSE,"INSTR"}</definedName>
    <definedName name="gg" localSheetId="24" hidden="1">{#N/A,#N/A,FALSE,"Total_OC015";#N/A,#N/A,FALSE,"ADMIN";#N/A,#N/A,FALSE,"PROCES";#N/A,#N/A,FALSE,"mecan";#N/A,#N/A,FALSE,"civil";#N/A,#N/A,FALSE,"CAÑER";#N/A,#N/A,FALSE,"ELEC";#N/A,#N/A,FALSE,"INSTR"}</definedName>
    <definedName name="gg" localSheetId="26" hidden="1">{#N/A,#N/A,FALSE,"Total_OC015";#N/A,#N/A,FALSE,"ADMIN";#N/A,#N/A,FALSE,"PROCES";#N/A,#N/A,FALSE,"mecan";#N/A,#N/A,FALSE,"civil";#N/A,#N/A,FALSE,"CAÑER";#N/A,#N/A,FALSE,"ELEC";#N/A,#N/A,FALSE,"INSTR"}</definedName>
    <definedName name="gg" localSheetId="1" hidden="1">{#N/A,#N/A,FALSE,"Total_OC015";#N/A,#N/A,FALSE,"ADMIN";#N/A,#N/A,FALSE,"PROCES";#N/A,#N/A,FALSE,"mecan";#N/A,#N/A,FALSE,"civil";#N/A,#N/A,FALSE,"CAÑER";#N/A,#N/A,FALSE,"ELEC";#N/A,#N/A,FALSE,"INSTR"}</definedName>
    <definedName name="gg" localSheetId="4" hidden="1">{#N/A,#N/A,FALSE,"Total_OC015";#N/A,#N/A,FALSE,"ADMIN";#N/A,#N/A,FALSE,"PROCES";#N/A,#N/A,FALSE,"mecan";#N/A,#N/A,FALSE,"civil";#N/A,#N/A,FALSE,"CAÑER";#N/A,#N/A,FALSE,"ELEC";#N/A,#N/A,FALSE,"INSTR"}</definedName>
    <definedName name="gg" localSheetId="2" hidden="1">{#N/A,#N/A,FALSE,"Total_OC015";#N/A,#N/A,FALSE,"ADMIN";#N/A,#N/A,FALSE,"PROCES";#N/A,#N/A,FALSE,"mecan";#N/A,#N/A,FALSE,"civil";#N/A,#N/A,FALSE,"CAÑER";#N/A,#N/A,FALSE,"ELEC";#N/A,#N/A,FALSE,"INSTR"}</definedName>
    <definedName name="gg" localSheetId="0" hidden="1">{"Graf_Carga Trab",#N/A,FALSE,"Grafi_Carga Trab";"Graf_Venta Flujo",#N/A,FALSE,"Grafi_Carga Trab"}</definedName>
    <definedName name="gg" localSheetId="6" hidden="1">{#N/A,#N/A,FALSE,"Total_OC015";#N/A,#N/A,FALSE,"ADMIN";#N/A,#N/A,FALSE,"PROCES";#N/A,#N/A,FALSE,"mecan";#N/A,#N/A,FALSE,"civil";#N/A,#N/A,FALSE,"CAÑER";#N/A,#N/A,FALSE,"ELEC";#N/A,#N/A,FALSE,"INSTR"}</definedName>
    <definedName name="gg" localSheetId="16" hidden="1">{#N/A,#N/A,FALSE,"Total_OC015";#N/A,#N/A,FALSE,"ADMIN";#N/A,#N/A,FALSE,"PROCES";#N/A,#N/A,FALSE,"mecan";#N/A,#N/A,FALSE,"civil";#N/A,#N/A,FALSE,"CAÑER";#N/A,#N/A,FALSE,"ELEC";#N/A,#N/A,FALSE,"INSTR"}</definedName>
    <definedName name="gg" hidden="1">{#N/A,#N/A,FALSE,"Total_OC015";#N/A,#N/A,FALSE,"ADMIN";#N/A,#N/A,FALSE,"PROCES";#N/A,#N/A,FALSE,"mecan";#N/A,#N/A,FALSE,"civil";#N/A,#N/A,FALSE,"CAÑER";#N/A,#N/A,FALSE,"ELEC";#N/A,#N/A,FALSE,"INSTR"}</definedName>
    <definedName name="gg_1" localSheetId="15" hidden="1">{#N/A,#N/A,FALSE,"Total_OC015";#N/A,#N/A,FALSE,"ADMIN";#N/A,#N/A,FALSE,"PROCES";#N/A,#N/A,FALSE,"mecan";#N/A,#N/A,FALSE,"civil";#N/A,#N/A,FALSE,"CAÑER";#N/A,#N/A,FALSE,"ELEC";#N/A,#N/A,FALSE,"INSTR"}</definedName>
    <definedName name="gg_1" localSheetId="25" hidden="1">{#N/A,#N/A,FALSE,"Total_OC015";#N/A,#N/A,FALSE,"ADMIN";#N/A,#N/A,FALSE,"PROCES";#N/A,#N/A,FALSE,"mecan";#N/A,#N/A,FALSE,"civil";#N/A,#N/A,FALSE,"CAÑER";#N/A,#N/A,FALSE,"ELEC";#N/A,#N/A,FALSE,"INSTR"}</definedName>
    <definedName name="gg_1" localSheetId="24" hidden="1">{#N/A,#N/A,FALSE,"Total_OC015";#N/A,#N/A,FALSE,"ADMIN";#N/A,#N/A,FALSE,"PROCES";#N/A,#N/A,FALSE,"mecan";#N/A,#N/A,FALSE,"civil";#N/A,#N/A,FALSE,"CAÑER";#N/A,#N/A,FALSE,"ELEC";#N/A,#N/A,FALSE,"INSTR"}</definedName>
    <definedName name="gg_1" localSheetId="26" hidden="1">{#N/A,#N/A,FALSE,"Total_OC015";#N/A,#N/A,FALSE,"ADMIN";#N/A,#N/A,FALSE,"PROCES";#N/A,#N/A,FALSE,"mecan";#N/A,#N/A,FALSE,"civil";#N/A,#N/A,FALSE,"CAÑER";#N/A,#N/A,FALSE,"ELEC";#N/A,#N/A,FALSE,"INSTR"}</definedName>
    <definedName name="gg_1" localSheetId="1" hidden="1">{#N/A,#N/A,FALSE,"Total_OC015";#N/A,#N/A,FALSE,"ADMIN";#N/A,#N/A,FALSE,"PROCES";#N/A,#N/A,FALSE,"mecan";#N/A,#N/A,FALSE,"civil";#N/A,#N/A,FALSE,"CAÑER";#N/A,#N/A,FALSE,"ELEC";#N/A,#N/A,FALSE,"INSTR"}</definedName>
    <definedName name="gg_1" localSheetId="4" hidden="1">{#N/A,#N/A,FALSE,"Total_OC015";#N/A,#N/A,FALSE,"ADMIN";#N/A,#N/A,FALSE,"PROCES";#N/A,#N/A,FALSE,"mecan";#N/A,#N/A,FALSE,"civil";#N/A,#N/A,FALSE,"CAÑER";#N/A,#N/A,FALSE,"ELEC";#N/A,#N/A,FALSE,"INSTR"}</definedName>
    <definedName name="gg_1" localSheetId="2" hidden="1">{#N/A,#N/A,FALSE,"Total_OC015";#N/A,#N/A,FALSE,"ADMIN";#N/A,#N/A,FALSE,"PROCES";#N/A,#N/A,FALSE,"mecan";#N/A,#N/A,FALSE,"civil";#N/A,#N/A,FALSE,"CAÑER";#N/A,#N/A,FALSE,"ELEC";#N/A,#N/A,FALSE,"INSTR"}</definedName>
    <definedName name="gg_1" localSheetId="0" hidden="1">{#N/A,#N/A,FALSE,"Total_OC015";#N/A,#N/A,FALSE,"ADMIN";#N/A,#N/A,FALSE,"PROCES";#N/A,#N/A,FALSE,"mecan";#N/A,#N/A,FALSE,"civil";#N/A,#N/A,FALSE,"CAÑER";#N/A,#N/A,FALSE,"ELEC";#N/A,#N/A,FALSE,"INSTR"}</definedName>
    <definedName name="gg_1" localSheetId="6" hidden="1">{#N/A,#N/A,FALSE,"Total_OC015";#N/A,#N/A,FALSE,"ADMIN";#N/A,#N/A,FALSE,"PROCES";#N/A,#N/A,FALSE,"mecan";#N/A,#N/A,FALSE,"civil";#N/A,#N/A,FALSE,"CAÑER";#N/A,#N/A,FALSE,"ELEC";#N/A,#N/A,FALSE,"INSTR"}</definedName>
    <definedName name="gg_1" localSheetId="16" hidden="1">{#N/A,#N/A,FALSE,"Total_OC015";#N/A,#N/A,FALSE,"ADMIN";#N/A,#N/A,FALSE,"PROCES";#N/A,#N/A,FALSE,"mecan";#N/A,#N/A,FALSE,"civil";#N/A,#N/A,FALSE,"CAÑER";#N/A,#N/A,FALSE,"ELEC";#N/A,#N/A,FALSE,"INSTR"}</definedName>
    <definedName name="gg_1" hidden="1">{#N/A,#N/A,FALSE,"Total_OC015";#N/A,#N/A,FALSE,"ADMIN";#N/A,#N/A,FALSE,"PROCES";#N/A,#N/A,FALSE,"mecan";#N/A,#N/A,FALSE,"civil";#N/A,#N/A,FALSE,"CAÑER";#N/A,#N/A,FALSE,"ELEC";#N/A,#N/A,FALSE,"INSTR"}</definedName>
    <definedName name="ggfgfdgd" localSheetId="15" hidden="1">{"'Hoja3'!$F$5"}</definedName>
    <definedName name="ggfgfdgd" localSheetId="25" hidden="1">{"'Hoja3'!$F$5"}</definedName>
    <definedName name="ggfgfdgd" localSheetId="24" hidden="1">{"'Hoja3'!$F$5"}</definedName>
    <definedName name="ggfgfdgd" localSheetId="26" hidden="1">{"'Hoja3'!$F$5"}</definedName>
    <definedName name="ggfgfdgd" localSheetId="1" hidden="1">{"'Hoja3'!$F$5"}</definedName>
    <definedName name="ggfgfdgd" localSheetId="4" hidden="1">{"'Hoja3'!$F$5"}</definedName>
    <definedName name="ggfgfdgd" localSheetId="2" hidden="1">{"'Hoja3'!$F$5"}</definedName>
    <definedName name="ggfgfdgd" localSheetId="0" hidden="1">{"'Hoja3'!$F$5"}</definedName>
    <definedName name="ggfgfdgd" localSheetId="6" hidden="1">{"'Hoja3'!$F$5"}</definedName>
    <definedName name="ggfgfdgd" localSheetId="16" hidden="1">{"'Hoja3'!$F$5"}</definedName>
    <definedName name="ggfgfdgd" hidden="1">{"'Hoja3'!$F$5"}</definedName>
    <definedName name="ggfgt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g" localSheetId="15" hidden="1">{#N/A,#N/A,TRUE,"Est. de Fact.";#N/A,#N/A,TRUE,"Capitulo 19";#N/A,#N/A,TRUE,"Proyecto P855"}</definedName>
    <definedName name="gggg" localSheetId="25" hidden="1">{#N/A,#N/A,TRUE,"Est. de Fact.";#N/A,#N/A,TRUE,"Capitulo 19";#N/A,#N/A,TRUE,"Proyecto P855"}</definedName>
    <definedName name="gggg" localSheetId="24" hidden="1">{#N/A,#N/A,TRUE,"Est. de Fact.";#N/A,#N/A,TRUE,"Capitulo 19";#N/A,#N/A,TRUE,"Proyecto P855"}</definedName>
    <definedName name="gggg" localSheetId="26" hidden="1">{#N/A,#N/A,TRUE,"Est. de Fact.";#N/A,#N/A,TRUE,"Capitulo 19";#N/A,#N/A,TRUE,"Proyecto P855"}</definedName>
    <definedName name="gggg" localSheetId="1" hidden="1">{#N/A,#N/A,TRUE,"Est. de Fact.";#N/A,#N/A,TRUE,"Capitulo 19";#N/A,#N/A,TRUE,"Proyecto P855"}</definedName>
    <definedName name="gggg" localSheetId="4" hidden="1">{#N/A,#N/A,TRUE,"Est. de Fact.";#N/A,#N/A,TRUE,"Capitulo 19";#N/A,#N/A,TRUE,"Proyecto P855"}</definedName>
    <definedName name="gggg" localSheetId="2" hidden="1">{#N/A,#N/A,TRUE,"Est. de Fact.";#N/A,#N/A,TRUE,"Capitulo 19";#N/A,#N/A,TRUE,"Proyecto P855"}</definedName>
    <definedName name="gggg" localSheetId="0" hidden="1">{#N/A,#N/A,TRUE,"Est. de Fact.";#N/A,#N/A,TRUE,"Capitulo 19";#N/A,#N/A,TRUE,"Proyecto P855"}</definedName>
    <definedName name="gggg" localSheetId="6" hidden="1">{#N/A,#N/A,TRUE,"Est. de Fact.";#N/A,#N/A,TRUE,"Capitulo 19";#N/A,#N/A,TRUE,"Proyecto P855"}</definedName>
    <definedName name="gggg" localSheetId="16" hidden="1">{#N/A,#N/A,TRUE,"Est. de Fact.";#N/A,#N/A,TRUE,"Capitulo 19";#N/A,#N/A,TRUE,"Proyecto P855"}</definedName>
    <definedName name="gggg" hidden="1">{#N/A,#N/A,TRUE,"Est. de Fact.";#N/A,#N/A,TRUE,"Capitulo 19";#N/A,#N/A,TRUE,"Proyecto P855"}</definedName>
    <definedName name="gggg_1" hidden="1">{#N/A,#N/A,TRUE,"Est. de Fact.";#N/A,#N/A,TRUE,"Capitulo 19";#N/A,#N/A,TRUE,"Proyecto P855"}</definedName>
    <definedName name="ggggg" localSheetId="15" hidden="1">{#N/A,#N/A,TRUE,"Est. de Fact.";#N/A,#N/A,TRUE,"Capitulo 19";#N/A,#N/A,TRUE,"Proyecto P855"}</definedName>
    <definedName name="ggggg" localSheetId="25" hidden="1">{#N/A,#N/A,TRUE,"Est. de Fact.";#N/A,#N/A,TRUE,"Capitulo 19";#N/A,#N/A,TRUE,"Proyecto P855"}</definedName>
    <definedName name="ggggg" localSheetId="24" hidden="1">{#N/A,#N/A,TRUE,"Est. de Fact.";#N/A,#N/A,TRUE,"Capitulo 19";#N/A,#N/A,TRUE,"Proyecto P855"}</definedName>
    <definedName name="ggggg" localSheetId="26" hidden="1">{#N/A,#N/A,TRUE,"Est. de Fact.";#N/A,#N/A,TRUE,"Capitulo 19";#N/A,#N/A,TRUE,"Proyecto P855"}</definedName>
    <definedName name="ggggg" localSheetId="1" hidden="1">{#N/A,#N/A,TRUE,"Est. de Fact.";#N/A,#N/A,TRUE,"Capitulo 19";#N/A,#N/A,TRUE,"Proyecto P855"}</definedName>
    <definedName name="ggggg" localSheetId="4" hidden="1">{#N/A,#N/A,TRUE,"Est. de Fact.";#N/A,#N/A,TRUE,"Capitulo 19";#N/A,#N/A,TRUE,"Proyecto P855"}</definedName>
    <definedName name="ggggg" localSheetId="2" hidden="1">{#N/A,#N/A,TRUE,"Est. de Fact.";#N/A,#N/A,TRUE,"Capitulo 19";#N/A,#N/A,TRUE,"Proyecto P855"}</definedName>
    <definedName name="ggggg" localSheetId="0" hidden="1">#REF!</definedName>
    <definedName name="ggggg" localSheetId="6" hidden="1">{#N/A,#N/A,TRUE,"Est. de Fact.";#N/A,#N/A,TRUE,"Capitulo 19";#N/A,#N/A,TRUE,"Proyecto P855"}</definedName>
    <definedName name="ggggg" localSheetId="16" hidden="1">{#N/A,#N/A,TRUE,"Est. de Fact.";#N/A,#N/A,TRUE,"Capitulo 19";#N/A,#N/A,TRUE,"Proyecto P855"}</definedName>
    <definedName name="ggggg" hidden="1">{#N/A,#N/A,TRUE,"Est. de Fact.";#N/A,#N/A,TRUE,"Capitulo 19";#N/A,#N/A,TRUE,"Proyecto P855"}</definedName>
    <definedName name="ggggg_1" hidden="1">{#N/A,#N/A,TRUE,"Est. de Fact.";#N/A,#N/A,TRUE,"Capitulo 19";#N/A,#N/A,TRUE,"Proyecto P855"}</definedName>
    <definedName name="gggggg" localSheetId="15" hidden="1">{#N/A,#N/A,FALSE,"Total_OC015";#N/A,#N/A,FALSE,"ADMIN";#N/A,#N/A,FALSE,"PROCES";#N/A,#N/A,FALSE,"mecan";#N/A,#N/A,FALSE,"civil";#N/A,#N/A,FALSE,"CAÑER";#N/A,#N/A,FALSE,"ELEC";#N/A,#N/A,FALSE,"INSTR"}</definedName>
    <definedName name="gggggg" localSheetId="25" hidden="1">{#N/A,#N/A,FALSE,"Total_OC015";#N/A,#N/A,FALSE,"ADMIN";#N/A,#N/A,FALSE,"PROCES";#N/A,#N/A,FALSE,"mecan";#N/A,#N/A,FALSE,"civil";#N/A,#N/A,FALSE,"CAÑER";#N/A,#N/A,FALSE,"ELEC";#N/A,#N/A,FALSE,"INSTR"}</definedName>
    <definedName name="gggggg" localSheetId="24" hidden="1">{#N/A,#N/A,FALSE,"Total_OC015";#N/A,#N/A,FALSE,"ADMIN";#N/A,#N/A,FALSE,"PROCES";#N/A,#N/A,FALSE,"mecan";#N/A,#N/A,FALSE,"civil";#N/A,#N/A,FALSE,"CAÑER";#N/A,#N/A,FALSE,"ELEC";#N/A,#N/A,FALSE,"INSTR"}</definedName>
    <definedName name="gggggg" localSheetId="26" hidden="1">{#N/A,#N/A,FALSE,"Total_OC015";#N/A,#N/A,FALSE,"ADMIN";#N/A,#N/A,FALSE,"PROCES";#N/A,#N/A,FALSE,"mecan";#N/A,#N/A,FALSE,"civil";#N/A,#N/A,FALSE,"CAÑER";#N/A,#N/A,FALSE,"ELEC";#N/A,#N/A,FALSE,"INSTR"}</definedName>
    <definedName name="gggggg" localSheetId="1" hidden="1">{#N/A,#N/A,FALSE,"Total_OC015";#N/A,#N/A,FALSE,"ADMIN";#N/A,#N/A,FALSE,"PROCES";#N/A,#N/A,FALSE,"mecan";#N/A,#N/A,FALSE,"civil";#N/A,#N/A,FALSE,"CAÑER";#N/A,#N/A,FALSE,"ELEC";#N/A,#N/A,FALSE,"INSTR"}</definedName>
    <definedName name="gggggg" localSheetId="4" hidden="1">{#N/A,#N/A,FALSE,"Total_OC015";#N/A,#N/A,FALSE,"ADMIN";#N/A,#N/A,FALSE,"PROCES";#N/A,#N/A,FALSE,"mecan";#N/A,#N/A,FALSE,"civil";#N/A,#N/A,FALSE,"CAÑER";#N/A,#N/A,FALSE,"ELEC";#N/A,#N/A,FALSE,"INSTR"}</definedName>
    <definedName name="gggggg" localSheetId="2" hidden="1">{#N/A,#N/A,FALSE,"Total_OC015";#N/A,#N/A,FALSE,"ADMIN";#N/A,#N/A,FALSE,"PROCES";#N/A,#N/A,FALSE,"mecan";#N/A,#N/A,FALSE,"civil";#N/A,#N/A,FALSE,"CAÑER";#N/A,#N/A,FALSE,"ELEC";#N/A,#N/A,FALSE,"INSTR"}</definedName>
    <definedName name="gggggg" localSheetId="0" hidden="1">{#N/A,#N/A,FALSE,"Total_OC015";#N/A,#N/A,FALSE,"ADMIN";#N/A,#N/A,FALSE,"PROCES";#N/A,#N/A,FALSE,"mecan";#N/A,#N/A,FALSE,"civil";#N/A,#N/A,FALSE,"CAÑER";#N/A,#N/A,FALSE,"ELEC";#N/A,#N/A,FALSE,"INSTR"}</definedName>
    <definedName name="gggggg" localSheetId="6" hidden="1">{#N/A,#N/A,FALSE,"Total_OC015";#N/A,#N/A,FALSE,"ADMIN";#N/A,#N/A,FALSE,"PROCES";#N/A,#N/A,FALSE,"mecan";#N/A,#N/A,FALSE,"civil";#N/A,#N/A,FALSE,"CAÑER";#N/A,#N/A,FALSE,"ELEC";#N/A,#N/A,FALSE,"INSTR"}</definedName>
    <definedName name="gggggg" localSheetId="16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_1" hidden="1">{#N/A,#N/A,FALSE,"Total_OC015";#N/A,#N/A,FALSE,"ADMIN";#N/A,#N/A,FALSE,"PROCES";#N/A,#N/A,FALSE,"mecan";#N/A,#N/A,FALSE,"civil";#N/A,#N/A,FALSE,"CAÑER";#N/A,#N/A,FALSE,"ELEC";#N/A,#N/A,FALSE,"INSTR"}</definedName>
    <definedName name="GGGGGGGG" hidden="1">{#N/A,#N/A,TRUE,"Costos_Subg_Hid"}</definedName>
    <definedName name="GGGGGGGG_1" hidden="1">{#N/A,#N/A,TRUE,"Costos_Subg_Hid"}</definedName>
    <definedName name="gh" localSheetId="15" hidden="1">{"CI+GG(BASE)",#N/A,FALSE,"CI+GG(BASE)";"GG",#N/A,FALSE,"CI+GG(BASE)";"CI",#N/A,FALSE,"CI+GG(BASE)"}</definedName>
    <definedName name="gh" localSheetId="25" hidden="1">{"CI+GG(BASE)",#N/A,FALSE,"CI+GG(BASE)";"GG",#N/A,FALSE,"CI+GG(BASE)";"CI",#N/A,FALSE,"CI+GG(BASE)"}</definedName>
    <definedName name="gh" localSheetId="24" hidden="1">{"CI+GG(BASE)",#N/A,FALSE,"CI+GG(BASE)";"GG",#N/A,FALSE,"CI+GG(BASE)";"CI",#N/A,FALSE,"CI+GG(BASE)"}</definedName>
    <definedName name="gh" localSheetId="26" hidden="1">{"CI+GG(BASE)",#N/A,FALSE,"CI+GG(BASE)";"GG",#N/A,FALSE,"CI+GG(BASE)";"CI",#N/A,FALSE,"CI+GG(BASE)"}</definedName>
    <definedName name="gh" localSheetId="1" hidden="1">{"CI+GG(BASE)",#N/A,FALSE,"CI+GG(BASE)";"GG",#N/A,FALSE,"CI+GG(BASE)";"CI",#N/A,FALSE,"CI+GG(BASE)"}</definedName>
    <definedName name="gh" localSheetId="4" hidden="1">{"CI+GG(BASE)",#N/A,FALSE,"CI+GG(BASE)";"GG",#N/A,FALSE,"CI+GG(BASE)";"CI",#N/A,FALSE,"CI+GG(BASE)"}</definedName>
    <definedName name="gh" localSheetId="2" hidden="1">{"CI+GG(BASE)",#N/A,FALSE,"CI+GG(BASE)";"GG",#N/A,FALSE,"CI+GG(BASE)";"CI",#N/A,FALSE,"CI+GG(BASE)"}</definedName>
    <definedName name="gh" localSheetId="0" hidden="1">{"CI+GG(BASE)",#N/A,FALSE,"CI+GG(BASE)";"GG",#N/A,FALSE,"CI+GG(BASE)";"CI",#N/A,FALSE,"CI+GG(BASE)"}</definedName>
    <definedName name="gh" localSheetId="6" hidden="1">{"CI+GG(BASE)",#N/A,FALSE,"CI+GG(BASE)";"GG",#N/A,FALSE,"CI+GG(BASE)";"CI",#N/A,FALSE,"CI+GG(BASE)"}</definedName>
    <definedName name="gh" localSheetId="16" hidden="1">{"CI+GG(BASE)",#N/A,FALSE,"CI+GG(BASE)";"GG",#N/A,FALSE,"CI+GG(BASE)";"CI",#N/A,FALSE,"CI+GG(BASE)"}</definedName>
    <definedName name="gh" hidden="1">{"CI+GG(BASE)",#N/A,FALSE,"CI+GG(BASE)";"GG",#N/A,FALSE,"CI+GG(BASE)";"CI",#N/A,FALSE,"CI+GG(BASE)"}</definedName>
    <definedName name="gh_1" localSheetId="15" hidden="1">{"CI+GG(BASE)",#N/A,FALSE,"CI+GG(BASE)";"GG",#N/A,FALSE,"CI+GG(BASE)";"CI",#N/A,FALSE,"CI+GG(BASE)"}</definedName>
    <definedName name="gh_1" localSheetId="25" hidden="1">{"CI+GG(BASE)",#N/A,FALSE,"CI+GG(BASE)";"GG",#N/A,FALSE,"CI+GG(BASE)";"CI",#N/A,FALSE,"CI+GG(BASE)"}</definedName>
    <definedName name="gh_1" localSheetId="24" hidden="1">{"CI+GG(BASE)",#N/A,FALSE,"CI+GG(BASE)";"GG",#N/A,FALSE,"CI+GG(BASE)";"CI",#N/A,FALSE,"CI+GG(BASE)"}</definedName>
    <definedName name="gh_1" localSheetId="26" hidden="1">{"CI+GG(BASE)",#N/A,FALSE,"CI+GG(BASE)";"GG",#N/A,FALSE,"CI+GG(BASE)";"CI",#N/A,FALSE,"CI+GG(BASE)"}</definedName>
    <definedName name="gh_1" localSheetId="1" hidden="1">{"CI+GG(BASE)",#N/A,FALSE,"CI+GG(BASE)";"GG",#N/A,FALSE,"CI+GG(BASE)";"CI",#N/A,FALSE,"CI+GG(BASE)"}</definedName>
    <definedName name="gh_1" localSheetId="4" hidden="1">{"CI+GG(BASE)",#N/A,FALSE,"CI+GG(BASE)";"GG",#N/A,FALSE,"CI+GG(BASE)";"CI",#N/A,FALSE,"CI+GG(BASE)"}</definedName>
    <definedName name="gh_1" localSheetId="2" hidden="1">{"CI+GG(BASE)",#N/A,FALSE,"CI+GG(BASE)";"GG",#N/A,FALSE,"CI+GG(BASE)";"CI",#N/A,FALSE,"CI+GG(BASE)"}</definedName>
    <definedName name="gh_1" localSheetId="0" hidden="1">{"CI+GG(BASE)",#N/A,FALSE,"CI+GG(BASE)";"GG",#N/A,FALSE,"CI+GG(BASE)";"CI",#N/A,FALSE,"CI+GG(BASE)"}</definedName>
    <definedName name="gh_1" localSheetId="6" hidden="1">{"CI+GG(BASE)",#N/A,FALSE,"CI+GG(BASE)";"GG",#N/A,FALSE,"CI+GG(BASE)";"CI",#N/A,FALSE,"CI+GG(BASE)"}</definedName>
    <definedName name="gh_1" localSheetId="16" hidden="1">{"CI+GG(BASE)",#N/A,FALSE,"CI+GG(BASE)";"GG",#N/A,FALSE,"CI+GG(BASE)";"CI",#N/A,FALSE,"CI+GG(BASE)"}</definedName>
    <definedName name="gh_1" hidden="1">{"CI+GG(BASE)",#N/A,FALSE,"CI+GG(BASE)";"GG",#N/A,FALSE,"CI+GG(BASE)";"CI",#N/A,FALSE,"CI+GG(BASE)"}</definedName>
    <definedName name="GHFGH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HFGH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HFGH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HFGH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HFGH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HFGH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HFGH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HFG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HFGH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HFGH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HFG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hgijuu" localSheetId="1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4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6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4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6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6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JGFJ" localSheetId="15" hidden="1">{"CI+GG(BASE)",#N/A,FALSE,"CI+GG(BASE)";"GG",#N/A,FALSE,"CI+GG(BASE)";"CI",#N/A,FALSE,"CI+GG(BASE)"}</definedName>
    <definedName name="GHJGFJ" localSheetId="25" hidden="1">{"CI+GG(BASE)",#N/A,FALSE,"CI+GG(BASE)";"GG",#N/A,FALSE,"CI+GG(BASE)";"CI",#N/A,FALSE,"CI+GG(BASE)"}</definedName>
    <definedName name="GHJGFJ" localSheetId="24" hidden="1">{"CI+GG(BASE)",#N/A,FALSE,"CI+GG(BASE)";"GG",#N/A,FALSE,"CI+GG(BASE)";"CI",#N/A,FALSE,"CI+GG(BASE)"}</definedName>
    <definedName name="GHJGFJ" localSheetId="26" hidden="1">{"CI+GG(BASE)",#N/A,FALSE,"CI+GG(BASE)";"GG",#N/A,FALSE,"CI+GG(BASE)";"CI",#N/A,FALSE,"CI+GG(BASE)"}</definedName>
    <definedName name="GHJGFJ" localSheetId="1" hidden="1">{"CI+GG(BASE)",#N/A,FALSE,"CI+GG(BASE)";"GG",#N/A,FALSE,"CI+GG(BASE)";"CI",#N/A,FALSE,"CI+GG(BASE)"}</definedName>
    <definedName name="GHJGFJ" localSheetId="4" hidden="1">{"CI+GG(BASE)",#N/A,FALSE,"CI+GG(BASE)";"GG",#N/A,FALSE,"CI+GG(BASE)";"CI",#N/A,FALSE,"CI+GG(BASE)"}</definedName>
    <definedName name="GHJGFJ" localSheetId="2" hidden="1">{"CI+GG(BASE)",#N/A,FALSE,"CI+GG(BASE)";"GG",#N/A,FALSE,"CI+GG(BASE)";"CI",#N/A,FALSE,"CI+GG(BASE)"}</definedName>
    <definedName name="GHJGFJ" localSheetId="0" hidden="1">{"CI+GG(BASE)",#N/A,FALSE,"CI+GG(BASE)";"GG",#N/A,FALSE,"CI+GG(BASE)";"CI",#N/A,FALSE,"CI+GG(BASE)"}</definedName>
    <definedName name="GHJGFJ" localSheetId="6" hidden="1">{"CI+GG(BASE)",#N/A,FALSE,"CI+GG(BASE)";"GG",#N/A,FALSE,"CI+GG(BASE)";"CI",#N/A,FALSE,"CI+GG(BASE)"}</definedName>
    <definedName name="GHJGFJ" localSheetId="16" hidden="1">{"CI+GG(BASE)",#N/A,FALSE,"CI+GG(BASE)";"GG",#N/A,FALSE,"CI+GG(BASE)";"CI",#N/A,FALSE,"CI+GG(BASE)"}</definedName>
    <definedName name="GHJGFJ" hidden="1">{"CI+GG(BASE)",#N/A,FALSE,"CI+GG(BASE)";"GG",#N/A,FALSE,"CI+GG(BASE)";"CI",#N/A,FALSE,"CI+GG(BASE)"}</definedName>
    <definedName name="ghjk" localSheetId="15" hidden="1">{#N/A,#N/A,FALSE,"Costos_Elem_Hid";#N/A,#N/A,FALSE,"Costos_Elem_Hid";#N/A,#N/A,FALSE,"Costos_Elem_Hid"}</definedName>
    <definedName name="ghjk" localSheetId="25" hidden="1">{#N/A,#N/A,FALSE,"Costos_Elem_Hid";#N/A,#N/A,FALSE,"Costos_Elem_Hid";#N/A,#N/A,FALSE,"Costos_Elem_Hid"}</definedName>
    <definedName name="ghjk" localSheetId="24" hidden="1">{#N/A,#N/A,FALSE,"Costos_Elem_Hid";#N/A,#N/A,FALSE,"Costos_Elem_Hid";#N/A,#N/A,FALSE,"Costos_Elem_Hid"}</definedName>
    <definedName name="ghjk" localSheetId="26" hidden="1">{#N/A,#N/A,FALSE,"Costos_Elem_Hid";#N/A,#N/A,FALSE,"Costos_Elem_Hid";#N/A,#N/A,FALSE,"Costos_Elem_Hid"}</definedName>
    <definedName name="ghjk" localSheetId="1" hidden="1">{#N/A,#N/A,FALSE,"Costos_Elem_Hid";#N/A,#N/A,FALSE,"Costos_Elem_Hid";#N/A,#N/A,FALSE,"Costos_Elem_Hid"}</definedName>
    <definedName name="ghjk" localSheetId="4" hidden="1">{#N/A,#N/A,FALSE,"Costos_Elem_Hid";#N/A,#N/A,FALSE,"Costos_Elem_Hid";#N/A,#N/A,FALSE,"Costos_Elem_Hid"}</definedName>
    <definedName name="ghjk" localSheetId="2" hidden="1">{#N/A,#N/A,FALSE,"Costos_Elem_Hid";#N/A,#N/A,FALSE,"Costos_Elem_Hid";#N/A,#N/A,FALSE,"Costos_Elem_Hid"}</definedName>
    <definedName name="ghjk" localSheetId="0" hidden="1">{#N/A,#N/A,FALSE,"Costos_Elem_Hid";#N/A,#N/A,FALSE,"Costos_Elem_Hid";#N/A,#N/A,FALSE,"Costos_Elem_Hid"}</definedName>
    <definedName name="ghjk" localSheetId="6" hidden="1">{#N/A,#N/A,FALSE,"Costos_Elem_Hid";#N/A,#N/A,FALSE,"Costos_Elem_Hid";#N/A,#N/A,FALSE,"Costos_Elem_Hid"}</definedName>
    <definedName name="ghjk" localSheetId="16" hidden="1">{#N/A,#N/A,FALSE,"Costos_Elem_Hid";#N/A,#N/A,FALSE,"Costos_Elem_Hid";#N/A,#N/A,FALSE,"Costos_Elem_Hid"}</definedName>
    <definedName name="ghjk" hidden="1">{#N/A,#N/A,FALSE,"Costos_Elem_Hid";#N/A,#N/A,FALSE,"Costos_Elem_Hid";#N/A,#N/A,FALSE,"Costos_Elem_Hid"}</definedName>
    <definedName name="ghjuyi" hidden="1">{#N/A,#N/A,FALSE,"Total_OC015";#N/A,#N/A,FALSE,"ADMIN";#N/A,#N/A,FALSE,"PROCES";#N/A,#N/A,FALSE,"mecan";#N/A,#N/A,FALSE,"civil";#N/A,#N/A,FALSE,"CAÑER";#N/A,#N/A,FALSE,"ELEC";#N/A,#N/A,FALSE,"INSTR"}</definedName>
    <definedName name="GHKHJK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GHKHJK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GHKHJK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GHKHJK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GHKHJK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GHKHJK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GHKHJK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GHKHJK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GHKHJK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GHKHJK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GHKHJK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GHKIUHKG" localSheetId="15" hidden="1">{"CI+GG(BASE)",#N/A,FALSE,"CI+GG(BASE)";"GG",#N/A,FALSE,"CI+GG(BASE)";"CI",#N/A,FALSE,"CI+GG(BASE)"}</definedName>
    <definedName name="GHKIUHKG" localSheetId="25" hidden="1">{"CI+GG(BASE)",#N/A,FALSE,"CI+GG(BASE)";"GG",#N/A,FALSE,"CI+GG(BASE)";"CI",#N/A,FALSE,"CI+GG(BASE)"}</definedName>
    <definedName name="GHKIUHKG" localSheetId="24" hidden="1">{"CI+GG(BASE)",#N/A,FALSE,"CI+GG(BASE)";"GG",#N/A,FALSE,"CI+GG(BASE)";"CI",#N/A,FALSE,"CI+GG(BASE)"}</definedName>
    <definedName name="GHKIUHKG" localSheetId="26" hidden="1">{"CI+GG(BASE)",#N/A,FALSE,"CI+GG(BASE)";"GG",#N/A,FALSE,"CI+GG(BASE)";"CI",#N/A,FALSE,"CI+GG(BASE)"}</definedName>
    <definedName name="GHKIUHKG" localSheetId="1" hidden="1">{"CI+GG(BASE)",#N/A,FALSE,"CI+GG(BASE)";"GG",#N/A,FALSE,"CI+GG(BASE)";"CI",#N/A,FALSE,"CI+GG(BASE)"}</definedName>
    <definedName name="GHKIUHKG" localSheetId="4" hidden="1">{"CI+GG(BASE)",#N/A,FALSE,"CI+GG(BASE)";"GG",#N/A,FALSE,"CI+GG(BASE)";"CI",#N/A,FALSE,"CI+GG(BASE)"}</definedName>
    <definedName name="GHKIUHKG" localSheetId="2" hidden="1">{"CI+GG(BASE)",#N/A,FALSE,"CI+GG(BASE)";"GG",#N/A,FALSE,"CI+GG(BASE)";"CI",#N/A,FALSE,"CI+GG(BASE)"}</definedName>
    <definedName name="GHKIUHKG" localSheetId="0" hidden="1">{"CI+GG(BASE)",#N/A,FALSE,"CI+GG(BASE)";"GG",#N/A,FALSE,"CI+GG(BASE)";"CI",#N/A,FALSE,"CI+GG(BASE)"}</definedName>
    <definedName name="GHKIUHKG" localSheetId="6" hidden="1">{"CI+GG(BASE)",#N/A,FALSE,"CI+GG(BASE)";"GG",#N/A,FALSE,"CI+GG(BASE)";"CI",#N/A,FALSE,"CI+GG(BASE)"}</definedName>
    <definedName name="GHKIUHKG" localSheetId="16" hidden="1">{"CI+GG(BASE)",#N/A,FALSE,"CI+GG(BASE)";"GG",#N/A,FALSE,"CI+GG(BASE)";"CI",#N/A,FALSE,"CI+GG(BASE)"}</definedName>
    <definedName name="GHKIUHKG" hidden="1">{"CI+GG(BASE)",#N/A,FALSE,"CI+GG(BASE)";"GG",#N/A,FALSE,"CI+GG(BASE)";"CI",#N/A,FALSE,"CI+GG(BASE)"}</definedName>
    <definedName name="GHMJGH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GHMJGH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GHMJGH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GHMJGH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GHMJGH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GHMJGH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GHMJGH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GHMJGH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GHMJGH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GHMJGH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GHMJGH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GHTRHFTG" localSheetId="15" hidden="1">{"CI+GG(BASE)",#N/A,FALSE,"CI+GG(BASE)";"GG",#N/A,FALSE,"CI+GG(BASE)";"CI",#N/A,FALSE,"CI+GG(BASE)"}</definedName>
    <definedName name="GHTRHFTG" localSheetId="25" hidden="1">{"CI+GG(BASE)",#N/A,FALSE,"CI+GG(BASE)";"GG",#N/A,FALSE,"CI+GG(BASE)";"CI",#N/A,FALSE,"CI+GG(BASE)"}</definedName>
    <definedName name="GHTRHFTG" localSheetId="24" hidden="1">{"CI+GG(BASE)",#N/A,FALSE,"CI+GG(BASE)";"GG",#N/A,FALSE,"CI+GG(BASE)";"CI",#N/A,FALSE,"CI+GG(BASE)"}</definedName>
    <definedName name="GHTRHFTG" localSheetId="26" hidden="1">{"CI+GG(BASE)",#N/A,FALSE,"CI+GG(BASE)";"GG",#N/A,FALSE,"CI+GG(BASE)";"CI",#N/A,FALSE,"CI+GG(BASE)"}</definedName>
    <definedName name="GHTRHFTG" localSheetId="1" hidden="1">{"CI+GG(BASE)",#N/A,FALSE,"CI+GG(BASE)";"GG",#N/A,FALSE,"CI+GG(BASE)";"CI",#N/A,FALSE,"CI+GG(BASE)"}</definedName>
    <definedName name="GHTRHFTG" localSheetId="4" hidden="1">{"CI+GG(BASE)",#N/A,FALSE,"CI+GG(BASE)";"GG",#N/A,FALSE,"CI+GG(BASE)";"CI",#N/A,FALSE,"CI+GG(BASE)"}</definedName>
    <definedName name="GHTRHFTG" localSheetId="2" hidden="1">{"CI+GG(BASE)",#N/A,FALSE,"CI+GG(BASE)";"GG",#N/A,FALSE,"CI+GG(BASE)";"CI",#N/A,FALSE,"CI+GG(BASE)"}</definedName>
    <definedName name="GHTRHFTG" localSheetId="0" hidden="1">{"CI+GG(BASE)",#N/A,FALSE,"CI+GG(BASE)";"GG",#N/A,FALSE,"CI+GG(BASE)";"CI",#N/A,FALSE,"CI+GG(BASE)"}</definedName>
    <definedName name="GHTRHFTG" localSheetId="6" hidden="1">{"CI+GG(BASE)",#N/A,FALSE,"CI+GG(BASE)";"GG",#N/A,FALSE,"CI+GG(BASE)";"CI",#N/A,FALSE,"CI+GG(BASE)"}</definedName>
    <definedName name="GHTRHFTG" localSheetId="16" hidden="1">{"CI+GG(BASE)",#N/A,FALSE,"CI+GG(BASE)";"GG",#N/A,FALSE,"CI+GG(BASE)";"CI",#N/A,FALSE,"CI+GG(BASE)"}</definedName>
    <definedName name="GHTRHFTG" hidden="1">{"CI+GG(BASE)",#N/A,FALSE,"CI+GG(BASE)";"GG",#N/A,FALSE,"CI+GG(BASE)";"CI",#N/A,FALSE,"CI+GG(BASE)"}</definedName>
    <definedName name="giggjjkk" localSheetId="15" hidden="1">{"CI+GG(BASE)",#N/A,FALSE,"CI+GG(BASE)";"GG",#N/A,FALSE,"CI+GG(BASE)";"CI",#N/A,FALSE,"CI+GG(BASE)"}</definedName>
    <definedName name="giggjjkk" localSheetId="25" hidden="1">{"CI+GG(BASE)",#N/A,FALSE,"CI+GG(BASE)";"GG",#N/A,FALSE,"CI+GG(BASE)";"CI",#N/A,FALSE,"CI+GG(BASE)"}</definedName>
    <definedName name="giggjjkk" localSheetId="24" hidden="1">{"CI+GG(BASE)",#N/A,FALSE,"CI+GG(BASE)";"GG",#N/A,FALSE,"CI+GG(BASE)";"CI",#N/A,FALSE,"CI+GG(BASE)"}</definedName>
    <definedName name="giggjjkk" localSheetId="26" hidden="1">{"CI+GG(BASE)",#N/A,FALSE,"CI+GG(BASE)";"GG",#N/A,FALSE,"CI+GG(BASE)";"CI",#N/A,FALSE,"CI+GG(BASE)"}</definedName>
    <definedName name="giggjjkk" localSheetId="1" hidden="1">{"CI+GG(BASE)",#N/A,FALSE,"CI+GG(BASE)";"GG",#N/A,FALSE,"CI+GG(BASE)";"CI",#N/A,FALSE,"CI+GG(BASE)"}</definedName>
    <definedName name="giggjjkk" localSheetId="4" hidden="1">{"CI+GG(BASE)",#N/A,FALSE,"CI+GG(BASE)";"GG",#N/A,FALSE,"CI+GG(BASE)";"CI",#N/A,FALSE,"CI+GG(BASE)"}</definedName>
    <definedName name="giggjjkk" localSheetId="2" hidden="1">{"CI+GG(BASE)",#N/A,FALSE,"CI+GG(BASE)";"GG",#N/A,FALSE,"CI+GG(BASE)";"CI",#N/A,FALSE,"CI+GG(BASE)"}</definedName>
    <definedName name="giggjjkk" localSheetId="0" hidden="1">{"CI+GG(BASE)",#N/A,FALSE,"CI+GG(BASE)";"GG",#N/A,FALSE,"CI+GG(BASE)";"CI",#N/A,FALSE,"CI+GG(BASE)"}</definedName>
    <definedName name="giggjjkk" localSheetId="6" hidden="1">{"CI+GG(BASE)",#N/A,FALSE,"CI+GG(BASE)";"GG",#N/A,FALSE,"CI+GG(BASE)";"CI",#N/A,FALSE,"CI+GG(BASE)"}</definedName>
    <definedName name="giggjjkk" localSheetId="16" hidden="1">{"CI+GG(BASE)",#N/A,FALSE,"CI+GG(BASE)";"GG",#N/A,FALSE,"CI+GG(BASE)";"CI",#N/A,FALSE,"CI+GG(BASE)"}</definedName>
    <definedName name="giggjjkk" hidden="1">{"CI+GG(BASE)",#N/A,FALSE,"CI+GG(BASE)";"GG",#N/A,FALSE,"CI+GG(BASE)";"CI",#N/A,FALSE,"CI+GG(BASE)"}</definedName>
    <definedName name="giggjjkk_1" localSheetId="15" hidden="1">{"CI+GG(BASE)",#N/A,FALSE,"CI+GG(BASE)";"GG",#N/A,FALSE,"CI+GG(BASE)";"CI",#N/A,FALSE,"CI+GG(BASE)"}</definedName>
    <definedName name="giggjjkk_1" localSheetId="25" hidden="1">{"CI+GG(BASE)",#N/A,FALSE,"CI+GG(BASE)";"GG",#N/A,FALSE,"CI+GG(BASE)";"CI",#N/A,FALSE,"CI+GG(BASE)"}</definedName>
    <definedName name="giggjjkk_1" localSheetId="24" hidden="1">{"CI+GG(BASE)",#N/A,FALSE,"CI+GG(BASE)";"GG",#N/A,FALSE,"CI+GG(BASE)";"CI",#N/A,FALSE,"CI+GG(BASE)"}</definedName>
    <definedName name="giggjjkk_1" localSheetId="26" hidden="1">{"CI+GG(BASE)",#N/A,FALSE,"CI+GG(BASE)";"GG",#N/A,FALSE,"CI+GG(BASE)";"CI",#N/A,FALSE,"CI+GG(BASE)"}</definedName>
    <definedName name="giggjjkk_1" localSheetId="1" hidden="1">{"CI+GG(BASE)",#N/A,FALSE,"CI+GG(BASE)";"GG",#N/A,FALSE,"CI+GG(BASE)";"CI",#N/A,FALSE,"CI+GG(BASE)"}</definedName>
    <definedName name="giggjjkk_1" localSheetId="4" hidden="1">{"CI+GG(BASE)",#N/A,FALSE,"CI+GG(BASE)";"GG",#N/A,FALSE,"CI+GG(BASE)";"CI",#N/A,FALSE,"CI+GG(BASE)"}</definedName>
    <definedName name="giggjjkk_1" localSheetId="2" hidden="1">{"CI+GG(BASE)",#N/A,FALSE,"CI+GG(BASE)";"GG",#N/A,FALSE,"CI+GG(BASE)";"CI",#N/A,FALSE,"CI+GG(BASE)"}</definedName>
    <definedName name="giggjjkk_1" localSheetId="0" hidden="1">{"CI+GG(BASE)",#N/A,FALSE,"CI+GG(BASE)";"GG",#N/A,FALSE,"CI+GG(BASE)";"CI",#N/A,FALSE,"CI+GG(BASE)"}</definedName>
    <definedName name="giggjjkk_1" localSheetId="6" hidden="1">{"CI+GG(BASE)",#N/A,FALSE,"CI+GG(BASE)";"GG",#N/A,FALSE,"CI+GG(BASE)";"CI",#N/A,FALSE,"CI+GG(BASE)"}</definedName>
    <definedName name="giggjjkk_1" localSheetId="16" hidden="1">{"CI+GG(BASE)",#N/A,FALSE,"CI+GG(BASE)";"GG",#N/A,FALSE,"CI+GG(BASE)";"CI",#N/A,FALSE,"CI+GG(BASE)"}</definedName>
    <definedName name="giggjjkk_1" hidden="1">{"CI+GG(BASE)",#N/A,FALSE,"CI+GG(BASE)";"GG",#N/A,FALSE,"CI+GG(BASE)";"CI",#N/A,FALSE,"CI+GG(BASE)"}</definedName>
    <definedName name="giggjjkk_2" localSheetId="15" hidden="1">{"CI+GG(BASE)",#N/A,FALSE,"CI+GG(BASE)";"GG",#N/A,FALSE,"CI+GG(BASE)";"CI",#N/A,FALSE,"CI+GG(BASE)"}</definedName>
    <definedName name="giggjjkk_2" localSheetId="25" hidden="1">{"CI+GG(BASE)",#N/A,FALSE,"CI+GG(BASE)";"GG",#N/A,FALSE,"CI+GG(BASE)";"CI",#N/A,FALSE,"CI+GG(BASE)"}</definedName>
    <definedName name="giggjjkk_2" localSheetId="24" hidden="1">{"CI+GG(BASE)",#N/A,FALSE,"CI+GG(BASE)";"GG",#N/A,FALSE,"CI+GG(BASE)";"CI",#N/A,FALSE,"CI+GG(BASE)"}</definedName>
    <definedName name="giggjjkk_2" localSheetId="26" hidden="1">{"CI+GG(BASE)",#N/A,FALSE,"CI+GG(BASE)";"GG",#N/A,FALSE,"CI+GG(BASE)";"CI",#N/A,FALSE,"CI+GG(BASE)"}</definedName>
    <definedName name="giggjjkk_2" localSheetId="1" hidden="1">{"CI+GG(BASE)",#N/A,FALSE,"CI+GG(BASE)";"GG",#N/A,FALSE,"CI+GG(BASE)";"CI",#N/A,FALSE,"CI+GG(BASE)"}</definedName>
    <definedName name="giggjjkk_2" localSheetId="4" hidden="1">{"CI+GG(BASE)",#N/A,FALSE,"CI+GG(BASE)";"GG",#N/A,FALSE,"CI+GG(BASE)";"CI",#N/A,FALSE,"CI+GG(BASE)"}</definedName>
    <definedName name="giggjjkk_2" localSheetId="2" hidden="1">{"CI+GG(BASE)",#N/A,FALSE,"CI+GG(BASE)";"GG",#N/A,FALSE,"CI+GG(BASE)";"CI",#N/A,FALSE,"CI+GG(BASE)"}</definedName>
    <definedName name="giggjjkk_2" localSheetId="0" hidden="1">{"CI+GG(BASE)",#N/A,FALSE,"CI+GG(BASE)";"GG",#N/A,FALSE,"CI+GG(BASE)";"CI",#N/A,FALSE,"CI+GG(BASE)"}</definedName>
    <definedName name="giggjjkk_2" localSheetId="6" hidden="1">{"CI+GG(BASE)",#N/A,FALSE,"CI+GG(BASE)";"GG",#N/A,FALSE,"CI+GG(BASE)";"CI",#N/A,FALSE,"CI+GG(BASE)"}</definedName>
    <definedName name="giggjjkk_2" localSheetId="16" hidden="1">{"CI+GG(BASE)",#N/A,FALSE,"CI+GG(BASE)";"GG",#N/A,FALSE,"CI+GG(BASE)";"CI",#N/A,FALSE,"CI+GG(BASE)"}</definedName>
    <definedName name="giggjjkk_2" hidden="1">{"CI+GG(BASE)",#N/A,FALSE,"CI+GG(BASE)";"GG",#N/A,FALSE,"CI+GG(BASE)";"CI",#N/A,FALSE,"CI+GG(BASE)"}</definedName>
    <definedName name="giggjjkk_3" localSheetId="15" hidden="1">{"CI+GG(BASE)",#N/A,FALSE,"CI+GG(BASE)";"GG",#N/A,FALSE,"CI+GG(BASE)";"CI",#N/A,FALSE,"CI+GG(BASE)"}</definedName>
    <definedName name="giggjjkk_3" localSheetId="25" hidden="1">{"CI+GG(BASE)",#N/A,FALSE,"CI+GG(BASE)";"GG",#N/A,FALSE,"CI+GG(BASE)";"CI",#N/A,FALSE,"CI+GG(BASE)"}</definedName>
    <definedName name="giggjjkk_3" localSheetId="24" hidden="1">{"CI+GG(BASE)",#N/A,FALSE,"CI+GG(BASE)";"GG",#N/A,FALSE,"CI+GG(BASE)";"CI",#N/A,FALSE,"CI+GG(BASE)"}</definedName>
    <definedName name="giggjjkk_3" localSheetId="26" hidden="1">{"CI+GG(BASE)",#N/A,FALSE,"CI+GG(BASE)";"GG",#N/A,FALSE,"CI+GG(BASE)";"CI",#N/A,FALSE,"CI+GG(BASE)"}</definedName>
    <definedName name="giggjjkk_3" localSheetId="1" hidden="1">{"CI+GG(BASE)",#N/A,FALSE,"CI+GG(BASE)";"GG",#N/A,FALSE,"CI+GG(BASE)";"CI",#N/A,FALSE,"CI+GG(BASE)"}</definedName>
    <definedName name="giggjjkk_3" localSheetId="4" hidden="1">{"CI+GG(BASE)",#N/A,FALSE,"CI+GG(BASE)";"GG",#N/A,FALSE,"CI+GG(BASE)";"CI",#N/A,FALSE,"CI+GG(BASE)"}</definedName>
    <definedName name="giggjjkk_3" localSheetId="2" hidden="1">{"CI+GG(BASE)",#N/A,FALSE,"CI+GG(BASE)";"GG",#N/A,FALSE,"CI+GG(BASE)";"CI",#N/A,FALSE,"CI+GG(BASE)"}</definedName>
    <definedName name="giggjjkk_3" localSheetId="0" hidden="1">{"CI+GG(BASE)",#N/A,FALSE,"CI+GG(BASE)";"GG",#N/A,FALSE,"CI+GG(BASE)";"CI",#N/A,FALSE,"CI+GG(BASE)"}</definedName>
    <definedName name="giggjjkk_3" localSheetId="6" hidden="1">{"CI+GG(BASE)",#N/A,FALSE,"CI+GG(BASE)";"GG",#N/A,FALSE,"CI+GG(BASE)";"CI",#N/A,FALSE,"CI+GG(BASE)"}</definedName>
    <definedName name="giggjjkk_3" localSheetId="16" hidden="1">{"CI+GG(BASE)",#N/A,FALSE,"CI+GG(BASE)";"GG",#N/A,FALSE,"CI+GG(BASE)";"CI",#N/A,FALSE,"CI+GG(BASE)"}</definedName>
    <definedName name="giggjjkk_3" hidden="1">{"CI+GG(BASE)",#N/A,FALSE,"CI+GG(BASE)";"GG",#N/A,FALSE,"CI+GG(BASE)";"CI",#N/A,FALSE,"CI+GG(BASE)"}</definedName>
    <definedName name="giggjjkk_4" localSheetId="15" hidden="1">{"CI+GG(BASE)",#N/A,FALSE,"CI+GG(BASE)";"GG",#N/A,FALSE,"CI+GG(BASE)";"CI",#N/A,FALSE,"CI+GG(BASE)"}</definedName>
    <definedName name="giggjjkk_4" localSheetId="25" hidden="1">{"CI+GG(BASE)",#N/A,FALSE,"CI+GG(BASE)";"GG",#N/A,FALSE,"CI+GG(BASE)";"CI",#N/A,FALSE,"CI+GG(BASE)"}</definedName>
    <definedName name="giggjjkk_4" localSheetId="24" hidden="1">{"CI+GG(BASE)",#N/A,FALSE,"CI+GG(BASE)";"GG",#N/A,FALSE,"CI+GG(BASE)";"CI",#N/A,FALSE,"CI+GG(BASE)"}</definedName>
    <definedName name="giggjjkk_4" localSheetId="26" hidden="1">{"CI+GG(BASE)",#N/A,FALSE,"CI+GG(BASE)";"GG",#N/A,FALSE,"CI+GG(BASE)";"CI",#N/A,FALSE,"CI+GG(BASE)"}</definedName>
    <definedName name="giggjjkk_4" localSheetId="1" hidden="1">{"CI+GG(BASE)",#N/A,FALSE,"CI+GG(BASE)";"GG",#N/A,FALSE,"CI+GG(BASE)";"CI",#N/A,FALSE,"CI+GG(BASE)"}</definedName>
    <definedName name="giggjjkk_4" localSheetId="4" hidden="1">{"CI+GG(BASE)",#N/A,FALSE,"CI+GG(BASE)";"GG",#N/A,FALSE,"CI+GG(BASE)";"CI",#N/A,FALSE,"CI+GG(BASE)"}</definedName>
    <definedName name="giggjjkk_4" localSheetId="2" hidden="1">{"CI+GG(BASE)",#N/A,FALSE,"CI+GG(BASE)";"GG",#N/A,FALSE,"CI+GG(BASE)";"CI",#N/A,FALSE,"CI+GG(BASE)"}</definedName>
    <definedName name="giggjjkk_4" localSheetId="0" hidden="1">{"CI+GG(BASE)",#N/A,FALSE,"CI+GG(BASE)";"GG",#N/A,FALSE,"CI+GG(BASE)";"CI",#N/A,FALSE,"CI+GG(BASE)"}</definedName>
    <definedName name="giggjjkk_4" localSheetId="6" hidden="1">{"CI+GG(BASE)",#N/A,FALSE,"CI+GG(BASE)";"GG",#N/A,FALSE,"CI+GG(BASE)";"CI",#N/A,FALSE,"CI+GG(BASE)"}</definedName>
    <definedName name="giggjjkk_4" localSheetId="16" hidden="1">{"CI+GG(BASE)",#N/A,FALSE,"CI+GG(BASE)";"GG",#N/A,FALSE,"CI+GG(BASE)";"CI",#N/A,FALSE,"CI+GG(BASE)"}</definedName>
    <definedName name="giggjjkk_4" hidden="1">{"CI+GG(BASE)",#N/A,FALSE,"CI+GG(BASE)";"GG",#N/A,FALSE,"CI+GG(BASE)";"CI",#N/A,FALSE,"CI+GG(BASE)"}</definedName>
    <definedName name="giggjjkk_5" localSheetId="15" hidden="1">{"CI+GG(BASE)",#N/A,FALSE,"CI+GG(BASE)";"GG",#N/A,FALSE,"CI+GG(BASE)";"CI",#N/A,FALSE,"CI+GG(BASE)"}</definedName>
    <definedName name="giggjjkk_5" localSheetId="25" hidden="1">{"CI+GG(BASE)",#N/A,FALSE,"CI+GG(BASE)";"GG",#N/A,FALSE,"CI+GG(BASE)";"CI",#N/A,FALSE,"CI+GG(BASE)"}</definedName>
    <definedName name="giggjjkk_5" localSheetId="24" hidden="1">{"CI+GG(BASE)",#N/A,FALSE,"CI+GG(BASE)";"GG",#N/A,FALSE,"CI+GG(BASE)";"CI",#N/A,FALSE,"CI+GG(BASE)"}</definedName>
    <definedName name="giggjjkk_5" localSheetId="26" hidden="1">{"CI+GG(BASE)",#N/A,FALSE,"CI+GG(BASE)";"GG",#N/A,FALSE,"CI+GG(BASE)";"CI",#N/A,FALSE,"CI+GG(BASE)"}</definedName>
    <definedName name="giggjjkk_5" localSheetId="1" hidden="1">{"CI+GG(BASE)",#N/A,FALSE,"CI+GG(BASE)";"GG",#N/A,FALSE,"CI+GG(BASE)";"CI",#N/A,FALSE,"CI+GG(BASE)"}</definedName>
    <definedName name="giggjjkk_5" localSheetId="4" hidden="1">{"CI+GG(BASE)",#N/A,FALSE,"CI+GG(BASE)";"GG",#N/A,FALSE,"CI+GG(BASE)";"CI",#N/A,FALSE,"CI+GG(BASE)"}</definedName>
    <definedName name="giggjjkk_5" localSheetId="2" hidden="1">{"CI+GG(BASE)",#N/A,FALSE,"CI+GG(BASE)";"GG",#N/A,FALSE,"CI+GG(BASE)";"CI",#N/A,FALSE,"CI+GG(BASE)"}</definedName>
    <definedName name="giggjjkk_5" localSheetId="0" hidden="1">{"CI+GG(BASE)",#N/A,FALSE,"CI+GG(BASE)";"GG",#N/A,FALSE,"CI+GG(BASE)";"CI",#N/A,FALSE,"CI+GG(BASE)"}</definedName>
    <definedName name="giggjjkk_5" localSheetId="6" hidden="1">{"CI+GG(BASE)",#N/A,FALSE,"CI+GG(BASE)";"GG",#N/A,FALSE,"CI+GG(BASE)";"CI",#N/A,FALSE,"CI+GG(BASE)"}</definedName>
    <definedName name="giggjjkk_5" localSheetId="16" hidden="1">{"CI+GG(BASE)",#N/A,FALSE,"CI+GG(BASE)";"GG",#N/A,FALSE,"CI+GG(BASE)";"CI",#N/A,FALSE,"CI+GG(BASE)"}</definedName>
    <definedName name="giggjjkk_5" hidden="1">{"CI+GG(BASE)",#N/A,FALSE,"CI+GG(BASE)";"GG",#N/A,FALSE,"CI+GG(BASE)";"CI",#N/A,FALSE,"CI+GG(BASE)"}</definedName>
    <definedName name="gigi" localSheetId="15" hidden="1">{#N/A,#N/A,FALSE,"summary";#N/A,#N/A,FALSE,"SumGraph"}</definedName>
    <definedName name="gigi" localSheetId="25" hidden="1">{#N/A,#N/A,FALSE,"summary";#N/A,#N/A,FALSE,"SumGraph"}</definedName>
    <definedName name="gigi" localSheetId="24" hidden="1">{#N/A,#N/A,FALSE,"summary";#N/A,#N/A,FALSE,"SumGraph"}</definedName>
    <definedName name="gigi" localSheetId="26" hidden="1">{#N/A,#N/A,FALSE,"summary";#N/A,#N/A,FALSE,"SumGraph"}</definedName>
    <definedName name="gigi" localSheetId="1" hidden="1">{#N/A,#N/A,FALSE,"summary";#N/A,#N/A,FALSE,"SumGraph"}</definedName>
    <definedName name="gigi" localSheetId="4" hidden="1">{#N/A,#N/A,FALSE,"summary";#N/A,#N/A,FALSE,"SumGraph"}</definedName>
    <definedName name="gigi" localSheetId="2" hidden="1">{#N/A,#N/A,FALSE,"summary";#N/A,#N/A,FALSE,"SumGraph"}</definedName>
    <definedName name="gigi" localSheetId="0" hidden="1">{#N/A,#N/A,FALSE,"summary";#N/A,#N/A,FALSE,"SumGraph"}</definedName>
    <definedName name="gigi" localSheetId="6" hidden="1">{#N/A,#N/A,FALSE,"summary";#N/A,#N/A,FALSE,"SumGraph"}</definedName>
    <definedName name="gigi" localSheetId="16" hidden="1">{#N/A,#N/A,FALSE,"summary";#N/A,#N/A,FALSE,"SumGraph"}</definedName>
    <definedName name="gigi" hidden="1">{#N/A,#N/A,FALSE,"summary";#N/A,#N/A,FALSE,"SumGraph"}</definedName>
    <definedName name="gigi_1" localSheetId="15" hidden="1">{#N/A,#N/A,FALSE,"summary";#N/A,#N/A,FALSE,"SumGraph"}</definedName>
    <definedName name="gigi_1" localSheetId="25" hidden="1">{#N/A,#N/A,FALSE,"summary";#N/A,#N/A,FALSE,"SumGraph"}</definedName>
    <definedName name="gigi_1" localSheetId="24" hidden="1">{#N/A,#N/A,FALSE,"summary";#N/A,#N/A,FALSE,"SumGraph"}</definedName>
    <definedName name="gigi_1" localSheetId="26" hidden="1">{#N/A,#N/A,FALSE,"summary";#N/A,#N/A,FALSE,"SumGraph"}</definedName>
    <definedName name="gigi_1" localSheetId="1" hidden="1">{#N/A,#N/A,FALSE,"summary";#N/A,#N/A,FALSE,"SumGraph"}</definedName>
    <definedName name="gigi_1" localSheetId="4" hidden="1">{#N/A,#N/A,FALSE,"summary";#N/A,#N/A,FALSE,"SumGraph"}</definedName>
    <definedName name="gigi_1" localSheetId="2" hidden="1">{#N/A,#N/A,FALSE,"summary";#N/A,#N/A,FALSE,"SumGraph"}</definedName>
    <definedName name="gigi_1" localSheetId="0" hidden="1">{#N/A,#N/A,FALSE,"summary";#N/A,#N/A,FALSE,"SumGraph"}</definedName>
    <definedName name="gigi_1" localSheetId="6" hidden="1">{#N/A,#N/A,FALSE,"summary";#N/A,#N/A,FALSE,"SumGraph"}</definedName>
    <definedName name="gigi_1" localSheetId="16" hidden="1">{#N/A,#N/A,FALSE,"summary";#N/A,#N/A,FALSE,"SumGraph"}</definedName>
    <definedName name="gigi_1" hidden="1">{#N/A,#N/A,FALSE,"summary";#N/A,#N/A,FALSE,"SumGraph"}</definedName>
    <definedName name="GII" localSheetId="15" hidden="1">{"CI+GG(BASE)",#N/A,FALSE,"CI+GG(BASE)";"GG",#N/A,FALSE,"CI+GG(BASE)";"CI",#N/A,FALSE,"CI+GG(BASE)"}</definedName>
    <definedName name="GII" localSheetId="25" hidden="1">{"CI+GG(BASE)",#N/A,FALSE,"CI+GG(BASE)";"GG",#N/A,FALSE,"CI+GG(BASE)";"CI",#N/A,FALSE,"CI+GG(BASE)"}</definedName>
    <definedName name="GII" localSheetId="24" hidden="1">{"CI+GG(BASE)",#N/A,FALSE,"CI+GG(BASE)";"GG",#N/A,FALSE,"CI+GG(BASE)";"CI",#N/A,FALSE,"CI+GG(BASE)"}</definedName>
    <definedName name="GII" localSheetId="26" hidden="1">{"CI+GG(BASE)",#N/A,FALSE,"CI+GG(BASE)";"GG",#N/A,FALSE,"CI+GG(BASE)";"CI",#N/A,FALSE,"CI+GG(BASE)"}</definedName>
    <definedName name="GII" localSheetId="1" hidden="1">{"CI+GG(BASE)",#N/A,FALSE,"CI+GG(BASE)";"GG",#N/A,FALSE,"CI+GG(BASE)";"CI",#N/A,FALSE,"CI+GG(BASE)"}</definedName>
    <definedName name="GII" localSheetId="4" hidden="1">{"CI+GG(BASE)",#N/A,FALSE,"CI+GG(BASE)";"GG",#N/A,FALSE,"CI+GG(BASE)";"CI",#N/A,FALSE,"CI+GG(BASE)"}</definedName>
    <definedName name="GII" localSheetId="2" hidden="1">{"CI+GG(BASE)",#N/A,FALSE,"CI+GG(BASE)";"GG",#N/A,FALSE,"CI+GG(BASE)";"CI",#N/A,FALSE,"CI+GG(BASE)"}</definedName>
    <definedName name="GII" localSheetId="0" hidden="1">{"CI+GG(BASE)",#N/A,FALSE,"CI+GG(BASE)";"GG",#N/A,FALSE,"CI+GG(BASE)";"CI",#N/A,FALSE,"CI+GG(BASE)"}</definedName>
    <definedName name="GII" localSheetId="6" hidden="1">{"CI+GG(BASE)",#N/A,FALSE,"CI+GG(BASE)";"GG",#N/A,FALSE,"CI+GG(BASE)";"CI",#N/A,FALSE,"CI+GG(BASE)"}</definedName>
    <definedName name="GII" localSheetId="16" hidden="1">{"CI+GG(BASE)",#N/A,FALSE,"CI+GG(BASE)";"GG",#N/A,FALSE,"CI+GG(BASE)";"CI",#N/A,FALSE,"CI+GG(BASE)"}</definedName>
    <definedName name="GII" hidden="1">{"CI+GG(BASE)",#N/A,FALSE,"CI+GG(BASE)";"GG",#N/A,FALSE,"CI+GG(BASE)";"CI",#N/A,FALSE,"CI+GG(BASE)"}</definedName>
    <definedName name="GII_1" localSheetId="15" hidden="1">{"CI+GG(BASE)",#N/A,FALSE,"CI+GG(BASE)";"GG",#N/A,FALSE,"CI+GG(BASE)";"CI",#N/A,FALSE,"CI+GG(BASE)"}</definedName>
    <definedName name="GII_1" localSheetId="25" hidden="1">{"CI+GG(BASE)",#N/A,FALSE,"CI+GG(BASE)";"GG",#N/A,FALSE,"CI+GG(BASE)";"CI",#N/A,FALSE,"CI+GG(BASE)"}</definedName>
    <definedName name="GII_1" localSheetId="24" hidden="1">{"CI+GG(BASE)",#N/A,FALSE,"CI+GG(BASE)";"GG",#N/A,FALSE,"CI+GG(BASE)";"CI",#N/A,FALSE,"CI+GG(BASE)"}</definedName>
    <definedName name="GII_1" localSheetId="26" hidden="1">{"CI+GG(BASE)",#N/A,FALSE,"CI+GG(BASE)";"GG",#N/A,FALSE,"CI+GG(BASE)";"CI",#N/A,FALSE,"CI+GG(BASE)"}</definedName>
    <definedName name="GII_1" localSheetId="1" hidden="1">{"CI+GG(BASE)",#N/A,FALSE,"CI+GG(BASE)";"GG",#N/A,FALSE,"CI+GG(BASE)";"CI",#N/A,FALSE,"CI+GG(BASE)"}</definedName>
    <definedName name="GII_1" localSheetId="4" hidden="1">{"CI+GG(BASE)",#N/A,FALSE,"CI+GG(BASE)";"GG",#N/A,FALSE,"CI+GG(BASE)";"CI",#N/A,FALSE,"CI+GG(BASE)"}</definedName>
    <definedName name="GII_1" localSheetId="2" hidden="1">{"CI+GG(BASE)",#N/A,FALSE,"CI+GG(BASE)";"GG",#N/A,FALSE,"CI+GG(BASE)";"CI",#N/A,FALSE,"CI+GG(BASE)"}</definedName>
    <definedName name="GII_1" localSheetId="0" hidden="1">{"CI+GG(BASE)",#N/A,FALSE,"CI+GG(BASE)";"GG",#N/A,FALSE,"CI+GG(BASE)";"CI",#N/A,FALSE,"CI+GG(BASE)"}</definedName>
    <definedName name="GII_1" localSheetId="6" hidden="1">{"CI+GG(BASE)",#N/A,FALSE,"CI+GG(BASE)";"GG",#N/A,FALSE,"CI+GG(BASE)";"CI",#N/A,FALSE,"CI+GG(BASE)"}</definedName>
    <definedName name="GII_1" localSheetId="16" hidden="1">{"CI+GG(BASE)",#N/A,FALSE,"CI+GG(BASE)";"GG",#N/A,FALSE,"CI+GG(BASE)";"CI",#N/A,FALSE,"CI+GG(BASE)"}</definedName>
    <definedName name="GII_1" hidden="1">{"CI+GG(BASE)",#N/A,FALSE,"CI+GG(BASE)";"GG",#N/A,FALSE,"CI+GG(BASE)";"CI",#N/A,FALSE,"CI+GG(BASE)"}</definedName>
    <definedName name="GII_2" localSheetId="15" hidden="1">{"CI+GG(BASE)",#N/A,FALSE,"CI+GG(BASE)";"GG",#N/A,FALSE,"CI+GG(BASE)";"CI",#N/A,FALSE,"CI+GG(BASE)"}</definedName>
    <definedName name="GII_2" localSheetId="25" hidden="1">{"CI+GG(BASE)",#N/A,FALSE,"CI+GG(BASE)";"GG",#N/A,FALSE,"CI+GG(BASE)";"CI",#N/A,FALSE,"CI+GG(BASE)"}</definedName>
    <definedName name="GII_2" localSheetId="24" hidden="1">{"CI+GG(BASE)",#N/A,FALSE,"CI+GG(BASE)";"GG",#N/A,FALSE,"CI+GG(BASE)";"CI",#N/A,FALSE,"CI+GG(BASE)"}</definedName>
    <definedName name="GII_2" localSheetId="26" hidden="1">{"CI+GG(BASE)",#N/A,FALSE,"CI+GG(BASE)";"GG",#N/A,FALSE,"CI+GG(BASE)";"CI",#N/A,FALSE,"CI+GG(BASE)"}</definedName>
    <definedName name="GII_2" localSheetId="1" hidden="1">{"CI+GG(BASE)",#N/A,FALSE,"CI+GG(BASE)";"GG",#N/A,FALSE,"CI+GG(BASE)";"CI",#N/A,FALSE,"CI+GG(BASE)"}</definedName>
    <definedName name="GII_2" localSheetId="4" hidden="1">{"CI+GG(BASE)",#N/A,FALSE,"CI+GG(BASE)";"GG",#N/A,FALSE,"CI+GG(BASE)";"CI",#N/A,FALSE,"CI+GG(BASE)"}</definedName>
    <definedName name="GII_2" localSheetId="2" hidden="1">{"CI+GG(BASE)",#N/A,FALSE,"CI+GG(BASE)";"GG",#N/A,FALSE,"CI+GG(BASE)";"CI",#N/A,FALSE,"CI+GG(BASE)"}</definedName>
    <definedName name="GII_2" localSheetId="0" hidden="1">{"CI+GG(BASE)",#N/A,FALSE,"CI+GG(BASE)";"GG",#N/A,FALSE,"CI+GG(BASE)";"CI",#N/A,FALSE,"CI+GG(BASE)"}</definedName>
    <definedName name="GII_2" localSheetId="6" hidden="1">{"CI+GG(BASE)",#N/A,FALSE,"CI+GG(BASE)";"GG",#N/A,FALSE,"CI+GG(BASE)";"CI",#N/A,FALSE,"CI+GG(BASE)"}</definedName>
    <definedName name="GII_2" localSheetId="16" hidden="1">{"CI+GG(BASE)",#N/A,FALSE,"CI+GG(BASE)";"GG",#N/A,FALSE,"CI+GG(BASE)";"CI",#N/A,FALSE,"CI+GG(BASE)"}</definedName>
    <definedName name="GII_2" hidden="1">{"CI+GG(BASE)",#N/A,FALSE,"CI+GG(BASE)";"GG",#N/A,FALSE,"CI+GG(BASE)";"CI",#N/A,FALSE,"CI+GG(BASE)"}</definedName>
    <definedName name="GII_3" localSheetId="15" hidden="1">{"CI+GG(BASE)",#N/A,FALSE,"CI+GG(BASE)";"GG",#N/A,FALSE,"CI+GG(BASE)";"CI",#N/A,FALSE,"CI+GG(BASE)"}</definedName>
    <definedName name="GII_3" localSheetId="25" hidden="1">{"CI+GG(BASE)",#N/A,FALSE,"CI+GG(BASE)";"GG",#N/A,FALSE,"CI+GG(BASE)";"CI",#N/A,FALSE,"CI+GG(BASE)"}</definedName>
    <definedName name="GII_3" localSheetId="24" hidden="1">{"CI+GG(BASE)",#N/A,FALSE,"CI+GG(BASE)";"GG",#N/A,FALSE,"CI+GG(BASE)";"CI",#N/A,FALSE,"CI+GG(BASE)"}</definedName>
    <definedName name="GII_3" localSheetId="26" hidden="1">{"CI+GG(BASE)",#N/A,FALSE,"CI+GG(BASE)";"GG",#N/A,FALSE,"CI+GG(BASE)";"CI",#N/A,FALSE,"CI+GG(BASE)"}</definedName>
    <definedName name="GII_3" localSheetId="1" hidden="1">{"CI+GG(BASE)",#N/A,FALSE,"CI+GG(BASE)";"GG",#N/A,FALSE,"CI+GG(BASE)";"CI",#N/A,FALSE,"CI+GG(BASE)"}</definedName>
    <definedName name="GII_3" localSheetId="4" hidden="1">{"CI+GG(BASE)",#N/A,FALSE,"CI+GG(BASE)";"GG",#N/A,FALSE,"CI+GG(BASE)";"CI",#N/A,FALSE,"CI+GG(BASE)"}</definedName>
    <definedName name="GII_3" localSheetId="2" hidden="1">{"CI+GG(BASE)",#N/A,FALSE,"CI+GG(BASE)";"GG",#N/A,FALSE,"CI+GG(BASE)";"CI",#N/A,FALSE,"CI+GG(BASE)"}</definedName>
    <definedName name="GII_3" localSheetId="0" hidden="1">{"CI+GG(BASE)",#N/A,FALSE,"CI+GG(BASE)";"GG",#N/A,FALSE,"CI+GG(BASE)";"CI",#N/A,FALSE,"CI+GG(BASE)"}</definedName>
    <definedName name="GII_3" localSheetId="6" hidden="1">{"CI+GG(BASE)",#N/A,FALSE,"CI+GG(BASE)";"GG",#N/A,FALSE,"CI+GG(BASE)";"CI",#N/A,FALSE,"CI+GG(BASE)"}</definedName>
    <definedName name="GII_3" localSheetId="16" hidden="1">{"CI+GG(BASE)",#N/A,FALSE,"CI+GG(BASE)";"GG",#N/A,FALSE,"CI+GG(BASE)";"CI",#N/A,FALSE,"CI+GG(BASE)"}</definedName>
    <definedName name="GII_3" hidden="1">{"CI+GG(BASE)",#N/A,FALSE,"CI+GG(BASE)";"GG",#N/A,FALSE,"CI+GG(BASE)";"CI",#N/A,FALSE,"CI+GG(BASE)"}</definedName>
    <definedName name="GII_4" localSheetId="15" hidden="1">{"CI+GG(BASE)",#N/A,FALSE,"CI+GG(BASE)";"GG",#N/A,FALSE,"CI+GG(BASE)";"CI",#N/A,FALSE,"CI+GG(BASE)"}</definedName>
    <definedName name="GII_4" localSheetId="25" hidden="1">{"CI+GG(BASE)",#N/A,FALSE,"CI+GG(BASE)";"GG",#N/A,FALSE,"CI+GG(BASE)";"CI",#N/A,FALSE,"CI+GG(BASE)"}</definedName>
    <definedName name="GII_4" localSheetId="24" hidden="1">{"CI+GG(BASE)",#N/A,FALSE,"CI+GG(BASE)";"GG",#N/A,FALSE,"CI+GG(BASE)";"CI",#N/A,FALSE,"CI+GG(BASE)"}</definedName>
    <definedName name="GII_4" localSheetId="26" hidden="1">{"CI+GG(BASE)",#N/A,FALSE,"CI+GG(BASE)";"GG",#N/A,FALSE,"CI+GG(BASE)";"CI",#N/A,FALSE,"CI+GG(BASE)"}</definedName>
    <definedName name="GII_4" localSheetId="1" hidden="1">{"CI+GG(BASE)",#N/A,FALSE,"CI+GG(BASE)";"GG",#N/A,FALSE,"CI+GG(BASE)";"CI",#N/A,FALSE,"CI+GG(BASE)"}</definedName>
    <definedName name="GII_4" localSheetId="4" hidden="1">{"CI+GG(BASE)",#N/A,FALSE,"CI+GG(BASE)";"GG",#N/A,FALSE,"CI+GG(BASE)";"CI",#N/A,FALSE,"CI+GG(BASE)"}</definedName>
    <definedName name="GII_4" localSheetId="2" hidden="1">{"CI+GG(BASE)",#N/A,FALSE,"CI+GG(BASE)";"GG",#N/A,FALSE,"CI+GG(BASE)";"CI",#N/A,FALSE,"CI+GG(BASE)"}</definedName>
    <definedName name="GII_4" localSheetId="0" hidden="1">{"CI+GG(BASE)",#N/A,FALSE,"CI+GG(BASE)";"GG",#N/A,FALSE,"CI+GG(BASE)";"CI",#N/A,FALSE,"CI+GG(BASE)"}</definedName>
    <definedName name="GII_4" localSheetId="6" hidden="1">{"CI+GG(BASE)",#N/A,FALSE,"CI+GG(BASE)";"GG",#N/A,FALSE,"CI+GG(BASE)";"CI",#N/A,FALSE,"CI+GG(BASE)"}</definedName>
    <definedName name="GII_4" localSheetId="16" hidden="1">{"CI+GG(BASE)",#N/A,FALSE,"CI+GG(BASE)";"GG",#N/A,FALSE,"CI+GG(BASE)";"CI",#N/A,FALSE,"CI+GG(BASE)"}</definedName>
    <definedName name="GII_4" hidden="1">{"CI+GG(BASE)",#N/A,FALSE,"CI+GG(BASE)";"GG",#N/A,FALSE,"CI+GG(BASE)";"CI",#N/A,FALSE,"CI+GG(BASE)"}</definedName>
    <definedName name="GII_5" localSheetId="15" hidden="1">{"CI+GG(BASE)",#N/A,FALSE,"CI+GG(BASE)";"GG",#N/A,FALSE,"CI+GG(BASE)";"CI",#N/A,FALSE,"CI+GG(BASE)"}</definedName>
    <definedName name="GII_5" localSheetId="25" hidden="1">{"CI+GG(BASE)",#N/A,FALSE,"CI+GG(BASE)";"GG",#N/A,FALSE,"CI+GG(BASE)";"CI",#N/A,FALSE,"CI+GG(BASE)"}</definedName>
    <definedName name="GII_5" localSheetId="24" hidden="1">{"CI+GG(BASE)",#N/A,FALSE,"CI+GG(BASE)";"GG",#N/A,FALSE,"CI+GG(BASE)";"CI",#N/A,FALSE,"CI+GG(BASE)"}</definedName>
    <definedName name="GII_5" localSheetId="26" hidden="1">{"CI+GG(BASE)",#N/A,FALSE,"CI+GG(BASE)";"GG",#N/A,FALSE,"CI+GG(BASE)";"CI",#N/A,FALSE,"CI+GG(BASE)"}</definedName>
    <definedName name="GII_5" localSheetId="1" hidden="1">{"CI+GG(BASE)",#N/A,FALSE,"CI+GG(BASE)";"GG",#N/A,FALSE,"CI+GG(BASE)";"CI",#N/A,FALSE,"CI+GG(BASE)"}</definedName>
    <definedName name="GII_5" localSheetId="4" hidden="1">{"CI+GG(BASE)",#N/A,FALSE,"CI+GG(BASE)";"GG",#N/A,FALSE,"CI+GG(BASE)";"CI",#N/A,FALSE,"CI+GG(BASE)"}</definedName>
    <definedName name="GII_5" localSheetId="2" hidden="1">{"CI+GG(BASE)",#N/A,FALSE,"CI+GG(BASE)";"GG",#N/A,FALSE,"CI+GG(BASE)";"CI",#N/A,FALSE,"CI+GG(BASE)"}</definedName>
    <definedName name="GII_5" localSheetId="0" hidden="1">{"CI+GG(BASE)",#N/A,FALSE,"CI+GG(BASE)";"GG",#N/A,FALSE,"CI+GG(BASE)";"CI",#N/A,FALSE,"CI+GG(BASE)"}</definedName>
    <definedName name="GII_5" localSheetId="6" hidden="1">{"CI+GG(BASE)",#N/A,FALSE,"CI+GG(BASE)";"GG",#N/A,FALSE,"CI+GG(BASE)";"CI",#N/A,FALSE,"CI+GG(BASE)"}</definedName>
    <definedName name="GII_5" localSheetId="16" hidden="1">{"CI+GG(BASE)",#N/A,FALSE,"CI+GG(BASE)";"GG",#N/A,FALSE,"CI+GG(BASE)";"CI",#N/A,FALSE,"CI+GG(BASE)"}</definedName>
    <definedName name="GII_5" hidden="1">{"CI+GG(BASE)",#N/A,FALSE,"CI+GG(BASE)";"GG",#N/A,FALSE,"CI+GG(BASE)";"CI",#N/A,FALSE,"CI+GG(BASE)"}</definedName>
    <definedName name="giii" localSheetId="15" hidden="1">{"CI+GG(BASE)",#N/A,FALSE,"CI+GG(BASE)";"GG",#N/A,FALSE,"CI+GG(BASE)";"CI",#N/A,FALSE,"CI+GG(BASE)"}</definedName>
    <definedName name="giii" localSheetId="25" hidden="1">{"CI+GG(BASE)",#N/A,FALSE,"CI+GG(BASE)";"GG",#N/A,FALSE,"CI+GG(BASE)";"CI",#N/A,FALSE,"CI+GG(BASE)"}</definedName>
    <definedName name="giii" localSheetId="24" hidden="1">{"CI+GG(BASE)",#N/A,FALSE,"CI+GG(BASE)";"GG",#N/A,FALSE,"CI+GG(BASE)";"CI",#N/A,FALSE,"CI+GG(BASE)"}</definedName>
    <definedName name="giii" localSheetId="26" hidden="1">{"CI+GG(BASE)",#N/A,FALSE,"CI+GG(BASE)";"GG",#N/A,FALSE,"CI+GG(BASE)";"CI",#N/A,FALSE,"CI+GG(BASE)"}</definedName>
    <definedName name="giii" localSheetId="1" hidden="1">{"CI+GG(BASE)",#N/A,FALSE,"CI+GG(BASE)";"GG",#N/A,FALSE,"CI+GG(BASE)";"CI",#N/A,FALSE,"CI+GG(BASE)"}</definedName>
    <definedName name="giii" localSheetId="4" hidden="1">{"CI+GG(BASE)",#N/A,FALSE,"CI+GG(BASE)";"GG",#N/A,FALSE,"CI+GG(BASE)";"CI",#N/A,FALSE,"CI+GG(BASE)"}</definedName>
    <definedName name="giii" localSheetId="2" hidden="1">{"CI+GG(BASE)",#N/A,FALSE,"CI+GG(BASE)";"GG",#N/A,FALSE,"CI+GG(BASE)";"CI",#N/A,FALSE,"CI+GG(BASE)"}</definedName>
    <definedName name="giii" localSheetId="0" hidden="1">{"CI+GG(BASE)",#N/A,FALSE,"CI+GG(BASE)";"GG",#N/A,FALSE,"CI+GG(BASE)";"CI",#N/A,FALSE,"CI+GG(BASE)"}</definedName>
    <definedName name="giii" localSheetId="6" hidden="1">{"CI+GG(BASE)",#N/A,FALSE,"CI+GG(BASE)";"GG",#N/A,FALSE,"CI+GG(BASE)";"CI",#N/A,FALSE,"CI+GG(BASE)"}</definedName>
    <definedName name="giii" localSheetId="16" hidden="1">{"CI+GG(BASE)",#N/A,FALSE,"CI+GG(BASE)";"GG",#N/A,FALSE,"CI+GG(BASE)";"CI",#N/A,FALSE,"CI+GG(BASE)"}</definedName>
    <definedName name="giii" hidden="1">{"CI+GG(BASE)",#N/A,FALSE,"CI+GG(BASE)";"GG",#N/A,FALSE,"CI+GG(BASE)";"CI",#N/A,FALSE,"CI+GG(BASE)"}</definedName>
    <definedName name="giii_1" localSheetId="15" hidden="1">{"CI+GG(BASE)",#N/A,FALSE,"CI+GG(BASE)";"GG",#N/A,FALSE,"CI+GG(BASE)";"CI",#N/A,FALSE,"CI+GG(BASE)"}</definedName>
    <definedName name="giii_1" localSheetId="25" hidden="1">{"CI+GG(BASE)",#N/A,FALSE,"CI+GG(BASE)";"GG",#N/A,FALSE,"CI+GG(BASE)";"CI",#N/A,FALSE,"CI+GG(BASE)"}</definedName>
    <definedName name="giii_1" localSheetId="24" hidden="1">{"CI+GG(BASE)",#N/A,FALSE,"CI+GG(BASE)";"GG",#N/A,FALSE,"CI+GG(BASE)";"CI",#N/A,FALSE,"CI+GG(BASE)"}</definedName>
    <definedName name="giii_1" localSheetId="26" hidden="1">{"CI+GG(BASE)",#N/A,FALSE,"CI+GG(BASE)";"GG",#N/A,FALSE,"CI+GG(BASE)";"CI",#N/A,FALSE,"CI+GG(BASE)"}</definedName>
    <definedName name="giii_1" localSheetId="1" hidden="1">{"CI+GG(BASE)",#N/A,FALSE,"CI+GG(BASE)";"GG",#N/A,FALSE,"CI+GG(BASE)";"CI",#N/A,FALSE,"CI+GG(BASE)"}</definedName>
    <definedName name="giii_1" localSheetId="4" hidden="1">{"CI+GG(BASE)",#N/A,FALSE,"CI+GG(BASE)";"GG",#N/A,FALSE,"CI+GG(BASE)";"CI",#N/A,FALSE,"CI+GG(BASE)"}</definedName>
    <definedName name="giii_1" localSheetId="2" hidden="1">{"CI+GG(BASE)",#N/A,FALSE,"CI+GG(BASE)";"GG",#N/A,FALSE,"CI+GG(BASE)";"CI",#N/A,FALSE,"CI+GG(BASE)"}</definedName>
    <definedName name="giii_1" localSheetId="0" hidden="1">{"CI+GG(BASE)",#N/A,FALSE,"CI+GG(BASE)";"GG",#N/A,FALSE,"CI+GG(BASE)";"CI",#N/A,FALSE,"CI+GG(BASE)"}</definedName>
    <definedName name="giii_1" localSheetId="6" hidden="1">{"CI+GG(BASE)",#N/A,FALSE,"CI+GG(BASE)";"GG",#N/A,FALSE,"CI+GG(BASE)";"CI",#N/A,FALSE,"CI+GG(BASE)"}</definedName>
    <definedName name="giii_1" localSheetId="16" hidden="1">{"CI+GG(BASE)",#N/A,FALSE,"CI+GG(BASE)";"GG",#N/A,FALSE,"CI+GG(BASE)";"CI",#N/A,FALSE,"CI+GG(BASE)"}</definedName>
    <definedName name="giii_1" hidden="1">{"CI+GG(BASE)",#N/A,FALSE,"CI+GG(BASE)";"GG",#N/A,FALSE,"CI+GG(BASE)";"CI",#N/A,FALSE,"CI+GG(BASE)"}</definedName>
    <definedName name="giii_2" localSheetId="15" hidden="1">{"CI+GG(BASE)",#N/A,FALSE,"CI+GG(BASE)";"GG",#N/A,FALSE,"CI+GG(BASE)";"CI",#N/A,FALSE,"CI+GG(BASE)"}</definedName>
    <definedName name="giii_2" localSheetId="25" hidden="1">{"CI+GG(BASE)",#N/A,FALSE,"CI+GG(BASE)";"GG",#N/A,FALSE,"CI+GG(BASE)";"CI",#N/A,FALSE,"CI+GG(BASE)"}</definedName>
    <definedName name="giii_2" localSheetId="24" hidden="1">{"CI+GG(BASE)",#N/A,FALSE,"CI+GG(BASE)";"GG",#N/A,FALSE,"CI+GG(BASE)";"CI",#N/A,FALSE,"CI+GG(BASE)"}</definedName>
    <definedName name="giii_2" localSheetId="26" hidden="1">{"CI+GG(BASE)",#N/A,FALSE,"CI+GG(BASE)";"GG",#N/A,FALSE,"CI+GG(BASE)";"CI",#N/A,FALSE,"CI+GG(BASE)"}</definedName>
    <definedName name="giii_2" localSheetId="1" hidden="1">{"CI+GG(BASE)",#N/A,FALSE,"CI+GG(BASE)";"GG",#N/A,FALSE,"CI+GG(BASE)";"CI",#N/A,FALSE,"CI+GG(BASE)"}</definedName>
    <definedName name="giii_2" localSheetId="4" hidden="1">{"CI+GG(BASE)",#N/A,FALSE,"CI+GG(BASE)";"GG",#N/A,FALSE,"CI+GG(BASE)";"CI",#N/A,FALSE,"CI+GG(BASE)"}</definedName>
    <definedName name="giii_2" localSheetId="2" hidden="1">{"CI+GG(BASE)",#N/A,FALSE,"CI+GG(BASE)";"GG",#N/A,FALSE,"CI+GG(BASE)";"CI",#N/A,FALSE,"CI+GG(BASE)"}</definedName>
    <definedName name="giii_2" localSheetId="0" hidden="1">{"CI+GG(BASE)",#N/A,FALSE,"CI+GG(BASE)";"GG",#N/A,FALSE,"CI+GG(BASE)";"CI",#N/A,FALSE,"CI+GG(BASE)"}</definedName>
    <definedName name="giii_2" localSheetId="6" hidden="1">{"CI+GG(BASE)",#N/A,FALSE,"CI+GG(BASE)";"GG",#N/A,FALSE,"CI+GG(BASE)";"CI",#N/A,FALSE,"CI+GG(BASE)"}</definedName>
    <definedName name="giii_2" localSheetId="16" hidden="1">{"CI+GG(BASE)",#N/A,FALSE,"CI+GG(BASE)";"GG",#N/A,FALSE,"CI+GG(BASE)";"CI",#N/A,FALSE,"CI+GG(BASE)"}</definedName>
    <definedName name="giii_2" hidden="1">{"CI+GG(BASE)",#N/A,FALSE,"CI+GG(BASE)";"GG",#N/A,FALSE,"CI+GG(BASE)";"CI",#N/A,FALSE,"CI+GG(BASE)"}</definedName>
    <definedName name="giii_3" localSheetId="15" hidden="1">{"CI+GG(BASE)",#N/A,FALSE,"CI+GG(BASE)";"GG",#N/A,FALSE,"CI+GG(BASE)";"CI",#N/A,FALSE,"CI+GG(BASE)"}</definedName>
    <definedName name="giii_3" localSheetId="25" hidden="1">{"CI+GG(BASE)",#N/A,FALSE,"CI+GG(BASE)";"GG",#N/A,FALSE,"CI+GG(BASE)";"CI",#N/A,FALSE,"CI+GG(BASE)"}</definedName>
    <definedName name="giii_3" localSheetId="24" hidden="1">{"CI+GG(BASE)",#N/A,FALSE,"CI+GG(BASE)";"GG",#N/A,FALSE,"CI+GG(BASE)";"CI",#N/A,FALSE,"CI+GG(BASE)"}</definedName>
    <definedName name="giii_3" localSheetId="26" hidden="1">{"CI+GG(BASE)",#N/A,FALSE,"CI+GG(BASE)";"GG",#N/A,FALSE,"CI+GG(BASE)";"CI",#N/A,FALSE,"CI+GG(BASE)"}</definedName>
    <definedName name="giii_3" localSheetId="1" hidden="1">{"CI+GG(BASE)",#N/A,FALSE,"CI+GG(BASE)";"GG",#N/A,FALSE,"CI+GG(BASE)";"CI",#N/A,FALSE,"CI+GG(BASE)"}</definedName>
    <definedName name="giii_3" localSheetId="4" hidden="1">{"CI+GG(BASE)",#N/A,FALSE,"CI+GG(BASE)";"GG",#N/A,FALSE,"CI+GG(BASE)";"CI",#N/A,FALSE,"CI+GG(BASE)"}</definedName>
    <definedName name="giii_3" localSheetId="2" hidden="1">{"CI+GG(BASE)",#N/A,FALSE,"CI+GG(BASE)";"GG",#N/A,FALSE,"CI+GG(BASE)";"CI",#N/A,FALSE,"CI+GG(BASE)"}</definedName>
    <definedName name="giii_3" localSheetId="0" hidden="1">{"CI+GG(BASE)",#N/A,FALSE,"CI+GG(BASE)";"GG",#N/A,FALSE,"CI+GG(BASE)";"CI",#N/A,FALSE,"CI+GG(BASE)"}</definedName>
    <definedName name="giii_3" localSheetId="6" hidden="1">{"CI+GG(BASE)",#N/A,FALSE,"CI+GG(BASE)";"GG",#N/A,FALSE,"CI+GG(BASE)";"CI",#N/A,FALSE,"CI+GG(BASE)"}</definedName>
    <definedName name="giii_3" localSheetId="16" hidden="1">{"CI+GG(BASE)",#N/A,FALSE,"CI+GG(BASE)";"GG",#N/A,FALSE,"CI+GG(BASE)";"CI",#N/A,FALSE,"CI+GG(BASE)"}</definedName>
    <definedName name="giii_3" hidden="1">{"CI+GG(BASE)",#N/A,FALSE,"CI+GG(BASE)";"GG",#N/A,FALSE,"CI+GG(BASE)";"CI",#N/A,FALSE,"CI+GG(BASE)"}</definedName>
    <definedName name="giii_4" localSheetId="15" hidden="1">{"CI+GG(BASE)",#N/A,FALSE,"CI+GG(BASE)";"GG",#N/A,FALSE,"CI+GG(BASE)";"CI",#N/A,FALSE,"CI+GG(BASE)"}</definedName>
    <definedName name="giii_4" localSheetId="25" hidden="1">{"CI+GG(BASE)",#N/A,FALSE,"CI+GG(BASE)";"GG",#N/A,FALSE,"CI+GG(BASE)";"CI",#N/A,FALSE,"CI+GG(BASE)"}</definedName>
    <definedName name="giii_4" localSheetId="24" hidden="1">{"CI+GG(BASE)",#N/A,FALSE,"CI+GG(BASE)";"GG",#N/A,FALSE,"CI+GG(BASE)";"CI",#N/A,FALSE,"CI+GG(BASE)"}</definedName>
    <definedName name="giii_4" localSheetId="26" hidden="1">{"CI+GG(BASE)",#N/A,FALSE,"CI+GG(BASE)";"GG",#N/A,FALSE,"CI+GG(BASE)";"CI",#N/A,FALSE,"CI+GG(BASE)"}</definedName>
    <definedName name="giii_4" localSheetId="1" hidden="1">{"CI+GG(BASE)",#N/A,FALSE,"CI+GG(BASE)";"GG",#N/A,FALSE,"CI+GG(BASE)";"CI",#N/A,FALSE,"CI+GG(BASE)"}</definedName>
    <definedName name="giii_4" localSheetId="4" hidden="1">{"CI+GG(BASE)",#N/A,FALSE,"CI+GG(BASE)";"GG",#N/A,FALSE,"CI+GG(BASE)";"CI",#N/A,FALSE,"CI+GG(BASE)"}</definedName>
    <definedName name="giii_4" localSheetId="2" hidden="1">{"CI+GG(BASE)",#N/A,FALSE,"CI+GG(BASE)";"GG",#N/A,FALSE,"CI+GG(BASE)";"CI",#N/A,FALSE,"CI+GG(BASE)"}</definedName>
    <definedName name="giii_4" localSheetId="0" hidden="1">{"CI+GG(BASE)",#N/A,FALSE,"CI+GG(BASE)";"GG",#N/A,FALSE,"CI+GG(BASE)";"CI",#N/A,FALSE,"CI+GG(BASE)"}</definedName>
    <definedName name="giii_4" localSheetId="6" hidden="1">{"CI+GG(BASE)",#N/A,FALSE,"CI+GG(BASE)";"GG",#N/A,FALSE,"CI+GG(BASE)";"CI",#N/A,FALSE,"CI+GG(BASE)"}</definedName>
    <definedName name="giii_4" localSheetId="16" hidden="1">{"CI+GG(BASE)",#N/A,FALSE,"CI+GG(BASE)";"GG",#N/A,FALSE,"CI+GG(BASE)";"CI",#N/A,FALSE,"CI+GG(BASE)"}</definedName>
    <definedName name="giii_4" hidden="1">{"CI+GG(BASE)",#N/A,FALSE,"CI+GG(BASE)";"GG",#N/A,FALSE,"CI+GG(BASE)";"CI",#N/A,FALSE,"CI+GG(BASE)"}</definedName>
    <definedName name="giii_5" localSheetId="15" hidden="1">{"CI+GG(BASE)",#N/A,FALSE,"CI+GG(BASE)";"GG",#N/A,FALSE,"CI+GG(BASE)";"CI",#N/A,FALSE,"CI+GG(BASE)"}</definedName>
    <definedName name="giii_5" localSheetId="25" hidden="1">{"CI+GG(BASE)",#N/A,FALSE,"CI+GG(BASE)";"GG",#N/A,FALSE,"CI+GG(BASE)";"CI",#N/A,FALSE,"CI+GG(BASE)"}</definedName>
    <definedName name="giii_5" localSheetId="24" hidden="1">{"CI+GG(BASE)",#N/A,FALSE,"CI+GG(BASE)";"GG",#N/A,FALSE,"CI+GG(BASE)";"CI",#N/A,FALSE,"CI+GG(BASE)"}</definedName>
    <definedName name="giii_5" localSheetId="26" hidden="1">{"CI+GG(BASE)",#N/A,FALSE,"CI+GG(BASE)";"GG",#N/A,FALSE,"CI+GG(BASE)";"CI",#N/A,FALSE,"CI+GG(BASE)"}</definedName>
    <definedName name="giii_5" localSheetId="1" hidden="1">{"CI+GG(BASE)",#N/A,FALSE,"CI+GG(BASE)";"GG",#N/A,FALSE,"CI+GG(BASE)";"CI",#N/A,FALSE,"CI+GG(BASE)"}</definedName>
    <definedName name="giii_5" localSheetId="4" hidden="1">{"CI+GG(BASE)",#N/A,FALSE,"CI+GG(BASE)";"GG",#N/A,FALSE,"CI+GG(BASE)";"CI",#N/A,FALSE,"CI+GG(BASE)"}</definedName>
    <definedName name="giii_5" localSheetId="2" hidden="1">{"CI+GG(BASE)",#N/A,FALSE,"CI+GG(BASE)";"GG",#N/A,FALSE,"CI+GG(BASE)";"CI",#N/A,FALSE,"CI+GG(BASE)"}</definedName>
    <definedName name="giii_5" localSheetId="0" hidden="1">{"CI+GG(BASE)",#N/A,FALSE,"CI+GG(BASE)";"GG",#N/A,FALSE,"CI+GG(BASE)";"CI",#N/A,FALSE,"CI+GG(BASE)"}</definedName>
    <definedName name="giii_5" localSheetId="6" hidden="1">{"CI+GG(BASE)",#N/A,FALSE,"CI+GG(BASE)";"GG",#N/A,FALSE,"CI+GG(BASE)";"CI",#N/A,FALSE,"CI+GG(BASE)"}</definedName>
    <definedName name="giii_5" localSheetId="16" hidden="1">{"CI+GG(BASE)",#N/A,FALSE,"CI+GG(BASE)";"GG",#N/A,FALSE,"CI+GG(BASE)";"CI",#N/A,FALSE,"CI+GG(BASE)"}</definedName>
    <definedName name="giii_5" hidden="1">{"CI+GG(BASE)",#N/A,FALSE,"CI+GG(BASE)";"GG",#N/A,FALSE,"CI+GG(BASE)";"CI",#N/A,FALSE,"CI+GG(BASE)"}</definedName>
    <definedName name="GJKUDFG" localSheetId="15" hidden="1">#REF!</definedName>
    <definedName name="GJKUDFG" localSheetId="25" hidden="1">#REF!</definedName>
    <definedName name="GJKUDFG" localSheetId="26" hidden="1">#REF!</definedName>
    <definedName name="GJKUDFG" localSheetId="6" hidden="1">#REF!</definedName>
    <definedName name="GJKUDFG" localSheetId="16" hidden="1">#REF!</definedName>
    <definedName name="GJKUDFG" hidden="1">#REF!</definedName>
    <definedName name="GJLHÑÑGHK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GYUKU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KGYUKU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KGYUKU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KGYUKU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KGYUKU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KGYUKU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KGYUKU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KGYUKU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KGYUKU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KGYUKU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KGYUKU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KJHKK" localSheetId="15" hidden="1">{"CI+GG(BASE)",#N/A,FALSE,"CI+GG(BASE)";"GG",#N/A,FALSE,"CI+GG(BASE)";"CI",#N/A,FALSE,"CI+GG(BASE)"}</definedName>
    <definedName name="GKJHKK" localSheetId="25" hidden="1">{"CI+GG(BASE)",#N/A,FALSE,"CI+GG(BASE)";"GG",#N/A,FALSE,"CI+GG(BASE)";"CI",#N/A,FALSE,"CI+GG(BASE)"}</definedName>
    <definedName name="GKJHKK" localSheetId="24" hidden="1">{"CI+GG(BASE)",#N/A,FALSE,"CI+GG(BASE)";"GG",#N/A,FALSE,"CI+GG(BASE)";"CI",#N/A,FALSE,"CI+GG(BASE)"}</definedName>
    <definedName name="GKJHKK" localSheetId="26" hidden="1">{"CI+GG(BASE)",#N/A,FALSE,"CI+GG(BASE)";"GG",#N/A,FALSE,"CI+GG(BASE)";"CI",#N/A,FALSE,"CI+GG(BASE)"}</definedName>
    <definedName name="GKJHKK" localSheetId="1" hidden="1">{"CI+GG(BASE)",#N/A,FALSE,"CI+GG(BASE)";"GG",#N/A,FALSE,"CI+GG(BASE)";"CI",#N/A,FALSE,"CI+GG(BASE)"}</definedName>
    <definedName name="GKJHKK" localSheetId="4" hidden="1">{"CI+GG(BASE)",#N/A,FALSE,"CI+GG(BASE)";"GG",#N/A,FALSE,"CI+GG(BASE)";"CI",#N/A,FALSE,"CI+GG(BASE)"}</definedName>
    <definedName name="GKJHKK" localSheetId="2" hidden="1">{"CI+GG(BASE)",#N/A,FALSE,"CI+GG(BASE)";"GG",#N/A,FALSE,"CI+GG(BASE)";"CI",#N/A,FALSE,"CI+GG(BASE)"}</definedName>
    <definedName name="GKJHKK" localSheetId="0" hidden="1">{"CI+GG(BASE)",#N/A,FALSE,"CI+GG(BASE)";"GG",#N/A,FALSE,"CI+GG(BASE)";"CI",#N/A,FALSE,"CI+GG(BASE)"}</definedName>
    <definedName name="GKJHKK" localSheetId="6" hidden="1">{"CI+GG(BASE)",#N/A,FALSE,"CI+GG(BASE)";"GG",#N/A,FALSE,"CI+GG(BASE)";"CI",#N/A,FALSE,"CI+GG(BASE)"}</definedName>
    <definedName name="GKJHKK" localSheetId="16" hidden="1">{"CI+GG(BASE)",#N/A,FALSE,"CI+GG(BASE)";"GG",#N/A,FALSE,"CI+GG(BASE)";"CI",#N/A,FALSE,"CI+GG(BASE)"}</definedName>
    <definedName name="GKJHKK" hidden="1">{"CI+GG(BASE)",#N/A,FALSE,"CI+GG(BASE)";"GG",#N/A,FALSE,"CI+GG(BASE)";"CI",#N/A,FALSE,"CI+GG(BASE)"}</definedName>
    <definedName name="gmd" localSheetId="15" hidden="1">{#N/A,#N/A,FALSE,"Matrix";#N/A,#N/A,FALSE,"Executive";#N/A,#N/A,FALSE,"Summary"}</definedName>
    <definedName name="gmd" localSheetId="25" hidden="1">{#N/A,#N/A,FALSE,"Matrix";#N/A,#N/A,FALSE,"Executive";#N/A,#N/A,FALSE,"Summary"}</definedName>
    <definedName name="gmd" localSheetId="24" hidden="1">{#N/A,#N/A,FALSE,"Matrix";#N/A,#N/A,FALSE,"Executive";#N/A,#N/A,FALSE,"Summary"}</definedName>
    <definedName name="gmd" localSheetId="26" hidden="1">{#N/A,#N/A,FALSE,"Matrix";#N/A,#N/A,FALSE,"Executive";#N/A,#N/A,FALSE,"Summary"}</definedName>
    <definedName name="gmd" localSheetId="1" hidden="1">{#N/A,#N/A,FALSE,"Matrix";#N/A,#N/A,FALSE,"Executive";#N/A,#N/A,FALSE,"Summary"}</definedName>
    <definedName name="gmd" localSheetId="4" hidden="1">{#N/A,#N/A,FALSE,"Matrix";#N/A,#N/A,FALSE,"Executive";#N/A,#N/A,FALSE,"Summary"}</definedName>
    <definedName name="gmd" localSheetId="2" hidden="1">{#N/A,#N/A,FALSE,"Matrix";#N/A,#N/A,FALSE,"Executive";#N/A,#N/A,FALSE,"Summary"}</definedName>
    <definedName name="gmd" localSheetId="0" hidden="1">{#N/A,#N/A,FALSE,"Matrix";#N/A,#N/A,FALSE,"Executive";#N/A,#N/A,FALSE,"Summary"}</definedName>
    <definedName name="gmd" localSheetId="6" hidden="1">{#N/A,#N/A,FALSE,"Matrix";#N/A,#N/A,FALSE,"Executive";#N/A,#N/A,FALSE,"Summary"}</definedName>
    <definedName name="gmd" localSheetId="16" hidden="1">{#N/A,#N/A,FALSE,"Matrix";#N/A,#N/A,FALSE,"Executive";#N/A,#N/A,FALSE,"Summary"}</definedName>
    <definedName name="gmd" hidden="1">{#N/A,#N/A,FALSE,"Matrix";#N/A,#N/A,FALSE,"Executive";#N/A,#N/A,FALSE,"Summary"}</definedName>
    <definedName name="gmd_1" hidden="1">{#N/A,#N/A,FALSE,"Matrix";#N/A,#N/A,FALSE,"Executive";#N/A,#N/A,FALSE,"Summary"}</definedName>
    <definedName name="GN" hidden="1">{#N/A,#N/A,FALSE,"DET-CAMB.";#N/A,#N/A,FALSE,"PRESUP.";#N/A,#N/A,FALSE,"RESUMEN";#N/A,#N/A,FALSE,"CT";#N/A,#N/A,FALSE,"PD";#N/A,#N/A,FALSE,"PR"}</definedName>
    <definedName name="GN_1" hidden="1">{#N/A,#N/A,FALSE,"DET-CAMB.";#N/A,#N/A,FALSE,"PRESUP.";#N/A,#N/A,FALSE,"RESUMEN";#N/A,#N/A,FALSE,"CT";#N/A,#N/A,FALSE,"PD";#N/A,#N/A,FALSE,"PR"}</definedName>
    <definedName name="GRA." localSheetId="15" hidden="1">{"CI+GG(BASE)",#N/A,FALSE,"CI+GG(BASE)";"GG",#N/A,FALSE,"CI+GG(BASE)";"CI",#N/A,FALSE,"CI+GG(BASE)"}</definedName>
    <definedName name="GRA." localSheetId="25" hidden="1">{"CI+GG(BASE)",#N/A,FALSE,"CI+GG(BASE)";"GG",#N/A,FALSE,"CI+GG(BASE)";"CI",#N/A,FALSE,"CI+GG(BASE)"}</definedName>
    <definedName name="GRA." localSheetId="24" hidden="1">{"CI+GG(BASE)",#N/A,FALSE,"CI+GG(BASE)";"GG",#N/A,FALSE,"CI+GG(BASE)";"CI",#N/A,FALSE,"CI+GG(BASE)"}</definedName>
    <definedName name="GRA." localSheetId="26" hidden="1">{"CI+GG(BASE)",#N/A,FALSE,"CI+GG(BASE)";"GG",#N/A,FALSE,"CI+GG(BASE)";"CI",#N/A,FALSE,"CI+GG(BASE)"}</definedName>
    <definedName name="GRA." localSheetId="1" hidden="1">{"CI+GG(BASE)",#N/A,FALSE,"CI+GG(BASE)";"GG",#N/A,FALSE,"CI+GG(BASE)";"CI",#N/A,FALSE,"CI+GG(BASE)"}</definedName>
    <definedName name="GRA." localSheetId="4" hidden="1">{"CI+GG(BASE)",#N/A,FALSE,"CI+GG(BASE)";"GG",#N/A,FALSE,"CI+GG(BASE)";"CI",#N/A,FALSE,"CI+GG(BASE)"}</definedName>
    <definedName name="GRA." localSheetId="2" hidden="1">{"CI+GG(BASE)",#N/A,FALSE,"CI+GG(BASE)";"GG",#N/A,FALSE,"CI+GG(BASE)";"CI",#N/A,FALSE,"CI+GG(BASE)"}</definedName>
    <definedName name="GRA." localSheetId="0" hidden="1">{"CI+GG(BASE)",#N/A,FALSE,"CI+GG(BASE)";"GG",#N/A,FALSE,"CI+GG(BASE)";"CI",#N/A,FALSE,"CI+GG(BASE)"}</definedName>
    <definedName name="GRA." localSheetId="6" hidden="1">{"CI+GG(BASE)",#N/A,FALSE,"CI+GG(BASE)";"GG",#N/A,FALSE,"CI+GG(BASE)";"CI",#N/A,FALSE,"CI+GG(BASE)"}</definedName>
    <definedName name="GRA." localSheetId="16" hidden="1">{"CI+GG(BASE)",#N/A,FALSE,"CI+GG(BASE)";"GG",#N/A,FALSE,"CI+GG(BASE)";"CI",#N/A,FALSE,"CI+GG(BASE)"}</definedName>
    <definedName name="GRA." hidden="1">{"CI+GG(BASE)",#N/A,FALSE,"CI+GG(BASE)";"GG",#N/A,FALSE,"CI+GG(BASE)";"CI",#N/A,FALSE,"CI+GG(BASE)"}</definedName>
    <definedName name="GRA._1" localSheetId="15" hidden="1">{"CI+GG(BASE)",#N/A,FALSE,"CI+GG(BASE)";"GG",#N/A,FALSE,"CI+GG(BASE)";"CI",#N/A,FALSE,"CI+GG(BASE)"}</definedName>
    <definedName name="GRA._1" localSheetId="25" hidden="1">{"CI+GG(BASE)",#N/A,FALSE,"CI+GG(BASE)";"GG",#N/A,FALSE,"CI+GG(BASE)";"CI",#N/A,FALSE,"CI+GG(BASE)"}</definedName>
    <definedName name="GRA._1" localSheetId="24" hidden="1">{"CI+GG(BASE)",#N/A,FALSE,"CI+GG(BASE)";"GG",#N/A,FALSE,"CI+GG(BASE)";"CI",#N/A,FALSE,"CI+GG(BASE)"}</definedName>
    <definedName name="GRA._1" localSheetId="26" hidden="1">{"CI+GG(BASE)",#N/A,FALSE,"CI+GG(BASE)";"GG",#N/A,FALSE,"CI+GG(BASE)";"CI",#N/A,FALSE,"CI+GG(BASE)"}</definedName>
    <definedName name="GRA._1" localSheetId="1" hidden="1">{"CI+GG(BASE)",#N/A,FALSE,"CI+GG(BASE)";"GG",#N/A,FALSE,"CI+GG(BASE)";"CI",#N/A,FALSE,"CI+GG(BASE)"}</definedName>
    <definedName name="GRA._1" localSheetId="4" hidden="1">{"CI+GG(BASE)",#N/A,FALSE,"CI+GG(BASE)";"GG",#N/A,FALSE,"CI+GG(BASE)";"CI",#N/A,FALSE,"CI+GG(BASE)"}</definedName>
    <definedName name="GRA._1" localSheetId="2" hidden="1">{"CI+GG(BASE)",#N/A,FALSE,"CI+GG(BASE)";"GG",#N/A,FALSE,"CI+GG(BASE)";"CI",#N/A,FALSE,"CI+GG(BASE)"}</definedName>
    <definedName name="GRA._1" localSheetId="0" hidden="1">{"CI+GG(BASE)",#N/A,FALSE,"CI+GG(BASE)";"GG",#N/A,FALSE,"CI+GG(BASE)";"CI",#N/A,FALSE,"CI+GG(BASE)"}</definedName>
    <definedName name="GRA._1" localSheetId="6" hidden="1">{"CI+GG(BASE)",#N/A,FALSE,"CI+GG(BASE)";"GG",#N/A,FALSE,"CI+GG(BASE)";"CI",#N/A,FALSE,"CI+GG(BASE)"}</definedName>
    <definedName name="GRA._1" localSheetId="16" hidden="1">{"CI+GG(BASE)",#N/A,FALSE,"CI+GG(BASE)";"GG",#N/A,FALSE,"CI+GG(BASE)";"CI",#N/A,FALSE,"CI+GG(BASE)"}</definedName>
    <definedName name="GRA._1" hidden="1">{"CI+GG(BASE)",#N/A,FALSE,"CI+GG(BASE)";"GG",#N/A,FALSE,"CI+GG(BASE)";"CI",#N/A,FALSE,"CI+GG(BASE)"}</definedName>
    <definedName name="GRA._2" localSheetId="15" hidden="1">{"CI+GG(BASE)",#N/A,FALSE,"CI+GG(BASE)";"GG",#N/A,FALSE,"CI+GG(BASE)";"CI",#N/A,FALSE,"CI+GG(BASE)"}</definedName>
    <definedName name="GRA._2" localSheetId="25" hidden="1">{"CI+GG(BASE)",#N/A,FALSE,"CI+GG(BASE)";"GG",#N/A,FALSE,"CI+GG(BASE)";"CI",#N/A,FALSE,"CI+GG(BASE)"}</definedName>
    <definedName name="GRA._2" localSheetId="24" hidden="1">{"CI+GG(BASE)",#N/A,FALSE,"CI+GG(BASE)";"GG",#N/A,FALSE,"CI+GG(BASE)";"CI",#N/A,FALSE,"CI+GG(BASE)"}</definedName>
    <definedName name="GRA._2" localSheetId="26" hidden="1">{"CI+GG(BASE)",#N/A,FALSE,"CI+GG(BASE)";"GG",#N/A,FALSE,"CI+GG(BASE)";"CI",#N/A,FALSE,"CI+GG(BASE)"}</definedName>
    <definedName name="GRA._2" localSheetId="1" hidden="1">{"CI+GG(BASE)",#N/A,FALSE,"CI+GG(BASE)";"GG",#N/A,FALSE,"CI+GG(BASE)";"CI",#N/A,FALSE,"CI+GG(BASE)"}</definedName>
    <definedName name="GRA._2" localSheetId="4" hidden="1">{"CI+GG(BASE)",#N/A,FALSE,"CI+GG(BASE)";"GG",#N/A,FALSE,"CI+GG(BASE)";"CI",#N/A,FALSE,"CI+GG(BASE)"}</definedName>
    <definedName name="GRA._2" localSheetId="2" hidden="1">{"CI+GG(BASE)",#N/A,FALSE,"CI+GG(BASE)";"GG",#N/A,FALSE,"CI+GG(BASE)";"CI",#N/A,FALSE,"CI+GG(BASE)"}</definedName>
    <definedName name="GRA._2" localSheetId="0" hidden="1">{"CI+GG(BASE)",#N/A,FALSE,"CI+GG(BASE)";"GG",#N/A,FALSE,"CI+GG(BASE)";"CI",#N/A,FALSE,"CI+GG(BASE)"}</definedName>
    <definedName name="GRA._2" localSheetId="6" hidden="1">{"CI+GG(BASE)",#N/A,FALSE,"CI+GG(BASE)";"GG",#N/A,FALSE,"CI+GG(BASE)";"CI",#N/A,FALSE,"CI+GG(BASE)"}</definedName>
    <definedName name="GRA._2" localSheetId="16" hidden="1">{"CI+GG(BASE)",#N/A,FALSE,"CI+GG(BASE)";"GG",#N/A,FALSE,"CI+GG(BASE)";"CI",#N/A,FALSE,"CI+GG(BASE)"}</definedName>
    <definedName name="GRA._2" hidden="1">{"CI+GG(BASE)",#N/A,FALSE,"CI+GG(BASE)";"GG",#N/A,FALSE,"CI+GG(BASE)";"CI",#N/A,FALSE,"CI+GG(BASE)"}</definedName>
    <definedName name="GRA._3" localSheetId="15" hidden="1">{"CI+GG(BASE)",#N/A,FALSE,"CI+GG(BASE)";"GG",#N/A,FALSE,"CI+GG(BASE)";"CI",#N/A,FALSE,"CI+GG(BASE)"}</definedName>
    <definedName name="GRA._3" localSheetId="25" hidden="1">{"CI+GG(BASE)",#N/A,FALSE,"CI+GG(BASE)";"GG",#N/A,FALSE,"CI+GG(BASE)";"CI",#N/A,FALSE,"CI+GG(BASE)"}</definedName>
    <definedName name="GRA._3" localSheetId="24" hidden="1">{"CI+GG(BASE)",#N/A,FALSE,"CI+GG(BASE)";"GG",#N/A,FALSE,"CI+GG(BASE)";"CI",#N/A,FALSE,"CI+GG(BASE)"}</definedName>
    <definedName name="GRA._3" localSheetId="26" hidden="1">{"CI+GG(BASE)",#N/A,FALSE,"CI+GG(BASE)";"GG",#N/A,FALSE,"CI+GG(BASE)";"CI",#N/A,FALSE,"CI+GG(BASE)"}</definedName>
    <definedName name="GRA._3" localSheetId="1" hidden="1">{"CI+GG(BASE)",#N/A,FALSE,"CI+GG(BASE)";"GG",#N/A,FALSE,"CI+GG(BASE)";"CI",#N/A,FALSE,"CI+GG(BASE)"}</definedName>
    <definedName name="GRA._3" localSheetId="4" hidden="1">{"CI+GG(BASE)",#N/A,FALSE,"CI+GG(BASE)";"GG",#N/A,FALSE,"CI+GG(BASE)";"CI",#N/A,FALSE,"CI+GG(BASE)"}</definedName>
    <definedName name="GRA._3" localSheetId="2" hidden="1">{"CI+GG(BASE)",#N/A,FALSE,"CI+GG(BASE)";"GG",#N/A,FALSE,"CI+GG(BASE)";"CI",#N/A,FALSE,"CI+GG(BASE)"}</definedName>
    <definedName name="GRA._3" localSheetId="0" hidden="1">{"CI+GG(BASE)",#N/A,FALSE,"CI+GG(BASE)";"GG",#N/A,FALSE,"CI+GG(BASE)";"CI",#N/A,FALSE,"CI+GG(BASE)"}</definedName>
    <definedName name="GRA._3" localSheetId="6" hidden="1">{"CI+GG(BASE)",#N/A,FALSE,"CI+GG(BASE)";"GG",#N/A,FALSE,"CI+GG(BASE)";"CI",#N/A,FALSE,"CI+GG(BASE)"}</definedName>
    <definedName name="GRA._3" localSheetId="16" hidden="1">{"CI+GG(BASE)",#N/A,FALSE,"CI+GG(BASE)";"GG",#N/A,FALSE,"CI+GG(BASE)";"CI",#N/A,FALSE,"CI+GG(BASE)"}</definedName>
    <definedName name="GRA._3" hidden="1">{"CI+GG(BASE)",#N/A,FALSE,"CI+GG(BASE)";"GG",#N/A,FALSE,"CI+GG(BASE)";"CI",#N/A,FALSE,"CI+GG(BASE)"}</definedName>
    <definedName name="GRA._4" localSheetId="15" hidden="1">{"CI+GG(BASE)",#N/A,FALSE,"CI+GG(BASE)";"GG",#N/A,FALSE,"CI+GG(BASE)";"CI",#N/A,FALSE,"CI+GG(BASE)"}</definedName>
    <definedName name="GRA._4" localSheetId="25" hidden="1">{"CI+GG(BASE)",#N/A,FALSE,"CI+GG(BASE)";"GG",#N/A,FALSE,"CI+GG(BASE)";"CI",#N/A,FALSE,"CI+GG(BASE)"}</definedName>
    <definedName name="GRA._4" localSheetId="24" hidden="1">{"CI+GG(BASE)",#N/A,FALSE,"CI+GG(BASE)";"GG",#N/A,FALSE,"CI+GG(BASE)";"CI",#N/A,FALSE,"CI+GG(BASE)"}</definedName>
    <definedName name="GRA._4" localSheetId="26" hidden="1">{"CI+GG(BASE)",#N/A,FALSE,"CI+GG(BASE)";"GG",#N/A,FALSE,"CI+GG(BASE)";"CI",#N/A,FALSE,"CI+GG(BASE)"}</definedName>
    <definedName name="GRA._4" localSheetId="1" hidden="1">{"CI+GG(BASE)",#N/A,FALSE,"CI+GG(BASE)";"GG",#N/A,FALSE,"CI+GG(BASE)";"CI",#N/A,FALSE,"CI+GG(BASE)"}</definedName>
    <definedName name="GRA._4" localSheetId="4" hidden="1">{"CI+GG(BASE)",#N/A,FALSE,"CI+GG(BASE)";"GG",#N/A,FALSE,"CI+GG(BASE)";"CI",#N/A,FALSE,"CI+GG(BASE)"}</definedName>
    <definedName name="GRA._4" localSheetId="2" hidden="1">{"CI+GG(BASE)",#N/A,FALSE,"CI+GG(BASE)";"GG",#N/A,FALSE,"CI+GG(BASE)";"CI",#N/A,FALSE,"CI+GG(BASE)"}</definedName>
    <definedName name="GRA._4" localSheetId="0" hidden="1">{"CI+GG(BASE)",#N/A,FALSE,"CI+GG(BASE)";"GG",#N/A,FALSE,"CI+GG(BASE)";"CI",#N/A,FALSE,"CI+GG(BASE)"}</definedName>
    <definedName name="GRA._4" localSheetId="6" hidden="1">{"CI+GG(BASE)",#N/A,FALSE,"CI+GG(BASE)";"GG",#N/A,FALSE,"CI+GG(BASE)";"CI",#N/A,FALSE,"CI+GG(BASE)"}</definedName>
    <definedName name="GRA._4" localSheetId="16" hidden="1">{"CI+GG(BASE)",#N/A,FALSE,"CI+GG(BASE)";"GG",#N/A,FALSE,"CI+GG(BASE)";"CI",#N/A,FALSE,"CI+GG(BASE)"}</definedName>
    <definedName name="GRA._4" hidden="1">{"CI+GG(BASE)",#N/A,FALSE,"CI+GG(BASE)";"GG",#N/A,FALSE,"CI+GG(BASE)";"CI",#N/A,FALSE,"CI+GG(BASE)"}</definedName>
    <definedName name="GRA._5" localSheetId="15" hidden="1">{"CI+GG(BASE)",#N/A,FALSE,"CI+GG(BASE)";"GG",#N/A,FALSE,"CI+GG(BASE)";"CI",#N/A,FALSE,"CI+GG(BASE)"}</definedName>
    <definedName name="GRA._5" localSheetId="25" hidden="1">{"CI+GG(BASE)",#N/A,FALSE,"CI+GG(BASE)";"GG",#N/A,FALSE,"CI+GG(BASE)";"CI",#N/A,FALSE,"CI+GG(BASE)"}</definedName>
    <definedName name="GRA._5" localSheetId="24" hidden="1">{"CI+GG(BASE)",#N/A,FALSE,"CI+GG(BASE)";"GG",#N/A,FALSE,"CI+GG(BASE)";"CI",#N/A,FALSE,"CI+GG(BASE)"}</definedName>
    <definedName name="GRA._5" localSheetId="26" hidden="1">{"CI+GG(BASE)",#N/A,FALSE,"CI+GG(BASE)";"GG",#N/A,FALSE,"CI+GG(BASE)";"CI",#N/A,FALSE,"CI+GG(BASE)"}</definedName>
    <definedName name="GRA._5" localSheetId="1" hidden="1">{"CI+GG(BASE)",#N/A,FALSE,"CI+GG(BASE)";"GG",#N/A,FALSE,"CI+GG(BASE)";"CI",#N/A,FALSE,"CI+GG(BASE)"}</definedName>
    <definedName name="GRA._5" localSheetId="4" hidden="1">{"CI+GG(BASE)",#N/A,FALSE,"CI+GG(BASE)";"GG",#N/A,FALSE,"CI+GG(BASE)";"CI",#N/A,FALSE,"CI+GG(BASE)"}</definedName>
    <definedName name="GRA._5" localSheetId="2" hidden="1">{"CI+GG(BASE)",#N/A,FALSE,"CI+GG(BASE)";"GG",#N/A,FALSE,"CI+GG(BASE)";"CI",#N/A,FALSE,"CI+GG(BASE)"}</definedName>
    <definedName name="GRA._5" localSheetId="0" hidden="1">{"CI+GG(BASE)",#N/A,FALSE,"CI+GG(BASE)";"GG",#N/A,FALSE,"CI+GG(BASE)";"CI",#N/A,FALSE,"CI+GG(BASE)"}</definedName>
    <definedName name="GRA._5" localSheetId="6" hidden="1">{"CI+GG(BASE)",#N/A,FALSE,"CI+GG(BASE)";"GG",#N/A,FALSE,"CI+GG(BASE)";"CI",#N/A,FALSE,"CI+GG(BASE)"}</definedName>
    <definedName name="GRA._5" localSheetId="16" hidden="1">{"CI+GG(BASE)",#N/A,FALSE,"CI+GG(BASE)";"GG",#N/A,FALSE,"CI+GG(BASE)";"CI",#N/A,FALSE,"CI+GG(BASE)"}</definedName>
    <definedName name="GRA._5" hidden="1">{"CI+GG(BASE)",#N/A,FALSE,"CI+GG(BASE)";"GG",#N/A,FALSE,"CI+GG(BASE)";"CI",#N/A,FALSE,"CI+GG(BASE)"}</definedName>
    <definedName name="Graf." localSheetId="15" hidden="1">{"MO(BASE)",#N/A,FALSE,"MO(BASE)";"MO(BASE)1",#N/A,FALSE,"MO(BASE)";"MO(BASE)2",#N/A,FALSE,"MO(BASE)"}</definedName>
    <definedName name="Graf." localSheetId="25" hidden="1">{"MO(BASE)",#N/A,FALSE,"MO(BASE)";"MO(BASE)1",#N/A,FALSE,"MO(BASE)";"MO(BASE)2",#N/A,FALSE,"MO(BASE)"}</definedName>
    <definedName name="Graf." localSheetId="24" hidden="1">{"MO(BASE)",#N/A,FALSE,"MO(BASE)";"MO(BASE)1",#N/A,FALSE,"MO(BASE)";"MO(BASE)2",#N/A,FALSE,"MO(BASE)"}</definedName>
    <definedName name="Graf." localSheetId="26" hidden="1">{"MO(BASE)",#N/A,FALSE,"MO(BASE)";"MO(BASE)1",#N/A,FALSE,"MO(BASE)";"MO(BASE)2",#N/A,FALSE,"MO(BASE)"}</definedName>
    <definedName name="Graf." localSheetId="1" hidden="1">{"MO(BASE)",#N/A,FALSE,"MO(BASE)";"MO(BASE)1",#N/A,FALSE,"MO(BASE)";"MO(BASE)2",#N/A,FALSE,"MO(BASE)"}</definedName>
    <definedName name="Graf." localSheetId="4" hidden="1">{"MO(BASE)",#N/A,FALSE,"MO(BASE)";"MO(BASE)1",#N/A,FALSE,"MO(BASE)";"MO(BASE)2",#N/A,FALSE,"MO(BASE)"}</definedName>
    <definedName name="Graf." localSheetId="2" hidden="1">{"MO(BASE)",#N/A,FALSE,"MO(BASE)";"MO(BASE)1",#N/A,FALSE,"MO(BASE)";"MO(BASE)2",#N/A,FALSE,"MO(BASE)"}</definedName>
    <definedName name="Graf." localSheetId="0" hidden="1">{"MO(BASE)",#N/A,FALSE,"MO(BASE)";"MO(BASE)1",#N/A,FALSE,"MO(BASE)";"MO(BASE)2",#N/A,FALSE,"MO(BASE)"}</definedName>
    <definedName name="Graf." localSheetId="6" hidden="1">{"MO(BASE)",#N/A,FALSE,"MO(BASE)";"MO(BASE)1",#N/A,FALSE,"MO(BASE)";"MO(BASE)2",#N/A,FALSE,"MO(BASE)"}</definedName>
    <definedName name="Graf." localSheetId="16" hidden="1">{"MO(BASE)",#N/A,FALSE,"MO(BASE)";"MO(BASE)1",#N/A,FALSE,"MO(BASE)";"MO(BASE)2",#N/A,FALSE,"MO(BASE)"}</definedName>
    <definedName name="Graf." hidden="1">{"MO(BASE)",#N/A,FALSE,"MO(BASE)";"MO(BASE)1",#N/A,FALSE,"MO(BASE)";"MO(BASE)2",#N/A,FALSE,"MO(BASE)"}</definedName>
    <definedName name="Graf._1" localSheetId="15" hidden="1">{"MO(BASE)",#N/A,FALSE,"MO(BASE)";"MO(BASE)1",#N/A,FALSE,"MO(BASE)";"MO(BASE)2",#N/A,FALSE,"MO(BASE)"}</definedName>
    <definedName name="Graf._1" localSheetId="25" hidden="1">{"MO(BASE)",#N/A,FALSE,"MO(BASE)";"MO(BASE)1",#N/A,FALSE,"MO(BASE)";"MO(BASE)2",#N/A,FALSE,"MO(BASE)"}</definedName>
    <definedName name="Graf._1" localSheetId="24" hidden="1">{"MO(BASE)",#N/A,FALSE,"MO(BASE)";"MO(BASE)1",#N/A,FALSE,"MO(BASE)";"MO(BASE)2",#N/A,FALSE,"MO(BASE)"}</definedName>
    <definedName name="Graf._1" localSheetId="26" hidden="1">{"MO(BASE)",#N/A,FALSE,"MO(BASE)";"MO(BASE)1",#N/A,FALSE,"MO(BASE)";"MO(BASE)2",#N/A,FALSE,"MO(BASE)"}</definedName>
    <definedName name="Graf._1" localSheetId="1" hidden="1">{"MO(BASE)",#N/A,FALSE,"MO(BASE)";"MO(BASE)1",#N/A,FALSE,"MO(BASE)";"MO(BASE)2",#N/A,FALSE,"MO(BASE)"}</definedName>
    <definedName name="Graf._1" localSheetId="4" hidden="1">{"MO(BASE)",#N/A,FALSE,"MO(BASE)";"MO(BASE)1",#N/A,FALSE,"MO(BASE)";"MO(BASE)2",#N/A,FALSE,"MO(BASE)"}</definedName>
    <definedName name="Graf._1" localSheetId="2" hidden="1">{"MO(BASE)",#N/A,FALSE,"MO(BASE)";"MO(BASE)1",#N/A,FALSE,"MO(BASE)";"MO(BASE)2",#N/A,FALSE,"MO(BASE)"}</definedName>
    <definedName name="Graf._1" localSheetId="0" hidden="1">{"MO(BASE)",#N/A,FALSE,"MO(BASE)";"MO(BASE)1",#N/A,FALSE,"MO(BASE)";"MO(BASE)2",#N/A,FALSE,"MO(BASE)"}</definedName>
    <definedName name="Graf._1" localSheetId="6" hidden="1">{"MO(BASE)",#N/A,FALSE,"MO(BASE)";"MO(BASE)1",#N/A,FALSE,"MO(BASE)";"MO(BASE)2",#N/A,FALSE,"MO(BASE)"}</definedName>
    <definedName name="Graf._1" localSheetId="16" hidden="1">{"MO(BASE)",#N/A,FALSE,"MO(BASE)";"MO(BASE)1",#N/A,FALSE,"MO(BASE)";"MO(BASE)2",#N/A,FALSE,"MO(BASE)"}</definedName>
    <definedName name="Graf._1" hidden="1">{"MO(BASE)",#N/A,FALSE,"MO(BASE)";"MO(BASE)1",#N/A,FALSE,"MO(BASE)";"MO(BASE)2",#N/A,FALSE,"MO(BASE)"}</definedName>
    <definedName name="Graf._2" localSheetId="15" hidden="1">{"MO(BASE)",#N/A,FALSE,"MO(BASE)";"MO(BASE)1",#N/A,FALSE,"MO(BASE)";"MO(BASE)2",#N/A,FALSE,"MO(BASE)"}</definedName>
    <definedName name="Graf._2" localSheetId="25" hidden="1">{"MO(BASE)",#N/A,FALSE,"MO(BASE)";"MO(BASE)1",#N/A,FALSE,"MO(BASE)";"MO(BASE)2",#N/A,FALSE,"MO(BASE)"}</definedName>
    <definedName name="Graf._2" localSheetId="24" hidden="1">{"MO(BASE)",#N/A,FALSE,"MO(BASE)";"MO(BASE)1",#N/A,FALSE,"MO(BASE)";"MO(BASE)2",#N/A,FALSE,"MO(BASE)"}</definedName>
    <definedName name="Graf._2" localSheetId="26" hidden="1">{"MO(BASE)",#N/A,FALSE,"MO(BASE)";"MO(BASE)1",#N/A,FALSE,"MO(BASE)";"MO(BASE)2",#N/A,FALSE,"MO(BASE)"}</definedName>
    <definedName name="Graf._2" localSheetId="1" hidden="1">{"MO(BASE)",#N/A,FALSE,"MO(BASE)";"MO(BASE)1",#N/A,FALSE,"MO(BASE)";"MO(BASE)2",#N/A,FALSE,"MO(BASE)"}</definedName>
    <definedName name="Graf._2" localSheetId="4" hidden="1">{"MO(BASE)",#N/A,FALSE,"MO(BASE)";"MO(BASE)1",#N/A,FALSE,"MO(BASE)";"MO(BASE)2",#N/A,FALSE,"MO(BASE)"}</definedName>
    <definedName name="Graf._2" localSheetId="2" hidden="1">{"MO(BASE)",#N/A,FALSE,"MO(BASE)";"MO(BASE)1",#N/A,FALSE,"MO(BASE)";"MO(BASE)2",#N/A,FALSE,"MO(BASE)"}</definedName>
    <definedName name="Graf._2" localSheetId="0" hidden="1">{"MO(BASE)",#N/A,FALSE,"MO(BASE)";"MO(BASE)1",#N/A,FALSE,"MO(BASE)";"MO(BASE)2",#N/A,FALSE,"MO(BASE)"}</definedName>
    <definedName name="Graf._2" localSheetId="6" hidden="1">{"MO(BASE)",#N/A,FALSE,"MO(BASE)";"MO(BASE)1",#N/A,FALSE,"MO(BASE)";"MO(BASE)2",#N/A,FALSE,"MO(BASE)"}</definedName>
    <definedName name="Graf._2" localSheetId="16" hidden="1">{"MO(BASE)",#N/A,FALSE,"MO(BASE)";"MO(BASE)1",#N/A,FALSE,"MO(BASE)";"MO(BASE)2",#N/A,FALSE,"MO(BASE)"}</definedName>
    <definedName name="Graf._2" hidden="1">{"MO(BASE)",#N/A,FALSE,"MO(BASE)";"MO(BASE)1",#N/A,FALSE,"MO(BASE)";"MO(BASE)2",#N/A,FALSE,"MO(BASE)"}</definedName>
    <definedName name="Graf._3" localSheetId="15" hidden="1">{"MO(BASE)",#N/A,FALSE,"MO(BASE)";"MO(BASE)1",#N/A,FALSE,"MO(BASE)";"MO(BASE)2",#N/A,FALSE,"MO(BASE)"}</definedName>
    <definedName name="Graf._3" localSheetId="25" hidden="1">{"MO(BASE)",#N/A,FALSE,"MO(BASE)";"MO(BASE)1",#N/A,FALSE,"MO(BASE)";"MO(BASE)2",#N/A,FALSE,"MO(BASE)"}</definedName>
    <definedName name="Graf._3" localSheetId="24" hidden="1">{"MO(BASE)",#N/A,FALSE,"MO(BASE)";"MO(BASE)1",#N/A,FALSE,"MO(BASE)";"MO(BASE)2",#N/A,FALSE,"MO(BASE)"}</definedName>
    <definedName name="Graf._3" localSheetId="26" hidden="1">{"MO(BASE)",#N/A,FALSE,"MO(BASE)";"MO(BASE)1",#N/A,FALSE,"MO(BASE)";"MO(BASE)2",#N/A,FALSE,"MO(BASE)"}</definedName>
    <definedName name="Graf._3" localSheetId="1" hidden="1">{"MO(BASE)",#N/A,FALSE,"MO(BASE)";"MO(BASE)1",#N/A,FALSE,"MO(BASE)";"MO(BASE)2",#N/A,FALSE,"MO(BASE)"}</definedName>
    <definedName name="Graf._3" localSheetId="4" hidden="1">{"MO(BASE)",#N/A,FALSE,"MO(BASE)";"MO(BASE)1",#N/A,FALSE,"MO(BASE)";"MO(BASE)2",#N/A,FALSE,"MO(BASE)"}</definedName>
    <definedName name="Graf._3" localSheetId="2" hidden="1">{"MO(BASE)",#N/A,FALSE,"MO(BASE)";"MO(BASE)1",#N/A,FALSE,"MO(BASE)";"MO(BASE)2",#N/A,FALSE,"MO(BASE)"}</definedName>
    <definedName name="Graf._3" localSheetId="0" hidden="1">{"MO(BASE)",#N/A,FALSE,"MO(BASE)";"MO(BASE)1",#N/A,FALSE,"MO(BASE)";"MO(BASE)2",#N/A,FALSE,"MO(BASE)"}</definedName>
    <definedName name="Graf._3" localSheetId="6" hidden="1">{"MO(BASE)",#N/A,FALSE,"MO(BASE)";"MO(BASE)1",#N/A,FALSE,"MO(BASE)";"MO(BASE)2",#N/A,FALSE,"MO(BASE)"}</definedName>
    <definedName name="Graf._3" localSheetId="16" hidden="1">{"MO(BASE)",#N/A,FALSE,"MO(BASE)";"MO(BASE)1",#N/A,FALSE,"MO(BASE)";"MO(BASE)2",#N/A,FALSE,"MO(BASE)"}</definedName>
    <definedName name="Graf._3" hidden="1">{"MO(BASE)",#N/A,FALSE,"MO(BASE)";"MO(BASE)1",#N/A,FALSE,"MO(BASE)";"MO(BASE)2",#N/A,FALSE,"MO(BASE)"}</definedName>
    <definedName name="Graf._4" localSheetId="15" hidden="1">{"MO(BASE)",#N/A,FALSE,"MO(BASE)";"MO(BASE)1",#N/A,FALSE,"MO(BASE)";"MO(BASE)2",#N/A,FALSE,"MO(BASE)"}</definedName>
    <definedName name="Graf._4" localSheetId="25" hidden="1">{"MO(BASE)",#N/A,FALSE,"MO(BASE)";"MO(BASE)1",#N/A,FALSE,"MO(BASE)";"MO(BASE)2",#N/A,FALSE,"MO(BASE)"}</definedName>
    <definedName name="Graf._4" localSheetId="24" hidden="1">{"MO(BASE)",#N/A,FALSE,"MO(BASE)";"MO(BASE)1",#N/A,FALSE,"MO(BASE)";"MO(BASE)2",#N/A,FALSE,"MO(BASE)"}</definedName>
    <definedName name="Graf._4" localSheetId="26" hidden="1">{"MO(BASE)",#N/A,FALSE,"MO(BASE)";"MO(BASE)1",#N/A,FALSE,"MO(BASE)";"MO(BASE)2",#N/A,FALSE,"MO(BASE)"}</definedName>
    <definedName name="Graf._4" localSheetId="1" hidden="1">{"MO(BASE)",#N/A,FALSE,"MO(BASE)";"MO(BASE)1",#N/A,FALSE,"MO(BASE)";"MO(BASE)2",#N/A,FALSE,"MO(BASE)"}</definedName>
    <definedName name="Graf._4" localSheetId="4" hidden="1">{"MO(BASE)",#N/A,FALSE,"MO(BASE)";"MO(BASE)1",#N/A,FALSE,"MO(BASE)";"MO(BASE)2",#N/A,FALSE,"MO(BASE)"}</definedName>
    <definedName name="Graf._4" localSheetId="2" hidden="1">{"MO(BASE)",#N/A,FALSE,"MO(BASE)";"MO(BASE)1",#N/A,FALSE,"MO(BASE)";"MO(BASE)2",#N/A,FALSE,"MO(BASE)"}</definedName>
    <definedName name="Graf._4" localSheetId="0" hidden="1">{"MO(BASE)",#N/A,FALSE,"MO(BASE)";"MO(BASE)1",#N/A,FALSE,"MO(BASE)";"MO(BASE)2",#N/A,FALSE,"MO(BASE)"}</definedName>
    <definedName name="Graf._4" localSheetId="6" hidden="1">{"MO(BASE)",#N/A,FALSE,"MO(BASE)";"MO(BASE)1",#N/A,FALSE,"MO(BASE)";"MO(BASE)2",#N/A,FALSE,"MO(BASE)"}</definedName>
    <definedName name="Graf._4" localSheetId="16" hidden="1">{"MO(BASE)",#N/A,FALSE,"MO(BASE)";"MO(BASE)1",#N/A,FALSE,"MO(BASE)";"MO(BASE)2",#N/A,FALSE,"MO(BASE)"}</definedName>
    <definedName name="Graf._4" hidden="1">{"MO(BASE)",#N/A,FALSE,"MO(BASE)";"MO(BASE)1",#N/A,FALSE,"MO(BASE)";"MO(BASE)2",#N/A,FALSE,"MO(BASE)"}</definedName>
    <definedName name="Graf._5" localSheetId="15" hidden="1">{"MO(BASE)",#N/A,FALSE,"MO(BASE)";"MO(BASE)1",#N/A,FALSE,"MO(BASE)";"MO(BASE)2",#N/A,FALSE,"MO(BASE)"}</definedName>
    <definedName name="Graf._5" localSheetId="25" hidden="1">{"MO(BASE)",#N/A,FALSE,"MO(BASE)";"MO(BASE)1",#N/A,FALSE,"MO(BASE)";"MO(BASE)2",#N/A,FALSE,"MO(BASE)"}</definedName>
    <definedName name="Graf._5" localSheetId="24" hidden="1">{"MO(BASE)",#N/A,FALSE,"MO(BASE)";"MO(BASE)1",#N/A,FALSE,"MO(BASE)";"MO(BASE)2",#N/A,FALSE,"MO(BASE)"}</definedName>
    <definedName name="Graf._5" localSheetId="26" hidden="1">{"MO(BASE)",#N/A,FALSE,"MO(BASE)";"MO(BASE)1",#N/A,FALSE,"MO(BASE)";"MO(BASE)2",#N/A,FALSE,"MO(BASE)"}</definedName>
    <definedName name="Graf._5" localSheetId="1" hidden="1">{"MO(BASE)",#N/A,FALSE,"MO(BASE)";"MO(BASE)1",#N/A,FALSE,"MO(BASE)";"MO(BASE)2",#N/A,FALSE,"MO(BASE)"}</definedName>
    <definedName name="Graf._5" localSheetId="4" hidden="1">{"MO(BASE)",#N/A,FALSE,"MO(BASE)";"MO(BASE)1",#N/A,FALSE,"MO(BASE)";"MO(BASE)2",#N/A,FALSE,"MO(BASE)"}</definedName>
    <definedName name="Graf._5" localSheetId="2" hidden="1">{"MO(BASE)",#N/A,FALSE,"MO(BASE)";"MO(BASE)1",#N/A,FALSE,"MO(BASE)";"MO(BASE)2",#N/A,FALSE,"MO(BASE)"}</definedName>
    <definedName name="Graf._5" localSheetId="0" hidden="1">{"MO(BASE)",#N/A,FALSE,"MO(BASE)";"MO(BASE)1",#N/A,FALSE,"MO(BASE)";"MO(BASE)2",#N/A,FALSE,"MO(BASE)"}</definedName>
    <definedName name="Graf._5" localSheetId="6" hidden="1">{"MO(BASE)",#N/A,FALSE,"MO(BASE)";"MO(BASE)1",#N/A,FALSE,"MO(BASE)";"MO(BASE)2",#N/A,FALSE,"MO(BASE)"}</definedName>
    <definedName name="Graf._5" localSheetId="16" hidden="1">{"MO(BASE)",#N/A,FALSE,"MO(BASE)";"MO(BASE)1",#N/A,FALSE,"MO(BASE)";"MO(BASE)2",#N/A,FALSE,"MO(BASE)"}</definedName>
    <definedName name="Graf._5" hidden="1">{"MO(BASE)",#N/A,FALSE,"MO(BASE)";"MO(BASE)1",#N/A,FALSE,"MO(BASE)";"MO(BASE)2",#N/A,FALSE,"MO(BASE)"}</definedName>
    <definedName name="grafico_1" localSheetId="15" hidden="1">{"MO(BASE)",#N/A,FALSE,"MO(BASE)";"MO(BASE)1",#N/A,FALSE,"MO(BASE)";"MO(BASE)2",#N/A,FALSE,"MO(BASE)"}</definedName>
    <definedName name="grafico_1" localSheetId="25" hidden="1">{"MO(BASE)",#N/A,FALSE,"MO(BASE)";"MO(BASE)1",#N/A,FALSE,"MO(BASE)";"MO(BASE)2",#N/A,FALSE,"MO(BASE)"}</definedName>
    <definedName name="grafico_1" localSheetId="24" hidden="1">{"MO(BASE)",#N/A,FALSE,"MO(BASE)";"MO(BASE)1",#N/A,FALSE,"MO(BASE)";"MO(BASE)2",#N/A,FALSE,"MO(BASE)"}</definedName>
    <definedName name="grafico_1" localSheetId="26" hidden="1">{"MO(BASE)",#N/A,FALSE,"MO(BASE)";"MO(BASE)1",#N/A,FALSE,"MO(BASE)";"MO(BASE)2",#N/A,FALSE,"MO(BASE)"}</definedName>
    <definedName name="grafico_1" localSheetId="1" hidden="1">{"MO(BASE)",#N/A,FALSE,"MO(BASE)";"MO(BASE)1",#N/A,FALSE,"MO(BASE)";"MO(BASE)2",#N/A,FALSE,"MO(BASE)"}</definedName>
    <definedName name="grafico_1" localSheetId="4" hidden="1">{"MO(BASE)",#N/A,FALSE,"MO(BASE)";"MO(BASE)1",#N/A,FALSE,"MO(BASE)";"MO(BASE)2",#N/A,FALSE,"MO(BASE)"}</definedName>
    <definedName name="grafico_1" localSheetId="2" hidden="1">{"MO(BASE)",#N/A,FALSE,"MO(BASE)";"MO(BASE)1",#N/A,FALSE,"MO(BASE)";"MO(BASE)2",#N/A,FALSE,"MO(BASE)"}</definedName>
    <definedName name="grafico_1" localSheetId="6" hidden="1">{"MO(BASE)",#N/A,FALSE,"MO(BASE)";"MO(BASE)1",#N/A,FALSE,"MO(BASE)";"MO(BASE)2",#N/A,FALSE,"MO(BASE)"}</definedName>
    <definedName name="grafico_1" localSheetId="16" hidden="1">{"MO(BASE)",#N/A,FALSE,"MO(BASE)";"MO(BASE)1",#N/A,FALSE,"MO(BASE)";"MO(BASE)2",#N/A,FALSE,"MO(BASE)"}</definedName>
    <definedName name="grafico_1" hidden="1">{"MO(BASE)",#N/A,FALSE,"MO(BASE)";"MO(BASE)1",#N/A,FALSE,"MO(BASE)";"MO(BASE)2",#N/A,FALSE,"MO(BASE)"}</definedName>
    <definedName name="grafico_2" localSheetId="15" hidden="1">{"MO(BASE)",#N/A,FALSE,"MO(BASE)";"MO(BASE)1",#N/A,FALSE,"MO(BASE)";"MO(BASE)2",#N/A,FALSE,"MO(BASE)"}</definedName>
    <definedName name="grafico_2" localSheetId="25" hidden="1">{"MO(BASE)",#N/A,FALSE,"MO(BASE)";"MO(BASE)1",#N/A,FALSE,"MO(BASE)";"MO(BASE)2",#N/A,FALSE,"MO(BASE)"}</definedName>
    <definedName name="grafico_2" localSheetId="24" hidden="1">{"MO(BASE)",#N/A,FALSE,"MO(BASE)";"MO(BASE)1",#N/A,FALSE,"MO(BASE)";"MO(BASE)2",#N/A,FALSE,"MO(BASE)"}</definedName>
    <definedName name="grafico_2" localSheetId="26" hidden="1">{"MO(BASE)",#N/A,FALSE,"MO(BASE)";"MO(BASE)1",#N/A,FALSE,"MO(BASE)";"MO(BASE)2",#N/A,FALSE,"MO(BASE)"}</definedName>
    <definedName name="grafico_2" localSheetId="1" hidden="1">{"MO(BASE)",#N/A,FALSE,"MO(BASE)";"MO(BASE)1",#N/A,FALSE,"MO(BASE)";"MO(BASE)2",#N/A,FALSE,"MO(BASE)"}</definedName>
    <definedName name="grafico_2" localSheetId="4" hidden="1">{"MO(BASE)",#N/A,FALSE,"MO(BASE)";"MO(BASE)1",#N/A,FALSE,"MO(BASE)";"MO(BASE)2",#N/A,FALSE,"MO(BASE)"}</definedName>
    <definedName name="grafico_2" localSheetId="2" hidden="1">{"MO(BASE)",#N/A,FALSE,"MO(BASE)";"MO(BASE)1",#N/A,FALSE,"MO(BASE)";"MO(BASE)2",#N/A,FALSE,"MO(BASE)"}</definedName>
    <definedName name="grafico_2" localSheetId="6" hidden="1">{"MO(BASE)",#N/A,FALSE,"MO(BASE)";"MO(BASE)1",#N/A,FALSE,"MO(BASE)";"MO(BASE)2",#N/A,FALSE,"MO(BASE)"}</definedName>
    <definedName name="grafico_2" localSheetId="16" hidden="1">{"MO(BASE)",#N/A,FALSE,"MO(BASE)";"MO(BASE)1",#N/A,FALSE,"MO(BASE)";"MO(BASE)2",#N/A,FALSE,"MO(BASE)"}</definedName>
    <definedName name="grafico_2" hidden="1">{"MO(BASE)",#N/A,FALSE,"MO(BASE)";"MO(BASE)1",#N/A,FALSE,"MO(BASE)";"MO(BASE)2",#N/A,FALSE,"MO(BASE)"}</definedName>
    <definedName name="grafico_3" localSheetId="15" hidden="1">{"MO(BASE)",#N/A,FALSE,"MO(BASE)";"MO(BASE)1",#N/A,FALSE,"MO(BASE)";"MO(BASE)2",#N/A,FALSE,"MO(BASE)"}</definedName>
    <definedName name="grafico_3" localSheetId="25" hidden="1">{"MO(BASE)",#N/A,FALSE,"MO(BASE)";"MO(BASE)1",#N/A,FALSE,"MO(BASE)";"MO(BASE)2",#N/A,FALSE,"MO(BASE)"}</definedName>
    <definedName name="grafico_3" localSheetId="24" hidden="1">{"MO(BASE)",#N/A,FALSE,"MO(BASE)";"MO(BASE)1",#N/A,FALSE,"MO(BASE)";"MO(BASE)2",#N/A,FALSE,"MO(BASE)"}</definedName>
    <definedName name="grafico_3" localSheetId="26" hidden="1">{"MO(BASE)",#N/A,FALSE,"MO(BASE)";"MO(BASE)1",#N/A,FALSE,"MO(BASE)";"MO(BASE)2",#N/A,FALSE,"MO(BASE)"}</definedName>
    <definedName name="grafico_3" localSheetId="1" hidden="1">{"MO(BASE)",#N/A,FALSE,"MO(BASE)";"MO(BASE)1",#N/A,FALSE,"MO(BASE)";"MO(BASE)2",#N/A,FALSE,"MO(BASE)"}</definedName>
    <definedName name="grafico_3" localSheetId="4" hidden="1">{"MO(BASE)",#N/A,FALSE,"MO(BASE)";"MO(BASE)1",#N/A,FALSE,"MO(BASE)";"MO(BASE)2",#N/A,FALSE,"MO(BASE)"}</definedName>
    <definedName name="grafico_3" localSheetId="2" hidden="1">{"MO(BASE)",#N/A,FALSE,"MO(BASE)";"MO(BASE)1",#N/A,FALSE,"MO(BASE)";"MO(BASE)2",#N/A,FALSE,"MO(BASE)"}</definedName>
    <definedName name="grafico_3" localSheetId="6" hidden="1">{"MO(BASE)",#N/A,FALSE,"MO(BASE)";"MO(BASE)1",#N/A,FALSE,"MO(BASE)";"MO(BASE)2",#N/A,FALSE,"MO(BASE)"}</definedName>
    <definedName name="grafico_3" localSheetId="16" hidden="1">{"MO(BASE)",#N/A,FALSE,"MO(BASE)";"MO(BASE)1",#N/A,FALSE,"MO(BASE)";"MO(BASE)2",#N/A,FALSE,"MO(BASE)"}</definedName>
    <definedName name="grafico_3" hidden="1">{"MO(BASE)",#N/A,FALSE,"MO(BASE)";"MO(BASE)1",#N/A,FALSE,"MO(BASE)";"MO(BASE)2",#N/A,FALSE,"MO(BASE)"}</definedName>
    <definedName name="grafico_4" localSheetId="15" hidden="1">{"MO(BASE)",#N/A,FALSE,"MO(BASE)";"MO(BASE)1",#N/A,FALSE,"MO(BASE)";"MO(BASE)2",#N/A,FALSE,"MO(BASE)"}</definedName>
    <definedName name="grafico_4" localSheetId="25" hidden="1">{"MO(BASE)",#N/A,FALSE,"MO(BASE)";"MO(BASE)1",#N/A,FALSE,"MO(BASE)";"MO(BASE)2",#N/A,FALSE,"MO(BASE)"}</definedName>
    <definedName name="grafico_4" localSheetId="24" hidden="1">{"MO(BASE)",#N/A,FALSE,"MO(BASE)";"MO(BASE)1",#N/A,FALSE,"MO(BASE)";"MO(BASE)2",#N/A,FALSE,"MO(BASE)"}</definedName>
    <definedName name="grafico_4" localSheetId="26" hidden="1">{"MO(BASE)",#N/A,FALSE,"MO(BASE)";"MO(BASE)1",#N/A,FALSE,"MO(BASE)";"MO(BASE)2",#N/A,FALSE,"MO(BASE)"}</definedName>
    <definedName name="grafico_4" localSheetId="1" hidden="1">{"MO(BASE)",#N/A,FALSE,"MO(BASE)";"MO(BASE)1",#N/A,FALSE,"MO(BASE)";"MO(BASE)2",#N/A,FALSE,"MO(BASE)"}</definedName>
    <definedName name="grafico_4" localSheetId="4" hidden="1">{"MO(BASE)",#N/A,FALSE,"MO(BASE)";"MO(BASE)1",#N/A,FALSE,"MO(BASE)";"MO(BASE)2",#N/A,FALSE,"MO(BASE)"}</definedName>
    <definedName name="grafico_4" localSheetId="2" hidden="1">{"MO(BASE)",#N/A,FALSE,"MO(BASE)";"MO(BASE)1",#N/A,FALSE,"MO(BASE)";"MO(BASE)2",#N/A,FALSE,"MO(BASE)"}</definedName>
    <definedName name="grafico_4" localSheetId="0" hidden="1">{"MO(BASE)",#N/A,FALSE,"MO(BASE)";"MO(BASE)1",#N/A,FALSE,"MO(BASE)";"MO(BASE)2",#N/A,FALSE,"MO(BASE)"}</definedName>
    <definedName name="grafico_4" localSheetId="6" hidden="1">{"MO(BASE)",#N/A,FALSE,"MO(BASE)";"MO(BASE)1",#N/A,FALSE,"MO(BASE)";"MO(BASE)2",#N/A,FALSE,"MO(BASE)"}</definedName>
    <definedName name="grafico_4" localSheetId="16" hidden="1">{"MO(BASE)",#N/A,FALSE,"MO(BASE)";"MO(BASE)1",#N/A,FALSE,"MO(BASE)";"MO(BASE)2",#N/A,FALSE,"MO(BASE)"}</definedName>
    <definedName name="grafico_4" hidden="1">{"MO(BASE)",#N/A,FALSE,"MO(BASE)";"MO(BASE)1",#N/A,FALSE,"MO(BASE)";"MO(BASE)2",#N/A,FALSE,"MO(BASE)"}</definedName>
    <definedName name="grafico_5" localSheetId="15" hidden="1">{"MO(BASE)",#N/A,FALSE,"MO(BASE)";"MO(BASE)1",#N/A,FALSE,"MO(BASE)";"MO(BASE)2",#N/A,FALSE,"MO(BASE)"}</definedName>
    <definedName name="grafico_5" localSheetId="25" hidden="1">{"MO(BASE)",#N/A,FALSE,"MO(BASE)";"MO(BASE)1",#N/A,FALSE,"MO(BASE)";"MO(BASE)2",#N/A,FALSE,"MO(BASE)"}</definedName>
    <definedName name="grafico_5" localSheetId="24" hidden="1">{"MO(BASE)",#N/A,FALSE,"MO(BASE)";"MO(BASE)1",#N/A,FALSE,"MO(BASE)";"MO(BASE)2",#N/A,FALSE,"MO(BASE)"}</definedName>
    <definedName name="grafico_5" localSheetId="26" hidden="1">{"MO(BASE)",#N/A,FALSE,"MO(BASE)";"MO(BASE)1",#N/A,FALSE,"MO(BASE)";"MO(BASE)2",#N/A,FALSE,"MO(BASE)"}</definedName>
    <definedName name="grafico_5" localSheetId="1" hidden="1">{"MO(BASE)",#N/A,FALSE,"MO(BASE)";"MO(BASE)1",#N/A,FALSE,"MO(BASE)";"MO(BASE)2",#N/A,FALSE,"MO(BASE)"}</definedName>
    <definedName name="grafico_5" localSheetId="4" hidden="1">{"MO(BASE)",#N/A,FALSE,"MO(BASE)";"MO(BASE)1",#N/A,FALSE,"MO(BASE)";"MO(BASE)2",#N/A,FALSE,"MO(BASE)"}</definedName>
    <definedName name="grafico_5" localSheetId="2" hidden="1">{"MO(BASE)",#N/A,FALSE,"MO(BASE)";"MO(BASE)1",#N/A,FALSE,"MO(BASE)";"MO(BASE)2",#N/A,FALSE,"MO(BASE)"}</definedName>
    <definedName name="grafico_5" localSheetId="0" hidden="1">{"MO(BASE)",#N/A,FALSE,"MO(BASE)";"MO(BASE)1",#N/A,FALSE,"MO(BASE)";"MO(BASE)2",#N/A,FALSE,"MO(BASE)"}</definedName>
    <definedName name="grafico_5" localSheetId="6" hidden="1">{"MO(BASE)",#N/A,FALSE,"MO(BASE)";"MO(BASE)1",#N/A,FALSE,"MO(BASE)";"MO(BASE)2",#N/A,FALSE,"MO(BASE)"}</definedName>
    <definedName name="grafico_5" localSheetId="16" hidden="1">{"MO(BASE)",#N/A,FALSE,"MO(BASE)";"MO(BASE)1",#N/A,FALSE,"MO(BASE)";"MO(BASE)2",#N/A,FALSE,"MO(BASE)"}</definedName>
    <definedName name="grafico_5" hidden="1">{"MO(BASE)",#N/A,FALSE,"MO(BASE)";"MO(BASE)1",#N/A,FALSE,"MO(BASE)";"MO(BASE)2",#N/A,FALSE,"MO(BASE)"}</definedName>
    <definedName name="GRANULOMETRIA" hidden="1">#REF!</definedName>
    <definedName name="grdg" localSheetId="15" hidden="1">#REF!</definedName>
    <definedName name="grdg" localSheetId="25" hidden="1">#REF!</definedName>
    <definedName name="grdg" localSheetId="0" hidden="1">'[3]GRAFICO A'!#REF!</definedName>
    <definedName name="grdg" localSheetId="6" hidden="1">#REF!</definedName>
    <definedName name="grdg" hidden="1">#REF!</definedName>
    <definedName name="gre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15" hidden="1">{#N/A,#N/A,FALSE,"Total_OC015";#N/A,#N/A,FALSE,"ADMIN";#N/A,#N/A,FALSE,"PROCES";#N/A,#N/A,FALSE,"mecan";#N/A,#N/A,FALSE,"civil";#N/A,#N/A,FALSE,"CAÑER";#N/A,#N/A,FALSE,"ELEC";#N/A,#N/A,FALSE,"INSTR"}</definedName>
    <definedName name="grege" localSheetId="25" hidden="1">{#N/A,#N/A,FALSE,"Total_OC015";#N/A,#N/A,FALSE,"ADMIN";#N/A,#N/A,FALSE,"PROCES";#N/A,#N/A,FALSE,"mecan";#N/A,#N/A,FALSE,"civil";#N/A,#N/A,FALSE,"CAÑER";#N/A,#N/A,FALSE,"ELEC";#N/A,#N/A,FALSE,"INSTR"}</definedName>
    <definedName name="grege" localSheetId="24" hidden="1">{#N/A,#N/A,FALSE,"Total_OC015";#N/A,#N/A,FALSE,"ADMIN";#N/A,#N/A,FALSE,"PROCES";#N/A,#N/A,FALSE,"mecan";#N/A,#N/A,FALSE,"civil";#N/A,#N/A,FALSE,"CAÑER";#N/A,#N/A,FALSE,"ELEC";#N/A,#N/A,FALSE,"INSTR"}</definedName>
    <definedName name="grege" localSheetId="26" hidden="1">{#N/A,#N/A,FALSE,"Total_OC015";#N/A,#N/A,FALSE,"ADMIN";#N/A,#N/A,FALSE,"PROCES";#N/A,#N/A,FALSE,"mecan";#N/A,#N/A,FALSE,"civil";#N/A,#N/A,FALSE,"CAÑER";#N/A,#N/A,FALSE,"ELEC";#N/A,#N/A,FALSE,"INSTR"}</definedName>
    <definedName name="grege" localSheetId="1" hidden="1">{#N/A,#N/A,FALSE,"Total_OC015";#N/A,#N/A,FALSE,"ADMIN";#N/A,#N/A,FALSE,"PROCES";#N/A,#N/A,FALSE,"mecan";#N/A,#N/A,FALSE,"civil";#N/A,#N/A,FALSE,"CAÑER";#N/A,#N/A,FALSE,"ELEC";#N/A,#N/A,FALSE,"INSTR"}</definedName>
    <definedName name="grege" localSheetId="4" hidden="1">{#N/A,#N/A,FALSE,"Total_OC015";#N/A,#N/A,FALSE,"ADMIN";#N/A,#N/A,FALSE,"PROCES";#N/A,#N/A,FALSE,"mecan";#N/A,#N/A,FALSE,"civil";#N/A,#N/A,FALSE,"CAÑER";#N/A,#N/A,FALSE,"ELEC";#N/A,#N/A,FALSE,"INSTR"}</definedName>
    <definedName name="grege" localSheetId="2" hidden="1">{#N/A,#N/A,FALSE,"Total_OC015";#N/A,#N/A,FALSE,"ADMIN";#N/A,#N/A,FALSE,"PROCES";#N/A,#N/A,FALSE,"mecan";#N/A,#N/A,FALSE,"civil";#N/A,#N/A,FALSE,"CAÑER";#N/A,#N/A,FALSE,"ELEC";#N/A,#N/A,FALSE,"INSTR"}</definedName>
    <definedName name="grege" localSheetId="0" hidden="1">{#N/A,#N/A,FALSE,"Total_OC015";#N/A,#N/A,FALSE,"ADMIN";#N/A,#N/A,FALSE,"PROCES";#N/A,#N/A,FALSE,"mecan";#N/A,#N/A,FALSE,"civil";#N/A,#N/A,FALSE,"CAÑER";#N/A,#N/A,FALSE,"ELEC";#N/A,#N/A,FALSE,"INSTR"}</definedName>
    <definedName name="grege" localSheetId="6" hidden="1">{#N/A,#N/A,FALSE,"Total_OC015";#N/A,#N/A,FALSE,"ADMIN";#N/A,#N/A,FALSE,"PROCES";#N/A,#N/A,FALSE,"mecan";#N/A,#N/A,FALSE,"civil";#N/A,#N/A,FALSE,"CAÑER";#N/A,#N/A,FALSE,"ELEC";#N/A,#N/A,FALSE,"INSTR"}</definedName>
    <definedName name="grege" localSheetId="16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ege_1" hidden="1">{#N/A,#N/A,FALSE,"Total_OC015";#N/A,#N/A,FALSE,"ADMIN";#N/A,#N/A,FALSE,"PROCES";#N/A,#N/A,FALSE,"mecan";#N/A,#N/A,FALSE,"civil";#N/A,#N/A,FALSE,"CAÑER";#N/A,#N/A,FALSE,"ELEC";#N/A,#N/A,FALSE,"INSTR"}</definedName>
    <definedName name="GRMD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_1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_1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_1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_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_1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_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_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tgggggggggg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tgtgt" localSheetId="15" hidden="1">{#N/A,#N/A,TRUE,"Est. de Fact.";#N/A,#N/A,TRUE,"Capitulo 19";#N/A,#N/A,TRUE,"Proyecto P855"}</definedName>
    <definedName name="gtgtgt" localSheetId="25" hidden="1">{#N/A,#N/A,TRUE,"Est. de Fact.";#N/A,#N/A,TRUE,"Capitulo 19";#N/A,#N/A,TRUE,"Proyecto P855"}</definedName>
    <definedName name="gtgtgt" localSheetId="24" hidden="1">{#N/A,#N/A,TRUE,"Est. de Fact.";#N/A,#N/A,TRUE,"Capitulo 19";#N/A,#N/A,TRUE,"Proyecto P855"}</definedName>
    <definedName name="gtgtgt" localSheetId="26" hidden="1">{#N/A,#N/A,TRUE,"Est. de Fact.";#N/A,#N/A,TRUE,"Capitulo 19";#N/A,#N/A,TRUE,"Proyecto P855"}</definedName>
    <definedName name="gtgtgt" localSheetId="1" hidden="1">{#N/A,#N/A,TRUE,"Est. de Fact.";#N/A,#N/A,TRUE,"Capitulo 19";#N/A,#N/A,TRUE,"Proyecto P855"}</definedName>
    <definedName name="gtgtgt" localSheetId="4" hidden="1">{#N/A,#N/A,TRUE,"Est. de Fact.";#N/A,#N/A,TRUE,"Capitulo 19";#N/A,#N/A,TRUE,"Proyecto P855"}</definedName>
    <definedName name="gtgtgt" localSheetId="2" hidden="1">{#N/A,#N/A,TRUE,"Est. de Fact.";#N/A,#N/A,TRUE,"Capitulo 19";#N/A,#N/A,TRUE,"Proyecto P855"}</definedName>
    <definedName name="gtgtgt" localSheetId="0" hidden="1">{#N/A,#N/A,TRUE,"Est. de Fact.";#N/A,#N/A,TRUE,"Capitulo 19";#N/A,#N/A,TRUE,"Proyecto P855"}</definedName>
    <definedName name="gtgtgt" localSheetId="6" hidden="1">{#N/A,#N/A,TRUE,"Est. de Fact.";#N/A,#N/A,TRUE,"Capitulo 19";#N/A,#N/A,TRUE,"Proyecto P855"}</definedName>
    <definedName name="gtgtgt" localSheetId="16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gtgt_1" hidden="1">{#N/A,#N/A,TRUE,"Est. de Fact.";#N/A,#N/A,TRUE,"Capitulo 19";#N/A,#N/A,TRUE,"Proyecto P855"}</definedName>
    <definedName name="gtoneto" hidden="1">{#N/A,#N/A,FALSE,"Costos_Elem_Hid";#N/A,#N/A,FALSE,"Costos_Elem_Hid";#N/A,#N/A,FALSE,"Costos_Elem_Hid"}</definedName>
    <definedName name="gtoneto_1" hidden="1">{#N/A,#N/A,FALSE,"Costos_Elem_Hid";#N/A,#N/A,FALSE,"Costos_Elem_Hid";#N/A,#N/A,FALSE,"Costos_Elem_Hid"}</definedName>
    <definedName name="gtrhe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gtrhe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gtrhe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gtrhe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gtrh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gtrh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gtrh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gtrh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gtrhe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gtrhe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gtrh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gttrtyrtre" localSheetId="15" hidden="1">{"Sin detalle",#N/A,FALSE,"Flujo (redondeado)";"Detallado",#N/A,FALSE,"Flujo (redondeado)"}</definedName>
    <definedName name="gttrtyrtre" localSheetId="25" hidden="1">{"Sin detalle",#N/A,FALSE,"Flujo (redondeado)";"Detallado",#N/A,FALSE,"Flujo (redondeado)"}</definedName>
    <definedName name="gttrtyrtre" localSheetId="24" hidden="1">{"Sin detalle",#N/A,FALSE,"Flujo (redondeado)";"Detallado",#N/A,FALSE,"Flujo (redondeado)"}</definedName>
    <definedName name="gttrtyrtre" localSheetId="26" hidden="1">{"Sin detalle",#N/A,FALSE,"Flujo (redondeado)";"Detallado",#N/A,FALSE,"Flujo (redondeado)"}</definedName>
    <definedName name="gttrtyrtre" localSheetId="1" hidden="1">{"Sin detalle",#N/A,FALSE,"Flujo (redondeado)";"Detallado",#N/A,FALSE,"Flujo (redondeado)"}</definedName>
    <definedName name="gttrtyrtre" localSheetId="4" hidden="1">{"Sin detalle",#N/A,FALSE,"Flujo (redondeado)";"Detallado",#N/A,FALSE,"Flujo (redondeado)"}</definedName>
    <definedName name="gttrtyrtre" localSheetId="2" hidden="1">{"Sin detalle",#N/A,FALSE,"Flujo (redondeado)";"Detallado",#N/A,FALSE,"Flujo (redondeado)"}</definedName>
    <definedName name="gttrtyrtre" localSheetId="0" hidden="1">{"Sin detalle",#N/A,FALSE,"Flujo (redondeado)";"Detallado",#N/A,FALSE,"Flujo (redondeado)"}</definedName>
    <definedName name="gttrtyrtre" localSheetId="6" hidden="1">{"Sin detalle",#N/A,FALSE,"Flujo (redondeado)";"Detallado",#N/A,FALSE,"Flujo (redondeado)"}</definedName>
    <definedName name="gttrtyrtre" localSheetId="16" hidden="1">{"Sin detalle",#N/A,FALSE,"Flujo (redondeado)";"Detallado",#N/A,FALSE,"Flujo (redondeado)"}</definedName>
    <definedName name="gttrtyrtre" hidden="1">{"Sin detalle",#N/A,FALSE,"Flujo (redondeado)";"Detallado",#N/A,FALSE,"Flujo (redondeado)"}</definedName>
    <definedName name="gugyy" localSheetId="15" hidden="1">{"CI+GG(BASE)",#N/A,FALSE,"CI+GG(BASE)";"GG",#N/A,FALSE,"CI+GG(BASE)";"CI",#N/A,FALSE,"CI+GG(BASE)"}</definedName>
    <definedName name="gugyy" localSheetId="25" hidden="1">{"CI+GG(BASE)",#N/A,FALSE,"CI+GG(BASE)";"GG",#N/A,FALSE,"CI+GG(BASE)";"CI",#N/A,FALSE,"CI+GG(BASE)"}</definedName>
    <definedName name="gugyy" localSheetId="24" hidden="1">{"CI+GG(BASE)",#N/A,FALSE,"CI+GG(BASE)";"GG",#N/A,FALSE,"CI+GG(BASE)";"CI",#N/A,FALSE,"CI+GG(BASE)"}</definedName>
    <definedName name="gugyy" localSheetId="26" hidden="1">{"CI+GG(BASE)",#N/A,FALSE,"CI+GG(BASE)";"GG",#N/A,FALSE,"CI+GG(BASE)";"CI",#N/A,FALSE,"CI+GG(BASE)"}</definedName>
    <definedName name="gugyy" localSheetId="1" hidden="1">{"CI+GG(BASE)",#N/A,FALSE,"CI+GG(BASE)";"GG",#N/A,FALSE,"CI+GG(BASE)";"CI",#N/A,FALSE,"CI+GG(BASE)"}</definedName>
    <definedName name="gugyy" localSheetId="4" hidden="1">{"CI+GG(BASE)",#N/A,FALSE,"CI+GG(BASE)";"GG",#N/A,FALSE,"CI+GG(BASE)";"CI",#N/A,FALSE,"CI+GG(BASE)"}</definedName>
    <definedName name="gugyy" localSheetId="2" hidden="1">{"CI+GG(BASE)",#N/A,FALSE,"CI+GG(BASE)";"GG",#N/A,FALSE,"CI+GG(BASE)";"CI",#N/A,FALSE,"CI+GG(BASE)"}</definedName>
    <definedName name="gugyy" localSheetId="0" hidden="1">{"CI+GG(BASE)",#N/A,FALSE,"CI+GG(BASE)";"GG",#N/A,FALSE,"CI+GG(BASE)";"CI",#N/A,FALSE,"CI+GG(BASE)"}</definedName>
    <definedName name="gugyy" localSheetId="6" hidden="1">{"CI+GG(BASE)",#N/A,FALSE,"CI+GG(BASE)";"GG",#N/A,FALSE,"CI+GG(BASE)";"CI",#N/A,FALSE,"CI+GG(BASE)"}</definedName>
    <definedName name="gugyy" localSheetId="16" hidden="1">{"CI+GG(BASE)",#N/A,FALSE,"CI+GG(BASE)";"GG",#N/A,FALSE,"CI+GG(BASE)";"CI",#N/A,FALSE,"CI+GG(BASE)"}</definedName>
    <definedName name="gugyy" hidden="1">{"CI+GG(BASE)",#N/A,FALSE,"CI+GG(BASE)";"GG",#N/A,FALSE,"CI+GG(BASE)";"CI",#N/A,FALSE,"CI+GG(BASE)"}</definedName>
    <definedName name="gugyy_1" localSheetId="15" hidden="1">{"CI+GG(BASE)",#N/A,FALSE,"CI+GG(BASE)";"GG",#N/A,FALSE,"CI+GG(BASE)";"CI",#N/A,FALSE,"CI+GG(BASE)"}</definedName>
    <definedName name="gugyy_1" localSheetId="25" hidden="1">{"CI+GG(BASE)",#N/A,FALSE,"CI+GG(BASE)";"GG",#N/A,FALSE,"CI+GG(BASE)";"CI",#N/A,FALSE,"CI+GG(BASE)"}</definedName>
    <definedName name="gugyy_1" localSheetId="24" hidden="1">{"CI+GG(BASE)",#N/A,FALSE,"CI+GG(BASE)";"GG",#N/A,FALSE,"CI+GG(BASE)";"CI",#N/A,FALSE,"CI+GG(BASE)"}</definedName>
    <definedName name="gugyy_1" localSheetId="26" hidden="1">{"CI+GG(BASE)",#N/A,FALSE,"CI+GG(BASE)";"GG",#N/A,FALSE,"CI+GG(BASE)";"CI",#N/A,FALSE,"CI+GG(BASE)"}</definedName>
    <definedName name="gugyy_1" localSheetId="1" hidden="1">{"CI+GG(BASE)",#N/A,FALSE,"CI+GG(BASE)";"GG",#N/A,FALSE,"CI+GG(BASE)";"CI",#N/A,FALSE,"CI+GG(BASE)"}</definedName>
    <definedName name="gugyy_1" localSheetId="4" hidden="1">{"CI+GG(BASE)",#N/A,FALSE,"CI+GG(BASE)";"GG",#N/A,FALSE,"CI+GG(BASE)";"CI",#N/A,FALSE,"CI+GG(BASE)"}</definedName>
    <definedName name="gugyy_1" localSheetId="2" hidden="1">{"CI+GG(BASE)",#N/A,FALSE,"CI+GG(BASE)";"GG",#N/A,FALSE,"CI+GG(BASE)";"CI",#N/A,FALSE,"CI+GG(BASE)"}</definedName>
    <definedName name="gugyy_1" localSheetId="0" hidden="1">{"CI+GG(BASE)",#N/A,FALSE,"CI+GG(BASE)";"GG",#N/A,FALSE,"CI+GG(BASE)";"CI",#N/A,FALSE,"CI+GG(BASE)"}</definedName>
    <definedName name="gugyy_1" localSheetId="6" hidden="1">{"CI+GG(BASE)",#N/A,FALSE,"CI+GG(BASE)";"GG",#N/A,FALSE,"CI+GG(BASE)";"CI",#N/A,FALSE,"CI+GG(BASE)"}</definedName>
    <definedName name="gugyy_1" localSheetId="16" hidden="1">{"CI+GG(BASE)",#N/A,FALSE,"CI+GG(BASE)";"GG",#N/A,FALSE,"CI+GG(BASE)";"CI",#N/A,FALSE,"CI+GG(BASE)"}</definedName>
    <definedName name="gugyy_1" hidden="1">{"CI+GG(BASE)",#N/A,FALSE,"CI+GG(BASE)";"GG",#N/A,FALSE,"CI+GG(BASE)";"CI",#N/A,FALSE,"CI+GG(BASE)"}</definedName>
    <definedName name="gugyy_2" localSheetId="15" hidden="1">{"CI+GG(BASE)",#N/A,FALSE,"CI+GG(BASE)";"GG",#N/A,FALSE,"CI+GG(BASE)";"CI",#N/A,FALSE,"CI+GG(BASE)"}</definedName>
    <definedName name="gugyy_2" localSheetId="25" hidden="1">{"CI+GG(BASE)",#N/A,FALSE,"CI+GG(BASE)";"GG",#N/A,FALSE,"CI+GG(BASE)";"CI",#N/A,FALSE,"CI+GG(BASE)"}</definedName>
    <definedName name="gugyy_2" localSheetId="24" hidden="1">{"CI+GG(BASE)",#N/A,FALSE,"CI+GG(BASE)";"GG",#N/A,FALSE,"CI+GG(BASE)";"CI",#N/A,FALSE,"CI+GG(BASE)"}</definedName>
    <definedName name="gugyy_2" localSheetId="26" hidden="1">{"CI+GG(BASE)",#N/A,FALSE,"CI+GG(BASE)";"GG",#N/A,FALSE,"CI+GG(BASE)";"CI",#N/A,FALSE,"CI+GG(BASE)"}</definedName>
    <definedName name="gugyy_2" localSheetId="1" hidden="1">{"CI+GG(BASE)",#N/A,FALSE,"CI+GG(BASE)";"GG",#N/A,FALSE,"CI+GG(BASE)";"CI",#N/A,FALSE,"CI+GG(BASE)"}</definedName>
    <definedName name="gugyy_2" localSheetId="4" hidden="1">{"CI+GG(BASE)",#N/A,FALSE,"CI+GG(BASE)";"GG",#N/A,FALSE,"CI+GG(BASE)";"CI",#N/A,FALSE,"CI+GG(BASE)"}</definedName>
    <definedName name="gugyy_2" localSheetId="2" hidden="1">{"CI+GG(BASE)",#N/A,FALSE,"CI+GG(BASE)";"GG",#N/A,FALSE,"CI+GG(BASE)";"CI",#N/A,FALSE,"CI+GG(BASE)"}</definedName>
    <definedName name="gugyy_2" localSheetId="0" hidden="1">{"CI+GG(BASE)",#N/A,FALSE,"CI+GG(BASE)";"GG",#N/A,FALSE,"CI+GG(BASE)";"CI",#N/A,FALSE,"CI+GG(BASE)"}</definedName>
    <definedName name="gugyy_2" localSheetId="6" hidden="1">{"CI+GG(BASE)",#N/A,FALSE,"CI+GG(BASE)";"GG",#N/A,FALSE,"CI+GG(BASE)";"CI",#N/A,FALSE,"CI+GG(BASE)"}</definedName>
    <definedName name="gugyy_2" localSheetId="16" hidden="1">{"CI+GG(BASE)",#N/A,FALSE,"CI+GG(BASE)";"GG",#N/A,FALSE,"CI+GG(BASE)";"CI",#N/A,FALSE,"CI+GG(BASE)"}</definedName>
    <definedName name="gugyy_2" hidden="1">{"CI+GG(BASE)",#N/A,FALSE,"CI+GG(BASE)";"GG",#N/A,FALSE,"CI+GG(BASE)";"CI",#N/A,FALSE,"CI+GG(BASE)"}</definedName>
    <definedName name="gugyy_3" localSheetId="15" hidden="1">{"CI+GG(BASE)",#N/A,FALSE,"CI+GG(BASE)";"GG",#N/A,FALSE,"CI+GG(BASE)";"CI",#N/A,FALSE,"CI+GG(BASE)"}</definedName>
    <definedName name="gugyy_3" localSheetId="25" hidden="1">{"CI+GG(BASE)",#N/A,FALSE,"CI+GG(BASE)";"GG",#N/A,FALSE,"CI+GG(BASE)";"CI",#N/A,FALSE,"CI+GG(BASE)"}</definedName>
    <definedName name="gugyy_3" localSheetId="24" hidden="1">{"CI+GG(BASE)",#N/A,FALSE,"CI+GG(BASE)";"GG",#N/A,FALSE,"CI+GG(BASE)";"CI",#N/A,FALSE,"CI+GG(BASE)"}</definedName>
    <definedName name="gugyy_3" localSheetId="26" hidden="1">{"CI+GG(BASE)",#N/A,FALSE,"CI+GG(BASE)";"GG",#N/A,FALSE,"CI+GG(BASE)";"CI",#N/A,FALSE,"CI+GG(BASE)"}</definedName>
    <definedName name="gugyy_3" localSheetId="1" hidden="1">{"CI+GG(BASE)",#N/A,FALSE,"CI+GG(BASE)";"GG",#N/A,FALSE,"CI+GG(BASE)";"CI",#N/A,FALSE,"CI+GG(BASE)"}</definedName>
    <definedName name="gugyy_3" localSheetId="4" hidden="1">{"CI+GG(BASE)",#N/A,FALSE,"CI+GG(BASE)";"GG",#N/A,FALSE,"CI+GG(BASE)";"CI",#N/A,FALSE,"CI+GG(BASE)"}</definedName>
    <definedName name="gugyy_3" localSheetId="2" hidden="1">{"CI+GG(BASE)",#N/A,FALSE,"CI+GG(BASE)";"GG",#N/A,FALSE,"CI+GG(BASE)";"CI",#N/A,FALSE,"CI+GG(BASE)"}</definedName>
    <definedName name="gugyy_3" localSheetId="0" hidden="1">{"CI+GG(BASE)",#N/A,FALSE,"CI+GG(BASE)";"GG",#N/A,FALSE,"CI+GG(BASE)";"CI",#N/A,FALSE,"CI+GG(BASE)"}</definedName>
    <definedName name="gugyy_3" localSheetId="6" hidden="1">{"CI+GG(BASE)",#N/A,FALSE,"CI+GG(BASE)";"GG",#N/A,FALSE,"CI+GG(BASE)";"CI",#N/A,FALSE,"CI+GG(BASE)"}</definedName>
    <definedName name="gugyy_3" localSheetId="16" hidden="1">{"CI+GG(BASE)",#N/A,FALSE,"CI+GG(BASE)";"GG",#N/A,FALSE,"CI+GG(BASE)";"CI",#N/A,FALSE,"CI+GG(BASE)"}</definedName>
    <definedName name="gugyy_3" hidden="1">{"CI+GG(BASE)",#N/A,FALSE,"CI+GG(BASE)";"GG",#N/A,FALSE,"CI+GG(BASE)";"CI",#N/A,FALSE,"CI+GG(BASE)"}</definedName>
    <definedName name="gugyy_4" localSheetId="15" hidden="1">{"CI+GG(BASE)",#N/A,FALSE,"CI+GG(BASE)";"GG",#N/A,FALSE,"CI+GG(BASE)";"CI",#N/A,FALSE,"CI+GG(BASE)"}</definedName>
    <definedName name="gugyy_4" localSheetId="25" hidden="1">{"CI+GG(BASE)",#N/A,FALSE,"CI+GG(BASE)";"GG",#N/A,FALSE,"CI+GG(BASE)";"CI",#N/A,FALSE,"CI+GG(BASE)"}</definedName>
    <definedName name="gugyy_4" localSheetId="24" hidden="1">{"CI+GG(BASE)",#N/A,FALSE,"CI+GG(BASE)";"GG",#N/A,FALSE,"CI+GG(BASE)";"CI",#N/A,FALSE,"CI+GG(BASE)"}</definedName>
    <definedName name="gugyy_4" localSheetId="26" hidden="1">{"CI+GG(BASE)",#N/A,FALSE,"CI+GG(BASE)";"GG",#N/A,FALSE,"CI+GG(BASE)";"CI",#N/A,FALSE,"CI+GG(BASE)"}</definedName>
    <definedName name="gugyy_4" localSheetId="1" hidden="1">{"CI+GG(BASE)",#N/A,FALSE,"CI+GG(BASE)";"GG",#N/A,FALSE,"CI+GG(BASE)";"CI",#N/A,FALSE,"CI+GG(BASE)"}</definedName>
    <definedName name="gugyy_4" localSheetId="4" hidden="1">{"CI+GG(BASE)",#N/A,FALSE,"CI+GG(BASE)";"GG",#N/A,FALSE,"CI+GG(BASE)";"CI",#N/A,FALSE,"CI+GG(BASE)"}</definedName>
    <definedName name="gugyy_4" localSheetId="2" hidden="1">{"CI+GG(BASE)",#N/A,FALSE,"CI+GG(BASE)";"GG",#N/A,FALSE,"CI+GG(BASE)";"CI",#N/A,FALSE,"CI+GG(BASE)"}</definedName>
    <definedName name="gugyy_4" localSheetId="0" hidden="1">{"CI+GG(BASE)",#N/A,FALSE,"CI+GG(BASE)";"GG",#N/A,FALSE,"CI+GG(BASE)";"CI",#N/A,FALSE,"CI+GG(BASE)"}</definedName>
    <definedName name="gugyy_4" localSheetId="6" hidden="1">{"CI+GG(BASE)",#N/A,FALSE,"CI+GG(BASE)";"GG",#N/A,FALSE,"CI+GG(BASE)";"CI",#N/A,FALSE,"CI+GG(BASE)"}</definedName>
    <definedName name="gugyy_4" localSheetId="16" hidden="1">{"CI+GG(BASE)",#N/A,FALSE,"CI+GG(BASE)";"GG",#N/A,FALSE,"CI+GG(BASE)";"CI",#N/A,FALSE,"CI+GG(BASE)"}</definedName>
    <definedName name="gugyy_4" hidden="1">{"CI+GG(BASE)",#N/A,FALSE,"CI+GG(BASE)";"GG",#N/A,FALSE,"CI+GG(BASE)";"CI",#N/A,FALSE,"CI+GG(BASE)"}</definedName>
    <definedName name="gugyy_5" localSheetId="15" hidden="1">{"CI+GG(BASE)",#N/A,FALSE,"CI+GG(BASE)";"GG",#N/A,FALSE,"CI+GG(BASE)";"CI",#N/A,FALSE,"CI+GG(BASE)"}</definedName>
    <definedName name="gugyy_5" localSheetId="25" hidden="1">{"CI+GG(BASE)",#N/A,FALSE,"CI+GG(BASE)";"GG",#N/A,FALSE,"CI+GG(BASE)";"CI",#N/A,FALSE,"CI+GG(BASE)"}</definedName>
    <definedName name="gugyy_5" localSheetId="24" hidden="1">{"CI+GG(BASE)",#N/A,FALSE,"CI+GG(BASE)";"GG",#N/A,FALSE,"CI+GG(BASE)";"CI",#N/A,FALSE,"CI+GG(BASE)"}</definedName>
    <definedName name="gugyy_5" localSheetId="26" hidden="1">{"CI+GG(BASE)",#N/A,FALSE,"CI+GG(BASE)";"GG",#N/A,FALSE,"CI+GG(BASE)";"CI",#N/A,FALSE,"CI+GG(BASE)"}</definedName>
    <definedName name="gugyy_5" localSheetId="1" hidden="1">{"CI+GG(BASE)",#N/A,FALSE,"CI+GG(BASE)";"GG",#N/A,FALSE,"CI+GG(BASE)";"CI",#N/A,FALSE,"CI+GG(BASE)"}</definedName>
    <definedName name="gugyy_5" localSheetId="4" hidden="1">{"CI+GG(BASE)",#N/A,FALSE,"CI+GG(BASE)";"GG",#N/A,FALSE,"CI+GG(BASE)";"CI",#N/A,FALSE,"CI+GG(BASE)"}</definedName>
    <definedName name="gugyy_5" localSheetId="2" hidden="1">{"CI+GG(BASE)",#N/A,FALSE,"CI+GG(BASE)";"GG",#N/A,FALSE,"CI+GG(BASE)";"CI",#N/A,FALSE,"CI+GG(BASE)"}</definedName>
    <definedName name="gugyy_5" localSheetId="0" hidden="1">{"CI+GG(BASE)",#N/A,FALSE,"CI+GG(BASE)";"GG",#N/A,FALSE,"CI+GG(BASE)";"CI",#N/A,FALSE,"CI+GG(BASE)"}</definedName>
    <definedName name="gugyy_5" localSheetId="6" hidden="1">{"CI+GG(BASE)",#N/A,FALSE,"CI+GG(BASE)";"GG",#N/A,FALSE,"CI+GG(BASE)";"CI",#N/A,FALSE,"CI+GG(BASE)"}</definedName>
    <definedName name="gugyy_5" localSheetId="16" hidden="1">{"CI+GG(BASE)",#N/A,FALSE,"CI+GG(BASE)";"GG",#N/A,FALSE,"CI+GG(BASE)";"CI",#N/A,FALSE,"CI+GG(BASE)"}</definedName>
    <definedName name="gugyy_5" hidden="1">{"CI+GG(BASE)",#N/A,FALSE,"CI+GG(BASE)";"GG",#N/A,FALSE,"CI+GG(BASE)";"CI",#N/A,FALSE,"CI+GG(BASE)"}</definedName>
    <definedName name="GUKGHUK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KGHUK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KGHUK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KGHUK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KGHUK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KGHUK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KGHUK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KGHUK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KGHUK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KGHUK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KGHUK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KGUUI" localSheetId="15" hidden="1">{"CI+GG(BASE)",#N/A,FALSE,"CI+GG(BASE)";"GG",#N/A,FALSE,"CI+GG(BASE)";"CI",#N/A,FALSE,"CI+GG(BASE)"}</definedName>
    <definedName name="GUKGUUI" localSheetId="25" hidden="1">{"CI+GG(BASE)",#N/A,FALSE,"CI+GG(BASE)";"GG",#N/A,FALSE,"CI+GG(BASE)";"CI",#N/A,FALSE,"CI+GG(BASE)"}</definedName>
    <definedName name="GUKGUUI" localSheetId="24" hidden="1">{"CI+GG(BASE)",#N/A,FALSE,"CI+GG(BASE)";"GG",#N/A,FALSE,"CI+GG(BASE)";"CI",#N/A,FALSE,"CI+GG(BASE)"}</definedName>
    <definedName name="GUKGUUI" localSheetId="26" hidden="1">{"CI+GG(BASE)",#N/A,FALSE,"CI+GG(BASE)";"GG",#N/A,FALSE,"CI+GG(BASE)";"CI",#N/A,FALSE,"CI+GG(BASE)"}</definedName>
    <definedName name="GUKGUUI" localSheetId="1" hidden="1">{"CI+GG(BASE)",#N/A,FALSE,"CI+GG(BASE)";"GG",#N/A,FALSE,"CI+GG(BASE)";"CI",#N/A,FALSE,"CI+GG(BASE)"}</definedName>
    <definedName name="GUKGUUI" localSheetId="4" hidden="1">{"CI+GG(BASE)",#N/A,FALSE,"CI+GG(BASE)";"GG",#N/A,FALSE,"CI+GG(BASE)";"CI",#N/A,FALSE,"CI+GG(BASE)"}</definedName>
    <definedName name="GUKGUUI" localSheetId="2" hidden="1">{"CI+GG(BASE)",#N/A,FALSE,"CI+GG(BASE)";"GG",#N/A,FALSE,"CI+GG(BASE)";"CI",#N/A,FALSE,"CI+GG(BASE)"}</definedName>
    <definedName name="GUKGUUI" localSheetId="0" hidden="1">{"CI+GG(BASE)",#N/A,FALSE,"CI+GG(BASE)";"GG",#N/A,FALSE,"CI+GG(BASE)";"CI",#N/A,FALSE,"CI+GG(BASE)"}</definedName>
    <definedName name="GUKGUUI" localSheetId="6" hidden="1">{"CI+GG(BASE)",#N/A,FALSE,"CI+GG(BASE)";"GG",#N/A,FALSE,"CI+GG(BASE)";"CI",#N/A,FALSE,"CI+GG(BASE)"}</definedName>
    <definedName name="GUKGUUI" localSheetId="16" hidden="1">{"CI+GG(BASE)",#N/A,FALSE,"CI+GG(BASE)";"GG",#N/A,FALSE,"CI+GG(BASE)";"CI",#N/A,FALSE,"CI+GG(BASE)"}</definedName>
    <definedName name="GUKGUUI" hidden="1">{"CI+GG(BASE)",#N/A,FALSE,"CI+GG(BASE)";"GG",#N/A,FALSE,"CI+GG(BASE)";"CI",#N/A,FALSE,"CI+GG(BASE)"}</definedName>
    <definedName name="GYUKJHKM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YUKJHKM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YUKJHKM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YUKJHKM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YUKJHKM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YUKJHKM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YUKJHKM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YUKJHKM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YUKJHKM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YUKJHKM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YUKJHKM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CNJG" localSheetId="15" hidden="1">{"MO(BASE)",#N/A,FALSE,"MO(BASE)";"MO(BASE)1",#N/A,FALSE,"MO(BASE)";"MO(BASE)2",#N/A,FALSE,"MO(BASE)"}</definedName>
    <definedName name="HCNJG" localSheetId="25" hidden="1">{"MO(BASE)",#N/A,FALSE,"MO(BASE)";"MO(BASE)1",#N/A,FALSE,"MO(BASE)";"MO(BASE)2",#N/A,FALSE,"MO(BASE)"}</definedName>
    <definedName name="HCNJG" localSheetId="24" hidden="1">{"MO(BASE)",#N/A,FALSE,"MO(BASE)";"MO(BASE)1",#N/A,FALSE,"MO(BASE)";"MO(BASE)2",#N/A,FALSE,"MO(BASE)"}</definedName>
    <definedName name="HCNJG" localSheetId="26" hidden="1">{"MO(BASE)",#N/A,FALSE,"MO(BASE)";"MO(BASE)1",#N/A,FALSE,"MO(BASE)";"MO(BASE)2",#N/A,FALSE,"MO(BASE)"}</definedName>
    <definedName name="HCNJG" localSheetId="1" hidden="1">{"MO(BASE)",#N/A,FALSE,"MO(BASE)";"MO(BASE)1",#N/A,FALSE,"MO(BASE)";"MO(BASE)2",#N/A,FALSE,"MO(BASE)"}</definedName>
    <definedName name="HCNJG" localSheetId="4" hidden="1">{"MO(BASE)",#N/A,FALSE,"MO(BASE)";"MO(BASE)1",#N/A,FALSE,"MO(BASE)";"MO(BASE)2",#N/A,FALSE,"MO(BASE)"}</definedName>
    <definedName name="HCNJG" localSheetId="2" hidden="1">{"MO(BASE)",#N/A,FALSE,"MO(BASE)";"MO(BASE)1",#N/A,FALSE,"MO(BASE)";"MO(BASE)2",#N/A,FALSE,"MO(BASE)"}</definedName>
    <definedName name="HCNJG" localSheetId="0" hidden="1">{"MO(BASE)",#N/A,FALSE,"MO(BASE)";"MO(BASE)1",#N/A,FALSE,"MO(BASE)";"MO(BASE)2",#N/A,FALSE,"MO(BASE)"}</definedName>
    <definedName name="HCNJG" localSheetId="6" hidden="1">{"MO(BASE)",#N/A,FALSE,"MO(BASE)";"MO(BASE)1",#N/A,FALSE,"MO(BASE)";"MO(BASE)2",#N/A,FALSE,"MO(BASE)"}</definedName>
    <definedName name="HCNJG" localSheetId="16" hidden="1">{"MO(BASE)",#N/A,FALSE,"MO(BASE)";"MO(BASE)1",#N/A,FALSE,"MO(BASE)";"MO(BASE)2",#N/A,FALSE,"MO(BASE)"}</definedName>
    <definedName name="HCNJG" hidden="1">{"MO(BASE)",#N/A,FALSE,"MO(BASE)";"MO(BASE)1",#N/A,FALSE,"MO(BASE)";"MO(BASE)2",#N/A,FALSE,"MO(BASE)"}</definedName>
    <definedName name="hd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d" localSheetId="2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d" localSheetId="2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d" localSheetId="2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d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d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d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d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d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d" localSheetId="1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d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DFGBDF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DFGBDF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DFGBDF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DFGBDF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DFGBD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DFGBDF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DFGBD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DFGBD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DFGBDF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DFGBDF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DFGB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DFGH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DFGH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DFGH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DFGH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DFGH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DFGH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DFGH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DFG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DFGH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DFGH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DFG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DFSH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DFSH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DFSH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DFSH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DFSH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DFSH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DFSH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DFSH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DFSH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DFSH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DFSH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DSFG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DSFG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DSFG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DSFG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DSFG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DSFG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DSFG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DSFG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DSFG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DSFG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DSFG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F" localSheetId="15" hidden="1">{"CI+GG(BASE)",#N/A,FALSE,"CI+GG(BASE)";"GG",#N/A,FALSE,"CI+GG(BASE)";"CI",#N/A,FALSE,"CI+GG(BASE)"}</definedName>
    <definedName name="HF" localSheetId="25" hidden="1">{"CI+GG(BASE)",#N/A,FALSE,"CI+GG(BASE)";"GG",#N/A,FALSE,"CI+GG(BASE)";"CI",#N/A,FALSE,"CI+GG(BASE)"}</definedName>
    <definedName name="HF" localSheetId="24" hidden="1">{"CI+GG(BASE)",#N/A,FALSE,"CI+GG(BASE)";"GG",#N/A,FALSE,"CI+GG(BASE)";"CI",#N/A,FALSE,"CI+GG(BASE)"}</definedName>
    <definedName name="HF" localSheetId="26" hidden="1">{"CI+GG(BASE)",#N/A,FALSE,"CI+GG(BASE)";"GG",#N/A,FALSE,"CI+GG(BASE)";"CI",#N/A,FALSE,"CI+GG(BASE)"}</definedName>
    <definedName name="HF" localSheetId="1" hidden="1">{"CI+GG(BASE)",#N/A,FALSE,"CI+GG(BASE)";"GG",#N/A,FALSE,"CI+GG(BASE)";"CI",#N/A,FALSE,"CI+GG(BASE)"}</definedName>
    <definedName name="HF" localSheetId="4" hidden="1">{"CI+GG(BASE)",#N/A,FALSE,"CI+GG(BASE)";"GG",#N/A,FALSE,"CI+GG(BASE)";"CI",#N/A,FALSE,"CI+GG(BASE)"}</definedName>
    <definedName name="HF" localSheetId="2" hidden="1">{"CI+GG(BASE)",#N/A,FALSE,"CI+GG(BASE)";"GG",#N/A,FALSE,"CI+GG(BASE)";"CI",#N/A,FALSE,"CI+GG(BASE)"}</definedName>
    <definedName name="HF" localSheetId="0" hidden="1">{"CI+GG(BASE)",#N/A,FALSE,"CI+GG(BASE)";"GG",#N/A,FALSE,"CI+GG(BASE)";"CI",#N/A,FALSE,"CI+GG(BASE)"}</definedName>
    <definedName name="HF" localSheetId="6" hidden="1">{"CI+GG(BASE)",#N/A,FALSE,"CI+GG(BASE)";"GG",#N/A,FALSE,"CI+GG(BASE)";"CI",#N/A,FALSE,"CI+GG(BASE)"}</definedName>
    <definedName name="HF" localSheetId="16" hidden="1">{"CI+GG(BASE)",#N/A,FALSE,"CI+GG(BASE)";"GG",#N/A,FALSE,"CI+GG(BASE)";"CI",#N/A,FALSE,"CI+GG(BASE)"}</definedName>
    <definedName name="HF" hidden="1">{"CI+GG(BASE)",#N/A,FALSE,"CI+GG(BASE)";"GG",#N/A,FALSE,"CI+GG(BASE)";"CI",#N/A,FALSE,"CI+GG(BASE)"}</definedName>
    <definedName name="hfhfhfh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G" localSheetId="1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d" localSheetId="15" hidden="1">#REF!</definedName>
    <definedName name="hgfd" localSheetId="25" hidden="1">#REF!</definedName>
    <definedName name="hgfd" localSheetId="26" hidden="1">#REF!</definedName>
    <definedName name="hgfd" localSheetId="0" hidden="1">'[4]Attach 4-18'!#REF!</definedName>
    <definedName name="hgfd" localSheetId="6" hidden="1">#REF!</definedName>
    <definedName name="hgfd" localSheetId="16" hidden="1">#REF!</definedName>
    <definedName name="hgfd" hidden="1">#REF!</definedName>
    <definedName name="hgfhfdg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GH" localSheetId="15" hidden="1">{#N/A,#N/A,FALSE,"summary";#N/A,#N/A,FALSE,"SumGraph"}</definedName>
    <definedName name="HGH" localSheetId="25" hidden="1">{#N/A,#N/A,FALSE,"summary";#N/A,#N/A,FALSE,"SumGraph"}</definedName>
    <definedName name="HGH" localSheetId="24" hidden="1">{#N/A,#N/A,FALSE,"summary";#N/A,#N/A,FALSE,"SumGraph"}</definedName>
    <definedName name="HGH" localSheetId="26" hidden="1">{#N/A,#N/A,FALSE,"summary";#N/A,#N/A,FALSE,"SumGraph"}</definedName>
    <definedName name="HGH" localSheetId="1" hidden="1">{#N/A,#N/A,FALSE,"summary";#N/A,#N/A,FALSE,"SumGraph"}</definedName>
    <definedName name="HGH" localSheetId="4" hidden="1">{#N/A,#N/A,FALSE,"summary";#N/A,#N/A,FALSE,"SumGraph"}</definedName>
    <definedName name="HGH" localSheetId="2" hidden="1">{#N/A,#N/A,FALSE,"summary";#N/A,#N/A,FALSE,"SumGraph"}</definedName>
    <definedName name="HGH" localSheetId="0" hidden="1">{#N/A,#N/A,FALSE,"summary";#N/A,#N/A,FALSE,"SumGraph"}</definedName>
    <definedName name="HGH" localSheetId="6" hidden="1">{#N/A,#N/A,FALSE,"summary";#N/A,#N/A,FALSE,"SumGraph"}</definedName>
    <definedName name="HGH" localSheetId="16" hidden="1">{#N/A,#N/A,FALSE,"summary";#N/A,#N/A,FALSE,"SumGraph"}</definedName>
    <definedName name="HGH" hidden="1">{#N/A,#N/A,FALSE,"summary";#N/A,#N/A,FALSE,"SumGraph"}</definedName>
    <definedName name="HGH_1" localSheetId="15" hidden="1">{#N/A,#N/A,FALSE,"summary";#N/A,#N/A,FALSE,"SumGraph"}</definedName>
    <definedName name="HGH_1" localSheetId="25" hidden="1">{#N/A,#N/A,FALSE,"summary";#N/A,#N/A,FALSE,"SumGraph"}</definedName>
    <definedName name="HGH_1" localSheetId="24" hidden="1">{#N/A,#N/A,FALSE,"summary";#N/A,#N/A,FALSE,"SumGraph"}</definedName>
    <definedName name="HGH_1" localSheetId="26" hidden="1">{#N/A,#N/A,FALSE,"summary";#N/A,#N/A,FALSE,"SumGraph"}</definedName>
    <definedName name="HGH_1" localSheetId="1" hidden="1">{#N/A,#N/A,FALSE,"summary";#N/A,#N/A,FALSE,"SumGraph"}</definedName>
    <definedName name="HGH_1" localSheetId="4" hidden="1">{#N/A,#N/A,FALSE,"summary";#N/A,#N/A,FALSE,"SumGraph"}</definedName>
    <definedName name="HGH_1" localSheetId="2" hidden="1">{#N/A,#N/A,FALSE,"summary";#N/A,#N/A,FALSE,"SumGraph"}</definedName>
    <definedName name="HGH_1" localSheetId="0" hidden="1">{#N/A,#N/A,FALSE,"summary";#N/A,#N/A,FALSE,"SumGraph"}</definedName>
    <definedName name="HGH_1" localSheetId="6" hidden="1">{#N/A,#N/A,FALSE,"summary";#N/A,#N/A,FALSE,"SumGraph"}</definedName>
    <definedName name="HGH_1" localSheetId="16" hidden="1">{#N/A,#N/A,FALSE,"summary";#N/A,#N/A,FALSE,"SumGraph"}</definedName>
    <definedName name="HGH_1" hidden="1">{#N/A,#N/A,FALSE,"summary";#N/A,#N/A,FALSE,"SumGraph"}</definedName>
    <definedName name="hghg" localSheetId="15" hidden="1">{"CI+GG(BASE)",#N/A,FALSE,"CI+GG(BASE)";"GG",#N/A,FALSE,"CI+GG(BASE)";"CI",#N/A,FALSE,"CI+GG(BASE)"}</definedName>
    <definedName name="hghg" localSheetId="25" hidden="1">{"CI+GG(BASE)",#N/A,FALSE,"CI+GG(BASE)";"GG",#N/A,FALSE,"CI+GG(BASE)";"CI",#N/A,FALSE,"CI+GG(BASE)"}</definedName>
    <definedName name="hghg" localSheetId="24" hidden="1">{"CI+GG(BASE)",#N/A,FALSE,"CI+GG(BASE)";"GG",#N/A,FALSE,"CI+GG(BASE)";"CI",#N/A,FALSE,"CI+GG(BASE)"}</definedName>
    <definedName name="hghg" localSheetId="26" hidden="1">{"CI+GG(BASE)",#N/A,FALSE,"CI+GG(BASE)";"GG",#N/A,FALSE,"CI+GG(BASE)";"CI",#N/A,FALSE,"CI+GG(BASE)"}</definedName>
    <definedName name="hghg" localSheetId="1" hidden="1">{"CI+GG(BASE)",#N/A,FALSE,"CI+GG(BASE)";"GG",#N/A,FALSE,"CI+GG(BASE)";"CI",#N/A,FALSE,"CI+GG(BASE)"}</definedName>
    <definedName name="hghg" localSheetId="4" hidden="1">{"CI+GG(BASE)",#N/A,FALSE,"CI+GG(BASE)";"GG",#N/A,FALSE,"CI+GG(BASE)";"CI",#N/A,FALSE,"CI+GG(BASE)"}</definedName>
    <definedName name="hghg" localSheetId="2" hidden="1">{"CI+GG(BASE)",#N/A,FALSE,"CI+GG(BASE)";"GG",#N/A,FALSE,"CI+GG(BASE)";"CI",#N/A,FALSE,"CI+GG(BASE)"}</definedName>
    <definedName name="hghg" localSheetId="0" hidden="1">{"CI+GG(BASE)",#N/A,FALSE,"CI+GG(BASE)";"GG",#N/A,FALSE,"CI+GG(BASE)";"CI",#N/A,FALSE,"CI+GG(BASE)"}</definedName>
    <definedName name="hghg" localSheetId="6" hidden="1">{"CI+GG(BASE)",#N/A,FALSE,"CI+GG(BASE)";"GG",#N/A,FALSE,"CI+GG(BASE)";"CI",#N/A,FALSE,"CI+GG(BASE)"}</definedName>
    <definedName name="hghg" localSheetId="16" hidden="1">{"CI+GG(BASE)",#N/A,FALSE,"CI+GG(BASE)";"GG",#N/A,FALSE,"CI+GG(BASE)";"CI",#N/A,FALSE,"CI+GG(BASE)"}</definedName>
    <definedName name="hghg" hidden="1">{"CI+GG(BASE)",#N/A,FALSE,"CI+GG(BASE)";"GG",#N/A,FALSE,"CI+GG(BASE)";"CI",#N/A,FALSE,"CI+GG(BASE)"}</definedName>
    <definedName name="hghg_1" localSheetId="15" hidden="1">{"CI+GG(BASE)",#N/A,FALSE,"CI+GG(BASE)";"GG",#N/A,FALSE,"CI+GG(BASE)";"CI",#N/A,FALSE,"CI+GG(BASE)"}</definedName>
    <definedName name="hghg_1" localSheetId="25" hidden="1">{"CI+GG(BASE)",#N/A,FALSE,"CI+GG(BASE)";"GG",#N/A,FALSE,"CI+GG(BASE)";"CI",#N/A,FALSE,"CI+GG(BASE)"}</definedName>
    <definedName name="hghg_1" localSheetId="24" hidden="1">{"CI+GG(BASE)",#N/A,FALSE,"CI+GG(BASE)";"GG",#N/A,FALSE,"CI+GG(BASE)";"CI",#N/A,FALSE,"CI+GG(BASE)"}</definedName>
    <definedName name="hghg_1" localSheetId="26" hidden="1">{"CI+GG(BASE)",#N/A,FALSE,"CI+GG(BASE)";"GG",#N/A,FALSE,"CI+GG(BASE)";"CI",#N/A,FALSE,"CI+GG(BASE)"}</definedName>
    <definedName name="hghg_1" localSheetId="1" hidden="1">{"CI+GG(BASE)",#N/A,FALSE,"CI+GG(BASE)";"GG",#N/A,FALSE,"CI+GG(BASE)";"CI",#N/A,FALSE,"CI+GG(BASE)"}</definedName>
    <definedName name="hghg_1" localSheetId="4" hidden="1">{"CI+GG(BASE)",#N/A,FALSE,"CI+GG(BASE)";"GG",#N/A,FALSE,"CI+GG(BASE)";"CI",#N/A,FALSE,"CI+GG(BASE)"}</definedName>
    <definedName name="hghg_1" localSheetId="2" hidden="1">{"CI+GG(BASE)",#N/A,FALSE,"CI+GG(BASE)";"GG",#N/A,FALSE,"CI+GG(BASE)";"CI",#N/A,FALSE,"CI+GG(BASE)"}</definedName>
    <definedName name="hghg_1" localSheetId="0" hidden="1">{"CI+GG(BASE)",#N/A,FALSE,"CI+GG(BASE)";"GG",#N/A,FALSE,"CI+GG(BASE)";"CI",#N/A,FALSE,"CI+GG(BASE)"}</definedName>
    <definedName name="hghg_1" localSheetId="6" hidden="1">{"CI+GG(BASE)",#N/A,FALSE,"CI+GG(BASE)";"GG",#N/A,FALSE,"CI+GG(BASE)";"CI",#N/A,FALSE,"CI+GG(BASE)"}</definedName>
    <definedName name="hghg_1" localSheetId="16" hidden="1">{"CI+GG(BASE)",#N/A,FALSE,"CI+GG(BASE)";"GG",#N/A,FALSE,"CI+GG(BASE)";"CI",#N/A,FALSE,"CI+GG(BASE)"}</definedName>
    <definedName name="hghg_1" hidden="1">{"CI+GG(BASE)",#N/A,FALSE,"CI+GG(BASE)";"GG",#N/A,FALSE,"CI+GG(BASE)";"CI",#N/A,FALSE,"CI+GG(BASE)"}</definedName>
    <definedName name="hghg_2" localSheetId="15" hidden="1">{"CI+GG(BASE)",#N/A,FALSE,"CI+GG(BASE)";"GG",#N/A,FALSE,"CI+GG(BASE)";"CI",#N/A,FALSE,"CI+GG(BASE)"}</definedName>
    <definedName name="hghg_2" localSheetId="25" hidden="1">{"CI+GG(BASE)",#N/A,FALSE,"CI+GG(BASE)";"GG",#N/A,FALSE,"CI+GG(BASE)";"CI",#N/A,FALSE,"CI+GG(BASE)"}</definedName>
    <definedName name="hghg_2" localSheetId="24" hidden="1">{"CI+GG(BASE)",#N/A,FALSE,"CI+GG(BASE)";"GG",#N/A,FALSE,"CI+GG(BASE)";"CI",#N/A,FALSE,"CI+GG(BASE)"}</definedName>
    <definedName name="hghg_2" localSheetId="26" hidden="1">{"CI+GG(BASE)",#N/A,FALSE,"CI+GG(BASE)";"GG",#N/A,FALSE,"CI+GG(BASE)";"CI",#N/A,FALSE,"CI+GG(BASE)"}</definedName>
    <definedName name="hghg_2" localSheetId="1" hidden="1">{"CI+GG(BASE)",#N/A,FALSE,"CI+GG(BASE)";"GG",#N/A,FALSE,"CI+GG(BASE)";"CI",#N/A,FALSE,"CI+GG(BASE)"}</definedName>
    <definedName name="hghg_2" localSheetId="4" hidden="1">{"CI+GG(BASE)",#N/A,FALSE,"CI+GG(BASE)";"GG",#N/A,FALSE,"CI+GG(BASE)";"CI",#N/A,FALSE,"CI+GG(BASE)"}</definedName>
    <definedName name="hghg_2" localSheetId="2" hidden="1">{"CI+GG(BASE)",#N/A,FALSE,"CI+GG(BASE)";"GG",#N/A,FALSE,"CI+GG(BASE)";"CI",#N/A,FALSE,"CI+GG(BASE)"}</definedName>
    <definedName name="hghg_2" localSheetId="0" hidden="1">{"CI+GG(BASE)",#N/A,FALSE,"CI+GG(BASE)";"GG",#N/A,FALSE,"CI+GG(BASE)";"CI",#N/A,FALSE,"CI+GG(BASE)"}</definedName>
    <definedName name="hghg_2" localSheetId="6" hidden="1">{"CI+GG(BASE)",#N/A,FALSE,"CI+GG(BASE)";"GG",#N/A,FALSE,"CI+GG(BASE)";"CI",#N/A,FALSE,"CI+GG(BASE)"}</definedName>
    <definedName name="hghg_2" localSheetId="16" hidden="1">{"CI+GG(BASE)",#N/A,FALSE,"CI+GG(BASE)";"GG",#N/A,FALSE,"CI+GG(BASE)";"CI",#N/A,FALSE,"CI+GG(BASE)"}</definedName>
    <definedName name="hghg_2" hidden="1">{"CI+GG(BASE)",#N/A,FALSE,"CI+GG(BASE)";"GG",#N/A,FALSE,"CI+GG(BASE)";"CI",#N/A,FALSE,"CI+GG(BASE)"}</definedName>
    <definedName name="hghg_3" localSheetId="15" hidden="1">{"CI+GG(BASE)",#N/A,FALSE,"CI+GG(BASE)";"GG",#N/A,FALSE,"CI+GG(BASE)";"CI",#N/A,FALSE,"CI+GG(BASE)"}</definedName>
    <definedName name="hghg_3" localSheetId="25" hidden="1">{"CI+GG(BASE)",#N/A,FALSE,"CI+GG(BASE)";"GG",#N/A,FALSE,"CI+GG(BASE)";"CI",#N/A,FALSE,"CI+GG(BASE)"}</definedName>
    <definedName name="hghg_3" localSheetId="24" hidden="1">{"CI+GG(BASE)",#N/A,FALSE,"CI+GG(BASE)";"GG",#N/A,FALSE,"CI+GG(BASE)";"CI",#N/A,FALSE,"CI+GG(BASE)"}</definedName>
    <definedName name="hghg_3" localSheetId="26" hidden="1">{"CI+GG(BASE)",#N/A,FALSE,"CI+GG(BASE)";"GG",#N/A,FALSE,"CI+GG(BASE)";"CI",#N/A,FALSE,"CI+GG(BASE)"}</definedName>
    <definedName name="hghg_3" localSheetId="1" hidden="1">{"CI+GG(BASE)",#N/A,FALSE,"CI+GG(BASE)";"GG",#N/A,FALSE,"CI+GG(BASE)";"CI",#N/A,FALSE,"CI+GG(BASE)"}</definedName>
    <definedName name="hghg_3" localSheetId="4" hidden="1">{"CI+GG(BASE)",#N/A,FALSE,"CI+GG(BASE)";"GG",#N/A,FALSE,"CI+GG(BASE)";"CI",#N/A,FALSE,"CI+GG(BASE)"}</definedName>
    <definedName name="hghg_3" localSheetId="2" hidden="1">{"CI+GG(BASE)",#N/A,FALSE,"CI+GG(BASE)";"GG",#N/A,FALSE,"CI+GG(BASE)";"CI",#N/A,FALSE,"CI+GG(BASE)"}</definedName>
    <definedName name="hghg_3" localSheetId="0" hidden="1">{"CI+GG(BASE)",#N/A,FALSE,"CI+GG(BASE)";"GG",#N/A,FALSE,"CI+GG(BASE)";"CI",#N/A,FALSE,"CI+GG(BASE)"}</definedName>
    <definedName name="hghg_3" localSheetId="6" hidden="1">{"CI+GG(BASE)",#N/A,FALSE,"CI+GG(BASE)";"GG",#N/A,FALSE,"CI+GG(BASE)";"CI",#N/A,FALSE,"CI+GG(BASE)"}</definedName>
    <definedName name="hghg_3" localSheetId="16" hidden="1">{"CI+GG(BASE)",#N/A,FALSE,"CI+GG(BASE)";"GG",#N/A,FALSE,"CI+GG(BASE)";"CI",#N/A,FALSE,"CI+GG(BASE)"}</definedName>
    <definedName name="hghg_3" hidden="1">{"CI+GG(BASE)",#N/A,FALSE,"CI+GG(BASE)";"GG",#N/A,FALSE,"CI+GG(BASE)";"CI",#N/A,FALSE,"CI+GG(BASE)"}</definedName>
    <definedName name="hghg_4" localSheetId="15" hidden="1">{"CI+GG(BASE)",#N/A,FALSE,"CI+GG(BASE)";"GG",#N/A,FALSE,"CI+GG(BASE)";"CI",#N/A,FALSE,"CI+GG(BASE)"}</definedName>
    <definedName name="hghg_4" localSheetId="25" hidden="1">{"CI+GG(BASE)",#N/A,FALSE,"CI+GG(BASE)";"GG",#N/A,FALSE,"CI+GG(BASE)";"CI",#N/A,FALSE,"CI+GG(BASE)"}</definedName>
    <definedName name="hghg_4" localSheetId="24" hidden="1">{"CI+GG(BASE)",#N/A,FALSE,"CI+GG(BASE)";"GG",#N/A,FALSE,"CI+GG(BASE)";"CI",#N/A,FALSE,"CI+GG(BASE)"}</definedName>
    <definedName name="hghg_4" localSheetId="26" hidden="1">{"CI+GG(BASE)",#N/A,FALSE,"CI+GG(BASE)";"GG",#N/A,FALSE,"CI+GG(BASE)";"CI",#N/A,FALSE,"CI+GG(BASE)"}</definedName>
    <definedName name="hghg_4" localSheetId="1" hidden="1">{"CI+GG(BASE)",#N/A,FALSE,"CI+GG(BASE)";"GG",#N/A,FALSE,"CI+GG(BASE)";"CI",#N/A,FALSE,"CI+GG(BASE)"}</definedName>
    <definedName name="hghg_4" localSheetId="4" hidden="1">{"CI+GG(BASE)",#N/A,FALSE,"CI+GG(BASE)";"GG",#N/A,FALSE,"CI+GG(BASE)";"CI",#N/A,FALSE,"CI+GG(BASE)"}</definedName>
    <definedName name="hghg_4" localSheetId="2" hidden="1">{"CI+GG(BASE)",#N/A,FALSE,"CI+GG(BASE)";"GG",#N/A,FALSE,"CI+GG(BASE)";"CI",#N/A,FALSE,"CI+GG(BASE)"}</definedName>
    <definedName name="hghg_4" localSheetId="0" hidden="1">{"CI+GG(BASE)",#N/A,FALSE,"CI+GG(BASE)";"GG",#N/A,FALSE,"CI+GG(BASE)";"CI",#N/A,FALSE,"CI+GG(BASE)"}</definedName>
    <definedName name="hghg_4" localSheetId="6" hidden="1">{"CI+GG(BASE)",#N/A,FALSE,"CI+GG(BASE)";"GG",#N/A,FALSE,"CI+GG(BASE)";"CI",#N/A,FALSE,"CI+GG(BASE)"}</definedName>
    <definedName name="hghg_4" localSheetId="16" hidden="1">{"CI+GG(BASE)",#N/A,FALSE,"CI+GG(BASE)";"GG",#N/A,FALSE,"CI+GG(BASE)";"CI",#N/A,FALSE,"CI+GG(BASE)"}</definedName>
    <definedName name="hghg_4" hidden="1">{"CI+GG(BASE)",#N/A,FALSE,"CI+GG(BASE)";"GG",#N/A,FALSE,"CI+GG(BASE)";"CI",#N/A,FALSE,"CI+GG(BASE)"}</definedName>
    <definedName name="hghg_5" localSheetId="15" hidden="1">{"CI+GG(BASE)",#N/A,FALSE,"CI+GG(BASE)";"GG",#N/A,FALSE,"CI+GG(BASE)";"CI",#N/A,FALSE,"CI+GG(BASE)"}</definedName>
    <definedName name="hghg_5" localSheetId="25" hidden="1">{"CI+GG(BASE)",#N/A,FALSE,"CI+GG(BASE)";"GG",#N/A,FALSE,"CI+GG(BASE)";"CI",#N/A,FALSE,"CI+GG(BASE)"}</definedName>
    <definedName name="hghg_5" localSheetId="24" hidden="1">{"CI+GG(BASE)",#N/A,FALSE,"CI+GG(BASE)";"GG",#N/A,FALSE,"CI+GG(BASE)";"CI",#N/A,FALSE,"CI+GG(BASE)"}</definedName>
    <definedName name="hghg_5" localSheetId="26" hidden="1">{"CI+GG(BASE)",#N/A,FALSE,"CI+GG(BASE)";"GG",#N/A,FALSE,"CI+GG(BASE)";"CI",#N/A,FALSE,"CI+GG(BASE)"}</definedName>
    <definedName name="hghg_5" localSheetId="1" hidden="1">{"CI+GG(BASE)",#N/A,FALSE,"CI+GG(BASE)";"GG",#N/A,FALSE,"CI+GG(BASE)";"CI",#N/A,FALSE,"CI+GG(BASE)"}</definedName>
    <definedName name="hghg_5" localSheetId="4" hidden="1">{"CI+GG(BASE)",#N/A,FALSE,"CI+GG(BASE)";"GG",#N/A,FALSE,"CI+GG(BASE)";"CI",#N/A,FALSE,"CI+GG(BASE)"}</definedName>
    <definedName name="hghg_5" localSheetId="2" hidden="1">{"CI+GG(BASE)",#N/A,FALSE,"CI+GG(BASE)";"GG",#N/A,FALSE,"CI+GG(BASE)";"CI",#N/A,FALSE,"CI+GG(BASE)"}</definedName>
    <definedName name="hghg_5" localSheetId="0" hidden="1">{"CI+GG(BASE)",#N/A,FALSE,"CI+GG(BASE)";"GG",#N/A,FALSE,"CI+GG(BASE)";"CI",#N/A,FALSE,"CI+GG(BASE)"}</definedName>
    <definedName name="hghg_5" localSheetId="6" hidden="1">{"CI+GG(BASE)",#N/A,FALSE,"CI+GG(BASE)";"GG",#N/A,FALSE,"CI+GG(BASE)";"CI",#N/A,FALSE,"CI+GG(BASE)"}</definedName>
    <definedName name="hghg_5" localSheetId="16" hidden="1">{"CI+GG(BASE)",#N/A,FALSE,"CI+GG(BASE)";"GG",#N/A,FALSE,"CI+GG(BASE)";"CI",#N/A,FALSE,"CI+GG(BASE)"}</definedName>
    <definedName name="hghg_5" hidden="1">{"CI+GG(BASE)",#N/A,FALSE,"CI+GG(BASE)";"GG",#N/A,FALSE,"CI+GG(BASE)";"CI",#N/A,FALSE,"CI+GG(BASE)"}</definedName>
    <definedName name="HGJ" localSheetId="15" hidden="1">{"CI+GG(BASE)",#N/A,FALSE,"CI+GG(BASE)";"GG",#N/A,FALSE,"CI+GG(BASE)";"CI",#N/A,FALSE,"CI+GG(BASE)"}</definedName>
    <definedName name="HGJ" localSheetId="25" hidden="1">{"CI+GG(BASE)",#N/A,FALSE,"CI+GG(BASE)";"GG",#N/A,FALSE,"CI+GG(BASE)";"CI",#N/A,FALSE,"CI+GG(BASE)"}</definedName>
    <definedName name="HGJ" localSheetId="24" hidden="1">{"CI+GG(BASE)",#N/A,FALSE,"CI+GG(BASE)";"GG",#N/A,FALSE,"CI+GG(BASE)";"CI",#N/A,FALSE,"CI+GG(BASE)"}</definedName>
    <definedName name="HGJ" localSheetId="26" hidden="1">{"CI+GG(BASE)",#N/A,FALSE,"CI+GG(BASE)";"GG",#N/A,FALSE,"CI+GG(BASE)";"CI",#N/A,FALSE,"CI+GG(BASE)"}</definedName>
    <definedName name="HGJ" localSheetId="1" hidden="1">{"CI+GG(BASE)",#N/A,FALSE,"CI+GG(BASE)";"GG",#N/A,FALSE,"CI+GG(BASE)";"CI",#N/A,FALSE,"CI+GG(BASE)"}</definedName>
    <definedName name="HGJ" localSheetId="4" hidden="1">{"CI+GG(BASE)",#N/A,FALSE,"CI+GG(BASE)";"GG",#N/A,FALSE,"CI+GG(BASE)";"CI",#N/A,FALSE,"CI+GG(BASE)"}</definedName>
    <definedName name="HGJ" localSheetId="2" hidden="1">{"CI+GG(BASE)",#N/A,FALSE,"CI+GG(BASE)";"GG",#N/A,FALSE,"CI+GG(BASE)";"CI",#N/A,FALSE,"CI+GG(BASE)"}</definedName>
    <definedName name="HGJ" localSheetId="0" hidden="1">{"CI+GG(BASE)",#N/A,FALSE,"CI+GG(BASE)";"GG",#N/A,FALSE,"CI+GG(BASE)";"CI",#N/A,FALSE,"CI+GG(BASE)"}</definedName>
    <definedName name="HGJ" localSheetId="6" hidden="1">{"CI+GG(BASE)",#N/A,FALSE,"CI+GG(BASE)";"GG",#N/A,FALSE,"CI+GG(BASE)";"CI",#N/A,FALSE,"CI+GG(BASE)"}</definedName>
    <definedName name="HGJ" localSheetId="16" hidden="1">{"CI+GG(BASE)",#N/A,FALSE,"CI+GG(BASE)";"GG",#N/A,FALSE,"CI+GG(BASE)";"CI",#N/A,FALSE,"CI+GG(BASE)"}</definedName>
    <definedName name="HGJ" hidden="1">{"CI+GG(BASE)",#N/A,FALSE,"CI+GG(BASE)";"GG",#N/A,FALSE,"CI+GG(BASE)";"CI",#N/A,FALSE,"CI+GG(BASE)"}</definedName>
    <definedName name="hgjhg" localSheetId="15" hidden="1">{#N/A,#N/A,FALSE,"Dotaciones_Ref"}</definedName>
    <definedName name="hgjhg" localSheetId="25" hidden="1">{#N/A,#N/A,FALSE,"Dotaciones_Ref"}</definedName>
    <definedName name="hgjhg" localSheetId="24" hidden="1">{#N/A,#N/A,FALSE,"Dotaciones_Ref"}</definedName>
    <definedName name="hgjhg" localSheetId="26" hidden="1">{#N/A,#N/A,FALSE,"Dotaciones_Ref"}</definedName>
    <definedName name="hgjhg" localSheetId="1" hidden="1">{#N/A,#N/A,FALSE,"Dotaciones_Ref"}</definedName>
    <definedName name="hgjhg" localSheetId="4" hidden="1">{#N/A,#N/A,FALSE,"Dotaciones_Ref"}</definedName>
    <definedName name="hgjhg" localSheetId="2" hidden="1">{#N/A,#N/A,FALSE,"Dotaciones_Ref"}</definedName>
    <definedName name="hgjhg" localSheetId="0" hidden="1">{#N/A,#N/A,FALSE,"Dotaciones_Ref"}</definedName>
    <definedName name="hgjhg" localSheetId="6" hidden="1">{#N/A,#N/A,FALSE,"Dotaciones_Ref"}</definedName>
    <definedName name="hgjhg" localSheetId="16" hidden="1">{#N/A,#N/A,FALSE,"Dotaciones_Ref"}</definedName>
    <definedName name="hgjhg" hidden="1">{#N/A,#N/A,FALSE,"Dotaciones_Ref"}</definedName>
    <definedName name="hgjhg_1" localSheetId="15" hidden="1">{#N/A,#N/A,FALSE,"Dotaciones_Ref"}</definedName>
    <definedName name="hgjhg_1" localSheetId="25" hidden="1">{#N/A,#N/A,FALSE,"Dotaciones_Ref"}</definedName>
    <definedName name="hgjhg_1" localSheetId="24" hidden="1">{#N/A,#N/A,FALSE,"Dotaciones_Ref"}</definedName>
    <definedName name="hgjhg_1" localSheetId="26" hidden="1">{#N/A,#N/A,FALSE,"Dotaciones_Ref"}</definedName>
    <definedName name="hgjhg_1" localSheetId="1" hidden="1">{#N/A,#N/A,FALSE,"Dotaciones_Ref"}</definedName>
    <definedName name="hgjhg_1" localSheetId="4" hidden="1">{#N/A,#N/A,FALSE,"Dotaciones_Ref"}</definedName>
    <definedName name="hgjhg_1" localSheetId="2" hidden="1">{#N/A,#N/A,FALSE,"Dotaciones_Ref"}</definedName>
    <definedName name="hgjhg_1" localSheetId="0" hidden="1">{#N/A,#N/A,FALSE,"Dotaciones_Ref"}</definedName>
    <definedName name="hgjhg_1" localSheetId="6" hidden="1">{#N/A,#N/A,FALSE,"Dotaciones_Ref"}</definedName>
    <definedName name="hgjhg_1" localSheetId="16" hidden="1">{#N/A,#N/A,FALSE,"Dotaciones_Ref"}</definedName>
    <definedName name="hgjhg_1" hidden="1">{#N/A,#N/A,FALSE,"Dotaciones_Ref"}</definedName>
    <definedName name="hh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_1" localSheetId="15" hidden="1">{"CI+GG(BASE)",#N/A,FALSE,"CI+GG(BASE)";"GG",#N/A,FALSE,"CI+GG(BASE)";"CI",#N/A,FALSE,"CI+GG(BASE)"}</definedName>
    <definedName name="HH_1" localSheetId="25" hidden="1">{"CI+GG(BASE)",#N/A,FALSE,"CI+GG(BASE)";"GG",#N/A,FALSE,"CI+GG(BASE)";"CI",#N/A,FALSE,"CI+GG(BASE)"}</definedName>
    <definedName name="HH_1" localSheetId="24" hidden="1">{"CI+GG(BASE)",#N/A,FALSE,"CI+GG(BASE)";"GG",#N/A,FALSE,"CI+GG(BASE)";"CI",#N/A,FALSE,"CI+GG(BASE)"}</definedName>
    <definedName name="HH_1" localSheetId="26" hidden="1">{"CI+GG(BASE)",#N/A,FALSE,"CI+GG(BASE)";"GG",#N/A,FALSE,"CI+GG(BASE)";"CI",#N/A,FALSE,"CI+GG(BASE)"}</definedName>
    <definedName name="HH_1" localSheetId="1" hidden="1">{"CI+GG(BASE)",#N/A,FALSE,"CI+GG(BASE)";"GG",#N/A,FALSE,"CI+GG(BASE)";"CI",#N/A,FALSE,"CI+GG(BASE)"}</definedName>
    <definedName name="HH_1" localSheetId="4" hidden="1">{"CI+GG(BASE)",#N/A,FALSE,"CI+GG(BASE)";"GG",#N/A,FALSE,"CI+GG(BASE)";"CI",#N/A,FALSE,"CI+GG(BASE)"}</definedName>
    <definedName name="HH_1" localSheetId="2" hidden="1">{"CI+GG(BASE)",#N/A,FALSE,"CI+GG(BASE)";"GG",#N/A,FALSE,"CI+GG(BASE)";"CI",#N/A,FALSE,"CI+GG(BASE)"}</definedName>
    <definedName name="hh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_1" localSheetId="6" hidden="1">{"CI+GG(BASE)",#N/A,FALSE,"CI+GG(BASE)";"GG",#N/A,FALSE,"CI+GG(BASE)";"CI",#N/A,FALSE,"CI+GG(BASE)"}</definedName>
    <definedName name="HH_1" localSheetId="16" hidden="1">{"CI+GG(BASE)",#N/A,FALSE,"CI+GG(BASE)";"GG",#N/A,FALSE,"CI+GG(BASE)";"CI",#N/A,FALSE,"CI+GG(BASE)"}</definedName>
    <definedName name="HH_1" hidden="1">{"CI+GG(BASE)",#N/A,FALSE,"CI+GG(BASE)";"GG",#N/A,FALSE,"CI+GG(BASE)";"CI",#N/A,FALSE,"CI+GG(BASE)"}</definedName>
    <definedName name="HH_2" localSheetId="15" hidden="1">{"CI+GG(BASE)",#N/A,FALSE,"CI+GG(BASE)";"GG",#N/A,FALSE,"CI+GG(BASE)";"CI",#N/A,FALSE,"CI+GG(BASE)"}</definedName>
    <definedName name="HH_2" localSheetId="25" hidden="1">{"CI+GG(BASE)",#N/A,FALSE,"CI+GG(BASE)";"GG",#N/A,FALSE,"CI+GG(BASE)";"CI",#N/A,FALSE,"CI+GG(BASE)"}</definedName>
    <definedName name="HH_2" localSheetId="24" hidden="1">{"CI+GG(BASE)",#N/A,FALSE,"CI+GG(BASE)";"GG",#N/A,FALSE,"CI+GG(BASE)";"CI",#N/A,FALSE,"CI+GG(BASE)"}</definedName>
    <definedName name="HH_2" localSheetId="26" hidden="1">{"CI+GG(BASE)",#N/A,FALSE,"CI+GG(BASE)";"GG",#N/A,FALSE,"CI+GG(BASE)";"CI",#N/A,FALSE,"CI+GG(BASE)"}</definedName>
    <definedName name="HH_2" localSheetId="1" hidden="1">{"CI+GG(BASE)",#N/A,FALSE,"CI+GG(BASE)";"GG",#N/A,FALSE,"CI+GG(BASE)";"CI",#N/A,FALSE,"CI+GG(BASE)"}</definedName>
    <definedName name="HH_2" localSheetId="4" hidden="1">{"CI+GG(BASE)",#N/A,FALSE,"CI+GG(BASE)";"GG",#N/A,FALSE,"CI+GG(BASE)";"CI",#N/A,FALSE,"CI+GG(BASE)"}</definedName>
    <definedName name="HH_2" localSheetId="2" hidden="1">{"CI+GG(BASE)",#N/A,FALSE,"CI+GG(BASE)";"GG",#N/A,FALSE,"CI+GG(BASE)";"CI",#N/A,FALSE,"CI+GG(BASE)"}</definedName>
    <definedName name="HH_2" localSheetId="0" hidden="1">{"CI+GG(BASE)",#N/A,FALSE,"CI+GG(BASE)";"GG",#N/A,FALSE,"CI+GG(BASE)";"CI",#N/A,FALSE,"CI+GG(BASE)"}</definedName>
    <definedName name="HH_2" localSheetId="6" hidden="1">{"CI+GG(BASE)",#N/A,FALSE,"CI+GG(BASE)";"GG",#N/A,FALSE,"CI+GG(BASE)";"CI",#N/A,FALSE,"CI+GG(BASE)"}</definedName>
    <definedName name="HH_2" localSheetId="16" hidden="1">{"CI+GG(BASE)",#N/A,FALSE,"CI+GG(BASE)";"GG",#N/A,FALSE,"CI+GG(BASE)";"CI",#N/A,FALSE,"CI+GG(BASE)"}</definedName>
    <definedName name="HH_2" hidden="1">{"CI+GG(BASE)",#N/A,FALSE,"CI+GG(BASE)";"GG",#N/A,FALSE,"CI+GG(BASE)";"CI",#N/A,FALSE,"CI+GG(BASE)"}</definedName>
    <definedName name="HH_3" localSheetId="15" hidden="1">{"CI+GG(BASE)",#N/A,FALSE,"CI+GG(BASE)";"GG",#N/A,FALSE,"CI+GG(BASE)";"CI",#N/A,FALSE,"CI+GG(BASE)"}</definedName>
    <definedName name="HH_3" localSheetId="25" hidden="1">{"CI+GG(BASE)",#N/A,FALSE,"CI+GG(BASE)";"GG",#N/A,FALSE,"CI+GG(BASE)";"CI",#N/A,FALSE,"CI+GG(BASE)"}</definedName>
    <definedName name="HH_3" localSheetId="24" hidden="1">{"CI+GG(BASE)",#N/A,FALSE,"CI+GG(BASE)";"GG",#N/A,FALSE,"CI+GG(BASE)";"CI",#N/A,FALSE,"CI+GG(BASE)"}</definedName>
    <definedName name="HH_3" localSheetId="26" hidden="1">{"CI+GG(BASE)",#N/A,FALSE,"CI+GG(BASE)";"GG",#N/A,FALSE,"CI+GG(BASE)";"CI",#N/A,FALSE,"CI+GG(BASE)"}</definedName>
    <definedName name="HH_3" localSheetId="1" hidden="1">{"CI+GG(BASE)",#N/A,FALSE,"CI+GG(BASE)";"GG",#N/A,FALSE,"CI+GG(BASE)";"CI",#N/A,FALSE,"CI+GG(BASE)"}</definedName>
    <definedName name="HH_3" localSheetId="4" hidden="1">{"CI+GG(BASE)",#N/A,FALSE,"CI+GG(BASE)";"GG",#N/A,FALSE,"CI+GG(BASE)";"CI",#N/A,FALSE,"CI+GG(BASE)"}</definedName>
    <definedName name="HH_3" localSheetId="2" hidden="1">{"CI+GG(BASE)",#N/A,FALSE,"CI+GG(BASE)";"GG",#N/A,FALSE,"CI+GG(BASE)";"CI",#N/A,FALSE,"CI+GG(BASE)"}</definedName>
    <definedName name="HH_3" localSheetId="0" hidden="1">{"CI+GG(BASE)",#N/A,FALSE,"CI+GG(BASE)";"GG",#N/A,FALSE,"CI+GG(BASE)";"CI",#N/A,FALSE,"CI+GG(BASE)"}</definedName>
    <definedName name="HH_3" localSheetId="6" hidden="1">{"CI+GG(BASE)",#N/A,FALSE,"CI+GG(BASE)";"GG",#N/A,FALSE,"CI+GG(BASE)";"CI",#N/A,FALSE,"CI+GG(BASE)"}</definedName>
    <definedName name="HH_3" localSheetId="16" hidden="1">{"CI+GG(BASE)",#N/A,FALSE,"CI+GG(BASE)";"GG",#N/A,FALSE,"CI+GG(BASE)";"CI",#N/A,FALSE,"CI+GG(BASE)"}</definedName>
    <definedName name="HH_3" hidden="1">{"CI+GG(BASE)",#N/A,FALSE,"CI+GG(BASE)";"GG",#N/A,FALSE,"CI+GG(BASE)";"CI",#N/A,FALSE,"CI+GG(BASE)"}</definedName>
    <definedName name="HH_4" localSheetId="15" hidden="1">{"CI+GG(BASE)",#N/A,FALSE,"CI+GG(BASE)";"GG",#N/A,FALSE,"CI+GG(BASE)";"CI",#N/A,FALSE,"CI+GG(BASE)"}</definedName>
    <definedName name="HH_4" localSheetId="25" hidden="1">{"CI+GG(BASE)",#N/A,FALSE,"CI+GG(BASE)";"GG",#N/A,FALSE,"CI+GG(BASE)";"CI",#N/A,FALSE,"CI+GG(BASE)"}</definedName>
    <definedName name="HH_4" localSheetId="24" hidden="1">{"CI+GG(BASE)",#N/A,FALSE,"CI+GG(BASE)";"GG",#N/A,FALSE,"CI+GG(BASE)";"CI",#N/A,FALSE,"CI+GG(BASE)"}</definedName>
    <definedName name="HH_4" localSheetId="26" hidden="1">{"CI+GG(BASE)",#N/A,FALSE,"CI+GG(BASE)";"GG",#N/A,FALSE,"CI+GG(BASE)";"CI",#N/A,FALSE,"CI+GG(BASE)"}</definedName>
    <definedName name="HH_4" localSheetId="1" hidden="1">{"CI+GG(BASE)",#N/A,FALSE,"CI+GG(BASE)";"GG",#N/A,FALSE,"CI+GG(BASE)";"CI",#N/A,FALSE,"CI+GG(BASE)"}</definedName>
    <definedName name="HH_4" localSheetId="4" hidden="1">{"CI+GG(BASE)",#N/A,FALSE,"CI+GG(BASE)";"GG",#N/A,FALSE,"CI+GG(BASE)";"CI",#N/A,FALSE,"CI+GG(BASE)"}</definedName>
    <definedName name="HH_4" localSheetId="2" hidden="1">{"CI+GG(BASE)",#N/A,FALSE,"CI+GG(BASE)";"GG",#N/A,FALSE,"CI+GG(BASE)";"CI",#N/A,FALSE,"CI+GG(BASE)"}</definedName>
    <definedName name="HH_4" localSheetId="0" hidden="1">{"CI+GG(BASE)",#N/A,FALSE,"CI+GG(BASE)";"GG",#N/A,FALSE,"CI+GG(BASE)";"CI",#N/A,FALSE,"CI+GG(BASE)"}</definedName>
    <definedName name="HH_4" localSheetId="6" hidden="1">{"CI+GG(BASE)",#N/A,FALSE,"CI+GG(BASE)";"GG",#N/A,FALSE,"CI+GG(BASE)";"CI",#N/A,FALSE,"CI+GG(BASE)"}</definedName>
    <definedName name="HH_4" localSheetId="16" hidden="1">{"CI+GG(BASE)",#N/A,FALSE,"CI+GG(BASE)";"GG",#N/A,FALSE,"CI+GG(BASE)";"CI",#N/A,FALSE,"CI+GG(BASE)"}</definedName>
    <definedName name="HH_4" hidden="1">{"CI+GG(BASE)",#N/A,FALSE,"CI+GG(BASE)";"GG",#N/A,FALSE,"CI+GG(BASE)";"CI",#N/A,FALSE,"CI+GG(BASE)"}</definedName>
    <definedName name="HH_5" localSheetId="15" hidden="1">{"CI+GG(BASE)",#N/A,FALSE,"CI+GG(BASE)";"GG",#N/A,FALSE,"CI+GG(BASE)";"CI",#N/A,FALSE,"CI+GG(BASE)"}</definedName>
    <definedName name="HH_5" localSheetId="25" hidden="1">{"CI+GG(BASE)",#N/A,FALSE,"CI+GG(BASE)";"GG",#N/A,FALSE,"CI+GG(BASE)";"CI",#N/A,FALSE,"CI+GG(BASE)"}</definedName>
    <definedName name="HH_5" localSheetId="24" hidden="1">{"CI+GG(BASE)",#N/A,FALSE,"CI+GG(BASE)";"GG",#N/A,FALSE,"CI+GG(BASE)";"CI",#N/A,FALSE,"CI+GG(BASE)"}</definedName>
    <definedName name="HH_5" localSheetId="26" hidden="1">{"CI+GG(BASE)",#N/A,FALSE,"CI+GG(BASE)";"GG",#N/A,FALSE,"CI+GG(BASE)";"CI",#N/A,FALSE,"CI+GG(BASE)"}</definedName>
    <definedName name="HH_5" localSheetId="1" hidden="1">{"CI+GG(BASE)",#N/A,FALSE,"CI+GG(BASE)";"GG",#N/A,FALSE,"CI+GG(BASE)";"CI",#N/A,FALSE,"CI+GG(BASE)"}</definedName>
    <definedName name="HH_5" localSheetId="4" hidden="1">{"CI+GG(BASE)",#N/A,FALSE,"CI+GG(BASE)";"GG",#N/A,FALSE,"CI+GG(BASE)";"CI",#N/A,FALSE,"CI+GG(BASE)"}</definedName>
    <definedName name="HH_5" localSheetId="2" hidden="1">{"CI+GG(BASE)",#N/A,FALSE,"CI+GG(BASE)";"GG",#N/A,FALSE,"CI+GG(BASE)";"CI",#N/A,FALSE,"CI+GG(BASE)"}</definedName>
    <definedName name="HH_5" localSheetId="0" hidden="1">{"CI+GG(BASE)",#N/A,FALSE,"CI+GG(BASE)";"GG",#N/A,FALSE,"CI+GG(BASE)";"CI",#N/A,FALSE,"CI+GG(BASE)"}</definedName>
    <definedName name="HH_5" localSheetId="6" hidden="1">{"CI+GG(BASE)",#N/A,FALSE,"CI+GG(BASE)";"GG",#N/A,FALSE,"CI+GG(BASE)";"CI",#N/A,FALSE,"CI+GG(BASE)"}</definedName>
    <definedName name="HH_5" localSheetId="16" hidden="1">{"CI+GG(BASE)",#N/A,FALSE,"CI+GG(BASE)";"GG",#N/A,FALSE,"CI+GG(BASE)";"CI",#N/A,FALSE,"CI+GG(BASE)"}</definedName>
    <definedName name="HH_5" hidden="1">{"CI+GG(BASE)",#N/A,FALSE,"CI+GG(BASE)";"GG",#N/A,FALSE,"CI+GG(BASE)";"CI",#N/A,FALSE,"CI+GG(BASE)"}</definedName>
    <definedName name="HHa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a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a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a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a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a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GH" localSheetId="15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5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4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6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4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6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6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" localSheetId="0" hidden="1">{#N/A,#N/A,FALSE,"Costos_Elem_Hid";#N/A,#N/A,FALSE,"Costos_Elem_Hid";#N/A,#N/A,FALSE,"Costos_Elem_Hid"}</definedName>
    <definedName name="HHH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H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_1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_1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_1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_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_1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_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" localSheetId="15" hidden="1">#REF!</definedName>
    <definedName name="hhhhhhh" localSheetId="25" hidden="1">#REF!</definedName>
    <definedName name="hhhhhhh" localSheetId="26" hidden="1">#REF!</definedName>
    <definedName name="hhhhhhh" localSheetId="6" hidden="1">#REF!</definedName>
    <definedName name="hhhhhhh" localSheetId="16" hidden="1">#REF!</definedName>
    <definedName name="hhhhhhh" hidden="1">#REF!</definedName>
    <definedName name="hhhhhhhh" localSheetId="15" hidden="1">#REF!</definedName>
    <definedName name="hhhhhhhh" localSheetId="25" hidden="1">#REF!</definedName>
    <definedName name="hhhhhhhh" localSheetId="6" hidden="1">#REF!</definedName>
    <definedName name="hhhhhhhh" hidden="1">#REF!</definedName>
    <definedName name="hhj" localSheetId="15" hidden="1">{#N/A,#N/A,FALSE,"Total_OC015";#N/A,#N/A,FALSE,"ADMIN";#N/A,#N/A,FALSE,"PROCES";#N/A,#N/A,FALSE,"mecan";#N/A,#N/A,FALSE,"civil";#N/A,#N/A,FALSE,"CAÑER";#N/A,#N/A,FALSE,"ELEC";#N/A,#N/A,FALSE,"INSTR"}</definedName>
    <definedName name="hhj" localSheetId="25" hidden="1">{#N/A,#N/A,FALSE,"Total_OC015";#N/A,#N/A,FALSE,"ADMIN";#N/A,#N/A,FALSE,"PROCES";#N/A,#N/A,FALSE,"mecan";#N/A,#N/A,FALSE,"civil";#N/A,#N/A,FALSE,"CAÑER";#N/A,#N/A,FALSE,"ELEC";#N/A,#N/A,FALSE,"INSTR"}</definedName>
    <definedName name="hhj" localSheetId="24" hidden="1">{#N/A,#N/A,FALSE,"Total_OC015";#N/A,#N/A,FALSE,"ADMIN";#N/A,#N/A,FALSE,"PROCES";#N/A,#N/A,FALSE,"mecan";#N/A,#N/A,FALSE,"civil";#N/A,#N/A,FALSE,"CAÑER";#N/A,#N/A,FALSE,"ELEC";#N/A,#N/A,FALSE,"INSTR"}</definedName>
    <definedName name="hhj" localSheetId="26" hidden="1">{#N/A,#N/A,FALSE,"Total_OC015";#N/A,#N/A,FALSE,"ADMIN";#N/A,#N/A,FALSE,"PROCES";#N/A,#N/A,FALSE,"mecan";#N/A,#N/A,FALSE,"civil";#N/A,#N/A,FALSE,"CAÑER";#N/A,#N/A,FALSE,"ELEC";#N/A,#N/A,FALSE,"INSTR"}</definedName>
    <definedName name="hhj" localSheetId="1" hidden="1">{#N/A,#N/A,FALSE,"Total_OC015";#N/A,#N/A,FALSE,"ADMIN";#N/A,#N/A,FALSE,"PROCES";#N/A,#N/A,FALSE,"mecan";#N/A,#N/A,FALSE,"civil";#N/A,#N/A,FALSE,"CAÑER";#N/A,#N/A,FALSE,"ELEC";#N/A,#N/A,FALSE,"INSTR"}</definedName>
    <definedName name="hhj" localSheetId="4" hidden="1">{#N/A,#N/A,FALSE,"Total_OC015";#N/A,#N/A,FALSE,"ADMIN";#N/A,#N/A,FALSE,"PROCES";#N/A,#N/A,FALSE,"mecan";#N/A,#N/A,FALSE,"civil";#N/A,#N/A,FALSE,"CAÑER";#N/A,#N/A,FALSE,"ELEC";#N/A,#N/A,FALSE,"INSTR"}</definedName>
    <definedName name="hhj" localSheetId="2" hidden="1">{#N/A,#N/A,FALSE,"Total_OC015";#N/A,#N/A,FALSE,"ADMIN";#N/A,#N/A,FALSE,"PROCES";#N/A,#N/A,FALSE,"mecan";#N/A,#N/A,FALSE,"civil";#N/A,#N/A,FALSE,"CAÑER";#N/A,#N/A,FALSE,"ELEC";#N/A,#N/A,FALSE,"INSTR"}</definedName>
    <definedName name="hhj" localSheetId="0" hidden="1">{#N/A,#N/A,FALSE,"Total_OC015";#N/A,#N/A,FALSE,"ADMIN";#N/A,#N/A,FALSE,"PROCES";#N/A,#N/A,FALSE,"mecan";#N/A,#N/A,FALSE,"civil";#N/A,#N/A,FALSE,"CAÑER";#N/A,#N/A,FALSE,"ELEC";#N/A,#N/A,FALSE,"INSTR"}</definedName>
    <definedName name="hhj" localSheetId="6" hidden="1">{#N/A,#N/A,FALSE,"Total_OC015";#N/A,#N/A,FALSE,"ADMIN";#N/A,#N/A,FALSE,"PROCES";#N/A,#N/A,FALSE,"mecan";#N/A,#N/A,FALSE,"civil";#N/A,#N/A,FALSE,"CAÑER";#N/A,#N/A,FALSE,"ELEC";#N/A,#N/A,FALSE,"INSTR"}</definedName>
    <definedName name="hhj" localSheetId="16" hidden="1">{#N/A,#N/A,FALSE,"Total_OC015";#N/A,#N/A,FALSE,"ADMIN";#N/A,#N/A,FALSE,"PROCES";#N/A,#N/A,FALSE,"mecan";#N/A,#N/A,FALSE,"civil";#N/A,#N/A,FALSE,"CAÑER";#N/A,#N/A,FALSE,"ELEC";#N/A,#N/A,FALSE,"INSTR"}</definedName>
    <definedName name="hhj" hidden="1">{#N/A,#N/A,FALSE,"Total_OC015";#N/A,#N/A,FALSE,"ADMIN";#N/A,#N/A,FALSE,"PROCES";#N/A,#N/A,FALSE,"mecan";#N/A,#N/A,FALSE,"civil";#N/A,#N/A,FALSE,"CAÑER";#N/A,#N/A,FALSE,"ELEC";#N/A,#N/A,FALSE,"INSTR"}</definedName>
    <definedName name="HHJK" localSheetId="15" hidden="1">{"Graf_Carga Trab",#N/A,FALSE,"Grafi_Carga Trab";"Graf_Venta Flujo",#N/A,FALSE,"Grafi_Carga Trab"}</definedName>
    <definedName name="HHJK" localSheetId="25" hidden="1">{"Graf_Carga Trab",#N/A,FALSE,"Grafi_Carga Trab";"Graf_Venta Flujo",#N/A,FALSE,"Grafi_Carga Trab"}</definedName>
    <definedName name="HHJK" localSheetId="24" hidden="1">{"Graf_Carga Trab",#N/A,FALSE,"Grafi_Carga Trab";"Graf_Venta Flujo",#N/A,FALSE,"Grafi_Carga Trab"}</definedName>
    <definedName name="HHJK" localSheetId="26" hidden="1">{"Graf_Carga Trab",#N/A,FALSE,"Grafi_Carga Trab";"Graf_Venta Flujo",#N/A,FALSE,"Grafi_Carga Trab"}</definedName>
    <definedName name="HHJK" localSheetId="1" hidden="1">{"Graf_Carga Trab",#N/A,FALSE,"Grafi_Carga Trab";"Graf_Venta Flujo",#N/A,FALSE,"Grafi_Carga Trab"}</definedName>
    <definedName name="HHJK" localSheetId="4" hidden="1">{"Graf_Carga Trab",#N/A,FALSE,"Grafi_Carga Trab";"Graf_Venta Flujo",#N/A,FALSE,"Grafi_Carga Trab"}</definedName>
    <definedName name="HHJK" localSheetId="2" hidden="1">{"Graf_Carga Trab",#N/A,FALSE,"Grafi_Carga Trab";"Graf_Venta Flujo",#N/A,FALSE,"Grafi_Carga Trab"}</definedName>
    <definedName name="HHJK" localSheetId="0" hidden="1">{"Graf_Carga Trab",#N/A,FALSE,"Grafi_Carga Trab";"Graf_Venta Flujo",#N/A,FALSE,"Grafi_Carga Trab"}</definedName>
    <definedName name="HHJK" localSheetId="6" hidden="1">{"Graf_Carga Trab",#N/A,FALSE,"Grafi_Carga Trab";"Graf_Venta Flujo",#N/A,FALSE,"Grafi_Carga Trab"}</definedName>
    <definedName name="HHJK" localSheetId="16" hidden="1">{"Graf_Carga Trab",#N/A,FALSE,"Grafi_Carga Trab";"Graf_Venta Flujo",#N/A,FALSE,"Grafi_Carga Trab"}</definedName>
    <definedName name="HHJK" hidden="1">{"Graf_Carga Trab",#N/A,FALSE,"Grafi_Carga Trab";"Graf_Venta Flujo",#N/A,FALSE,"Grafi_Carga Trab"}</definedName>
    <definedName name="hhoo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IDRO" localSheetId="15" hidden="1">{#N/A,#N/A,TRUE,"Costos_Subg_Hid"}</definedName>
    <definedName name="HIDRO" localSheetId="25" hidden="1">{#N/A,#N/A,TRUE,"Costos_Subg_Hid"}</definedName>
    <definedName name="HIDRO" localSheetId="24" hidden="1">{#N/A,#N/A,TRUE,"Costos_Subg_Hid"}</definedName>
    <definedName name="HIDRO" localSheetId="26" hidden="1">{#N/A,#N/A,TRUE,"Costos_Subg_Hid"}</definedName>
    <definedName name="HIDRO" localSheetId="1" hidden="1">{#N/A,#N/A,TRUE,"Costos_Subg_Hid"}</definedName>
    <definedName name="HIDRO" localSheetId="4" hidden="1">{#N/A,#N/A,TRUE,"Costos_Subg_Hid"}</definedName>
    <definedName name="HIDRO" localSheetId="2" hidden="1">{#N/A,#N/A,TRUE,"Costos_Subg_Hid"}</definedName>
    <definedName name="HIDRO" localSheetId="0" hidden="1">{#N/A,#N/A,TRUE,"Costos_Subg_Hid"}</definedName>
    <definedName name="HIDRO" localSheetId="6" hidden="1">{#N/A,#N/A,TRUE,"Costos_Subg_Hid"}</definedName>
    <definedName name="HIDRO" localSheetId="16" hidden="1">{#N/A,#N/A,TRUE,"Costos_Subg_Hid"}</definedName>
    <definedName name="HIDRO" hidden="1">{#N/A,#N/A,TRUE,"Costos_Subg_Hid"}</definedName>
    <definedName name="HIDRO_1" hidden="1">{#N/A,#N/A,TRUE,"Costos_Subg_Hid"}</definedName>
    <definedName name="hija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ija" localSheetId="2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ija" localSheetId="2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ija" localSheetId="2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ija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ija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ija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ija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ija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ija" localSheetId="1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ija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j" localSheetId="15" hidden="1">{"CI+GG(BASE)",#N/A,FALSE,"CI+GG(BASE)";"GG",#N/A,FALSE,"CI+GG(BASE)";"CI",#N/A,FALSE,"CI+GG(BASE)"}</definedName>
    <definedName name="hj" localSheetId="25" hidden="1">{"CI+GG(BASE)",#N/A,FALSE,"CI+GG(BASE)";"GG",#N/A,FALSE,"CI+GG(BASE)";"CI",#N/A,FALSE,"CI+GG(BASE)"}</definedName>
    <definedName name="hj" localSheetId="24" hidden="1">{"CI+GG(BASE)",#N/A,FALSE,"CI+GG(BASE)";"GG",#N/A,FALSE,"CI+GG(BASE)";"CI",#N/A,FALSE,"CI+GG(BASE)"}</definedName>
    <definedName name="hj" localSheetId="26" hidden="1">{"CI+GG(BASE)",#N/A,FALSE,"CI+GG(BASE)";"GG",#N/A,FALSE,"CI+GG(BASE)";"CI",#N/A,FALSE,"CI+GG(BASE)"}</definedName>
    <definedName name="hj" localSheetId="1" hidden="1">{"CI+GG(BASE)",#N/A,FALSE,"CI+GG(BASE)";"GG",#N/A,FALSE,"CI+GG(BASE)";"CI",#N/A,FALSE,"CI+GG(BASE)"}</definedName>
    <definedName name="hj" localSheetId="4" hidden="1">{"CI+GG(BASE)",#N/A,FALSE,"CI+GG(BASE)";"GG",#N/A,FALSE,"CI+GG(BASE)";"CI",#N/A,FALSE,"CI+GG(BASE)"}</definedName>
    <definedName name="hj" localSheetId="2" hidden="1">{"CI+GG(BASE)",#N/A,FALSE,"CI+GG(BASE)";"GG",#N/A,FALSE,"CI+GG(BASE)";"CI",#N/A,FALSE,"CI+GG(BASE)"}</definedName>
    <definedName name="hj" localSheetId="0" hidden="1">{"CI+GG(BASE)",#N/A,FALSE,"CI+GG(BASE)";"GG",#N/A,FALSE,"CI+GG(BASE)";"CI",#N/A,FALSE,"CI+GG(BASE)"}</definedName>
    <definedName name="hj" localSheetId="6" hidden="1">{"CI+GG(BASE)",#N/A,FALSE,"CI+GG(BASE)";"GG",#N/A,FALSE,"CI+GG(BASE)";"CI",#N/A,FALSE,"CI+GG(BASE)"}</definedName>
    <definedName name="hj" localSheetId="16" hidden="1">{"CI+GG(BASE)",#N/A,FALSE,"CI+GG(BASE)";"GG",#N/A,FALSE,"CI+GG(BASE)";"CI",#N/A,FALSE,"CI+GG(BASE)"}</definedName>
    <definedName name="hj" hidden="1">{"CI+GG(BASE)",#N/A,FALSE,"CI+GG(BASE)";"GG",#N/A,FALSE,"CI+GG(BASE)";"CI",#N/A,FALSE,"CI+GG(BASE)"}</definedName>
    <definedName name="hjk" localSheetId="15" hidden="1">{"CI+GG(BASE)",#N/A,FALSE,"CI+GG(BASE)";"GG",#N/A,FALSE,"CI+GG(BASE)";"CI",#N/A,FALSE,"CI+GG(BASE)"}</definedName>
    <definedName name="hjk" localSheetId="25" hidden="1">{"CI+GG(BASE)",#N/A,FALSE,"CI+GG(BASE)";"GG",#N/A,FALSE,"CI+GG(BASE)";"CI",#N/A,FALSE,"CI+GG(BASE)"}</definedName>
    <definedName name="hjk" localSheetId="24" hidden="1">{"CI+GG(BASE)",#N/A,FALSE,"CI+GG(BASE)";"GG",#N/A,FALSE,"CI+GG(BASE)";"CI",#N/A,FALSE,"CI+GG(BASE)"}</definedName>
    <definedName name="hjk" localSheetId="26" hidden="1">{"CI+GG(BASE)",#N/A,FALSE,"CI+GG(BASE)";"GG",#N/A,FALSE,"CI+GG(BASE)";"CI",#N/A,FALSE,"CI+GG(BASE)"}</definedName>
    <definedName name="hjk" localSheetId="1" hidden="1">{"CI+GG(BASE)",#N/A,FALSE,"CI+GG(BASE)";"GG",#N/A,FALSE,"CI+GG(BASE)";"CI",#N/A,FALSE,"CI+GG(BASE)"}</definedName>
    <definedName name="hjk" localSheetId="4" hidden="1">{"CI+GG(BASE)",#N/A,FALSE,"CI+GG(BASE)";"GG",#N/A,FALSE,"CI+GG(BASE)";"CI",#N/A,FALSE,"CI+GG(BASE)"}</definedName>
    <definedName name="hjk" localSheetId="2" hidden="1">{"CI+GG(BASE)",#N/A,FALSE,"CI+GG(BASE)";"GG",#N/A,FALSE,"CI+GG(BASE)";"CI",#N/A,FALSE,"CI+GG(BASE)"}</definedName>
    <definedName name="hjk" localSheetId="0" hidden="1">{"CI+GG(BASE)",#N/A,FALSE,"CI+GG(BASE)";"GG",#N/A,FALSE,"CI+GG(BASE)";"CI",#N/A,FALSE,"CI+GG(BASE)"}</definedName>
    <definedName name="hjk" localSheetId="6" hidden="1">{"CI+GG(BASE)",#N/A,FALSE,"CI+GG(BASE)";"GG",#N/A,FALSE,"CI+GG(BASE)";"CI",#N/A,FALSE,"CI+GG(BASE)"}</definedName>
    <definedName name="hjk" localSheetId="16" hidden="1">{"CI+GG(BASE)",#N/A,FALSE,"CI+GG(BASE)";"GG",#N/A,FALSE,"CI+GG(BASE)";"CI",#N/A,FALSE,"CI+GG(BASE)"}</definedName>
    <definedName name="hjk" hidden="1">{"CI+GG(BASE)",#N/A,FALSE,"CI+GG(BASE)";"GG",#N/A,FALSE,"CI+GG(BASE)";"CI",#N/A,FALSE,"CI+GG(BASE)"}</definedName>
    <definedName name="hjkl" localSheetId="15" hidden="1">#REF!</definedName>
    <definedName name="hjkl" localSheetId="25" hidden="1">#REF!</definedName>
    <definedName name="hjkl" localSheetId="26" hidden="1">#REF!</definedName>
    <definedName name="hjkl" localSheetId="0" hidden="1">'[4]Attach 4-18'!#REF!</definedName>
    <definedName name="hjkl" localSheetId="6" hidden="1">#REF!</definedName>
    <definedName name="hjkl" localSheetId="16" hidden="1">#REF!</definedName>
    <definedName name="hjkl" hidden="1">#REF!</definedName>
    <definedName name="hjkuik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k" localSheetId="15" hidden="1">{#N/A,#N/A,FALSE,"PEND INC";#N/A,#N/A,FALSE,"PEND MINM"}</definedName>
    <definedName name="hk" localSheetId="25" hidden="1">{#N/A,#N/A,FALSE,"PEND INC";#N/A,#N/A,FALSE,"PEND MINM"}</definedName>
    <definedName name="hk" localSheetId="24" hidden="1">{#N/A,#N/A,FALSE,"PEND INC";#N/A,#N/A,FALSE,"PEND MINM"}</definedName>
    <definedName name="hk" localSheetId="26" hidden="1">{#N/A,#N/A,FALSE,"PEND INC";#N/A,#N/A,FALSE,"PEND MINM"}</definedName>
    <definedName name="hk" localSheetId="1" hidden="1">{#N/A,#N/A,FALSE,"PEND INC";#N/A,#N/A,FALSE,"PEND MINM"}</definedName>
    <definedName name="hk" localSheetId="4" hidden="1">{#N/A,#N/A,FALSE,"PEND INC";#N/A,#N/A,FALSE,"PEND MINM"}</definedName>
    <definedName name="hk" localSheetId="2" hidden="1">{#N/A,#N/A,FALSE,"PEND INC";#N/A,#N/A,FALSE,"PEND MINM"}</definedName>
    <definedName name="hk" localSheetId="0" hidden="1">{#N/A,#N/A,FALSE,"PEND INC";#N/A,#N/A,FALSE,"PEND MINM"}</definedName>
    <definedName name="hk" localSheetId="6" hidden="1">{#N/A,#N/A,FALSE,"PEND INC";#N/A,#N/A,FALSE,"PEND MINM"}</definedName>
    <definedName name="hk" localSheetId="16" hidden="1">{#N/A,#N/A,FALSE,"PEND INC";#N/A,#N/A,FALSE,"PEND MINM"}</definedName>
    <definedName name="hk" hidden="1">{#N/A,#N/A,FALSE,"PEND INC";#N/A,#N/A,FALSE,"PEND MINM"}</definedName>
    <definedName name="HKHIIU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KHIIU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KHIIU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KHIIU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KHIIU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KHIIU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KHIIU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KHIIU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KHIIU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KHIIU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KHIIU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LKJL" localSheetId="15" hidden="1">{"CI+GG(BASE)",#N/A,FALSE,"CI+GG(BASE)";"GG",#N/A,FALSE,"CI+GG(BASE)";"CI",#N/A,FALSE,"CI+GG(BASE)"}</definedName>
    <definedName name="HLKJL" localSheetId="25" hidden="1">{"CI+GG(BASE)",#N/A,FALSE,"CI+GG(BASE)";"GG",#N/A,FALSE,"CI+GG(BASE)";"CI",#N/A,FALSE,"CI+GG(BASE)"}</definedName>
    <definedName name="HLKJL" localSheetId="24" hidden="1">{"CI+GG(BASE)",#N/A,FALSE,"CI+GG(BASE)";"GG",#N/A,FALSE,"CI+GG(BASE)";"CI",#N/A,FALSE,"CI+GG(BASE)"}</definedName>
    <definedName name="HLKJL" localSheetId="26" hidden="1">{"CI+GG(BASE)",#N/A,FALSE,"CI+GG(BASE)";"GG",#N/A,FALSE,"CI+GG(BASE)";"CI",#N/A,FALSE,"CI+GG(BASE)"}</definedName>
    <definedName name="HLKJL" localSheetId="1" hidden="1">{"CI+GG(BASE)",#N/A,FALSE,"CI+GG(BASE)";"GG",#N/A,FALSE,"CI+GG(BASE)";"CI",#N/A,FALSE,"CI+GG(BASE)"}</definedName>
    <definedName name="HLKJL" localSheetId="4" hidden="1">{"CI+GG(BASE)",#N/A,FALSE,"CI+GG(BASE)";"GG",#N/A,FALSE,"CI+GG(BASE)";"CI",#N/A,FALSE,"CI+GG(BASE)"}</definedName>
    <definedName name="HLKJL" localSheetId="2" hidden="1">{"CI+GG(BASE)",#N/A,FALSE,"CI+GG(BASE)";"GG",#N/A,FALSE,"CI+GG(BASE)";"CI",#N/A,FALSE,"CI+GG(BASE)"}</definedName>
    <definedName name="HLKJL" localSheetId="0" hidden="1">{"CI+GG(BASE)",#N/A,FALSE,"CI+GG(BASE)";"GG",#N/A,FALSE,"CI+GG(BASE)";"CI",#N/A,FALSE,"CI+GG(BASE)"}</definedName>
    <definedName name="HLKJL" localSheetId="6" hidden="1">{"CI+GG(BASE)",#N/A,FALSE,"CI+GG(BASE)";"GG",#N/A,FALSE,"CI+GG(BASE)";"CI",#N/A,FALSE,"CI+GG(BASE)"}</definedName>
    <definedName name="HLKJL" localSheetId="16" hidden="1">{"CI+GG(BASE)",#N/A,FALSE,"CI+GG(BASE)";"GG",#N/A,FALSE,"CI+GG(BASE)";"CI",#N/A,FALSE,"CI+GG(BASE)"}</definedName>
    <definedName name="HLKJL" hidden="1">{"CI+GG(BASE)",#N/A,FALSE,"CI+GG(BASE)";"GG",#N/A,FALSE,"CI+GG(BASE)";"CI",#N/A,FALSE,"CI+GG(BASE)"}</definedName>
    <definedName name="HMGHMGH" localSheetId="15" hidden="1">{"MO(BASE)",#N/A,FALSE,"MO(BASE)";"MO(BASE)1",#N/A,FALSE,"MO(BASE)";"MO(BASE)2",#N/A,FALSE,"MO(BASE)"}</definedName>
    <definedName name="HMGHMGH" localSheetId="25" hidden="1">{"MO(BASE)",#N/A,FALSE,"MO(BASE)";"MO(BASE)1",#N/A,FALSE,"MO(BASE)";"MO(BASE)2",#N/A,FALSE,"MO(BASE)"}</definedName>
    <definedName name="HMGHMGH" localSheetId="24" hidden="1">{"MO(BASE)",#N/A,FALSE,"MO(BASE)";"MO(BASE)1",#N/A,FALSE,"MO(BASE)";"MO(BASE)2",#N/A,FALSE,"MO(BASE)"}</definedName>
    <definedName name="HMGHMGH" localSheetId="26" hidden="1">{"MO(BASE)",#N/A,FALSE,"MO(BASE)";"MO(BASE)1",#N/A,FALSE,"MO(BASE)";"MO(BASE)2",#N/A,FALSE,"MO(BASE)"}</definedName>
    <definedName name="HMGHMGH" localSheetId="1" hidden="1">{"MO(BASE)",#N/A,FALSE,"MO(BASE)";"MO(BASE)1",#N/A,FALSE,"MO(BASE)";"MO(BASE)2",#N/A,FALSE,"MO(BASE)"}</definedName>
    <definedName name="HMGHMGH" localSheetId="4" hidden="1">{"MO(BASE)",#N/A,FALSE,"MO(BASE)";"MO(BASE)1",#N/A,FALSE,"MO(BASE)";"MO(BASE)2",#N/A,FALSE,"MO(BASE)"}</definedName>
    <definedName name="HMGHMGH" localSheetId="2" hidden="1">{"MO(BASE)",#N/A,FALSE,"MO(BASE)";"MO(BASE)1",#N/A,FALSE,"MO(BASE)";"MO(BASE)2",#N/A,FALSE,"MO(BASE)"}</definedName>
    <definedName name="HMGHMGH" localSheetId="0" hidden="1">{"MO(BASE)",#N/A,FALSE,"MO(BASE)";"MO(BASE)1",#N/A,FALSE,"MO(BASE)";"MO(BASE)2",#N/A,FALSE,"MO(BASE)"}</definedName>
    <definedName name="HMGHMGH" localSheetId="6" hidden="1">{"MO(BASE)",#N/A,FALSE,"MO(BASE)";"MO(BASE)1",#N/A,FALSE,"MO(BASE)";"MO(BASE)2",#N/A,FALSE,"MO(BASE)"}</definedName>
    <definedName name="HMGHMGH" localSheetId="16" hidden="1">{"MO(BASE)",#N/A,FALSE,"MO(BASE)";"MO(BASE)1",#N/A,FALSE,"MO(BASE)";"MO(BASE)2",#N/A,FALSE,"MO(BASE)"}</definedName>
    <definedName name="HMGHMGH" hidden="1">{"MO(BASE)",#N/A,FALSE,"MO(BASE)";"MO(BASE)1",#N/A,FALSE,"MO(BASE)";"MO(BASE)2",#N/A,FALSE,"MO(BASE)"}</definedName>
    <definedName name="HN" localSheetId="15" hidden="1">{"CI+GG(BASE)",#N/A,FALSE,"CI+GG(BASE)";"GG",#N/A,FALSE,"CI+GG(BASE)";"CI",#N/A,FALSE,"CI+GG(BASE)"}</definedName>
    <definedName name="HN" localSheetId="25" hidden="1">{"CI+GG(BASE)",#N/A,FALSE,"CI+GG(BASE)";"GG",#N/A,FALSE,"CI+GG(BASE)";"CI",#N/A,FALSE,"CI+GG(BASE)"}</definedName>
    <definedName name="HN" localSheetId="24" hidden="1">{"CI+GG(BASE)",#N/A,FALSE,"CI+GG(BASE)";"GG",#N/A,FALSE,"CI+GG(BASE)";"CI",#N/A,FALSE,"CI+GG(BASE)"}</definedName>
    <definedName name="HN" localSheetId="26" hidden="1">{"CI+GG(BASE)",#N/A,FALSE,"CI+GG(BASE)";"GG",#N/A,FALSE,"CI+GG(BASE)";"CI",#N/A,FALSE,"CI+GG(BASE)"}</definedName>
    <definedName name="HN" localSheetId="1" hidden="1">{"CI+GG(BASE)",#N/A,FALSE,"CI+GG(BASE)";"GG",#N/A,FALSE,"CI+GG(BASE)";"CI",#N/A,FALSE,"CI+GG(BASE)"}</definedName>
    <definedName name="HN" localSheetId="4" hidden="1">{"CI+GG(BASE)",#N/A,FALSE,"CI+GG(BASE)";"GG",#N/A,FALSE,"CI+GG(BASE)";"CI",#N/A,FALSE,"CI+GG(BASE)"}</definedName>
    <definedName name="HN" localSheetId="2" hidden="1">{"CI+GG(BASE)",#N/A,FALSE,"CI+GG(BASE)";"GG",#N/A,FALSE,"CI+GG(BASE)";"CI",#N/A,FALSE,"CI+GG(BASE)"}</definedName>
    <definedName name="HN" localSheetId="6" hidden="1">{"CI+GG(BASE)",#N/A,FALSE,"CI+GG(BASE)";"GG",#N/A,FALSE,"CI+GG(BASE)";"CI",#N/A,FALSE,"CI+GG(BASE)"}</definedName>
    <definedName name="HN" localSheetId="16" hidden="1">{"CI+GG(BASE)",#N/A,FALSE,"CI+GG(BASE)";"GG",#N/A,FALSE,"CI+GG(BASE)";"CI",#N/A,FALSE,"CI+GG(BASE)"}</definedName>
    <definedName name="HN" hidden="1">{"CI+GG(BASE)",#N/A,FALSE,"CI+GG(BASE)";"GG",#N/A,FALSE,"CI+GG(BASE)";"CI",#N/A,FALSE,"CI+GG(BASE)"}</definedName>
    <definedName name="HNDFGN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NDFGN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NDFGN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NDFGN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NDFGN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NDFGN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NDFGN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NDFGN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NDFGN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NDFGN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NDFGN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OJA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2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2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2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2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2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3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3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3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3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3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3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3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4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4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4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4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4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4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4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4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4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4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5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5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5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3" localSheetId="15" hidden="1">{#N/A,#N/A,FALSE,"Total_OC015";#N/A,#N/A,FALSE,"ADMIN";#N/A,#N/A,FALSE,"PROCES";#N/A,#N/A,FALSE,"mecan";#N/A,#N/A,FALSE,"civil";#N/A,#N/A,FALSE,"CAÑER";#N/A,#N/A,FALSE,"ELEC";#N/A,#N/A,FALSE,"INSTR"}</definedName>
    <definedName name="Hoja3" localSheetId="25" hidden="1">{#N/A,#N/A,FALSE,"Total_OC015";#N/A,#N/A,FALSE,"ADMIN";#N/A,#N/A,FALSE,"PROCES";#N/A,#N/A,FALSE,"mecan";#N/A,#N/A,FALSE,"civil";#N/A,#N/A,FALSE,"CAÑER";#N/A,#N/A,FALSE,"ELEC";#N/A,#N/A,FALSE,"INSTR"}</definedName>
    <definedName name="Hoja3" localSheetId="24" hidden="1">{#N/A,#N/A,FALSE,"Total_OC015";#N/A,#N/A,FALSE,"ADMIN";#N/A,#N/A,FALSE,"PROCES";#N/A,#N/A,FALSE,"mecan";#N/A,#N/A,FALSE,"civil";#N/A,#N/A,FALSE,"CAÑER";#N/A,#N/A,FALSE,"ELEC";#N/A,#N/A,FALSE,"INSTR"}</definedName>
    <definedName name="Hoja3" localSheetId="26" hidden="1">{#N/A,#N/A,FALSE,"Total_OC015";#N/A,#N/A,FALSE,"ADMIN";#N/A,#N/A,FALSE,"PROCES";#N/A,#N/A,FALSE,"mecan";#N/A,#N/A,FALSE,"civil";#N/A,#N/A,FALSE,"CAÑER";#N/A,#N/A,FALSE,"ELEC";#N/A,#N/A,FALSE,"INSTR"}</definedName>
    <definedName name="Hoja3" localSheetId="1" hidden="1">{#N/A,#N/A,FALSE,"Total_OC015";#N/A,#N/A,FALSE,"ADMIN";#N/A,#N/A,FALSE,"PROCES";#N/A,#N/A,FALSE,"mecan";#N/A,#N/A,FALSE,"civil";#N/A,#N/A,FALSE,"CAÑER";#N/A,#N/A,FALSE,"ELEC";#N/A,#N/A,FALSE,"INSTR"}</definedName>
    <definedName name="Hoja3" localSheetId="4" hidden="1">{#N/A,#N/A,FALSE,"Total_OC015";#N/A,#N/A,FALSE,"ADMIN";#N/A,#N/A,FALSE,"PROCES";#N/A,#N/A,FALSE,"mecan";#N/A,#N/A,FALSE,"civil";#N/A,#N/A,FALSE,"CAÑER";#N/A,#N/A,FALSE,"ELEC";#N/A,#N/A,FALSE,"INSTR"}</definedName>
    <definedName name="Hoja3" localSheetId="2" hidden="1">{#N/A,#N/A,FALSE,"Total_OC015";#N/A,#N/A,FALSE,"ADMIN";#N/A,#N/A,FALSE,"PROCES";#N/A,#N/A,FALSE,"mecan";#N/A,#N/A,FALSE,"civil";#N/A,#N/A,FALSE,"CAÑER";#N/A,#N/A,FALSE,"ELEC";#N/A,#N/A,FALSE,"INSTR"}</definedName>
    <definedName name="hoja3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oja3" localSheetId="6" hidden="1">{#N/A,#N/A,FALSE,"Total_OC015";#N/A,#N/A,FALSE,"ADMIN";#N/A,#N/A,FALSE,"PROCES";#N/A,#N/A,FALSE,"mecan";#N/A,#N/A,FALSE,"civil";#N/A,#N/A,FALSE,"CAÑER";#N/A,#N/A,FALSE,"ELEC";#N/A,#N/A,FALSE,"INSTR"}</definedName>
    <definedName name="Hoja3" localSheetId="16" hidden="1">{#N/A,#N/A,FALSE,"Total_OC015";#N/A,#N/A,FALSE,"ADMIN";#N/A,#N/A,FALSE,"PROCES";#N/A,#N/A,FALSE,"mecan";#N/A,#N/A,FALSE,"civil";#N/A,#N/A,FALSE,"CAÑER";#N/A,#N/A,FALSE,"ELEC";#N/A,#N/A,FALSE,"INSTR"}</definedName>
    <definedName name="Hoja3" hidden="1">{#N/A,#N/A,FALSE,"Total_OC015";#N/A,#N/A,FALSE,"ADMIN";#N/A,#N/A,FALSE,"PROCES";#N/A,#N/A,FALSE,"mecan";#N/A,#N/A,FALSE,"civil";#N/A,#N/A,FALSE,"CAÑER";#N/A,#N/A,FALSE,"ELEC";#N/A,#N/A,FALSE,"INSTR"}</definedName>
    <definedName name="Hoja3_1" localSheetId="15" hidden="1">{#N/A,#N/A,FALSE,"Total_OC015";#N/A,#N/A,FALSE,"ADMIN";#N/A,#N/A,FALSE,"PROCES";#N/A,#N/A,FALSE,"mecan";#N/A,#N/A,FALSE,"civil";#N/A,#N/A,FALSE,"CAÑER";#N/A,#N/A,FALSE,"ELEC";#N/A,#N/A,FALSE,"INSTR"}</definedName>
    <definedName name="Hoja3_1" localSheetId="25" hidden="1">{#N/A,#N/A,FALSE,"Total_OC015";#N/A,#N/A,FALSE,"ADMIN";#N/A,#N/A,FALSE,"PROCES";#N/A,#N/A,FALSE,"mecan";#N/A,#N/A,FALSE,"civil";#N/A,#N/A,FALSE,"CAÑER";#N/A,#N/A,FALSE,"ELEC";#N/A,#N/A,FALSE,"INSTR"}</definedName>
    <definedName name="Hoja3_1" localSheetId="24" hidden="1">{#N/A,#N/A,FALSE,"Total_OC015";#N/A,#N/A,FALSE,"ADMIN";#N/A,#N/A,FALSE,"PROCES";#N/A,#N/A,FALSE,"mecan";#N/A,#N/A,FALSE,"civil";#N/A,#N/A,FALSE,"CAÑER";#N/A,#N/A,FALSE,"ELEC";#N/A,#N/A,FALSE,"INSTR"}</definedName>
    <definedName name="Hoja3_1" localSheetId="26" hidden="1">{#N/A,#N/A,FALSE,"Total_OC015";#N/A,#N/A,FALSE,"ADMIN";#N/A,#N/A,FALSE,"PROCES";#N/A,#N/A,FALSE,"mecan";#N/A,#N/A,FALSE,"civil";#N/A,#N/A,FALSE,"CAÑER";#N/A,#N/A,FALSE,"ELEC";#N/A,#N/A,FALSE,"INSTR"}</definedName>
    <definedName name="Hoja3_1" localSheetId="1" hidden="1">{#N/A,#N/A,FALSE,"Total_OC015";#N/A,#N/A,FALSE,"ADMIN";#N/A,#N/A,FALSE,"PROCES";#N/A,#N/A,FALSE,"mecan";#N/A,#N/A,FALSE,"civil";#N/A,#N/A,FALSE,"CAÑER";#N/A,#N/A,FALSE,"ELEC";#N/A,#N/A,FALSE,"INSTR"}</definedName>
    <definedName name="Hoja3_1" localSheetId="4" hidden="1">{#N/A,#N/A,FALSE,"Total_OC015";#N/A,#N/A,FALSE,"ADMIN";#N/A,#N/A,FALSE,"PROCES";#N/A,#N/A,FALSE,"mecan";#N/A,#N/A,FALSE,"civil";#N/A,#N/A,FALSE,"CAÑER";#N/A,#N/A,FALSE,"ELEC";#N/A,#N/A,FALSE,"INSTR"}</definedName>
    <definedName name="Hoja3_1" localSheetId="2" hidden="1">{#N/A,#N/A,FALSE,"Total_OC015";#N/A,#N/A,FALSE,"ADMIN";#N/A,#N/A,FALSE,"PROCES";#N/A,#N/A,FALSE,"mecan";#N/A,#N/A,FALSE,"civil";#N/A,#N/A,FALSE,"CAÑER";#N/A,#N/A,FALSE,"ELEC";#N/A,#N/A,FALSE,"INSTR"}</definedName>
    <definedName name="Hoja3_1" localSheetId="0" hidden="1">{#N/A,#N/A,FALSE,"Total_OC015";#N/A,#N/A,FALSE,"ADMIN";#N/A,#N/A,FALSE,"PROCES";#N/A,#N/A,FALSE,"mecan";#N/A,#N/A,FALSE,"civil";#N/A,#N/A,FALSE,"CAÑER";#N/A,#N/A,FALSE,"ELEC";#N/A,#N/A,FALSE,"INSTR"}</definedName>
    <definedName name="Hoja3_1" localSheetId="6" hidden="1">{#N/A,#N/A,FALSE,"Total_OC015";#N/A,#N/A,FALSE,"ADMIN";#N/A,#N/A,FALSE,"PROCES";#N/A,#N/A,FALSE,"mecan";#N/A,#N/A,FALSE,"civil";#N/A,#N/A,FALSE,"CAÑER";#N/A,#N/A,FALSE,"ELEC";#N/A,#N/A,FALSE,"INSTR"}</definedName>
    <definedName name="Hoja3_1" localSheetId="16" hidden="1">{#N/A,#N/A,FALSE,"Total_OC015";#N/A,#N/A,FALSE,"ADMIN";#N/A,#N/A,FALSE,"PROCES";#N/A,#N/A,FALSE,"mecan";#N/A,#N/A,FALSE,"civil";#N/A,#N/A,FALSE,"CAÑER";#N/A,#N/A,FALSE,"ELEC";#N/A,#N/A,FALSE,"INSTR"}</definedName>
    <definedName name="Hoja3_1" hidden="1">{#N/A,#N/A,FALSE,"Total_OC015";#N/A,#N/A,FALSE,"ADMIN";#N/A,#N/A,FALSE,"PROCES";#N/A,#N/A,FALSE,"mecan";#N/A,#N/A,FALSE,"civil";#N/A,#N/A,FALSE,"CAÑER";#N/A,#N/A,FALSE,"ELEC";#N/A,#N/A,FALSE,"INSTR"}</definedName>
    <definedName name="Hoja3_2" localSheetId="15" hidden="1">{#N/A,#N/A,FALSE,"Total_OC015";#N/A,#N/A,FALSE,"ADMIN";#N/A,#N/A,FALSE,"PROCES";#N/A,#N/A,FALSE,"mecan";#N/A,#N/A,FALSE,"civil";#N/A,#N/A,FALSE,"CAÑER";#N/A,#N/A,FALSE,"ELEC";#N/A,#N/A,FALSE,"INSTR"}</definedName>
    <definedName name="Hoja3_2" localSheetId="25" hidden="1">{#N/A,#N/A,FALSE,"Total_OC015";#N/A,#N/A,FALSE,"ADMIN";#N/A,#N/A,FALSE,"PROCES";#N/A,#N/A,FALSE,"mecan";#N/A,#N/A,FALSE,"civil";#N/A,#N/A,FALSE,"CAÑER";#N/A,#N/A,FALSE,"ELEC";#N/A,#N/A,FALSE,"INSTR"}</definedName>
    <definedName name="Hoja3_2" localSheetId="24" hidden="1">{#N/A,#N/A,FALSE,"Total_OC015";#N/A,#N/A,FALSE,"ADMIN";#N/A,#N/A,FALSE,"PROCES";#N/A,#N/A,FALSE,"mecan";#N/A,#N/A,FALSE,"civil";#N/A,#N/A,FALSE,"CAÑER";#N/A,#N/A,FALSE,"ELEC";#N/A,#N/A,FALSE,"INSTR"}</definedName>
    <definedName name="Hoja3_2" localSheetId="26" hidden="1">{#N/A,#N/A,FALSE,"Total_OC015";#N/A,#N/A,FALSE,"ADMIN";#N/A,#N/A,FALSE,"PROCES";#N/A,#N/A,FALSE,"mecan";#N/A,#N/A,FALSE,"civil";#N/A,#N/A,FALSE,"CAÑER";#N/A,#N/A,FALSE,"ELEC";#N/A,#N/A,FALSE,"INSTR"}</definedName>
    <definedName name="Hoja3_2" localSheetId="1" hidden="1">{#N/A,#N/A,FALSE,"Total_OC015";#N/A,#N/A,FALSE,"ADMIN";#N/A,#N/A,FALSE,"PROCES";#N/A,#N/A,FALSE,"mecan";#N/A,#N/A,FALSE,"civil";#N/A,#N/A,FALSE,"CAÑER";#N/A,#N/A,FALSE,"ELEC";#N/A,#N/A,FALSE,"INSTR"}</definedName>
    <definedName name="Hoja3_2" localSheetId="4" hidden="1">{#N/A,#N/A,FALSE,"Total_OC015";#N/A,#N/A,FALSE,"ADMIN";#N/A,#N/A,FALSE,"PROCES";#N/A,#N/A,FALSE,"mecan";#N/A,#N/A,FALSE,"civil";#N/A,#N/A,FALSE,"CAÑER";#N/A,#N/A,FALSE,"ELEC";#N/A,#N/A,FALSE,"INSTR"}</definedName>
    <definedName name="Hoja3_2" localSheetId="2" hidden="1">{#N/A,#N/A,FALSE,"Total_OC015";#N/A,#N/A,FALSE,"ADMIN";#N/A,#N/A,FALSE,"PROCES";#N/A,#N/A,FALSE,"mecan";#N/A,#N/A,FALSE,"civil";#N/A,#N/A,FALSE,"CAÑER";#N/A,#N/A,FALSE,"ELEC";#N/A,#N/A,FALSE,"INSTR"}</definedName>
    <definedName name="Hoja3_2" localSheetId="0" hidden="1">{#N/A,#N/A,FALSE,"Total_OC015";#N/A,#N/A,FALSE,"ADMIN";#N/A,#N/A,FALSE,"PROCES";#N/A,#N/A,FALSE,"mecan";#N/A,#N/A,FALSE,"civil";#N/A,#N/A,FALSE,"CAÑER";#N/A,#N/A,FALSE,"ELEC";#N/A,#N/A,FALSE,"INSTR"}</definedName>
    <definedName name="Hoja3_2" localSheetId="6" hidden="1">{#N/A,#N/A,FALSE,"Total_OC015";#N/A,#N/A,FALSE,"ADMIN";#N/A,#N/A,FALSE,"PROCES";#N/A,#N/A,FALSE,"mecan";#N/A,#N/A,FALSE,"civil";#N/A,#N/A,FALSE,"CAÑER";#N/A,#N/A,FALSE,"ELEC";#N/A,#N/A,FALSE,"INSTR"}</definedName>
    <definedName name="Hoja3_2" localSheetId="16" hidden="1">{#N/A,#N/A,FALSE,"Total_OC015";#N/A,#N/A,FALSE,"ADMIN";#N/A,#N/A,FALSE,"PROCES";#N/A,#N/A,FALSE,"mecan";#N/A,#N/A,FALSE,"civil";#N/A,#N/A,FALSE,"CAÑER";#N/A,#N/A,FALSE,"ELEC";#N/A,#N/A,FALSE,"INSTR"}</definedName>
    <definedName name="Hoja3_2" hidden="1">{#N/A,#N/A,FALSE,"Total_OC015";#N/A,#N/A,FALSE,"ADMIN";#N/A,#N/A,FALSE,"PROCES";#N/A,#N/A,FALSE,"mecan";#N/A,#N/A,FALSE,"civil";#N/A,#N/A,FALSE,"CAÑER";#N/A,#N/A,FALSE,"ELEC";#N/A,#N/A,FALSE,"INSTR"}</definedName>
    <definedName name="Hoja3_3" localSheetId="15" hidden="1">{#N/A,#N/A,FALSE,"Total_OC015";#N/A,#N/A,FALSE,"ADMIN";#N/A,#N/A,FALSE,"PROCES";#N/A,#N/A,FALSE,"mecan";#N/A,#N/A,FALSE,"civil";#N/A,#N/A,FALSE,"CAÑER";#N/A,#N/A,FALSE,"ELEC";#N/A,#N/A,FALSE,"INSTR"}</definedName>
    <definedName name="Hoja3_3" localSheetId="25" hidden="1">{#N/A,#N/A,FALSE,"Total_OC015";#N/A,#N/A,FALSE,"ADMIN";#N/A,#N/A,FALSE,"PROCES";#N/A,#N/A,FALSE,"mecan";#N/A,#N/A,FALSE,"civil";#N/A,#N/A,FALSE,"CAÑER";#N/A,#N/A,FALSE,"ELEC";#N/A,#N/A,FALSE,"INSTR"}</definedName>
    <definedName name="Hoja3_3" localSheetId="24" hidden="1">{#N/A,#N/A,FALSE,"Total_OC015";#N/A,#N/A,FALSE,"ADMIN";#N/A,#N/A,FALSE,"PROCES";#N/A,#N/A,FALSE,"mecan";#N/A,#N/A,FALSE,"civil";#N/A,#N/A,FALSE,"CAÑER";#N/A,#N/A,FALSE,"ELEC";#N/A,#N/A,FALSE,"INSTR"}</definedName>
    <definedName name="Hoja3_3" localSheetId="26" hidden="1">{#N/A,#N/A,FALSE,"Total_OC015";#N/A,#N/A,FALSE,"ADMIN";#N/A,#N/A,FALSE,"PROCES";#N/A,#N/A,FALSE,"mecan";#N/A,#N/A,FALSE,"civil";#N/A,#N/A,FALSE,"CAÑER";#N/A,#N/A,FALSE,"ELEC";#N/A,#N/A,FALSE,"INSTR"}</definedName>
    <definedName name="Hoja3_3" localSheetId="1" hidden="1">{#N/A,#N/A,FALSE,"Total_OC015";#N/A,#N/A,FALSE,"ADMIN";#N/A,#N/A,FALSE,"PROCES";#N/A,#N/A,FALSE,"mecan";#N/A,#N/A,FALSE,"civil";#N/A,#N/A,FALSE,"CAÑER";#N/A,#N/A,FALSE,"ELEC";#N/A,#N/A,FALSE,"INSTR"}</definedName>
    <definedName name="Hoja3_3" localSheetId="4" hidden="1">{#N/A,#N/A,FALSE,"Total_OC015";#N/A,#N/A,FALSE,"ADMIN";#N/A,#N/A,FALSE,"PROCES";#N/A,#N/A,FALSE,"mecan";#N/A,#N/A,FALSE,"civil";#N/A,#N/A,FALSE,"CAÑER";#N/A,#N/A,FALSE,"ELEC";#N/A,#N/A,FALSE,"INSTR"}</definedName>
    <definedName name="Hoja3_3" localSheetId="2" hidden="1">{#N/A,#N/A,FALSE,"Total_OC015";#N/A,#N/A,FALSE,"ADMIN";#N/A,#N/A,FALSE,"PROCES";#N/A,#N/A,FALSE,"mecan";#N/A,#N/A,FALSE,"civil";#N/A,#N/A,FALSE,"CAÑER";#N/A,#N/A,FALSE,"ELEC";#N/A,#N/A,FALSE,"INSTR"}</definedName>
    <definedName name="Hoja3_3" localSheetId="0" hidden="1">{#N/A,#N/A,FALSE,"Total_OC015";#N/A,#N/A,FALSE,"ADMIN";#N/A,#N/A,FALSE,"PROCES";#N/A,#N/A,FALSE,"mecan";#N/A,#N/A,FALSE,"civil";#N/A,#N/A,FALSE,"CAÑER";#N/A,#N/A,FALSE,"ELEC";#N/A,#N/A,FALSE,"INSTR"}</definedName>
    <definedName name="Hoja3_3" localSheetId="6" hidden="1">{#N/A,#N/A,FALSE,"Total_OC015";#N/A,#N/A,FALSE,"ADMIN";#N/A,#N/A,FALSE,"PROCES";#N/A,#N/A,FALSE,"mecan";#N/A,#N/A,FALSE,"civil";#N/A,#N/A,FALSE,"CAÑER";#N/A,#N/A,FALSE,"ELEC";#N/A,#N/A,FALSE,"INSTR"}</definedName>
    <definedName name="Hoja3_3" localSheetId="16" hidden="1">{#N/A,#N/A,FALSE,"Total_OC015";#N/A,#N/A,FALSE,"ADMIN";#N/A,#N/A,FALSE,"PROCES";#N/A,#N/A,FALSE,"mecan";#N/A,#N/A,FALSE,"civil";#N/A,#N/A,FALSE,"CAÑER";#N/A,#N/A,FALSE,"ELEC";#N/A,#N/A,FALSE,"INSTR"}</definedName>
    <definedName name="Hoja3_3" hidden="1">{#N/A,#N/A,FALSE,"Total_OC015";#N/A,#N/A,FALSE,"ADMIN";#N/A,#N/A,FALSE,"PROCES";#N/A,#N/A,FALSE,"mecan";#N/A,#N/A,FALSE,"civil";#N/A,#N/A,FALSE,"CAÑER";#N/A,#N/A,FALSE,"ELEC";#N/A,#N/A,FALSE,"INSTR"}</definedName>
    <definedName name="Hoja3_4" localSheetId="15" hidden="1">{#N/A,#N/A,FALSE,"Total_OC015";#N/A,#N/A,FALSE,"ADMIN";#N/A,#N/A,FALSE,"PROCES";#N/A,#N/A,FALSE,"mecan";#N/A,#N/A,FALSE,"civil";#N/A,#N/A,FALSE,"CAÑER";#N/A,#N/A,FALSE,"ELEC";#N/A,#N/A,FALSE,"INSTR"}</definedName>
    <definedName name="Hoja3_4" localSheetId="25" hidden="1">{#N/A,#N/A,FALSE,"Total_OC015";#N/A,#N/A,FALSE,"ADMIN";#N/A,#N/A,FALSE,"PROCES";#N/A,#N/A,FALSE,"mecan";#N/A,#N/A,FALSE,"civil";#N/A,#N/A,FALSE,"CAÑER";#N/A,#N/A,FALSE,"ELEC";#N/A,#N/A,FALSE,"INSTR"}</definedName>
    <definedName name="Hoja3_4" localSheetId="24" hidden="1">{#N/A,#N/A,FALSE,"Total_OC015";#N/A,#N/A,FALSE,"ADMIN";#N/A,#N/A,FALSE,"PROCES";#N/A,#N/A,FALSE,"mecan";#N/A,#N/A,FALSE,"civil";#N/A,#N/A,FALSE,"CAÑER";#N/A,#N/A,FALSE,"ELEC";#N/A,#N/A,FALSE,"INSTR"}</definedName>
    <definedName name="Hoja3_4" localSheetId="26" hidden="1">{#N/A,#N/A,FALSE,"Total_OC015";#N/A,#N/A,FALSE,"ADMIN";#N/A,#N/A,FALSE,"PROCES";#N/A,#N/A,FALSE,"mecan";#N/A,#N/A,FALSE,"civil";#N/A,#N/A,FALSE,"CAÑER";#N/A,#N/A,FALSE,"ELEC";#N/A,#N/A,FALSE,"INSTR"}</definedName>
    <definedName name="Hoja3_4" localSheetId="1" hidden="1">{#N/A,#N/A,FALSE,"Total_OC015";#N/A,#N/A,FALSE,"ADMIN";#N/A,#N/A,FALSE,"PROCES";#N/A,#N/A,FALSE,"mecan";#N/A,#N/A,FALSE,"civil";#N/A,#N/A,FALSE,"CAÑER";#N/A,#N/A,FALSE,"ELEC";#N/A,#N/A,FALSE,"INSTR"}</definedName>
    <definedName name="Hoja3_4" localSheetId="4" hidden="1">{#N/A,#N/A,FALSE,"Total_OC015";#N/A,#N/A,FALSE,"ADMIN";#N/A,#N/A,FALSE,"PROCES";#N/A,#N/A,FALSE,"mecan";#N/A,#N/A,FALSE,"civil";#N/A,#N/A,FALSE,"CAÑER";#N/A,#N/A,FALSE,"ELEC";#N/A,#N/A,FALSE,"INSTR"}</definedName>
    <definedName name="Hoja3_4" localSheetId="2" hidden="1">{#N/A,#N/A,FALSE,"Total_OC015";#N/A,#N/A,FALSE,"ADMIN";#N/A,#N/A,FALSE,"PROCES";#N/A,#N/A,FALSE,"mecan";#N/A,#N/A,FALSE,"civil";#N/A,#N/A,FALSE,"CAÑER";#N/A,#N/A,FALSE,"ELEC";#N/A,#N/A,FALSE,"INSTR"}</definedName>
    <definedName name="Hoja3_4" localSheetId="0" hidden="1">{#N/A,#N/A,FALSE,"Total_OC015";#N/A,#N/A,FALSE,"ADMIN";#N/A,#N/A,FALSE,"PROCES";#N/A,#N/A,FALSE,"mecan";#N/A,#N/A,FALSE,"civil";#N/A,#N/A,FALSE,"CAÑER";#N/A,#N/A,FALSE,"ELEC";#N/A,#N/A,FALSE,"INSTR"}</definedName>
    <definedName name="Hoja3_4" localSheetId="6" hidden="1">{#N/A,#N/A,FALSE,"Total_OC015";#N/A,#N/A,FALSE,"ADMIN";#N/A,#N/A,FALSE,"PROCES";#N/A,#N/A,FALSE,"mecan";#N/A,#N/A,FALSE,"civil";#N/A,#N/A,FALSE,"CAÑER";#N/A,#N/A,FALSE,"ELEC";#N/A,#N/A,FALSE,"INSTR"}</definedName>
    <definedName name="Hoja3_4" localSheetId="16" hidden="1">{#N/A,#N/A,FALSE,"Total_OC015";#N/A,#N/A,FALSE,"ADMIN";#N/A,#N/A,FALSE,"PROCES";#N/A,#N/A,FALSE,"mecan";#N/A,#N/A,FALSE,"civil";#N/A,#N/A,FALSE,"CAÑER";#N/A,#N/A,FALSE,"ELEC";#N/A,#N/A,FALSE,"INSTR"}</definedName>
    <definedName name="Hoja3_4" hidden="1">{#N/A,#N/A,FALSE,"Total_OC015";#N/A,#N/A,FALSE,"ADMIN";#N/A,#N/A,FALSE,"PROCES";#N/A,#N/A,FALSE,"mecan";#N/A,#N/A,FALSE,"civil";#N/A,#N/A,FALSE,"CAÑER";#N/A,#N/A,FALSE,"ELEC";#N/A,#N/A,FALSE,"INSTR"}</definedName>
    <definedName name="Hoja3_5" localSheetId="15" hidden="1">{#N/A,#N/A,FALSE,"Total_OC015";#N/A,#N/A,FALSE,"ADMIN";#N/A,#N/A,FALSE,"PROCES";#N/A,#N/A,FALSE,"mecan";#N/A,#N/A,FALSE,"civil";#N/A,#N/A,FALSE,"CAÑER";#N/A,#N/A,FALSE,"ELEC";#N/A,#N/A,FALSE,"INSTR"}</definedName>
    <definedName name="Hoja3_5" localSheetId="25" hidden="1">{#N/A,#N/A,FALSE,"Total_OC015";#N/A,#N/A,FALSE,"ADMIN";#N/A,#N/A,FALSE,"PROCES";#N/A,#N/A,FALSE,"mecan";#N/A,#N/A,FALSE,"civil";#N/A,#N/A,FALSE,"CAÑER";#N/A,#N/A,FALSE,"ELEC";#N/A,#N/A,FALSE,"INSTR"}</definedName>
    <definedName name="Hoja3_5" localSheetId="24" hidden="1">{#N/A,#N/A,FALSE,"Total_OC015";#N/A,#N/A,FALSE,"ADMIN";#N/A,#N/A,FALSE,"PROCES";#N/A,#N/A,FALSE,"mecan";#N/A,#N/A,FALSE,"civil";#N/A,#N/A,FALSE,"CAÑER";#N/A,#N/A,FALSE,"ELEC";#N/A,#N/A,FALSE,"INSTR"}</definedName>
    <definedName name="Hoja3_5" localSheetId="26" hidden="1">{#N/A,#N/A,FALSE,"Total_OC015";#N/A,#N/A,FALSE,"ADMIN";#N/A,#N/A,FALSE,"PROCES";#N/A,#N/A,FALSE,"mecan";#N/A,#N/A,FALSE,"civil";#N/A,#N/A,FALSE,"CAÑER";#N/A,#N/A,FALSE,"ELEC";#N/A,#N/A,FALSE,"INSTR"}</definedName>
    <definedName name="Hoja3_5" localSheetId="1" hidden="1">{#N/A,#N/A,FALSE,"Total_OC015";#N/A,#N/A,FALSE,"ADMIN";#N/A,#N/A,FALSE,"PROCES";#N/A,#N/A,FALSE,"mecan";#N/A,#N/A,FALSE,"civil";#N/A,#N/A,FALSE,"CAÑER";#N/A,#N/A,FALSE,"ELEC";#N/A,#N/A,FALSE,"INSTR"}</definedName>
    <definedName name="Hoja3_5" localSheetId="4" hidden="1">{#N/A,#N/A,FALSE,"Total_OC015";#N/A,#N/A,FALSE,"ADMIN";#N/A,#N/A,FALSE,"PROCES";#N/A,#N/A,FALSE,"mecan";#N/A,#N/A,FALSE,"civil";#N/A,#N/A,FALSE,"CAÑER";#N/A,#N/A,FALSE,"ELEC";#N/A,#N/A,FALSE,"INSTR"}</definedName>
    <definedName name="Hoja3_5" localSheetId="2" hidden="1">{#N/A,#N/A,FALSE,"Total_OC015";#N/A,#N/A,FALSE,"ADMIN";#N/A,#N/A,FALSE,"PROCES";#N/A,#N/A,FALSE,"mecan";#N/A,#N/A,FALSE,"civil";#N/A,#N/A,FALSE,"CAÑER";#N/A,#N/A,FALSE,"ELEC";#N/A,#N/A,FALSE,"INSTR"}</definedName>
    <definedName name="Hoja3_5" localSheetId="0" hidden="1">{#N/A,#N/A,FALSE,"Total_OC015";#N/A,#N/A,FALSE,"ADMIN";#N/A,#N/A,FALSE,"PROCES";#N/A,#N/A,FALSE,"mecan";#N/A,#N/A,FALSE,"civil";#N/A,#N/A,FALSE,"CAÑER";#N/A,#N/A,FALSE,"ELEC";#N/A,#N/A,FALSE,"INSTR"}</definedName>
    <definedName name="Hoja3_5" localSheetId="6" hidden="1">{#N/A,#N/A,FALSE,"Total_OC015";#N/A,#N/A,FALSE,"ADMIN";#N/A,#N/A,FALSE,"PROCES";#N/A,#N/A,FALSE,"mecan";#N/A,#N/A,FALSE,"civil";#N/A,#N/A,FALSE,"CAÑER";#N/A,#N/A,FALSE,"ELEC";#N/A,#N/A,FALSE,"INSTR"}</definedName>
    <definedName name="Hoja3_5" localSheetId="16" hidden="1">{#N/A,#N/A,FALSE,"Total_OC015";#N/A,#N/A,FALSE,"ADMIN";#N/A,#N/A,FALSE,"PROCES";#N/A,#N/A,FALSE,"mecan";#N/A,#N/A,FALSE,"civil";#N/A,#N/A,FALSE,"CAÑER";#N/A,#N/A,FALSE,"ELEC";#N/A,#N/A,FALSE,"INSTR"}</definedName>
    <definedName name="Hoja3_5" hidden="1">{#N/A,#N/A,FALSE,"Total_OC015";#N/A,#N/A,FALSE,"ADMIN";#N/A,#N/A,FALSE,"PROCES";#N/A,#N/A,FALSE,"mecan";#N/A,#N/A,FALSE,"civil";#N/A,#N/A,FALSE,"CAÑER";#N/A,#N/A,FALSE,"ELEC";#N/A,#N/A,FALSE,"INSTR"}</definedName>
    <definedName name="Hoja4" localSheetId="15" hidden="1">{#N/A,#N/A,FALSE,"Total_OC015";#N/A,#N/A,FALSE,"ADMIN";#N/A,#N/A,FALSE,"PROCES";#N/A,#N/A,FALSE,"mecan";#N/A,#N/A,FALSE,"civil";#N/A,#N/A,FALSE,"CAÑER";#N/A,#N/A,FALSE,"ELEC";#N/A,#N/A,FALSE,"INSTR"}</definedName>
    <definedName name="Hoja4" localSheetId="25" hidden="1">{#N/A,#N/A,FALSE,"Total_OC015";#N/A,#N/A,FALSE,"ADMIN";#N/A,#N/A,FALSE,"PROCES";#N/A,#N/A,FALSE,"mecan";#N/A,#N/A,FALSE,"civil";#N/A,#N/A,FALSE,"CAÑER";#N/A,#N/A,FALSE,"ELEC";#N/A,#N/A,FALSE,"INSTR"}</definedName>
    <definedName name="Hoja4" localSheetId="24" hidden="1">{#N/A,#N/A,FALSE,"Total_OC015";#N/A,#N/A,FALSE,"ADMIN";#N/A,#N/A,FALSE,"PROCES";#N/A,#N/A,FALSE,"mecan";#N/A,#N/A,FALSE,"civil";#N/A,#N/A,FALSE,"CAÑER";#N/A,#N/A,FALSE,"ELEC";#N/A,#N/A,FALSE,"INSTR"}</definedName>
    <definedName name="Hoja4" localSheetId="26" hidden="1">{#N/A,#N/A,FALSE,"Total_OC015";#N/A,#N/A,FALSE,"ADMIN";#N/A,#N/A,FALSE,"PROCES";#N/A,#N/A,FALSE,"mecan";#N/A,#N/A,FALSE,"civil";#N/A,#N/A,FALSE,"CAÑER";#N/A,#N/A,FALSE,"ELEC";#N/A,#N/A,FALSE,"INSTR"}</definedName>
    <definedName name="Hoja4" localSheetId="1" hidden="1">{#N/A,#N/A,FALSE,"Total_OC015";#N/A,#N/A,FALSE,"ADMIN";#N/A,#N/A,FALSE,"PROCES";#N/A,#N/A,FALSE,"mecan";#N/A,#N/A,FALSE,"civil";#N/A,#N/A,FALSE,"CAÑER";#N/A,#N/A,FALSE,"ELEC";#N/A,#N/A,FALSE,"INSTR"}</definedName>
    <definedName name="Hoja4" localSheetId="4" hidden="1">{#N/A,#N/A,FALSE,"Total_OC015";#N/A,#N/A,FALSE,"ADMIN";#N/A,#N/A,FALSE,"PROCES";#N/A,#N/A,FALSE,"mecan";#N/A,#N/A,FALSE,"civil";#N/A,#N/A,FALSE,"CAÑER";#N/A,#N/A,FALSE,"ELEC";#N/A,#N/A,FALSE,"INSTR"}</definedName>
    <definedName name="Hoja4" localSheetId="2" hidden="1">{#N/A,#N/A,FALSE,"Total_OC015";#N/A,#N/A,FALSE,"ADMIN";#N/A,#N/A,FALSE,"PROCES";#N/A,#N/A,FALSE,"mecan";#N/A,#N/A,FALSE,"civil";#N/A,#N/A,FALSE,"CAÑER";#N/A,#N/A,FALSE,"ELEC";#N/A,#N/A,FALSE,"INSTR"}</definedName>
    <definedName name="Hoja4" localSheetId="0" hidden="1">{#N/A,#N/A,FALSE,"Total_OC015";#N/A,#N/A,FALSE,"ADMIN";#N/A,#N/A,FALSE,"PROCES";#N/A,#N/A,FALSE,"mecan";#N/A,#N/A,FALSE,"civil";#N/A,#N/A,FALSE,"CAÑER";#N/A,#N/A,FALSE,"ELEC";#N/A,#N/A,FALSE,"INSTR"}</definedName>
    <definedName name="Hoja4" localSheetId="6" hidden="1">{#N/A,#N/A,FALSE,"Total_OC015";#N/A,#N/A,FALSE,"ADMIN";#N/A,#N/A,FALSE,"PROCES";#N/A,#N/A,FALSE,"mecan";#N/A,#N/A,FALSE,"civil";#N/A,#N/A,FALSE,"CAÑER";#N/A,#N/A,FALSE,"ELEC";#N/A,#N/A,FALSE,"INSTR"}</definedName>
    <definedName name="Hoja4" localSheetId="16" hidden="1">{#N/A,#N/A,FALSE,"Total_OC015";#N/A,#N/A,FALSE,"ADMIN";#N/A,#N/A,FALSE,"PROCES";#N/A,#N/A,FALSE,"mecan";#N/A,#N/A,FALSE,"civil";#N/A,#N/A,FALSE,"CAÑER";#N/A,#N/A,FALSE,"ELEC";#N/A,#N/A,FALSE,"INSTR"}</definedName>
    <definedName name="Hoja4" hidden="1">{#N/A,#N/A,FALSE,"Total_OC015";#N/A,#N/A,FALSE,"ADMIN";#N/A,#N/A,FALSE,"PROCES";#N/A,#N/A,FALSE,"mecan";#N/A,#N/A,FALSE,"civil";#N/A,#N/A,FALSE,"CAÑER";#N/A,#N/A,FALSE,"ELEC";#N/A,#N/A,FALSE,"INSTR"}</definedName>
    <definedName name="Hoja4_1" localSheetId="15" hidden="1">{#N/A,#N/A,FALSE,"Total_OC015";#N/A,#N/A,FALSE,"ADMIN";#N/A,#N/A,FALSE,"PROCES";#N/A,#N/A,FALSE,"mecan";#N/A,#N/A,FALSE,"civil";#N/A,#N/A,FALSE,"CAÑER";#N/A,#N/A,FALSE,"ELEC";#N/A,#N/A,FALSE,"INSTR"}</definedName>
    <definedName name="Hoja4_1" localSheetId="25" hidden="1">{#N/A,#N/A,FALSE,"Total_OC015";#N/A,#N/A,FALSE,"ADMIN";#N/A,#N/A,FALSE,"PROCES";#N/A,#N/A,FALSE,"mecan";#N/A,#N/A,FALSE,"civil";#N/A,#N/A,FALSE,"CAÑER";#N/A,#N/A,FALSE,"ELEC";#N/A,#N/A,FALSE,"INSTR"}</definedName>
    <definedName name="Hoja4_1" localSheetId="24" hidden="1">{#N/A,#N/A,FALSE,"Total_OC015";#N/A,#N/A,FALSE,"ADMIN";#N/A,#N/A,FALSE,"PROCES";#N/A,#N/A,FALSE,"mecan";#N/A,#N/A,FALSE,"civil";#N/A,#N/A,FALSE,"CAÑER";#N/A,#N/A,FALSE,"ELEC";#N/A,#N/A,FALSE,"INSTR"}</definedName>
    <definedName name="Hoja4_1" localSheetId="26" hidden="1">{#N/A,#N/A,FALSE,"Total_OC015";#N/A,#N/A,FALSE,"ADMIN";#N/A,#N/A,FALSE,"PROCES";#N/A,#N/A,FALSE,"mecan";#N/A,#N/A,FALSE,"civil";#N/A,#N/A,FALSE,"CAÑER";#N/A,#N/A,FALSE,"ELEC";#N/A,#N/A,FALSE,"INSTR"}</definedName>
    <definedName name="Hoja4_1" localSheetId="1" hidden="1">{#N/A,#N/A,FALSE,"Total_OC015";#N/A,#N/A,FALSE,"ADMIN";#N/A,#N/A,FALSE,"PROCES";#N/A,#N/A,FALSE,"mecan";#N/A,#N/A,FALSE,"civil";#N/A,#N/A,FALSE,"CAÑER";#N/A,#N/A,FALSE,"ELEC";#N/A,#N/A,FALSE,"INSTR"}</definedName>
    <definedName name="Hoja4_1" localSheetId="4" hidden="1">{#N/A,#N/A,FALSE,"Total_OC015";#N/A,#N/A,FALSE,"ADMIN";#N/A,#N/A,FALSE,"PROCES";#N/A,#N/A,FALSE,"mecan";#N/A,#N/A,FALSE,"civil";#N/A,#N/A,FALSE,"CAÑER";#N/A,#N/A,FALSE,"ELEC";#N/A,#N/A,FALSE,"INSTR"}</definedName>
    <definedName name="Hoja4_1" localSheetId="2" hidden="1">{#N/A,#N/A,FALSE,"Total_OC015";#N/A,#N/A,FALSE,"ADMIN";#N/A,#N/A,FALSE,"PROCES";#N/A,#N/A,FALSE,"mecan";#N/A,#N/A,FALSE,"civil";#N/A,#N/A,FALSE,"CAÑER";#N/A,#N/A,FALSE,"ELEC";#N/A,#N/A,FALSE,"INSTR"}</definedName>
    <definedName name="Hoja4_1" localSheetId="0" hidden="1">{#N/A,#N/A,FALSE,"Total_OC015";#N/A,#N/A,FALSE,"ADMIN";#N/A,#N/A,FALSE,"PROCES";#N/A,#N/A,FALSE,"mecan";#N/A,#N/A,FALSE,"civil";#N/A,#N/A,FALSE,"CAÑER";#N/A,#N/A,FALSE,"ELEC";#N/A,#N/A,FALSE,"INSTR"}</definedName>
    <definedName name="Hoja4_1" localSheetId="6" hidden="1">{#N/A,#N/A,FALSE,"Total_OC015";#N/A,#N/A,FALSE,"ADMIN";#N/A,#N/A,FALSE,"PROCES";#N/A,#N/A,FALSE,"mecan";#N/A,#N/A,FALSE,"civil";#N/A,#N/A,FALSE,"CAÑER";#N/A,#N/A,FALSE,"ELEC";#N/A,#N/A,FALSE,"INSTR"}</definedName>
    <definedName name="Hoja4_1" localSheetId="16" hidden="1">{#N/A,#N/A,FALSE,"Total_OC015";#N/A,#N/A,FALSE,"ADMIN";#N/A,#N/A,FALSE,"PROCES";#N/A,#N/A,FALSE,"mecan";#N/A,#N/A,FALSE,"civil";#N/A,#N/A,FALSE,"CAÑER";#N/A,#N/A,FALSE,"ELEC";#N/A,#N/A,FALSE,"INSTR"}</definedName>
    <definedName name="Hoja4_1" hidden="1">{#N/A,#N/A,FALSE,"Total_OC015";#N/A,#N/A,FALSE,"ADMIN";#N/A,#N/A,FALSE,"PROCES";#N/A,#N/A,FALSE,"mecan";#N/A,#N/A,FALSE,"civil";#N/A,#N/A,FALSE,"CAÑER";#N/A,#N/A,FALSE,"ELEC";#N/A,#N/A,FALSE,"INSTR"}</definedName>
    <definedName name="Hoja4_2" localSheetId="15" hidden="1">{#N/A,#N/A,FALSE,"Total_OC015";#N/A,#N/A,FALSE,"ADMIN";#N/A,#N/A,FALSE,"PROCES";#N/A,#N/A,FALSE,"mecan";#N/A,#N/A,FALSE,"civil";#N/A,#N/A,FALSE,"CAÑER";#N/A,#N/A,FALSE,"ELEC";#N/A,#N/A,FALSE,"INSTR"}</definedName>
    <definedName name="Hoja4_2" localSheetId="25" hidden="1">{#N/A,#N/A,FALSE,"Total_OC015";#N/A,#N/A,FALSE,"ADMIN";#N/A,#N/A,FALSE,"PROCES";#N/A,#N/A,FALSE,"mecan";#N/A,#N/A,FALSE,"civil";#N/A,#N/A,FALSE,"CAÑER";#N/A,#N/A,FALSE,"ELEC";#N/A,#N/A,FALSE,"INSTR"}</definedName>
    <definedName name="Hoja4_2" localSheetId="24" hidden="1">{#N/A,#N/A,FALSE,"Total_OC015";#N/A,#N/A,FALSE,"ADMIN";#N/A,#N/A,FALSE,"PROCES";#N/A,#N/A,FALSE,"mecan";#N/A,#N/A,FALSE,"civil";#N/A,#N/A,FALSE,"CAÑER";#N/A,#N/A,FALSE,"ELEC";#N/A,#N/A,FALSE,"INSTR"}</definedName>
    <definedName name="Hoja4_2" localSheetId="26" hidden="1">{#N/A,#N/A,FALSE,"Total_OC015";#N/A,#N/A,FALSE,"ADMIN";#N/A,#N/A,FALSE,"PROCES";#N/A,#N/A,FALSE,"mecan";#N/A,#N/A,FALSE,"civil";#N/A,#N/A,FALSE,"CAÑER";#N/A,#N/A,FALSE,"ELEC";#N/A,#N/A,FALSE,"INSTR"}</definedName>
    <definedName name="Hoja4_2" localSheetId="1" hidden="1">{#N/A,#N/A,FALSE,"Total_OC015";#N/A,#N/A,FALSE,"ADMIN";#N/A,#N/A,FALSE,"PROCES";#N/A,#N/A,FALSE,"mecan";#N/A,#N/A,FALSE,"civil";#N/A,#N/A,FALSE,"CAÑER";#N/A,#N/A,FALSE,"ELEC";#N/A,#N/A,FALSE,"INSTR"}</definedName>
    <definedName name="Hoja4_2" localSheetId="4" hidden="1">{#N/A,#N/A,FALSE,"Total_OC015";#N/A,#N/A,FALSE,"ADMIN";#N/A,#N/A,FALSE,"PROCES";#N/A,#N/A,FALSE,"mecan";#N/A,#N/A,FALSE,"civil";#N/A,#N/A,FALSE,"CAÑER";#N/A,#N/A,FALSE,"ELEC";#N/A,#N/A,FALSE,"INSTR"}</definedName>
    <definedName name="Hoja4_2" localSheetId="2" hidden="1">{#N/A,#N/A,FALSE,"Total_OC015";#N/A,#N/A,FALSE,"ADMIN";#N/A,#N/A,FALSE,"PROCES";#N/A,#N/A,FALSE,"mecan";#N/A,#N/A,FALSE,"civil";#N/A,#N/A,FALSE,"CAÑER";#N/A,#N/A,FALSE,"ELEC";#N/A,#N/A,FALSE,"INSTR"}</definedName>
    <definedName name="Hoja4_2" localSheetId="0" hidden="1">{#N/A,#N/A,FALSE,"Total_OC015";#N/A,#N/A,FALSE,"ADMIN";#N/A,#N/A,FALSE,"PROCES";#N/A,#N/A,FALSE,"mecan";#N/A,#N/A,FALSE,"civil";#N/A,#N/A,FALSE,"CAÑER";#N/A,#N/A,FALSE,"ELEC";#N/A,#N/A,FALSE,"INSTR"}</definedName>
    <definedName name="Hoja4_2" localSheetId="6" hidden="1">{#N/A,#N/A,FALSE,"Total_OC015";#N/A,#N/A,FALSE,"ADMIN";#N/A,#N/A,FALSE,"PROCES";#N/A,#N/A,FALSE,"mecan";#N/A,#N/A,FALSE,"civil";#N/A,#N/A,FALSE,"CAÑER";#N/A,#N/A,FALSE,"ELEC";#N/A,#N/A,FALSE,"INSTR"}</definedName>
    <definedName name="Hoja4_2" localSheetId="16" hidden="1">{#N/A,#N/A,FALSE,"Total_OC015";#N/A,#N/A,FALSE,"ADMIN";#N/A,#N/A,FALSE,"PROCES";#N/A,#N/A,FALSE,"mecan";#N/A,#N/A,FALSE,"civil";#N/A,#N/A,FALSE,"CAÑER";#N/A,#N/A,FALSE,"ELEC";#N/A,#N/A,FALSE,"INSTR"}</definedName>
    <definedName name="Hoja4_2" hidden="1">{#N/A,#N/A,FALSE,"Total_OC015";#N/A,#N/A,FALSE,"ADMIN";#N/A,#N/A,FALSE,"PROCES";#N/A,#N/A,FALSE,"mecan";#N/A,#N/A,FALSE,"civil";#N/A,#N/A,FALSE,"CAÑER";#N/A,#N/A,FALSE,"ELEC";#N/A,#N/A,FALSE,"INSTR"}</definedName>
    <definedName name="Hoja4_3" localSheetId="15" hidden="1">{#N/A,#N/A,FALSE,"Total_OC015";#N/A,#N/A,FALSE,"ADMIN";#N/A,#N/A,FALSE,"PROCES";#N/A,#N/A,FALSE,"mecan";#N/A,#N/A,FALSE,"civil";#N/A,#N/A,FALSE,"CAÑER";#N/A,#N/A,FALSE,"ELEC";#N/A,#N/A,FALSE,"INSTR"}</definedName>
    <definedName name="Hoja4_3" localSheetId="25" hidden="1">{#N/A,#N/A,FALSE,"Total_OC015";#N/A,#N/A,FALSE,"ADMIN";#N/A,#N/A,FALSE,"PROCES";#N/A,#N/A,FALSE,"mecan";#N/A,#N/A,FALSE,"civil";#N/A,#N/A,FALSE,"CAÑER";#N/A,#N/A,FALSE,"ELEC";#N/A,#N/A,FALSE,"INSTR"}</definedName>
    <definedName name="Hoja4_3" localSheetId="24" hidden="1">{#N/A,#N/A,FALSE,"Total_OC015";#N/A,#N/A,FALSE,"ADMIN";#N/A,#N/A,FALSE,"PROCES";#N/A,#N/A,FALSE,"mecan";#N/A,#N/A,FALSE,"civil";#N/A,#N/A,FALSE,"CAÑER";#N/A,#N/A,FALSE,"ELEC";#N/A,#N/A,FALSE,"INSTR"}</definedName>
    <definedName name="Hoja4_3" localSheetId="26" hidden="1">{#N/A,#N/A,FALSE,"Total_OC015";#N/A,#N/A,FALSE,"ADMIN";#N/A,#N/A,FALSE,"PROCES";#N/A,#N/A,FALSE,"mecan";#N/A,#N/A,FALSE,"civil";#N/A,#N/A,FALSE,"CAÑER";#N/A,#N/A,FALSE,"ELEC";#N/A,#N/A,FALSE,"INSTR"}</definedName>
    <definedName name="Hoja4_3" localSheetId="1" hidden="1">{#N/A,#N/A,FALSE,"Total_OC015";#N/A,#N/A,FALSE,"ADMIN";#N/A,#N/A,FALSE,"PROCES";#N/A,#N/A,FALSE,"mecan";#N/A,#N/A,FALSE,"civil";#N/A,#N/A,FALSE,"CAÑER";#N/A,#N/A,FALSE,"ELEC";#N/A,#N/A,FALSE,"INSTR"}</definedName>
    <definedName name="Hoja4_3" localSheetId="4" hidden="1">{#N/A,#N/A,FALSE,"Total_OC015";#N/A,#N/A,FALSE,"ADMIN";#N/A,#N/A,FALSE,"PROCES";#N/A,#N/A,FALSE,"mecan";#N/A,#N/A,FALSE,"civil";#N/A,#N/A,FALSE,"CAÑER";#N/A,#N/A,FALSE,"ELEC";#N/A,#N/A,FALSE,"INSTR"}</definedName>
    <definedName name="Hoja4_3" localSheetId="2" hidden="1">{#N/A,#N/A,FALSE,"Total_OC015";#N/A,#N/A,FALSE,"ADMIN";#N/A,#N/A,FALSE,"PROCES";#N/A,#N/A,FALSE,"mecan";#N/A,#N/A,FALSE,"civil";#N/A,#N/A,FALSE,"CAÑER";#N/A,#N/A,FALSE,"ELEC";#N/A,#N/A,FALSE,"INSTR"}</definedName>
    <definedName name="Hoja4_3" localSheetId="0" hidden="1">{#N/A,#N/A,FALSE,"Total_OC015";#N/A,#N/A,FALSE,"ADMIN";#N/A,#N/A,FALSE,"PROCES";#N/A,#N/A,FALSE,"mecan";#N/A,#N/A,FALSE,"civil";#N/A,#N/A,FALSE,"CAÑER";#N/A,#N/A,FALSE,"ELEC";#N/A,#N/A,FALSE,"INSTR"}</definedName>
    <definedName name="Hoja4_3" localSheetId="6" hidden="1">{#N/A,#N/A,FALSE,"Total_OC015";#N/A,#N/A,FALSE,"ADMIN";#N/A,#N/A,FALSE,"PROCES";#N/A,#N/A,FALSE,"mecan";#N/A,#N/A,FALSE,"civil";#N/A,#N/A,FALSE,"CAÑER";#N/A,#N/A,FALSE,"ELEC";#N/A,#N/A,FALSE,"INSTR"}</definedName>
    <definedName name="Hoja4_3" localSheetId="16" hidden="1">{#N/A,#N/A,FALSE,"Total_OC015";#N/A,#N/A,FALSE,"ADMIN";#N/A,#N/A,FALSE,"PROCES";#N/A,#N/A,FALSE,"mecan";#N/A,#N/A,FALSE,"civil";#N/A,#N/A,FALSE,"CAÑER";#N/A,#N/A,FALSE,"ELEC";#N/A,#N/A,FALSE,"INSTR"}</definedName>
    <definedName name="Hoja4_3" hidden="1">{#N/A,#N/A,FALSE,"Total_OC015";#N/A,#N/A,FALSE,"ADMIN";#N/A,#N/A,FALSE,"PROCES";#N/A,#N/A,FALSE,"mecan";#N/A,#N/A,FALSE,"civil";#N/A,#N/A,FALSE,"CAÑER";#N/A,#N/A,FALSE,"ELEC";#N/A,#N/A,FALSE,"INSTR"}</definedName>
    <definedName name="Hoja4_4" localSheetId="15" hidden="1">{#N/A,#N/A,FALSE,"Total_OC015";#N/A,#N/A,FALSE,"ADMIN";#N/A,#N/A,FALSE,"PROCES";#N/A,#N/A,FALSE,"mecan";#N/A,#N/A,FALSE,"civil";#N/A,#N/A,FALSE,"CAÑER";#N/A,#N/A,FALSE,"ELEC";#N/A,#N/A,FALSE,"INSTR"}</definedName>
    <definedName name="Hoja4_4" localSheetId="25" hidden="1">{#N/A,#N/A,FALSE,"Total_OC015";#N/A,#N/A,FALSE,"ADMIN";#N/A,#N/A,FALSE,"PROCES";#N/A,#N/A,FALSE,"mecan";#N/A,#N/A,FALSE,"civil";#N/A,#N/A,FALSE,"CAÑER";#N/A,#N/A,FALSE,"ELEC";#N/A,#N/A,FALSE,"INSTR"}</definedName>
    <definedName name="Hoja4_4" localSheetId="24" hidden="1">{#N/A,#N/A,FALSE,"Total_OC015";#N/A,#N/A,FALSE,"ADMIN";#N/A,#N/A,FALSE,"PROCES";#N/A,#N/A,FALSE,"mecan";#N/A,#N/A,FALSE,"civil";#N/A,#N/A,FALSE,"CAÑER";#N/A,#N/A,FALSE,"ELEC";#N/A,#N/A,FALSE,"INSTR"}</definedName>
    <definedName name="Hoja4_4" localSheetId="26" hidden="1">{#N/A,#N/A,FALSE,"Total_OC015";#N/A,#N/A,FALSE,"ADMIN";#N/A,#N/A,FALSE,"PROCES";#N/A,#N/A,FALSE,"mecan";#N/A,#N/A,FALSE,"civil";#N/A,#N/A,FALSE,"CAÑER";#N/A,#N/A,FALSE,"ELEC";#N/A,#N/A,FALSE,"INSTR"}</definedName>
    <definedName name="Hoja4_4" localSheetId="1" hidden="1">{#N/A,#N/A,FALSE,"Total_OC015";#N/A,#N/A,FALSE,"ADMIN";#N/A,#N/A,FALSE,"PROCES";#N/A,#N/A,FALSE,"mecan";#N/A,#N/A,FALSE,"civil";#N/A,#N/A,FALSE,"CAÑER";#N/A,#N/A,FALSE,"ELEC";#N/A,#N/A,FALSE,"INSTR"}</definedName>
    <definedName name="Hoja4_4" localSheetId="4" hidden="1">{#N/A,#N/A,FALSE,"Total_OC015";#N/A,#N/A,FALSE,"ADMIN";#N/A,#N/A,FALSE,"PROCES";#N/A,#N/A,FALSE,"mecan";#N/A,#N/A,FALSE,"civil";#N/A,#N/A,FALSE,"CAÑER";#N/A,#N/A,FALSE,"ELEC";#N/A,#N/A,FALSE,"INSTR"}</definedName>
    <definedName name="Hoja4_4" localSheetId="2" hidden="1">{#N/A,#N/A,FALSE,"Total_OC015";#N/A,#N/A,FALSE,"ADMIN";#N/A,#N/A,FALSE,"PROCES";#N/A,#N/A,FALSE,"mecan";#N/A,#N/A,FALSE,"civil";#N/A,#N/A,FALSE,"CAÑER";#N/A,#N/A,FALSE,"ELEC";#N/A,#N/A,FALSE,"INSTR"}</definedName>
    <definedName name="Hoja4_4" localSheetId="0" hidden="1">{#N/A,#N/A,FALSE,"Total_OC015";#N/A,#N/A,FALSE,"ADMIN";#N/A,#N/A,FALSE,"PROCES";#N/A,#N/A,FALSE,"mecan";#N/A,#N/A,FALSE,"civil";#N/A,#N/A,FALSE,"CAÑER";#N/A,#N/A,FALSE,"ELEC";#N/A,#N/A,FALSE,"INSTR"}</definedName>
    <definedName name="Hoja4_4" localSheetId="6" hidden="1">{#N/A,#N/A,FALSE,"Total_OC015";#N/A,#N/A,FALSE,"ADMIN";#N/A,#N/A,FALSE,"PROCES";#N/A,#N/A,FALSE,"mecan";#N/A,#N/A,FALSE,"civil";#N/A,#N/A,FALSE,"CAÑER";#N/A,#N/A,FALSE,"ELEC";#N/A,#N/A,FALSE,"INSTR"}</definedName>
    <definedName name="Hoja4_4" localSheetId="16" hidden="1">{#N/A,#N/A,FALSE,"Total_OC015";#N/A,#N/A,FALSE,"ADMIN";#N/A,#N/A,FALSE,"PROCES";#N/A,#N/A,FALSE,"mecan";#N/A,#N/A,FALSE,"civil";#N/A,#N/A,FALSE,"CAÑER";#N/A,#N/A,FALSE,"ELEC";#N/A,#N/A,FALSE,"INSTR"}</definedName>
    <definedName name="Hoja4_4" hidden="1">{#N/A,#N/A,FALSE,"Total_OC015";#N/A,#N/A,FALSE,"ADMIN";#N/A,#N/A,FALSE,"PROCES";#N/A,#N/A,FALSE,"mecan";#N/A,#N/A,FALSE,"civil";#N/A,#N/A,FALSE,"CAÑER";#N/A,#N/A,FALSE,"ELEC";#N/A,#N/A,FALSE,"INSTR"}</definedName>
    <definedName name="Hoja4_5" localSheetId="15" hidden="1">{#N/A,#N/A,FALSE,"Total_OC015";#N/A,#N/A,FALSE,"ADMIN";#N/A,#N/A,FALSE,"PROCES";#N/A,#N/A,FALSE,"mecan";#N/A,#N/A,FALSE,"civil";#N/A,#N/A,FALSE,"CAÑER";#N/A,#N/A,FALSE,"ELEC";#N/A,#N/A,FALSE,"INSTR"}</definedName>
    <definedName name="Hoja4_5" localSheetId="25" hidden="1">{#N/A,#N/A,FALSE,"Total_OC015";#N/A,#N/A,FALSE,"ADMIN";#N/A,#N/A,FALSE,"PROCES";#N/A,#N/A,FALSE,"mecan";#N/A,#N/A,FALSE,"civil";#N/A,#N/A,FALSE,"CAÑER";#N/A,#N/A,FALSE,"ELEC";#N/A,#N/A,FALSE,"INSTR"}</definedName>
    <definedName name="Hoja4_5" localSheetId="24" hidden="1">{#N/A,#N/A,FALSE,"Total_OC015";#N/A,#N/A,FALSE,"ADMIN";#N/A,#N/A,FALSE,"PROCES";#N/A,#N/A,FALSE,"mecan";#N/A,#N/A,FALSE,"civil";#N/A,#N/A,FALSE,"CAÑER";#N/A,#N/A,FALSE,"ELEC";#N/A,#N/A,FALSE,"INSTR"}</definedName>
    <definedName name="Hoja4_5" localSheetId="26" hidden="1">{#N/A,#N/A,FALSE,"Total_OC015";#N/A,#N/A,FALSE,"ADMIN";#N/A,#N/A,FALSE,"PROCES";#N/A,#N/A,FALSE,"mecan";#N/A,#N/A,FALSE,"civil";#N/A,#N/A,FALSE,"CAÑER";#N/A,#N/A,FALSE,"ELEC";#N/A,#N/A,FALSE,"INSTR"}</definedName>
    <definedName name="Hoja4_5" localSheetId="1" hidden="1">{#N/A,#N/A,FALSE,"Total_OC015";#N/A,#N/A,FALSE,"ADMIN";#N/A,#N/A,FALSE,"PROCES";#N/A,#N/A,FALSE,"mecan";#N/A,#N/A,FALSE,"civil";#N/A,#N/A,FALSE,"CAÑER";#N/A,#N/A,FALSE,"ELEC";#N/A,#N/A,FALSE,"INSTR"}</definedName>
    <definedName name="Hoja4_5" localSheetId="4" hidden="1">{#N/A,#N/A,FALSE,"Total_OC015";#N/A,#N/A,FALSE,"ADMIN";#N/A,#N/A,FALSE,"PROCES";#N/A,#N/A,FALSE,"mecan";#N/A,#N/A,FALSE,"civil";#N/A,#N/A,FALSE,"CAÑER";#N/A,#N/A,FALSE,"ELEC";#N/A,#N/A,FALSE,"INSTR"}</definedName>
    <definedName name="Hoja4_5" localSheetId="2" hidden="1">{#N/A,#N/A,FALSE,"Total_OC015";#N/A,#N/A,FALSE,"ADMIN";#N/A,#N/A,FALSE,"PROCES";#N/A,#N/A,FALSE,"mecan";#N/A,#N/A,FALSE,"civil";#N/A,#N/A,FALSE,"CAÑER";#N/A,#N/A,FALSE,"ELEC";#N/A,#N/A,FALSE,"INSTR"}</definedName>
    <definedName name="Hoja4_5" localSheetId="0" hidden="1">{#N/A,#N/A,FALSE,"Total_OC015";#N/A,#N/A,FALSE,"ADMIN";#N/A,#N/A,FALSE,"PROCES";#N/A,#N/A,FALSE,"mecan";#N/A,#N/A,FALSE,"civil";#N/A,#N/A,FALSE,"CAÑER";#N/A,#N/A,FALSE,"ELEC";#N/A,#N/A,FALSE,"INSTR"}</definedName>
    <definedName name="Hoja4_5" localSheetId="6" hidden="1">{#N/A,#N/A,FALSE,"Total_OC015";#N/A,#N/A,FALSE,"ADMIN";#N/A,#N/A,FALSE,"PROCES";#N/A,#N/A,FALSE,"mecan";#N/A,#N/A,FALSE,"civil";#N/A,#N/A,FALSE,"CAÑER";#N/A,#N/A,FALSE,"ELEC";#N/A,#N/A,FALSE,"INSTR"}</definedName>
    <definedName name="Hoja4_5" localSheetId="16" hidden="1">{#N/A,#N/A,FALSE,"Total_OC015";#N/A,#N/A,FALSE,"ADMIN";#N/A,#N/A,FALSE,"PROCES";#N/A,#N/A,FALSE,"mecan";#N/A,#N/A,FALSE,"civil";#N/A,#N/A,FALSE,"CAÑER";#N/A,#N/A,FALSE,"ELEC";#N/A,#N/A,FALSE,"INSTR"}</definedName>
    <definedName name="Hoja4_5" hidden="1">{#N/A,#N/A,FALSE,"Total_OC015";#N/A,#N/A,FALSE,"ADMIN";#N/A,#N/A,FALSE,"PROCES";#N/A,#N/A,FALSE,"mecan";#N/A,#N/A,FALSE,"civil";#N/A,#N/A,FALSE,"CAÑER";#N/A,#N/A,FALSE,"ELEC";#N/A,#N/A,FALSE,"INSTR"}</definedName>
    <definedName name="Hoja5" localSheetId="15" hidden="1">{#N/A,#N/A,TRUE,"Est. de Fact.";#N/A,#N/A,TRUE,"Capitulo 19";#N/A,#N/A,TRUE,"Proyecto P855"}</definedName>
    <definedName name="Hoja5" localSheetId="25" hidden="1">{#N/A,#N/A,TRUE,"Est. de Fact.";#N/A,#N/A,TRUE,"Capitulo 19";#N/A,#N/A,TRUE,"Proyecto P855"}</definedName>
    <definedName name="Hoja5" localSheetId="24" hidden="1">{#N/A,#N/A,TRUE,"Est. de Fact.";#N/A,#N/A,TRUE,"Capitulo 19";#N/A,#N/A,TRUE,"Proyecto P855"}</definedName>
    <definedName name="Hoja5" localSheetId="26" hidden="1">{#N/A,#N/A,TRUE,"Est. de Fact.";#N/A,#N/A,TRUE,"Capitulo 19";#N/A,#N/A,TRUE,"Proyecto P855"}</definedName>
    <definedName name="Hoja5" localSheetId="1" hidden="1">{#N/A,#N/A,TRUE,"Est. de Fact.";#N/A,#N/A,TRUE,"Capitulo 19";#N/A,#N/A,TRUE,"Proyecto P855"}</definedName>
    <definedName name="Hoja5" localSheetId="4" hidden="1">{#N/A,#N/A,TRUE,"Est. de Fact.";#N/A,#N/A,TRUE,"Capitulo 19";#N/A,#N/A,TRUE,"Proyecto P855"}</definedName>
    <definedName name="Hoja5" localSheetId="2" hidden="1">{#N/A,#N/A,TRUE,"Est. de Fact.";#N/A,#N/A,TRUE,"Capitulo 19";#N/A,#N/A,TRUE,"Proyecto P855"}</definedName>
    <definedName name="Hoja5" localSheetId="0" hidden="1">{#N/A,#N/A,TRUE,"Est. de Fact.";#N/A,#N/A,TRUE,"Capitulo 19";#N/A,#N/A,TRUE,"Proyecto P855"}</definedName>
    <definedName name="Hoja5" localSheetId="6" hidden="1">{#N/A,#N/A,TRUE,"Est. de Fact.";#N/A,#N/A,TRUE,"Capitulo 19";#N/A,#N/A,TRUE,"Proyecto P855"}</definedName>
    <definedName name="Hoja5" localSheetId="16" hidden="1">{#N/A,#N/A,TRUE,"Est. de Fact.";#N/A,#N/A,TRUE,"Capitulo 19";#N/A,#N/A,TRUE,"Proyecto P855"}</definedName>
    <definedName name="Hoja5" hidden="1">{#N/A,#N/A,TRUE,"Est. de Fact.";#N/A,#N/A,TRUE,"Capitulo 19";#N/A,#N/A,TRUE,"Proyecto P855"}</definedName>
    <definedName name="Hoja5_1" localSheetId="15" hidden="1">{#N/A,#N/A,TRUE,"Est. de Fact.";#N/A,#N/A,TRUE,"Capitulo 19";#N/A,#N/A,TRUE,"Proyecto P855"}</definedName>
    <definedName name="Hoja5_1" localSheetId="25" hidden="1">{#N/A,#N/A,TRUE,"Est. de Fact.";#N/A,#N/A,TRUE,"Capitulo 19";#N/A,#N/A,TRUE,"Proyecto P855"}</definedName>
    <definedName name="Hoja5_1" localSheetId="24" hidden="1">{#N/A,#N/A,TRUE,"Est. de Fact.";#N/A,#N/A,TRUE,"Capitulo 19";#N/A,#N/A,TRUE,"Proyecto P855"}</definedName>
    <definedName name="Hoja5_1" localSheetId="26" hidden="1">{#N/A,#N/A,TRUE,"Est. de Fact.";#N/A,#N/A,TRUE,"Capitulo 19";#N/A,#N/A,TRUE,"Proyecto P855"}</definedName>
    <definedName name="Hoja5_1" localSheetId="1" hidden="1">{#N/A,#N/A,TRUE,"Est. de Fact.";#N/A,#N/A,TRUE,"Capitulo 19";#N/A,#N/A,TRUE,"Proyecto P855"}</definedName>
    <definedName name="Hoja5_1" localSheetId="4" hidden="1">{#N/A,#N/A,TRUE,"Est. de Fact.";#N/A,#N/A,TRUE,"Capitulo 19";#N/A,#N/A,TRUE,"Proyecto P855"}</definedName>
    <definedName name="Hoja5_1" localSheetId="2" hidden="1">{#N/A,#N/A,TRUE,"Est. de Fact.";#N/A,#N/A,TRUE,"Capitulo 19";#N/A,#N/A,TRUE,"Proyecto P855"}</definedName>
    <definedName name="Hoja5_1" localSheetId="0" hidden="1">{#N/A,#N/A,TRUE,"Est. de Fact.";#N/A,#N/A,TRUE,"Capitulo 19";#N/A,#N/A,TRUE,"Proyecto P855"}</definedName>
    <definedName name="Hoja5_1" localSheetId="6" hidden="1">{#N/A,#N/A,TRUE,"Est. de Fact.";#N/A,#N/A,TRUE,"Capitulo 19";#N/A,#N/A,TRUE,"Proyecto P855"}</definedName>
    <definedName name="Hoja5_1" localSheetId="16" hidden="1">{#N/A,#N/A,TRUE,"Est. de Fact.";#N/A,#N/A,TRUE,"Capitulo 19";#N/A,#N/A,TRUE,"Proyecto P855"}</definedName>
    <definedName name="Hoja5_1" hidden="1">{#N/A,#N/A,TRUE,"Est. de Fact.";#N/A,#N/A,TRUE,"Capitulo 19";#N/A,#N/A,TRUE,"Proyecto P855"}</definedName>
    <definedName name="Hoja5_2" localSheetId="15" hidden="1">{#N/A,#N/A,TRUE,"Est. de Fact.";#N/A,#N/A,TRUE,"Capitulo 19";#N/A,#N/A,TRUE,"Proyecto P855"}</definedName>
    <definedName name="Hoja5_2" localSheetId="25" hidden="1">{#N/A,#N/A,TRUE,"Est. de Fact.";#N/A,#N/A,TRUE,"Capitulo 19";#N/A,#N/A,TRUE,"Proyecto P855"}</definedName>
    <definedName name="Hoja5_2" localSheetId="24" hidden="1">{#N/A,#N/A,TRUE,"Est. de Fact.";#N/A,#N/A,TRUE,"Capitulo 19";#N/A,#N/A,TRUE,"Proyecto P855"}</definedName>
    <definedName name="Hoja5_2" localSheetId="26" hidden="1">{#N/A,#N/A,TRUE,"Est. de Fact.";#N/A,#N/A,TRUE,"Capitulo 19";#N/A,#N/A,TRUE,"Proyecto P855"}</definedName>
    <definedName name="Hoja5_2" localSheetId="1" hidden="1">{#N/A,#N/A,TRUE,"Est. de Fact.";#N/A,#N/A,TRUE,"Capitulo 19";#N/A,#N/A,TRUE,"Proyecto P855"}</definedName>
    <definedName name="Hoja5_2" localSheetId="4" hidden="1">{#N/A,#N/A,TRUE,"Est. de Fact.";#N/A,#N/A,TRUE,"Capitulo 19";#N/A,#N/A,TRUE,"Proyecto P855"}</definedName>
    <definedName name="Hoja5_2" localSheetId="2" hidden="1">{#N/A,#N/A,TRUE,"Est. de Fact.";#N/A,#N/A,TRUE,"Capitulo 19";#N/A,#N/A,TRUE,"Proyecto P855"}</definedName>
    <definedName name="Hoja5_2" localSheetId="0" hidden="1">{#N/A,#N/A,TRUE,"Est. de Fact.";#N/A,#N/A,TRUE,"Capitulo 19";#N/A,#N/A,TRUE,"Proyecto P855"}</definedName>
    <definedName name="Hoja5_2" localSheetId="6" hidden="1">{#N/A,#N/A,TRUE,"Est. de Fact.";#N/A,#N/A,TRUE,"Capitulo 19";#N/A,#N/A,TRUE,"Proyecto P855"}</definedName>
    <definedName name="Hoja5_2" localSheetId="16" hidden="1">{#N/A,#N/A,TRUE,"Est. de Fact.";#N/A,#N/A,TRUE,"Capitulo 19";#N/A,#N/A,TRUE,"Proyecto P855"}</definedName>
    <definedName name="Hoja5_2" hidden="1">{#N/A,#N/A,TRUE,"Est. de Fact.";#N/A,#N/A,TRUE,"Capitulo 19";#N/A,#N/A,TRUE,"Proyecto P855"}</definedName>
    <definedName name="Hoja5_3" localSheetId="15" hidden="1">{#N/A,#N/A,TRUE,"Est. de Fact.";#N/A,#N/A,TRUE,"Capitulo 19";#N/A,#N/A,TRUE,"Proyecto P855"}</definedName>
    <definedName name="Hoja5_3" localSheetId="25" hidden="1">{#N/A,#N/A,TRUE,"Est. de Fact.";#N/A,#N/A,TRUE,"Capitulo 19";#N/A,#N/A,TRUE,"Proyecto P855"}</definedName>
    <definedName name="Hoja5_3" localSheetId="24" hidden="1">{#N/A,#N/A,TRUE,"Est. de Fact.";#N/A,#N/A,TRUE,"Capitulo 19";#N/A,#N/A,TRUE,"Proyecto P855"}</definedName>
    <definedName name="Hoja5_3" localSheetId="26" hidden="1">{#N/A,#N/A,TRUE,"Est. de Fact.";#N/A,#N/A,TRUE,"Capitulo 19";#N/A,#N/A,TRUE,"Proyecto P855"}</definedName>
    <definedName name="Hoja5_3" localSheetId="1" hidden="1">{#N/A,#N/A,TRUE,"Est. de Fact.";#N/A,#N/A,TRUE,"Capitulo 19";#N/A,#N/A,TRUE,"Proyecto P855"}</definedName>
    <definedName name="Hoja5_3" localSheetId="4" hidden="1">{#N/A,#N/A,TRUE,"Est. de Fact.";#N/A,#N/A,TRUE,"Capitulo 19";#N/A,#N/A,TRUE,"Proyecto P855"}</definedName>
    <definedName name="Hoja5_3" localSheetId="2" hidden="1">{#N/A,#N/A,TRUE,"Est. de Fact.";#N/A,#N/A,TRUE,"Capitulo 19";#N/A,#N/A,TRUE,"Proyecto P855"}</definedName>
    <definedName name="Hoja5_3" localSheetId="0" hidden="1">{#N/A,#N/A,TRUE,"Est. de Fact.";#N/A,#N/A,TRUE,"Capitulo 19";#N/A,#N/A,TRUE,"Proyecto P855"}</definedName>
    <definedName name="Hoja5_3" localSheetId="6" hidden="1">{#N/A,#N/A,TRUE,"Est. de Fact.";#N/A,#N/A,TRUE,"Capitulo 19";#N/A,#N/A,TRUE,"Proyecto P855"}</definedName>
    <definedName name="Hoja5_3" localSheetId="16" hidden="1">{#N/A,#N/A,TRUE,"Est. de Fact.";#N/A,#N/A,TRUE,"Capitulo 19";#N/A,#N/A,TRUE,"Proyecto P855"}</definedName>
    <definedName name="Hoja5_3" hidden="1">{#N/A,#N/A,TRUE,"Est. de Fact.";#N/A,#N/A,TRUE,"Capitulo 19";#N/A,#N/A,TRUE,"Proyecto P855"}</definedName>
    <definedName name="Hoja5_4" localSheetId="15" hidden="1">{#N/A,#N/A,TRUE,"Est. de Fact.";#N/A,#N/A,TRUE,"Capitulo 19";#N/A,#N/A,TRUE,"Proyecto P855"}</definedName>
    <definedName name="Hoja5_4" localSheetId="25" hidden="1">{#N/A,#N/A,TRUE,"Est. de Fact.";#N/A,#N/A,TRUE,"Capitulo 19";#N/A,#N/A,TRUE,"Proyecto P855"}</definedName>
    <definedName name="Hoja5_4" localSheetId="24" hidden="1">{#N/A,#N/A,TRUE,"Est. de Fact.";#N/A,#N/A,TRUE,"Capitulo 19";#N/A,#N/A,TRUE,"Proyecto P855"}</definedName>
    <definedName name="Hoja5_4" localSheetId="26" hidden="1">{#N/A,#N/A,TRUE,"Est. de Fact.";#N/A,#N/A,TRUE,"Capitulo 19";#N/A,#N/A,TRUE,"Proyecto P855"}</definedName>
    <definedName name="Hoja5_4" localSheetId="1" hidden="1">{#N/A,#N/A,TRUE,"Est. de Fact.";#N/A,#N/A,TRUE,"Capitulo 19";#N/A,#N/A,TRUE,"Proyecto P855"}</definedName>
    <definedName name="Hoja5_4" localSheetId="4" hidden="1">{#N/A,#N/A,TRUE,"Est. de Fact.";#N/A,#N/A,TRUE,"Capitulo 19";#N/A,#N/A,TRUE,"Proyecto P855"}</definedName>
    <definedName name="Hoja5_4" localSheetId="2" hidden="1">{#N/A,#N/A,TRUE,"Est. de Fact.";#N/A,#N/A,TRUE,"Capitulo 19";#N/A,#N/A,TRUE,"Proyecto P855"}</definedName>
    <definedName name="Hoja5_4" localSheetId="0" hidden="1">{#N/A,#N/A,TRUE,"Est. de Fact.";#N/A,#N/A,TRUE,"Capitulo 19";#N/A,#N/A,TRUE,"Proyecto P855"}</definedName>
    <definedName name="Hoja5_4" localSheetId="6" hidden="1">{#N/A,#N/A,TRUE,"Est. de Fact.";#N/A,#N/A,TRUE,"Capitulo 19";#N/A,#N/A,TRUE,"Proyecto P855"}</definedName>
    <definedName name="Hoja5_4" localSheetId="16" hidden="1">{#N/A,#N/A,TRUE,"Est. de Fact.";#N/A,#N/A,TRUE,"Capitulo 19";#N/A,#N/A,TRUE,"Proyecto P855"}</definedName>
    <definedName name="Hoja5_4" hidden="1">{#N/A,#N/A,TRUE,"Est. de Fact.";#N/A,#N/A,TRUE,"Capitulo 19";#N/A,#N/A,TRUE,"Proyecto P855"}</definedName>
    <definedName name="Hoja5_5" localSheetId="15" hidden="1">{#N/A,#N/A,TRUE,"Est. de Fact.";#N/A,#N/A,TRUE,"Capitulo 19";#N/A,#N/A,TRUE,"Proyecto P855"}</definedName>
    <definedName name="Hoja5_5" localSheetId="25" hidden="1">{#N/A,#N/A,TRUE,"Est. de Fact.";#N/A,#N/A,TRUE,"Capitulo 19";#N/A,#N/A,TRUE,"Proyecto P855"}</definedName>
    <definedName name="Hoja5_5" localSheetId="24" hidden="1">{#N/A,#N/A,TRUE,"Est. de Fact.";#N/A,#N/A,TRUE,"Capitulo 19";#N/A,#N/A,TRUE,"Proyecto P855"}</definedName>
    <definedName name="Hoja5_5" localSheetId="26" hidden="1">{#N/A,#N/A,TRUE,"Est. de Fact.";#N/A,#N/A,TRUE,"Capitulo 19";#N/A,#N/A,TRUE,"Proyecto P855"}</definedName>
    <definedName name="Hoja5_5" localSheetId="1" hidden="1">{#N/A,#N/A,TRUE,"Est. de Fact.";#N/A,#N/A,TRUE,"Capitulo 19";#N/A,#N/A,TRUE,"Proyecto P855"}</definedName>
    <definedName name="Hoja5_5" localSheetId="4" hidden="1">{#N/A,#N/A,TRUE,"Est. de Fact.";#N/A,#N/A,TRUE,"Capitulo 19";#N/A,#N/A,TRUE,"Proyecto P855"}</definedName>
    <definedName name="Hoja5_5" localSheetId="2" hidden="1">{#N/A,#N/A,TRUE,"Est. de Fact.";#N/A,#N/A,TRUE,"Capitulo 19";#N/A,#N/A,TRUE,"Proyecto P855"}</definedName>
    <definedName name="Hoja5_5" localSheetId="0" hidden="1">{#N/A,#N/A,TRUE,"Est. de Fact.";#N/A,#N/A,TRUE,"Capitulo 19";#N/A,#N/A,TRUE,"Proyecto P855"}</definedName>
    <definedName name="Hoja5_5" localSheetId="6" hidden="1">{#N/A,#N/A,TRUE,"Est. de Fact.";#N/A,#N/A,TRUE,"Capitulo 19";#N/A,#N/A,TRUE,"Proyecto P855"}</definedName>
    <definedName name="Hoja5_5" localSheetId="16" hidden="1">{#N/A,#N/A,TRUE,"Est. de Fact.";#N/A,#N/A,TRUE,"Capitulo 19";#N/A,#N/A,TRUE,"Proyecto P855"}</definedName>
    <definedName name="Hoja5_5" hidden="1">{#N/A,#N/A,TRUE,"Est. de Fact.";#N/A,#N/A,TRUE,"Capitulo 19";#N/A,#N/A,TRUE,"Proyecto P855"}</definedName>
    <definedName name="Hoja6" localSheetId="15" hidden="1">{#N/A,#N/A,TRUE,"Est. de Fact.";#N/A,#N/A,TRUE,"Capitulo 19";#N/A,#N/A,TRUE,"Proyecto P855"}</definedName>
    <definedName name="Hoja6" localSheetId="25" hidden="1">{#N/A,#N/A,TRUE,"Est. de Fact.";#N/A,#N/A,TRUE,"Capitulo 19";#N/A,#N/A,TRUE,"Proyecto P855"}</definedName>
    <definedName name="Hoja6" localSheetId="24" hidden="1">{#N/A,#N/A,TRUE,"Est. de Fact.";#N/A,#N/A,TRUE,"Capitulo 19";#N/A,#N/A,TRUE,"Proyecto P855"}</definedName>
    <definedName name="Hoja6" localSheetId="26" hidden="1">{#N/A,#N/A,TRUE,"Est. de Fact.";#N/A,#N/A,TRUE,"Capitulo 19";#N/A,#N/A,TRUE,"Proyecto P855"}</definedName>
    <definedName name="Hoja6" localSheetId="1" hidden="1">{#N/A,#N/A,TRUE,"Est. de Fact.";#N/A,#N/A,TRUE,"Capitulo 19";#N/A,#N/A,TRUE,"Proyecto P855"}</definedName>
    <definedName name="Hoja6" localSheetId="4" hidden="1">{#N/A,#N/A,TRUE,"Est. de Fact.";#N/A,#N/A,TRUE,"Capitulo 19";#N/A,#N/A,TRUE,"Proyecto P855"}</definedName>
    <definedName name="Hoja6" localSheetId="2" hidden="1">{#N/A,#N/A,TRUE,"Est. de Fact.";#N/A,#N/A,TRUE,"Capitulo 19";#N/A,#N/A,TRUE,"Proyecto P855"}</definedName>
    <definedName name="Hoja6" localSheetId="0" hidden="1">{#N/A,#N/A,TRUE,"Est. de Fact.";#N/A,#N/A,TRUE,"Capitulo 19";#N/A,#N/A,TRUE,"Proyecto P855"}</definedName>
    <definedName name="Hoja6" localSheetId="6" hidden="1">{#N/A,#N/A,TRUE,"Est. de Fact.";#N/A,#N/A,TRUE,"Capitulo 19";#N/A,#N/A,TRUE,"Proyecto P855"}</definedName>
    <definedName name="Hoja6" localSheetId="16" hidden="1">{#N/A,#N/A,TRUE,"Est. de Fact.";#N/A,#N/A,TRUE,"Capitulo 19";#N/A,#N/A,TRUE,"Proyecto P855"}</definedName>
    <definedName name="Hoja6" hidden="1">{#N/A,#N/A,TRUE,"Est. de Fact.";#N/A,#N/A,TRUE,"Capitulo 19";#N/A,#N/A,TRUE,"Proyecto P855"}</definedName>
    <definedName name="Hoja6_1" localSheetId="15" hidden="1">{#N/A,#N/A,TRUE,"Est. de Fact.";#N/A,#N/A,TRUE,"Capitulo 19";#N/A,#N/A,TRUE,"Proyecto P855"}</definedName>
    <definedName name="Hoja6_1" localSheetId="25" hidden="1">{#N/A,#N/A,TRUE,"Est. de Fact.";#N/A,#N/A,TRUE,"Capitulo 19";#N/A,#N/A,TRUE,"Proyecto P855"}</definedName>
    <definedName name="Hoja6_1" localSheetId="24" hidden="1">{#N/A,#N/A,TRUE,"Est. de Fact.";#N/A,#N/A,TRUE,"Capitulo 19";#N/A,#N/A,TRUE,"Proyecto P855"}</definedName>
    <definedName name="Hoja6_1" localSheetId="26" hidden="1">{#N/A,#N/A,TRUE,"Est. de Fact.";#N/A,#N/A,TRUE,"Capitulo 19";#N/A,#N/A,TRUE,"Proyecto P855"}</definedName>
    <definedName name="Hoja6_1" localSheetId="1" hidden="1">{#N/A,#N/A,TRUE,"Est. de Fact.";#N/A,#N/A,TRUE,"Capitulo 19";#N/A,#N/A,TRUE,"Proyecto P855"}</definedName>
    <definedName name="Hoja6_1" localSheetId="4" hidden="1">{#N/A,#N/A,TRUE,"Est. de Fact.";#N/A,#N/A,TRUE,"Capitulo 19";#N/A,#N/A,TRUE,"Proyecto P855"}</definedName>
    <definedName name="Hoja6_1" localSheetId="2" hidden="1">{#N/A,#N/A,TRUE,"Est. de Fact.";#N/A,#N/A,TRUE,"Capitulo 19";#N/A,#N/A,TRUE,"Proyecto P855"}</definedName>
    <definedName name="Hoja6_1" localSheetId="0" hidden="1">{#N/A,#N/A,TRUE,"Est. de Fact.";#N/A,#N/A,TRUE,"Capitulo 19";#N/A,#N/A,TRUE,"Proyecto P855"}</definedName>
    <definedName name="Hoja6_1" localSheetId="6" hidden="1">{#N/A,#N/A,TRUE,"Est. de Fact.";#N/A,#N/A,TRUE,"Capitulo 19";#N/A,#N/A,TRUE,"Proyecto P855"}</definedName>
    <definedName name="Hoja6_1" localSheetId="16" hidden="1">{#N/A,#N/A,TRUE,"Est. de Fact.";#N/A,#N/A,TRUE,"Capitulo 19";#N/A,#N/A,TRUE,"Proyecto P855"}</definedName>
    <definedName name="Hoja6_1" hidden="1">{#N/A,#N/A,TRUE,"Est. de Fact.";#N/A,#N/A,TRUE,"Capitulo 19";#N/A,#N/A,TRUE,"Proyecto P855"}</definedName>
    <definedName name="Hoja6_2" localSheetId="15" hidden="1">{#N/A,#N/A,TRUE,"Est. de Fact.";#N/A,#N/A,TRUE,"Capitulo 19";#N/A,#N/A,TRUE,"Proyecto P855"}</definedName>
    <definedName name="Hoja6_2" localSheetId="25" hidden="1">{#N/A,#N/A,TRUE,"Est. de Fact.";#N/A,#N/A,TRUE,"Capitulo 19";#N/A,#N/A,TRUE,"Proyecto P855"}</definedName>
    <definedName name="Hoja6_2" localSheetId="24" hidden="1">{#N/A,#N/A,TRUE,"Est. de Fact.";#N/A,#N/A,TRUE,"Capitulo 19";#N/A,#N/A,TRUE,"Proyecto P855"}</definedName>
    <definedName name="Hoja6_2" localSheetId="26" hidden="1">{#N/A,#N/A,TRUE,"Est. de Fact.";#N/A,#N/A,TRUE,"Capitulo 19";#N/A,#N/A,TRUE,"Proyecto P855"}</definedName>
    <definedName name="Hoja6_2" localSheetId="1" hidden="1">{#N/A,#N/A,TRUE,"Est. de Fact.";#N/A,#N/A,TRUE,"Capitulo 19";#N/A,#N/A,TRUE,"Proyecto P855"}</definedName>
    <definedName name="Hoja6_2" localSheetId="4" hidden="1">{#N/A,#N/A,TRUE,"Est. de Fact.";#N/A,#N/A,TRUE,"Capitulo 19";#N/A,#N/A,TRUE,"Proyecto P855"}</definedName>
    <definedName name="Hoja6_2" localSheetId="2" hidden="1">{#N/A,#N/A,TRUE,"Est. de Fact.";#N/A,#N/A,TRUE,"Capitulo 19";#N/A,#N/A,TRUE,"Proyecto P855"}</definedName>
    <definedName name="Hoja6_2" localSheetId="0" hidden="1">{#N/A,#N/A,TRUE,"Est. de Fact.";#N/A,#N/A,TRUE,"Capitulo 19";#N/A,#N/A,TRUE,"Proyecto P855"}</definedName>
    <definedName name="Hoja6_2" localSheetId="6" hidden="1">{#N/A,#N/A,TRUE,"Est. de Fact.";#N/A,#N/A,TRUE,"Capitulo 19";#N/A,#N/A,TRUE,"Proyecto P855"}</definedName>
    <definedName name="Hoja6_2" localSheetId="16" hidden="1">{#N/A,#N/A,TRUE,"Est. de Fact.";#N/A,#N/A,TRUE,"Capitulo 19";#N/A,#N/A,TRUE,"Proyecto P855"}</definedName>
    <definedName name="Hoja6_2" hidden="1">{#N/A,#N/A,TRUE,"Est. de Fact.";#N/A,#N/A,TRUE,"Capitulo 19";#N/A,#N/A,TRUE,"Proyecto P855"}</definedName>
    <definedName name="Hoja6_3" localSheetId="15" hidden="1">{#N/A,#N/A,TRUE,"Est. de Fact.";#N/A,#N/A,TRUE,"Capitulo 19";#N/A,#N/A,TRUE,"Proyecto P855"}</definedName>
    <definedName name="Hoja6_3" localSheetId="25" hidden="1">{#N/A,#N/A,TRUE,"Est. de Fact.";#N/A,#N/A,TRUE,"Capitulo 19";#N/A,#N/A,TRUE,"Proyecto P855"}</definedName>
    <definedName name="Hoja6_3" localSheetId="24" hidden="1">{#N/A,#N/A,TRUE,"Est. de Fact.";#N/A,#N/A,TRUE,"Capitulo 19";#N/A,#N/A,TRUE,"Proyecto P855"}</definedName>
    <definedName name="Hoja6_3" localSheetId="26" hidden="1">{#N/A,#N/A,TRUE,"Est. de Fact.";#N/A,#N/A,TRUE,"Capitulo 19";#N/A,#N/A,TRUE,"Proyecto P855"}</definedName>
    <definedName name="Hoja6_3" localSheetId="1" hidden="1">{#N/A,#N/A,TRUE,"Est. de Fact.";#N/A,#N/A,TRUE,"Capitulo 19";#N/A,#N/A,TRUE,"Proyecto P855"}</definedName>
    <definedName name="Hoja6_3" localSheetId="4" hidden="1">{#N/A,#N/A,TRUE,"Est. de Fact.";#N/A,#N/A,TRUE,"Capitulo 19";#N/A,#N/A,TRUE,"Proyecto P855"}</definedName>
    <definedName name="Hoja6_3" localSheetId="2" hidden="1">{#N/A,#N/A,TRUE,"Est. de Fact.";#N/A,#N/A,TRUE,"Capitulo 19";#N/A,#N/A,TRUE,"Proyecto P855"}</definedName>
    <definedName name="Hoja6_3" localSheetId="0" hidden="1">{#N/A,#N/A,TRUE,"Est. de Fact.";#N/A,#N/A,TRUE,"Capitulo 19";#N/A,#N/A,TRUE,"Proyecto P855"}</definedName>
    <definedName name="Hoja6_3" localSheetId="6" hidden="1">{#N/A,#N/A,TRUE,"Est. de Fact.";#N/A,#N/A,TRUE,"Capitulo 19";#N/A,#N/A,TRUE,"Proyecto P855"}</definedName>
    <definedName name="Hoja6_3" localSheetId="16" hidden="1">{#N/A,#N/A,TRUE,"Est. de Fact.";#N/A,#N/A,TRUE,"Capitulo 19";#N/A,#N/A,TRUE,"Proyecto P855"}</definedName>
    <definedName name="Hoja6_3" hidden="1">{#N/A,#N/A,TRUE,"Est. de Fact.";#N/A,#N/A,TRUE,"Capitulo 19";#N/A,#N/A,TRUE,"Proyecto P855"}</definedName>
    <definedName name="Hoja6_4" localSheetId="15" hidden="1">{#N/A,#N/A,TRUE,"Est. de Fact.";#N/A,#N/A,TRUE,"Capitulo 19";#N/A,#N/A,TRUE,"Proyecto P855"}</definedName>
    <definedName name="Hoja6_4" localSheetId="25" hidden="1">{#N/A,#N/A,TRUE,"Est. de Fact.";#N/A,#N/A,TRUE,"Capitulo 19";#N/A,#N/A,TRUE,"Proyecto P855"}</definedName>
    <definedName name="Hoja6_4" localSheetId="24" hidden="1">{#N/A,#N/A,TRUE,"Est. de Fact.";#N/A,#N/A,TRUE,"Capitulo 19";#N/A,#N/A,TRUE,"Proyecto P855"}</definedName>
    <definedName name="Hoja6_4" localSheetId="26" hidden="1">{#N/A,#N/A,TRUE,"Est. de Fact.";#N/A,#N/A,TRUE,"Capitulo 19";#N/A,#N/A,TRUE,"Proyecto P855"}</definedName>
    <definedName name="Hoja6_4" localSheetId="1" hidden="1">{#N/A,#N/A,TRUE,"Est. de Fact.";#N/A,#N/A,TRUE,"Capitulo 19";#N/A,#N/A,TRUE,"Proyecto P855"}</definedName>
    <definedName name="Hoja6_4" localSheetId="4" hidden="1">{#N/A,#N/A,TRUE,"Est. de Fact.";#N/A,#N/A,TRUE,"Capitulo 19";#N/A,#N/A,TRUE,"Proyecto P855"}</definedName>
    <definedName name="Hoja6_4" localSheetId="2" hidden="1">{#N/A,#N/A,TRUE,"Est. de Fact.";#N/A,#N/A,TRUE,"Capitulo 19";#N/A,#N/A,TRUE,"Proyecto P855"}</definedName>
    <definedName name="Hoja6_4" localSheetId="0" hidden="1">{#N/A,#N/A,TRUE,"Est. de Fact.";#N/A,#N/A,TRUE,"Capitulo 19";#N/A,#N/A,TRUE,"Proyecto P855"}</definedName>
    <definedName name="Hoja6_4" localSheetId="6" hidden="1">{#N/A,#N/A,TRUE,"Est. de Fact.";#N/A,#N/A,TRUE,"Capitulo 19";#N/A,#N/A,TRUE,"Proyecto P855"}</definedName>
    <definedName name="Hoja6_4" localSheetId="16" hidden="1">{#N/A,#N/A,TRUE,"Est. de Fact.";#N/A,#N/A,TRUE,"Capitulo 19";#N/A,#N/A,TRUE,"Proyecto P855"}</definedName>
    <definedName name="Hoja6_4" hidden="1">{#N/A,#N/A,TRUE,"Est. de Fact.";#N/A,#N/A,TRUE,"Capitulo 19";#N/A,#N/A,TRUE,"Proyecto P855"}</definedName>
    <definedName name="Hoja6_5" localSheetId="15" hidden="1">{#N/A,#N/A,TRUE,"Est. de Fact.";#N/A,#N/A,TRUE,"Capitulo 19";#N/A,#N/A,TRUE,"Proyecto P855"}</definedName>
    <definedName name="Hoja6_5" localSheetId="25" hidden="1">{#N/A,#N/A,TRUE,"Est. de Fact.";#N/A,#N/A,TRUE,"Capitulo 19";#N/A,#N/A,TRUE,"Proyecto P855"}</definedName>
    <definedName name="Hoja6_5" localSheetId="24" hidden="1">{#N/A,#N/A,TRUE,"Est. de Fact.";#N/A,#N/A,TRUE,"Capitulo 19";#N/A,#N/A,TRUE,"Proyecto P855"}</definedName>
    <definedName name="Hoja6_5" localSheetId="26" hidden="1">{#N/A,#N/A,TRUE,"Est. de Fact.";#N/A,#N/A,TRUE,"Capitulo 19";#N/A,#N/A,TRUE,"Proyecto P855"}</definedName>
    <definedName name="Hoja6_5" localSheetId="1" hidden="1">{#N/A,#N/A,TRUE,"Est. de Fact.";#N/A,#N/A,TRUE,"Capitulo 19";#N/A,#N/A,TRUE,"Proyecto P855"}</definedName>
    <definedName name="Hoja6_5" localSheetId="4" hidden="1">{#N/A,#N/A,TRUE,"Est. de Fact.";#N/A,#N/A,TRUE,"Capitulo 19";#N/A,#N/A,TRUE,"Proyecto P855"}</definedName>
    <definedName name="Hoja6_5" localSheetId="2" hidden="1">{#N/A,#N/A,TRUE,"Est. de Fact.";#N/A,#N/A,TRUE,"Capitulo 19";#N/A,#N/A,TRUE,"Proyecto P855"}</definedName>
    <definedName name="Hoja6_5" localSheetId="0" hidden="1">{#N/A,#N/A,TRUE,"Est. de Fact.";#N/A,#N/A,TRUE,"Capitulo 19";#N/A,#N/A,TRUE,"Proyecto P855"}</definedName>
    <definedName name="Hoja6_5" localSheetId="6" hidden="1">{#N/A,#N/A,TRUE,"Est. de Fact.";#N/A,#N/A,TRUE,"Capitulo 19";#N/A,#N/A,TRUE,"Proyecto P855"}</definedName>
    <definedName name="Hoja6_5" localSheetId="16" hidden="1">{#N/A,#N/A,TRUE,"Est. de Fact.";#N/A,#N/A,TRUE,"Capitulo 19";#N/A,#N/A,TRUE,"Proyecto P855"}</definedName>
    <definedName name="Hoja6_5" hidden="1">{#N/A,#N/A,TRUE,"Est. de Fact.";#N/A,#N/A,TRUE,"Capitulo 19";#N/A,#N/A,TRUE,"Proyecto P855"}</definedName>
    <definedName name="Hoja7" localSheetId="15" hidden="1">{#N/A,#N/A,FALSE,"Total_OC015";#N/A,#N/A,FALSE,"ADMIN";#N/A,#N/A,FALSE,"PROCES";#N/A,#N/A,FALSE,"mecan";#N/A,#N/A,FALSE,"civil";#N/A,#N/A,FALSE,"CAÑER";#N/A,#N/A,FALSE,"ELEC";#N/A,#N/A,FALSE,"INSTR"}</definedName>
    <definedName name="Hoja7" localSheetId="25" hidden="1">{#N/A,#N/A,FALSE,"Total_OC015";#N/A,#N/A,FALSE,"ADMIN";#N/A,#N/A,FALSE,"PROCES";#N/A,#N/A,FALSE,"mecan";#N/A,#N/A,FALSE,"civil";#N/A,#N/A,FALSE,"CAÑER";#N/A,#N/A,FALSE,"ELEC";#N/A,#N/A,FALSE,"INSTR"}</definedName>
    <definedName name="Hoja7" localSheetId="24" hidden="1">{#N/A,#N/A,FALSE,"Total_OC015";#N/A,#N/A,FALSE,"ADMIN";#N/A,#N/A,FALSE,"PROCES";#N/A,#N/A,FALSE,"mecan";#N/A,#N/A,FALSE,"civil";#N/A,#N/A,FALSE,"CAÑER";#N/A,#N/A,FALSE,"ELEC";#N/A,#N/A,FALSE,"INSTR"}</definedName>
    <definedName name="Hoja7" localSheetId="26" hidden="1">{#N/A,#N/A,FALSE,"Total_OC015";#N/A,#N/A,FALSE,"ADMIN";#N/A,#N/A,FALSE,"PROCES";#N/A,#N/A,FALSE,"mecan";#N/A,#N/A,FALSE,"civil";#N/A,#N/A,FALSE,"CAÑER";#N/A,#N/A,FALSE,"ELEC";#N/A,#N/A,FALSE,"INSTR"}</definedName>
    <definedName name="Hoja7" localSheetId="1" hidden="1">{#N/A,#N/A,FALSE,"Total_OC015";#N/A,#N/A,FALSE,"ADMIN";#N/A,#N/A,FALSE,"PROCES";#N/A,#N/A,FALSE,"mecan";#N/A,#N/A,FALSE,"civil";#N/A,#N/A,FALSE,"CAÑER";#N/A,#N/A,FALSE,"ELEC";#N/A,#N/A,FALSE,"INSTR"}</definedName>
    <definedName name="Hoja7" localSheetId="4" hidden="1">{#N/A,#N/A,FALSE,"Total_OC015";#N/A,#N/A,FALSE,"ADMIN";#N/A,#N/A,FALSE,"PROCES";#N/A,#N/A,FALSE,"mecan";#N/A,#N/A,FALSE,"civil";#N/A,#N/A,FALSE,"CAÑER";#N/A,#N/A,FALSE,"ELEC";#N/A,#N/A,FALSE,"INSTR"}</definedName>
    <definedName name="Hoja7" localSheetId="2" hidden="1">{#N/A,#N/A,FALSE,"Total_OC015";#N/A,#N/A,FALSE,"ADMIN";#N/A,#N/A,FALSE,"PROCES";#N/A,#N/A,FALSE,"mecan";#N/A,#N/A,FALSE,"civil";#N/A,#N/A,FALSE,"CAÑER";#N/A,#N/A,FALSE,"ELEC";#N/A,#N/A,FALSE,"INSTR"}</definedName>
    <definedName name="Hoja7" localSheetId="0" hidden="1">{#N/A,#N/A,FALSE,"Total_OC015";#N/A,#N/A,FALSE,"ADMIN";#N/A,#N/A,FALSE,"PROCES";#N/A,#N/A,FALSE,"mecan";#N/A,#N/A,FALSE,"civil";#N/A,#N/A,FALSE,"CAÑER";#N/A,#N/A,FALSE,"ELEC";#N/A,#N/A,FALSE,"INSTR"}</definedName>
    <definedName name="Hoja7" localSheetId="6" hidden="1">{#N/A,#N/A,FALSE,"Total_OC015";#N/A,#N/A,FALSE,"ADMIN";#N/A,#N/A,FALSE,"PROCES";#N/A,#N/A,FALSE,"mecan";#N/A,#N/A,FALSE,"civil";#N/A,#N/A,FALSE,"CAÑER";#N/A,#N/A,FALSE,"ELEC";#N/A,#N/A,FALSE,"INSTR"}</definedName>
    <definedName name="Hoja7" localSheetId="16" hidden="1">{#N/A,#N/A,FALSE,"Total_OC015";#N/A,#N/A,FALSE,"ADMIN";#N/A,#N/A,FALSE,"PROCES";#N/A,#N/A,FALSE,"mecan";#N/A,#N/A,FALSE,"civil";#N/A,#N/A,FALSE,"CAÑER";#N/A,#N/A,FALSE,"ELEC";#N/A,#N/A,FALSE,"INSTR"}</definedName>
    <definedName name="Hoja7" hidden="1">{#N/A,#N/A,FALSE,"Total_OC015";#N/A,#N/A,FALSE,"ADMIN";#N/A,#N/A,FALSE,"PROCES";#N/A,#N/A,FALSE,"mecan";#N/A,#N/A,FALSE,"civil";#N/A,#N/A,FALSE,"CAÑER";#N/A,#N/A,FALSE,"ELEC";#N/A,#N/A,FALSE,"INSTR"}</definedName>
    <definedName name="Hoja7_1" localSheetId="15" hidden="1">{#N/A,#N/A,FALSE,"Total_OC015";#N/A,#N/A,FALSE,"ADMIN";#N/A,#N/A,FALSE,"PROCES";#N/A,#N/A,FALSE,"mecan";#N/A,#N/A,FALSE,"civil";#N/A,#N/A,FALSE,"CAÑER";#N/A,#N/A,FALSE,"ELEC";#N/A,#N/A,FALSE,"INSTR"}</definedName>
    <definedName name="Hoja7_1" localSheetId="25" hidden="1">{#N/A,#N/A,FALSE,"Total_OC015";#N/A,#N/A,FALSE,"ADMIN";#N/A,#N/A,FALSE,"PROCES";#N/A,#N/A,FALSE,"mecan";#N/A,#N/A,FALSE,"civil";#N/A,#N/A,FALSE,"CAÑER";#N/A,#N/A,FALSE,"ELEC";#N/A,#N/A,FALSE,"INSTR"}</definedName>
    <definedName name="Hoja7_1" localSheetId="24" hidden="1">{#N/A,#N/A,FALSE,"Total_OC015";#N/A,#N/A,FALSE,"ADMIN";#N/A,#N/A,FALSE,"PROCES";#N/A,#N/A,FALSE,"mecan";#N/A,#N/A,FALSE,"civil";#N/A,#N/A,FALSE,"CAÑER";#N/A,#N/A,FALSE,"ELEC";#N/A,#N/A,FALSE,"INSTR"}</definedName>
    <definedName name="Hoja7_1" localSheetId="26" hidden="1">{#N/A,#N/A,FALSE,"Total_OC015";#N/A,#N/A,FALSE,"ADMIN";#N/A,#N/A,FALSE,"PROCES";#N/A,#N/A,FALSE,"mecan";#N/A,#N/A,FALSE,"civil";#N/A,#N/A,FALSE,"CAÑER";#N/A,#N/A,FALSE,"ELEC";#N/A,#N/A,FALSE,"INSTR"}</definedName>
    <definedName name="Hoja7_1" localSheetId="1" hidden="1">{#N/A,#N/A,FALSE,"Total_OC015";#N/A,#N/A,FALSE,"ADMIN";#N/A,#N/A,FALSE,"PROCES";#N/A,#N/A,FALSE,"mecan";#N/A,#N/A,FALSE,"civil";#N/A,#N/A,FALSE,"CAÑER";#N/A,#N/A,FALSE,"ELEC";#N/A,#N/A,FALSE,"INSTR"}</definedName>
    <definedName name="Hoja7_1" localSheetId="4" hidden="1">{#N/A,#N/A,FALSE,"Total_OC015";#N/A,#N/A,FALSE,"ADMIN";#N/A,#N/A,FALSE,"PROCES";#N/A,#N/A,FALSE,"mecan";#N/A,#N/A,FALSE,"civil";#N/A,#N/A,FALSE,"CAÑER";#N/A,#N/A,FALSE,"ELEC";#N/A,#N/A,FALSE,"INSTR"}</definedName>
    <definedName name="Hoja7_1" localSheetId="2" hidden="1">{#N/A,#N/A,FALSE,"Total_OC015";#N/A,#N/A,FALSE,"ADMIN";#N/A,#N/A,FALSE,"PROCES";#N/A,#N/A,FALSE,"mecan";#N/A,#N/A,FALSE,"civil";#N/A,#N/A,FALSE,"CAÑER";#N/A,#N/A,FALSE,"ELEC";#N/A,#N/A,FALSE,"INSTR"}</definedName>
    <definedName name="Hoja7_1" localSheetId="0" hidden="1">{#N/A,#N/A,FALSE,"Total_OC015";#N/A,#N/A,FALSE,"ADMIN";#N/A,#N/A,FALSE,"PROCES";#N/A,#N/A,FALSE,"mecan";#N/A,#N/A,FALSE,"civil";#N/A,#N/A,FALSE,"CAÑER";#N/A,#N/A,FALSE,"ELEC";#N/A,#N/A,FALSE,"INSTR"}</definedName>
    <definedName name="Hoja7_1" localSheetId="6" hidden="1">{#N/A,#N/A,FALSE,"Total_OC015";#N/A,#N/A,FALSE,"ADMIN";#N/A,#N/A,FALSE,"PROCES";#N/A,#N/A,FALSE,"mecan";#N/A,#N/A,FALSE,"civil";#N/A,#N/A,FALSE,"CAÑER";#N/A,#N/A,FALSE,"ELEC";#N/A,#N/A,FALSE,"INSTR"}</definedName>
    <definedName name="Hoja7_1" localSheetId="16" hidden="1">{#N/A,#N/A,FALSE,"Total_OC015";#N/A,#N/A,FALSE,"ADMIN";#N/A,#N/A,FALSE,"PROCES";#N/A,#N/A,FALSE,"mecan";#N/A,#N/A,FALSE,"civil";#N/A,#N/A,FALSE,"CAÑER";#N/A,#N/A,FALSE,"ELEC";#N/A,#N/A,FALSE,"INSTR"}</definedName>
    <definedName name="Hoja7_1" hidden="1">{#N/A,#N/A,FALSE,"Total_OC015";#N/A,#N/A,FALSE,"ADMIN";#N/A,#N/A,FALSE,"PROCES";#N/A,#N/A,FALSE,"mecan";#N/A,#N/A,FALSE,"civil";#N/A,#N/A,FALSE,"CAÑER";#N/A,#N/A,FALSE,"ELEC";#N/A,#N/A,FALSE,"INSTR"}</definedName>
    <definedName name="Hoja7_2" localSheetId="15" hidden="1">{#N/A,#N/A,FALSE,"Total_OC015";#N/A,#N/A,FALSE,"ADMIN";#N/A,#N/A,FALSE,"PROCES";#N/A,#N/A,FALSE,"mecan";#N/A,#N/A,FALSE,"civil";#N/A,#N/A,FALSE,"CAÑER";#N/A,#N/A,FALSE,"ELEC";#N/A,#N/A,FALSE,"INSTR"}</definedName>
    <definedName name="Hoja7_2" localSheetId="25" hidden="1">{#N/A,#N/A,FALSE,"Total_OC015";#N/A,#N/A,FALSE,"ADMIN";#N/A,#N/A,FALSE,"PROCES";#N/A,#N/A,FALSE,"mecan";#N/A,#N/A,FALSE,"civil";#N/A,#N/A,FALSE,"CAÑER";#N/A,#N/A,FALSE,"ELEC";#N/A,#N/A,FALSE,"INSTR"}</definedName>
    <definedName name="Hoja7_2" localSheetId="24" hidden="1">{#N/A,#N/A,FALSE,"Total_OC015";#N/A,#N/A,FALSE,"ADMIN";#N/A,#N/A,FALSE,"PROCES";#N/A,#N/A,FALSE,"mecan";#N/A,#N/A,FALSE,"civil";#N/A,#N/A,FALSE,"CAÑER";#N/A,#N/A,FALSE,"ELEC";#N/A,#N/A,FALSE,"INSTR"}</definedName>
    <definedName name="Hoja7_2" localSheetId="26" hidden="1">{#N/A,#N/A,FALSE,"Total_OC015";#N/A,#N/A,FALSE,"ADMIN";#N/A,#N/A,FALSE,"PROCES";#N/A,#N/A,FALSE,"mecan";#N/A,#N/A,FALSE,"civil";#N/A,#N/A,FALSE,"CAÑER";#N/A,#N/A,FALSE,"ELEC";#N/A,#N/A,FALSE,"INSTR"}</definedName>
    <definedName name="Hoja7_2" localSheetId="1" hidden="1">{#N/A,#N/A,FALSE,"Total_OC015";#N/A,#N/A,FALSE,"ADMIN";#N/A,#N/A,FALSE,"PROCES";#N/A,#N/A,FALSE,"mecan";#N/A,#N/A,FALSE,"civil";#N/A,#N/A,FALSE,"CAÑER";#N/A,#N/A,FALSE,"ELEC";#N/A,#N/A,FALSE,"INSTR"}</definedName>
    <definedName name="Hoja7_2" localSheetId="4" hidden="1">{#N/A,#N/A,FALSE,"Total_OC015";#N/A,#N/A,FALSE,"ADMIN";#N/A,#N/A,FALSE,"PROCES";#N/A,#N/A,FALSE,"mecan";#N/A,#N/A,FALSE,"civil";#N/A,#N/A,FALSE,"CAÑER";#N/A,#N/A,FALSE,"ELEC";#N/A,#N/A,FALSE,"INSTR"}</definedName>
    <definedName name="Hoja7_2" localSheetId="2" hidden="1">{#N/A,#N/A,FALSE,"Total_OC015";#N/A,#N/A,FALSE,"ADMIN";#N/A,#N/A,FALSE,"PROCES";#N/A,#N/A,FALSE,"mecan";#N/A,#N/A,FALSE,"civil";#N/A,#N/A,FALSE,"CAÑER";#N/A,#N/A,FALSE,"ELEC";#N/A,#N/A,FALSE,"INSTR"}</definedName>
    <definedName name="Hoja7_2" localSheetId="0" hidden="1">{#N/A,#N/A,FALSE,"Total_OC015";#N/A,#N/A,FALSE,"ADMIN";#N/A,#N/A,FALSE,"PROCES";#N/A,#N/A,FALSE,"mecan";#N/A,#N/A,FALSE,"civil";#N/A,#N/A,FALSE,"CAÑER";#N/A,#N/A,FALSE,"ELEC";#N/A,#N/A,FALSE,"INSTR"}</definedName>
    <definedName name="Hoja7_2" localSheetId="6" hidden="1">{#N/A,#N/A,FALSE,"Total_OC015";#N/A,#N/A,FALSE,"ADMIN";#N/A,#N/A,FALSE,"PROCES";#N/A,#N/A,FALSE,"mecan";#N/A,#N/A,FALSE,"civil";#N/A,#N/A,FALSE,"CAÑER";#N/A,#N/A,FALSE,"ELEC";#N/A,#N/A,FALSE,"INSTR"}</definedName>
    <definedName name="Hoja7_2" localSheetId="16" hidden="1">{#N/A,#N/A,FALSE,"Total_OC015";#N/A,#N/A,FALSE,"ADMIN";#N/A,#N/A,FALSE,"PROCES";#N/A,#N/A,FALSE,"mecan";#N/A,#N/A,FALSE,"civil";#N/A,#N/A,FALSE,"CAÑER";#N/A,#N/A,FALSE,"ELEC";#N/A,#N/A,FALSE,"INSTR"}</definedName>
    <definedName name="Hoja7_2" hidden="1">{#N/A,#N/A,FALSE,"Total_OC015";#N/A,#N/A,FALSE,"ADMIN";#N/A,#N/A,FALSE,"PROCES";#N/A,#N/A,FALSE,"mecan";#N/A,#N/A,FALSE,"civil";#N/A,#N/A,FALSE,"CAÑER";#N/A,#N/A,FALSE,"ELEC";#N/A,#N/A,FALSE,"INSTR"}</definedName>
    <definedName name="Hoja7_3" localSheetId="15" hidden="1">{#N/A,#N/A,FALSE,"Total_OC015";#N/A,#N/A,FALSE,"ADMIN";#N/A,#N/A,FALSE,"PROCES";#N/A,#N/A,FALSE,"mecan";#N/A,#N/A,FALSE,"civil";#N/A,#N/A,FALSE,"CAÑER";#N/A,#N/A,FALSE,"ELEC";#N/A,#N/A,FALSE,"INSTR"}</definedName>
    <definedName name="Hoja7_3" localSheetId="25" hidden="1">{#N/A,#N/A,FALSE,"Total_OC015";#N/A,#N/A,FALSE,"ADMIN";#N/A,#N/A,FALSE,"PROCES";#N/A,#N/A,FALSE,"mecan";#N/A,#N/A,FALSE,"civil";#N/A,#N/A,FALSE,"CAÑER";#N/A,#N/A,FALSE,"ELEC";#N/A,#N/A,FALSE,"INSTR"}</definedName>
    <definedName name="Hoja7_3" localSheetId="24" hidden="1">{#N/A,#N/A,FALSE,"Total_OC015";#N/A,#N/A,FALSE,"ADMIN";#N/A,#N/A,FALSE,"PROCES";#N/A,#N/A,FALSE,"mecan";#N/A,#N/A,FALSE,"civil";#N/A,#N/A,FALSE,"CAÑER";#N/A,#N/A,FALSE,"ELEC";#N/A,#N/A,FALSE,"INSTR"}</definedName>
    <definedName name="Hoja7_3" localSheetId="26" hidden="1">{#N/A,#N/A,FALSE,"Total_OC015";#N/A,#N/A,FALSE,"ADMIN";#N/A,#N/A,FALSE,"PROCES";#N/A,#N/A,FALSE,"mecan";#N/A,#N/A,FALSE,"civil";#N/A,#N/A,FALSE,"CAÑER";#N/A,#N/A,FALSE,"ELEC";#N/A,#N/A,FALSE,"INSTR"}</definedName>
    <definedName name="Hoja7_3" localSheetId="1" hidden="1">{#N/A,#N/A,FALSE,"Total_OC015";#N/A,#N/A,FALSE,"ADMIN";#N/A,#N/A,FALSE,"PROCES";#N/A,#N/A,FALSE,"mecan";#N/A,#N/A,FALSE,"civil";#N/A,#N/A,FALSE,"CAÑER";#N/A,#N/A,FALSE,"ELEC";#N/A,#N/A,FALSE,"INSTR"}</definedName>
    <definedName name="Hoja7_3" localSheetId="4" hidden="1">{#N/A,#N/A,FALSE,"Total_OC015";#N/A,#N/A,FALSE,"ADMIN";#N/A,#N/A,FALSE,"PROCES";#N/A,#N/A,FALSE,"mecan";#N/A,#N/A,FALSE,"civil";#N/A,#N/A,FALSE,"CAÑER";#N/A,#N/A,FALSE,"ELEC";#N/A,#N/A,FALSE,"INSTR"}</definedName>
    <definedName name="Hoja7_3" localSheetId="2" hidden="1">{#N/A,#N/A,FALSE,"Total_OC015";#N/A,#N/A,FALSE,"ADMIN";#N/A,#N/A,FALSE,"PROCES";#N/A,#N/A,FALSE,"mecan";#N/A,#N/A,FALSE,"civil";#N/A,#N/A,FALSE,"CAÑER";#N/A,#N/A,FALSE,"ELEC";#N/A,#N/A,FALSE,"INSTR"}</definedName>
    <definedName name="Hoja7_3" localSheetId="0" hidden="1">{#N/A,#N/A,FALSE,"Total_OC015";#N/A,#N/A,FALSE,"ADMIN";#N/A,#N/A,FALSE,"PROCES";#N/A,#N/A,FALSE,"mecan";#N/A,#N/A,FALSE,"civil";#N/A,#N/A,FALSE,"CAÑER";#N/A,#N/A,FALSE,"ELEC";#N/A,#N/A,FALSE,"INSTR"}</definedName>
    <definedName name="Hoja7_3" localSheetId="6" hidden="1">{#N/A,#N/A,FALSE,"Total_OC015";#N/A,#N/A,FALSE,"ADMIN";#N/A,#N/A,FALSE,"PROCES";#N/A,#N/A,FALSE,"mecan";#N/A,#N/A,FALSE,"civil";#N/A,#N/A,FALSE,"CAÑER";#N/A,#N/A,FALSE,"ELEC";#N/A,#N/A,FALSE,"INSTR"}</definedName>
    <definedName name="Hoja7_3" localSheetId="16" hidden="1">{#N/A,#N/A,FALSE,"Total_OC015";#N/A,#N/A,FALSE,"ADMIN";#N/A,#N/A,FALSE,"PROCES";#N/A,#N/A,FALSE,"mecan";#N/A,#N/A,FALSE,"civil";#N/A,#N/A,FALSE,"CAÑER";#N/A,#N/A,FALSE,"ELEC";#N/A,#N/A,FALSE,"INSTR"}</definedName>
    <definedName name="Hoja7_3" hidden="1">{#N/A,#N/A,FALSE,"Total_OC015";#N/A,#N/A,FALSE,"ADMIN";#N/A,#N/A,FALSE,"PROCES";#N/A,#N/A,FALSE,"mecan";#N/A,#N/A,FALSE,"civil";#N/A,#N/A,FALSE,"CAÑER";#N/A,#N/A,FALSE,"ELEC";#N/A,#N/A,FALSE,"INSTR"}</definedName>
    <definedName name="Hoja7_4" localSheetId="15" hidden="1">{#N/A,#N/A,FALSE,"Total_OC015";#N/A,#N/A,FALSE,"ADMIN";#N/A,#N/A,FALSE,"PROCES";#N/A,#N/A,FALSE,"mecan";#N/A,#N/A,FALSE,"civil";#N/A,#N/A,FALSE,"CAÑER";#N/A,#N/A,FALSE,"ELEC";#N/A,#N/A,FALSE,"INSTR"}</definedName>
    <definedName name="Hoja7_4" localSheetId="25" hidden="1">{#N/A,#N/A,FALSE,"Total_OC015";#N/A,#N/A,FALSE,"ADMIN";#N/A,#N/A,FALSE,"PROCES";#N/A,#N/A,FALSE,"mecan";#N/A,#N/A,FALSE,"civil";#N/A,#N/A,FALSE,"CAÑER";#N/A,#N/A,FALSE,"ELEC";#N/A,#N/A,FALSE,"INSTR"}</definedName>
    <definedName name="Hoja7_4" localSheetId="24" hidden="1">{#N/A,#N/A,FALSE,"Total_OC015";#N/A,#N/A,FALSE,"ADMIN";#N/A,#N/A,FALSE,"PROCES";#N/A,#N/A,FALSE,"mecan";#N/A,#N/A,FALSE,"civil";#N/A,#N/A,FALSE,"CAÑER";#N/A,#N/A,FALSE,"ELEC";#N/A,#N/A,FALSE,"INSTR"}</definedName>
    <definedName name="Hoja7_4" localSheetId="26" hidden="1">{#N/A,#N/A,FALSE,"Total_OC015";#N/A,#N/A,FALSE,"ADMIN";#N/A,#N/A,FALSE,"PROCES";#N/A,#N/A,FALSE,"mecan";#N/A,#N/A,FALSE,"civil";#N/A,#N/A,FALSE,"CAÑER";#N/A,#N/A,FALSE,"ELEC";#N/A,#N/A,FALSE,"INSTR"}</definedName>
    <definedName name="Hoja7_4" localSheetId="1" hidden="1">{#N/A,#N/A,FALSE,"Total_OC015";#N/A,#N/A,FALSE,"ADMIN";#N/A,#N/A,FALSE,"PROCES";#N/A,#N/A,FALSE,"mecan";#N/A,#N/A,FALSE,"civil";#N/A,#N/A,FALSE,"CAÑER";#N/A,#N/A,FALSE,"ELEC";#N/A,#N/A,FALSE,"INSTR"}</definedName>
    <definedName name="Hoja7_4" localSheetId="4" hidden="1">{#N/A,#N/A,FALSE,"Total_OC015";#N/A,#N/A,FALSE,"ADMIN";#N/A,#N/A,FALSE,"PROCES";#N/A,#N/A,FALSE,"mecan";#N/A,#N/A,FALSE,"civil";#N/A,#N/A,FALSE,"CAÑER";#N/A,#N/A,FALSE,"ELEC";#N/A,#N/A,FALSE,"INSTR"}</definedName>
    <definedName name="Hoja7_4" localSheetId="2" hidden="1">{#N/A,#N/A,FALSE,"Total_OC015";#N/A,#N/A,FALSE,"ADMIN";#N/A,#N/A,FALSE,"PROCES";#N/A,#N/A,FALSE,"mecan";#N/A,#N/A,FALSE,"civil";#N/A,#N/A,FALSE,"CAÑER";#N/A,#N/A,FALSE,"ELEC";#N/A,#N/A,FALSE,"INSTR"}</definedName>
    <definedName name="Hoja7_4" localSheetId="0" hidden="1">{#N/A,#N/A,FALSE,"Total_OC015";#N/A,#N/A,FALSE,"ADMIN";#N/A,#N/A,FALSE,"PROCES";#N/A,#N/A,FALSE,"mecan";#N/A,#N/A,FALSE,"civil";#N/A,#N/A,FALSE,"CAÑER";#N/A,#N/A,FALSE,"ELEC";#N/A,#N/A,FALSE,"INSTR"}</definedName>
    <definedName name="Hoja7_4" localSheetId="6" hidden="1">{#N/A,#N/A,FALSE,"Total_OC015";#N/A,#N/A,FALSE,"ADMIN";#N/A,#N/A,FALSE,"PROCES";#N/A,#N/A,FALSE,"mecan";#N/A,#N/A,FALSE,"civil";#N/A,#N/A,FALSE,"CAÑER";#N/A,#N/A,FALSE,"ELEC";#N/A,#N/A,FALSE,"INSTR"}</definedName>
    <definedName name="Hoja7_4" localSheetId="16" hidden="1">{#N/A,#N/A,FALSE,"Total_OC015";#N/A,#N/A,FALSE,"ADMIN";#N/A,#N/A,FALSE,"PROCES";#N/A,#N/A,FALSE,"mecan";#N/A,#N/A,FALSE,"civil";#N/A,#N/A,FALSE,"CAÑER";#N/A,#N/A,FALSE,"ELEC";#N/A,#N/A,FALSE,"INSTR"}</definedName>
    <definedName name="Hoja7_4" hidden="1">{#N/A,#N/A,FALSE,"Total_OC015";#N/A,#N/A,FALSE,"ADMIN";#N/A,#N/A,FALSE,"PROCES";#N/A,#N/A,FALSE,"mecan";#N/A,#N/A,FALSE,"civil";#N/A,#N/A,FALSE,"CAÑER";#N/A,#N/A,FALSE,"ELEC";#N/A,#N/A,FALSE,"INSTR"}</definedName>
    <definedName name="Hoja7_5" localSheetId="15" hidden="1">{#N/A,#N/A,FALSE,"Total_OC015";#N/A,#N/A,FALSE,"ADMIN";#N/A,#N/A,FALSE,"PROCES";#N/A,#N/A,FALSE,"mecan";#N/A,#N/A,FALSE,"civil";#N/A,#N/A,FALSE,"CAÑER";#N/A,#N/A,FALSE,"ELEC";#N/A,#N/A,FALSE,"INSTR"}</definedName>
    <definedName name="Hoja7_5" localSheetId="25" hidden="1">{#N/A,#N/A,FALSE,"Total_OC015";#N/A,#N/A,FALSE,"ADMIN";#N/A,#N/A,FALSE,"PROCES";#N/A,#N/A,FALSE,"mecan";#N/A,#N/A,FALSE,"civil";#N/A,#N/A,FALSE,"CAÑER";#N/A,#N/A,FALSE,"ELEC";#N/A,#N/A,FALSE,"INSTR"}</definedName>
    <definedName name="Hoja7_5" localSheetId="24" hidden="1">{#N/A,#N/A,FALSE,"Total_OC015";#N/A,#N/A,FALSE,"ADMIN";#N/A,#N/A,FALSE,"PROCES";#N/A,#N/A,FALSE,"mecan";#N/A,#N/A,FALSE,"civil";#N/A,#N/A,FALSE,"CAÑER";#N/A,#N/A,FALSE,"ELEC";#N/A,#N/A,FALSE,"INSTR"}</definedName>
    <definedName name="Hoja7_5" localSheetId="26" hidden="1">{#N/A,#N/A,FALSE,"Total_OC015";#N/A,#N/A,FALSE,"ADMIN";#N/A,#N/A,FALSE,"PROCES";#N/A,#N/A,FALSE,"mecan";#N/A,#N/A,FALSE,"civil";#N/A,#N/A,FALSE,"CAÑER";#N/A,#N/A,FALSE,"ELEC";#N/A,#N/A,FALSE,"INSTR"}</definedName>
    <definedName name="Hoja7_5" localSheetId="1" hidden="1">{#N/A,#N/A,FALSE,"Total_OC015";#N/A,#N/A,FALSE,"ADMIN";#N/A,#N/A,FALSE,"PROCES";#N/A,#N/A,FALSE,"mecan";#N/A,#N/A,FALSE,"civil";#N/A,#N/A,FALSE,"CAÑER";#N/A,#N/A,FALSE,"ELEC";#N/A,#N/A,FALSE,"INSTR"}</definedName>
    <definedName name="Hoja7_5" localSheetId="4" hidden="1">{#N/A,#N/A,FALSE,"Total_OC015";#N/A,#N/A,FALSE,"ADMIN";#N/A,#N/A,FALSE,"PROCES";#N/A,#N/A,FALSE,"mecan";#N/A,#N/A,FALSE,"civil";#N/A,#N/A,FALSE,"CAÑER";#N/A,#N/A,FALSE,"ELEC";#N/A,#N/A,FALSE,"INSTR"}</definedName>
    <definedName name="Hoja7_5" localSheetId="2" hidden="1">{#N/A,#N/A,FALSE,"Total_OC015";#N/A,#N/A,FALSE,"ADMIN";#N/A,#N/A,FALSE,"PROCES";#N/A,#N/A,FALSE,"mecan";#N/A,#N/A,FALSE,"civil";#N/A,#N/A,FALSE,"CAÑER";#N/A,#N/A,FALSE,"ELEC";#N/A,#N/A,FALSE,"INSTR"}</definedName>
    <definedName name="Hoja7_5" localSheetId="0" hidden="1">{#N/A,#N/A,FALSE,"Total_OC015";#N/A,#N/A,FALSE,"ADMIN";#N/A,#N/A,FALSE,"PROCES";#N/A,#N/A,FALSE,"mecan";#N/A,#N/A,FALSE,"civil";#N/A,#N/A,FALSE,"CAÑER";#N/A,#N/A,FALSE,"ELEC";#N/A,#N/A,FALSE,"INSTR"}</definedName>
    <definedName name="Hoja7_5" localSheetId="6" hidden="1">{#N/A,#N/A,FALSE,"Total_OC015";#N/A,#N/A,FALSE,"ADMIN";#N/A,#N/A,FALSE,"PROCES";#N/A,#N/A,FALSE,"mecan";#N/A,#N/A,FALSE,"civil";#N/A,#N/A,FALSE,"CAÑER";#N/A,#N/A,FALSE,"ELEC";#N/A,#N/A,FALSE,"INSTR"}</definedName>
    <definedName name="Hoja7_5" localSheetId="16" hidden="1">{#N/A,#N/A,FALSE,"Total_OC015";#N/A,#N/A,FALSE,"ADMIN";#N/A,#N/A,FALSE,"PROCES";#N/A,#N/A,FALSE,"mecan";#N/A,#N/A,FALSE,"civil";#N/A,#N/A,FALSE,"CAÑER";#N/A,#N/A,FALSE,"ELEC";#N/A,#N/A,FALSE,"INSTR"}</definedName>
    <definedName name="Hoja7_5" hidden="1">{#N/A,#N/A,FALSE,"Total_OC015";#N/A,#N/A,FALSE,"ADMIN";#N/A,#N/A,FALSE,"PROCES";#N/A,#N/A,FALSE,"mecan";#N/A,#N/A,FALSE,"civil";#N/A,#N/A,FALSE,"CAÑER";#N/A,#N/A,FALSE,"ELEC";#N/A,#N/A,FALSE,"INSTR"}</definedName>
    <definedName name="Hoja8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2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2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2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2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2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3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3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3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3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3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3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3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4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4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4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4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4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4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4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4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4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4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5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5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5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ITA" localSheetId="15" hidden="1">{"cuadro1",#N/A,FALSE,"Buzon Camion Opción 3";"cuadro2",#N/A,FALSE,"Buzon Camion Opción 3";"cuadro3",#N/A,FALSE,"Buzon Camion Opción 3";"cuadro4",#N/A,FALSE,"Buzon Camion Opción 3"}</definedName>
    <definedName name="HOJITA" localSheetId="25" hidden="1">{"cuadro1",#N/A,FALSE,"Buzon Camion Opción 3";"cuadro2",#N/A,FALSE,"Buzon Camion Opción 3";"cuadro3",#N/A,FALSE,"Buzon Camion Opción 3";"cuadro4",#N/A,FALSE,"Buzon Camion Opción 3"}</definedName>
    <definedName name="HOJITA" localSheetId="24" hidden="1">{"cuadro1",#N/A,FALSE,"Buzon Camion Opción 3";"cuadro2",#N/A,FALSE,"Buzon Camion Opción 3";"cuadro3",#N/A,FALSE,"Buzon Camion Opción 3";"cuadro4",#N/A,FALSE,"Buzon Camion Opción 3"}</definedName>
    <definedName name="HOJITA" localSheetId="26" hidden="1">{"cuadro1",#N/A,FALSE,"Buzon Camion Opción 3";"cuadro2",#N/A,FALSE,"Buzon Camion Opción 3";"cuadro3",#N/A,FALSE,"Buzon Camion Opción 3";"cuadro4",#N/A,FALSE,"Buzon Camion Opción 3"}</definedName>
    <definedName name="HOJITA" localSheetId="1" hidden="1">{"cuadro1",#N/A,FALSE,"Buzon Camion Opción 3";"cuadro2",#N/A,FALSE,"Buzon Camion Opción 3";"cuadro3",#N/A,FALSE,"Buzon Camion Opción 3";"cuadro4",#N/A,FALSE,"Buzon Camion Opción 3"}</definedName>
    <definedName name="HOJITA" localSheetId="4" hidden="1">{"cuadro1",#N/A,FALSE,"Buzon Camion Opción 3";"cuadro2",#N/A,FALSE,"Buzon Camion Opción 3";"cuadro3",#N/A,FALSE,"Buzon Camion Opción 3";"cuadro4",#N/A,FALSE,"Buzon Camion Opción 3"}</definedName>
    <definedName name="HOJITA" localSheetId="2" hidden="1">{"cuadro1",#N/A,FALSE,"Buzon Camion Opción 3";"cuadro2",#N/A,FALSE,"Buzon Camion Opción 3";"cuadro3",#N/A,FALSE,"Buzon Camion Opción 3";"cuadro4",#N/A,FALSE,"Buzon Camion Opción 3"}</definedName>
    <definedName name="HOJITA" localSheetId="0" hidden="1">{"cuadro1",#N/A,FALSE,"Buzon Camion Opción 3";"cuadro2",#N/A,FALSE,"Buzon Camion Opción 3";"cuadro3",#N/A,FALSE,"Buzon Camion Opción 3";"cuadro4",#N/A,FALSE,"Buzon Camion Opción 3"}</definedName>
    <definedName name="HOJITA" localSheetId="6" hidden="1">{"cuadro1",#N/A,FALSE,"Buzon Camion Opción 3";"cuadro2",#N/A,FALSE,"Buzon Camion Opción 3";"cuadro3",#N/A,FALSE,"Buzon Camion Opción 3";"cuadro4",#N/A,FALSE,"Buzon Camion Opción 3"}</definedName>
    <definedName name="HOJITA" localSheetId="16" hidden="1">{"cuadro1",#N/A,FALSE,"Buzon Camion Opción 3";"cuadro2",#N/A,FALSE,"Buzon Camion Opción 3";"cuadro3",#N/A,FALSE,"Buzon Camion Opción 3";"cuadro4",#N/A,FALSE,"Buzon Camion Opción 3"}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_1" hidden="1">{"cuadro1",#N/A,FALSE,"Buzon Camion Opción 3";"cuadro2",#N/A,FALSE,"Buzon Camion Opción 3";"cuadro3",#N/A,FALSE,"Buzon Camion Opción 3";"cuadro4",#N/A,FALSE,"Buzon Camion Opción 3"}</definedName>
    <definedName name="hojita2" localSheetId="15" hidden="1">{"cuadro1",#N/A,FALSE,"Buzon Camion Opción 3";"cuadro2",#N/A,FALSE,"Buzon Camion Opción 3";"cuadro3",#N/A,FALSE,"Buzon Camion Opción 3";"cuadro4",#N/A,FALSE,"Buzon Camion Opción 3"}</definedName>
    <definedName name="hojita2" localSheetId="25" hidden="1">{"cuadro1",#N/A,FALSE,"Buzon Camion Opción 3";"cuadro2",#N/A,FALSE,"Buzon Camion Opción 3";"cuadro3",#N/A,FALSE,"Buzon Camion Opción 3";"cuadro4",#N/A,FALSE,"Buzon Camion Opción 3"}</definedName>
    <definedName name="hojita2" localSheetId="24" hidden="1">{"cuadro1",#N/A,FALSE,"Buzon Camion Opción 3";"cuadro2",#N/A,FALSE,"Buzon Camion Opción 3";"cuadro3",#N/A,FALSE,"Buzon Camion Opción 3";"cuadro4",#N/A,FALSE,"Buzon Camion Opción 3"}</definedName>
    <definedName name="hojita2" localSheetId="26" hidden="1">{"cuadro1",#N/A,FALSE,"Buzon Camion Opción 3";"cuadro2",#N/A,FALSE,"Buzon Camion Opción 3";"cuadro3",#N/A,FALSE,"Buzon Camion Opción 3";"cuadro4",#N/A,FALSE,"Buzon Camion Opción 3"}</definedName>
    <definedName name="hojita2" localSheetId="1" hidden="1">{"cuadro1",#N/A,FALSE,"Buzon Camion Opción 3";"cuadro2",#N/A,FALSE,"Buzon Camion Opción 3";"cuadro3",#N/A,FALSE,"Buzon Camion Opción 3";"cuadro4",#N/A,FALSE,"Buzon Camion Opción 3"}</definedName>
    <definedName name="hojita2" localSheetId="4" hidden="1">{"cuadro1",#N/A,FALSE,"Buzon Camion Opción 3";"cuadro2",#N/A,FALSE,"Buzon Camion Opción 3";"cuadro3",#N/A,FALSE,"Buzon Camion Opción 3";"cuadro4",#N/A,FALSE,"Buzon Camion Opción 3"}</definedName>
    <definedName name="hojita2" localSheetId="2" hidden="1">{"cuadro1",#N/A,FALSE,"Buzon Camion Opción 3";"cuadro2",#N/A,FALSE,"Buzon Camion Opción 3";"cuadro3",#N/A,FALSE,"Buzon Camion Opción 3";"cuadro4",#N/A,FALSE,"Buzon Camion Opción 3"}</definedName>
    <definedName name="hojita2" localSheetId="0" hidden="1">{"cuadro1",#N/A,FALSE,"Buzon Camion Opción 3";"cuadro2",#N/A,FALSE,"Buzon Camion Opción 3";"cuadro3",#N/A,FALSE,"Buzon Camion Opción 3";"cuadro4",#N/A,FALSE,"Buzon Camion Opción 3"}</definedName>
    <definedName name="hojita2" localSheetId="6" hidden="1">{"cuadro1",#N/A,FALSE,"Buzon Camion Opción 3";"cuadro2",#N/A,FALSE,"Buzon Camion Opción 3";"cuadro3",#N/A,FALSE,"Buzon Camion Opción 3";"cuadro4",#N/A,FALSE,"Buzon Camion Opción 3"}</definedName>
    <definedName name="hojita2" localSheetId="16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jita2_1" hidden="1">{"cuadro1",#N/A,FALSE,"Buzon Camion Opción 3";"cuadro2",#N/A,FALSE,"Buzon Camion Opción 3";"cuadro3",#N/A,FALSE,"Buzon Camion Opción 3";"cuadro4",#N/A,FALSE,"Buzon Camion Opción 3"}</definedName>
    <definedName name="hola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orizon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15" hidden="1">{"desarrollo",#N/A,FALSE,"LHD Camión";"eqdllo",#N/A,FALSE,"LHD Camión";"eqprod",#N/A,FALSE,"LHD Camión";"Resumen",#N/A,FALSE,"LHD Camión"}</definedName>
    <definedName name="horozon" localSheetId="25" hidden="1">{"desarrollo",#N/A,FALSE,"LHD Camión";"eqdllo",#N/A,FALSE,"LHD Camión";"eqprod",#N/A,FALSE,"LHD Camión";"Resumen",#N/A,FALSE,"LHD Camión"}</definedName>
    <definedName name="horozon" localSheetId="24" hidden="1">{"desarrollo",#N/A,FALSE,"LHD Camión";"eqdllo",#N/A,FALSE,"LHD Camión";"eqprod",#N/A,FALSE,"LHD Camión";"Resumen",#N/A,FALSE,"LHD Camión"}</definedName>
    <definedName name="horozon" localSheetId="26" hidden="1">{"desarrollo",#N/A,FALSE,"LHD Camión";"eqdllo",#N/A,FALSE,"LHD Camión";"eqprod",#N/A,FALSE,"LHD Camión";"Resumen",#N/A,FALSE,"LHD Camión"}</definedName>
    <definedName name="horozon" localSheetId="1" hidden="1">{"desarrollo",#N/A,FALSE,"LHD Camión";"eqdllo",#N/A,FALSE,"LHD Camión";"eqprod",#N/A,FALSE,"LHD Camión";"Resumen",#N/A,FALSE,"LHD Camión"}</definedName>
    <definedName name="horozon" localSheetId="4" hidden="1">{"desarrollo",#N/A,FALSE,"LHD Camión";"eqdllo",#N/A,FALSE,"LHD Camión";"eqprod",#N/A,FALSE,"LHD Camión";"Resumen",#N/A,FALSE,"LHD Camión"}</definedName>
    <definedName name="horozon" localSheetId="2" hidden="1">{"desarrollo",#N/A,FALSE,"LHD Camión";"eqdllo",#N/A,FALSE,"LHD Camión";"eqprod",#N/A,FALSE,"LHD Camión";"Resumen",#N/A,FALSE,"LHD Camión"}</definedName>
    <definedName name="horozon" localSheetId="0" hidden="1">{"desarrollo",#N/A,FALSE,"LHD Camión";"eqdllo",#N/A,FALSE,"LHD Camión";"eqprod",#N/A,FALSE,"LHD Camión";"Resumen",#N/A,FALSE,"LHD Camión"}</definedName>
    <definedName name="horozon" localSheetId="6" hidden="1">{"desarrollo",#N/A,FALSE,"LHD Camión";"eqdllo",#N/A,FALSE,"LHD Camión";"eqprod",#N/A,FALSE,"LHD Camión";"Resumen",#N/A,FALSE,"LHD Camión"}</definedName>
    <definedName name="horozon" localSheetId="16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orozon_1" localSheetId="15" hidden="1">{"desarrollo",#N/A,FALSE,"LHD Camión";"eqdllo",#N/A,FALSE,"LHD Camión";"eqprod",#N/A,FALSE,"LHD Camión";"Resumen",#N/A,FALSE,"LHD Camión"}</definedName>
    <definedName name="horozon_1" localSheetId="25" hidden="1">{"desarrollo",#N/A,FALSE,"LHD Camión";"eqdllo",#N/A,FALSE,"LHD Camión";"eqprod",#N/A,FALSE,"LHD Camión";"Resumen",#N/A,FALSE,"LHD Camión"}</definedName>
    <definedName name="horozon_1" localSheetId="24" hidden="1">{"desarrollo",#N/A,FALSE,"LHD Camión";"eqdllo",#N/A,FALSE,"LHD Camión";"eqprod",#N/A,FALSE,"LHD Camión";"Resumen",#N/A,FALSE,"LHD Camión"}</definedName>
    <definedName name="horozon_1" localSheetId="26" hidden="1">{"desarrollo",#N/A,FALSE,"LHD Camión";"eqdllo",#N/A,FALSE,"LHD Camión";"eqprod",#N/A,FALSE,"LHD Camión";"Resumen",#N/A,FALSE,"LHD Camión"}</definedName>
    <definedName name="horozon_1" localSheetId="1" hidden="1">{"desarrollo",#N/A,FALSE,"LHD Camión";"eqdllo",#N/A,FALSE,"LHD Camión";"eqprod",#N/A,FALSE,"LHD Camión";"Resumen",#N/A,FALSE,"LHD Camión"}</definedName>
    <definedName name="horozon_1" localSheetId="4" hidden="1">{"desarrollo",#N/A,FALSE,"LHD Camión";"eqdllo",#N/A,FALSE,"LHD Camión";"eqprod",#N/A,FALSE,"LHD Camión";"Resumen",#N/A,FALSE,"LHD Camión"}</definedName>
    <definedName name="horozon_1" localSheetId="2" hidden="1">{"desarrollo",#N/A,FALSE,"LHD Camión";"eqdllo",#N/A,FALSE,"LHD Camión";"eqprod",#N/A,FALSE,"LHD Camión";"Resumen",#N/A,FALSE,"LHD Camión"}</definedName>
    <definedName name="horozon_1" localSheetId="0" hidden="1">{"desarrollo",#N/A,FALSE,"LHD Camión";"eqdllo",#N/A,FALSE,"LHD Camión";"eqprod",#N/A,FALSE,"LHD Camión";"Resumen",#N/A,FALSE,"LHD Camión"}</definedName>
    <definedName name="horozon_1" localSheetId="6" hidden="1">{"desarrollo",#N/A,FALSE,"LHD Camión";"eqdllo",#N/A,FALSE,"LHD Camión";"eqprod",#N/A,FALSE,"LHD Camión";"Resumen",#N/A,FALSE,"LHD Camión"}</definedName>
    <definedName name="horozon_1" localSheetId="16" hidden="1">{"desarrollo",#N/A,FALSE,"LHD Camión";"eqdllo",#N/A,FALSE,"LHD Camión";"eqprod",#N/A,FALSE,"LHD Camión";"Resumen",#N/A,FALSE,"LHD Camión"}</definedName>
    <definedName name="horozon_1" hidden="1">{"desarrollo",#N/A,FALSE,"LHD Camión";"eqdllo",#N/A,FALSE,"LHD Camión";"eqprod",#N/A,FALSE,"LHD Camión";"Resumen",#N/A,FALSE,"LHD Camión"}</definedName>
    <definedName name="HRETH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RETH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RETH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RETH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RET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RET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RET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RET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RET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RETH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RET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hidden="1">{"'Sheet1'!$B$2:$M$87"}</definedName>
    <definedName name="HTML_CodePage" localSheetId="0" hidden="1">1252</definedName>
    <definedName name="HTML_CodePage" hidden="1">863</definedName>
    <definedName name="HTML_Control" localSheetId="15" hidden="1">{"'resumen REV 3'!$B$1:$Q$69"}</definedName>
    <definedName name="HTML_Control" localSheetId="25" hidden="1">{"'resumen REV 3'!$B$1:$Q$69"}</definedName>
    <definedName name="HTML_Control" localSheetId="24" hidden="1">{"'resumen REV 3'!$B$1:$Q$69"}</definedName>
    <definedName name="HTML_Control" localSheetId="26" hidden="1">{"'resumen REV 3'!$B$1:$Q$69"}</definedName>
    <definedName name="HTML_Control" localSheetId="1" hidden="1">{"'resumen REV 3'!$B$1:$Q$69"}</definedName>
    <definedName name="HTML_Control" localSheetId="4" hidden="1">{"'resumen REV 3'!$B$1:$Q$69"}</definedName>
    <definedName name="HTML_Control" localSheetId="2" hidden="1">{"'resumen REV 3'!$B$1:$Q$69"}</definedName>
    <definedName name="HTML_Control" localSheetId="0" hidden="1">{"'Hoja3'!$F$5"}</definedName>
    <definedName name="HTML_Control" localSheetId="6" hidden="1">{"'resumen REV 3'!$B$1:$Q$69"}</definedName>
    <definedName name="HTML_Control" localSheetId="16" hidden="1">{"'resumen REV 3'!$B$1:$Q$69"}</definedName>
    <definedName name="HTML_Control" hidden="1">{"'resumen REV 3'!$B$1:$Q$69"}</definedName>
    <definedName name="HTML_Control_1" hidden="1">{"'DMBL'!$A$1:$N$83","'DMBL'!$A$6:$B$83"}</definedName>
    <definedName name="HTML_Controla" hidden="1">{"'DMBL'!$A$1:$N$83","'DMBL'!$A$6:$B$83"}</definedName>
    <definedName name="HTML_Controla_1" hidden="1">{"'DMBL'!$A$1:$N$83","'DMBL'!$A$6:$B$83"}</definedName>
    <definedName name="HTML_Controlb" hidden="1">{"'DMBL'!$A$1:$N$83","'DMBL'!$A$6:$B$83"}</definedName>
    <definedName name="HTML_Controlb_1" hidden="1">{"'DMBL'!$A$1:$N$83","'DMBL'!$A$6:$B$83"}</definedName>
    <definedName name="HTML_Controlc" hidden="1">{"'DMBL'!$A$1:$N$83","'DMBL'!$A$6:$B$83"}</definedName>
    <definedName name="HTML_Controlc_1" hidden="1">{"'DMBL'!$A$1:$N$83","'DMBL'!$A$6:$B$83"}</definedName>
    <definedName name="HTML_Description" localSheetId="0" hidden="1">""</definedName>
    <definedName name="HTML_Description" hidden="1">"jklyi.c m"</definedName>
    <definedName name="HTML_Email" hidden="1">""</definedName>
    <definedName name="HTML_Header" localSheetId="0" hidden="1">"Hoja3"</definedName>
    <definedName name="HTML_Header" hidden="1">"mndghm"</definedName>
    <definedName name="HTML_LastUpdate" localSheetId="0" hidden="1">"19-11-2001"</definedName>
    <definedName name="HTML_LastUpdate" hidden="1">"02/05/2002"</definedName>
    <definedName name="HTML_LineAfter" hidden="1">FALSE</definedName>
    <definedName name="HTML_LineBefore" hidden="1">FALSE</definedName>
    <definedName name="HTML_Name" localSheetId="0" hidden="1">"Codelco Chile"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0" hidden="1">"D:\MinaChuqui\PERFO-TRONA\PERFO\HTML.htm"</definedName>
    <definedName name="HTML_PathFile" hidden="1">"D:\Datos\Datos\PROGRAMA PRODUCCION\2002\CUMP PROG PROD 2002\HTML\HTML.htm"</definedName>
    <definedName name="HTML_PathTemplate" hidden="1">"Z:\D_RELAVE\sitio_web\PAZO_OPE.HTM"</definedName>
    <definedName name="HTML_Title" localSheetId="0" hidden="1">"IND"</definedName>
    <definedName name="HTML_Title" hidden="1">"rtjkmm"</definedName>
    <definedName name="HTR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R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R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R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R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R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R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r" localSheetId="0" hidden="1">{#N/A,#N/A,FALSE,"Total_OC015";#N/A,#N/A,FALSE,"ADMIN";#N/A,#N/A,FALSE,"PROCES";#N/A,#N/A,FALSE,"mecan";#N/A,#N/A,FALSE,"civil";#N/A,#N/A,FALSE,"CAÑER";#N/A,#N/A,FALSE,"ELEC";#N/A,#N/A,FALSE,"INSTR"}</definedName>
    <definedName name="HTR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R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R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r_1" hidden="1">{#N/A,#N/A,FALSE,"Total_OC015";#N/A,#N/A,FALSE,"ADMIN";#N/A,#N/A,FALSE,"PROCES";#N/A,#N/A,FALSE,"mecan";#N/A,#N/A,FALSE,"civil";#N/A,#N/A,FALSE,"CAÑER";#N/A,#N/A,FALSE,"ELEC";#N/A,#N/A,FALSE,"INSTR"}</definedName>
    <definedName name="htyh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nhbgt" localSheetId="15" hidden="1">{#N/A,#N/A,FALSE,"Tapa";#N/A,#N/A,FALSE,"F006";#N/A,#N/A,FALSE,"F012";#N/A,#N/A,FALSE,"F013";#N/A,#N/A,FALSE,"F015";#N/A,#N/A,FALSE,"F020"}</definedName>
    <definedName name="htyjnhbgt" localSheetId="25" hidden="1">{#N/A,#N/A,FALSE,"Tapa";#N/A,#N/A,FALSE,"F006";#N/A,#N/A,FALSE,"F012";#N/A,#N/A,FALSE,"F013";#N/A,#N/A,FALSE,"F015";#N/A,#N/A,FALSE,"F020"}</definedName>
    <definedName name="htyjnhbgt" localSheetId="24" hidden="1">{#N/A,#N/A,FALSE,"Tapa";#N/A,#N/A,FALSE,"F006";#N/A,#N/A,FALSE,"F012";#N/A,#N/A,FALSE,"F013";#N/A,#N/A,FALSE,"F015";#N/A,#N/A,FALSE,"F020"}</definedName>
    <definedName name="htyjnhbgt" localSheetId="26" hidden="1">{#N/A,#N/A,FALSE,"Tapa";#N/A,#N/A,FALSE,"F006";#N/A,#N/A,FALSE,"F012";#N/A,#N/A,FALSE,"F013";#N/A,#N/A,FALSE,"F015";#N/A,#N/A,FALSE,"F020"}</definedName>
    <definedName name="htyjnhbgt" localSheetId="1" hidden="1">{#N/A,#N/A,FALSE,"Tapa";#N/A,#N/A,FALSE,"F006";#N/A,#N/A,FALSE,"F012";#N/A,#N/A,FALSE,"F013";#N/A,#N/A,FALSE,"F015";#N/A,#N/A,FALSE,"F020"}</definedName>
    <definedName name="htyjnhbgt" localSheetId="4" hidden="1">{#N/A,#N/A,FALSE,"Tapa";#N/A,#N/A,FALSE,"F006";#N/A,#N/A,FALSE,"F012";#N/A,#N/A,FALSE,"F013";#N/A,#N/A,FALSE,"F015";#N/A,#N/A,FALSE,"F020"}</definedName>
    <definedName name="htyjnhbgt" localSheetId="2" hidden="1">{#N/A,#N/A,FALSE,"Tapa";#N/A,#N/A,FALSE,"F006";#N/A,#N/A,FALSE,"F012";#N/A,#N/A,FALSE,"F013";#N/A,#N/A,FALSE,"F015";#N/A,#N/A,FALSE,"F020"}</definedName>
    <definedName name="htyjnhbgt" localSheetId="0" hidden="1">{#N/A,#N/A,FALSE,"Tapa";#N/A,#N/A,FALSE,"F006";#N/A,#N/A,FALSE,"F012";#N/A,#N/A,FALSE,"F013";#N/A,#N/A,FALSE,"F015";#N/A,#N/A,FALSE,"F020"}</definedName>
    <definedName name="htyjnhbgt" localSheetId="6" hidden="1">{#N/A,#N/A,FALSE,"Tapa";#N/A,#N/A,FALSE,"F006";#N/A,#N/A,FALSE,"F012";#N/A,#N/A,FALSE,"F013";#N/A,#N/A,FALSE,"F015";#N/A,#N/A,FALSE,"F020"}</definedName>
    <definedName name="htyjnhbgt" localSheetId="16" hidden="1">{#N/A,#N/A,FALSE,"Tapa";#N/A,#N/A,FALSE,"F006";#N/A,#N/A,FALSE,"F012";#N/A,#N/A,FALSE,"F013";#N/A,#N/A,FALSE,"F015";#N/A,#N/A,FALSE,"F020"}</definedName>
    <definedName name="htyjnhbgt" hidden="1">{#N/A,#N/A,FALSE,"Tapa";#N/A,#N/A,FALSE,"F006";#N/A,#N/A,FALSE,"F012";#N/A,#N/A,FALSE,"F013";#N/A,#N/A,FALSE,"F015";#N/A,#N/A,FALSE,"F020"}</definedName>
    <definedName name="HTYJT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KHJ" localSheetId="15" hidden="1">{"CI+GG(BASE)",#N/A,FALSE,"CI+GG(BASE)";"GG",#N/A,FALSE,"CI+GG(BASE)";"CI",#N/A,FALSE,"CI+GG(BASE)"}</definedName>
    <definedName name="HUKHJ" localSheetId="25" hidden="1">{"CI+GG(BASE)",#N/A,FALSE,"CI+GG(BASE)";"GG",#N/A,FALSE,"CI+GG(BASE)";"CI",#N/A,FALSE,"CI+GG(BASE)"}</definedName>
    <definedName name="HUKHJ" localSheetId="24" hidden="1">{"CI+GG(BASE)",#N/A,FALSE,"CI+GG(BASE)";"GG",#N/A,FALSE,"CI+GG(BASE)";"CI",#N/A,FALSE,"CI+GG(BASE)"}</definedName>
    <definedName name="HUKHJ" localSheetId="26" hidden="1">{"CI+GG(BASE)",#N/A,FALSE,"CI+GG(BASE)";"GG",#N/A,FALSE,"CI+GG(BASE)";"CI",#N/A,FALSE,"CI+GG(BASE)"}</definedName>
    <definedName name="HUKHJ" localSheetId="1" hidden="1">{"CI+GG(BASE)",#N/A,FALSE,"CI+GG(BASE)";"GG",#N/A,FALSE,"CI+GG(BASE)";"CI",#N/A,FALSE,"CI+GG(BASE)"}</definedName>
    <definedName name="HUKHJ" localSheetId="4" hidden="1">{"CI+GG(BASE)",#N/A,FALSE,"CI+GG(BASE)";"GG",#N/A,FALSE,"CI+GG(BASE)";"CI",#N/A,FALSE,"CI+GG(BASE)"}</definedName>
    <definedName name="HUKHJ" localSheetId="2" hidden="1">{"CI+GG(BASE)",#N/A,FALSE,"CI+GG(BASE)";"GG",#N/A,FALSE,"CI+GG(BASE)";"CI",#N/A,FALSE,"CI+GG(BASE)"}</definedName>
    <definedName name="HUKHJ" localSheetId="0" hidden="1">{"CI+GG(BASE)",#N/A,FALSE,"CI+GG(BASE)";"GG",#N/A,FALSE,"CI+GG(BASE)";"CI",#N/A,FALSE,"CI+GG(BASE)"}</definedName>
    <definedName name="HUKHJ" localSheetId="6" hidden="1">{"CI+GG(BASE)",#N/A,FALSE,"CI+GG(BASE)";"GG",#N/A,FALSE,"CI+GG(BASE)";"CI",#N/A,FALSE,"CI+GG(BASE)"}</definedName>
    <definedName name="HUKHJ" localSheetId="16" hidden="1">{"CI+GG(BASE)",#N/A,FALSE,"CI+GG(BASE)";"GG",#N/A,FALSE,"CI+GG(BASE)";"CI",#N/A,FALSE,"CI+GG(BASE)"}</definedName>
    <definedName name="HUKHJ" hidden="1">{"CI+GG(BASE)",#N/A,FALSE,"CI+GG(BASE)";"GG",#N/A,FALSE,"CI+GG(BASE)";"CI",#N/A,FALSE,"CI+GG(BASE)"}</definedName>
    <definedName name="HUKJK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KJK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KJK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KJK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KJK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KJK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KJK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KJK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KJK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KJK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KJK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uuuu" localSheetId="15" hidden="1">#REF!</definedName>
    <definedName name="huuuuu" localSheetId="25" hidden="1">#REF!</definedName>
    <definedName name="huuuuu" localSheetId="26" hidden="1">#REF!</definedName>
    <definedName name="huuuuu" localSheetId="6" hidden="1">#REF!</definedName>
    <definedName name="huuuuu" localSheetId="16" hidden="1">#REF!</definedName>
    <definedName name="huuuuu" hidden="1">#REF!</definedName>
    <definedName name="HUYK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UYK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UYK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UYK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UYK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UYK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UYK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UYK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UYK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UYK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UYK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ytr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_1" hidden="1">{#N/A,#N/A,FALSE,"Costos_Elem_Hid";#N/A,#N/A,FALSE,"Costos_Elem_Hid";#N/A,#N/A,FALSE,"Costos_Elem_Hid"}</definedName>
    <definedName name="IF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F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F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F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F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F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F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F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hyu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i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i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i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i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i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i" localSheetId="0" hidden="1">{#N/A,#N/A,TRUE,"Est. de Fact.";#N/A,#N/A,TRUE,"Capitulo 19";#N/A,#N/A,TRUE,"Proyecto P855"}</definedName>
    <definedName name="ii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i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i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II" hidden="1">{#N/A,#N/A,FALSE,"summary";#N/A,#N/A,FALSE,"SumGraph"}</definedName>
    <definedName name="III_1" hidden="1">{#N/A,#N/A,FALSE,"summary";#N/A,#N/A,FALSE,"SumGraph"}</definedName>
    <definedName name="iiii" localSheetId="15" hidden="1">{#N/A,#N/A,TRUE,"Costos_Subg_Hid"}</definedName>
    <definedName name="iiii" localSheetId="25" hidden="1">{#N/A,#N/A,TRUE,"Costos_Subg_Hid"}</definedName>
    <definedName name="iiii" localSheetId="24" hidden="1">{#N/A,#N/A,TRUE,"Costos_Subg_Hid"}</definedName>
    <definedName name="iiii" localSheetId="26" hidden="1">{#N/A,#N/A,TRUE,"Costos_Subg_Hid"}</definedName>
    <definedName name="iiii" localSheetId="1" hidden="1">{#N/A,#N/A,TRUE,"Costos_Subg_Hid"}</definedName>
    <definedName name="iiii" localSheetId="4" hidden="1">{#N/A,#N/A,TRUE,"Costos_Subg_Hid"}</definedName>
    <definedName name="iiii" localSheetId="2" hidden="1">{#N/A,#N/A,TRUE,"Costos_Subg_Hid"}</definedName>
    <definedName name="iiii" localSheetId="0" hidden="1">{#N/A,#N/A,TRUE,"Costos_Subg_Hid"}</definedName>
    <definedName name="iiii" localSheetId="6" hidden="1">{#N/A,#N/A,TRUE,"Costos_Subg_Hid"}</definedName>
    <definedName name="iiii" localSheetId="16" hidden="1">{#N/A,#N/A,TRUE,"Costos_Subg_Hid"}</definedName>
    <definedName name="iiii" hidden="1">{#N/A,#N/A,TRUE,"Costos_Subg_Hid"}</definedName>
    <definedName name="iiiiii" localSheetId="15" hidden="1">#REF!</definedName>
    <definedName name="iiiiii" localSheetId="25" hidden="1">#REF!</definedName>
    <definedName name="iiiiii" localSheetId="26" hidden="1">#REF!</definedName>
    <definedName name="iiiiii" localSheetId="6" hidden="1">#REF!</definedName>
    <definedName name="iiiiii" localSheetId="16" hidden="1">#REF!</definedName>
    <definedName name="iiiiii" hidden="1">#REF!</definedName>
    <definedName name="iiiuuuuuuuuuuu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ipppp" localSheetId="15" hidden="1">#REF!</definedName>
    <definedName name="iipppp" localSheetId="25" hidden="1">#REF!</definedName>
    <definedName name="iipppp" localSheetId="6" hidden="1">#REF!</definedName>
    <definedName name="iipppp" hidden="1">#REF!</definedName>
    <definedName name="ik" localSheetId="15" hidden="1">{#N/A,#N/A,FALSE,"Costos_Elem_Hid";#N/A,#N/A,FALSE,"Costos_Elem_Hid";#N/A,#N/A,FALSE,"Costos_Elem_Hid"}</definedName>
    <definedName name="ik" localSheetId="25" hidden="1">{#N/A,#N/A,FALSE,"Costos_Elem_Hid";#N/A,#N/A,FALSE,"Costos_Elem_Hid";#N/A,#N/A,FALSE,"Costos_Elem_Hid"}</definedName>
    <definedName name="ik" localSheetId="24" hidden="1">{#N/A,#N/A,FALSE,"Costos_Elem_Hid";#N/A,#N/A,FALSE,"Costos_Elem_Hid";#N/A,#N/A,FALSE,"Costos_Elem_Hid"}</definedName>
    <definedName name="ik" localSheetId="26" hidden="1">{#N/A,#N/A,FALSE,"Costos_Elem_Hid";#N/A,#N/A,FALSE,"Costos_Elem_Hid";#N/A,#N/A,FALSE,"Costos_Elem_Hid"}</definedName>
    <definedName name="ik" localSheetId="1" hidden="1">{#N/A,#N/A,FALSE,"Costos_Elem_Hid";#N/A,#N/A,FALSE,"Costos_Elem_Hid";#N/A,#N/A,FALSE,"Costos_Elem_Hid"}</definedName>
    <definedName name="ik" localSheetId="4" hidden="1">{#N/A,#N/A,FALSE,"Costos_Elem_Hid";#N/A,#N/A,FALSE,"Costos_Elem_Hid";#N/A,#N/A,FALSE,"Costos_Elem_Hid"}</definedName>
    <definedName name="ik" localSheetId="2" hidden="1">{#N/A,#N/A,FALSE,"Costos_Elem_Hid";#N/A,#N/A,FALSE,"Costos_Elem_Hid";#N/A,#N/A,FALSE,"Costos_Elem_Hid"}</definedName>
    <definedName name="ik" localSheetId="0" hidden="1">{#N/A,#N/A,FALSE,"Costos_Elem_Hid";#N/A,#N/A,FALSE,"Costos_Elem_Hid";#N/A,#N/A,FALSE,"Costos_Elem_Hid"}</definedName>
    <definedName name="ik" localSheetId="6" hidden="1">{#N/A,#N/A,FALSE,"Costos_Elem_Hid";#N/A,#N/A,FALSE,"Costos_Elem_Hid";#N/A,#N/A,FALSE,"Costos_Elem_Hid"}</definedName>
    <definedName name="ik" localSheetId="16" hidden="1">{#N/A,#N/A,FALSE,"Costos_Elem_Hid";#N/A,#N/A,FALSE,"Costos_Elem_Hid";#N/A,#N/A,FALSE,"Costos_Elem_Hid"}</definedName>
    <definedName name="ik" hidden="1">{#N/A,#N/A,FALSE,"Costos_Elem_Hid";#N/A,#N/A,FALSE,"Costos_Elem_Hid";#N/A,#N/A,FALSE,"Costos_Elem_Hid"}</definedName>
    <definedName name="ilui" localSheetId="15" hidden="1">{"MO(BASE)",#N/A,FALSE,"MO(BASE)";"MO(BASE)1",#N/A,FALSE,"MO(BASE)";"MO(BASE)2",#N/A,FALSE,"MO(BASE)"}</definedName>
    <definedName name="ilui" localSheetId="25" hidden="1">{"MO(BASE)",#N/A,FALSE,"MO(BASE)";"MO(BASE)1",#N/A,FALSE,"MO(BASE)";"MO(BASE)2",#N/A,FALSE,"MO(BASE)"}</definedName>
    <definedName name="ilui" localSheetId="24" hidden="1">{"MO(BASE)",#N/A,FALSE,"MO(BASE)";"MO(BASE)1",#N/A,FALSE,"MO(BASE)";"MO(BASE)2",#N/A,FALSE,"MO(BASE)"}</definedName>
    <definedName name="ilui" localSheetId="26" hidden="1">{"MO(BASE)",#N/A,FALSE,"MO(BASE)";"MO(BASE)1",#N/A,FALSE,"MO(BASE)";"MO(BASE)2",#N/A,FALSE,"MO(BASE)"}</definedName>
    <definedName name="ilui" localSheetId="1" hidden="1">{"MO(BASE)",#N/A,FALSE,"MO(BASE)";"MO(BASE)1",#N/A,FALSE,"MO(BASE)";"MO(BASE)2",#N/A,FALSE,"MO(BASE)"}</definedName>
    <definedName name="ilui" localSheetId="4" hidden="1">{"MO(BASE)",#N/A,FALSE,"MO(BASE)";"MO(BASE)1",#N/A,FALSE,"MO(BASE)";"MO(BASE)2",#N/A,FALSE,"MO(BASE)"}</definedName>
    <definedName name="ilui" localSheetId="2" hidden="1">{"MO(BASE)",#N/A,FALSE,"MO(BASE)";"MO(BASE)1",#N/A,FALSE,"MO(BASE)";"MO(BASE)2",#N/A,FALSE,"MO(BASE)"}</definedName>
    <definedName name="ilui" localSheetId="0" hidden="1">{"MO(BASE)",#N/A,FALSE,"MO(BASE)";"MO(BASE)1",#N/A,FALSE,"MO(BASE)";"MO(BASE)2",#N/A,FALSE,"MO(BASE)"}</definedName>
    <definedName name="ilui" localSheetId="6" hidden="1">{"MO(BASE)",#N/A,FALSE,"MO(BASE)";"MO(BASE)1",#N/A,FALSE,"MO(BASE)";"MO(BASE)2",#N/A,FALSE,"MO(BASE)"}</definedName>
    <definedName name="ilui" localSheetId="16" hidden="1">{"MO(BASE)",#N/A,FALSE,"MO(BASE)";"MO(BASE)1",#N/A,FALSE,"MO(BASE)";"MO(BASE)2",#N/A,FALSE,"MO(BASE)"}</definedName>
    <definedName name="ilui" hidden="1">{"MO(BASE)",#N/A,FALSE,"MO(BASE)";"MO(BASE)1",#N/A,FALSE,"MO(BASE)";"MO(BASE)2",#N/A,FALSE,"MO(BASE)"}</definedName>
    <definedName name="IN">'[23]Instru Correa'!$AH$9</definedName>
    <definedName name="inc" localSheetId="15" hidden="1">{"CI+GG(BASE)",#N/A,FALSE,"CI+GG(BASE)";"GG",#N/A,FALSE,"CI+GG(BASE)";"CI",#N/A,FALSE,"CI+GG(BASE)"}</definedName>
    <definedName name="inc" localSheetId="25" hidden="1">{"CI+GG(BASE)",#N/A,FALSE,"CI+GG(BASE)";"GG",#N/A,FALSE,"CI+GG(BASE)";"CI",#N/A,FALSE,"CI+GG(BASE)"}</definedName>
    <definedName name="inc" localSheetId="24" hidden="1">{"CI+GG(BASE)",#N/A,FALSE,"CI+GG(BASE)";"GG",#N/A,FALSE,"CI+GG(BASE)";"CI",#N/A,FALSE,"CI+GG(BASE)"}</definedName>
    <definedName name="inc" localSheetId="26" hidden="1">{"CI+GG(BASE)",#N/A,FALSE,"CI+GG(BASE)";"GG",#N/A,FALSE,"CI+GG(BASE)";"CI",#N/A,FALSE,"CI+GG(BASE)"}</definedName>
    <definedName name="inc" localSheetId="1" hidden="1">{"CI+GG(BASE)",#N/A,FALSE,"CI+GG(BASE)";"GG",#N/A,FALSE,"CI+GG(BASE)";"CI",#N/A,FALSE,"CI+GG(BASE)"}</definedName>
    <definedName name="inc" localSheetId="4" hidden="1">{"CI+GG(BASE)",#N/A,FALSE,"CI+GG(BASE)";"GG",#N/A,FALSE,"CI+GG(BASE)";"CI",#N/A,FALSE,"CI+GG(BASE)"}</definedName>
    <definedName name="inc" localSheetId="2" hidden="1">{"CI+GG(BASE)",#N/A,FALSE,"CI+GG(BASE)";"GG",#N/A,FALSE,"CI+GG(BASE)";"CI",#N/A,FALSE,"CI+GG(BASE)"}</definedName>
    <definedName name="inc" localSheetId="0" hidden="1">{"CI+GG(BASE)",#N/A,FALSE,"CI+GG(BASE)";"GG",#N/A,FALSE,"CI+GG(BASE)";"CI",#N/A,FALSE,"CI+GG(BASE)"}</definedName>
    <definedName name="inc" localSheetId="6" hidden="1">{"CI+GG(BASE)",#N/A,FALSE,"CI+GG(BASE)";"GG",#N/A,FALSE,"CI+GG(BASE)";"CI",#N/A,FALSE,"CI+GG(BASE)"}</definedName>
    <definedName name="inc" localSheetId="16" hidden="1">{"CI+GG(BASE)",#N/A,FALSE,"CI+GG(BASE)";"GG",#N/A,FALSE,"CI+GG(BASE)";"CI",#N/A,FALSE,"CI+GG(BASE)"}</definedName>
    <definedName name="inc" hidden="1">{"CI+GG(BASE)",#N/A,FALSE,"CI+GG(BASE)";"GG",#N/A,FALSE,"CI+GG(BASE)";"CI",#N/A,FALSE,"CI+GG(BASE)"}</definedName>
    <definedName name="inc_1" localSheetId="15" hidden="1">{"CI+GG(BASE)",#N/A,FALSE,"CI+GG(BASE)";"GG",#N/A,FALSE,"CI+GG(BASE)";"CI",#N/A,FALSE,"CI+GG(BASE)"}</definedName>
    <definedName name="inc_1" localSheetId="25" hidden="1">{"CI+GG(BASE)",#N/A,FALSE,"CI+GG(BASE)";"GG",#N/A,FALSE,"CI+GG(BASE)";"CI",#N/A,FALSE,"CI+GG(BASE)"}</definedName>
    <definedName name="inc_1" localSheetId="24" hidden="1">{"CI+GG(BASE)",#N/A,FALSE,"CI+GG(BASE)";"GG",#N/A,FALSE,"CI+GG(BASE)";"CI",#N/A,FALSE,"CI+GG(BASE)"}</definedName>
    <definedName name="inc_1" localSheetId="26" hidden="1">{"CI+GG(BASE)",#N/A,FALSE,"CI+GG(BASE)";"GG",#N/A,FALSE,"CI+GG(BASE)";"CI",#N/A,FALSE,"CI+GG(BASE)"}</definedName>
    <definedName name="inc_1" localSheetId="1" hidden="1">{"CI+GG(BASE)",#N/A,FALSE,"CI+GG(BASE)";"GG",#N/A,FALSE,"CI+GG(BASE)";"CI",#N/A,FALSE,"CI+GG(BASE)"}</definedName>
    <definedName name="inc_1" localSheetId="4" hidden="1">{"CI+GG(BASE)",#N/A,FALSE,"CI+GG(BASE)";"GG",#N/A,FALSE,"CI+GG(BASE)";"CI",#N/A,FALSE,"CI+GG(BASE)"}</definedName>
    <definedName name="inc_1" localSheetId="2" hidden="1">{"CI+GG(BASE)",#N/A,FALSE,"CI+GG(BASE)";"GG",#N/A,FALSE,"CI+GG(BASE)";"CI",#N/A,FALSE,"CI+GG(BASE)"}</definedName>
    <definedName name="inc_1" localSheetId="0" hidden="1">{"CI+GG(BASE)",#N/A,FALSE,"CI+GG(BASE)";"GG",#N/A,FALSE,"CI+GG(BASE)";"CI",#N/A,FALSE,"CI+GG(BASE)"}</definedName>
    <definedName name="inc_1" localSheetId="6" hidden="1">{"CI+GG(BASE)",#N/A,FALSE,"CI+GG(BASE)";"GG",#N/A,FALSE,"CI+GG(BASE)";"CI",#N/A,FALSE,"CI+GG(BASE)"}</definedName>
    <definedName name="inc_1" localSheetId="16" hidden="1">{"CI+GG(BASE)",#N/A,FALSE,"CI+GG(BASE)";"GG",#N/A,FALSE,"CI+GG(BASE)";"CI",#N/A,FALSE,"CI+GG(BASE)"}</definedName>
    <definedName name="inc_1" hidden="1">{"CI+GG(BASE)",#N/A,FALSE,"CI+GG(BASE)";"GG",#N/A,FALSE,"CI+GG(BASE)";"CI",#N/A,FALSE,"CI+GG(BASE)"}</definedName>
    <definedName name="inc_2" localSheetId="15" hidden="1">{"CI+GG(BASE)",#N/A,FALSE,"CI+GG(BASE)";"GG",#N/A,FALSE,"CI+GG(BASE)";"CI",#N/A,FALSE,"CI+GG(BASE)"}</definedName>
    <definedName name="inc_2" localSheetId="25" hidden="1">{"CI+GG(BASE)",#N/A,FALSE,"CI+GG(BASE)";"GG",#N/A,FALSE,"CI+GG(BASE)";"CI",#N/A,FALSE,"CI+GG(BASE)"}</definedName>
    <definedName name="inc_2" localSheetId="24" hidden="1">{"CI+GG(BASE)",#N/A,FALSE,"CI+GG(BASE)";"GG",#N/A,FALSE,"CI+GG(BASE)";"CI",#N/A,FALSE,"CI+GG(BASE)"}</definedName>
    <definedName name="inc_2" localSheetId="26" hidden="1">{"CI+GG(BASE)",#N/A,FALSE,"CI+GG(BASE)";"GG",#N/A,FALSE,"CI+GG(BASE)";"CI",#N/A,FALSE,"CI+GG(BASE)"}</definedName>
    <definedName name="inc_2" localSheetId="1" hidden="1">{"CI+GG(BASE)",#N/A,FALSE,"CI+GG(BASE)";"GG",#N/A,FALSE,"CI+GG(BASE)";"CI",#N/A,FALSE,"CI+GG(BASE)"}</definedName>
    <definedName name="inc_2" localSheetId="4" hidden="1">{"CI+GG(BASE)",#N/A,FALSE,"CI+GG(BASE)";"GG",#N/A,FALSE,"CI+GG(BASE)";"CI",#N/A,FALSE,"CI+GG(BASE)"}</definedName>
    <definedName name="inc_2" localSheetId="2" hidden="1">{"CI+GG(BASE)",#N/A,FALSE,"CI+GG(BASE)";"GG",#N/A,FALSE,"CI+GG(BASE)";"CI",#N/A,FALSE,"CI+GG(BASE)"}</definedName>
    <definedName name="inc_2" localSheetId="0" hidden="1">{"CI+GG(BASE)",#N/A,FALSE,"CI+GG(BASE)";"GG",#N/A,FALSE,"CI+GG(BASE)";"CI",#N/A,FALSE,"CI+GG(BASE)"}</definedName>
    <definedName name="inc_2" localSheetId="6" hidden="1">{"CI+GG(BASE)",#N/A,FALSE,"CI+GG(BASE)";"GG",#N/A,FALSE,"CI+GG(BASE)";"CI",#N/A,FALSE,"CI+GG(BASE)"}</definedName>
    <definedName name="inc_2" localSheetId="16" hidden="1">{"CI+GG(BASE)",#N/A,FALSE,"CI+GG(BASE)";"GG",#N/A,FALSE,"CI+GG(BASE)";"CI",#N/A,FALSE,"CI+GG(BASE)"}</definedName>
    <definedName name="inc_2" hidden="1">{"CI+GG(BASE)",#N/A,FALSE,"CI+GG(BASE)";"GG",#N/A,FALSE,"CI+GG(BASE)";"CI",#N/A,FALSE,"CI+GG(BASE)"}</definedName>
    <definedName name="inc_3" localSheetId="15" hidden="1">{"CI+GG(BASE)",#N/A,FALSE,"CI+GG(BASE)";"GG",#N/A,FALSE,"CI+GG(BASE)";"CI",#N/A,FALSE,"CI+GG(BASE)"}</definedName>
    <definedName name="inc_3" localSheetId="25" hidden="1">{"CI+GG(BASE)",#N/A,FALSE,"CI+GG(BASE)";"GG",#N/A,FALSE,"CI+GG(BASE)";"CI",#N/A,FALSE,"CI+GG(BASE)"}</definedName>
    <definedName name="inc_3" localSheetId="24" hidden="1">{"CI+GG(BASE)",#N/A,FALSE,"CI+GG(BASE)";"GG",#N/A,FALSE,"CI+GG(BASE)";"CI",#N/A,FALSE,"CI+GG(BASE)"}</definedName>
    <definedName name="inc_3" localSheetId="26" hidden="1">{"CI+GG(BASE)",#N/A,FALSE,"CI+GG(BASE)";"GG",#N/A,FALSE,"CI+GG(BASE)";"CI",#N/A,FALSE,"CI+GG(BASE)"}</definedName>
    <definedName name="inc_3" localSheetId="1" hidden="1">{"CI+GG(BASE)",#N/A,FALSE,"CI+GG(BASE)";"GG",#N/A,FALSE,"CI+GG(BASE)";"CI",#N/A,FALSE,"CI+GG(BASE)"}</definedName>
    <definedName name="inc_3" localSheetId="4" hidden="1">{"CI+GG(BASE)",#N/A,FALSE,"CI+GG(BASE)";"GG",#N/A,FALSE,"CI+GG(BASE)";"CI",#N/A,FALSE,"CI+GG(BASE)"}</definedName>
    <definedName name="inc_3" localSheetId="2" hidden="1">{"CI+GG(BASE)",#N/A,FALSE,"CI+GG(BASE)";"GG",#N/A,FALSE,"CI+GG(BASE)";"CI",#N/A,FALSE,"CI+GG(BASE)"}</definedName>
    <definedName name="inc_3" localSheetId="0" hidden="1">{"CI+GG(BASE)",#N/A,FALSE,"CI+GG(BASE)";"GG",#N/A,FALSE,"CI+GG(BASE)";"CI",#N/A,FALSE,"CI+GG(BASE)"}</definedName>
    <definedName name="inc_3" localSheetId="6" hidden="1">{"CI+GG(BASE)",#N/A,FALSE,"CI+GG(BASE)";"GG",#N/A,FALSE,"CI+GG(BASE)";"CI",#N/A,FALSE,"CI+GG(BASE)"}</definedName>
    <definedName name="inc_3" localSheetId="16" hidden="1">{"CI+GG(BASE)",#N/A,FALSE,"CI+GG(BASE)";"GG",#N/A,FALSE,"CI+GG(BASE)";"CI",#N/A,FALSE,"CI+GG(BASE)"}</definedName>
    <definedName name="inc_3" hidden="1">{"CI+GG(BASE)",#N/A,FALSE,"CI+GG(BASE)";"GG",#N/A,FALSE,"CI+GG(BASE)";"CI",#N/A,FALSE,"CI+GG(BASE)"}</definedName>
    <definedName name="inc_4" localSheetId="15" hidden="1">{"CI+GG(BASE)",#N/A,FALSE,"CI+GG(BASE)";"GG",#N/A,FALSE,"CI+GG(BASE)";"CI",#N/A,FALSE,"CI+GG(BASE)"}</definedName>
    <definedName name="inc_4" localSheetId="25" hidden="1">{"CI+GG(BASE)",#N/A,FALSE,"CI+GG(BASE)";"GG",#N/A,FALSE,"CI+GG(BASE)";"CI",#N/A,FALSE,"CI+GG(BASE)"}</definedName>
    <definedName name="inc_4" localSheetId="24" hidden="1">{"CI+GG(BASE)",#N/A,FALSE,"CI+GG(BASE)";"GG",#N/A,FALSE,"CI+GG(BASE)";"CI",#N/A,FALSE,"CI+GG(BASE)"}</definedName>
    <definedName name="inc_4" localSheetId="26" hidden="1">{"CI+GG(BASE)",#N/A,FALSE,"CI+GG(BASE)";"GG",#N/A,FALSE,"CI+GG(BASE)";"CI",#N/A,FALSE,"CI+GG(BASE)"}</definedName>
    <definedName name="inc_4" localSheetId="1" hidden="1">{"CI+GG(BASE)",#N/A,FALSE,"CI+GG(BASE)";"GG",#N/A,FALSE,"CI+GG(BASE)";"CI",#N/A,FALSE,"CI+GG(BASE)"}</definedName>
    <definedName name="inc_4" localSheetId="4" hidden="1">{"CI+GG(BASE)",#N/A,FALSE,"CI+GG(BASE)";"GG",#N/A,FALSE,"CI+GG(BASE)";"CI",#N/A,FALSE,"CI+GG(BASE)"}</definedName>
    <definedName name="inc_4" localSheetId="2" hidden="1">{"CI+GG(BASE)",#N/A,FALSE,"CI+GG(BASE)";"GG",#N/A,FALSE,"CI+GG(BASE)";"CI",#N/A,FALSE,"CI+GG(BASE)"}</definedName>
    <definedName name="inc_4" localSheetId="0" hidden="1">{"CI+GG(BASE)",#N/A,FALSE,"CI+GG(BASE)";"GG",#N/A,FALSE,"CI+GG(BASE)";"CI",#N/A,FALSE,"CI+GG(BASE)"}</definedName>
    <definedName name="inc_4" localSheetId="6" hidden="1">{"CI+GG(BASE)",#N/A,FALSE,"CI+GG(BASE)";"GG",#N/A,FALSE,"CI+GG(BASE)";"CI",#N/A,FALSE,"CI+GG(BASE)"}</definedName>
    <definedName name="inc_4" localSheetId="16" hidden="1">{"CI+GG(BASE)",#N/A,FALSE,"CI+GG(BASE)";"GG",#N/A,FALSE,"CI+GG(BASE)";"CI",#N/A,FALSE,"CI+GG(BASE)"}</definedName>
    <definedName name="inc_4" hidden="1">{"CI+GG(BASE)",#N/A,FALSE,"CI+GG(BASE)";"GG",#N/A,FALSE,"CI+GG(BASE)";"CI",#N/A,FALSE,"CI+GG(BASE)"}</definedName>
    <definedName name="inc_5" localSheetId="15" hidden="1">{"CI+GG(BASE)",#N/A,FALSE,"CI+GG(BASE)";"GG",#N/A,FALSE,"CI+GG(BASE)";"CI",#N/A,FALSE,"CI+GG(BASE)"}</definedName>
    <definedName name="inc_5" localSheetId="25" hidden="1">{"CI+GG(BASE)",#N/A,FALSE,"CI+GG(BASE)";"GG",#N/A,FALSE,"CI+GG(BASE)";"CI",#N/A,FALSE,"CI+GG(BASE)"}</definedName>
    <definedName name="inc_5" localSheetId="24" hidden="1">{"CI+GG(BASE)",#N/A,FALSE,"CI+GG(BASE)";"GG",#N/A,FALSE,"CI+GG(BASE)";"CI",#N/A,FALSE,"CI+GG(BASE)"}</definedName>
    <definedName name="inc_5" localSheetId="26" hidden="1">{"CI+GG(BASE)",#N/A,FALSE,"CI+GG(BASE)";"GG",#N/A,FALSE,"CI+GG(BASE)";"CI",#N/A,FALSE,"CI+GG(BASE)"}</definedName>
    <definedName name="inc_5" localSheetId="1" hidden="1">{"CI+GG(BASE)",#N/A,FALSE,"CI+GG(BASE)";"GG",#N/A,FALSE,"CI+GG(BASE)";"CI",#N/A,FALSE,"CI+GG(BASE)"}</definedName>
    <definedName name="inc_5" localSheetId="4" hidden="1">{"CI+GG(BASE)",#N/A,FALSE,"CI+GG(BASE)";"GG",#N/A,FALSE,"CI+GG(BASE)";"CI",#N/A,FALSE,"CI+GG(BASE)"}</definedName>
    <definedName name="inc_5" localSheetId="2" hidden="1">{"CI+GG(BASE)",#N/A,FALSE,"CI+GG(BASE)";"GG",#N/A,FALSE,"CI+GG(BASE)";"CI",#N/A,FALSE,"CI+GG(BASE)"}</definedName>
    <definedName name="inc_5" localSheetId="0" hidden="1">{"CI+GG(BASE)",#N/A,FALSE,"CI+GG(BASE)";"GG",#N/A,FALSE,"CI+GG(BASE)";"CI",#N/A,FALSE,"CI+GG(BASE)"}</definedName>
    <definedName name="inc_5" localSheetId="6" hidden="1">{"CI+GG(BASE)",#N/A,FALSE,"CI+GG(BASE)";"GG",#N/A,FALSE,"CI+GG(BASE)";"CI",#N/A,FALSE,"CI+GG(BASE)"}</definedName>
    <definedName name="inc_5" localSheetId="16" hidden="1">{"CI+GG(BASE)",#N/A,FALSE,"CI+GG(BASE)";"GG",#N/A,FALSE,"CI+GG(BASE)";"CI",#N/A,FALSE,"CI+GG(BASE)"}</definedName>
    <definedName name="inc_5" hidden="1">{"CI+GG(BASE)",#N/A,FALSE,"CI+GG(BASE)";"GG",#N/A,FALSE,"CI+GG(BASE)";"CI",#N/A,FALSE,"CI+GG(BASE)"}</definedName>
    <definedName name="incdice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DICAMES" hidden="1">{#N/A,#N/A,FALSE,"Costos_Elem_Hid";#N/A,#N/A,FALSE,"Costos_Elem_Hid";#N/A,#N/A,FALSE,"Costos_Elem_Hid"}</definedName>
    <definedName name="INDICAMES_1" hidden="1">{#N/A,#N/A,FALSE,"Costos_Elem_Hid";#N/A,#N/A,FALSE,"Costos_Elem_Hid";#N/A,#N/A,FALSE,"Costos_Elem_Hid"}</definedName>
    <definedName name="INDIMES">{#N/A,#N/A,FALSE,"Costos_Elem_Hid";#N/A,#N/A,FALSE,"Costos_Elem_Hid";#N/A,#N/A,FALSE,"Costos_Elem_Hid"}</definedName>
    <definedName name="Informetec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rmetec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rmetec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rmetec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rmete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rmetec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rmetec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rmetec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rmetec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rmetec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rmete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g" localSheetId="15" hidden="1">{#N/A,#N/A,FALSE,"Total_OC015";#N/A,#N/A,FALSE,"ADMIN";#N/A,#N/A,FALSE,"PROCES";#N/A,#N/A,FALSE,"mecan";#N/A,#N/A,FALSE,"civil";#N/A,#N/A,FALSE,"CAÑER";#N/A,#N/A,FALSE,"ELEC";#N/A,#N/A,FALSE,"INSTR"}</definedName>
    <definedName name="Ing" localSheetId="25" hidden="1">{#N/A,#N/A,FALSE,"Total_OC015";#N/A,#N/A,FALSE,"ADMIN";#N/A,#N/A,FALSE,"PROCES";#N/A,#N/A,FALSE,"mecan";#N/A,#N/A,FALSE,"civil";#N/A,#N/A,FALSE,"CAÑER";#N/A,#N/A,FALSE,"ELEC";#N/A,#N/A,FALSE,"INSTR"}</definedName>
    <definedName name="Ing" localSheetId="24" hidden="1">{#N/A,#N/A,FALSE,"Total_OC015";#N/A,#N/A,FALSE,"ADMIN";#N/A,#N/A,FALSE,"PROCES";#N/A,#N/A,FALSE,"mecan";#N/A,#N/A,FALSE,"civil";#N/A,#N/A,FALSE,"CAÑER";#N/A,#N/A,FALSE,"ELEC";#N/A,#N/A,FALSE,"INSTR"}</definedName>
    <definedName name="Ing" localSheetId="26" hidden="1">{#N/A,#N/A,FALSE,"Total_OC015";#N/A,#N/A,FALSE,"ADMIN";#N/A,#N/A,FALSE,"PROCES";#N/A,#N/A,FALSE,"mecan";#N/A,#N/A,FALSE,"civil";#N/A,#N/A,FALSE,"CAÑER";#N/A,#N/A,FALSE,"ELEC";#N/A,#N/A,FALSE,"INSTR"}</definedName>
    <definedName name="Ing" localSheetId="1" hidden="1">{#N/A,#N/A,FALSE,"Total_OC015";#N/A,#N/A,FALSE,"ADMIN";#N/A,#N/A,FALSE,"PROCES";#N/A,#N/A,FALSE,"mecan";#N/A,#N/A,FALSE,"civil";#N/A,#N/A,FALSE,"CAÑER";#N/A,#N/A,FALSE,"ELEC";#N/A,#N/A,FALSE,"INSTR"}</definedName>
    <definedName name="Ing" localSheetId="4" hidden="1">{#N/A,#N/A,FALSE,"Total_OC015";#N/A,#N/A,FALSE,"ADMIN";#N/A,#N/A,FALSE,"PROCES";#N/A,#N/A,FALSE,"mecan";#N/A,#N/A,FALSE,"civil";#N/A,#N/A,FALSE,"CAÑER";#N/A,#N/A,FALSE,"ELEC";#N/A,#N/A,FALSE,"INSTR"}</definedName>
    <definedName name="Ing" localSheetId="2" hidden="1">{#N/A,#N/A,FALSE,"Total_OC015";#N/A,#N/A,FALSE,"ADMIN";#N/A,#N/A,FALSE,"PROCES";#N/A,#N/A,FALSE,"mecan";#N/A,#N/A,FALSE,"civil";#N/A,#N/A,FALSE,"CAÑER";#N/A,#N/A,FALSE,"ELEC";#N/A,#N/A,FALSE,"INSTR"}</definedName>
    <definedName name="Ing" localSheetId="0" hidden="1">{#N/A,#N/A,FALSE,"Total_OC015";#N/A,#N/A,FALSE,"ADMIN";#N/A,#N/A,FALSE,"PROCES";#N/A,#N/A,FALSE,"mecan";#N/A,#N/A,FALSE,"civil";#N/A,#N/A,FALSE,"CAÑER";#N/A,#N/A,FALSE,"ELEC";#N/A,#N/A,FALSE,"INSTR"}</definedName>
    <definedName name="Ing" localSheetId="6" hidden="1">{#N/A,#N/A,FALSE,"Total_OC015";#N/A,#N/A,FALSE,"ADMIN";#N/A,#N/A,FALSE,"PROCES";#N/A,#N/A,FALSE,"mecan";#N/A,#N/A,FALSE,"civil";#N/A,#N/A,FALSE,"CAÑER";#N/A,#N/A,FALSE,"ELEC";#N/A,#N/A,FALSE,"INSTR"}</definedName>
    <definedName name="Ing" localSheetId="16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_1" localSheetId="15" hidden="1">{#N/A,#N/A,FALSE,"Total_OC015";#N/A,#N/A,FALSE,"ADMIN";#N/A,#N/A,FALSE,"PROCES";#N/A,#N/A,FALSE,"mecan";#N/A,#N/A,FALSE,"civil";#N/A,#N/A,FALSE,"CAÑER";#N/A,#N/A,FALSE,"ELEC";#N/A,#N/A,FALSE,"INSTR"}</definedName>
    <definedName name="Ing_1" localSheetId="25" hidden="1">{#N/A,#N/A,FALSE,"Total_OC015";#N/A,#N/A,FALSE,"ADMIN";#N/A,#N/A,FALSE,"PROCES";#N/A,#N/A,FALSE,"mecan";#N/A,#N/A,FALSE,"civil";#N/A,#N/A,FALSE,"CAÑER";#N/A,#N/A,FALSE,"ELEC";#N/A,#N/A,FALSE,"INSTR"}</definedName>
    <definedName name="Ing_1" localSheetId="24" hidden="1">{#N/A,#N/A,FALSE,"Total_OC015";#N/A,#N/A,FALSE,"ADMIN";#N/A,#N/A,FALSE,"PROCES";#N/A,#N/A,FALSE,"mecan";#N/A,#N/A,FALSE,"civil";#N/A,#N/A,FALSE,"CAÑER";#N/A,#N/A,FALSE,"ELEC";#N/A,#N/A,FALSE,"INSTR"}</definedName>
    <definedName name="Ing_1" localSheetId="26" hidden="1">{#N/A,#N/A,FALSE,"Total_OC015";#N/A,#N/A,FALSE,"ADMIN";#N/A,#N/A,FALSE,"PROCES";#N/A,#N/A,FALSE,"mecan";#N/A,#N/A,FALSE,"civil";#N/A,#N/A,FALSE,"CAÑER";#N/A,#N/A,FALSE,"ELEC";#N/A,#N/A,FALSE,"INSTR"}</definedName>
    <definedName name="Ing_1" localSheetId="1" hidden="1">{#N/A,#N/A,FALSE,"Total_OC015";#N/A,#N/A,FALSE,"ADMIN";#N/A,#N/A,FALSE,"PROCES";#N/A,#N/A,FALSE,"mecan";#N/A,#N/A,FALSE,"civil";#N/A,#N/A,FALSE,"CAÑER";#N/A,#N/A,FALSE,"ELEC";#N/A,#N/A,FALSE,"INSTR"}</definedName>
    <definedName name="Ing_1" localSheetId="4" hidden="1">{#N/A,#N/A,FALSE,"Total_OC015";#N/A,#N/A,FALSE,"ADMIN";#N/A,#N/A,FALSE,"PROCES";#N/A,#N/A,FALSE,"mecan";#N/A,#N/A,FALSE,"civil";#N/A,#N/A,FALSE,"CAÑER";#N/A,#N/A,FALSE,"ELEC";#N/A,#N/A,FALSE,"INSTR"}</definedName>
    <definedName name="Ing_1" localSheetId="2" hidden="1">{#N/A,#N/A,FALSE,"Total_OC015";#N/A,#N/A,FALSE,"ADMIN";#N/A,#N/A,FALSE,"PROCES";#N/A,#N/A,FALSE,"mecan";#N/A,#N/A,FALSE,"civil";#N/A,#N/A,FALSE,"CAÑER";#N/A,#N/A,FALSE,"ELEC";#N/A,#N/A,FALSE,"INSTR"}</definedName>
    <definedName name="Ing_1" localSheetId="0" hidden="1">{#N/A,#N/A,FALSE,"Total_OC015";#N/A,#N/A,FALSE,"ADMIN";#N/A,#N/A,FALSE,"PROCES";#N/A,#N/A,FALSE,"mecan";#N/A,#N/A,FALSE,"civil";#N/A,#N/A,FALSE,"CAÑER";#N/A,#N/A,FALSE,"ELEC";#N/A,#N/A,FALSE,"INSTR"}</definedName>
    <definedName name="Ing_1" localSheetId="6" hidden="1">{#N/A,#N/A,FALSE,"Total_OC015";#N/A,#N/A,FALSE,"ADMIN";#N/A,#N/A,FALSE,"PROCES";#N/A,#N/A,FALSE,"mecan";#N/A,#N/A,FALSE,"civil";#N/A,#N/A,FALSE,"CAÑER";#N/A,#N/A,FALSE,"ELEC";#N/A,#N/A,FALSE,"INSTR"}</definedName>
    <definedName name="Ing_1" localSheetId="16" hidden="1">{#N/A,#N/A,FALSE,"Total_OC015";#N/A,#N/A,FALSE,"ADMIN";#N/A,#N/A,FALSE,"PROCES";#N/A,#N/A,FALSE,"mecan";#N/A,#N/A,FALSE,"civil";#N/A,#N/A,FALSE,"CAÑER";#N/A,#N/A,FALSE,"ELEC";#N/A,#N/A,FALSE,"INSTR"}</definedName>
    <definedName name="Ing_1" hidden="1">{#N/A,#N/A,FALSE,"Total_OC015";#N/A,#N/A,FALSE,"ADMIN";#N/A,#N/A,FALSE,"PROCES";#N/A,#N/A,FALSE,"mecan";#N/A,#N/A,FALSE,"civil";#N/A,#N/A,FALSE,"CAÑER";#N/A,#N/A,FALSE,"ELEC";#N/A,#N/A,FALSE,"INSTR"}</definedName>
    <definedName name="initialWorkingCapital">0</definedName>
    <definedName name="ioioioi" localSheetId="15" hidden="1">{#N/A,#N/A,TRUE,"Est. de Fact.";#N/A,#N/A,TRUE,"Capitulo 19";#N/A,#N/A,TRUE,"Proyecto P855"}</definedName>
    <definedName name="ioioioi" localSheetId="25" hidden="1">{#N/A,#N/A,TRUE,"Est. de Fact.";#N/A,#N/A,TRUE,"Capitulo 19";#N/A,#N/A,TRUE,"Proyecto P855"}</definedName>
    <definedName name="ioioioi" localSheetId="24" hidden="1">{#N/A,#N/A,TRUE,"Est. de Fact.";#N/A,#N/A,TRUE,"Capitulo 19";#N/A,#N/A,TRUE,"Proyecto P855"}</definedName>
    <definedName name="ioioioi" localSheetId="26" hidden="1">{#N/A,#N/A,TRUE,"Est. de Fact.";#N/A,#N/A,TRUE,"Capitulo 19";#N/A,#N/A,TRUE,"Proyecto P855"}</definedName>
    <definedName name="ioioioi" localSheetId="1" hidden="1">{#N/A,#N/A,TRUE,"Est. de Fact.";#N/A,#N/A,TRUE,"Capitulo 19";#N/A,#N/A,TRUE,"Proyecto P855"}</definedName>
    <definedName name="ioioioi" localSheetId="4" hidden="1">{#N/A,#N/A,TRUE,"Est. de Fact.";#N/A,#N/A,TRUE,"Capitulo 19";#N/A,#N/A,TRUE,"Proyecto P855"}</definedName>
    <definedName name="ioioioi" localSheetId="2" hidden="1">{#N/A,#N/A,TRUE,"Est. de Fact.";#N/A,#N/A,TRUE,"Capitulo 19";#N/A,#N/A,TRUE,"Proyecto P855"}</definedName>
    <definedName name="ioioioi" localSheetId="0" hidden="1">{#N/A,#N/A,TRUE,"Est. de Fact.";#N/A,#N/A,TRUE,"Capitulo 19";#N/A,#N/A,TRUE,"Proyecto P855"}</definedName>
    <definedName name="ioioioi" localSheetId="6" hidden="1">{#N/A,#N/A,TRUE,"Est. de Fact.";#N/A,#N/A,TRUE,"Capitulo 19";#N/A,#N/A,TRUE,"Proyecto P855"}</definedName>
    <definedName name="ioioioi" localSheetId="16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oioioi_1" hidden="1">{#N/A,#N/A,TRUE,"Est. de Fact.";#N/A,#N/A,TRUE,"Capitulo 19";#N/A,#N/A,TRUE,"Proyecto P855"}</definedName>
    <definedName name="IPC_E">[24]Inversiones!$D$718</definedName>
    <definedName name="IPC_N">[24]Inversiones!$D$717</definedName>
    <definedName name="ÍTEM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emizado2002" hidden="1">{#N/A,#N/A,FALSE,"Pres_Ref"}</definedName>
    <definedName name="iu" localSheetId="15" hidden="1">{"CI+GG(BASE)",#N/A,FALSE,"CI+GG(BASE)";"GG",#N/A,FALSE,"CI+GG(BASE)";"CI",#N/A,FALSE,"CI+GG(BASE)"}</definedName>
    <definedName name="iu" localSheetId="25" hidden="1">{"CI+GG(BASE)",#N/A,FALSE,"CI+GG(BASE)";"GG",#N/A,FALSE,"CI+GG(BASE)";"CI",#N/A,FALSE,"CI+GG(BASE)"}</definedName>
    <definedName name="iu" localSheetId="24" hidden="1">{"CI+GG(BASE)",#N/A,FALSE,"CI+GG(BASE)";"GG",#N/A,FALSE,"CI+GG(BASE)";"CI",#N/A,FALSE,"CI+GG(BASE)"}</definedName>
    <definedName name="iu" localSheetId="26" hidden="1">{"CI+GG(BASE)",#N/A,FALSE,"CI+GG(BASE)";"GG",#N/A,FALSE,"CI+GG(BASE)";"CI",#N/A,FALSE,"CI+GG(BASE)"}</definedName>
    <definedName name="iu" localSheetId="1" hidden="1">{"CI+GG(BASE)",#N/A,FALSE,"CI+GG(BASE)";"GG",#N/A,FALSE,"CI+GG(BASE)";"CI",#N/A,FALSE,"CI+GG(BASE)"}</definedName>
    <definedName name="iu" localSheetId="4" hidden="1">{"CI+GG(BASE)",#N/A,FALSE,"CI+GG(BASE)";"GG",#N/A,FALSE,"CI+GG(BASE)";"CI",#N/A,FALSE,"CI+GG(BASE)"}</definedName>
    <definedName name="iu" localSheetId="2" hidden="1">{"CI+GG(BASE)",#N/A,FALSE,"CI+GG(BASE)";"GG",#N/A,FALSE,"CI+GG(BASE)";"CI",#N/A,FALSE,"CI+GG(BASE)"}</definedName>
    <definedName name="iu" localSheetId="0" hidden="1">{"CI+GG(BASE)",#N/A,FALSE,"CI+GG(BASE)";"GG",#N/A,FALSE,"CI+GG(BASE)";"CI",#N/A,FALSE,"CI+GG(BASE)"}</definedName>
    <definedName name="iu" localSheetId="6" hidden="1">{"CI+GG(BASE)",#N/A,FALSE,"CI+GG(BASE)";"GG",#N/A,FALSE,"CI+GG(BASE)";"CI",#N/A,FALSE,"CI+GG(BASE)"}</definedName>
    <definedName name="iu" localSheetId="16" hidden="1">{"CI+GG(BASE)",#N/A,FALSE,"CI+GG(BASE)";"GG",#N/A,FALSE,"CI+GG(BASE)";"CI",#N/A,FALSE,"CI+GG(BASE)"}</definedName>
    <definedName name="iu" hidden="1">{"CI+GG(BASE)",#N/A,FALSE,"CI+GG(BASE)";"GG",#N/A,FALSE,"CI+GG(BASE)";"CI",#N/A,FALSE,"CI+GG(BASE)"}</definedName>
    <definedName name="iu_1" localSheetId="15" hidden="1">{"CI+GG(BASE)",#N/A,FALSE,"CI+GG(BASE)";"GG",#N/A,FALSE,"CI+GG(BASE)";"CI",#N/A,FALSE,"CI+GG(BASE)"}</definedName>
    <definedName name="iu_1" localSheetId="25" hidden="1">{"CI+GG(BASE)",#N/A,FALSE,"CI+GG(BASE)";"GG",#N/A,FALSE,"CI+GG(BASE)";"CI",#N/A,FALSE,"CI+GG(BASE)"}</definedName>
    <definedName name="iu_1" localSheetId="24" hidden="1">{"CI+GG(BASE)",#N/A,FALSE,"CI+GG(BASE)";"GG",#N/A,FALSE,"CI+GG(BASE)";"CI",#N/A,FALSE,"CI+GG(BASE)"}</definedName>
    <definedName name="iu_1" localSheetId="26" hidden="1">{"CI+GG(BASE)",#N/A,FALSE,"CI+GG(BASE)";"GG",#N/A,FALSE,"CI+GG(BASE)";"CI",#N/A,FALSE,"CI+GG(BASE)"}</definedName>
    <definedName name="iu_1" localSheetId="1" hidden="1">{"CI+GG(BASE)",#N/A,FALSE,"CI+GG(BASE)";"GG",#N/A,FALSE,"CI+GG(BASE)";"CI",#N/A,FALSE,"CI+GG(BASE)"}</definedName>
    <definedName name="iu_1" localSheetId="4" hidden="1">{"CI+GG(BASE)",#N/A,FALSE,"CI+GG(BASE)";"GG",#N/A,FALSE,"CI+GG(BASE)";"CI",#N/A,FALSE,"CI+GG(BASE)"}</definedName>
    <definedName name="iu_1" localSheetId="2" hidden="1">{"CI+GG(BASE)",#N/A,FALSE,"CI+GG(BASE)";"GG",#N/A,FALSE,"CI+GG(BASE)";"CI",#N/A,FALSE,"CI+GG(BASE)"}</definedName>
    <definedName name="iu_1" localSheetId="0" hidden="1">{"CI+GG(BASE)",#N/A,FALSE,"CI+GG(BASE)";"GG",#N/A,FALSE,"CI+GG(BASE)";"CI",#N/A,FALSE,"CI+GG(BASE)"}</definedName>
    <definedName name="iu_1" localSheetId="6" hidden="1">{"CI+GG(BASE)",#N/A,FALSE,"CI+GG(BASE)";"GG",#N/A,FALSE,"CI+GG(BASE)";"CI",#N/A,FALSE,"CI+GG(BASE)"}</definedName>
    <definedName name="iu_1" localSheetId="16" hidden="1">{"CI+GG(BASE)",#N/A,FALSE,"CI+GG(BASE)";"GG",#N/A,FALSE,"CI+GG(BASE)";"CI",#N/A,FALSE,"CI+GG(BASE)"}</definedName>
    <definedName name="iu_1" hidden="1">{"CI+GG(BASE)",#N/A,FALSE,"CI+GG(BASE)";"GG",#N/A,FALSE,"CI+GG(BASE)";"CI",#N/A,FALSE,"CI+GG(BASE)"}</definedName>
    <definedName name="IULL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ULL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ULL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ULL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ULL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ULL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ULL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ULL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ULL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ULL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ULL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uuuuuuuuuuuuu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uuuuuuuuuuuuuuuu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" localSheetId="15" hidden="1">{"CI+GG(BASE)",#N/A,FALSE,"CI+GG(BASE)";"GG",#N/A,FALSE,"CI+GG(BASE)";"CI",#N/A,FALSE,"CI+GG(BASE)"}</definedName>
    <definedName name="j" localSheetId="25" hidden="1">{"CI+GG(BASE)",#N/A,FALSE,"CI+GG(BASE)";"GG",#N/A,FALSE,"CI+GG(BASE)";"CI",#N/A,FALSE,"CI+GG(BASE)"}</definedName>
    <definedName name="j" localSheetId="24" hidden="1">{"CI+GG(BASE)",#N/A,FALSE,"CI+GG(BASE)";"GG",#N/A,FALSE,"CI+GG(BASE)";"CI",#N/A,FALSE,"CI+GG(BASE)"}</definedName>
    <definedName name="j" localSheetId="26" hidden="1">{"CI+GG(BASE)",#N/A,FALSE,"CI+GG(BASE)";"GG",#N/A,FALSE,"CI+GG(BASE)";"CI",#N/A,FALSE,"CI+GG(BASE)"}</definedName>
    <definedName name="j" localSheetId="1" hidden="1">{"CI+GG(BASE)",#N/A,FALSE,"CI+GG(BASE)";"GG",#N/A,FALSE,"CI+GG(BASE)";"CI",#N/A,FALSE,"CI+GG(BASE)"}</definedName>
    <definedName name="j" localSheetId="4" hidden="1">{"CI+GG(BASE)",#N/A,FALSE,"CI+GG(BASE)";"GG",#N/A,FALSE,"CI+GG(BASE)";"CI",#N/A,FALSE,"CI+GG(BASE)"}</definedName>
    <definedName name="j" localSheetId="2" hidden="1">{"CI+GG(BASE)",#N/A,FALSE,"CI+GG(BASE)";"GG",#N/A,FALSE,"CI+GG(BASE)";"CI",#N/A,FALSE,"CI+GG(BASE)"}</definedName>
    <definedName name="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" localSheetId="6" hidden="1">{"CI+GG(BASE)",#N/A,FALSE,"CI+GG(BASE)";"GG",#N/A,FALSE,"CI+GG(BASE)";"CI",#N/A,FALSE,"CI+GG(BASE)"}</definedName>
    <definedName name="j" localSheetId="16" hidden="1">{"CI+GG(BASE)",#N/A,FALSE,"CI+GG(BASE)";"GG",#N/A,FALSE,"CI+GG(BASE)";"CI",#N/A,FALSE,"CI+GG(BASE)"}</definedName>
    <definedName name="j" hidden="1">{"CI+GG(BASE)",#N/A,FALSE,"CI+GG(BASE)";"GG",#N/A,FALSE,"CI+GG(BASE)";"CI",#N/A,FALSE,"CI+GG(BASE)"}</definedName>
    <definedName name="j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1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1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1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1" localSheetId="0" hidden="1">{"CI+GG(BASE)",#N/A,FALSE,"CI+GG(BASE)";"GG",#N/A,FALSE,"CI+GG(BASE)";"CI",#N/A,FALSE,"CI+GG(BASE)"}</definedName>
    <definedName name="j_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1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2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2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2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2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2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3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3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3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3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3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3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3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4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4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4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4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4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4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4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4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4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4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5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5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5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ANO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NO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NO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NO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N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N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N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N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N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NO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hg" localSheetId="15" hidden="1">#REF!</definedName>
    <definedName name="jhg" localSheetId="25" hidden="1">#REF!</definedName>
    <definedName name="jhg" localSheetId="26" hidden="1">#REF!</definedName>
    <definedName name="jhg" localSheetId="0" hidden="1">'[4]Attach 4-18'!#REF!</definedName>
    <definedName name="jhg" localSheetId="6" hidden="1">#REF!</definedName>
    <definedName name="jhg" localSheetId="16" hidden="1">#REF!</definedName>
    <definedName name="jhg" hidden="1">#REF!</definedName>
    <definedName name="JHHJHJHJ" hidden="1">'[3]GRAFICO A'!#REF!</definedName>
    <definedName name="jhjhjhjhjh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j" localSheetId="15" hidden="1">{#N/A,#N/A,FALSE,"Total_OC015";#N/A,#N/A,FALSE,"ADMIN";#N/A,#N/A,FALSE,"PROCES";#N/A,#N/A,FALSE,"mecan";#N/A,#N/A,FALSE,"civil";#N/A,#N/A,FALSE,"CAÑER";#N/A,#N/A,FALSE,"ELEC";#N/A,#N/A,FALSE,"INSTR"}</definedName>
    <definedName name="jj" localSheetId="25" hidden="1">{#N/A,#N/A,FALSE,"Total_OC015";#N/A,#N/A,FALSE,"ADMIN";#N/A,#N/A,FALSE,"PROCES";#N/A,#N/A,FALSE,"mecan";#N/A,#N/A,FALSE,"civil";#N/A,#N/A,FALSE,"CAÑER";#N/A,#N/A,FALSE,"ELEC";#N/A,#N/A,FALSE,"INSTR"}</definedName>
    <definedName name="jj" localSheetId="24" hidden="1">{#N/A,#N/A,FALSE,"Total_OC015";#N/A,#N/A,FALSE,"ADMIN";#N/A,#N/A,FALSE,"PROCES";#N/A,#N/A,FALSE,"mecan";#N/A,#N/A,FALSE,"civil";#N/A,#N/A,FALSE,"CAÑER";#N/A,#N/A,FALSE,"ELEC";#N/A,#N/A,FALSE,"INSTR"}</definedName>
    <definedName name="jj" localSheetId="26" hidden="1">{#N/A,#N/A,FALSE,"Total_OC015";#N/A,#N/A,FALSE,"ADMIN";#N/A,#N/A,FALSE,"PROCES";#N/A,#N/A,FALSE,"mecan";#N/A,#N/A,FALSE,"civil";#N/A,#N/A,FALSE,"CAÑER";#N/A,#N/A,FALSE,"ELEC";#N/A,#N/A,FALSE,"INSTR"}</definedName>
    <definedName name="jj" localSheetId="1" hidden="1">{#N/A,#N/A,FALSE,"Total_OC015";#N/A,#N/A,FALSE,"ADMIN";#N/A,#N/A,FALSE,"PROCES";#N/A,#N/A,FALSE,"mecan";#N/A,#N/A,FALSE,"civil";#N/A,#N/A,FALSE,"CAÑER";#N/A,#N/A,FALSE,"ELEC";#N/A,#N/A,FALSE,"INSTR"}</definedName>
    <definedName name="jj" localSheetId="4" hidden="1">{#N/A,#N/A,FALSE,"Total_OC015";#N/A,#N/A,FALSE,"ADMIN";#N/A,#N/A,FALSE,"PROCES";#N/A,#N/A,FALSE,"mecan";#N/A,#N/A,FALSE,"civil";#N/A,#N/A,FALSE,"CAÑER";#N/A,#N/A,FALSE,"ELEC";#N/A,#N/A,FALSE,"INSTR"}</definedName>
    <definedName name="jj" localSheetId="2" hidden="1">{#N/A,#N/A,FALSE,"Total_OC015";#N/A,#N/A,FALSE,"ADMIN";#N/A,#N/A,FALSE,"PROCES";#N/A,#N/A,FALSE,"mecan";#N/A,#N/A,FALSE,"civil";#N/A,#N/A,FALSE,"CAÑER";#N/A,#N/A,FALSE,"ELEC";#N/A,#N/A,FALSE,"INSTR"}</definedName>
    <definedName name="jj" localSheetId="0" hidden="1">{#N/A,#N/A,FALSE,"Total_OC015";#N/A,#N/A,FALSE,"ADMIN";#N/A,#N/A,FALSE,"PROCES";#N/A,#N/A,FALSE,"mecan";#N/A,#N/A,FALSE,"civil";#N/A,#N/A,FALSE,"CAÑER";#N/A,#N/A,FALSE,"ELEC";#N/A,#N/A,FALSE,"INSTR"}</definedName>
    <definedName name="jj" localSheetId="6" hidden="1">{#N/A,#N/A,FALSE,"Total_OC015";#N/A,#N/A,FALSE,"ADMIN";#N/A,#N/A,FALSE,"PROCES";#N/A,#N/A,FALSE,"mecan";#N/A,#N/A,FALSE,"civil";#N/A,#N/A,FALSE,"CAÑER";#N/A,#N/A,FALSE,"ELEC";#N/A,#N/A,FALSE,"INSTR"}</definedName>
    <definedName name="jj" localSheetId="16" hidden="1">{#N/A,#N/A,FALSE,"Total_OC015";#N/A,#N/A,FALSE,"ADMIN";#N/A,#N/A,FALSE,"PROCES";#N/A,#N/A,FALSE,"mecan";#N/A,#N/A,FALSE,"civil";#N/A,#N/A,FALSE,"CAÑER";#N/A,#N/A,FALSE,"ELEC";#N/A,#N/A,FALSE,"INSTR"}</definedName>
    <definedName name="jj" hidden="1">{#N/A,#N/A,FALSE,"Total_OC015";#N/A,#N/A,FALSE,"ADMIN";#N/A,#N/A,FALSE,"PROCES";#N/A,#N/A,FALSE,"mecan";#N/A,#N/A,FALSE,"civil";#N/A,#N/A,FALSE,"CAÑER";#N/A,#N/A,FALSE,"ELEC";#N/A,#N/A,FALSE,"INSTR"}</definedName>
    <definedName name="jj_1" hidden="1">{#N/A,#N/A,FALSE,"Total_OC015";#N/A,#N/A,FALSE,"ADMIN";#N/A,#N/A,FALSE,"PROCES";#N/A,#N/A,FALSE,"mecan";#N/A,#N/A,FALSE,"civil";#N/A,#N/A,FALSE,"CAÑER";#N/A,#N/A,FALSE,"ELEC";#N/A,#N/A,FALSE,"INSTR"}</definedName>
    <definedName name="jjj" localSheetId="15" hidden="1">{#N/A,#N/A,FALSE,"Total_OC015";#N/A,#N/A,FALSE,"ADMIN";#N/A,#N/A,FALSE,"PROCES";#N/A,#N/A,FALSE,"mecan";#N/A,#N/A,FALSE,"civil";#N/A,#N/A,FALSE,"CAÑER";#N/A,#N/A,FALSE,"ELEC";#N/A,#N/A,FALSE,"INSTR"}</definedName>
    <definedName name="jjj" localSheetId="25" hidden="1">{#N/A,#N/A,FALSE,"Total_OC015";#N/A,#N/A,FALSE,"ADMIN";#N/A,#N/A,FALSE,"PROCES";#N/A,#N/A,FALSE,"mecan";#N/A,#N/A,FALSE,"civil";#N/A,#N/A,FALSE,"CAÑER";#N/A,#N/A,FALSE,"ELEC";#N/A,#N/A,FALSE,"INSTR"}</definedName>
    <definedName name="jjj" localSheetId="24" hidden="1">{#N/A,#N/A,FALSE,"Total_OC015";#N/A,#N/A,FALSE,"ADMIN";#N/A,#N/A,FALSE,"PROCES";#N/A,#N/A,FALSE,"mecan";#N/A,#N/A,FALSE,"civil";#N/A,#N/A,FALSE,"CAÑER";#N/A,#N/A,FALSE,"ELEC";#N/A,#N/A,FALSE,"INSTR"}</definedName>
    <definedName name="jjj" localSheetId="26" hidden="1">{#N/A,#N/A,FALSE,"Total_OC015";#N/A,#N/A,FALSE,"ADMIN";#N/A,#N/A,FALSE,"PROCES";#N/A,#N/A,FALSE,"mecan";#N/A,#N/A,FALSE,"civil";#N/A,#N/A,FALSE,"CAÑER";#N/A,#N/A,FALSE,"ELEC";#N/A,#N/A,FALSE,"INSTR"}</definedName>
    <definedName name="jjj" localSheetId="1" hidden="1">{#N/A,#N/A,FALSE,"Total_OC015";#N/A,#N/A,FALSE,"ADMIN";#N/A,#N/A,FALSE,"PROCES";#N/A,#N/A,FALSE,"mecan";#N/A,#N/A,FALSE,"civil";#N/A,#N/A,FALSE,"CAÑER";#N/A,#N/A,FALSE,"ELEC";#N/A,#N/A,FALSE,"INSTR"}</definedName>
    <definedName name="jjj" localSheetId="4" hidden="1">{#N/A,#N/A,FALSE,"Total_OC015";#N/A,#N/A,FALSE,"ADMIN";#N/A,#N/A,FALSE,"PROCES";#N/A,#N/A,FALSE,"mecan";#N/A,#N/A,FALSE,"civil";#N/A,#N/A,FALSE,"CAÑER";#N/A,#N/A,FALSE,"ELEC";#N/A,#N/A,FALSE,"INSTR"}</definedName>
    <definedName name="jjj" localSheetId="2" hidden="1">{#N/A,#N/A,FALSE,"Total_OC015";#N/A,#N/A,FALSE,"ADMIN";#N/A,#N/A,FALSE,"PROCES";#N/A,#N/A,FALSE,"mecan";#N/A,#N/A,FALSE,"civil";#N/A,#N/A,FALSE,"CAÑER";#N/A,#N/A,FALSE,"ELEC";#N/A,#N/A,FALSE,"INSTR"}</definedName>
    <definedName name="jjj" localSheetId="0" hidden="1">{#N/A,#N/A,FALSE,"Total_OC015";#N/A,#N/A,FALSE,"ADMIN";#N/A,#N/A,FALSE,"PROCES";#N/A,#N/A,FALSE,"mecan";#N/A,#N/A,FALSE,"civil";#N/A,#N/A,FALSE,"CAÑER";#N/A,#N/A,FALSE,"ELEC";#N/A,#N/A,FALSE,"INSTR"}</definedName>
    <definedName name="jjj" localSheetId="6" hidden="1">{#N/A,#N/A,FALSE,"Total_OC015";#N/A,#N/A,FALSE,"ADMIN";#N/A,#N/A,FALSE,"PROCES";#N/A,#N/A,FALSE,"mecan";#N/A,#N/A,FALSE,"civil";#N/A,#N/A,FALSE,"CAÑER";#N/A,#N/A,FALSE,"ELEC";#N/A,#N/A,FALSE,"INSTR"}</definedName>
    <definedName name="jjj" localSheetId="16" hidden="1">{#N/A,#N/A,FALSE,"Total_OC015";#N/A,#N/A,FALSE,"ADMIN";#N/A,#N/A,FALSE,"PROCES";#N/A,#N/A,FALSE,"mecan";#N/A,#N/A,FALSE,"civil";#N/A,#N/A,FALSE,"CAÑER";#N/A,#N/A,FALSE,"ELEC";#N/A,#N/A,FALSE,"INSTR"}</definedName>
    <definedName name="jjj" hidden="1">{#N/A,#N/A,FALSE,"Total_OC015";#N/A,#N/A,FALSE,"ADMIN";#N/A,#N/A,FALSE,"PROCES";#N/A,#N/A,FALSE,"mecan";#N/A,#N/A,FALSE,"civil";#N/A,#N/A,FALSE,"CAÑER";#N/A,#N/A,FALSE,"ELEC";#N/A,#N/A,FALSE,"INSTR"}</definedName>
    <definedName name="jjj_1" localSheetId="15" hidden="1">{#N/A,#N/A,FALSE,"Total_OC015";#N/A,#N/A,FALSE,"ADMIN";#N/A,#N/A,FALSE,"PROCES";#N/A,#N/A,FALSE,"mecan";#N/A,#N/A,FALSE,"civil";#N/A,#N/A,FALSE,"CAÑER";#N/A,#N/A,FALSE,"ELEC";#N/A,#N/A,FALSE,"INSTR"}</definedName>
    <definedName name="jjj_1" localSheetId="25" hidden="1">{#N/A,#N/A,FALSE,"Total_OC015";#N/A,#N/A,FALSE,"ADMIN";#N/A,#N/A,FALSE,"PROCES";#N/A,#N/A,FALSE,"mecan";#N/A,#N/A,FALSE,"civil";#N/A,#N/A,FALSE,"CAÑER";#N/A,#N/A,FALSE,"ELEC";#N/A,#N/A,FALSE,"INSTR"}</definedName>
    <definedName name="jjj_1" localSheetId="24" hidden="1">{#N/A,#N/A,FALSE,"Total_OC015";#N/A,#N/A,FALSE,"ADMIN";#N/A,#N/A,FALSE,"PROCES";#N/A,#N/A,FALSE,"mecan";#N/A,#N/A,FALSE,"civil";#N/A,#N/A,FALSE,"CAÑER";#N/A,#N/A,FALSE,"ELEC";#N/A,#N/A,FALSE,"INSTR"}</definedName>
    <definedName name="jjj_1" localSheetId="26" hidden="1">{#N/A,#N/A,FALSE,"Total_OC015";#N/A,#N/A,FALSE,"ADMIN";#N/A,#N/A,FALSE,"PROCES";#N/A,#N/A,FALSE,"mecan";#N/A,#N/A,FALSE,"civil";#N/A,#N/A,FALSE,"CAÑER";#N/A,#N/A,FALSE,"ELEC";#N/A,#N/A,FALSE,"INSTR"}</definedName>
    <definedName name="jjj_1" localSheetId="1" hidden="1">{#N/A,#N/A,FALSE,"Total_OC015";#N/A,#N/A,FALSE,"ADMIN";#N/A,#N/A,FALSE,"PROCES";#N/A,#N/A,FALSE,"mecan";#N/A,#N/A,FALSE,"civil";#N/A,#N/A,FALSE,"CAÑER";#N/A,#N/A,FALSE,"ELEC";#N/A,#N/A,FALSE,"INSTR"}</definedName>
    <definedName name="jjj_1" localSheetId="4" hidden="1">{#N/A,#N/A,FALSE,"Total_OC015";#N/A,#N/A,FALSE,"ADMIN";#N/A,#N/A,FALSE,"PROCES";#N/A,#N/A,FALSE,"mecan";#N/A,#N/A,FALSE,"civil";#N/A,#N/A,FALSE,"CAÑER";#N/A,#N/A,FALSE,"ELEC";#N/A,#N/A,FALSE,"INSTR"}</definedName>
    <definedName name="jjj_1" localSheetId="2" hidden="1">{#N/A,#N/A,FALSE,"Total_OC015";#N/A,#N/A,FALSE,"ADMIN";#N/A,#N/A,FALSE,"PROCES";#N/A,#N/A,FALSE,"mecan";#N/A,#N/A,FALSE,"civil";#N/A,#N/A,FALSE,"CAÑER";#N/A,#N/A,FALSE,"ELEC";#N/A,#N/A,FALSE,"INSTR"}</definedName>
    <definedName name="jjj_1" localSheetId="0" hidden="1">{#N/A,#N/A,FALSE,"Total_OC015";#N/A,#N/A,FALSE,"ADMIN";#N/A,#N/A,FALSE,"PROCES";#N/A,#N/A,FALSE,"mecan";#N/A,#N/A,FALSE,"civil";#N/A,#N/A,FALSE,"CAÑER";#N/A,#N/A,FALSE,"ELEC";#N/A,#N/A,FALSE,"INSTR"}</definedName>
    <definedName name="jjj_1" localSheetId="6" hidden="1">{#N/A,#N/A,FALSE,"Total_OC015";#N/A,#N/A,FALSE,"ADMIN";#N/A,#N/A,FALSE,"PROCES";#N/A,#N/A,FALSE,"mecan";#N/A,#N/A,FALSE,"civil";#N/A,#N/A,FALSE,"CAÑER";#N/A,#N/A,FALSE,"ELEC";#N/A,#N/A,FALSE,"INSTR"}</definedName>
    <definedName name="jjj_1" localSheetId="16" hidden="1">{#N/A,#N/A,FALSE,"Total_OC015";#N/A,#N/A,FALSE,"ADMIN";#N/A,#N/A,FALSE,"PROCES";#N/A,#N/A,FALSE,"mecan";#N/A,#N/A,FALSE,"civil";#N/A,#N/A,FALSE,"CAÑER";#N/A,#N/A,FALSE,"ELEC";#N/A,#N/A,FALSE,"INSTR"}</definedName>
    <definedName name="jjj_1" hidden="1">{#N/A,#N/A,FALSE,"Total_OC015";#N/A,#N/A,FALSE,"ADMIN";#N/A,#N/A,FALSE,"PROCES";#N/A,#N/A,FALSE,"mecan";#N/A,#N/A,FALSE,"civil";#N/A,#N/A,FALSE,"CAÑER";#N/A,#N/A,FALSE,"ELEC";#N/A,#N/A,FALSE,"INSTR"}</definedName>
    <definedName name="JJJCHVK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jjj" localSheetId="15" hidden="1">{"MO(BASE)",#N/A,FALSE,"MO(BASE)";"MO(BASE)1",#N/A,FALSE,"MO(BASE)";"MO(BASE)2",#N/A,FALSE,"MO(BASE)"}</definedName>
    <definedName name="jjjj" localSheetId="25" hidden="1">{"MO(BASE)",#N/A,FALSE,"MO(BASE)";"MO(BASE)1",#N/A,FALSE,"MO(BASE)";"MO(BASE)2",#N/A,FALSE,"MO(BASE)"}</definedName>
    <definedName name="jjjj" localSheetId="24" hidden="1">{"MO(BASE)",#N/A,FALSE,"MO(BASE)";"MO(BASE)1",#N/A,FALSE,"MO(BASE)";"MO(BASE)2",#N/A,FALSE,"MO(BASE)"}</definedName>
    <definedName name="jjjj" localSheetId="26" hidden="1">{"MO(BASE)",#N/A,FALSE,"MO(BASE)";"MO(BASE)1",#N/A,FALSE,"MO(BASE)";"MO(BASE)2",#N/A,FALSE,"MO(BASE)"}</definedName>
    <definedName name="jjjj" localSheetId="1" hidden="1">{"MO(BASE)",#N/A,FALSE,"MO(BASE)";"MO(BASE)1",#N/A,FALSE,"MO(BASE)";"MO(BASE)2",#N/A,FALSE,"MO(BASE)"}</definedName>
    <definedName name="jjjj" localSheetId="4" hidden="1">{"MO(BASE)",#N/A,FALSE,"MO(BASE)";"MO(BASE)1",#N/A,FALSE,"MO(BASE)";"MO(BASE)2",#N/A,FALSE,"MO(BASE)"}</definedName>
    <definedName name="jjjj" localSheetId="2" hidden="1">{"MO(BASE)",#N/A,FALSE,"MO(BASE)";"MO(BASE)1",#N/A,FALSE,"MO(BASE)";"MO(BASE)2",#N/A,FALSE,"MO(BASE)"}</definedName>
    <definedName name="jjjj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jjj" localSheetId="6" hidden="1">{"MO(BASE)",#N/A,FALSE,"MO(BASE)";"MO(BASE)1",#N/A,FALSE,"MO(BASE)";"MO(BASE)2",#N/A,FALSE,"MO(BASE)"}</definedName>
    <definedName name="jjjj" localSheetId="16" hidden="1">{"MO(BASE)",#N/A,FALSE,"MO(BASE)";"MO(BASE)1",#N/A,FALSE,"MO(BASE)";"MO(BASE)2",#N/A,FALSE,"MO(BASE)"}</definedName>
    <definedName name="jjjj" hidden="1">{"MO(BASE)",#N/A,FALSE,"MO(BASE)";"MO(BASE)1",#N/A,FALSE,"MO(BASE)";"MO(BASE)2",#N/A,FALSE,"MO(BASE)"}</definedName>
    <definedName name="jjjj_1" localSheetId="15" hidden="1">{"MO(BASE)",#N/A,FALSE,"MO(BASE)";"MO(BASE)1",#N/A,FALSE,"MO(BASE)";"MO(BASE)2",#N/A,FALSE,"MO(BASE)"}</definedName>
    <definedName name="jjjj_1" localSheetId="25" hidden="1">{"MO(BASE)",#N/A,FALSE,"MO(BASE)";"MO(BASE)1",#N/A,FALSE,"MO(BASE)";"MO(BASE)2",#N/A,FALSE,"MO(BASE)"}</definedName>
    <definedName name="jjjj_1" localSheetId="24" hidden="1">{"MO(BASE)",#N/A,FALSE,"MO(BASE)";"MO(BASE)1",#N/A,FALSE,"MO(BASE)";"MO(BASE)2",#N/A,FALSE,"MO(BASE)"}</definedName>
    <definedName name="jjjj_1" localSheetId="26" hidden="1">{"MO(BASE)",#N/A,FALSE,"MO(BASE)";"MO(BASE)1",#N/A,FALSE,"MO(BASE)";"MO(BASE)2",#N/A,FALSE,"MO(BASE)"}</definedName>
    <definedName name="jjjj_1" localSheetId="1" hidden="1">{"MO(BASE)",#N/A,FALSE,"MO(BASE)";"MO(BASE)1",#N/A,FALSE,"MO(BASE)";"MO(BASE)2",#N/A,FALSE,"MO(BASE)"}</definedName>
    <definedName name="jjjj_1" localSheetId="4" hidden="1">{"MO(BASE)",#N/A,FALSE,"MO(BASE)";"MO(BASE)1",#N/A,FALSE,"MO(BASE)";"MO(BASE)2",#N/A,FALSE,"MO(BASE)"}</definedName>
    <definedName name="jjjj_1" localSheetId="2" hidden="1">{"MO(BASE)",#N/A,FALSE,"MO(BASE)";"MO(BASE)1",#N/A,FALSE,"MO(BASE)";"MO(BASE)2",#N/A,FALSE,"MO(BASE)"}</definedName>
    <definedName name="jjjj_1" localSheetId="0" hidden="1">{"MO(BASE)",#N/A,FALSE,"MO(BASE)";"MO(BASE)1",#N/A,FALSE,"MO(BASE)";"MO(BASE)2",#N/A,FALSE,"MO(BASE)"}</definedName>
    <definedName name="jjjj_1" localSheetId="6" hidden="1">{"MO(BASE)",#N/A,FALSE,"MO(BASE)";"MO(BASE)1",#N/A,FALSE,"MO(BASE)";"MO(BASE)2",#N/A,FALSE,"MO(BASE)"}</definedName>
    <definedName name="jjjj_1" localSheetId="16" hidden="1">{"MO(BASE)",#N/A,FALSE,"MO(BASE)";"MO(BASE)1",#N/A,FALSE,"MO(BASE)";"MO(BASE)2",#N/A,FALSE,"MO(BASE)"}</definedName>
    <definedName name="jjjj_1" hidden="1">{"MO(BASE)",#N/A,FALSE,"MO(BASE)";"MO(BASE)1",#N/A,FALSE,"MO(BASE)";"MO(BASE)2",#N/A,FALSE,"MO(BASE)"}</definedName>
    <definedName name="jjjj_2" localSheetId="15" hidden="1">{"MO(BASE)",#N/A,FALSE,"MO(BASE)";"MO(BASE)1",#N/A,FALSE,"MO(BASE)";"MO(BASE)2",#N/A,FALSE,"MO(BASE)"}</definedName>
    <definedName name="jjjj_2" localSheetId="25" hidden="1">{"MO(BASE)",#N/A,FALSE,"MO(BASE)";"MO(BASE)1",#N/A,FALSE,"MO(BASE)";"MO(BASE)2",#N/A,FALSE,"MO(BASE)"}</definedName>
    <definedName name="jjjj_2" localSheetId="24" hidden="1">{"MO(BASE)",#N/A,FALSE,"MO(BASE)";"MO(BASE)1",#N/A,FALSE,"MO(BASE)";"MO(BASE)2",#N/A,FALSE,"MO(BASE)"}</definedName>
    <definedName name="jjjj_2" localSheetId="26" hidden="1">{"MO(BASE)",#N/A,FALSE,"MO(BASE)";"MO(BASE)1",#N/A,FALSE,"MO(BASE)";"MO(BASE)2",#N/A,FALSE,"MO(BASE)"}</definedName>
    <definedName name="jjjj_2" localSheetId="1" hidden="1">{"MO(BASE)",#N/A,FALSE,"MO(BASE)";"MO(BASE)1",#N/A,FALSE,"MO(BASE)";"MO(BASE)2",#N/A,FALSE,"MO(BASE)"}</definedName>
    <definedName name="jjjj_2" localSheetId="4" hidden="1">{"MO(BASE)",#N/A,FALSE,"MO(BASE)";"MO(BASE)1",#N/A,FALSE,"MO(BASE)";"MO(BASE)2",#N/A,FALSE,"MO(BASE)"}</definedName>
    <definedName name="jjjj_2" localSheetId="2" hidden="1">{"MO(BASE)",#N/A,FALSE,"MO(BASE)";"MO(BASE)1",#N/A,FALSE,"MO(BASE)";"MO(BASE)2",#N/A,FALSE,"MO(BASE)"}</definedName>
    <definedName name="jjjj_2" localSheetId="0" hidden="1">{"MO(BASE)",#N/A,FALSE,"MO(BASE)";"MO(BASE)1",#N/A,FALSE,"MO(BASE)";"MO(BASE)2",#N/A,FALSE,"MO(BASE)"}</definedName>
    <definedName name="jjjj_2" localSheetId="6" hidden="1">{"MO(BASE)",#N/A,FALSE,"MO(BASE)";"MO(BASE)1",#N/A,FALSE,"MO(BASE)";"MO(BASE)2",#N/A,FALSE,"MO(BASE)"}</definedName>
    <definedName name="jjjj_2" localSheetId="16" hidden="1">{"MO(BASE)",#N/A,FALSE,"MO(BASE)";"MO(BASE)1",#N/A,FALSE,"MO(BASE)";"MO(BASE)2",#N/A,FALSE,"MO(BASE)"}</definedName>
    <definedName name="jjjj_2" hidden="1">{"MO(BASE)",#N/A,FALSE,"MO(BASE)";"MO(BASE)1",#N/A,FALSE,"MO(BASE)";"MO(BASE)2",#N/A,FALSE,"MO(BASE)"}</definedName>
    <definedName name="jjjj_3" localSheetId="15" hidden="1">{"MO(BASE)",#N/A,FALSE,"MO(BASE)";"MO(BASE)1",#N/A,FALSE,"MO(BASE)";"MO(BASE)2",#N/A,FALSE,"MO(BASE)"}</definedName>
    <definedName name="jjjj_3" localSheetId="25" hidden="1">{"MO(BASE)",#N/A,FALSE,"MO(BASE)";"MO(BASE)1",#N/A,FALSE,"MO(BASE)";"MO(BASE)2",#N/A,FALSE,"MO(BASE)"}</definedName>
    <definedName name="jjjj_3" localSheetId="24" hidden="1">{"MO(BASE)",#N/A,FALSE,"MO(BASE)";"MO(BASE)1",#N/A,FALSE,"MO(BASE)";"MO(BASE)2",#N/A,FALSE,"MO(BASE)"}</definedName>
    <definedName name="jjjj_3" localSheetId="26" hidden="1">{"MO(BASE)",#N/A,FALSE,"MO(BASE)";"MO(BASE)1",#N/A,FALSE,"MO(BASE)";"MO(BASE)2",#N/A,FALSE,"MO(BASE)"}</definedName>
    <definedName name="jjjj_3" localSheetId="1" hidden="1">{"MO(BASE)",#N/A,FALSE,"MO(BASE)";"MO(BASE)1",#N/A,FALSE,"MO(BASE)";"MO(BASE)2",#N/A,FALSE,"MO(BASE)"}</definedName>
    <definedName name="jjjj_3" localSheetId="4" hidden="1">{"MO(BASE)",#N/A,FALSE,"MO(BASE)";"MO(BASE)1",#N/A,FALSE,"MO(BASE)";"MO(BASE)2",#N/A,FALSE,"MO(BASE)"}</definedName>
    <definedName name="jjjj_3" localSheetId="2" hidden="1">{"MO(BASE)",#N/A,FALSE,"MO(BASE)";"MO(BASE)1",#N/A,FALSE,"MO(BASE)";"MO(BASE)2",#N/A,FALSE,"MO(BASE)"}</definedName>
    <definedName name="jjjj_3" localSheetId="0" hidden="1">{"MO(BASE)",#N/A,FALSE,"MO(BASE)";"MO(BASE)1",#N/A,FALSE,"MO(BASE)";"MO(BASE)2",#N/A,FALSE,"MO(BASE)"}</definedName>
    <definedName name="jjjj_3" localSheetId="6" hidden="1">{"MO(BASE)",#N/A,FALSE,"MO(BASE)";"MO(BASE)1",#N/A,FALSE,"MO(BASE)";"MO(BASE)2",#N/A,FALSE,"MO(BASE)"}</definedName>
    <definedName name="jjjj_3" localSheetId="16" hidden="1">{"MO(BASE)",#N/A,FALSE,"MO(BASE)";"MO(BASE)1",#N/A,FALSE,"MO(BASE)";"MO(BASE)2",#N/A,FALSE,"MO(BASE)"}</definedName>
    <definedName name="jjjj_3" hidden="1">{"MO(BASE)",#N/A,FALSE,"MO(BASE)";"MO(BASE)1",#N/A,FALSE,"MO(BASE)";"MO(BASE)2",#N/A,FALSE,"MO(BASE)"}</definedName>
    <definedName name="jjjj_4" localSheetId="15" hidden="1">{"MO(BASE)",#N/A,FALSE,"MO(BASE)";"MO(BASE)1",#N/A,FALSE,"MO(BASE)";"MO(BASE)2",#N/A,FALSE,"MO(BASE)"}</definedName>
    <definedName name="jjjj_4" localSheetId="25" hidden="1">{"MO(BASE)",#N/A,FALSE,"MO(BASE)";"MO(BASE)1",#N/A,FALSE,"MO(BASE)";"MO(BASE)2",#N/A,FALSE,"MO(BASE)"}</definedName>
    <definedName name="jjjj_4" localSheetId="24" hidden="1">{"MO(BASE)",#N/A,FALSE,"MO(BASE)";"MO(BASE)1",#N/A,FALSE,"MO(BASE)";"MO(BASE)2",#N/A,FALSE,"MO(BASE)"}</definedName>
    <definedName name="jjjj_4" localSheetId="26" hidden="1">{"MO(BASE)",#N/A,FALSE,"MO(BASE)";"MO(BASE)1",#N/A,FALSE,"MO(BASE)";"MO(BASE)2",#N/A,FALSE,"MO(BASE)"}</definedName>
    <definedName name="jjjj_4" localSheetId="1" hidden="1">{"MO(BASE)",#N/A,FALSE,"MO(BASE)";"MO(BASE)1",#N/A,FALSE,"MO(BASE)";"MO(BASE)2",#N/A,FALSE,"MO(BASE)"}</definedName>
    <definedName name="jjjj_4" localSheetId="4" hidden="1">{"MO(BASE)",#N/A,FALSE,"MO(BASE)";"MO(BASE)1",#N/A,FALSE,"MO(BASE)";"MO(BASE)2",#N/A,FALSE,"MO(BASE)"}</definedName>
    <definedName name="jjjj_4" localSheetId="2" hidden="1">{"MO(BASE)",#N/A,FALSE,"MO(BASE)";"MO(BASE)1",#N/A,FALSE,"MO(BASE)";"MO(BASE)2",#N/A,FALSE,"MO(BASE)"}</definedName>
    <definedName name="jjjj_4" localSheetId="0" hidden="1">{"MO(BASE)",#N/A,FALSE,"MO(BASE)";"MO(BASE)1",#N/A,FALSE,"MO(BASE)";"MO(BASE)2",#N/A,FALSE,"MO(BASE)"}</definedName>
    <definedName name="jjjj_4" localSheetId="6" hidden="1">{"MO(BASE)",#N/A,FALSE,"MO(BASE)";"MO(BASE)1",#N/A,FALSE,"MO(BASE)";"MO(BASE)2",#N/A,FALSE,"MO(BASE)"}</definedName>
    <definedName name="jjjj_4" localSheetId="16" hidden="1">{"MO(BASE)",#N/A,FALSE,"MO(BASE)";"MO(BASE)1",#N/A,FALSE,"MO(BASE)";"MO(BASE)2",#N/A,FALSE,"MO(BASE)"}</definedName>
    <definedName name="jjjj_4" hidden="1">{"MO(BASE)",#N/A,FALSE,"MO(BASE)";"MO(BASE)1",#N/A,FALSE,"MO(BASE)";"MO(BASE)2",#N/A,FALSE,"MO(BASE)"}</definedName>
    <definedName name="jjjj_5" localSheetId="15" hidden="1">{"MO(BASE)",#N/A,FALSE,"MO(BASE)";"MO(BASE)1",#N/A,FALSE,"MO(BASE)";"MO(BASE)2",#N/A,FALSE,"MO(BASE)"}</definedName>
    <definedName name="jjjj_5" localSheetId="25" hidden="1">{"MO(BASE)",#N/A,FALSE,"MO(BASE)";"MO(BASE)1",#N/A,FALSE,"MO(BASE)";"MO(BASE)2",#N/A,FALSE,"MO(BASE)"}</definedName>
    <definedName name="jjjj_5" localSheetId="24" hidden="1">{"MO(BASE)",#N/A,FALSE,"MO(BASE)";"MO(BASE)1",#N/A,FALSE,"MO(BASE)";"MO(BASE)2",#N/A,FALSE,"MO(BASE)"}</definedName>
    <definedName name="jjjj_5" localSheetId="26" hidden="1">{"MO(BASE)",#N/A,FALSE,"MO(BASE)";"MO(BASE)1",#N/A,FALSE,"MO(BASE)";"MO(BASE)2",#N/A,FALSE,"MO(BASE)"}</definedName>
    <definedName name="jjjj_5" localSheetId="1" hidden="1">{"MO(BASE)",#N/A,FALSE,"MO(BASE)";"MO(BASE)1",#N/A,FALSE,"MO(BASE)";"MO(BASE)2",#N/A,FALSE,"MO(BASE)"}</definedName>
    <definedName name="jjjj_5" localSheetId="4" hidden="1">{"MO(BASE)",#N/A,FALSE,"MO(BASE)";"MO(BASE)1",#N/A,FALSE,"MO(BASE)";"MO(BASE)2",#N/A,FALSE,"MO(BASE)"}</definedName>
    <definedName name="jjjj_5" localSheetId="2" hidden="1">{"MO(BASE)",#N/A,FALSE,"MO(BASE)";"MO(BASE)1",#N/A,FALSE,"MO(BASE)";"MO(BASE)2",#N/A,FALSE,"MO(BASE)"}</definedName>
    <definedName name="jjjj_5" localSheetId="0" hidden="1">{"MO(BASE)",#N/A,FALSE,"MO(BASE)";"MO(BASE)1",#N/A,FALSE,"MO(BASE)";"MO(BASE)2",#N/A,FALSE,"MO(BASE)"}</definedName>
    <definedName name="jjjj_5" localSheetId="6" hidden="1">{"MO(BASE)",#N/A,FALSE,"MO(BASE)";"MO(BASE)1",#N/A,FALSE,"MO(BASE)";"MO(BASE)2",#N/A,FALSE,"MO(BASE)"}</definedName>
    <definedName name="jjjj_5" localSheetId="16" hidden="1">{"MO(BASE)",#N/A,FALSE,"MO(BASE)";"MO(BASE)1",#N/A,FALSE,"MO(BASE)";"MO(BASE)2",#N/A,FALSE,"MO(BASE)"}</definedName>
    <definedName name="jjjj_5" hidden="1">{"MO(BASE)",#N/A,FALSE,"MO(BASE)";"MO(BASE)1",#N/A,FALSE,"MO(BASE)";"MO(BASE)2",#N/A,FALSE,"MO(BASE)"}</definedName>
    <definedName name="jjjjj" localSheetId="15" hidden="1">{#N/A,#N/A,FALSE,"Costos_Elem_Hid";#N/A,#N/A,FALSE,"Costos_Elem_Hid";#N/A,#N/A,FALSE,"Costos_Elem_Hid"}</definedName>
    <definedName name="jjjjj" localSheetId="25" hidden="1">{#N/A,#N/A,FALSE,"Costos_Elem_Hid";#N/A,#N/A,FALSE,"Costos_Elem_Hid";#N/A,#N/A,FALSE,"Costos_Elem_Hid"}</definedName>
    <definedName name="jjjjj" localSheetId="24" hidden="1">{#N/A,#N/A,FALSE,"Costos_Elem_Hid";#N/A,#N/A,FALSE,"Costos_Elem_Hid";#N/A,#N/A,FALSE,"Costos_Elem_Hid"}</definedName>
    <definedName name="jjjjj" localSheetId="26" hidden="1">{#N/A,#N/A,FALSE,"Costos_Elem_Hid";#N/A,#N/A,FALSE,"Costos_Elem_Hid";#N/A,#N/A,FALSE,"Costos_Elem_Hid"}</definedName>
    <definedName name="jjjjj" localSheetId="1" hidden="1">{#N/A,#N/A,FALSE,"Costos_Elem_Hid";#N/A,#N/A,FALSE,"Costos_Elem_Hid";#N/A,#N/A,FALSE,"Costos_Elem_Hid"}</definedName>
    <definedName name="jjjjj" localSheetId="4" hidden="1">{#N/A,#N/A,FALSE,"Costos_Elem_Hid";#N/A,#N/A,FALSE,"Costos_Elem_Hid";#N/A,#N/A,FALSE,"Costos_Elem_Hid"}</definedName>
    <definedName name="jjjjj" localSheetId="2" hidden="1">{#N/A,#N/A,FALSE,"Costos_Elem_Hid";#N/A,#N/A,FALSE,"Costos_Elem_Hid";#N/A,#N/A,FALSE,"Costos_Elem_Hid"}</definedName>
    <definedName name="jjjjj" localSheetId="0" hidden="1">{#N/A,#N/A,FALSE,"Costos_Elem_Hid";#N/A,#N/A,FALSE,"Costos_Elem_Hid";#N/A,#N/A,FALSE,"Costos_Elem_Hid"}</definedName>
    <definedName name="jjjjj" localSheetId="6" hidden="1">{#N/A,#N/A,FALSE,"Costos_Elem_Hid";#N/A,#N/A,FALSE,"Costos_Elem_Hid";#N/A,#N/A,FALSE,"Costos_Elem_Hid"}</definedName>
    <definedName name="jjjjj" localSheetId="16" hidden="1">{#N/A,#N/A,FALSE,"Costos_Elem_Hid";#N/A,#N/A,FALSE,"Costos_Elem_Hid";#N/A,#N/A,FALSE,"Costos_Elem_Hid"}</definedName>
    <definedName name="jjjjj" hidden="1">{#N/A,#N/A,FALSE,"Costos_Elem_Hid";#N/A,#N/A,FALSE,"Costos_Elem_Hid";#N/A,#N/A,FALSE,"Costos_Elem_Hid"}</definedName>
    <definedName name="JJUUU" hidden="1">{#N/A,#N/A,FALSE,"PEND INC";#N/A,#N/A,FALSE,"PEND MINM"}</definedName>
    <definedName name="jk" localSheetId="15" hidden="1">{#N/A,#N/A,FALSE,"PEND INC";#N/A,#N/A,FALSE,"PEND MINM"}</definedName>
    <definedName name="jk" localSheetId="25" hidden="1">{#N/A,#N/A,FALSE,"PEND INC";#N/A,#N/A,FALSE,"PEND MINM"}</definedName>
    <definedName name="jk" localSheetId="24" hidden="1">{#N/A,#N/A,FALSE,"PEND INC";#N/A,#N/A,FALSE,"PEND MINM"}</definedName>
    <definedName name="jk" localSheetId="26" hidden="1">{#N/A,#N/A,FALSE,"PEND INC";#N/A,#N/A,FALSE,"PEND MINM"}</definedName>
    <definedName name="jk" localSheetId="1" hidden="1">{#N/A,#N/A,FALSE,"PEND INC";#N/A,#N/A,FALSE,"PEND MINM"}</definedName>
    <definedName name="jk" localSheetId="4" hidden="1">{#N/A,#N/A,FALSE,"PEND INC";#N/A,#N/A,FALSE,"PEND MINM"}</definedName>
    <definedName name="jk" localSheetId="2" hidden="1">{#N/A,#N/A,FALSE,"PEND INC";#N/A,#N/A,FALSE,"PEND MINM"}</definedName>
    <definedName name="jk" localSheetId="0" hidden="1">{#N/A,#N/A,TRUE,"LP-CO2X"}</definedName>
    <definedName name="jk" localSheetId="6" hidden="1">{#N/A,#N/A,FALSE,"PEND INC";#N/A,#N/A,FALSE,"PEND MINM"}</definedName>
    <definedName name="jk" localSheetId="16" hidden="1">{#N/A,#N/A,FALSE,"PEND INC";#N/A,#N/A,FALSE,"PEND MINM"}</definedName>
    <definedName name="jk" hidden="1">{#N/A,#N/A,FALSE,"PEND INC";#N/A,#N/A,FALSE,"PEND MINM"}</definedName>
    <definedName name="jkjd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k" localSheetId="15" hidden="1">{"'Hoja3'!$F$5"}</definedName>
    <definedName name="jkk" localSheetId="25" hidden="1">{"'Hoja3'!$F$5"}</definedName>
    <definedName name="jkk" localSheetId="24" hidden="1">{"'Hoja3'!$F$5"}</definedName>
    <definedName name="jkk" localSheetId="26" hidden="1">{"'Hoja3'!$F$5"}</definedName>
    <definedName name="jkk" localSheetId="1" hidden="1">{"'Hoja3'!$F$5"}</definedName>
    <definedName name="jkk" localSheetId="4" hidden="1">{"'Hoja3'!$F$5"}</definedName>
    <definedName name="jkk" localSheetId="2" hidden="1">{"'Hoja3'!$F$5"}</definedName>
    <definedName name="jkk" localSheetId="0" hidden="1">{"'Hoja3'!$F$5"}</definedName>
    <definedName name="jkk" localSheetId="6" hidden="1">{"'Hoja3'!$F$5"}</definedName>
    <definedName name="jkk" localSheetId="16" hidden="1">{"'Hoja3'!$F$5"}</definedName>
    <definedName name="jkk" hidden="1">{"'Hoja3'!$F$5"}</definedName>
    <definedName name="JKÑJKÑ" localSheetId="15" hidden="1">{#N/A,#N/A,FALSE,"PEND INC";#N/A,#N/A,FALSE,"PEND MINM"}</definedName>
    <definedName name="JKÑJKÑ" localSheetId="25" hidden="1">{#N/A,#N/A,FALSE,"PEND INC";#N/A,#N/A,FALSE,"PEND MINM"}</definedName>
    <definedName name="JKÑJKÑ" localSheetId="24" hidden="1">{#N/A,#N/A,FALSE,"PEND INC";#N/A,#N/A,FALSE,"PEND MINM"}</definedName>
    <definedName name="JKÑJKÑ" localSheetId="26" hidden="1">{#N/A,#N/A,FALSE,"PEND INC";#N/A,#N/A,FALSE,"PEND MINM"}</definedName>
    <definedName name="JKÑJKÑ" localSheetId="1" hidden="1">{#N/A,#N/A,FALSE,"PEND INC";#N/A,#N/A,FALSE,"PEND MINM"}</definedName>
    <definedName name="JKÑJKÑ" localSheetId="4" hidden="1">{#N/A,#N/A,FALSE,"PEND INC";#N/A,#N/A,FALSE,"PEND MINM"}</definedName>
    <definedName name="JKÑJKÑ" localSheetId="2" hidden="1">{#N/A,#N/A,FALSE,"PEND INC";#N/A,#N/A,FALSE,"PEND MINM"}</definedName>
    <definedName name="JKÑJKÑ" localSheetId="0" hidden="1">{#N/A,#N/A,FALSE,"PEND INC";#N/A,#N/A,FALSE,"PEND MINM"}</definedName>
    <definedName name="JKÑJKÑ" localSheetId="6" hidden="1">{#N/A,#N/A,FALSE,"PEND INC";#N/A,#N/A,FALSE,"PEND MINM"}</definedName>
    <definedName name="JKÑJKÑ" localSheetId="16" hidden="1">{#N/A,#N/A,FALSE,"PEND INC";#N/A,#N/A,FALSE,"PEND MINM"}</definedName>
    <definedName name="JKÑJKÑ" hidden="1">{#N/A,#N/A,FALSE,"PEND INC";#N/A,#N/A,FALSE,"PEND MINM"}</definedName>
    <definedName name="JKÑOIK" localSheetId="15" hidden="1">{"MO(BASE)",#N/A,FALSE,"MO(BASE)";"MO(BASE)1",#N/A,FALSE,"MO(BASE)";"MO(BASE)2",#N/A,FALSE,"MO(BASE)"}</definedName>
    <definedName name="JKÑOIK" localSheetId="25" hidden="1">{"MO(BASE)",#N/A,FALSE,"MO(BASE)";"MO(BASE)1",#N/A,FALSE,"MO(BASE)";"MO(BASE)2",#N/A,FALSE,"MO(BASE)"}</definedName>
    <definedName name="JKÑOIK" localSheetId="24" hidden="1">{"MO(BASE)",#N/A,FALSE,"MO(BASE)";"MO(BASE)1",#N/A,FALSE,"MO(BASE)";"MO(BASE)2",#N/A,FALSE,"MO(BASE)"}</definedName>
    <definedName name="JKÑOIK" localSheetId="26" hidden="1">{"MO(BASE)",#N/A,FALSE,"MO(BASE)";"MO(BASE)1",#N/A,FALSE,"MO(BASE)";"MO(BASE)2",#N/A,FALSE,"MO(BASE)"}</definedName>
    <definedName name="JKÑOIK" localSheetId="1" hidden="1">{"MO(BASE)",#N/A,FALSE,"MO(BASE)";"MO(BASE)1",#N/A,FALSE,"MO(BASE)";"MO(BASE)2",#N/A,FALSE,"MO(BASE)"}</definedName>
    <definedName name="JKÑOIK" localSheetId="4" hidden="1">{"MO(BASE)",#N/A,FALSE,"MO(BASE)";"MO(BASE)1",#N/A,FALSE,"MO(BASE)";"MO(BASE)2",#N/A,FALSE,"MO(BASE)"}</definedName>
    <definedName name="JKÑOIK" localSheetId="2" hidden="1">{"MO(BASE)",#N/A,FALSE,"MO(BASE)";"MO(BASE)1",#N/A,FALSE,"MO(BASE)";"MO(BASE)2",#N/A,FALSE,"MO(BASE)"}</definedName>
    <definedName name="JKÑOIK" localSheetId="0" hidden="1">{"MO(BASE)",#N/A,FALSE,"MO(BASE)";"MO(BASE)1",#N/A,FALSE,"MO(BASE)";"MO(BASE)2",#N/A,FALSE,"MO(BASE)"}</definedName>
    <definedName name="JKÑOIK" localSheetId="6" hidden="1">{"MO(BASE)",#N/A,FALSE,"MO(BASE)";"MO(BASE)1",#N/A,FALSE,"MO(BASE)";"MO(BASE)2",#N/A,FALSE,"MO(BASE)"}</definedName>
    <definedName name="JKÑOIK" localSheetId="16" hidden="1">{"MO(BASE)",#N/A,FALSE,"MO(BASE)";"MO(BASE)1",#N/A,FALSE,"MO(BASE)";"MO(BASE)2",#N/A,FALSE,"MO(BASE)"}</definedName>
    <definedName name="JKÑOIK" hidden="1">{"MO(BASE)",#N/A,FALSE,"MO(BASE)";"MO(BASE)1",#N/A,FALSE,"MO(BASE)";"MO(BASE)2",#N/A,FALSE,"MO(BASE)"}</definedName>
    <definedName name="jku" localSheetId="15" hidden="1">{"CI+GG(BASE)",#N/A,FALSE,"CI+GG(BASE)";"GG",#N/A,FALSE,"CI+GG(BASE)";"CI",#N/A,FALSE,"CI+GG(BASE)"}</definedName>
    <definedName name="jku" localSheetId="25" hidden="1">{"CI+GG(BASE)",#N/A,FALSE,"CI+GG(BASE)";"GG",#N/A,FALSE,"CI+GG(BASE)";"CI",#N/A,FALSE,"CI+GG(BASE)"}</definedName>
    <definedName name="jku" localSheetId="24" hidden="1">{"CI+GG(BASE)",#N/A,FALSE,"CI+GG(BASE)";"GG",#N/A,FALSE,"CI+GG(BASE)";"CI",#N/A,FALSE,"CI+GG(BASE)"}</definedName>
    <definedName name="jku" localSheetId="26" hidden="1">{"CI+GG(BASE)",#N/A,FALSE,"CI+GG(BASE)";"GG",#N/A,FALSE,"CI+GG(BASE)";"CI",#N/A,FALSE,"CI+GG(BASE)"}</definedName>
    <definedName name="jku" localSheetId="1" hidden="1">{"CI+GG(BASE)",#N/A,FALSE,"CI+GG(BASE)";"GG",#N/A,FALSE,"CI+GG(BASE)";"CI",#N/A,FALSE,"CI+GG(BASE)"}</definedName>
    <definedName name="jku" localSheetId="4" hidden="1">{"CI+GG(BASE)",#N/A,FALSE,"CI+GG(BASE)";"GG",#N/A,FALSE,"CI+GG(BASE)";"CI",#N/A,FALSE,"CI+GG(BASE)"}</definedName>
    <definedName name="jku" localSheetId="2" hidden="1">{"CI+GG(BASE)",#N/A,FALSE,"CI+GG(BASE)";"GG",#N/A,FALSE,"CI+GG(BASE)";"CI",#N/A,FALSE,"CI+GG(BASE)"}</definedName>
    <definedName name="jku" localSheetId="0" hidden="1">{"CI+GG(BASE)",#N/A,FALSE,"CI+GG(BASE)";"GG",#N/A,FALSE,"CI+GG(BASE)";"CI",#N/A,FALSE,"CI+GG(BASE)"}</definedName>
    <definedName name="jku" localSheetId="6" hidden="1">{"CI+GG(BASE)",#N/A,FALSE,"CI+GG(BASE)";"GG",#N/A,FALSE,"CI+GG(BASE)";"CI",#N/A,FALSE,"CI+GG(BASE)"}</definedName>
    <definedName name="jku" localSheetId="16" hidden="1">{"CI+GG(BASE)",#N/A,FALSE,"CI+GG(BASE)";"GG",#N/A,FALSE,"CI+GG(BASE)";"CI",#N/A,FALSE,"CI+GG(BASE)"}</definedName>
    <definedName name="jku" hidden="1">{"CI+GG(BASE)",#N/A,FALSE,"CI+GG(BASE)";"GG",#N/A,FALSE,"CI+GG(BASE)";"CI",#N/A,FALSE,"CI+GG(BASE)"}</definedName>
    <definedName name="jl" localSheetId="15" hidden="1">{"CI+GG(BASE)",#N/A,FALSE,"CI+GG(BASE)";"GG",#N/A,FALSE,"CI+GG(BASE)";"CI",#N/A,FALSE,"CI+GG(BASE)"}</definedName>
    <definedName name="jl" localSheetId="25" hidden="1">{"CI+GG(BASE)",#N/A,FALSE,"CI+GG(BASE)";"GG",#N/A,FALSE,"CI+GG(BASE)";"CI",#N/A,FALSE,"CI+GG(BASE)"}</definedName>
    <definedName name="jl" localSheetId="24" hidden="1">{"CI+GG(BASE)",#N/A,FALSE,"CI+GG(BASE)";"GG",#N/A,FALSE,"CI+GG(BASE)";"CI",#N/A,FALSE,"CI+GG(BASE)"}</definedName>
    <definedName name="jl" localSheetId="26" hidden="1">{"CI+GG(BASE)",#N/A,FALSE,"CI+GG(BASE)";"GG",#N/A,FALSE,"CI+GG(BASE)";"CI",#N/A,FALSE,"CI+GG(BASE)"}</definedName>
    <definedName name="jl" localSheetId="1" hidden="1">{"CI+GG(BASE)",#N/A,FALSE,"CI+GG(BASE)";"GG",#N/A,FALSE,"CI+GG(BASE)";"CI",#N/A,FALSE,"CI+GG(BASE)"}</definedName>
    <definedName name="jl" localSheetId="4" hidden="1">{"CI+GG(BASE)",#N/A,FALSE,"CI+GG(BASE)";"GG",#N/A,FALSE,"CI+GG(BASE)";"CI",#N/A,FALSE,"CI+GG(BASE)"}</definedName>
    <definedName name="jl" localSheetId="2" hidden="1">{"CI+GG(BASE)",#N/A,FALSE,"CI+GG(BASE)";"GG",#N/A,FALSE,"CI+GG(BASE)";"CI",#N/A,FALSE,"CI+GG(BASE)"}</definedName>
    <definedName name="jl" localSheetId="0" hidden="1">{"CI+GG(BASE)",#N/A,FALSE,"CI+GG(BASE)";"GG",#N/A,FALSE,"CI+GG(BASE)";"CI",#N/A,FALSE,"CI+GG(BASE)"}</definedName>
    <definedName name="jl" localSheetId="6" hidden="1">{"CI+GG(BASE)",#N/A,FALSE,"CI+GG(BASE)";"GG",#N/A,FALSE,"CI+GG(BASE)";"CI",#N/A,FALSE,"CI+GG(BASE)"}</definedName>
    <definedName name="jl" localSheetId="16" hidden="1">{"CI+GG(BASE)",#N/A,FALSE,"CI+GG(BASE)";"GG",#N/A,FALSE,"CI+GG(BASE)";"CI",#N/A,FALSE,"CI+GG(BASE)"}</definedName>
    <definedName name="jl" hidden="1">{"CI+GG(BASE)",#N/A,FALSE,"CI+GG(BASE)";"GG",#N/A,FALSE,"CI+GG(BASE)";"CI",#N/A,FALSE,"CI+GG(BASE)"}</definedName>
    <definedName name="JLHJLJK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LHJLJK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LHJLJK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LHJLJK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LHJLJK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LHJLJK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LHJLJK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LHJLJK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LHJLJK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LHJLJK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LHJLJK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l" localSheetId="15" hidden="1">{"Sin detalle",#N/A,FALSE,"Flujo (redondeado)";"Detallado",#N/A,FALSE,"Flujo (redondeado)"}</definedName>
    <definedName name="jol" localSheetId="25" hidden="1">{"Sin detalle",#N/A,FALSE,"Flujo (redondeado)";"Detallado",#N/A,FALSE,"Flujo (redondeado)"}</definedName>
    <definedName name="jol" localSheetId="24" hidden="1">{"Sin detalle",#N/A,FALSE,"Flujo (redondeado)";"Detallado",#N/A,FALSE,"Flujo (redondeado)"}</definedName>
    <definedName name="jol" localSheetId="26" hidden="1">{"Sin detalle",#N/A,FALSE,"Flujo (redondeado)";"Detallado",#N/A,FALSE,"Flujo (redondeado)"}</definedName>
    <definedName name="jol" localSheetId="1" hidden="1">{"Sin detalle",#N/A,FALSE,"Flujo (redondeado)";"Detallado",#N/A,FALSE,"Flujo (redondeado)"}</definedName>
    <definedName name="jol" localSheetId="4" hidden="1">{"Sin detalle",#N/A,FALSE,"Flujo (redondeado)";"Detallado",#N/A,FALSE,"Flujo (redondeado)"}</definedName>
    <definedName name="jol" localSheetId="2" hidden="1">{"Sin detalle",#N/A,FALSE,"Flujo (redondeado)";"Detallado",#N/A,FALSE,"Flujo (redondeado)"}</definedName>
    <definedName name="jol" localSheetId="0" hidden="1">{"Sin detalle",#N/A,FALSE,"Flujo (redondeado)";"Detallado",#N/A,FALSE,"Flujo (redondeado)"}</definedName>
    <definedName name="jol" localSheetId="6" hidden="1">{"Sin detalle",#N/A,FALSE,"Flujo (redondeado)";"Detallado",#N/A,FALSE,"Flujo (redondeado)"}</definedName>
    <definedName name="jol" localSheetId="16" hidden="1">{"Sin detalle",#N/A,FALSE,"Flujo (redondeado)";"Detallado",#N/A,FALSE,"Flujo (redondeado)"}</definedName>
    <definedName name="jol" hidden="1">{"Sin detalle",#N/A,FALSE,"Flujo (redondeado)";"Detallado",#N/A,FALSE,"Flujo (redondeado)"}</definedName>
    <definedName name="JOSIANNE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tasepu" localSheetId="15" hidden="1">{"'Hoja3'!$F$5"}</definedName>
    <definedName name="jotasepu" localSheetId="25" hidden="1">{"'Hoja3'!$F$5"}</definedName>
    <definedName name="jotasepu" localSheetId="24" hidden="1">{"'Hoja3'!$F$5"}</definedName>
    <definedName name="jotasepu" localSheetId="26" hidden="1">{"'Hoja3'!$F$5"}</definedName>
    <definedName name="jotasepu" localSheetId="1" hidden="1">{"'Hoja3'!$F$5"}</definedName>
    <definedName name="jotasepu" localSheetId="4" hidden="1">{"'Hoja3'!$F$5"}</definedName>
    <definedName name="jotasepu" localSheetId="2" hidden="1">{"'Hoja3'!$F$5"}</definedName>
    <definedName name="jotasepu" localSheetId="0" hidden="1">{"'Hoja3'!$F$5"}</definedName>
    <definedName name="jotasepu" localSheetId="6" hidden="1">{"'Hoja3'!$F$5"}</definedName>
    <definedName name="jotasepu" localSheetId="16" hidden="1">{"'Hoja3'!$F$5"}</definedName>
    <definedName name="jotasepu" hidden="1">{"'Hoja3'!$F$5"}</definedName>
    <definedName name="jttyj" localSheetId="15" hidden="1">{#N/A,#N/A,FALSE,"Total_OC015";#N/A,#N/A,FALSE,"ADMIN";#N/A,#N/A,FALSE,"PROCES";#N/A,#N/A,FALSE,"mecan";#N/A,#N/A,FALSE,"civil";#N/A,#N/A,FALSE,"CAÑER";#N/A,#N/A,FALSE,"ELEC";#N/A,#N/A,FALSE,"INSTR"}</definedName>
    <definedName name="jttyj" localSheetId="25" hidden="1">{#N/A,#N/A,FALSE,"Total_OC015";#N/A,#N/A,FALSE,"ADMIN";#N/A,#N/A,FALSE,"PROCES";#N/A,#N/A,FALSE,"mecan";#N/A,#N/A,FALSE,"civil";#N/A,#N/A,FALSE,"CAÑER";#N/A,#N/A,FALSE,"ELEC";#N/A,#N/A,FALSE,"INSTR"}</definedName>
    <definedName name="jttyj" localSheetId="24" hidden="1">{#N/A,#N/A,FALSE,"Total_OC015";#N/A,#N/A,FALSE,"ADMIN";#N/A,#N/A,FALSE,"PROCES";#N/A,#N/A,FALSE,"mecan";#N/A,#N/A,FALSE,"civil";#N/A,#N/A,FALSE,"CAÑER";#N/A,#N/A,FALSE,"ELEC";#N/A,#N/A,FALSE,"INSTR"}</definedName>
    <definedName name="jttyj" localSheetId="26" hidden="1">{#N/A,#N/A,FALSE,"Total_OC015";#N/A,#N/A,FALSE,"ADMIN";#N/A,#N/A,FALSE,"PROCES";#N/A,#N/A,FALSE,"mecan";#N/A,#N/A,FALSE,"civil";#N/A,#N/A,FALSE,"CAÑER";#N/A,#N/A,FALSE,"ELEC";#N/A,#N/A,FALSE,"INSTR"}</definedName>
    <definedName name="jttyj" localSheetId="1" hidden="1">{#N/A,#N/A,FALSE,"Total_OC015";#N/A,#N/A,FALSE,"ADMIN";#N/A,#N/A,FALSE,"PROCES";#N/A,#N/A,FALSE,"mecan";#N/A,#N/A,FALSE,"civil";#N/A,#N/A,FALSE,"CAÑER";#N/A,#N/A,FALSE,"ELEC";#N/A,#N/A,FALSE,"INSTR"}</definedName>
    <definedName name="jttyj" localSheetId="4" hidden="1">{#N/A,#N/A,FALSE,"Total_OC015";#N/A,#N/A,FALSE,"ADMIN";#N/A,#N/A,FALSE,"PROCES";#N/A,#N/A,FALSE,"mecan";#N/A,#N/A,FALSE,"civil";#N/A,#N/A,FALSE,"CAÑER";#N/A,#N/A,FALSE,"ELEC";#N/A,#N/A,FALSE,"INSTR"}</definedName>
    <definedName name="jttyj" localSheetId="2" hidden="1">{#N/A,#N/A,FALSE,"Total_OC015";#N/A,#N/A,FALSE,"ADMIN";#N/A,#N/A,FALSE,"PROCES";#N/A,#N/A,FALSE,"mecan";#N/A,#N/A,FALSE,"civil";#N/A,#N/A,FALSE,"CAÑER";#N/A,#N/A,FALSE,"ELEC";#N/A,#N/A,FALSE,"INSTR"}</definedName>
    <definedName name="jttyj" localSheetId="0" hidden="1">{#N/A,#N/A,FALSE,"Total_OC015";#N/A,#N/A,FALSE,"ADMIN";#N/A,#N/A,FALSE,"PROCES";#N/A,#N/A,FALSE,"mecan";#N/A,#N/A,FALSE,"civil";#N/A,#N/A,FALSE,"CAÑER";#N/A,#N/A,FALSE,"ELEC";#N/A,#N/A,FALSE,"INSTR"}</definedName>
    <definedName name="jttyj" localSheetId="6" hidden="1">{#N/A,#N/A,FALSE,"Total_OC015";#N/A,#N/A,FALSE,"ADMIN";#N/A,#N/A,FALSE,"PROCES";#N/A,#N/A,FALSE,"mecan";#N/A,#N/A,FALSE,"civil";#N/A,#N/A,FALSE,"CAÑER";#N/A,#N/A,FALSE,"ELEC";#N/A,#N/A,FALSE,"INSTR"}</definedName>
    <definedName name="jttyj" localSheetId="16" hidden="1">{#N/A,#N/A,FALSE,"Total_OC015";#N/A,#N/A,FALSE,"ADMIN";#N/A,#N/A,FALSE,"PROCES";#N/A,#N/A,FALSE,"mecan";#N/A,#N/A,FALSE,"civil";#N/A,#N/A,FALSE,"CAÑER";#N/A,#N/A,FALSE,"ELEC";#N/A,#N/A,FALSE,"INSTR"}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ttyj_1" hidden="1">{#N/A,#N/A,FALSE,"Total_OC015";#N/A,#N/A,FALSE,"ADMIN";#N/A,#N/A,FALSE,"PROCES";#N/A,#N/A,FALSE,"mecan";#N/A,#N/A,FALSE,"civil";#N/A,#N/A,FALSE,"CAÑER";#N/A,#N/A,FALSE,"ELEC";#N/A,#N/A,FALSE,"INSTR"}</definedName>
    <definedName name="juan" localSheetId="15" hidden="1">{#N/A,#N/A,FALSE,"Hoja1";#N/A,#N/A,FALSE,"Hoja2";#N/A,#N/A,FALSE,"Hoja3";#N/A,#N/A,FALSE,"Hoja4";#N/A,#N/A,FALSE,"Hoja5";#N/A,#N/A,FALSE,"Hoja6"}</definedName>
    <definedName name="juan" localSheetId="25" hidden="1">{#N/A,#N/A,FALSE,"Hoja1";#N/A,#N/A,FALSE,"Hoja2";#N/A,#N/A,FALSE,"Hoja3";#N/A,#N/A,FALSE,"Hoja4";#N/A,#N/A,FALSE,"Hoja5";#N/A,#N/A,FALSE,"Hoja6"}</definedName>
    <definedName name="juan" localSheetId="24" hidden="1">{#N/A,#N/A,FALSE,"Hoja1";#N/A,#N/A,FALSE,"Hoja2";#N/A,#N/A,FALSE,"Hoja3";#N/A,#N/A,FALSE,"Hoja4";#N/A,#N/A,FALSE,"Hoja5";#N/A,#N/A,FALSE,"Hoja6"}</definedName>
    <definedName name="juan" localSheetId="26" hidden="1">{#N/A,#N/A,FALSE,"Hoja1";#N/A,#N/A,FALSE,"Hoja2";#N/A,#N/A,FALSE,"Hoja3";#N/A,#N/A,FALSE,"Hoja4";#N/A,#N/A,FALSE,"Hoja5";#N/A,#N/A,FALSE,"Hoja6"}</definedName>
    <definedName name="juan" localSheetId="1" hidden="1">{#N/A,#N/A,FALSE,"Hoja1";#N/A,#N/A,FALSE,"Hoja2";#N/A,#N/A,FALSE,"Hoja3";#N/A,#N/A,FALSE,"Hoja4";#N/A,#N/A,FALSE,"Hoja5";#N/A,#N/A,FALSE,"Hoja6"}</definedName>
    <definedName name="juan" localSheetId="4" hidden="1">{#N/A,#N/A,FALSE,"Hoja1";#N/A,#N/A,FALSE,"Hoja2";#N/A,#N/A,FALSE,"Hoja3";#N/A,#N/A,FALSE,"Hoja4";#N/A,#N/A,FALSE,"Hoja5";#N/A,#N/A,FALSE,"Hoja6"}</definedName>
    <definedName name="juan" localSheetId="2" hidden="1">{#N/A,#N/A,FALSE,"Hoja1";#N/A,#N/A,FALSE,"Hoja2";#N/A,#N/A,FALSE,"Hoja3";#N/A,#N/A,FALSE,"Hoja4";#N/A,#N/A,FALSE,"Hoja5";#N/A,#N/A,FALSE,"Hoja6"}</definedName>
    <definedName name="juan" localSheetId="0" hidden="1">{#N/A,#N/A,FALSE,"Hoja1";#N/A,#N/A,FALSE,"Hoja2";#N/A,#N/A,FALSE,"Hoja3";#N/A,#N/A,FALSE,"Hoja4";#N/A,#N/A,FALSE,"Hoja5";#N/A,#N/A,FALSE,"Hoja6"}</definedName>
    <definedName name="juan" localSheetId="6" hidden="1">{#N/A,#N/A,FALSE,"Hoja1";#N/A,#N/A,FALSE,"Hoja2";#N/A,#N/A,FALSE,"Hoja3";#N/A,#N/A,FALSE,"Hoja4";#N/A,#N/A,FALSE,"Hoja5";#N/A,#N/A,FALSE,"Hoja6"}</definedName>
    <definedName name="juan" localSheetId="16" hidden="1">{#N/A,#N/A,FALSE,"Hoja1";#N/A,#N/A,FALSE,"Hoja2";#N/A,#N/A,FALSE,"Hoja3";#N/A,#N/A,FALSE,"Hoja4";#N/A,#N/A,FALSE,"Hoja5";#N/A,#N/A,FALSE,"Hoja6"}</definedName>
    <definedName name="juan" hidden="1">{#N/A,#N/A,FALSE,"Hoja1";#N/A,#N/A,FALSE,"Hoja2";#N/A,#N/A,FALSE,"Hoja3";#N/A,#N/A,FALSE,"Hoja4";#N/A,#N/A,FALSE,"Hoja5";#N/A,#N/A,FALSE,"Hoja6"}</definedName>
    <definedName name="juan_1" localSheetId="15" hidden="1">{#N/A,#N/A,FALSE,"Hoja1";#N/A,#N/A,FALSE,"Hoja2";#N/A,#N/A,FALSE,"Hoja3";#N/A,#N/A,FALSE,"Hoja4";#N/A,#N/A,FALSE,"Hoja5";#N/A,#N/A,FALSE,"Hoja6"}</definedName>
    <definedName name="juan_1" localSheetId="25" hidden="1">{#N/A,#N/A,FALSE,"Hoja1";#N/A,#N/A,FALSE,"Hoja2";#N/A,#N/A,FALSE,"Hoja3";#N/A,#N/A,FALSE,"Hoja4";#N/A,#N/A,FALSE,"Hoja5";#N/A,#N/A,FALSE,"Hoja6"}</definedName>
    <definedName name="juan_1" localSheetId="24" hidden="1">{#N/A,#N/A,FALSE,"Hoja1";#N/A,#N/A,FALSE,"Hoja2";#N/A,#N/A,FALSE,"Hoja3";#N/A,#N/A,FALSE,"Hoja4";#N/A,#N/A,FALSE,"Hoja5";#N/A,#N/A,FALSE,"Hoja6"}</definedName>
    <definedName name="juan_1" localSheetId="26" hidden="1">{#N/A,#N/A,FALSE,"Hoja1";#N/A,#N/A,FALSE,"Hoja2";#N/A,#N/A,FALSE,"Hoja3";#N/A,#N/A,FALSE,"Hoja4";#N/A,#N/A,FALSE,"Hoja5";#N/A,#N/A,FALSE,"Hoja6"}</definedName>
    <definedName name="juan_1" localSheetId="1" hidden="1">{#N/A,#N/A,FALSE,"Hoja1";#N/A,#N/A,FALSE,"Hoja2";#N/A,#N/A,FALSE,"Hoja3";#N/A,#N/A,FALSE,"Hoja4";#N/A,#N/A,FALSE,"Hoja5";#N/A,#N/A,FALSE,"Hoja6"}</definedName>
    <definedName name="juan_1" localSheetId="4" hidden="1">{#N/A,#N/A,FALSE,"Hoja1";#N/A,#N/A,FALSE,"Hoja2";#N/A,#N/A,FALSE,"Hoja3";#N/A,#N/A,FALSE,"Hoja4";#N/A,#N/A,FALSE,"Hoja5";#N/A,#N/A,FALSE,"Hoja6"}</definedName>
    <definedName name="juan_1" localSheetId="2" hidden="1">{#N/A,#N/A,FALSE,"Hoja1";#N/A,#N/A,FALSE,"Hoja2";#N/A,#N/A,FALSE,"Hoja3";#N/A,#N/A,FALSE,"Hoja4";#N/A,#N/A,FALSE,"Hoja5";#N/A,#N/A,FALSE,"Hoja6"}</definedName>
    <definedName name="juan_1" localSheetId="0" hidden="1">{#N/A,#N/A,FALSE,"Hoja1";#N/A,#N/A,FALSE,"Hoja2";#N/A,#N/A,FALSE,"Hoja3";#N/A,#N/A,FALSE,"Hoja4";#N/A,#N/A,FALSE,"Hoja5";#N/A,#N/A,FALSE,"Hoja6"}</definedName>
    <definedName name="juan_1" localSheetId="6" hidden="1">{#N/A,#N/A,FALSE,"Hoja1";#N/A,#N/A,FALSE,"Hoja2";#N/A,#N/A,FALSE,"Hoja3";#N/A,#N/A,FALSE,"Hoja4";#N/A,#N/A,FALSE,"Hoja5";#N/A,#N/A,FALSE,"Hoja6"}</definedName>
    <definedName name="juan_1" localSheetId="16" hidden="1">{#N/A,#N/A,FALSE,"Hoja1";#N/A,#N/A,FALSE,"Hoja2";#N/A,#N/A,FALSE,"Hoja3";#N/A,#N/A,FALSE,"Hoja4";#N/A,#N/A,FALSE,"Hoja5";#N/A,#N/A,FALSE,"Hoja6"}</definedName>
    <definedName name="juan_1" hidden="1">{#N/A,#N/A,FALSE,"Hoja1";#N/A,#N/A,FALSE,"Hoja2";#N/A,#N/A,FALSE,"Hoja3";#N/A,#N/A,FALSE,"Hoja4";#N/A,#N/A,FALSE,"Hoja5";#N/A,#N/A,FALSE,"Hoja6"}</definedName>
    <definedName name="juan_2" localSheetId="15" hidden="1">{#N/A,#N/A,FALSE,"Hoja1";#N/A,#N/A,FALSE,"Hoja2";#N/A,#N/A,FALSE,"Hoja3";#N/A,#N/A,FALSE,"Hoja4";#N/A,#N/A,FALSE,"Hoja5";#N/A,#N/A,FALSE,"Hoja6"}</definedName>
    <definedName name="juan_2" localSheetId="25" hidden="1">{#N/A,#N/A,FALSE,"Hoja1";#N/A,#N/A,FALSE,"Hoja2";#N/A,#N/A,FALSE,"Hoja3";#N/A,#N/A,FALSE,"Hoja4";#N/A,#N/A,FALSE,"Hoja5";#N/A,#N/A,FALSE,"Hoja6"}</definedName>
    <definedName name="juan_2" localSheetId="24" hidden="1">{#N/A,#N/A,FALSE,"Hoja1";#N/A,#N/A,FALSE,"Hoja2";#N/A,#N/A,FALSE,"Hoja3";#N/A,#N/A,FALSE,"Hoja4";#N/A,#N/A,FALSE,"Hoja5";#N/A,#N/A,FALSE,"Hoja6"}</definedName>
    <definedName name="juan_2" localSheetId="26" hidden="1">{#N/A,#N/A,FALSE,"Hoja1";#N/A,#N/A,FALSE,"Hoja2";#N/A,#N/A,FALSE,"Hoja3";#N/A,#N/A,FALSE,"Hoja4";#N/A,#N/A,FALSE,"Hoja5";#N/A,#N/A,FALSE,"Hoja6"}</definedName>
    <definedName name="juan_2" localSheetId="1" hidden="1">{#N/A,#N/A,FALSE,"Hoja1";#N/A,#N/A,FALSE,"Hoja2";#N/A,#N/A,FALSE,"Hoja3";#N/A,#N/A,FALSE,"Hoja4";#N/A,#N/A,FALSE,"Hoja5";#N/A,#N/A,FALSE,"Hoja6"}</definedName>
    <definedName name="juan_2" localSheetId="4" hidden="1">{#N/A,#N/A,FALSE,"Hoja1";#N/A,#N/A,FALSE,"Hoja2";#N/A,#N/A,FALSE,"Hoja3";#N/A,#N/A,FALSE,"Hoja4";#N/A,#N/A,FALSE,"Hoja5";#N/A,#N/A,FALSE,"Hoja6"}</definedName>
    <definedName name="juan_2" localSheetId="2" hidden="1">{#N/A,#N/A,FALSE,"Hoja1";#N/A,#N/A,FALSE,"Hoja2";#N/A,#N/A,FALSE,"Hoja3";#N/A,#N/A,FALSE,"Hoja4";#N/A,#N/A,FALSE,"Hoja5";#N/A,#N/A,FALSE,"Hoja6"}</definedName>
    <definedName name="juan_2" localSheetId="0" hidden="1">{#N/A,#N/A,FALSE,"Hoja1";#N/A,#N/A,FALSE,"Hoja2";#N/A,#N/A,FALSE,"Hoja3";#N/A,#N/A,FALSE,"Hoja4";#N/A,#N/A,FALSE,"Hoja5";#N/A,#N/A,FALSE,"Hoja6"}</definedName>
    <definedName name="juan_2" localSheetId="6" hidden="1">{#N/A,#N/A,FALSE,"Hoja1";#N/A,#N/A,FALSE,"Hoja2";#N/A,#N/A,FALSE,"Hoja3";#N/A,#N/A,FALSE,"Hoja4";#N/A,#N/A,FALSE,"Hoja5";#N/A,#N/A,FALSE,"Hoja6"}</definedName>
    <definedName name="juan_2" localSheetId="16" hidden="1">{#N/A,#N/A,FALSE,"Hoja1";#N/A,#N/A,FALSE,"Hoja2";#N/A,#N/A,FALSE,"Hoja3";#N/A,#N/A,FALSE,"Hoja4";#N/A,#N/A,FALSE,"Hoja5";#N/A,#N/A,FALSE,"Hoja6"}</definedName>
    <definedName name="juan_2" hidden="1">{#N/A,#N/A,FALSE,"Hoja1";#N/A,#N/A,FALSE,"Hoja2";#N/A,#N/A,FALSE,"Hoja3";#N/A,#N/A,FALSE,"Hoja4";#N/A,#N/A,FALSE,"Hoja5";#N/A,#N/A,FALSE,"Hoja6"}</definedName>
    <definedName name="juan_3" localSheetId="15" hidden="1">{#N/A,#N/A,FALSE,"Hoja1";#N/A,#N/A,FALSE,"Hoja2";#N/A,#N/A,FALSE,"Hoja3";#N/A,#N/A,FALSE,"Hoja4";#N/A,#N/A,FALSE,"Hoja5";#N/A,#N/A,FALSE,"Hoja6"}</definedName>
    <definedName name="juan_3" localSheetId="25" hidden="1">{#N/A,#N/A,FALSE,"Hoja1";#N/A,#N/A,FALSE,"Hoja2";#N/A,#N/A,FALSE,"Hoja3";#N/A,#N/A,FALSE,"Hoja4";#N/A,#N/A,FALSE,"Hoja5";#N/A,#N/A,FALSE,"Hoja6"}</definedName>
    <definedName name="juan_3" localSheetId="24" hidden="1">{#N/A,#N/A,FALSE,"Hoja1";#N/A,#N/A,FALSE,"Hoja2";#N/A,#N/A,FALSE,"Hoja3";#N/A,#N/A,FALSE,"Hoja4";#N/A,#N/A,FALSE,"Hoja5";#N/A,#N/A,FALSE,"Hoja6"}</definedName>
    <definedName name="juan_3" localSheetId="26" hidden="1">{#N/A,#N/A,FALSE,"Hoja1";#N/A,#N/A,FALSE,"Hoja2";#N/A,#N/A,FALSE,"Hoja3";#N/A,#N/A,FALSE,"Hoja4";#N/A,#N/A,FALSE,"Hoja5";#N/A,#N/A,FALSE,"Hoja6"}</definedName>
    <definedName name="juan_3" localSheetId="1" hidden="1">{#N/A,#N/A,FALSE,"Hoja1";#N/A,#N/A,FALSE,"Hoja2";#N/A,#N/A,FALSE,"Hoja3";#N/A,#N/A,FALSE,"Hoja4";#N/A,#N/A,FALSE,"Hoja5";#N/A,#N/A,FALSE,"Hoja6"}</definedName>
    <definedName name="juan_3" localSheetId="4" hidden="1">{#N/A,#N/A,FALSE,"Hoja1";#N/A,#N/A,FALSE,"Hoja2";#N/A,#N/A,FALSE,"Hoja3";#N/A,#N/A,FALSE,"Hoja4";#N/A,#N/A,FALSE,"Hoja5";#N/A,#N/A,FALSE,"Hoja6"}</definedName>
    <definedName name="juan_3" localSheetId="2" hidden="1">{#N/A,#N/A,FALSE,"Hoja1";#N/A,#N/A,FALSE,"Hoja2";#N/A,#N/A,FALSE,"Hoja3";#N/A,#N/A,FALSE,"Hoja4";#N/A,#N/A,FALSE,"Hoja5";#N/A,#N/A,FALSE,"Hoja6"}</definedName>
    <definedName name="juan_3" localSheetId="0" hidden="1">{#N/A,#N/A,FALSE,"Hoja1";#N/A,#N/A,FALSE,"Hoja2";#N/A,#N/A,FALSE,"Hoja3";#N/A,#N/A,FALSE,"Hoja4";#N/A,#N/A,FALSE,"Hoja5";#N/A,#N/A,FALSE,"Hoja6"}</definedName>
    <definedName name="juan_3" localSheetId="6" hidden="1">{#N/A,#N/A,FALSE,"Hoja1";#N/A,#N/A,FALSE,"Hoja2";#N/A,#N/A,FALSE,"Hoja3";#N/A,#N/A,FALSE,"Hoja4";#N/A,#N/A,FALSE,"Hoja5";#N/A,#N/A,FALSE,"Hoja6"}</definedName>
    <definedName name="juan_3" localSheetId="16" hidden="1">{#N/A,#N/A,FALSE,"Hoja1";#N/A,#N/A,FALSE,"Hoja2";#N/A,#N/A,FALSE,"Hoja3";#N/A,#N/A,FALSE,"Hoja4";#N/A,#N/A,FALSE,"Hoja5";#N/A,#N/A,FALSE,"Hoja6"}</definedName>
    <definedName name="juan_3" hidden="1">{#N/A,#N/A,FALSE,"Hoja1";#N/A,#N/A,FALSE,"Hoja2";#N/A,#N/A,FALSE,"Hoja3";#N/A,#N/A,FALSE,"Hoja4";#N/A,#N/A,FALSE,"Hoja5";#N/A,#N/A,FALSE,"Hoja6"}</definedName>
    <definedName name="juan_4" localSheetId="15" hidden="1">{#N/A,#N/A,FALSE,"Hoja1";#N/A,#N/A,FALSE,"Hoja2";#N/A,#N/A,FALSE,"Hoja3";#N/A,#N/A,FALSE,"Hoja4";#N/A,#N/A,FALSE,"Hoja5";#N/A,#N/A,FALSE,"Hoja6"}</definedName>
    <definedName name="juan_4" localSheetId="25" hidden="1">{#N/A,#N/A,FALSE,"Hoja1";#N/A,#N/A,FALSE,"Hoja2";#N/A,#N/A,FALSE,"Hoja3";#N/A,#N/A,FALSE,"Hoja4";#N/A,#N/A,FALSE,"Hoja5";#N/A,#N/A,FALSE,"Hoja6"}</definedName>
    <definedName name="juan_4" localSheetId="24" hidden="1">{#N/A,#N/A,FALSE,"Hoja1";#N/A,#N/A,FALSE,"Hoja2";#N/A,#N/A,FALSE,"Hoja3";#N/A,#N/A,FALSE,"Hoja4";#N/A,#N/A,FALSE,"Hoja5";#N/A,#N/A,FALSE,"Hoja6"}</definedName>
    <definedName name="juan_4" localSheetId="26" hidden="1">{#N/A,#N/A,FALSE,"Hoja1";#N/A,#N/A,FALSE,"Hoja2";#N/A,#N/A,FALSE,"Hoja3";#N/A,#N/A,FALSE,"Hoja4";#N/A,#N/A,FALSE,"Hoja5";#N/A,#N/A,FALSE,"Hoja6"}</definedName>
    <definedName name="juan_4" localSheetId="1" hidden="1">{#N/A,#N/A,FALSE,"Hoja1";#N/A,#N/A,FALSE,"Hoja2";#N/A,#N/A,FALSE,"Hoja3";#N/A,#N/A,FALSE,"Hoja4";#N/A,#N/A,FALSE,"Hoja5";#N/A,#N/A,FALSE,"Hoja6"}</definedName>
    <definedName name="juan_4" localSheetId="4" hidden="1">{#N/A,#N/A,FALSE,"Hoja1";#N/A,#N/A,FALSE,"Hoja2";#N/A,#N/A,FALSE,"Hoja3";#N/A,#N/A,FALSE,"Hoja4";#N/A,#N/A,FALSE,"Hoja5";#N/A,#N/A,FALSE,"Hoja6"}</definedName>
    <definedName name="juan_4" localSheetId="2" hidden="1">{#N/A,#N/A,FALSE,"Hoja1";#N/A,#N/A,FALSE,"Hoja2";#N/A,#N/A,FALSE,"Hoja3";#N/A,#N/A,FALSE,"Hoja4";#N/A,#N/A,FALSE,"Hoja5";#N/A,#N/A,FALSE,"Hoja6"}</definedName>
    <definedName name="juan_4" localSheetId="0" hidden="1">{#N/A,#N/A,FALSE,"Hoja1";#N/A,#N/A,FALSE,"Hoja2";#N/A,#N/A,FALSE,"Hoja3";#N/A,#N/A,FALSE,"Hoja4";#N/A,#N/A,FALSE,"Hoja5";#N/A,#N/A,FALSE,"Hoja6"}</definedName>
    <definedName name="juan_4" localSheetId="6" hidden="1">{#N/A,#N/A,FALSE,"Hoja1";#N/A,#N/A,FALSE,"Hoja2";#N/A,#N/A,FALSE,"Hoja3";#N/A,#N/A,FALSE,"Hoja4";#N/A,#N/A,FALSE,"Hoja5";#N/A,#N/A,FALSE,"Hoja6"}</definedName>
    <definedName name="juan_4" localSheetId="16" hidden="1">{#N/A,#N/A,FALSE,"Hoja1";#N/A,#N/A,FALSE,"Hoja2";#N/A,#N/A,FALSE,"Hoja3";#N/A,#N/A,FALSE,"Hoja4";#N/A,#N/A,FALSE,"Hoja5";#N/A,#N/A,FALSE,"Hoja6"}</definedName>
    <definedName name="juan_4" hidden="1">{#N/A,#N/A,FALSE,"Hoja1";#N/A,#N/A,FALSE,"Hoja2";#N/A,#N/A,FALSE,"Hoja3";#N/A,#N/A,FALSE,"Hoja4";#N/A,#N/A,FALSE,"Hoja5";#N/A,#N/A,FALSE,"Hoja6"}</definedName>
    <definedName name="juan_5" localSheetId="15" hidden="1">{#N/A,#N/A,FALSE,"Hoja1";#N/A,#N/A,FALSE,"Hoja2";#N/A,#N/A,FALSE,"Hoja3";#N/A,#N/A,FALSE,"Hoja4";#N/A,#N/A,FALSE,"Hoja5";#N/A,#N/A,FALSE,"Hoja6"}</definedName>
    <definedName name="juan_5" localSheetId="25" hidden="1">{#N/A,#N/A,FALSE,"Hoja1";#N/A,#N/A,FALSE,"Hoja2";#N/A,#N/A,FALSE,"Hoja3";#N/A,#N/A,FALSE,"Hoja4";#N/A,#N/A,FALSE,"Hoja5";#N/A,#N/A,FALSE,"Hoja6"}</definedName>
    <definedName name="juan_5" localSheetId="24" hidden="1">{#N/A,#N/A,FALSE,"Hoja1";#N/A,#N/A,FALSE,"Hoja2";#N/A,#N/A,FALSE,"Hoja3";#N/A,#N/A,FALSE,"Hoja4";#N/A,#N/A,FALSE,"Hoja5";#N/A,#N/A,FALSE,"Hoja6"}</definedName>
    <definedName name="juan_5" localSheetId="26" hidden="1">{#N/A,#N/A,FALSE,"Hoja1";#N/A,#N/A,FALSE,"Hoja2";#N/A,#N/A,FALSE,"Hoja3";#N/A,#N/A,FALSE,"Hoja4";#N/A,#N/A,FALSE,"Hoja5";#N/A,#N/A,FALSE,"Hoja6"}</definedName>
    <definedName name="juan_5" localSheetId="1" hidden="1">{#N/A,#N/A,FALSE,"Hoja1";#N/A,#N/A,FALSE,"Hoja2";#N/A,#N/A,FALSE,"Hoja3";#N/A,#N/A,FALSE,"Hoja4";#N/A,#N/A,FALSE,"Hoja5";#N/A,#N/A,FALSE,"Hoja6"}</definedName>
    <definedName name="juan_5" localSheetId="4" hidden="1">{#N/A,#N/A,FALSE,"Hoja1";#N/A,#N/A,FALSE,"Hoja2";#N/A,#N/A,FALSE,"Hoja3";#N/A,#N/A,FALSE,"Hoja4";#N/A,#N/A,FALSE,"Hoja5";#N/A,#N/A,FALSE,"Hoja6"}</definedName>
    <definedName name="juan_5" localSheetId="2" hidden="1">{#N/A,#N/A,FALSE,"Hoja1";#N/A,#N/A,FALSE,"Hoja2";#N/A,#N/A,FALSE,"Hoja3";#N/A,#N/A,FALSE,"Hoja4";#N/A,#N/A,FALSE,"Hoja5";#N/A,#N/A,FALSE,"Hoja6"}</definedName>
    <definedName name="juan_5" localSheetId="0" hidden="1">{#N/A,#N/A,FALSE,"Hoja1";#N/A,#N/A,FALSE,"Hoja2";#N/A,#N/A,FALSE,"Hoja3";#N/A,#N/A,FALSE,"Hoja4";#N/A,#N/A,FALSE,"Hoja5";#N/A,#N/A,FALSE,"Hoja6"}</definedName>
    <definedName name="juan_5" localSheetId="6" hidden="1">{#N/A,#N/A,FALSE,"Hoja1";#N/A,#N/A,FALSE,"Hoja2";#N/A,#N/A,FALSE,"Hoja3";#N/A,#N/A,FALSE,"Hoja4";#N/A,#N/A,FALSE,"Hoja5";#N/A,#N/A,FALSE,"Hoja6"}</definedName>
    <definedName name="juan_5" localSheetId="16" hidden="1">{#N/A,#N/A,FALSE,"Hoja1";#N/A,#N/A,FALSE,"Hoja2";#N/A,#N/A,FALSE,"Hoja3";#N/A,#N/A,FALSE,"Hoja4";#N/A,#N/A,FALSE,"Hoja5";#N/A,#N/A,FALSE,"Hoja6"}</definedName>
    <definedName name="juan_5" hidden="1">{#N/A,#N/A,FALSE,"Hoja1";#N/A,#N/A,FALSE,"Hoja2";#N/A,#N/A,FALSE,"Hoja3";#N/A,#N/A,FALSE,"Hoja4";#N/A,#N/A,FALSE,"Hoja5";#N/A,#N/A,FALSE,"Hoja6"}</definedName>
    <definedName name="JUANITO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2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2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2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2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2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2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2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2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2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2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2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h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ioss" localSheetId="15" hidden="1">{"Sin detalle",#N/A,FALSE,"Flujo (redondeado)";"Detallado",#N/A,FALSE,"Flujo (redondeado)"}</definedName>
    <definedName name="julioss" localSheetId="25" hidden="1">{"Sin detalle",#N/A,FALSE,"Flujo (redondeado)";"Detallado",#N/A,FALSE,"Flujo (redondeado)"}</definedName>
    <definedName name="julioss" localSheetId="24" hidden="1">{"Sin detalle",#N/A,FALSE,"Flujo (redondeado)";"Detallado",#N/A,FALSE,"Flujo (redondeado)"}</definedName>
    <definedName name="julioss" localSheetId="26" hidden="1">{"Sin detalle",#N/A,FALSE,"Flujo (redondeado)";"Detallado",#N/A,FALSE,"Flujo (redondeado)"}</definedName>
    <definedName name="julioss" localSheetId="1" hidden="1">{"Sin detalle",#N/A,FALSE,"Flujo (redondeado)";"Detallado",#N/A,FALSE,"Flujo (redondeado)"}</definedName>
    <definedName name="julioss" localSheetId="4" hidden="1">{"Sin detalle",#N/A,FALSE,"Flujo (redondeado)";"Detallado",#N/A,FALSE,"Flujo (redondeado)"}</definedName>
    <definedName name="julioss" localSheetId="2" hidden="1">{"Sin detalle",#N/A,FALSE,"Flujo (redondeado)";"Detallado",#N/A,FALSE,"Flujo (redondeado)"}</definedName>
    <definedName name="julioss" localSheetId="0" hidden="1">{"Sin detalle",#N/A,FALSE,"Flujo (redondeado)";"Detallado",#N/A,FALSE,"Flujo (redondeado)"}</definedName>
    <definedName name="julioss" localSheetId="6" hidden="1">{"Sin detalle",#N/A,FALSE,"Flujo (redondeado)";"Detallado",#N/A,FALSE,"Flujo (redondeado)"}</definedName>
    <definedName name="julioss" localSheetId="16" hidden="1">{"Sin detalle",#N/A,FALSE,"Flujo (redondeado)";"Detallado",#N/A,FALSE,"Flujo (redondeado)"}</definedName>
    <definedName name="julioss" hidden="1">{"Sin detalle",#N/A,FALSE,"Flujo (redondeado)";"Detallado",#N/A,FALSE,"Flujo (redondeado)"}</definedName>
    <definedName name="jun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n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n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n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n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n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n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POX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UU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UU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UU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UU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U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UU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U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U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UU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UU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U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uuuu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y5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y5_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y5_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y5_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y5_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y5_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y5_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" localSheetId="15" hidden="1">{"Sin detalle",#N/A,FALSE,"Flujo (redondeado)";"Detallado",#N/A,FALSE,"Flujo (redondeado)"}</definedName>
    <definedName name="k" localSheetId="25" hidden="1">{"Sin detalle",#N/A,FALSE,"Flujo (redondeado)";"Detallado",#N/A,FALSE,"Flujo (redondeado)"}</definedName>
    <definedName name="k" localSheetId="24" hidden="1">{"Sin detalle",#N/A,FALSE,"Flujo (redondeado)";"Detallado",#N/A,FALSE,"Flujo (redondeado)"}</definedName>
    <definedName name="k" localSheetId="26" hidden="1">{"Sin detalle",#N/A,FALSE,"Flujo (redondeado)";"Detallado",#N/A,FALSE,"Flujo (redondeado)"}</definedName>
    <definedName name="k" localSheetId="1" hidden="1">{"Sin detalle",#N/A,FALSE,"Flujo (redondeado)";"Detallado",#N/A,FALSE,"Flujo (redondeado)"}</definedName>
    <definedName name="k" localSheetId="4" hidden="1">{"Sin detalle",#N/A,FALSE,"Flujo (redondeado)";"Detallado",#N/A,FALSE,"Flujo (redondeado)"}</definedName>
    <definedName name="k" localSheetId="2" hidden="1">{"Sin detalle",#N/A,FALSE,"Flujo (redondeado)";"Detallado",#N/A,FALSE,"Flujo (redondeado)"}</definedName>
    <definedName name="k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k" localSheetId="6" hidden="1">{"Sin detalle",#N/A,FALSE,"Flujo (redondeado)";"Detallado",#N/A,FALSE,"Flujo (redondeado)"}</definedName>
    <definedName name="k" localSheetId="16" hidden="1">{"Sin detalle",#N/A,FALSE,"Flujo (redondeado)";"Detallado",#N/A,FALSE,"Flujo (redondeado)"}</definedName>
    <definedName name="k" hidden="1">{"Sin detalle",#N/A,FALSE,"Flujo (redondeado)";"Detallado",#N/A,FALSE,"Flujo (redondeado)"}</definedName>
    <definedName name="K112_RELL" localSheetId="15" hidden="1">{"Sin detalle",#N/A,FALSE,"Flujo (redondeado)";"Detallado",#N/A,FALSE,"Flujo (redondeado)"}</definedName>
    <definedName name="K112_RELL" localSheetId="25" hidden="1">{"Sin detalle",#N/A,FALSE,"Flujo (redondeado)";"Detallado",#N/A,FALSE,"Flujo (redondeado)"}</definedName>
    <definedName name="K112_RELL" localSheetId="24" hidden="1">{"Sin detalle",#N/A,FALSE,"Flujo (redondeado)";"Detallado",#N/A,FALSE,"Flujo (redondeado)"}</definedName>
    <definedName name="K112_RELL" localSheetId="26" hidden="1">{"Sin detalle",#N/A,FALSE,"Flujo (redondeado)";"Detallado",#N/A,FALSE,"Flujo (redondeado)"}</definedName>
    <definedName name="K112_RELL" localSheetId="1" hidden="1">{"Sin detalle",#N/A,FALSE,"Flujo (redondeado)";"Detallado",#N/A,FALSE,"Flujo (redondeado)"}</definedName>
    <definedName name="K112_RELL" localSheetId="4" hidden="1">{"Sin detalle",#N/A,FALSE,"Flujo (redondeado)";"Detallado",#N/A,FALSE,"Flujo (redondeado)"}</definedName>
    <definedName name="K112_RELL" localSheetId="2" hidden="1">{"Sin detalle",#N/A,FALSE,"Flujo (redondeado)";"Detallado",#N/A,FALSE,"Flujo (redondeado)"}</definedName>
    <definedName name="K112_RELL" localSheetId="0" hidden="1">{"Sin detalle",#N/A,FALSE,"Flujo (redondeado)";"Detallado",#N/A,FALSE,"Flujo (redondeado)"}</definedName>
    <definedName name="K112_RELL" localSheetId="6" hidden="1">{"Sin detalle",#N/A,FALSE,"Flujo (redondeado)";"Detallado",#N/A,FALSE,"Flujo (redondeado)"}</definedName>
    <definedName name="K112_RELL" localSheetId="16" hidden="1">{"Sin detalle",#N/A,FALSE,"Flujo (redondeado)";"Detallado",#N/A,FALSE,"Flujo (redondeado)"}</definedName>
    <definedName name="K112_RELL" hidden="1">{"Sin detalle",#N/A,FALSE,"Flujo (redondeado)";"Detallado",#N/A,FALSE,"Flujo (redondeado)"}</definedName>
    <definedName name="Ka_1" hidden="1">{"'DMBL'!$A$1:$N$83","'DMBL'!$A$6:$B$83"}</definedName>
    <definedName name="Kb" hidden="1">{"'DMBL'!$A$1:$N$83","'DMBL'!$A$6:$B$83"}</definedName>
    <definedName name="Kb_1" hidden="1">{"'DMBL'!$A$1:$N$83","'DMBL'!$A$6:$B$83"}</definedName>
    <definedName name="Kc" hidden="1">{"'DMBL'!$A$1:$N$83","'DMBL'!$A$6:$B$83"}</definedName>
    <definedName name="Kc_1" hidden="1">{"'DMBL'!$A$1:$N$83","'DMBL'!$A$6:$B$83"}</definedName>
    <definedName name="kh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kh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kh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kh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kh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kh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kh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kh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kh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kh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kh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KHFNDG" localSheetId="15" hidden="1">#REF!</definedName>
    <definedName name="KHFNDG" localSheetId="25" hidden="1">#REF!</definedName>
    <definedName name="KHFNDG" localSheetId="26" hidden="1">#REF!</definedName>
    <definedName name="KHFNDG" localSheetId="6" hidden="1">#REF!</definedName>
    <definedName name="KHFNDG" localSheetId="16" hidden="1">#REF!</definedName>
    <definedName name="KHFNDG" hidden="1">#REF!</definedName>
    <definedName name="killsadñksafjsla" localSheetId="15" hidden="1">{"Sin detalle",#N/A,FALSE,"Flujo (redondeado)"}</definedName>
    <definedName name="killsadñksafjsla" localSheetId="25" hidden="1">{"Sin detalle",#N/A,FALSE,"Flujo (redondeado)"}</definedName>
    <definedName name="killsadñksafjsla" localSheetId="24" hidden="1">{"Sin detalle",#N/A,FALSE,"Flujo (redondeado)"}</definedName>
    <definedName name="killsadñksafjsla" localSheetId="26" hidden="1">{"Sin detalle",#N/A,FALSE,"Flujo (redondeado)"}</definedName>
    <definedName name="killsadñksafjsla" localSheetId="1" hidden="1">{"Sin detalle",#N/A,FALSE,"Flujo (redondeado)"}</definedName>
    <definedName name="killsadñksafjsla" localSheetId="4" hidden="1">{"Sin detalle",#N/A,FALSE,"Flujo (redondeado)"}</definedName>
    <definedName name="killsadñksafjsla" localSheetId="2" hidden="1">{"Sin detalle",#N/A,FALSE,"Flujo (redondeado)"}</definedName>
    <definedName name="killsadñksafjsla" localSheetId="0" hidden="1">{"Sin detalle",#N/A,FALSE,"Flujo (redondeado)"}</definedName>
    <definedName name="killsadñksafjsla" localSheetId="6" hidden="1">{"Sin detalle",#N/A,FALSE,"Flujo (redondeado)"}</definedName>
    <definedName name="killsadñksafjsla" localSheetId="16" hidden="1">{"Sin detalle",#N/A,FALSE,"Flujo (redondeado)"}</definedName>
    <definedName name="killsadñksafjsla" hidden="1">{"Sin detalle",#N/A,FALSE,"Flujo (redondeado)"}</definedName>
    <definedName name="kj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LJK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KJLJK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KJLJK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KJLJK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KJLJK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KJLJK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KJLJK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KJLJK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KJLJK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KJLJK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KJLJK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KJLJKL" localSheetId="15" hidden="1">{"MO(BASE)",#N/A,FALSE,"MO(BASE)";"MO(BASE)1",#N/A,FALSE,"MO(BASE)";"MO(BASE)2",#N/A,FALSE,"MO(BASE)"}</definedName>
    <definedName name="KJLJKL" localSheetId="25" hidden="1">{"MO(BASE)",#N/A,FALSE,"MO(BASE)";"MO(BASE)1",#N/A,FALSE,"MO(BASE)";"MO(BASE)2",#N/A,FALSE,"MO(BASE)"}</definedName>
    <definedName name="KJLJKL" localSheetId="24" hidden="1">{"MO(BASE)",#N/A,FALSE,"MO(BASE)";"MO(BASE)1",#N/A,FALSE,"MO(BASE)";"MO(BASE)2",#N/A,FALSE,"MO(BASE)"}</definedName>
    <definedName name="KJLJKL" localSheetId="26" hidden="1">{"MO(BASE)",#N/A,FALSE,"MO(BASE)";"MO(BASE)1",#N/A,FALSE,"MO(BASE)";"MO(BASE)2",#N/A,FALSE,"MO(BASE)"}</definedName>
    <definedName name="KJLJKL" localSheetId="1" hidden="1">{"MO(BASE)",#N/A,FALSE,"MO(BASE)";"MO(BASE)1",#N/A,FALSE,"MO(BASE)";"MO(BASE)2",#N/A,FALSE,"MO(BASE)"}</definedName>
    <definedName name="KJLJKL" localSheetId="4" hidden="1">{"MO(BASE)",#N/A,FALSE,"MO(BASE)";"MO(BASE)1",#N/A,FALSE,"MO(BASE)";"MO(BASE)2",#N/A,FALSE,"MO(BASE)"}</definedName>
    <definedName name="KJLJKL" localSheetId="2" hidden="1">{"MO(BASE)",#N/A,FALSE,"MO(BASE)";"MO(BASE)1",#N/A,FALSE,"MO(BASE)";"MO(BASE)2",#N/A,FALSE,"MO(BASE)"}</definedName>
    <definedName name="KJLJKL" localSheetId="0" hidden="1">{"MO(BASE)",#N/A,FALSE,"MO(BASE)";"MO(BASE)1",#N/A,FALSE,"MO(BASE)";"MO(BASE)2",#N/A,FALSE,"MO(BASE)"}</definedName>
    <definedName name="KJLJKL" localSheetId="6" hidden="1">{"MO(BASE)",#N/A,FALSE,"MO(BASE)";"MO(BASE)1",#N/A,FALSE,"MO(BASE)";"MO(BASE)2",#N/A,FALSE,"MO(BASE)"}</definedName>
    <definedName name="KJLJKL" localSheetId="16" hidden="1">{"MO(BASE)",#N/A,FALSE,"MO(BASE)";"MO(BASE)1",#N/A,FALSE,"MO(BASE)";"MO(BASE)2",#N/A,FALSE,"MO(BASE)"}</definedName>
    <definedName name="KJLJKL" hidden="1">{"MO(BASE)",#N/A,FALSE,"MO(BASE)";"MO(BASE)1",#N/A,FALSE,"MO(BASE)";"MO(BASE)2",#N/A,FALSE,"MO(BASE)"}</definedName>
    <definedName name="kk" localSheetId="15" hidden="1">{#N/A,#N/A,FALSE,"Total_OC015";#N/A,#N/A,FALSE,"ADMIN";#N/A,#N/A,FALSE,"PROCES";#N/A,#N/A,FALSE,"mecan";#N/A,#N/A,FALSE,"civil";#N/A,#N/A,FALSE,"CAÑER";#N/A,#N/A,FALSE,"ELEC";#N/A,#N/A,FALSE,"INSTR"}</definedName>
    <definedName name="kk" localSheetId="25" hidden="1">{#N/A,#N/A,FALSE,"Total_OC015";#N/A,#N/A,FALSE,"ADMIN";#N/A,#N/A,FALSE,"PROCES";#N/A,#N/A,FALSE,"mecan";#N/A,#N/A,FALSE,"civil";#N/A,#N/A,FALSE,"CAÑER";#N/A,#N/A,FALSE,"ELEC";#N/A,#N/A,FALSE,"INSTR"}</definedName>
    <definedName name="kk" localSheetId="24" hidden="1">{#N/A,#N/A,FALSE,"Total_OC015";#N/A,#N/A,FALSE,"ADMIN";#N/A,#N/A,FALSE,"PROCES";#N/A,#N/A,FALSE,"mecan";#N/A,#N/A,FALSE,"civil";#N/A,#N/A,FALSE,"CAÑER";#N/A,#N/A,FALSE,"ELEC";#N/A,#N/A,FALSE,"INSTR"}</definedName>
    <definedName name="kk" localSheetId="26" hidden="1">{#N/A,#N/A,FALSE,"Total_OC015";#N/A,#N/A,FALSE,"ADMIN";#N/A,#N/A,FALSE,"PROCES";#N/A,#N/A,FALSE,"mecan";#N/A,#N/A,FALSE,"civil";#N/A,#N/A,FALSE,"CAÑER";#N/A,#N/A,FALSE,"ELEC";#N/A,#N/A,FALSE,"INSTR"}</definedName>
    <definedName name="kk" localSheetId="1" hidden="1">{#N/A,#N/A,FALSE,"Total_OC015";#N/A,#N/A,FALSE,"ADMIN";#N/A,#N/A,FALSE,"PROCES";#N/A,#N/A,FALSE,"mecan";#N/A,#N/A,FALSE,"civil";#N/A,#N/A,FALSE,"CAÑER";#N/A,#N/A,FALSE,"ELEC";#N/A,#N/A,FALSE,"INSTR"}</definedName>
    <definedName name="kk" localSheetId="4" hidden="1">{#N/A,#N/A,FALSE,"Total_OC015";#N/A,#N/A,FALSE,"ADMIN";#N/A,#N/A,FALSE,"PROCES";#N/A,#N/A,FALSE,"mecan";#N/A,#N/A,FALSE,"civil";#N/A,#N/A,FALSE,"CAÑER";#N/A,#N/A,FALSE,"ELEC";#N/A,#N/A,FALSE,"INSTR"}</definedName>
    <definedName name="kk" localSheetId="2" hidden="1">{#N/A,#N/A,FALSE,"Total_OC015";#N/A,#N/A,FALSE,"ADMIN";#N/A,#N/A,FALSE,"PROCES";#N/A,#N/A,FALSE,"mecan";#N/A,#N/A,FALSE,"civil";#N/A,#N/A,FALSE,"CAÑER";#N/A,#N/A,FALSE,"ELEC";#N/A,#N/A,FALSE,"INSTR"}</definedName>
    <definedName name="kk" localSheetId="0" hidden="1">{#N/A,#N/A,FALSE,"Total_OC015";#N/A,#N/A,FALSE,"ADMIN";#N/A,#N/A,FALSE,"PROCES";#N/A,#N/A,FALSE,"mecan";#N/A,#N/A,FALSE,"civil";#N/A,#N/A,FALSE,"CAÑER";#N/A,#N/A,FALSE,"ELEC";#N/A,#N/A,FALSE,"INSTR"}</definedName>
    <definedName name="kk" localSheetId="6" hidden="1">{#N/A,#N/A,FALSE,"Total_OC015";#N/A,#N/A,FALSE,"ADMIN";#N/A,#N/A,FALSE,"PROCES";#N/A,#N/A,FALSE,"mecan";#N/A,#N/A,FALSE,"civil";#N/A,#N/A,FALSE,"CAÑER";#N/A,#N/A,FALSE,"ELEC";#N/A,#N/A,FALSE,"INSTR"}</definedName>
    <definedName name="kk" localSheetId="16" hidden="1">{#N/A,#N/A,FALSE,"Total_OC015";#N/A,#N/A,FALSE,"ADMIN";#N/A,#N/A,FALSE,"PROCES";#N/A,#N/A,FALSE,"mecan";#N/A,#N/A,FALSE,"civil";#N/A,#N/A,FALSE,"CAÑER";#N/A,#N/A,FALSE,"ELEC";#N/A,#N/A,FALSE,"INSTR"}</definedName>
    <definedName name="kk" hidden="1">{#N/A,#N/A,FALSE,"Total_OC015";#N/A,#N/A,FALSE,"ADMIN";#N/A,#N/A,FALSE,"PROCES";#N/A,#N/A,FALSE,"mecan";#N/A,#N/A,FALSE,"civil";#N/A,#N/A,FALSE,"CAÑER";#N/A,#N/A,FALSE,"ELEC";#N/A,#N/A,FALSE,"INSTR"}</definedName>
    <definedName name="kk_1" localSheetId="15" hidden="1">{#N/A,#N/A,FALSE,"Total_OC015";#N/A,#N/A,FALSE,"ADMIN";#N/A,#N/A,FALSE,"PROCES";#N/A,#N/A,FALSE,"mecan";#N/A,#N/A,FALSE,"civil";#N/A,#N/A,FALSE,"CAÑER";#N/A,#N/A,FALSE,"ELEC";#N/A,#N/A,FALSE,"INSTR"}</definedName>
    <definedName name="kk_1" localSheetId="25" hidden="1">{#N/A,#N/A,FALSE,"Total_OC015";#N/A,#N/A,FALSE,"ADMIN";#N/A,#N/A,FALSE,"PROCES";#N/A,#N/A,FALSE,"mecan";#N/A,#N/A,FALSE,"civil";#N/A,#N/A,FALSE,"CAÑER";#N/A,#N/A,FALSE,"ELEC";#N/A,#N/A,FALSE,"INSTR"}</definedName>
    <definedName name="kk_1" localSheetId="24" hidden="1">{#N/A,#N/A,FALSE,"Total_OC015";#N/A,#N/A,FALSE,"ADMIN";#N/A,#N/A,FALSE,"PROCES";#N/A,#N/A,FALSE,"mecan";#N/A,#N/A,FALSE,"civil";#N/A,#N/A,FALSE,"CAÑER";#N/A,#N/A,FALSE,"ELEC";#N/A,#N/A,FALSE,"INSTR"}</definedName>
    <definedName name="kk_1" localSheetId="26" hidden="1">{#N/A,#N/A,FALSE,"Total_OC015";#N/A,#N/A,FALSE,"ADMIN";#N/A,#N/A,FALSE,"PROCES";#N/A,#N/A,FALSE,"mecan";#N/A,#N/A,FALSE,"civil";#N/A,#N/A,FALSE,"CAÑER";#N/A,#N/A,FALSE,"ELEC";#N/A,#N/A,FALSE,"INSTR"}</definedName>
    <definedName name="kk_1" localSheetId="1" hidden="1">{#N/A,#N/A,FALSE,"Total_OC015";#N/A,#N/A,FALSE,"ADMIN";#N/A,#N/A,FALSE,"PROCES";#N/A,#N/A,FALSE,"mecan";#N/A,#N/A,FALSE,"civil";#N/A,#N/A,FALSE,"CAÑER";#N/A,#N/A,FALSE,"ELEC";#N/A,#N/A,FALSE,"INSTR"}</definedName>
    <definedName name="kk_1" localSheetId="4" hidden="1">{#N/A,#N/A,FALSE,"Total_OC015";#N/A,#N/A,FALSE,"ADMIN";#N/A,#N/A,FALSE,"PROCES";#N/A,#N/A,FALSE,"mecan";#N/A,#N/A,FALSE,"civil";#N/A,#N/A,FALSE,"CAÑER";#N/A,#N/A,FALSE,"ELEC";#N/A,#N/A,FALSE,"INSTR"}</definedName>
    <definedName name="kk_1" localSheetId="2" hidden="1">{#N/A,#N/A,FALSE,"Total_OC015";#N/A,#N/A,FALSE,"ADMIN";#N/A,#N/A,FALSE,"PROCES";#N/A,#N/A,FALSE,"mecan";#N/A,#N/A,FALSE,"civil";#N/A,#N/A,FALSE,"CAÑER";#N/A,#N/A,FALSE,"ELEC";#N/A,#N/A,FALSE,"INSTR"}</definedName>
    <definedName name="kk_1" localSheetId="0" hidden="1">{#N/A,#N/A,FALSE,"Total_OC015";#N/A,#N/A,FALSE,"ADMIN";#N/A,#N/A,FALSE,"PROCES";#N/A,#N/A,FALSE,"mecan";#N/A,#N/A,FALSE,"civil";#N/A,#N/A,FALSE,"CAÑER";#N/A,#N/A,FALSE,"ELEC";#N/A,#N/A,FALSE,"INSTR"}</definedName>
    <definedName name="kk_1" localSheetId="6" hidden="1">{#N/A,#N/A,FALSE,"Total_OC015";#N/A,#N/A,FALSE,"ADMIN";#N/A,#N/A,FALSE,"PROCES";#N/A,#N/A,FALSE,"mecan";#N/A,#N/A,FALSE,"civil";#N/A,#N/A,FALSE,"CAÑER";#N/A,#N/A,FALSE,"ELEC";#N/A,#N/A,FALSE,"INSTR"}</definedName>
    <definedName name="kk_1" localSheetId="16" hidden="1">{#N/A,#N/A,FALSE,"Total_OC015";#N/A,#N/A,FALSE,"ADMIN";#N/A,#N/A,FALSE,"PROCES";#N/A,#N/A,FALSE,"mecan";#N/A,#N/A,FALSE,"civil";#N/A,#N/A,FALSE,"CAÑER";#N/A,#N/A,FALSE,"ELEC";#N/A,#N/A,FALSE,"INSTR"}</definedName>
    <definedName name="kk_1" hidden="1">{#N/A,#N/A,FALSE,"Total_OC015";#N/A,#N/A,FALSE,"ADMIN";#N/A,#N/A,FALSE,"PROCES";#N/A,#N/A,FALSE,"mecan";#N/A,#N/A,FALSE,"civil";#N/A,#N/A,FALSE,"CAÑER";#N/A,#N/A,FALSE,"ELEC";#N/A,#N/A,FALSE,"INSTR"}</definedName>
    <definedName name="kk2_1" localSheetId="15" hidden="1">{"FlujoGastos",#N/A,FALSE,"Base";"FlujoGastos",#N/A,FALSE,"Buzón Tren";"FlujoGastos",#N/A,FALSE,"Buzón Camión";"FlujoGastos",#N/A,FALSE,"LHD Camión";"FlujoGastos",#N/A,FALSE,"Cámara Camión"}</definedName>
    <definedName name="kk2_1" localSheetId="25" hidden="1">{"FlujoGastos",#N/A,FALSE,"Base";"FlujoGastos",#N/A,FALSE,"Buzón Tren";"FlujoGastos",#N/A,FALSE,"Buzón Camión";"FlujoGastos",#N/A,FALSE,"LHD Camión";"FlujoGastos",#N/A,FALSE,"Cámara Camión"}</definedName>
    <definedName name="kk2_1" localSheetId="24" hidden="1">{"FlujoGastos",#N/A,FALSE,"Base";"FlujoGastos",#N/A,FALSE,"Buzón Tren";"FlujoGastos",#N/A,FALSE,"Buzón Camión";"FlujoGastos",#N/A,FALSE,"LHD Camión";"FlujoGastos",#N/A,FALSE,"Cámara Camión"}</definedName>
    <definedName name="kk2_1" localSheetId="26" hidden="1">{"FlujoGastos",#N/A,FALSE,"Base";"FlujoGastos",#N/A,FALSE,"Buzón Tren";"FlujoGastos",#N/A,FALSE,"Buzón Camión";"FlujoGastos",#N/A,FALSE,"LHD Camión";"FlujoGastos",#N/A,FALSE,"Cámara Camión"}</definedName>
    <definedName name="kk2_1" localSheetId="1" hidden="1">{"FlujoGastos",#N/A,FALSE,"Base";"FlujoGastos",#N/A,FALSE,"Buzón Tren";"FlujoGastos",#N/A,FALSE,"Buzón Camión";"FlujoGastos",#N/A,FALSE,"LHD Camión";"FlujoGastos",#N/A,FALSE,"Cámara Camión"}</definedName>
    <definedName name="kk2_1" localSheetId="4" hidden="1">{"FlujoGastos",#N/A,FALSE,"Base";"FlujoGastos",#N/A,FALSE,"Buzón Tren";"FlujoGastos",#N/A,FALSE,"Buzón Camión";"FlujoGastos",#N/A,FALSE,"LHD Camión";"FlujoGastos",#N/A,FALSE,"Cámara Camión"}</definedName>
    <definedName name="kk2_1" localSheetId="2" hidden="1">{"FlujoGastos",#N/A,FALSE,"Base";"FlujoGastos",#N/A,FALSE,"Buzón Tren";"FlujoGastos",#N/A,FALSE,"Buzón Camión";"FlujoGastos",#N/A,FALSE,"LHD Camión";"FlujoGastos",#N/A,FALSE,"Cámara Camión"}</definedName>
    <definedName name="kk2_1" localSheetId="0" hidden="1">{"FlujoGastos",#N/A,FALSE,"Base";"FlujoGastos",#N/A,FALSE,"Buzón Tren";"FlujoGastos",#N/A,FALSE,"Buzón Camión";"FlujoGastos",#N/A,FALSE,"LHD Camión";"FlujoGastos",#N/A,FALSE,"Cámara Camión"}</definedName>
    <definedName name="kk2_1" localSheetId="6" hidden="1">{"FlujoGastos",#N/A,FALSE,"Base";"FlujoGastos",#N/A,FALSE,"Buzón Tren";"FlujoGastos",#N/A,FALSE,"Buzón Camión";"FlujoGastos",#N/A,FALSE,"LHD Camión";"FlujoGastos",#N/A,FALSE,"Cámara Camión"}</definedName>
    <definedName name="kk2_1" localSheetId="16" hidden="1">{"FlujoGastos",#N/A,FALSE,"Base";"FlujoGastos",#N/A,FALSE,"Buzón Tren";"FlujoGastos",#N/A,FALSE,"Buzón Camión";"FlujoGastos",#N/A,FALSE,"LHD Camión";"FlujoGastos",#N/A,FALSE,"Cámara Camión"}</definedName>
    <definedName name="kk2_1" hidden="1">{"FlujoGastos",#N/A,FALSE,"Base";"FlujoGastos",#N/A,FALSE,"Buzón Tren";"FlujoGastos",#N/A,FALSE,"Buzón Camión";"FlujoGastos",#N/A,FALSE,"LHD Camión";"FlujoGastos",#N/A,FALSE,"Cámara Camión"}</definedName>
    <definedName name="kk4_1" localSheetId="15" hidden="1">{"desarrollo",#N/A,FALSE,"Cámara Camión";"resumen",#N/A,FALSE,"Cámara Camión";"eqprod",#N/A,FALSE,"Cámara Camión"}</definedName>
    <definedName name="kk4_1" localSheetId="25" hidden="1">{"desarrollo",#N/A,FALSE,"Cámara Camión";"resumen",#N/A,FALSE,"Cámara Camión";"eqprod",#N/A,FALSE,"Cámara Camión"}</definedName>
    <definedName name="kk4_1" localSheetId="24" hidden="1">{"desarrollo",#N/A,FALSE,"Cámara Camión";"resumen",#N/A,FALSE,"Cámara Camión";"eqprod",#N/A,FALSE,"Cámara Camión"}</definedName>
    <definedName name="kk4_1" localSheetId="26" hidden="1">{"desarrollo",#N/A,FALSE,"Cámara Camión";"resumen",#N/A,FALSE,"Cámara Camión";"eqprod",#N/A,FALSE,"Cámara Camión"}</definedName>
    <definedName name="kk4_1" localSheetId="1" hidden="1">{"desarrollo",#N/A,FALSE,"Cámara Camión";"resumen",#N/A,FALSE,"Cámara Camión";"eqprod",#N/A,FALSE,"Cámara Camión"}</definedName>
    <definedName name="kk4_1" localSheetId="4" hidden="1">{"desarrollo",#N/A,FALSE,"Cámara Camión";"resumen",#N/A,FALSE,"Cámara Camión";"eqprod",#N/A,FALSE,"Cámara Camión"}</definedName>
    <definedName name="kk4_1" localSheetId="2" hidden="1">{"desarrollo",#N/A,FALSE,"Cámara Camión";"resumen",#N/A,FALSE,"Cámara Camión";"eqprod",#N/A,FALSE,"Cámara Camión"}</definedName>
    <definedName name="kk4_1" localSheetId="0" hidden="1">{"desarrollo",#N/A,FALSE,"Cámara Camión";"resumen",#N/A,FALSE,"Cámara Camión";"eqprod",#N/A,FALSE,"Cámara Camión"}</definedName>
    <definedName name="kk4_1" localSheetId="6" hidden="1">{"desarrollo",#N/A,FALSE,"Cámara Camión";"resumen",#N/A,FALSE,"Cámara Camión";"eqprod",#N/A,FALSE,"Cámara Camión"}</definedName>
    <definedName name="kk4_1" localSheetId="16" hidden="1">{"desarrollo",#N/A,FALSE,"Cámara Camión";"resumen",#N/A,FALSE,"Cámara Camión";"eqprod",#N/A,FALSE,"Cámara Camión"}</definedName>
    <definedName name="kk4_1" hidden="1">{"desarrollo",#N/A,FALSE,"Cámara Camión";"resumen",#N/A,FALSE,"Cámara Camión";"eqprod",#N/A,FALSE,"Cámara Camión"}</definedName>
    <definedName name="kka" hidden="1">{"'DMBL'!$A$1:$N$83","'DMBL'!$A$6:$B$83"}</definedName>
    <definedName name="kka_1" hidden="1">{"'DMBL'!$A$1:$N$83","'DMBL'!$A$6:$B$83"}</definedName>
    <definedName name="kkb" hidden="1">{"'DMBL'!$A$1:$N$83","'DMBL'!$A$6:$B$83"}</definedName>
    <definedName name="kkb_1" hidden="1">{"'DMBL'!$A$1:$N$83","'DMBL'!$A$6:$B$83"}</definedName>
    <definedName name="kkc" hidden="1">{"'DMBL'!$A$1:$N$83","'DMBL'!$A$6:$B$83"}</definedName>
    <definedName name="kkc_1" hidden="1">{"'DMBL'!$A$1:$N$83","'DMBL'!$A$6:$B$83"}</definedName>
    <definedName name="kkkk" localSheetId="15" hidden="1">{#N/A,#N/A,TRUE,"Est. de Fact.";#N/A,#N/A,TRUE,"Capitulo 19";#N/A,#N/A,TRUE,"Proyecto P855"}</definedName>
    <definedName name="kkkk" localSheetId="25" hidden="1">{#N/A,#N/A,TRUE,"Est. de Fact.";#N/A,#N/A,TRUE,"Capitulo 19";#N/A,#N/A,TRUE,"Proyecto P855"}</definedName>
    <definedName name="kkkk" localSheetId="24" hidden="1">{#N/A,#N/A,TRUE,"Est. de Fact.";#N/A,#N/A,TRUE,"Capitulo 19";#N/A,#N/A,TRUE,"Proyecto P855"}</definedName>
    <definedName name="kkkk" localSheetId="26" hidden="1">{#N/A,#N/A,TRUE,"Est. de Fact.";#N/A,#N/A,TRUE,"Capitulo 19";#N/A,#N/A,TRUE,"Proyecto P855"}</definedName>
    <definedName name="kkkk" localSheetId="1" hidden="1">{#N/A,#N/A,TRUE,"Est. de Fact.";#N/A,#N/A,TRUE,"Capitulo 19";#N/A,#N/A,TRUE,"Proyecto P855"}</definedName>
    <definedName name="kkkk" localSheetId="4" hidden="1">{#N/A,#N/A,TRUE,"Est. de Fact.";#N/A,#N/A,TRUE,"Capitulo 19";#N/A,#N/A,TRUE,"Proyecto P855"}</definedName>
    <definedName name="kkkk" localSheetId="2" hidden="1">{#N/A,#N/A,TRUE,"Est. de Fact.";#N/A,#N/A,TRUE,"Capitulo 19";#N/A,#N/A,TRUE,"Proyecto P855"}</definedName>
    <definedName name="kkkk" localSheetId="0" hidden="1">{#N/A,#N/A,TRUE,"Est. de Fact.";#N/A,#N/A,TRUE,"Capitulo 19";#N/A,#N/A,TRUE,"Proyecto P855"}</definedName>
    <definedName name="kkkk" localSheetId="6" hidden="1">{#N/A,#N/A,TRUE,"Est. de Fact.";#N/A,#N/A,TRUE,"Capitulo 19";#N/A,#N/A,TRUE,"Proyecto P855"}</definedName>
    <definedName name="kkkk" localSheetId="16" hidden="1">{#N/A,#N/A,TRUE,"Est. de Fact.";#N/A,#N/A,TRUE,"Capitulo 19";#N/A,#N/A,TRUE,"Proyecto P855"}</definedName>
    <definedName name="kkkk" hidden="1">{#N/A,#N/A,TRUE,"Est. de Fact.";#N/A,#N/A,TRUE,"Capitulo 19";#N/A,#N/A,TRUE,"Proyecto P855"}</definedName>
    <definedName name="kkkk_1" hidden="1">{#N/A,#N/A,TRUE,"Est. de Fact.";#N/A,#N/A,TRUE,"Capitulo 19";#N/A,#N/A,TRUE,"Proyecto P855"}</definedName>
    <definedName name="KKKKK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KLGH" localSheetId="15" hidden="1">#REF!</definedName>
    <definedName name="KLGH" localSheetId="25" hidden="1">#REF!</definedName>
    <definedName name="KLGH" localSheetId="26" hidden="1">#REF!</definedName>
    <definedName name="KLGH" localSheetId="6" hidden="1">#REF!</definedName>
    <definedName name="KLGH" localSheetId="16" hidden="1">#REF!</definedName>
    <definedName name="KLGH" hidden="1">#REF!</definedName>
    <definedName name="kli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kl" localSheetId="15" hidden="1">{"CI+GG(BASE)",#N/A,FALSE,"CI+GG(BASE)";"GG",#N/A,FALSE,"CI+GG(BASE)";"CI",#N/A,FALSE,"CI+GG(BASE)"}</definedName>
    <definedName name="klkl" localSheetId="25" hidden="1">{"CI+GG(BASE)",#N/A,FALSE,"CI+GG(BASE)";"GG",#N/A,FALSE,"CI+GG(BASE)";"CI",#N/A,FALSE,"CI+GG(BASE)"}</definedName>
    <definedName name="klkl" localSheetId="24" hidden="1">{"CI+GG(BASE)",#N/A,FALSE,"CI+GG(BASE)";"GG",#N/A,FALSE,"CI+GG(BASE)";"CI",#N/A,FALSE,"CI+GG(BASE)"}</definedName>
    <definedName name="klkl" localSheetId="26" hidden="1">{"CI+GG(BASE)",#N/A,FALSE,"CI+GG(BASE)";"GG",#N/A,FALSE,"CI+GG(BASE)";"CI",#N/A,FALSE,"CI+GG(BASE)"}</definedName>
    <definedName name="klkl" localSheetId="1" hidden="1">{"CI+GG(BASE)",#N/A,FALSE,"CI+GG(BASE)";"GG",#N/A,FALSE,"CI+GG(BASE)";"CI",#N/A,FALSE,"CI+GG(BASE)"}</definedName>
    <definedName name="klkl" localSheetId="4" hidden="1">{"CI+GG(BASE)",#N/A,FALSE,"CI+GG(BASE)";"GG",#N/A,FALSE,"CI+GG(BASE)";"CI",#N/A,FALSE,"CI+GG(BASE)"}</definedName>
    <definedName name="klkl" localSheetId="2" hidden="1">{"CI+GG(BASE)",#N/A,FALSE,"CI+GG(BASE)";"GG",#N/A,FALSE,"CI+GG(BASE)";"CI",#N/A,FALSE,"CI+GG(BASE)"}</definedName>
    <definedName name="klkl" localSheetId="0" hidden="1">{"CI+GG(BASE)",#N/A,FALSE,"CI+GG(BASE)";"GG",#N/A,FALSE,"CI+GG(BASE)";"CI",#N/A,FALSE,"CI+GG(BASE)"}</definedName>
    <definedName name="klkl" localSheetId="6" hidden="1">{"CI+GG(BASE)",#N/A,FALSE,"CI+GG(BASE)";"GG",#N/A,FALSE,"CI+GG(BASE)";"CI",#N/A,FALSE,"CI+GG(BASE)"}</definedName>
    <definedName name="klkl" localSheetId="16" hidden="1">{"CI+GG(BASE)",#N/A,FALSE,"CI+GG(BASE)";"GG",#N/A,FALSE,"CI+GG(BASE)";"CI",#N/A,FALSE,"CI+GG(BASE)"}</definedName>
    <definedName name="klkl" hidden="1">{"CI+GG(BASE)",#N/A,FALSE,"CI+GG(BASE)";"GG",#N/A,FALSE,"CI+GG(BASE)";"CI",#N/A,FALSE,"CI+GG(BASE)"}</definedName>
    <definedName name="klkl_1" localSheetId="15" hidden="1">{"CI+GG(BASE)",#N/A,FALSE,"CI+GG(BASE)";"GG",#N/A,FALSE,"CI+GG(BASE)";"CI",#N/A,FALSE,"CI+GG(BASE)"}</definedName>
    <definedName name="klkl_1" localSheetId="25" hidden="1">{"CI+GG(BASE)",#N/A,FALSE,"CI+GG(BASE)";"GG",#N/A,FALSE,"CI+GG(BASE)";"CI",#N/A,FALSE,"CI+GG(BASE)"}</definedName>
    <definedName name="klkl_1" localSheetId="24" hidden="1">{"CI+GG(BASE)",#N/A,FALSE,"CI+GG(BASE)";"GG",#N/A,FALSE,"CI+GG(BASE)";"CI",#N/A,FALSE,"CI+GG(BASE)"}</definedName>
    <definedName name="klkl_1" localSheetId="26" hidden="1">{"CI+GG(BASE)",#N/A,FALSE,"CI+GG(BASE)";"GG",#N/A,FALSE,"CI+GG(BASE)";"CI",#N/A,FALSE,"CI+GG(BASE)"}</definedName>
    <definedName name="klkl_1" localSheetId="1" hidden="1">{"CI+GG(BASE)",#N/A,FALSE,"CI+GG(BASE)";"GG",#N/A,FALSE,"CI+GG(BASE)";"CI",#N/A,FALSE,"CI+GG(BASE)"}</definedName>
    <definedName name="klkl_1" localSheetId="4" hidden="1">{"CI+GG(BASE)",#N/A,FALSE,"CI+GG(BASE)";"GG",#N/A,FALSE,"CI+GG(BASE)";"CI",#N/A,FALSE,"CI+GG(BASE)"}</definedName>
    <definedName name="klkl_1" localSheetId="2" hidden="1">{"CI+GG(BASE)",#N/A,FALSE,"CI+GG(BASE)";"GG",#N/A,FALSE,"CI+GG(BASE)";"CI",#N/A,FALSE,"CI+GG(BASE)"}</definedName>
    <definedName name="klkl_1" localSheetId="0" hidden="1">{"CI+GG(BASE)",#N/A,FALSE,"CI+GG(BASE)";"GG",#N/A,FALSE,"CI+GG(BASE)";"CI",#N/A,FALSE,"CI+GG(BASE)"}</definedName>
    <definedName name="klkl_1" localSheetId="6" hidden="1">{"CI+GG(BASE)",#N/A,FALSE,"CI+GG(BASE)";"GG",#N/A,FALSE,"CI+GG(BASE)";"CI",#N/A,FALSE,"CI+GG(BASE)"}</definedName>
    <definedName name="klkl_1" localSheetId="16" hidden="1">{"CI+GG(BASE)",#N/A,FALSE,"CI+GG(BASE)";"GG",#N/A,FALSE,"CI+GG(BASE)";"CI",#N/A,FALSE,"CI+GG(BASE)"}</definedName>
    <definedName name="klkl_1" hidden="1">{"CI+GG(BASE)",#N/A,FALSE,"CI+GG(BASE)";"GG",#N/A,FALSE,"CI+GG(BASE)";"CI",#N/A,FALSE,"CI+GG(BASE)"}</definedName>
    <definedName name="klkl_2" localSheetId="15" hidden="1">{"CI+GG(BASE)",#N/A,FALSE,"CI+GG(BASE)";"GG",#N/A,FALSE,"CI+GG(BASE)";"CI",#N/A,FALSE,"CI+GG(BASE)"}</definedName>
    <definedName name="klkl_2" localSheetId="25" hidden="1">{"CI+GG(BASE)",#N/A,FALSE,"CI+GG(BASE)";"GG",#N/A,FALSE,"CI+GG(BASE)";"CI",#N/A,FALSE,"CI+GG(BASE)"}</definedName>
    <definedName name="klkl_2" localSheetId="24" hidden="1">{"CI+GG(BASE)",#N/A,FALSE,"CI+GG(BASE)";"GG",#N/A,FALSE,"CI+GG(BASE)";"CI",#N/A,FALSE,"CI+GG(BASE)"}</definedName>
    <definedName name="klkl_2" localSheetId="26" hidden="1">{"CI+GG(BASE)",#N/A,FALSE,"CI+GG(BASE)";"GG",#N/A,FALSE,"CI+GG(BASE)";"CI",#N/A,FALSE,"CI+GG(BASE)"}</definedName>
    <definedName name="klkl_2" localSheetId="1" hidden="1">{"CI+GG(BASE)",#N/A,FALSE,"CI+GG(BASE)";"GG",#N/A,FALSE,"CI+GG(BASE)";"CI",#N/A,FALSE,"CI+GG(BASE)"}</definedName>
    <definedName name="klkl_2" localSheetId="4" hidden="1">{"CI+GG(BASE)",#N/A,FALSE,"CI+GG(BASE)";"GG",#N/A,FALSE,"CI+GG(BASE)";"CI",#N/A,FALSE,"CI+GG(BASE)"}</definedName>
    <definedName name="klkl_2" localSheetId="2" hidden="1">{"CI+GG(BASE)",#N/A,FALSE,"CI+GG(BASE)";"GG",#N/A,FALSE,"CI+GG(BASE)";"CI",#N/A,FALSE,"CI+GG(BASE)"}</definedName>
    <definedName name="klkl_2" localSheetId="0" hidden="1">{"CI+GG(BASE)",#N/A,FALSE,"CI+GG(BASE)";"GG",#N/A,FALSE,"CI+GG(BASE)";"CI",#N/A,FALSE,"CI+GG(BASE)"}</definedName>
    <definedName name="klkl_2" localSheetId="6" hidden="1">{"CI+GG(BASE)",#N/A,FALSE,"CI+GG(BASE)";"GG",#N/A,FALSE,"CI+GG(BASE)";"CI",#N/A,FALSE,"CI+GG(BASE)"}</definedName>
    <definedName name="klkl_2" localSheetId="16" hidden="1">{"CI+GG(BASE)",#N/A,FALSE,"CI+GG(BASE)";"GG",#N/A,FALSE,"CI+GG(BASE)";"CI",#N/A,FALSE,"CI+GG(BASE)"}</definedName>
    <definedName name="klkl_2" hidden="1">{"CI+GG(BASE)",#N/A,FALSE,"CI+GG(BASE)";"GG",#N/A,FALSE,"CI+GG(BASE)";"CI",#N/A,FALSE,"CI+GG(BASE)"}</definedName>
    <definedName name="klkl_3" localSheetId="15" hidden="1">{"CI+GG(BASE)",#N/A,FALSE,"CI+GG(BASE)";"GG",#N/A,FALSE,"CI+GG(BASE)";"CI",#N/A,FALSE,"CI+GG(BASE)"}</definedName>
    <definedName name="klkl_3" localSheetId="25" hidden="1">{"CI+GG(BASE)",#N/A,FALSE,"CI+GG(BASE)";"GG",#N/A,FALSE,"CI+GG(BASE)";"CI",#N/A,FALSE,"CI+GG(BASE)"}</definedName>
    <definedName name="klkl_3" localSheetId="24" hidden="1">{"CI+GG(BASE)",#N/A,FALSE,"CI+GG(BASE)";"GG",#N/A,FALSE,"CI+GG(BASE)";"CI",#N/A,FALSE,"CI+GG(BASE)"}</definedName>
    <definedName name="klkl_3" localSheetId="26" hidden="1">{"CI+GG(BASE)",#N/A,FALSE,"CI+GG(BASE)";"GG",#N/A,FALSE,"CI+GG(BASE)";"CI",#N/A,FALSE,"CI+GG(BASE)"}</definedName>
    <definedName name="klkl_3" localSheetId="1" hidden="1">{"CI+GG(BASE)",#N/A,FALSE,"CI+GG(BASE)";"GG",#N/A,FALSE,"CI+GG(BASE)";"CI",#N/A,FALSE,"CI+GG(BASE)"}</definedName>
    <definedName name="klkl_3" localSheetId="4" hidden="1">{"CI+GG(BASE)",#N/A,FALSE,"CI+GG(BASE)";"GG",#N/A,FALSE,"CI+GG(BASE)";"CI",#N/A,FALSE,"CI+GG(BASE)"}</definedName>
    <definedName name="klkl_3" localSheetId="2" hidden="1">{"CI+GG(BASE)",#N/A,FALSE,"CI+GG(BASE)";"GG",#N/A,FALSE,"CI+GG(BASE)";"CI",#N/A,FALSE,"CI+GG(BASE)"}</definedName>
    <definedName name="klkl_3" localSheetId="0" hidden="1">{"CI+GG(BASE)",#N/A,FALSE,"CI+GG(BASE)";"GG",#N/A,FALSE,"CI+GG(BASE)";"CI",#N/A,FALSE,"CI+GG(BASE)"}</definedName>
    <definedName name="klkl_3" localSheetId="6" hidden="1">{"CI+GG(BASE)",#N/A,FALSE,"CI+GG(BASE)";"GG",#N/A,FALSE,"CI+GG(BASE)";"CI",#N/A,FALSE,"CI+GG(BASE)"}</definedName>
    <definedName name="klkl_3" localSheetId="16" hidden="1">{"CI+GG(BASE)",#N/A,FALSE,"CI+GG(BASE)";"GG",#N/A,FALSE,"CI+GG(BASE)";"CI",#N/A,FALSE,"CI+GG(BASE)"}</definedName>
    <definedName name="klkl_3" hidden="1">{"CI+GG(BASE)",#N/A,FALSE,"CI+GG(BASE)";"GG",#N/A,FALSE,"CI+GG(BASE)";"CI",#N/A,FALSE,"CI+GG(BASE)"}</definedName>
    <definedName name="klkl_4" localSheetId="15" hidden="1">{"CI+GG(BASE)",#N/A,FALSE,"CI+GG(BASE)";"GG",#N/A,FALSE,"CI+GG(BASE)";"CI",#N/A,FALSE,"CI+GG(BASE)"}</definedName>
    <definedName name="klkl_4" localSheetId="25" hidden="1">{"CI+GG(BASE)",#N/A,FALSE,"CI+GG(BASE)";"GG",#N/A,FALSE,"CI+GG(BASE)";"CI",#N/A,FALSE,"CI+GG(BASE)"}</definedName>
    <definedName name="klkl_4" localSheetId="24" hidden="1">{"CI+GG(BASE)",#N/A,FALSE,"CI+GG(BASE)";"GG",#N/A,FALSE,"CI+GG(BASE)";"CI",#N/A,FALSE,"CI+GG(BASE)"}</definedName>
    <definedName name="klkl_4" localSheetId="26" hidden="1">{"CI+GG(BASE)",#N/A,FALSE,"CI+GG(BASE)";"GG",#N/A,FALSE,"CI+GG(BASE)";"CI",#N/A,FALSE,"CI+GG(BASE)"}</definedName>
    <definedName name="klkl_4" localSheetId="1" hidden="1">{"CI+GG(BASE)",#N/A,FALSE,"CI+GG(BASE)";"GG",#N/A,FALSE,"CI+GG(BASE)";"CI",#N/A,FALSE,"CI+GG(BASE)"}</definedName>
    <definedName name="klkl_4" localSheetId="4" hidden="1">{"CI+GG(BASE)",#N/A,FALSE,"CI+GG(BASE)";"GG",#N/A,FALSE,"CI+GG(BASE)";"CI",#N/A,FALSE,"CI+GG(BASE)"}</definedName>
    <definedName name="klkl_4" localSheetId="2" hidden="1">{"CI+GG(BASE)",#N/A,FALSE,"CI+GG(BASE)";"GG",#N/A,FALSE,"CI+GG(BASE)";"CI",#N/A,FALSE,"CI+GG(BASE)"}</definedName>
    <definedName name="klkl_4" localSheetId="0" hidden="1">{"CI+GG(BASE)",#N/A,FALSE,"CI+GG(BASE)";"GG",#N/A,FALSE,"CI+GG(BASE)";"CI",#N/A,FALSE,"CI+GG(BASE)"}</definedName>
    <definedName name="klkl_4" localSheetId="6" hidden="1">{"CI+GG(BASE)",#N/A,FALSE,"CI+GG(BASE)";"GG",#N/A,FALSE,"CI+GG(BASE)";"CI",#N/A,FALSE,"CI+GG(BASE)"}</definedName>
    <definedName name="klkl_4" localSheetId="16" hidden="1">{"CI+GG(BASE)",#N/A,FALSE,"CI+GG(BASE)";"GG",#N/A,FALSE,"CI+GG(BASE)";"CI",#N/A,FALSE,"CI+GG(BASE)"}</definedName>
    <definedName name="klkl_4" hidden="1">{"CI+GG(BASE)",#N/A,FALSE,"CI+GG(BASE)";"GG",#N/A,FALSE,"CI+GG(BASE)";"CI",#N/A,FALSE,"CI+GG(BASE)"}</definedName>
    <definedName name="klkl_5" localSheetId="15" hidden="1">{"CI+GG(BASE)",#N/A,FALSE,"CI+GG(BASE)";"GG",#N/A,FALSE,"CI+GG(BASE)";"CI",#N/A,FALSE,"CI+GG(BASE)"}</definedName>
    <definedName name="klkl_5" localSheetId="25" hidden="1">{"CI+GG(BASE)",#N/A,FALSE,"CI+GG(BASE)";"GG",#N/A,FALSE,"CI+GG(BASE)";"CI",#N/A,FALSE,"CI+GG(BASE)"}</definedName>
    <definedName name="klkl_5" localSheetId="24" hidden="1">{"CI+GG(BASE)",#N/A,FALSE,"CI+GG(BASE)";"GG",#N/A,FALSE,"CI+GG(BASE)";"CI",#N/A,FALSE,"CI+GG(BASE)"}</definedName>
    <definedName name="klkl_5" localSheetId="26" hidden="1">{"CI+GG(BASE)",#N/A,FALSE,"CI+GG(BASE)";"GG",#N/A,FALSE,"CI+GG(BASE)";"CI",#N/A,FALSE,"CI+GG(BASE)"}</definedName>
    <definedName name="klkl_5" localSheetId="1" hidden="1">{"CI+GG(BASE)",#N/A,FALSE,"CI+GG(BASE)";"GG",#N/A,FALSE,"CI+GG(BASE)";"CI",#N/A,FALSE,"CI+GG(BASE)"}</definedName>
    <definedName name="klkl_5" localSheetId="4" hidden="1">{"CI+GG(BASE)",#N/A,FALSE,"CI+GG(BASE)";"GG",#N/A,FALSE,"CI+GG(BASE)";"CI",#N/A,FALSE,"CI+GG(BASE)"}</definedName>
    <definedName name="klkl_5" localSheetId="2" hidden="1">{"CI+GG(BASE)",#N/A,FALSE,"CI+GG(BASE)";"GG",#N/A,FALSE,"CI+GG(BASE)";"CI",#N/A,FALSE,"CI+GG(BASE)"}</definedName>
    <definedName name="klkl_5" localSheetId="0" hidden="1">{"CI+GG(BASE)",#N/A,FALSE,"CI+GG(BASE)";"GG",#N/A,FALSE,"CI+GG(BASE)";"CI",#N/A,FALSE,"CI+GG(BASE)"}</definedName>
    <definedName name="klkl_5" localSheetId="6" hidden="1">{"CI+GG(BASE)",#N/A,FALSE,"CI+GG(BASE)";"GG",#N/A,FALSE,"CI+GG(BASE)";"CI",#N/A,FALSE,"CI+GG(BASE)"}</definedName>
    <definedName name="klkl_5" localSheetId="16" hidden="1">{"CI+GG(BASE)",#N/A,FALSE,"CI+GG(BASE)";"GG",#N/A,FALSE,"CI+GG(BASE)";"CI",#N/A,FALSE,"CI+GG(BASE)"}</definedName>
    <definedName name="klkl_5" hidden="1">{"CI+GG(BASE)",#N/A,FALSE,"CI+GG(BASE)";"GG",#N/A,FALSE,"CI+GG(BASE)";"CI",#N/A,FALSE,"CI+GG(BASE)"}</definedName>
    <definedName name="klkl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o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OIGKU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L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" localSheetId="0" hidden="1">{"'Hoja3'!$F$5"}</definedName>
    <definedName name="L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alala" hidden="1">{#N/A,#N/A,TRUE,"Est. de Fact.";#N/A,#N/A,TRUE,"Capitulo 19";#N/A,#N/A,TRUE,"Proyecto P855"}</definedName>
    <definedName name="laui" hidden="1">{#N/A,#N/A,FALSE,"US$";#N/A,#N/A,FALSE,"SUMMARY";#N/A,#N/A,FALSE,"DET.SUMM";#N/A,#N/A,FALSE,"BACK-UP";#N/A,#N/A,FALSE,"INDIRECTS"}</definedName>
    <definedName name="lau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sPerTon">2204.6</definedName>
    <definedName name="LCV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eo" hidden="1">{"CI+GG(BASE)",#N/A,FALSE,"CI+GG(BASE)";"GG",#N/A,FALSE,"CI+GG(BASE)";"CI",#N/A,FALSE,"CI+GG(BASE)"}</definedName>
    <definedName name="leo_1" hidden="1">{"CI+GG(BASE)",#N/A,FALSE,"CI+GG(BASE)";"GG",#N/A,FALSE,"CI+GG(BASE)";"CI",#N/A,FALSE,"CI+GG(BASE)"}</definedName>
    <definedName name="LEONTINA" hidden="1">{#N/A,#N/A,FALSE,"Costos_Elem_Hid";#N/A,#N/A,FALSE,"Costos_Elem_Hid";#N/A,#N/A,FALSE,"Costos_Elem_Hid"}</definedName>
    <definedName name="LEONTINA_1" hidden="1">{#N/A,#N/A,FALSE,"Costos_Elem_Hid";#N/A,#N/A,FALSE,"Costos_Elem_Hid";#N/A,#N/A,FALSE,"Costos_Elem_Hid"}</definedName>
    <definedName name="lete" localSheetId="15" hidden="1">{"MO(BASE)",#N/A,FALSE,"MO(BASE)";"MO(BASE)1",#N/A,FALSE,"MO(BASE)";"MO(BASE)2",#N/A,FALSE,"MO(BASE)"}</definedName>
    <definedName name="lete" localSheetId="25" hidden="1">{"MO(BASE)",#N/A,FALSE,"MO(BASE)";"MO(BASE)1",#N/A,FALSE,"MO(BASE)";"MO(BASE)2",#N/A,FALSE,"MO(BASE)"}</definedName>
    <definedName name="lete" localSheetId="24" hidden="1">{"MO(BASE)",#N/A,FALSE,"MO(BASE)";"MO(BASE)1",#N/A,FALSE,"MO(BASE)";"MO(BASE)2",#N/A,FALSE,"MO(BASE)"}</definedName>
    <definedName name="lete" localSheetId="26" hidden="1">{"MO(BASE)",#N/A,FALSE,"MO(BASE)";"MO(BASE)1",#N/A,FALSE,"MO(BASE)";"MO(BASE)2",#N/A,FALSE,"MO(BASE)"}</definedName>
    <definedName name="lete" localSheetId="1" hidden="1">{"MO(BASE)",#N/A,FALSE,"MO(BASE)";"MO(BASE)1",#N/A,FALSE,"MO(BASE)";"MO(BASE)2",#N/A,FALSE,"MO(BASE)"}</definedName>
    <definedName name="lete" localSheetId="4" hidden="1">{"MO(BASE)",#N/A,FALSE,"MO(BASE)";"MO(BASE)1",#N/A,FALSE,"MO(BASE)";"MO(BASE)2",#N/A,FALSE,"MO(BASE)"}</definedName>
    <definedName name="lete" localSheetId="2" hidden="1">{"MO(BASE)",#N/A,FALSE,"MO(BASE)";"MO(BASE)1",#N/A,FALSE,"MO(BASE)";"MO(BASE)2",#N/A,FALSE,"MO(BASE)"}</definedName>
    <definedName name="lete" localSheetId="0" hidden="1">{"MO(BASE)",#N/A,FALSE,"MO(BASE)";"MO(BASE)1",#N/A,FALSE,"MO(BASE)";"MO(BASE)2",#N/A,FALSE,"MO(BASE)"}</definedName>
    <definedName name="lete" localSheetId="6" hidden="1">{"MO(BASE)",#N/A,FALSE,"MO(BASE)";"MO(BASE)1",#N/A,FALSE,"MO(BASE)";"MO(BASE)2",#N/A,FALSE,"MO(BASE)"}</definedName>
    <definedName name="lete" localSheetId="16" hidden="1">{"MO(BASE)",#N/A,FALSE,"MO(BASE)";"MO(BASE)1",#N/A,FALSE,"MO(BASE)";"MO(BASE)2",#N/A,FALSE,"MO(BASE)"}</definedName>
    <definedName name="lete" hidden="1">{"MO(BASE)",#N/A,FALSE,"MO(BASE)";"MO(BASE)1",#N/A,FALSE,"MO(BASE)";"MO(BASE)2",#N/A,FALSE,"MO(BASE)"}</definedName>
    <definedName name="lete_1" hidden="1">{"MO(BASE)",#N/A,FALSE,"MO(BASE)";"MO(BASE)1",#N/A,FALSE,"MO(BASE)";"MO(BASE)2",#N/A,FALSE,"MO(BASE)"}</definedName>
    <definedName name="LH" localSheetId="15" hidden="1">{#N/A,#N/A,FALSE,"Total_OC015";#N/A,#N/A,FALSE,"ADMIN";#N/A,#N/A,FALSE,"PROCES";#N/A,#N/A,FALSE,"mecan";#N/A,#N/A,FALSE,"civil";#N/A,#N/A,FALSE,"CAÑER";#N/A,#N/A,FALSE,"ELEC";#N/A,#N/A,FALSE,"INSTR"}</definedName>
    <definedName name="LH" localSheetId="25" hidden="1">{#N/A,#N/A,FALSE,"Total_OC015";#N/A,#N/A,FALSE,"ADMIN";#N/A,#N/A,FALSE,"PROCES";#N/A,#N/A,FALSE,"mecan";#N/A,#N/A,FALSE,"civil";#N/A,#N/A,FALSE,"CAÑER";#N/A,#N/A,FALSE,"ELEC";#N/A,#N/A,FALSE,"INSTR"}</definedName>
    <definedName name="LH" localSheetId="24" hidden="1">{#N/A,#N/A,FALSE,"Total_OC015";#N/A,#N/A,FALSE,"ADMIN";#N/A,#N/A,FALSE,"PROCES";#N/A,#N/A,FALSE,"mecan";#N/A,#N/A,FALSE,"civil";#N/A,#N/A,FALSE,"CAÑER";#N/A,#N/A,FALSE,"ELEC";#N/A,#N/A,FALSE,"INSTR"}</definedName>
    <definedName name="LH" localSheetId="26" hidden="1">{#N/A,#N/A,FALSE,"Total_OC015";#N/A,#N/A,FALSE,"ADMIN";#N/A,#N/A,FALSE,"PROCES";#N/A,#N/A,FALSE,"mecan";#N/A,#N/A,FALSE,"civil";#N/A,#N/A,FALSE,"CAÑER";#N/A,#N/A,FALSE,"ELEC";#N/A,#N/A,FALSE,"INSTR"}</definedName>
    <definedName name="LH" localSheetId="1" hidden="1">{#N/A,#N/A,FALSE,"Total_OC015";#N/A,#N/A,FALSE,"ADMIN";#N/A,#N/A,FALSE,"PROCES";#N/A,#N/A,FALSE,"mecan";#N/A,#N/A,FALSE,"civil";#N/A,#N/A,FALSE,"CAÑER";#N/A,#N/A,FALSE,"ELEC";#N/A,#N/A,FALSE,"INSTR"}</definedName>
    <definedName name="LH" localSheetId="4" hidden="1">{#N/A,#N/A,FALSE,"Total_OC015";#N/A,#N/A,FALSE,"ADMIN";#N/A,#N/A,FALSE,"PROCES";#N/A,#N/A,FALSE,"mecan";#N/A,#N/A,FALSE,"civil";#N/A,#N/A,FALSE,"CAÑER";#N/A,#N/A,FALSE,"ELEC";#N/A,#N/A,FALSE,"INSTR"}</definedName>
    <definedName name="LH" localSheetId="2" hidden="1">{#N/A,#N/A,FALSE,"Total_OC015";#N/A,#N/A,FALSE,"ADMIN";#N/A,#N/A,FALSE,"PROCES";#N/A,#N/A,FALSE,"mecan";#N/A,#N/A,FALSE,"civil";#N/A,#N/A,FALSE,"CAÑER";#N/A,#N/A,FALSE,"ELEC";#N/A,#N/A,FALSE,"INSTR"}</definedName>
    <definedName name="LH" localSheetId="0" hidden="1">{#N/A,#N/A,FALSE,"Total_OC015";#N/A,#N/A,FALSE,"ADMIN";#N/A,#N/A,FALSE,"PROCES";#N/A,#N/A,FALSE,"mecan";#N/A,#N/A,FALSE,"civil";#N/A,#N/A,FALSE,"CAÑER";#N/A,#N/A,FALSE,"ELEC";#N/A,#N/A,FALSE,"INSTR"}</definedName>
    <definedName name="LH" localSheetId="6" hidden="1">{#N/A,#N/A,FALSE,"Total_OC015";#N/A,#N/A,FALSE,"ADMIN";#N/A,#N/A,FALSE,"PROCES";#N/A,#N/A,FALSE,"mecan";#N/A,#N/A,FALSE,"civil";#N/A,#N/A,FALSE,"CAÑER";#N/A,#N/A,FALSE,"ELEC";#N/A,#N/A,FALSE,"INSTR"}</definedName>
    <definedName name="LH" localSheetId="16" hidden="1">{#N/A,#N/A,FALSE,"Total_OC015";#N/A,#N/A,FALSE,"ADMIN";#N/A,#N/A,FALSE,"PROCES";#N/A,#N/A,FALSE,"mecan";#N/A,#N/A,FALSE,"civil";#N/A,#N/A,FALSE,"CAÑER";#N/A,#N/A,FALSE,"ELEC";#N/A,#N/A,FALSE,"INSTR"}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H_1" localSheetId="15" hidden="1">{#N/A,#N/A,FALSE,"Total_OC015";#N/A,#N/A,FALSE,"ADMIN";#N/A,#N/A,FALSE,"PROCES";#N/A,#N/A,FALSE,"mecan";#N/A,#N/A,FALSE,"civil";#N/A,#N/A,FALSE,"CAÑER";#N/A,#N/A,FALSE,"ELEC";#N/A,#N/A,FALSE,"INSTR"}</definedName>
    <definedName name="LH_1" localSheetId="25" hidden="1">{#N/A,#N/A,FALSE,"Total_OC015";#N/A,#N/A,FALSE,"ADMIN";#N/A,#N/A,FALSE,"PROCES";#N/A,#N/A,FALSE,"mecan";#N/A,#N/A,FALSE,"civil";#N/A,#N/A,FALSE,"CAÑER";#N/A,#N/A,FALSE,"ELEC";#N/A,#N/A,FALSE,"INSTR"}</definedName>
    <definedName name="LH_1" localSheetId="24" hidden="1">{#N/A,#N/A,FALSE,"Total_OC015";#N/A,#N/A,FALSE,"ADMIN";#N/A,#N/A,FALSE,"PROCES";#N/A,#N/A,FALSE,"mecan";#N/A,#N/A,FALSE,"civil";#N/A,#N/A,FALSE,"CAÑER";#N/A,#N/A,FALSE,"ELEC";#N/A,#N/A,FALSE,"INSTR"}</definedName>
    <definedName name="LH_1" localSheetId="26" hidden="1">{#N/A,#N/A,FALSE,"Total_OC015";#N/A,#N/A,FALSE,"ADMIN";#N/A,#N/A,FALSE,"PROCES";#N/A,#N/A,FALSE,"mecan";#N/A,#N/A,FALSE,"civil";#N/A,#N/A,FALSE,"CAÑER";#N/A,#N/A,FALSE,"ELEC";#N/A,#N/A,FALSE,"INSTR"}</definedName>
    <definedName name="LH_1" localSheetId="1" hidden="1">{#N/A,#N/A,FALSE,"Total_OC015";#N/A,#N/A,FALSE,"ADMIN";#N/A,#N/A,FALSE,"PROCES";#N/A,#N/A,FALSE,"mecan";#N/A,#N/A,FALSE,"civil";#N/A,#N/A,FALSE,"CAÑER";#N/A,#N/A,FALSE,"ELEC";#N/A,#N/A,FALSE,"INSTR"}</definedName>
    <definedName name="LH_1" localSheetId="4" hidden="1">{#N/A,#N/A,FALSE,"Total_OC015";#N/A,#N/A,FALSE,"ADMIN";#N/A,#N/A,FALSE,"PROCES";#N/A,#N/A,FALSE,"mecan";#N/A,#N/A,FALSE,"civil";#N/A,#N/A,FALSE,"CAÑER";#N/A,#N/A,FALSE,"ELEC";#N/A,#N/A,FALSE,"INSTR"}</definedName>
    <definedName name="LH_1" localSheetId="2" hidden="1">{#N/A,#N/A,FALSE,"Total_OC015";#N/A,#N/A,FALSE,"ADMIN";#N/A,#N/A,FALSE,"PROCES";#N/A,#N/A,FALSE,"mecan";#N/A,#N/A,FALSE,"civil";#N/A,#N/A,FALSE,"CAÑER";#N/A,#N/A,FALSE,"ELEC";#N/A,#N/A,FALSE,"INSTR"}</definedName>
    <definedName name="LH_1" localSheetId="0" hidden="1">{#N/A,#N/A,FALSE,"Total_OC015";#N/A,#N/A,FALSE,"ADMIN";#N/A,#N/A,FALSE,"PROCES";#N/A,#N/A,FALSE,"mecan";#N/A,#N/A,FALSE,"civil";#N/A,#N/A,FALSE,"CAÑER";#N/A,#N/A,FALSE,"ELEC";#N/A,#N/A,FALSE,"INSTR"}</definedName>
    <definedName name="LH_1" localSheetId="6" hidden="1">{#N/A,#N/A,FALSE,"Total_OC015";#N/A,#N/A,FALSE,"ADMIN";#N/A,#N/A,FALSE,"PROCES";#N/A,#N/A,FALSE,"mecan";#N/A,#N/A,FALSE,"civil";#N/A,#N/A,FALSE,"CAÑER";#N/A,#N/A,FALSE,"ELEC";#N/A,#N/A,FALSE,"INSTR"}</definedName>
    <definedName name="LH_1" localSheetId="16" hidden="1">{#N/A,#N/A,FALSE,"Total_OC015";#N/A,#N/A,FALSE,"ADMIN";#N/A,#N/A,FALSE,"PROCES";#N/A,#N/A,FALSE,"mecan";#N/A,#N/A,FALSE,"civil";#N/A,#N/A,FALSE,"CAÑER";#N/A,#N/A,FALSE,"ELEC";#N/A,#N/A,FALSE,"INSTR"}</definedName>
    <definedName name="LH_1" hidden="1">{#N/A,#N/A,FALSE,"Total_OC015";#N/A,#N/A,FALSE,"ADMIN";#N/A,#N/A,FALSE,"PROCES";#N/A,#N/A,FALSE,"mecan";#N/A,#N/A,FALSE,"civil";#N/A,#N/A,FALSE,"CAÑER";#N/A,#N/A,FALSE,"ELEC";#N/A,#N/A,FALSE,"INSTR"}</definedName>
    <definedName name="limcount" hidden="1">1</definedName>
    <definedName name="Limnbarren_makeupRange" hidden="1">#REF!</definedName>
    <definedName name="Limnbarren_solnRange" hidden="1">#REF!</definedName>
    <definedName name="Limndust_suppRange" hidden="1">#REF!</definedName>
    <definedName name="LimnFFFFRange" hidden="1">#REF!</definedName>
    <definedName name="Limninter_makeupRange" hidden="1">#REF!</definedName>
    <definedName name="Limninter_precipRange" hidden="1">#REF!</definedName>
    <definedName name="Limnlime_addRange" hidden="1">#REF!</definedName>
    <definedName name="LimnPPP1Range" hidden="1">#REF!</definedName>
    <definedName name="LimnPPP2Range" hidden="1">#REF!</definedName>
    <definedName name="LimnPPP3Range" hidden="1">#REF!</definedName>
    <definedName name="Limnpreg_precipRange" hidden="1">#REF!</definedName>
    <definedName name="LimnRomRange" hidden="1">#REF!</definedName>
    <definedName name="Limnspent_solnRange" hidden="1">#REF!</definedName>
    <definedName name="lio" localSheetId="15" hidden="1">{#N/A,#N/A,FALSE,"Total_OC015";#N/A,#N/A,FALSE,"ADMIN";#N/A,#N/A,FALSE,"PROCES";#N/A,#N/A,FALSE,"mecan";#N/A,#N/A,FALSE,"civil";#N/A,#N/A,FALSE,"CAÑER";#N/A,#N/A,FALSE,"ELEC";#N/A,#N/A,FALSE,"INSTR"}</definedName>
    <definedName name="lio" localSheetId="25" hidden="1">{#N/A,#N/A,FALSE,"Total_OC015";#N/A,#N/A,FALSE,"ADMIN";#N/A,#N/A,FALSE,"PROCES";#N/A,#N/A,FALSE,"mecan";#N/A,#N/A,FALSE,"civil";#N/A,#N/A,FALSE,"CAÑER";#N/A,#N/A,FALSE,"ELEC";#N/A,#N/A,FALSE,"INSTR"}</definedName>
    <definedName name="lio" localSheetId="24" hidden="1">{#N/A,#N/A,FALSE,"Total_OC015";#N/A,#N/A,FALSE,"ADMIN";#N/A,#N/A,FALSE,"PROCES";#N/A,#N/A,FALSE,"mecan";#N/A,#N/A,FALSE,"civil";#N/A,#N/A,FALSE,"CAÑER";#N/A,#N/A,FALSE,"ELEC";#N/A,#N/A,FALSE,"INSTR"}</definedName>
    <definedName name="lio" localSheetId="26" hidden="1">{#N/A,#N/A,FALSE,"Total_OC015";#N/A,#N/A,FALSE,"ADMIN";#N/A,#N/A,FALSE,"PROCES";#N/A,#N/A,FALSE,"mecan";#N/A,#N/A,FALSE,"civil";#N/A,#N/A,FALSE,"CAÑER";#N/A,#N/A,FALSE,"ELEC";#N/A,#N/A,FALSE,"INSTR"}</definedName>
    <definedName name="lio" localSheetId="1" hidden="1">{#N/A,#N/A,FALSE,"Total_OC015";#N/A,#N/A,FALSE,"ADMIN";#N/A,#N/A,FALSE,"PROCES";#N/A,#N/A,FALSE,"mecan";#N/A,#N/A,FALSE,"civil";#N/A,#N/A,FALSE,"CAÑER";#N/A,#N/A,FALSE,"ELEC";#N/A,#N/A,FALSE,"INSTR"}</definedName>
    <definedName name="lio" localSheetId="4" hidden="1">{#N/A,#N/A,FALSE,"Total_OC015";#N/A,#N/A,FALSE,"ADMIN";#N/A,#N/A,FALSE,"PROCES";#N/A,#N/A,FALSE,"mecan";#N/A,#N/A,FALSE,"civil";#N/A,#N/A,FALSE,"CAÑER";#N/A,#N/A,FALSE,"ELEC";#N/A,#N/A,FALSE,"INSTR"}</definedName>
    <definedName name="lio" localSheetId="2" hidden="1">{#N/A,#N/A,FALSE,"Total_OC015";#N/A,#N/A,FALSE,"ADMIN";#N/A,#N/A,FALSE,"PROCES";#N/A,#N/A,FALSE,"mecan";#N/A,#N/A,FALSE,"civil";#N/A,#N/A,FALSE,"CAÑER";#N/A,#N/A,FALSE,"ELEC";#N/A,#N/A,FALSE,"INSTR"}</definedName>
    <definedName name="lio" localSheetId="0" hidden="1">{#N/A,#N/A,FALSE,"Total_OC015";#N/A,#N/A,FALSE,"ADMIN";#N/A,#N/A,FALSE,"PROCES";#N/A,#N/A,FALSE,"mecan";#N/A,#N/A,FALSE,"civil";#N/A,#N/A,FALSE,"CAÑER";#N/A,#N/A,FALSE,"ELEC";#N/A,#N/A,FALSE,"INSTR"}</definedName>
    <definedName name="lio" localSheetId="6" hidden="1">{#N/A,#N/A,FALSE,"Total_OC015";#N/A,#N/A,FALSE,"ADMIN";#N/A,#N/A,FALSE,"PROCES";#N/A,#N/A,FALSE,"mecan";#N/A,#N/A,FALSE,"civil";#N/A,#N/A,FALSE,"CAÑER";#N/A,#N/A,FALSE,"ELEC";#N/A,#N/A,FALSE,"INSTR"}</definedName>
    <definedName name="lio" localSheetId="16" hidden="1">{#N/A,#N/A,FALSE,"Total_OC015";#N/A,#N/A,FALSE,"ADMIN";#N/A,#N/A,FALSE,"PROCES";#N/A,#N/A,FALSE,"mecan";#N/A,#N/A,FALSE,"civil";#N/A,#N/A,FALSE,"CAÑER";#N/A,#N/A,FALSE,"ELEC";#N/A,#N/A,FALSE,"INSTR"}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o_1" hidden="1">{#N/A,#N/A,FALSE,"Total_OC015";#N/A,#N/A,FALSE,"ADMIN";#N/A,#N/A,FALSE,"PROCES";#N/A,#N/A,FALSE,"mecan";#N/A,#N/A,FALSE,"civil";#N/A,#N/A,FALSE,"CAÑER";#N/A,#N/A,FALSE,"ELEC";#N/A,#N/A,FALSE,"INSTR"}</definedName>
    <definedName name="listBase" hidden="1">#REF!</definedName>
    <definedName name="ListSize" hidden="1">#REF!</definedName>
    <definedName name="liuhk" localSheetId="15" hidden="1">{#N/A,#N/A,FALSE,"Costos_Elem_Hid";#N/A,#N/A,FALSE,"Costos_Elem_Hid";#N/A,#N/A,FALSE,"Costos_Elem_Hid"}</definedName>
    <definedName name="liuhk" localSheetId="25" hidden="1">{#N/A,#N/A,FALSE,"Costos_Elem_Hid";#N/A,#N/A,FALSE,"Costos_Elem_Hid";#N/A,#N/A,FALSE,"Costos_Elem_Hid"}</definedName>
    <definedName name="liuhk" localSheetId="24" hidden="1">{#N/A,#N/A,FALSE,"Costos_Elem_Hid";#N/A,#N/A,FALSE,"Costos_Elem_Hid";#N/A,#N/A,FALSE,"Costos_Elem_Hid"}</definedName>
    <definedName name="liuhk" localSheetId="26" hidden="1">{#N/A,#N/A,FALSE,"Costos_Elem_Hid";#N/A,#N/A,FALSE,"Costos_Elem_Hid";#N/A,#N/A,FALSE,"Costos_Elem_Hid"}</definedName>
    <definedName name="liuhk" localSheetId="1" hidden="1">{#N/A,#N/A,FALSE,"Costos_Elem_Hid";#N/A,#N/A,FALSE,"Costos_Elem_Hid";#N/A,#N/A,FALSE,"Costos_Elem_Hid"}</definedName>
    <definedName name="liuhk" localSheetId="4" hidden="1">{#N/A,#N/A,FALSE,"Costos_Elem_Hid";#N/A,#N/A,FALSE,"Costos_Elem_Hid";#N/A,#N/A,FALSE,"Costos_Elem_Hid"}</definedName>
    <definedName name="liuhk" localSheetId="2" hidden="1">{#N/A,#N/A,FALSE,"Costos_Elem_Hid";#N/A,#N/A,FALSE,"Costos_Elem_Hid";#N/A,#N/A,FALSE,"Costos_Elem_Hid"}</definedName>
    <definedName name="liuhk" localSheetId="0" hidden="1">{#N/A,#N/A,FALSE,"Costos_Elem_Hid";#N/A,#N/A,FALSE,"Costos_Elem_Hid";#N/A,#N/A,FALSE,"Costos_Elem_Hid"}</definedName>
    <definedName name="liuhk" localSheetId="6" hidden="1">{#N/A,#N/A,FALSE,"Costos_Elem_Hid";#N/A,#N/A,FALSE,"Costos_Elem_Hid";#N/A,#N/A,FALSE,"Costos_Elem_Hid"}</definedName>
    <definedName name="liuhk" localSheetId="16" hidden="1">{#N/A,#N/A,FALSE,"Costos_Elem_Hid";#N/A,#N/A,FALSE,"Costos_Elem_Hid";#N/A,#N/A,FALSE,"Costos_Elem_Hid"}</definedName>
    <definedName name="liuhk" hidden="1">{#N/A,#N/A,FALSE,"Costos_Elem_Hid";#N/A,#N/A,FALSE,"Costos_Elem_Hid";#N/A,#N/A,FALSE,"Costos_Elem_Hid"}</definedName>
    <definedName name="lj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lj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lj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lj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lj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lj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lj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lj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lj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lj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lj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lk" localSheetId="15" hidden="1">{#N/A,#N/A,FALSE,"Total_OC015";#N/A,#N/A,FALSE,"ADMIN";#N/A,#N/A,FALSE,"PROCES";#N/A,#N/A,FALSE,"mecan";#N/A,#N/A,FALSE,"civil";#N/A,#N/A,FALSE,"CAÑER";#N/A,#N/A,FALSE,"ELEC";#N/A,#N/A,FALSE,"INSTR"}</definedName>
    <definedName name="lk" localSheetId="25" hidden="1">{#N/A,#N/A,FALSE,"Total_OC015";#N/A,#N/A,FALSE,"ADMIN";#N/A,#N/A,FALSE,"PROCES";#N/A,#N/A,FALSE,"mecan";#N/A,#N/A,FALSE,"civil";#N/A,#N/A,FALSE,"CAÑER";#N/A,#N/A,FALSE,"ELEC";#N/A,#N/A,FALSE,"INSTR"}</definedName>
    <definedName name="lk" localSheetId="24" hidden="1">{#N/A,#N/A,FALSE,"Total_OC015";#N/A,#N/A,FALSE,"ADMIN";#N/A,#N/A,FALSE,"PROCES";#N/A,#N/A,FALSE,"mecan";#N/A,#N/A,FALSE,"civil";#N/A,#N/A,FALSE,"CAÑER";#N/A,#N/A,FALSE,"ELEC";#N/A,#N/A,FALSE,"INSTR"}</definedName>
    <definedName name="lk" localSheetId="26" hidden="1">{#N/A,#N/A,FALSE,"Total_OC015";#N/A,#N/A,FALSE,"ADMIN";#N/A,#N/A,FALSE,"PROCES";#N/A,#N/A,FALSE,"mecan";#N/A,#N/A,FALSE,"civil";#N/A,#N/A,FALSE,"CAÑER";#N/A,#N/A,FALSE,"ELEC";#N/A,#N/A,FALSE,"INSTR"}</definedName>
    <definedName name="lk" localSheetId="1" hidden="1">{#N/A,#N/A,FALSE,"Total_OC015";#N/A,#N/A,FALSE,"ADMIN";#N/A,#N/A,FALSE,"PROCES";#N/A,#N/A,FALSE,"mecan";#N/A,#N/A,FALSE,"civil";#N/A,#N/A,FALSE,"CAÑER";#N/A,#N/A,FALSE,"ELEC";#N/A,#N/A,FALSE,"INSTR"}</definedName>
    <definedName name="lk" localSheetId="4" hidden="1">{#N/A,#N/A,FALSE,"Total_OC015";#N/A,#N/A,FALSE,"ADMIN";#N/A,#N/A,FALSE,"PROCES";#N/A,#N/A,FALSE,"mecan";#N/A,#N/A,FALSE,"civil";#N/A,#N/A,FALSE,"CAÑER";#N/A,#N/A,FALSE,"ELEC";#N/A,#N/A,FALSE,"INSTR"}</definedName>
    <definedName name="lk" localSheetId="2" hidden="1">{#N/A,#N/A,FALSE,"Total_OC015";#N/A,#N/A,FALSE,"ADMIN";#N/A,#N/A,FALSE,"PROCES";#N/A,#N/A,FALSE,"mecan";#N/A,#N/A,FALSE,"civil";#N/A,#N/A,FALSE,"CAÑER";#N/A,#N/A,FALSE,"ELEC";#N/A,#N/A,FALSE,"INSTR"}</definedName>
    <definedName name="lk" localSheetId="0" hidden="1">{#N/A,#N/A,FALSE,"Total_OC015";#N/A,#N/A,FALSE,"ADMIN";#N/A,#N/A,FALSE,"PROCES";#N/A,#N/A,FALSE,"mecan";#N/A,#N/A,FALSE,"civil";#N/A,#N/A,FALSE,"CAÑER";#N/A,#N/A,FALSE,"ELEC";#N/A,#N/A,FALSE,"INSTR"}</definedName>
    <definedName name="lk" localSheetId="6" hidden="1">{#N/A,#N/A,FALSE,"Total_OC015";#N/A,#N/A,FALSE,"ADMIN";#N/A,#N/A,FALSE,"PROCES";#N/A,#N/A,FALSE,"mecan";#N/A,#N/A,FALSE,"civil";#N/A,#N/A,FALSE,"CAÑER";#N/A,#N/A,FALSE,"ELEC";#N/A,#N/A,FALSE,"INSTR"}</definedName>
    <definedName name="lk" localSheetId="16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_1" localSheetId="15" hidden="1">{#N/A,#N/A,FALSE,"Total_OC015";#N/A,#N/A,FALSE,"ADMIN";#N/A,#N/A,FALSE,"PROCES";#N/A,#N/A,FALSE,"mecan";#N/A,#N/A,FALSE,"civil";#N/A,#N/A,FALSE,"CAÑER";#N/A,#N/A,FALSE,"ELEC";#N/A,#N/A,FALSE,"INSTR"}</definedName>
    <definedName name="lk_1" localSheetId="25" hidden="1">{#N/A,#N/A,FALSE,"Total_OC015";#N/A,#N/A,FALSE,"ADMIN";#N/A,#N/A,FALSE,"PROCES";#N/A,#N/A,FALSE,"mecan";#N/A,#N/A,FALSE,"civil";#N/A,#N/A,FALSE,"CAÑER";#N/A,#N/A,FALSE,"ELEC";#N/A,#N/A,FALSE,"INSTR"}</definedName>
    <definedName name="lk_1" localSheetId="24" hidden="1">{#N/A,#N/A,FALSE,"Total_OC015";#N/A,#N/A,FALSE,"ADMIN";#N/A,#N/A,FALSE,"PROCES";#N/A,#N/A,FALSE,"mecan";#N/A,#N/A,FALSE,"civil";#N/A,#N/A,FALSE,"CAÑER";#N/A,#N/A,FALSE,"ELEC";#N/A,#N/A,FALSE,"INSTR"}</definedName>
    <definedName name="lk_1" localSheetId="26" hidden="1">{#N/A,#N/A,FALSE,"Total_OC015";#N/A,#N/A,FALSE,"ADMIN";#N/A,#N/A,FALSE,"PROCES";#N/A,#N/A,FALSE,"mecan";#N/A,#N/A,FALSE,"civil";#N/A,#N/A,FALSE,"CAÑER";#N/A,#N/A,FALSE,"ELEC";#N/A,#N/A,FALSE,"INSTR"}</definedName>
    <definedName name="lk_1" localSheetId="1" hidden="1">{#N/A,#N/A,FALSE,"Total_OC015";#N/A,#N/A,FALSE,"ADMIN";#N/A,#N/A,FALSE,"PROCES";#N/A,#N/A,FALSE,"mecan";#N/A,#N/A,FALSE,"civil";#N/A,#N/A,FALSE,"CAÑER";#N/A,#N/A,FALSE,"ELEC";#N/A,#N/A,FALSE,"INSTR"}</definedName>
    <definedName name="lk_1" localSheetId="4" hidden="1">{#N/A,#N/A,FALSE,"Total_OC015";#N/A,#N/A,FALSE,"ADMIN";#N/A,#N/A,FALSE,"PROCES";#N/A,#N/A,FALSE,"mecan";#N/A,#N/A,FALSE,"civil";#N/A,#N/A,FALSE,"CAÑER";#N/A,#N/A,FALSE,"ELEC";#N/A,#N/A,FALSE,"INSTR"}</definedName>
    <definedName name="lk_1" localSheetId="2" hidden="1">{#N/A,#N/A,FALSE,"Total_OC015";#N/A,#N/A,FALSE,"ADMIN";#N/A,#N/A,FALSE,"PROCES";#N/A,#N/A,FALSE,"mecan";#N/A,#N/A,FALSE,"civil";#N/A,#N/A,FALSE,"CAÑER";#N/A,#N/A,FALSE,"ELEC";#N/A,#N/A,FALSE,"INSTR"}</definedName>
    <definedName name="lk_1" localSheetId="0" hidden="1">{#N/A,#N/A,FALSE,"Total_OC015";#N/A,#N/A,FALSE,"ADMIN";#N/A,#N/A,FALSE,"PROCES";#N/A,#N/A,FALSE,"mecan";#N/A,#N/A,FALSE,"civil";#N/A,#N/A,FALSE,"CAÑER";#N/A,#N/A,FALSE,"ELEC";#N/A,#N/A,FALSE,"INSTR"}</definedName>
    <definedName name="lk_1" localSheetId="6" hidden="1">{#N/A,#N/A,FALSE,"Total_OC015";#N/A,#N/A,FALSE,"ADMIN";#N/A,#N/A,FALSE,"PROCES";#N/A,#N/A,FALSE,"mecan";#N/A,#N/A,FALSE,"civil";#N/A,#N/A,FALSE,"CAÑER";#N/A,#N/A,FALSE,"ELEC";#N/A,#N/A,FALSE,"INSTR"}</definedName>
    <definedName name="lk_1" localSheetId="16" hidden="1">{#N/A,#N/A,FALSE,"Total_OC015";#N/A,#N/A,FALSE,"ADMIN";#N/A,#N/A,FALSE,"PROCES";#N/A,#N/A,FALSE,"mecan";#N/A,#N/A,FALSE,"civil";#N/A,#N/A,FALSE,"CAÑER";#N/A,#N/A,FALSE,"ELEC";#N/A,#N/A,FALSE,"INSTR"}</definedName>
    <definedName name="lk_1" hidden="1">{#N/A,#N/A,FALSE,"Total_OC015";#N/A,#N/A,FALSE,"ADMIN";#N/A,#N/A,FALSE,"PROCES";#N/A,#N/A,FALSE,"mecan";#N/A,#N/A,FALSE,"civil";#N/A,#N/A,FALSE,"CAÑER";#N/A,#N/A,FALSE,"ELEC";#N/A,#N/A,FALSE,"INSTR"}</definedName>
    <definedName name="lkhjkh" localSheetId="15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khjkh" localSheetId="25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khjkh" localSheetId="24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khjkh" localSheetId="26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khjkh" localSheetId="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khjkh" localSheetId="4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khjkh" localSheetId="2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khjkh" localSheetId="0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khjkh" localSheetId="6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khjkh" localSheetId="16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khjkh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kjlkj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llll" localSheetId="15" hidden="1">{"MO(BASE)",#N/A,FALSE,"MO(BASE)";"MO(BASE)1",#N/A,FALSE,"MO(BASE)";"MO(BASE)2",#N/A,FALSE,"MO(BASE)"}</definedName>
    <definedName name="lllll" localSheetId="25" hidden="1">{"MO(BASE)",#N/A,FALSE,"MO(BASE)";"MO(BASE)1",#N/A,FALSE,"MO(BASE)";"MO(BASE)2",#N/A,FALSE,"MO(BASE)"}</definedName>
    <definedName name="lllll" localSheetId="24" hidden="1">{"MO(BASE)",#N/A,FALSE,"MO(BASE)";"MO(BASE)1",#N/A,FALSE,"MO(BASE)";"MO(BASE)2",#N/A,FALSE,"MO(BASE)"}</definedName>
    <definedName name="lllll" localSheetId="26" hidden="1">{"MO(BASE)",#N/A,FALSE,"MO(BASE)";"MO(BASE)1",#N/A,FALSE,"MO(BASE)";"MO(BASE)2",#N/A,FALSE,"MO(BASE)"}</definedName>
    <definedName name="lllll" localSheetId="1" hidden="1">{"MO(BASE)",#N/A,FALSE,"MO(BASE)";"MO(BASE)1",#N/A,FALSE,"MO(BASE)";"MO(BASE)2",#N/A,FALSE,"MO(BASE)"}</definedName>
    <definedName name="lllll" localSheetId="4" hidden="1">{"MO(BASE)",#N/A,FALSE,"MO(BASE)";"MO(BASE)1",#N/A,FALSE,"MO(BASE)";"MO(BASE)2",#N/A,FALSE,"MO(BASE)"}</definedName>
    <definedName name="lllll" localSheetId="2" hidden="1">{"MO(BASE)",#N/A,FALSE,"MO(BASE)";"MO(BASE)1",#N/A,FALSE,"MO(BASE)";"MO(BASE)2",#N/A,FALSE,"MO(BASE)"}</definedName>
    <definedName name="lllll" localSheetId="0" hidden="1">{"MO(BASE)",#N/A,FALSE,"MO(BASE)";"MO(BASE)1",#N/A,FALSE,"MO(BASE)";"MO(BASE)2",#N/A,FALSE,"MO(BASE)"}</definedName>
    <definedName name="lllll" localSheetId="6" hidden="1">{"MO(BASE)",#N/A,FALSE,"MO(BASE)";"MO(BASE)1",#N/A,FALSE,"MO(BASE)";"MO(BASE)2",#N/A,FALSE,"MO(BASE)"}</definedName>
    <definedName name="lllll" localSheetId="16" hidden="1">{"MO(BASE)",#N/A,FALSE,"MO(BASE)";"MO(BASE)1",#N/A,FALSE,"MO(BASE)";"MO(BASE)2",#N/A,FALSE,"MO(BASE)"}</definedName>
    <definedName name="lllll" hidden="1">{"MO(BASE)",#N/A,FALSE,"MO(BASE)";"MO(BASE)1",#N/A,FALSE,"MO(BASE)";"MO(BASE)2",#N/A,FALSE,"MO(BASE)"}</definedName>
    <definedName name="lllll_1" localSheetId="15" hidden="1">{"MO(BASE)",#N/A,FALSE,"MO(BASE)";"MO(BASE)1",#N/A,FALSE,"MO(BASE)";"MO(BASE)2",#N/A,FALSE,"MO(BASE)"}</definedName>
    <definedName name="lllll_1" localSheetId="25" hidden="1">{"MO(BASE)",#N/A,FALSE,"MO(BASE)";"MO(BASE)1",#N/A,FALSE,"MO(BASE)";"MO(BASE)2",#N/A,FALSE,"MO(BASE)"}</definedName>
    <definedName name="lllll_1" localSheetId="24" hidden="1">{"MO(BASE)",#N/A,FALSE,"MO(BASE)";"MO(BASE)1",#N/A,FALSE,"MO(BASE)";"MO(BASE)2",#N/A,FALSE,"MO(BASE)"}</definedName>
    <definedName name="lllll_1" localSheetId="26" hidden="1">{"MO(BASE)",#N/A,FALSE,"MO(BASE)";"MO(BASE)1",#N/A,FALSE,"MO(BASE)";"MO(BASE)2",#N/A,FALSE,"MO(BASE)"}</definedName>
    <definedName name="lllll_1" localSheetId="1" hidden="1">{"MO(BASE)",#N/A,FALSE,"MO(BASE)";"MO(BASE)1",#N/A,FALSE,"MO(BASE)";"MO(BASE)2",#N/A,FALSE,"MO(BASE)"}</definedName>
    <definedName name="lllll_1" localSheetId="4" hidden="1">{"MO(BASE)",#N/A,FALSE,"MO(BASE)";"MO(BASE)1",#N/A,FALSE,"MO(BASE)";"MO(BASE)2",#N/A,FALSE,"MO(BASE)"}</definedName>
    <definedName name="lllll_1" localSheetId="2" hidden="1">{"MO(BASE)",#N/A,FALSE,"MO(BASE)";"MO(BASE)1",#N/A,FALSE,"MO(BASE)";"MO(BASE)2",#N/A,FALSE,"MO(BASE)"}</definedName>
    <definedName name="lllll_1" localSheetId="0" hidden="1">{"MO(BASE)",#N/A,FALSE,"MO(BASE)";"MO(BASE)1",#N/A,FALSE,"MO(BASE)";"MO(BASE)2",#N/A,FALSE,"MO(BASE)"}</definedName>
    <definedName name="lllll_1" localSheetId="6" hidden="1">{"MO(BASE)",#N/A,FALSE,"MO(BASE)";"MO(BASE)1",#N/A,FALSE,"MO(BASE)";"MO(BASE)2",#N/A,FALSE,"MO(BASE)"}</definedName>
    <definedName name="lllll_1" localSheetId="16" hidden="1">{"MO(BASE)",#N/A,FALSE,"MO(BASE)";"MO(BASE)1",#N/A,FALSE,"MO(BASE)";"MO(BASE)2",#N/A,FALSE,"MO(BASE)"}</definedName>
    <definedName name="lllll_1" hidden="1">{"MO(BASE)",#N/A,FALSE,"MO(BASE)";"MO(BASE)1",#N/A,FALSE,"MO(BASE)";"MO(BASE)2",#N/A,FALSE,"MO(BASE)"}</definedName>
    <definedName name="lllll_2" localSheetId="15" hidden="1">{"MO(BASE)",#N/A,FALSE,"MO(BASE)";"MO(BASE)1",#N/A,FALSE,"MO(BASE)";"MO(BASE)2",#N/A,FALSE,"MO(BASE)"}</definedName>
    <definedName name="lllll_2" localSheetId="25" hidden="1">{"MO(BASE)",#N/A,FALSE,"MO(BASE)";"MO(BASE)1",#N/A,FALSE,"MO(BASE)";"MO(BASE)2",#N/A,FALSE,"MO(BASE)"}</definedName>
    <definedName name="lllll_2" localSheetId="24" hidden="1">{"MO(BASE)",#N/A,FALSE,"MO(BASE)";"MO(BASE)1",#N/A,FALSE,"MO(BASE)";"MO(BASE)2",#N/A,FALSE,"MO(BASE)"}</definedName>
    <definedName name="lllll_2" localSheetId="26" hidden="1">{"MO(BASE)",#N/A,FALSE,"MO(BASE)";"MO(BASE)1",#N/A,FALSE,"MO(BASE)";"MO(BASE)2",#N/A,FALSE,"MO(BASE)"}</definedName>
    <definedName name="lllll_2" localSheetId="1" hidden="1">{"MO(BASE)",#N/A,FALSE,"MO(BASE)";"MO(BASE)1",#N/A,FALSE,"MO(BASE)";"MO(BASE)2",#N/A,FALSE,"MO(BASE)"}</definedName>
    <definedName name="lllll_2" localSheetId="4" hidden="1">{"MO(BASE)",#N/A,FALSE,"MO(BASE)";"MO(BASE)1",#N/A,FALSE,"MO(BASE)";"MO(BASE)2",#N/A,FALSE,"MO(BASE)"}</definedName>
    <definedName name="lllll_2" localSheetId="2" hidden="1">{"MO(BASE)",#N/A,FALSE,"MO(BASE)";"MO(BASE)1",#N/A,FALSE,"MO(BASE)";"MO(BASE)2",#N/A,FALSE,"MO(BASE)"}</definedName>
    <definedName name="lllll_2" localSheetId="0" hidden="1">{"MO(BASE)",#N/A,FALSE,"MO(BASE)";"MO(BASE)1",#N/A,FALSE,"MO(BASE)";"MO(BASE)2",#N/A,FALSE,"MO(BASE)"}</definedName>
    <definedName name="lllll_2" localSheetId="6" hidden="1">{"MO(BASE)",#N/A,FALSE,"MO(BASE)";"MO(BASE)1",#N/A,FALSE,"MO(BASE)";"MO(BASE)2",#N/A,FALSE,"MO(BASE)"}</definedName>
    <definedName name="lllll_2" localSheetId="16" hidden="1">{"MO(BASE)",#N/A,FALSE,"MO(BASE)";"MO(BASE)1",#N/A,FALSE,"MO(BASE)";"MO(BASE)2",#N/A,FALSE,"MO(BASE)"}</definedName>
    <definedName name="lllll_2" hidden="1">{"MO(BASE)",#N/A,FALSE,"MO(BASE)";"MO(BASE)1",#N/A,FALSE,"MO(BASE)";"MO(BASE)2",#N/A,FALSE,"MO(BASE)"}</definedName>
    <definedName name="lllll_3" localSheetId="15" hidden="1">{"MO(BASE)",#N/A,FALSE,"MO(BASE)";"MO(BASE)1",#N/A,FALSE,"MO(BASE)";"MO(BASE)2",#N/A,FALSE,"MO(BASE)"}</definedName>
    <definedName name="lllll_3" localSheetId="25" hidden="1">{"MO(BASE)",#N/A,FALSE,"MO(BASE)";"MO(BASE)1",#N/A,FALSE,"MO(BASE)";"MO(BASE)2",#N/A,FALSE,"MO(BASE)"}</definedName>
    <definedName name="lllll_3" localSheetId="24" hidden="1">{"MO(BASE)",#N/A,FALSE,"MO(BASE)";"MO(BASE)1",#N/A,FALSE,"MO(BASE)";"MO(BASE)2",#N/A,FALSE,"MO(BASE)"}</definedName>
    <definedName name="lllll_3" localSheetId="26" hidden="1">{"MO(BASE)",#N/A,FALSE,"MO(BASE)";"MO(BASE)1",#N/A,FALSE,"MO(BASE)";"MO(BASE)2",#N/A,FALSE,"MO(BASE)"}</definedName>
    <definedName name="lllll_3" localSheetId="1" hidden="1">{"MO(BASE)",#N/A,FALSE,"MO(BASE)";"MO(BASE)1",#N/A,FALSE,"MO(BASE)";"MO(BASE)2",#N/A,FALSE,"MO(BASE)"}</definedName>
    <definedName name="lllll_3" localSheetId="4" hidden="1">{"MO(BASE)",#N/A,FALSE,"MO(BASE)";"MO(BASE)1",#N/A,FALSE,"MO(BASE)";"MO(BASE)2",#N/A,FALSE,"MO(BASE)"}</definedName>
    <definedName name="lllll_3" localSheetId="2" hidden="1">{"MO(BASE)",#N/A,FALSE,"MO(BASE)";"MO(BASE)1",#N/A,FALSE,"MO(BASE)";"MO(BASE)2",#N/A,FALSE,"MO(BASE)"}</definedName>
    <definedName name="lllll_3" localSheetId="0" hidden="1">{"MO(BASE)",#N/A,FALSE,"MO(BASE)";"MO(BASE)1",#N/A,FALSE,"MO(BASE)";"MO(BASE)2",#N/A,FALSE,"MO(BASE)"}</definedName>
    <definedName name="lllll_3" localSheetId="6" hidden="1">{"MO(BASE)",#N/A,FALSE,"MO(BASE)";"MO(BASE)1",#N/A,FALSE,"MO(BASE)";"MO(BASE)2",#N/A,FALSE,"MO(BASE)"}</definedName>
    <definedName name="lllll_3" localSheetId="16" hidden="1">{"MO(BASE)",#N/A,FALSE,"MO(BASE)";"MO(BASE)1",#N/A,FALSE,"MO(BASE)";"MO(BASE)2",#N/A,FALSE,"MO(BASE)"}</definedName>
    <definedName name="lllll_3" hidden="1">{"MO(BASE)",#N/A,FALSE,"MO(BASE)";"MO(BASE)1",#N/A,FALSE,"MO(BASE)";"MO(BASE)2",#N/A,FALSE,"MO(BASE)"}</definedName>
    <definedName name="lllll_4" localSheetId="15" hidden="1">{"MO(BASE)",#N/A,FALSE,"MO(BASE)";"MO(BASE)1",#N/A,FALSE,"MO(BASE)";"MO(BASE)2",#N/A,FALSE,"MO(BASE)"}</definedName>
    <definedName name="lllll_4" localSheetId="25" hidden="1">{"MO(BASE)",#N/A,FALSE,"MO(BASE)";"MO(BASE)1",#N/A,FALSE,"MO(BASE)";"MO(BASE)2",#N/A,FALSE,"MO(BASE)"}</definedName>
    <definedName name="lllll_4" localSheetId="24" hidden="1">{"MO(BASE)",#N/A,FALSE,"MO(BASE)";"MO(BASE)1",#N/A,FALSE,"MO(BASE)";"MO(BASE)2",#N/A,FALSE,"MO(BASE)"}</definedName>
    <definedName name="lllll_4" localSheetId="26" hidden="1">{"MO(BASE)",#N/A,FALSE,"MO(BASE)";"MO(BASE)1",#N/A,FALSE,"MO(BASE)";"MO(BASE)2",#N/A,FALSE,"MO(BASE)"}</definedName>
    <definedName name="lllll_4" localSheetId="1" hidden="1">{"MO(BASE)",#N/A,FALSE,"MO(BASE)";"MO(BASE)1",#N/A,FALSE,"MO(BASE)";"MO(BASE)2",#N/A,FALSE,"MO(BASE)"}</definedName>
    <definedName name="lllll_4" localSheetId="4" hidden="1">{"MO(BASE)",#N/A,FALSE,"MO(BASE)";"MO(BASE)1",#N/A,FALSE,"MO(BASE)";"MO(BASE)2",#N/A,FALSE,"MO(BASE)"}</definedName>
    <definedName name="lllll_4" localSheetId="2" hidden="1">{"MO(BASE)",#N/A,FALSE,"MO(BASE)";"MO(BASE)1",#N/A,FALSE,"MO(BASE)";"MO(BASE)2",#N/A,FALSE,"MO(BASE)"}</definedName>
    <definedName name="lllll_4" localSheetId="0" hidden="1">{"MO(BASE)",#N/A,FALSE,"MO(BASE)";"MO(BASE)1",#N/A,FALSE,"MO(BASE)";"MO(BASE)2",#N/A,FALSE,"MO(BASE)"}</definedName>
    <definedName name="lllll_4" localSheetId="6" hidden="1">{"MO(BASE)",#N/A,FALSE,"MO(BASE)";"MO(BASE)1",#N/A,FALSE,"MO(BASE)";"MO(BASE)2",#N/A,FALSE,"MO(BASE)"}</definedName>
    <definedName name="lllll_4" localSheetId="16" hidden="1">{"MO(BASE)",#N/A,FALSE,"MO(BASE)";"MO(BASE)1",#N/A,FALSE,"MO(BASE)";"MO(BASE)2",#N/A,FALSE,"MO(BASE)"}</definedName>
    <definedName name="lllll_4" hidden="1">{"MO(BASE)",#N/A,FALSE,"MO(BASE)";"MO(BASE)1",#N/A,FALSE,"MO(BASE)";"MO(BASE)2",#N/A,FALSE,"MO(BASE)"}</definedName>
    <definedName name="lllll_5" localSheetId="15" hidden="1">{"MO(BASE)",#N/A,FALSE,"MO(BASE)";"MO(BASE)1",#N/A,FALSE,"MO(BASE)";"MO(BASE)2",#N/A,FALSE,"MO(BASE)"}</definedName>
    <definedName name="lllll_5" localSheetId="25" hidden="1">{"MO(BASE)",#N/A,FALSE,"MO(BASE)";"MO(BASE)1",#N/A,FALSE,"MO(BASE)";"MO(BASE)2",#N/A,FALSE,"MO(BASE)"}</definedName>
    <definedName name="lllll_5" localSheetId="24" hidden="1">{"MO(BASE)",#N/A,FALSE,"MO(BASE)";"MO(BASE)1",#N/A,FALSE,"MO(BASE)";"MO(BASE)2",#N/A,FALSE,"MO(BASE)"}</definedName>
    <definedName name="lllll_5" localSheetId="26" hidden="1">{"MO(BASE)",#N/A,FALSE,"MO(BASE)";"MO(BASE)1",#N/A,FALSE,"MO(BASE)";"MO(BASE)2",#N/A,FALSE,"MO(BASE)"}</definedName>
    <definedName name="lllll_5" localSheetId="1" hidden="1">{"MO(BASE)",#N/A,FALSE,"MO(BASE)";"MO(BASE)1",#N/A,FALSE,"MO(BASE)";"MO(BASE)2",#N/A,FALSE,"MO(BASE)"}</definedName>
    <definedName name="lllll_5" localSheetId="4" hidden="1">{"MO(BASE)",#N/A,FALSE,"MO(BASE)";"MO(BASE)1",#N/A,FALSE,"MO(BASE)";"MO(BASE)2",#N/A,FALSE,"MO(BASE)"}</definedName>
    <definedName name="lllll_5" localSheetId="2" hidden="1">{"MO(BASE)",#N/A,FALSE,"MO(BASE)";"MO(BASE)1",#N/A,FALSE,"MO(BASE)";"MO(BASE)2",#N/A,FALSE,"MO(BASE)"}</definedName>
    <definedName name="lllll_5" localSheetId="0" hidden="1">{"MO(BASE)",#N/A,FALSE,"MO(BASE)";"MO(BASE)1",#N/A,FALSE,"MO(BASE)";"MO(BASE)2",#N/A,FALSE,"MO(BASE)"}</definedName>
    <definedName name="lllll_5" localSheetId="6" hidden="1">{"MO(BASE)",#N/A,FALSE,"MO(BASE)";"MO(BASE)1",#N/A,FALSE,"MO(BASE)";"MO(BASE)2",#N/A,FALSE,"MO(BASE)"}</definedName>
    <definedName name="lllll_5" localSheetId="16" hidden="1">{"MO(BASE)",#N/A,FALSE,"MO(BASE)";"MO(BASE)1",#N/A,FALSE,"MO(BASE)";"MO(BASE)2",#N/A,FALSE,"MO(BASE)"}</definedName>
    <definedName name="lllll_5" hidden="1">{"MO(BASE)",#N/A,FALSE,"MO(BASE)";"MO(BASE)1",#N/A,FALSE,"MO(BASE)";"MO(BASE)2",#N/A,FALSE,"MO(BASE)"}</definedName>
    <definedName name="llllll" localSheetId="15" hidden="1">#REF!</definedName>
    <definedName name="llllll" localSheetId="25" hidden="1">#REF!</definedName>
    <definedName name="llllll" localSheetId="26" hidden="1">#REF!</definedName>
    <definedName name="llllll" localSheetId="6" hidden="1">#REF!</definedName>
    <definedName name="llllll" localSheetId="16" hidden="1">#REF!</definedName>
    <definedName name="llllll" hidden="1">#REF!</definedName>
    <definedName name="lo" localSheetId="1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4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6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4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6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6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o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15" hidden="1">{#N/A,#N/A,TRUE,"Est. de Fact.";#N/A,#N/A,TRUE,"Capitulo 19";#N/A,#N/A,TRUE,"Proyecto P855"}</definedName>
    <definedName name="loiu" localSheetId="25" hidden="1">{#N/A,#N/A,TRUE,"Est. de Fact.";#N/A,#N/A,TRUE,"Capitulo 19";#N/A,#N/A,TRUE,"Proyecto P855"}</definedName>
    <definedName name="loiu" localSheetId="24" hidden="1">{#N/A,#N/A,TRUE,"Est. de Fact.";#N/A,#N/A,TRUE,"Capitulo 19";#N/A,#N/A,TRUE,"Proyecto P855"}</definedName>
    <definedName name="loiu" localSheetId="26" hidden="1">{#N/A,#N/A,TRUE,"Est. de Fact.";#N/A,#N/A,TRUE,"Capitulo 19";#N/A,#N/A,TRUE,"Proyecto P855"}</definedName>
    <definedName name="loiu" localSheetId="1" hidden="1">{#N/A,#N/A,TRUE,"Est. de Fact.";#N/A,#N/A,TRUE,"Capitulo 19";#N/A,#N/A,TRUE,"Proyecto P855"}</definedName>
    <definedName name="loiu" localSheetId="4" hidden="1">{#N/A,#N/A,TRUE,"Est. de Fact.";#N/A,#N/A,TRUE,"Capitulo 19";#N/A,#N/A,TRUE,"Proyecto P855"}</definedName>
    <definedName name="loiu" localSheetId="2" hidden="1">{#N/A,#N/A,TRUE,"Est. de Fact.";#N/A,#N/A,TRUE,"Capitulo 19";#N/A,#N/A,TRUE,"Proyecto P855"}</definedName>
    <definedName name="loiu" localSheetId="0" hidden="1">{#N/A,#N/A,TRUE,"Est. de Fact.";#N/A,#N/A,TRUE,"Capitulo 19";#N/A,#N/A,TRUE,"Proyecto P855"}</definedName>
    <definedName name="loiu" localSheetId="6" hidden="1">{#N/A,#N/A,TRUE,"Est. de Fact.";#N/A,#N/A,TRUE,"Capitulo 19";#N/A,#N/A,TRUE,"Proyecto P855"}</definedName>
    <definedName name="loiu" localSheetId="16" hidden="1">{#N/A,#N/A,TRUE,"Est. de Fact.";#N/A,#N/A,TRUE,"Capitulo 19";#N/A,#N/A,TRUE,"Proyecto P855"}</definedName>
    <definedName name="loiu" hidden="1">{#N/A,#N/A,TRUE,"Est. de Fact.";#N/A,#N/A,TRUE,"Capitulo 19";#N/A,#N/A,TRUE,"Proyecto P855"}</definedName>
    <definedName name="loiu_1" hidden="1">{#N/A,#N/A,TRUE,"Est. de Fact.";#N/A,#N/A,TRUE,"Capitulo 19";#N/A,#N/A,TRUE,"Proyecto P855"}</definedName>
    <definedName name="LOP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lot1_1" localSheetId="15" hidden="1">{#N/A,#N/A,FALSE,"Total_OC015";#N/A,#N/A,FALSE,"ADMIN";#N/A,#N/A,FALSE,"PROCES";#N/A,#N/A,FALSE,"mecan";#N/A,#N/A,FALSE,"civil";#N/A,#N/A,FALSE,"CAÑER";#N/A,#N/A,FALSE,"ELEC";#N/A,#N/A,FALSE,"INSTR"}</definedName>
    <definedName name="lot1_1" localSheetId="25" hidden="1">{#N/A,#N/A,FALSE,"Total_OC015";#N/A,#N/A,FALSE,"ADMIN";#N/A,#N/A,FALSE,"PROCES";#N/A,#N/A,FALSE,"mecan";#N/A,#N/A,FALSE,"civil";#N/A,#N/A,FALSE,"CAÑER";#N/A,#N/A,FALSE,"ELEC";#N/A,#N/A,FALSE,"INSTR"}</definedName>
    <definedName name="lot1_1" localSheetId="24" hidden="1">{#N/A,#N/A,FALSE,"Total_OC015";#N/A,#N/A,FALSE,"ADMIN";#N/A,#N/A,FALSE,"PROCES";#N/A,#N/A,FALSE,"mecan";#N/A,#N/A,FALSE,"civil";#N/A,#N/A,FALSE,"CAÑER";#N/A,#N/A,FALSE,"ELEC";#N/A,#N/A,FALSE,"INSTR"}</definedName>
    <definedName name="lot1_1" localSheetId="26" hidden="1">{#N/A,#N/A,FALSE,"Total_OC015";#N/A,#N/A,FALSE,"ADMIN";#N/A,#N/A,FALSE,"PROCES";#N/A,#N/A,FALSE,"mecan";#N/A,#N/A,FALSE,"civil";#N/A,#N/A,FALSE,"CAÑER";#N/A,#N/A,FALSE,"ELEC";#N/A,#N/A,FALSE,"INSTR"}</definedName>
    <definedName name="lot1_1" localSheetId="1" hidden="1">{#N/A,#N/A,FALSE,"Total_OC015";#N/A,#N/A,FALSE,"ADMIN";#N/A,#N/A,FALSE,"PROCES";#N/A,#N/A,FALSE,"mecan";#N/A,#N/A,FALSE,"civil";#N/A,#N/A,FALSE,"CAÑER";#N/A,#N/A,FALSE,"ELEC";#N/A,#N/A,FALSE,"INSTR"}</definedName>
    <definedName name="lot1_1" localSheetId="4" hidden="1">{#N/A,#N/A,FALSE,"Total_OC015";#N/A,#N/A,FALSE,"ADMIN";#N/A,#N/A,FALSE,"PROCES";#N/A,#N/A,FALSE,"mecan";#N/A,#N/A,FALSE,"civil";#N/A,#N/A,FALSE,"CAÑER";#N/A,#N/A,FALSE,"ELEC";#N/A,#N/A,FALSE,"INSTR"}</definedName>
    <definedName name="lot1_1" localSheetId="2" hidden="1">{#N/A,#N/A,FALSE,"Total_OC015";#N/A,#N/A,FALSE,"ADMIN";#N/A,#N/A,FALSE,"PROCES";#N/A,#N/A,FALSE,"mecan";#N/A,#N/A,FALSE,"civil";#N/A,#N/A,FALSE,"CAÑER";#N/A,#N/A,FALSE,"ELEC";#N/A,#N/A,FALSE,"INSTR"}</definedName>
    <definedName name="lot1_1" localSheetId="0" hidden="1">{#N/A,#N/A,FALSE,"Total_OC015";#N/A,#N/A,FALSE,"ADMIN";#N/A,#N/A,FALSE,"PROCES";#N/A,#N/A,FALSE,"mecan";#N/A,#N/A,FALSE,"civil";#N/A,#N/A,FALSE,"CAÑER";#N/A,#N/A,FALSE,"ELEC";#N/A,#N/A,FALSE,"INSTR"}</definedName>
    <definedName name="lot1_1" localSheetId="6" hidden="1">{#N/A,#N/A,FALSE,"Total_OC015";#N/A,#N/A,FALSE,"ADMIN";#N/A,#N/A,FALSE,"PROCES";#N/A,#N/A,FALSE,"mecan";#N/A,#N/A,FALSE,"civil";#N/A,#N/A,FALSE,"CAÑER";#N/A,#N/A,FALSE,"ELEC";#N/A,#N/A,FALSE,"INSTR"}</definedName>
    <definedName name="lot1_1" localSheetId="16" hidden="1">{#N/A,#N/A,FALSE,"Total_OC015";#N/A,#N/A,FALSE,"ADMIN";#N/A,#N/A,FALSE,"PROCES";#N/A,#N/A,FALSE,"mecan";#N/A,#N/A,FALSE,"civil";#N/A,#N/A,FALSE,"CAÑER";#N/A,#N/A,FALSE,"ELEC";#N/A,#N/A,FALSE,"INSTR"}</definedName>
    <definedName name="lot1_1" hidden="1">{#N/A,#N/A,FALSE,"Total_OC015";#N/A,#N/A,FALSE,"ADMIN";#N/A,#N/A,FALSE,"PROCES";#N/A,#N/A,FALSE,"mecan";#N/A,#N/A,FALSE,"civil";#N/A,#N/A,FALSE,"CAÑER";#N/A,#N/A,FALSE,"ELEC";#N/A,#N/A,FALSE,"INSTR"}</definedName>
    <definedName name="lots" localSheetId="15" hidden="1">{#N/A,#N/A,FALSE,"Total_OC015";#N/A,#N/A,FALSE,"ADMIN";#N/A,#N/A,FALSE,"PROCES";#N/A,#N/A,FALSE,"mecan";#N/A,#N/A,FALSE,"civil";#N/A,#N/A,FALSE,"CAÑER";#N/A,#N/A,FALSE,"ELEC";#N/A,#N/A,FALSE,"INSTR"}</definedName>
    <definedName name="lots" localSheetId="25" hidden="1">{#N/A,#N/A,FALSE,"Total_OC015";#N/A,#N/A,FALSE,"ADMIN";#N/A,#N/A,FALSE,"PROCES";#N/A,#N/A,FALSE,"mecan";#N/A,#N/A,FALSE,"civil";#N/A,#N/A,FALSE,"CAÑER";#N/A,#N/A,FALSE,"ELEC";#N/A,#N/A,FALSE,"INSTR"}</definedName>
    <definedName name="lots" localSheetId="24" hidden="1">{#N/A,#N/A,FALSE,"Total_OC015";#N/A,#N/A,FALSE,"ADMIN";#N/A,#N/A,FALSE,"PROCES";#N/A,#N/A,FALSE,"mecan";#N/A,#N/A,FALSE,"civil";#N/A,#N/A,FALSE,"CAÑER";#N/A,#N/A,FALSE,"ELEC";#N/A,#N/A,FALSE,"INSTR"}</definedName>
    <definedName name="lots" localSheetId="26" hidden="1">{#N/A,#N/A,FALSE,"Total_OC015";#N/A,#N/A,FALSE,"ADMIN";#N/A,#N/A,FALSE,"PROCES";#N/A,#N/A,FALSE,"mecan";#N/A,#N/A,FALSE,"civil";#N/A,#N/A,FALSE,"CAÑER";#N/A,#N/A,FALSE,"ELEC";#N/A,#N/A,FALSE,"INSTR"}</definedName>
    <definedName name="lots" localSheetId="1" hidden="1">{#N/A,#N/A,FALSE,"Total_OC015";#N/A,#N/A,FALSE,"ADMIN";#N/A,#N/A,FALSE,"PROCES";#N/A,#N/A,FALSE,"mecan";#N/A,#N/A,FALSE,"civil";#N/A,#N/A,FALSE,"CAÑER";#N/A,#N/A,FALSE,"ELEC";#N/A,#N/A,FALSE,"INSTR"}</definedName>
    <definedName name="lots" localSheetId="4" hidden="1">{#N/A,#N/A,FALSE,"Total_OC015";#N/A,#N/A,FALSE,"ADMIN";#N/A,#N/A,FALSE,"PROCES";#N/A,#N/A,FALSE,"mecan";#N/A,#N/A,FALSE,"civil";#N/A,#N/A,FALSE,"CAÑER";#N/A,#N/A,FALSE,"ELEC";#N/A,#N/A,FALSE,"INSTR"}</definedName>
    <definedName name="lots" localSheetId="2" hidden="1">{#N/A,#N/A,FALSE,"Total_OC015";#N/A,#N/A,FALSE,"ADMIN";#N/A,#N/A,FALSE,"PROCES";#N/A,#N/A,FALSE,"mecan";#N/A,#N/A,FALSE,"civil";#N/A,#N/A,FALSE,"CAÑER";#N/A,#N/A,FALSE,"ELEC";#N/A,#N/A,FALSE,"INSTR"}</definedName>
    <definedName name="lots" localSheetId="0" hidden="1">{#N/A,#N/A,FALSE,"Total_OC015";#N/A,#N/A,FALSE,"ADMIN";#N/A,#N/A,FALSE,"PROCES";#N/A,#N/A,FALSE,"mecan";#N/A,#N/A,FALSE,"civil";#N/A,#N/A,FALSE,"CAÑER";#N/A,#N/A,FALSE,"ELEC";#N/A,#N/A,FALSE,"INSTR"}</definedName>
    <definedName name="lots" localSheetId="6" hidden="1">{#N/A,#N/A,FALSE,"Total_OC015";#N/A,#N/A,FALSE,"ADMIN";#N/A,#N/A,FALSE,"PROCES";#N/A,#N/A,FALSE,"mecan";#N/A,#N/A,FALSE,"civil";#N/A,#N/A,FALSE,"CAÑER";#N/A,#N/A,FALSE,"ELEC";#N/A,#N/A,FALSE,"INSTR"}</definedName>
    <definedName name="lots" localSheetId="16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localSheetId="15" hidden="1">{#N/A,#N/A,FALSE,"Total_OC015";#N/A,#N/A,FALSE,"ADMIN";#N/A,#N/A,FALSE,"PROCES";#N/A,#N/A,FALSE,"mecan";#N/A,#N/A,FALSE,"civil";#N/A,#N/A,FALSE,"CAÑER";#N/A,#N/A,FALSE,"ELEC";#N/A,#N/A,FALSE,"INSTR"}</definedName>
    <definedName name="lots_1" localSheetId="25" hidden="1">{#N/A,#N/A,FALSE,"Total_OC015";#N/A,#N/A,FALSE,"ADMIN";#N/A,#N/A,FALSE,"PROCES";#N/A,#N/A,FALSE,"mecan";#N/A,#N/A,FALSE,"civil";#N/A,#N/A,FALSE,"CAÑER";#N/A,#N/A,FALSE,"ELEC";#N/A,#N/A,FALSE,"INSTR"}</definedName>
    <definedName name="lots_1" localSheetId="24" hidden="1">{#N/A,#N/A,FALSE,"Total_OC015";#N/A,#N/A,FALSE,"ADMIN";#N/A,#N/A,FALSE,"PROCES";#N/A,#N/A,FALSE,"mecan";#N/A,#N/A,FALSE,"civil";#N/A,#N/A,FALSE,"CAÑER";#N/A,#N/A,FALSE,"ELEC";#N/A,#N/A,FALSE,"INSTR"}</definedName>
    <definedName name="lots_1" localSheetId="26" hidden="1">{#N/A,#N/A,FALSE,"Total_OC015";#N/A,#N/A,FALSE,"ADMIN";#N/A,#N/A,FALSE,"PROCES";#N/A,#N/A,FALSE,"mecan";#N/A,#N/A,FALSE,"civil";#N/A,#N/A,FALSE,"CAÑER";#N/A,#N/A,FALSE,"ELEC";#N/A,#N/A,FALSE,"INSTR"}</definedName>
    <definedName name="lots_1" localSheetId="1" hidden="1">{#N/A,#N/A,FALSE,"Total_OC015";#N/A,#N/A,FALSE,"ADMIN";#N/A,#N/A,FALSE,"PROCES";#N/A,#N/A,FALSE,"mecan";#N/A,#N/A,FALSE,"civil";#N/A,#N/A,FALSE,"CAÑER";#N/A,#N/A,FALSE,"ELEC";#N/A,#N/A,FALSE,"INSTR"}</definedName>
    <definedName name="lots_1" localSheetId="4" hidden="1">{#N/A,#N/A,FALSE,"Total_OC015";#N/A,#N/A,FALSE,"ADMIN";#N/A,#N/A,FALSE,"PROCES";#N/A,#N/A,FALSE,"mecan";#N/A,#N/A,FALSE,"civil";#N/A,#N/A,FALSE,"CAÑER";#N/A,#N/A,FALSE,"ELEC";#N/A,#N/A,FALSE,"INSTR"}</definedName>
    <definedName name="lots_1" localSheetId="2" hidden="1">{#N/A,#N/A,FALSE,"Total_OC015";#N/A,#N/A,FALSE,"ADMIN";#N/A,#N/A,FALSE,"PROCES";#N/A,#N/A,FALSE,"mecan";#N/A,#N/A,FALSE,"civil";#N/A,#N/A,FALSE,"CAÑER";#N/A,#N/A,FALSE,"ELEC";#N/A,#N/A,FALSE,"INSTR"}</definedName>
    <definedName name="lots_1" localSheetId="0" hidden="1">{#N/A,#N/A,FALSE,"Total_OC015";#N/A,#N/A,FALSE,"ADMIN";#N/A,#N/A,FALSE,"PROCES";#N/A,#N/A,FALSE,"mecan";#N/A,#N/A,FALSE,"civil";#N/A,#N/A,FALSE,"CAÑER";#N/A,#N/A,FALSE,"ELEC";#N/A,#N/A,FALSE,"INSTR"}</definedName>
    <definedName name="lots_1" localSheetId="6" hidden="1">{#N/A,#N/A,FALSE,"Total_OC015";#N/A,#N/A,FALSE,"ADMIN";#N/A,#N/A,FALSE,"PROCES";#N/A,#N/A,FALSE,"mecan";#N/A,#N/A,FALSE,"civil";#N/A,#N/A,FALSE,"CAÑER";#N/A,#N/A,FALSE,"ELEC";#N/A,#N/A,FALSE,"INSTR"}</definedName>
    <definedName name="lots_1" localSheetId="16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localSheetId="15" hidden="1">{#N/A,#N/A,FALSE,"Total_OC015";#N/A,#N/A,FALSE,"ADMIN";#N/A,#N/A,FALSE,"PROCES";#N/A,#N/A,FALSE,"mecan";#N/A,#N/A,FALSE,"civil";#N/A,#N/A,FALSE,"CAÑER";#N/A,#N/A,FALSE,"ELEC";#N/A,#N/A,FALSE,"INSTR"}</definedName>
    <definedName name="lots_2" localSheetId="25" hidden="1">{#N/A,#N/A,FALSE,"Total_OC015";#N/A,#N/A,FALSE,"ADMIN";#N/A,#N/A,FALSE,"PROCES";#N/A,#N/A,FALSE,"mecan";#N/A,#N/A,FALSE,"civil";#N/A,#N/A,FALSE,"CAÑER";#N/A,#N/A,FALSE,"ELEC";#N/A,#N/A,FALSE,"INSTR"}</definedName>
    <definedName name="lots_2" localSheetId="24" hidden="1">{#N/A,#N/A,FALSE,"Total_OC015";#N/A,#N/A,FALSE,"ADMIN";#N/A,#N/A,FALSE,"PROCES";#N/A,#N/A,FALSE,"mecan";#N/A,#N/A,FALSE,"civil";#N/A,#N/A,FALSE,"CAÑER";#N/A,#N/A,FALSE,"ELEC";#N/A,#N/A,FALSE,"INSTR"}</definedName>
    <definedName name="lots_2" localSheetId="26" hidden="1">{#N/A,#N/A,FALSE,"Total_OC015";#N/A,#N/A,FALSE,"ADMIN";#N/A,#N/A,FALSE,"PROCES";#N/A,#N/A,FALSE,"mecan";#N/A,#N/A,FALSE,"civil";#N/A,#N/A,FALSE,"CAÑER";#N/A,#N/A,FALSE,"ELEC";#N/A,#N/A,FALSE,"INSTR"}</definedName>
    <definedName name="lots_2" localSheetId="1" hidden="1">{#N/A,#N/A,FALSE,"Total_OC015";#N/A,#N/A,FALSE,"ADMIN";#N/A,#N/A,FALSE,"PROCES";#N/A,#N/A,FALSE,"mecan";#N/A,#N/A,FALSE,"civil";#N/A,#N/A,FALSE,"CAÑER";#N/A,#N/A,FALSE,"ELEC";#N/A,#N/A,FALSE,"INSTR"}</definedName>
    <definedName name="lots_2" localSheetId="4" hidden="1">{#N/A,#N/A,FALSE,"Total_OC015";#N/A,#N/A,FALSE,"ADMIN";#N/A,#N/A,FALSE,"PROCES";#N/A,#N/A,FALSE,"mecan";#N/A,#N/A,FALSE,"civil";#N/A,#N/A,FALSE,"CAÑER";#N/A,#N/A,FALSE,"ELEC";#N/A,#N/A,FALSE,"INSTR"}</definedName>
    <definedName name="lots_2" localSheetId="2" hidden="1">{#N/A,#N/A,FALSE,"Total_OC015";#N/A,#N/A,FALSE,"ADMIN";#N/A,#N/A,FALSE,"PROCES";#N/A,#N/A,FALSE,"mecan";#N/A,#N/A,FALSE,"civil";#N/A,#N/A,FALSE,"CAÑER";#N/A,#N/A,FALSE,"ELEC";#N/A,#N/A,FALSE,"INSTR"}</definedName>
    <definedName name="lots_2" localSheetId="0" hidden="1">{#N/A,#N/A,FALSE,"Total_OC015";#N/A,#N/A,FALSE,"ADMIN";#N/A,#N/A,FALSE,"PROCES";#N/A,#N/A,FALSE,"mecan";#N/A,#N/A,FALSE,"civil";#N/A,#N/A,FALSE,"CAÑER";#N/A,#N/A,FALSE,"ELEC";#N/A,#N/A,FALSE,"INSTR"}</definedName>
    <definedName name="lots_2" localSheetId="6" hidden="1">{#N/A,#N/A,FALSE,"Total_OC015";#N/A,#N/A,FALSE,"ADMIN";#N/A,#N/A,FALSE,"PROCES";#N/A,#N/A,FALSE,"mecan";#N/A,#N/A,FALSE,"civil";#N/A,#N/A,FALSE,"CAÑER";#N/A,#N/A,FALSE,"ELEC";#N/A,#N/A,FALSE,"INSTR"}</definedName>
    <definedName name="lots_2" localSheetId="16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ts_3" localSheetId="15" hidden="1">{#N/A,#N/A,FALSE,"Total_OC015";#N/A,#N/A,FALSE,"ADMIN";#N/A,#N/A,FALSE,"PROCES";#N/A,#N/A,FALSE,"mecan";#N/A,#N/A,FALSE,"civil";#N/A,#N/A,FALSE,"CAÑER";#N/A,#N/A,FALSE,"ELEC";#N/A,#N/A,FALSE,"INSTR"}</definedName>
    <definedName name="lots_3" localSheetId="25" hidden="1">{#N/A,#N/A,FALSE,"Total_OC015";#N/A,#N/A,FALSE,"ADMIN";#N/A,#N/A,FALSE,"PROCES";#N/A,#N/A,FALSE,"mecan";#N/A,#N/A,FALSE,"civil";#N/A,#N/A,FALSE,"CAÑER";#N/A,#N/A,FALSE,"ELEC";#N/A,#N/A,FALSE,"INSTR"}</definedName>
    <definedName name="lots_3" localSheetId="24" hidden="1">{#N/A,#N/A,FALSE,"Total_OC015";#N/A,#N/A,FALSE,"ADMIN";#N/A,#N/A,FALSE,"PROCES";#N/A,#N/A,FALSE,"mecan";#N/A,#N/A,FALSE,"civil";#N/A,#N/A,FALSE,"CAÑER";#N/A,#N/A,FALSE,"ELEC";#N/A,#N/A,FALSE,"INSTR"}</definedName>
    <definedName name="lots_3" localSheetId="26" hidden="1">{#N/A,#N/A,FALSE,"Total_OC015";#N/A,#N/A,FALSE,"ADMIN";#N/A,#N/A,FALSE,"PROCES";#N/A,#N/A,FALSE,"mecan";#N/A,#N/A,FALSE,"civil";#N/A,#N/A,FALSE,"CAÑER";#N/A,#N/A,FALSE,"ELEC";#N/A,#N/A,FALSE,"INSTR"}</definedName>
    <definedName name="lots_3" localSheetId="1" hidden="1">{#N/A,#N/A,FALSE,"Total_OC015";#N/A,#N/A,FALSE,"ADMIN";#N/A,#N/A,FALSE,"PROCES";#N/A,#N/A,FALSE,"mecan";#N/A,#N/A,FALSE,"civil";#N/A,#N/A,FALSE,"CAÑER";#N/A,#N/A,FALSE,"ELEC";#N/A,#N/A,FALSE,"INSTR"}</definedName>
    <definedName name="lots_3" localSheetId="4" hidden="1">{#N/A,#N/A,FALSE,"Total_OC015";#N/A,#N/A,FALSE,"ADMIN";#N/A,#N/A,FALSE,"PROCES";#N/A,#N/A,FALSE,"mecan";#N/A,#N/A,FALSE,"civil";#N/A,#N/A,FALSE,"CAÑER";#N/A,#N/A,FALSE,"ELEC";#N/A,#N/A,FALSE,"INSTR"}</definedName>
    <definedName name="lots_3" localSheetId="2" hidden="1">{#N/A,#N/A,FALSE,"Total_OC015";#N/A,#N/A,FALSE,"ADMIN";#N/A,#N/A,FALSE,"PROCES";#N/A,#N/A,FALSE,"mecan";#N/A,#N/A,FALSE,"civil";#N/A,#N/A,FALSE,"CAÑER";#N/A,#N/A,FALSE,"ELEC";#N/A,#N/A,FALSE,"INSTR"}</definedName>
    <definedName name="lots_3" localSheetId="0" hidden="1">{#N/A,#N/A,FALSE,"Total_OC015";#N/A,#N/A,FALSE,"ADMIN";#N/A,#N/A,FALSE,"PROCES";#N/A,#N/A,FALSE,"mecan";#N/A,#N/A,FALSE,"civil";#N/A,#N/A,FALSE,"CAÑER";#N/A,#N/A,FALSE,"ELEC";#N/A,#N/A,FALSE,"INSTR"}</definedName>
    <definedName name="lots_3" localSheetId="6" hidden="1">{#N/A,#N/A,FALSE,"Total_OC015";#N/A,#N/A,FALSE,"ADMIN";#N/A,#N/A,FALSE,"PROCES";#N/A,#N/A,FALSE,"mecan";#N/A,#N/A,FALSE,"civil";#N/A,#N/A,FALSE,"CAÑER";#N/A,#N/A,FALSE,"ELEC";#N/A,#N/A,FALSE,"INSTR"}</definedName>
    <definedName name="lots_3" localSheetId="16" hidden="1">{#N/A,#N/A,FALSE,"Total_OC015";#N/A,#N/A,FALSE,"ADMIN";#N/A,#N/A,FALSE,"PROCES";#N/A,#N/A,FALSE,"mecan";#N/A,#N/A,FALSE,"civil";#N/A,#N/A,FALSE,"CAÑER";#N/A,#N/A,FALSE,"ELEC";#N/A,#N/A,FALSE,"INSTR"}</definedName>
    <definedName name="lots_3" hidden="1">{#N/A,#N/A,FALSE,"Total_OC015";#N/A,#N/A,FALSE,"ADMIN";#N/A,#N/A,FALSE,"PROCES";#N/A,#N/A,FALSE,"mecan";#N/A,#N/A,FALSE,"civil";#N/A,#N/A,FALSE,"CAÑER";#N/A,#N/A,FALSE,"ELEC";#N/A,#N/A,FALSE,"INSTR"}</definedName>
    <definedName name="lots_4" localSheetId="15" hidden="1">{#N/A,#N/A,FALSE,"Total_OC015";#N/A,#N/A,FALSE,"ADMIN";#N/A,#N/A,FALSE,"PROCES";#N/A,#N/A,FALSE,"mecan";#N/A,#N/A,FALSE,"civil";#N/A,#N/A,FALSE,"CAÑER";#N/A,#N/A,FALSE,"ELEC";#N/A,#N/A,FALSE,"INSTR"}</definedName>
    <definedName name="lots_4" localSheetId="25" hidden="1">{#N/A,#N/A,FALSE,"Total_OC015";#N/A,#N/A,FALSE,"ADMIN";#N/A,#N/A,FALSE,"PROCES";#N/A,#N/A,FALSE,"mecan";#N/A,#N/A,FALSE,"civil";#N/A,#N/A,FALSE,"CAÑER";#N/A,#N/A,FALSE,"ELEC";#N/A,#N/A,FALSE,"INSTR"}</definedName>
    <definedName name="lots_4" localSheetId="24" hidden="1">{#N/A,#N/A,FALSE,"Total_OC015";#N/A,#N/A,FALSE,"ADMIN";#N/A,#N/A,FALSE,"PROCES";#N/A,#N/A,FALSE,"mecan";#N/A,#N/A,FALSE,"civil";#N/A,#N/A,FALSE,"CAÑER";#N/A,#N/A,FALSE,"ELEC";#N/A,#N/A,FALSE,"INSTR"}</definedName>
    <definedName name="lots_4" localSheetId="26" hidden="1">{#N/A,#N/A,FALSE,"Total_OC015";#N/A,#N/A,FALSE,"ADMIN";#N/A,#N/A,FALSE,"PROCES";#N/A,#N/A,FALSE,"mecan";#N/A,#N/A,FALSE,"civil";#N/A,#N/A,FALSE,"CAÑER";#N/A,#N/A,FALSE,"ELEC";#N/A,#N/A,FALSE,"INSTR"}</definedName>
    <definedName name="lots_4" localSheetId="1" hidden="1">{#N/A,#N/A,FALSE,"Total_OC015";#N/A,#N/A,FALSE,"ADMIN";#N/A,#N/A,FALSE,"PROCES";#N/A,#N/A,FALSE,"mecan";#N/A,#N/A,FALSE,"civil";#N/A,#N/A,FALSE,"CAÑER";#N/A,#N/A,FALSE,"ELEC";#N/A,#N/A,FALSE,"INSTR"}</definedName>
    <definedName name="lots_4" localSheetId="4" hidden="1">{#N/A,#N/A,FALSE,"Total_OC015";#N/A,#N/A,FALSE,"ADMIN";#N/A,#N/A,FALSE,"PROCES";#N/A,#N/A,FALSE,"mecan";#N/A,#N/A,FALSE,"civil";#N/A,#N/A,FALSE,"CAÑER";#N/A,#N/A,FALSE,"ELEC";#N/A,#N/A,FALSE,"INSTR"}</definedName>
    <definedName name="lots_4" localSheetId="2" hidden="1">{#N/A,#N/A,FALSE,"Total_OC015";#N/A,#N/A,FALSE,"ADMIN";#N/A,#N/A,FALSE,"PROCES";#N/A,#N/A,FALSE,"mecan";#N/A,#N/A,FALSE,"civil";#N/A,#N/A,FALSE,"CAÑER";#N/A,#N/A,FALSE,"ELEC";#N/A,#N/A,FALSE,"INSTR"}</definedName>
    <definedName name="lots_4" localSheetId="0" hidden="1">{#N/A,#N/A,FALSE,"Total_OC015";#N/A,#N/A,FALSE,"ADMIN";#N/A,#N/A,FALSE,"PROCES";#N/A,#N/A,FALSE,"mecan";#N/A,#N/A,FALSE,"civil";#N/A,#N/A,FALSE,"CAÑER";#N/A,#N/A,FALSE,"ELEC";#N/A,#N/A,FALSE,"INSTR"}</definedName>
    <definedName name="lots_4" localSheetId="6" hidden="1">{#N/A,#N/A,FALSE,"Total_OC015";#N/A,#N/A,FALSE,"ADMIN";#N/A,#N/A,FALSE,"PROCES";#N/A,#N/A,FALSE,"mecan";#N/A,#N/A,FALSE,"civil";#N/A,#N/A,FALSE,"CAÑER";#N/A,#N/A,FALSE,"ELEC";#N/A,#N/A,FALSE,"INSTR"}</definedName>
    <definedName name="lots_4" localSheetId="16" hidden="1">{#N/A,#N/A,FALSE,"Total_OC015";#N/A,#N/A,FALSE,"ADMIN";#N/A,#N/A,FALSE,"PROCES";#N/A,#N/A,FALSE,"mecan";#N/A,#N/A,FALSE,"civil";#N/A,#N/A,FALSE,"CAÑER";#N/A,#N/A,FALSE,"ELEC";#N/A,#N/A,FALSE,"INSTR"}</definedName>
    <definedName name="lots_4" hidden="1">{#N/A,#N/A,FALSE,"Total_OC015";#N/A,#N/A,FALSE,"ADMIN";#N/A,#N/A,FALSE,"PROCES";#N/A,#N/A,FALSE,"mecan";#N/A,#N/A,FALSE,"civil";#N/A,#N/A,FALSE,"CAÑER";#N/A,#N/A,FALSE,"ELEC";#N/A,#N/A,FALSE,"INSTR"}</definedName>
    <definedName name="lots_5" localSheetId="15" hidden="1">{#N/A,#N/A,FALSE,"Total_OC015";#N/A,#N/A,FALSE,"ADMIN";#N/A,#N/A,FALSE,"PROCES";#N/A,#N/A,FALSE,"mecan";#N/A,#N/A,FALSE,"civil";#N/A,#N/A,FALSE,"CAÑER";#N/A,#N/A,FALSE,"ELEC";#N/A,#N/A,FALSE,"INSTR"}</definedName>
    <definedName name="lots_5" localSheetId="25" hidden="1">{#N/A,#N/A,FALSE,"Total_OC015";#N/A,#N/A,FALSE,"ADMIN";#N/A,#N/A,FALSE,"PROCES";#N/A,#N/A,FALSE,"mecan";#N/A,#N/A,FALSE,"civil";#N/A,#N/A,FALSE,"CAÑER";#N/A,#N/A,FALSE,"ELEC";#N/A,#N/A,FALSE,"INSTR"}</definedName>
    <definedName name="lots_5" localSheetId="24" hidden="1">{#N/A,#N/A,FALSE,"Total_OC015";#N/A,#N/A,FALSE,"ADMIN";#N/A,#N/A,FALSE,"PROCES";#N/A,#N/A,FALSE,"mecan";#N/A,#N/A,FALSE,"civil";#N/A,#N/A,FALSE,"CAÑER";#N/A,#N/A,FALSE,"ELEC";#N/A,#N/A,FALSE,"INSTR"}</definedName>
    <definedName name="lots_5" localSheetId="26" hidden="1">{#N/A,#N/A,FALSE,"Total_OC015";#N/A,#N/A,FALSE,"ADMIN";#N/A,#N/A,FALSE,"PROCES";#N/A,#N/A,FALSE,"mecan";#N/A,#N/A,FALSE,"civil";#N/A,#N/A,FALSE,"CAÑER";#N/A,#N/A,FALSE,"ELEC";#N/A,#N/A,FALSE,"INSTR"}</definedName>
    <definedName name="lots_5" localSheetId="1" hidden="1">{#N/A,#N/A,FALSE,"Total_OC015";#N/A,#N/A,FALSE,"ADMIN";#N/A,#N/A,FALSE,"PROCES";#N/A,#N/A,FALSE,"mecan";#N/A,#N/A,FALSE,"civil";#N/A,#N/A,FALSE,"CAÑER";#N/A,#N/A,FALSE,"ELEC";#N/A,#N/A,FALSE,"INSTR"}</definedName>
    <definedName name="lots_5" localSheetId="4" hidden="1">{#N/A,#N/A,FALSE,"Total_OC015";#N/A,#N/A,FALSE,"ADMIN";#N/A,#N/A,FALSE,"PROCES";#N/A,#N/A,FALSE,"mecan";#N/A,#N/A,FALSE,"civil";#N/A,#N/A,FALSE,"CAÑER";#N/A,#N/A,FALSE,"ELEC";#N/A,#N/A,FALSE,"INSTR"}</definedName>
    <definedName name="lots_5" localSheetId="2" hidden="1">{#N/A,#N/A,FALSE,"Total_OC015";#N/A,#N/A,FALSE,"ADMIN";#N/A,#N/A,FALSE,"PROCES";#N/A,#N/A,FALSE,"mecan";#N/A,#N/A,FALSE,"civil";#N/A,#N/A,FALSE,"CAÑER";#N/A,#N/A,FALSE,"ELEC";#N/A,#N/A,FALSE,"INSTR"}</definedName>
    <definedName name="lots_5" localSheetId="0" hidden="1">{#N/A,#N/A,FALSE,"Total_OC015";#N/A,#N/A,FALSE,"ADMIN";#N/A,#N/A,FALSE,"PROCES";#N/A,#N/A,FALSE,"mecan";#N/A,#N/A,FALSE,"civil";#N/A,#N/A,FALSE,"CAÑER";#N/A,#N/A,FALSE,"ELEC";#N/A,#N/A,FALSE,"INSTR"}</definedName>
    <definedName name="lots_5" localSheetId="6" hidden="1">{#N/A,#N/A,FALSE,"Total_OC015";#N/A,#N/A,FALSE,"ADMIN";#N/A,#N/A,FALSE,"PROCES";#N/A,#N/A,FALSE,"mecan";#N/A,#N/A,FALSE,"civil";#N/A,#N/A,FALSE,"CAÑER";#N/A,#N/A,FALSE,"ELEC";#N/A,#N/A,FALSE,"INSTR"}</definedName>
    <definedName name="lots_5" localSheetId="16" hidden="1">{#N/A,#N/A,FALSE,"Total_OC015";#N/A,#N/A,FALSE,"ADMIN";#N/A,#N/A,FALSE,"PROCES";#N/A,#N/A,FALSE,"mecan";#N/A,#N/A,FALSE,"civil";#N/A,#N/A,FALSE,"CAÑER";#N/A,#N/A,FALSE,"ELEC";#N/A,#N/A,FALSE,"INSTR"}</definedName>
    <definedName name="lots_5" hidden="1">{#N/A,#N/A,FALSE,"Total_OC015";#N/A,#N/A,FALSE,"ADMIN";#N/A,#N/A,FALSE,"PROCES";#N/A,#N/A,FALSE,"mecan";#N/A,#N/A,FALSE,"civil";#N/A,#N/A,FALSE,"CAÑER";#N/A,#N/A,FALSE,"ELEC";#N/A,#N/A,FALSE,"INSTR"}</definedName>
    <definedName name="lou" localSheetId="15" hidden="1">{#N/A,#N/A,FALSE,"Costos_Elem_Hid";#N/A,#N/A,FALSE,"Costos_Elem_Hid";#N/A,#N/A,FALSE,"Costos_Elem_Hid"}</definedName>
    <definedName name="lou" localSheetId="25" hidden="1">{#N/A,#N/A,FALSE,"Costos_Elem_Hid";#N/A,#N/A,FALSE,"Costos_Elem_Hid";#N/A,#N/A,FALSE,"Costos_Elem_Hid"}</definedName>
    <definedName name="lou" localSheetId="24" hidden="1">{#N/A,#N/A,FALSE,"Costos_Elem_Hid";#N/A,#N/A,FALSE,"Costos_Elem_Hid";#N/A,#N/A,FALSE,"Costos_Elem_Hid"}</definedName>
    <definedName name="lou" localSheetId="26" hidden="1">{#N/A,#N/A,FALSE,"Costos_Elem_Hid";#N/A,#N/A,FALSE,"Costos_Elem_Hid";#N/A,#N/A,FALSE,"Costos_Elem_Hid"}</definedName>
    <definedName name="lou" localSheetId="1" hidden="1">{#N/A,#N/A,FALSE,"Costos_Elem_Hid";#N/A,#N/A,FALSE,"Costos_Elem_Hid";#N/A,#N/A,FALSE,"Costos_Elem_Hid"}</definedName>
    <definedName name="lou" localSheetId="4" hidden="1">{#N/A,#N/A,FALSE,"Costos_Elem_Hid";#N/A,#N/A,FALSE,"Costos_Elem_Hid";#N/A,#N/A,FALSE,"Costos_Elem_Hid"}</definedName>
    <definedName name="lou" localSheetId="2" hidden="1">{#N/A,#N/A,FALSE,"Costos_Elem_Hid";#N/A,#N/A,FALSE,"Costos_Elem_Hid";#N/A,#N/A,FALSE,"Costos_Elem_Hid"}</definedName>
    <definedName name="lou" localSheetId="0" hidden="1">{#N/A,#N/A,FALSE,"Costos_Elem_Hid";#N/A,#N/A,FALSE,"Costos_Elem_Hid";#N/A,#N/A,FALSE,"Costos_Elem_Hid"}</definedName>
    <definedName name="lou" localSheetId="6" hidden="1">{#N/A,#N/A,FALSE,"Costos_Elem_Hid";#N/A,#N/A,FALSE,"Costos_Elem_Hid";#N/A,#N/A,FALSE,"Costos_Elem_Hid"}</definedName>
    <definedName name="lou" localSheetId="16" hidden="1">{#N/A,#N/A,FALSE,"Costos_Elem_Hid";#N/A,#N/A,FALSE,"Costos_Elem_Hid";#N/A,#N/A,FALSE,"Costos_Elem_Hid"}</definedName>
    <definedName name="lou" hidden="1">{#N/A,#N/A,FALSE,"Costos_Elem_Hid";#N/A,#N/A,FALSE,"Costos_Elem_Hid";#N/A,#N/A,FALSE,"Costos_Elem_Hid"}</definedName>
    <definedName name="lp" localSheetId="1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4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6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4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6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6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q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dfg" hidden="1">{#N/A,#N/A,FALSE,"US$";#N/A,#N/A,FALSE,"SUMMARY";#N/A,#N/A,FALSE,"DET.SUMM";#N/A,#N/A,FALSE,"BACK-UP";#N/A,#N/A,FALSE,"INDIRECTS";#N/A,#N/A,FALSE,"PARAMETERS";#N/A,#N/A,FALSE,"RATES"}</definedName>
    <definedName name="lss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Y" hidden="1">{#N/A,#N/A,FALSE,"Pres_Ref"}</definedName>
    <definedName name="luis" localSheetId="15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uis" localSheetId="25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uis" localSheetId="24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uis" localSheetId="26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uis" localSheetId="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uis" localSheetId="4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uis" localSheetId="2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uis" localSheetId="6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uis" localSheetId="16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uis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una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w" hidden="1">{#N/A,#N/A,FALSE,"US$";#N/A,#N/A,FALSE,"SUMMARY";#N/A,#N/A,FALSE,"DET.SUMM";#N/A,#N/A,FALSE,"BACK-UP";#N/A,#N/A,FALSE,"INDIRECTS";#N/A,#N/A,FALSE,"PARAMETERS";#N/A,#N/A,FALSE,"RATES"}</definedName>
    <definedName name="lxp" hidden="1">{#N/A,#N/A,FALSE,"US$";#N/A,#N/A,FALSE,"SUMMARY";#N/A,#N/A,FALSE,"DET.SUMM";#N/A,#N/A,FALSE,"BACK-UP";#N/A,#N/A,FALSE,"INDIRECTS"}</definedName>
    <definedName name="M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ac" hidden="1">{#N/A,#N/A,FALSE,"Total_OC015";#N/A,#N/A,FALSE,"ADMIN";#N/A,#N/A,FALSE,"PROCES";#N/A,#N/A,FALSE,"mecan";#N/A,#N/A,FALSE,"civil";#N/A,#N/A,FALSE,"CAÑER";#N/A,#N/A,FALSE,"ELEC";#N/A,#N/A,FALSE,"INSTR"}</definedName>
    <definedName name="Maquinaria" localSheetId="15" hidden="1">{"MO(BASE)",#N/A,FALSE,"MO(BASE)";"MO(BASE)1",#N/A,FALSE,"MO(BASE)";"MO(BASE)2",#N/A,FALSE,"MO(BASE)"}</definedName>
    <definedName name="Maquinaria" localSheetId="25" hidden="1">{"MO(BASE)",#N/A,FALSE,"MO(BASE)";"MO(BASE)1",#N/A,FALSE,"MO(BASE)";"MO(BASE)2",#N/A,FALSE,"MO(BASE)"}</definedName>
    <definedName name="Maquinaria" localSheetId="24" hidden="1">{"MO(BASE)",#N/A,FALSE,"MO(BASE)";"MO(BASE)1",#N/A,FALSE,"MO(BASE)";"MO(BASE)2",#N/A,FALSE,"MO(BASE)"}</definedName>
    <definedName name="Maquinaria" localSheetId="26" hidden="1">{"MO(BASE)",#N/A,FALSE,"MO(BASE)";"MO(BASE)1",#N/A,FALSE,"MO(BASE)";"MO(BASE)2",#N/A,FALSE,"MO(BASE)"}</definedName>
    <definedName name="Maquinaria" localSheetId="1" hidden="1">{"MO(BASE)",#N/A,FALSE,"MO(BASE)";"MO(BASE)1",#N/A,FALSE,"MO(BASE)";"MO(BASE)2",#N/A,FALSE,"MO(BASE)"}</definedName>
    <definedName name="Maquinaria" localSheetId="4" hidden="1">{"MO(BASE)",#N/A,FALSE,"MO(BASE)";"MO(BASE)1",#N/A,FALSE,"MO(BASE)";"MO(BASE)2",#N/A,FALSE,"MO(BASE)"}</definedName>
    <definedName name="Maquinaria" localSheetId="2" hidden="1">{"MO(BASE)",#N/A,FALSE,"MO(BASE)";"MO(BASE)1",#N/A,FALSE,"MO(BASE)";"MO(BASE)2",#N/A,FALSE,"MO(BASE)"}</definedName>
    <definedName name="Maquinaria" localSheetId="0" hidden="1">{"MO(BASE)",#N/A,FALSE,"MO(BASE)";"MO(BASE)1",#N/A,FALSE,"MO(BASE)";"MO(BASE)2",#N/A,FALSE,"MO(BASE)"}</definedName>
    <definedName name="Maquinaria" localSheetId="6" hidden="1">{"MO(BASE)",#N/A,FALSE,"MO(BASE)";"MO(BASE)1",#N/A,FALSE,"MO(BASE)";"MO(BASE)2",#N/A,FALSE,"MO(BASE)"}</definedName>
    <definedName name="Maquinaria" localSheetId="16" hidden="1">{"MO(BASE)",#N/A,FALSE,"MO(BASE)";"MO(BASE)1",#N/A,FALSE,"MO(BASE)";"MO(BASE)2",#N/A,FALSE,"MO(BASE)"}</definedName>
    <definedName name="Maquinaria" hidden="1">{"MO(BASE)",#N/A,FALSE,"MO(BASE)";"MO(BASE)1",#N/A,FALSE,"MO(BASE)";"MO(BASE)2",#N/A,FALSE,"MO(BASE)"}</definedName>
    <definedName name="Maquinaria_1" hidden="1">{"MO(BASE)",#N/A,FALSE,"MO(BASE)";"MO(BASE)1",#N/A,FALSE,"MO(BASE)";"MO(BASE)2",#N/A,FALSE,"MO(BASE)"}</definedName>
    <definedName name="marcelo" hidden="1">{"CI+GG(BASE)",#N/A,FALSE,"CI+GG(BASE)";"GG",#N/A,FALSE,"CI+GG(BASE)";"CI",#N/A,FALSE,"CI+GG(BASE)"}</definedName>
    <definedName name="MARZO" hidden="1">{#N/A,#N/A,FALSE,"Costos_Elem_Hid";#N/A,#N/A,FALSE,"Costos_Elem_Hid";#N/A,#N/A,FALSE,"Costos_Elem_Hid"}</definedName>
    <definedName name="MARZO_1" hidden="1">{#N/A,#N/A,FALSE,"Costos_Elem_Hid";#N/A,#N/A,FALSE,"Costos_Elem_Hid";#N/A,#N/A,FALSE,"Costos_Elem_Hid"}</definedName>
    <definedName name="Mat" localSheetId="15" hidden="1">{#N/A,#N/A,TRUE,"LP-CO2X"}</definedName>
    <definedName name="Mat" localSheetId="25" hidden="1">{#N/A,#N/A,TRUE,"LP-CO2X"}</definedName>
    <definedName name="Mat" localSheetId="24" hidden="1">{#N/A,#N/A,TRUE,"LP-CO2X"}</definedName>
    <definedName name="Mat" localSheetId="26" hidden="1">{#N/A,#N/A,TRUE,"LP-CO2X"}</definedName>
    <definedName name="Mat" localSheetId="1" hidden="1">{#N/A,#N/A,TRUE,"LP-CO2X"}</definedName>
    <definedName name="Mat" localSheetId="4" hidden="1">{#N/A,#N/A,TRUE,"LP-CO2X"}</definedName>
    <definedName name="Mat" localSheetId="2" hidden="1">{#N/A,#N/A,TRUE,"LP-CO2X"}</definedName>
    <definedName name="Mat" localSheetId="0" hidden="1">{#N/A,#N/A,TRUE,"LP-CO2X"}</definedName>
    <definedName name="Mat" localSheetId="6" hidden="1">{#N/A,#N/A,TRUE,"LP-CO2X"}</definedName>
    <definedName name="Mat" localSheetId="16" hidden="1">{#N/A,#N/A,TRUE,"LP-CO2X"}</definedName>
    <definedName name="Mat" hidden="1">{#N/A,#N/A,TRUE,"LP-CO2X"}</definedName>
    <definedName name="mat_1" hidden="1">{"'DMBL'!$A$1:$N$83","'DMBL'!$A$6:$B$83"}</definedName>
    <definedName name="mata" hidden="1">{"'DMBL'!$A$1:$N$83","'DMBL'!$A$6:$B$83"}</definedName>
    <definedName name="mata_1" hidden="1">{"'DMBL'!$A$1:$N$83","'DMBL'!$A$6:$B$83"}</definedName>
    <definedName name="matb" hidden="1">{"'DMBL'!$A$1:$N$83","'DMBL'!$A$6:$B$83"}</definedName>
    <definedName name="matb_1" hidden="1">{"'DMBL'!$A$1:$N$83","'DMBL'!$A$6:$B$83"}</definedName>
    <definedName name="matc" hidden="1">{"'DMBL'!$A$1:$N$83","'DMBL'!$A$6:$B$83"}</definedName>
    <definedName name="matc_1" hidden="1">{"'DMBL'!$A$1:$N$83","'DMBL'!$A$6:$B$83"}</definedName>
    <definedName name="Materiales_2004_Consulta">[25]Materiales_2004_Consulta!$A$3:$Q$203</definedName>
    <definedName name="MB" localSheetId="15" hidden="1">{#N/A,#N/A,FALSE,"PXP-TOTAL Modif";"vis2",#N/A,FALSE,"PXP-AÑO";"Vis1",#N/A,FALSE,"PXP-AÑO"}</definedName>
    <definedName name="MB" localSheetId="25" hidden="1">{#N/A,#N/A,FALSE,"PXP-TOTAL Modif";"vis2",#N/A,FALSE,"PXP-AÑO";"Vis1",#N/A,FALSE,"PXP-AÑO"}</definedName>
    <definedName name="MB" localSheetId="24" hidden="1">{#N/A,#N/A,FALSE,"PXP-TOTAL Modif";"vis2",#N/A,FALSE,"PXP-AÑO";"Vis1",#N/A,FALSE,"PXP-AÑO"}</definedName>
    <definedName name="MB" localSheetId="26" hidden="1">{#N/A,#N/A,FALSE,"PXP-TOTAL Modif";"vis2",#N/A,FALSE,"PXP-AÑO";"Vis1",#N/A,FALSE,"PXP-AÑO"}</definedName>
    <definedName name="MB" localSheetId="1" hidden="1">{#N/A,#N/A,FALSE,"PXP-TOTAL Modif";"vis2",#N/A,FALSE,"PXP-AÑO";"Vis1",#N/A,FALSE,"PXP-AÑO"}</definedName>
    <definedName name="MB" localSheetId="4" hidden="1">{#N/A,#N/A,FALSE,"PXP-TOTAL Modif";"vis2",#N/A,FALSE,"PXP-AÑO";"Vis1",#N/A,FALSE,"PXP-AÑO"}</definedName>
    <definedName name="MB" localSheetId="2" hidden="1">{#N/A,#N/A,FALSE,"PXP-TOTAL Modif";"vis2",#N/A,FALSE,"PXP-AÑO";"Vis1",#N/A,FALSE,"PXP-AÑO"}</definedName>
    <definedName name="MB" localSheetId="0" hidden="1">{#N/A,#N/A,FALSE,"PXP-TOTAL Modif";"vis2",#N/A,FALSE,"PXP-AÑO";"Vis1",#N/A,FALSE,"PXP-AÑO"}</definedName>
    <definedName name="MB" localSheetId="6" hidden="1">{#N/A,#N/A,FALSE,"PXP-TOTAL Modif";"vis2",#N/A,FALSE,"PXP-AÑO";"Vis1",#N/A,FALSE,"PXP-AÑO"}</definedName>
    <definedName name="MB" localSheetId="16" hidden="1">{#N/A,#N/A,FALSE,"PXP-TOTAL Modif";"vis2",#N/A,FALSE,"PXP-AÑO";"Vis1",#N/A,FALSE,"PXP-AÑO"}</definedName>
    <definedName name="MB" hidden="1">{#N/A,#N/A,FALSE,"PXP-TOTAL Modif";"vis2",#N/A,FALSE,"PXP-AÑO";"Vis1",#N/A,FALSE,"PXP-AÑO"}</definedName>
    <definedName name="MB_1" hidden="1">{#N/A,#N/A,FALSE,"PXP-TOTAL Modif";"vis2",#N/A,FALSE,"PXP-AÑO";"Vis1",#N/A,FALSE,"PXP-AÑO"}</definedName>
    <definedName name="MB_24A25">(108.2/103.15)</definedName>
    <definedName name="MCG" localSheetId="15" hidden="1">{#N/A,#N/A,FALSE,"Total_OC015";#N/A,#N/A,FALSE,"ADMIN";#N/A,#N/A,FALSE,"PROCES";#N/A,#N/A,FALSE,"mecan";#N/A,#N/A,FALSE,"civil";#N/A,#N/A,FALSE,"CAÑER";#N/A,#N/A,FALSE,"ELEC";#N/A,#N/A,FALSE,"INSTR"}</definedName>
    <definedName name="MCG" localSheetId="25" hidden="1">{#N/A,#N/A,FALSE,"Total_OC015";#N/A,#N/A,FALSE,"ADMIN";#N/A,#N/A,FALSE,"PROCES";#N/A,#N/A,FALSE,"mecan";#N/A,#N/A,FALSE,"civil";#N/A,#N/A,FALSE,"CAÑER";#N/A,#N/A,FALSE,"ELEC";#N/A,#N/A,FALSE,"INSTR"}</definedName>
    <definedName name="MCG" localSheetId="24" hidden="1">{#N/A,#N/A,FALSE,"Total_OC015";#N/A,#N/A,FALSE,"ADMIN";#N/A,#N/A,FALSE,"PROCES";#N/A,#N/A,FALSE,"mecan";#N/A,#N/A,FALSE,"civil";#N/A,#N/A,FALSE,"CAÑER";#N/A,#N/A,FALSE,"ELEC";#N/A,#N/A,FALSE,"INSTR"}</definedName>
    <definedName name="MCG" localSheetId="26" hidden="1">{#N/A,#N/A,FALSE,"Total_OC015";#N/A,#N/A,FALSE,"ADMIN";#N/A,#N/A,FALSE,"PROCES";#N/A,#N/A,FALSE,"mecan";#N/A,#N/A,FALSE,"civil";#N/A,#N/A,FALSE,"CAÑER";#N/A,#N/A,FALSE,"ELEC";#N/A,#N/A,FALSE,"INSTR"}</definedName>
    <definedName name="MCG" localSheetId="1" hidden="1">{#N/A,#N/A,FALSE,"Total_OC015";#N/A,#N/A,FALSE,"ADMIN";#N/A,#N/A,FALSE,"PROCES";#N/A,#N/A,FALSE,"mecan";#N/A,#N/A,FALSE,"civil";#N/A,#N/A,FALSE,"CAÑER";#N/A,#N/A,FALSE,"ELEC";#N/A,#N/A,FALSE,"INSTR"}</definedName>
    <definedName name="MCG" localSheetId="4" hidden="1">{#N/A,#N/A,FALSE,"Total_OC015";#N/A,#N/A,FALSE,"ADMIN";#N/A,#N/A,FALSE,"PROCES";#N/A,#N/A,FALSE,"mecan";#N/A,#N/A,FALSE,"civil";#N/A,#N/A,FALSE,"CAÑER";#N/A,#N/A,FALSE,"ELEC";#N/A,#N/A,FALSE,"INSTR"}</definedName>
    <definedName name="MCG" localSheetId="2" hidden="1">{#N/A,#N/A,FALSE,"Total_OC015";#N/A,#N/A,FALSE,"ADMIN";#N/A,#N/A,FALSE,"PROCES";#N/A,#N/A,FALSE,"mecan";#N/A,#N/A,FALSE,"civil";#N/A,#N/A,FALSE,"CAÑER";#N/A,#N/A,FALSE,"ELEC";#N/A,#N/A,FALSE,"INSTR"}</definedName>
    <definedName name="MCG" localSheetId="0" hidden="1">{#N/A,#N/A,FALSE,"Total_OC015";#N/A,#N/A,FALSE,"ADMIN";#N/A,#N/A,FALSE,"PROCES";#N/A,#N/A,FALSE,"mecan";#N/A,#N/A,FALSE,"civil";#N/A,#N/A,FALSE,"CAÑER";#N/A,#N/A,FALSE,"ELEC";#N/A,#N/A,FALSE,"INSTR"}</definedName>
    <definedName name="MCG" localSheetId="6" hidden="1">{#N/A,#N/A,FALSE,"Total_OC015";#N/A,#N/A,FALSE,"ADMIN";#N/A,#N/A,FALSE,"PROCES";#N/A,#N/A,FALSE,"mecan";#N/A,#N/A,FALSE,"civil";#N/A,#N/A,FALSE,"CAÑER";#N/A,#N/A,FALSE,"ELEC";#N/A,#N/A,FALSE,"INSTR"}</definedName>
    <definedName name="MCG" localSheetId="16" hidden="1">{#N/A,#N/A,FALSE,"Total_OC015";#N/A,#N/A,FALSE,"ADMIN";#N/A,#N/A,FALSE,"PROCES";#N/A,#N/A,FALSE,"mecan";#N/A,#N/A,FALSE,"civil";#N/A,#N/A,FALSE,"CAÑER";#N/A,#N/A,FALSE,"ELEC";#N/A,#N/A,FALSE,"INSTR"}</definedName>
    <definedName name="MCG" hidden="1">{#N/A,#N/A,FALSE,"Total_OC015";#N/A,#N/A,FALSE,"ADMIN";#N/A,#N/A,FALSE,"PROCES";#N/A,#N/A,FALSE,"mecan";#N/A,#N/A,FALSE,"civil";#N/A,#N/A,FALSE,"CAÑER";#N/A,#N/A,FALSE,"ELEC";#N/A,#N/A,FALSE,"INSTR"}</definedName>
    <definedName name="mcr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Me" localSheetId="15" hidden="1">{#N/A,#N/A,FALSE,"Dotac_Propia"}</definedName>
    <definedName name="Me" localSheetId="25" hidden="1">{#N/A,#N/A,FALSE,"Dotac_Propia"}</definedName>
    <definedName name="Me" localSheetId="24" hidden="1">{#N/A,#N/A,FALSE,"Dotac_Propia"}</definedName>
    <definedName name="Me" localSheetId="26" hidden="1">{#N/A,#N/A,FALSE,"Dotac_Propia"}</definedName>
    <definedName name="Me" localSheetId="1" hidden="1">{#N/A,#N/A,FALSE,"Dotac_Propia"}</definedName>
    <definedName name="Me" localSheetId="4" hidden="1">{#N/A,#N/A,FALSE,"Dotac_Propia"}</definedName>
    <definedName name="Me" localSheetId="2" hidden="1">{#N/A,#N/A,FALSE,"Dotac_Propia"}</definedName>
    <definedName name="Me" localSheetId="0" hidden="1">{#N/A,#N/A,FALSE,"Dotac_Propia"}</definedName>
    <definedName name="Me" localSheetId="6" hidden="1">{#N/A,#N/A,FALSE,"Dotac_Propia"}</definedName>
    <definedName name="Me" localSheetId="16" hidden="1">{#N/A,#N/A,FALSE,"Dotac_Propia"}</definedName>
    <definedName name="Me" hidden="1">{#N/A,#N/A,FALSE,"Dotac_Propia"}</definedName>
    <definedName name="MESES_05">'[26]CTOS. ORIG.'!$C$5:$N$5</definedName>
    <definedName name="MESES_06">'[26]CTOS. ORIG.'!$O$5:$Z$5</definedName>
    <definedName name="MESESGANTT">[26]Gantt!$F$55:$U$55</definedName>
    <definedName name="miner" localSheetId="15" hidden="1">{#N/A,#N/A,FALSE,"ET-CAPA";#N/A,#N/A,FALSE,"ET-PAG1";#N/A,#N/A,FALSE,"ET-PAG2";#N/A,#N/A,FALSE,"ET-PAG3";#N/A,#N/A,FALSE,"ET-PAG4";#N/A,#N/A,FALSE,"ET-PAG5"}</definedName>
    <definedName name="miner" localSheetId="25" hidden="1">{#N/A,#N/A,FALSE,"ET-CAPA";#N/A,#N/A,FALSE,"ET-PAG1";#N/A,#N/A,FALSE,"ET-PAG2";#N/A,#N/A,FALSE,"ET-PAG3";#N/A,#N/A,FALSE,"ET-PAG4";#N/A,#N/A,FALSE,"ET-PAG5"}</definedName>
    <definedName name="miner" localSheetId="24" hidden="1">{#N/A,#N/A,FALSE,"ET-CAPA";#N/A,#N/A,FALSE,"ET-PAG1";#N/A,#N/A,FALSE,"ET-PAG2";#N/A,#N/A,FALSE,"ET-PAG3";#N/A,#N/A,FALSE,"ET-PAG4";#N/A,#N/A,FALSE,"ET-PAG5"}</definedName>
    <definedName name="miner" localSheetId="26" hidden="1">{#N/A,#N/A,FALSE,"ET-CAPA";#N/A,#N/A,FALSE,"ET-PAG1";#N/A,#N/A,FALSE,"ET-PAG2";#N/A,#N/A,FALSE,"ET-PAG3";#N/A,#N/A,FALSE,"ET-PAG4";#N/A,#N/A,FALSE,"ET-PAG5"}</definedName>
    <definedName name="miner" localSheetId="1" hidden="1">{#N/A,#N/A,FALSE,"ET-CAPA";#N/A,#N/A,FALSE,"ET-PAG1";#N/A,#N/A,FALSE,"ET-PAG2";#N/A,#N/A,FALSE,"ET-PAG3";#N/A,#N/A,FALSE,"ET-PAG4";#N/A,#N/A,FALSE,"ET-PAG5"}</definedName>
    <definedName name="miner" localSheetId="4" hidden="1">{#N/A,#N/A,FALSE,"ET-CAPA";#N/A,#N/A,FALSE,"ET-PAG1";#N/A,#N/A,FALSE,"ET-PAG2";#N/A,#N/A,FALSE,"ET-PAG3";#N/A,#N/A,FALSE,"ET-PAG4";#N/A,#N/A,FALSE,"ET-PAG5"}</definedName>
    <definedName name="miner" localSheetId="2" hidden="1">{#N/A,#N/A,FALSE,"ET-CAPA";#N/A,#N/A,FALSE,"ET-PAG1";#N/A,#N/A,FALSE,"ET-PAG2";#N/A,#N/A,FALSE,"ET-PAG3";#N/A,#N/A,FALSE,"ET-PAG4";#N/A,#N/A,FALSE,"ET-PAG5"}</definedName>
    <definedName name="miner" localSheetId="0" hidden="1">{#N/A,#N/A,FALSE,"ET-CAPA";#N/A,#N/A,FALSE,"ET-PAG1";#N/A,#N/A,FALSE,"ET-PAG2";#N/A,#N/A,FALSE,"ET-PAG3";#N/A,#N/A,FALSE,"ET-PAG4";#N/A,#N/A,FALSE,"ET-PAG5"}</definedName>
    <definedName name="miner" localSheetId="6" hidden="1">{#N/A,#N/A,FALSE,"ET-CAPA";#N/A,#N/A,FALSE,"ET-PAG1";#N/A,#N/A,FALSE,"ET-PAG2";#N/A,#N/A,FALSE,"ET-PAG3";#N/A,#N/A,FALSE,"ET-PAG4";#N/A,#N/A,FALSE,"ET-PAG5"}</definedName>
    <definedName name="miner" localSheetId="16" hidden="1">{#N/A,#N/A,FALSE,"ET-CAPA";#N/A,#N/A,FALSE,"ET-PAG1";#N/A,#N/A,FALSE,"ET-PAG2";#N/A,#N/A,FALSE,"ET-PAG3";#N/A,#N/A,FALSE,"ET-PAG4";#N/A,#N/A,FALSE,"ET-PAG5"}</definedName>
    <definedName name="miner" hidden="1">{#N/A,#N/A,FALSE,"ET-CAPA";#N/A,#N/A,FALSE,"ET-PAG1";#N/A,#N/A,FALSE,"ET-PAG2";#N/A,#N/A,FALSE,"ET-PAG3";#N/A,#N/A,FALSE,"ET-PAG4";#N/A,#N/A,FALSE,"ET-PAG5"}</definedName>
    <definedName name="mkiuy" hidden="1">{#N/A,#N/A,FALSE,"Total_OC015";#N/A,#N/A,FALSE,"ADMIN";#N/A,#N/A,FALSE,"PROCES";#N/A,#N/A,FALSE,"mecan";#N/A,#N/A,FALSE,"civil";#N/A,#N/A,FALSE,"CAÑER";#N/A,#N/A,FALSE,"ELEC";#N/A,#N/A,FALSE,"INSTR"}</definedName>
    <definedName name="mkiuyt" hidden="1">{#N/A,#N/A,FALSE,"Total_OC015";#N/A,#N/A,FALSE,"ADMIN";#N/A,#N/A,FALSE,"PROCES";#N/A,#N/A,FALSE,"mecan";#N/A,#N/A,FALSE,"civil";#N/A,#N/A,FALSE,"CAÑER";#N/A,#N/A,FALSE,"ELEC";#N/A,#N/A,FALSE,"INSTR"}</definedName>
    <definedName name="mm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5" hidden="1">{"MO(BASE)",#N/A,FALSE,"MO(BASE)";"MO(BASE)1",#N/A,FALSE,"MO(BASE)";"MO(BASE)2",#N/A,FALSE,"MO(BASE)"}</definedName>
    <definedName name="MM_1" localSheetId="25" hidden="1">{"MO(BASE)",#N/A,FALSE,"MO(BASE)";"MO(BASE)1",#N/A,FALSE,"MO(BASE)";"MO(BASE)2",#N/A,FALSE,"MO(BASE)"}</definedName>
    <definedName name="MM_1" localSheetId="24" hidden="1">{"MO(BASE)",#N/A,FALSE,"MO(BASE)";"MO(BASE)1",#N/A,FALSE,"MO(BASE)";"MO(BASE)2",#N/A,FALSE,"MO(BASE)"}</definedName>
    <definedName name="MM_1" localSheetId="26" hidden="1">{"MO(BASE)",#N/A,FALSE,"MO(BASE)";"MO(BASE)1",#N/A,FALSE,"MO(BASE)";"MO(BASE)2",#N/A,FALSE,"MO(BASE)"}</definedName>
    <definedName name="MM_1" localSheetId="1" hidden="1">{"MO(BASE)",#N/A,FALSE,"MO(BASE)";"MO(BASE)1",#N/A,FALSE,"MO(BASE)";"MO(BASE)2",#N/A,FALSE,"MO(BASE)"}</definedName>
    <definedName name="MM_1" localSheetId="4" hidden="1">{"MO(BASE)",#N/A,FALSE,"MO(BASE)";"MO(BASE)1",#N/A,FALSE,"MO(BASE)";"MO(BASE)2",#N/A,FALSE,"MO(BASE)"}</definedName>
    <definedName name="MM_1" localSheetId="2" hidden="1">{"MO(BASE)",#N/A,FALSE,"MO(BASE)";"MO(BASE)1",#N/A,FALSE,"MO(BASE)";"MO(BASE)2",#N/A,FALSE,"MO(BASE)"}</definedName>
    <definedName name="mm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6" hidden="1">{"MO(BASE)",#N/A,FALSE,"MO(BASE)";"MO(BASE)1",#N/A,FALSE,"MO(BASE)";"MO(BASE)2",#N/A,FALSE,"MO(BASE)"}</definedName>
    <definedName name="MM_1" localSheetId="16" hidden="1">{"MO(BASE)",#N/A,FALSE,"MO(BASE)";"MO(BASE)1",#N/A,FALSE,"MO(BASE)";"MO(BASE)2",#N/A,FALSE,"MO(BASE)"}</definedName>
    <definedName name="MM_1" hidden="1">{"MO(BASE)",#N/A,FALSE,"MO(BASE)";"MO(BASE)1",#N/A,FALSE,"MO(BASE)";"MO(BASE)2",#N/A,FALSE,"MO(BASE)"}</definedName>
    <definedName name="MM_2" localSheetId="15" hidden="1">{"MO(BASE)",#N/A,FALSE,"MO(BASE)";"MO(BASE)1",#N/A,FALSE,"MO(BASE)";"MO(BASE)2",#N/A,FALSE,"MO(BASE)"}</definedName>
    <definedName name="MM_2" localSheetId="25" hidden="1">{"MO(BASE)",#N/A,FALSE,"MO(BASE)";"MO(BASE)1",#N/A,FALSE,"MO(BASE)";"MO(BASE)2",#N/A,FALSE,"MO(BASE)"}</definedName>
    <definedName name="MM_2" localSheetId="24" hidden="1">{"MO(BASE)",#N/A,FALSE,"MO(BASE)";"MO(BASE)1",#N/A,FALSE,"MO(BASE)";"MO(BASE)2",#N/A,FALSE,"MO(BASE)"}</definedName>
    <definedName name="MM_2" localSheetId="26" hidden="1">{"MO(BASE)",#N/A,FALSE,"MO(BASE)";"MO(BASE)1",#N/A,FALSE,"MO(BASE)";"MO(BASE)2",#N/A,FALSE,"MO(BASE)"}</definedName>
    <definedName name="MM_2" localSheetId="1" hidden="1">{"MO(BASE)",#N/A,FALSE,"MO(BASE)";"MO(BASE)1",#N/A,FALSE,"MO(BASE)";"MO(BASE)2",#N/A,FALSE,"MO(BASE)"}</definedName>
    <definedName name="MM_2" localSheetId="4" hidden="1">{"MO(BASE)",#N/A,FALSE,"MO(BASE)";"MO(BASE)1",#N/A,FALSE,"MO(BASE)";"MO(BASE)2",#N/A,FALSE,"MO(BASE)"}</definedName>
    <definedName name="MM_2" localSheetId="2" hidden="1">{"MO(BASE)",#N/A,FALSE,"MO(BASE)";"MO(BASE)1",#N/A,FALSE,"MO(BASE)";"MO(BASE)2",#N/A,FALSE,"MO(BASE)"}</definedName>
    <definedName name="MM_2" localSheetId="0" hidden="1">{"MO(BASE)",#N/A,FALSE,"MO(BASE)";"MO(BASE)1",#N/A,FALSE,"MO(BASE)";"MO(BASE)2",#N/A,FALSE,"MO(BASE)"}</definedName>
    <definedName name="MM_2" localSheetId="6" hidden="1">{"MO(BASE)",#N/A,FALSE,"MO(BASE)";"MO(BASE)1",#N/A,FALSE,"MO(BASE)";"MO(BASE)2",#N/A,FALSE,"MO(BASE)"}</definedName>
    <definedName name="MM_2" localSheetId="16" hidden="1">{"MO(BASE)",#N/A,FALSE,"MO(BASE)";"MO(BASE)1",#N/A,FALSE,"MO(BASE)";"MO(BASE)2",#N/A,FALSE,"MO(BASE)"}</definedName>
    <definedName name="MM_2" hidden="1">{"MO(BASE)",#N/A,FALSE,"MO(BASE)";"MO(BASE)1",#N/A,FALSE,"MO(BASE)";"MO(BASE)2",#N/A,FALSE,"MO(BASE)"}</definedName>
    <definedName name="MM_3" localSheetId="15" hidden="1">{"MO(BASE)",#N/A,FALSE,"MO(BASE)";"MO(BASE)1",#N/A,FALSE,"MO(BASE)";"MO(BASE)2",#N/A,FALSE,"MO(BASE)"}</definedName>
    <definedName name="MM_3" localSheetId="25" hidden="1">{"MO(BASE)",#N/A,FALSE,"MO(BASE)";"MO(BASE)1",#N/A,FALSE,"MO(BASE)";"MO(BASE)2",#N/A,FALSE,"MO(BASE)"}</definedName>
    <definedName name="MM_3" localSheetId="24" hidden="1">{"MO(BASE)",#N/A,FALSE,"MO(BASE)";"MO(BASE)1",#N/A,FALSE,"MO(BASE)";"MO(BASE)2",#N/A,FALSE,"MO(BASE)"}</definedName>
    <definedName name="MM_3" localSheetId="26" hidden="1">{"MO(BASE)",#N/A,FALSE,"MO(BASE)";"MO(BASE)1",#N/A,FALSE,"MO(BASE)";"MO(BASE)2",#N/A,FALSE,"MO(BASE)"}</definedName>
    <definedName name="MM_3" localSheetId="1" hidden="1">{"MO(BASE)",#N/A,FALSE,"MO(BASE)";"MO(BASE)1",#N/A,FALSE,"MO(BASE)";"MO(BASE)2",#N/A,FALSE,"MO(BASE)"}</definedName>
    <definedName name="MM_3" localSheetId="4" hidden="1">{"MO(BASE)",#N/A,FALSE,"MO(BASE)";"MO(BASE)1",#N/A,FALSE,"MO(BASE)";"MO(BASE)2",#N/A,FALSE,"MO(BASE)"}</definedName>
    <definedName name="MM_3" localSheetId="2" hidden="1">{"MO(BASE)",#N/A,FALSE,"MO(BASE)";"MO(BASE)1",#N/A,FALSE,"MO(BASE)";"MO(BASE)2",#N/A,FALSE,"MO(BASE)"}</definedName>
    <definedName name="MM_3" localSheetId="0" hidden="1">{"MO(BASE)",#N/A,FALSE,"MO(BASE)";"MO(BASE)1",#N/A,FALSE,"MO(BASE)";"MO(BASE)2",#N/A,FALSE,"MO(BASE)"}</definedName>
    <definedName name="MM_3" localSheetId="6" hidden="1">{"MO(BASE)",#N/A,FALSE,"MO(BASE)";"MO(BASE)1",#N/A,FALSE,"MO(BASE)";"MO(BASE)2",#N/A,FALSE,"MO(BASE)"}</definedName>
    <definedName name="MM_3" localSheetId="16" hidden="1">{"MO(BASE)",#N/A,FALSE,"MO(BASE)";"MO(BASE)1",#N/A,FALSE,"MO(BASE)";"MO(BASE)2",#N/A,FALSE,"MO(BASE)"}</definedName>
    <definedName name="MM_3" hidden="1">{"MO(BASE)",#N/A,FALSE,"MO(BASE)";"MO(BASE)1",#N/A,FALSE,"MO(BASE)";"MO(BASE)2",#N/A,FALSE,"MO(BASE)"}</definedName>
    <definedName name="MM_4" localSheetId="15" hidden="1">{"MO(BASE)",#N/A,FALSE,"MO(BASE)";"MO(BASE)1",#N/A,FALSE,"MO(BASE)";"MO(BASE)2",#N/A,FALSE,"MO(BASE)"}</definedName>
    <definedName name="MM_4" localSheetId="25" hidden="1">{"MO(BASE)",#N/A,FALSE,"MO(BASE)";"MO(BASE)1",#N/A,FALSE,"MO(BASE)";"MO(BASE)2",#N/A,FALSE,"MO(BASE)"}</definedName>
    <definedName name="MM_4" localSheetId="24" hidden="1">{"MO(BASE)",#N/A,FALSE,"MO(BASE)";"MO(BASE)1",#N/A,FALSE,"MO(BASE)";"MO(BASE)2",#N/A,FALSE,"MO(BASE)"}</definedName>
    <definedName name="MM_4" localSheetId="26" hidden="1">{"MO(BASE)",#N/A,FALSE,"MO(BASE)";"MO(BASE)1",#N/A,FALSE,"MO(BASE)";"MO(BASE)2",#N/A,FALSE,"MO(BASE)"}</definedName>
    <definedName name="MM_4" localSheetId="1" hidden="1">{"MO(BASE)",#N/A,FALSE,"MO(BASE)";"MO(BASE)1",#N/A,FALSE,"MO(BASE)";"MO(BASE)2",#N/A,FALSE,"MO(BASE)"}</definedName>
    <definedName name="MM_4" localSheetId="4" hidden="1">{"MO(BASE)",#N/A,FALSE,"MO(BASE)";"MO(BASE)1",#N/A,FALSE,"MO(BASE)";"MO(BASE)2",#N/A,FALSE,"MO(BASE)"}</definedName>
    <definedName name="MM_4" localSheetId="2" hidden="1">{"MO(BASE)",#N/A,FALSE,"MO(BASE)";"MO(BASE)1",#N/A,FALSE,"MO(BASE)";"MO(BASE)2",#N/A,FALSE,"MO(BASE)"}</definedName>
    <definedName name="MM_4" localSheetId="0" hidden="1">{"MO(BASE)",#N/A,FALSE,"MO(BASE)";"MO(BASE)1",#N/A,FALSE,"MO(BASE)";"MO(BASE)2",#N/A,FALSE,"MO(BASE)"}</definedName>
    <definedName name="MM_4" localSheetId="6" hidden="1">{"MO(BASE)",#N/A,FALSE,"MO(BASE)";"MO(BASE)1",#N/A,FALSE,"MO(BASE)";"MO(BASE)2",#N/A,FALSE,"MO(BASE)"}</definedName>
    <definedName name="MM_4" localSheetId="16" hidden="1">{"MO(BASE)",#N/A,FALSE,"MO(BASE)";"MO(BASE)1",#N/A,FALSE,"MO(BASE)";"MO(BASE)2",#N/A,FALSE,"MO(BASE)"}</definedName>
    <definedName name="MM_4" hidden="1">{"MO(BASE)",#N/A,FALSE,"MO(BASE)";"MO(BASE)1",#N/A,FALSE,"MO(BASE)";"MO(BASE)2",#N/A,FALSE,"MO(BASE)"}</definedName>
    <definedName name="MM_5" localSheetId="15" hidden="1">{"MO(BASE)",#N/A,FALSE,"MO(BASE)";"MO(BASE)1",#N/A,FALSE,"MO(BASE)";"MO(BASE)2",#N/A,FALSE,"MO(BASE)"}</definedName>
    <definedName name="MM_5" localSheetId="25" hidden="1">{"MO(BASE)",#N/A,FALSE,"MO(BASE)";"MO(BASE)1",#N/A,FALSE,"MO(BASE)";"MO(BASE)2",#N/A,FALSE,"MO(BASE)"}</definedName>
    <definedName name="MM_5" localSheetId="24" hidden="1">{"MO(BASE)",#N/A,FALSE,"MO(BASE)";"MO(BASE)1",#N/A,FALSE,"MO(BASE)";"MO(BASE)2",#N/A,FALSE,"MO(BASE)"}</definedName>
    <definedName name="MM_5" localSheetId="26" hidden="1">{"MO(BASE)",#N/A,FALSE,"MO(BASE)";"MO(BASE)1",#N/A,FALSE,"MO(BASE)";"MO(BASE)2",#N/A,FALSE,"MO(BASE)"}</definedName>
    <definedName name="MM_5" localSheetId="1" hidden="1">{"MO(BASE)",#N/A,FALSE,"MO(BASE)";"MO(BASE)1",#N/A,FALSE,"MO(BASE)";"MO(BASE)2",#N/A,FALSE,"MO(BASE)"}</definedName>
    <definedName name="MM_5" localSheetId="4" hidden="1">{"MO(BASE)",#N/A,FALSE,"MO(BASE)";"MO(BASE)1",#N/A,FALSE,"MO(BASE)";"MO(BASE)2",#N/A,FALSE,"MO(BASE)"}</definedName>
    <definedName name="MM_5" localSheetId="2" hidden="1">{"MO(BASE)",#N/A,FALSE,"MO(BASE)";"MO(BASE)1",#N/A,FALSE,"MO(BASE)";"MO(BASE)2",#N/A,FALSE,"MO(BASE)"}</definedName>
    <definedName name="MM_5" localSheetId="0" hidden="1">{"MO(BASE)",#N/A,FALSE,"MO(BASE)";"MO(BASE)1",#N/A,FALSE,"MO(BASE)";"MO(BASE)2",#N/A,FALSE,"MO(BASE)"}</definedName>
    <definedName name="MM_5" localSheetId="6" hidden="1">{"MO(BASE)",#N/A,FALSE,"MO(BASE)";"MO(BASE)1",#N/A,FALSE,"MO(BASE)";"MO(BASE)2",#N/A,FALSE,"MO(BASE)"}</definedName>
    <definedName name="MM_5" localSheetId="16" hidden="1">{"MO(BASE)",#N/A,FALSE,"MO(BASE)";"MO(BASE)1",#N/A,FALSE,"MO(BASE)";"MO(BASE)2",#N/A,FALSE,"MO(BASE)"}</definedName>
    <definedName name="MM_5" hidden="1">{"MO(BASE)",#N/A,FALSE,"MO(BASE)";"MO(BASE)1",#N/A,FALSE,"MO(BASE)";"MO(BASE)2",#N/A,FALSE,"MO(BASE)"}</definedName>
    <definedName name="mmm" localSheetId="15" hidden="1">{#N/A,#N/A,FALSE,"Costos_Elem_Hid";#N/A,#N/A,FALSE,"Costos_Elem_Hid";#N/A,#N/A,FALSE,"Costos_Elem_Hid"}</definedName>
    <definedName name="mmm" localSheetId="25" hidden="1">{#N/A,#N/A,FALSE,"Costos_Elem_Hid";#N/A,#N/A,FALSE,"Costos_Elem_Hid";#N/A,#N/A,FALSE,"Costos_Elem_Hid"}</definedName>
    <definedName name="mmm" localSheetId="24" hidden="1">{#N/A,#N/A,FALSE,"Costos_Elem_Hid";#N/A,#N/A,FALSE,"Costos_Elem_Hid";#N/A,#N/A,FALSE,"Costos_Elem_Hid"}</definedName>
    <definedName name="mmm" localSheetId="26" hidden="1">{#N/A,#N/A,FALSE,"Costos_Elem_Hid";#N/A,#N/A,FALSE,"Costos_Elem_Hid";#N/A,#N/A,FALSE,"Costos_Elem_Hid"}</definedName>
    <definedName name="mmm" localSheetId="1" hidden="1">{#N/A,#N/A,FALSE,"Costos_Elem_Hid";#N/A,#N/A,FALSE,"Costos_Elem_Hid";#N/A,#N/A,FALSE,"Costos_Elem_Hid"}</definedName>
    <definedName name="mmm" localSheetId="4" hidden="1">{#N/A,#N/A,FALSE,"Costos_Elem_Hid";#N/A,#N/A,FALSE,"Costos_Elem_Hid";#N/A,#N/A,FALSE,"Costos_Elem_Hid"}</definedName>
    <definedName name="mmm" localSheetId="2" hidden="1">{#N/A,#N/A,FALSE,"Costos_Elem_Hid";#N/A,#N/A,FALSE,"Costos_Elem_Hid";#N/A,#N/A,FALSE,"Costos_Elem_Hid"}</definedName>
    <definedName name="mmm" localSheetId="0" hidden="1">{#N/A,#N/A,TRUE,"Est. de Fact.";#N/A,#N/A,TRUE,"Capitulo 19";#N/A,#N/A,TRUE,"Proyecto P855"}</definedName>
    <definedName name="mmm" localSheetId="6" hidden="1">{#N/A,#N/A,FALSE,"Costos_Elem_Hid";#N/A,#N/A,FALSE,"Costos_Elem_Hid";#N/A,#N/A,FALSE,"Costos_Elem_Hid"}</definedName>
    <definedName name="mmm" localSheetId="16" hidden="1">{#N/A,#N/A,FALSE,"Costos_Elem_Hid";#N/A,#N/A,FALSE,"Costos_Elem_Hid";#N/A,#N/A,FALSE,"Costos_Elem_Hid"}</definedName>
    <definedName name="mmm" hidden="1">{#N/A,#N/A,FALSE,"Costos_Elem_Hid";#N/A,#N/A,FALSE,"Costos_Elem_Hid";#N/A,#N/A,FALSE,"Costos_Elem_Hid"}</definedName>
    <definedName name="mmm_1" hidden="1">{#N/A,#N/A,TRUE,"Est. de Fact.";#N/A,#N/A,TRUE,"Capitulo 19";#N/A,#N/A,TRUE,"Proyecto P855"}</definedName>
    <definedName name="mmmm" localSheetId="15" hidden="1">{"Sin detalle",#N/A,FALSE,"Flujo (redondeado)";"Detallado",#N/A,FALSE,"Flujo (redondeado)"}</definedName>
    <definedName name="mmmm" localSheetId="25" hidden="1">{"Sin detalle",#N/A,FALSE,"Flujo (redondeado)";"Detallado",#N/A,FALSE,"Flujo (redondeado)"}</definedName>
    <definedName name="mmmm" localSheetId="24" hidden="1">{"Sin detalle",#N/A,FALSE,"Flujo (redondeado)";"Detallado",#N/A,FALSE,"Flujo (redondeado)"}</definedName>
    <definedName name="mmmm" localSheetId="26" hidden="1">{"Sin detalle",#N/A,FALSE,"Flujo (redondeado)";"Detallado",#N/A,FALSE,"Flujo (redondeado)"}</definedName>
    <definedName name="mmmm" localSheetId="1" hidden="1">{"Sin detalle",#N/A,FALSE,"Flujo (redondeado)";"Detallado",#N/A,FALSE,"Flujo (redondeado)"}</definedName>
    <definedName name="mmmm" localSheetId="4" hidden="1">{"Sin detalle",#N/A,FALSE,"Flujo (redondeado)";"Detallado",#N/A,FALSE,"Flujo (redondeado)"}</definedName>
    <definedName name="mmmm" localSheetId="2" hidden="1">{"Sin detalle",#N/A,FALSE,"Flujo (redondeado)";"Detallado",#N/A,FALSE,"Flujo (redondeado)"}</definedName>
    <definedName name="mmmm" localSheetId="0" hidden="1">{"Sin detalle",#N/A,FALSE,"Flujo (redondeado)";"Detallado",#N/A,FALSE,"Flujo (redondeado)"}</definedName>
    <definedName name="mmmm" localSheetId="6" hidden="1">{"Sin detalle",#N/A,FALSE,"Flujo (redondeado)";"Detallado",#N/A,FALSE,"Flujo (redondeado)"}</definedName>
    <definedName name="mmmm" localSheetId="16" hidden="1">{"Sin detalle",#N/A,FALSE,"Flujo (redondeado)";"Detallado",#N/A,FALSE,"Flujo (redondeado)"}</definedName>
    <definedName name="mmmm" hidden="1">{"Sin detalle",#N/A,FALSE,"Flujo (redondeado)";"Detallado",#N/A,FALSE,"Flujo (redondeado)"}</definedName>
    <definedName name="mmmm_1" hidden="1">{#N/A,#N/A,TRUE,"Costos_Subg_Hid"}</definedName>
    <definedName name="mmmmm" localSheetId="15" hidden="1">#REF!</definedName>
    <definedName name="mmmmm" localSheetId="25" hidden="1">#REF!</definedName>
    <definedName name="mmmmm" localSheetId="26" hidden="1">#REF!</definedName>
    <definedName name="mmmmm" localSheetId="6" hidden="1">#REF!</definedName>
    <definedName name="mmmmm" localSheetId="16" hidden="1">#REF!</definedName>
    <definedName name="mmmmm" hidden="1">#REF!</definedName>
    <definedName name="mmmmmm" localSheetId="15" hidden="1">{#N/A,#N/A,FALSE,"Total_OC015";#N/A,#N/A,FALSE,"ADMIN";#N/A,#N/A,FALSE,"PROCES";#N/A,#N/A,FALSE,"mecan";#N/A,#N/A,FALSE,"civil";#N/A,#N/A,FALSE,"CAÑER";#N/A,#N/A,FALSE,"ELEC";#N/A,#N/A,FALSE,"INSTR"}</definedName>
    <definedName name="mmmmmm" localSheetId="25" hidden="1">{#N/A,#N/A,FALSE,"Total_OC015";#N/A,#N/A,FALSE,"ADMIN";#N/A,#N/A,FALSE,"PROCES";#N/A,#N/A,FALSE,"mecan";#N/A,#N/A,FALSE,"civil";#N/A,#N/A,FALSE,"CAÑER";#N/A,#N/A,FALSE,"ELEC";#N/A,#N/A,FALSE,"INSTR"}</definedName>
    <definedName name="mmmmmm" localSheetId="24" hidden="1">{#N/A,#N/A,FALSE,"Total_OC015";#N/A,#N/A,FALSE,"ADMIN";#N/A,#N/A,FALSE,"PROCES";#N/A,#N/A,FALSE,"mecan";#N/A,#N/A,FALSE,"civil";#N/A,#N/A,FALSE,"CAÑER";#N/A,#N/A,FALSE,"ELEC";#N/A,#N/A,FALSE,"INSTR"}</definedName>
    <definedName name="mmmmmm" localSheetId="26" hidden="1">{#N/A,#N/A,FALSE,"Total_OC015";#N/A,#N/A,FALSE,"ADMIN";#N/A,#N/A,FALSE,"PROCES";#N/A,#N/A,FALSE,"mecan";#N/A,#N/A,FALSE,"civil";#N/A,#N/A,FALSE,"CAÑER";#N/A,#N/A,FALSE,"ELEC";#N/A,#N/A,FALSE,"INSTR"}</definedName>
    <definedName name="mmmmmm" localSheetId="1" hidden="1">{#N/A,#N/A,FALSE,"Total_OC015";#N/A,#N/A,FALSE,"ADMIN";#N/A,#N/A,FALSE,"PROCES";#N/A,#N/A,FALSE,"mecan";#N/A,#N/A,FALSE,"civil";#N/A,#N/A,FALSE,"CAÑER";#N/A,#N/A,FALSE,"ELEC";#N/A,#N/A,FALSE,"INSTR"}</definedName>
    <definedName name="mmmmmm" localSheetId="4" hidden="1">{#N/A,#N/A,FALSE,"Total_OC015";#N/A,#N/A,FALSE,"ADMIN";#N/A,#N/A,FALSE,"PROCES";#N/A,#N/A,FALSE,"mecan";#N/A,#N/A,FALSE,"civil";#N/A,#N/A,FALSE,"CAÑER";#N/A,#N/A,FALSE,"ELEC";#N/A,#N/A,FALSE,"INSTR"}</definedName>
    <definedName name="mmmmmm" localSheetId="2" hidden="1">{#N/A,#N/A,FALSE,"Total_OC015";#N/A,#N/A,FALSE,"ADMIN";#N/A,#N/A,FALSE,"PROCES";#N/A,#N/A,FALSE,"mecan";#N/A,#N/A,FALSE,"civil";#N/A,#N/A,FALSE,"CAÑER";#N/A,#N/A,FALSE,"ELEC";#N/A,#N/A,FALSE,"INSTR"}</definedName>
    <definedName name="mmmmmm" localSheetId="0" hidden="1">{#N/A,#N/A,FALSE,"Total_OC015";#N/A,#N/A,FALSE,"ADMIN";#N/A,#N/A,FALSE,"PROCES";#N/A,#N/A,FALSE,"mecan";#N/A,#N/A,FALSE,"civil";#N/A,#N/A,FALSE,"CAÑER";#N/A,#N/A,FALSE,"ELEC";#N/A,#N/A,FALSE,"INSTR"}</definedName>
    <definedName name="mmmmmm" localSheetId="6" hidden="1">{#N/A,#N/A,FALSE,"Total_OC015";#N/A,#N/A,FALSE,"ADMIN";#N/A,#N/A,FALSE,"PROCES";#N/A,#N/A,FALSE,"mecan";#N/A,#N/A,FALSE,"civil";#N/A,#N/A,FALSE,"CAÑER";#N/A,#N/A,FALSE,"ELEC";#N/A,#N/A,FALSE,"INSTR"}</definedName>
    <definedName name="mmmmmm" localSheetId="16" hidden="1">{#N/A,#N/A,FALSE,"Total_OC015";#N/A,#N/A,FALSE,"ADMIN";#N/A,#N/A,FALSE,"PROCES";#N/A,#N/A,FALSE,"mecan";#N/A,#N/A,FALSE,"civil";#N/A,#N/A,FALSE,"CAÑER";#N/A,#N/A,FALSE,"ELEC";#N/A,#N/A,FALSE,"INSTR"}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mmmmm_1" hidden="1">{#N/A,#N/A,FALSE,"Total_OC015";#N/A,#N/A,FALSE,"ADMIN";#N/A,#N/A,FALSE,"PROCES";#N/A,#N/A,FALSE,"mecan";#N/A,#N/A,FALSE,"civil";#N/A,#N/A,FALSE,"CAÑER";#N/A,#N/A,FALSE,"ELEC";#N/A,#N/A,FALSE,"INSTR"}</definedName>
    <definedName name="mmmmmmmmm" hidden="1">{#N/A,#N/A,FALSE,"Costos_Elem_Hid";#N/A,#N/A,FALSE,"Costos_Elem_Hid";#N/A,#N/A,FALSE,"Costos_Elem_Hid"}</definedName>
    <definedName name="mmmmmmmmm_1" hidden="1">{#N/A,#N/A,FALSE,"Costos_Elem_Hid";#N/A,#N/A,FALSE,"Costos_Elem_Hid";#N/A,#N/A,FALSE,"Costos_Elem_Hid"}</definedName>
    <definedName name="mmmmmmmmmmm" hidden="1">{#N/A,#N/A,FALSE,"Costos_Elem_Hid";#N/A,#N/A,FALSE,"Costos_Elem_Hid";#N/A,#N/A,FALSE,"Costos_Elem_Hid"}</definedName>
    <definedName name="mmmmmmmmmmm_1" hidden="1">{#N/A,#N/A,FALSE,"Costos_Elem_Hid";#N/A,#N/A,FALSE,"Costos_Elem_Hid";#N/A,#N/A,FALSE,"Costos_Elem_Hid"}</definedName>
    <definedName name="mmmmmmmmmmmm" hidden="1">{"'Inf-Real-Proy-Plan'!$H$324"}</definedName>
    <definedName name="mnb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modelStartDate">33604</definedName>
    <definedName name="mofh" hidden="1">{#N/A,#N/A,TRUE,"Est. de Fact.";#N/A,#N/A,TRUE,"Capitulo 19";#N/A,#N/A,TRUE,"Proyecto P855"}</definedName>
    <definedName name="monte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r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" localSheetId="15" hidden="1">{#N/A,#N/A,FALSE,"Total_OC015";#N/A,#N/A,FALSE,"ADMIN";#N/A,#N/A,FALSE,"PROCES";#N/A,#N/A,FALSE,"mecan";#N/A,#N/A,FALSE,"civil";#N/A,#N/A,FALSE,"CAÑER";#N/A,#N/A,FALSE,"ELEC";#N/A,#N/A,FALSE,"INSTR"}</definedName>
    <definedName name="N" localSheetId="25" hidden="1">{#N/A,#N/A,FALSE,"Total_OC015";#N/A,#N/A,FALSE,"ADMIN";#N/A,#N/A,FALSE,"PROCES";#N/A,#N/A,FALSE,"mecan";#N/A,#N/A,FALSE,"civil";#N/A,#N/A,FALSE,"CAÑER";#N/A,#N/A,FALSE,"ELEC";#N/A,#N/A,FALSE,"INSTR"}</definedName>
    <definedName name="N" localSheetId="24" hidden="1">{#N/A,#N/A,FALSE,"Total_OC015";#N/A,#N/A,FALSE,"ADMIN";#N/A,#N/A,FALSE,"PROCES";#N/A,#N/A,FALSE,"mecan";#N/A,#N/A,FALSE,"civil";#N/A,#N/A,FALSE,"CAÑER";#N/A,#N/A,FALSE,"ELEC";#N/A,#N/A,FALSE,"INSTR"}</definedName>
    <definedName name="N" localSheetId="26" hidden="1">{#N/A,#N/A,FALSE,"Total_OC015";#N/A,#N/A,FALSE,"ADMIN";#N/A,#N/A,FALSE,"PROCES";#N/A,#N/A,FALSE,"mecan";#N/A,#N/A,FALSE,"civil";#N/A,#N/A,FALSE,"CAÑER";#N/A,#N/A,FALSE,"ELEC";#N/A,#N/A,FALSE,"INSTR"}</definedName>
    <definedName name="N" localSheetId="1" hidden="1">{#N/A,#N/A,FALSE,"Total_OC015";#N/A,#N/A,FALSE,"ADMIN";#N/A,#N/A,FALSE,"PROCES";#N/A,#N/A,FALSE,"mecan";#N/A,#N/A,FALSE,"civil";#N/A,#N/A,FALSE,"CAÑER";#N/A,#N/A,FALSE,"ELEC";#N/A,#N/A,FALSE,"INSTR"}</definedName>
    <definedName name="N" localSheetId="4" hidden="1">{#N/A,#N/A,FALSE,"Total_OC015";#N/A,#N/A,FALSE,"ADMIN";#N/A,#N/A,FALSE,"PROCES";#N/A,#N/A,FALSE,"mecan";#N/A,#N/A,FALSE,"civil";#N/A,#N/A,FALSE,"CAÑER";#N/A,#N/A,FALSE,"ELEC";#N/A,#N/A,FALSE,"INSTR"}</definedName>
    <definedName name="N" localSheetId="2" hidden="1">{#N/A,#N/A,FALSE,"Total_OC015";#N/A,#N/A,FALSE,"ADMIN";#N/A,#N/A,FALSE,"PROCES";#N/A,#N/A,FALSE,"mecan";#N/A,#N/A,FALSE,"civil";#N/A,#N/A,FALSE,"CAÑER";#N/A,#N/A,FALSE,"ELEC";#N/A,#N/A,FALSE,"INSTR"}</definedName>
    <definedName name="N" localSheetId="6" hidden="1">{#N/A,#N/A,FALSE,"Total_OC015";#N/A,#N/A,FALSE,"ADMIN";#N/A,#N/A,FALSE,"PROCES";#N/A,#N/A,FALSE,"mecan";#N/A,#N/A,FALSE,"civil";#N/A,#N/A,FALSE,"CAÑER";#N/A,#N/A,FALSE,"ELEC";#N/A,#N/A,FALSE,"INSTR"}</definedName>
    <definedName name="N" localSheetId="16" hidden="1">{#N/A,#N/A,FALSE,"Total_OC015";#N/A,#N/A,FALSE,"ADMIN";#N/A,#N/A,FALSE,"PROCES";#N/A,#N/A,FALSE,"mecan";#N/A,#N/A,FALSE,"civil";#N/A,#N/A,FALSE,"CAÑER";#N/A,#N/A,FALSE,"ELEC";#N/A,#N/A,FALSE,"INSTR"}</definedName>
    <definedName name="N" hidden="1">{#N/A,#N/A,FALSE,"Total_OC015";#N/A,#N/A,FALSE,"ADMIN";#N/A,#N/A,FALSE,"PROCES";#N/A,#N/A,FALSE,"mecan";#N/A,#N/A,FALSE,"civil";#N/A,#N/A,FALSE,"CAÑER";#N/A,#N/A,FALSE,"ELEC";#N/A,#N/A,FALSE,"INSTR"}</definedName>
    <definedName name="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bbb" hidden="1">{#N/A,#N/A,FALSE,"Total_OC015";#N/A,#N/A,FALSE,"ADMIN";#N/A,#N/A,FALSE,"PROCES";#N/A,#N/A,FALSE,"mecan";#N/A,#N/A,FALSE,"civil";#N/A,#N/A,FALSE,"CAÑER";#N/A,#N/A,FALSE,"ELEC";#N/A,#N/A,FALSE,"INSTR"}</definedName>
    <definedName name="nbvgh" hidden="1">{#N/A,#N/A,FALSE,"Total_OC015";#N/A,#N/A,FALSE,"ADMIN";#N/A,#N/A,FALSE,"PROCES";#N/A,#N/A,FALSE,"mecan";#N/A,#N/A,FALSE,"civil";#N/A,#N/A,FALSE,"CAÑER";#N/A,#N/A,FALSE,"ELEC";#N/A,#N/A,FALSE,"INSTR"}</definedName>
    <definedName name="ncv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detrhg" hidden="1">{#N/A,#N/A,FALSE,"Total_OC015";#N/A,#N/A,FALSE,"ADMIN";#N/A,#N/A,FALSE,"PROCES";#N/A,#N/A,FALSE,"mecan";#N/A,#N/A,FALSE,"civil";#N/A,#N/A,FALSE,"CAÑER";#N/A,#N/A,FALSE,"ELEC";#N/A,#N/A,FALSE,"INSTR"}</definedName>
    <definedName name="nestor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ngfhfgh" hidden="1">{#N/A,#N/A,FALSE,"Total_OC015";#N/A,#N/A,FALSE,"ADMIN";#N/A,#N/A,FALSE,"PROCES";#N/A,#N/A,FALSE,"mecan";#N/A,#N/A,FALSE,"civil";#N/A,#N/A,FALSE,"CAÑER";#N/A,#N/A,FALSE,"ELEC";#N/A,#N/A,FALSE,"INSTR"}</definedName>
    <definedName name="NH" localSheetId="15" hidden="1">{#N/A,#N/A,FALSE,"PEND INC";#N/A,#N/A,FALSE,"PEND MINM"}</definedName>
    <definedName name="NH" localSheetId="25" hidden="1">{#N/A,#N/A,FALSE,"PEND INC";#N/A,#N/A,FALSE,"PEND MINM"}</definedName>
    <definedName name="NH" localSheetId="24" hidden="1">{#N/A,#N/A,FALSE,"PEND INC";#N/A,#N/A,FALSE,"PEND MINM"}</definedName>
    <definedName name="NH" localSheetId="26" hidden="1">{#N/A,#N/A,FALSE,"PEND INC";#N/A,#N/A,FALSE,"PEND MINM"}</definedName>
    <definedName name="NH" localSheetId="1" hidden="1">{#N/A,#N/A,FALSE,"PEND INC";#N/A,#N/A,FALSE,"PEND MINM"}</definedName>
    <definedName name="NH" localSheetId="4" hidden="1">{#N/A,#N/A,FALSE,"PEND INC";#N/A,#N/A,FALSE,"PEND MINM"}</definedName>
    <definedName name="NH" localSheetId="2" hidden="1">{#N/A,#N/A,FALSE,"PEND INC";#N/A,#N/A,FALSE,"PEND MINM"}</definedName>
    <definedName name="NH" localSheetId="0" hidden="1">{#N/A,#N/A,FALSE,"PEND INC";#N/A,#N/A,FALSE,"PEND MINM"}</definedName>
    <definedName name="NH" localSheetId="6" hidden="1">{#N/A,#N/A,FALSE,"PEND INC";#N/A,#N/A,FALSE,"PEND MINM"}</definedName>
    <definedName name="NH" localSheetId="16" hidden="1">{#N/A,#N/A,FALSE,"PEND INC";#N/A,#N/A,FALSE,"PEND MINM"}</definedName>
    <definedName name="NH" hidden="1">{#N/A,#N/A,FALSE,"PEND INC";#N/A,#N/A,FALSE,"PEND MINM"}</definedName>
    <definedName name="NHDMHM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 hidden="1">" "</definedName>
    <definedName name="NM" localSheetId="15" hidden="1">{"MO(BASE)",#N/A,FALSE,"MO(BASE)";"MO(BASE)1",#N/A,FALSE,"MO(BASE)";"MO(BASE)2",#N/A,FALSE,"MO(BASE)"}</definedName>
    <definedName name="NM" localSheetId="25" hidden="1">{"MO(BASE)",#N/A,FALSE,"MO(BASE)";"MO(BASE)1",#N/A,FALSE,"MO(BASE)";"MO(BASE)2",#N/A,FALSE,"MO(BASE)"}</definedName>
    <definedName name="NM" localSheetId="24" hidden="1">{"MO(BASE)",#N/A,FALSE,"MO(BASE)";"MO(BASE)1",#N/A,FALSE,"MO(BASE)";"MO(BASE)2",#N/A,FALSE,"MO(BASE)"}</definedName>
    <definedName name="NM" localSheetId="26" hidden="1">{"MO(BASE)",#N/A,FALSE,"MO(BASE)";"MO(BASE)1",#N/A,FALSE,"MO(BASE)";"MO(BASE)2",#N/A,FALSE,"MO(BASE)"}</definedName>
    <definedName name="NM" localSheetId="1" hidden="1">{"MO(BASE)",#N/A,FALSE,"MO(BASE)";"MO(BASE)1",#N/A,FALSE,"MO(BASE)";"MO(BASE)2",#N/A,FALSE,"MO(BASE)"}</definedName>
    <definedName name="NM" localSheetId="4" hidden="1">{"MO(BASE)",#N/A,FALSE,"MO(BASE)";"MO(BASE)1",#N/A,FALSE,"MO(BASE)";"MO(BASE)2",#N/A,FALSE,"MO(BASE)"}</definedName>
    <definedName name="NM" localSheetId="2" hidden="1">{"MO(BASE)",#N/A,FALSE,"MO(BASE)";"MO(BASE)1",#N/A,FALSE,"MO(BASE)";"MO(BASE)2",#N/A,FALSE,"MO(BASE)"}</definedName>
    <definedName name="nm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M" localSheetId="6" hidden="1">{"MO(BASE)",#N/A,FALSE,"MO(BASE)";"MO(BASE)1",#N/A,FALSE,"MO(BASE)";"MO(BASE)2",#N/A,FALSE,"MO(BASE)"}</definedName>
    <definedName name="NM" localSheetId="16" hidden="1">{"MO(BASE)",#N/A,FALSE,"MO(BASE)";"MO(BASE)1",#N/A,FALSE,"MO(BASE)";"MO(BASE)2",#N/A,FALSE,"MO(BASE)"}</definedName>
    <definedName name="NM" hidden="1">{"MO(BASE)",#N/A,FALSE,"MO(BASE)";"MO(BASE)1",#N/A,FALSE,"MO(BASE)";"MO(BASE)2",#N/A,FALSE,"MO(BASE)"}</definedName>
    <definedName name="nm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localSheetId="0" hidden="1">#REF!</definedName>
    <definedName name="NN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mjhyuyy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n" localSheetId="15" hidden="1">{#N/A,#N/A,FALSE,"Costos_Elem_Hid";#N/A,#N/A,FALSE,"Costos_Elem_Hid";#N/A,#N/A,FALSE,"Costos_Elem_Hid"}</definedName>
    <definedName name="nnn" localSheetId="25" hidden="1">{#N/A,#N/A,FALSE,"Costos_Elem_Hid";#N/A,#N/A,FALSE,"Costos_Elem_Hid";#N/A,#N/A,FALSE,"Costos_Elem_Hid"}</definedName>
    <definedName name="nnn" localSheetId="24" hidden="1">{#N/A,#N/A,FALSE,"Costos_Elem_Hid";#N/A,#N/A,FALSE,"Costos_Elem_Hid";#N/A,#N/A,FALSE,"Costos_Elem_Hid"}</definedName>
    <definedName name="nnn" localSheetId="26" hidden="1">{#N/A,#N/A,FALSE,"Costos_Elem_Hid";#N/A,#N/A,FALSE,"Costos_Elem_Hid";#N/A,#N/A,FALSE,"Costos_Elem_Hid"}</definedName>
    <definedName name="nnn" localSheetId="1" hidden="1">{#N/A,#N/A,FALSE,"Costos_Elem_Hid";#N/A,#N/A,FALSE,"Costos_Elem_Hid";#N/A,#N/A,FALSE,"Costos_Elem_Hid"}</definedName>
    <definedName name="nnn" localSheetId="4" hidden="1">{#N/A,#N/A,FALSE,"Costos_Elem_Hid";#N/A,#N/A,FALSE,"Costos_Elem_Hid";#N/A,#N/A,FALSE,"Costos_Elem_Hid"}</definedName>
    <definedName name="nnn" localSheetId="2" hidden="1">{#N/A,#N/A,FALSE,"Costos_Elem_Hid";#N/A,#N/A,FALSE,"Costos_Elem_Hid";#N/A,#N/A,FALSE,"Costos_Elem_Hid"}</definedName>
    <definedName name="nnn" localSheetId="0" hidden="1">{#N/A,#N/A,FALSE,"Total_OC015";#N/A,#N/A,FALSE,"ADMIN";#N/A,#N/A,FALSE,"PROCES";#N/A,#N/A,FALSE,"mecan";#N/A,#N/A,FALSE,"civil";#N/A,#N/A,FALSE,"CAÑER";#N/A,#N/A,FALSE,"ELEC";#N/A,#N/A,FALSE,"INSTR"}</definedName>
    <definedName name="nnn" localSheetId="6" hidden="1">{#N/A,#N/A,FALSE,"Costos_Elem_Hid";#N/A,#N/A,FALSE,"Costos_Elem_Hid";#N/A,#N/A,FALSE,"Costos_Elem_Hid"}</definedName>
    <definedName name="nnn" localSheetId="16" hidden="1">{#N/A,#N/A,FALSE,"Costos_Elem_Hid";#N/A,#N/A,FALSE,"Costos_Elem_Hid";#N/A,#N/A,FALSE,"Costos_Elem_Hid"}</definedName>
    <definedName name="nnn" hidden="1">{#N/A,#N/A,FALSE,"Costos_Elem_Hid";#N/A,#N/A,FALSE,"Costos_Elem_Hid";#N/A,#N/A,FALSE,"Costos_Elem_Hid"}</definedName>
    <definedName name="nnn_1" hidden="1">{#N/A,#N/A,FALSE,"Total_OC015";#N/A,#N/A,FALSE,"ADMIN";#N/A,#N/A,FALSE,"PROCES";#N/A,#N/A,FALSE,"mecan";#N/A,#N/A,FALSE,"civil";#N/A,#N/A,FALSE,"CAÑER";#N/A,#N/A,FALSE,"ELEC";#N/A,#N/A,FALSE,"INSTR"}</definedName>
    <definedName name="nnnnn" localSheetId="15" hidden="1">{#N/A,#N/A,TRUE,"Est. de Fact.";#N/A,#N/A,TRUE,"Capitulo 19";#N/A,#N/A,TRUE,"Proyecto P855"}</definedName>
    <definedName name="nnnnn" localSheetId="25" hidden="1">{#N/A,#N/A,TRUE,"Est. de Fact.";#N/A,#N/A,TRUE,"Capitulo 19";#N/A,#N/A,TRUE,"Proyecto P855"}</definedName>
    <definedName name="nnnnn" localSheetId="24" hidden="1">{#N/A,#N/A,TRUE,"Est. de Fact.";#N/A,#N/A,TRUE,"Capitulo 19";#N/A,#N/A,TRUE,"Proyecto P855"}</definedName>
    <definedName name="nnnnn" localSheetId="26" hidden="1">{#N/A,#N/A,TRUE,"Est. de Fact.";#N/A,#N/A,TRUE,"Capitulo 19";#N/A,#N/A,TRUE,"Proyecto P855"}</definedName>
    <definedName name="nnnnn" localSheetId="1" hidden="1">{#N/A,#N/A,TRUE,"Est. de Fact.";#N/A,#N/A,TRUE,"Capitulo 19";#N/A,#N/A,TRUE,"Proyecto P855"}</definedName>
    <definedName name="nnnnn" localSheetId="4" hidden="1">{#N/A,#N/A,TRUE,"Est. de Fact.";#N/A,#N/A,TRUE,"Capitulo 19";#N/A,#N/A,TRUE,"Proyecto P855"}</definedName>
    <definedName name="nnnnn" localSheetId="2" hidden="1">{#N/A,#N/A,TRUE,"Est. de Fact.";#N/A,#N/A,TRUE,"Capitulo 19";#N/A,#N/A,TRUE,"Proyecto P855"}</definedName>
    <definedName name="nnnnn" localSheetId="0" hidden="1">{#N/A,#N/A,TRUE,"Est. de Fact.";#N/A,#N/A,TRUE,"Capitulo 19";#N/A,#N/A,TRUE,"Proyecto P855"}</definedName>
    <definedName name="nnnnn" localSheetId="6" hidden="1">{#N/A,#N/A,TRUE,"Est. de Fact.";#N/A,#N/A,TRUE,"Capitulo 19";#N/A,#N/A,TRUE,"Proyecto P855"}</definedName>
    <definedName name="nnnnn" localSheetId="16" hidden="1">{#N/A,#N/A,TRUE,"Est. de Fact.";#N/A,#N/A,TRUE,"Capitulo 19";#N/A,#N/A,TRUE,"Proyecto P855"}</definedName>
    <definedName name="nnnnn" hidden="1">{#N/A,#N/A,TRUE,"Est. de Fact.";#N/A,#N/A,TRUE,"Capitulo 19";#N/A,#N/A,TRUE,"Proyecto P855"}</definedName>
    <definedName name="nnnnn_1" hidden="1">{#N/A,#N/A,FALSE,"Total_OC015";#N/A,#N/A,FALSE,"ADMIN";#N/A,#N/A,FALSE,"PROCES";#N/A,#N/A,FALSE,"mecan";#N/A,#N/A,FALSE,"civil";#N/A,#N/A,FALSE,"CAÑER";#N/A,#N/A,FALSE,"ELEC";#N/A,#N/A,FALSE,"INSTR"}</definedName>
    <definedName name="NNNNNN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ÑLJ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NO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>0</definedName>
    <definedName name="N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rte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norte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norte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norte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norte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norte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norte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norte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norte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norte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norte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nose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2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2" localSheetId="2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2" localSheetId="2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2" localSheetId="2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2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2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2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2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2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2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3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3" localSheetId="2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3" localSheetId="2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3" localSheetId="2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3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3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3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3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3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4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4" localSheetId="2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4" localSheetId="2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4" localSheetId="2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4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4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4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4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4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4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5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5" localSheetId="2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5" localSheetId="2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5" localSheetId="2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5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5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5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5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5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5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15" hidden="1">{#N/A,#N/A,FALSE,"E-1";#N/A,#N/A,FALSE,"E-2";#N/A,#N/A,FALSE,"F-1";#N/A,#N/A,FALSE,"F-2";#N/A,#N/A,FALSE,"F-3";#N/A,#N/A,FALSE,"F-4";#N/A,#N/A,FALSE,"F-5";#N/A,#N/A,FALSE,"F-6";#N/A,#N/A,FALSE,"Matrix"}</definedName>
    <definedName name="nose2" localSheetId="25" hidden="1">{#N/A,#N/A,FALSE,"E-1";#N/A,#N/A,FALSE,"E-2";#N/A,#N/A,FALSE,"F-1";#N/A,#N/A,FALSE,"F-2";#N/A,#N/A,FALSE,"F-3";#N/A,#N/A,FALSE,"F-4";#N/A,#N/A,FALSE,"F-5";#N/A,#N/A,FALSE,"F-6";#N/A,#N/A,FALSE,"Matrix"}</definedName>
    <definedName name="nose2" localSheetId="24" hidden="1">{#N/A,#N/A,FALSE,"E-1";#N/A,#N/A,FALSE,"E-2";#N/A,#N/A,FALSE,"F-1";#N/A,#N/A,FALSE,"F-2";#N/A,#N/A,FALSE,"F-3";#N/A,#N/A,FALSE,"F-4";#N/A,#N/A,FALSE,"F-5";#N/A,#N/A,FALSE,"F-6";#N/A,#N/A,FALSE,"Matrix"}</definedName>
    <definedName name="nose2" localSheetId="26" hidden="1">{#N/A,#N/A,FALSE,"E-1";#N/A,#N/A,FALSE,"E-2";#N/A,#N/A,FALSE,"F-1";#N/A,#N/A,FALSE,"F-2";#N/A,#N/A,FALSE,"F-3";#N/A,#N/A,FALSE,"F-4";#N/A,#N/A,FALSE,"F-5";#N/A,#N/A,FALSE,"F-6";#N/A,#N/A,FALSE,"Matrix"}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localSheetId="4" hidden="1">{#N/A,#N/A,FALSE,"E-1";#N/A,#N/A,FALSE,"E-2";#N/A,#N/A,FALSE,"F-1";#N/A,#N/A,FALSE,"F-2";#N/A,#N/A,FALSE,"F-3";#N/A,#N/A,FALSE,"F-4";#N/A,#N/A,FALSE,"F-5";#N/A,#N/A,FALSE,"F-6";#N/A,#N/A,FALSE,"Matrix"}</definedName>
    <definedName name="nose2" localSheetId="2" hidden="1">{#N/A,#N/A,FALSE,"E-1";#N/A,#N/A,FALSE,"E-2";#N/A,#N/A,FALSE,"F-1";#N/A,#N/A,FALSE,"F-2";#N/A,#N/A,FALSE,"F-3";#N/A,#N/A,FALSE,"F-4";#N/A,#N/A,FALSE,"F-5";#N/A,#N/A,FALSE,"F-6";#N/A,#N/A,FALSE,"Matrix"}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localSheetId="6" hidden="1">{#N/A,#N/A,FALSE,"E-1";#N/A,#N/A,FALSE,"E-2";#N/A,#N/A,FALSE,"F-1";#N/A,#N/A,FALSE,"F-2";#N/A,#N/A,FALSE,"F-3";#N/A,#N/A,FALSE,"F-4";#N/A,#N/A,FALSE,"F-5";#N/A,#N/A,FALSE,"F-6";#N/A,#N/A,FALSE,"Matrix"}</definedName>
    <definedName name="nose2" localSheetId="16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2_1" localSheetId="15" hidden="1">{#N/A,#N/A,FALSE,"E-1";#N/A,#N/A,FALSE,"E-2";#N/A,#N/A,FALSE,"F-1";#N/A,#N/A,FALSE,"F-2";#N/A,#N/A,FALSE,"F-3";#N/A,#N/A,FALSE,"F-4";#N/A,#N/A,FALSE,"F-5";#N/A,#N/A,FALSE,"F-6";#N/A,#N/A,FALSE,"Matrix"}</definedName>
    <definedName name="nose2_1" localSheetId="25" hidden="1">{#N/A,#N/A,FALSE,"E-1";#N/A,#N/A,FALSE,"E-2";#N/A,#N/A,FALSE,"F-1";#N/A,#N/A,FALSE,"F-2";#N/A,#N/A,FALSE,"F-3";#N/A,#N/A,FALSE,"F-4";#N/A,#N/A,FALSE,"F-5";#N/A,#N/A,FALSE,"F-6";#N/A,#N/A,FALSE,"Matrix"}</definedName>
    <definedName name="nose2_1" localSheetId="24" hidden="1">{#N/A,#N/A,FALSE,"E-1";#N/A,#N/A,FALSE,"E-2";#N/A,#N/A,FALSE,"F-1";#N/A,#N/A,FALSE,"F-2";#N/A,#N/A,FALSE,"F-3";#N/A,#N/A,FALSE,"F-4";#N/A,#N/A,FALSE,"F-5";#N/A,#N/A,FALSE,"F-6";#N/A,#N/A,FALSE,"Matrix"}</definedName>
    <definedName name="nose2_1" localSheetId="26" hidden="1">{#N/A,#N/A,FALSE,"E-1";#N/A,#N/A,FALSE,"E-2";#N/A,#N/A,FALSE,"F-1";#N/A,#N/A,FALSE,"F-2";#N/A,#N/A,FALSE,"F-3";#N/A,#N/A,FALSE,"F-4";#N/A,#N/A,FALSE,"F-5";#N/A,#N/A,FALSE,"F-6";#N/A,#N/A,FALSE,"Matrix"}</definedName>
    <definedName name="nose2_1" localSheetId="1" hidden="1">{#N/A,#N/A,FALSE,"E-1";#N/A,#N/A,FALSE,"E-2";#N/A,#N/A,FALSE,"F-1";#N/A,#N/A,FALSE,"F-2";#N/A,#N/A,FALSE,"F-3";#N/A,#N/A,FALSE,"F-4";#N/A,#N/A,FALSE,"F-5";#N/A,#N/A,FALSE,"F-6";#N/A,#N/A,FALSE,"Matrix"}</definedName>
    <definedName name="nose2_1" localSheetId="4" hidden="1">{#N/A,#N/A,FALSE,"E-1";#N/A,#N/A,FALSE,"E-2";#N/A,#N/A,FALSE,"F-1";#N/A,#N/A,FALSE,"F-2";#N/A,#N/A,FALSE,"F-3";#N/A,#N/A,FALSE,"F-4";#N/A,#N/A,FALSE,"F-5";#N/A,#N/A,FALSE,"F-6";#N/A,#N/A,FALSE,"Matrix"}</definedName>
    <definedName name="nose2_1" localSheetId="2" hidden="1">{#N/A,#N/A,FALSE,"E-1";#N/A,#N/A,FALSE,"E-2";#N/A,#N/A,FALSE,"F-1";#N/A,#N/A,FALSE,"F-2";#N/A,#N/A,FALSE,"F-3";#N/A,#N/A,FALSE,"F-4";#N/A,#N/A,FALSE,"F-5";#N/A,#N/A,FALSE,"F-6";#N/A,#N/A,FALSE,"Matrix"}</definedName>
    <definedName name="nose2_1" localSheetId="0" hidden="1">{#N/A,#N/A,FALSE,"E-1";#N/A,#N/A,FALSE,"E-2";#N/A,#N/A,FALSE,"F-1";#N/A,#N/A,FALSE,"F-2";#N/A,#N/A,FALSE,"F-3";#N/A,#N/A,FALSE,"F-4";#N/A,#N/A,FALSE,"F-5";#N/A,#N/A,FALSE,"F-6";#N/A,#N/A,FALSE,"Matrix"}</definedName>
    <definedName name="nose2_1" localSheetId="6" hidden="1">{#N/A,#N/A,FALSE,"E-1";#N/A,#N/A,FALSE,"E-2";#N/A,#N/A,FALSE,"F-1";#N/A,#N/A,FALSE,"F-2";#N/A,#N/A,FALSE,"F-3";#N/A,#N/A,FALSE,"F-4";#N/A,#N/A,FALSE,"F-5";#N/A,#N/A,FALSE,"F-6";#N/A,#N/A,FALSE,"Matrix"}</definedName>
    <definedName name="nose2_1" localSheetId="16" hidden="1">{#N/A,#N/A,FALSE,"E-1";#N/A,#N/A,FALSE,"E-2";#N/A,#N/A,FALSE,"F-1";#N/A,#N/A,FALSE,"F-2";#N/A,#N/A,FALSE,"F-3";#N/A,#N/A,FALSE,"F-4";#N/A,#N/A,FALSE,"F-5";#N/A,#N/A,FALSE,"F-6";#N/A,#N/A,FALSE,"Matrix"}</definedName>
    <definedName name="nose2_1" hidden="1">{#N/A,#N/A,FALSE,"E-1";#N/A,#N/A,FALSE,"E-2";#N/A,#N/A,FALSE,"F-1";#N/A,#N/A,FALSE,"F-2";#N/A,#N/A,FALSE,"F-3";#N/A,#N/A,FALSE,"F-4";#N/A,#N/A,FALSE,"F-5";#N/A,#N/A,FALSE,"F-6";#N/A,#N/A,FALSE,"Matrix"}</definedName>
    <definedName name="nose2_2" localSheetId="15" hidden="1">{#N/A,#N/A,FALSE,"E-1";#N/A,#N/A,FALSE,"E-2";#N/A,#N/A,FALSE,"F-1";#N/A,#N/A,FALSE,"F-2";#N/A,#N/A,FALSE,"F-3";#N/A,#N/A,FALSE,"F-4";#N/A,#N/A,FALSE,"F-5";#N/A,#N/A,FALSE,"F-6";#N/A,#N/A,FALSE,"Matrix"}</definedName>
    <definedName name="nose2_2" localSheetId="25" hidden="1">{#N/A,#N/A,FALSE,"E-1";#N/A,#N/A,FALSE,"E-2";#N/A,#N/A,FALSE,"F-1";#N/A,#N/A,FALSE,"F-2";#N/A,#N/A,FALSE,"F-3";#N/A,#N/A,FALSE,"F-4";#N/A,#N/A,FALSE,"F-5";#N/A,#N/A,FALSE,"F-6";#N/A,#N/A,FALSE,"Matrix"}</definedName>
    <definedName name="nose2_2" localSheetId="24" hidden="1">{#N/A,#N/A,FALSE,"E-1";#N/A,#N/A,FALSE,"E-2";#N/A,#N/A,FALSE,"F-1";#N/A,#N/A,FALSE,"F-2";#N/A,#N/A,FALSE,"F-3";#N/A,#N/A,FALSE,"F-4";#N/A,#N/A,FALSE,"F-5";#N/A,#N/A,FALSE,"F-6";#N/A,#N/A,FALSE,"Matrix"}</definedName>
    <definedName name="nose2_2" localSheetId="26" hidden="1">{#N/A,#N/A,FALSE,"E-1";#N/A,#N/A,FALSE,"E-2";#N/A,#N/A,FALSE,"F-1";#N/A,#N/A,FALSE,"F-2";#N/A,#N/A,FALSE,"F-3";#N/A,#N/A,FALSE,"F-4";#N/A,#N/A,FALSE,"F-5";#N/A,#N/A,FALSE,"F-6";#N/A,#N/A,FALSE,"Matrix"}</definedName>
    <definedName name="nose2_2" localSheetId="1" hidden="1">{#N/A,#N/A,FALSE,"E-1";#N/A,#N/A,FALSE,"E-2";#N/A,#N/A,FALSE,"F-1";#N/A,#N/A,FALSE,"F-2";#N/A,#N/A,FALSE,"F-3";#N/A,#N/A,FALSE,"F-4";#N/A,#N/A,FALSE,"F-5";#N/A,#N/A,FALSE,"F-6";#N/A,#N/A,FALSE,"Matrix"}</definedName>
    <definedName name="nose2_2" localSheetId="4" hidden="1">{#N/A,#N/A,FALSE,"E-1";#N/A,#N/A,FALSE,"E-2";#N/A,#N/A,FALSE,"F-1";#N/A,#N/A,FALSE,"F-2";#N/A,#N/A,FALSE,"F-3";#N/A,#N/A,FALSE,"F-4";#N/A,#N/A,FALSE,"F-5";#N/A,#N/A,FALSE,"F-6";#N/A,#N/A,FALSE,"Matrix"}</definedName>
    <definedName name="nose2_2" localSheetId="2" hidden="1">{#N/A,#N/A,FALSE,"E-1";#N/A,#N/A,FALSE,"E-2";#N/A,#N/A,FALSE,"F-1";#N/A,#N/A,FALSE,"F-2";#N/A,#N/A,FALSE,"F-3";#N/A,#N/A,FALSE,"F-4";#N/A,#N/A,FALSE,"F-5";#N/A,#N/A,FALSE,"F-6";#N/A,#N/A,FALSE,"Matrix"}</definedName>
    <definedName name="nose2_2" localSheetId="0" hidden="1">{#N/A,#N/A,FALSE,"E-1";#N/A,#N/A,FALSE,"E-2";#N/A,#N/A,FALSE,"F-1";#N/A,#N/A,FALSE,"F-2";#N/A,#N/A,FALSE,"F-3";#N/A,#N/A,FALSE,"F-4";#N/A,#N/A,FALSE,"F-5";#N/A,#N/A,FALSE,"F-6";#N/A,#N/A,FALSE,"Matrix"}</definedName>
    <definedName name="nose2_2" localSheetId="6" hidden="1">{#N/A,#N/A,FALSE,"E-1";#N/A,#N/A,FALSE,"E-2";#N/A,#N/A,FALSE,"F-1";#N/A,#N/A,FALSE,"F-2";#N/A,#N/A,FALSE,"F-3";#N/A,#N/A,FALSE,"F-4";#N/A,#N/A,FALSE,"F-5";#N/A,#N/A,FALSE,"F-6";#N/A,#N/A,FALSE,"Matrix"}</definedName>
    <definedName name="nose2_2" localSheetId="16" hidden="1">{#N/A,#N/A,FALSE,"E-1";#N/A,#N/A,FALSE,"E-2";#N/A,#N/A,FALSE,"F-1";#N/A,#N/A,FALSE,"F-2";#N/A,#N/A,FALSE,"F-3";#N/A,#N/A,FALSE,"F-4";#N/A,#N/A,FALSE,"F-5";#N/A,#N/A,FALSE,"F-6";#N/A,#N/A,FALSE,"Matrix"}</definedName>
    <definedName name="nose2_2" hidden="1">{#N/A,#N/A,FALSE,"E-1";#N/A,#N/A,FALSE,"E-2";#N/A,#N/A,FALSE,"F-1";#N/A,#N/A,FALSE,"F-2";#N/A,#N/A,FALSE,"F-3";#N/A,#N/A,FALSE,"F-4";#N/A,#N/A,FALSE,"F-5";#N/A,#N/A,FALSE,"F-6";#N/A,#N/A,FALSE,"Matrix"}</definedName>
    <definedName name="nose2_3" localSheetId="15" hidden="1">{#N/A,#N/A,FALSE,"E-1";#N/A,#N/A,FALSE,"E-2";#N/A,#N/A,FALSE,"F-1";#N/A,#N/A,FALSE,"F-2";#N/A,#N/A,FALSE,"F-3";#N/A,#N/A,FALSE,"F-4";#N/A,#N/A,FALSE,"F-5";#N/A,#N/A,FALSE,"F-6";#N/A,#N/A,FALSE,"Matrix"}</definedName>
    <definedName name="nose2_3" localSheetId="25" hidden="1">{#N/A,#N/A,FALSE,"E-1";#N/A,#N/A,FALSE,"E-2";#N/A,#N/A,FALSE,"F-1";#N/A,#N/A,FALSE,"F-2";#N/A,#N/A,FALSE,"F-3";#N/A,#N/A,FALSE,"F-4";#N/A,#N/A,FALSE,"F-5";#N/A,#N/A,FALSE,"F-6";#N/A,#N/A,FALSE,"Matrix"}</definedName>
    <definedName name="nose2_3" localSheetId="24" hidden="1">{#N/A,#N/A,FALSE,"E-1";#N/A,#N/A,FALSE,"E-2";#N/A,#N/A,FALSE,"F-1";#N/A,#N/A,FALSE,"F-2";#N/A,#N/A,FALSE,"F-3";#N/A,#N/A,FALSE,"F-4";#N/A,#N/A,FALSE,"F-5";#N/A,#N/A,FALSE,"F-6";#N/A,#N/A,FALSE,"Matrix"}</definedName>
    <definedName name="nose2_3" localSheetId="26" hidden="1">{#N/A,#N/A,FALSE,"E-1";#N/A,#N/A,FALSE,"E-2";#N/A,#N/A,FALSE,"F-1";#N/A,#N/A,FALSE,"F-2";#N/A,#N/A,FALSE,"F-3";#N/A,#N/A,FALSE,"F-4";#N/A,#N/A,FALSE,"F-5";#N/A,#N/A,FALSE,"F-6";#N/A,#N/A,FALSE,"Matrix"}</definedName>
    <definedName name="nose2_3" localSheetId="1" hidden="1">{#N/A,#N/A,FALSE,"E-1";#N/A,#N/A,FALSE,"E-2";#N/A,#N/A,FALSE,"F-1";#N/A,#N/A,FALSE,"F-2";#N/A,#N/A,FALSE,"F-3";#N/A,#N/A,FALSE,"F-4";#N/A,#N/A,FALSE,"F-5";#N/A,#N/A,FALSE,"F-6";#N/A,#N/A,FALSE,"Matrix"}</definedName>
    <definedName name="nose2_3" localSheetId="4" hidden="1">{#N/A,#N/A,FALSE,"E-1";#N/A,#N/A,FALSE,"E-2";#N/A,#N/A,FALSE,"F-1";#N/A,#N/A,FALSE,"F-2";#N/A,#N/A,FALSE,"F-3";#N/A,#N/A,FALSE,"F-4";#N/A,#N/A,FALSE,"F-5";#N/A,#N/A,FALSE,"F-6";#N/A,#N/A,FALSE,"Matrix"}</definedName>
    <definedName name="nose2_3" localSheetId="2" hidden="1">{#N/A,#N/A,FALSE,"E-1";#N/A,#N/A,FALSE,"E-2";#N/A,#N/A,FALSE,"F-1";#N/A,#N/A,FALSE,"F-2";#N/A,#N/A,FALSE,"F-3";#N/A,#N/A,FALSE,"F-4";#N/A,#N/A,FALSE,"F-5";#N/A,#N/A,FALSE,"F-6";#N/A,#N/A,FALSE,"Matrix"}</definedName>
    <definedName name="nose2_3" localSheetId="0" hidden="1">{#N/A,#N/A,FALSE,"E-1";#N/A,#N/A,FALSE,"E-2";#N/A,#N/A,FALSE,"F-1";#N/A,#N/A,FALSE,"F-2";#N/A,#N/A,FALSE,"F-3";#N/A,#N/A,FALSE,"F-4";#N/A,#N/A,FALSE,"F-5";#N/A,#N/A,FALSE,"F-6";#N/A,#N/A,FALSE,"Matrix"}</definedName>
    <definedName name="nose2_3" localSheetId="6" hidden="1">{#N/A,#N/A,FALSE,"E-1";#N/A,#N/A,FALSE,"E-2";#N/A,#N/A,FALSE,"F-1";#N/A,#N/A,FALSE,"F-2";#N/A,#N/A,FALSE,"F-3";#N/A,#N/A,FALSE,"F-4";#N/A,#N/A,FALSE,"F-5";#N/A,#N/A,FALSE,"F-6";#N/A,#N/A,FALSE,"Matrix"}</definedName>
    <definedName name="nose2_3" localSheetId="16" hidden="1">{#N/A,#N/A,FALSE,"E-1";#N/A,#N/A,FALSE,"E-2";#N/A,#N/A,FALSE,"F-1";#N/A,#N/A,FALSE,"F-2";#N/A,#N/A,FALSE,"F-3";#N/A,#N/A,FALSE,"F-4";#N/A,#N/A,FALSE,"F-5";#N/A,#N/A,FALSE,"F-6";#N/A,#N/A,FALSE,"Matrix"}</definedName>
    <definedName name="nose2_3" hidden="1">{#N/A,#N/A,FALSE,"E-1";#N/A,#N/A,FALSE,"E-2";#N/A,#N/A,FALSE,"F-1";#N/A,#N/A,FALSE,"F-2";#N/A,#N/A,FALSE,"F-3";#N/A,#N/A,FALSE,"F-4";#N/A,#N/A,FALSE,"F-5";#N/A,#N/A,FALSE,"F-6";#N/A,#N/A,FALSE,"Matrix"}</definedName>
    <definedName name="nose2_4" localSheetId="15" hidden="1">{#N/A,#N/A,FALSE,"E-1";#N/A,#N/A,FALSE,"E-2";#N/A,#N/A,FALSE,"F-1";#N/A,#N/A,FALSE,"F-2";#N/A,#N/A,FALSE,"F-3";#N/A,#N/A,FALSE,"F-4";#N/A,#N/A,FALSE,"F-5";#N/A,#N/A,FALSE,"F-6";#N/A,#N/A,FALSE,"Matrix"}</definedName>
    <definedName name="nose2_4" localSheetId="25" hidden="1">{#N/A,#N/A,FALSE,"E-1";#N/A,#N/A,FALSE,"E-2";#N/A,#N/A,FALSE,"F-1";#N/A,#N/A,FALSE,"F-2";#N/A,#N/A,FALSE,"F-3";#N/A,#N/A,FALSE,"F-4";#N/A,#N/A,FALSE,"F-5";#N/A,#N/A,FALSE,"F-6";#N/A,#N/A,FALSE,"Matrix"}</definedName>
    <definedName name="nose2_4" localSheetId="24" hidden="1">{#N/A,#N/A,FALSE,"E-1";#N/A,#N/A,FALSE,"E-2";#N/A,#N/A,FALSE,"F-1";#N/A,#N/A,FALSE,"F-2";#N/A,#N/A,FALSE,"F-3";#N/A,#N/A,FALSE,"F-4";#N/A,#N/A,FALSE,"F-5";#N/A,#N/A,FALSE,"F-6";#N/A,#N/A,FALSE,"Matrix"}</definedName>
    <definedName name="nose2_4" localSheetId="26" hidden="1">{#N/A,#N/A,FALSE,"E-1";#N/A,#N/A,FALSE,"E-2";#N/A,#N/A,FALSE,"F-1";#N/A,#N/A,FALSE,"F-2";#N/A,#N/A,FALSE,"F-3";#N/A,#N/A,FALSE,"F-4";#N/A,#N/A,FALSE,"F-5";#N/A,#N/A,FALSE,"F-6";#N/A,#N/A,FALSE,"Matrix"}</definedName>
    <definedName name="nose2_4" localSheetId="1" hidden="1">{#N/A,#N/A,FALSE,"E-1";#N/A,#N/A,FALSE,"E-2";#N/A,#N/A,FALSE,"F-1";#N/A,#N/A,FALSE,"F-2";#N/A,#N/A,FALSE,"F-3";#N/A,#N/A,FALSE,"F-4";#N/A,#N/A,FALSE,"F-5";#N/A,#N/A,FALSE,"F-6";#N/A,#N/A,FALSE,"Matrix"}</definedName>
    <definedName name="nose2_4" localSheetId="4" hidden="1">{#N/A,#N/A,FALSE,"E-1";#N/A,#N/A,FALSE,"E-2";#N/A,#N/A,FALSE,"F-1";#N/A,#N/A,FALSE,"F-2";#N/A,#N/A,FALSE,"F-3";#N/A,#N/A,FALSE,"F-4";#N/A,#N/A,FALSE,"F-5";#N/A,#N/A,FALSE,"F-6";#N/A,#N/A,FALSE,"Matrix"}</definedName>
    <definedName name="nose2_4" localSheetId="2" hidden="1">{#N/A,#N/A,FALSE,"E-1";#N/A,#N/A,FALSE,"E-2";#N/A,#N/A,FALSE,"F-1";#N/A,#N/A,FALSE,"F-2";#N/A,#N/A,FALSE,"F-3";#N/A,#N/A,FALSE,"F-4";#N/A,#N/A,FALSE,"F-5";#N/A,#N/A,FALSE,"F-6";#N/A,#N/A,FALSE,"Matrix"}</definedName>
    <definedName name="nose2_4" localSheetId="0" hidden="1">{#N/A,#N/A,FALSE,"E-1";#N/A,#N/A,FALSE,"E-2";#N/A,#N/A,FALSE,"F-1";#N/A,#N/A,FALSE,"F-2";#N/A,#N/A,FALSE,"F-3";#N/A,#N/A,FALSE,"F-4";#N/A,#N/A,FALSE,"F-5";#N/A,#N/A,FALSE,"F-6";#N/A,#N/A,FALSE,"Matrix"}</definedName>
    <definedName name="nose2_4" localSheetId="6" hidden="1">{#N/A,#N/A,FALSE,"E-1";#N/A,#N/A,FALSE,"E-2";#N/A,#N/A,FALSE,"F-1";#N/A,#N/A,FALSE,"F-2";#N/A,#N/A,FALSE,"F-3";#N/A,#N/A,FALSE,"F-4";#N/A,#N/A,FALSE,"F-5";#N/A,#N/A,FALSE,"F-6";#N/A,#N/A,FALSE,"Matrix"}</definedName>
    <definedName name="nose2_4" localSheetId="16" hidden="1">{#N/A,#N/A,FALSE,"E-1";#N/A,#N/A,FALSE,"E-2";#N/A,#N/A,FALSE,"F-1";#N/A,#N/A,FALSE,"F-2";#N/A,#N/A,FALSE,"F-3";#N/A,#N/A,FALSE,"F-4";#N/A,#N/A,FALSE,"F-5";#N/A,#N/A,FALSE,"F-6";#N/A,#N/A,FALSE,"Matrix"}</definedName>
    <definedName name="nose2_4" hidden="1">{#N/A,#N/A,FALSE,"E-1";#N/A,#N/A,FALSE,"E-2";#N/A,#N/A,FALSE,"F-1";#N/A,#N/A,FALSE,"F-2";#N/A,#N/A,FALSE,"F-3";#N/A,#N/A,FALSE,"F-4";#N/A,#N/A,FALSE,"F-5";#N/A,#N/A,FALSE,"F-6";#N/A,#N/A,FALSE,"Matrix"}</definedName>
    <definedName name="nose2_5" localSheetId="15" hidden="1">{#N/A,#N/A,FALSE,"E-1";#N/A,#N/A,FALSE,"E-2";#N/A,#N/A,FALSE,"F-1";#N/A,#N/A,FALSE,"F-2";#N/A,#N/A,FALSE,"F-3";#N/A,#N/A,FALSE,"F-4";#N/A,#N/A,FALSE,"F-5";#N/A,#N/A,FALSE,"F-6";#N/A,#N/A,FALSE,"Matrix"}</definedName>
    <definedName name="nose2_5" localSheetId="25" hidden="1">{#N/A,#N/A,FALSE,"E-1";#N/A,#N/A,FALSE,"E-2";#N/A,#N/A,FALSE,"F-1";#N/A,#N/A,FALSE,"F-2";#N/A,#N/A,FALSE,"F-3";#N/A,#N/A,FALSE,"F-4";#N/A,#N/A,FALSE,"F-5";#N/A,#N/A,FALSE,"F-6";#N/A,#N/A,FALSE,"Matrix"}</definedName>
    <definedName name="nose2_5" localSheetId="24" hidden="1">{#N/A,#N/A,FALSE,"E-1";#N/A,#N/A,FALSE,"E-2";#N/A,#N/A,FALSE,"F-1";#N/A,#N/A,FALSE,"F-2";#N/A,#N/A,FALSE,"F-3";#N/A,#N/A,FALSE,"F-4";#N/A,#N/A,FALSE,"F-5";#N/A,#N/A,FALSE,"F-6";#N/A,#N/A,FALSE,"Matrix"}</definedName>
    <definedName name="nose2_5" localSheetId="26" hidden="1">{#N/A,#N/A,FALSE,"E-1";#N/A,#N/A,FALSE,"E-2";#N/A,#N/A,FALSE,"F-1";#N/A,#N/A,FALSE,"F-2";#N/A,#N/A,FALSE,"F-3";#N/A,#N/A,FALSE,"F-4";#N/A,#N/A,FALSE,"F-5";#N/A,#N/A,FALSE,"F-6";#N/A,#N/A,FALSE,"Matrix"}</definedName>
    <definedName name="nose2_5" localSheetId="1" hidden="1">{#N/A,#N/A,FALSE,"E-1";#N/A,#N/A,FALSE,"E-2";#N/A,#N/A,FALSE,"F-1";#N/A,#N/A,FALSE,"F-2";#N/A,#N/A,FALSE,"F-3";#N/A,#N/A,FALSE,"F-4";#N/A,#N/A,FALSE,"F-5";#N/A,#N/A,FALSE,"F-6";#N/A,#N/A,FALSE,"Matrix"}</definedName>
    <definedName name="nose2_5" localSheetId="4" hidden="1">{#N/A,#N/A,FALSE,"E-1";#N/A,#N/A,FALSE,"E-2";#N/A,#N/A,FALSE,"F-1";#N/A,#N/A,FALSE,"F-2";#N/A,#N/A,FALSE,"F-3";#N/A,#N/A,FALSE,"F-4";#N/A,#N/A,FALSE,"F-5";#N/A,#N/A,FALSE,"F-6";#N/A,#N/A,FALSE,"Matrix"}</definedName>
    <definedName name="nose2_5" localSheetId="2" hidden="1">{#N/A,#N/A,FALSE,"E-1";#N/A,#N/A,FALSE,"E-2";#N/A,#N/A,FALSE,"F-1";#N/A,#N/A,FALSE,"F-2";#N/A,#N/A,FALSE,"F-3";#N/A,#N/A,FALSE,"F-4";#N/A,#N/A,FALSE,"F-5";#N/A,#N/A,FALSE,"F-6";#N/A,#N/A,FALSE,"Matrix"}</definedName>
    <definedName name="nose2_5" localSheetId="0" hidden="1">{#N/A,#N/A,FALSE,"E-1";#N/A,#N/A,FALSE,"E-2";#N/A,#N/A,FALSE,"F-1";#N/A,#N/A,FALSE,"F-2";#N/A,#N/A,FALSE,"F-3";#N/A,#N/A,FALSE,"F-4";#N/A,#N/A,FALSE,"F-5";#N/A,#N/A,FALSE,"F-6";#N/A,#N/A,FALSE,"Matrix"}</definedName>
    <definedName name="nose2_5" localSheetId="6" hidden="1">{#N/A,#N/A,FALSE,"E-1";#N/A,#N/A,FALSE,"E-2";#N/A,#N/A,FALSE,"F-1";#N/A,#N/A,FALSE,"F-2";#N/A,#N/A,FALSE,"F-3";#N/A,#N/A,FALSE,"F-4";#N/A,#N/A,FALSE,"F-5";#N/A,#N/A,FALSE,"F-6";#N/A,#N/A,FALSE,"Matrix"}</definedName>
    <definedName name="nose2_5" localSheetId="16" hidden="1">{#N/A,#N/A,FALSE,"E-1";#N/A,#N/A,FALSE,"E-2";#N/A,#N/A,FALSE,"F-1";#N/A,#N/A,FALSE,"F-2";#N/A,#N/A,FALSE,"F-3";#N/A,#N/A,FALSE,"F-4";#N/A,#N/A,FALSE,"F-5";#N/A,#N/A,FALSE,"F-6";#N/A,#N/A,FALSE,"Matrix"}</definedName>
    <definedName name="nose2_5" hidden="1">{#N/A,#N/A,FALSE,"E-1";#N/A,#N/A,FALSE,"E-2";#N/A,#N/A,FALSE,"F-1";#N/A,#N/A,FALSE,"F-2";#N/A,#N/A,FALSE,"F-3";#N/A,#N/A,FALSE,"F-4";#N/A,#N/A,FALSE,"F-5";#N/A,#N/A,FALSE,"F-6";#N/A,#N/A,FALSE,"Matrix"}</definedName>
    <definedName name="nose3" localSheetId="15" hidden="1">{#N/A,#N/A,FALSE,"Matrix";#N/A,#N/A,FALSE,"Executive";#N/A,#N/A,FALSE,"Summary"}</definedName>
    <definedName name="nose3" localSheetId="25" hidden="1">{#N/A,#N/A,FALSE,"Matrix";#N/A,#N/A,FALSE,"Executive";#N/A,#N/A,FALSE,"Summary"}</definedName>
    <definedName name="nose3" localSheetId="24" hidden="1">{#N/A,#N/A,FALSE,"Matrix";#N/A,#N/A,FALSE,"Executive";#N/A,#N/A,FALSE,"Summary"}</definedName>
    <definedName name="nose3" localSheetId="26" hidden="1">{#N/A,#N/A,FALSE,"Matrix";#N/A,#N/A,FALSE,"Executive";#N/A,#N/A,FALSE,"Summary"}</definedName>
    <definedName name="nose3" localSheetId="1" hidden="1">{#N/A,#N/A,FALSE,"Matrix";#N/A,#N/A,FALSE,"Executive";#N/A,#N/A,FALSE,"Summary"}</definedName>
    <definedName name="nose3" localSheetId="4" hidden="1">{#N/A,#N/A,FALSE,"Matrix";#N/A,#N/A,FALSE,"Executive";#N/A,#N/A,FALSE,"Summary"}</definedName>
    <definedName name="nose3" localSheetId="2" hidden="1">{#N/A,#N/A,FALSE,"Matrix";#N/A,#N/A,FALSE,"Executive";#N/A,#N/A,FALSE,"Summary"}</definedName>
    <definedName name="nose3" localSheetId="0" hidden="1">{#N/A,#N/A,FALSE,"Matrix";#N/A,#N/A,FALSE,"Executive";#N/A,#N/A,FALSE,"Summary"}</definedName>
    <definedName name="nose3" localSheetId="6" hidden="1">{#N/A,#N/A,FALSE,"Matrix";#N/A,#N/A,FALSE,"Executive";#N/A,#N/A,FALSE,"Summary"}</definedName>
    <definedName name="nose3" localSheetId="16" hidden="1">{#N/A,#N/A,FALSE,"Matrix";#N/A,#N/A,FALSE,"Executive";#N/A,#N/A,FALSE,"Summary"}</definedName>
    <definedName name="nose3" hidden="1">{#N/A,#N/A,FALSE,"Matrix";#N/A,#N/A,FALSE,"Executive";#N/A,#N/A,FALSE,"Summary"}</definedName>
    <definedName name="nose3_1" localSheetId="15" hidden="1">{#N/A,#N/A,FALSE,"Matrix";#N/A,#N/A,FALSE,"Executive";#N/A,#N/A,FALSE,"Summary"}</definedName>
    <definedName name="nose3_1" localSheetId="25" hidden="1">{#N/A,#N/A,FALSE,"Matrix";#N/A,#N/A,FALSE,"Executive";#N/A,#N/A,FALSE,"Summary"}</definedName>
    <definedName name="nose3_1" localSheetId="24" hidden="1">{#N/A,#N/A,FALSE,"Matrix";#N/A,#N/A,FALSE,"Executive";#N/A,#N/A,FALSE,"Summary"}</definedName>
    <definedName name="nose3_1" localSheetId="26" hidden="1">{#N/A,#N/A,FALSE,"Matrix";#N/A,#N/A,FALSE,"Executive";#N/A,#N/A,FALSE,"Summary"}</definedName>
    <definedName name="nose3_1" localSheetId="1" hidden="1">{#N/A,#N/A,FALSE,"Matrix";#N/A,#N/A,FALSE,"Executive";#N/A,#N/A,FALSE,"Summary"}</definedName>
    <definedName name="nose3_1" localSheetId="4" hidden="1">{#N/A,#N/A,FALSE,"Matrix";#N/A,#N/A,FALSE,"Executive";#N/A,#N/A,FALSE,"Summary"}</definedName>
    <definedName name="nose3_1" localSheetId="2" hidden="1">{#N/A,#N/A,FALSE,"Matrix";#N/A,#N/A,FALSE,"Executive";#N/A,#N/A,FALSE,"Summary"}</definedName>
    <definedName name="nose3_1" localSheetId="0" hidden="1">{#N/A,#N/A,FALSE,"Matrix";#N/A,#N/A,FALSE,"Executive";#N/A,#N/A,FALSE,"Summary"}</definedName>
    <definedName name="nose3_1" localSheetId="6" hidden="1">{#N/A,#N/A,FALSE,"Matrix";#N/A,#N/A,FALSE,"Executive";#N/A,#N/A,FALSE,"Summary"}</definedName>
    <definedName name="nose3_1" localSheetId="16" hidden="1">{#N/A,#N/A,FALSE,"Matrix";#N/A,#N/A,FALSE,"Executive";#N/A,#N/A,FALSE,"Summary"}</definedName>
    <definedName name="nose3_1" hidden="1">{#N/A,#N/A,FALSE,"Matrix";#N/A,#N/A,FALSE,"Executive";#N/A,#N/A,FALSE,"Summary"}</definedName>
    <definedName name="nose3_2" localSheetId="15" hidden="1">{#N/A,#N/A,FALSE,"Matrix";#N/A,#N/A,FALSE,"Executive";#N/A,#N/A,FALSE,"Summary"}</definedName>
    <definedName name="nose3_2" localSheetId="25" hidden="1">{#N/A,#N/A,FALSE,"Matrix";#N/A,#N/A,FALSE,"Executive";#N/A,#N/A,FALSE,"Summary"}</definedName>
    <definedName name="nose3_2" localSheetId="24" hidden="1">{#N/A,#N/A,FALSE,"Matrix";#N/A,#N/A,FALSE,"Executive";#N/A,#N/A,FALSE,"Summary"}</definedName>
    <definedName name="nose3_2" localSheetId="26" hidden="1">{#N/A,#N/A,FALSE,"Matrix";#N/A,#N/A,FALSE,"Executive";#N/A,#N/A,FALSE,"Summary"}</definedName>
    <definedName name="nose3_2" localSheetId="1" hidden="1">{#N/A,#N/A,FALSE,"Matrix";#N/A,#N/A,FALSE,"Executive";#N/A,#N/A,FALSE,"Summary"}</definedName>
    <definedName name="nose3_2" localSheetId="4" hidden="1">{#N/A,#N/A,FALSE,"Matrix";#N/A,#N/A,FALSE,"Executive";#N/A,#N/A,FALSE,"Summary"}</definedName>
    <definedName name="nose3_2" localSheetId="2" hidden="1">{#N/A,#N/A,FALSE,"Matrix";#N/A,#N/A,FALSE,"Executive";#N/A,#N/A,FALSE,"Summary"}</definedName>
    <definedName name="nose3_2" localSheetId="0" hidden="1">{#N/A,#N/A,FALSE,"Matrix";#N/A,#N/A,FALSE,"Executive";#N/A,#N/A,FALSE,"Summary"}</definedName>
    <definedName name="nose3_2" localSheetId="6" hidden="1">{#N/A,#N/A,FALSE,"Matrix";#N/A,#N/A,FALSE,"Executive";#N/A,#N/A,FALSE,"Summary"}</definedName>
    <definedName name="nose3_2" localSheetId="16" hidden="1">{#N/A,#N/A,FALSE,"Matrix";#N/A,#N/A,FALSE,"Executive";#N/A,#N/A,FALSE,"Summary"}</definedName>
    <definedName name="nose3_2" hidden="1">{#N/A,#N/A,FALSE,"Matrix";#N/A,#N/A,FALSE,"Executive";#N/A,#N/A,FALSE,"Summary"}</definedName>
    <definedName name="nose3_3" localSheetId="15" hidden="1">{#N/A,#N/A,FALSE,"Matrix";#N/A,#N/A,FALSE,"Executive";#N/A,#N/A,FALSE,"Summary"}</definedName>
    <definedName name="nose3_3" localSheetId="25" hidden="1">{#N/A,#N/A,FALSE,"Matrix";#N/A,#N/A,FALSE,"Executive";#N/A,#N/A,FALSE,"Summary"}</definedName>
    <definedName name="nose3_3" localSheetId="24" hidden="1">{#N/A,#N/A,FALSE,"Matrix";#N/A,#N/A,FALSE,"Executive";#N/A,#N/A,FALSE,"Summary"}</definedName>
    <definedName name="nose3_3" localSheetId="26" hidden="1">{#N/A,#N/A,FALSE,"Matrix";#N/A,#N/A,FALSE,"Executive";#N/A,#N/A,FALSE,"Summary"}</definedName>
    <definedName name="nose3_3" localSheetId="1" hidden="1">{#N/A,#N/A,FALSE,"Matrix";#N/A,#N/A,FALSE,"Executive";#N/A,#N/A,FALSE,"Summary"}</definedName>
    <definedName name="nose3_3" localSheetId="4" hidden="1">{#N/A,#N/A,FALSE,"Matrix";#N/A,#N/A,FALSE,"Executive";#N/A,#N/A,FALSE,"Summary"}</definedName>
    <definedName name="nose3_3" localSheetId="2" hidden="1">{#N/A,#N/A,FALSE,"Matrix";#N/A,#N/A,FALSE,"Executive";#N/A,#N/A,FALSE,"Summary"}</definedName>
    <definedName name="nose3_3" localSheetId="0" hidden="1">{#N/A,#N/A,FALSE,"Matrix";#N/A,#N/A,FALSE,"Executive";#N/A,#N/A,FALSE,"Summary"}</definedName>
    <definedName name="nose3_3" localSheetId="6" hidden="1">{#N/A,#N/A,FALSE,"Matrix";#N/A,#N/A,FALSE,"Executive";#N/A,#N/A,FALSE,"Summary"}</definedName>
    <definedName name="nose3_3" localSheetId="16" hidden="1">{#N/A,#N/A,FALSE,"Matrix";#N/A,#N/A,FALSE,"Executive";#N/A,#N/A,FALSE,"Summary"}</definedName>
    <definedName name="nose3_3" hidden="1">{#N/A,#N/A,FALSE,"Matrix";#N/A,#N/A,FALSE,"Executive";#N/A,#N/A,FALSE,"Summary"}</definedName>
    <definedName name="nose3_4" localSheetId="15" hidden="1">{#N/A,#N/A,FALSE,"Matrix";#N/A,#N/A,FALSE,"Executive";#N/A,#N/A,FALSE,"Summary"}</definedName>
    <definedName name="nose3_4" localSheetId="25" hidden="1">{#N/A,#N/A,FALSE,"Matrix";#N/A,#N/A,FALSE,"Executive";#N/A,#N/A,FALSE,"Summary"}</definedName>
    <definedName name="nose3_4" localSheetId="24" hidden="1">{#N/A,#N/A,FALSE,"Matrix";#N/A,#N/A,FALSE,"Executive";#N/A,#N/A,FALSE,"Summary"}</definedName>
    <definedName name="nose3_4" localSheetId="26" hidden="1">{#N/A,#N/A,FALSE,"Matrix";#N/A,#N/A,FALSE,"Executive";#N/A,#N/A,FALSE,"Summary"}</definedName>
    <definedName name="nose3_4" localSheetId="1" hidden="1">{#N/A,#N/A,FALSE,"Matrix";#N/A,#N/A,FALSE,"Executive";#N/A,#N/A,FALSE,"Summary"}</definedName>
    <definedName name="nose3_4" localSheetId="4" hidden="1">{#N/A,#N/A,FALSE,"Matrix";#N/A,#N/A,FALSE,"Executive";#N/A,#N/A,FALSE,"Summary"}</definedName>
    <definedName name="nose3_4" localSheetId="2" hidden="1">{#N/A,#N/A,FALSE,"Matrix";#N/A,#N/A,FALSE,"Executive";#N/A,#N/A,FALSE,"Summary"}</definedName>
    <definedName name="nose3_4" localSheetId="0" hidden="1">{#N/A,#N/A,FALSE,"Matrix";#N/A,#N/A,FALSE,"Executive";#N/A,#N/A,FALSE,"Summary"}</definedName>
    <definedName name="nose3_4" localSheetId="6" hidden="1">{#N/A,#N/A,FALSE,"Matrix";#N/A,#N/A,FALSE,"Executive";#N/A,#N/A,FALSE,"Summary"}</definedName>
    <definedName name="nose3_4" localSheetId="16" hidden="1">{#N/A,#N/A,FALSE,"Matrix";#N/A,#N/A,FALSE,"Executive";#N/A,#N/A,FALSE,"Summary"}</definedName>
    <definedName name="nose3_4" hidden="1">{#N/A,#N/A,FALSE,"Matrix";#N/A,#N/A,FALSE,"Executive";#N/A,#N/A,FALSE,"Summary"}</definedName>
    <definedName name="nose3_5" localSheetId="15" hidden="1">{#N/A,#N/A,FALSE,"Matrix";#N/A,#N/A,FALSE,"Executive";#N/A,#N/A,FALSE,"Summary"}</definedName>
    <definedName name="nose3_5" localSheetId="25" hidden="1">{#N/A,#N/A,FALSE,"Matrix";#N/A,#N/A,FALSE,"Executive";#N/A,#N/A,FALSE,"Summary"}</definedName>
    <definedName name="nose3_5" localSheetId="24" hidden="1">{#N/A,#N/A,FALSE,"Matrix";#N/A,#N/A,FALSE,"Executive";#N/A,#N/A,FALSE,"Summary"}</definedName>
    <definedName name="nose3_5" localSheetId="26" hidden="1">{#N/A,#N/A,FALSE,"Matrix";#N/A,#N/A,FALSE,"Executive";#N/A,#N/A,FALSE,"Summary"}</definedName>
    <definedName name="nose3_5" localSheetId="1" hidden="1">{#N/A,#N/A,FALSE,"Matrix";#N/A,#N/A,FALSE,"Executive";#N/A,#N/A,FALSE,"Summary"}</definedName>
    <definedName name="nose3_5" localSheetId="4" hidden="1">{#N/A,#N/A,FALSE,"Matrix";#N/A,#N/A,FALSE,"Executive";#N/A,#N/A,FALSE,"Summary"}</definedName>
    <definedName name="nose3_5" localSheetId="2" hidden="1">{#N/A,#N/A,FALSE,"Matrix";#N/A,#N/A,FALSE,"Executive";#N/A,#N/A,FALSE,"Summary"}</definedName>
    <definedName name="nose3_5" localSheetId="0" hidden="1">{#N/A,#N/A,FALSE,"Matrix";#N/A,#N/A,FALSE,"Executive";#N/A,#N/A,FALSE,"Summary"}</definedName>
    <definedName name="nose3_5" localSheetId="6" hidden="1">{#N/A,#N/A,FALSE,"Matrix";#N/A,#N/A,FALSE,"Executive";#N/A,#N/A,FALSE,"Summary"}</definedName>
    <definedName name="nose3_5" localSheetId="16" hidden="1">{#N/A,#N/A,FALSE,"Matrix";#N/A,#N/A,FALSE,"Executive";#N/A,#N/A,FALSE,"Summary"}</definedName>
    <definedName name="nose3_5" hidden="1">{#N/A,#N/A,FALSE,"Matrix";#N/A,#N/A,FALSE,"Executive";#N/A,#N/A,FALSE,"Summary"}</definedName>
    <definedName name="NTH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TH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TH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TH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T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T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T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T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T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TH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T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ueva" localSheetId="15" hidden="1">{#N/A,#N/A,FALSE,"Costos_Elem_Hid";#N/A,#N/A,FALSE,"Costos_Elem_Hid";#N/A,#N/A,FALSE,"Costos_Elem_Hid"}</definedName>
    <definedName name="Nueva" localSheetId="25" hidden="1">{#N/A,#N/A,FALSE,"Costos_Elem_Hid";#N/A,#N/A,FALSE,"Costos_Elem_Hid";#N/A,#N/A,FALSE,"Costos_Elem_Hid"}</definedName>
    <definedName name="Nueva" localSheetId="24" hidden="1">{#N/A,#N/A,FALSE,"Costos_Elem_Hid";#N/A,#N/A,FALSE,"Costos_Elem_Hid";#N/A,#N/A,FALSE,"Costos_Elem_Hid"}</definedName>
    <definedName name="Nueva" localSheetId="26" hidden="1">{#N/A,#N/A,FALSE,"Costos_Elem_Hid";#N/A,#N/A,FALSE,"Costos_Elem_Hid";#N/A,#N/A,FALSE,"Costos_Elem_Hid"}</definedName>
    <definedName name="Nueva" localSheetId="1" hidden="1">{#N/A,#N/A,FALSE,"Costos_Elem_Hid";#N/A,#N/A,FALSE,"Costos_Elem_Hid";#N/A,#N/A,FALSE,"Costos_Elem_Hid"}</definedName>
    <definedName name="Nueva" localSheetId="4" hidden="1">{#N/A,#N/A,FALSE,"Costos_Elem_Hid";#N/A,#N/A,FALSE,"Costos_Elem_Hid";#N/A,#N/A,FALSE,"Costos_Elem_Hid"}</definedName>
    <definedName name="Nueva" localSheetId="2" hidden="1">{#N/A,#N/A,FALSE,"Costos_Elem_Hid";#N/A,#N/A,FALSE,"Costos_Elem_Hid";#N/A,#N/A,FALSE,"Costos_Elem_Hid"}</definedName>
    <definedName name="Nueva" localSheetId="0" hidden="1">{#N/A,#N/A,FALSE,"summary";#N/A,#N/A,FALSE,"SumGraph"}</definedName>
    <definedName name="Nueva" localSheetId="6" hidden="1">{#N/A,#N/A,FALSE,"Costos_Elem_Hid";#N/A,#N/A,FALSE,"Costos_Elem_Hid";#N/A,#N/A,FALSE,"Costos_Elem_Hid"}</definedName>
    <definedName name="Nueva" localSheetId="16" hidden="1">{#N/A,#N/A,FALSE,"Costos_Elem_Hid";#N/A,#N/A,FALSE,"Costos_Elem_Hid";#N/A,#N/A,FALSE,"Costos_Elem_Hid"}</definedName>
    <definedName name="Nueva" hidden="1">{#N/A,#N/A,FALSE,"Costos_Elem_Hid";#N/A,#N/A,FALSE,"Costos_Elem_Hid";#N/A,#N/A,FALSE,"Costos_Elem_Hid"}</definedName>
    <definedName name="Nueva_1" hidden="1">{#N/A,#N/A,FALSE,"summary";#N/A,#N/A,FALSE,"SumGraph"}</definedName>
    <definedName name="nuevo" localSheetId="15" hidden="1">{#N/A,#N/A,FALSE,"Costos_Elem_Hid";#N/A,#N/A,FALSE,"Costos_Elem_Hid";#N/A,#N/A,FALSE,"Costos_Elem_Hid"}</definedName>
    <definedName name="nuevo" localSheetId="25" hidden="1">{#N/A,#N/A,FALSE,"Costos_Elem_Hid";#N/A,#N/A,FALSE,"Costos_Elem_Hid";#N/A,#N/A,FALSE,"Costos_Elem_Hid"}</definedName>
    <definedName name="nuevo" localSheetId="24" hidden="1">{#N/A,#N/A,FALSE,"Costos_Elem_Hid";#N/A,#N/A,FALSE,"Costos_Elem_Hid";#N/A,#N/A,FALSE,"Costos_Elem_Hid"}</definedName>
    <definedName name="nuevo" localSheetId="26" hidden="1">{#N/A,#N/A,FALSE,"Costos_Elem_Hid";#N/A,#N/A,FALSE,"Costos_Elem_Hid";#N/A,#N/A,FALSE,"Costos_Elem_Hid"}</definedName>
    <definedName name="nuevo" localSheetId="1" hidden="1">{#N/A,#N/A,FALSE,"Costos_Elem_Hid";#N/A,#N/A,FALSE,"Costos_Elem_Hid";#N/A,#N/A,FALSE,"Costos_Elem_Hid"}</definedName>
    <definedName name="nuevo" localSheetId="4" hidden="1">{#N/A,#N/A,FALSE,"Costos_Elem_Hid";#N/A,#N/A,FALSE,"Costos_Elem_Hid";#N/A,#N/A,FALSE,"Costos_Elem_Hid"}</definedName>
    <definedName name="nuevo" localSheetId="2" hidden="1">{#N/A,#N/A,FALSE,"Costos_Elem_Hid";#N/A,#N/A,FALSE,"Costos_Elem_Hid";#N/A,#N/A,FALSE,"Costos_Elem_Hid"}</definedName>
    <definedName name="nuev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uevo" localSheetId="6" hidden="1">{#N/A,#N/A,FALSE,"Costos_Elem_Hid";#N/A,#N/A,FALSE,"Costos_Elem_Hid";#N/A,#N/A,FALSE,"Costos_Elem_Hid"}</definedName>
    <definedName name="nuevo" localSheetId="16" hidden="1">{#N/A,#N/A,FALSE,"Costos_Elem_Hid";#N/A,#N/A,FALSE,"Costos_Elem_Hid";#N/A,#N/A,FALSE,"Costos_Elem_Hid"}</definedName>
    <definedName name="nuevo" hidden="1">{#N/A,#N/A,FALSE,"Costos_Elem_Hid";#N/A,#N/A,FALSE,"Costos_Elem_Hid";#N/A,#N/A,FALSE,"Costos_Elem_Hid"}</definedName>
    <definedName name="nuev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umberOfParameters" hidden="1">#REF!</definedName>
    <definedName name="Numero_Unidades_Funcionales">[27]Constantes!$C$54</definedName>
    <definedName name="ñ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ñ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laskdla" localSheetId="15" hidden="1">{#N/A,#N/A,FALSE,"Total_OC015";#N/A,#N/A,FALSE,"ADMIN";#N/A,#N/A,FALSE,"PROCES";#N/A,#N/A,FALSE,"mecan";#N/A,#N/A,FALSE,"civil";#N/A,#N/A,FALSE,"CAÑER";#N/A,#N/A,FALSE,"ELEC";#N/A,#N/A,FALSE,"INSTR"}</definedName>
    <definedName name="ñlaskdla" localSheetId="25" hidden="1">{#N/A,#N/A,FALSE,"Total_OC015";#N/A,#N/A,FALSE,"ADMIN";#N/A,#N/A,FALSE,"PROCES";#N/A,#N/A,FALSE,"mecan";#N/A,#N/A,FALSE,"civil";#N/A,#N/A,FALSE,"CAÑER";#N/A,#N/A,FALSE,"ELEC";#N/A,#N/A,FALSE,"INSTR"}</definedName>
    <definedName name="ñlaskdla" localSheetId="24" hidden="1">{#N/A,#N/A,FALSE,"Total_OC015";#N/A,#N/A,FALSE,"ADMIN";#N/A,#N/A,FALSE,"PROCES";#N/A,#N/A,FALSE,"mecan";#N/A,#N/A,FALSE,"civil";#N/A,#N/A,FALSE,"CAÑER";#N/A,#N/A,FALSE,"ELEC";#N/A,#N/A,FALSE,"INSTR"}</definedName>
    <definedName name="ñlaskdla" localSheetId="26" hidden="1">{#N/A,#N/A,FALSE,"Total_OC015";#N/A,#N/A,FALSE,"ADMIN";#N/A,#N/A,FALSE,"PROCES";#N/A,#N/A,FALSE,"mecan";#N/A,#N/A,FALSE,"civil";#N/A,#N/A,FALSE,"CAÑER";#N/A,#N/A,FALSE,"ELEC";#N/A,#N/A,FALSE,"INSTR"}</definedName>
    <definedName name="ñlaskdla" localSheetId="1" hidden="1">{#N/A,#N/A,FALSE,"Total_OC015";#N/A,#N/A,FALSE,"ADMIN";#N/A,#N/A,FALSE,"PROCES";#N/A,#N/A,FALSE,"mecan";#N/A,#N/A,FALSE,"civil";#N/A,#N/A,FALSE,"CAÑER";#N/A,#N/A,FALSE,"ELEC";#N/A,#N/A,FALSE,"INSTR"}</definedName>
    <definedName name="ñlaskdla" localSheetId="4" hidden="1">{#N/A,#N/A,FALSE,"Total_OC015";#N/A,#N/A,FALSE,"ADMIN";#N/A,#N/A,FALSE,"PROCES";#N/A,#N/A,FALSE,"mecan";#N/A,#N/A,FALSE,"civil";#N/A,#N/A,FALSE,"CAÑER";#N/A,#N/A,FALSE,"ELEC";#N/A,#N/A,FALSE,"INSTR"}</definedName>
    <definedName name="ñlaskdla" localSheetId="2" hidden="1">{#N/A,#N/A,FALSE,"Total_OC015";#N/A,#N/A,FALSE,"ADMIN";#N/A,#N/A,FALSE,"PROCES";#N/A,#N/A,FALSE,"mecan";#N/A,#N/A,FALSE,"civil";#N/A,#N/A,FALSE,"CAÑER";#N/A,#N/A,FALSE,"ELEC";#N/A,#N/A,FALSE,"INSTR"}</definedName>
    <definedName name="ñlaskdla" localSheetId="0" hidden="1">{#N/A,#N/A,FALSE,"Total_OC015";#N/A,#N/A,FALSE,"ADMIN";#N/A,#N/A,FALSE,"PROCES";#N/A,#N/A,FALSE,"mecan";#N/A,#N/A,FALSE,"civil";#N/A,#N/A,FALSE,"CAÑER";#N/A,#N/A,FALSE,"ELEC";#N/A,#N/A,FALSE,"INSTR"}</definedName>
    <definedName name="ñlaskdla" localSheetId="6" hidden="1">{#N/A,#N/A,FALSE,"Total_OC015";#N/A,#N/A,FALSE,"ADMIN";#N/A,#N/A,FALSE,"PROCES";#N/A,#N/A,FALSE,"mecan";#N/A,#N/A,FALSE,"civil";#N/A,#N/A,FALSE,"CAÑER";#N/A,#N/A,FALSE,"ELEC";#N/A,#N/A,FALSE,"INSTR"}</definedName>
    <definedName name="ñlaskdla" localSheetId="16" hidden="1">{#N/A,#N/A,FALSE,"Total_OC015";#N/A,#N/A,FALSE,"ADMIN";#N/A,#N/A,FALSE,"PROCES";#N/A,#N/A,FALSE,"mecan";#N/A,#N/A,FALSE,"civil";#N/A,#N/A,FALSE,"CAÑER";#N/A,#N/A,FALSE,"ELEC";#N/A,#N/A,FALSE,"INSTR"}</definedName>
    <definedName name="ñlaskdla" hidden="1">{#N/A,#N/A,FALSE,"Total_OC015";#N/A,#N/A,FALSE,"ADMIN";#N/A,#N/A,FALSE,"PROCES";#N/A,#N/A,FALSE,"mecan";#N/A,#N/A,FALSE,"civil";#N/A,#N/A,FALSE,"CAÑER";#N/A,#N/A,FALSE,"ELEC";#N/A,#N/A,FALSE,"INSTR"}</definedName>
    <definedName name="ñlaskdla_1" hidden="1">{#N/A,#N/A,FALSE,"Total_OC015";#N/A,#N/A,FALSE,"ADMIN";#N/A,#N/A,FALSE,"PROCES";#N/A,#N/A,FALSE,"mecan";#N/A,#N/A,FALSE,"civil";#N/A,#N/A,FALSE,"CAÑER";#N/A,#N/A,FALSE,"ELEC";#N/A,#N/A,FALSE,"INSTR"}</definedName>
    <definedName name="ññ" localSheetId="15" hidden="1">{#N/A,#N/A,FALSE,"Total_OC015";#N/A,#N/A,FALSE,"ADMIN";#N/A,#N/A,FALSE,"PROCES";#N/A,#N/A,FALSE,"mecan";#N/A,#N/A,FALSE,"civil";#N/A,#N/A,FALSE,"CAÑER";#N/A,#N/A,FALSE,"ELEC";#N/A,#N/A,FALSE,"INSTR"}</definedName>
    <definedName name="ññ" localSheetId="25" hidden="1">{#N/A,#N/A,FALSE,"Total_OC015";#N/A,#N/A,FALSE,"ADMIN";#N/A,#N/A,FALSE,"PROCES";#N/A,#N/A,FALSE,"mecan";#N/A,#N/A,FALSE,"civil";#N/A,#N/A,FALSE,"CAÑER";#N/A,#N/A,FALSE,"ELEC";#N/A,#N/A,FALSE,"INSTR"}</definedName>
    <definedName name="ññ" localSheetId="24" hidden="1">{#N/A,#N/A,FALSE,"Total_OC015";#N/A,#N/A,FALSE,"ADMIN";#N/A,#N/A,FALSE,"PROCES";#N/A,#N/A,FALSE,"mecan";#N/A,#N/A,FALSE,"civil";#N/A,#N/A,FALSE,"CAÑER";#N/A,#N/A,FALSE,"ELEC";#N/A,#N/A,FALSE,"INSTR"}</definedName>
    <definedName name="ññ" localSheetId="26" hidden="1">{#N/A,#N/A,FALSE,"Total_OC015";#N/A,#N/A,FALSE,"ADMIN";#N/A,#N/A,FALSE,"PROCES";#N/A,#N/A,FALSE,"mecan";#N/A,#N/A,FALSE,"civil";#N/A,#N/A,FALSE,"CAÑER";#N/A,#N/A,FALSE,"ELEC";#N/A,#N/A,FALSE,"INSTR"}</definedName>
    <definedName name="ññ" localSheetId="1" hidden="1">{#N/A,#N/A,FALSE,"Total_OC015";#N/A,#N/A,FALSE,"ADMIN";#N/A,#N/A,FALSE,"PROCES";#N/A,#N/A,FALSE,"mecan";#N/A,#N/A,FALSE,"civil";#N/A,#N/A,FALSE,"CAÑER";#N/A,#N/A,FALSE,"ELEC";#N/A,#N/A,FALSE,"INSTR"}</definedName>
    <definedName name="ññ" localSheetId="4" hidden="1">{#N/A,#N/A,FALSE,"Total_OC015";#N/A,#N/A,FALSE,"ADMIN";#N/A,#N/A,FALSE,"PROCES";#N/A,#N/A,FALSE,"mecan";#N/A,#N/A,FALSE,"civil";#N/A,#N/A,FALSE,"CAÑER";#N/A,#N/A,FALSE,"ELEC";#N/A,#N/A,FALSE,"INSTR"}</definedName>
    <definedName name="ññ" localSheetId="2" hidden="1">{#N/A,#N/A,FALSE,"Total_OC015";#N/A,#N/A,FALSE,"ADMIN";#N/A,#N/A,FALSE,"PROCES";#N/A,#N/A,FALSE,"mecan";#N/A,#N/A,FALSE,"civil";#N/A,#N/A,FALSE,"CAÑER";#N/A,#N/A,FALSE,"ELEC";#N/A,#N/A,FALSE,"INSTR"}</definedName>
    <definedName name="ÑÑ" localSheetId="0" hidden="1">{"MO(BASE)",#N/A,FALSE,"MO(BASE)";"MO(BASE)1",#N/A,FALSE,"MO(BASE)";"MO(BASE)2",#N/A,FALSE,"MO(BASE)"}</definedName>
    <definedName name="ññ" localSheetId="6" hidden="1">{#N/A,#N/A,FALSE,"Total_OC015";#N/A,#N/A,FALSE,"ADMIN";#N/A,#N/A,FALSE,"PROCES";#N/A,#N/A,FALSE,"mecan";#N/A,#N/A,FALSE,"civil";#N/A,#N/A,FALSE,"CAÑER";#N/A,#N/A,FALSE,"ELEC";#N/A,#N/A,FALSE,"INSTR"}</definedName>
    <definedName name="ññ" localSheetId="16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_1" hidden="1">{#N/A,#N/A,FALSE,"Total_OC015";#N/A,#N/A,FALSE,"ADMIN";#N/A,#N/A,FALSE,"PROCES";#N/A,#N/A,FALSE,"mecan";#N/A,#N/A,FALSE,"civil";#N/A,#N/A,FALSE,"CAÑER";#N/A,#N/A,FALSE,"ELEC";#N/A,#N/A,FALSE,"INSTR"}</definedName>
    <definedName name="ñññ" localSheetId="15" hidden="1">{#N/A,#N/A,FALSE,"Costos_Elem_Hid";#N/A,#N/A,FALSE,"Costos_Elem_Hid";#N/A,#N/A,FALSE,"Costos_Elem_Hid"}</definedName>
    <definedName name="ñññ" localSheetId="25" hidden="1">{#N/A,#N/A,FALSE,"Costos_Elem_Hid";#N/A,#N/A,FALSE,"Costos_Elem_Hid";#N/A,#N/A,FALSE,"Costos_Elem_Hid"}</definedName>
    <definedName name="ñññ" localSheetId="24" hidden="1">{#N/A,#N/A,FALSE,"Costos_Elem_Hid";#N/A,#N/A,FALSE,"Costos_Elem_Hid";#N/A,#N/A,FALSE,"Costos_Elem_Hid"}</definedName>
    <definedName name="ñññ" localSheetId="26" hidden="1">{#N/A,#N/A,FALSE,"Costos_Elem_Hid";#N/A,#N/A,FALSE,"Costos_Elem_Hid";#N/A,#N/A,FALSE,"Costos_Elem_Hid"}</definedName>
    <definedName name="ñññ" localSheetId="1" hidden="1">{#N/A,#N/A,FALSE,"Costos_Elem_Hid";#N/A,#N/A,FALSE,"Costos_Elem_Hid";#N/A,#N/A,FALSE,"Costos_Elem_Hid"}</definedName>
    <definedName name="ñññ" localSheetId="4" hidden="1">{#N/A,#N/A,FALSE,"Costos_Elem_Hid";#N/A,#N/A,FALSE,"Costos_Elem_Hid";#N/A,#N/A,FALSE,"Costos_Elem_Hid"}</definedName>
    <definedName name="ñññ" localSheetId="2" hidden="1">{#N/A,#N/A,FALSE,"Costos_Elem_Hid";#N/A,#N/A,FALSE,"Costos_Elem_Hid";#N/A,#N/A,FALSE,"Costos_Elem_Hid"}</definedName>
    <definedName name="ñññ" localSheetId="0" hidden="1">{#N/A,#N/A,FALSE,"Costos_Elem_Hid";#N/A,#N/A,FALSE,"Costos_Elem_Hid";#N/A,#N/A,FALSE,"Costos_Elem_Hid"}</definedName>
    <definedName name="ñññ" localSheetId="6" hidden="1">{#N/A,#N/A,FALSE,"Costos_Elem_Hid";#N/A,#N/A,FALSE,"Costos_Elem_Hid";#N/A,#N/A,FALSE,"Costos_Elem_Hid"}</definedName>
    <definedName name="ñññ" localSheetId="16" hidden="1">{#N/A,#N/A,FALSE,"Costos_Elem_Hid";#N/A,#N/A,FALSE,"Costos_Elem_Hid";#N/A,#N/A,FALSE,"Costos_Elem_Hid"}</definedName>
    <definedName name="ñññ" hidden="1">{#N/A,#N/A,FALSE,"Costos_Elem_Hid";#N/A,#N/A,FALSE,"Costos_Elem_Hid";#N/A,#N/A,FALSE,"Costos_Elem_Hid"}</definedName>
    <definedName name="ññññ" localSheetId="15" hidden="1">#REF!</definedName>
    <definedName name="ññññ" localSheetId="25" hidden="1">#REF!</definedName>
    <definedName name="ññññ" localSheetId="26" hidden="1">#REF!</definedName>
    <definedName name="ññññ" localSheetId="6" hidden="1">#REF!</definedName>
    <definedName name="ññññ" localSheetId="16" hidden="1">#REF!</definedName>
    <definedName name="ññññ" hidden="1">#REF!</definedName>
    <definedName name="ññññññññ" localSheetId="15" hidden="1">{#N/A,#N/A,TRUE,"Costos_Subg_Hid"}</definedName>
    <definedName name="ññññññññ" localSheetId="25" hidden="1">{#N/A,#N/A,TRUE,"Costos_Subg_Hid"}</definedName>
    <definedName name="ññññññññ" localSheetId="24" hidden="1">{#N/A,#N/A,TRUE,"Costos_Subg_Hid"}</definedName>
    <definedName name="ññññññññ" localSheetId="26" hidden="1">{#N/A,#N/A,TRUE,"Costos_Subg_Hid"}</definedName>
    <definedName name="ññññññññ" localSheetId="1" hidden="1">{#N/A,#N/A,TRUE,"Costos_Subg_Hid"}</definedName>
    <definedName name="ññññññññ" localSheetId="4" hidden="1">{#N/A,#N/A,TRUE,"Costos_Subg_Hid"}</definedName>
    <definedName name="ññññññññ" localSheetId="2" hidden="1">{#N/A,#N/A,TRUE,"Costos_Subg_Hid"}</definedName>
    <definedName name="ññññññññ" localSheetId="0" hidden="1">{#N/A,#N/A,TRUE,"Costos_Subg_Hid"}</definedName>
    <definedName name="ññññññññ" localSheetId="6" hidden="1">{#N/A,#N/A,TRUE,"Costos_Subg_Hid"}</definedName>
    <definedName name="ññññññññ" localSheetId="16" hidden="1">{#N/A,#N/A,TRUE,"Costos_Subg_Hid"}</definedName>
    <definedName name="ññññññññ" hidden="1">{#N/A,#N/A,TRUE,"Costos_Subg_Hid"}</definedName>
    <definedName name="ÑOPÑ" localSheetId="15" hidden="1">{"CI+GG(BASE)",#N/A,FALSE,"CI+GG(BASE)";"GG",#N/A,FALSE,"CI+GG(BASE)";"CI",#N/A,FALSE,"CI+GG(BASE)"}</definedName>
    <definedName name="ÑOPÑ" localSheetId="25" hidden="1">{"CI+GG(BASE)",#N/A,FALSE,"CI+GG(BASE)";"GG",#N/A,FALSE,"CI+GG(BASE)";"CI",#N/A,FALSE,"CI+GG(BASE)"}</definedName>
    <definedName name="ÑOPÑ" localSheetId="24" hidden="1">{"CI+GG(BASE)",#N/A,FALSE,"CI+GG(BASE)";"GG",#N/A,FALSE,"CI+GG(BASE)";"CI",#N/A,FALSE,"CI+GG(BASE)"}</definedName>
    <definedName name="ÑOPÑ" localSheetId="26" hidden="1">{"CI+GG(BASE)",#N/A,FALSE,"CI+GG(BASE)";"GG",#N/A,FALSE,"CI+GG(BASE)";"CI",#N/A,FALSE,"CI+GG(BASE)"}</definedName>
    <definedName name="ÑOPÑ" localSheetId="1" hidden="1">{"CI+GG(BASE)",#N/A,FALSE,"CI+GG(BASE)";"GG",#N/A,FALSE,"CI+GG(BASE)";"CI",#N/A,FALSE,"CI+GG(BASE)"}</definedName>
    <definedName name="ÑOPÑ" localSheetId="4" hidden="1">{"CI+GG(BASE)",#N/A,FALSE,"CI+GG(BASE)";"GG",#N/A,FALSE,"CI+GG(BASE)";"CI",#N/A,FALSE,"CI+GG(BASE)"}</definedName>
    <definedName name="ÑOPÑ" localSheetId="2" hidden="1">{"CI+GG(BASE)",#N/A,FALSE,"CI+GG(BASE)";"GG",#N/A,FALSE,"CI+GG(BASE)";"CI",#N/A,FALSE,"CI+GG(BASE)"}</definedName>
    <definedName name="ÑOPÑ" localSheetId="0" hidden="1">{"CI+GG(BASE)",#N/A,FALSE,"CI+GG(BASE)";"GG",#N/A,FALSE,"CI+GG(BASE)";"CI",#N/A,FALSE,"CI+GG(BASE)"}</definedName>
    <definedName name="ÑOPÑ" localSheetId="6" hidden="1">{"CI+GG(BASE)",#N/A,FALSE,"CI+GG(BASE)";"GG",#N/A,FALSE,"CI+GG(BASE)";"CI",#N/A,FALSE,"CI+GG(BASE)"}</definedName>
    <definedName name="ÑOPÑ" localSheetId="16" hidden="1">{"CI+GG(BASE)",#N/A,FALSE,"CI+GG(BASE)";"GG",#N/A,FALSE,"CI+GG(BASE)";"CI",#N/A,FALSE,"CI+GG(BASE)"}</definedName>
    <definedName name="ÑOPÑ" hidden="1">{"CI+GG(BASE)",#N/A,FALSE,"CI+GG(BASE)";"GG",#N/A,FALSE,"CI+GG(BASE)";"CI",#N/A,FALSE,"CI+GG(BASE)"}</definedName>
    <definedName name="O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º" localSheetId="15" hidden="1">{#N/A,#N/A,TRUE,"Costos_Subg_Hid"}</definedName>
    <definedName name="º" localSheetId="25" hidden="1">{#N/A,#N/A,TRUE,"Costos_Subg_Hid"}</definedName>
    <definedName name="º" localSheetId="24" hidden="1">{#N/A,#N/A,TRUE,"Costos_Subg_Hid"}</definedName>
    <definedName name="º" localSheetId="26" hidden="1">{#N/A,#N/A,TRUE,"Costos_Subg_Hid"}</definedName>
    <definedName name="º" localSheetId="1" hidden="1">{#N/A,#N/A,TRUE,"Costos_Subg_Hid"}</definedName>
    <definedName name="º" localSheetId="4" hidden="1">{#N/A,#N/A,TRUE,"Costos_Subg_Hid"}</definedName>
    <definedName name="º" localSheetId="2" hidden="1">{#N/A,#N/A,TRUE,"Costos_Subg_Hid"}</definedName>
    <definedName name="º" localSheetId="0" hidden="1">{#N/A,#N/A,TRUE,"Costos_Subg_Hid"}</definedName>
    <definedName name="º" localSheetId="6" hidden="1">{#N/A,#N/A,TRUE,"Costos_Subg_Hid"}</definedName>
    <definedName name="º" localSheetId="16" hidden="1">{#N/A,#N/A,TRUE,"Costos_Subg_Hid"}</definedName>
    <definedName name="º" hidden="1">{#N/A,#N/A,TRUE,"Costos_Subg_Hid"}</definedName>
    <definedName name="o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º_1" hidden="1">{#N/A,#N/A,TRUE,"Costos_Subg_Hid"}</definedName>
    <definedName name="OBJ_05" hidden="1">{#N/A,#N/A,FALSE,"Total_OC015";#N/A,#N/A,FALSE,"ADMIN";#N/A,#N/A,FALSE,"PROCES";#N/A,#N/A,FALSE,"mecan";#N/A,#N/A,FALSE,"civil";#N/A,#N/A,FALSE,"CAÑER";#N/A,#N/A,FALSE,"ELEC";#N/A,#N/A,FALSE,"INSTR"}</definedName>
    <definedName name="OBJETIVO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O" hidden="1">{"Práctica","Práctica",FALSE,"Práctica"}</definedName>
    <definedName name="OGIUKIK" localSheetId="15" hidden="1">{"CI+GG(BASE)",#N/A,FALSE,"CI+GG(BASE)";"GG",#N/A,FALSE,"CI+GG(BASE)";"CI",#N/A,FALSE,"CI+GG(BASE)"}</definedName>
    <definedName name="OGIUKIK" localSheetId="25" hidden="1">{"CI+GG(BASE)",#N/A,FALSE,"CI+GG(BASE)";"GG",#N/A,FALSE,"CI+GG(BASE)";"CI",#N/A,FALSE,"CI+GG(BASE)"}</definedName>
    <definedName name="OGIUKIK" localSheetId="24" hidden="1">{"CI+GG(BASE)",#N/A,FALSE,"CI+GG(BASE)";"GG",#N/A,FALSE,"CI+GG(BASE)";"CI",#N/A,FALSE,"CI+GG(BASE)"}</definedName>
    <definedName name="OGIUKIK" localSheetId="26" hidden="1">{"CI+GG(BASE)",#N/A,FALSE,"CI+GG(BASE)";"GG",#N/A,FALSE,"CI+GG(BASE)";"CI",#N/A,FALSE,"CI+GG(BASE)"}</definedName>
    <definedName name="OGIUKIK" localSheetId="1" hidden="1">{"CI+GG(BASE)",#N/A,FALSE,"CI+GG(BASE)";"GG",#N/A,FALSE,"CI+GG(BASE)";"CI",#N/A,FALSE,"CI+GG(BASE)"}</definedName>
    <definedName name="OGIUKIK" localSheetId="4" hidden="1">{"CI+GG(BASE)",#N/A,FALSE,"CI+GG(BASE)";"GG",#N/A,FALSE,"CI+GG(BASE)";"CI",#N/A,FALSE,"CI+GG(BASE)"}</definedName>
    <definedName name="OGIUKIK" localSheetId="2" hidden="1">{"CI+GG(BASE)",#N/A,FALSE,"CI+GG(BASE)";"GG",#N/A,FALSE,"CI+GG(BASE)";"CI",#N/A,FALSE,"CI+GG(BASE)"}</definedName>
    <definedName name="OGIUKIK" localSheetId="0" hidden="1">{"CI+GG(BASE)",#N/A,FALSE,"CI+GG(BASE)";"GG",#N/A,FALSE,"CI+GG(BASE)";"CI",#N/A,FALSE,"CI+GG(BASE)"}</definedName>
    <definedName name="OGIUKIK" localSheetId="6" hidden="1">{"CI+GG(BASE)",#N/A,FALSE,"CI+GG(BASE)";"GG",#N/A,FALSE,"CI+GG(BASE)";"CI",#N/A,FALSE,"CI+GG(BASE)"}</definedName>
    <definedName name="OGIUKIK" localSheetId="16" hidden="1">{"CI+GG(BASE)",#N/A,FALSE,"CI+GG(BASE)";"GG",#N/A,FALSE,"CI+GG(BASE)";"CI",#N/A,FALSE,"CI+GG(BASE)"}</definedName>
    <definedName name="OGIUKIK" hidden="1">{"CI+GG(BASE)",#N/A,FALSE,"CI+GG(BASE)";"GG",#N/A,FALSE,"CI+GG(BASE)";"CI",#N/A,FALSE,"CI+GG(BASE)"}</definedName>
    <definedName name="oi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iujiu" localSheetId="15" hidden="1">#REF!</definedName>
    <definedName name="oiujiu" localSheetId="25" hidden="1">#REF!</definedName>
    <definedName name="oiujiu" localSheetId="26" hidden="1">#REF!</definedName>
    <definedName name="oiujiu" localSheetId="6" hidden="1">#REF!</definedName>
    <definedName name="oiujiu" localSheetId="16" hidden="1">#REF!</definedName>
    <definedName name="oiujiu" hidden="1">#REF!</definedName>
    <definedName name="ok" localSheetId="15" hidden="1">{"'Hoja3'!$F$5"}</definedName>
    <definedName name="ok" localSheetId="25" hidden="1">{"'Hoja3'!$F$5"}</definedName>
    <definedName name="ok" localSheetId="24" hidden="1">{"'Hoja3'!$F$5"}</definedName>
    <definedName name="ok" localSheetId="26" hidden="1">{"'Hoja3'!$F$5"}</definedName>
    <definedName name="ok" localSheetId="1" hidden="1">{"'Hoja3'!$F$5"}</definedName>
    <definedName name="ok" localSheetId="4" hidden="1">{"'Hoja3'!$F$5"}</definedName>
    <definedName name="ok" localSheetId="2" hidden="1">{"'Hoja3'!$F$5"}</definedName>
    <definedName name="ok" localSheetId="0" hidden="1">{"'Hoja3'!$F$5"}</definedName>
    <definedName name="ok" localSheetId="6" hidden="1">{"'Hoja3'!$F$5"}</definedName>
    <definedName name="ok" localSheetId="16" hidden="1">{"'Hoja3'!$F$5"}</definedName>
    <definedName name="ok" hidden="1">{"'Hoja3'!$F$5"}</definedName>
    <definedName name="OLA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o" localSheetId="15" hidden="1">{#N/A,#N/A,FALSE,"Total_OC015";#N/A,#N/A,FALSE,"ADMIN";#N/A,#N/A,FALSE,"PROCES";#N/A,#N/A,FALSE,"mecan";#N/A,#N/A,FALSE,"civil";#N/A,#N/A,FALSE,"CAÑER";#N/A,#N/A,FALSE,"ELEC";#N/A,#N/A,FALSE,"INSTR"}</definedName>
    <definedName name="oo" localSheetId="25" hidden="1">{#N/A,#N/A,FALSE,"Total_OC015";#N/A,#N/A,FALSE,"ADMIN";#N/A,#N/A,FALSE,"PROCES";#N/A,#N/A,FALSE,"mecan";#N/A,#N/A,FALSE,"civil";#N/A,#N/A,FALSE,"CAÑER";#N/A,#N/A,FALSE,"ELEC";#N/A,#N/A,FALSE,"INSTR"}</definedName>
    <definedName name="oo" localSheetId="24" hidden="1">{#N/A,#N/A,FALSE,"Total_OC015";#N/A,#N/A,FALSE,"ADMIN";#N/A,#N/A,FALSE,"PROCES";#N/A,#N/A,FALSE,"mecan";#N/A,#N/A,FALSE,"civil";#N/A,#N/A,FALSE,"CAÑER";#N/A,#N/A,FALSE,"ELEC";#N/A,#N/A,FALSE,"INSTR"}</definedName>
    <definedName name="oo" localSheetId="26" hidden="1">{#N/A,#N/A,FALSE,"Total_OC015";#N/A,#N/A,FALSE,"ADMIN";#N/A,#N/A,FALSE,"PROCES";#N/A,#N/A,FALSE,"mecan";#N/A,#N/A,FALSE,"civil";#N/A,#N/A,FALSE,"CAÑER";#N/A,#N/A,FALSE,"ELEC";#N/A,#N/A,FALSE,"INSTR"}</definedName>
    <definedName name="oo" localSheetId="1" hidden="1">{#N/A,#N/A,FALSE,"Total_OC015";#N/A,#N/A,FALSE,"ADMIN";#N/A,#N/A,FALSE,"PROCES";#N/A,#N/A,FALSE,"mecan";#N/A,#N/A,FALSE,"civil";#N/A,#N/A,FALSE,"CAÑER";#N/A,#N/A,FALSE,"ELEC";#N/A,#N/A,FALSE,"INSTR"}</definedName>
    <definedName name="oo" localSheetId="4" hidden="1">{#N/A,#N/A,FALSE,"Total_OC015";#N/A,#N/A,FALSE,"ADMIN";#N/A,#N/A,FALSE,"PROCES";#N/A,#N/A,FALSE,"mecan";#N/A,#N/A,FALSE,"civil";#N/A,#N/A,FALSE,"CAÑER";#N/A,#N/A,FALSE,"ELEC";#N/A,#N/A,FALSE,"INSTR"}</definedName>
    <definedName name="oo" localSheetId="2" hidden="1">{#N/A,#N/A,FALSE,"Total_OC015";#N/A,#N/A,FALSE,"ADMIN";#N/A,#N/A,FALSE,"PROCES";#N/A,#N/A,FALSE,"mecan";#N/A,#N/A,FALSE,"civil";#N/A,#N/A,FALSE,"CAÑER";#N/A,#N/A,FALSE,"ELEC";#N/A,#N/A,FALSE,"INSTR"}</definedName>
    <definedName name="oo" localSheetId="0" hidden="1">{#N/A,#N/A,FALSE,"Total_OC015";#N/A,#N/A,FALSE,"ADMIN";#N/A,#N/A,FALSE,"PROCES";#N/A,#N/A,FALSE,"mecan";#N/A,#N/A,FALSE,"civil";#N/A,#N/A,FALSE,"CAÑER";#N/A,#N/A,FALSE,"ELEC";#N/A,#N/A,FALSE,"INSTR"}</definedName>
    <definedName name="oo" localSheetId="6" hidden="1">{#N/A,#N/A,FALSE,"Total_OC015";#N/A,#N/A,FALSE,"ADMIN";#N/A,#N/A,FALSE,"PROCES";#N/A,#N/A,FALSE,"mecan";#N/A,#N/A,FALSE,"civil";#N/A,#N/A,FALSE,"CAÑER";#N/A,#N/A,FALSE,"ELEC";#N/A,#N/A,FALSE,"INSTR"}</definedName>
    <definedName name="oo" localSheetId="16" hidden="1">{#N/A,#N/A,FALSE,"Total_OC015";#N/A,#N/A,FALSE,"ADMIN";#N/A,#N/A,FALSE,"PROCES";#N/A,#N/A,FALSE,"mecan";#N/A,#N/A,FALSE,"civil";#N/A,#N/A,FALSE,"CAÑER";#N/A,#N/A,FALSE,"ELEC";#N/A,#N/A,FALSE,"INSTR"}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_1" hidden="1">{#N/A,#N/A,FALSE,"Total_OC015";#N/A,#N/A,FALSE,"ADMIN";#N/A,#N/A,FALSE,"PROCES";#N/A,#N/A,FALSE,"mecan";#N/A,#N/A,FALSE,"civil";#N/A,#N/A,FALSE,"CAÑER";#N/A,#N/A,FALSE,"ELEC";#N/A,#N/A,FALSE,"INSTR"}</definedName>
    <definedName name="oodd" localSheetId="15" hidden="1">{#N/A,#N/A,FALSE,"Matrix";#N/A,#N/A,FALSE,"Executive";#N/A,#N/A,FALSE,"Summary"}</definedName>
    <definedName name="oodd" localSheetId="25" hidden="1">{#N/A,#N/A,FALSE,"Matrix";#N/A,#N/A,FALSE,"Executive";#N/A,#N/A,FALSE,"Summary"}</definedName>
    <definedName name="oodd" localSheetId="24" hidden="1">{#N/A,#N/A,FALSE,"Matrix";#N/A,#N/A,FALSE,"Executive";#N/A,#N/A,FALSE,"Summary"}</definedName>
    <definedName name="oodd" localSheetId="26" hidden="1">{#N/A,#N/A,FALSE,"Matrix";#N/A,#N/A,FALSE,"Executive";#N/A,#N/A,FALSE,"Summary"}</definedName>
    <definedName name="oodd" localSheetId="1" hidden="1">{#N/A,#N/A,FALSE,"Matrix";#N/A,#N/A,FALSE,"Executive";#N/A,#N/A,FALSE,"Summary"}</definedName>
    <definedName name="oodd" localSheetId="4" hidden="1">{#N/A,#N/A,FALSE,"Matrix";#N/A,#N/A,FALSE,"Executive";#N/A,#N/A,FALSE,"Summary"}</definedName>
    <definedName name="oodd" localSheetId="2" hidden="1">{#N/A,#N/A,FALSE,"Matrix";#N/A,#N/A,FALSE,"Executive";#N/A,#N/A,FALSE,"Summary"}</definedName>
    <definedName name="oodd" localSheetId="0" hidden="1">{#N/A,#N/A,FALSE,"Matrix";#N/A,#N/A,FALSE,"Executive";#N/A,#N/A,FALSE,"Summary"}</definedName>
    <definedName name="oodd" localSheetId="6" hidden="1">{#N/A,#N/A,FALSE,"Matrix";#N/A,#N/A,FALSE,"Executive";#N/A,#N/A,FALSE,"Summary"}</definedName>
    <definedName name="oodd" localSheetId="16" hidden="1">{#N/A,#N/A,FALSE,"Matrix";#N/A,#N/A,FALSE,"Executive";#N/A,#N/A,FALSE,"Summary"}</definedName>
    <definedName name="oodd" hidden="1">{#N/A,#N/A,FALSE,"Matrix";#N/A,#N/A,FALSE,"Executive";#N/A,#N/A,FALSE,"Summary"}</definedName>
    <definedName name="oooo" localSheetId="15" hidden="1">{#N/A,#N/A,FALSE,"Costos_Elem_Hid";#N/A,#N/A,FALSE,"Costos_Elem_Hid";#N/A,#N/A,FALSE,"Costos_Elem_Hid"}</definedName>
    <definedName name="oooo" localSheetId="25" hidden="1">{#N/A,#N/A,FALSE,"Costos_Elem_Hid";#N/A,#N/A,FALSE,"Costos_Elem_Hid";#N/A,#N/A,FALSE,"Costos_Elem_Hid"}</definedName>
    <definedName name="oooo" localSheetId="24" hidden="1">{#N/A,#N/A,FALSE,"Costos_Elem_Hid";#N/A,#N/A,FALSE,"Costos_Elem_Hid";#N/A,#N/A,FALSE,"Costos_Elem_Hid"}</definedName>
    <definedName name="oooo" localSheetId="26" hidden="1">{#N/A,#N/A,FALSE,"Costos_Elem_Hid";#N/A,#N/A,FALSE,"Costos_Elem_Hid";#N/A,#N/A,FALSE,"Costos_Elem_Hid"}</definedName>
    <definedName name="oooo" localSheetId="1" hidden="1">{#N/A,#N/A,FALSE,"Costos_Elem_Hid";#N/A,#N/A,FALSE,"Costos_Elem_Hid";#N/A,#N/A,FALSE,"Costos_Elem_Hid"}</definedName>
    <definedName name="oooo" localSheetId="4" hidden="1">{#N/A,#N/A,FALSE,"Costos_Elem_Hid";#N/A,#N/A,FALSE,"Costos_Elem_Hid";#N/A,#N/A,FALSE,"Costos_Elem_Hid"}</definedName>
    <definedName name="oooo" localSheetId="2" hidden="1">{#N/A,#N/A,FALSE,"Costos_Elem_Hid";#N/A,#N/A,FALSE,"Costos_Elem_Hid";#N/A,#N/A,FALSE,"Costos_Elem_Hid"}</definedName>
    <definedName name="oooo" localSheetId="0" hidden="1">{#N/A,#N/A,FALSE,"Costos_Elem_Hid";#N/A,#N/A,FALSE,"Costos_Elem_Hid";#N/A,#N/A,FALSE,"Costos_Elem_Hid"}</definedName>
    <definedName name="oooo" localSheetId="6" hidden="1">{#N/A,#N/A,FALSE,"Costos_Elem_Hid";#N/A,#N/A,FALSE,"Costos_Elem_Hid";#N/A,#N/A,FALSE,"Costos_Elem_Hid"}</definedName>
    <definedName name="oooo" localSheetId="16" hidden="1">{#N/A,#N/A,FALSE,"Costos_Elem_Hid";#N/A,#N/A,FALSE,"Costos_Elem_Hid";#N/A,#N/A,FALSE,"Costos_Elem_Hid"}</definedName>
    <definedName name="oooo" hidden="1">{#N/A,#N/A,FALSE,"Costos_Elem_Hid";#N/A,#N/A,FALSE,"Costos_Elem_Hid";#N/A,#N/A,FALSE,"Costos_Elem_Hid"}</definedName>
    <definedName name="OOOO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OPL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opopopo" localSheetId="15" hidden="1">{#N/A,#N/A,FALSE,"Total_OC015";#N/A,#N/A,FALSE,"ADMIN";#N/A,#N/A,FALSE,"PROCES";#N/A,#N/A,FALSE,"mecan";#N/A,#N/A,FALSE,"civil";#N/A,#N/A,FALSE,"CAÑER";#N/A,#N/A,FALSE,"ELEC";#N/A,#N/A,FALSE,"INSTR"}</definedName>
    <definedName name="opopopo" localSheetId="25" hidden="1">{#N/A,#N/A,FALSE,"Total_OC015";#N/A,#N/A,FALSE,"ADMIN";#N/A,#N/A,FALSE,"PROCES";#N/A,#N/A,FALSE,"mecan";#N/A,#N/A,FALSE,"civil";#N/A,#N/A,FALSE,"CAÑER";#N/A,#N/A,FALSE,"ELEC";#N/A,#N/A,FALSE,"INSTR"}</definedName>
    <definedName name="opopopo" localSheetId="24" hidden="1">{#N/A,#N/A,FALSE,"Total_OC015";#N/A,#N/A,FALSE,"ADMIN";#N/A,#N/A,FALSE,"PROCES";#N/A,#N/A,FALSE,"mecan";#N/A,#N/A,FALSE,"civil";#N/A,#N/A,FALSE,"CAÑER";#N/A,#N/A,FALSE,"ELEC";#N/A,#N/A,FALSE,"INSTR"}</definedName>
    <definedName name="opopopo" localSheetId="26" hidden="1">{#N/A,#N/A,FALSE,"Total_OC015";#N/A,#N/A,FALSE,"ADMIN";#N/A,#N/A,FALSE,"PROCES";#N/A,#N/A,FALSE,"mecan";#N/A,#N/A,FALSE,"civil";#N/A,#N/A,FALSE,"CAÑER";#N/A,#N/A,FALSE,"ELEC";#N/A,#N/A,FALSE,"INSTR"}</definedName>
    <definedName name="opopopo" localSheetId="1" hidden="1">{#N/A,#N/A,FALSE,"Total_OC015";#N/A,#N/A,FALSE,"ADMIN";#N/A,#N/A,FALSE,"PROCES";#N/A,#N/A,FALSE,"mecan";#N/A,#N/A,FALSE,"civil";#N/A,#N/A,FALSE,"CAÑER";#N/A,#N/A,FALSE,"ELEC";#N/A,#N/A,FALSE,"INSTR"}</definedName>
    <definedName name="opopopo" localSheetId="4" hidden="1">{#N/A,#N/A,FALSE,"Total_OC015";#N/A,#N/A,FALSE,"ADMIN";#N/A,#N/A,FALSE,"PROCES";#N/A,#N/A,FALSE,"mecan";#N/A,#N/A,FALSE,"civil";#N/A,#N/A,FALSE,"CAÑER";#N/A,#N/A,FALSE,"ELEC";#N/A,#N/A,FALSE,"INSTR"}</definedName>
    <definedName name="opopopo" localSheetId="2" hidden="1">{#N/A,#N/A,FALSE,"Total_OC015";#N/A,#N/A,FALSE,"ADMIN";#N/A,#N/A,FALSE,"PROCES";#N/A,#N/A,FALSE,"mecan";#N/A,#N/A,FALSE,"civil";#N/A,#N/A,FALSE,"CAÑER";#N/A,#N/A,FALSE,"ELEC";#N/A,#N/A,FALSE,"INSTR"}</definedName>
    <definedName name="opopopo" localSheetId="0" hidden="1">{#N/A,#N/A,FALSE,"Total_OC015";#N/A,#N/A,FALSE,"ADMIN";#N/A,#N/A,FALSE,"PROCES";#N/A,#N/A,FALSE,"mecan";#N/A,#N/A,FALSE,"civil";#N/A,#N/A,FALSE,"CAÑER";#N/A,#N/A,FALSE,"ELEC";#N/A,#N/A,FALSE,"INSTR"}</definedName>
    <definedName name="opopopo" localSheetId="6" hidden="1">{#N/A,#N/A,FALSE,"Total_OC015";#N/A,#N/A,FALSE,"ADMIN";#N/A,#N/A,FALSE,"PROCES";#N/A,#N/A,FALSE,"mecan";#N/A,#N/A,FALSE,"civil";#N/A,#N/A,FALSE,"CAÑER";#N/A,#N/A,FALSE,"ELEC";#N/A,#N/A,FALSE,"INSTR"}</definedName>
    <definedName name="opopopo" localSheetId="16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opopo_1" hidden="1">{#N/A,#N/A,FALSE,"Total_OC015";#N/A,#N/A,FALSE,"ADMIN";#N/A,#N/A,FALSE,"PROCES";#N/A,#N/A,FALSE,"mecan";#N/A,#N/A,FALSE,"civil";#N/A,#N/A,FALSE,"CAÑER";#N/A,#N/A,FALSE,"ELEC";#N/A,#N/A,FALSE,"INSTR"}</definedName>
    <definedName name="oreProductionDaily">26640</definedName>
    <definedName name="ORGA" localSheetId="15" hidden="1">{#N/A,#N/A,FALSE,"DET-CAMB.";#N/A,#N/A,FALSE,"PRESUP.";#N/A,#N/A,FALSE,"RESUMEN";#N/A,#N/A,FALSE,"CT";#N/A,#N/A,FALSE,"PD";#N/A,#N/A,FALSE,"PR"}</definedName>
    <definedName name="ORGA" localSheetId="25" hidden="1">{#N/A,#N/A,FALSE,"DET-CAMB.";#N/A,#N/A,FALSE,"PRESUP.";#N/A,#N/A,FALSE,"RESUMEN";#N/A,#N/A,FALSE,"CT";#N/A,#N/A,FALSE,"PD";#N/A,#N/A,FALSE,"PR"}</definedName>
    <definedName name="ORGA" localSheetId="24" hidden="1">{#N/A,#N/A,FALSE,"DET-CAMB.";#N/A,#N/A,FALSE,"PRESUP.";#N/A,#N/A,FALSE,"RESUMEN";#N/A,#N/A,FALSE,"CT";#N/A,#N/A,FALSE,"PD";#N/A,#N/A,FALSE,"PR"}</definedName>
    <definedName name="ORGA" localSheetId="26" hidden="1">{#N/A,#N/A,FALSE,"DET-CAMB.";#N/A,#N/A,FALSE,"PRESUP.";#N/A,#N/A,FALSE,"RESUMEN";#N/A,#N/A,FALSE,"CT";#N/A,#N/A,FALSE,"PD";#N/A,#N/A,FALSE,"PR"}</definedName>
    <definedName name="ORGA" localSheetId="1" hidden="1">{#N/A,#N/A,FALSE,"DET-CAMB.";#N/A,#N/A,FALSE,"PRESUP.";#N/A,#N/A,FALSE,"RESUMEN";#N/A,#N/A,FALSE,"CT";#N/A,#N/A,FALSE,"PD";#N/A,#N/A,FALSE,"PR"}</definedName>
    <definedName name="ORGA" localSheetId="4" hidden="1">{#N/A,#N/A,FALSE,"DET-CAMB.";#N/A,#N/A,FALSE,"PRESUP.";#N/A,#N/A,FALSE,"RESUMEN";#N/A,#N/A,FALSE,"CT";#N/A,#N/A,FALSE,"PD";#N/A,#N/A,FALSE,"PR"}</definedName>
    <definedName name="ORGA" localSheetId="2" hidden="1">{#N/A,#N/A,FALSE,"DET-CAMB.";#N/A,#N/A,FALSE,"PRESUP.";#N/A,#N/A,FALSE,"RESUMEN";#N/A,#N/A,FALSE,"CT";#N/A,#N/A,FALSE,"PD";#N/A,#N/A,FALSE,"PR"}</definedName>
    <definedName name="ORGA" localSheetId="0" hidden="1">{#N/A,#N/A,FALSE,"DET-CAMB.";#N/A,#N/A,FALSE,"PRESUP.";#N/A,#N/A,FALSE,"RESUMEN";#N/A,#N/A,FALSE,"CT";#N/A,#N/A,FALSE,"PD";#N/A,#N/A,FALSE,"PR"}</definedName>
    <definedName name="ORGA" localSheetId="6" hidden="1">{#N/A,#N/A,FALSE,"DET-CAMB.";#N/A,#N/A,FALSE,"PRESUP.";#N/A,#N/A,FALSE,"RESUMEN";#N/A,#N/A,FALSE,"CT";#N/A,#N/A,FALSE,"PD";#N/A,#N/A,FALSE,"PR"}</definedName>
    <definedName name="ORGA" localSheetId="16" hidden="1">{#N/A,#N/A,FALSE,"DET-CAMB.";#N/A,#N/A,FALSE,"PRESUP.";#N/A,#N/A,FALSE,"RESUMEN";#N/A,#N/A,FALSE,"CT";#N/A,#N/A,FALSE,"PD";#N/A,#N/A,FALSE,"PR"}</definedName>
    <definedName name="ORGA" hidden="1">{#N/A,#N/A,FALSE,"DET-CAMB.";#N/A,#N/A,FALSE,"PRESUP.";#N/A,#N/A,FALSE,"RESUMEN";#N/A,#N/A,FALSE,"CT";#N/A,#N/A,FALSE,"PD";#N/A,#N/A,FALSE,"PR"}</definedName>
    <definedName name="OSCAR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hidden="1">{"CorpB_Profit",#N/A,FALSE,"Reports (B)";"CorpB_cash",#N/A,FALSE,"Reports (B)";"CorpB_Cash1",#N/A,FALSE,"Reports (B)";"CorpB_Bsheet",#N/A,FALSE,"Reports (B)"}</definedName>
    <definedName name="Other" hidden="1">{#N/A,#N/A,FALSE,"Matrix";#N/A,#N/A,FALSE,"Executive";#N/A,#N/A,FALSE,"Summary"}</definedName>
    <definedName name="otorod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otorod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otorod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otorod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otoro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otorod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otoro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otoro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otorod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otorod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otor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otre" localSheetId="15" hidden="1">{#N/A,#N/A,FALSE,"PEND INC";#N/A,#N/A,FALSE,"PEND MINM"}</definedName>
    <definedName name="otre" localSheetId="25" hidden="1">{#N/A,#N/A,FALSE,"PEND INC";#N/A,#N/A,FALSE,"PEND MINM"}</definedName>
    <definedName name="otre" localSheetId="24" hidden="1">{#N/A,#N/A,FALSE,"PEND INC";#N/A,#N/A,FALSE,"PEND MINM"}</definedName>
    <definedName name="otre" localSheetId="26" hidden="1">{#N/A,#N/A,FALSE,"PEND INC";#N/A,#N/A,FALSE,"PEND MINM"}</definedName>
    <definedName name="otre" localSheetId="1" hidden="1">{#N/A,#N/A,FALSE,"PEND INC";#N/A,#N/A,FALSE,"PEND MINM"}</definedName>
    <definedName name="otre" localSheetId="4" hidden="1">{#N/A,#N/A,FALSE,"PEND INC";#N/A,#N/A,FALSE,"PEND MINM"}</definedName>
    <definedName name="otre" localSheetId="2" hidden="1">{#N/A,#N/A,FALSE,"PEND INC";#N/A,#N/A,FALSE,"PEND MINM"}</definedName>
    <definedName name="otre" localSheetId="0" hidden="1">{#N/A,#N/A,FALSE,"PEND INC";#N/A,#N/A,FALSE,"PEND MINM"}</definedName>
    <definedName name="otre" localSheetId="6" hidden="1">{#N/A,#N/A,FALSE,"PEND INC";#N/A,#N/A,FALSE,"PEND MINM"}</definedName>
    <definedName name="otre" localSheetId="16" hidden="1">{#N/A,#N/A,FALSE,"PEND INC";#N/A,#N/A,FALSE,"PEND MINM"}</definedName>
    <definedName name="otre" hidden="1">{#N/A,#N/A,FALSE,"PEND INC";#N/A,#N/A,FALSE,"PEND MINM"}</definedName>
    <definedName name="otro1" localSheetId="15" hidden="1">{"CI+GG(BASE)",#N/A,FALSE,"CI+GG(BASE)";"GG",#N/A,FALSE,"CI+GG(BASE)";"CI",#N/A,FALSE,"CI+GG(BASE)"}</definedName>
    <definedName name="otro1" localSheetId="25" hidden="1">{"CI+GG(BASE)",#N/A,FALSE,"CI+GG(BASE)";"GG",#N/A,FALSE,"CI+GG(BASE)";"CI",#N/A,FALSE,"CI+GG(BASE)"}</definedName>
    <definedName name="otro1" localSheetId="24" hidden="1">{"CI+GG(BASE)",#N/A,FALSE,"CI+GG(BASE)";"GG",#N/A,FALSE,"CI+GG(BASE)";"CI",#N/A,FALSE,"CI+GG(BASE)"}</definedName>
    <definedName name="otro1" localSheetId="26" hidden="1">{"CI+GG(BASE)",#N/A,FALSE,"CI+GG(BASE)";"GG",#N/A,FALSE,"CI+GG(BASE)";"CI",#N/A,FALSE,"CI+GG(BASE)"}</definedName>
    <definedName name="otro1" localSheetId="1" hidden="1">{"CI+GG(BASE)",#N/A,FALSE,"CI+GG(BASE)";"GG",#N/A,FALSE,"CI+GG(BASE)";"CI",#N/A,FALSE,"CI+GG(BASE)"}</definedName>
    <definedName name="otro1" localSheetId="4" hidden="1">{"CI+GG(BASE)",#N/A,FALSE,"CI+GG(BASE)";"GG",#N/A,FALSE,"CI+GG(BASE)";"CI",#N/A,FALSE,"CI+GG(BASE)"}</definedName>
    <definedName name="otro1" localSheetId="2" hidden="1">{"CI+GG(BASE)",#N/A,FALSE,"CI+GG(BASE)";"GG",#N/A,FALSE,"CI+GG(BASE)";"CI",#N/A,FALSE,"CI+GG(BASE)"}</definedName>
    <definedName name="otro1" localSheetId="0" hidden="1">{"CI+GG(BASE)",#N/A,FALSE,"CI+GG(BASE)";"GG",#N/A,FALSE,"CI+GG(BASE)";"CI",#N/A,FALSE,"CI+GG(BASE)"}</definedName>
    <definedName name="otro1" localSheetId="6" hidden="1">{"CI+GG(BASE)",#N/A,FALSE,"CI+GG(BASE)";"GG",#N/A,FALSE,"CI+GG(BASE)";"CI",#N/A,FALSE,"CI+GG(BASE)"}</definedName>
    <definedName name="otro1" localSheetId="16" hidden="1">{"CI+GG(BASE)",#N/A,FALSE,"CI+GG(BASE)";"GG",#N/A,FALSE,"CI+GG(BASE)";"CI",#N/A,FALSE,"CI+GG(BASE)"}</definedName>
    <definedName name="otro1" hidden="1">{"CI+GG(BASE)",#N/A,FALSE,"CI+GG(BASE)";"GG",#N/A,FALSE,"CI+GG(BASE)";"CI",#N/A,FALSE,"CI+GG(BASE)"}</definedName>
    <definedName name="otroe" localSheetId="15" hidden="1">{"MO(BASE)",#N/A,FALSE,"MO(BASE)";"MO(BASE)1",#N/A,FALSE,"MO(BASE)";"MO(BASE)2",#N/A,FALSE,"MO(BASE)"}</definedName>
    <definedName name="otroe" localSheetId="25" hidden="1">{"MO(BASE)",#N/A,FALSE,"MO(BASE)";"MO(BASE)1",#N/A,FALSE,"MO(BASE)";"MO(BASE)2",#N/A,FALSE,"MO(BASE)"}</definedName>
    <definedName name="otroe" localSheetId="24" hidden="1">{"MO(BASE)",#N/A,FALSE,"MO(BASE)";"MO(BASE)1",#N/A,FALSE,"MO(BASE)";"MO(BASE)2",#N/A,FALSE,"MO(BASE)"}</definedName>
    <definedName name="otroe" localSheetId="26" hidden="1">{"MO(BASE)",#N/A,FALSE,"MO(BASE)";"MO(BASE)1",#N/A,FALSE,"MO(BASE)";"MO(BASE)2",#N/A,FALSE,"MO(BASE)"}</definedName>
    <definedName name="otroe" localSheetId="1" hidden="1">{"MO(BASE)",#N/A,FALSE,"MO(BASE)";"MO(BASE)1",#N/A,FALSE,"MO(BASE)";"MO(BASE)2",#N/A,FALSE,"MO(BASE)"}</definedName>
    <definedName name="otroe" localSheetId="4" hidden="1">{"MO(BASE)",#N/A,FALSE,"MO(BASE)";"MO(BASE)1",#N/A,FALSE,"MO(BASE)";"MO(BASE)2",#N/A,FALSE,"MO(BASE)"}</definedName>
    <definedName name="otroe" localSheetId="2" hidden="1">{"MO(BASE)",#N/A,FALSE,"MO(BASE)";"MO(BASE)1",#N/A,FALSE,"MO(BASE)";"MO(BASE)2",#N/A,FALSE,"MO(BASE)"}</definedName>
    <definedName name="otroe" localSheetId="0" hidden="1">{"MO(BASE)",#N/A,FALSE,"MO(BASE)";"MO(BASE)1",#N/A,FALSE,"MO(BASE)";"MO(BASE)2",#N/A,FALSE,"MO(BASE)"}</definedName>
    <definedName name="otroe" localSheetId="6" hidden="1">{"MO(BASE)",#N/A,FALSE,"MO(BASE)";"MO(BASE)1",#N/A,FALSE,"MO(BASE)";"MO(BASE)2",#N/A,FALSE,"MO(BASE)"}</definedName>
    <definedName name="otroe" localSheetId="16" hidden="1">{"MO(BASE)",#N/A,FALSE,"MO(BASE)";"MO(BASE)1",#N/A,FALSE,"MO(BASE)";"MO(BASE)2",#N/A,FALSE,"MO(BASE)"}</definedName>
    <definedName name="otroe" hidden="1">{"MO(BASE)",#N/A,FALSE,"MO(BASE)";"MO(BASE)1",#N/A,FALSE,"MO(BASE)";"MO(BASE)2",#N/A,FALSE,"MO(BASE)"}</definedName>
    <definedName name="otroo" localSheetId="15" hidden="1">{"CI+GG(BASE)",#N/A,FALSE,"CI+GG(BASE)";"GG",#N/A,FALSE,"CI+GG(BASE)";"CI",#N/A,FALSE,"CI+GG(BASE)"}</definedName>
    <definedName name="otroo" localSheetId="25" hidden="1">{"CI+GG(BASE)",#N/A,FALSE,"CI+GG(BASE)";"GG",#N/A,FALSE,"CI+GG(BASE)";"CI",#N/A,FALSE,"CI+GG(BASE)"}</definedName>
    <definedName name="otroo" localSheetId="24" hidden="1">{"CI+GG(BASE)",#N/A,FALSE,"CI+GG(BASE)";"GG",#N/A,FALSE,"CI+GG(BASE)";"CI",#N/A,FALSE,"CI+GG(BASE)"}</definedName>
    <definedName name="otroo" localSheetId="26" hidden="1">{"CI+GG(BASE)",#N/A,FALSE,"CI+GG(BASE)";"GG",#N/A,FALSE,"CI+GG(BASE)";"CI",#N/A,FALSE,"CI+GG(BASE)"}</definedName>
    <definedName name="otroo" localSheetId="1" hidden="1">{"CI+GG(BASE)",#N/A,FALSE,"CI+GG(BASE)";"GG",#N/A,FALSE,"CI+GG(BASE)";"CI",#N/A,FALSE,"CI+GG(BASE)"}</definedName>
    <definedName name="otroo" localSheetId="4" hidden="1">{"CI+GG(BASE)",#N/A,FALSE,"CI+GG(BASE)";"GG",#N/A,FALSE,"CI+GG(BASE)";"CI",#N/A,FALSE,"CI+GG(BASE)"}</definedName>
    <definedName name="otroo" localSheetId="2" hidden="1">{"CI+GG(BASE)",#N/A,FALSE,"CI+GG(BASE)";"GG",#N/A,FALSE,"CI+GG(BASE)";"CI",#N/A,FALSE,"CI+GG(BASE)"}</definedName>
    <definedName name="otroo" localSheetId="0" hidden="1">{"CI+GG(BASE)",#N/A,FALSE,"CI+GG(BASE)";"GG",#N/A,FALSE,"CI+GG(BASE)";"CI",#N/A,FALSE,"CI+GG(BASE)"}</definedName>
    <definedName name="otroo" localSheetId="6" hidden="1">{"CI+GG(BASE)",#N/A,FALSE,"CI+GG(BASE)";"GG",#N/A,FALSE,"CI+GG(BASE)";"CI",#N/A,FALSE,"CI+GG(BASE)"}</definedName>
    <definedName name="otroo" localSheetId="16" hidden="1">{"CI+GG(BASE)",#N/A,FALSE,"CI+GG(BASE)";"GG",#N/A,FALSE,"CI+GG(BASE)";"CI",#N/A,FALSE,"CI+GG(BASE)"}</definedName>
    <definedName name="otroo" hidden="1">{"CI+GG(BASE)",#N/A,FALSE,"CI+GG(BASE)";"GG",#N/A,FALSE,"CI+GG(BASE)";"CI",#N/A,FALSE,"CI+GG(BASE)"}</definedName>
    <definedName name="otrooo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trooo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trooo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trooo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troo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troo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troo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troo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troo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trooo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troo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tros" localSheetId="15" hidden="1">{"CI+GG(BASE)",#N/A,FALSE,"CI+GG(BASE)";"GG",#N/A,FALSE,"CI+GG(BASE)";"CI",#N/A,FALSE,"CI+GG(BASE)"}</definedName>
    <definedName name="otros" localSheetId="25" hidden="1">{"CI+GG(BASE)",#N/A,FALSE,"CI+GG(BASE)";"GG",#N/A,FALSE,"CI+GG(BASE)";"CI",#N/A,FALSE,"CI+GG(BASE)"}</definedName>
    <definedName name="otros" localSheetId="24" hidden="1">{"CI+GG(BASE)",#N/A,FALSE,"CI+GG(BASE)";"GG",#N/A,FALSE,"CI+GG(BASE)";"CI",#N/A,FALSE,"CI+GG(BASE)"}</definedName>
    <definedName name="otros" localSheetId="26" hidden="1">{"CI+GG(BASE)",#N/A,FALSE,"CI+GG(BASE)";"GG",#N/A,FALSE,"CI+GG(BASE)";"CI",#N/A,FALSE,"CI+GG(BASE)"}</definedName>
    <definedName name="otros" localSheetId="1" hidden="1">{"CI+GG(BASE)",#N/A,FALSE,"CI+GG(BASE)";"GG",#N/A,FALSE,"CI+GG(BASE)";"CI",#N/A,FALSE,"CI+GG(BASE)"}</definedName>
    <definedName name="otros" localSheetId="4" hidden="1">{"CI+GG(BASE)",#N/A,FALSE,"CI+GG(BASE)";"GG",#N/A,FALSE,"CI+GG(BASE)";"CI",#N/A,FALSE,"CI+GG(BASE)"}</definedName>
    <definedName name="otros" localSheetId="2" hidden="1">{"CI+GG(BASE)",#N/A,FALSE,"CI+GG(BASE)";"GG",#N/A,FALSE,"CI+GG(BASE)";"CI",#N/A,FALSE,"CI+GG(BASE)"}</definedName>
    <definedName name="otros" localSheetId="6" hidden="1">{"CI+GG(BASE)",#N/A,FALSE,"CI+GG(BASE)";"GG",#N/A,FALSE,"CI+GG(BASE)";"CI",#N/A,FALSE,"CI+GG(BASE)"}</definedName>
    <definedName name="otros" localSheetId="16" hidden="1">{"CI+GG(BASE)",#N/A,FALSE,"CI+GG(BASE)";"GG",#N/A,FALSE,"CI+GG(BASE)";"CI",#N/A,FALSE,"CI+GG(BASE)"}</definedName>
    <definedName name="otros" hidden="1">{"CI+GG(BASE)",#N/A,FALSE,"CI+GG(BASE)";"GG",#N/A,FALSE,"CI+GG(BASE)";"CI",#N/A,FALSE,"CI+GG(BASE)"}</definedName>
    <definedName name="otrosd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otrosd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otrosd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otrosd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otros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otrosd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otrosd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otrosd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otrosd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otrosd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otros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" localSheetId="15" hidden="1">{#N/A,#N/A,FALSE,"Total_OC015";#N/A,#N/A,FALSE,"ADMIN";#N/A,#N/A,FALSE,"PROCES";#N/A,#N/A,FALSE,"mecan";#N/A,#N/A,FALSE,"civil";#N/A,#N/A,FALSE,"CAÑER";#N/A,#N/A,FALSE,"ELEC";#N/A,#N/A,FALSE,"INSTR"}</definedName>
    <definedName name="p" localSheetId="25" hidden="1">{#N/A,#N/A,FALSE,"Total_OC015";#N/A,#N/A,FALSE,"ADMIN";#N/A,#N/A,FALSE,"PROCES";#N/A,#N/A,FALSE,"mecan";#N/A,#N/A,FALSE,"civil";#N/A,#N/A,FALSE,"CAÑER";#N/A,#N/A,FALSE,"ELEC";#N/A,#N/A,FALSE,"INSTR"}</definedName>
    <definedName name="p" localSheetId="24" hidden="1">{#N/A,#N/A,FALSE,"Total_OC015";#N/A,#N/A,FALSE,"ADMIN";#N/A,#N/A,FALSE,"PROCES";#N/A,#N/A,FALSE,"mecan";#N/A,#N/A,FALSE,"civil";#N/A,#N/A,FALSE,"CAÑER";#N/A,#N/A,FALSE,"ELEC";#N/A,#N/A,FALSE,"INSTR"}</definedName>
    <definedName name="p" localSheetId="26" hidden="1">{#N/A,#N/A,FALSE,"Total_OC015";#N/A,#N/A,FALSE,"ADMIN";#N/A,#N/A,FALSE,"PROCES";#N/A,#N/A,FALSE,"mecan";#N/A,#N/A,FALSE,"civil";#N/A,#N/A,FALSE,"CAÑER";#N/A,#N/A,FALSE,"ELEC";#N/A,#N/A,FALSE,"INSTR"}</definedName>
    <definedName name="p" localSheetId="1" hidden="1">{#N/A,#N/A,FALSE,"Total_OC015";#N/A,#N/A,FALSE,"ADMIN";#N/A,#N/A,FALSE,"PROCES";#N/A,#N/A,FALSE,"mecan";#N/A,#N/A,FALSE,"civil";#N/A,#N/A,FALSE,"CAÑER";#N/A,#N/A,FALSE,"ELEC";#N/A,#N/A,FALSE,"INSTR"}</definedName>
    <definedName name="p" localSheetId="4" hidden="1">{#N/A,#N/A,FALSE,"Total_OC015";#N/A,#N/A,FALSE,"ADMIN";#N/A,#N/A,FALSE,"PROCES";#N/A,#N/A,FALSE,"mecan";#N/A,#N/A,FALSE,"civil";#N/A,#N/A,FALSE,"CAÑER";#N/A,#N/A,FALSE,"ELEC";#N/A,#N/A,FALSE,"INSTR"}</definedName>
    <definedName name="p" localSheetId="2" hidden="1">{#N/A,#N/A,FALSE,"Total_OC015";#N/A,#N/A,FALSE,"ADMIN";#N/A,#N/A,FALSE,"PROCES";#N/A,#N/A,FALSE,"mecan";#N/A,#N/A,FALSE,"civil";#N/A,#N/A,FALSE,"CAÑER";#N/A,#N/A,FALSE,"ELEC";#N/A,#N/A,FALSE,"INSTR"}</definedName>
    <definedName name="p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" localSheetId="6" hidden="1">{#N/A,#N/A,FALSE,"Total_OC015";#N/A,#N/A,FALSE,"ADMIN";#N/A,#N/A,FALSE,"PROCES";#N/A,#N/A,FALSE,"mecan";#N/A,#N/A,FALSE,"civil";#N/A,#N/A,FALSE,"CAÑER";#N/A,#N/A,FALSE,"ELEC";#N/A,#N/A,FALSE,"INSTR"}</definedName>
    <definedName name="p" localSheetId="16" hidden="1">{#N/A,#N/A,FALSE,"Total_OC015";#N/A,#N/A,FALSE,"ADMIN";#N/A,#N/A,FALSE,"PROCES";#N/A,#N/A,FALSE,"mecan";#N/A,#N/A,FALSE,"civil";#N/A,#N/A,FALSE,"CAÑER";#N/A,#N/A,FALSE,"ELEC";#N/A,#N/A,FALSE,"INSTR"}</definedName>
    <definedName name="p" hidden="1">{#N/A,#N/A,FALSE,"Total_OC015";#N/A,#N/A,FALSE,"ADMIN";#N/A,#N/A,FALSE,"PROCES";#N/A,#N/A,FALSE,"mecan";#N/A,#N/A,FALSE,"civil";#N/A,#N/A,FALSE,"CAÑER";#N/A,#N/A,FALSE,"ELEC";#N/A,#N/A,FALSE,"INSTR"}</definedName>
    <definedName name="p_1" hidden="1">{#N/A,#N/A,FALSE,"Total_OC015";#N/A,#N/A,FALSE,"ADMIN";#N/A,#N/A,FALSE,"PROCES";#N/A,#N/A,FALSE,"mecan";#N/A,#N/A,FALSE,"civil";#N/A,#N/A,FALSE,"CAÑER";#N/A,#N/A,FALSE,"ELEC";#N/A,#N/A,FALSE,"INSTR"}</definedName>
    <definedName name="PA" hidden="1">{"CI+GG(BASE)",#N/A,FALSE,"CI+GG(BASE)";"GG",#N/A,FALSE,"CI+GG(BASE)";"CI",#N/A,FALSE,"CI+GG(BASE)"}</definedName>
    <definedName name="Pal_Workbook_GUID" localSheetId="0" hidden="1">"XD59PU863T24MB4MF4R7T187"</definedName>
    <definedName name="Pal_Workbook_GUID" hidden="1">"D82FDAP8GSP1SZPGR2N2LJ2L"</definedName>
    <definedName name="Palas_PND" localSheetId="15" hidden="1">{#N/A,#N/A,FALSE,"Param_Operac"}</definedName>
    <definedName name="Palas_PND" localSheetId="25" hidden="1">{#N/A,#N/A,FALSE,"Param_Operac"}</definedName>
    <definedName name="Palas_PND" localSheetId="24" hidden="1">{#N/A,#N/A,FALSE,"Param_Operac"}</definedName>
    <definedName name="Palas_PND" localSheetId="26" hidden="1">{#N/A,#N/A,FALSE,"Param_Operac"}</definedName>
    <definedName name="Palas_PND" localSheetId="1" hidden="1">{#N/A,#N/A,FALSE,"Param_Operac"}</definedName>
    <definedName name="Palas_PND" localSheetId="4" hidden="1">{#N/A,#N/A,FALSE,"Param_Operac"}</definedName>
    <definedName name="Palas_PND" localSheetId="2" hidden="1">{#N/A,#N/A,FALSE,"Param_Operac"}</definedName>
    <definedName name="Palas_PND" localSheetId="0" hidden="1">{#N/A,#N/A,FALSE,"Param_Operac"}</definedName>
    <definedName name="Palas_PND" localSheetId="6" hidden="1">{#N/A,#N/A,FALSE,"Param_Operac"}</definedName>
    <definedName name="Palas_PND" localSheetId="16" hidden="1">{#N/A,#N/A,FALSE,"Param_Operac"}</definedName>
    <definedName name="Palas_PND" hidden="1">{#N/A,#N/A,FALSE,"Param_Operac"}</definedName>
    <definedName name="pao" hidden="1">{#N/A,#N/A,FALSE,"Costos_Elem_Hid";#N/A,#N/A,FALSE,"Costos_Elem_Hid";#N/A,#N/A,FALSE,"Costos_Elem_Hid"}</definedName>
    <definedName name="PAOL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pa" hidden="1">{#N/A,#N/A,FALSE,"US$";#N/A,#N/A,FALSE,"SUMMARY";#N/A,#N/A,FALSE,"DET.SUMM";#N/A,#N/A,FALSE,"BACK-UP";#N/A,#N/A,FALSE,"INDIRECTS";#N/A,#N/A,FALSE,"PARAMETERS";#N/A,#N/A,FALSE,"RATES"}</definedName>
    <definedName name="ParameterNamesBase" hidden="1">#REF!</definedName>
    <definedName name="p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ATER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TTY" hidden="1">{"CI+GG(BASE)",#N/A,FALSE,"CI+GG(BASE)";"GG",#N/A,FALSE,"CI+GG(BASE)";"CI",#N/A,FALSE,"CI+GG(BASE)"}</definedName>
    <definedName name="pens" localSheetId="15" hidden="1">{#N/A,#N/A,FALSE,"DET-CAMB.";#N/A,#N/A,FALSE,"PRESUP.";#N/A,#N/A,FALSE,"RESUMEN";#N/A,#N/A,FALSE,"CT";#N/A,#N/A,FALSE,"PD";#N/A,#N/A,FALSE,"PR"}</definedName>
    <definedName name="pens" localSheetId="25" hidden="1">{#N/A,#N/A,FALSE,"DET-CAMB.";#N/A,#N/A,FALSE,"PRESUP.";#N/A,#N/A,FALSE,"RESUMEN";#N/A,#N/A,FALSE,"CT";#N/A,#N/A,FALSE,"PD";#N/A,#N/A,FALSE,"PR"}</definedName>
    <definedName name="pens" localSheetId="24" hidden="1">{#N/A,#N/A,FALSE,"DET-CAMB.";#N/A,#N/A,FALSE,"PRESUP.";#N/A,#N/A,FALSE,"RESUMEN";#N/A,#N/A,FALSE,"CT";#N/A,#N/A,FALSE,"PD";#N/A,#N/A,FALSE,"PR"}</definedName>
    <definedName name="pens" localSheetId="26" hidden="1">{#N/A,#N/A,FALSE,"DET-CAMB.";#N/A,#N/A,FALSE,"PRESUP.";#N/A,#N/A,FALSE,"RESUMEN";#N/A,#N/A,FALSE,"CT";#N/A,#N/A,FALSE,"PD";#N/A,#N/A,FALSE,"PR"}</definedName>
    <definedName name="pens" localSheetId="1" hidden="1">{#N/A,#N/A,FALSE,"DET-CAMB.";#N/A,#N/A,FALSE,"PRESUP.";#N/A,#N/A,FALSE,"RESUMEN";#N/A,#N/A,FALSE,"CT";#N/A,#N/A,FALSE,"PD";#N/A,#N/A,FALSE,"PR"}</definedName>
    <definedName name="pens" localSheetId="4" hidden="1">{#N/A,#N/A,FALSE,"DET-CAMB.";#N/A,#N/A,FALSE,"PRESUP.";#N/A,#N/A,FALSE,"RESUMEN";#N/A,#N/A,FALSE,"CT";#N/A,#N/A,FALSE,"PD";#N/A,#N/A,FALSE,"PR"}</definedName>
    <definedName name="pens" localSheetId="2" hidden="1">{#N/A,#N/A,FALSE,"DET-CAMB.";#N/A,#N/A,FALSE,"PRESUP.";#N/A,#N/A,FALSE,"RESUMEN";#N/A,#N/A,FALSE,"CT";#N/A,#N/A,FALSE,"PD";#N/A,#N/A,FALSE,"PR"}</definedName>
    <definedName name="pens" localSheetId="0" hidden="1">{#N/A,#N/A,FALSE,"DET-CAMB.";#N/A,#N/A,FALSE,"PRESUP.";#N/A,#N/A,FALSE,"RESUMEN";#N/A,#N/A,FALSE,"CT";#N/A,#N/A,FALSE,"PD";#N/A,#N/A,FALSE,"PR"}</definedName>
    <definedName name="pens" localSheetId="6" hidden="1">{#N/A,#N/A,FALSE,"DET-CAMB.";#N/A,#N/A,FALSE,"PRESUP.";#N/A,#N/A,FALSE,"RESUMEN";#N/A,#N/A,FALSE,"CT";#N/A,#N/A,FALSE,"PD";#N/A,#N/A,FALSE,"PR"}</definedName>
    <definedName name="pens" localSheetId="16" hidden="1">{#N/A,#N/A,FALSE,"DET-CAMB.";#N/A,#N/A,FALSE,"PRESUP.";#N/A,#N/A,FALSE,"RESUMEN";#N/A,#N/A,FALSE,"CT";#N/A,#N/A,FALSE,"PD";#N/A,#N/A,FALSE,"PR"}</definedName>
    <definedName name="pens" hidden="1">{#N/A,#N/A,FALSE,"DET-CAMB.";#N/A,#N/A,FALSE,"PRESUP.";#N/A,#N/A,FALSE,"RESUMEN";#N/A,#N/A,FALSE,"CT";#N/A,#N/A,FALSE,"PD";#N/A,#N/A,FALSE,"PR"}</definedName>
    <definedName name="PENSIONADO" localSheetId="15" hidden="1">{#N/A,#N/A,FALSE,"DET-CAMB.";#N/A,#N/A,FALSE,"PRESUP.";#N/A,#N/A,FALSE,"RESUMEN";#N/A,#N/A,FALSE,"CT";#N/A,#N/A,FALSE,"PD";#N/A,#N/A,FALSE,"PR"}</definedName>
    <definedName name="PENSIONADO" localSheetId="25" hidden="1">{#N/A,#N/A,FALSE,"DET-CAMB.";#N/A,#N/A,FALSE,"PRESUP.";#N/A,#N/A,FALSE,"RESUMEN";#N/A,#N/A,FALSE,"CT";#N/A,#N/A,FALSE,"PD";#N/A,#N/A,FALSE,"PR"}</definedName>
    <definedName name="PENSIONADO" localSheetId="24" hidden="1">{#N/A,#N/A,FALSE,"DET-CAMB.";#N/A,#N/A,FALSE,"PRESUP.";#N/A,#N/A,FALSE,"RESUMEN";#N/A,#N/A,FALSE,"CT";#N/A,#N/A,FALSE,"PD";#N/A,#N/A,FALSE,"PR"}</definedName>
    <definedName name="PENSIONADO" localSheetId="26" hidden="1">{#N/A,#N/A,FALSE,"DET-CAMB.";#N/A,#N/A,FALSE,"PRESUP.";#N/A,#N/A,FALSE,"RESUMEN";#N/A,#N/A,FALSE,"CT";#N/A,#N/A,FALSE,"PD";#N/A,#N/A,FALSE,"PR"}</definedName>
    <definedName name="PENSIONADO" localSheetId="1" hidden="1">{#N/A,#N/A,FALSE,"DET-CAMB.";#N/A,#N/A,FALSE,"PRESUP.";#N/A,#N/A,FALSE,"RESUMEN";#N/A,#N/A,FALSE,"CT";#N/A,#N/A,FALSE,"PD";#N/A,#N/A,FALSE,"PR"}</definedName>
    <definedName name="PENSIONADO" localSheetId="4" hidden="1">{#N/A,#N/A,FALSE,"DET-CAMB.";#N/A,#N/A,FALSE,"PRESUP.";#N/A,#N/A,FALSE,"RESUMEN";#N/A,#N/A,FALSE,"CT";#N/A,#N/A,FALSE,"PD";#N/A,#N/A,FALSE,"PR"}</definedName>
    <definedName name="PENSIONADO" localSheetId="2" hidden="1">{#N/A,#N/A,FALSE,"DET-CAMB.";#N/A,#N/A,FALSE,"PRESUP.";#N/A,#N/A,FALSE,"RESUMEN";#N/A,#N/A,FALSE,"CT";#N/A,#N/A,FALSE,"PD";#N/A,#N/A,FALSE,"PR"}</definedName>
    <definedName name="PENSIONADO" localSheetId="0" hidden="1">{#N/A,#N/A,FALSE,"DET-CAMB.";#N/A,#N/A,FALSE,"PRESUP.";#N/A,#N/A,FALSE,"RESUMEN";#N/A,#N/A,FALSE,"CT";#N/A,#N/A,FALSE,"PD";#N/A,#N/A,FALSE,"PR"}</definedName>
    <definedName name="PENSIONADO" localSheetId="6" hidden="1">{#N/A,#N/A,FALSE,"DET-CAMB.";#N/A,#N/A,FALSE,"PRESUP.";#N/A,#N/A,FALSE,"RESUMEN";#N/A,#N/A,FALSE,"CT";#N/A,#N/A,FALSE,"PD";#N/A,#N/A,FALSE,"PR"}</definedName>
    <definedName name="PENSIONADO" localSheetId="16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NSIONADO_1" hidden="1">{#N/A,#N/A,FALSE,"DET-CAMB.";#N/A,#N/A,FALSE,"PRESUP.";#N/A,#N/A,FALSE,"RESUMEN";#N/A,#N/A,FALSE,"CT";#N/A,#N/A,FALSE,"PD";#N/A,#N/A,FALSE,"PR"}</definedName>
    <definedName name="PERE009" hidden="1">{"CI+GG(BASE)",#N/A,FALSE,"CI+GG(BASE)";"GG",#N/A,FALSE,"CI+GG(BASE)";"CI",#N/A,FALSE,"CI+GG(BASE)"}</definedName>
    <definedName name="perso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sometros" localSheetId="15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5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4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6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4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6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6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TER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i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ortega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iaortega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iaortega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iaortega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iaorteg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iaorteg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iaorteg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iaorteg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iaortega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iaortega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iaorteg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ico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r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os" localSheetId="15" hidden="1">{"Sin detalle",#N/A,FALSE,"Flujo (redondeado)";"Detallado",#N/A,FALSE,"Flujo (redondeado)"}</definedName>
    <definedName name="planos" localSheetId="25" hidden="1">{"Sin detalle",#N/A,FALSE,"Flujo (redondeado)";"Detallado",#N/A,FALSE,"Flujo (redondeado)"}</definedName>
    <definedName name="planos" localSheetId="24" hidden="1">{"Sin detalle",#N/A,FALSE,"Flujo (redondeado)";"Detallado",#N/A,FALSE,"Flujo (redondeado)"}</definedName>
    <definedName name="planos" localSheetId="26" hidden="1">{"Sin detalle",#N/A,FALSE,"Flujo (redondeado)";"Detallado",#N/A,FALSE,"Flujo (redondeado)"}</definedName>
    <definedName name="planos" localSheetId="1" hidden="1">{"Sin detalle",#N/A,FALSE,"Flujo (redondeado)";"Detallado",#N/A,FALSE,"Flujo (redondeado)"}</definedName>
    <definedName name="planos" localSheetId="4" hidden="1">{"Sin detalle",#N/A,FALSE,"Flujo (redondeado)";"Detallado",#N/A,FALSE,"Flujo (redondeado)"}</definedName>
    <definedName name="planos" localSheetId="2" hidden="1">{"Sin detalle",#N/A,FALSE,"Flujo (redondeado)";"Detallado",#N/A,FALSE,"Flujo (redondeado)"}</definedName>
    <definedName name="planos" localSheetId="0" hidden="1">{"Sin detalle",#N/A,FALSE,"Flujo (redondeado)";"Detallado",#N/A,FALSE,"Flujo (redondeado)"}</definedName>
    <definedName name="planos" localSheetId="6" hidden="1">{"Sin detalle",#N/A,FALSE,"Flujo (redondeado)";"Detallado",#N/A,FALSE,"Flujo (redondeado)"}</definedName>
    <definedName name="planos" localSheetId="16" hidden="1">{"Sin detalle",#N/A,FALSE,"Flujo (redondeado)";"Detallado",#N/A,FALSE,"Flujo (redondeado)"}</definedName>
    <definedName name="planos" hidden="1">{"Sin detalle",#N/A,FALSE,"Flujo (redondeado)";"Detallado",#N/A,FALSE,"Flujo (redondeado)"}</definedName>
    <definedName name="PLAZO" hidden="1">{#N/A,#N/A,FALSE,"summary";#N/A,#N/A,FALSE,"SumGraph"}</definedName>
    <definedName name="Plazo_Obra">[27]Constantes!$C$58</definedName>
    <definedName name="Plus_No_Remunerativo">[28]Constantes!$C$45</definedName>
    <definedName name="popopo" localSheetId="15" hidden="1">{#N/A,#N/A,FALSE,"Costos_Elem_Hid";#N/A,#N/A,FALSE,"Costos_Elem_Hid";#N/A,#N/A,FALSE,"Costos_Elem_Hid"}</definedName>
    <definedName name="popopo" localSheetId="25" hidden="1">{#N/A,#N/A,FALSE,"Costos_Elem_Hid";#N/A,#N/A,FALSE,"Costos_Elem_Hid";#N/A,#N/A,FALSE,"Costos_Elem_Hid"}</definedName>
    <definedName name="popopo" localSheetId="24" hidden="1">{#N/A,#N/A,FALSE,"Costos_Elem_Hid";#N/A,#N/A,FALSE,"Costos_Elem_Hid";#N/A,#N/A,FALSE,"Costos_Elem_Hid"}</definedName>
    <definedName name="popopo" localSheetId="26" hidden="1">{#N/A,#N/A,FALSE,"Costos_Elem_Hid";#N/A,#N/A,FALSE,"Costos_Elem_Hid";#N/A,#N/A,FALSE,"Costos_Elem_Hid"}</definedName>
    <definedName name="popopo" localSheetId="1" hidden="1">{#N/A,#N/A,FALSE,"Costos_Elem_Hid";#N/A,#N/A,FALSE,"Costos_Elem_Hid";#N/A,#N/A,FALSE,"Costos_Elem_Hid"}</definedName>
    <definedName name="popopo" localSheetId="4" hidden="1">{#N/A,#N/A,FALSE,"Costos_Elem_Hid";#N/A,#N/A,FALSE,"Costos_Elem_Hid";#N/A,#N/A,FALSE,"Costos_Elem_Hid"}</definedName>
    <definedName name="popopo" localSheetId="2" hidden="1">{#N/A,#N/A,FALSE,"Costos_Elem_Hid";#N/A,#N/A,FALSE,"Costos_Elem_Hid";#N/A,#N/A,FALSE,"Costos_Elem_Hid"}</definedName>
    <definedName name="popopo" localSheetId="0" hidden="1">{#N/A,#N/A,FALSE,"Costos_Elem_Hid";#N/A,#N/A,FALSE,"Costos_Elem_Hid";#N/A,#N/A,FALSE,"Costos_Elem_Hid"}</definedName>
    <definedName name="popopo" localSheetId="6" hidden="1">{#N/A,#N/A,FALSE,"Costos_Elem_Hid";#N/A,#N/A,FALSE,"Costos_Elem_Hid";#N/A,#N/A,FALSE,"Costos_Elem_Hid"}</definedName>
    <definedName name="popopo" localSheetId="16" hidden="1">{#N/A,#N/A,FALSE,"Costos_Elem_Hid";#N/A,#N/A,FALSE,"Costos_Elem_Hid";#N/A,#N/A,FALSE,"Costos_Elem_Hid"}</definedName>
    <definedName name="popopo" hidden="1">{#N/A,#N/A,FALSE,"Costos_Elem_Hid";#N/A,#N/A,FALSE,"Costos_Elem_Hid";#N/A,#N/A,FALSE,"Costos_Elem_Hid"}</definedName>
    <definedName name="poto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_1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_1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_1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_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_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_1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_1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_1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_1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_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_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_1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p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" localSheetId="15" hidden="1">{#N/A,#N/A,FALSE,"Costos_Elem_Hid";#N/A,#N/A,FALSE,"Costos_Elem_Hid";#N/A,#N/A,FALSE,"Costos_Elem_Hid"}</definedName>
    <definedName name="ppp" localSheetId="25" hidden="1">{#N/A,#N/A,FALSE,"Costos_Elem_Hid";#N/A,#N/A,FALSE,"Costos_Elem_Hid";#N/A,#N/A,FALSE,"Costos_Elem_Hid"}</definedName>
    <definedName name="ppp" localSheetId="24" hidden="1">{#N/A,#N/A,FALSE,"Costos_Elem_Hid";#N/A,#N/A,FALSE,"Costos_Elem_Hid";#N/A,#N/A,FALSE,"Costos_Elem_Hid"}</definedName>
    <definedName name="ppp" localSheetId="26" hidden="1">{#N/A,#N/A,FALSE,"Costos_Elem_Hid";#N/A,#N/A,FALSE,"Costos_Elem_Hid";#N/A,#N/A,FALSE,"Costos_Elem_Hid"}</definedName>
    <definedName name="ppp" localSheetId="1" hidden="1">{#N/A,#N/A,FALSE,"Costos_Elem_Hid";#N/A,#N/A,FALSE,"Costos_Elem_Hid";#N/A,#N/A,FALSE,"Costos_Elem_Hid"}</definedName>
    <definedName name="ppp" localSheetId="4" hidden="1">{#N/A,#N/A,FALSE,"Costos_Elem_Hid";#N/A,#N/A,FALSE,"Costos_Elem_Hid";#N/A,#N/A,FALSE,"Costos_Elem_Hid"}</definedName>
    <definedName name="ppp" localSheetId="2" hidden="1">{#N/A,#N/A,FALSE,"Costos_Elem_Hid";#N/A,#N/A,FALSE,"Costos_Elem_Hid";#N/A,#N/A,FALSE,"Costos_Elem_Hid"}</definedName>
    <definedName name="ppp" localSheetId="0" hidden="1">{#N/A,#N/A,FALSE,"Costos_Elem_Hid";#N/A,#N/A,FALSE,"Costos_Elem_Hid";#N/A,#N/A,FALSE,"Costos_Elem_Hid"}</definedName>
    <definedName name="ppp" localSheetId="6" hidden="1">{#N/A,#N/A,FALSE,"Costos_Elem_Hid";#N/A,#N/A,FALSE,"Costos_Elem_Hid";#N/A,#N/A,FALSE,"Costos_Elem_Hid"}</definedName>
    <definedName name="ppp" localSheetId="16" hidden="1">{#N/A,#N/A,FALSE,"Costos_Elem_Hid";#N/A,#N/A,FALSE,"Costos_Elem_Hid";#N/A,#N/A,FALSE,"Costos_Elem_Hid"}</definedName>
    <definedName name="ppp" hidden="1">{#N/A,#N/A,FALSE,"Costos_Elem_Hid";#N/A,#N/A,FALSE,"Costos_Elem_Hid";#N/A,#N/A,FALSE,"Costos_Elem_Hid"}</definedName>
    <definedName name="ppp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ppppppp" localSheetId="15" hidden="1">{"'Hoja3'!$F$5"}</definedName>
    <definedName name="ppppppp" localSheetId="25" hidden="1">{"'Hoja3'!$F$5"}</definedName>
    <definedName name="ppppppp" localSheetId="24" hidden="1">{"'Hoja3'!$F$5"}</definedName>
    <definedName name="ppppppp" localSheetId="26" hidden="1">{"'Hoja3'!$F$5"}</definedName>
    <definedName name="ppppppp" localSheetId="1" hidden="1">{"'Hoja3'!$F$5"}</definedName>
    <definedName name="ppppppp" localSheetId="4" hidden="1">{"'Hoja3'!$F$5"}</definedName>
    <definedName name="ppppppp" localSheetId="2" hidden="1">{"'Hoja3'!$F$5"}</definedName>
    <definedName name="ppppppp" localSheetId="0" hidden="1">{"'Hoja3'!$F$5"}</definedName>
    <definedName name="ppppppp" localSheetId="6" hidden="1">{"'Hoja3'!$F$5"}</definedName>
    <definedName name="ppppppp" localSheetId="16" hidden="1">{"'Hoja3'!$F$5"}</definedName>
    <definedName name="ppppppp" hidden="1">{"'Hoja3'!$F$5"}</definedName>
    <definedName name="ppspsps" localSheetId="1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6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6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6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rechancado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paración" localSheetId="15" hidden="1">{#N/A,#N/A,FALSE,"DET-CAMB.";#N/A,#N/A,FALSE,"PRESUP.";#N/A,#N/A,FALSE,"RESUMEN";#N/A,#N/A,FALSE,"CT";#N/A,#N/A,FALSE,"PD";#N/A,#N/A,FALSE,"PR"}</definedName>
    <definedName name="Preparación" localSheetId="25" hidden="1">{#N/A,#N/A,FALSE,"DET-CAMB.";#N/A,#N/A,FALSE,"PRESUP.";#N/A,#N/A,FALSE,"RESUMEN";#N/A,#N/A,FALSE,"CT";#N/A,#N/A,FALSE,"PD";#N/A,#N/A,FALSE,"PR"}</definedName>
    <definedName name="Preparación" localSheetId="24" hidden="1">{#N/A,#N/A,FALSE,"DET-CAMB.";#N/A,#N/A,FALSE,"PRESUP.";#N/A,#N/A,FALSE,"RESUMEN";#N/A,#N/A,FALSE,"CT";#N/A,#N/A,FALSE,"PD";#N/A,#N/A,FALSE,"PR"}</definedName>
    <definedName name="Preparación" localSheetId="26" hidden="1">{#N/A,#N/A,FALSE,"DET-CAMB.";#N/A,#N/A,FALSE,"PRESUP.";#N/A,#N/A,FALSE,"RESUMEN";#N/A,#N/A,FALSE,"CT";#N/A,#N/A,FALSE,"PD";#N/A,#N/A,FALSE,"PR"}</definedName>
    <definedName name="Preparación" localSheetId="1" hidden="1">{#N/A,#N/A,FALSE,"DET-CAMB.";#N/A,#N/A,FALSE,"PRESUP.";#N/A,#N/A,FALSE,"RESUMEN";#N/A,#N/A,FALSE,"CT";#N/A,#N/A,FALSE,"PD";#N/A,#N/A,FALSE,"PR"}</definedName>
    <definedName name="Preparación" localSheetId="4" hidden="1">{#N/A,#N/A,FALSE,"DET-CAMB.";#N/A,#N/A,FALSE,"PRESUP.";#N/A,#N/A,FALSE,"RESUMEN";#N/A,#N/A,FALSE,"CT";#N/A,#N/A,FALSE,"PD";#N/A,#N/A,FALSE,"PR"}</definedName>
    <definedName name="Preparación" localSheetId="2" hidden="1">{#N/A,#N/A,FALSE,"DET-CAMB.";#N/A,#N/A,FALSE,"PRESUP.";#N/A,#N/A,FALSE,"RESUMEN";#N/A,#N/A,FALSE,"CT";#N/A,#N/A,FALSE,"PD";#N/A,#N/A,FALSE,"PR"}</definedName>
    <definedName name="Preparación" localSheetId="0" hidden="1">{#N/A,#N/A,FALSE,"DET-CAMB.";#N/A,#N/A,FALSE,"PRESUP.";#N/A,#N/A,FALSE,"RESUMEN";#N/A,#N/A,FALSE,"CT";#N/A,#N/A,FALSE,"PD";#N/A,#N/A,FALSE,"PR"}</definedName>
    <definedName name="Preparación" localSheetId="6" hidden="1">{#N/A,#N/A,FALSE,"DET-CAMB.";#N/A,#N/A,FALSE,"PRESUP.";#N/A,#N/A,FALSE,"RESUMEN";#N/A,#N/A,FALSE,"CT";#N/A,#N/A,FALSE,"PD";#N/A,#N/A,FALSE,"PR"}</definedName>
    <definedName name="Preparación" localSheetId="16" hidden="1">{#N/A,#N/A,FALSE,"DET-CAMB.";#N/A,#N/A,FALSE,"PRESUP.";#N/A,#N/A,FALSE,"RESUMEN";#N/A,#N/A,FALSE,"CT";#N/A,#N/A,FALSE,"PD";#N/A,#N/A,FALSE,"PR"}</definedName>
    <definedName name="Preparación" hidden="1">{#N/A,#N/A,FALSE,"DET-CAMB.";#N/A,#N/A,FALSE,"PRESUP.";#N/A,#N/A,FALSE,"RESUMEN";#N/A,#N/A,FALSE,"CT";#N/A,#N/A,FALSE,"PD";#N/A,#N/A,FALSE,"PR"}</definedName>
    <definedName name="preProductionDurationMonths">2</definedName>
    <definedName name="probando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_1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_1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_1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_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_1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_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DUCTIVIDAD">[29]DOTACION_CBV99!$A$67:$AA$135</definedName>
    <definedName name="Prog_completo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spects" hidden="1">{#N/A,#N/A,FALSE,"FCST94";#N/A,#N/A,FALSE,"FIRM";#N/A,#N/A,FALSE,"BACK94";#N/A,#N/A,FALSE,"FCST95";#N/A,#N/A,FALSE,"BACK95";#N/A,#N/A,FALSE,"FCST96"}</definedName>
    <definedName name="provisorias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visorias" localSheetId="2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visorias" localSheetId="2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visorias" localSheetId="2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visorias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visorias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visorias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visorias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visorias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visorias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visoria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visorias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yecto_1" localSheetId="15" hidden="1">{"MO(BASE)",#N/A,FALSE,"MO(BASE)";"MO(BASE)1",#N/A,FALSE,"MO(BASE)";"MO(BASE)2",#N/A,FALSE,"MO(BASE)"}</definedName>
    <definedName name="proyecto_1" localSheetId="25" hidden="1">{"MO(BASE)",#N/A,FALSE,"MO(BASE)";"MO(BASE)1",#N/A,FALSE,"MO(BASE)";"MO(BASE)2",#N/A,FALSE,"MO(BASE)"}</definedName>
    <definedName name="proyecto_1" localSheetId="24" hidden="1">{"MO(BASE)",#N/A,FALSE,"MO(BASE)";"MO(BASE)1",#N/A,FALSE,"MO(BASE)";"MO(BASE)2",#N/A,FALSE,"MO(BASE)"}</definedName>
    <definedName name="proyecto_1" localSheetId="26" hidden="1">{"MO(BASE)",#N/A,FALSE,"MO(BASE)";"MO(BASE)1",#N/A,FALSE,"MO(BASE)";"MO(BASE)2",#N/A,FALSE,"MO(BASE)"}</definedName>
    <definedName name="proyecto_1" localSheetId="1" hidden="1">{"MO(BASE)",#N/A,FALSE,"MO(BASE)";"MO(BASE)1",#N/A,FALSE,"MO(BASE)";"MO(BASE)2",#N/A,FALSE,"MO(BASE)"}</definedName>
    <definedName name="proyecto_1" localSheetId="4" hidden="1">{"MO(BASE)",#N/A,FALSE,"MO(BASE)";"MO(BASE)1",#N/A,FALSE,"MO(BASE)";"MO(BASE)2",#N/A,FALSE,"MO(BASE)"}</definedName>
    <definedName name="proyecto_1" localSheetId="2" hidden="1">{"MO(BASE)",#N/A,FALSE,"MO(BASE)";"MO(BASE)1",#N/A,FALSE,"MO(BASE)";"MO(BASE)2",#N/A,FALSE,"MO(BASE)"}</definedName>
    <definedName name="proyecto_1" localSheetId="0" hidden="1">{"MO(BASE)",#N/A,FALSE,"MO(BASE)";"MO(BASE)1",#N/A,FALSE,"MO(BASE)";"MO(BASE)2",#N/A,FALSE,"MO(BASE)"}</definedName>
    <definedName name="proyecto_1" localSheetId="6" hidden="1">{"MO(BASE)",#N/A,FALSE,"MO(BASE)";"MO(BASE)1",#N/A,FALSE,"MO(BASE)";"MO(BASE)2",#N/A,FALSE,"MO(BASE)"}</definedName>
    <definedName name="proyecto_1" localSheetId="16" hidden="1">{"MO(BASE)",#N/A,FALSE,"MO(BASE)";"MO(BASE)1",#N/A,FALSE,"MO(BASE)";"MO(BASE)2",#N/A,FALSE,"MO(BASE)"}</definedName>
    <definedName name="proyecto_1" hidden="1">{"MO(BASE)",#N/A,FALSE,"MO(BASE)";"MO(BASE)1",#N/A,FALSE,"MO(BASE)";"MO(BASE)2",#N/A,FALSE,"MO(BASE)"}</definedName>
    <definedName name="proyecto_2" localSheetId="15" hidden="1">{"MO(BASE)",#N/A,FALSE,"MO(BASE)";"MO(BASE)1",#N/A,FALSE,"MO(BASE)";"MO(BASE)2",#N/A,FALSE,"MO(BASE)"}</definedName>
    <definedName name="proyecto_2" localSheetId="25" hidden="1">{"MO(BASE)",#N/A,FALSE,"MO(BASE)";"MO(BASE)1",#N/A,FALSE,"MO(BASE)";"MO(BASE)2",#N/A,FALSE,"MO(BASE)"}</definedName>
    <definedName name="proyecto_2" localSheetId="24" hidden="1">{"MO(BASE)",#N/A,FALSE,"MO(BASE)";"MO(BASE)1",#N/A,FALSE,"MO(BASE)";"MO(BASE)2",#N/A,FALSE,"MO(BASE)"}</definedName>
    <definedName name="proyecto_2" localSheetId="26" hidden="1">{"MO(BASE)",#N/A,FALSE,"MO(BASE)";"MO(BASE)1",#N/A,FALSE,"MO(BASE)";"MO(BASE)2",#N/A,FALSE,"MO(BASE)"}</definedName>
    <definedName name="proyecto_2" localSheetId="1" hidden="1">{"MO(BASE)",#N/A,FALSE,"MO(BASE)";"MO(BASE)1",#N/A,FALSE,"MO(BASE)";"MO(BASE)2",#N/A,FALSE,"MO(BASE)"}</definedName>
    <definedName name="proyecto_2" localSheetId="4" hidden="1">{"MO(BASE)",#N/A,FALSE,"MO(BASE)";"MO(BASE)1",#N/A,FALSE,"MO(BASE)";"MO(BASE)2",#N/A,FALSE,"MO(BASE)"}</definedName>
    <definedName name="proyecto_2" localSheetId="2" hidden="1">{"MO(BASE)",#N/A,FALSE,"MO(BASE)";"MO(BASE)1",#N/A,FALSE,"MO(BASE)";"MO(BASE)2",#N/A,FALSE,"MO(BASE)"}</definedName>
    <definedName name="proyecto_2" localSheetId="0" hidden="1">{"MO(BASE)",#N/A,FALSE,"MO(BASE)";"MO(BASE)1",#N/A,FALSE,"MO(BASE)";"MO(BASE)2",#N/A,FALSE,"MO(BASE)"}</definedName>
    <definedName name="proyecto_2" localSheetId="6" hidden="1">{"MO(BASE)",#N/A,FALSE,"MO(BASE)";"MO(BASE)1",#N/A,FALSE,"MO(BASE)";"MO(BASE)2",#N/A,FALSE,"MO(BASE)"}</definedName>
    <definedName name="proyecto_2" localSheetId="16" hidden="1">{"MO(BASE)",#N/A,FALSE,"MO(BASE)";"MO(BASE)1",#N/A,FALSE,"MO(BASE)";"MO(BASE)2",#N/A,FALSE,"MO(BASE)"}</definedName>
    <definedName name="proyecto_2" hidden="1">{"MO(BASE)",#N/A,FALSE,"MO(BASE)";"MO(BASE)1",#N/A,FALSE,"MO(BASE)";"MO(BASE)2",#N/A,FALSE,"MO(BASE)"}</definedName>
    <definedName name="proyecto_3" localSheetId="15" hidden="1">{"MO(BASE)",#N/A,FALSE,"MO(BASE)";"MO(BASE)1",#N/A,FALSE,"MO(BASE)";"MO(BASE)2",#N/A,FALSE,"MO(BASE)"}</definedName>
    <definedName name="proyecto_3" localSheetId="25" hidden="1">{"MO(BASE)",#N/A,FALSE,"MO(BASE)";"MO(BASE)1",#N/A,FALSE,"MO(BASE)";"MO(BASE)2",#N/A,FALSE,"MO(BASE)"}</definedName>
    <definedName name="proyecto_3" localSheetId="24" hidden="1">{"MO(BASE)",#N/A,FALSE,"MO(BASE)";"MO(BASE)1",#N/A,FALSE,"MO(BASE)";"MO(BASE)2",#N/A,FALSE,"MO(BASE)"}</definedName>
    <definedName name="proyecto_3" localSheetId="26" hidden="1">{"MO(BASE)",#N/A,FALSE,"MO(BASE)";"MO(BASE)1",#N/A,FALSE,"MO(BASE)";"MO(BASE)2",#N/A,FALSE,"MO(BASE)"}</definedName>
    <definedName name="proyecto_3" localSheetId="1" hidden="1">{"MO(BASE)",#N/A,FALSE,"MO(BASE)";"MO(BASE)1",#N/A,FALSE,"MO(BASE)";"MO(BASE)2",#N/A,FALSE,"MO(BASE)"}</definedName>
    <definedName name="proyecto_3" localSheetId="4" hidden="1">{"MO(BASE)",#N/A,FALSE,"MO(BASE)";"MO(BASE)1",#N/A,FALSE,"MO(BASE)";"MO(BASE)2",#N/A,FALSE,"MO(BASE)"}</definedName>
    <definedName name="proyecto_3" localSheetId="2" hidden="1">{"MO(BASE)",#N/A,FALSE,"MO(BASE)";"MO(BASE)1",#N/A,FALSE,"MO(BASE)";"MO(BASE)2",#N/A,FALSE,"MO(BASE)"}</definedName>
    <definedName name="proyecto_3" localSheetId="0" hidden="1">{"MO(BASE)",#N/A,FALSE,"MO(BASE)";"MO(BASE)1",#N/A,FALSE,"MO(BASE)";"MO(BASE)2",#N/A,FALSE,"MO(BASE)"}</definedName>
    <definedName name="proyecto_3" localSheetId="6" hidden="1">{"MO(BASE)",#N/A,FALSE,"MO(BASE)";"MO(BASE)1",#N/A,FALSE,"MO(BASE)";"MO(BASE)2",#N/A,FALSE,"MO(BASE)"}</definedName>
    <definedName name="proyecto_3" localSheetId="16" hidden="1">{"MO(BASE)",#N/A,FALSE,"MO(BASE)";"MO(BASE)1",#N/A,FALSE,"MO(BASE)";"MO(BASE)2",#N/A,FALSE,"MO(BASE)"}</definedName>
    <definedName name="proyecto_3" hidden="1">{"MO(BASE)",#N/A,FALSE,"MO(BASE)";"MO(BASE)1",#N/A,FALSE,"MO(BASE)";"MO(BASE)2",#N/A,FALSE,"MO(BASE)"}</definedName>
    <definedName name="proyecto_4" localSheetId="15" hidden="1">{"MO(BASE)",#N/A,FALSE,"MO(BASE)";"MO(BASE)1",#N/A,FALSE,"MO(BASE)";"MO(BASE)2",#N/A,FALSE,"MO(BASE)"}</definedName>
    <definedName name="proyecto_4" localSheetId="25" hidden="1">{"MO(BASE)",#N/A,FALSE,"MO(BASE)";"MO(BASE)1",#N/A,FALSE,"MO(BASE)";"MO(BASE)2",#N/A,FALSE,"MO(BASE)"}</definedName>
    <definedName name="proyecto_4" localSheetId="24" hidden="1">{"MO(BASE)",#N/A,FALSE,"MO(BASE)";"MO(BASE)1",#N/A,FALSE,"MO(BASE)";"MO(BASE)2",#N/A,FALSE,"MO(BASE)"}</definedName>
    <definedName name="proyecto_4" localSheetId="26" hidden="1">{"MO(BASE)",#N/A,FALSE,"MO(BASE)";"MO(BASE)1",#N/A,FALSE,"MO(BASE)";"MO(BASE)2",#N/A,FALSE,"MO(BASE)"}</definedName>
    <definedName name="proyecto_4" localSheetId="1" hidden="1">{"MO(BASE)",#N/A,FALSE,"MO(BASE)";"MO(BASE)1",#N/A,FALSE,"MO(BASE)";"MO(BASE)2",#N/A,FALSE,"MO(BASE)"}</definedName>
    <definedName name="proyecto_4" localSheetId="4" hidden="1">{"MO(BASE)",#N/A,FALSE,"MO(BASE)";"MO(BASE)1",#N/A,FALSE,"MO(BASE)";"MO(BASE)2",#N/A,FALSE,"MO(BASE)"}</definedName>
    <definedName name="proyecto_4" localSheetId="2" hidden="1">{"MO(BASE)",#N/A,FALSE,"MO(BASE)";"MO(BASE)1",#N/A,FALSE,"MO(BASE)";"MO(BASE)2",#N/A,FALSE,"MO(BASE)"}</definedName>
    <definedName name="proyecto_4" localSheetId="0" hidden="1">{"MO(BASE)",#N/A,FALSE,"MO(BASE)";"MO(BASE)1",#N/A,FALSE,"MO(BASE)";"MO(BASE)2",#N/A,FALSE,"MO(BASE)"}</definedName>
    <definedName name="proyecto_4" localSheetId="6" hidden="1">{"MO(BASE)",#N/A,FALSE,"MO(BASE)";"MO(BASE)1",#N/A,FALSE,"MO(BASE)";"MO(BASE)2",#N/A,FALSE,"MO(BASE)"}</definedName>
    <definedName name="proyecto_4" localSheetId="16" hidden="1">{"MO(BASE)",#N/A,FALSE,"MO(BASE)";"MO(BASE)1",#N/A,FALSE,"MO(BASE)";"MO(BASE)2",#N/A,FALSE,"MO(BASE)"}</definedName>
    <definedName name="proyecto_4" hidden="1">{"MO(BASE)",#N/A,FALSE,"MO(BASE)";"MO(BASE)1",#N/A,FALSE,"MO(BASE)";"MO(BASE)2",#N/A,FALSE,"MO(BASE)"}</definedName>
    <definedName name="proyecto_5" localSheetId="15" hidden="1">{"MO(BASE)",#N/A,FALSE,"MO(BASE)";"MO(BASE)1",#N/A,FALSE,"MO(BASE)";"MO(BASE)2",#N/A,FALSE,"MO(BASE)"}</definedName>
    <definedName name="proyecto_5" localSheetId="25" hidden="1">{"MO(BASE)",#N/A,FALSE,"MO(BASE)";"MO(BASE)1",#N/A,FALSE,"MO(BASE)";"MO(BASE)2",#N/A,FALSE,"MO(BASE)"}</definedName>
    <definedName name="proyecto_5" localSheetId="24" hidden="1">{"MO(BASE)",#N/A,FALSE,"MO(BASE)";"MO(BASE)1",#N/A,FALSE,"MO(BASE)";"MO(BASE)2",#N/A,FALSE,"MO(BASE)"}</definedName>
    <definedName name="proyecto_5" localSheetId="26" hidden="1">{"MO(BASE)",#N/A,FALSE,"MO(BASE)";"MO(BASE)1",#N/A,FALSE,"MO(BASE)";"MO(BASE)2",#N/A,FALSE,"MO(BASE)"}</definedName>
    <definedName name="proyecto_5" localSheetId="1" hidden="1">{"MO(BASE)",#N/A,FALSE,"MO(BASE)";"MO(BASE)1",#N/A,FALSE,"MO(BASE)";"MO(BASE)2",#N/A,FALSE,"MO(BASE)"}</definedName>
    <definedName name="proyecto_5" localSheetId="4" hidden="1">{"MO(BASE)",#N/A,FALSE,"MO(BASE)";"MO(BASE)1",#N/A,FALSE,"MO(BASE)";"MO(BASE)2",#N/A,FALSE,"MO(BASE)"}</definedName>
    <definedName name="proyecto_5" localSheetId="2" hidden="1">{"MO(BASE)",#N/A,FALSE,"MO(BASE)";"MO(BASE)1",#N/A,FALSE,"MO(BASE)";"MO(BASE)2",#N/A,FALSE,"MO(BASE)"}</definedName>
    <definedName name="proyecto_5" localSheetId="0" hidden="1">{"MO(BASE)",#N/A,FALSE,"MO(BASE)";"MO(BASE)1",#N/A,FALSE,"MO(BASE)";"MO(BASE)2",#N/A,FALSE,"MO(BASE)"}</definedName>
    <definedName name="proyecto_5" localSheetId="6" hidden="1">{"MO(BASE)",#N/A,FALSE,"MO(BASE)";"MO(BASE)1",#N/A,FALSE,"MO(BASE)";"MO(BASE)2",#N/A,FALSE,"MO(BASE)"}</definedName>
    <definedName name="proyecto_5" localSheetId="16" hidden="1">{"MO(BASE)",#N/A,FALSE,"MO(BASE)";"MO(BASE)1",#N/A,FALSE,"MO(BASE)";"MO(BASE)2",#N/A,FALSE,"MO(BASE)"}</definedName>
    <definedName name="proyecto_5" hidden="1">{"MO(BASE)",#N/A,FALSE,"MO(BASE)";"MO(BASE)1",#N/A,FALSE,"MO(BASE)";"MO(BASE)2",#N/A,FALSE,"MO(BASE)"}</definedName>
    <definedName name="q" localSheetId="15" hidden="1">{"Sin detalle",#N/A,FALSE,"Flujo (redondeado)"}</definedName>
    <definedName name="q" localSheetId="25" hidden="1">{"Sin detalle",#N/A,FALSE,"Flujo (redondeado)"}</definedName>
    <definedName name="q" localSheetId="24" hidden="1">{"Sin detalle",#N/A,FALSE,"Flujo (redondeado)"}</definedName>
    <definedName name="q" localSheetId="26" hidden="1">{"Sin detalle",#N/A,FALSE,"Flujo (redondeado)"}</definedName>
    <definedName name="q" localSheetId="1" hidden="1">{"Sin detalle",#N/A,FALSE,"Flujo (redondeado)"}</definedName>
    <definedName name="q" localSheetId="4" hidden="1">{"Sin detalle",#N/A,FALSE,"Flujo (redondeado)"}</definedName>
    <definedName name="q" localSheetId="2" hidden="1">{"Sin detalle",#N/A,FALSE,"Flujo (redondeado)"}</definedName>
    <definedName name="Q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" localSheetId="6" hidden="1">{"Sin detalle",#N/A,FALSE,"Flujo (redondeado)"}</definedName>
    <definedName name="q" localSheetId="16" hidden="1">{"Sin detalle",#N/A,FALSE,"Flujo (redondeado)"}</definedName>
    <definedName name="q" hidden="1">{"Sin detalle",#N/A,FALSE,"Flujo (redondeado)"}</definedName>
    <definedName name="q_1" localSheetId="15" hidden="1">{#N/A,#N/A,FALSE,"Total_OC015";#N/A,#N/A,FALSE,"ADMIN";#N/A,#N/A,FALSE,"PROCES";#N/A,#N/A,FALSE,"mecan";#N/A,#N/A,FALSE,"civil";#N/A,#N/A,FALSE,"CAÑER";#N/A,#N/A,FALSE,"ELEC";#N/A,#N/A,FALSE,"INSTR"}</definedName>
    <definedName name="q_1" localSheetId="25" hidden="1">{#N/A,#N/A,FALSE,"Total_OC015";#N/A,#N/A,FALSE,"ADMIN";#N/A,#N/A,FALSE,"PROCES";#N/A,#N/A,FALSE,"mecan";#N/A,#N/A,FALSE,"civil";#N/A,#N/A,FALSE,"CAÑER";#N/A,#N/A,FALSE,"ELEC";#N/A,#N/A,FALSE,"INSTR"}</definedName>
    <definedName name="q_1" localSheetId="24" hidden="1">{#N/A,#N/A,FALSE,"Total_OC015";#N/A,#N/A,FALSE,"ADMIN";#N/A,#N/A,FALSE,"PROCES";#N/A,#N/A,FALSE,"mecan";#N/A,#N/A,FALSE,"civil";#N/A,#N/A,FALSE,"CAÑER";#N/A,#N/A,FALSE,"ELEC";#N/A,#N/A,FALSE,"INSTR"}</definedName>
    <definedName name="q_1" localSheetId="26" hidden="1">{#N/A,#N/A,FALSE,"Total_OC015";#N/A,#N/A,FALSE,"ADMIN";#N/A,#N/A,FALSE,"PROCES";#N/A,#N/A,FALSE,"mecan";#N/A,#N/A,FALSE,"civil";#N/A,#N/A,FALSE,"CAÑER";#N/A,#N/A,FALSE,"ELEC";#N/A,#N/A,FALSE,"INSTR"}</definedName>
    <definedName name="q_1" localSheetId="1" hidden="1">{#N/A,#N/A,FALSE,"Total_OC015";#N/A,#N/A,FALSE,"ADMIN";#N/A,#N/A,FALSE,"PROCES";#N/A,#N/A,FALSE,"mecan";#N/A,#N/A,FALSE,"civil";#N/A,#N/A,FALSE,"CAÑER";#N/A,#N/A,FALSE,"ELEC";#N/A,#N/A,FALSE,"INSTR"}</definedName>
    <definedName name="q_1" localSheetId="4" hidden="1">{#N/A,#N/A,FALSE,"Total_OC015";#N/A,#N/A,FALSE,"ADMIN";#N/A,#N/A,FALSE,"PROCES";#N/A,#N/A,FALSE,"mecan";#N/A,#N/A,FALSE,"civil";#N/A,#N/A,FALSE,"CAÑER";#N/A,#N/A,FALSE,"ELEC";#N/A,#N/A,FALSE,"INSTR"}</definedName>
    <definedName name="q_1" localSheetId="2" hidden="1">{#N/A,#N/A,FALSE,"Total_OC015";#N/A,#N/A,FALSE,"ADMIN";#N/A,#N/A,FALSE,"PROCES";#N/A,#N/A,FALSE,"mecan";#N/A,#N/A,FALSE,"civil";#N/A,#N/A,FALSE,"CAÑER";#N/A,#N/A,FALSE,"ELEC";#N/A,#N/A,FALSE,"INSTR"}</definedName>
    <definedName name="q_1" localSheetId="0" hidden="1">{#N/A,#N/A,FALSE,"Total_OC015";#N/A,#N/A,FALSE,"ADMIN";#N/A,#N/A,FALSE,"PROCES";#N/A,#N/A,FALSE,"mecan";#N/A,#N/A,FALSE,"civil";#N/A,#N/A,FALSE,"CAÑER";#N/A,#N/A,FALSE,"ELEC";#N/A,#N/A,FALSE,"INSTR"}</definedName>
    <definedName name="q_1" localSheetId="6" hidden="1">{#N/A,#N/A,FALSE,"Total_OC015";#N/A,#N/A,FALSE,"ADMIN";#N/A,#N/A,FALSE,"PROCES";#N/A,#N/A,FALSE,"mecan";#N/A,#N/A,FALSE,"civil";#N/A,#N/A,FALSE,"CAÑER";#N/A,#N/A,FALSE,"ELEC";#N/A,#N/A,FALSE,"INSTR"}</definedName>
    <definedName name="q_1" localSheetId="16" hidden="1">{#N/A,#N/A,FALSE,"Total_OC015";#N/A,#N/A,FALSE,"ADMIN";#N/A,#N/A,FALSE,"PROCES";#N/A,#N/A,FALSE,"mecan";#N/A,#N/A,FALSE,"civil";#N/A,#N/A,FALSE,"CAÑER";#N/A,#N/A,FALSE,"ELEC";#N/A,#N/A,FALSE,"INSTR"}</definedName>
    <definedName name="q_1" hidden="1">{#N/A,#N/A,FALSE,"Total_OC015";#N/A,#N/A,FALSE,"ADMIN";#N/A,#N/A,FALSE,"PROCES";#N/A,#N/A,FALSE,"mecan";#N/A,#N/A,FALSE,"civil";#N/A,#N/A,FALSE,"CAÑER";#N/A,#N/A,FALSE,"ELEC";#N/A,#N/A,FALSE,"INSTR"}</definedName>
    <definedName name="qaq" localSheetId="15" hidden="1">{#N/A,#N/A,FALSE,"summary";#N/A,#N/A,FALSE,"SumGraph"}</definedName>
    <definedName name="qaq" localSheetId="25" hidden="1">{#N/A,#N/A,FALSE,"summary";#N/A,#N/A,FALSE,"SumGraph"}</definedName>
    <definedName name="qaq" localSheetId="24" hidden="1">{#N/A,#N/A,FALSE,"summary";#N/A,#N/A,FALSE,"SumGraph"}</definedName>
    <definedName name="qaq" localSheetId="26" hidden="1">{#N/A,#N/A,FALSE,"summary";#N/A,#N/A,FALSE,"SumGraph"}</definedName>
    <definedName name="qaq" localSheetId="1" hidden="1">{#N/A,#N/A,FALSE,"summary";#N/A,#N/A,FALSE,"SumGraph"}</definedName>
    <definedName name="qaq" localSheetId="4" hidden="1">{#N/A,#N/A,FALSE,"summary";#N/A,#N/A,FALSE,"SumGraph"}</definedName>
    <definedName name="qaq" localSheetId="2" hidden="1">{#N/A,#N/A,FALSE,"summary";#N/A,#N/A,FALSE,"SumGraph"}</definedName>
    <definedName name="qaq" localSheetId="0" hidden="1">{#N/A,#N/A,FALSE,"summary";#N/A,#N/A,FALSE,"SumGraph"}</definedName>
    <definedName name="qaq" localSheetId="6" hidden="1">{#N/A,#N/A,FALSE,"summary";#N/A,#N/A,FALSE,"SumGraph"}</definedName>
    <definedName name="qaq" localSheetId="16" hidden="1">{#N/A,#N/A,FALSE,"summary";#N/A,#N/A,FALSE,"SumGraph"}</definedName>
    <definedName name="qaq" hidden="1">{#N/A,#N/A,FALSE,"summary";#N/A,#N/A,FALSE,"SumGraph"}</definedName>
    <definedName name="qaq_1" hidden="1">{#N/A,#N/A,FALSE,"summary";#N/A,#N/A,FALSE,"SumGraph"}</definedName>
    <definedName name="qert" localSheetId="15" hidden="1">#REF!</definedName>
    <definedName name="qert" localSheetId="25" hidden="1">#REF!</definedName>
    <definedName name="qert" localSheetId="26" hidden="1">#REF!</definedName>
    <definedName name="qert" localSheetId="6" hidden="1">#REF!</definedName>
    <definedName name="qert" localSheetId="16" hidden="1">#REF!</definedName>
    <definedName name="qert" hidden="1">#REF!</definedName>
    <definedName name="qeweeee" hidden="1">{#N/A,#N/A,FALSE,"Pres_Ref"}</definedName>
    <definedName name="qewr" localSheetId="15" hidden="1">{#N/A,#N/A,TRUE,"Costos_Subg_Hid"}</definedName>
    <definedName name="qewr" localSheetId="25" hidden="1">{#N/A,#N/A,TRUE,"Costos_Subg_Hid"}</definedName>
    <definedName name="qewr" localSheetId="24" hidden="1">{#N/A,#N/A,TRUE,"Costos_Subg_Hid"}</definedName>
    <definedName name="qewr" localSheetId="26" hidden="1">{#N/A,#N/A,TRUE,"Costos_Subg_Hid"}</definedName>
    <definedName name="qewr" localSheetId="1" hidden="1">{#N/A,#N/A,TRUE,"Costos_Subg_Hid"}</definedName>
    <definedName name="qewr" localSheetId="4" hidden="1">{#N/A,#N/A,TRUE,"Costos_Subg_Hid"}</definedName>
    <definedName name="qewr" localSheetId="2" hidden="1">{#N/A,#N/A,TRUE,"Costos_Subg_Hid"}</definedName>
    <definedName name="qewr" localSheetId="0" hidden="1">{#N/A,#N/A,TRUE,"Costos_Subg_Hid"}</definedName>
    <definedName name="qewr" localSheetId="6" hidden="1">{#N/A,#N/A,TRUE,"Costos_Subg_Hid"}</definedName>
    <definedName name="qewr" localSheetId="16" hidden="1">{#N/A,#N/A,TRUE,"Costos_Subg_Hid"}</definedName>
    <definedName name="qewr" hidden="1">{#N/A,#N/A,TRUE,"Costos_Subg_Hid"}</definedName>
    <definedName name="qñojhc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q" localSheetId="15" hidden="1">{"Sin detalle",#N/A,FALSE,"Flujo (redondeado)";"Detallado",#N/A,FALSE,"Flujo (redondeado)"}</definedName>
    <definedName name="qq" localSheetId="25" hidden="1">{"Sin detalle",#N/A,FALSE,"Flujo (redondeado)";"Detallado",#N/A,FALSE,"Flujo (redondeado)"}</definedName>
    <definedName name="qq" localSheetId="24" hidden="1">{"Sin detalle",#N/A,FALSE,"Flujo (redondeado)";"Detallado",#N/A,FALSE,"Flujo (redondeado)"}</definedName>
    <definedName name="qq" localSheetId="26" hidden="1">{"Sin detalle",#N/A,FALSE,"Flujo (redondeado)";"Detallado",#N/A,FALSE,"Flujo (redondeado)"}</definedName>
    <definedName name="qq" localSheetId="1" hidden="1">{"Sin detalle",#N/A,FALSE,"Flujo (redondeado)";"Detallado",#N/A,FALSE,"Flujo (redondeado)"}</definedName>
    <definedName name="qq" localSheetId="4" hidden="1">{"Sin detalle",#N/A,FALSE,"Flujo (redondeado)";"Detallado",#N/A,FALSE,"Flujo (redondeado)"}</definedName>
    <definedName name="qq" localSheetId="2" hidden="1">{"Sin detalle",#N/A,FALSE,"Flujo (redondeado)";"Detallado",#N/A,FALSE,"Flujo (redondeado)"}</definedName>
    <definedName name="qq" localSheetId="0" hidden="1">{#N/A,#N/A,TRUE,"Est. de Fact.";#N/A,#N/A,TRUE,"Capitulo 19";#N/A,#N/A,TRUE,"Proyecto P855"}</definedName>
    <definedName name="qq" localSheetId="6" hidden="1">{"Sin detalle",#N/A,FALSE,"Flujo (redondeado)";"Detallado",#N/A,FALSE,"Flujo (redondeado)"}</definedName>
    <definedName name="qq" localSheetId="16" hidden="1">{"Sin detalle",#N/A,FALSE,"Flujo (redondeado)";"Detallado",#N/A,FALSE,"Flujo (redondeado)"}</definedName>
    <definedName name="qq" hidden="1">{"Sin detalle",#N/A,FALSE,"Flujo (redondeado)";"Detallado",#N/A,FALSE,"Flujo (redondeado)"}</definedName>
    <definedName name="qq_1" localSheetId="15" hidden="1">{"MO(BASE)",#N/A,FALSE,"MO(BASE)";"MO(BASE)1",#N/A,FALSE,"MO(BASE)";"MO(BASE)2",#N/A,FALSE,"MO(BASE)"}</definedName>
    <definedName name="qq_1" localSheetId="25" hidden="1">{"MO(BASE)",#N/A,FALSE,"MO(BASE)";"MO(BASE)1",#N/A,FALSE,"MO(BASE)";"MO(BASE)2",#N/A,FALSE,"MO(BASE)"}</definedName>
    <definedName name="qq_1" localSheetId="24" hidden="1">{"MO(BASE)",#N/A,FALSE,"MO(BASE)";"MO(BASE)1",#N/A,FALSE,"MO(BASE)";"MO(BASE)2",#N/A,FALSE,"MO(BASE)"}</definedName>
    <definedName name="qq_1" localSheetId="26" hidden="1">{"MO(BASE)",#N/A,FALSE,"MO(BASE)";"MO(BASE)1",#N/A,FALSE,"MO(BASE)";"MO(BASE)2",#N/A,FALSE,"MO(BASE)"}</definedName>
    <definedName name="qq_1" localSheetId="1" hidden="1">{"MO(BASE)",#N/A,FALSE,"MO(BASE)";"MO(BASE)1",#N/A,FALSE,"MO(BASE)";"MO(BASE)2",#N/A,FALSE,"MO(BASE)"}</definedName>
    <definedName name="qq_1" localSheetId="4" hidden="1">{"MO(BASE)",#N/A,FALSE,"MO(BASE)";"MO(BASE)1",#N/A,FALSE,"MO(BASE)";"MO(BASE)2",#N/A,FALSE,"MO(BASE)"}</definedName>
    <definedName name="qq_1" localSheetId="2" hidden="1">{"MO(BASE)",#N/A,FALSE,"MO(BASE)";"MO(BASE)1",#N/A,FALSE,"MO(BASE)";"MO(BASE)2",#N/A,FALSE,"MO(BASE)"}</definedName>
    <definedName name="qq_1" localSheetId="0" hidden="1">{#N/A,#N/A,TRUE,"Est. de Fact.";#N/A,#N/A,TRUE,"Capitulo 19";#N/A,#N/A,TRUE,"Proyecto P855"}</definedName>
    <definedName name="qq_1" localSheetId="6" hidden="1">{"MO(BASE)",#N/A,FALSE,"MO(BASE)";"MO(BASE)1",#N/A,FALSE,"MO(BASE)";"MO(BASE)2",#N/A,FALSE,"MO(BASE)"}</definedName>
    <definedName name="qq_1" localSheetId="16" hidden="1">{"MO(BASE)",#N/A,FALSE,"MO(BASE)";"MO(BASE)1",#N/A,FALSE,"MO(BASE)";"MO(BASE)2",#N/A,FALSE,"MO(BASE)"}</definedName>
    <definedName name="qq_1" hidden="1">{"MO(BASE)",#N/A,FALSE,"MO(BASE)";"MO(BASE)1",#N/A,FALSE,"MO(BASE)";"MO(BASE)2",#N/A,FALSE,"MO(BASE)"}</definedName>
    <definedName name="qq_2" localSheetId="15" hidden="1">{"MO(BASE)",#N/A,FALSE,"MO(BASE)";"MO(BASE)1",#N/A,FALSE,"MO(BASE)";"MO(BASE)2",#N/A,FALSE,"MO(BASE)"}</definedName>
    <definedName name="qq_2" localSheetId="25" hidden="1">{"MO(BASE)",#N/A,FALSE,"MO(BASE)";"MO(BASE)1",#N/A,FALSE,"MO(BASE)";"MO(BASE)2",#N/A,FALSE,"MO(BASE)"}</definedName>
    <definedName name="qq_2" localSheetId="24" hidden="1">{"MO(BASE)",#N/A,FALSE,"MO(BASE)";"MO(BASE)1",#N/A,FALSE,"MO(BASE)";"MO(BASE)2",#N/A,FALSE,"MO(BASE)"}</definedName>
    <definedName name="qq_2" localSheetId="26" hidden="1">{"MO(BASE)",#N/A,FALSE,"MO(BASE)";"MO(BASE)1",#N/A,FALSE,"MO(BASE)";"MO(BASE)2",#N/A,FALSE,"MO(BASE)"}</definedName>
    <definedName name="qq_2" localSheetId="1" hidden="1">{"MO(BASE)",#N/A,FALSE,"MO(BASE)";"MO(BASE)1",#N/A,FALSE,"MO(BASE)";"MO(BASE)2",#N/A,FALSE,"MO(BASE)"}</definedName>
    <definedName name="qq_2" localSheetId="4" hidden="1">{"MO(BASE)",#N/A,FALSE,"MO(BASE)";"MO(BASE)1",#N/A,FALSE,"MO(BASE)";"MO(BASE)2",#N/A,FALSE,"MO(BASE)"}</definedName>
    <definedName name="qq_2" localSheetId="2" hidden="1">{"MO(BASE)",#N/A,FALSE,"MO(BASE)";"MO(BASE)1",#N/A,FALSE,"MO(BASE)";"MO(BASE)2",#N/A,FALSE,"MO(BASE)"}</definedName>
    <definedName name="qq_2" localSheetId="0" hidden="1">{"MO(BASE)",#N/A,FALSE,"MO(BASE)";"MO(BASE)1",#N/A,FALSE,"MO(BASE)";"MO(BASE)2",#N/A,FALSE,"MO(BASE)"}</definedName>
    <definedName name="qq_2" localSheetId="6" hidden="1">{"MO(BASE)",#N/A,FALSE,"MO(BASE)";"MO(BASE)1",#N/A,FALSE,"MO(BASE)";"MO(BASE)2",#N/A,FALSE,"MO(BASE)"}</definedName>
    <definedName name="qq_2" localSheetId="16" hidden="1">{"MO(BASE)",#N/A,FALSE,"MO(BASE)";"MO(BASE)1",#N/A,FALSE,"MO(BASE)";"MO(BASE)2",#N/A,FALSE,"MO(BASE)"}</definedName>
    <definedName name="qq_2" hidden="1">{"MO(BASE)",#N/A,FALSE,"MO(BASE)";"MO(BASE)1",#N/A,FALSE,"MO(BASE)";"MO(BASE)2",#N/A,FALSE,"MO(BASE)"}</definedName>
    <definedName name="qq_3" localSheetId="15" hidden="1">{"MO(BASE)",#N/A,FALSE,"MO(BASE)";"MO(BASE)1",#N/A,FALSE,"MO(BASE)";"MO(BASE)2",#N/A,FALSE,"MO(BASE)"}</definedName>
    <definedName name="qq_3" localSheetId="25" hidden="1">{"MO(BASE)",#N/A,FALSE,"MO(BASE)";"MO(BASE)1",#N/A,FALSE,"MO(BASE)";"MO(BASE)2",#N/A,FALSE,"MO(BASE)"}</definedName>
    <definedName name="qq_3" localSheetId="24" hidden="1">{"MO(BASE)",#N/A,FALSE,"MO(BASE)";"MO(BASE)1",#N/A,FALSE,"MO(BASE)";"MO(BASE)2",#N/A,FALSE,"MO(BASE)"}</definedName>
    <definedName name="qq_3" localSheetId="26" hidden="1">{"MO(BASE)",#N/A,FALSE,"MO(BASE)";"MO(BASE)1",#N/A,FALSE,"MO(BASE)";"MO(BASE)2",#N/A,FALSE,"MO(BASE)"}</definedName>
    <definedName name="qq_3" localSheetId="1" hidden="1">{"MO(BASE)",#N/A,FALSE,"MO(BASE)";"MO(BASE)1",#N/A,FALSE,"MO(BASE)";"MO(BASE)2",#N/A,FALSE,"MO(BASE)"}</definedName>
    <definedName name="qq_3" localSheetId="4" hidden="1">{"MO(BASE)",#N/A,FALSE,"MO(BASE)";"MO(BASE)1",#N/A,FALSE,"MO(BASE)";"MO(BASE)2",#N/A,FALSE,"MO(BASE)"}</definedName>
    <definedName name="qq_3" localSheetId="2" hidden="1">{"MO(BASE)",#N/A,FALSE,"MO(BASE)";"MO(BASE)1",#N/A,FALSE,"MO(BASE)";"MO(BASE)2",#N/A,FALSE,"MO(BASE)"}</definedName>
    <definedName name="qq_3" localSheetId="0" hidden="1">{"MO(BASE)",#N/A,FALSE,"MO(BASE)";"MO(BASE)1",#N/A,FALSE,"MO(BASE)";"MO(BASE)2",#N/A,FALSE,"MO(BASE)"}</definedName>
    <definedName name="qq_3" localSheetId="6" hidden="1">{"MO(BASE)",#N/A,FALSE,"MO(BASE)";"MO(BASE)1",#N/A,FALSE,"MO(BASE)";"MO(BASE)2",#N/A,FALSE,"MO(BASE)"}</definedName>
    <definedName name="qq_3" localSheetId="16" hidden="1">{"MO(BASE)",#N/A,FALSE,"MO(BASE)";"MO(BASE)1",#N/A,FALSE,"MO(BASE)";"MO(BASE)2",#N/A,FALSE,"MO(BASE)"}</definedName>
    <definedName name="qq_3" hidden="1">{"MO(BASE)",#N/A,FALSE,"MO(BASE)";"MO(BASE)1",#N/A,FALSE,"MO(BASE)";"MO(BASE)2",#N/A,FALSE,"MO(BASE)"}</definedName>
    <definedName name="qq_4" localSheetId="15" hidden="1">{"MO(BASE)",#N/A,FALSE,"MO(BASE)";"MO(BASE)1",#N/A,FALSE,"MO(BASE)";"MO(BASE)2",#N/A,FALSE,"MO(BASE)"}</definedName>
    <definedName name="qq_4" localSheetId="25" hidden="1">{"MO(BASE)",#N/A,FALSE,"MO(BASE)";"MO(BASE)1",#N/A,FALSE,"MO(BASE)";"MO(BASE)2",#N/A,FALSE,"MO(BASE)"}</definedName>
    <definedName name="qq_4" localSheetId="24" hidden="1">{"MO(BASE)",#N/A,FALSE,"MO(BASE)";"MO(BASE)1",#N/A,FALSE,"MO(BASE)";"MO(BASE)2",#N/A,FALSE,"MO(BASE)"}</definedName>
    <definedName name="qq_4" localSheetId="26" hidden="1">{"MO(BASE)",#N/A,FALSE,"MO(BASE)";"MO(BASE)1",#N/A,FALSE,"MO(BASE)";"MO(BASE)2",#N/A,FALSE,"MO(BASE)"}</definedName>
    <definedName name="qq_4" localSheetId="1" hidden="1">{"MO(BASE)",#N/A,FALSE,"MO(BASE)";"MO(BASE)1",#N/A,FALSE,"MO(BASE)";"MO(BASE)2",#N/A,FALSE,"MO(BASE)"}</definedName>
    <definedName name="qq_4" localSheetId="4" hidden="1">{"MO(BASE)",#N/A,FALSE,"MO(BASE)";"MO(BASE)1",#N/A,FALSE,"MO(BASE)";"MO(BASE)2",#N/A,FALSE,"MO(BASE)"}</definedName>
    <definedName name="qq_4" localSheetId="2" hidden="1">{"MO(BASE)",#N/A,FALSE,"MO(BASE)";"MO(BASE)1",#N/A,FALSE,"MO(BASE)";"MO(BASE)2",#N/A,FALSE,"MO(BASE)"}</definedName>
    <definedName name="qq_4" localSheetId="0" hidden="1">{"MO(BASE)",#N/A,FALSE,"MO(BASE)";"MO(BASE)1",#N/A,FALSE,"MO(BASE)";"MO(BASE)2",#N/A,FALSE,"MO(BASE)"}</definedName>
    <definedName name="qq_4" localSheetId="6" hidden="1">{"MO(BASE)",#N/A,FALSE,"MO(BASE)";"MO(BASE)1",#N/A,FALSE,"MO(BASE)";"MO(BASE)2",#N/A,FALSE,"MO(BASE)"}</definedName>
    <definedName name="qq_4" localSheetId="16" hidden="1">{"MO(BASE)",#N/A,FALSE,"MO(BASE)";"MO(BASE)1",#N/A,FALSE,"MO(BASE)";"MO(BASE)2",#N/A,FALSE,"MO(BASE)"}</definedName>
    <definedName name="qq_4" hidden="1">{"MO(BASE)",#N/A,FALSE,"MO(BASE)";"MO(BASE)1",#N/A,FALSE,"MO(BASE)";"MO(BASE)2",#N/A,FALSE,"MO(BASE)"}</definedName>
    <definedName name="qq_5" localSheetId="15" hidden="1">{"MO(BASE)",#N/A,FALSE,"MO(BASE)";"MO(BASE)1",#N/A,FALSE,"MO(BASE)";"MO(BASE)2",#N/A,FALSE,"MO(BASE)"}</definedName>
    <definedName name="qq_5" localSheetId="25" hidden="1">{"MO(BASE)",#N/A,FALSE,"MO(BASE)";"MO(BASE)1",#N/A,FALSE,"MO(BASE)";"MO(BASE)2",#N/A,FALSE,"MO(BASE)"}</definedName>
    <definedName name="qq_5" localSheetId="24" hidden="1">{"MO(BASE)",#N/A,FALSE,"MO(BASE)";"MO(BASE)1",#N/A,FALSE,"MO(BASE)";"MO(BASE)2",#N/A,FALSE,"MO(BASE)"}</definedName>
    <definedName name="qq_5" localSheetId="26" hidden="1">{"MO(BASE)",#N/A,FALSE,"MO(BASE)";"MO(BASE)1",#N/A,FALSE,"MO(BASE)";"MO(BASE)2",#N/A,FALSE,"MO(BASE)"}</definedName>
    <definedName name="qq_5" localSheetId="1" hidden="1">{"MO(BASE)",#N/A,FALSE,"MO(BASE)";"MO(BASE)1",#N/A,FALSE,"MO(BASE)";"MO(BASE)2",#N/A,FALSE,"MO(BASE)"}</definedName>
    <definedName name="qq_5" localSheetId="4" hidden="1">{"MO(BASE)",#N/A,FALSE,"MO(BASE)";"MO(BASE)1",#N/A,FALSE,"MO(BASE)";"MO(BASE)2",#N/A,FALSE,"MO(BASE)"}</definedName>
    <definedName name="qq_5" localSheetId="2" hidden="1">{"MO(BASE)",#N/A,FALSE,"MO(BASE)";"MO(BASE)1",#N/A,FALSE,"MO(BASE)";"MO(BASE)2",#N/A,FALSE,"MO(BASE)"}</definedName>
    <definedName name="qq_5" localSheetId="0" hidden="1">{"MO(BASE)",#N/A,FALSE,"MO(BASE)";"MO(BASE)1",#N/A,FALSE,"MO(BASE)";"MO(BASE)2",#N/A,FALSE,"MO(BASE)"}</definedName>
    <definedName name="qq_5" localSheetId="6" hidden="1">{"MO(BASE)",#N/A,FALSE,"MO(BASE)";"MO(BASE)1",#N/A,FALSE,"MO(BASE)";"MO(BASE)2",#N/A,FALSE,"MO(BASE)"}</definedName>
    <definedName name="qq_5" localSheetId="16" hidden="1">{"MO(BASE)",#N/A,FALSE,"MO(BASE)";"MO(BASE)1",#N/A,FALSE,"MO(BASE)";"MO(BASE)2",#N/A,FALSE,"MO(BASE)"}</definedName>
    <definedName name="qq_5" hidden="1">{"MO(BASE)",#N/A,FALSE,"MO(BASE)";"MO(BASE)1",#N/A,FALSE,"MO(BASE)";"MO(BASE)2",#N/A,FALSE,"MO(BASE)"}</definedName>
    <definedName name="QQQ" localSheetId="15" hidden="1">{"Sin detalle",#N/A,FALSE,"Flujo (redondeado)";"Detallado",#N/A,FALSE,"Flujo (redondeado)"}</definedName>
    <definedName name="QQQ" localSheetId="25" hidden="1">{"Sin detalle",#N/A,FALSE,"Flujo (redondeado)";"Detallado",#N/A,FALSE,"Flujo (redondeado)"}</definedName>
    <definedName name="QQQ" localSheetId="24" hidden="1">{"Sin detalle",#N/A,FALSE,"Flujo (redondeado)";"Detallado",#N/A,FALSE,"Flujo (redondeado)"}</definedName>
    <definedName name="QQQ" localSheetId="26" hidden="1">{"Sin detalle",#N/A,FALSE,"Flujo (redondeado)";"Detallado",#N/A,FALSE,"Flujo (redondeado)"}</definedName>
    <definedName name="QQQ" localSheetId="1" hidden="1">{"Sin detalle",#N/A,FALSE,"Flujo (redondeado)";"Detallado",#N/A,FALSE,"Flujo (redondeado)"}</definedName>
    <definedName name="QQQ" localSheetId="4" hidden="1">{"Sin detalle",#N/A,FALSE,"Flujo (redondeado)";"Detallado",#N/A,FALSE,"Flujo (redondeado)"}</definedName>
    <definedName name="QQQ" localSheetId="2" hidden="1">{"Sin detalle",#N/A,FALSE,"Flujo (redondeado)";"Detallado",#N/A,FALSE,"Flujo (redondeado)"}</definedName>
    <definedName name="QQQ" localSheetId="0" hidden="1">{"Sin detalle",#N/A,FALSE,"Flujo (redondeado)";"Detallado",#N/A,FALSE,"Flujo (redondeado)"}</definedName>
    <definedName name="QQQ" localSheetId="6" hidden="1">{"Sin detalle",#N/A,FALSE,"Flujo (redondeado)";"Detallado",#N/A,FALSE,"Flujo (redondeado)"}</definedName>
    <definedName name="QQQ" localSheetId="16" hidden="1">{"Sin detalle",#N/A,FALSE,"Flujo (redondeado)";"Detallado",#N/A,FALSE,"Flujo (redondeado)"}</definedName>
    <definedName name="QQQ" hidden="1">{"Sin detalle",#N/A,FALSE,"Flujo (redondeado)";"Detallado",#N/A,FALSE,"Flujo (redondeado)"}</definedName>
    <definedName name="qqqq" localSheetId="15" hidden="1">{"CI+GG(BASE)",#N/A,FALSE,"CI+GG(BASE)";"GG",#N/A,FALSE,"CI+GG(BASE)";"CI",#N/A,FALSE,"CI+GG(BASE)"}</definedName>
    <definedName name="qqqq" localSheetId="25" hidden="1">{"CI+GG(BASE)",#N/A,FALSE,"CI+GG(BASE)";"GG",#N/A,FALSE,"CI+GG(BASE)";"CI",#N/A,FALSE,"CI+GG(BASE)"}</definedName>
    <definedName name="qqqq" localSheetId="24" hidden="1">{"CI+GG(BASE)",#N/A,FALSE,"CI+GG(BASE)";"GG",#N/A,FALSE,"CI+GG(BASE)";"CI",#N/A,FALSE,"CI+GG(BASE)"}</definedName>
    <definedName name="qqqq" localSheetId="26" hidden="1">{"CI+GG(BASE)",#N/A,FALSE,"CI+GG(BASE)";"GG",#N/A,FALSE,"CI+GG(BASE)";"CI",#N/A,FALSE,"CI+GG(BASE)"}</definedName>
    <definedName name="qqqq" localSheetId="1" hidden="1">{"CI+GG(BASE)",#N/A,FALSE,"CI+GG(BASE)";"GG",#N/A,FALSE,"CI+GG(BASE)";"CI",#N/A,FALSE,"CI+GG(BASE)"}</definedName>
    <definedName name="qqqq" localSheetId="4" hidden="1">{"CI+GG(BASE)",#N/A,FALSE,"CI+GG(BASE)";"GG",#N/A,FALSE,"CI+GG(BASE)";"CI",#N/A,FALSE,"CI+GG(BASE)"}</definedName>
    <definedName name="qqqq" localSheetId="2" hidden="1">{"CI+GG(BASE)",#N/A,FALSE,"CI+GG(BASE)";"GG",#N/A,FALSE,"CI+GG(BASE)";"CI",#N/A,FALSE,"CI+GG(BASE)"}</definedName>
    <definedName name="qqqq" localSheetId="0" hidden="1">{#N/A,#N/A,FALSE,"Pres_Ref"}</definedName>
    <definedName name="qqqq" localSheetId="6" hidden="1">{"CI+GG(BASE)",#N/A,FALSE,"CI+GG(BASE)";"GG",#N/A,FALSE,"CI+GG(BASE)";"CI",#N/A,FALSE,"CI+GG(BASE)"}</definedName>
    <definedName name="qqqq" localSheetId="16" hidden="1">{"CI+GG(BASE)",#N/A,FALSE,"CI+GG(BASE)";"GG",#N/A,FALSE,"CI+GG(BASE)";"CI",#N/A,FALSE,"CI+GG(BASE)"}</definedName>
    <definedName name="qqqq" hidden="1">{"CI+GG(BASE)",#N/A,FALSE,"CI+GG(BASE)";"GG",#N/A,FALSE,"CI+GG(BASE)";"CI",#N/A,FALSE,"CI+GG(BASE)"}</definedName>
    <definedName name="qqqq_1" localSheetId="15" hidden="1">{"CI+GG(BASE)",#N/A,FALSE,"CI+GG(BASE)";"GG",#N/A,FALSE,"CI+GG(BASE)";"CI",#N/A,FALSE,"CI+GG(BASE)"}</definedName>
    <definedName name="qqqq_1" localSheetId="25" hidden="1">{"CI+GG(BASE)",#N/A,FALSE,"CI+GG(BASE)";"GG",#N/A,FALSE,"CI+GG(BASE)";"CI",#N/A,FALSE,"CI+GG(BASE)"}</definedName>
    <definedName name="qqqq_1" localSheetId="24" hidden="1">{"CI+GG(BASE)",#N/A,FALSE,"CI+GG(BASE)";"GG",#N/A,FALSE,"CI+GG(BASE)";"CI",#N/A,FALSE,"CI+GG(BASE)"}</definedName>
    <definedName name="qqqq_1" localSheetId="26" hidden="1">{"CI+GG(BASE)",#N/A,FALSE,"CI+GG(BASE)";"GG",#N/A,FALSE,"CI+GG(BASE)";"CI",#N/A,FALSE,"CI+GG(BASE)"}</definedName>
    <definedName name="qqqq_1" localSheetId="1" hidden="1">{"CI+GG(BASE)",#N/A,FALSE,"CI+GG(BASE)";"GG",#N/A,FALSE,"CI+GG(BASE)";"CI",#N/A,FALSE,"CI+GG(BASE)"}</definedName>
    <definedName name="qqqq_1" localSheetId="4" hidden="1">{"CI+GG(BASE)",#N/A,FALSE,"CI+GG(BASE)";"GG",#N/A,FALSE,"CI+GG(BASE)";"CI",#N/A,FALSE,"CI+GG(BASE)"}</definedName>
    <definedName name="qqqq_1" localSheetId="2" hidden="1">{"CI+GG(BASE)",#N/A,FALSE,"CI+GG(BASE)";"GG",#N/A,FALSE,"CI+GG(BASE)";"CI",#N/A,FALSE,"CI+GG(BASE)"}</definedName>
    <definedName name="qqqq_1" localSheetId="0" hidden="1">{"CI+GG(BASE)",#N/A,FALSE,"CI+GG(BASE)";"GG",#N/A,FALSE,"CI+GG(BASE)";"CI",#N/A,FALSE,"CI+GG(BASE)"}</definedName>
    <definedName name="qqqq_1" localSheetId="6" hidden="1">{"CI+GG(BASE)",#N/A,FALSE,"CI+GG(BASE)";"GG",#N/A,FALSE,"CI+GG(BASE)";"CI",#N/A,FALSE,"CI+GG(BASE)"}</definedName>
    <definedName name="qqqq_1" localSheetId="16" hidden="1">{"CI+GG(BASE)",#N/A,FALSE,"CI+GG(BASE)";"GG",#N/A,FALSE,"CI+GG(BASE)";"CI",#N/A,FALSE,"CI+GG(BASE)"}</definedName>
    <definedName name="qqqq_1" hidden="1">{"CI+GG(BASE)",#N/A,FALSE,"CI+GG(BASE)";"GG",#N/A,FALSE,"CI+GG(BASE)";"CI",#N/A,FALSE,"CI+GG(BASE)"}</definedName>
    <definedName name="qqqq_2" localSheetId="15" hidden="1">{"CI+GG(BASE)",#N/A,FALSE,"CI+GG(BASE)";"GG",#N/A,FALSE,"CI+GG(BASE)";"CI",#N/A,FALSE,"CI+GG(BASE)"}</definedName>
    <definedName name="qqqq_2" localSheetId="25" hidden="1">{"CI+GG(BASE)",#N/A,FALSE,"CI+GG(BASE)";"GG",#N/A,FALSE,"CI+GG(BASE)";"CI",#N/A,FALSE,"CI+GG(BASE)"}</definedName>
    <definedName name="qqqq_2" localSheetId="24" hidden="1">{"CI+GG(BASE)",#N/A,FALSE,"CI+GG(BASE)";"GG",#N/A,FALSE,"CI+GG(BASE)";"CI",#N/A,FALSE,"CI+GG(BASE)"}</definedName>
    <definedName name="qqqq_2" localSheetId="26" hidden="1">{"CI+GG(BASE)",#N/A,FALSE,"CI+GG(BASE)";"GG",#N/A,FALSE,"CI+GG(BASE)";"CI",#N/A,FALSE,"CI+GG(BASE)"}</definedName>
    <definedName name="qqqq_2" localSheetId="1" hidden="1">{"CI+GG(BASE)",#N/A,FALSE,"CI+GG(BASE)";"GG",#N/A,FALSE,"CI+GG(BASE)";"CI",#N/A,FALSE,"CI+GG(BASE)"}</definedName>
    <definedName name="qqqq_2" localSheetId="4" hidden="1">{"CI+GG(BASE)",#N/A,FALSE,"CI+GG(BASE)";"GG",#N/A,FALSE,"CI+GG(BASE)";"CI",#N/A,FALSE,"CI+GG(BASE)"}</definedName>
    <definedName name="qqqq_2" localSheetId="2" hidden="1">{"CI+GG(BASE)",#N/A,FALSE,"CI+GG(BASE)";"GG",#N/A,FALSE,"CI+GG(BASE)";"CI",#N/A,FALSE,"CI+GG(BASE)"}</definedName>
    <definedName name="qqqq_2" localSheetId="0" hidden="1">{"CI+GG(BASE)",#N/A,FALSE,"CI+GG(BASE)";"GG",#N/A,FALSE,"CI+GG(BASE)";"CI",#N/A,FALSE,"CI+GG(BASE)"}</definedName>
    <definedName name="qqqq_2" localSheetId="6" hidden="1">{"CI+GG(BASE)",#N/A,FALSE,"CI+GG(BASE)";"GG",#N/A,FALSE,"CI+GG(BASE)";"CI",#N/A,FALSE,"CI+GG(BASE)"}</definedName>
    <definedName name="qqqq_2" localSheetId="16" hidden="1">{"CI+GG(BASE)",#N/A,FALSE,"CI+GG(BASE)";"GG",#N/A,FALSE,"CI+GG(BASE)";"CI",#N/A,FALSE,"CI+GG(BASE)"}</definedName>
    <definedName name="qqqq_2" hidden="1">{"CI+GG(BASE)",#N/A,FALSE,"CI+GG(BASE)";"GG",#N/A,FALSE,"CI+GG(BASE)";"CI",#N/A,FALSE,"CI+GG(BASE)"}</definedName>
    <definedName name="qqqq_3" localSheetId="15" hidden="1">{"CI+GG(BASE)",#N/A,FALSE,"CI+GG(BASE)";"GG",#N/A,FALSE,"CI+GG(BASE)";"CI",#N/A,FALSE,"CI+GG(BASE)"}</definedName>
    <definedName name="qqqq_3" localSheetId="25" hidden="1">{"CI+GG(BASE)",#N/A,FALSE,"CI+GG(BASE)";"GG",#N/A,FALSE,"CI+GG(BASE)";"CI",#N/A,FALSE,"CI+GG(BASE)"}</definedName>
    <definedName name="qqqq_3" localSheetId="24" hidden="1">{"CI+GG(BASE)",#N/A,FALSE,"CI+GG(BASE)";"GG",#N/A,FALSE,"CI+GG(BASE)";"CI",#N/A,FALSE,"CI+GG(BASE)"}</definedName>
    <definedName name="qqqq_3" localSheetId="26" hidden="1">{"CI+GG(BASE)",#N/A,FALSE,"CI+GG(BASE)";"GG",#N/A,FALSE,"CI+GG(BASE)";"CI",#N/A,FALSE,"CI+GG(BASE)"}</definedName>
    <definedName name="qqqq_3" localSheetId="1" hidden="1">{"CI+GG(BASE)",#N/A,FALSE,"CI+GG(BASE)";"GG",#N/A,FALSE,"CI+GG(BASE)";"CI",#N/A,FALSE,"CI+GG(BASE)"}</definedName>
    <definedName name="qqqq_3" localSheetId="4" hidden="1">{"CI+GG(BASE)",#N/A,FALSE,"CI+GG(BASE)";"GG",#N/A,FALSE,"CI+GG(BASE)";"CI",#N/A,FALSE,"CI+GG(BASE)"}</definedName>
    <definedName name="qqqq_3" localSheetId="2" hidden="1">{"CI+GG(BASE)",#N/A,FALSE,"CI+GG(BASE)";"GG",#N/A,FALSE,"CI+GG(BASE)";"CI",#N/A,FALSE,"CI+GG(BASE)"}</definedName>
    <definedName name="qqqq_3" localSheetId="0" hidden="1">{"CI+GG(BASE)",#N/A,FALSE,"CI+GG(BASE)";"GG",#N/A,FALSE,"CI+GG(BASE)";"CI",#N/A,FALSE,"CI+GG(BASE)"}</definedName>
    <definedName name="qqqq_3" localSheetId="6" hidden="1">{"CI+GG(BASE)",#N/A,FALSE,"CI+GG(BASE)";"GG",#N/A,FALSE,"CI+GG(BASE)";"CI",#N/A,FALSE,"CI+GG(BASE)"}</definedName>
    <definedName name="qqqq_3" localSheetId="16" hidden="1">{"CI+GG(BASE)",#N/A,FALSE,"CI+GG(BASE)";"GG",#N/A,FALSE,"CI+GG(BASE)";"CI",#N/A,FALSE,"CI+GG(BASE)"}</definedName>
    <definedName name="qqqq_3" hidden="1">{"CI+GG(BASE)",#N/A,FALSE,"CI+GG(BASE)";"GG",#N/A,FALSE,"CI+GG(BASE)";"CI",#N/A,FALSE,"CI+GG(BASE)"}</definedName>
    <definedName name="qqqq_4" localSheetId="15" hidden="1">{"CI+GG(BASE)",#N/A,FALSE,"CI+GG(BASE)";"GG",#N/A,FALSE,"CI+GG(BASE)";"CI",#N/A,FALSE,"CI+GG(BASE)"}</definedName>
    <definedName name="qqqq_4" localSheetId="25" hidden="1">{"CI+GG(BASE)",#N/A,FALSE,"CI+GG(BASE)";"GG",#N/A,FALSE,"CI+GG(BASE)";"CI",#N/A,FALSE,"CI+GG(BASE)"}</definedName>
    <definedName name="qqqq_4" localSheetId="24" hidden="1">{"CI+GG(BASE)",#N/A,FALSE,"CI+GG(BASE)";"GG",#N/A,FALSE,"CI+GG(BASE)";"CI",#N/A,FALSE,"CI+GG(BASE)"}</definedName>
    <definedName name="qqqq_4" localSheetId="26" hidden="1">{"CI+GG(BASE)",#N/A,FALSE,"CI+GG(BASE)";"GG",#N/A,FALSE,"CI+GG(BASE)";"CI",#N/A,FALSE,"CI+GG(BASE)"}</definedName>
    <definedName name="qqqq_4" localSheetId="1" hidden="1">{"CI+GG(BASE)",#N/A,FALSE,"CI+GG(BASE)";"GG",#N/A,FALSE,"CI+GG(BASE)";"CI",#N/A,FALSE,"CI+GG(BASE)"}</definedName>
    <definedName name="qqqq_4" localSheetId="4" hidden="1">{"CI+GG(BASE)",#N/A,FALSE,"CI+GG(BASE)";"GG",#N/A,FALSE,"CI+GG(BASE)";"CI",#N/A,FALSE,"CI+GG(BASE)"}</definedName>
    <definedName name="qqqq_4" localSheetId="2" hidden="1">{"CI+GG(BASE)",#N/A,FALSE,"CI+GG(BASE)";"GG",#N/A,FALSE,"CI+GG(BASE)";"CI",#N/A,FALSE,"CI+GG(BASE)"}</definedName>
    <definedName name="qqqq_4" localSheetId="0" hidden="1">{"CI+GG(BASE)",#N/A,FALSE,"CI+GG(BASE)";"GG",#N/A,FALSE,"CI+GG(BASE)";"CI",#N/A,FALSE,"CI+GG(BASE)"}</definedName>
    <definedName name="qqqq_4" localSheetId="6" hidden="1">{"CI+GG(BASE)",#N/A,FALSE,"CI+GG(BASE)";"GG",#N/A,FALSE,"CI+GG(BASE)";"CI",#N/A,FALSE,"CI+GG(BASE)"}</definedName>
    <definedName name="qqqq_4" localSheetId="16" hidden="1">{"CI+GG(BASE)",#N/A,FALSE,"CI+GG(BASE)";"GG",#N/A,FALSE,"CI+GG(BASE)";"CI",#N/A,FALSE,"CI+GG(BASE)"}</definedName>
    <definedName name="qqqq_4" hidden="1">{"CI+GG(BASE)",#N/A,FALSE,"CI+GG(BASE)";"GG",#N/A,FALSE,"CI+GG(BASE)";"CI",#N/A,FALSE,"CI+GG(BASE)"}</definedName>
    <definedName name="qqqq_5" localSheetId="15" hidden="1">{"CI+GG(BASE)",#N/A,FALSE,"CI+GG(BASE)";"GG",#N/A,FALSE,"CI+GG(BASE)";"CI",#N/A,FALSE,"CI+GG(BASE)"}</definedName>
    <definedName name="qqqq_5" localSheetId="25" hidden="1">{"CI+GG(BASE)",#N/A,FALSE,"CI+GG(BASE)";"GG",#N/A,FALSE,"CI+GG(BASE)";"CI",#N/A,FALSE,"CI+GG(BASE)"}</definedName>
    <definedName name="qqqq_5" localSheetId="24" hidden="1">{"CI+GG(BASE)",#N/A,FALSE,"CI+GG(BASE)";"GG",#N/A,FALSE,"CI+GG(BASE)";"CI",#N/A,FALSE,"CI+GG(BASE)"}</definedName>
    <definedName name="qqqq_5" localSheetId="26" hidden="1">{"CI+GG(BASE)",#N/A,FALSE,"CI+GG(BASE)";"GG",#N/A,FALSE,"CI+GG(BASE)";"CI",#N/A,FALSE,"CI+GG(BASE)"}</definedName>
    <definedName name="qqqq_5" localSheetId="1" hidden="1">{"CI+GG(BASE)",#N/A,FALSE,"CI+GG(BASE)";"GG",#N/A,FALSE,"CI+GG(BASE)";"CI",#N/A,FALSE,"CI+GG(BASE)"}</definedName>
    <definedName name="qqqq_5" localSheetId="4" hidden="1">{"CI+GG(BASE)",#N/A,FALSE,"CI+GG(BASE)";"GG",#N/A,FALSE,"CI+GG(BASE)";"CI",#N/A,FALSE,"CI+GG(BASE)"}</definedName>
    <definedName name="qqqq_5" localSheetId="2" hidden="1">{"CI+GG(BASE)",#N/A,FALSE,"CI+GG(BASE)";"GG",#N/A,FALSE,"CI+GG(BASE)";"CI",#N/A,FALSE,"CI+GG(BASE)"}</definedName>
    <definedName name="qqqq_5" localSheetId="0" hidden="1">{"CI+GG(BASE)",#N/A,FALSE,"CI+GG(BASE)";"GG",#N/A,FALSE,"CI+GG(BASE)";"CI",#N/A,FALSE,"CI+GG(BASE)"}</definedName>
    <definedName name="qqqq_5" localSheetId="6" hidden="1">{"CI+GG(BASE)",#N/A,FALSE,"CI+GG(BASE)";"GG",#N/A,FALSE,"CI+GG(BASE)";"CI",#N/A,FALSE,"CI+GG(BASE)"}</definedName>
    <definedName name="qqqq_5" localSheetId="16" hidden="1">{"CI+GG(BASE)",#N/A,FALSE,"CI+GG(BASE)";"GG",#N/A,FALSE,"CI+GG(BASE)";"CI",#N/A,FALSE,"CI+GG(BASE)"}</definedName>
    <definedName name="qqqq_5" hidden="1">{"CI+GG(BASE)",#N/A,FALSE,"CI+GG(BASE)";"GG",#N/A,FALSE,"CI+GG(BASE)";"CI",#N/A,FALSE,"CI+GG(BASE)"}</definedName>
    <definedName name="qqqqq" localSheetId="15" hidden="1">{"Sin detalle",#N/A,FALSE,"Flujo (redondeado)";"Detallado",#N/A,FALSE,"Flujo (redondeado)"}</definedName>
    <definedName name="qqqqq" localSheetId="25" hidden="1">{"Sin detalle",#N/A,FALSE,"Flujo (redondeado)";"Detallado",#N/A,FALSE,"Flujo (redondeado)"}</definedName>
    <definedName name="qqqqq" localSheetId="24" hidden="1">{"Sin detalle",#N/A,FALSE,"Flujo (redondeado)";"Detallado",#N/A,FALSE,"Flujo (redondeado)"}</definedName>
    <definedName name="qqqqq" localSheetId="26" hidden="1">{"Sin detalle",#N/A,FALSE,"Flujo (redondeado)";"Detallado",#N/A,FALSE,"Flujo (redondeado)"}</definedName>
    <definedName name="qqqqq" localSheetId="1" hidden="1">{"Sin detalle",#N/A,FALSE,"Flujo (redondeado)";"Detallado",#N/A,FALSE,"Flujo (redondeado)"}</definedName>
    <definedName name="qqqqq" localSheetId="4" hidden="1">{"Sin detalle",#N/A,FALSE,"Flujo (redondeado)";"Detallado",#N/A,FALSE,"Flujo (redondeado)"}</definedName>
    <definedName name="qqqqq" localSheetId="2" hidden="1">{"Sin detalle",#N/A,FALSE,"Flujo (redondeado)";"Detallado",#N/A,FALSE,"Flujo (redondeado)"}</definedName>
    <definedName name="qqqqq" localSheetId="0" hidden="1">{"Sin detalle",#N/A,FALSE,"Flujo (redondeado)";"Detallado",#N/A,FALSE,"Flujo (redondeado)"}</definedName>
    <definedName name="qqqqq" localSheetId="6" hidden="1">{"Sin detalle",#N/A,FALSE,"Flujo (redondeado)";"Detallado",#N/A,FALSE,"Flujo (redondeado)"}</definedName>
    <definedName name="qqqqq" localSheetId="16" hidden="1">{"Sin detalle",#N/A,FALSE,"Flujo (redondeado)";"Detallado",#N/A,FALSE,"Flujo (redondeado)"}</definedName>
    <definedName name="qqqqq" hidden="1">{"Sin detalle",#N/A,FALSE,"Flujo (redondeado)";"Detallado",#N/A,FALSE,"Flujo (redondeado)"}</definedName>
    <definedName name="qqqqqqq" hidden="1">{#N/A,#N/A,FALSE,"Pres_Ref"}</definedName>
    <definedName name="qs_0" localSheetId="15" hidden="1">{"MO(BASE)",#N/A,FALSE,"MO(BASE)";"MO(BASE)1",#N/A,FALSE,"MO(BASE)";"MO(BASE)2",#N/A,FALSE,"MO(BASE)"}</definedName>
    <definedName name="qs_0" localSheetId="25" hidden="1">{"MO(BASE)",#N/A,FALSE,"MO(BASE)";"MO(BASE)1",#N/A,FALSE,"MO(BASE)";"MO(BASE)2",#N/A,FALSE,"MO(BASE)"}</definedName>
    <definedName name="qs_0" localSheetId="24" hidden="1">{"MO(BASE)",#N/A,FALSE,"MO(BASE)";"MO(BASE)1",#N/A,FALSE,"MO(BASE)";"MO(BASE)2",#N/A,FALSE,"MO(BASE)"}</definedName>
    <definedName name="qs_0" localSheetId="26" hidden="1">{"MO(BASE)",#N/A,FALSE,"MO(BASE)";"MO(BASE)1",#N/A,FALSE,"MO(BASE)";"MO(BASE)2",#N/A,FALSE,"MO(BASE)"}</definedName>
    <definedName name="qs_0" localSheetId="1" hidden="1">{"MO(BASE)",#N/A,FALSE,"MO(BASE)";"MO(BASE)1",#N/A,FALSE,"MO(BASE)";"MO(BASE)2",#N/A,FALSE,"MO(BASE)"}</definedName>
    <definedName name="qs_0" localSheetId="4" hidden="1">{"MO(BASE)",#N/A,FALSE,"MO(BASE)";"MO(BASE)1",#N/A,FALSE,"MO(BASE)";"MO(BASE)2",#N/A,FALSE,"MO(BASE)"}</definedName>
    <definedName name="qs_0" localSheetId="2" hidden="1">{"MO(BASE)",#N/A,FALSE,"MO(BASE)";"MO(BASE)1",#N/A,FALSE,"MO(BASE)";"MO(BASE)2",#N/A,FALSE,"MO(BASE)"}</definedName>
    <definedName name="qs_0" localSheetId="0" hidden="1">{"MO(BASE)",#N/A,FALSE,"MO(BASE)";"MO(BASE)1",#N/A,FALSE,"MO(BASE)";"MO(BASE)2",#N/A,FALSE,"MO(BASE)"}</definedName>
    <definedName name="qs_0" localSheetId="6" hidden="1">{"MO(BASE)",#N/A,FALSE,"MO(BASE)";"MO(BASE)1",#N/A,FALSE,"MO(BASE)";"MO(BASE)2",#N/A,FALSE,"MO(BASE)"}</definedName>
    <definedName name="qs_0" localSheetId="16" hidden="1">{"MO(BASE)",#N/A,FALSE,"MO(BASE)";"MO(BASE)1",#N/A,FALSE,"MO(BASE)";"MO(BASE)2",#N/A,FALSE,"MO(BASE)"}</definedName>
    <definedName name="qs_0" hidden="1">{"MO(BASE)",#N/A,FALSE,"MO(BASE)";"MO(BASE)1",#N/A,FALSE,"MO(BASE)";"MO(BASE)2",#N/A,FALSE,"MO(BASE)"}</definedName>
    <definedName name="qswsqswsq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TQ3WT" localSheetId="15" hidden="1">{"CI+GG(BASE)",#N/A,FALSE,"CI+GG(BASE)";"GG",#N/A,FALSE,"CI+GG(BASE)";"CI",#N/A,FALSE,"CI+GG(BASE)"}</definedName>
    <definedName name="QTQ3WT" localSheetId="25" hidden="1">{"CI+GG(BASE)",#N/A,FALSE,"CI+GG(BASE)";"GG",#N/A,FALSE,"CI+GG(BASE)";"CI",#N/A,FALSE,"CI+GG(BASE)"}</definedName>
    <definedName name="QTQ3WT" localSheetId="24" hidden="1">{"CI+GG(BASE)",#N/A,FALSE,"CI+GG(BASE)";"GG",#N/A,FALSE,"CI+GG(BASE)";"CI",#N/A,FALSE,"CI+GG(BASE)"}</definedName>
    <definedName name="QTQ3WT" localSheetId="26" hidden="1">{"CI+GG(BASE)",#N/A,FALSE,"CI+GG(BASE)";"GG",#N/A,FALSE,"CI+GG(BASE)";"CI",#N/A,FALSE,"CI+GG(BASE)"}</definedName>
    <definedName name="QTQ3WT" localSheetId="1" hidden="1">{"CI+GG(BASE)",#N/A,FALSE,"CI+GG(BASE)";"GG",#N/A,FALSE,"CI+GG(BASE)";"CI",#N/A,FALSE,"CI+GG(BASE)"}</definedName>
    <definedName name="QTQ3WT" localSheetId="4" hidden="1">{"CI+GG(BASE)",#N/A,FALSE,"CI+GG(BASE)";"GG",#N/A,FALSE,"CI+GG(BASE)";"CI",#N/A,FALSE,"CI+GG(BASE)"}</definedName>
    <definedName name="QTQ3WT" localSheetId="2" hidden="1">{"CI+GG(BASE)",#N/A,FALSE,"CI+GG(BASE)";"GG",#N/A,FALSE,"CI+GG(BASE)";"CI",#N/A,FALSE,"CI+GG(BASE)"}</definedName>
    <definedName name="QTQ3WT" localSheetId="0" hidden="1">{"CI+GG(BASE)",#N/A,FALSE,"CI+GG(BASE)";"GG",#N/A,FALSE,"CI+GG(BASE)";"CI",#N/A,FALSE,"CI+GG(BASE)"}</definedName>
    <definedName name="QTQ3WT" localSheetId="6" hidden="1">{"CI+GG(BASE)",#N/A,FALSE,"CI+GG(BASE)";"GG",#N/A,FALSE,"CI+GG(BASE)";"CI",#N/A,FALSE,"CI+GG(BASE)"}</definedName>
    <definedName name="QTQ3WT" localSheetId="16" hidden="1">{"CI+GG(BASE)",#N/A,FALSE,"CI+GG(BASE)";"GG",#N/A,FALSE,"CI+GG(BASE)";"CI",#N/A,FALSE,"CI+GG(BASE)"}</definedName>
    <definedName name="QTQ3WT" hidden="1">{"CI+GG(BASE)",#N/A,FALSE,"CI+GG(BASE)";"GG",#N/A,FALSE,"CI+GG(BASE)";"CI",#N/A,FALSE,"CI+GG(BASE)"}</definedName>
    <definedName name="quantity" hidden="1">INDEX(codematch,1,20)</definedName>
    <definedName name="qw" localSheetId="15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5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4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6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4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6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6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a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_1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_1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_1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_1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_1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_1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e" localSheetId="15" hidden="1">{#N/A,#N/A,FALSE,"Total_OC015";#N/A,#N/A,FALSE,"ADMIN";#N/A,#N/A,FALSE,"PROCES";#N/A,#N/A,FALSE,"mecan";#N/A,#N/A,FALSE,"civil";#N/A,#N/A,FALSE,"CAÑER";#N/A,#N/A,FALSE,"ELEC";#N/A,#N/A,FALSE,"INSTR"}</definedName>
    <definedName name="qwee" localSheetId="25" hidden="1">{#N/A,#N/A,FALSE,"Total_OC015";#N/A,#N/A,FALSE,"ADMIN";#N/A,#N/A,FALSE,"PROCES";#N/A,#N/A,FALSE,"mecan";#N/A,#N/A,FALSE,"civil";#N/A,#N/A,FALSE,"CAÑER";#N/A,#N/A,FALSE,"ELEC";#N/A,#N/A,FALSE,"INSTR"}</definedName>
    <definedName name="qwee" localSheetId="24" hidden="1">{#N/A,#N/A,FALSE,"Total_OC015";#N/A,#N/A,FALSE,"ADMIN";#N/A,#N/A,FALSE,"PROCES";#N/A,#N/A,FALSE,"mecan";#N/A,#N/A,FALSE,"civil";#N/A,#N/A,FALSE,"CAÑER";#N/A,#N/A,FALSE,"ELEC";#N/A,#N/A,FALSE,"INSTR"}</definedName>
    <definedName name="qwee" localSheetId="26" hidden="1">{#N/A,#N/A,FALSE,"Total_OC015";#N/A,#N/A,FALSE,"ADMIN";#N/A,#N/A,FALSE,"PROCES";#N/A,#N/A,FALSE,"mecan";#N/A,#N/A,FALSE,"civil";#N/A,#N/A,FALSE,"CAÑER";#N/A,#N/A,FALSE,"ELEC";#N/A,#N/A,FALSE,"INSTR"}</definedName>
    <definedName name="qwee" localSheetId="1" hidden="1">{#N/A,#N/A,FALSE,"Total_OC015";#N/A,#N/A,FALSE,"ADMIN";#N/A,#N/A,FALSE,"PROCES";#N/A,#N/A,FALSE,"mecan";#N/A,#N/A,FALSE,"civil";#N/A,#N/A,FALSE,"CAÑER";#N/A,#N/A,FALSE,"ELEC";#N/A,#N/A,FALSE,"INSTR"}</definedName>
    <definedName name="qwee" localSheetId="4" hidden="1">{#N/A,#N/A,FALSE,"Total_OC015";#N/A,#N/A,FALSE,"ADMIN";#N/A,#N/A,FALSE,"PROCES";#N/A,#N/A,FALSE,"mecan";#N/A,#N/A,FALSE,"civil";#N/A,#N/A,FALSE,"CAÑER";#N/A,#N/A,FALSE,"ELEC";#N/A,#N/A,FALSE,"INSTR"}</definedName>
    <definedName name="qwee" localSheetId="2" hidden="1">{#N/A,#N/A,FALSE,"Total_OC015";#N/A,#N/A,FALSE,"ADMIN";#N/A,#N/A,FALSE,"PROCES";#N/A,#N/A,FALSE,"mecan";#N/A,#N/A,FALSE,"civil";#N/A,#N/A,FALSE,"CAÑER";#N/A,#N/A,FALSE,"ELEC";#N/A,#N/A,FALSE,"INSTR"}</definedName>
    <definedName name="qwee" localSheetId="0" hidden="1">{#N/A,#N/A,FALSE,"Total_OC015";#N/A,#N/A,FALSE,"ADMIN";#N/A,#N/A,FALSE,"PROCES";#N/A,#N/A,FALSE,"mecan";#N/A,#N/A,FALSE,"civil";#N/A,#N/A,FALSE,"CAÑER";#N/A,#N/A,FALSE,"ELEC";#N/A,#N/A,FALSE,"INSTR"}</definedName>
    <definedName name="qwee" localSheetId="6" hidden="1">{#N/A,#N/A,FALSE,"Total_OC015";#N/A,#N/A,FALSE,"ADMIN";#N/A,#N/A,FALSE,"PROCES";#N/A,#N/A,FALSE,"mecan";#N/A,#N/A,FALSE,"civil";#N/A,#N/A,FALSE,"CAÑER";#N/A,#N/A,FALSE,"ELEC";#N/A,#N/A,FALSE,"INSTR"}</definedName>
    <definedName name="qwee" localSheetId="16" hidden="1">{#N/A,#N/A,FALSE,"Total_OC015";#N/A,#N/A,FALSE,"ADMIN";#N/A,#N/A,FALSE,"PROCES";#N/A,#N/A,FALSE,"mecan";#N/A,#N/A,FALSE,"civil";#N/A,#N/A,FALSE,"CAÑER";#N/A,#N/A,FALSE,"ELEC";#N/A,#N/A,FALSE,"INSTR"}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e_1" hidden="1">{#N/A,#N/A,FALSE,"Total_OC015";#N/A,#N/A,FALSE,"ADMIN";#N/A,#N/A,FALSE,"PROCES";#N/A,#N/A,FALSE,"mecan";#N/A,#N/A,FALSE,"civil";#N/A,#N/A,FALSE,"CAÑER";#N/A,#N/A,FALSE,"ELEC";#N/A,#N/A,FALSE,"INSTR"}</definedName>
    <definedName name="qwer" localSheetId="15" hidden="1">{"CI+GG(BASE)",#N/A,FALSE,"CI+GG(BASE)";"GG",#N/A,FALSE,"CI+GG(BASE)";"CI",#N/A,FALSE,"CI+GG(BASE)"}</definedName>
    <definedName name="qwer" localSheetId="25" hidden="1">{"CI+GG(BASE)",#N/A,FALSE,"CI+GG(BASE)";"GG",#N/A,FALSE,"CI+GG(BASE)";"CI",#N/A,FALSE,"CI+GG(BASE)"}</definedName>
    <definedName name="qwer" localSheetId="24" hidden="1">{"CI+GG(BASE)",#N/A,FALSE,"CI+GG(BASE)";"GG",#N/A,FALSE,"CI+GG(BASE)";"CI",#N/A,FALSE,"CI+GG(BASE)"}</definedName>
    <definedName name="qwer" localSheetId="26" hidden="1">{"CI+GG(BASE)",#N/A,FALSE,"CI+GG(BASE)";"GG",#N/A,FALSE,"CI+GG(BASE)";"CI",#N/A,FALSE,"CI+GG(BASE)"}</definedName>
    <definedName name="qwer" localSheetId="1" hidden="1">{"CI+GG(BASE)",#N/A,FALSE,"CI+GG(BASE)";"GG",#N/A,FALSE,"CI+GG(BASE)";"CI",#N/A,FALSE,"CI+GG(BASE)"}</definedName>
    <definedName name="qwer" localSheetId="4" hidden="1">{"CI+GG(BASE)",#N/A,FALSE,"CI+GG(BASE)";"GG",#N/A,FALSE,"CI+GG(BASE)";"CI",#N/A,FALSE,"CI+GG(BASE)"}</definedName>
    <definedName name="qwer" localSheetId="2" hidden="1">{"CI+GG(BASE)",#N/A,FALSE,"CI+GG(BASE)";"GG",#N/A,FALSE,"CI+GG(BASE)";"CI",#N/A,FALSE,"CI+GG(BASE)"}</definedName>
    <definedName name="qwer" localSheetId="0" hidden="1">{"CI+GG(BASE)",#N/A,FALSE,"CI+GG(BASE)";"GG",#N/A,FALSE,"CI+GG(BASE)";"CI",#N/A,FALSE,"CI+GG(BASE)"}</definedName>
    <definedName name="qwer" localSheetId="6" hidden="1">{"CI+GG(BASE)",#N/A,FALSE,"CI+GG(BASE)";"GG",#N/A,FALSE,"CI+GG(BASE)";"CI",#N/A,FALSE,"CI+GG(BASE)"}</definedName>
    <definedName name="qwer" localSheetId="16" hidden="1">{"CI+GG(BASE)",#N/A,FALSE,"CI+GG(BASE)";"GG",#N/A,FALSE,"CI+GG(BASE)";"CI",#N/A,FALSE,"CI+GG(BASE)"}</definedName>
    <definedName name="qwer" hidden="1">{"CI+GG(BASE)",#N/A,FALSE,"CI+GG(BASE)";"GG",#N/A,FALSE,"CI+GG(BASE)";"CI",#N/A,FALSE,"CI+GG(BASE)"}</definedName>
    <definedName name="qwertyu" localSheetId="15" hidden="1">{#VALUE!,#N/A,FALSE,0;#N/A,#N/A,FALSE,0;#N/A,#N/A,FALSE,0;#N/A,#N/A,FALSE,0;#N/A,#N/A,FALSE,0;#N/A,#N/A,FALSE,0;#N/A,#N/A,FALSE,0;#N/A,#N/A,FALSE,0;#N/A,#N/A,FALSE,0;#N/A,#N/A,FALSE,0;#N/A,#N/A,FALSE,0}</definedName>
    <definedName name="qwertyu" localSheetId="25" hidden="1">{#VALUE!,#N/A,FALSE,0;#N/A,#N/A,FALSE,0;#N/A,#N/A,FALSE,0;#N/A,#N/A,FALSE,0;#N/A,#N/A,FALSE,0;#N/A,#N/A,FALSE,0;#N/A,#N/A,FALSE,0;#N/A,#N/A,FALSE,0;#N/A,#N/A,FALSE,0;#N/A,#N/A,FALSE,0;#N/A,#N/A,FALSE,0}</definedName>
    <definedName name="qwertyu" localSheetId="24" hidden="1">{#VALUE!,#N/A,FALSE,0;#N/A,#N/A,FALSE,0;#N/A,#N/A,FALSE,0;#N/A,#N/A,FALSE,0;#N/A,#N/A,FALSE,0;#N/A,#N/A,FALSE,0;#N/A,#N/A,FALSE,0;#N/A,#N/A,FALSE,0;#N/A,#N/A,FALSE,0;#N/A,#N/A,FALSE,0;#N/A,#N/A,FALSE,0}</definedName>
    <definedName name="qwertyu" localSheetId="26" hidden="1">{#VALUE!,#N/A,FALSE,0;#N/A,#N/A,FALSE,0;#N/A,#N/A,FALSE,0;#N/A,#N/A,FALSE,0;#N/A,#N/A,FALSE,0;#N/A,#N/A,FALSE,0;#N/A,#N/A,FALSE,0;#N/A,#N/A,FALSE,0;#N/A,#N/A,FALSE,0;#N/A,#N/A,FALSE,0;#N/A,#N/A,FALSE,0}</definedName>
    <definedName name="qwertyu" localSheetId="1" hidden="1">{#VALUE!,#N/A,FALSE,0;#N/A,#N/A,FALSE,0;#N/A,#N/A,FALSE,0;#N/A,#N/A,FALSE,0;#N/A,#N/A,FALSE,0;#N/A,#N/A,FALSE,0;#N/A,#N/A,FALSE,0;#N/A,#N/A,FALSE,0;#N/A,#N/A,FALSE,0;#N/A,#N/A,FALSE,0;#N/A,#N/A,FALSE,0}</definedName>
    <definedName name="qwertyu" localSheetId="4" hidden="1">{#VALUE!,#N/A,FALSE,0;#N/A,#N/A,FALSE,0;#N/A,#N/A,FALSE,0;#N/A,#N/A,FALSE,0;#N/A,#N/A,FALSE,0;#N/A,#N/A,FALSE,0;#N/A,#N/A,FALSE,0;#N/A,#N/A,FALSE,0;#N/A,#N/A,FALSE,0;#N/A,#N/A,FALSE,0;#N/A,#N/A,FALSE,0}</definedName>
    <definedName name="qwertyu" localSheetId="2" hidden="1">{#VALUE!,#N/A,FALSE,0;#N/A,#N/A,FALSE,0;#N/A,#N/A,FALSE,0;#N/A,#N/A,FALSE,0;#N/A,#N/A,FALSE,0;#N/A,#N/A,FALSE,0;#N/A,#N/A,FALSE,0;#N/A,#N/A,FALSE,0;#N/A,#N/A,FALSE,0;#N/A,#N/A,FALSE,0;#N/A,#N/A,FALSE,0}</definedName>
    <definedName name="qwertyu" localSheetId="0" hidden="1">{#VALUE!,#N/A,FALSE,0;#N/A,#N/A,FALSE,0;#N/A,#N/A,FALSE,0;#N/A,#N/A,FALSE,0;#N/A,#N/A,FALSE,0;#N/A,#N/A,FALSE,0;#N/A,#N/A,FALSE,0;#N/A,#N/A,FALSE,0;#N/A,#N/A,FALSE,0;#N/A,#N/A,FALSE,0;#N/A,#N/A,FALSE,0}</definedName>
    <definedName name="qwertyu" localSheetId="6" hidden="1">{#VALUE!,#N/A,FALSE,0;#N/A,#N/A,FALSE,0;#N/A,#N/A,FALSE,0;#N/A,#N/A,FALSE,0;#N/A,#N/A,FALSE,0;#N/A,#N/A,FALSE,0;#N/A,#N/A,FALSE,0;#N/A,#N/A,FALSE,0;#N/A,#N/A,FALSE,0;#N/A,#N/A,FALSE,0;#N/A,#N/A,FALSE,0}</definedName>
    <definedName name="qwertyu" localSheetId="16" hidden="1">{#VALUE!,#N/A,FALSE,0;#N/A,#N/A,FALSE,0;#N/A,#N/A,FALSE,0;#N/A,#N/A,FALSE,0;#N/A,#N/A,FALSE,0;#N/A,#N/A,FALSE,0;#N/A,#N/A,FALSE,0;#N/A,#N/A,FALSE,0;#N/A,#N/A,FALSE,0;#N/A,#N/A,FALSE,0;#N/A,#N/A,FALSE,0}</definedName>
    <definedName name="qwertyu" hidden="1">{#VALUE!,#N/A,FALSE,0;#N/A,#N/A,FALSE,0;#N/A,#N/A,FALSE,0;#N/A,#N/A,FALSE,0;#N/A,#N/A,FALSE,0;#N/A,#N/A,FALSE,0;#N/A,#N/A,FALSE,0;#N/A,#N/A,FALSE,0;#N/A,#N/A,FALSE,0;#N/A,#N/A,FALSE,0;#N/A,#N/A,FALSE,0}</definedName>
    <definedName name="qwsqwsqw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x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ANKING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TOT">[30]TABLAS!$R$105:$AE$200</definedName>
    <definedName name="RE" localSheetId="15" hidden="1">{"CI+GG(BASE)",#N/A,FALSE,"CI+GG(BASE)";"GG",#N/A,FALSE,"CI+GG(BASE)";"CI",#N/A,FALSE,"CI+GG(BASE)"}</definedName>
    <definedName name="RE" localSheetId="25" hidden="1">{"CI+GG(BASE)",#N/A,FALSE,"CI+GG(BASE)";"GG",#N/A,FALSE,"CI+GG(BASE)";"CI",#N/A,FALSE,"CI+GG(BASE)"}</definedName>
    <definedName name="RE" localSheetId="24" hidden="1">{"CI+GG(BASE)",#N/A,FALSE,"CI+GG(BASE)";"GG",#N/A,FALSE,"CI+GG(BASE)";"CI",#N/A,FALSE,"CI+GG(BASE)"}</definedName>
    <definedName name="RE" localSheetId="26" hidden="1">{"CI+GG(BASE)",#N/A,FALSE,"CI+GG(BASE)";"GG",#N/A,FALSE,"CI+GG(BASE)";"CI",#N/A,FALSE,"CI+GG(BASE)"}</definedName>
    <definedName name="RE" localSheetId="1" hidden="1">{"CI+GG(BASE)",#N/A,FALSE,"CI+GG(BASE)";"GG",#N/A,FALSE,"CI+GG(BASE)";"CI",#N/A,FALSE,"CI+GG(BASE)"}</definedName>
    <definedName name="RE" localSheetId="4" hidden="1">{"CI+GG(BASE)",#N/A,FALSE,"CI+GG(BASE)";"GG",#N/A,FALSE,"CI+GG(BASE)";"CI",#N/A,FALSE,"CI+GG(BASE)"}</definedName>
    <definedName name="RE" localSheetId="2" hidden="1">{"CI+GG(BASE)",#N/A,FALSE,"CI+GG(BASE)";"GG",#N/A,FALSE,"CI+GG(BASE)";"CI",#N/A,FALSE,"CI+GG(BASE)"}</definedName>
    <definedName name="RE" localSheetId="0" hidden="1">{"CI+GG(BASE)",#N/A,FALSE,"CI+GG(BASE)";"GG",#N/A,FALSE,"CI+GG(BASE)";"CI",#N/A,FALSE,"CI+GG(BASE)"}</definedName>
    <definedName name="RE" localSheetId="6" hidden="1">{"CI+GG(BASE)",#N/A,FALSE,"CI+GG(BASE)";"GG",#N/A,FALSE,"CI+GG(BASE)";"CI",#N/A,FALSE,"CI+GG(BASE)"}</definedName>
    <definedName name="RE" localSheetId="16" hidden="1">{"CI+GG(BASE)",#N/A,FALSE,"CI+GG(BASE)";"GG",#N/A,FALSE,"CI+GG(BASE)";"CI",#N/A,FALSE,"CI+GG(BASE)"}</definedName>
    <definedName name="RE" hidden="1">{"CI+GG(BASE)",#N/A,FALSE,"CI+GG(BASE)";"GG",#N/A,FALSE,"CI+GG(BASE)";"CI",#N/A,FALSE,"CI+GG(BASE)"}</definedName>
    <definedName name="red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t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t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" localSheetId="15" hidden="1">{#N/A,#N/A,FALSE,"summary";#N/A,#N/A,FALSE,"SumGraph"}</definedName>
    <definedName name="ref" localSheetId="25" hidden="1">{#N/A,#N/A,FALSE,"summary";#N/A,#N/A,FALSE,"SumGraph"}</definedName>
    <definedName name="ref" localSheetId="24" hidden="1">{#N/A,#N/A,FALSE,"summary";#N/A,#N/A,FALSE,"SumGraph"}</definedName>
    <definedName name="ref" localSheetId="26" hidden="1">{#N/A,#N/A,FALSE,"summary";#N/A,#N/A,FALSE,"SumGraph"}</definedName>
    <definedName name="ref" localSheetId="1" hidden="1">{#N/A,#N/A,FALSE,"summary";#N/A,#N/A,FALSE,"SumGraph"}</definedName>
    <definedName name="ref" localSheetId="4" hidden="1">{#N/A,#N/A,FALSE,"summary";#N/A,#N/A,FALSE,"SumGraph"}</definedName>
    <definedName name="ref" localSheetId="2" hidden="1">{#N/A,#N/A,FALSE,"summary";#N/A,#N/A,FALSE,"SumGraph"}</definedName>
    <definedName name="ref" localSheetId="0" hidden="1">{#N/A,#N/A,FALSE,"summary";#N/A,#N/A,FALSE,"SumGraph"}</definedName>
    <definedName name="ref" localSheetId="6" hidden="1">{#N/A,#N/A,FALSE,"summary";#N/A,#N/A,FALSE,"SumGraph"}</definedName>
    <definedName name="ref" localSheetId="16" hidden="1">{#N/A,#N/A,FALSE,"summary";#N/A,#N/A,FALSE,"SumGraph"}</definedName>
    <definedName name="ref" hidden="1">{#N/A,#N/A,FALSE,"summary";#N/A,#N/A,FALSE,"SumGraph"}</definedName>
    <definedName name="regeg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geg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geg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geg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ge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geg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ge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ge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geg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geg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ge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GER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EGER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EGER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EGER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EGER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EGER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EGER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EGER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EGER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EGER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EGER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EGTRG" localSheetId="15" hidden="1">{"CI+GG(BASE)",#N/A,FALSE,"CI+GG(BASE)";"GG",#N/A,FALSE,"CI+GG(BASE)";"CI",#N/A,FALSE,"CI+GG(BASE)"}</definedName>
    <definedName name="REGTRG" localSheetId="25" hidden="1">{"CI+GG(BASE)",#N/A,FALSE,"CI+GG(BASE)";"GG",#N/A,FALSE,"CI+GG(BASE)";"CI",#N/A,FALSE,"CI+GG(BASE)"}</definedName>
    <definedName name="REGTRG" localSheetId="24" hidden="1">{"CI+GG(BASE)",#N/A,FALSE,"CI+GG(BASE)";"GG",#N/A,FALSE,"CI+GG(BASE)";"CI",#N/A,FALSE,"CI+GG(BASE)"}</definedName>
    <definedName name="REGTRG" localSheetId="26" hidden="1">{"CI+GG(BASE)",#N/A,FALSE,"CI+GG(BASE)";"GG",#N/A,FALSE,"CI+GG(BASE)";"CI",#N/A,FALSE,"CI+GG(BASE)"}</definedName>
    <definedName name="REGTRG" localSheetId="1" hidden="1">{"CI+GG(BASE)",#N/A,FALSE,"CI+GG(BASE)";"GG",#N/A,FALSE,"CI+GG(BASE)";"CI",#N/A,FALSE,"CI+GG(BASE)"}</definedName>
    <definedName name="REGTRG" localSheetId="4" hidden="1">{"CI+GG(BASE)",#N/A,FALSE,"CI+GG(BASE)";"GG",#N/A,FALSE,"CI+GG(BASE)";"CI",#N/A,FALSE,"CI+GG(BASE)"}</definedName>
    <definedName name="REGTRG" localSheetId="2" hidden="1">{"CI+GG(BASE)",#N/A,FALSE,"CI+GG(BASE)";"GG",#N/A,FALSE,"CI+GG(BASE)";"CI",#N/A,FALSE,"CI+GG(BASE)"}</definedName>
    <definedName name="REGTRG" localSheetId="0" hidden="1">{"CI+GG(BASE)",#N/A,FALSE,"CI+GG(BASE)";"GG",#N/A,FALSE,"CI+GG(BASE)";"CI",#N/A,FALSE,"CI+GG(BASE)"}</definedName>
    <definedName name="REGTRG" localSheetId="6" hidden="1">{"CI+GG(BASE)",#N/A,FALSE,"CI+GG(BASE)";"GG",#N/A,FALSE,"CI+GG(BASE)";"CI",#N/A,FALSE,"CI+GG(BASE)"}</definedName>
    <definedName name="REGTRG" localSheetId="16" hidden="1">{"CI+GG(BASE)",#N/A,FALSE,"CI+GG(BASE)";"GG",#N/A,FALSE,"CI+GG(BASE)";"CI",#N/A,FALSE,"CI+GG(BASE)"}</definedName>
    <definedName name="REGTRG" hidden="1">{"CI+GG(BASE)",#N/A,FALSE,"CI+GG(BASE)";"GG",#N/A,FALSE,"CI+GG(BASE)";"CI",#N/A,FALSE,"CI+GG(BASE)"}</definedName>
    <definedName name="Reinort013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einort013" localSheetId="2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einort013" localSheetId="2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einort013" localSheetId="2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einort013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einort013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einort013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einort013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einort013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einort013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einort01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emove" hidden="1">{"CorpB_Profit",#N/A,FALSE,"Reports (B)";"CorpB_cash",#N/A,FALSE,"Reports (B)";"CorpB_Cash1",#N/A,FALSE,"Reports (B)";"CorpB_Bsheet",#N/A,FALSE,"Reports (B)"}</definedName>
    <definedName name="REN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ndimiento" localSheetId="15" hidden="1">#REF!</definedName>
    <definedName name="Rendimiento" localSheetId="25" hidden="1">#REF!</definedName>
    <definedName name="Rendimiento" localSheetId="26" hidden="1">#REF!</definedName>
    <definedName name="Rendimiento" localSheetId="6" hidden="1">#REF!</definedName>
    <definedName name="Rendimiento" localSheetId="16" hidden="1">#REF!</definedName>
    <definedName name="Rendimiento" hidden="1">#REF!</definedName>
    <definedName name="rer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reer" hidden="1">#REF!</definedName>
    <definedName name="rerere" localSheetId="15" hidden="1">{#N/A,#N/A,TRUE,"Est. de Fact.";#N/A,#N/A,TRUE,"Capitulo 19";#N/A,#N/A,TRUE,"Proyecto P855"}</definedName>
    <definedName name="rerere" localSheetId="25" hidden="1">{#N/A,#N/A,TRUE,"Est. de Fact.";#N/A,#N/A,TRUE,"Capitulo 19";#N/A,#N/A,TRUE,"Proyecto P855"}</definedName>
    <definedName name="rerere" localSheetId="24" hidden="1">{#N/A,#N/A,TRUE,"Est. de Fact.";#N/A,#N/A,TRUE,"Capitulo 19";#N/A,#N/A,TRUE,"Proyecto P855"}</definedName>
    <definedName name="rerere" localSheetId="26" hidden="1">{#N/A,#N/A,TRUE,"Est. de Fact.";#N/A,#N/A,TRUE,"Capitulo 19";#N/A,#N/A,TRUE,"Proyecto P855"}</definedName>
    <definedName name="rerere" localSheetId="1" hidden="1">{#N/A,#N/A,TRUE,"Est. de Fact.";#N/A,#N/A,TRUE,"Capitulo 19";#N/A,#N/A,TRUE,"Proyecto P855"}</definedName>
    <definedName name="rerere" localSheetId="4" hidden="1">{#N/A,#N/A,TRUE,"Est. de Fact.";#N/A,#N/A,TRUE,"Capitulo 19";#N/A,#N/A,TRUE,"Proyecto P855"}</definedName>
    <definedName name="rerere" localSheetId="2" hidden="1">{#N/A,#N/A,TRUE,"Est. de Fact.";#N/A,#N/A,TRUE,"Capitulo 19";#N/A,#N/A,TRUE,"Proyecto P855"}</definedName>
    <definedName name="rerere" localSheetId="0" hidden="1">{#N/A,#N/A,TRUE,"Est. de Fact.";#N/A,#N/A,TRUE,"Capitulo 19";#N/A,#N/A,TRUE,"Proyecto P855"}</definedName>
    <definedName name="rerere" localSheetId="6" hidden="1">{#N/A,#N/A,TRUE,"Est. de Fact.";#N/A,#N/A,TRUE,"Capitulo 19";#N/A,#N/A,TRUE,"Proyecto P855"}</definedName>
    <definedName name="rerere" localSheetId="16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rere_1" hidden="1">{#N/A,#N/A,TRUE,"Est. de Fact.";#N/A,#N/A,TRUE,"Capitulo 19";#N/A,#N/A,TRUE,"Proyecto P855"}</definedName>
    <definedName name="rerrrrrrrrrrr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s_1" localSheetId="15" hidden="1">{"MO(BASE)",#N/A,FALSE,"MO(BASE)";"MO(BASE)1",#N/A,FALSE,"MO(BASE)";"MO(BASE)2",#N/A,FALSE,"MO(BASE)"}</definedName>
    <definedName name="res_1" localSheetId="25" hidden="1">{"MO(BASE)",#N/A,FALSE,"MO(BASE)";"MO(BASE)1",#N/A,FALSE,"MO(BASE)";"MO(BASE)2",#N/A,FALSE,"MO(BASE)"}</definedName>
    <definedName name="res_1" localSheetId="24" hidden="1">{"MO(BASE)",#N/A,FALSE,"MO(BASE)";"MO(BASE)1",#N/A,FALSE,"MO(BASE)";"MO(BASE)2",#N/A,FALSE,"MO(BASE)"}</definedName>
    <definedName name="res_1" localSheetId="26" hidden="1">{"MO(BASE)",#N/A,FALSE,"MO(BASE)";"MO(BASE)1",#N/A,FALSE,"MO(BASE)";"MO(BASE)2",#N/A,FALSE,"MO(BASE)"}</definedName>
    <definedName name="res_1" localSheetId="1" hidden="1">{"MO(BASE)",#N/A,FALSE,"MO(BASE)";"MO(BASE)1",#N/A,FALSE,"MO(BASE)";"MO(BASE)2",#N/A,FALSE,"MO(BASE)"}</definedName>
    <definedName name="res_1" localSheetId="4" hidden="1">{"MO(BASE)",#N/A,FALSE,"MO(BASE)";"MO(BASE)1",#N/A,FALSE,"MO(BASE)";"MO(BASE)2",#N/A,FALSE,"MO(BASE)"}</definedName>
    <definedName name="res_1" localSheetId="2" hidden="1">{"MO(BASE)",#N/A,FALSE,"MO(BASE)";"MO(BASE)1",#N/A,FALSE,"MO(BASE)";"MO(BASE)2",#N/A,FALSE,"MO(BASE)"}</definedName>
    <definedName name="res_1" localSheetId="0" hidden="1">{"MO(BASE)",#N/A,FALSE,"MO(BASE)";"MO(BASE)1",#N/A,FALSE,"MO(BASE)";"MO(BASE)2",#N/A,FALSE,"MO(BASE)"}</definedName>
    <definedName name="res_1" localSheetId="6" hidden="1">{"MO(BASE)",#N/A,FALSE,"MO(BASE)";"MO(BASE)1",#N/A,FALSE,"MO(BASE)";"MO(BASE)2",#N/A,FALSE,"MO(BASE)"}</definedName>
    <definedName name="res_1" localSheetId="16" hidden="1">{"MO(BASE)",#N/A,FALSE,"MO(BASE)";"MO(BASE)1",#N/A,FALSE,"MO(BASE)";"MO(BASE)2",#N/A,FALSE,"MO(BASE)"}</definedName>
    <definedName name="res_1" hidden="1">{"MO(BASE)",#N/A,FALSE,"MO(BASE)";"MO(BASE)1",#N/A,FALSE,"MO(BASE)";"MO(BASE)2",#N/A,FALSE,"MO(BASE)"}</definedName>
    <definedName name="res_2" localSheetId="15" hidden="1">{"MO(BASE)",#N/A,FALSE,"MO(BASE)";"MO(BASE)1",#N/A,FALSE,"MO(BASE)";"MO(BASE)2",#N/A,FALSE,"MO(BASE)"}</definedName>
    <definedName name="res_2" localSheetId="25" hidden="1">{"MO(BASE)",#N/A,FALSE,"MO(BASE)";"MO(BASE)1",#N/A,FALSE,"MO(BASE)";"MO(BASE)2",#N/A,FALSE,"MO(BASE)"}</definedName>
    <definedName name="res_2" localSheetId="24" hidden="1">{"MO(BASE)",#N/A,FALSE,"MO(BASE)";"MO(BASE)1",#N/A,FALSE,"MO(BASE)";"MO(BASE)2",#N/A,FALSE,"MO(BASE)"}</definedName>
    <definedName name="res_2" localSheetId="26" hidden="1">{"MO(BASE)",#N/A,FALSE,"MO(BASE)";"MO(BASE)1",#N/A,FALSE,"MO(BASE)";"MO(BASE)2",#N/A,FALSE,"MO(BASE)"}</definedName>
    <definedName name="res_2" localSheetId="1" hidden="1">{"MO(BASE)",#N/A,FALSE,"MO(BASE)";"MO(BASE)1",#N/A,FALSE,"MO(BASE)";"MO(BASE)2",#N/A,FALSE,"MO(BASE)"}</definedName>
    <definedName name="res_2" localSheetId="4" hidden="1">{"MO(BASE)",#N/A,FALSE,"MO(BASE)";"MO(BASE)1",#N/A,FALSE,"MO(BASE)";"MO(BASE)2",#N/A,FALSE,"MO(BASE)"}</definedName>
    <definedName name="res_2" localSheetId="2" hidden="1">{"MO(BASE)",#N/A,FALSE,"MO(BASE)";"MO(BASE)1",#N/A,FALSE,"MO(BASE)";"MO(BASE)2",#N/A,FALSE,"MO(BASE)"}</definedName>
    <definedName name="res_2" localSheetId="0" hidden="1">{"MO(BASE)",#N/A,FALSE,"MO(BASE)";"MO(BASE)1",#N/A,FALSE,"MO(BASE)";"MO(BASE)2",#N/A,FALSE,"MO(BASE)"}</definedName>
    <definedName name="res_2" localSheetId="6" hidden="1">{"MO(BASE)",#N/A,FALSE,"MO(BASE)";"MO(BASE)1",#N/A,FALSE,"MO(BASE)";"MO(BASE)2",#N/A,FALSE,"MO(BASE)"}</definedName>
    <definedName name="res_2" localSheetId="16" hidden="1">{"MO(BASE)",#N/A,FALSE,"MO(BASE)";"MO(BASE)1",#N/A,FALSE,"MO(BASE)";"MO(BASE)2",#N/A,FALSE,"MO(BASE)"}</definedName>
    <definedName name="res_2" hidden="1">{"MO(BASE)",#N/A,FALSE,"MO(BASE)";"MO(BASE)1",#N/A,FALSE,"MO(BASE)";"MO(BASE)2",#N/A,FALSE,"MO(BASE)"}</definedName>
    <definedName name="res_3" localSheetId="15" hidden="1">{"MO(BASE)",#N/A,FALSE,"MO(BASE)";"MO(BASE)1",#N/A,FALSE,"MO(BASE)";"MO(BASE)2",#N/A,FALSE,"MO(BASE)"}</definedName>
    <definedName name="res_3" localSheetId="25" hidden="1">{"MO(BASE)",#N/A,FALSE,"MO(BASE)";"MO(BASE)1",#N/A,FALSE,"MO(BASE)";"MO(BASE)2",#N/A,FALSE,"MO(BASE)"}</definedName>
    <definedName name="res_3" localSheetId="24" hidden="1">{"MO(BASE)",#N/A,FALSE,"MO(BASE)";"MO(BASE)1",#N/A,FALSE,"MO(BASE)";"MO(BASE)2",#N/A,FALSE,"MO(BASE)"}</definedName>
    <definedName name="res_3" localSheetId="26" hidden="1">{"MO(BASE)",#N/A,FALSE,"MO(BASE)";"MO(BASE)1",#N/A,FALSE,"MO(BASE)";"MO(BASE)2",#N/A,FALSE,"MO(BASE)"}</definedName>
    <definedName name="res_3" localSheetId="1" hidden="1">{"MO(BASE)",#N/A,FALSE,"MO(BASE)";"MO(BASE)1",#N/A,FALSE,"MO(BASE)";"MO(BASE)2",#N/A,FALSE,"MO(BASE)"}</definedName>
    <definedName name="res_3" localSheetId="4" hidden="1">{"MO(BASE)",#N/A,FALSE,"MO(BASE)";"MO(BASE)1",#N/A,FALSE,"MO(BASE)";"MO(BASE)2",#N/A,FALSE,"MO(BASE)"}</definedName>
    <definedName name="res_3" localSheetId="2" hidden="1">{"MO(BASE)",#N/A,FALSE,"MO(BASE)";"MO(BASE)1",#N/A,FALSE,"MO(BASE)";"MO(BASE)2",#N/A,FALSE,"MO(BASE)"}</definedName>
    <definedName name="res_3" localSheetId="6" hidden="1">{"MO(BASE)",#N/A,FALSE,"MO(BASE)";"MO(BASE)1",#N/A,FALSE,"MO(BASE)";"MO(BASE)2",#N/A,FALSE,"MO(BASE)"}</definedName>
    <definedName name="res_3" localSheetId="16" hidden="1">{"MO(BASE)",#N/A,FALSE,"MO(BASE)";"MO(BASE)1",#N/A,FALSE,"MO(BASE)";"MO(BASE)2",#N/A,FALSE,"MO(BASE)"}</definedName>
    <definedName name="res_3" hidden="1">{"MO(BASE)",#N/A,FALSE,"MO(BASE)";"MO(BASE)1",#N/A,FALSE,"MO(BASE)";"MO(BASE)2",#N/A,FALSE,"MO(BASE)"}</definedName>
    <definedName name="res_4" localSheetId="15" hidden="1">{"MO(BASE)",#N/A,FALSE,"MO(BASE)";"MO(BASE)1",#N/A,FALSE,"MO(BASE)";"MO(BASE)2",#N/A,FALSE,"MO(BASE)"}</definedName>
    <definedName name="res_4" localSheetId="25" hidden="1">{"MO(BASE)",#N/A,FALSE,"MO(BASE)";"MO(BASE)1",#N/A,FALSE,"MO(BASE)";"MO(BASE)2",#N/A,FALSE,"MO(BASE)"}</definedName>
    <definedName name="res_4" localSheetId="24" hidden="1">{"MO(BASE)",#N/A,FALSE,"MO(BASE)";"MO(BASE)1",#N/A,FALSE,"MO(BASE)";"MO(BASE)2",#N/A,FALSE,"MO(BASE)"}</definedName>
    <definedName name="res_4" localSheetId="26" hidden="1">{"MO(BASE)",#N/A,FALSE,"MO(BASE)";"MO(BASE)1",#N/A,FALSE,"MO(BASE)";"MO(BASE)2",#N/A,FALSE,"MO(BASE)"}</definedName>
    <definedName name="res_4" localSheetId="1" hidden="1">{"MO(BASE)",#N/A,FALSE,"MO(BASE)";"MO(BASE)1",#N/A,FALSE,"MO(BASE)";"MO(BASE)2",#N/A,FALSE,"MO(BASE)"}</definedName>
    <definedName name="res_4" localSheetId="4" hidden="1">{"MO(BASE)",#N/A,FALSE,"MO(BASE)";"MO(BASE)1",#N/A,FALSE,"MO(BASE)";"MO(BASE)2",#N/A,FALSE,"MO(BASE)"}</definedName>
    <definedName name="res_4" localSheetId="2" hidden="1">{"MO(BASE)",#N/A,FALSE,"MO(BASE)";"MO(BASE)1",#N/A,FALSE,"MO(BASE)";"MO(BASE)2",#N/A,FALSE,"MO(BASE)"}</definedName>
    <definedName name="res_4" localSheetId="6" hidden="1">{"MO(BASE)",#N/A,FALSE,"MO(BASE)";"MO(BASE)1",#N/A,FALSE,"MO(BASE)";"MO(BASE)2",#N/A,FALSE,"MO(BASE)"}</definedName>
    <definedName name="res_4" localSheetId="16" hidden="1">{"MO(BASE)",#N/A,FALSE,"MO(BASE)";"MO(BASE)1",#N/A,FALSE,"MO(BASE)";"MO(BASE)2",#N/A,FALSE,"MO(BASE)"}</definedName>
    <definedName name="res_4" hidden="1">{"MO(BASE)",#N/A,FALSE,"MO(BASE)";"MO(BASE)1",#N/A,FALSE,"MO(BASE)";"MO(BASE)2",#N/A,FALSE,"MO(BASE)"}</definedName>
    <definedName name="res_5" localSheetId="15" hidden="1">{"MO(BASE)",#N/A,FALSE,"MO(BASE)";"MO(BASE)1",#N/A,FALSE,"MO(BASE)";"MO(BASE)2",#N/A,FALSE,"MO(BASE)"}</definedName>
    <definedName name="res_5" localSheetId="25" hidden="1">{"MO(BASE)",#N/A,FALSE,"MO(BASE)";"MO(BASE)1",#N/A,FALSE,"MO(BASE)";"MO(BASE)2",#N/A,FALSE,"MO(BASE)"}</definedName>
    <definedName name="res_5" localSheetId="24" hidden="1">{"MO(BASE)",#N/A,FALSE,"MO(BASE)";"MO(BASE)1",#N/A,FALSE,"MO(BASE)";"MO(BASE)2",#N/A,FALSE,"MO(BASE)"}</definedName>
    <definedName name="res_5" localSheetId="26" hidden="1">{"MO(BASE)",#N/A,FALSE,"MO(BASE)";"MO(BASE)1",#N/A,FALSE,"MO(BASE)";"MO(BASE)2",#N/A,FALSE,"MO(BASE)"}</definedName>
    <definedName name="res_5" localSheetId="1" hidden="1">{"MO(BASE)",#N/A,FALSE,"MO(BASE)";"MO(BASE)1",#N/A,FALSE,"MO(BASE)";"MO(BASE)2",#N/A,FALSE,"MO(BASE)"}</definedName>
    <definedName name="res_5" localSheetId="4" hidden="1">{"MO(BASE)",#N/A,FALSE,"MO(BASE)";"MO(BASE)1",#N/A,FALSE,"MO(BASE)";"MO(BASE)2",#N/A,FALSE,"MO(BASE)"}</definedName>
    <definedName name="res_5" localSheetId="2" hidden="1">{"MO(BASE)",#N/A,FALSE,"MO(BASE)";"MO(BASE)1",#N/A,FALSE,"MO(BASE)";"MO(BASE)2",#N/A,FALSE,"MO(BASE)"}</definedName>
    <definedName name="res_5" localSheetId="6" hidden="1">{"MO(BASE)",#N/A,FALSE,"MO(BASE)";"MO(BASE)1",#N/A,FALSE,"MO(BASE)";"MO(BASE)2",#N/A,FALSE,"MO(BASE)"}</definedName>
    <definedName name="res_5" localSheetId="16" hidden="1">{"MO(BASE)",#N/A,FALSE,"MO(BASE)";"MO(BASE)1",#N/A,FALSE,"MO(BASE)";"MO(BASE)2",#N/A,FALSE,"MO(BASE)"}</definedName>
    <definedName name="res_5" hidden="1">{"MO(BASE)",#N/A,FALSE,"MO(BASE)";"MO(BASE)1",#N/A,FALSE,"MO(BASE)";"MO(BASE)2",#N/A,FALSE,"MO(BASE)"}</definedName>
    <definedName name="Restricciones" localSheetId="15" hidden="1">{#N/A,#N/A,FALSE,"Monthly report";#N/A,#N/A,FALSE,"M.R. UEM";#N/A,#N/A,FALSE,"M.R. VCM"}</definedName>
    <definedName name="Restricciones" localSheetId="25" hidden="1">{#N/A,#N/A,FALSE,"Monthly report";#N/A,#N/A,FALSE,"M.R. UEM";#N/A,#N/A,FALSE,"M.R. VCM"}</definedName>
    <definedName name="Restricciones" localSheetId="24" hidden="1">{#N/A,#N/A,FALSE,"Monthly report";#N/A,#N/A,FALSE,"M.R. UEM";#N/A,#N/A,FALSE,"M.R. VCM"}</definedName>
    <definedName name="Restricciones" localSheetId="26" hidden="1">{#N/A,#N/A,FALSE,"Monthly report";#N/A,#N/A,FALSE,"M.R. UEM";#N/A,#N/A,FALSE,"M.R. VCM"}</definedName>
    <definedName name="Restricciones" localSheetId="1" hidden="1">{#N/A,#N/A,FALSE,"Monthly report";#N/A,#N/A,FALSE,"M.R. UEM";#N/A,#N/A,FALSE,"M.R. VCM"}</definedName>
    <definedName name="Restricciones" localSheetId="4" hidden="1">{#N/A,#N/A,FALSE,"Monthly report";#N/A,#N/A,FALSE,"M.R. UEM";#N/A,#N/A,FALSE,"M.R. VCM"}</definedName>
    <definedName name="Restricciones" localSheetId="2" hidden="1">{#N/A,#N/A,FALSE,"Monthly report";#N/A,#N/A,FALSE,"M.R. UEM";#N/A,#N/A,FALSE,"M.R. VCM"}</definedName>
    <definedName name="Restricciones" localSheetId="6" hidden="1">{#N/A,#N/A,FALSE,"Monthly report";#N/A,#N/A,FALSE,"M.R. UEM";#N/A,#N/A,FALSE,"M.R. VCM"}</definedName>
    <definedName name="Restricciones" localSheetId="16" hidden="1">{#N/A,#N/A,FALSE,"Monthly report";#N/A,#N/A,FALSE,"M.R. UEM";#N/A,#N/A,FALSE,"M.R. VCM"}</definedName>
    <definedName name="Restricciones" hidden="1">{#N/A,#N/A,FALSE,"Monthly report";#N/A,#N/A,FALSE,"M.R. UEM";#N/A,#N/A,FALSE,"M.R. VCM"}</definedName>
    <definedName name="RETYE3" localSheetId="15" hidden="1">{"CI+GG(BASE)",#N/A,FALSE,"CI+GG(BASE)";"GG",#N/A,FALSE,"CI+GG(BASE)";"CI",#N/A,FALSE,"CI+GG(BASE)"}</definedName>
    <definedName name="RETYE3" localSheetId="25" hidden="1">{"CI+GG(BASE)",#N/A,FALSE,"CI+GG(BASE)";"GG",#N/A,FALSE,"CI+GG(BASE)";"CI",#N/A,FALSE,"CI+GG(BASE)"}</definedName>
    <definedName name="RETYE3" localSheetId="24" hidden="1">{"CI+GG(BASE)",#N/A,FALSE,"CI+GG(BASE)";"GG",#N/A,FALSE,"CI+GG(BASE)";"CI",#N/A,FALSE,"CI+GG(BASE)"}</definedName>
    <definedName name="RETYE3" localSheetId="26" hidden="1">{"CI+GG(BASE)",#N/A,FALSE,"CI+GG(BASE)";"GG",#N/A,FALSE,"CI+GG(BASE)";"CI",#N/A,FALSE,"CI+GG(BASE)"}</definedName>
    <definedName name="RETYE3" localSheetId="1" hidden="1">{"CI+GG(BASE)",#N/A,FALSE,"CI+GG(BASE)";"GG",#N/A,FALSE,"CI+GG(BASE)";"CI",#N/A,FALSE,"CI+GG(BASE)"}</definedName>
    <definedName name="RETYE3" localSheetId="4" hidden="1">{"CI+GG(BASE)",#N/A,FALSE,"CI+GG(BASE)";"GG",#N/A,FALSE,"CI+GG(BASE)";"CI",#N/A,FALSE,"CI+GG(BASE)"}</definedName>
    <definedName name="RETYE3" localSheetId="2" hidden="1">{"CI+GG(BASE)",#N/A,FALSE,"CI+GG(BASE)";"GG",#N/A,FALSE,"CI+GG(BASE)";"CI",#N/A,FALSE,"CI+GG(BASE)"}</definedName>
    <definedName name="RETYE3" localSheetId="0" hidden="1">{"CI+GG(BASE)",#N/A,FALSE,"CI+GG(BASE)";"GG",#N/A,FALSE,"CI+GG(BASE)";"CI",#N/A,FALSE,"CI+GG(BASE)"}</definedName>
    <definedName name="RETYE3" localSheetId="6" hidden="1">{"CI+GG(BASE)",#N/A,FALSE,"CI+GG(BASE)";"GG",#N/A,FALSE,"CI+GG(BASE)";"CI",#N/A,FALSE,"CI+GG(BASE)"}</definedName>
    <definedName name="RETYE3" localSheetId="16" hidden="1">{"CI+GG(BASE)",#N/A,FALSE,"CI+GG(BASE)";"GG",#N/A,FALSE,"CI+GG(BASE)";"CI",#N/A,FALSE,"CI+GG(BASE)"}</definedName>
    <definedName name="RETYE3" hidden="1">{"CI+GG(BASE)",#N/A,FALSE,"CI+GG(BASE)";"GG",#N/A,FALSE,"CI+GG(BASE)";"CI",#N/A,FALSE,"CI+GG(BASE)"}</definedName>
    <definedName name="rew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I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G" localSheetId="15" hidden="1">{"cuadro1",#N/A,FALSE,"Camara buz ffcc Opción 5";"cuadro2",#N/A,FALSE,"Camara buz ffcc Opción 5";"cuadro3",#N/A,FALSE,"Camara buz ffcc Opción 5";"cuadro4",#N/A,FALSE,"Camara buz ffcc Opción 5"}</definedName>
    <definedName name="RG" localSheetId="25" hidden="1">{"cuadro1",#N/A,FALSE,"Camara buz ffcc Opción 5";"cuadro2",#N/A,FALSE,"Camara buz ffcc Opción 5";"cuadro3",#N/A,FALSE,"Camara buz ffcc Opción 5";"cuadro4",#N/A,FALSE,"Camara buz ffcc Opción 5"}</definedName>
    <definedName name="RG" localSheetId="24" hidden="1">{"cuadro1",#N/A,FALSE,"Camara buz ffcc Opción 5";"cuadro2",#N/A,FALSE,"Camara buz ffcc Opción 5";"cuadro3",#N/A,FALSE,"Camara buz ffcc Opción 5";"cuadro4",#N/A,FALSE,"Camara buz ffcc Opción 5"}</definedName>
    <definedName name="RG" localSheetId="26" hidden="1">{"cuadro1",#N/A,FALSE,"Camara buz ffcc Opción 5";"cuadro2",#N/A,FALSE,"Camara buz ffcc Opción 5";"cuadro3",#N/A,FALSE,"Camara buz ffcc Opción 5";"cuadro4",#N/A,FALSE,"Camara buz ffcc Opción 5"}</definedName>
    <definedName name="RG" localSheetId="1" hidden="1">{"cuadro1",#N/A,FALSE,"Camara buz ffcc Opción 5";"cuadro2",#N/A,FALSE,"Camara buz ffcc Opción 5";"cuadro3",#N/A,FALSE,"Camara buz ffcc Opción 5";"cuadro4",#N/A,FALSE,"Camara buz ffcc Opción 5"}</definedName>
    <definedName name="RG" localSheetId="4" hidden="1">{"cuadro1",#N/A,FALSE,"Camara buz ffcc Opción 5";"cuadro2",#N/A,FALSE,"Camara buz ffcc Opción 5";"cuadro3",#N/A,FALSE,"Camara buz ffcc Opción 5";"cuadro4",#N/A,FALSE,"Camara buz ffcc Opción 5"}</definedName>
    <definedName name="RG" localSheetId="2" hidden="1">{"cuadro1",#N/A,FALSE,"Camara buz ffcc Opción 5";"cuadro2",#N/A,FALSE,"Camara buz ffcc Opción 5";"cuadro3",#N/A,FALSE,"Camara buz ffcc Opción 5";"cuadro4",#N/A,FALSE,"Camara buz ffcc Opción 5"}</definedName>
    <definedName name="RG" localSheetId="0" hidden="1">{"cuadro1",#N/A,FALSE,"Camara buz ffcc Opción 5";"cuadro2",#N/A,FALSE,"Camara buz ffcc Opción 5";"cuadro3",#N/A,FALSE,"Camara buz ffcc Opción 5";"cuadro4",#N/A,FALSE,"Camara buz ffcc Opción 5"}</definedName>
    <definedName name="RG" localSheetId="6" hidden="1">{"cuadro1",#N/A,FALSE,"Camara buz ffcc Opción 5";"cuadro2",#N/A,FALSE,"Camara buz ffcc Opción 5";"cuadro3",#N/A,FALSE,"Camara buz ffcc Opción 5";"cuadro4",#N/A,FALSE,"Camara buz ffcc Opción 5"}</definedName>
    <definedName name="RG" localSheetId="16" hidden="1">{"cuadro1",#N/A,FALSE,"Camara buz ffcc Opción 5";"cuadro2",#N/A,FALSE,"Camara buz ffcc Opción 5";"cuadro3",#N/A,FALSE,"Camara buz ffcc Opción 5";"cuadro4",#N/A,FALSE,"Camara buz ffcc Opción 5"}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_1" hidden="1">{"cuadro1",#N/A,FALSE,"Camara buz ffcc Opción 5";"cuadro2",#N/A,FALSE,"Camara buz ffcc Opción 5";"cuadro3",#N/A,FALSE,"Camara buz ffcc Opción 5";"cuadro4",#N/A,FALSE,"Camara buz ffcc Opción 5"}</definedName>
    <definedName name="RGBHREH" localSheetId="15" hidden="1">{"CI+GG(BASE)",#N/A,FALSE,"CI+GG(BASE)";"GG",#N/A,FALSE,"CI+GG(BASE)";"CI",#N/A,FALSE,"CI+GG(BASE)"}</definedName>
    <definedName name="RGBHREH" localSheetId="25" hidden="1">{"CI+GG(BASE)",#N/A,FALSE,"CI+GG(BASE)";"GG",#N/A,FALSE,"CI+GG(BASE)";"CI",#N/A,FALSE,"CI+GG(BASE)"}</definedName>
    <definedName name="RGBHREH" localSheetId="24" hidden="1">{"CI+GG(BASE)",#N/A,FALSE,"CI+GG(BASE)";"GG",#N/A,FALSE,"CI+GG(BASE)";"CI",#N/A,FALSE,"CI+GG(BASE)"}</definedName>
    <definedName name="RGBHREH" localSheetId="26" hidden="1">{"CI+GG(BASE)",#N/A,FALSE,"CI+GG(BASE)";"GG",#N/A,FALSE,"CI+GG(BASE)";"CI",#N/A,FALSE,"CI+GG(BASE)"}</definedName>
    <definedName name="RGBHREH" localSheetId="1" hidden="1">{"CI+GG(BASE)",#N/A,FALSE,"CI+GG(BASE)";"GG",#N/A,FALSE,"CI+GG(BASE)";"CI",#N/A,FALSE,"CI+GG(BASE)"}</definedName>
    <definedName name="RGBHREH" localSheetId="4" hidden="1">{"CI+GG(BASE)",#N/A,FALSE,"CI+GG(BASE)";"GG",#N/A,FALSE,"CI+GG(BASE)";"CI",#N/A,FALSE,"CI+GG(BASE)"}</definedName>
    <definedName name="RGBHREH" localSheetId="2" hidden="1">{"CI+GG(BASE)",#N/A,FALSE,"CI+GG(BASE)";"GG",#N/A,FALSE,"CI+GG(BASE)";"CI",#N/A,FALSE,"CI+GG(BASE)"}</definedName>
    <definedName name="RGBHREH" localSheetId="0" hidden="1">{"CI+GG(BASE)",#N/A,FALSE,"CI+GG(BASE)";"GG",#N/A,FALSE,"CI+GG(BASE)";"CI",#N/A,FALSE,"CI+GG(BASE)"}</definedName>
    <definedName name="RGBHREH" localSheetId="6" hidden="1">{"CI+GG(BASE)",#N/A,FALSE,"CI+GG(BASE)";"GG",#N/A,FALSE,"CI+GG(BASE)";"CI",#N/A,FALSE,"CI+GG(BASE)"}</definedName>
    <definedName name="RGBHREH" localSheetId="16" hidden="1">{"CI+GG(BASE)",#N/A,FALSE,"CI+GG(BASE)";"GG",#N/A,FALSE,"CI+GG(BASE)";"CI",#N/A,FALSE,"CI+GG(BASE)"}</definedName>
    <definedName name="RGBHREH" hidden="1">{"CI+GG(BASE)",#N/A,FALSE,"CI+GG(BASE)";"GG",#N/A,FALSE,"CI+GG(BASE)";"CI",#N/A,FALSE,"CI+GG(BASE)"}</definedName>
    <definedName name="RGSFVG" localSheetId="15" hidden="1">{"CI+GG(BASE)",#N/A,FALSE,"CI+GG(BASE)";"GG",#N/A,FALSE,"CI+GG(BASE)";"CI",#N/A,FALSE,"CI+GG(BASE)"}</definedName>
    <definedName name="RGSFVG" localSheetId="25" hidden="1">{"CI+GG(BASE)",#N/A,FALSE,"CI+GG(BASE)";"GG",#N/A,FALSE,"CI+GG(BASE)";"CI",#N/A,FALSE,"CI+GG(BASE)"}</definedName>
    <definedName name="RGSFVG" localSheetId="24" hidden="1">{"CI+GG(BASE)",#N/A,FALSE,"CI+GG(BASE)";"GG",#N/A,FALSE,"CI+GG(BASE)";"CI",#N/A,FALSE,"CI+GG(BASE)"}</definedName>
    <definedName name="RGSFVG" localSheetId="26" hidden="1">{"CI+GG(BASE)",#N/A,FALSE,"CI+GG(BASE)";"GG",#N/A,FALSE,"CI+GG(BASE)";"CI",#N/A,FALSE,"CI+GG(BASE)"}</definedName>
    <definedName name="RGSFVG" localSheetId="1" hidden="1">{"CI+GG(BASE)",#N/A,FALSE,"CI+GG(BASE)";"GG",#N/A,FALSE,"CI+GG(BASE)";"CI",#N/A,FALSE,"CI+GG(BASE)"}</definedName>
    <definedName name="RGSFVG" localSheetId="4" hidden="1">{"CI+GG(BASE)",#N/A,FALSE,"CI+GG(BASE)";"GG",#N/A,FALSE,"CI+GG(BASE)";"CI",#N/A,FALSE,"CI+GG(BASE)"}</definedName>
    <definedName name="RGSFVG" localSheetId="2" hidden="1">{"CI+GG(BASE)",#N/A,FALSE,"CI+GG(BASE)";"GG",#N/A,FALSE,"CI+GG(BASE)";"CI",#N/A,FALSE,"CI+GG(BASE)"}</definedName>
    <definedName name="RGSFVG" localSheetId="0" hidden="1">{"CI+GG(BASE)",#N/A,FALSE,"CI+GG(BASE)";"GG",#N/A,FALSE,"CI+GG(BASE)";"CI",#N/A,FALSE,"CI+GG(BASE)"}</definedName>
    <definedName name="RGSFVG" localSheetId="6" hidden="1">{"CI+GG(BASE)",#N/A,FALSE,"CI+GG(BASE)";"GG",#N/A,FALSE,"CI+GG(BASE)";"CI",#N/A,FALSE,"CI+GG(BASE)"}</definedName>
    <definedName name="RGSFVG" localSheetId="16" hidden="1">{"CI+GG(BASE)",#N/A,FALSE,"CI+GG(BASE)";"GG",#N/A,FALSE,"CI+GG(BASE)";"CI",#N/A,FALSE,"CI+GG(BASE)"}</definedName>
    <definedName name="RGSFVG" hidden="1">{"CI+GG(BASE)",#N/A,FALSE,"CI+GG(BASE)";"GG",#N/A,FALSE,"CI+GG(BASE)";"CI",#N/A,FALSE,"CI+GG(BASE)"}</definedName>
    <definedName name="RGSTHSTH" localSheetId="15" hidden="1">{"CI+GG(BASE)",#N/A,FALSE,"CI+GG(BASE)";"GG",#N/A,FALSE,"CI+GG(BASE)";"CI",#N/A,FALSE,"CI+GG(BASE)"}</definedName>
    <definedName name="RGSTHSTH" localSheetId="25" hidden="1">{"CI+GG(BASE)",#N/A,FALSE,"CI+GG(BASE)";"GG",#N/A,FALSE,"CI+GG(BASE)";"CI",#N/A,FALSE,"CI+GG(BASE)"}</definedName>
    <definedName name="RGSTHSTH" localSheetId="24" hidden="1">{"CI+GG(BASE)",#N/A,FALSE,"CI+GG(BASE)";"GG",#N/A,FALSE,"CI+GG(BASE)";"CI",#N/A,FALSE,"CI+GG(BASE)"}</definedName>
    <definedName name="RGSTHSTH" localSheetId="26" hidden="1">{"CI+GG(BASE)",#N/A,FALSE,"CI+GG(BASE)";"GG",#N/A,FALSE,"CI+GG(BASE)";"CI",#N/A,FALSE,"CI+GG(BASE)"}</definedName>
    <definedName name="RGSTHSTH" localSheetId="1" hidden="1">{"CI+GG(BASE)",#N/A,FALSE,"CI+GG(BASE)";"GG",#N/A,FALSE,"CI+GG(BASE)";"CI",#N/A,FALSE,"CI+GG(BASE)"}</definedName>
    <definedName name="RGSTHSTH" localSheetId="4" hidden="1">{"CI+GG(BASE)",#N/A,FALSE,"CI+GG(BASE)";"GG",#N/A,FALSE,"CI+GG(BASE)";"CI",#N/A,FALSE,"CI+GG(BASE)"}</definedName>
    <definedName name="RGSTHSTH" localSheetId="2" hidden="1">{"CI+GG(BASE)",#N/A,FALSE,"CI+GG(BASE)";"GG",#N/A,FALSE,"CI+GG(BASE)";"CI",#N/A,FALSE,"CI+GG(BASE)"}</definedName>
    <definedName name="RGSTHSTH" localSheetId="0" hidden="1">{"CI+GG(BASE)",#N/A,FALSE,"CI+GG(BASE)";"GG",#N/A,FALSE,"CI+GG(BASE)";"CI",#N/A,FALSE,"CI+GG(BASE)"}</definedName>
    <definedName name="RGSTHSTH" localSheetId="6" hidden="1">{"CI+GG(BASE)",#N/A,FALSE,"CI+GG(BASE)";"GG",#N/A,FALSE,"CI+GG(BASE)";"CI",#N/A,FALSE,"CI+GG(BASE)"}</definedName>
    <definedName name="RGSTHSTH" localSheetId="16" hidden="1">{"CI+GG(BASE)",#N/A,FALSE,"CI+GG(BASE)";"GG",#N/A,FALSE,"CI+GG(BASE)";"CI",#N/A,FALSE,"CI+GG(BASE)"}</definedName>
    <definedName name="RGSTHSTH" hidden="1">{"CI+GG(BASE)",#N/A,FALSE,"CI+GG(BASE)";"GG",#N/A,FALSE,"CI+GG(BASE)";"CI",#N/A,FALSE,"CI+GG(BASE)"}</definedName>
    <definedName name="RGXDFVG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GXDFVG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GXDFVG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GXDFVG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GXDFVG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GXDFVG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GXDFVG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GXDFVG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GXDFVG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GXDFVG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GXDFVG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IGO2" localSheetId="15" hidden="1">{"cuadro1",#N/A,FALSE,"Buzon Camion Opción 3";"cuadro2",#N/A,FALSE,"Buzon Camion Opción 3";"cuadro3",#N/A,FALSE,"Buzon Camion Opción 3";"cuadro4",#N/A,FALSE,"Buzon Camion Opción 3"}</definedName>
    <definedName name="RIGO2" localSheetId="25" hidden="1">{"cuadro1",#N/A,FALSE,"Buzon Camion Opción 3";"cuadro2",#N/A,FALSE,"Buzon Camion Opción 3";"cuadro3",#N/A,FALSE,"Buzon Camion Opción 3";"cuadro4",#N/A,FALSE,"Buzon Camion Opción 3"}</definedName>
    <definedName name="RIGO2" localSheetId="24" hidden="1">{"cuadro1",#N/A,FALSE,"Buzon Camion Opción 3";"cuadro2",#N/A,FALSE,"Buzon Camion Opción 3";"cuadro3",#N/A,FALSE,"Buzon Camion Opción 3";"cuadro4",#N/A,FALSE,"Buzon Camion Opción 3"}</definedName>
    <definedName name="RIGO2" localSheetId="26" hidden="1">{"cuadro1",#N/A,FALSE,"Buzon Camion Opción 3";"cuadro2",#N/A,FALSE,"Buzon Camion Opción 3";"cuadro3",#N/A,FALSE,"Buzon Camion Opción 3";"cuadro4",#N/A,FALSE,"Buzon Camion Opción 3"}</definedName>
    <definedName name="RIGO2" localSheetId="1" hidden="1">{"cuadro1",#N/A,FALSE,"Buzon Camion Opción 3";"cuadro2",#N/A,FALSE,"Buzon Camion Opción 3";"cuadro3",#N/A,FALSE,"Buzon Camion Opción 3";"cuadro4",#N/A,FALSE,"Buzon Camion Opción 3"}</definedName>
    <definedName name="RIGO2" localSheetId="4" hidden="1">{"cuadro1",#N/A,FALSE,"Buzon Camion Opción 3";"cuadro2",#N/A,FALSE,"Buzon Camion Opción 3";"cuadro3",#N/A,FALSE,"Buzon Camion Opción 3";"cuadro4",#N/A,FALSE,"Buzon Camion Opción 3"}</definedName>
    <definedName name="RIGO2" localSheetId="2" hidden="1">{"cuadro1",#N/A,FALSE,"Buzon Camion Opción 3";"cuadro2",#N/A,FALSE,"Buzon Camion Opción 3";"cuadro3",#N/A,FALSE,"Buzon Camion Opción 3";"cuadro4",#N/A,FALSE,"Buzon Camion Opción 3"}</definedName>
    <definedName name="RIGO2" localSheetId="0" hidden="1">{"cuadro1",#N/A,FALSE,"Buzon Camion Opción 3";"cuadro2",#N/A,FALSE,"Buzon Camion Opción 3";"cuadro3",#N/A,FALSE,"Buzon Camion Opción 3";"cuadro4",#N/A,FALSE,"Buzon Camion Opción 3"}</definedName>
    <definedName name="RIGO2" localSheetId="6" hidden="1">{"cuadro1",#N/A,FALSE,"Buzon Camion Opción 3";"cuadro2",#N/A,FALSE,"Buzon Camion Opción 3";"cuadro3",#N/A,FALSE,"Buzon Camion Opción 3";"cuadro4",#N/A,FALSE,"Buzon Camion Opción 3"}</definedName>
    <definedName name="RIGO2" localSheetId="16" hidden="1">{"cuadro1",#N/A,FALSE,"Buzon Camion Opción 3";"cuadro2",#N/A,FALSE,"Buzon Camion Opción 3";"cuadro3",#N/A,FALSE,"Buzon Camion Opción 3";"cuadro4",#N/A,FALSE,"Buzon Camion Opción 3"}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GO2_1" hidden="1">{"cuadro1",#N/A,FALSE,"Buzon Camion Opción 3";"cuadro2",#N/A,FALSE,"Buzon Camion Opción 3";"cuadro3",#N/A,FALSE,"Buzon Camion Opción 3";"cuadro4",#N/A,FALSE,"Buzon Camion Opción 3"}</definedName>
    <definedName name="rigo3" localSheetId="15" hidden="1">{"cuadro1",#N/A,FALSE,"Buzon Camion Opción 3";"cuadro2",#N/A,FALSE,"Buzon Camion Opción 3";"cuadro3",#N/A,FALSE,"Buzon Camion Opción 3";"cuadro4",#N/A,FALSE,"Buzon Camion Opción 3"}</definedName>
    <definedName name="rigo3" localSheetId="25" hidden="1">{"cuadro1",#N/A,FALSE,"Buzon Camion Opción 3";"cuadro2",#N/A,FALSE,"Buzon Camion Opción 3";"cuadro3",#N/A,FALSE,"Buzon Camion Opción 3";"cuadro4",#N/A,FALSE,"Buzon Camion Opción 3"}</definedName>
    <definedName name="rigo3" localSheetId="24" hidden="1">{"cuadro1",#N/A,FALSE,"Buzon Camion Opción 3";"cuadro2",#N/A,FALSE,"Buzon Camion Opción 3";"cuadro3",#N/A,FALSE,"Buzon Camion Opción 3";"cuadro4",#N/A,FALSE,"Buzon Camion Opción 3"}</definedName>
    <definedName name="rigo3" localSheetId="26" hidden="1">{"cuadro1",#N/A,FALSE,"Buzon Camion Opción 3";"cuadro2",#N/A,FALSE,"Buzon Camion Opción 3";"cuadro3",#N/A,FALSE,"Buzon Camion Opción 3";"cuadro4",#N/A,FALSE,"Buzon Camion Opción 3"}</definedName>
    <definedName name="rigo3" localSheetId="1" hidden="1">{"cuadro1",#N/A,FALSE,"Buzon Camion Opción 3";"cuadro2",#N/A,FALSE,"Buzon Camion Opción 3";"cuadro3",#N/A,FALSE,"Buzon Camion Opción 3";"cuadro4",#N/A,FALSE,"Buzon Camion Opción 3"}</definedName>
    <definedName name="rigo3" localSheetId="4" hidden="1">{"cuadro1",#N/A,FALSE,"Buzon Camion Opción 3";"cuadro2",#N/A,FALSE,"Buzon Camion Opción 3";"cuadro3",#N/A,FALSE,"Buzon Camion Opción 3";"cuadro4",#N/A,FALSE,"Buzon Camion Opción 3"}</definedName>
    <definedName name="rigo3" localSheetId="2" hidden="1">{"cuadro1",#N/A,FALSE,"Buzon Camion Opción 3";"cuadro2",#N/A,FALSE,"Buzon Camion Opción 3";"cuadro3",#N/A,FALSE,"Buzon Camion Opción 3";"cuadro4",#N/A,FALSE,"Buzon Camion Opción 3"}</definedName>
    <definedName name="rigo3" localSheetId="0" hidden="1">{"cuadro1",#N/A,FALSE,"Buzon Camion Opción 3";"cuadro2",#N/A,FALSE,"Buzon Camion Opción 3";"cuadro3",#N/A,FALSE,"Buzon Camion Opción 3";"cuadro4",#N/A,FALSE,"Buzon Camion Opción 3"}</definedName>
    <definedName name="rigo3" localSheetId="6" hidden="1">{"cuadro1",#N/A,FALSE,"Buzon Camion Opción 3";"cuadro2",#N/A,FALSE,"Buzon Camion Opción 3";"cuadro3",#N/A,FALSE,"Buzon Camion Opción 3";"cuadro4",#N/A,FALSE,"Buzon Camion Opción 3"}</definedName>
    <definedName name="rigo3" localSheetId="16" hidden="1">{"cuadro1",#N/A,FALSE,"Buzon Camion Opción 3";"cuadro2",#N/A,FALSE,"Buzon Camion Opción 3";"cuadro3",#N/A,FALSE,"Buzon Camion Opción 3";"cuadro4",#N/A,FALSE,"Buzon Camion Opción 3"}</definedName>
    <definedName name="rigo3" hidden="1">{"cuadro1",#N/A,FALSE,"Buzon Camion Opción 3";"cuadro2",#N/A,FALSE,"Buzon Camion Opción 3";"cuadro3",#N/A,FALSE,"Buzon Camion Opción 3";"cuadro4",#N/A,FALSE,"Buzon Camion Opción 3"}</definedName>
    <definedName name="RI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iser" localSheetId="15" hidden="1">#REF!</definedName>
    <definedName name="riser" localSheetId="25" hidden="1">#REF!</definedName>
    <definedName name="riser" localSheetId="26" hidden="1">#REF!</definedName>
    <definedName name="riser" localSheetId="0" hidden="1">'[31]steam outlet'!$B$24</definedName>
    <definedName name="riser" localSheetId="6" hidden="1">#REF!</definedName>
    <definedName name="riser" localSheetId="16" hidden="1">#REF!</definedName>
    <definedName name="riser" hidden="1">#REF!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localSheetId="0" hidden="1">0.5</definedName>
    <definedName name="riskATSSpercentileValue" hidden="1">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TSToutputStatistic">4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2</definedName>
    <definedName name="RiskExcelReportsToGenerate">32</definedName>
    <definedName name="RiskFixedSeed" hidden="1">31415269</definedName>
    <definedName name="RiskHasSettings" hidden="1">5</definedName>
    <definedName name="RiskIsInput" hidden="1">RiskCellHasTokensFromFormula(262144+512+524288,_xlfn.FORMULATEXT(INDIRECT(ADDRESS(ROW(),COLUMN()))))</definedName>
    <definedName name="RiskIsOptimization" hidden="1">TRUE</definedName>
    <definedName name="RiskIsOutput" hidden="1">RiskCellHasTokensFromFormula(1024,_xlfn.FORMULATEXT(INDIRECT(ADDRESS(ROW(),COLUMN()))))</definedName>
    <definedName name="RiskIsStatistics" hidden="1">RiskCellHasTokensFromFormula(4096+32768+65536,_xlfn.FORMULATEXT(INDIRECT(ADDRESS(ROW(),COLUMN()))))</definedName>
    <definedName name="RiskMinimizeOnStart" hidden="1">FALSE</definedName>
    <definedName name="RiskMonitorConvergence" hidden="1">FALSE</definedName>
    <definedName name="RiskMultipleCPUSupportEnabled" localSheetId="0" hidden="1">TRUE</definedName>
    <definedName name="RiskMultipleCPUSupportEnabled" hidden="1">FALSE</definedName>
    <definedName name="RiskNumIterations" hidden="1">10000</definedName>
    <definedName name="RiskNumSimulations" hidden="1">5</definedName>
    <definedName name="RiskPauseOnError" hidden="1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electedCell" hidden="1">"$AC$69"</definedName>
    <definedName name="RiskSelectedNameCell1" hidden="1">"$C$84"</definedName>
    <definedName name="RiskSelectedNameCell2" hidden="1">"$AF$62"</definedName>
    <definedName name="RiskStandardRecalc" hidden="1">2</definedName>
    <definedName name="RiskStatFunctionsUpdateFreq">1</definedName>
    <definedName name="RiskSwapState" hidden="1">FALSE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TRUE</definedName>
    <definedName name="RMTF" localSheetId="15" hidden="1">{#N/A,#N/A,TRUE,"Est. de Fact.";#N/A,#N/A,TRUE,"Capitulo 19";#N/A,#N/A,TRUE,"Proyecto P855"}</definedName>
    <definedName name="RMTF" localSheetId="25" hidden="1">{#N/A,#N/A,TRUE,"Est. de Fact.";#N/A,#N/A,TRUE,"Capitulo 19";#N/A,#N/A,TRUE,"Proyecto P855"}</definedName>
    <definedName name="RMTF" localSheetId="24" hidden="1">{#N/A,#N/A,TRUE,"Est. de Fact.";#N/A,#N/A,TRUE,"Capitulo 19";#N/A,#N/A,TRUE,"Proyecto P855"}</definedName>
    <definedName name="RMTF" localSheetId="26" hidden="1">{#N/A,#N/A,TRUE,"Est. de Fact.";#N/A,#N/A,TRUE,"Capitulo 19";#N/A,#N/A,TRUE,"Proyecto P855"}</definedName>
    <definedName name="RMTF" localSheetId="1" hidden="1">{#N/A,#N/A,TRUE,"Est. de Fact.";#N/A,#N/A,TRUE,"Capitulo 19";#N/A,#N/A,TRUE,"Proyecto P855"}</definedName>
    <definedName name="RMTF" localSheetId="4" hidden="1">{#N/A,#N/A,TRUE,"Est. de Fact.";#N/A,#N/A,TRUE,"Capitulo 19";#N/A,#N/A,TRUE,"Proyecto P855"}</definedName>
    <definedName name="RMTF" localSheetId="2" hidden="1">{#N/A,#N/A,TRUE,"Est. de Fact.";#N/A,#N/A,TRUE,"Capitulo 19";#N/A,#N/A,TRUE,"Proyecto P855"}</definedName>
    <definedName name="RMTF" localSheetId="0" hidden="1">{#N/A,#N/A,TRUE,"Est. de Fact.";#N/A,#N/A,TRUE,"Capitulo 19";#N/A,#N/A,TRUE,"Proyecto P855"}</definedName>
    <definedName name="RMTF" localSheetId="6" hidden="1">{#N/A,#N/A,TRUE,"Est. de Fact.";#N/A,#N/A,TRUE,"Capitulo 19";#N/A,#N/A,TRUE,"Proyecto P855"}</definedName>
    <definedName name="RMTF" localSheetId="16" hidden="1">{#N/A,#N/A,TRUE,"Est. de Fact.";#N/A,#N/A,TRUE,"Capitulo 19";#N/A,#N/A,TRUE,"Proyecto P855"}</definedName>
    <definedName name="RMTF" hidden="1">{#N/A,#N/A,TRUE,"Est. de Fact.";#N/A,#N/A,TRUE,"Capitulo 19";#N/A,#N/A,TRUE,"Proyecto P855"}</definedName>
    <definedName name="RO" localSheetId="15" hidden="1">#REF!</definedName>
    <definedName name="RO" localSheetId="25" hidden="1">#REF!</definedName>
    <definedName name="RO" localSheetId="6" hidden="1">#REF!</definedName>
    <definedName name="RO" localSheetId="16" hidden="1">#REF!</definedName>
    <definedName name="RO" hidden="1">#REF!</definedName>
    <definedName name="ros" localSheetId="15" hidden="1">{"MO(BASE)",#N/A,FALSE,"MO(BASE)";"MO(BASE)1",#N/A,FALSE,"MO(BASE)";"MO(BASE)2",#N/A,FALSE,"MO(BASE)"}</definedName>
    <definedName name="ros" localSheetId="25" hidden="1">{"MO(BASE)",#N/A,FALSE,"MO(BASE)";"MO(BASE)1",#N/A,FALSE,"MO(BASE)";"MO(BASE)2",#N/A,FALSE,"MO(BASE)"}</definedName>
    <definedName name="ros" localSheetId="24" hidden="1">{"MO(BASE)",#N/A,FALSE,"MO(BASE)";"MO(BASE)1",#N/A,FALSE,"MO(BASE)";"MO(BASE)2",#N/A,FALSE,"MO(BASE)"}</definedName>
    <definedName name="ros" localSheetId="26" hidden="1">{"MO(BASE)",#N/A,FALSE,"MO(BASE)";"MO(BASE)1",#N/A,FALSE,"MO(BASE)";"MO(BASE)2",#N/A,FALSE,"MO(BASE)"}</definedName>
    <definedName name="ros" localSheetId="1" hidden="1">{"MO(BASE)",#N/A,FALSE,"MO(BASE)";"MO(BASE)1",#N/A,FALSE,"MO(BASE)";"MO(BASE)2",#N/A,FALSE,"MO(BASE)"}</definedName>
    <definedName name="ros" localSheetId="4" hidden="1">{"MO(BASE)",#N/A,FALSE,"MO(BASE)";"MO(BASE)1",#N/A,FALSE,"MO(BASE)";"MO(BASE)2",#N/A,FALSE,"MO(BASE)"}</definedName>
    <definedName name="ros" localSheetId="2" hidden="1">{"MO(BASE)",#N/A,FALSE,"MO(BASE)";"MO(BASE)1",#N/A,FALSE,"MO(BASE)";"MO(BASE)2",#N/A,FALSE,"MO(BASE)"}</definedName>
    <definedName name="ros" localSheetId="0" hidden="1">{"MO(BASE)",#N/A,FALSE,"MO(BASE)";"MO(BASE)1",#N/A,FALSE,"MO(BASE)";"MO(BASE)2",#N/A,FALSE,"MO(BASE)"}</definedName>
    <definedName name="ros" localSheetId="6" hidden="1">{"MO(BASE)",#N/A,FALSE,"MO(BASE)";"MO(BASE)1",#N/A,FALSE,"MO(BASE)";"MO(BASE)2",#N/A,FALSE,"MO(BASE)"}</definedName>
    <definedName name="ros" localSheetId="16" hidden="1">{"MO(BASE)",#N/A,FALSE,"MO(BASE)";"MO(BASE)1",#N/A,FALSE,"MO(BASE)";"MO(BASE)2",#N/A,FALSE,"MO(BASE)"}</definedName>
    <definedName name="ros" hidden="1">{"MO(BASE)",#N/A,FALSE,"MO(BASE)";"MO(BASE)1",#N/A,FALSE,"MO(BASE)";"MO(BASE)2",#N/A,FALSE,"MO(BASE)"}</definedName>
    <definedName name="ros_1" localSheetId="15" hidden="1">{"MO(BASE)",#N/A,FALSE,"MO(BASE)";"MO(BASE)1",#N/A,FALSE,"MO(BASE)";"MO(BASE)2",#N/A,FALSE,"MO(BASE)"}</definedName>
    <definedName name="ros_1" localSheetId="25" hidden="1">{"MO(BASE)",#N/A,FALSE,"MO(BASE)";"MO(BASE)1",#N/A,FALSE,"MO(BASE)";"MO(BASE)2",#N/A,FALSE,"MO(BASE)"}</definedName>
    <definedName name="ros_1" localSheetId="24" hidden="1">{"MO(BASE)",#N/A,FALSE,"MO(BASE)";"MO(BASE)1",#N/A,FALSE,"MO(BASE)";"MO(BASE)2",#N/A,FALSE,"MO(BASE)"}</definedName>
    <definedName name="ros_1" localSheetId="26" hidden="1">{"MO(BASE)",#N/A,FALSE,"MO(BASE)";"MO(BASE)1",#N/A,FALSE,"MO(BASE)";"MO(BASE)2",#N/A,FALSE,"MO(BASE)"}</definedName>
    <definedName name="ros_1" localSheetId="1" hidden="1">{"MO(BASE)",#N/A,FALSE,"MO(BASE)";"MO(BASE)1",#N/A,FALSE,"MO(BASE)";"MO(BASE)2",#N/A,FALSE,"MO(BASE)"}</definedName>
    <definedName name="ros_1" localSheetId="4" hidden="1">{"MO(BASE)",#N/A,FALSE,"MO(BASE)";"MO(BASE)1",#N/A,FALSE,"MO(BASE)";"MO(BASE)2",#N/A,FALSE,"MO(BASE)"}</definedName>
    <definedName name="ros_1" localSheetId="2" hidden="1">{"MO(BASE)",#N/A,FALSE,"MO(BASE)";"MO(BASE)1",#N/A,FALSE,"MO(BASE)";"MO(BASE)2",#N/A,FALSE,"MO(BASE)"}</definedName>
    <definedName name="ros_1" localSheetId="0" hidden="1">{"MO(BASE)",#N/A,FALSE,"MO(BASE)";"MO(BASE)1",#N/A,FALSE,"MO(BASE)";"MO(BASE)2",#N/A,FALSE,"MO(BASE)"}</definedName>
    <definedName name="ros_1" localSheetId="6" hidden="1">{"MO(BASE)",#N/A,FALSE,"MO(BASE)";"MO(BASE)1",#N/A,FALSE,"MO(BASE)";"MO(BASE)2",#N/A,FALSE,"MO(BASE)"}</definedName>
    <definedName name="ros_1" localSheetId="16" hidden="1">{"MO(BASE)",#N/A,FALSE,"MO(BASE)";"MO(BASE)1",#N/A,FALSE,"MO(BASE)";"MO(BASE)2",#N/A,FALSE,"MO(BASE)"}</definedName>
    <definedName name="ros_1" hidden="1">{"MO(BASE)",#N/A,FALSE,"MO(BASE)";"MO(BASE)1",#N/A,FALSE,"MO(BASE)";"MO(BASE)2",#N/A,FALSE,"MO(BASE)"}</definedName>
    <definedName name="ros_2" localSheetId="15" hidden="1">{"MO(BASE)",#N/A,FALSE,"MO(BASE)";"MO(BASE)1",#N/A,FALSE,"MO(BASE)";"MO(BASE)2",#N/A,FALSE,"MO(BASE)"}</definedName>
    <definedName name="ros_2" localSheetId="25" hidden="1">{"MO(BASE)",#N/A,FALSE,"MO(BASE)";"MO(BASE)1",#N/A,FALSE,"MO(BASE)";"MO(BASE)2",#N/A,FALSE,"MO(BASE)"}</definedName>
    <definedName name="ros_2" localSheetId="24" hidden="1">{"MO(BASE)",#N/A,FALSE,"MO(BASE)";"MO(BASE)1",#N/A,FALSE,"MO(BASE)";"MO(BASE)2",#N/A,FALSE,"MO(BASE)"}</definedName>
    <definedName name="ros_2" localSheetId="26" hidden="1">{"MO(BASE)",#N/A,FALSE,"MO(BASE)";"MO(BASE)1",#N/A,FALSE,"MO(BASE)";"MO(BASE)2",#N/A,FALSE,"MO(BASE)"}</definedName>
    <definedName name="ros_2" localSheetId="1" hidden="1">{"MO(BASE)",#N/A,FALSE,"MO(BASE)";"MO(BASE)1",#N/A,FALSE,"MO(BASE)";"MO(BASE)2",#N/A,FALSE,"MO(BASE)"}</definedName>
    <definedName name="ros_2" localSheetId="4" hidden="1">{"MO(BASE)",#N/A,FALSE,"MO(BASE)";"MO(BASE)1",#N/A,FALSE,"MO(BASE)";"MO(BASE)2",#N/A,FALSE,"MO(BASE)"}</definedName>
    <definedName name="ros_2" localSheetId="2" hidden="1">{"MO(BASE)",#N/A,FALSE,"MO(BASE)";"MO(BASE)1",#N/A,FALSE,"MO(BASE)";"MO(BASE)2",#N/A,FALSE,"MO(BASE)"}</definedName>
    <definedName name="ros_2" localSheetId="0" hidden="1">{"MO(BASE)",#N/A,FALSE,"MO(BASE)";"MO(BASE)1",#N/A,FALSE,"MO(BASE)";"MO(BASE)2",#N/A,FALSE,"MO(BASE)"}</definedName>
    <definedName name="ros_2" localSheetId="6" hidden="1">{"MO(BASE)",#N/A,FALSE,"MO(BASE)";"MO(BASE)1",#N/A,FALSE,"MO(BASE)";"MO(BASE)2",#N/A,FALSE,"MO(BASE)"}</definedName>
    <definedName name="ros_2" localSheetId="16" hidden="1">{"MO(BASE)",#N/A,FALSE,"MO(BASE)";"MO(BASE)1",#N/A,FALSE,"MO(BASE)";"MO(BASE)2",#N/A,FALSE,"MO(BASE)"}</definedName>
    <definedName name="ros_2" hidden="1">{"MO(BASE)",#N/A,FALSE,"MO(BASE)";"MO(BASE)1",#N/A,FALSE,"MO(BASE)";"MO(BASE)2",#N/A,FALSE,"MO(BASE)"}</definedName>
    <definedName name="ros_3" localSheetId="15" hidden="1">{"MO(BASE)",#N/A,FALSE,"MO(BASE)";"MO(BASE)1",#N/A,FALSE,"MO(BASE)";"MO(BASE)2",#N/A,FALSE,"MO(BASE)"}</definedName>
    <definedName name="ros_3" localSheetId="25" hidden="1">{"MO(BASE)",#N/A,FALSE,"MO(BASE)";"MO(BASE)1",#N/A,FALSE,"MO(BASE)";"MO(BASE)2",#N/A,FALSE,"MO(BASE)"}</definedName>
    <definedName name="ros_3" localSheetId="24" hidden="1">{"MO(BASE)",#N/A,FALSE,"MO(BASE)";"MO(BASE)1",#N/A,FALSE,"MO(BASE)";"MO(BASE)2",#N/A,FALSE,"MO(BASE)"}</definedName>
    <definedName name="ros_3" localSheetId="26" hidden="1">{"MO(BASE)",#N/A,FALSE,"MO(BASE)";"MO(BASE)1",#N/A,FALSE,"MO(BASE)";"MO(BASE)2",#N/A,FALSE,"MO(BASE)"}</definedName>
    <definedName name="ros_3" localSheetId="1" hidden="1">{"MO(BASE)",#N/A,FALSE,"MO(BASE)";"MO(BASE)1",#N/A,FALSE,"MO(BASE)";"MO(BASE)2",#N/A,FALSE,"MO(BASE)"}</definedName>
    <definedName name="ros_3" localSheetId="4" hidden="1">{"MO(BASE)",#N/A,FALSE,"MO(BASE)";"MO(BASE)1",#N/A,FALSE,"MO(BASE)";"MO(BASE)2",#N/A,FALSE,"MO(BASE)"}</definedName>
    <definedName name="ros_3" localSheetId="2" hidden="1">{"MO(BASE)",#N/A,FALSE,"MO(BASE)";"MO(BASE)1",#N/A,FALSE,"MO(BASE)";"MO(BASE)2",#N/A,FALSE,"MO(BASE)"}</definedName>
    <definedName name="ros_3" localSheetId="0" hidden="1">{"MO(BASE)",#N/A,FALSE,"MO(BASE)";"MO(BASE)1",#N/A,FALSE,"MO(BASE)";"MO(BASE)2",#N/A,FALSE,"MO(BASE)"}</definedName>
    <definedName name="ros_3" localSheetId="6" hidden="1">{"MO(BASE)",#N/A,FALSE,"MO(BASE)";"MO(BASE)1",#N/A,FALSE,"MO(BASE)";"MO(BASE)2",#N/A,FALSE,"MO(BASE)"}</definedName>
    <definedName name="ros_3" localSheetId="16" hidden="1">{"MO(BASE)",#N/A,FALSE,"MO(BASE)";"MO(BASE)1",#N/A,FALSE,"MO(BASE)";"MO(BASE)2",#N/A,FALSE,"MO(BASE)"}</definedName>
    <definedName name="ros_3" hidden="1">{"MO(BASE)",#N/A,FALSE,"MO(BASE)";"MO(BASE)1",#N/A,FALSE,"MO(BASE)";"MO(BASE)2",#N/A,FALSE,"MO(BASE)"}</definedName>
    <definedName name="ros_4" localSheetId="15" hidden="1">{"MO(BASE)",#N/A,FALSE,"MO(BASE)";"MO(BASE)1",#N/A,FALSE,"MO(BASE)";"MO(BASE)2",#N/A,FALSE,"MO(BASE)"}</definedName>
    <definedName name="ros_4" localSheetId="25" hidden="1">{"MO(BASE)",#N/A,FALSE,"MO(BASE)";"MO(BASE)1",#N/A,FALSE,"MO(BASE)";"MO(BASE)2",#N/A,FALSE,"MO(BASE)"}</definedName>
    <definedName name="ros_4" localSheetId="24" hidden="1">{"MO(BASE)",#N/A,FALSE,"MO(BASE)";"MO(BASE)1",#N/A,FALSE,"MO(BASE)";"MO(BASE)2",#N/A,FALSE,"MO(BASE)"}</definedName>
    <definedName name="ros_4" localSheetId="26" hidden="1">{"MO(BASE)",#N/A,FALSE,"MO(BASE)";"MO(BASE)1",#N/A,FALSE,"MO(BASE)";"MO(BASE)2",#N/A,FALSE,"MO(BASE)"}</definedName>
    <definedName name="ros_4" localSheetId="1" hidden="1">{"MO(BASE)",#N/A,FALSE,"MO(BASE)";"MO(BASE)1",#N/A,FALSE,"MO(BASE)";"MO(BASE)2",#N/A,FALSE,"MO(BASE)"}</definedName>
    <definedName name="ros_4" localSheetId="4" hidden="1">{"MO(BASE)",#N/A,FALSE,"MO(BASE)";"MO(BASE)1",#N/A,FALSE,"MO(BASE)";"MO(BASE)2",#N/A,FALSE,"MO(BASE)"}</definedName>
    <definedName name="ros_4" localSheetId="2" hidden="1">{"MO(BASE)",#N/A,FALSE,"MO(BASE)";"MO(BASE)1",#N/A,FALSE,"MO(BASE)";"MO(BASE)2",#N/A,FALSE,"MO(BASE)"}</definedName>
    <definedName name="ros_4" localSheetId="0" hidden="1">{"MO(BASE)",#N/A,FALSE,"MO(BASE)";"MO(BASE)1",#N/A,FALSE,"MO(BASE)";"MO(BASE)2",#N/A,FALSE,"MO(BASE)"}</definedName>
    <definedName name="ros_4" localSheetId="6" hidden="1">{"MO(BASE)",#N/A,FALSE,"MO(BASE)";"MO(BASE)1",#N/A,FALSE,"MO(BASE)";"MO(BASE)2",#N/A,FALSE,"MO(BASE)"}</definedName>
    <definedName name="ros_4" localSheetId="16" hidden="1">{"MO(BASE)",#N/A,FALSE,"MO(BASE)";"MO(BASE)1",#N/A,FALSE,"MO(BASE)";"MO(BASE)2",#N/A,FALSE,"MO(BASE)"}</definedName>
    <definedName name="ros_4" hidden="1">{"MO(BASE)",#N/A,FALSE,"MO(BASE)";"MO(BASE)1",#N/A,FALSE,"MO(BASE)";"MO(BASE)2",#N/A,FALSE,"MO(BASE)"}</definedName>
    <definedName name="ros_5" localSheetId="15" hidden="1">{"MO(BASE)",#N/A,FALSE,"MO(BASE)";"MO(BASE)1",#N/A,FALSE,"MO(BASE)";"MO(BASE)2",#N/A,FALSE,"MO(BASE)"}</definedName>
    <definedName name="ros_5" localSheetId="25" hidden="1">{"MO(BASE)",#N/A,FALSE,"MO(BASE)";"MO(BASE)1",#N/A,FALSE,"MO(BASE)";"MO(BASE)2",#N/A,FALSE,"MO(BASE)"}</definedName>
    <definedName name="ros_5" localSheetId="24" hidden="1">{"MO(BASE)",#N/A,FALSE,"MO(BASE)";"MO(BASE)1",#N/A,FALSE,"MO(BASE)";"MO(BASE)2",#N/A,FALSE,"MO(BASE)"}</definedName>
    <definedName name="ros_5" localSheetId="26" hidden="1">{"MO(BASE)",#N/A,FALSE,"MO(BASE)";"MO(BASE)1",#N/A,FALSE,"MO(BASE)";"MO(BASE)2",#N/A,FALSE,"MO(BASE)"}</definedName>
    <definedName name="ros_5" localSheetId="1" hidden="1">{"MO(BASE)",#N/A,FALSE,"MO(BASE)";"MO(BASE)1",#N/A,FALSE,"MO(BASE)";"MO(BASE)2",#N/A,FALSE,"MO(BASE)"}</definedName>
    <definedName name="ros_5" localSheetId="4" hidden="1">{"MO(BASE)",#N/A,FALSE,"MO(BASE)";"MO(BASE)1",#N/A,FALSE,"MO(BASE)";"MO(BASE)2",#N/A,FALSE,"MO(BASE)"}</definedName>
    <definedName name="ros_5" localSheetId="2" hidden="1">{"MO(BASE)",#N/A,FALSE,"MO(BASE)";"MO(BASE)1",#N/A,FALSE,"MO(BASE)";"MO(BASE)2",#N/A,FALSE,"MO(BASE)"}</definedName>
    <definedName name="ros_5" localSheetId="0" hidden="1">{"MO(BASE)",#N/A,FALSE,"MO(BASE)";"MO(BASE)1",#N/A,FALSE,"MO(BASE)";"MO(BASE)2",#N/A,FALSE,"MO(BASE)"}</definedName>
    <definedName name="ros_5" localSheetId="6" hidden="1">{"MO(BASE)",#N/A,FALSE,"MO(BASE)";"MO(BASE)1",#N/A,FALSE,"MO(BASE)";"MO(BASE)2",#N/A,FALSE,"MO(BASE)"}</definedName>
    <definedName name="ros_5" localSheetId="16" hidden="1">{"MO(BASE)",#N/A,FALSE,"MO(BASE)";"MO(BASE)1",#N/A,FALSE,"MO(BASE)";"MO(BASE)2",#N/A,FALSE,"MO(BASE)"}</definedName>
    <definedName name="ros_5" hidden="1">{"MO(BASE)",#N/A,FALSE,"MO(BASE)";"MO(BASE)1",#N/A,FALSE,"MO(BASE)";"MO(BASE)2",#N/A,FALSE,"MO(BASE)"}</definedName>
    <definedName name="RPTC">'[23]Instru Correa'!$AD$9</definedName>
    <definedName name="rr" localSheetId="15" hidden="1">{"'Hoja3'!$F$5"}</definedName>
    <definedName name="rr" localSheetId="25" hidden="1">{"'Hoja3'!$F$5"}</definedName>
    <definedName name="rr" localSheetId="24" hidden="1">{"'Hoja3'!$F$5"}</definedName>
    <definedName name="rr" localSheetId="26" hidden="1">{"'Hoja3'!$F$5"}</definedName>
    <definedName name="rr" localSheetId="1" hidden="1">{"'Hoja3'!$F$5"}</definedName>
    <definedName name="rr" localSheetId="4" hidden="1">{"'Hoja3'!$F$5"}</definedName>
    <definedName name="rr" localSheetId="2" hidden="1">{"'Hoja3'!$F$5"}</definedName>
    <definedName name="rr" localSheetId="0" hidden="1">{"'Hoja3'!$F$5"}</definedName>
    <definedName name="rr" localSheetId="6" hidden="1">{"'Hoja3'!$F$5"}</definedName>
    <definedName name="rr" localSheetId="16" hidden="1">{"'Hoja3'!$F$5"}</definedName>
    <definedName name="rr" hidden="1">{"'Hoja3'!$F$5"}</definedName>
    <definedName name="r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rff" localSheetId="15" hidden="1">{#N/A,#N/A,FALSE,"Hoja1";#N/A,#N/A,FALSE,"Hoja2";#N/A,#N/A,FALSE,"Hoja3";#N/A,#N/A,FALSE,"Hoja4";#N/A,#N/A,FALSE,"Hoja5";#N/A,#N/A,FALSE,"Hoja6"}</definedName>
    <definedName name="rrff" localSheetId="25" hidden="1">{#N/A,#N/A,FALSE,"Hoja1";#N/A,#N/A,FALSE,"Hoja2";#N/A,#N/A,FALSE,"Hoja3";#N/A,#N/A,FALSE,"Hoja4";#N/A,#N/A,FALSE,"Hoja5";#N/A,#N/A,FALSE,"Hoja6"}</definedName>
    <definedName name="rrff" localSheetId="24" hidden="1">{#N/A,#N/A,FALSE,"Hoja1";#N/A,#N/A,FALSE,"Hoja2";#N/A,#N/A,FALSE,"Hoja3";#N/A,#N/A,FALSE,"Hoja4";#N/A,#N/A,FALSE,"Hoja5";#N/A,#N/A,FALSE,"Hoja6"}</definedName>
    <definedName name="rrff" localSheetId="26" hidden="1">{#N/A,#N/A,FALSE,"Hoja1";#N/A,#N/A,FALSE,"Hoja2";#N/A,#N/A,FALSE,"Hoja3";#N/A,#N/A,FALSE,"Hoja4";#N/A,#N/A,FALSE,"Hoja5";#N/A,#N/A,FALSE,"Hoja6"}</definedName>
    <definedName name="rrff" localSheetId="1" hidden="1">{#N/A,#N/A,FALSE,"Hoja1";#N/A,#N/A,FALSE,"Hoja2";#N/A,#N/A,FALSE,"Hoja3";#N/A,#N/A,FALSE,"Hoja4";#N/A,#N/A,FALSE,"Hoja5";#N/A,#N/A,FALSE,"Hoja6"}</definedName>
    <definedName name="rrff" localSheetId="4" hidden="1">{#N/A,#N/A,FALSE,"Hoja1";#N/A,#N/A,FALSE,"Hoja2";#N/A,#N/A,FALSE,"Hoja3";#N/A,#N/A,FALSE,"Hoja4";#N/A,#N/A,FALSE,"Hoja5";#N/A,#N/A,FALSE,"Hoja6"}</definedName>
    <definedName name="rrff" localSheetId="2" hidden="1">{#N/A,#N/A,FALSE,"Hoja1";#N/A,#N/A,FALSE,"Hoja2";#N/A,#N/A,FALSE,"Hoja3";#N/A,#N/A,FALSE,"Hoja4";#N/A,#N/A,FALSE,"Hoja5";#N/A,#N/A,FALSE,"Hoja6"}</definedName>
    <definedName name="rrff" localSheetId="0" hidden="1">{#N/A,#N/A,FALSE,"Hoja1";#N/A,#N/A,FALSE,"Hoja2";#N/A,#N/A,FALSE,"Hoja3";#N/A,#N/A,FALSE,"Hoja4";#N/A,#N/A,FALSE,"Hoja5";#N/A,#N/A,FALSE,"Hoja6"}</definedName>
    <definedName name="rrff" localSheetId="6" hidden="1">{#N/A,#N/A,FALSE,"Hoja1";#N/A,#N/A,FALSE,"Hoja2";#N/A,#N/A,FALSE,"Hoja3";#N/A,#N/A,FALSE,"Hoja4";#N/A,#N/A,FALSE,"Hoja5";#N/A,#N/A,FALSE,"Hoja6"}</definedName>
    <definedName name="rrff" localSheetId="16" hidden="1">{#N/A,#N/A,FALSE,"Hoja1";#N/A,#N/A,FALSE,"Hoja2";#N/A,#N/A,FALSE,"Hoja3";#N/A,#N/A,FALSE,"Hoja4";#N/A,#N/A,FALSE,"Hoja5";#N/A,#N/A,FALSE,"Hoja6"}</definedName>
    <definedName name="rrff" hidden="1">{#N/A,#N/A,FALSE,"Hoja1";#N/A,#N/A,FALSE,"Hoja2";#N/A,#N/A,FALSE,"Hoja3";#N/A,#N/A,FALSE,"Hoja4";#N/A,#N/A,FALSE,"Hoja5";#N/A,#N/A,FALSE,"Hoja6"}</definedName>
    <definedName name="rrff_1" hidden="1">{#N/A,#N/A,FALSE,"Hoja1";#N/A,#N/A,FALSE,"Hoja2";#N/A,#N/A,FALSE,"Hoja3";#N/A,#N/A,FALSE,"Hoja4";#N/A,#N/A,FALSE,"Hoja5";#N/A,#N/A,FALSE,"Hoja6"}</definedName>
    <definedName name="rrff2" localSheetId="15" hidden="1">{#N/A,#N/A,FALSE,"Hoja1";#N/A,#N/A,FALSE,"Hoja2";#N/A,#N/A,FALSE,"Hoja3";#N/A,#N/A,FALSE,"Hoja4";#N/A,#N/A,FALSE,"Hoja5";#N/A,#N/A,FALSE,"Hoja6"}</definedName>
    <definedName name="rrff2" localSheetId="25" hidden="1">{#N/A,#N/A,FALSE,"Hoja1";#N/A,#N/A,FALSE,"Hoja2";#N/A,#N/A,FALSE,"Hoja3";#N/A,#N/A,FALSE,"Hoja4";#N/A,#N/A,FALSE,"Hoja5";#N/A,#N/A,FALSE,"Hoja6"}</definedName>
    <definedName name="rrff2" localSheetId="24" hidden="1">{#N/A,#N/A,FALSE,"Hoja1";#N/A,#N/A,FALSE,"Hoja2";#N/A,#N/A,FALSE,"Hoja3";#N/A,#N/A,FALSE,"Hoja4";#N/A,#N/A,FALSE,"Hoja5";#N/A,#N/A,FALSE,"Hoja6"}</definedName>
    <definedName name="rrff2" localSheetId="26" hidden="1">{#N/A,#N/A,FALSE,"Hoja1";#N/A,#N/A,FALSE,"Hoja2";#N/A,#N/A,FALSE,"Hoja3";#N/A,#N/A,FALSE,"Hoja4";#N/A,#N/A,FALSE,"Hoja5";#N/A,#N/A,FALSE,"Hoja6"}</definedName>
    <definedName name="rrff2" localSheetId="1" hidden="1">{#N/A,#N/A,FALSE,"Hoja1";#N/A,#N/A,FALSE,"Hoja2";#N/A,#N/A,FALSE,"Hoja3";#N/A,#N/A,FALSE,"Hoja4";#N/A,#N/A,FALSE,"Hoja5";#N/A,#N/A,FALSE,"Hoja6"}</definedName>
    <definedName name="rrff2" localSheetId="4" hidden="1">{#N/A,#N/A,FALSE,"Hoja1";#N/A,#N/A,FALSE,"Hoja2";#N/A,#N/A,FALSE,"Hoja3";#N/A,#N/A,FALSE,"Hoja4";#N/A,#N/A,FALSE,"Hoja5";#N/A,#N/A,FALSE,"Hoja6"}</definedName>
    <definedName name="rrff2" localSheetId="2" hidden="1">{#N/A,#N/A,FALSE,"Hoja1";#N/A,#N/A,FALSE,"Hoja2";#N/A,#N/A,FALSE,"Hoja3";#N/A,#N/A,FALSE,"Hoja4";#N/A,#N/A,FALSE,"Hoja5";#N/A,#N/A,FALSE,"Hoja6"}</definedName>
    <definedName name="rrff2" localSheetId="0" hidden="1">{#N/A,#N/A,FALSE,"Hoja1";#N/A,#N/A,FALSE,"Hoja2";#N/A,#N/A,FALSE,"Hoja3";#N/A,#N/A,FALSE,"Hoja4";#N/A,#N/A,FALSE,"Hoja5";#N/A,#N/A,FALSE,"Hoja6"}</definedName>
    <definedName name="rrff2" localSheetId="6" hidden="1">{#N/A,#N/A,FALSE,"Hoja1";#N/A,#N/A,FALSE,"Hoja2";#N/A,#N/A,FALSE,"Hoja3";#N/A,#N/A,FALSE,"Hoja4";#N/A,#N/A,FALSE,"Hoja5";#N/A,#N/A,FALSE,"Hoja6"}</definedName>
    <definedName name="rrff2" localSheetId="16" hidden="1">{#N/A,#N/A,FALSE,"Hoja1";#N/A,#N/A,FALSE,"Hoja2";#N/A,#N/A,FALSE,"Hoja3";#N/A,#N/A,FALSE,"Hoja4";#N/A,#N/A,FALSE,"Hoja5";#N/A,#N/A,FALSE,"Hoja6"}</definedName>
    <definedName name="rrff2" hidden="1">{#N/A,#N/A,FALSE,"Hoja1";#N/A,#N/A,FALSE,"Hoja2";#N/A,#N/A,FALSE,"Hoja3";#N/A,#N/A,FALSE,"Hoja4";#N/A,#N/A,FALSE,"Hoja5";#N/A,#N/A,FALSE,"Hoja6"}</definedName>
    <definedName name="RRHH" hidden="1">{#N/A,#N/A,FALSE,"Costos_Elem_Hid";#N/A,#N/A,FALSE,"Costos_Elem_Hid";#N/A,#N/A,FALSE,"Costos_Elem_Hid"}</definedName>
    <definedName name="RRHH_1" hidden="1">{#N/A,#N/A,FALSE,"Costos_Elem_Hid";#N/A,#N/A,FALSE,"Costos_Elem_Hid";#N/A,#N/A,FALSE,"Costos_Elem_Hid"}</definedName>
    <definedName name="RRRERE" hidden="1">{"MO(BASE)",#N/A,FALSE,"MO(BASE)";"MO(BASE)1",#N/A,FALSE,"MO(BASE)";"MO(BASE)2",#N/A,FALSE,"MO(BASE)"}</definedName>
    <definedName name="RRRR" localSheetId="15" hidden="1">{#N/A,#N/A,FALSE,"Graficos"}</definedName>
    <definedName name="RRRR" localSheetId="25" hidden="1">{#N/A,#N/A,FALSE,"Graficos"}</definedName>
    <definedName name="RRRR" localSheetId="24" hidden="1">{#N/A,#N/A,FALSE,"Graficos"}</definedName>
    <definedName name="RRRR" localSheetId="26" hidden="1">{#N/A,#N/A,FALSE,"Graficos"}</definedName>
    <definedName name="RRRR" localSheetId="1" hidden="1">{#N/A,#N/A,FALSE,"Graficos"}</definedName>
    <definedName name="RRRR" localSheetId="4" hidden="1">{#N/A,#N/A,FALSE,"Graficos"}</definedName>
    <definedName name="RRRR" localSheetId="2" hidden="1">{#N/A,#N/A,FALSE,"Graficos"}</definedName>
    <definedName name="rrrr" localSheetId="0" hidden="1">{#N/A,#N/A,FALSE,"Hoja1";#N/A,#N/A,FALSE,"Hoja2";#N/A,#N/A,FALSE,"Hoja3";#N/A,#N/A,FALSE,"Hoja4";#N/A,#N/A,FALSE,"Hoja5";#N/A,#N/A,FALSE,"Hoja6"}</definedName>
    <definedName name="RRRR" localSheetId="6" hidden="1">{#N/A,#N/A,FALSE,"Graficos"}</definedName>
    <definedName name="RRRR" localSheetId="16" hidden="1">{#N/A,#N/A,FALSE,"Graficos"}</definedName>
    <definedName name="RRRR" hidden="1">{#N/A,#N/A,FALSE,"Graficos"}</definedName>
    <definedName name="rrrr_1" hidden="1">{#N/A,#N/A,FALSE,"Hoja1";#N/A,#N/A,FALSE,"Hoja2";#N/A,#N/A,FALSE,"Hoja3";#N/A,#N/A,FALSE,"Hoja4";#N/A,#N/A,FALSE,"Hoja5";#N/A,#N/A,FALSE,"Hoja6"}</definedName>
    <definedName name="rrrr2" localSheetId="15" hidden="1">{#N/A,#N/A,FALSE,"Hoja1";#N/A,#N/A,FALSE,"Hoja2";#N/A,#N/A,FALSE,"Hoja3";#N/A,#N/A,FALSE,"Hoja4";#N/A,#N/A,FALSE,"Hoja5";#N/A,#N/A,FALSE,"Hoja6"}</definedName>
    <definedName name="rrrr2" localSheetId="25" hidden="1">{#N/A,#N/A,FALSE,"Hoja1";#N/A,#N/A,FALSE,"Hoja2";#N/A,#N/A,FALSE,"Hoja3";#N/A,#N/A,FALSE,"Hoja4";#N/A,#N/A,FALSE,"Hoja5";#N/A,#N/A,FALSE,"Hoja6"}</definedName>
    <definedName name="rrrr2" localSheetId="24" hidden="1">{#N/A,#N/A,FALSE,"Hoja1";#N/A,#N/A,FALSE,"Hoja2";#N/A,#N/A,FALSE,"Hoja3";#N/A,#N/A,FALSE,"Hoja4";#N/A,#N/A,FALSE,"Hoja5";#N/A,#N/A,FALSE,"Hoja6"}</definedName>
    <definedName name="rrrr2" localSheetId="26" hidden="1">{#N/A,#N/A,FALSE,"Hoja1";#N/A,#N/A,FALSE,"Hoja2";#N/A,#N/A,FALSE,"Hoja3";#N/A,#N/A,FALSE,"Hoja4";#N/A,#N/A,FALSE,"Hoja5";#N/A,#N/A,FALSE,"Hoja6"}</definedName>
    <definedName name="rrrr2" localSheetId="1" hidden="1">{#N/A,#N/A,FALSE,"Hoja1";#N/A,#N/A,FALSE,"Hoja2";#N/A,#N/A,FALSE,"Hoja3";#N/A,#N/A,FALSE,"Hoja4";#N/A,#N/A,FALSE,"Hoja5";#N/A,#N/A,FALSE,"Hoja6"}</definedName>
    <definedName name="rrrr2" localSheetId="4" hidden="1">{#N/A,#N/A,FALSE,"Hoja1";#N/A,#N/A,FALSE,"Hoja2";#N/A,#N/A,FALSE,"Hoja3";#N/A,#N/A,FALSE,"Hoja4";#N/A,#N/A,FALSE,"Hoja5";#N/A,#N/A,FALSE,"Hoja6"}</definedName>
    <definedName name="rrrr2" localSheetId="2" hidden="1">{#N/A,#N/A,FALSE,"Hoja1";#N/A,#N/A,FALSE,"Hoja2";#N/A,#N/A,FALSE,"Hoja3";#N/A,#N/A,FALSE,"Hoja4";#N/A,#N/A,FALSE,"Hoja5";#N/A,#N/A,FALSE,"Hoja6"}</definedName>
    <definedName name="rrrr2" localSheetId="0" hidden="1">{#N/A,#N/A,FALSE,"Hoja1";#N/A,#N/A,FALSE,"Hoja2";#N/A,#N/A,FALSE,"Hoja3";#N/A,#N/A,FALSE,"Hoja4";#N/A,#N/A,FALSE,"Hoja5";#N/A,#N/A,FALSE,"Hoja6"}</definedName>
    <definedName name="rrrr2" localSheetId="6" hidden="1">{#N/A,#N/A,FALSE,"Hoja1";#N/A,#N/A,FALSE,"Hoja2";#N/A,#N/A,FALSE,"Hoja3";#N/A,#N/A,FALSE,"Hoja4";#N/A,#N/A,FALSE,"Hoja5";#N/A,#N/A,FALSE,"Hoja6"}</definedName>
    <definedName name="rrrr2" localSheetId="16" hidden="1">{#N/A,#N/A,FALSE,"Hoja1";#N/A,#N/A,FALSE,"Hoja2";#N/A,#N/A,FALSE,"Hoja3";#N/A,#N/A,FALSE,"Hoja4";#N/A,#N/A,FALSE,"Hoja5";#N/A,#N/A,FALSE,"Hoja6"}</definedName>
    <definedName name="rrrr2" hidden="1">{#N/A,#N/A,FALSE,"Hoja1";#N/A,#N/A,FALSE,"Hoja2";#N/A,#N/A,FALSE,"Hoja3";#N/A,#N/A,FALSE,"Hoja4";#N/A,#N/A,FALSE,"Hoja5";#N/A,#N/A,FALSE,"Hoja6"}</definedName>
    <definedName name="rrrrr" localSheetId="15" hidden="1">#REF!</definedName>
    <definedName name="rrrrr" localSheetId="25" hidden="1">#REF!</definedName>
    <definedName name="rrrrr" localSheetId="26" hidden="1">#REF!</definedName>
    <definedName name="rrrrr" localSheetId="0" hidden="1">'[32]#¡REF'!#REF!</definedName>
    <definedName name="rrrrr" localSheetId="6" hidden="1">#REF!</definedName>
    <definedName name="rrrrr" localSheetId="16" hidden="1">#REF!</definedName>
    <definedName name="rrrrr" hidden="1">#REF!</definedName>
    <definedName name="rrrrrpppppp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rrrrr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rrrrrrr" localSheetId="15" hidden="1">{#N/A,#N/A,FALSE,"Total_OC015";#N/A,#N/A,FALSE,"ADMIN";#N/A,#N/A,FALSE,"PROCES";#N/A,#N/A,FALSE,"mecan";#N/A,#N/A,FALSE,"civil";#N/A,#N/A,FALSE,"CAÑER";#N/A,#N/A,FALSE,"ELEC";#N/A,#N/A,FALSE,"INSTR"}</definedName>
    <definedName name="rrrrrrr" localSheetId="25" hidden="1">{#N/A,#N/A,FALSE,"Total_OC015";#N/A,#N/A,FALSE,"ADMIN";#N/A,#N/A,FALSE,"PROCES";#N/A,#N/A,FALSE,"mecan";#N/A,#N/A,FALSE,"civil";#N/A,#N/A,FALSE,"CAÑER";#N/A,#N/A,FALSE,"ELEC";#N/A,#N/A,FALSE,"INSTR"}</definedName>
    <definedName name="rrrrrrr" localSheetId="24" hidden="1">{#N/A,#N/A,FALSE,"Total_OC015";#N/A,#N/A,FALSE,"ADMIN";#N/A,#N/A,FALSE,"PROCES";#N/A,#N/A,FALSE,"mecan";#N/A,#N/A,FALSE,"civil";#N/A,#N/A,FALSE,"CAÑER";#N/A,#N/A,FALSE,"ELEC";#N/A,#N/A,FALSE,"INSTR"}</definedName>
    <definedName name="rrrrrrr" localSheetId="26" hidden="1">{#N/A,#N/A,FALSE,"Total_OC015";#N/A,#N/A,FALSE,"ADMIN";#N/A,#N/A,FALSE,"PROCES";#N/A,#N/A,FALSE,"mecan";#N/A,#N/A,FALSE,"civil";#N/A,#N/A,FALSE,"CAÑER";#N/A,#N/A,FALSE,"ELEC";#N/A,#N/A,FALSE,"INSTR"}</definedName>
    <definedName name="rrrrrrr" localSheetId="1" hidden="1">{#N/A,#N/A,FALSE,"Total_OC015";#N/A,#N/A,FALSE,"ADMIN";#N/A,#N/A,FALSE,"PROCES";#N/A,#N/A,FALSE,"mecan";#N/A,#N/A,FALSE,"civil";#N/A,#N/A,FALSE,"CAÑER";#N/A,#N/A,FALSE,"ELEC";#N/A,#N/A,FALSE,"INSTR"}</definedName>
    <definedName name="rrrrrrr" localSheetId="4" hidden="1">{#N/A,#N/A,FALSE,"Total_OC015";#N/A,#N/A,FALSE,"ADMIN";#N/A,#N/A,FALSE,"PROCES";#N/A,#N/A,FALSE,"mecan";#N/A,#N/A,FALSE,"civil";#N/A,#N/A,FALSE,"CAÑER";#N/A,#N/A,FALSE,"ELEC";#N/A,#N/A,FALSE,"INSTR"}</definedName>
    <definedName name="rrrrrrr" localSheetId="2" hidden="1">{#N/A,#N/A,FALSE,"Total_OC015";#N/A,#N/A,FALSE,"ADMIN";#N/A,#N/A,FALSE,"PROCES";#N/A,#N/A,FALSE,"mecan";#N/A,#N/A,FALSE,"civil";#N/A,#N/A,FALSE,"CAÑER";#N/A,#N/A,FALSE,"ELEC";#N/A,#N/A,FALSE,"INSTR"}</definedName>
    <definedName name="rrrrrrr" localSheetId="0" hidden="1">{#N/A,#N/A,FALSE,"Total_OC015";#N/A,#N/A,FALSE,"ADMIN";#N/A,#N/A,FALSE,"PROCES";#N/A,#N/A,FALSE,"mecan";#N/A,#N/A,FALSE,"civil";#N/A,#N/A,FALSE,"CAÑER";#N/A,#N/A,FALSE,"ELEC";#N/A,#N/A,FALSE,"INSTR"}</definedName>
    <definedName name="rrrrrrr" localSheetId="6" hidden="1">{#N/A,#N/A,FALSE,"Total_OC015";#N/A,#N/A,FALSE,"ADMIN";#N/A,#N/A,FALSE,"PROCES";#N/A,#N/A,FALSE,"mecan";#N/A,#N/A,FALSE,"civil";#N/A,#N/A,FALSE,"CAÑER";#N/A,#N/A,FALSE,"ELEC";#N/A,#N/A,FALSE,"INSTR"}</definedName>
    <definedName name="rrrrrrr" localSheetId="16" hidden="1">{#N/A,#N/A,FALSE,"Total_OC015";#N/A,#N/A,FALSE,"ADMIN";#N/A,#N/A,FALSE,"PROCES";#N/A,#N/A,FALSE,"mecan";#N/A,#N/A,FALSE,"civil";#N/A,#N/A,FALSE,"CAÑER";#N/A,#N/A,FALSE,"ELEC";#N/A,#N/A,FALSE,"INSTR"}</definedName>
    <definedName name="rrrrrrr" hidden="1">{#N/A,#N/A,FALSE,"Total_OC015";#N/A,#N/A,FALSE,"ADMIN";#N/A,#N/A,FALSE,"PROCES";#N/A,#N/A,FALSE,"mecan";#N/A,#N/A,FALSE,"civil";#N/A,#N/A,FALSE,"CAÑER";#N/A,#N/A,FALSE,"ELEC";#N/A,#N/A,FALSE,"INSTR"}</definedName>
    <definedName name="rrrrrrrrrrrr" localSheetId="15" hidden="1">{#N/A,#N/A,FALSE,"Total_OC015";#N/A,#N/A,FALSE,"ADMIN";#N/A,#N/A,FALSE,"PROCES";#N/A,#N/A,FALSE,"mecan";#N/A,#N/A,FALSE,"civil";#N/A,#N/A,FALSE,"CAÑER";#N/A,#N/A,FALSE,"ELEC";#N/A,#N/A,FALSE,"INSTR"}</definedName>
    <definedName name="rrrrrrrrrrrr" localSheetId="25" hidden="1">{#N/A,#N/A,FALSE,"Total_OC015";#N/A,#N/A,FALSE,"ADMIN";#N/A,#N/A,FALSE,"PROCES";#N/A,#N/A,FALSE,"mecan";#N/A,#N/A,FALSE,"civil";#N/A,#N/A,FALSE,"CAÑER";#N/A,#N/A,FALSE,"ELEC";#N/A,#N/A,FALSE,"INSTR"}</definedName>
    <definedName name="rrrrrrrrrrrr" localSheetId="24" hidden="1">{#N/A,#N/A,FALSE,"Total_OC015";#N/A,#N/A,FALSE,"ADMIN";#N/A,#N/A,FALSE,"PROCES";#N/A,#N/A,FALSE,"mecan";#N/A,#N/A,FALSE,"civil";#N/A,#N/A,FALSE,"CAÑER";#N/A,#N/A,FALSE,"ELEC";#N/A,#N/A,FALSE,"INSTR"}</definedName>
    <definedName name="rrrrrrrrrrrr" localSheetId="26" hidden="1">{#N/A,#N/A,FALSE,"Total_OC015";#N/A,#N/A,FALSE,"ADMIN";#N/A,#N/A,FALSE,"PROCES";#N/A,#N/A,FALSE,"mecan";#N/A,#N/A,FALSE,"civil";#N/A,#N/A,FALSE,"CAÑER";#N/A,#N/A,FALSE,"ELEC";#N/A,#N/A,FALSE,"INSTR"}</definedName>
    <definedName name="rrrrrrrrrrrr" localSheetId="1" hidden="1">{#N/A,#N/A,FALSE,"Total_OC015";#N/A,#N/A,FALSE,"ADMIN";#N/A,#N/A,FALSE,"PROCES";#N/A,#N/A,FALSE,"mecan";#N/A,#N/A,FALSE,"civil";#N/A,#N/A,FALSE,"CAÑER";#N/A,#N/A,FALSE,"ELEC";#N/A,#N/A,FALSE,"INSTR"}</definedName>
    <definedName name="rrrrrrrrrrrr" localSheetId="4" hidden="1">{#N/A,#N/A,FALSE,"Total_OC015";#N/A,#N/A,FALSE,"ADMIN";#N/A,#N/A,FALSE,"PROCES";#N/A,#N/A,FALSE,"mecan";#N/A,#N/A,FALSE,"civil";#N/A,#N/A,FALSE,"CAÑER";#N/A,#N/A,FALSE,"ELEC";#N/A,#N/A,FALSE,"INSTR"}</definedName>
    <definedName name="rrrrrrrrrrrr" localSheetId="2" hidden="1">{#N/A,#N/A,FALSE,"Total_OC015";#N/A,#N/A,FALSE,"ADMIN";#N/A,#N/A,FALSE,"PROCES";#N/A,#N/A,FALSE,"mecan";#N/A,#N/A,FALSE,"civil";#N/A,#N/A,FALSE,"CAÑER";#N/A,#N/A,FALSE,"ELEC";#N/A,#N/A,FALSE,"INSTR"}</definedName>
    <definedName name="rrrrrrrrrrrr" localSheetId="0" hidden="1">{#N/A,#N/A,FALSE,"Total_OC015";#N/A,#N/A,FALSE,"ADMIN";#N/A,#N/A,FALSE,"PROCES";#N/A,#N/A,FALSE,"mecan";#N/A,#N/A,FALSE,"civil";#N/A,#N/A,FALSE,"CAÑER";#N/A,#N/A,FALSE,"ELEC";#N/A,#N/A,FALSE,"INSTR"}</definedName>
    <definedName name="rrrrrrrrrrrr" localSheetId="6" hidden="1">{#N/A,#N/A,FALSE,"Total_OC015";#N/A,#N/A,FALSE,"ADMIN";#N/A,#N/A,FALSE,"PROCES";#N/A,#N/A,FALSE,"mecan";#N/A,#N/A,FALSE,"civil";#N/A,#N/A,FALSE,"CAÑER";#N/A,#N/A,FALSE,"ELEC";#N/A,#N/A,FALSE,"INSTR"}</definedName>
    <definedName name="rrrrrrrrrrrr" localSheetId="16" hidden="1">{#N/A,#N/A,FALSE,"Total_OC015";#N/A,#N/A,FALSE,"ADMIN";#N/A,#N/A,FALSE,"PROCES";#N/A,#N/A,FALSE,"mecan";#N/A,#N/A,FALSE,"civil";#N/A,#N/A,FALSE,"CAÑER";#N/A,#N/A,FALSE,"ELEC";#N/A,#N/A,FALSE,"INSTR"}</definedName>
    <definedName name="rrrrrrrrrrrr" hidden="1">{#N/A,#N/A,FALSE,"Total_OC015";#N/A,#N/A,FALSE,"ADMIN";#N/A,#N/A,FALSE,"PROCES";#N/A,#N/A,FALSE,"mecan";#N/A,#N/A,FALSE,"civil";#N/A,#N/A,FALSE,"CAÑER";#N/A,#N/A,FALSE,"ELEC";#N/A,#N/A,FALSE,"INSTR"}</definedName>
    <definedName name="rryt" localSheetId="15" hidden="1">{#N/A,#N/A,TRUE,"Est. de Fact.";#N/A,#N/A,TRUE,"Capitulo 19";#N/A,#N/A,TRUE,"Proyecto P855"}</definedName>
    <definedName name="rryt" localSheetId="25" hidden="1">{#N/A,#N/A,TRUE,"Est. de Fact.";#N/A,#N/A,TRUE,"Capitulo 19";#N/A,#N/A,TRUE,"Proyecto P855"}</definedName>
    <definedName name="rryt" localSheetId="24" hidden="1">{#N/A,#N/A,TRUE,"Est. de Fact.";#N/A,#N/A,TRUE,"Capitulo 19";#N/A,#N/A,TRUE,"Proyecto P855"}</definedName>
    <definedName name="rryt" localSheetId="26" hidden="1">{#N/A,#N/A,TRUE,"Est. de Fact.";#N/A,#N/A,TRUE,"Capitulo 19";#N/A,#N/A,TRUE,"Proyecto P855"}</definedName>
    <definedName name="rryt" localSheetId="1" hidden="1">{#N/A,#N/A,TRUE,"Est. de Fact.";#N/A,#N/A,TRUE,"Capitulo 19";#N/A,#N/A,TRUE,"Proyecto P855"}</definedName>
    <definedName name="rryt" localSheetId="4" hidden="1">{#N/A,#N/A,TRUE,"Est. de Fact.";#N/A,#N/A,TRUE,"Capitulo 19";#N/A,#N/A,TRUE,"Proyecto P855"}</definedName>
    <definedName name="rryt" localSheetId="2" hidden="1">{#N/A,#N/A,TRUE,"Est. de Fact.";#N/A,#N/A,TRUE,"Capitulo 19";#N/A,#N/A,TRUE,"Proyecto P855"}</definedName>
    <definedName name="rryt" localSheetId="0" hidden="1">{#N/A,#N/A,TRUE,"Est. de Fact.";#N/A,#N/A,TRUE,"Capitulo 19";#N/A,#N/A,TRUE,"Proyecto P855"}</definedName>
    <definedName name="rryt" localSheetId="6" hidden="1">{#N/A,#N/A,TRUE,"Est. de Fact.";#N/A,#N/A,TRUE,"Capitulo 19";#N/A,#N/A,TRUE,"Proyecto P855"}</definedName>
    <definedName name="rryt" localSheetId="16" hidden="1">{#N/A,#N/A,TRUE,"Est. de Fact.";#N/A,#N/A,TRUE,"Capitulo 19";#N/A,#N/A,TRUE,"Proyecto P855"}</definedName>
    <definedName name="rryt" hidden="1">{#N/A,#N/A,TRUE,"Est. de Fact.";#N/A,#N/A,TRUE,"Capitulo 19";#N/A,#N/A,TRUE,"Proyecto P855"}</definedName>
    <definedName name="rryt_1" hidden="1">{#N/A,#N/A,TRUE,"Est. de Fact.";#N/A,#N/A,TRUE,"Capitulo 19";#N/A,#N/A,TRUE,"Proyecto P855"}</definedName>
    <definedName name="RS" localSheetId="15" hidden="1">{#N/A,#N/A,FALSE,"DET-CAMB.";#N/A,#N/A,FALSE,"PRESUP.";#N/A,#N/A,FALSE,"RESUMEN";#N/A,#N/A,FALSE,"CT";#N/A,#N/A,FALSE,"PD";#N/A,#N/A,FALSE,"PR"}</definedName>
    <definedName name="RS" localSheetId="25" hidden="1">{#N/A,#N/A,FALSE,"DET-CAMB.";#N/A,#N/A,FALSE,"PRESUP.";#N/A,#N/A,FALSE,"RESUMEN";#N/A,#N/A,FALSE,"CT";#N/A,#N/A,FALSE,"PD";#N/A,#N/A,FALSE,"PR"}</definedName>
    <definedName name="RS" localSheetId="24" hidden="1">{#N/A,#N/A,FALSE,"DET-CAMB.";#N/A,#N/A,FALSE,"PRESUP.";#N/A,#N/A,FALSE,"RESUMEN";#N/A,#N/A,FALSE,"CT";#N/A,#N/A,FALSE,"PD";#N/A,#N/A,FALSE,"PR"}</definedName>
    <definedName name="RS" localSheetId="26" hidden="1">{#N/A,#N/A,FALSE,"DET-CAMB.";#N/A,#N/A,FALSE,"PRESUP.";#N/A,#N/A,FALSE,"RESUMEN";#N/A,#N/A,FALSE,"CT";#N/A,#N/A,FALSE,"PD";#N/A,#N/A,FALSE,"PR"}</definedName>
    <definedName name="RS" localSheetId="1" hidden="1">{#N/A,#N/A,FALSE,"DET-CAMB.";#N/A,#N/A,FALSE,"PRESUP.";#N/A,#N/A,FALSE,"RESUMEN";#N/A,#N/A,FALSE,"CT";#N/A,#N/A,FALSE,"PD";#N/A,#N/A,FALSE,"PR"}</definedName>
    <definedName name="RS" localSheetId="4" hidden="1">{#N/A,#N/A,FALSE,"DET-CAMB.";#N/A,#N/A,FALSE,"PRESUP.";#N/A,#N/A,FALSE,"RESUMEN";#N/A,#N/A,FALSE,"CT";#N/A,#N/A,FALSE,"PD";#N/A,#N/A,FALSE,"PR"}</definedName>
    <definedName name="RS" localSheetId="2" hidden="1">{#N/A,#N/A,FALSE,"DET-CAMB.";#N/A,#N/A,FALSE,"PRESUP.";#N/A,#N/A,FALSE,"RESUMEN";#N/A,#N/A,FALSE,"CT";#N/A,#N/A,FALSE,"PD";#N/A,#N/A,FALSE,"PR"}</definedName>
    <definedName name="RS" localSheetId="0" hidden="1">{#N/A,#N/A,FALSE,"DET-CAMB.";#N/A,#N/A,FALSE,"PRESUP.";#N/A,#N/A,FALSE,"RESUMEN";#N/A,#N/A,FALSE,"CT";#N/A,#N/A,FALSE,"PD";#N/A,#N/A,FALSE,"PR"}</definedName>
    <definedName name="RS" localSheetId="6" hidden="1">{#N/A,#N/A,FALSE,"DET-CAMB.";#N/A,#N/A,FALSE,"PRESUP.";#N/A,#N/A,FALSE,"RESUMEN";#N/A,#N/A,FALSE,"CT";#N/A,#N/A,FALSE,"PD";#N/A,#N/A,FALSE,"PR"}</definedName>
    <definedName name="RS" localSheetId="16" hidden="1">{#N/A,#N/A,FALSE,"DET-CAMB.";#N/A,#N/A,FALSE,"PRESUP.";#N/A,#N/A,FALSE,"RESUMEN";#N/A,#N/A,FALSE,"CT";#N/A,#N/A,FALSE,"PD";#N/A,#N/A,FALSE,"PR"}</definedName>
    <definedName name="RS" hidden="1">{#N/A,#N/A,FALSE,"DET-CAMB.";#N/A,#N/A,FALSE,"PRESUP.";#N/A,#N/A,FALSE,"RESUMEN";#N/A,#N/A,FALSE,"CT";#N/A,#N/A,FALSE,"PD";#N/A,#N/A,FALSE,"PR"}</definedName>
    <definedName name="RT" localSheetId="15" hidden="1">{"CI+GG(BASE)",#N/A,FALSE,"CI+GG(BASE)";"GG",#N/A,FALSE,"CI+GG(BASE)";"CI",#N/A,FALSE,"CI+GG(BASE)"}</definedName>
    <definedName name="RT" localSheetId="25" hidden="1">{"CI+GG(BASE)",#N/A,FALSE,"CI+GG(BASE)";"GG",#N/A,FALSE,"CI+GG(BASE)";"CI",#N/A,FALSE,"CI+GG(BASE)"}</definedName>
    <definedName name="RT" localSheetId="24" hidden="1">{"CI+GG(BASE)",#N/A,FALSE,"CI+GG(BASE)";"GG",#N/A,FALSE,"CI+GG(BASE)";"CI",#N/A,FALSE,"CI+GG(BASE)"}</definedName>
    <definedName name="RT" localSheetId="26" hidden="1">{"CI+GG(BASE)",#N/A,FALSE,"CI+GG(BASE)";"GG",#N/A,FALSE,"CI+GG(BASE)";"CI",#N/A,FALSE,"CI+GG(BASE)"}</definedName>
    <definedName name="RT" localSheetId="1" hidden="1">{"CI+GG(BASE)",#N/A,FALSE,"CI+GG(BASE)";"GG",#N/A,FALSE,"CI+GG(BASE)";"CI",#N/A,FALSE,"CI+GG(BASE)"}</definedName>
    <definedName name="RT" localSheetId="4" hidden="1">{"CI+GG(BASE)",#N/A,FALSE,"CI+GG(BASE)";"GG",#N/A,FALSE,"CI+GG(BASE)";"CI",#N/A,FALSE,"CI+GG(BASE)"}</definedName>
    <definedName name="RT" localSheetId="2" hidden="1">{"CI+GG(BASE)",#N/A,FALSE,"CI+GG(BASE)";"GG",#N/A,FALSE,"CI+GG(BASE)";"CI",#N/A,FALSE,"CI+GG(BASE)"}</definedName>
    <definedName name="RT" localSheetId="6" hidden="1">{"CI+GG(BASE)",#N/A,FALSE,"CI+GG(BASE)";"GG",#N/A,FALSE,"CI+GG(BASE)";"CI",#N/A,FALSE,"CI+GG(BASE)"}</definedName>
    <definedName name="RT" localSheetId="16" hidden="1">{"CI+GG(BASE)",#N/A,FALSE,"CI+GG(BASE)";"GG",#N/A,FALSE,"CI+GG(BASE)";"CI",#N/A,FALSE,"CI+GG(BASE)"}</definedName>
    <definedName name="RT" hidden="1">{"CI+GG(BASE)",#N/A,FALSE,"CI+GG(BASE)";"GG",#N/A,FALSE,"CI+GG(BASE)";"CI",#N/A,FALSE,"CI+GG(BASE)"}</definedName>
    <definedName name="rt_1" hidden="1">{#N/A,#N/A,FALSE,"Costos_Elem_Hid";#N/A,#N/A,FALSE,"Costos_Elem_Hid";#N/A,#N/A,FALSE,"Costos_Elem_Hid"}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dd" hidden="1">{"Gases Fugitivos",#N/A,TRUE,"Financiero";"Desarme",#N/A,TRUE,"Financiero";"Resumen Proyectos x Fase",#N/A,TRUE,"Financiero";"Resumen Total",#N/A,TRUE,"Financiero"}</definedName>
    <definedName name="rt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TERTE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TERTE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TERTE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TERTE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TERTE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TERTE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TERTE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TERTE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TERTE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TERTE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TERTE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TEWRT" localSheetId="15" hidden="1">{"CI+GG(BASE)",#N/A,FALSE,"CI+GG(BASE)";"GG",#N/A,FALSE,"CI+GG(BASE)";"CI",#N/A,FALSE,"CI+GG(BASE)"}</definedName>
    <definedName name="RTEWRT" localSheetId="25" hidden="1">{"CI+GG(BASE)",#N/A,FALSE,"CI+GG(BASE)";"GG",#N/A,FALSE,"CI+GG(BASE)";"CI",#N/A,FALSE,"CI+GG(BASE)"}</definedName>
    <definedName name="RTEWRT" localSheetId="24" hidden="1">{"CI+GG(BASE)",#N/A,FALSE,"CI+GG(BASE)";"GG",#N/A,FALSE,"CI+GG(BASE)";"CI",#N/A,FALSE,"CI+GG(BASE)"}</definedName>
    <definedName name="RTEWRT" localSheetId="26" hidden="1">{"CI+GG(BASE)",#N/A,FALSE,"CI+GG(BASE)";"GG",#N/A,FALSE,"CI+GG(BASE)";"CI",#N/A,FALSE,"CI+GG(BASE)"}</definedName>
    <definedName name="RTEWRT" localSheetId="1" hidden="1">{"CI+GG(BASE)",#N/A,FALSE,"CI+GG(BASE)";"GG",#N/A,FALSE,"CI+GG(BASE)";"CI",#N/A,FALSE,"CI+GG(BASE)"}</definedName>
    <definedName name="RTEWRT" localSheetId="4" hidden="1">{"CI+GG(BASE)",#N/A,FALSE,"CI+GG(BASE)";"GG",#N/A,FALSE,"CI+GG(BASE)";"CI",#N/A,FALSE,"CI+GG(BASE)"}</definedName>
    <definedName name="RTEWRT" localSheetId="2" hidden="1">{"CI+GG(BASE)",#N/A,FALSE,"CI+GG(BASE)";"GG",#N/A,FALSE,"CI+GG(BASE)";"CI",#N/A,FALSE,"CI+GG(BASE)"}</definedName>
    <definedName name="RTEWRT" localSheetId="0" hidden="1">{"CI+GG(BASE)",#N/A,FALSE,"CI+GG(BASE)";"GG",#N/A,FALSE,"CI+GG(BASE)";"CI",#N/A,FALSE,"CI+GG(BASE)"}</definedName>
    <definedName name="RTEWRT" localSheetId="6" hidden="1">{"CI+GG(BASE)",#N/A,FALSE,"CI+GG(BASE)";"GG",#N/A,FALSE,"CI+GG(BASE)";"CI",#N/A,FALSE,"CI+GG(BASE)"}</definedName>
    <definedName name="RTEWRT" localSheetId="16" hidden="1">{"CI+GG(BASE)",#N/A,FALSE,"CI+GG(BASE)";"GG",#N/A,FALSE,"CI+GG(BASE)";"CI",#N/A,FALSE,"CI+GG(BASE)"}</definedName>
    <definedName name="RTEWRT" hidden="1">{"CI+GG(BASE)",#N/A,FALSE,"CI+GG(BASE)";"GG",#N/A,FALSE,"CI+GG(BASE)";"CI",#N/A,FALSE,"CI+GG(BASE)"}</definedName>
    <definedName name="RTHRTH" localSheetId="15" hidden="1">{"CI+GG(BASE)",#N/A,FALSE,"CI+GG(BASE)";"GG",#N/A,FALSE,"CI+GG(BASE)";"CI",#N/A,FALSE,"CI+GG(BASE)"}</definedName>
    <definedName name="RTHRTH" localSheetId="25" hidden="1">{"CI+GG(BASE)",#N/A,FALSE,"CI+GG(BASE)";"GG",#N/A,FALSE,"CI+GG(BASE)";"CI",#N/A,FALSE,"CI+GG(BASE)"}</definedName>
    <definedName name="RTHRTH" localSheetId="24" hidden="1">{"CI+GG(BASE)",#N/A,FALSE,"CI+GG(BASE)";"GG",#N/A,FALSE,"CI+GG(BASE)";"CI",#N/A,FALSE,"CI+GG(BASE)"}</definedName>
    <definedName name="RTHRTH" localSheetId="26" hidden="1">{"CI+GG(BASE)",#N/A,FALSE,"CI+GG(BASE)";"GG",#N/A,FALSE,"CI+GG(BASE)";"CI",#N/A,FALSE,"CI+GG(BASE)"}</definedName>
    <definedName name="RTHRTH" localSheetId="1" hidden="1">{"CI+GG(BASE)",#N/A,FALSE,"CI+GG(BASE)";"GG",#N/A,FALSE,"CI+GG(BASE)";"CI",#N/A,FALSE,"CI+GG(BASE)"}</definedName>
    <definedName name="RTHRTH" localSheetId="4" hidden="1">{"CI+GG(BASE)",#N/A,FALSE,"CI+GG(BASE)";"GG",#N/A,FALSE,"CI+GG(BASE)";"CI",#N/A,FALSE,"CI+GG(BASE)"}</definedName>
    <definedName name="RTHRTH" localSheetId="2" hidden="1">{"CI+GG(BASE)",#N/A,FALSE,"CI+GG(BASE)";"GG",#N/A,FALSE,"CI+GG(BASE)";"CI",#N/A,FALSE,"CI+GG(BASE)"}</definedName>
    <definedName name="RTHRTH" localSheetId="0" hidden="1">{"CI+GG(BASE)",#N/A,FALSE,"CI+GG(BASE)";"GG",#N/A,FALSE,"CI+GG(BASE)";"CI",#N/A,FALSE,"CI+GG(BASE)"}</definedName>
    <definedName name="RTHRTH" localSheetId="6" hidden="1">{"CI+GG(BASE)",#N/A,FALSE,"CI+GG(BASE)";"GG",#N/A,FALSE,"CI+GG(BASE)";"CI",#N/A,FALSE,"CI+GG(BASE)"}</definedName>
    <definedName name="RTHRTH" localSheetId="16" hidden="1">{"CI+GG(BASE)",#N/A,FALSE,"CI+GG(BASE)";"GG",#N/A,FALSE,"CI+GG(BASE)";"CI",#N/A,FALSE,"CI+GG(BASE)"}</definedName>
    <definedName name="RTHRTH" hidden="1">{"CI+GG(BASE)",#N/A,FALSE,"CI+GG(BASE)";"GG",#N/A,FALSE,"CI+GG(BASE)";"CI",#N/A,FALSE,"CI+GG(BASE)"}</definedName>
    <definedName name="RTJHUERJ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TJHUERJ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TJHUERJ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TJHUERJ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TJHUERJ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TJHUERJ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TJHUERJ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TJHUERJ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TJHUERJ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TJHUERJ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TJHUERJ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trtrt" localSheetId="15" hidden="1">{#N/A,#N/A,TRUE,"Est. de Fact.";#N/A,#N/A,TRUE,"Capitulo 19";#N/A,#N/A,TRUE,"Proyecto P855"}</definedName>
    <definedName name="rtrtrt" localSheetId="25" hidden="1">{#N/A,#N/A,TRUE,"Est. de Fact.";#N/A,#N/A,TRUE,"Capitulo 19";#N/A,#N/A,TRUE,"Proyecto P855"}</definedName>
    <definedName name="rtrtrt" localSheetId="24" hidden="1">{#N/A,#N/A,TRUE,"Est. de Fact.";#N/A,#N/A,TRUE,"Capitulo 19";#N/A,#N/A,TRUE,"Proyecto P855"}</definedName>
    <definedName name="rtrtrt" localSheetId="26" hidden="1">{#N/A,#N/A,TRUE,"Est. de Fact.";#N/A,#N/A,TRUE,"Capitulo 19";#N/A,#N/A,TRUE,"Proyecto P855"}</definedName>
    <definedName name="rtrtrt" localSheetId="1" hidden="1">{#N/A,#N/A,TRUE,"Est. de Fact.";#N/A,#N/A,TRUE,"Capitulo 19";#N/A,#N/A,TRUE,"Proyecto P855"}</definedName>
    <definedName name="rtrtrt" localSheetId="4" hidden="1">{#N/A,#N/A,TRUE,"Est. de Fact.";#N/A,#N/A,TRUE,"Capitulo 19";#N/A,#N/A,TRUE,"Proyecto P855"}</definedName>
    <definedName name="rtrtrt" localSheetId="2" hidden="1">{#N/A,#N/A,TRUE,"Est. de Fact.";#N/A,#N/A,TRUE,"Capitulo 19";#N/A,#N/A,TRUE,"Proyecto P855"}</definedName>
    <definedName name="rtrtrt" localSheetId="0" hidden="1">{#N/A,#N/A,TRUE,"Est. de Fact.";#N/A,#N/A,TRUE,"Capitulo 19";#N/A,#N/A,TRUE,"Proyecto P855"}</definedName>
    <definedName name="rtrtrt" localSheetId="6" hidden="1">{#N/A,#N/A,TRUE,"Est. de Fact.";#N/A,#N/A,TRUE,"Capitulo 19";#N/A,#N/A,TRUE,"Proyecto P855"}</definedName>
    <definedName name="rtrtrt" localSheetId="16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rtrt_1" hidden="1">{#N/A,#N/A,TRUE,"Est. de Fact.";#N/A,#N/A,TRUE,"Capitulo 19";#N/A,#N/A,TRUE,"Proyecto P855"}</definedName>
    <definedName name="rty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RY" localSheetId="15" hidden="1">#REF!</definedName>
    <definedName name="RTYRY" localSheetId="25" hidden="1">#REF!</definedName>
    <definedName name="RTYRY" localSheetId="26" hidden="1">#REF!</definedName>
    <definedName name="RTYRY" localSheetId="0" hidden="1">[33]Condicion!#REF!</definedName>
    <definedName name="RTYRY" localSheetId="6" hidden="1">#REF!</definedName>
    <definedName name="RTYRY" localSheetId="16" hidden="1">#REF!</definedName>
    <definedName name="RTYRY" hidden="1">#REF!</definedName>
    <definedName name="rtyuiopk" localSheetId="15" hidden="1">{"Sin detalle",#N/A,FALSE,"Flujo (redondeado)";"Detallado",#N/A,FALSE,"Flujo (redondeado)"}</definedName>
    <definedName name="rtyuiopk" localSheetId="25" hidden="1">{"Sin detalle",#N/A,FALSE,"Flujo (redondeado)";"Detallado",#N/A,FALSE,"Flujo (redondeado)"}</definedName>
    <definedName name="rtyuiopk" localSheetId="24" hidden="1">{"Sin detalle",#N/A,FALSE,"Flujo (redondeado)";"Detallado",#N/A,FALSE,"Flujo (redondeado)"}</definedName>
    <definedName name="rtyuiopk" localSheetId="26" hidden="1">{"Sin detalle",#N/A,FALSE,"Flujo (redondeado)";"Detallado",#N/A,FALSE,"Flujo (redondeado)"}</definedName>
    <definedName name="rtyuiopk" localSheetId="1" hidden="1">{"Sin detalle",#N/A,FALSE,"Flujo (redondeado)";"Detallado",#N/A,FALSE,"Flujo (redondeado)"}</definedName>
    <definedName name="rtyuiopk" localSheetId="4" hidden="1">{"Sin detalle",#N/A,FALSE,"Flujo (redondeado)";"Detallado",#N/A,FALSE,"Flujo (redondeado)"}</definedName>
    <definedName name="rtyuiopk" localSheetId="2" hidden="1">{"Sin detalle",#N/A,FALSE,"Flujo (redondeado)";"Detallado",#N/A,FALSE,"Flujo (redondeado)"}</definedName>
    <definedName name="rtyuiopk" localSheetId="0" hidden="1">{"Sin detalle",#N/A,FALSE,"Flujo (redondeado)";"Detallado",#N/A,FALSE,"Flujo (redondeado)"}</definedName>
    <definedName name="rtyuiopk" localSheetId="6" hidden="1">{"Sin detalle",#N/A,FALSE,"Flujo (redondeado)";"Detallado",#N/A,FALSE,"Flujo (redondeado)"}</definedName>
    <definedName name="rtyuiopk" localSheetId="16" hidden="1">{"Sin detalle",#N/A,FALSE,"Flujo (redondeado)";"Detallado",#N/A,FALSE,"Flujo (redondeado)"}</definedName>
    <definedName name="rtyuiopk" hidden="1">{"Sin detalle",#N/A,FALSE,"Flujo (redondeado)";"Detallado",#N/A,FALSE,"Flujo (redondeado)"}</definedName>
    <definedName name="RutaCrític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h" hidden="1">{"CI+GG(BASE)",#N/A,FALSE,"CI+GG(BASE)";"GG",#N/A,FALSE,"CI+GG(BASE)";"CI",#N/A,FALSE,"CI+GG(BASE)"}</definedName>
    <definedName name="rwerwer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y" localSheetId="15" hidden="1">{"CI+GG(BASE)",#N/A,FALSE,"CI+GG(BASE)";"GG",#N/A,FALSE,"CI+GG(BASE)";"CI",#N/A,FALSE,"CI+GG(BASE)"}</definedName>
    <definedName name="ry" localSheetId="25" hidden="1">{"CI+GG(BASE)",#N/A,FALSE,"CI+GG(BASE)";"GG",#N/A,FALSE,"CI+GG(BASE)";"CI",#N/A,FALSE,"CI+GG(BASE)"}</definedName>
    <definedName name="ry" localSheetId="24" hidden="1">{"CI+GG(BASE)",#N/A,FALSE,"CI+GG(BASE)";"GG",#N/A,FALSE,"CI+GG(BASE)";"CI",#N/A,FALSE,"CI+GG(BASE)"}</definedName>
    <definedName name="ry" localSheetId="26" hidden="1">{"CI+GG(BASE)",#N/A,FALSE,"CI+GG(BASE)";"GG",#N/A,FALSE,"CI+GG(BASE)";"CI",#N/A,FALSE,"CI+GG(BASE)"}</definedName>
    <definedName name="ry" localSheetId="1" hidden="1">{"CI+GG(BASE)",#N/A,FALSE,"CI+GG(BASE)";"GG",#N/A,FALSE,"CI+GG(BASE)";"CI",#N/A,FALSE,"CI+GG(BASE)"}</definedName>
    <definedName name="ry" localSheetId="4" hidden="1">{"CI+GG(BASE)",#N/A,FALSE,"CI+GG(BASE)";"GG",#N/A,FALSE,"CI+GG(BASE)";"CI",#N/A,FALSE,"CI+GG(BASE)"}</definedName>
    <definedName name="ry" localSheetId="2" hidden="1">{"CI+GG(BASE)",#N/A,FALSE,"CI+GG(BASE)";"GG",#N/A,FALSE,"CI+GG(BASE)";"CI",#N/A,FALSE,"CI+GG(BASE)"}</definedName>
    <definedName name="ry" localSheetId="0" hidden="1">{"CI+GG(BASE)",#N/A,FALSE,"CI+GG(BASE)";"GG",#N/A,FALSE,"CI+GG(BASE)";"CI",#N/A,FALSE,"CI+GG(BASE)"}</definedName>
    <definedName name="ry" localSheetId="6" hidden="1">{"CI+GG(BASE)",#N/A,FALSE,"CI+GG(BASE)";"GG",#N/A,FALSE,"CI+GG(BASE)";"CI",#N/A,FALSE,"CI+GG(BASE)"}</definedName>
    <definedName name="ry" localSheetId="16" hidden="1">{"CI+GG(BASE)",#N/A,FALSE,"CI+GG(BASE)";"GG",#N/A,FALSE,"CI+GG(BASE)";"CI",#N/A,FALSE,"CI+GG(BASE)"}</definedName>
    <definedName name="ry" hidden="1">{"CI+GG(BASE)",#N/A,FALSE,"CI+GG(BASE)";"GG",#N/A,FALSE,"CI+GG(BASE)";"CI",#N/A,FALSE,"CI+GG(BASE)"}</definedName>
    <definedName name="ryrt" hidden="1">{"MO(BASE)",#N/A,FALSE,"MO(BASE)";"MO(BASE)1",#N/A,FALSE,"MO(BASE)";"MO(BASE)2",#N/A,FALSE,"MO(BASE)"}</definedName>
    <definedName name="s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1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1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1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1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2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2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2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2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2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3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3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3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3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3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3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3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4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4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4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4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4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4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4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4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4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4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5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5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5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a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a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a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a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a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a" localSheetId="0" hidden="1">{#N/A,#N/A,TRUE,"Costos_Subg_Hid"}</definedName>
    <definedName name="sa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a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adad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dada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dada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dada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da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dad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da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da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dad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dada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da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DCSX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DCSX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DCSX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DCSX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DCSX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DCSX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DCSX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DCSX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DCSX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DCSX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DCS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dfdf" localSheetId="15" hidden="1">{#N/A,#N/A,FALSE,"Total_OC015";#N/A,#N/A,FALSE,"ADMIN";#N/A,#N/A,FALSE,"PROCES";#N/A,#N/A,FALSE,"mecan";#N/A,#N/A,FALSE,"civil";#N/A,#N/A,FALSE,"CAÑER";#N/A,#N/A,FALSE,"ELEC";#N/A,#N/A,FALSE,"INSTR"}</definedName>
    <definedName name="sadfdf" localSheetId="25" hidden="1">{#N/A,#N/A,FALSE,"Total_OC015";#N/A,#N/A,FALSE,"ADMIN";#N/A,#N/A,FALSE,"PROCES";#N/A,#N/A,FALSE,"mecan";#N/A,#N/A,FALSE,"civil";#N/A,#N/A,FALSE,"CAÑER";#N/A,#N/A,FALSE,"ELEC";#N/A,#N/A,FALSE,"INSTR"}</definedName>
    <definedName name="sadfdf" localSheetId="24" hidden="1">{#N/A,#N/A,FALSE,"Total_OC015";#N/A,#N/A,FALSE,"ADMIN";#N/A,#N/A,FALSE,"PROCES";#N/A,#N/A,FALSE,"mecan";#N/A,#N/A,FALSE,"civil";#N/A,#N/A,FALSE,"CAÑER";#N/A,#N/A,FALSE,"ELEC";#N/A,#N/A,FALSE,"INSTR"}</definedName>
    <definedName name="sadfdf" localSheetId="26" hidden="1">{#N/A,#N/A,FALSE,"Total_OC015";#N/A,#N/A,FALSE,"ADMIN";#N/A,#N/A,FALSE,"PROCES";#N/A,#N/A,FALSE,"mecan";#N/A,#N/A,FALSE,"civil";#N/A,#N/A,FALSE,"CAÑER";#N/A,#N/A,FALSE,"ELEC";#N/A,#N/A,FALSE,"INSTR"}</definedName>
    <definedName name="sadfdf" localSheetId="1" hidden="1">{#N/A,#N/A,FALSE,"Total_OC015";#N/A,#N/A,FALSE,"ADMIN";#N/A,#N/A,FALSE,"PROCES";#N/A,#N/A,FALSE,"mecan";#N/A,#N/A,FALSE,"civil";#N/A,#N/A,FALSE,"CAÑER";#N/A,#N/A,FALSE,"ELEC";#N/A,#N/A,FALSE,"INSTR"}</definedName>
    <definedName name="sadfdf" localSheetId="4" hidden="1">{#N/A,#N/A,FALSE,"Total_OC015";#N/A,#N/A,FALSE,"ADMIN";#N/A,#N/A,FALSE,"PROCES";#N/A,#N/A,FALSE,"mecan";#N/A,#N/A,FALSE,"civil";#N/A,#N/A,FALSE,"CAÑER";#N/A,#N/A,FALSE,"ELEC";#N/A,#N/A,FALSE,"INSTR"}</definedName>
    <definedName name="sadfdf" localSheetId="2" hidden="1">{#N/A,#N/A,FALSE,"Total_OC015";#N/A,#N/A,FALSE,"ADMIN";#N/A,#N/A,FALSE,"PROCES";#N/A,#N/A,FALSE,"mecan";#N/A,#N/A,FALSE,"civil";#N/A,#N/A,FALSE,"CAÑER";#N/A,#N/A,FALSE,"ELEC";#N/A,#N/A,FALSE,"INSTR"}</definedName>
    <definedName name="sadfdf" localSheetId="0" hidden="1">{#N/A,#N/A,FALSE,"Total_OC015";#N/A,#N/A,FALSE,"ADMIN";#N/A,#N/A,FALSE,"PROCES";#N/A,#N/A,FALSE,"mecan";#N/A,#N/A,FALSE,"civil";#N/A,#N/A,FALSE,"CAÑER";#N/A,#N/A,FALSE,"ELEC";#N/A,#N/A,FALSE,"INSTR"}</definedName>
    <definedName name="sadfdf" localSheetId="6" hidden="1">{#N/A,#N/A,FALSE,"Total_OC015";#N/A,#N/A,FALSE,"ADMIN";#N/A,#N/A,FALSE,"PROCES";#N/A,#N/A,FALSE,"mecan";#N/A,#N/A,FALSE,"civil";#N/A,#N/A,FALSE,"CAÑER";#N/A,#N/A,FALSE,"ELEC";#N/A,#N/A,FALSE,"INSTR"}</definedName>
    <definedName name="sadfdf" localSheetId="16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fdf_1" hidden="1">{#N/A,#N/A,FALSE,"Total_OC015";#N/A,#N/A,FALSE,"ADMIN";#N/A,#N/A,FALSE,"PROCES";#N/A,#N/A,FALSE,"mecan";#N/A,#N/A,FALSE,"civil";#N/A,#N/A,FALSE,"CAÑER";#N/A,#N/A,FALSE,"ELEC";#N/A,#N/A,FALSE,"INSTR"}</definedName>
    <definedName name="sads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adsad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dx" localSheetId="15" hidden="1">{#N/A,#N/A,FALSE,"Costos_Elem_Hid";#N/A,#N/A,FALSE,"Costos_Elem_Hid";#N/A,#N/A,FALSE,"Costos_Elem_Hid"}</definedName>
    <definedName name="sadx" localSheetId="25" hidden="1">{#N/A,#N/A,FALSE,"Costos_Elem_Hid";#N/A,#N/A,FALSE,"Costos_Elem_Hid";#N/A,#N/A,FALSE,"Costos_Elem_Hid"}</definedName>
    <definedName name="sadx" localSheetId="24" hidden="1">{#N/A,#N/A,FALSE,"Costos_Elem_Hid";#N/A,#N/A,FALSE,"Costos_Elem_Hid";#N/A,#N/A,FALSE,"Costos_Elem_Hid"}</definedName>
    <definedName name="sadx" localSheetId="26" hidden="1">{#N/A,#N/A,FALSE,"Costos_Elem_Hid";#N/A,#N/A,FALSE,"Costos_Elem_Hid";#N/A,#N/A,FALSE,"Costos_Elem_Hid"}</definedName>
    <definedName name="sadx" localSheetId="1" hidden="1">{#N/A,#N/A,FALSE,"Costos_Elem_Hid";#N/A,#N/A,FALSE,"Costos_Elem_Hid";#N/A,#N/A,FALSE,"Costos_Elem_Hid"}</definedName>
    <definedName name="sadx" localSheetId="4" hidden="1">{#N/A,#N/A,FALSE,"Costos_Elem_Hid";#N/A,#N/A,FALSE,"Costos_Elem_Hid";#N/A,#N/A,FALSE,"Costos_Elem_Hid"}</definedName>
    <definedName name="sadx" localSheetId="2" hidden="1">{#N/A,#N/A,FALSE,"Costos_Elem_Hid";#N/A,#N/A,FALSE,"Costos_Elem_Hid";#N/A,#N/A,FALSE,"Costos_Elem_Hid"}</definedName>
    <definedName name="sadx" localSheetId="0" hidden="1">{#N/A,#N/A,FALSE,"Costos_Elem_Hid";#N/A,#N/A,FALSE,"Costos_Elem_Hid";#N/A,#N/A,FALSE,"Costos_Elem_Hid"}</definedName>
    <definedName name="sadx" localSheetId="6" hidden="1">{#N/A,#N/A,FALSE,"Costos_Elem_Hid";#N/A,#N/A,FALSE,"Costos_Elem_Hid";#N/A,#N/A,FALSE,"Costos_Elem_Hid"}</definedName>
    <definedName name="sadx" localSheetId="16" hidden="1">{#N/A,#N/A,FALSE,"Costos_Elem_Hid";#N/A,#N/A,FALSE,"Costos_Elem_Hid";#N/A,#N/A,FALSE,"Costos_Elem_Hid"}</definedName>
    <definedName name="sadx" hidden="1">{#N/A,#N/A,FALSE,"Costos_Elem_Hid";#N/A,#N/A,FALSE,"Costos_Elem_Hid";#N/A,#N/A,FALSE,"Costos_Elem_Hid"}</definedName>
    <definedName name="SAFDGVFSD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FDGVFSD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FDGVFSD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FDGVFSD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FDGVFS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FDGVFSD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FDGVFS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FDGVFS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FDGVFSD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FDGVFSD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FDGVFS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lim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ANDRA" localSheetId="15" hidden="1">{"CI+GG(BASE)",#N/A,FALSE,"CI+GG(BASE)";"GG",#N/A,FALSE,"CI+GG(BASE)";"CI",#N/A,FALSE,"CI+GG(BASE)"}</definedName>
    <definedName name="SANDRA" localSheetId="25" hidden="1">{"CI+GG(BASE)",#N/A,FALSE,"CI+GG(BASE)";"GG",#N/A,FALSE,"CI+GG(BASE)";"CI",#N/A,FALSE,"CI+GG(BASE)"}</definedName>
    <definedName name="SANDRA" localSheetId="24" hidden="1">{"CI+GG(BASE)",#N/A,FALSE,"CI+GG(BASE)";"GG",#N/A,FALSE,"CI+GG(BASE)";"CI",#N/A,FALSE,"CI+GG(BASE)"}</definedName>
    <definedName name="SANDRA" localSheetId="26" hidden="1">{"CI+GG(BASE)",#N/A,FALSE,"CI+GG(BASE)";"GG",#N/A,FALSE,"CI+GG(BASE)";"CI",#N/A,FALSE,"CI+GG(BASE)"}</definedName>
    <definedName name="SANDRA" localSheetId="1" hidden="1">{"CI+GG(BASE)",#N/A,FALSE,"CI+GG(BASE)";"GG",#N/A,FALSE,"CI+GG(BASE)";"CI",#N/A,FALSE,"CI+GG(BASE)"}</definedName>
    <definedName name="SANDRA" localSheetId="4" hidden="1">{"CI+GG(BASE)",#N/A,FALSE,"CI+GG(BASE)";"GG",#N/A,FALSE,"CI+GG(BASE)";"CI",#N/A,FALSE,"CI+GG(BASE)"}</definedName>
    <definedName name="SANDRA" localSheetId="2" hidden="1">{"CI+GG(BASE)",#N/A,FALSE,"CI+GG(BASE)";"GG",#N/A,FALSE,"CI+GG(BASE)";"CI",#N/A,FALSE,"CI+GG(BASE)"}</definedName>
    <definedName name="SANDRA" localSheetId="0" hidden="1">{"CI+GG(BASE)",#N/A,FALSE,"CI+GG(BASE)";"GG",#N/A,FALSE,"CI+GG(BASE)";"CI",#N/A,FALSE,"CI+GG(BASE)"}</definedName>
    <definedName name="SANDRA" localSheetId="6" hidden="1">{"CI+GG(BASE)",#N/A,FALSE,"CI+GG(BASE)";"GG",#N/A,FALSE,"CI+GG(BASE)";"CI",#N/A,FALSE,"CI+GG(BASE)"}</definedName>
    <definedName name="SANDRA" localSheetId="16" hidden="1">{"CI+GG(BASE)",#N/A,FALSE,"CI+GG(BASE)";"GG",#N/A,FALSE,"CI+GG(BASE)";"CI",#N/A,FALSE,"CI+GG(BASE)"}</definedName>
    <definedName name="SANDRA" hidden="1">{"CI+GG(BASE)",#N/A,FALSE,"CI+GG(BASE)";"GG",#N/A,FALSE,"CI+GG(BASE)";"CI",#N/A,FALSE,"CI+GG(BASE)"}</definedName>
    <definedName name="SANDRA_1" localSheetId="15" hidden="1">{"CI+GG(BASE)",#N/A,FALSE,"CI+GG(BASE)";"GG",#N/A,FALSE,"CI+GG(BASE)";"CI",#N/A,FALSE,"CI+GG(BASE)"}</definedName>
    <definedName name="SANDRA_1" localSheetId="25" hidden="1">{"CI+GG(BASE)",#N/A,FALSE,"CI+GG(BASE)";"GG",#N/A,FALSE,"CI+GG(BASE)";"CI",#N/A,FALSE,"CI+GG(BASE)"}</definedName>
    <definedName name="SANDRA_1" localSheetId="24" hidden="1">{"CI+GG(BASE)",#N/A,FALSE,"CI+GG(BASE)";"GG",#N/A,FALSE,"CI+GG(BASE)";"CI",#N/A,FALSE,"CI+GG(BASE)"}</definedName>
    <definedName name="SANDRA_1" localSheetId="26" hidden="1">{"CI+GG(BASE)",#N/A,FALSE,"CI+GG(BASE)";"GG",#N/A,FALSE,"CI+GG(BASE)";"CI",#N/A,FALSE,"CI+GG(BASE)"}</definedName>
    <definedName name="SANDRA_1" localSheetId="1" hidden="1">{"CI+GG(BASE)",#N/A,FALSE,"CI+GG(BASE)";"GG",#N/A,FALSE,"CI+GG(BASE)";"CI",#N/A,FALSE,"CI+GG(BASE)"}</definedName>
    <definedName name="SANDRA_1" localSheetId="4" hidden="1">{"CI+GG(BASE)",#N/A,FALSE,"CI+GG(BASE)";"GG",#N/A,FALSE,"CI+GG(BASE)";"CI",#N/A,FALSE,"CI+GG(BASE)"}</definedName>
    <definedName name="SANDRA_1" localSheetId="2" hidden="1">{"CI+GG(BASE)",#N/A,FALSE,"CI+GG(BASE)";"GG",#N/A,FALSE,"CI+GG(BASE)";"CI",#N/A,FALSE,"CI+GG(BASE)"}</definedName>
    <definedName name="SANDRA_1" localSheetId="0" hidden="1">{"CI+GG(BASE)",#N/A,FALSE,"CI+GG(BASE)";"GG",#N/A,FALSE,"CI+GG(BASE)";"CI",#N/A,FALSE,"CI+GG(BASE)"}</definedName>
    <definedName name="SANDRA_1" localSheetId="6" hidden="1">{"CI+GG(BASE)",#N/A,FALSE,"CI+GG(BASE)";"GG",#N/A,FALSE,"CI+GG(BASE)";"CI",#N/A,FALSE,"CI+GG(BASE)"}</definedName>
    <definedName name="SANDRA_1" localSheetId="16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" hidden="1">{#N/A,#N/A,FALSE,"Costos_Elem_Hid";#N/A,#N/A,FALSE,"Costos_Elem_Hid";#N/A,#N/A,FALSE,"Costos_Elem_Hid"}</definedName>
    <definedName name="SAP_1" hidden="1">{#N/A,#N/A,FALSE,"Costos_Elem_Hid";#N/A,#N/A,FALSE,"Costos_Elem_Hid";#N/A,#N/A,FALSE,"Costos_Elem_Hid"}</definedName>
    <definedName name="SAPBEXdnldView" localSheetId="0" hidden="1">"CS2FYVI8TR74SU6MOUBAXIT5Q"</definedName>
    <definedName name="SAPBEXdnldView" hidden="1">"493A4KXLG0BKAWVTJU3XGJG9O"</definedName>
    <definedName name="SAPBEXhrIndnt" hidden="1">2</definedName>
    <definedName name="SAPBEXrevision" localSheetId="0" hidden="1">3</definedName>
    <definedName name="SAPBEXrevision" hidden="1">1</definedName>
    <definedName name="SAPBEXsysID" hidden="1">"B03"</definedName>
    <definedName name="SAPBEXwbID" localSheetId="0" hidden="1">"3MO8G4RUMLICC1AEOD33N7BX6"</definedName>
    <definedName name="SAPBEXwbID" hidden="1">"2QB394F3SXALVD9JTBZKV3I1Q"</definedName>
    <definedName name="SAQWE" localSheetId="15" hidden="1">#REF!</definedName>
    <definedName name="SAQWE" localSheetId="25" hidden="1">#REF!</definedName>
    <definedName name="SAQWE" localSheetId="26" hidden="1">#REF!</definedName>
    <definedName name="SAQWE" localSheetId="0" hidden="1">[33]Condicion!#REF!</definedName>
    <definedName name="SAQWE" localSheetId="6" hidden="1">#REF!</definedName>
    <definedName name="SAQWE" localSheetId="16" hidden="1">#REF!</definedName>
    <definedName name="SAQWE" hidden="1">#REF!</definedName>
    <definedName name="sare" localSheetId="15" hidden="1">{"Sin detalle",#N/A,FALSE,"Flujo (redondeado)";"Detallado",#N/A,FALSE,"Flujo (redondeado)"}</definedName>
    <definedName name="sare" localSheetId="25" hidden="1">{"Sin detalle",#N/A,FALSE,"Flujo (redondeado)";"Detallado",#N/A,FALSE,"Flujo (redondeado)"}</definedName>
    <definedName name="sare" localSheetId="24" hidden="1">{"Sin detalle",#N/A,FALSE,"Flujo (redondeado)";"Detallado",#N/A,FALSE,"Flujo (redondeado)"}</definedName>
    <definedName name="sare" localSheetId="26" hidden="1">{"Sin detalle",#N/A,FALSE,"Flujo (redondeado)";"Detallado",#N/A,FALSE,"Flujo (redondeado)"}</definedName>
    <definedName name="sare" localSheetId="1" hidden="1">{"Sin detalle",#N/A,FALSE,"Flujo (redondeado)";"Detallado",#N/A,FALSE,"Flujo (redondeado)"}</definedName>
    <definedName name="sare" localSheetId="4" hidden="1">{"Sin detalle",#N/A,FALSE,"Flujo (redondeado)";"Detallado",#N/A,FALSE,"Flujo (redondeado)"}</definedName>
    <definedName name="sare" localSheetId="2" hidden="1">{"Sin detalle",#N/A,FALSE,"Flujo (redondeado)";"Detallado",#N/A,FALSE,"Flujo (redondeado)"}</definedName>
    <definedName name="sare" localSheetId="0" hidden="1">{"Sin detalle",#N/A,FALSE,"Flujo (redondeado)";"Detallado",#N/A,FALSE,"Flujo (redondeado)"}</definedName>
    <definedName name="sare" localSheetId="6" hidden="1">{"Sin detalle",#N/A,FALSE,"Flujo (redondeado)";"Detallado",#N/A,FALSE,"Flujo (redondeado)"}</definedName>
    <definedName name="sare" localSheetId="16" hidden="1">{"Sin detalle",#N/A,FALSE,"Flujo (redondeado)";"Detallado",#N/A,FALSE,"Flujo (redondeado)"}</definedName>
    <definedName name="sare" hidden="1">{"Sin detalle",#N/A,FALSE,"Flujo (redondeado)";"Detallado",#N/A,FALSE,"Flujo (redondeado)"}</definedName>
    <definedName name="sasda" localSheetId="15" hidden="1">{"Sin detalle",#N/A,FALSE,"Flujo (redondeado)";"Detallado",#N/A,FALSE,"Flujo (redondeado)"}</definedName>
    <definedName name="sasda" localSheetId="25" hidden="1">{"Sin detalle",#N/A,FALSE,"Flujo (redondeado)";"Detallado",#N/A,FALSE,"Flujo (redondeado)"}</definedName>
    <definedName name="sasda" localSheetId="24" hidden="1">{"Sin detalle",#N/A,FALSE,"Flujo (redondeado)";"Detallado",#N/A,FALSE,"Flujo (redondeado)"}</definedName>
    <definedName name="sasda" localSheetId="26" hidden="1">{"Sin detalle",#N/A,FALSE,"Flujo (redondeado)";"Detallado",#N/A,FALSE,"Flujo (redondeado)"}</definedName>
    <definedName name="sasda" localSheetId="1" hidden="1">{"Sin detalle",#N/A,FALSE,"Flujo (redondeado)";"Detallado",#N/A,FALSE,"Flujo (redondeado)"}</definedName>
    <definedName name="sasda" localSheetId="4" hidden="1">{"Sin detalle",#N/A,FALSE,"Flujo (redondeado)";"Detallado",#N/A,FALSE,"Flujo (redondeado)"}</definedName>
    <definedName name="sasda" localSheetId="2" hidden="1">{"Sin detalle",#N/A,FALSE,"Flujo (redondeado)";"Detallado",#N/A,FALSE,"Flujo (redondeado)"}</definedName>
    <definedName name="sasda" localSheetId="0" hidden="1">{"Sin detalle",#N/A,FALSE,"Flujo (redondeado)";"Detallado",#N/A,FALSE,"Flujo (redondeado)"}</definedName>
    <definedName name="sasda" localSheetId="6" hidden="1">{"Sin detalle",#N/A,FALSE,"Flujo (redondeado)";"Detallado",#N/A,FALSE,"Flujo (redondeado)"}</definedName>
    <definedName name="sasda" localSheetId="16" hidden="1">{"Sin detalle",#N/A,FALSE,"Flujo (redondeado)";"Detallado",#N/A,FALSE,"Flujo (redondeado)"}</definedName>
    <definedName name="sasda" hidden="1">{"Sin detalle",#N/A,FALSE,"Flujo (redondeado)";"Detallado",#N/A,FALSE,"Flujo (redondeado)"}</definedName>
    <definedName name="sasdsada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ssa" localSheetId="15" hidden="1">{#N/A,#N/A,FALSE,"Costos_Elem_Hid";#N/A,#N/A,FALSE,"Costos_Elem_Hid";#N/A,#N/A,FALSE,"Costos_Elem_Hid"}</definedName>
    <definedName name="sassa" localSheetId="25" hidden="1">{#N/A,#N/A,FALSE,"Costos_Elem_Hid";#N/A,#N/A,FALSE,"Costos_Elem_Hid";#N/A,#N/A,FALSE,"Costos_Elem_Hid"}</definedName>
    <definedName name="sassa" localSheetId="24" hidden="1">{#N/A,#N/A,FALSE,"Costos_Elem_Hid";#N/A,#N/A,FALSE,"Costos_Elem_Hid";#N/A,#N/A,FALSE,"Costos_Elem_Hid"}</definedName>
    <definedName name="sassa" localSheetId="26" hidden="1">{#N/A,#N/A,FALSE,"Costos_Elem_Hid";#N/A,#N/A,FALSE,"Costos_Elem_Hid";#N/A,#N/A,FALSE,"Costos_Elem_Hid"}</definedName>
    <definedName name="sassa" localSheetId="1" hidden="1">{#N/A,#N/A,FALSE,"Costos_Elem_Hid";#N/A,#N/A,FALSE,"Costos_Elem_Hid";#N/A,#N/A,FALSE,"Costos_Elem_Hid"}</definedName>
    <definedName name="sassa" localSheetId="4" hidden="1">{#N/A,#N/A,FALSE,"Costos_Elem_Hid";#N/A,#N/A,FALSE,"Costos_Elem_Hid";#N/A,#N/A,FALSE,"Costos_Elem_Hid"}</definedName>
    <definedName name="sassa" localSheetId="2" hidden="1">{#N/A,#N/A,FALSE,"Costos_Elem_Hid";#N/A,#N/A,FALSE,"Costos_Elem_Hid";#N/A,#N/A,FALSE,"Costos_Elem_Hid"}</definedName>
    <definedName name="sassa" localSheetId="0" hidden="1">{#N/A,#N/A,FALSE,"Costos_Elem_Hid";#N/A,#N/A,FALSE,"Costos_Elem_Hid";#N/A,#N/A,FALSE,"Costos_Elem_Hid"}</definedName>
    <definedName name="sassa" localSheetId="6" hidden="1">{#N/A,#N/A,FALSE,"Costos_Elem_Hid";#N/A,#N/A,FALSE,"Costos_Elem_Hid";#N/A,#N/A,FALSE,"Costos_Elem_Hid"}</definedName>
    <definedName name="sassa" localSheetId="16" hidden="1">{#N/A,#N/A,FALSE,"Costos_Elem_Hid";#N/A,#N/A,FALSE,"Costos_Elem_Hid";#N/A,#N/A,FALSE,"Costos_Elem_Hid"}</definedName>
    <definedName name="sassa" hidden="1">{#N/A,#N/A,FALSE,"Costos_Elem_Hid";#N/A,#N/A,FALSE,"Costos_Elem_Hid";#N/A,#N/A,FALSE,"Costos_Elem_Hid"}</definedName>
    <definedName name="saxsd" localSheetId="15" hidden="1">{#N/A,#N/A,FALSE,"Costos_Elem_Hid";#N/A,#N/A,FALSE,"Costos_Elem_Hid";#N/A,#N/A,FALSE,"Costos_Elem_Hid"}</definedName>
    <definedName name="saxsd" localSheetId="25" hidden="1">{#N/A,#N/A,FALSE,"Costos_Elem_Hid";#N/A,#N/A,FALSE,"Costos_Elem_Hid";#N/A,#N/A,FALSE,"Costos_Elem_Hid"}</definedName>
    <definedName name="saxsd" localSheetId="24" hidden="1">{#N/A,#N/A,FALSE,"Costos_Elem_Hid";#N/A,#N/A,FALSE,"Costos_Elem_Hid";#N/A,#N/A,FALSE,"Costos_Elem_Hid"}</definedName>
    <definedName name="saxsd" localSheetId="26" hidden="1">{#N/A,#N/A,FALSE,"Costos_Elem_Hid";#N/A,#N/A,FALSE,"Costos_Elem_Hid";#N/A,#N/A,FALSE,"Costos_Elem_Hid"}</definedName>
    <definedName name="saxsd" localSheetId="1" hidden="1">{#N/A,#N/A,FALSE,"Costos_Elem_Hid";#N/A,#N/A,FALSE,"Costos_Elem_Hid";#N/A,#N/A,FALSE,"Costos_Elem_Hid"}</definedName>
    <definedName name="saxsd" localSheetId="4" hidden="1">{#N/A,#N/A,FALSE,"Costos_Elem_Hid";#N/A,#N/A,FALSE,"Costos_Elem_Hid";#N/A,#N/A,FALSE,"Costos_Elem_Hid"}</definedName>
    <definedName name="saxsd" localSheetId="2" hidden="1">{#N/A,#N/A,FALSE,"Costos_Elem_Hid";#N/A,#N/A,FALSE,"Costos_Elem_Hid";#N/A,#N/A,FALSE,"Costos_Elem_Hid"}</definedName>
    <definedName name="saxsd" localSheetId="0" hidden="1">{#N/A,#N/A,FALSE,"Costos_Elem_Hid";#N/A,#N/A,FALSE,"Costos_Elem_Hid";#N/A,#N/A,FALSE,"Costos_Elem_Hid"}</definedName>
    <definedName name="saxsd" localSheetId="6" hidden="1">{#N/A,#N/A,FALSE,"Costos_Elem_Hid";#N/A,#N/A,FALSE,"Costos_Elem_Hid";#N/A,#N/A,FALSE,"Costos_Elem_Hid"}</definedName>
    <definedName name="saxsd" localSheetId="16" hidden="1">{#N/A,#N/A,FALSE,"Costos_Elem_Hid";#N/A,#N/A,FALSE,"Costos_Elem_Hid";#N/A,#N/A,FALSE,"Costos_Elem_Hid"}</definedName>
    <definedName name="saxsd" hidden="1">{#N/A,#N/A,FALSE,"Costos_Elem_Hid";#N/A,#N/A,FALSE,"Costos_Elem_Hid";#N/A,#N/A,FALSE,"Costos_Elem_Hid"}</definedName>
    <definedName name="SCY" localSheetId="15" hidden="1">{"MO(BASE)",#N/A,FALSE,"MO(BASE)";"MO(BASE)1",#N/A,FALSE,"MO(BASE)";"MO(BASE)2",#N/A,FALSE,"MO(BASE)"}</definedName>
    <definedName name="SCY" localSheetId="25" hidden="1">{"MO(BASE)",#N/A,FALSE,"MO(BASE)";"MO(BASE)1",#N/A,FALSE,"MO(BASE)";"MO(BASE)2",#N/A,FALSE,"MO(BASE)"}</definedName>
    <definedName name="SCY" localSheetId="24" hidden="1">{"MO(BASE)",#N/A,FALSE,"MO(BASE)";"MO(BASE)1",#N/A,FALSE,"MO(BASE)";"MO(BASE)2",#N/A,FALSE,"MO(BASE)"}</definedName>
    <definedName name="SCY" localSheetId="26" hidden="1">{"MO(BASE)",#N/A,FALSE,"MO(BASE)";"MO(BASE)1",#N/A,FALSE,"MO(BASE)";"MO(BASE)2",#N/A,FALSE,"MO(BASE)"}</definedName>
    <definedName name="SCY" localSheetId="1" hidden="1">{"MO(BASE)",#N/A,FALSE,"MO(BASE)";"MO(BASE)1",#N/A,FALSE,"MO(BASE)";"MO(BASE)2",#N/A,FALSE,"MO(BASE)"}</definedName>
    <definedName name="SCY" localSheetId="4" hidden="1">{"MO(BASE)",#N/A,FALSE,"MO(BASE)";"MO(BASE)1",#N/A,FALSE,"MO(BASE)";"MO(BASE)2",#N/A,FALSE,"MO(BASE)"}</definedName>
    <definedName name="SCY" localSheetId="2" hidden="1">{"MO(BASE)",#N/A,FALSE,"MO(BASE)";"MO(BASE)1",#N/A,FALSE,"MO(BASE)";"MO(BASE)2",#N/A,FALSE,"MO(BASE)"}</definedName>
    <definedName name="SCY" localSheetId="0" hidden="1">{"MO(BASE)",#N/A,FALSE,"MO(BASE)";"MO(BASE)1",#N/A,FALSE,"MO(BASE)";"MO(BASE)2",#N/A,FALSE,"MO(BASE)"}</definedName>
    <definedName name="SCY" localSheetId="6" hidden="1">{"MO(BASE)",#N/A,FALSE,"MO(BASE)";"MO(BASE)1",#N/A,FALSE,"MO(BASE)";"MO(BASE)2",#N/A,FALSE,"MO(BASE)"}</definedName>
    <definedName name="SCY" localSheetId="16" hidden="1">{"MO(BASE)",#N/A,FALSE,"MO(BASE)";"MO(BASE)1",#N/A,FALSE,"MO(BASE)";"MO(BASE)2",#N/A,FALSE,"MO(BASE)"}</definedName>
    <definedName name="SCY" hidden="1">{"MO(BASE)",#N/A,FALSE,"MO(BASE)";"MO(BASE)1",#N/A,FALSE,"MO(BASE)";"MO(BASE)2",#N/A,FALSE,"MO(BASE)"}</definedName>
    <definedName name="sd" localSheetId="15" hidden="1">{"Sin detalle",#N/A,FALSE,"Flujo (redondeado)";"Detallado",#N/A,FALSE,"Flujo (redondeado)"}</definedName>
    <definedName name="sd" localSheetId="25" hidden="1">{"Sin detalle",#N/A,FALSE,"Flujo (redondeado)";"Detallado",#N/A,FALSE,"Flujo (redondeado)"}</definedName>
    <definedName name="sd" localSheetId="24" hidden="1">{"Sin detalle",#N/A,FALSE,"Flujo (redondeado)";"Detallado",#N/A,FALSE,"Flujo (redondeado)"}</definedName>
    <definedName name="sd" localSheetId="26" hidden="1">{"Sin detalle",#N/A,FALSE,"Flujo (redondeado)";"Detallado",#N/A,FALSE,"Flujo (redondeado)"}</definedName>
    <definedName name="sd" localSheetId="1" hidden="1">{"Sin detalle",#N/A,FALSE,"Flujo (redondeado)";"Detallado",#N/A,FALSE,"Flujo (redondeado)"}</definedName>
    <definedName name="sd" localSheetId="4" hidden="1">{"Sin detalle",#N/A,FALSE,"Flujo (redondeado)";"Detallado",#N/A,FALSE,"Flujo (redondeado)"}</definedName>
    <definedName name="sd" localSheetId="2" hidden="1">{"Sin detalle",#N/A,FALSE,"Flujo (redondeado)";"Detallado",#N/A,FALSE,"Flujo (redondeado)"}</definedName>
    <definedName name="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" localSheetId="6" hidden="1">{"Sin detalle",#N/A,FALSE,"Flujo (redondeado)";"Detallado",#N/A,FALSE,"Flujo (redondeado)"}</definedName>
    <definedName name="sd" localSheetId="16" hidden="1">{"Sin detalle",#N/A,FALSE,"Flujo (redondeado)";"Detallado",#N/A,FALSE,"Flujo (redondeado)"}</definedName>
    <definedName name="sd" hidden="1">{"Sin detalle",#N/A,FALSE,"Flujo (redondeado)";"Detallado",#N/A,FALSE,"Flujo (redondeado)"}</definedName>
    <definedName name="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df" localSheetId="15" hidden="1">{#N/A,#N/A,FALSE,"Total_OC015";#N/A,#N/A,FALSE,"ADMIN";#N/A,#N/A,FALSE,"PROCES";#N/A,#N/A,FALSE,"mecan";#N/A,#N/A,FALSE,"civil";#N/A,#N/A,FALSE,"CAÑER";#N/A,#N/A,FALSE,"ELEC";#N/A,#N/A,FALSE,"INSTR"}</definedName>
    <definedName name="sddf" localSheetId="25" hidden="1">{#N/A,#N/A,FALSE,"Total_OC015";#N/A,#N/A,FALSE,"ADMIN";#N/A,#N/A,FALSE,"PROCES";#N/A,#N/A,FALSE,"mecan";#N/A,#N/A,FALSE,"civil";#N/A,#N/A,FALSE,"CAÑER";#N/A,#N/A,FALSE,"ELEC";#N/A,#N/A,FALSE,"INSTR"}</definedName>
    <definedName name="sddf" localSheetId="24" hidden="1">{#N/A,#N/A,FALSE,"Total_OC015";#N/A,#N/A,FALSE,"ADMIN";#N/A,#N/A,FALSE,"PROCES";#N/A,#N/A,FALSE,"mecan";#N/A,#N/A,FALSE,"civil";#N/A,#N/A,FALSE,"CAÑER";#N/A,#N/A,FALSE,"ELEC";#N/A,#N/A,FALSE,"INSTR"}</definedName>
    <definedName name="sddf" localSheetId="26" hidden="1">{#N/A,#N/A,FALSE,"Total_OC015";#N/A,#N/A,FALSE,"ADMIN";#N/A,#N/A,FALSE,"PROCES";#N/A,#N/A,FALSE,"mecan";#N/A,#N/A,FALSE,"civil";#N/A,#N/A,FALSE,"CAÑER";#N/A,#N/A,FALSE,"ELEC";#N/A,#N/A,FALSE,"INSTR"}</definedName>
    <definedName name="sddf" localSheetId="1" hidden="1">{#N/A,#N/A,FALSE,"Total_OC015";#N/A,#N/A,FALSE,"ADMIN";#N/A,#N/A,FALSE,"PROCES";#N/A,#N/A,FALSE,"mecan";#N/A,#N/A,FALSE,"civil";#N/A,#N/A,FALSE,"CAÑER";#N/A,#N/A,FALSE,"ELEC";#N/A,#N/A,FALSE,"INSTR"}</definedName>
    <definedName name="sddf" localSheetId="4" hidden="1">{#N/A,#N/A,FALSE,"Total_OC015";#N/A,#N/A,FALSE,"ADMIN";#N/A,#N/A,FALSE,"PROCES";#N/A,#N/A,FALSE,"mecan";#N/A,#N/A,FALSE,"civil";#N/A,#N/A,FALSE,"CAÑER";#N/A,#N/A,FALSE,"ELEC";#N/A,#N/A,FALSE,"INSTR"}</definedName>
    <definedName name="sddf" localSheetId="2" hidden="1">{#N/A,#N/A,FALSE,"Total_OC015";#N/A,#N/A,FALSE,"ADMIN";#N/A,#N/A,FALSE,"PROCES";#N/A,#N/A,FALSE,"mecan";#N/A,#N/A,FALSE,"civil";#N/A,#N/A,FALSE,"CAÑER";#N/A,#N/A,FALSE,"ELEC";#N/A,#N/A,FALSE,"INSTR"}</definedName>
    <definedName name="sddf" localSheetId="0" hidden="1">{#N/A,#N/A,FALSE,"Total_OC015";#N/A,#N/A,FALSE,"ADMIN";#N/A,#N/A,FALSE,"PROCES";#N/A,#N/A,FALSE,"mecan";#N/A,#N/A,FALSE,"civil";#N/A,#N/A,FALSE,"CAÑER";#N/A,#N/A,FALSE,"ELEC";#N/A,#N/A,FALSE,"INSTR"}</definedName>
    <definedName name="sddf" localSheetId="6" hidden="1">{#N/A,#N/A,FALSE,"Total_OC015";#N/A,#N/A,FALSE,"ADMIN";#N/A,#N/A,FALSE,"PROCES";#N/A,#N/A,FALSE,"mecan";#N/A,#N/A,FALSE,"civil";#N/A,#N/A,FALSE,"CAÑER";#N/A,#N/A,FALSE,"ELEC";#N/A,#N/A,FALSE,"INSTR"}</definedName>
    <definedName name="sddf" localSheetId="16" hidden="1">{#N/A,#N/A,FALSE,"Total_OC015";#N/A,#N/A,FALSE,"ADMIN";#N/A,#N/A,FALSE,"PROCES";#N/A,#N/A,FALSE,"mecan";#N/A,#N/A,FALSE,"civil";#N/A,#N/A,FALSE,"CAÑER";#N/A,#N/A,FALSE,"ELEC";#N/A,#N/A,FALSE,"INSTR"}</definedName>
    <definedName name="sddf" hidden="1">{#N/A,#N/A,FALSE,"Total_OC015";#N/A,#N/A,FALSE,"ADMIN";#N/A,#N/A,FALSE,"PROCES";#N/A,#N/A,FALSE,"mecan";#N/A,#N/A,FALSE,"civil";#N/A,#N/A,FALSE,"CAÑER";#N/A,#N/A,FALSE,"ELEC";#N/A,#N/A,FALSE,"INSTR"}</definedName>
    <definedName name="sddf_1" hidden="1">{#N/A,#N/A,FALSE,"Total_OC015";#N/A,#N/A,FALSE,"ADMIN";#N/A,#N/A,FALSE,"PROCES";#N/A,#N/A,FALSE,"mecan";#N/A,#N/A,FALSE,"civil";#N/A,#N/A,FALSE,"CAÑER";#N/A,#N/A,FALSE,"ELEC";#N/A,#N/A,FALSE,"INSTR"}</definedName>
    <definedName name="s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0" hidden="1">{"CI+GG(BASE)",#N/A,FALSE,"CI+GG(BASE)";"GG",#N/A,FALSE,"CI+GG(BASE)";"CI",#N/A,FALSE,"CI+GG(BASE)"}</definedName>
    <definedName name="sdf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_1" localSheetId="15" hidden="1">{"CI+GG(BASE)",#N/A,FALSE,"CI+GG(BASE)";"GG",#N/A,FALSE,"CI+GG(BASE)";"CI",#N/A,FALSE,"CI+GG(BASE)"}</definedName>
    <definedName name="sdf_1" localSheetId="25" hidden="1">{"CI+GG(BASE)",#N/A,FALSE,"CI+GG(BASE)";"GG",#N/A,FALSE,"CI+GG(BASE)";"CI",#N/A,FALSE,"CI+GG(BASE)"}</definedName>
    <definedName name="sdf_1" localSheetId="24" hidden="1">{"CI+GG(BASE)",#N/A,FALSE,"CI+GG(BASE)";"GG",#N/A,FALSE,"CI+GG(BASE)";"CI",#N/A,FALSE,"CI+GG(BASE)"}</definedName>
    <definedName name="sdf_1" localSheetId="26" hidden="1">{"CI+GG(BASE)",#N/A,FALSE,"CI+GG(BASE)";"GG",#N/A,FALSE,"CI+GG(BASE)";"CI",#N/A,FALSE,"CI+GG(BASE)"}</definedName>
    <definedName name="sdf_1" localSheetId="1" hidden="1">{"CI+GG(BASE)",#N/A,FALSE,"CI+GG(BASE)";"GG",#N/A,FALSE,"CI+GG(BASE)";"CI",#N/A,FALSE,"CI+GG(BASE)"}</definedName>
    <definedName name="sdf_1" localSheetId="4" hidden="1">{"CI+GG(BASE)",#N/A,FALSE,"CI+GG(BASE)";"GG",#N/A,FALSE,"CI+GG(BASE)";"CI",#N/A,FALSE,"CI+GG(BASE)"}</definedName>
    <definedName name="sdf_1" localSheetId="2" hidden="1">{"CI+GG(BASE)",#N/A,FALSE,"CI+GG(BASE)";"GG",#N/A,FALSE,"CI+GG(BASE)";"CI",#N/A,FALSE,"CI+GG(BASE)"}</definedName>
    <definedName name="sdf_1" localSheetId="0" hidden="1">{"CI+GG(BASE)",#N/A,FALSE,"CI+GG(BASE)";"GG",#N/A,FALSE,"CI+GG(BASE)";"CI",#N/A,FALSE,"CI+GG(BASE)"}</definedName>
    <definedName name="sdf_1" localSheetId="6" hidden="1">{"CI+GG(BASE)",#N/A,FALSE,"CI+GG(BASE)";"GG",#N/A,FALSE,"CI+GG(BASE)";"CI",#N/A,FALSE,"CI+GG(BASE)"}</definedName>
    <definedName name="sdf_1" localSheetId="16" hidden="1">{"CI+GG(BASE)",#N/A,FALSE,"CI+GG(BASE)";"GG",#N/A,FALSE,"CI+GG(BASE)";"CI",#N/A,FALSE,"CI+GG(BASE)"}</definedName>
    <definedName name="sdf_1" hidden="1">{"CI+GG(BASE)",#N/A,FALSE,"CI+GG(BASE)";"GG",#N/A,FALSE,"CI+GG(BASE)";"CI",#N/A,FALSE,"CI+GG(BASE)"}</definedName>
    <definedName name="SDFASDF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ASDF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ASDF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ASDF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ASDF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ASDF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ASDF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ASDF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ASDF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ASDF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ASDF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CASDF" localSheetId="15" hidden="1">{#N/A,#N/A,FALSE,"Total_OC015";#N/A,#N/A,FALSE,"ADMIN";#N/A,#N/A,FALSE,"PROCES";#N/A,#N/A,FALSE,"mecan";#N/A,#N/A,FALSE,"civil";#N/A,#N/A,FALSE,"CAÑER";#N/A,#N/A,FALSE,"ELEC";#N/A,#N/A,FALSE,"INSTR"}</definedName>
    <definedName name="SDFCASDF" localSheetId="25" hidden="1">{#N/A,#N/A,FALSE,"Total_OC015";#N/A,#N/A,FALSE,"ADMIN";#N/A,#N/A,FALSE,"PROCES";#N/A,#N/A,FALSE,"mecan";#N/A,#N/A,FALSE,"civil";#N/A,#N/A,FALSE,"CAÑER";#N/A,#N/A,FALSE,"ELEC";#N/A,#N/A,FALSE,"INSTR"}</definedName>
    <definedName name="SDFCASDF" localSheetId="24" hidden="1">{#N/A,#N/A,FALSE,"Total_OC015";#N/A,#N/A,FALSE,"ADMIN";#N/A,#N/A,FALSE,"PROCES";#N/A,#N/A,FALSE,"mecan";#N/A,#N/A,FALSE,"civil";#N/A,#N/A,FALSE,"CAÑER";#N/A,#N/A,FALSE,"ELEC";#N/A,#N/A,FALSE,"INSTR"}</definedName>
    <definedName name="SDFCASDF" localSheetId="26" hidden="1">{#N/A,#N/A,FALSE,"Total_OC015";#N/A,#N/A,FALSE,"ADMIN";#N/A,#N/A,FALSE,"PROCES";#N/A,#N/A,FALSE,"mecan";#N/A,#N/A,FALSE,"civil";#N/A,#N/A,FALSE,"CAÑER";#N/A,#N/A,FALSE,"ELEC";#N/A,#N/A,FALSE,"INSTR"}</definedName>
    <definedName name="SDFCASDF" localSheetId="1" hidden="1">{#N/A,#N/A,FALSE,"Total_OC015";#N/A,#N/A,FALSE,"ADMIN";#N/A,#N/A,FALSE,"PROCES";#N/A,#N/A,FALSE,"mecan";#N/A,#N/A,FALSE,"civil";#N/A,#N/A,FALSE,"CAÑER";#N/A,#N/A,FALSE,"ELEC";#N/A,#N/A,FALSE,"INSTR"}</definedName>
    <definedName name="SDFCASDF" localSheetId="4" hidden="1">{#N/A,#N/A,FALSE,"Total_OC015";#N/A,#N/A,FALSE,"ADMIN";#N/A,#N/A,FALSE,"PROCES";#N/A,#N/A,FALSE,"mecan";#N/A,#N/A,FALSE,"civil";#N/A,#N/A,FALSE,"CAÑER";#N/A,#N/A,FALSE,"ELEC";#N/A,#N/A,FALSE,"INSTR"}</definedName>
    <definedName name="SDFCASDF" localSheetId="2" hidden="1">{#N/A,#N/A,FALSE,"Total_OC015";#N/A,#N/A,FALSE,"ADMIN";#N/A,#N/A,FALSE,"PROCES";#N/A,#N/A,FALSE,"mecan";#N/A,#N/A,FALSE,"civil";#N/A,#N/A,FALSE,"CAÑER";#N/A,#N/A,FALSE,"ELEC";#N/A,#N/A,FALSE,"INSTR"}</definedName>
    <definedName name="SDFCASDF" localSheetId="0" hidden="1">{#N/A,#N/A,FALSE,"Total_OC015";#N/A,#N/A,FALSE,"ADMIN";#N/A,#N/A,FALSE,"PROCES";#N/A,#N/A,FALSE,"mecan";#N/A,#N/A,FALSE,"civil";#N/A,#N/A,FALSE,"CAÑER";#N/A,#N/A,FALSE,"ELEC";#N/A,#N/A,FALSE,"INSTR"}</definedName>
    <definedName name="SDFCASDF" localSheetId="6" hidden="1">{#N/A,#N/A,FALSE,"Total_OC015";#N/A,#N/A,FALSE,"ADMIN";#N/A,#N/A,FALSE,"PROCES";#N/A,#N/A,FALSE,"mecan";#N/A,#N/A,FALSE,"civil";#N/A,#N/A,FALSE,"CAÑER";#N/A,#N/A,FALSE,"ELEC";#N/A,#N/A,FALSE,"INSTR"}</definedName>
    <definedName name="SDFCASDF" localSheetId="16" hidden="1">{#N/A,#N/A,FALSE,"Total_OC015";#N/A,#N/A,FALSE,"ADMIN";#N/A,#N/A,FALSE,"PROCES";#N/A,#N/A,FALSE,"mecan";#N/A,#N/A,FALSE,"civil";#N/A,#N/A,FALSE,"CAÑER";#N/A,#N/A,FALSE,"ELEC";#N/A,#N/A,FALSE,"INSTR"}</definedName>
    <definedName name="SDFCASDF" hidden="1">{#N/A,#N/A,FALSE,"Total_OC015";#N/A,#N/A,FALSE,"ADMIN";#N/A,#N/A,FALSE,"PROCES";#N/A,#N/A,FALSE,"mecan";#N/A,#N/A,FALSE,"civil";#N/A,#N/A,FALSE,"CAÑER";#N/A,#N/A,FALSE,"ELEC";#N/A,#N/A,FALSE,"INSTR"}</definedName>
    <definedName name="SDFCASDF_1" hidden="1">{#N/A,#N/A,FALSE,"Total_OC015";#N/A,#N/A,FALSE,"ADMIN";#N/A,#N/A,FALSE,"PROCES";#N/A,#N/A,FALSE,"mecan";#N/A,#N/A,FALSE,"civil";#N/A,#N/A,FALSE,"CAÑER";#N/A,#N/A,FALSE,"ELEC";#N/A,#N/A,FALSE,"INSTR"}</definedName>
    <definedName name="sdfe" localSheetId="15" hidden="1">{#N/A,#N/A,TRUE,"Est. de Fact.";#N/A,#N/A,TRUE,"Capitulo 19";#N/A,#N/A,TRUE,"Proyecto P855"}</definedName>
    <definedName name="sdfe" localSheetId="25" hidden="1">{#N/A,#N/A,TRUE,"Est. de Fact.";#N/A,#N/A,TRUE,"Capitulo 19";#N/A,#N/A,TRUE,"Proyecto P855"}</definedName>
    <definedName name="sdfe" localSheetId="24" hidden="1">{#N/A,#N/A,TRUE,"Est. de Fact.";#N/A,#N/A,TRUE,"Capitulo 19";#N/A,#N/A,TRUE,"Proyecto P855"}</definedName>
    <definedName name="sdfe" localSheetId="26" hidden="1">{#N/A,#N/A,TRUE,"Est. de Fact.";#N/A,#N/A,TRUE,"Capitulo 19";#N/A,#N/A,TRUE,"Proyecto P855"}</definedName>
    <definedName name="sdfe" localSheetId="1" hidden="1">{#N/A,#N/A,TRUE,"Est. de Fact.";#N/A,#N/A,TRUE,"Capitulo 19";#N/A,#N/A,TRUE,"Proyecto P855"}</definedName>
    <definedName name="sdfe" localSheetId="4" hidden="1">{#N/A,#N/A,TRUE,"Est. de Fact.";#N/A,#N/A,TRUE,"Capitulo 19";#N/A,#N/A,TRUE,"Proyecto P855"}</definedName>
    <definedName name="sdfe" localSheetId="2" hidden="1">{#N/A,#N/A,TRUE,"Est. de Fact.";#N/A,#N/A,TRUE,"Capitulo 19";#N/A,#N/A,TRUE,"Proyecto P855"}</definedName>
    <definedName name="sdfe" localSheetId="0" hidden="1">{#N/A,#N/A,TRUE,"Est. de Fact.";#N/A,#N/A,TRUE,"Capitulo 19";#N/A,#N/A,TRUE,"Proyecto P855"}</definedName>
    <definedName name="sdfe" localSheetId="6" hidden="1">{#N/A,#N/A,TRUE,"Est. de Fact.";#N/A,#N/A,TRUE,"Capitulo 19";#N/A,#N/A,TRUE,"Proyecto P855"}</definedName>
    <definedName name="sdfe" localSheetId="16" hidden="1">{#N/A,#N/A,TRUE,"Est. de Fact.";#N/A,#N/A,TRUE,"Capitulo 19";#N/A,#N/A,TRUE,"Proyecto P855"}</definedName>
    <definedName name="sdfe" hidden="1">{#N/A,#N/A,TRUE,"Est. de Fact.";#N/A,#N/A,TRUE,"Capitulo 19";#N/A,#N/A,TRUE,"Proyecto P855"}</definedName>
    <definedName name="sdfg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g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g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g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g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g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g" localSheetId="0" hidden="1">{#N/A,#N/A,FALSE,"Costos_Elem_Hid";#N/A,#N/A,FALSE,"Costos_Elem_Hid";#N/A,#N/A,FALSE,"Costos_Elem_Hid"}</definedName>
    <definedName name="sdfg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g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GAE" localSheetId="15" hidden="1">#REF!</definedName>
    <definedName name="SDFGAE" localSheetId="25" hidden="1">#REF!</definedName>
    <definedName name="SDFGAE" localSheetId="26" hidden="1">#REF!</definedName>
    <definedName name="SDFGAE" localSheetId="6" hidden="1">#REF!</definedName>
    <definedName name="SDFGAE" localSheetId="16" hidden="1">#REF!</definedName>
    <definedName name="SDFGAE" hidden="1">#REF!</definedName>
    <definedName name="SDFGDSFG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GDSFG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GDSFG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GDSFG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GDSFG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GDSFG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GDSFG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GDSFG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GDSFG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GDSFG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GDSFG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GER" localSheetId="15" hidden="1">#REF!</definedName>
    <definedName name="SDFGER" localSheetId="25" hidden="1">#REF!</definedName>
    <definedName name="SDFGER" localSheetId="26" hidden="1">#REF!</definedName>
    <definedName name="SDFGER" localSheetId="6" hidden="1">#REF!</definedName>
    <definedName name="SDFGER" localSheetId="16" hidden="1">#REF!</definedName>
    <definedName name="SDFGER" hidden="1">#REF!</definedName>
    <definedName name="SDFGSDFG" localSheetId="15" hidden="1">{"CI+GG(BASE)",#N/A,FALSE,"CI+GG(BASE)";"GG",#N/A,FALSE,"CI+GG(BASE)";"CI",#N/A,FALSE,"CI+GG(BASE)"}</definedName>
    <definedName name="SDFGSDFG" localSheetId="25" hidden="1">{"CI+GG(BASE)",#N/A,FALSE,"CI+GG(BASE)";"GG",#N/A,FALSE,"CI+GG(BASE)";"CI",#N/A,FALSE,"CI+GG(BASE)"}</definedName>
    <definedName name="SDFGSDFG" localSheetId="24" hidden="1">{"CI+GG(BASE)",#N/A,FALSE,"CI+GG(BASE)";"GG",#N/A,FALSE,"CI+GG(BASE)";"CI",#N/A,FALSE,"CI+GG(BASE)"}</definedName>
    <definedName name="SDFGSDFG" localSheetId="26" hidden="1">{"CI+GG(BASE)",#N/A,FALSE,"CI+GG(BASE)";"GG",#N/A,FALSE,"CI+GG(BASE)";"CI",#N/A,FALSE,"CI+GG(BASE)"}</definedName>
    <definedName name="SDFGSDFG" localSheetId="1" hidden="1">{"CI+GG(BASE)",#N/A,FALSE,"CI+GG(BASE)";"GG",#N/A,FALSE,"CI+GG(BASE)";"CI",#N/A,FALSE,"CI+GG(BASE)"}</definedName>
    <definedName name="SDFGSDFG" localSheetId="4" hidden="1">{"CI+GG(BASE)",#N/A,FALSE,"CI+GG(BASE)";"GG",#N/A,FALSE,"CI+GG(BASE)";"CI",#N/A,FALSE,"CI+GG(BASE)"}</definedName>
    <definedName name="SDFGSDFG" localSheetId="2" hidden="1">{"CI+GG(BASE)",#N/A,FALSE,"CI+GG(BASE)";"GG",#N/A,FALSE,"CI+GG(BASE)";"CI",#N/A,FALSE,"CI+GG(BASE)"}</definedName>
    <definedName name="SDFGSDFG" localSheetId="0" hidden="1">{"CI+GG(BASE)",#N/A,FALSE,"CI+GG(BASE)";"GG",#N/A,FALSE,"CI+GG(BASE)";"CI",#N/A,FALSE,"CI+GG(BASE)"}</definedName>
    <definedName name="SDFGSDFG" localSheetId="6" hidden="1">{"CI+GG(BASE)",#N/A,FALSE,"CI+GG(BASE)";"GG",#N/A,FALSE,"CI+GG(BASE)";"CI",#N/A,FALSE,"CI+GG(BASE)"}</definedName>
    <definedName name="SDFGSDFG" localSheetId="16" hidden="1">{"CI+GG(BASE)",#N/A,FALSE,"CI+GG(BASE)";"GG",#N/A,FALSE,"CI+GG(BASE)";"CI",#N/A,FALSE,"CI+GG(BASE)"}</definedName>
    <definedName name="SDFGSDFG" hidden="1">{"CI+GG(BASE)",#N/A,FALSE,"CI+GG(BASE)";"GG",#N/A,FALSE,"CI+GG(BASE)";"CI",#N/A,FALSE,"CI+GG(BASE)"}</definedName>
    <definedName name="sdfsd" hidden="1">{"'Hoja3'!$F$5"}</definedName>
    <definedName name="SDFSDFAESD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DFSDFAESD" localSheetId="2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DFSDFAESD" localSheetId="2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DFSDFAESD" localSheetId="2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DFSDFAESD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DFSDFAESD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DFSDFAESD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DFSDFAESD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DFSDFAESD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DFSDFAESD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DFSDFAESD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DFSDFAESD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dfss" hidden="1">{"CI+GG(BASE)",#N/A,FALSE,"CI+GG(BASE)";"GG",#N/A,FALSE,"CI+GG(BASE)";"CI",#N/A,FALSE,"CI+GG(BASE)"}</definedName>
    <definedName name="SDGDSFG" localSheetId="15" hidden="1">{#N/A,#N/A,FALSE,"PEND INC";#N/A,#N/A,FALSE,"PEND MINM"}</definedName>
    <definedName name="SDGDSFG" localSheetId="25" hidden="1">{#N/A,#N/A,FALSE,"PEND INC";#N/A,#N/A,FALSE,"PEND MINM"}</definedName>
    <definedName name="SDGDSFG" localSheetId="24" hidden="1">{#N/A,#N/A,FALSE,"PEND INC";#N/A,#N/A,FALSE,"PEND MINM"}</definedName>
    <definedName name="SDGDSFG" localSheetId="26" hidden="1">{#N/A,#N/A,FALSE,"PEND INC";#N/A,#N/A,FALSE,"PEND MINM"}</definedName>
    <definedName name="SDGDSFG" localSheetId="1" hidden="1">{#N/A,#N/A,FALSE,"PEND INC";#N/A,#N/A,FALSE,"PEND MINM"}</definedName>
    <definedName name="SDGDSFG" localSheetId="4" hidden="1">{#N/A,#N/A,FALSE,"PEND INC";#N/A,#N/A,FALSE,"PEND MINM"}</definedName>
    <definedName name="SDGDSFG" localSheetId="2" hidden="1">{#N/A,#N/A,FALSE,"PEND INC";#N/A,#N/A,FALSE,"PEND MINM"}</definedName>
    <definedName name="SDGDSFG" localSheetId="0" hidden="1">{#N/A,#N/A,FALSE,"PEND INC";#N/A,#N/A,FALSE,"PEND MINM"}</definedName>
    <definedName name="SDGDSFG" localSheetId="6" hidden="1">{#N/A,#N/A,FALSE,"PEND INC";#N/A,#N/A,FALSE,"PEND MINM"}</definedName>
    <definedName name="SDGDSFG" localSheetId="16" hidden="1">{#N/A,#N/A,FALSE,"PEND INC";#N/A,#N/A,FALSE,"PEND MINM"}</definedName>
    <definedName name="SDGDSFG" hidden="1">{#N/A,#N/A,FALSE,"PEND INC";#N/A,#N/A,FALSE,"PEND MINM"}</definedName>
    <definedName name="sdgfadg" hidden="1">{#N/A,#N/A,FALSE,"Total_OC015";#N/A,#N/A,FALSE,"ADMIN";#N/A,#N/A,FALSE,"PROCES";#N/A,#N/A,FALSE,"mecan";#N/A,#N/A,FALSE,"civil";#N/A,#N/A,FALSE,"CAÑER";#N/A,#N/A,FALSE,"ELEC";#N/A,#N/A,FALSE,"INSTR"}</definedName>
    <definedName name="SDGFSDFG" localSheetId="15" hidden="1">{"CI+GG(BASE)",#N/A,FALSE,"CI+GG(BASE)";"GG",#N/A,FALSE,"CI+GG(BASE)";"CI",#N/A,FALSE,"CI+GG(BASE)"}</definedName>
    <definedName name="SDGFSDFG" localSheetId="25" hidden="1">{"CI+GG(BASE)",#N/A,FALSE,"CI+GG(BASE)";"GG",#N/A,FALSE,"CI+GG(BASE)";"CI",#N/A,FALSE,"CI+GG(BASE)"}</definedName>
    <definedName name="SDGFSDFG" localSheetId="24" hidden="1">{"CI+GG(BASE)",#N/A,FALSE,"CI+GG(BASE)";"GG",#N/A,FALSE,"CI+GG(BASE)";"CI",#N/A,FALSE,"CI+GG(BASE)"}</definedName>
    <definedName name="SDGFSDFG" localSheetId="26" hidden="1">{"CI+GG(BASE)",#N/A,FALSE,"CI+GG(BASE)";"GG",#N/A,FALSE,"CI+GG(BASE)";"CI",#N/A,FALSE,"CI+GG(BASE)"}</definedName>
    <definedName name="SDGFSDFG" localSheetId="1" hidden="1">{"CI+GG(BASE)",#N/A,FALSE,"CI+GG(BASE)";"GG",#N/A,FALSE,"CI+GG(BASE)";"CI",#N/A,FALSE,"CI+GG(BASE)"}</definedName>
    <definedName name="SDGFSDFG" localSheetId="4" hidden="1">{"CI+GG(BASE)",#N/A,FALSE,"CI+GG(BASE)";"GG",#N/A,FALSE,"CI+GG(BASE)";"CI",#N/A,FALSE,"CI+GG(BASE)"}</definedName>
    <definedName name="SDGFSDFG" localSheetId="2" hidden="1">{"CI+GG(BASE)",#N/A,FALSE,"CI+GG(BASE)";"GG",#N/A,FALSE,"CI+GG(BASE)";"CI",#N/A,FALSE,"CI+GG(BASE)"}</definedName>
    <definedName name="SDGFSDFG" localSheetId="0" hidden="1">{"CI+GG(BASE)",#N/A,FALSE,"CI+GG(BASE)";"GG",#N/A,FALSE,"CI+GG(BASE)";"CI",#N/A,FALSE,"CI+GG(BASE)"}</definedName>
    <definedName name="SDGFSDFG" localSheetId="6" hidden="1">{"CI+GG(BASE)",#N/A,FALSE,"CI+GG(BASE)";"GG",#N/A,FALSE,"CI+GG(BASE)";"CI",#N/A,FALSE,"CI+GG(BASE)"}</definedName>
    <definedName name="SDGFSDFG" localSheetId="16" hidden="1">{"CI+GG(BASE)",#N/A,FALSE,"CI+GG(BASE)";"GG",#N/A,FALSE,"CI+GG(BASE)";"CI",#N/A,FALSE,"CI+GG(BASE)"}</definedName>
    <definedName name="SDGFSDFG" hidden="1">{"CI+GG(BASE)",#N/A,FALSE,"CI+GG(BASE)";"GG",#N/A,FALSE,"CI+GG(BASE)";"CI",#N/A,FALSE,"CI+GG(BASE)"}</definedName>
    <definedName name="SDGHNTYJMFG" localSheetId="15" hidden="1">#REF!</definedName>
    <definedName name="SDGHNTYJMFG" localSheetId="25" hidden="1">#REF!</definedName>
    <definedName name="SDGHNTYJMFG" localSheetId="26" hidden="1">#REF!</definedName>
    <definedName name="SDGHNTYJMFG" localSheetId="6" hidden="1">#REF!</definedName>
    <definedName name="SDGHNTYJMFG" localSheetId="16" hidden="1">#REF!</definedName>
    <definedName name="SDGHNTYJMFG" hidden="1">#REF!</definedName>
    <definedName name="sdht" localSheetId="15" hidden="1">{"'resumen REV 3'!$B$1:$Q$69"}</definedName>
    <definedName name="sdht" localSheetId="25" hidden="1">{"'resumen REV 3'!$B$1:$Q$69"}</definedName>
    <definedName name="sdht" localSheetId="24" hidden="1">{"'resumen REV 3'!$B$1:$Q$69"}</definedName>
    <definedName name="sdht" localSheetId="26" hidden="1">{"'resumen REV 3'!$B$1:$Q$69"}</definedName>
    <definedName name="sdht" localSheetId="1" hidden="1">{"'resumen REV 3'!$B$1:$Q$69"}</definedName>
    <definedName name="sdht" localSheetId="4" hidden="1">{"'resumen REV 3'!$B$1:$Q$69"}</definedName>
    <definedName name="sdht" localSheetId="2" hidden="1">{"'resumen REV 3'!$B$1:$Q$69"}</definedName>
    <definedName name="sdht" localSheetId="0" hidden="1">{"'resumen REV 3'!$B$1:$Q$69"}</definedName>
    <definedName name="sdht" localSheetId="6" hidden="1">{"'resumen REV 3'!$B$1:$Q$69"}</definedName>
    <definedName name="sdht" localSheetId="16" hidden="1">{"'resumen REV 3'!$B$1:$Q$69"}</definedName>
    <definedName name="sdht" hidden="1">{"'resumen REV 3'!$B$1:$Q$69"}</definedName>
    <definedName name="sdht_1" hidden="1">{"'resumen REV 3'!$B$1:$Q$69"}</definedName>
    <definedName name="SDKSD" localSheetId="15" hidden="1">{#N/A,#N/A,FALSE,"Total_OC015";#N/A,#N/A,FALSE,"ADMIN";#N/A,#N/A,FALSE,"PROCES";#N/A,#N/A,FALSE,"mecan";#N/A,#N/A,FALSE,"civil";#N/A,#N/A,FALSE,"CAÑER";#N/A,#N/A,FALSE,"ELEC";#N/A,#N/A,FALSE,"INSTR"}</definedName>
    <definedName name="SDKSD" localSheetId="25" hidden="1">{#N/A,#N/A,FALSE,"Total_OC015";#N/A,#N/A,FALSE,"ADMIN";#N/A,#N/A,FALSE,"PROCES";#N/A,#N/A,FALSE,"mecan";#N/A,#N/A,FALSE,"civil";#N/A,#N/A,FALSE,"CAÑER";#N/A,#N/A,FALSE,"ELEC";#N/A,#N/A,FALSE,"INSTR"}</definedName>
    <definedName name="SDKSD" localSheetId="24" hidden="1">{#N/A,#N/A,FALSE,"Total_OC015";#N/A,#N/A,FALSE,"ADMIN";#N/A,#N/A,FALSE,"PROCES";#N/A,#N/A,FALSE,"mecan";#N/A,#N/A,FALSE,"civil";#N/A,#N/A,FALSE,"CAÑER";#N/A,#N/A,FALSE,"ELEC";#N/A,#N/A,FALSE,"INSTR"}</definedName>
    <definedName name="SDKSD" localSheetId="26" hidden="1">{#N/A,#N/A,FALSE,"Total_OC015";#N/A,#N/A,FALSE,"ADMIN";#N/A,#N/A,FALSE,"PROCES";#N/A,#N/A,FALSE,"mecan";#N/A,#N/A,FALSE,"civil";#N/A,#N/A,FALSE,"CAÑER";#N/A,#N/A,FALSE,"ELEC";#N/A,#N/A,FALSE,"INSTR"}</definedName>
    <definedName name="SDKSD" localSheetId="1" hidden="1">{#N/A,#N/A,FALSE,"Total_OC015";#N/A,#N/A,FALSE,"ADMIN";#N/A,#N/A,FALSE,"PROCES";#N/A,#N/A,FALSE,"mecan";#N/A,#N/A,FALSE,"civil";#N/A,#N/A,FALSE,"CAÑER";#N/A,#N/A,FALSE,"ELEC";#N/A,#N/A,FALSE,"INSTR"}</definedName>
    <definedName name="SDKSD" localSheetId="4" hidden="1">{#N/A,#N/A,FALSE,"Total_OC015";#N/A,#N/A,FALSE,"ADMIN";#N/A,#N/A,FALSE,"PROCES";#N/A,#N/A,FALSE,"mecan";#N/A,#N/A,FALSE,"civil";#N/A,#N/A,FALSE,"CAÑER";#N/A,#N/A,FALSE,"ELEC";#N/A,#N/A,FALSE,"INSTR"}</definedName>
    <definedName name="SDKSD" localSheetId="2" hidden="1">{#N/A,#N/A,FALSE,"Total_OC015";#N/A,#N/A,FALSE,"ADMIN";#N/A,#N/A,FALSE,"PROCES";#N/A,#N/A,FALSE,"mecan";#N/A,#N/A,FALSE,"civil";#N/A,#N/A,FALSE,"CAÑER";#N/A,#N/A,FALSE,"ELEC";#N/A,#N/A,FALSE,"INSTR"}</definedName>
    <definedName name="SDKSD" localSheetId="0" hidden="1">{#N/A,#N/A,FALSE,"Total_OC015";#N/A,#N/A,FALSE,"ADMIN";#N/A,#N/A,FALSE,"PROCES";#N/A,#N/A,FALSE,"mecan";#N/A,#N/A,FALSE,"civil";#N/A,#N/A,FALSE,"CAÑER";#N/A,#N/A,FALSE,"ELEC";#N/A,#N/A,FALSE,"INSTR"}</definedName>
    <definedName name="SDKSD" localSheetId="6" hidden="1">{#N/A,#N/A,FALSE,"Total_OC015";#N/A,#N/A,FALSE,"ADMIN";#N/A,#N/A,FALSE,"PROCES";#N/A,#N/A,FALSE,"mecan";#N/A,#N/A,FALSE,"civil";#N/A,#N/A,FALSE,"CAÑER";#N/A,#N/A,FALSE,"ELEC";#N/A,#N/A,FALSE,"INSTR"}</definedName>
    <definedName name="SDKSD" localSheetId="16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KSD_1" localSheetId="15" hidden="1">{#N/A,#N/A,FALSE,"Total_OC015";#N/A,#N/A,FALSE,"ADMIN";#N/A,#N/A,FALSE,"PROCES";#N/A,#N/A,FALSE,"mecan";#N/A,#N/A,FALSE,"civil";#N/A,#N/A,FALSE,"CAÑER";#N/A,#N/A,FALSE,"ELEC";#N/A,#N/A,FALSE,"INSTR"}</definedName>
    <definedName name="SDKSD_1" localSheetId="25" hidden="1">{#N/A,#N/A,FALSE,"Total_OC015";#N/A,#N/A,FALSE,"ADMIN";#N/A,#N/A,FALSE,"PROCES";#N/A,#N/A,FALSE,"mecan";#N/A,#N/A,FALSE,"civil";#N/A,#N/A,FALSE,"CAÑER";#N/A,#N/A,FALSE,"ELEC";#N/A,#N/A,FALSE,"INSTR"}</definedName>
    <definedName name="SDKSD_1" localSheetId="24" hidden="1">{#N/A,#N/A,FALSE,"Total_OC015";#N/A,#N/A,FALSE,"ADMIN";#N/A,#N/A,FALSE,"PROCES";#N/A,#N/A,FALSE,"mecan";#N/A,#N/A,FALSE,"civil";#N/A,#N/A,FALSE,"CAÑER";#N/A,#N/A,FALSE,"ELEC";#N/A,#N/A,FALSE,"INSTR"}</definedName>
    <definedName name="SDKSD_1" localSheetId="26" hidden="1">{#N/A,#N/A,FALSE,"Total_OC015";#N/A,#N/A,FALSE,"ADMIN";#N/A,#N/A,FALSE,"PROCES";#N/A,#N/A,FALSE,"mecan";#N/A,#N/A,FALSE,"civil";#N/A,#N/A,FALSE,"CAÑER";#N/A,#N/A,FALSE,"ELEC";#N/A,#N/A,FALSE,"INSTR"}</definedName>
    <definedName name="SDKSD_1" localSheetId="1" hidden="1">{#N/A,#N/A,FALSE,"Total_OC015";#N/A,#N/A,FALSE,"ADMIN";#N/A,#N/A,FALSE,"PROCES";#N/A,#N/A,FALSE,"mecan";#N/A,#N/A,FALSE,"civil";#N/A,#N/A,FALSE,"CAÑER";#N/A,#N/A,FALSE,"ELEC";#N/A,#N/A,FALSE,"INSTR"}</definedName>
    <definedName name="SDKSD_1" localSheetId="4" hidden="1">{#N/A,#N/A,FALSE,"Total_OC015";#N/A,#N/A,FALSE,"ADMIN";#N/A,#N/A,FALSE,"PROCES";#N/A,#N/A,FALSE,"mecan";#N/A,#N/A,FALSE,"civil";#N/A,#N/A,FALSE,"CAÑER";#N/A,#N/A,FALSE,"ELEC";#N/A,#N/A,FALSE,"INSTR"}</definedName>
    <definedName name="SDKSD_1" localSheetId="2" hidden="1">{#N/A,#N/A,FALSE,"Total_OC015";#N/A,#N/A,FALSE,"ADMIN";#N/A,#N/A,FALSE,"PROCES";#N/A,#N/A,FALSE,"mecan";#N/A,#N/A,FALSE,"civil";#N/A,#N/A,FALSE,"CAÑER";#N/A,#N/A,FALSE,"ELEC";#N/A,#N/A,FALSE,"INSTR"}</definedName>
    <definedName name="SDKSD_1" localSheetId="0" hidden="1">{#N/A,#N/A,FALSE,"Total_OC015";#N/A,#N/A,FALSE,"ADMIN";#N/A,#N/A,FALSE,"PROCES";#N/A,#N/A,FALSE,"mecan";#N/A,#N/A,FALSE,"civil";#N/A,#N/A,FALSE,"CAÑER";#N/A,#N/A,FALSE,"ELEC";#N/A,#N/A,FALSE,"INSTR"}</definedName>
    <definedName name="SDKSD_1" localSheetId="6" hidden="1">{#N/A,#N/A,FALSE,"Total_OC015";#N/A,#N/A,FALSE,"ADMIN";#N/A,#N/A,FALSE,"PROCES";#N/A,#N/A,FALSE,"mecan";#N/A,#N/A,FALSE,"civil";#N/A,#N/A,FALSE,"CAÑER";#N/A,#N/A,FALSE,"ELEC";#N/A,#N/A,FALSE,"INSTR"}</definedName>
    <definedName name="SDKSD_1" localSheetId="16" hidden="1">{#N/A,#N/A,FALSE,"Total_OC015";#N/A,#N/A,FALSE,"ADMIN";#N/A,#N/A,FALSE,"PROCES";#N/A,#N/A,FALSE,"mecan";#N/A,#N/A,FALSE,"civil";#N/A,#N/A,FALSE,"CAÑER";#N/A,#N/A,FALSE,"ELEC";#N/A,#N/A,FALSE,"INSTR"}</definedName>
    <definedName name="SDKSD_1" hidden="1">{#N/A,#N/A,FALSE,"Total_OC015";#N/A,#N/A,FALSE,"ADMIN";#N/A,#N/A,FALSE,"PROCES";#N/A,#N/A,FALSE,"mecan";#N/A,#N/A,FALSE,"civil";#N/A,#N/A,FALSE,"CAÑER";#N/A,#N/A,FALSE,"ELEC";#N/A,#N/A,FALSE,"INSTR"}</definedName>
    <definedName name="SDRGDRG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DRGDRG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DRGDRG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DRGDRG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DRGDRG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DRGDRG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DRGDRG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DRGDRG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DRGDRG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DRGDRG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DRGDRG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DRT" localSheetId="15" hidden="1">{#N/A,#N/A,FALSE,"PEND INC";#N/A,#N/A,FALSE,"PEND MINM"}</definedName>
    <definedName name="SDRT" localSheetId="25" hidden="1">{#N/A,#N/A,FALSE,"PEND INC";#N/A,#N/A,FALSE,"PEND MINM"}</definedName>
    <definedName name="SDRT" localSheetId="24" hidden="1">{#N/A,#N/A,FALSE,"PEND INC";#N/A,#N/A,FALSE,"PEND MINM"}</definedName>
    <definedName name="SDRT" localSheetId="26" hidden="1">{#N/A,#N/A,FALSE,"PEND INC";#N/A,#N/A,FALSE,"PEND MINM"}</definedName>
    <definedName name="SDRT" localSheetId="1" hidden="1">{#N/A,#N/A,FALSE,"PEND INC";#N/A,#N/A,FALSE,"PEND MINM"}</definedName>
    <definedName name="SDRT" localSheetId="4" hidden="1">{#N/A,#N/A,FALSE,"PEND INC";#N/A,#N/A,FALSE,"PEND MINM"}</definedName>
    <definedName name="SDRT" localSheetId="2" hidden="1">{#N/A,#N/A,FALSE,"PEND INC";#N/A,#N/A,FALSE,"PEND MINM"}</definedName>
    <definedName name="SDRT" localSheetId="0" hidden="1">{#N/A,#N/A,FALSE,"PEND INC";#N/A,#N/A,FALSE,"PEND MINM"}</definedName>
    <definedName name="SDRT" localSheetId="6" hidden="1">{#N/A,#N/A,FALSE,"PEND INC";#N/A,#N/A,FALSE,"PEND MINM"}</definedName>
    <definedName name="SDRT" localSheetId="16" hidden="1">{#N/A,#N/A,FALSE,"PEND INC";#N/A,#N/A,FALSE,"PEND MINM"}</definedName>
    <definedName name="SDRT" hidden="1">{#N/A,#N/A,FALSE,"PEND INC";#N/A,#N/A,FALSE,"PEND MINM"}</definedName>
    <definedName name="sdsd" localSheetId="15" hidden="1">{#N/A,#N/A,FALSE,"Total_OC015";#N/A,#N/A,FALSE,"ADMIN";#N/A,#N/A,FALSE,"PROCES";#N/A,#N/A,FALSE,"mecan";#N/A,#N/A,FALSE,"civil";#N/A,#N/A,FALSE,"CAÑER";#N/A,#N/A,FALSE,"ELEC";#N/A,#N/A,FALSE,"INSTR"}</definedName>
    <definedName name="sdsd" localSheetId="25" hidden="1">{#N/A,#N/A,FALSE,"Total_OC015";#N/A,#N/A,FALSE,"ADMIN";#N/A,#N/A,FALSE,"PROCES";#N/A,#N/A,FALSE,"mecan";#N/A,#N/A,FALSE,"civil";#N/A,#N/A,FALSE,"CAÑER";#N/A,#N/A,FALSE,"ELEC";#N/A,#N/A,FALSE,"INSTR"}</definedName>
    <definedName name="sdsd" localSheetId="24" hidden="1">{#N/A,#N/A,FALSE,"Total_OC015";#N/A,#N/A,FALSE,"ADMIN";#N/A,#N/A,FALSE,"PROCES";#N/A,#N/A,FALSE,"mecan";#N/A,#N/A,FALSE,"civil";#N/A,#N/A,FALSE,"CAÑER";#N/A,#N/A,FALSE,"ELEC";#N/A,#N/A,FALSE,"INSTR"}</definedName>
    <definedName name="sdsd" localSheetId="26" hidden="1">{#N/A,#N/A,FALSE,"Total_OC015";#N/A,#N/A,FALSE,"ADMIN";#N/A,#N/A,FALSE,"PROCES";#N/A,#N/A,FALSE,"mecan";#N/A,#N/A,FALSE,"civil";#N/A,#N/A,FALSE,"CAÑER";#N/A,#N/A,FALSE,"ELEC";#N/A,#N/A,FALSE,"INSTR"}</definedName>
    <definedName name="sdsd" localSheetId="1" hidden="1">{#N/A,#N/A,FALSE,"Total_OC015";#N/A,#N/A,FALSE,"ADMIN";#N/A,#N/A,FALSE,"PROCES";#N/A,#N/A,FALSE,"mecan";#N/A,#N/A,FALSE,"civil";#N/A,#N/A,FALSE,"CAÑER";#N/A,#N/A,FALSE,"ELEC";#N/A,#N/A,FALSE,"INSTR"}</definedName>
    <definedName name="sdsd" localSheetId="4" hidden="1">{#N/A,#N/A,FALSE,"Total_OC015";#N/A,#N/A,FALSE,"ADMIN";#N/A,#N/A,FALSE,"PROCES";#N/A,#N/A,FALSE,"mecan";#N/A,#N/A,FALSE,"civil";#N/A,#N/A,FALSE,"CAÑER";#N/A,#N/A,FALSE,"ELEC";#N/A,#N/A,FALSE,"INSTR"}</definedName>
    <definedName name="sdsd" localSheetId="2" hidden="1">{#N/A,#N/A,FALSE,"Total_OC015";#N/A,#N/A,FALSE,"ADMIN";#N/A,#N/A,FALSE,"PROCES";#N/A,#N/A,FALSE,"mecan";#N/A,#N/A,FALSE,"civil";#N/A,#N/A,FALSE,"CAÑER";#N/A,#N/A,FALSE,"ELEC";#N/A,#N/A,FALSE,"INSTR"}</definedName>
    <definedName name="sd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sd" localSheetId="6" hidden="1">{#N/A,#N/A,FALSE,"Total_OC015";#N/A,#N/A,FALSE,"ADMIN";#N/A,#N/A,FALSE,"PROCES";#N/A,#N/A,FALSE,"mecan";#N/A,#N/A,FALSE,"civil";#N/A,#N/A,FALSE,"CAÑER";#N/A,#N/A,FALSE,"ELEC";#N/A,#N/A,FALSE,"INSTR"}</definedName>
    <definedName name="sdsd" localSheetId="16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d_1" hidden="1">{#N/A,#N/A,FALSE,"Total_OC015";#N/A,#N/A,FALSE,"ADMIN";#N/A,#N/A,FALSE,"PROCES";#N/A,#N/A,FALSE,"mecan";#N/A,#N/A,FALSE,"civil";#N/A,#N/A,FALSE,"CAÑER";#N/A,#N/A,FALSE,"ELEC";#N/A,#N/A,FALSE,"INSTR"}</definedName>
    <definedName name="Sector1" localSheetId="15" hidden="1">{#N/A,#N/A,TRUE,"LP-CO2X"}</definedName>
    <definedName name="Sector1" localSheetId="25" hidden="1">{#N/A,#N/A,TRUE,"LP-CO2X"}</definedName>
    <definedName name="Sector1" localSheetId="24" hidden="1">{#N/A,#N/A,TRUE,"LP-CO2X"}</definedName>
    <definedName name="Sector1" localSheetId="26" hidden="1">{#N/A,#N/A,TRUE,"LP-CO2X"}</definedName>
    <definedName name="Sector1" localSheetId="1" hidden="1">{#N/A,#N/A,TRUE,"LP-CO2X"}</definedName>
    <definedName name="Sector1" localSheetId="4" hidden="1">{#N/A,#N/A,TRUE,"LP-CO2X"}</definedName>
    <definedName name="Sector1" localSheetId="2" hidden="1">{#N/A,#N/A,TRUE,"LP-CO2X"}</definedName>
    <definedName name="Sector1" localSheetId="0" hidden="1">{#N/A,#N/A,TRUE,"LP-CO2X"}</definedName>
    <definedName name="Sector1" localSheetId="6" hidden="1">{#N/A,#N/A,TRUE,"LP-CO2X"}</definedName>
    <definedName name="Sector1" localSheetId="16" hidden="1">{#N/A,#N/A,TRUE,"LP-CO2X"}</definedName>
    <definedName name="Sector1" hidden="1">{#N/A,#N/A,TRUE,"LP-CO2X"}</definedName>
    <definedName name="seis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MANA42" hidden="1">#REF!</definedName>
    <definedName name="sencount" hidden="1">1</definedName>
    <definedName name="SENGOAEÑHAER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RFF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ERFF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ERFF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ERFF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ERF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ERF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ERF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ERF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ERF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ERFF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ERF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ERTGFRSTG" localSheetId="15" hidden="1">{"MO(BASE)",#N/A,FALSE,"MO(BASE)";"MO(BASE)1",#N/A,FALSE,"MO(BASE)";"MO(BASE)2",#N/A,FALSE,"MO(BASE)"}</definedName>
    <definedName name="SERTGFRSTG" localSheetId="25" hidden="1">{"MO(BASE)",#N/A,FALSE,"MO(BASE)";"MO(BASE)1",#N/A,FALSE,"MO(BASE)";"MO(BASE)2",#N/A,FALSE,"MO(BASE)"}</definedName>
    <definedName name="SERTGFRSTG" localSheetId="24" hidden="1">{"MO(BASE)",#N/A,FALSE,"MO(BASE)";"MO(BASE)1",#N/A,FALSE,"MO(BASE)";"MO(BASE)2",#N/A,FALSE,"MO(BASE)"}</definedName>
    <definedName name="SERTGFRSTG" localSheetId="26" hidden="1">{"MO(BASE)",#N/A,FALSE,"MO(BASE)";"MO(BASE)1",#N/A,FALSE,"MO(BASE)";"MO(BASE)2",#N/A,FALSE,"MO(BASE)"}</definedName>
    <definedName name="SERTGFRSTG" localSheetId="1" hidden="1">{"MO(BASE)",#N/A,FALSE,"MO(BASE)";"MO(BASE)1",#N/A,FALSE,"MO(BASE)";"MO(BASE)2",#N/A,FALSE,"MO(BASE)"}</definedName>
    <definedName name="SERTGFRSTG" localSheetId="4" hidden="1">{"MO(BASE)",#N/A,FALSE,"MO(BASE)";"MO(BASE)1",#N/A,FALSE,"MO(BASE)";"MO(BASE)2",#N/A,FALSE,"MO(BASE)"}</definedName>
    <definedName name="SERTGFRSTG" localSheetId="2" hidden="1">{"MO(BASE)",#N/A,FALSE,"MO(BASE)";"MO(BASE)1",#N/A,FALSE,"MO(BASE)";"MO(BASE)2",#N/A,FALSE,"MO(BASE)"}</definedName>
    <definedName name="SERTGFRSTG" localSheetId="0" hidden="1">{"MO(BASE)",#N/A,FALSE,"MO(BASE)";"MO(BASE)1",#N/A,FALSE,"MO(BASE)";"MO(BASE)2",#N/A,FALSE,"MO(BASE)"}</definedName>
    <definedName name="SERTGFRSTG" localSheetId="6" hidden="1">{"MO(BASE)",#N/A,FALSE,"MO(BASE)";"MO(BASE)1",#N/A,FALSE,"MO(BASE)";"MO(BASE)2",#N/A,FALSE,"MO(BASE)"}</definedName>
    <definedName name="SERTGFRSTG" localSheetId="16" hidden="1">{"MO(BASE)",#N/A,FALSE,"MO(BASE)";"MO(BASE)1",#N/A,FALSE,"MO(BASE)";"MO(BASE)2",#N/A,FALSE,"MO(BASE)"}</definedName>
    <definedName name="SERTGFRSTG" hidden="1">{"MO(BASE)",#N/A,FALSE,"MO(BASE)";"MO(BASE)1",#N/A,FALSE,"MO(BASE)";"MO(BASE)2",#N/A,FALSE,"MO(BASE)"}</definedName>
    <definedName name="SETAET" localSheetId="15" hidden="1">{"CI+GG(BASE)",#N/A,FALSE,"CI+GG(BASE)";"GG",#N/A,FALSE,"CI+GG(BASE)";"CI",#N/A,FALSE,"CI+GG(BASE)"}</definedName>
    <definedName name="SETAET" localSheetId="25" hidden="1">{"CI+GG(BASE)",#N/A,FALSE,"CI+GG(BASE)";"GG",#N/A,FALSE,"CI+GG(BASE)";"CI",#N/A,FALSE,"CI+GG(BASE)"}</definedName>
    <definedName name="SETAET" localSheetId="24" hidden="1">{"CI+GG(BASE)",#N/A,FALSE,"CI+GG(BASE)";"GG",#N/A,FALSE,"CI+GG(BASE)";"CI",#N/A,FALSE,"CI+GG(BASE)"}</definedName>
    <definedName name="SETAET" localSheetId="26" hidden="1">{"CI+GG(BASE)",#N/A,FALSE,"CI+GG(BASE)";"GG",#N/A,FALSE,"CI+GG(BASE)";"CI",#N/A,FALSE,"CI+GG(BASE)"}</definedName>
    <definedName name="SETAET" localSheetId="1" hidden="1">{"CI+GG(BASE)",#N/A,FALSE,"CI+GG(BASE)";"GG",#N/A,FALSE,"CI+GG(BASE)";"CI",#N/A,FALSE,"CI+GG(BASE)"}</definedName>
    <definedName name="SETAET" localSheetId="4" hidden="1">{"CI+GG(BASE)",#N/A,FALSE,"CI+GG(BASE)";"GG",#N/A,FALSE,"CI+GG(BASE)";"CI",#N/A,FALSE,"CI+GG(BASE)"}</definedName>
    <definedName name="SETAET" localSheetId="2" hidden="1">{"CI+GG(BASE)",#N/A,FALSE,"CI+GG(BASE)";"GG",#N/A,FALSE,"CI+GG(BASE)";"CI",#N/A,FALSE,"CI+GG(BASE)"}</definedName>
    <definedName name="SETAET" localSheetId="0" hidden="1">{"CI+GG(BASE)",#N/A,FALSE,"CI+GG(BASE)";"GG",#N/A,FALSE,"CI+GG(BASE)";"CI",#N/A,FALSE,"CI+GG(BASE)"}</definedName>
    <definedName name="SETAET" localSheetId="6" hidden="1">{"CI+GG(BASE)",#N/A,FALSE,"CI+GG(BASE)";"GG",#N/A,FALSE,"CI+GG(BASE)";"CI",#N/A,FALSE,"CI+GG(BASE)"}</definedName>
    <definedName name="SETAET" localSheetId="16" hidden="1">{"CI+GG(BASE)",#N/A,FALSE,"CI+GG(BASE)";"GG",#N/A,FALSE,"CI+GG(BASE)";"CI",#N/A,FALSE,"CI+GG(BASE)"}</definedName>
    <definedName name="SETAET" hidden="1">{"CI+GG(BASE)",#N/A,FALSE,"CI+GG(BASE)";"GG",#N/A,FALSE,"CI+GG(BASE)";"CI",#N/A,FALSE,"CI+GG(BASE)"}</definedName>
    <definedName name="SETWSF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TWSF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TWSF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TWSF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TWSF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TWSF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TWSF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TWSF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TWSF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TWSF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TWSF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fds" localSheetId="15" hidden="1">{"CI+GG(BASE)",#N/A,FALSE,"CI+GG(BASE)";"GG",#N/A,FALSE,"CI+GG(BASE)";"CI",#N/A,FALSE,"CI+GG(BASE)"}</definedName>
    <definedName name="sfds" localSheetId="25" hidden="1">{"CI+GG(BASE)",#N/A,FALSE,"CI+GG(BASE)";"GG",#N/A,FALSE,"CI+GG(BASE)";"CI",#N/A,FALSE,"CI+GG(BASE)"}</definedName>
    <definedName name="sfds" localSheetId="24" hidden="1">{"CI+GG(BASE)",#N/A,FALSE,"CI+GG(BASE)";"GG",#N/A,FALSE,"CI+GG(BASE)";"CI",#N/A,FALSE,"CI+GG(BASE)"}</definedName>
    <definedName name="sfds" localSheetId="26" hidden="1">{"CI+GG(BASE)",#N/A,FALSE,"CI+GG(BASE)";"GG",#N/A,FALSE,"CI+GG(BASE)";"CI",#N/A,FALSE,"CI+GG(BASE)"}</definedName>
    <definedName name="sfds" localSheetId="1" hidden="1">{"CI+GG(BASE)",#N/A,FALSE,"CI+GG(BASE)";"GG",#N/A,FALSE,"CI+GG(BASE)";"CI",#N/A,FALSE,"CI+GG(BASE)"}</definedName>
    <definedName name="sfds" localSheetId="4" hidden="1">{"CI+GG(BASE)",#N/A,FALSE,"CI+GG(BASE)";"GG",#N/A,FALSE,"CI+GG(BASE)";"CI",#N/A,FALSE,"CI+GG(BASE)"}</definedName>
    <definedName name="sfds" localSheetId="2" hidden="1">{"CI+GG(BASE)",#N/A,FALSE,"CI+GG(BASE)";"GG",#N/A,FALSE,"CI+GG(BASE)";"CI",#N/A,FALSE,"CI+GG(BASE)"}</definedName>
    <definedName name="sfds" localSheetId="0" hidden="1">{"CI+GG(BASE)",#N/A,FALSE,"CI+GG(BASE)";"GG",#N/A,FALSE,"CI+GG(BASE)";"CI",#N/A,FALSE,"CI+GG(BASE)"}</definedName>
    <definedName name="sfds" localSheetId="6" hidden="1">{"CI+GG(BASE)",#N/A,FALSE,"CI+GG(BASE)";"GG",#N/A,FALSE,"CI+GG(BASE)";"CI",#N/A,FALSE,"CI+GG(BASE)"}</definedName>
    <definedName name="sfds" localSheetId="16" hidden="1">{"CI+GG(BASE)",#N/A,FALSE,"CI+GG(BASE)";"GG",#N/A,FALSE,"CI+GG(BASE)";"CI",#N/A,FALSE,"CI+GG(BASE)"}</definedName>
    <definedName name="sfds" hidden="1">{"CI+GG(BASE)",#N/A,FALSE,"CI+GG(BASE)";"GG",#N/A,FALSE,"CI+GG(BASE)";"CI",#N/A,FALSE,"CI+GG(BASE)"}</definedName>
    <definedName name="sffs" localSheetId="15" hidden="1">#REF!</definedName>
    <definedName name="sffs" localSheetId="25" hidden="1">#REF!</definedName>
    <definedName name="sffs" localSheetId="26" hidden="1">#REF!</definedName>
    <definedName name="sffs" localSheetId="6" hidden="1">#REF!</definedName>
    <definedName name="sffs" localSheetId="16" hidden="1">#REF!</definedName>
    <definedName name="sffs" hidden="1">#REF!</definedName>
    <definedName name="SFGAST5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HT" localSheetId="15" hidden="1">#REF!</definedName>
    <definedName name="SFGHT" localSheetId="25" hidden="1">#REF!</definedName>
    <definedName name="SFGHT" localSheetId="26" hidden="1">#REF!</definedName>
    <definedName name="SFGHT" localSheetId="6" hidden="1">#REF!</definedName>
    <definedName name="SFGHT" localSheetId="16" hidden="1">#REF!</definedName>
    <definedName name="SFGHT" hidden="1">#REF!</definedName>
    <definedName name="SFINTOTAL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r" localSheetId="15" hidden="1">{#N/A,#N/A,FALSE,"Costos_Elem_Hid";#N/A,#N/A,FALSE,"Costos_Elem_Hid";#N/A,#N/A,FALSE,"Costos_Elem_Hid"}</definedName>
    <definedName name="sfr" localSheetId="25" hidden="1">{#N/A,#N/A,FALSE,"Costos_Elem_Hid";#N/A,#N/A,FALSE,"Costos_Elem_Hid";#N/A,#N/A,FALSE,"Costos_Elem_Hid"}</definedName>
    <definedName name="sfr" localSheetId="24" hidden="1">{#N/A,#N/A,FALSE,"Costos_Elem_Hid";#N/A,#N/A,FALSE,"Costos_Elem_Hid";#N/A,#N/A,FALSE,"Costos_Elem_Hid"}</definedName>
    <definedName name="sfr" localSheetId="26" hidden="1">{#N/A,#N/A,FALSE,"Costos_Elem_Hid";#N/A,#N/A,FALSE,"Costos_Elem_Hid";#N/A,#N/A,FALSE,"Costos_Elem_Hid"}</definedName>
    <definedName name="sfr" localSheetId="1" hidden="1">{#N/A,#N/A,FALSE,"Costos_Elem_Hid";#N/A,#N/A,FALSE,"Costos_Elem_Hid";#N/A,#N/A,FALSE,"Costos_Elem_Hid"}</definedName>
    <definedName name="sfr" localSheetId="4" hidden="1">{#N/A,#N/A,FALSE,"Costos_Elem_Hid";#N/A,#N/A,FALSE,"Costos_Elem_Hid";#N/A,#N/A,FALSE,"Costos_Elem_Hid"}</definedName>
    <definedName name="sfr" localSheetId="2" hidden="1">{#N/A,#N/A,FALSE,"Costos_Elem_Hid";#N/A,#N/A,FALSE,"Costos_Elem_Hid";#N/A,#N/A,FALSE,"Costos_Elem_Hid"}</definedName>
    <definedName name="sfr" localSheetId="0" hidden="1">{#N/A,#N/A,FALSE,"Costos_Elem_Hid";#N/A,#N/A,FALSE,"Costos_Elem_Hid";#N/A,#N/A,FALSE,"Costos_Elem_Hid"}</definedName>
    <definedName name="sfr" localSheetId="6" hidden="1">{#N/A,#N/A,FALSE,"Costos_Elem_Hid";#N/A,#N/A,FALSE,"Costos_Elem_Hid";#N/A,#N/A,FALSE,"Costos_Elem_Hid"}</definedName>
    <definedName name="sfr" localSheetId="16" hidden="1">{#N/A,#N/A,FALSE,"Costos_Elem_Hid";#N/A,#N/A,FALSE,"Costos_Elem_Hid";#N/A,#N/A,FALSE,"Costos_Elem_Hid"}</definedName>
    <definedName name="sfr" hidden="1">{#N/A,#N/A,FALSE,"Costos_Elem_Hid";#N/A,#N/A,FALSE,"Costos_Elem_Hid";#N/A,#N/A,FALSE,"Costos_Elem_Hid"}</definedName>
    <definedName name="SFSTRT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ESDFGDF" localSheetId="15" hidden="1">{"CI+GG(BASE)",#N/A,FALSE,"CI+GG(BASE)";"GG",#N/A,FALSE,"CI+GG(BASE)";"CI",#N/A,FALSE,"CI+GG(BASE)"}</definedName>
    <definedName name="SGESDFGDF" localSheetId="25" hidden="1">{"CI+GG(BASE)",#N/A,FALSE,"CI+GG(BASE)";"GG",#N/A,FALSE,"CI+GG(BASE)";"CI",#N/A,FALSE,"CI+GG(BASE)"}</definedName>
    <definedName name="SGESDFGDF" localSheetId="24" hidden="1">{"CI+GG(BASE)",#N/A,FALSE,"CI+GG(BASE)";"GG",#N/A,FALSE,"CI+GG(BASE)";"CI",#N/A,FALSE,"CI+GG(BASE)"}</definedName>
    <definedName name="SGESDFGDF" localSheetId="26" hidden="1">{"CI+GG(BASE)",#N/A,FALSE,"CI+GG(BASE)";"GG",#N/A,FALSE,"CI+GG(BASE)";"CI",#N/A,FALSE,"CI+GG(BASE)"}</definedName>
    <definedName name="SGESDFGDF" localSheetId="1" hidden="1">{"CI+GG(BASE)",#N/A,FALSE,"CI+GG(BASE)";"GG",#N/A,FALSE,"CI+GG(BASE)";"CI",#N/A,FALSE,"CI+GG(BASE)"}</definedName>
    <definedName name="SGESDFGDF" localSheetId="4" hidden="1">{"CI+GG(BASE)",#N/A,FALSE,"CI+GG(BASE)";"GG",#N/A,FALSE,"CI+GG(BASE)";"CI",#N/A,FALSE,"CI+GG(BASE)"}</definedName>
    <definedName name="SGESDFGDF" localSheetId="2" hidden="1">{"CI+GG(BASE)",#N/A,FALSE,"CI+GG(BASE)";"GG",#N/A,FALSE,"CI+GG(BASE)";"CI",#N/A,FALSE,"CI+GG(BASE)"}</definedName>
    <definedName name="SGESDFGDF" localSheetId="0" hidden="1">{"CI+GG(BASE)",#N/A,FALSE,"CI+GG(BASE)";"GG",#N/A,FALSE,"CI+GG(BASE)";"CI",#N/A,FALSE,"CI+GG(BASE)"}</definedName>
    <definedName name="SGESDFGDF" localSheetId="6" hidden="1">{"CI+GG(BASE)",#N/A,FALSE,"CI+GG(BASE)";"GG",#N/A,FALSE,"CI+GG(BASE)";"CI",#N/A,FALSE,"CI+GG(BASE)"}</definedName>
    <definedName name="SGESDFGDF" localSheetId="16" hidden="1">{"CI+GG(BASE)",#N/A,FALSE,"CI+GG(BASE)";"GG",#N/A,FALSE,"CI+GG(BASE)";"CI",#N/A,FALSE,"CI+GG(BASE)"}</definedName>
    <definedName name="SGESDFGDF" hidden="1">{"CI+GG(BASE)",#N/A,FALSE,"CI+GG(BASE)";"GG",#N/A,FALSE,"CI+GG(BASE)";"CI",#N/A,FALSE,"CI+GG(BASE)"}</definedName>
    <definedName name="SGTSRGT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TSRGT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TSRGT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TSRGT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TSRG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TSRG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TSRG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TSRG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TSRG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TSRGT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TSRG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iftPeriodConversion">0.36</definedName>
    <definedName name="sí">1</definedName>
    <definedName name="SIC" hidden="1">{#N/A,#N/A,FALSE,"Total_OC015";#N/A,#N/A,FALSE,"ADMIN";#N/A,#N/A,FALSE,"PROCES";#N/A,#N/A,FALSE,"mecan";#N/A,#N/A,FALSE,"civil";#N/A,#N/A,FALSE,"CAÑER";#N/A,#N/A,FALSE,"ELEC";#N/A,#N/A,FALSE,"INSTR"}</definedName>
    <definedName name="sis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_1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_1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_1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_1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_1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_1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_1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of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solver_adj" localSheetId="15" hidden="1">#REF!</definedName>
    <definedName name="solver_adj" localSheetId="25" hidden="1">#REF!</definedName>
    <definedName name="solver_adj" localSheetId="26" hidden="1">#REF!</definedName>
    <definedName name="solver_adj" localSheetId="6" hidden="1">#REF!</definedName>
    <definedName name="solver_adj" localSheetId="16" hidden="1">#REF!</definedName>
    <definedName name="solver_adj" hidden="1">#REF!</definedName>
    <definedName name="solver_cvg" hidden="1">0.001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localSheetId="15" hidden="1">#REF!</definedName>
    <definedName name="solver_opt" localSheetId="25" hidden="1">#REF!</definedName>
    <definedName name="solver_opt" localSheetId="26" hidden="1">#REF!</definedName>
    <definedName name="solver_opt" localSheetId="6" hidden="1">#REF!</definedName>
    <definedName name="solver_opt" localSheetId="16" hidden="1">#REF!</definedName>
    <definedName name="solver_opt" hidden="1">#REF!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ORT2" localSheetId="15" hidden="1">#REF!</definedName>
    <definedName name="SORT2" localSheetId="25" hidden="1">#REF!</definedName>
    <definedName name="SORT2" localSheetId="26" hidden="1">#REF!</definedName>
    <definedName name="SORT2" localSheetId="0" hidden="1">[34]Bajadas!$A$13:$E$33</definedName>
    <definedName name="SORT2" localSheetId="6" hidden="1">#REF!</definedName>
    <definedName name="SORT2" localSheetId="16" hidden="1">#REF!</definedName>
    <definedName name="SORT2" hidden="1">#REF!</definedName>
    <definedName name="SP" hidden="1">{#N/A,#N/A,FALSE,"subcontract"}</definedName>
    <definedName name="SRGTDV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RGTDV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RGTDV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RGTDV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RGTDV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RGTDV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RGTDV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RGTDV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RGTDV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RGTDV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RGTDV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s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sdsd" localSheetId="15" hidden="1">{"Sin detalle",#N/A,FALSE,"Flujo (redondeado)";"Detallado",#N/A,FALSE,"Flujo (redondeado)"}</definedName>
    <definedName name="ssdsdsd" localSheetId="25" hidden="1">{"Sin detalle",#N/A,FALSE,"Flujo (redondeado)";"Detallado",#N/A,FALSE,"Flujo (redondeado)"}</definedName>
    <definedName name="ssdsdsd" localSheetId="24" hidden="1">{"Sin detalle",#N/A,FALSE,"Flujo (redondeado)";"Detallado",#N/A,FALSE,"Flujo (redondeado)"}</definedName>
    <definedName name="ssdsdsd" localSheetId="26" hidden="1">{"Sin detalle",#N/A,FALSE,"Flujo (redondeado)";"Detallado",#N/A,FALSE,"Flujo (redondeado)"}</definedName>
    <definedName name="ssdsdsd" localSheetId="1" hidden="1">{"Sin detalle",#N/A,FALSE,"Flujo (redondeado)";"Detallado",#N/A,FALSE,"Flujo (redondeado)"}</definedName>
    <definedName name="ssdsdsd" localSheetId="4" hidden="1">{"Sin detalle",#N/A,FALSE,"Flujo (redondeado)";"Detallado",#N/A,FALSE,"Flujo (redondeado)"}</definedName>
    <definedName name="ssdsdsd" localSheetId="2" hidden="1">{"Sin detalle",#N/A,FALSE,"Flujo (redondeado)";"Detallado",#N/A,FALSE,"Flujo (redondeado)"}</definedName>
    <definedName name="ssdsdsd" localSheetId="0" hidden="1">{"Sin detalle",#N/A,FALSE,"Flujo (redondeado)";"Detallado",#N/A,FALSE,"Flujo (redondeado)"}</definedName>
    <definedName name="ssdsdsd" localSheetId="6" hidden="1">{"Sin detalle",#N/A,FALSE,"Flujo (redondeado)";"Detallado",#N/A,FALSE,"Flujo (redondeado)"}</definedName>
    <definedName name="ssdsdsd" localSheetId="16" hidden="1">{"Sin detalle",#N/A,FALSE,"Flujo (redondeado)";"Detallado",#N/A,FALSE,"Flujo (redondeado)"}</definedName>
    <definedName name="ssdsdsd" hidden="1">{"Sin detalle",#N/A,FALSE,"Flujo (redondeado)";"Detallado",#N/A,FALSE,"Flujo (redondeado)"}</definedName>
    <definedName name="sss" localSheetId="15" hidden="1">{#N/A,#N/A,FALSE,"Graficos"}</definedName>
    <definedName name="sss" localSheetId="25" hidden="1">{#N/A,#N/A,FALSE,"Graficos"}</definedName>
    <definedName name="sss" localSheetId="24" hidden="1">{#N/A,#N/A,FALSE,"Graficos"}</definedName>
    <definedName name="sss" localSheetId="26" hidden="1">{#N/A,#N/A,FALSE,"Graficos"}</definedName>
    <definedName name="sss" localSheetId="1" hidden="1">{#N/A,#N/A,FALSE,"Graficos"}</definedName>
    <definedName name="sss" localSheetId="4" hidden="1">{#N/A,#N/A,FALSE,"Graficos"}</definedName>
    <definedName name="sss" localSheetId="2" hidden="1">{#N/A,#N/A,FALSE,"Graficos"}</definedName>
    <definedName name="ss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ss" localSheetId="6" hidden="1">{#N/A,#N/A,FALSE,"Graficos"}</definedName>
    <definedName name="sss" localSheetId="16" hidden="1">{#N/A,#N/A,FALSE,"Graficos"}</definedName>
    <definedName name="sss" hidden="1">{#N/A,#N/A,FALSE,"Graficos"}</definedName>
    <definedName name="sss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DDSDSDS" localSheetId="15" hidden="1">{#N/A,#N/A,FALSE,"Total_OC015";#N/A,#N/A,FALSE,"ADMIN";#N/A,#N/A,FALSE,"PROCES";#N/A,#N/A,FALSE,"mecan";#N/A,#N/A,FALSE,"civil";#N/A,#N/A,FALSE,"CAÑER";#N/A,#N/A,FALSE,"ELEC";#N/A,#N/A,FALSE,"INSTR"}</definedName>
    <definedName name="SSSDDSDSDS" localSheetId="25" hidden="1">{#N/A,#N/A,FALSE,"Total_OC015";#N/A,#N/A,FALSE,"ADMIN";#N/A,#N/A,FALSE,"PROCES";#N/A,#N/A,FALSE,"mecan";#N/A,#N/A,FALSE,"civil";#N/A,#N/A,FALSE,"CAÑER";#N/A,#N/A,FALSE,"ELEC";#N/A,#N/A,FALSE,"INSTR"}</definedName>
    <definedName name="SSSDDSDSDS" localSheetId="24" hidden="1">{#N/A,#N/A,FALSE,"Total_OC015";#N/A,#N/A,FALSE,"ADMIN";#N/A,#N/A,FALSE,"PROCES";#N/A,#N/A,FALSE,"mecan";#N/A,#N/A,FALSE,"civil";#N/A,#N/A,FALSE,"CAÑER";#N/A,#N/A,FALSE,"ELEC";#N/A,#N/A,FALSE,"INSTR"}</definedName>
    <definedName name="SSSDDSDSDS" localSheetId="26" hidden="1">{#N/A,#N/A,FALSE,"Total_OC015";#N/A,#N/A,FALSE,"ADMIN";#N/A,#N/A,FALSE,"PROCES";#N/A,#N/A,FALSE,"mecan";#N/A,#N/A,FALSE,"civil";#N/A,#N/A,FALSE,"CAÑER";#N/A,#N/A,FALSE,"ELEC";#N/A,#N/A,FALSE,"INSTR"}</definedName>
    <definedName name="SSSDDSDSDS" localSheetId="1" hidden="1">{#N/A,#N/A,FALSE,"Total_OC015";#N/A,#N/A,FALSE,"ADMIN";#N/A,#N/A,FALSE,"PROCES";#N/A,#N/A,FALSE,"mecan";#N/A,#N/A,FALSE,"civil";#N/A,#N/A,FALSE,"CAÑER";#N/A,#N/A,FALSE,"ELEC";#N/A,#N/A,FALSE,"INSTR"}</definedName>
    <definedName name="SSSDDSDSDS" localSheetId="4" hidden="1">{#N/A,#N/A,FALSE,"Total_OC015";#N/A,#N/A,FALSE,"ADMIN";#N/A,#N/A,FALSE,"PROCES";#N/A,#N/A,FALSE,"mecan";#N/A,#N/A,FALSE,"civil";#N/A,#N/A,FALSE,"CAÑER";#N/A,#N/A,FALSE,"ELEC";#N/A,#N/A,FALSE,"INSTR"}</definedName>
    <definedName name="SSSDDSDSDS" localSheetId="2" hidden="1">{#N/A,#N/A,FALSE,"Total_OC015";#N/A,#N/A,FALSE,"ADMIN";#N/A,#N/A,FALSE,"PROCES";#N/A,#N/A,FALSE,"mecan";#N/A,#N/A,FALSE,"civil";#N/A,#N/A,FALSE,"CAÑER";#N/A,#N/A,FALSE,"ELEC";#N/A,#N/A,FALSE,"INSTR"}</definedName>
    <definedName name="SSSDDSDSDS" localSheetId="0" hidden="1">{#N/A,#N/A,FALSE,"Total_OC015";#N/A,#N/A,FALSE,"ADMIN";#N/A,#N/A,FALSE,"PROCES";#N/A,#N/A,FALSE,"mecan";#N/A,#N/A,FALSE,"civil";#N/A,#N/A,FALSE,"CAÑER";#N/A,#N/A,FALSE,"ELEC";#N/A,#N/A,FALSE,"INSTR"}</definedName>
    <definedName name="SSSDDSDSDS" localSheetId="6" hidden="1">{#N/A,#N/A,FALSE,"Total_OC015";#N/A,#N/A,FALSE,"ADMIN";#N/A,#N/A,FALSE,"PROCES";#N/A,#N/A,FALSE,"mecan";#N/A,#N/A,FALSE,"civil";#N/A,#N/A,FALSE,"CAÑER";#N/A,#N/A,FALSE,"ELEC";#N/A,#N/A,FALSE,"INSTR"}</definedName>
    <definedName name="SSSDDSDSDS" localSheetId="16" hidden="1">{#N/A,#N/A,FALSE,"Total_OC015";#N/A,#N/A,FALSE,"ADMIN";#N/A,#N/A,FALSE,"PROCES";#N/A,#N/A,FALSE,"mecan";#N/A,#N/A,FALSE,"civil";#N/A,#N/A,FALSE,"CAÑER";#N/A,#N/A,FALSE,"ELEC";#N/A,#N/A,FALSE,"INSTR"}</definedName>
    <definedName name="SSSDDSDSDS" hidden="1">{#N/A,#N/A,FALSE,"Total_OC015";#N/A,#N/A,FALSE,"ADMIN";#N/A,#N/A,FALSE,"PROCES";#N/A,#N/A,FALSE,"mecan";#N/A,#N/A,FALSE,"civil";#N/A,#N/A,FALSE,"CAÑER";#N/A,#N/A,FALSE,"ELEC";#N/A,#N/A,FALSE,"INSTR"}</definedName>
    <definedName name="SSSDDSDSDS_1" hidden="1">{#N/A,#N/A,FALSE,"Total_OC015";#N/A,#N/A,FALSE,"ADMIN";#N/A,#N/A,FALSE,"PROCES";#N/A,#N/A,FALSE,"mecan";#N/A,#N/A,FALSE,"civil";#N/A,#N/A,FALSE,"CAÑER";#N/A,#N/A,FALSE,"ELEC";#N/A,#N/A,FALSE,"INSTR"}</definedName>
    <definedName name="ssss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0" hidden="1">{"'Hoja3'!$F$5"}</definedName>
    <definedName name="ssss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AQ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hidden="1">{#N/A,#N/A,FALSE,"Total_OC015";#N/A,#N/A,FALSE,"ADMIN";#N/A,#N/A,FALSE,"PROCES";#N/A,#N/A,FALSE,"mecan";#N/A,#N/A,FALSE,"civil";#N/A,#N/A,FALSE,"CAÑER";#N/A,#N/A,FALSE,"ELEC";#N/A,#N/A,FALSE,"INSTR"}</definedName>
    <definedName name="ssssss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localSheetId="0" hidden="1">#REF!</definedName>
    <definedName name="sssss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" hidden="1">#REF!</definedName>
    <definedName name="ssssssssssssssssssssss" localSheetId="15" hidden="1">#REF!</definedName>
    <definedName name="ssssssssssssssssssssss" localSheetId="25" hidden="1">#REF!</definedName>
    <definedName name="ssssssssssssssssssssss" localSheetId="26" hidden="1">#REF!</definedName>
    <definedName name="ssssssssssssssssssssss" localSheetId="6" hidden="1">#REF!</definedName>
    <definedName name="ssssssssssssssssssssss" localSheetId="16" hidden="1">#REF!</definedName>
    <definedName name="ssssssssssssssssssssss" hidden="1">#REF!</definedName>
    <definedName name="sssssssssssssssssssssssssssssssssssssss" localSheetId="15" hidden="1">#REF!</definedName>
    <definedName name="sssssssssssssssssssssssssssssssssssssss" localSheetId="25" hidden="1">#REF!</definedName>
    <definedName name="sssssssssssssssssssssssssssssssssssssss" localSheetId="6" hidden="1">#REF!</definedName>
    <definedName name="sssssssssssssssssssssssssssssssssssssss" hidden="1">#REF!</definedName>
    <definedName name="SSXSSAX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te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te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te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te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te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te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te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te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te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te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te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tep1Dimensions" hidden="1">#REF!</definedName>
    <definedName name="Step2Manual" hidden="1">#REF!</definedName>
    <definedName name="Step2NumSizes" hidden="1">#REF!</definedName>
    <definedName name="Step2Ratio" hidden="1">#REF!</definedName>
    <definedName name="Step2TopSize" hidden="1">#REF!</definedName>
    <definedName name="Step2VertMassNames" hidden="1">#REF!</definedName>
    <definedName name="Step3LowSG" hidden="1">#REF!</definedName>
    <definedName name="Step3Manual" hidden="1">#REF!</definedName>
    <definedName name="Step3NumSGs" hidden="1">#REF!</definedName>
    <definedName name="Step3SGInterval" hidden="1">#REF!</definedName>
    <definedName name="Step4NumItems" hidden="1">#REF!</definedName>
    <definedName name="Step4StreamNames" hidden="1">#REF!</definedName>
    <definedName name="Step5NumItems" hidden="1">#REF!</definedName>
    <definedName name="Step5UnitNames" hidden="1">#REF!</definedName>
    <definedName name="Step6NumItems" hidden="1">#REF!</definedName>
    <definedName name="STOCK">'[23]Instru Correa'!$AE$9</definedName>
    <definedName name="StreamSummaryLabels" hidden="1">#REF!</definedName>
    <definedName name="sumisn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wvu.GAITHERSBURG._.OFFICE." hidden="1">[9]Personnel!#REF!</definedName>
    <definedName name="Swvu.garo_graph." hidden="1">[9]Personnel!#REF!</definedName>
    <definedName name="Swvu.garo_personnel." hidden="1">[9]Personnel!#REF!</definedName>
    <definedName name="Swvu.headcount._.change." hidden="1">[9]Personnel!#REF!</definedName>
    <definedName name="Swvu.personnel._.by._.location." hidden="1">[9]Personnel!#REF!</definedName>
    <definedName name="sxd" localSheetId="15" hidden="1">{#N/A,#N/A,FALSE,"Costos_Elem_Hid";#N/A,#N/A,FALSE,"Costos_Elem_Hid";#N/A,#N/A,FALSE,"Costos_Elem_Hid"}</definedName>
    <definedName name="sxd" localSheetId="25" hidden="1">{#N/A,#N/A,FALSE,"Costos_Elem_Hid";#N/A,#N/A,FALSE,"Costos_Elem_Hid";#N/A,#N/A,FALSE,"Costos_Elem_Hid"}</definedName>
    <definedName name="sxd" localSheetId="24" hidden="1">{#N/A,#N/A,FALSE,"Costos_Elem_Hid";#N/A,#N/A,FALSE,"Costos_Elem_Hid";#N/A,#N/A,FALSE,"Costos_Elem_Hid"}</definedName>
    <definedName name="sxd" localSheetId="26" hidden="1">{#N/A,#N/A,FALSE,"Costos_Elem_Hid";#N/A,#N/A,FALSE,"Costos_Elem_Hid";#N/A,#N/A,FALSE,"Costos_Elem_Hid"}</definedName>
    <definedName name="sxd" localSheetId="1" hidden="1">{#N/A,#N/A,FALSE,"Costos_Elem_Hid";#N/A,#N/A,FALSE,"Costos_Elem_Hid";#N/A,#N/A,FALSE,"Costos_Elem_Hid"}</definedName>
    <definedName name="sxd" localSheetId="4" hidden="1">{#N/A,#N/A,FALSE,"Costos_Elem_Hid";#N/A,#N/A,FALSE,"Costos_Elem_Hid";#N/A,#N/A,FALSE,"Costos_Elem_Hid"}</definedName>
    <definedName name="sxd" localSheetId="2" hidden="1">{#N/A,#N/A,FALSE,"Costos_Elem_Hid";#N/A,#N/A,FALSE,"Costos_Elem_Hid";#N/A,#N/A,FALSE,"Costos_Elem_Hid"}</definedName>
    <definedName name="sxd" localSheetId="0" hidden="1">{#N/A,#N/A,FALSE,"Costos_Elem_Hid";#N/A,#N/A,FALSE,"Costos_Elem_Hid";#N/A,#N/A,FALSE,"Costos_Elem_Hid"}</definedName>
    <definedName name="sxd" localSheetId="6" hidden="1">{#N/A,#N/A,FALSE,"Costos_Elem_Hid";#N/A,#N/A,FALSE,"Costos_Elem_Hid";#N/A,#N/A,FALSE,"Costos_Elem_Hid"}</definedName>
    <definedName name="sxd" localSheetId="16" hidden="1">{#N/A,#N/A,FALSE,"Costos_Elem_Hid";#N/A,#N/A,FALSE,"Costos_Elem_Hid";#N/A,#N/A,FALSE,"Costos_Elem_Hid"}</definedName>
    <definedName name="sxd" hidden="1">{#N/A,#N/A,FALSE,"Costos_Elem_Hid";#N/A,#N/A,FALSE,"Costos_Elem_Hid";#N/A,#N/A,FALSE,"Costos_Elem_Hid"}</definedName>
    <definedName name="SZDSAD" localSheetId="15" hidden="1">{"MO(BASE)",#N/A,FALSE,"MO(BASE)";"MO(BASE)1",#N/A,FALSE,"MO(BASE)";"MO(BASE)2",#N/A,FALSE,"MO(BASE)"}</definedName>
    <definedName name="SZDSAD" localSheetId="25" hidden="1">{"MO(BASE)",#N/A,FALSE,"MO(BASE)";"MO(BASE)1",#N/A,FALSE,"MO(BASE)";"MO(BASE)2",#N/A,FALSE,"MO(BASE)"}</definedName>
    <definedName name="SZDSAD" localSheetId="24" hidden="1">{"MO(BASE)",#N/A,FALSE,"MO(BASE)";"MO(BASE)1",#N/A,FALSE,"MO(BASE)";"MO(BASE)2",#N/A,FALSE,"MO(BASE)"}</definedName>
    <definedName name="SZDSAD" localSheetId="26" hidden="1">{"MO(BASE)",#N/A,FALSE,"MO(BASE)";"MO(BASE)1",#N/A,FALSE,"MO(BASE)";"MO(BASE)2",#N/A,FALSE,"MO(BASE)"}</definedName>
    <definedName name="SZDSAD" localSheetId="1" hidden="1">{"MO(BASE)",#N/A,FALSE,"MO(BASE)";"MO(BASE)1",#N/A,FALSE,"MO(BASE)";"MO(BASE)2",#N/A,FALSE,"MO(BASE)"}</definedName>
    <definedName name="SZDSAD" localSheetId="4" hidden="1">{"MO(BASE)",#N/A,FALSE,"MO(BASE)";"MO(BASE)1",#N/A,FALSE,"MO(BASE)";"MO(BASE)2",#N/A,FALSE,"MO(BASE)"}</definedName>
    <definedName name="SZDSAD" localSheetId="2" hidden="1">{"MO(BASE)",#N/A,FALSE,"MO(BASE)";"MO(BASE)1",#N/A,FALSE,"MO(BASE)";"MO(BASE)2",#N/A,FALSE,"MO(BASE)"}</definedName>
    <definedName name="SZDSAD" localSheetId="0" hidden="1">{"MO(BASE)",#N/A,FALSE,"MO(BASE)";"MO(BASE)1",#N/A,FALSE,"MO(BASE)";"MO(BASE)2",#N/A,FALSE,"MO(BASE)"}</definedName>
    <definedName name="SZDSAD" localSheetId="6" hidden="1">{"MO(BASE)",#N/A,FALSE,"MO(BASE)";"MO(BASE)1",#N/A,FALSE,"MO(BASE)";"MO(BASE)2",#N/A,FALSE,"MO(BASE)"}</definedName>
    <definedName name="SZDSAD" localSheetId="16" hidden="1">{"MO(BASE)",#N/A,FALSE,"MO(BASE)";"MO(BASE)1",#N/A,FALSE,"MO(BASE)";"MO(BASE)2",#N/A,FALSE,"MO(BASE)"}</definedName>
    <definedName name="SZDSAD" hidden="1">{"MO(BASE)",#N/A,FALSE,"MO(BASE)";"MO(BASE)1",#N/A,FALSE,"MO(BASE)";"MO(BASE)2",#N/A,FALSE,"MO(BASE)"}</definedName>
    <definedName name="SZRRE" localSheetId="15" hidden="1">{"CI+GG(BASE)",#N/A,FALSE,"CI+GG(BASE)";"GG",#N/A,FALSE,"CI+GG(BASE)";"CI",#N/A,FALSE,"CI+GG(BASE)"}</definedName>
    <definedName name="SZRRE" localSheetId="25" hidden="1">{"CI+GG(BASE)",#N/A,FALSE,"CI+GG(BASE)";"GG",#N/A,FALSE,"CI+GG(BASE)";"CI",#N/A,FALSE,"CI+GG(BASE)"}</definedName>
    <definedName name="SZRRE" localSheetId="24" hidden="1">{"CI+GG(BASE)",#N/A,FALSE,"CI+GG(BASE)";"GG",#N/A,FALSE,"CI+GG(BASE)";"CI",#N/A,FALSE,"CI+GG(BASE)"}</definedName>
    <definedName name="SZRRE" localSheetId="26" hidden="1">{"CI+GG(BASE)",#N/A,FALSE,"CI+GG(BASE)";"GG",#N/A,FALSE,"CI+GG(BASE)";"CI",#N/A,FALSE,"CI+GG(BASE)"}</definedName>
    <definedName name="SZRRE" localSheetId="1" hidden="1">{"CI+GG(BASE)",#N/A,FALSE,"CI+GG(BASE)";"GG",#N/A,FALSE,"CI+GG(BASE)";"CI",#N/A,FALSE,"CI+GG(BASE)"}</definedName>
    <definedName name="SZRRE" localSheetId="4" hidden="1">{"CI+GG(BASE)",#N/A,FALSE,"CI+GG(BASE)";"GG",#N/A,FALSE,"CI+GG(BASE)";"CI",#N/A,FALSE,"CI+GG(BASE)"}</definedName>
    <definedName name="SZRRE" localSheetId="2" hidden="1">{"CI+GG(BASE)",#N/A,FALSE,"CI+GG(BASE)";"GG",#N/A,FALSE,"CI+GG(BASE)";"CI",#N/A,FALSE,"CI+GG(BASE)"}</definedName>
    <definedName name="SZRRE" localSheetId="0" hidden="1">{"CI+GG(BASE)",#N/A,FALSE,"CI+GG(BASE)";"GG",#N/A,FALSE,"CI+GG(BASE)";"CI",#N/A,FALSE,"CI+GG(BASE)"}</definedName>
    <definedName name="SZRRE" localSheetId="6" hidden="1">{"CI+GG(BASE)",#N/A,FALSE,"CI+GG(BASE)";"GG",#N/A,FALSE,"CI+GG(BASE)";"CI",#N/A,FALSE,"CI+GG(BASE)"}</definedName>
    <definedName name="SZRRE" localSheetId="16" hidden="1">{"CI+GG(BASE)",#N/A,FALSE,"CI+GG(BASE)";"GG",#N/A,FALSE,"CI+GG(BASE)";"CI",#N/A,FALSE,"CI+GG(BASE)"}</definedName>
    <definedName name="SZRRE" hidden="1">{"CI+GG(BASE)",#N/A,FALSE,"CI+GG(BASE)";"GG",#N/A,FALSE,"CI+GG(BASE)";"CI",#N/A,FALSE,"CI+GG(BASE)"}</definedName>
    <definedName name="T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_1" hidden="1">{#N/A,#N/A,FALSE,"Total_OC015";#N/A,#N/A,FALSE,"ADMIN";#N/A,#N/A,FALSE,"PROCES";#N/A,#N/A,FALSE,"mecan";#N/A,#N/A,FALSE,"civil";#N/A,#N/A,FALSE,"CAÑER";#N/A,#N/A,FALSE,"ELEC";#N/A,#N/A,FALSE,"INSTR"}</definedName>
    <definedName name="T00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00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00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00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0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00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0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0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00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00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0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able1_In2" localSheetId="15" hidden="1">#REF!</definedName>
    <definedName name="Table1_In2" localSheetId="25" hidden="1">#REF!</definedName>
    <definedName name="Table1_In2" localSheetId="26" hidden="1">#REF!</definedName>
    <definedName name="Table1_In2" localSheetId="6" hidden="1">#REF!</definedName>
    <definedName name="Table1_In2" hidden="1">#REF!</definedName>
    <definedName name="tania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nia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nia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nia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ni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nia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ni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ni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ni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nia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n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pa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apa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apa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apa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ap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ap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ap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ap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apa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apa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ap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axRate">0.5</definedName>
    <definedName name="TC">920</definedName>
    <definedName name="TC_AUS">650</definedName>
    <definedName name="TC_CAD" localSheetId="1">693</definedName>
    <definedName name="TC_CAD" localSheetId="4">693</definedName>
    <definedName name="TC_CAD" localSheetId="2">693</definedName>
    <definedName name="TC_CAD">681</definedName>
    <definedName name="TComp">'[35]Tabla Comparativa'!$B$2:$I$23</definedName>
    <definedName name="TDFHG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DFHG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DFHG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DFHG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DFHG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DFHG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DFHG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DFHG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DFHG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DFHG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DFHG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EC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ste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este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este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este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est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est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este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est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est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este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est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estito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GHFDGH" localSheetId="15" hidden="1">{"CI+GG(BASE)",#N/A,FALSE,"CI+GG(BASE)";"GG",#N/A,FALSE,"CI+GG(BASE)";"CI",#N/A,FALSE,"CI+GG(BASE)"}</definedName>
    <definedName name="TGHFDGH" localSheetId="25" hidden="1">{"CI+GG(BASE)",#N/A,FALSE,"CI+GG(BASE)";"GG",#N/A,FALSE,"CI+GG(BASE)";"CI",#N/A,FALSE,"CI+GG(BASE)"}</definedName>
    <definedName name="TGHFDGH" localSheetId="24" hidden="1">{"CI+GG(BASE)",#N/A,FALSE,"CI+GG(BASE)";"GG",#N/A,FALSE,"CI+GG(BASE)";"CI",#N/A,FALSE,"CI+GG(BASE)"}</definedName>
    <definedName name="TGHFDGH" localSheetId="26" hidden="1">{"CI+GG(BASE)",#N/A,FALSE,"CI+GG(BASE)";"GG",#N/A,FALSE,"CI+GG(BASE)";"CI",#N/A,FALSE,"CI+GG(BASE)"}</definedName>
    <definedName name="TGHFDGH" localSheetId="1" hidden="1">{"CI+GG(BASE)",#N/A,FALSE,"CI+GG(BASE)";"GG",#N/A,FALSE,"CI+GG(BASE)";"CI",#N/A,FALSE,"CI+GG(BASE)"}</definedName>
    <definedName name="TGHFDGH" localSheetId="4" hidden="1">{"CI+GG(BASE)",#N/A,FALSE,"CI+GG(BASE)";"GG",#N/A,FALSE,"CI+GG(BASE)";"CI",#N/A,FALSE,"CI+GG(BASE)"}</definedName>
    <definedName name="TGHFDGH" localSheetId="2" hidden="1">{"CI+GG(BASE)",#N/A,FALSE,"CI+GG(BASE)";"GG",#N/A,FALSE,"CI+GG(BASE)";"CI",#N/A,FALSE,"CI+GG(BASE)"}</definedName>
    <definedName name="TGHFDGH" localSheetId="0" hidden="1">{"CI+GG(BASE)",#N/A,FALSE,"CI+GG(BASE)";"GG",#N/A,FALSE,"CI+GG(BASE)";"CI",#N/A,FALSE,"CI+GG(BASE)"}</definedName>
    <definedName name="TGHFDGH" localSheetId="6" hidden="1">{"CI+GG(BASE)",#N/A,FALSE,"CI+GG(BASE)";"GG",#N/A,FALSE,"CI+GG(BASE)";"CI",#N/A,FALSE,"CI+GG(BASE)"}</definedName>
    <definedName name="TGHFDGH" localSheetId="16" hidden="1">{"CI+GG(BASE)",#N/A,FALSE,"CI+GG(BASE)";"GG",#N/A,FALSE,"CI+GG(BASE)";"CI",#N/A,FALSE,"CI+GG(BASE)"}</definedName>
    <definedName name="TGHFDGH" hidden="1">{"CI+GG(BASE)",#N/A,FALSE,"CI+GG(BASE)";"GG",#N/A,FALSE,"CI+GG(BASE)";"CI",#N/A,FALSE,"CI+GG(BASE)"}</definedName>
    <definedName name="THGSTHG" localSheetId="15" hidden="1">{"CI+GG(BASE)",#N/A,FALSE,"CI+GG(BASE)";"GG",#N/A,FALSE,"CI+GG(BASE)";"CI",#N/A,FALSE,"CI+GG(BASE)"}</definedName>
    <definedName name="THGSTHG" localSheetId="25" hidden="1">{"CI+GG(BASE)",#N/A,FALSE,"CI+GG(BASE)";"GG",#N/A,FALSE,"CI+GG(BASE)";"CI",#N/A,FALSE,"CI+GG(BASE)"}</definedName>
    <definedName name="THGSTHG" localSheetId="24" hidden="1">{"CI+GG(BASE)",#N/A,FALSE,"CI+GG(BASE)";"GG",#N/A,FALSE,"CI+GG(BASE)";"CI",#N/A,FALSE,"CI+GG(BASE)"}</definedName>
    <definedName name="THGSTHG" localSheetId="26" hidden="1">{"CI+GG(BASE)",#N/A,FALSE,"CI+GG(BASE)";"GG",#N/A,FALSE,"CI+GG(BASE)";"CI",#N/A,FALSE,"CI+GG(BASE)"}</definedName>
    <definedName name="THGSTHG" localSheetId="1" hidden="1">{"CI+GG(BASE)",#N/A,FALSE,"CI+GG(BASE)";"GG",#N/A,FALSE,"CI+GG(BASE)";"CI",#N/A,FALSE,"CI+GG(BASE)"}</definedName>
    <definedName name="THGSTHG" localSheetId="4" hidden="1">{"CI+GG(BASE)",#N/A,FALSE,"CI+GG(BASE)";"GG",#N/A,FALSE,"CI+GG(BASE)";"CI",#N/A,FALSE,"CI+GG(BASE)"}</definedName>
    <definedName name="THGSTHG" localSheetId="2" hidden="1">{"CI+GG(BASE)",#N/A,FALSE,"CI+GG(BASE)";"GG",#N/A,FALSE,"CI+GG(BASE)";"CI",#N/A,FALSE,"CI+GG(BASE)"}</definedName>
    <definedName name="THGSTHG" localSheetId="0" hidden="1">{"CI+GG(BASE)",#N/A,FALSE,"CI+GG(BASE)";"GG",#N/A,FALSE,"CI+GG(BASE)";"CI",#N/A,FALSE,"CI+GG(BASE)"}</definedName>
    <definedName name="THGSTHG" localSheetId="6" hidden="1">{"CI+GG(BASE)",#N/A,FALSE,"CI+GG(BASE)";"GG",#N/A,FALSE,"CI+GG(BASE)";"CI",#N/A,FALSE,"CI+GG(BASE)"}</definedName>
    <definedName name="THGSTHG" localSheetId="16" hidden="1">{"CI+GG(BASE)",#N/A,FALSE,"CI+GG(BASE)";"GG",#N/A,FALSE,"CI+GG(BASE)";"CI",#N/A,FALSE,"CI+GG(BASE)"}</definedName>
    <definedName name="THGSTHG" hidden="1">{"CI+GG(BASE)",#N/A,FALSE,"CI+GG(BASE)";"GG",#N/A,FALSE,"CI+GG(BASE)";"CI",#N/A,FALSE,"CI+GG(BASE)"}</definedName>
    <definedName name="THRERJ" localSheetId="15" hidden="1">{"MO(BASE)",#N/A,FALSE,"MO(BASE)";"MO(BASE)1",#N/A,FALSE,"MO(BASE)";"MO(BASE)2",#N/A,FALSE,"MO(BASE)"}</definedName>
    <definedName name="THRERJ" localSheetId="25" hidden="1">{"MO(BASE)",#N/A,FALSE,"MO(BASE)";"MO(BASE)1",#N/A,FALSE,"MO(BASE)";"MO(BASE)2",#N/A,FALSE,"MO(BASE)"}</definedName>
    <definedName name="THRERJ" localSheetId="24" hidden="1">{"MO(BASE)",#N/A,FALSE,"MO(BASE)";"MO(BASE)1",#N/A,FALSE,"MO(BASE)";"MO(BASE)2",#N/A,FALSE,"MO(BASE)"}</definedName>
    <definedName name="THRERJ" localSheetId="26" hidden="1">{"MO(BASE)",#N/A,FALSE,"MO(BASE)";"MO(BASE)1",#N/A,FALSE,"MO(BASE)";"MO(BASE)2",#N/A,FALSE,"MO(BASE)"}</definedName>
    <definedName name="THRERJ" localSheetId="1" hidden="1">{"MO(BASE)",#N/A,FALSE,"MO(BASE)";"MO(BASE)1",#N/A,FALSE,"MO(BASE)";"MO(BASE)2",#N/A,FALSE,"MO(BASE)"}</definedName>
    <definedName name="THRERJ" localSheetId="4" hidden="1">{"MO(BASE)",#N/A,FALSE,"MO(BASE)";"MO(BASE)1",#N/A,FALSE,"MO(BASE)";"MO(BASE)2",#N/A,FALSE,"MO(BASE)"}</definedName>
    <definedName name="THRERJ" localSheetId="2" hidden="1">{"MO(BASE)",#N/A,FALSE,"MO(BASE)";"MO(BASE)1",#N/A,FALSE,"MO(BASE)";"MO(BASE)2",#N/A,FALSE,"MO(BASE)"}</definedName>
    <definedName name="THRERJ" localSheetId="0" hidden="1">{"MO(BASE)",#N/A,FALSE,"MO(BASE)";"MO(BASE)1",#N/A,FALSE,"MO(BASE)";"MO(BASE)2",#N/A,FALSE,"MO(BASE)"}</definedName>
    <definedName name="THRERJ" localSheetId="6" hidden="1">{"MO(BASE)",#N/A,FALSE,"MO(BASE)";"MO(BASE)1",#N/A,FALSE,"MO(BASE)";"MO(BASE)2",#N/A,FALSE,"MO(BASE)"}</definedName>
    <definedName name="THRERJ" localSheetId="16" hidden="1">{"MO(BASE)",#N/A,FALSE,"MO(BASE)";"MO(BASE)1",#N/A,FALSE,"MO(BASE)";"MO(BASE)2",#N/A,FALSE,"MO(BASE)"}</definedName>
    <definedName name="THRERJ" hidden="1">{"MO(BASE)",#N/A,FALSE,"MO(BASE)";"MO(BASE)1",#N/A,FALSE,"MO(BASE)";"MO(BASE)2",#N/A,FALSE,"MO(BASE)"}</definedName>
    <definedName name="thydf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hydf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hydf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hydf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hyd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hydf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hyd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hyd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hydf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hydf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hy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om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oma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onelaje" localSheetId="15" hidden="1">{#N/A,#N/A,FALSE,"Dotac_Propia"}</definedName>
    <definedName name="Tonelaje" localSheetId="25" hidden="1">{#N/A,#N/A,FALSE,"Dotac_Propia"}</definedName>
    <definedName name="Tonelaje" localSheetId="24" hidden="1">{#N/A,#N/A,FALSE,"Dotac_Propia"}</definedName>
    <definedName name="Tonelaje" localSheetId="26" hidden="1">{#N/A,#N/A,FALSE,"Dotac_Propia"}</definedName>
    <definedName name="Tonelaje" localSheetId="1" hidden="1">{#N/A,#N/A,FALSE,"Dotac_Propia"}</definedName>
    <definedName name="Tonelaje" localSheetId="4" hidden="1">{#N/A,#N/A,FALSE,"Dotac_Propia"}</definedName>
    <definedName name="Tonelaje" localSheetId="2" hidden="1">{#N/A,#N/A,FALSE,"Dotac_Propia"}</definedName>
    <definedName name="Tonelaje" localSheetId="0" hidden="1">{#N/A,#N/A,FALSE,"Dotac_Propia"}</definedName>
    <definedName name="Tonelaje" localSheetId="6" hidden="1">{#N/A,#N/A,FALSE,"Dotac_Propia"}</definedName>
    <definedName name="Tonelaje" localSheetId="16" hidden="1">{#N/A,#N/A,FALSE,"Dotac_Propia"}</definedName>
    <definedName name="Tonelaje" hidden="1">{#N/A,#N/A,FALSE,"Dotac_Propia"}</definedName>
    <definedName name="TopRankDefaultDistForRange" hidden="1">0</definedName>
    <definedName name="TopRankDefaultMaxChange" hidden="1">0.1</definedName>
    <definedName name="TopRankDefaultMinChange" hidden="1">-0.1</definedName>
    <definedName name="TopRankDefaultMultiGroupSize" hidden="1">2</definedName>
    <definedName name="TopRankDefaultMultiStepsPerInput" hidden="1">2</definedName>
    <definedName name="TopRankDefaultRangeType" hidden="1">0</definedName>
    <definedName name="TopRankDefaultStepsPerInput" hidden="1">5</definedName>
    <definedName name="TopRankDetailByInputReport" hidden="1">FALSE</definedName>
    <definedName name="TopRankMaxInputsPerGraph" hidden="1">10</definedName>
    <definedName name="TopRankMultiWayReport" hidden="1">FALSE</definedName>
    <definedName name="TopRankNumberOfRuns" hidden="1">1</definedName>
    <definedName name="TopRankOnlyInputsChangeThreshold">0.01</definedName>
    <definedName name="TopRankOnlyInputsOverThreshold" hidden="1">TRUE</definedName>
    <definedName name="TopRankOnlyTopRanking" hidden="1">TRUE</definedName>
    <definedName name="TopRankOutputDetailReport" hidden="1">FALSE</definedName>
    <definedName name="TopRankOutputsAsPercentChange" hidden="1">FALSE</definedName>
    <definedName name="TopRankOverwriteExisting" hidden="1">FALSE</definedName>
    <definedName name="TopRankPauseOnError" hidden="1">TRUE</definedName>
    <definedName name="TopRankPerformPrecedentScanAddOutput" hidden="1">FALSE</definedName>
    <definedName name="TopRankPerformPrecedentScanAtStart" hidden="1">FALSE</definedName>
    <definedName name="TopRankPrecedentScanType" hidden="1">1</definedName>
    <definedName name="TopRankReportAllOutputCells" hidden="1">TRUE</definedName>
    <definedName name="TopRankReportsInExistingWorkbook" hidden="1">FALSE</definedName>
    <definedName name="TopRankReportsInExistingWorkbookName" hidden="1">"Active Workbook"</definedName>
    <definedName name="TopRankReportsInNewWorkbook" hidden="1">TRUE</definedName>
    <definedName name="TopRankSensitivityGraphs" hidden="1">FALSE</definedName>
    <definedName name="TopRankSingleWorkbookAllResults" hidden="1">FALSE</definedName>
    <definedName name="TopRankSpiderGraphs" hidden="1">TRUE</definedName>
    <definedName name="TopRankTornadoGraphs" hidden="1">TRUE</definedName>
    <definedName name="TopRankUpdateDisplay" hidden="1">FALSE</definedName>
    <definedName name="Toquepala" localSheetId="15" hidden="1">{#N/A,#N/A,FALSE,"Matrix";#N/A,#N/A,FALSE,"Executive";#N/A,#N/A,FALSE,"Summary"}</definedName>
    <definedName name="Toquepala" localSheetId="25" hidden="1">{#N/A,#N/A,FALSE,"Matrix";#N/A,#N/A,FALSE,"Executive";#N/A,#N/A,FALSE,"Summary"}</definedName>
    <definedName name="Toquepala" localSheetId="24" hidden="1">{#N/A,#N/A,FALSE,"Matrix";#N/A,#N/A,FALSE,"Executive";#N/A,#N/A,FALSE,"Summary"}</definedName>
    <definedName name="Toquepala" localSheetId="26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localSheetId="4" hidden="1">{#N/A,#N/A,FALSE,"Matrix";#N/A,#N/A,FALSE,"Executive";#N/A,#N/A,FALSE,"Summary"}</definedName>
    <definedName name="Toquepala" localSheetId="2" hidden="1">{#N/A,#N/A,FALSE,"Matrix";#N/A,#N/A,FALSE,"Executive";#N/A,#N/A,FALSE,"Summary"}</definedName>
    <definedName name="Toquepala" localSheetId="0" hidden="1">{#N/A,#N/A,FALSE,"Matrix";#N/A,#N/A,FALSE,"Executive";#N/A,#N/A,FALSE,"Summary"}</definedName>
    <definedName name="Toquepala" localSheetId="6" hidden="1">{#N/A,#N/A,FALSE,"Matrix";#N/A,#N/A,FALSE,"Executive";#N/A,#N/A,FALSE,"Summary"}</definedName>
    <definedName name="Toquepala" localSheetId="16" hidden="1">{#N/A,#N/A,FALSE,"Matrix";#N/A,#N/A,FALSE,"Executive";#N/A,#N/A,FALSE,"Summary"}</definedName>
    <definedName name="Toquepala" hidden="1">{#N/A,#N/A,FALSE,"Matrix";#N/A,#N/A,FALSE,"Executive";#N/A,#N/A,FALSE,"Summary"}</definedName>
    <definedName name="Toquepala_1" hidden="1">{#N/A,#N/A,FALSE,"Matrix";#N/A,#N/A,FALSE,"Executive";#N/A,#N/A,FALSE,"Summary"}</definedName>
    <definedName name="TR" hidden="1">[36]RES!$F$3</definedName>
    <definedName name="tr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_1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_1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_1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_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_1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_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MJ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RMJ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RMJ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RMJ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RMJ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RMJ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RMJ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RMJ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RMJ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RMJ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RMJ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RWGYER" localSheetId="15" hidden="1">{#N/A,#N/A,FALSE,"PEND INC";#N/A,#N/A,FALSE,"PEND MINM"}</definedName>
    <definedName name="TRWGYER" localSheetId="25" hidden="1">{#N/A,#N/A,FALSE,"PEND INC";#N/A,#N/A,FALSE,"PEND MINM"}</definedName>
    <definedName name="TRWGYER" localSheetId="24" hidden="1">{#N/A,#N/A,FALSE,"PEND INC";#N/A,#N/A,FALSE,"PEND MINM"}</definedName>
    <definedName name="TRWGYER" localSheetId="26" hidden="1">{#N/A,#N/A,FALSE,"PEND INC";#N/A,#N/A,FALSE,"PEND MINM"}</definedName>
    <definedName name="TRWGYER" localSheetId="1" hidden="1">{#N/A,#N/A,FALSE,"PEND INC";#N/A,#N/A,FALSE,"PEND MINM"}</definedName>
    <definedName name="TRWGYER" localSheetId="4" hidden="1">{#N/A,#N/A,FALSE,"PEND INC";#N/A,#N/A,FALSE,"PEND MINM"}</definedName>
    <definedName name="TRWGYER" localSheetId="2" hidden="1">{#N/A,#N/A,FALSE,"PEND INC";#N/A,#N/A,FALSE,"PEND MINM"}</definedName>
    <definedName name="TRWGYER" localSheetId="0" hidden="1">{#N/A,#N/A,FALSE,"PEND INC";#N/A,#N/A,FALSE,"PEND MINM"}</definedName>
    <definedName name="TRWGYER" localSheetId="6" hidden="1">{#N/A,#N/A,FALSE,"PEND INC";#N/A,#N/A,FALSE,"PEND MINM"}</definedName>
    <definedName name="TRWGYER" localSheetId="16" hidden="1">{#N/A,#N/A,FALSE,"PEND INC";#N/A,#N/A,FALSE,"PEND MINM"}</definedName>
    <definedName name="TRWGYER" hidden="1">{#N/A,#N/A,FALSE,"PEND INC";#N/A,#N/A,FALSE,"PEND MINM"}</definedName>
    <definedName name="tr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ste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t" localSheetId="15" hidden="1">{"CI+GG(BASE)",#N/A,FALSE,"CI+GG(BASE)";"GG",#N/A,FALSE,"CI+GG(BASE)";"CI",#N/A,FALSE,"CI+GG(BASE)"}</definedName>
    <definedName name="tt" localSheetId="25" hidden="1">{"CI+GG(BASE)",#N/A,FALSE,"CI+GG(BASE)";"GG",#N/A,FALSE,"CI+GG(BASE)";"CI",#N/A,FALSE,"CI+GG(BASE)"}</definedName>
    <definedName name="tt" localSheetId="24" hidden="1">{"CI+GG(BASE)",#N/A,FALSE,"CI+GG(BASE)";"GG",#N/A,FALSE,"CI+GG(BASE)";"CI",#N/A,FALSE,"CI+GG(BASE)"}</definedName>
    <definedName name="tt" localSheetId="26" hidden="1">{"CI+GG(BASE)",#N/A,FALSE,"CI+GG(BASE)";"GG",#N/A,FALSE,"CI+GG(BASE)";"CI",#N/A,FALSE,"CI+GG(BASE)"}</definedName>
    <definedName name="tt" localSheetId="1" hidden="1">{"CI+GG(BASE)",#N/A,FALSE,"CI+GG(BASE)";"GG",#N/A,FALSE,"CI+GG(BASE)";"CI",#N/A,FALSE,"CI+GG(BASE)"}</definedName>
    <definedName name="tt" localSheetId="4" hidden="1">{"CI+GG(BASE)",#N/A,FALSE,"CI+GG(BASE)";"GG",#N/A,FALSE,"CI+GG(BASE)";"CI",#N/A,FALSE,"CI+GG(BASE)"}</definedName>
    <definedName name="tt" localSheetId="2" hidden="1">{"CI+GG(BASE)",#N/A,FALSE,"CI+GG(BASE)";"GG",#N/A,FALSE,"CI+GG(BASE)";"CI",#N/A,FALSE,"CI+GG(BASE)"}</definedName>
    <definedName name="tt" localSheetId="0" hidden="1">{#N/A,#N/A,FALSE,"Costos_Elem_Hid";#N/A,#N/A,FALSE,"Costos_Elem_Hid";#N/A,#N/A,FALSE,"Costos_Elem_Hid"}</definedName>
    <definedName name="tt" localSheetId="6" hidden="1">{"CI+GG(BASE)",#N/A,FALSE,"CI+GG(BASE)";"GG",#N/A,FALSE,"CI+GG(BASE)";"CI",#N/A,FALSE,"CI+GG(BASE)"}</definedName>
    <definedName name="tt" localSheetId="16" hidden="1">{"CI+GG(BASE)",#N/A,FALSE,"CI+GG(BASE)";"GG",#N/A,FALSE,"CI+GG(BASE)";"CI",#N/A,FALSE,"CI+GG(BASE)"}</definedName>
    <definedName name="tt" hidden="1">{"CI+GG(BASE)",#N/A,FALSE,"CI+GG(BASE)";"GG",#N/A,FALSE,"CI+GG(BASE)";"CI",#N/A,FALSE,"CI+GG(BASE)"}</definedName>
    <definedName name="tt_1" hidden="1">{#N/A,#N/A,FALSE,"Total_OC015";#N/A,#N/A,FALSE,"ADMIN";#N/A,#N/A,FALSE,"PROCES";#N/A,#N/A,FALSE,"mecan";#N/A,#N/A,FALSE,"civil";#N/A,#N/A,FALSE,"CAÑER";#N/A,#N/A,FALSE,"ELEC";#N/A,#N/A,FALSE,"INSTR"}</definedName>
    <definedName name="ttt" localSheetId="1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hidden="1">INDEX(codematch,1,20)</definedName>
    <definedName name="tttt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ttttt" localSheetId="15" hidden="1">{#N/A,#N/A,TRUE,"Costos_Subg_Hid"}</definedName>
    <definedName name="tttttt" localSheetId="25" hidden="1">{#N/A,#N/A,TRUE,"Costos_Subg_Hid"}</definedName>
    <definedName name="tttttt" localSheetId="24" hidden="1">{#N/A,#N/A,TRUE,"Costos_Subg_Hid"}</definedName>
    <definedName name="tttttt" localSheetId="26" hidden="1">{#N/A,#N/A,TRUE,"Costos_Subg_Hid"}</definedName>
    <definedName name="tttttt" localSheetId="1" hidden="1">{#N/A,#N/A,TRUE,"Costos_Subg_Hid"}</definedName>
    <definedName name="tttttt" localSheetId="4" hidden="1">{#N/A,#N/A,TRUE,"Costos_Subg_Hid"}</definedName>
    <definedName name="tttttt" localSheetId="2" hidden="1">{#N/A,#N/A,TRUE,"Costos_Subg_Hid"}</definedName>
    <definedName name="tttttt" localSheetId="0" hidden="1">{#N/A,#N/A,TRUE,"Costos_Subg_Hid"}</definedName>
    <definedName name="tttttt" localSheetId="6" hidden="1">{#N/A,#N/A,TRUE,"Costos_Subg_Hid"}</definedName>
    <definedName name="tttttt" localSheetId="16" hidden="1">{#N/A,#N/A,TRUE,"Costos_Subg_Hid"}</definedName>
    <definedName name="tttttt" hidden="1">{#N/A,#N/A,TRUE,"Costos_Subg_Hid"}</definedName>
    <definedName name="ttttttt" localSheetId="15" hidden="1">#REF!</definedName>
    <definedName name="ttttttt" localSheetId="25" hidden="1">#REF!</definedName>
    <definedName name="ttttttt" localSheetId="26" hidden="1">#REF!</definedName>
    <definedName name="ttttttt" localSheetId="6" hidden="1">#REF!</definedName>
    <definedName name="ttttttt" localSheetId="16" hidden="1">#REF!</definedName>
    <definedName name="ttttttt" hidden="1">#REF!</definedName>
    <definedName name="tu" localSheetId="15" hidden="1">{"MO(BASE)",#N/A,FALSE,"MO(BASE)";"MO(BASE)1",#N/A,FALSE,"MO(BASE)";"MO(BASE)2",#N/A,FALSE,"MO(BASE)"}</definedName>
    <definedName name="tu" localSheetId="25" hidden="1">{"MO(BASE)",#N/A,FALSE,"MO(BASE)";"MO(BASE)1",#N/A,FALSE,"MO(BASE)";"MO(BASE)2",#N/A,FALSE,"MO(BASE)"}</definedName>
    <definedName name="tu" localSheetId="24" hidden="1">{"MO(BASE)",#N/A,FALSE,"MO(BASE)";"MO(BASE)1",#N/A,FALSE,"MO(BASE)";"MO(BASE)2",#N/A,FALSE,"MO(BASE)"}</definedName>
    <definedName name="tu" localSheetId="26" hidden="1">{"MO(BASE)",#N/A,FALSE,"MO(BASE)";"MO(BASE)1",#N/A,FALSE,"MO(BASE)";"MO(BASE)2",#N/A,FALSE,"MO(BASE)"}</definedName>
    <definedName name="tu" localSheetId="1" hidden="1">{"MO(BASE)",#N/A,FALSE,"MO(BASE)";"MO(BASE)1",#N/A,FALSE,"MO(BASE)";"MO(BASE)2",#N/A,FALSE,"MO(BASE)"}</definedName>
    <definedName name="tu" localSheetId="4" hidden="1">{"MO(BASE)",#N/A,FALSE,"MO(BASE)";"MO(BASE)1",#N/A,FALSE,"MO(BASE)";"MO(BASE)2",#N/A,FALSE,"MO(BASE)"}</definedName>
    <definedName name="tu" localSheetId="2" hidden="1">{"MO(BASE)",#N/A,FALSE,"MO(BASE)";"MO(BASE)1",#N/A,FALSE,"MO(BASE)";"MO(BASE)2",#N/A,FALSE,"MO(BASE)"}</definedName>
    <definedName name="tu" localSheetId="0" hidden="1">{"MO(BASE)",#N/A,FALSE,"MO(BASE)";"MO(BASE)1",#N/A,FALSE,"MO(BASE)";"MO(BASE)2",#N/A,FALSE,"MO(BASE)"}</definedName>
    <definedName name="tu" localSheetId="6" hidden="1">{"MO(BASE)",#N/A,FALSE,"MO(BASE)";"MO(BASE)1",#N/A,FALSE,"MO(BASE)";"MO(BASE)2",#N/A,FALSE,"MO(BASE)"}</definedName>
    <definedName name="tu" localSheetId="16" hidden="1">{"MO(BASE)",#N/A,FALSE,"MO(BASE)";"MO(BASE)1",#N/A,FALSE,"MO(BASE)";"MO(BASE)2",#N/A,FALSE,"MO(BASE)"}</definedName>
    <definedName name="tu" hidden="1">{"MO(BASE)",#N/A,FALSE,"MO(BASE)";"MO(BASE)1",#N/A,FALSE,"MO(BASE)";"MO(BASE)2",#N/A,FALSE,"MO(BASE)"}</definedName>
    <definedName name="tu_1" localSheetId="15" hidden="1">{"MO(BASE)",#N/A,FALSE,"MO(BASE)";"MO(BASE)1",#N/A,FALSE,"MO(BASE)";"MO(BASE)2",#N/A,FALSE,"MO(BASE)"}</definedName>
    <definedName name="tu_1" localSheetId="25" hidden="1">{"MO(BASE)",#N/A,FALSE,"MO(BASE)";"MO(BASE)1",#N/A,FALSE,"MO(BASE)";"MO(BASE)2",#N/A,FALSE,"MO(BASE)"}</definedName>
    <definedName name="tu_1" localSheetId="24" hidden="1">{"MO(BASE)",#N/A,FALSE,"MO(BASE)";"MO(BASE)1",#N/A,FALSE,"MO(BASE)";"MO(BASE)2",#N/A,FALSE,"MO(BASE)"}</definedName>
    <definedName name="tu_1" localSheetId="26" hidden="1">{"MO(BASE)",#N/A,FALSE,"MO(BASE)";"MO(BASE)1",#N/A,FALSE,"MO(BASE)";"MO(BASE)2",#N/A,FALSE,"MO(BASE)"}</definedName>
    <definedName name="tu_1" localSheetId="1" hidden="1">{"MO(BASE)",#N/A,FALSE,"MO(BASE)";"MO(BASE)1",#N/A,FALSE,"MO(BASE)";"MO(BASE)2",#N/A,FALSE,"MO(BASE)"}</definedName>
    <definedName name="tu_1" localSheetId="4" hidden="1">{"MO(BASE)",#N/A,FALSE,"MO(BASE)";"MO(BASE)1",#N/A,FALSE,"MO(BASE)";"MO(BASE)2",#N/A,FALSE,"MO(BASE)"}</definedName>
    <definedName name="tu_1" localSheetId="2" hidden="1">{"MO(BASE)",#N/A,FALSE,"MO(BASE)";"MO(BASE)1",#N/A,FALSE,"MO(BASE)";"MO(BASE)2",#N/A,FALSE,"MO(BASE)"}</definedName>
    <definedName name="tu_1" localSheetId="0" hidden="1">{"MO(BASE)",#N/A,FALSE,"MO(BASE)";"MO(BASE)1",#N/A,FALSE,"MO(BASE)";"MO(BASE)2",#N/A,FALSE,"MO(BASE)"}</definedName>
    <definedName name="tu_1" localSheetId="6" hidden="1">{"MO(BASE)",#N/A,FALSE,"MO(BASE)";"MO(BASE)1",#N/A,FALSE,"MO(BASE)";"MO(BASE)2",#N/A,FALSE,"MO(BASE)"}</definedName>
    <definedName name="tu_1" localSheetId="16" hidden="1">{"MO(BASE)",#N/A,FALSE,"MO(BASE)";"MO(BASE)1",#N/A,FALSE,"MO(BASE)";"MO(BASE)2",#N/A,FALSE,"MO(BASE)"}</definedName>
    <definedName name="tu_1" hidden="1">{"MO(BASE)",#N/A,FALSE,"MO(BASE)";"MO(BASE)1",#N/A,FALSE,"MO(BASE)";"MO(BASE)2",#N/A,FALSE,"MO(BASE)"}</definedName>
    <definedName name="tu_2" localSheetId="15" hidden="1">{"MO(BASE)",#N/A,FALSE,"MO(BASE)";"MO(BASE)1",#N/A,FALSE,"MO(BASE)";"MO(BASE)2",#N/A,FALSE,"MO(BASE)"}</definedName>
    <definedName name="tu_2" localSheetId="25" hidden="1">{"MO(BASE)",#N/A,FALSE,"MO(BASE)";"MO(BASE)1",#N/A,FALSE,"MO(BASE)";"MO(BASE)2",#N/A,FALSE,"MO(BASE)"}</definedName>
    <definedName name="tu_2" localSheetId="24" hidden="1">{"MO(BASE)",#N/A,FALSE,"MO(BASE)";"MO(BASE)1",#N/A,FALSE,"MO(BASE)";"MO(BASE)2",#N/A,FALSE,"MO(BASE)"}</definedName>
    <definedName name="tu_2" localSheetId="26" hidden="1">{"MO(BASE)",#N/A,FALSE,"MO(BASE)";"MO(BASE)1",#N/A,FALSE,"MO(BASE)";"MO(BASE)2",#N/A,FALSE,"MO(BASE)"}</definedName>
    <definedName name="tu_2" localSheetId="1" hidden="1">{"MO(BASE)",#N/A,FALSE,"MO(BASE)";"MO(BASE)1",#N/A,FALSE,"MO(BASE)";"MO(BASE)2",#N/A,FALSE,"MO(BASE)"}</definedName>
    <definedName name="tu_2" localSheetId="4" hidden="1">{"MO(BASE)",#N/A,FALSE,"MO(BASE)";"MO(BASE)1",#N/A,FALSE,"MO(BASE)";"MO(BASE)2",#N/A,FALSE,"MO(BASE)"}</definedName>
    <definedName name="tu_2" localSheetId="2" hidden="1">{"MO(BASE)",#N/A,FALSE,"MO(BASE)";"MO(BASE)1",#N/A,FALSE,"MO(BASE)";"MO(BASE)2",#N/A,FALSE,"MO(BASE)"}</definedName>
    <definedName name="tu_2" localSheetId="0" hidden="1">{"MO(BASE)",#N/A,FALSE,"MO(BASE)";"MO(BASE)1",#N/A,FALSE,"MO(BASE)";"MO(BASE)2",#N/A,FALSE,"MO(BASE)"}</definedName>
    <definedName name="tu_2" localSheetId="6" hidden="1">{"MO(BASE)",#N/A,FALSE,"MO(BASE)";"MO(BASE)1",#N/A,FALSE,"MO(BASE)";"MO(BASE)2",#N/A,FALSE,"MO(BASE)"}</definedName>
    <definedName name="tu_2" localSheetId="16" hidden="1">{"MO(BASE)",#N/A,FALSE,"MO(BASE)";"MO(BASE)1",#N/A,FALSE,"MO(BASE)";"MO(BASE)2",#N/A,FALSE,"MO(BASE)"}</definedName>
    <definedName name="tu_2" hidden="1">{"MO(BASE)",#N/A,FALSE,"MO(BASE)";"MO(BASE)1",#N/A,FALSE,"MO(BASE)";"MO(BASE)2",#N/A,FALSE,"MO(BASE)"}</definedName>
    <definedName name="tu_3" localSheetId="15" hidden="1">{"MO(BASE)",#N/A,FALSE,"MO(BASE)";"MO(BASE)1",#N/A,FALSE,"MO(BASE)";"MO(BASE)2",#N/A,FALSE,"MO(BASE)"}</definedName>
    <definedName name="tu_3" localSheetId="25" hidden="1">{"MO(BASE)",#N/A,FALSE,"MO(BASE)";"MO(BASE)1",#N/A,FALSE,"MO(BASE)";"MO(BASE)2",#N/A,FALSE,"MO(BASE)"}</definedName>
    <definedName name="tu_3" localSheetId="24" hidden="1">{"MO(BASE)",#N/A,FALSE,"MO(BASE)";"MO(BASE)1",#N/A,FALSE,"MO(BASE)";"MO(BASE)2",#N/A,FALSE,"MO(BASE)"}</definedName>
    <definedName name="tu_3" localSheetId="26" hidden="1">{"MO(BASE)",#N/A,FALSE,"MO(BASE)";"MO(BASE)1",#N/A,FALSE,"MO(BASE)";"MO(BASE)2",#N/A,FALSE,"MO(BASE)"}</definedName>
    <definedName name="tu_3" localSheetId="1" hidden="1">{"MO(BASE)",#N/A,FALSE,"MO(BASE)";"MO(BASE)1",#N/A,FALSE,"MO(BASE)";"MO(BASE)2",#N/A,FALSE,"MO(BASE)"}</definedName>
    <definedName name="tu_3" localSheetId="4" hidden="1">{"MO(BASE)",#N/A,FALSE,"MO(BASE)";"MO(BASE)1",#N/A,FALSE,"MO(BASE)";"MO(BASE)2",#N/A,FALSE,"MO(BASE)"}</definedName>
    <definedName name="tu_3" localSheetId="2" hidden="1">{"MO(BASE)",#N/A,FALSE,"MO(BASE)";"MO(BASE)1",#N/A,FALSE,"MO(BASE)";"MO(BASE)2",#N/A,FALSE,"MO(BASE)"}</definedName>
    <definedName name="tu_3" localSheetId="0" hidden="1">{"MO(BASE)",#N/A,FALSE,"MO(BASE)";"MO(BASE)1",#N/A,FALSE,"MO(BASE)";"MO(BASE)2",#N/A,FALSE,"MO(BASE)"}</definedName>
    <definedName name="tu_3" localSheetId="6" hidden="1">{"MO(BASE)",#N/A,FALSE,"MO(BASE)";"MO(BASE)1",#N/A,FALSE,"MO(BASE)";"MO(BASE)2",#N/A,FALSE,"MO(BASE)"}</definedName>
    <definedName name="tu_3" localSheetId="16" hidden="1">{"MO(BASE)",#N/A,FALSE,"MO(BASE)";"MO(BASE)1",#N/A,FALSE,"MO(BASE)";"MO(BASE)2",#N/A,FALSE,"MO(BASE)"}</definedName>
    <definedName name="tu_3" hidden="1">{"MO(BASE)",#N/A,FALSE,"MO(BASE)";"MO(BASE)1",#N/A,FALSE,"MO(BASE)";"MO(BASE)2",#N/A,FALSE,"MO(BASE)"}</definedName>
    <definedName name="tu_4" localSheetId="15" hidden="1">{"MO(BASE)",#N/A,FALSE,"MO(BASE)";"MO(BASE)1",#N/A,FALSE,"MO(BASE)";"MO(BASE)2",#N/A,FALSE,"MO(BASE)"}</definedName>
    <definedName name="tu_4" localSheetId="25" hidden="1">{"MO(BASE)",#N/A,FALSE,"MO(BASE)";"MO(BASE)1",#N/A,FALSE,"MO(BASE)";"MO(BASE)2",#N/A,FALSE,"MO(BASE)"}</definedName>
    <definedName name="tu_4" localSheetId="24" hidden="1">{"MO(BASE)",#N/A,FALSE,"MO(BASE)";"MO(BASE)1",#N/A,FALSE,"MO(BASE)";"MO(BASE)2",#N/A,FALSE,"MO(BASE)"}</definedName>
    <definedName name="tu_4" localSheetId="26" hidden="1">{"MO(BASE)",#N/A,FALSE,"MO(BASE)";"MO(BASE)1",#N/A,FALSE,"MO(BASE)";"MO(BASE)2",#N/A,FALSE,"MO(BASE)"}</definedName>
    <definedName name="tu_4" localSheetId="1" hidden="1">{"MO(BASE)",#N/A,FALSE,"MO(BASE)";"MO(BASE)1",#N/A,FALSE,"MO(BASE)";"MO(BASE)2",#N/A,FALSE,"MO(BASE)"}</definedName>
    <definedName name="tu_4" localSheetId="4" hidden="1">{"MO(BASE)",#N/A,FALSE,"MO(BASE)";"MO(BASE)1",#N/A,FALSE,"MO(BASE)";"MO(BASE)2",#N/A,FALSE,"MO(BASE)"}</definedName>
    <definedName name="tu_4" localSheetId="2" hidden="1">{"MO(BASE)",#N/A,FALSE,"MO(BASE)";"MO(BASE)1",#N/A,FALSE,"MO(BASE)";"MO(BASE)2",#N/A,FALSE,"MO(BASE)"}</definedName>
    <definedName name="tu_4" localSheetId="0" hidden="1">{"MO(BASE)",#N/A,FALSE,"MO(BASE)";"MO(BASE)1",#N/A,FALSE,"MO(BASE)";"MO(BASE)2",#N/A,FALSE,"MO(BASE)"}</definedName>
    <definedName name="tu_4" localSheetId="6" hidden="1">{"MO(BASE)",#N/A,FALSE,"MO(BASE)";"MO(BASE)1",#N/A,FALSE,"MO(BASE)";"MO(BASE)2",#N/A,FALSE,"MO(BASE)"}</definedName>
    <definedName name="tu_4" localSheetId="16" hidden="1">{"MO(BASE)",#N/A,FALSE,"MO(BASE)";"MO(BASE)1",#N/A,FALSE,"MO(BASE)";"MO(BASE)2",#N/A,FALSE,"MO(BASE)"}</definedName>
    <definedName name="tu_4" hidden="1">{"MO(BASE)",#N/A,FALSE,"MO(BASE)";"MO(BASE)1",#N/A,FALSE,"MO(BASE)";"MO(BASE)2",#N/A,FALSE,"MO(BASE)"}</definedName>
    <definedName name="tu_5" localSheetId="15" hidden="1">{"MO(BASE)",#N/A,FALSE,"MO(BASE)";"MO(BASE)1",#N/A,FALSE,"MO(BASE)";"MO(BASE)2",#N/A,FALSE,"MO(BASE)"}</definedName>
    <definedName name="tu_5" localSheetId="25" hidden="1">{"MO(BASE)",#N/A,FALSE,"MO(BASE)";"MO(BASE)1",#N/A,FALSE,"MO(BASE)";"MO(BASE)2",#N/A,FALSE,"MO(BASE)"}</definedName>
    <definedName name="tu_5" localSheetId="24" hidden="1">{"MO(BASE)",#N/A,FALSE,"MO(BASE)";"MO(BASE)1",#N/A,FALSE,"MO(BASE)";"MO(BASE)2",#N/A,FALSE,"MO(BASE)"}</definedName>
    <definedName name="tu_5" localSheetId="26" hidden="1">{"MO(BASE)",#N/A,FALSE,"MO(BASE)";"MO(BASE)1",#N/A,FALSE,"MO(BASE)";"MO(BASE)2",#N/A,FALSE,"MO(BASE)"}</definedName>
    <definedName name="tu_5" localSheetId="1" hidden="1">{"MO(BASE)",#N/A,FALSE,"MO(BASE)";"MO(BASE)1",#N/A,FALSE,"MO(BASE)";"MO(BASE)2",#N/A,FALSE,"MO(BASE)"}</definedName>
    <definedName name="tu_5" localSheetId="4" hidden="1">{"MO(BASE)",#N/A,FALSE,"MO(BASE)";"MO(BASE)1",#N/A,FALSE,"MO(BASE)";"MO(BASE)2",#N/A,FALSE,"MO(BASE)"}</definedName>
    <definedName name="tu_5" localSheetId="2" hidden="1">{"MO(BASE)",#N/A,FALSE,"MO(BASE)";"MO(BASE)1",#N/A,FALSE,"MO(BASE)";"MO(BASE)2",#N/A,FALSE,"MO(BASE)"}</definedName>
    <definedName name="tu_5" localSheetId="0" hidden="1">{"MO(BASE)",#N/A,FALSE,"MO(BASE)";"MO(BASE)1",#N/A,FALSE,"MO(BASE)";"MO(BASE)2",#N/A,FALSE,"MO(BASE)"}</definedName>
    <definedName name="tu_5" localSheetId="6" hidden="1">{"MO(BASE)",#N/A,FALSE,"MO(BASE)";"MO(BASE)1",#N/A,FALSE,"MO(BASE)";"MO(BASE)2",#N/A,FALSE,"MO(BASE)"}</definedName>
    <definedName name="tu_5" localSheetId="16" hidden="1">{"MO(BASE)",#N/A,FALSE,"MO(BASE)";"MO(BASE)1",#N/A,FALSE,"MO(BASE)";"MO(BASE)2",#N/A,FALSE,"MO(BASE)"}</definedName>
    <definedName name="tu_5" hidden="1">{"MO(BASE)",#N/A,FALSE,"MO(BASE)";"MO(BASE)1",#N/A,FALSE,"MO(BASE)";"MO(BASE)2",#N/A,FALSE,"MO(BASE)"}</definedName>
    <definedName name="tuut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WERTG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WERTG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WERTG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WERTG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WERTG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WERTG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WERTG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WERTG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WERTG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WERTG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WERTG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Y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er32" localSheetId="15" hidden="1">{"Sin detalle",#N/A,FALSE,"Flujo (redondeado)"}</definedName>
    <definedName name="tyer32" localSheetId="25" hidden="1">{"Sin detalle",#N/A,FALSE,"Flujo (redondeado)"}</definedName>
    <definedName name="tyer32" localSheetId="24" hidden="1">{"Sin detalle",#N/A,FALSE,"Flujo (redondeado)"}</definedName>
    <definedName name="tyer32" localSheetId="26" hidden="1">{"Sin detalle",#N/A,FALSE,"Flujo (redondeado)"}</definedName>
    <definedName name="tyer32" localSheetId="1" hidden="1">{"Sin detalle",#N/A,FALSE,"Flujo (redondeado)"}</definedName>
    <definedName name="tyer32" localSheetId="4" hidden="1">{"Sin detalle",#N/A,FALSE,"Flujo (redondeado)"}</definedName>
    <definedName name="tyer32" localSheetId="2" hidden="1">{"Sin detalle",#N/A,FALSE,"Flujo (redondeado)"}</definedName>
    <definedName name="tyer32" localSheetId="0" hidden="1">{"Sin detalle",#N/A,FALSE,"Flujo (redondeado)"}</definedName>
    <definedName name="tyer32" localSheetId="6" hidden="1">{"Sin detalle",#N/A,FALSE,"Flujo (redondeado)"}</definedName>
    <definedName name="tyer32" localSheetId="16" hidden="1">{"Sin detalle",#N/A,FALSE,"Flujo (redondeado)"}</definedName>
    <definedName name="tyer32" hidden="1">{"Sin detalle",#N/A,FALSE,"Flujo (redondeado)"}</definedName>
    <definedName name="tyl2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l2_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l2_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l2_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l2_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l2_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l2_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rh" localSheetId="15" hidden="1">{#N/A,#N/A,TRUE,"Est. de Fact.";#N/A,#N/A,TRUE,"Capitulo 19";#N/A,#N/A,TRUE,"Proyecto P855"}</definedName>
    <definedName name="tyrh" localSheetId="25" hidden="1">{#N/A,#N/A,TRUE,"Est. de Fact.";#N/A,#N/A,TRUE,"Capitulo 19";#N/A,#N/A,TRUE,"Proyecto P855"}</definedName>
    <definedName name="tyrh" localSheetId="24" hidden="1">{#N/A,#N/A,TRUE,"Est. de Fact.";#N/A,#N/A,TRUE,"Capitulo 19";#N/A,#N/A,TRUE,"Proyecto P855"}</definedName>
    <definedName name="tyrh" localSheetId="26" hidden="1">{#N/A,#N/A,TRUE,"Est. de Fact.";#N/A,#N/A,TRUE,"Capitulo 19";#N/A,#N/A,TRUE,"Proyecto P855"}</definedName>
    <definedName name="tyrh" localSheetId="1" hidden="1">{#N/A,#N/A,TRUE,"Est. de Fact.";#N/A,#N/A,TRUE,"Capitulo 19";#N/A,#N/A,TRUE,"Proyecto P855"}</definedName>
    <definedName name="tyrh" localSheetId="4" hidden="1">{#N/A,#N/A,TRUE,"Est. de Fact.";#N/A,#N/A,TRUE,"Capitulo 19";#N/A,#N/A,TRUE,"Proyecto P855"}</definedName>
    <definedName name="tyrh" localSheetId="2" hidden="1">{#N/A,#N/A,TRUE,"Est. de Fact.";#N/A,#N/A,TRUE,"Capitulo 19";#N/A,#N/A,TRUE,"Proyecto P855"}</definedName>
    <definedName name="tyrh" localSheetId="0" hidden="1">{#N/A,#N/A,TRUE,"Est. de Fact.";#N/A,#N/A,TRUE,"Capitulo 19";#N/A,#N/A,TRUE,"Proyecto P855"}</definedName>
    <definedName name="tyrh" localSheetId="6" hidden="1">{#N/A,#N/A,TRUE,"Est. de Fact.";#N/A,#N/A,TRUE,"Capitulo 19";#N/A,#N/A,TRUE,"Proyecto P855"}</definedName>
    <definedName name="tyrh" localSheetId="16" hidden="1">{#N/A,#N/A,TRUE,"Est. de Fact.";#N/A,#N/A,TRUE,"Capitulo 19";#N/A,#N/A,TRUE,"Proyecto P855"}</definedName>
    <definedName name="tyrh" hidden="1">{#N/A,#N/A,TRUE,"Est. de Fact.";#N/A,#N/A,TRUE,"Capitulo 19";#N/A,#N/A,TRUE,"Proyecto P855"}</definedName>
    <definedName name="TYU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" localSheetId="0" hidden="1">{#N/A,#N/A,FALSE,"PEND INC";#N/A,#N/A,FALSE,"PEND MINM"}</definedName>
    <definedName name="TYU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FYJ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YUFYJ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YUFYJ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YUFYJ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YUFYJ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YUFYJ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YUFYJ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YUFYJ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YUFYJ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YUFYJ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YUFYJ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YUJFG" localSheetId="15" hidden="1">#REF!</definedName>
    <definedName name="TYUJFG" localSheetId="25" hidden="1">#REF!</definedName>
    <definedName name="TYUJFG" localSheetId="26" hidden="1">#REF!</definedName>
    <definedName name="TYUJFG" localSheetId="6" hidden="1">#REF!</definedName>
    <definedName name="TYUJFG" localSheetId="16" hidden="1">#REF!</definedName>
    <definedName name="TYUJFG" hidden="1">#REF!</definedName>
    <definedName name="u" localSheetId="15" hidden="1">{"Sin detalle",#N/A,FALSE,"Flujo (redondeado)";"Detallado",#N/A,FALSE,"Flujo (redondeado)"}</definedName>
    <definedName name="u" localSheetId="25" hidden="1">{"Sin detalle",#N/A,FALSE,"Flujo (redondeado)";"Detallado",#N/A,FALSE,"Flujo (redondeado)"}</definedName>
    <definedName name="u" localSheetId="24" hidden="1">{"Sin detalle",#N/A,FALSE,"Flujo (redondeado)";"Detallado",#N/A,FALSE,"Flujo (redondeado)"}</definedName>
    <definedName name="u" localSheetId="26" hidden="1">{"Sin detalle",#N/A,FALSE,"Flujo (redondeado)";"Detallado",#N/A,FALSE,"Flujo (redondeado)"}</definedName>
    <definedName name="u" localSheetId="1" hidden="1">{"Sin detalle",#N/A,FALSE,"Flujo (redondeado)";"Detallado",#N/A,FALSE,"Flujo (redondeado)"}</definedName>
    <definedName name="u" localSheetId="4" hidden="1">{"Sin detalle",#N/A,FALSE,"Flujo (redondeado)";"Detallado",#N/A,FALSE,"Flujo (redondeado)"}</definedName>
    <definedName name="u" localSheetId="2" hidden="1">{"Sin detalle",#N/A,FALSE,"Flujo (redondeado)";"Detallado",#N/A,FALSE,"Flujo (redondeado)"}</definedName>
    <definedName name="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" localSheetId="6" hidden="1">{"Sin detalle",#N/A,FALSE,"Flujo (redondeado)";"Detallado",#N/A,FALSE,"Flujo (redondeado)"}</definedName>
    <definedName name="u" localSheetId="16" hidden="1">{"Sin detalle",#N/A,FALSE,"Flujo (redondeado)";"Detallado",#N/A,FALSE,"Flujo (redondeado)"}</definedName>
    <definedName name="u" hidden="1">{"Sin detalle",#N/A,FALSE,"Flujo (redondeado)";"Detallado",#N/A,FALSE,"Flujo (redondeado)"}</definedName>
    <definedName name="u_1" hidden="1">{"CI+GG(BASE)",#N/A,FALSE,"CI+GG(BASE)";"GG",#N/A,FALSE,"CI+GG(BASE)";"CI",#N/A,FALSE,"CI+GG(BASE)"}</definedName>
    <definedName name="ua" hidden="1">{"CI+GG(BASE)",#N/A,FALSE,"CI+GG(BASE)";"GG",#N/A,FALSE,"CI+GG(BASE)";"CI",#N/A,FALSE,"CI+GG(BASE)"}</definedName>
    <definedName name="ua_1" hidden="1">{"CI+GG(BASE)",#N/A,FALSE,"CI+GG(BASE)";"GG",#N/A,FALSE,"CI+GG(BASE)";"CI",#N/A,FALSE,"CI+GG(BASE)"}</definedName>
    <definedName name="UF">40000</definedName>
    <definedName name="UGKUYK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GKUYK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GKUYK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GKUYK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GKUY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GKUY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GKUY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GKUY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GKUY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GKUYK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GKUY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i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iiiiiiiiiiiiii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uiiiiiiiiiiiiiiiiiiiiiiiiiiiiiii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uik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ik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ik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ik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i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i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i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i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i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ik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i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il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uiuu" localSheetId="15" hidden="1">{#N/A,#N/A,FALSE,"Total_OC015";#N/A,#N/A,FALSE,"ADMIN";#N/A,#N/A,FALSE,"PROCES";#N/A,#N/A,FALSE,"mecan";#N/A,#N/A,FALSE,"civil";#N/A,#N/A,FALSE,"CAÑER";#N/A,#N/A,FALSE,"ELEC";#N/A,#N/A,FALSE,"INSTR"}</definedName>
    <definedName name="uiuiuu" localSheetId="25" hidden="1">{#N/A,#N/A,FALSE,"Total_OC015";#N/A,#N/A,FALSE,"ADMIN";#N/A,#N/A,FALSE,"PROCES";#N/A,#N/A,FALSE,"mecan";#N/A,#N/A,FALSE,"civil";#N/A,#N/A,FALSE,"CAÑER";#N/A,#N/A,FALSE,"ELEC";#N/A,#N/A,FALSE,"INSTR"}</definedName>
    <definedName name="uiuiuu" localSheetId="24" hidden="1">{#N/A,#N/A,FALSE,"Total_OC015";#N/A,#N/A,FALSE,"ADMIN";#N/A,#N/A,FALSE,"PROCES";#N/A,#N/A,FALSE,"mecan";#N/A,#N/A,FALSE,"civil";#N/A,#N/A,FALSE,"CAÑER";#N/A,#N/A,FALSE,"ELEC";#N/A,#N/A,FALSE,"INSTR"}</definedName>
    <definedName name="uiuiuu" localSheetId="26" hidden="1">{#N/A,#N/A,FALSE,"Total_OC015";#N/A,#N/A,FALSE,"ADMIN";#N/A,#N/A,FALSE,"PROCES";#N/A,#N/A,FALSE,"mecan";#N/A,#N/A,FALSE,"civil";#N/A,#N/A,FALSE,"CAÑER";#N/A,#N/A,FALSE,"ELEC";#N/A,#N/A,FALSE,"INSTR"}</definedName>
    <definedName name="uiuiuu" localSheetId="1" hidden="1">{#N/A,#N/A,FALSE,"Total_OC015";#N/A,#N/A,FALSE,"ADMIN";#N/A,#N/A,FALSE,"PROCES";#N/A,#N/A,FALSE,"mecan";#N/A,#N/A,FALSE,"civil";#N/A,#N/A,FALSE,"CAÑER";#N/A,#N/A,FALSE,"ELEC";#N/A,#N/A,FALSE,"INSTR"}</definedName>
    <definedName name="uiuiuu" localSheetId="4" hidden="1">{#N/A,#N/A,FALSE,"Total_OC015";#N/A,#N/A,FALSE,"ADMIN";#N/A,#N/A,FALSE,"PROCES";#N/A,#N/A,FALSE,"mecan";#N/A,#N/A,FALSE,"civil";#N/A,#N/A,FALSE,"CAÑER";#N/A,#N/A,FALSE,"ELEC";#N/A,#N/A,FALSE,"INSTR"}</definedName>
    <definedName name="uiuiuu" localSheetId="2" hidden="1">{#N/A,#N/A,FALSE,"Total_OC015";#N/A,#N/A,FALSE,"ADMIN";#N/A,#N/A,FALSE,"PROCES";#N/A,#N/A,FALSE,"mecan";#N/A,#N/A,FALSE,"civil";#N/A,#N/A,FALSE,"CAÑER";#N/A,#N/A,FALSE,"ELEC";#N/A,#N/A,FALSE,"INSTR"}</definedName>
    <definedName name="uiuiuu" localSheetId="0" hidden="1">{#N/A,#N/A,FALSE,"Total_OC015";#N/A,#N/A,FALSE,"ADMIN";#N/A,#N/A,FALSE,"PROCES";#N/A,#N/A,FALSE,"mecan";#N/A,#N/A,FALSE,"civil";#N/A,#N/A,FALSE,"CAÑER";#N/A,#N/A,FALSE,"ELEC";#N/A,#N/A,FALSE,"INSTR"}</definedName>
    <definedName name="uiuiuu" localSheetId="6" hidden="1">{#N/A,#N/A,FALSE,"Total_OC015";#N/A,#N/A,FALSE,"ADMIN";#N/A,#N/A,FALSE,"PROCES";#N/A,#N/A,FALSE,"mecan";#N/A,#N/A,FALSE,"civil";#N/A,#N/A,FALSE,"CAÑER";#N/A,#N/A,FALSE,"ELEC";#N/A,#N/A,FALSE,"INSTR"}</definedName>
    <definedName name="uiuiuu" localSheetId="16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iuiuu_1" hidden="1">{#N/A,#N/A,FALSE,"Total_OC015";#N/A,#N/A,FALSE,"ADMIN";#N/A,#N/A,FALSE,"PROCES";#N/A,#N/A,FALSE,"mecan";#N/A,#N/A,FALSE,"civil";#N/A,#N/A,FALSE,"CAÑER";#N/A,#N/A,FALSE,"ELEC";#N/A,#N/A,FALSE,"INSTR"}</definedName>
    <definedName name="ujuu">1000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FORMANCES10R4C21" hidden="1">'[37]PHD riego '!$U$4:$Z$93</definedName>
    <definedName name="UNIFORMANCES10R4C30" hidden="1">'[37]PHD riego '!$AD$4:$AG$93</definedName>
    <definedName name="UNIFORMANCES10R4C37" hidden="1">'[37]PHD riego '!$AK$4:$AO$93</definedName>
    <definedName name="UNIFORMANCES10R4C45" hidden="1">'[37]PHD riego '!$AS$4:$AT$93</definedName>
    <definedName name="UNIFORMANCES10R4C49" hidden="1">'[37]PHD riego '!$AW$4:$AZ$93</definedName>
    <definedName name="UNIFORMANCES10R4C5" hidden="1">'[37]PHD riego '!$E$4:$Q$93</definedName>
    <definedName name="UNIFORMANCES10R4C56" hidden="1">'[37]PHD riego '!$BD$4:$BF$93</definedName>
    <definedName name="UNIFORMANCES10R4C62" hidden="1">'[37]PHD riego '!$BJ$4:$BL$93</definedName>
    <definedName name="UNIFORMANCES12R4C4" hidden="1">[37]Temperaturas!$D$4:$F$319</definedName>
    <definedName name="UNIFORMANCES9R4C12" hidden="1">[37]PHD!$L$4:$N$93</definedName>
    <definedName name="UNIFORMANCES9R4C15" hidden="1">[37]PHD!$O$4:$O$93</definedName>
    <definedName name="UNIFORMANCES9R4C16" hidden="1">[37]PHD!$P$4:$R$93</definedName>
    <definedName name="UNIFORMANCES9R4C20" hidden="1">[37]PHD!$T$4:$T$93</definedName>
    <definedName name="UNIFORMANCES9R4C5" hidden="1">[37]PHD!$E$4:$H$93</definedName>
    <definedName name="UNIFORMANCES9R4C9" hidden="1">[37]PHD!$I$4:$K$93</definedName>
    <definedName name="UNITTON" localSheetId="15" hidden="1">{#N/A,#N/A,FALSE,"Costos_Elem_Hid";#N/A,#N/A,FALSE,"Costos_Elem_Hid";#N/A,#N/A,FALSE,"Costos_Elem_Hid"}</definedName>
    <definedName name="UNITTON" localSheetId="25" hidden="1">{#N/A,#N/A,FALSE,"Costos_Elem_Hid";#N/A,#N/A,FALSE,"Costos_Elem_Hid";#N/A,#N/A,FALSE,"Costos_Elem_Hid"}</definedName>
    <definedName name="UNITTON" localSheetId="24" hidden="1">{#N/A,#N/A,FALSE,"Costos_Elem_Hid";#N/A,#N/A,FALSE,"Costos_Elem_Hid";#N/A,#N/A,FALSE,"Costos_Elem_Hid"}</definedName>
    <definedName name="UNITTON" localSheetId="26" hidden="1">{#N/A,#N/A,FALSE,"Costos_Elem_Hid";#N/A,#N/A,FALSE,"Costos_Elem_Hid";#N/A,#N/A,FALSE,"Costos_Elem_Hid"}</definedName>
    <definedName name="UNITTON" localSheetId="1" hidden="1">{#N/A,#N/A,FALSE,"Costos_Elem_Hid";#N/A,#N/A,FALSE,"Costos_Elem_Hid";#N/A,#N/A,FALSE,"Costos_Elem_Hid"}</definedName>
    <definedName name="UNITTON" localSheetId="4" hidden="1">{#N/A,#N/A,FALSE,"Costos_Elem_Hid";#N/A,#N/A,FALSE,"Costos_Elem_Hid";#N/A,#N/A,FALSE,"Costos_Elem_Hid"}</definedName>
    <definedName name="UNITTON" localSheetId="2" hidden="1">{#N/A,#N/A,FALSE,"Costos_Elem_Hid";#N/A,#N/A,FALSE,"Costos_Elem_Hid";#N/A,#N/A,FALSE,"Costos_Elem_Hid"}</definedName>
    <definedName name="UNITTON" localSheetId="0" hidden="1">{#N/A,#N/A,FALSE,"Costos_Elem_Hid";#N/A,#N/A,FALSE,"Costos_Elem_Hid";#N/A,#N/A,FALSE,"Costos_Elem_Hid"}</definedName>
    <definedName name="UNITTON" localSheetId="6" hidden="1">{#N/A,#N/A,FALSE,"Costos_Elem_Hid";#N/A,#N/A,FALSE,"Costos_Elem_Hid";#N/A,#N/A,FALSE,"Costos_Elem_Hid"}</definedName>
    <definedName name="UNITTON" localSheetId="16" hidden="1">{#N/A,#N/A,FALSE,"Costos_Elem_Hid";#N/A,#N/A,FALSE,"Costos_Elem_Hid";#N/A,#N/A,FALSE,"Costos_Elem_Hid"}</definedName>
    <definedName name="UNITTON" hidden="1">{#N/A,#N/A,FALSE,"Costos_Elem_Hid";#N/A,#N/A,FALSE,"Costos_Elem_Hid";#N/A,#N/A,FALSE,"Costos_Elem_Hid"}</definedName>
    <definedName name="UNITTON_1" hidden="1">{#N/A,#N/A,FALSE,"Costos_Elem_Hid";#N/A,#N/A,FALSE,"Costos_Elem_Hid";#N/A,#N/A,FALSE,"Costos_Elem_Hid"}</definedName>
    <definedName name="UPOÑ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UPOÑ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UPOÑ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UPOÑ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UPOÑ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UPOÑ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UPOÑ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UPOÑ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UPOÑ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UPOÑ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UPOÑ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ushdjadfj" hidden="1">'[1]GEN-TEC-02'!#REF!</definedName>
    <definedName name="uu" localSheetId="15" hidden="1">{"Sin detalle",#N/A,FALSE,"Flujo (redondeado)";"Detallado",#N/A,FALSE,"Flujo (redondeado)"}</definedName>
    <definedName name="uu" localSheetId="25" hidden="1">{"Sin detalle",#N/A,FALSE,"Flujo (redondeado)";"Detallado",#N/A,FALSE,"Flujo (redondeado)"}</definedName>
    <definedName name="uu" localSheetId="24" hidden="1">{"Sin detalle",#N/A,FALSE,"Flujo (redondeado)";"Detallado",#N/A,FALSE,"Flujo (redondeado)"}</definedName>
    <definedName name="uu" localSheetId="26" hidden="1">{"Sin detalle",#N/A,FALSE,"Flujo (redondeado)";"Detallado",#N/A,FALSE,"Flujo (redondeado)"}</definedName>
    <definedName name="uu" localSheetId="1" hidden="1">{"Sin detalle",#N/A,FALSE,"Flujo (redondeado)";"Detallado",#N/A,FALSE,"Flujo (redondeado)"}</definedName>
    <definedName name="uu" localSheetId="4" hidden="1">{"Sin detalle",#N/A,FALSE,"Flujo (redondeado)";"Detallado",#N/A,FALSE,"Flujo (redondeado)"}</definedName>
    <definedName name="uu" localSheetId="2" hidden="1">{"Sin detalle",#N/A,FALSE,"Flujo (redondeado)";"Detallado",#N/A,FALSE,"Flujo (redondeado)"}</definedName>
    <definedName name="uu" localSheetId="0" hidden="1">{#N/A,#N/A,FALSE,"Total_OC015";#N/A,#N/A,FALSE,"ADMIN";#N/A,#N/A,FALSE,"PROCES";#N/A,#N/A,FALSE,"mecan";#N/A,#N/A,FALSE,"civil";#N/A,#N/A,FALSE,"CAÑER";#N/A,#N/A,FALSE,"ELEC";#N/A,#N/A,FALSE,"INSTR"}</definedName>
    <definedName name="uu" localSheetId="6" hidden="1">{"Sin detalle",#N/A,FALSE,"Flujo (redondeado)";"Detallado",#N/A,FALSE,"Flujo (redondeado)"}</definedName>
    <definedName name="uu" localSheetId="16" hidden="1">{"Sin detalle",#N/A,FALSE,"Flujo (redondeado)";"Detallado",#N/A,FALSE,"Flujo (redondeado)"}</definedName>
    <definedName name="uu" hidden="1">{"Sin detalle",#N/A,FALSE,"Flujo (redondeado)";"Detallado",#N/A,FALSE,"Flujo (redondeado)"}</definedName>
    <definedName name="uu_1" hidden="1">{#N/A,#N/A,FALSE,"Total_OC015";#N/A,#N/A,FALSE,"ADMIN";#N/A,#N/A,FALSE,"PROCES";#N/A,#N/A,FALSE,"mecan";#N/A,#N/A,FALSE,"civil";#N/A,#N/A,FALSE,"CAÑER";#N/A,#N/A,FALSE,"ELEC";#N/A,#N/A,FALSE,"INSTR"}</definedName>
    <definedName name="uuuu" localSheetId="15" hidden="1">{#N/A,#N/A,FALSE,"Costos_Elem_Hid";#N/A,#N/A,FALSE,"Costos_Elem_Hid";#N/A,#N/A,FALSE,"Costos_Elem_Hid"}</definedName>
    <definedName name="uuuu" localSheetId="25" hidden="1">{#N/A,#N/A,FALSE,"Costos_Elem_Hid";#N/A,#N/A,FALSE,"Costos_Elem_Hid";#N/A,#N/A,FALSE,"Costos_Elem_Hid"}</definedName>
    <definedName name="uuuu" localSheetId="24" hidden="1">{#N/A,#N/A,FALSE,"Costos_Elem_Hid";#N/A,#N/A,FALSE,"Costos_Elem_Hid";#N/A,#N/A,FALSE,"Costos_Elem_Hid"}</definedName>
    <definedName name="uuuu" localSheetId="26" hidden="1">{#N/A,#N/A,FALSE,"Costos_Elem_Hid";#N/A,#N/A,FALSE,"Costos_Elem_Hid";#N/A,#N/A,FALSE,"Costos_Elem_Hid"}</definedName>
    <definedName name="uuuu" localSheetId="1" hidden="1">{#N/A,#N/A,FALSE,"Costos_Elem_Hid";#N/A,#N/A,FALSE,"Costos_Elem_Hid";#N/A,#N/A,FALSE,"Costos_Elem_Hid"}</definedName>
    <definedName name="uuuu" localSheetId="4" hidden="1">{#N/A,#N/A,FALSE,"Costos_Elem_Hid";#N/A,#N/A,FALSE,"Costos_Elem_Hid";#N/A,#N/A,FALSE,"Costos_Elem_Hid"}</definedName>
    <definedName name="uuuu" localSheetId="2" hidden="1">{#N/A,#N/A,FALSE,"Costos_Elem_Hid";#N/A,#N/A,FALSE,"Costos_Elem_Hid";#N/A,#N/A,FALSE,"Costos_Elem_Hid"}</definedName>
    <definedName name="uuuu" localSheetId="0" hidden="1">{#N/A,#N/A,FALSE,"Costos_Elem_Hid";#N/A,#N/A,FALSE,"Costos_Elem_Hid";#N/A,#N/A,FALSE,"Costos_Elem_Hid"}</definedName>
    <definedName name="uuuu" localSheetId="6" hidden="1">{#N/A,#N/A,FALSE,"Costos_Elem_Hid";#N/A,#N/A,FALSE,"Costos_Elem_Hid";#N/A,#N/A,FALSE,"Costos_Elem_Hid"}</definedName>
    <definedName name="uuuu" localSheetId="16" hidden="1">{#N/A,#N/A,FALSE,"Costos_Elem_Hid";#N/A,#N/A,FALSE,"Costos_Elem_Hid";#N/A,#N/A,FALSE,"Costos_Elem_Hid"}</definedName>
    <definedName name="uuuu" hidden="1">{#N/A,#N/A,FALSE,"Costos_Elem_Hid";#N/A,#N/A,FALSE,"Costos_Elem_Hid";#N/A,#N/A,FALSE,"Costos_Elem_Hid"}</definedName>
    <definedName name="uuuuuuuuuuuuuuuuuuuuu" localSheetId="15" hidden="1">{#VALUE!,#N/A,FALSE,0;#N/A,#N/A,FALSE,0;#N/A,#N/A,FALSE,0;#N/A,#N/A,FALSE,0;#N/A,#N/A,FALSE,0;#N/A,#N/A,FALSE,0;#N/A,#N/A,FALSE,0;#N/A,#N/A,FALSE,0}</definedName>
    <definedName name="uuuuuuuuuuuuuuuuuuuuu" localSheetId="25" hidden="1">{#VALUE!,#N/A,FALSE,0;#N/A,#N/A,FALSE,0;#N/A,#N/A,FALSE,0;#N/A,#N/A,FALSE,0;#N/A,#N/A,FALSE,0;#N/A,#N/A,FALSE,0;#N/A,#N/A,FALSE,0;#N/A,#N/A,FALSE,0}</definedName>
    <definedName name="uuuuuuuuuuuuuuuuuuuuu" localSheetId="24" hidden="1">{#VALUE!,#N/A,FALSE,0;#N/A,#N/A,FALSE,0;#N/A,#N/A,FALSE,0;#N/A,#N/A,FALSE,0;#N/A,#N/A,FALSE,0;#N/A,#N/A,FALSE,0;#N/A,#N/A,FALSE,0;#N/A,#N/A,FALSE,0}</definedName>
    <definedName name="uuuuuuuuuuuuuuuuuuuuu" localSheetId="26" hidden="1">{#VALUE!,#N/A,FALSE,0;#N/A,#N/A,FALSE,0;#N/A,#N/A,FALSE,0;#N/A,#N/A,FALSE,0;#N/A,#N/A,FALSE,0;#N/A,#N/A,FALSE,0;#N/A,#N/A,FALSE,0;#N/A,#N/A,FALSE,0}</definedName>
    <definedName name="uuuuuuuuuuuuuuuuuuuuu" localSheetId="1" hidden="1">{#VALUE!,#N/A,FALSE,0;#N/A,#N/A,FALSE,0;#N/A,#N/A,FALSE,0;#N/A,#N/A,FALSE,0;#N/A,#N/A,FALSE,0;#N/A,#N/A,FALSE,0;#N/A,#N/A,FALSE,0;#N/A,#N/A,FALSE,0}</definedName>
    <definedName name="uuuuuuuuuuuuuuuuuuuuu" localSheetId="4" hidden="1">{#VALUE!,#N/A,FALSE,0;#N/A,#N/A,FALSE,0;#N/A,#N/A,FALSE,0;#N/A,#N/A,FALSE,0;#N/A,#N/A,FALSE,0;#N/A,#N/A,FALSE,0;#N/A,#N/A,FALSE,0;#N/A,#N/A,FALSE,0}</definedName>
    <definedName name="uuuuuuuuuuuuuuuuuuuuu" localSheetId="2" hidden="1">{#VALUE!,#N/A,FALSE,0;#N/A,#N/A,FALSE,0;#N/A,#N/A,FALSE,0;#N/A,#N/A,FALSE,0;#N/A,#N/A,FALSE,0;#N/A,#N/A,FALSE,0;#N/A,#N/A,FALSE,0;#N/A,#N/A,FALSE,0}</definedName>
    <definedName name="uuuuuuuuuuuuuuuuuuuuu" localSheetId="0" hidden="1">{#VALUE!,#N/A,FALSE,0;#N/A,#N/A,FALSE,0;#N/A,#N/A,FALSE,0;#N/A,#N/A,FALSE,0;#N/A,#N/A,FALSE,0;#N/A,#N/A,FALSE,0;#N/A,#N/A,FALSE,0;#N/A,#N/A,FALSE,0}</definedName>
    <definedName name="uuuuuuuuuuuuuuuuuuuuu" localSheetId="6" hidden="1">{#VALUE!,#N/A,FALSE,0;#N/A,#N/A,FALSE,0;#N/A,#N/A,FALSE,0;#N/A,#N/A,FALSE,0;#N/A,#N/A,FALSE,0;#N/A,#N/A,FALSE,0;#N/A,#N/A,FALSE,0;#N/A,#N/A,FALSE,0}</definedName>
    <definedName name="uuuuuuuuuuuuuuuuuuuuu" localSheetId="16" hidden="1">{#VALUE!,#N/A,FALSE,0;#N/A,#N/A,FALSE,0;#N/A,#N/A,FALSE,0;#N/A,#N/A,FALSE,0;#N/A,#N/A,FALSE,0;#N/A,#N/A,FALSE,0;#N/A,#N/A,FALSE,0;#N/A,#N/A,FALSE,0}</definedName>
    <definedName name="uuuuuuuuuuuuuuuuuuuuu" hidden="1">{#VALUE!,#N/A,FALSE,0;#N/A,#N/A,FALSE,0;#N/A,#N/A,FALSE,0;#N/A,#N/A,FALSE,0;#N/A,#N/A,FALSE,0;#N/A,#N/A,FALSE,0;#N/A,#N/A,FALSE,0;#N/A,#N/A,FALSE,0}</definedName>
    <definedName name="uy" localSheetId="15" hidden="1">{"CI+GG(BASE)",#N/A,FALSE,"CI+GG(BASE)";"GG",#N/A,FALSE,"CI+GG(BASE)";"CI",#N/A,FALSE,"CI+GG(BASE)"}</definedName>
    <definedName name="uy" localSheetId="25" hidden="1">{"CI+GG(BASE)",#N/A,FALSE,"CI+GG(BASE)";"GG",#N/A,FALSE,"CI+GG(BASE)";"CI",#N/A,FALSE,"CI+GG(BASE)"}</definedName>
    <definedName name="uy" localSheetId="24" hidden="1">{"CI+GG(BASE)",#N/A,FALSE,"CI+GG(BASE)";"GG",#N/A,FALSE,"CI+GG(BASE)";"CI",#N/A,FALSE,"CI+GG(BASE)"}</definedName>
    <definedName name="uy" localSheetId="26" hidden="1">{"CI+GG(BASE)",#N/A,FALSE,"CI+GG(BASE)";"GG",#N/A,FALSE,"CI+GG(BASE)";"CI",#N/A,FALSE,"CI+GG(BASE)"}</definedName>
    <definedName name="uy" localSheetId="1" hidden="1">{"CI+GG(BASE)",#N/A,FALSE,"CI+GG(BASE)";"GG",#N/A,FALSE,"CI+GG(BASE)";"CI",#N/A,FALSE,"CI+GG(BASE)"}</definedName>
    <definedName name="uy" localSheetId="4" hidden="1">{"CI+GG(BASE)",#N/A,FALSE,"CI+GG(BASE)";"GG",#N/A,FALSE,"CI+GG(BASE)";"CI",#N/A,FALSE,"CI+GG(BASE)"}</definedName>
    <definedName name="uy" localSheetId="2" hidden="1">{"CI+GG(BASE)",#N/A,FALSE,"CI+GG(BASE)";"GG",#N/A,FALSE,"CI+GG(BASE)";"CI",#N/A,FALSE,"CI+GG(BASE)"}</definedName>
    <definedName name="uy" localSheetId="0" hidden="1">{"CI+GG(BASE)",#N/A,FALSE,"CI+GG(BASE)";"GG",#N/A,FALSE,"CI+GG(BASE)";"CI",#N/A,FALSE,"CI+GG(BASE)"}</definedName>
    <definedName name="uy" localSheetId="6" hidden="1">{"CI+GG(BASE)",#N/A,FALSE,"CI+GG(BASE)";"GG",#N/A,FALSE,"CI+GG(BASE)";"CI",#N/A,FALSE,"CI+GG(BASE)"}</definedName>
    <definedName name="uy" localSheetId="16" hidden="1">{"CI+GG(BASE)",#N/A,FALSE,"CI+GG(BASE)";"GG",#N/A,FALSE,"CI+GG(BASE)";"CI",#N/A,FALSE,"CI+GG(BASE)"}</definedName>
    <definedName name="uy" hidden="1">{"CI+GG(BASE)",#N/A,FALSE,"CI+GG(BASE)";"GG",#N/A,FALSE,"CI+GG(BASE)";"CI",#N/A,FALSE,"CI+GG(BASE)"}</definedName>
    <definedName name="v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adassd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_B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sad" localSheetId="15" hidden="1">{"desarrollo",#N/A,FALSE,"Cámara Camión";"resumen",#N/A,FALSE,"Cámara Camión";"eqprod",#N/A,FALSE,"Cámara Camión"}</definedName>
    <definedName name="vasad" localSheetId="25" hidden="1">{"desarrollo",#N/A,FALSE,"Cámara Camión";"resumen",#N/A,FALSE,"Cámara Camión";"eqprod",#N/A,FALSE,"Cámara Camión"}</definedName>
    <definedName name="vasad" localSheetId="24" hidden="1">{"desarrollo",#N/A,FALSE,"Cámara Camión";"resumen",#N/A,FALSE,"Cámara Camión";"eqprod",#N/A,FALSE,"Cámara Camión"}</definedName>
    <definedName name="vasad" localSheetId="26" hidden="1">{"desarrollo",#N/A,FALSE,"Cámara Camión";"resumen",#N/A,FALSE,"Cámara Camión";"eqprod",#N/A,FALSE,"Cámara Camión"}</definedName>
    <definedName name="vasad" localSheetId="1" hidden="1">{"desarrollo",#N/A,FALSE,"Cámara Camión";"resumen",#N/A,FALSE,"Cámara Camión";"eqprod",#N/A,FALSE,"Cámara Camión"}</definedName>
    <definedName name="vasad" localSheetId="4" hidden="1">{"desarrollo",#N/A,FALSE,"Cámara Camión";"resumen",#N/A,FALSE,"Cámara Camión";"eqprod",#N/A,FALSE,"Cámara Camión"}</definedName>
    <definedName name="vasad" localSheetId="2" hidden="1">{"desarrollo",#N/A,FALSE,"Cámara Camión";"resumen",#N/A,FALSE,"Cámara Camión";"eqprod",#N/A,FALSE,"Cámara Camión"}</definedName>
    <definedName name="vasad" localSheetId="0" hidden="1">{"desarrollo",#N/A,FALSE,"Cámara Camión";"resumen",#N/A,FALSE,"Cámara Camión";"eqprod",#N/A,FALSE,"Cámara Camión"}</definedName>
    <definedName name="vasad" localSheetId="6" hidden="1">{"desarrollo",#N/A,FALSE,"Cámara Camión";"resumen",#N/A,FALSE,"Cámara Camión";"eqprod",#N/A,FALSE,"Cámara Camión"}</definedName>
    <definedName name="vasad" localSheetId="16" hidden="1">{"desarrollo",#N/A,FALSE,"Cámara Camión";"resumen",#N/A,FALSE,"Cámara Camión";"eqprod",#N/A,FALSE,"Cámara Camión"}</definedName>
    <definedName name="vasad" hidden="1">{"desarrollo",#N/A,FALSE,"Cámara Camión";"resumen",#N/A,FALSE,"Cámara Camión";"eqprod",#N/A,FALSE,"Cámara Camión"}</definedName>
    <definedName name="vasad_1" localSheetId="15" hidden="1">{"desarrollo",#N/A,FALSE,"Cámara Camión";"resumen",#N/A,FALSE,"Cámara Camión";"eqprod",#N/A,FALSE,"Cámara Camión"}</definedName>
    <definedName name="vasad_1" localSheetId="25" hidden="1">{"desarrollo",#N/A,FALSE,"Cámara Camión";"resumen",#N/A,FALSE,"Cámara Camión";"eqprod",#N/A,FALSE,"Cámara Camión"}</definedName>
    <definedName name="vasad_1" localSheetId="24" hidden="1">{"desarrollo",#N/A,FALSE,"Cámara Camión";"resumen",#N/A,FALSE,"Cámara Camión";"eqprod",#N/A,FALSE,"Cámara Camión"}</definedName>
    <definedName name="vasad_1" localSheetId="26" hidden="1">{"desarrollo",#N/A,FALSE,"Cámara Camión";"resumen",#N/A,FALSE,"Cámara Camión";"eqprod",#N/A,FALSE,"Cámara Camión"}</definedName>
    <definedName name="vasad_1" localSheetId="1" hidden="1">{"desarrollo",#N/A,FALSE,"Cámara Camión";"resumen",#N/A,FALSE,"Cámara Camión";"eqprod",#N/A,FALSE,"Cámara Camión"}</definedName>
    <definedName name="vasad_1" localSheetId="4" hidden="1">{"desarrollo",#N/A,FALSE,"Cámara Camión";"resumen",#N/A,FALSE,"Cámara Camión";"eqprod",#N/A,FALSE,"Cámara Camión"}</definedName>
    <definedName name="vasad_1" localSheetId="2" hidden="1">{"desarrollo",#N/A,FALSE,"Cámara Camión";"resumen",#N/A,FALSE,"Cámara Camión";"eqprod",#N/A,FALSE,"Cámara Camión"}</definedName>
    <definedName name="vasad_1" localSheetId="0" hidden="1">{"desarrollo",#N/A,FALSE,"Cámara Camión";"resumen",#N/A,FALSE,"Cámara Camión";"eqprod",#N/A,FALSE,"Cámara Camión"}</definedName>
    <definedName name="vasad_1" localSheetId="6" hidden="1">{"desarrollo",#N/A,FALSE,"Cámara Camión";"resumen",#N/A,FALSE,"Cámara Camión";"eqprod",#N/A,FALSE,"Cámara Camión"}</definedName>
    <definedName name="vasad_1" localSheetId="16" hidden="1">{"desarrollo",#N/A,FALSE,"Cámara Camión";"resumen",#N/A,FALSE,"Cámara Camión";"eqprod",#N/A,FALSE,"Cámara Camión"}</definedName>
    <definedName name="vasad_1" hidden="1">{"desarrollo",#N/A,FALSE,"Cámara Camión";"resumen",#N/A,FALSE,"Cámara Camión";"eqprod",#N/A,FALSE,"Cámara Camión"}</definedName>
    <definedName name="vavaas" localSheetId="15" hidden="1">{#N/A,#N/A,FALSE,"Total_OC015";#N/A,#N/A,FALSE,"ADMIN";#N/A,#N/A,FALSE,"PROCES";#N/A,#N/A,FALSE,"mecan";#N/A,#N/A,FALSE,"civil";#N/A,#N/A,FALSE,"CAÑER";#N/A,#N/A,FALSE,"ELEC";#N/A,#N/A,FALSE,"INSTR"}</definedName>
    <definedName name="vavaas" localSheetId="25" hidden="1">{#N/A,#N/A,FALSE,"Total_OC015";#N/A,#N/A,FALSE,"ADMIN";#N/A,#N/A,FALSE,"PROCES";#N/A,#N/A,FALSE,"mecan";#N/A,#N/A,FALSE,"civil";#N/A,#N/A,FALSE,"CAÑER";#N/A,#N/A,FALSE,"ELEC";#N/A,#N/A,FALSE,"INSTR"}</definedName>
    <definedName name="vavaas" localSheetId="24" hidden="1">{#N/A,#N/A,FALSE,"Total_OC015";#N/A,#N/A,FALSE,"ADMIN";#N/A,#N/A,FALSE,"PROCES";#N/A,#N/A,FALSE,"mecan";#N/A,#N/A,FALSE,"civil";#N/A,#N/A,FALSE,"CAÑER";#N/A,#N/A,FALSE,"ELEC";#N/A,#N/A,FALSE,"INSTR"}</definedName>
    <definedName name="vavaas" localSheetId="26" hidden="1">{#N/A,#N/A,FALSE,"Total_OC015";#N/A,#N/A,FALSE,"ADMIN";#N/A,#N/A,FALSE,"PROCES";#N/A,#N/A,FALSE,"mecan";#N/A,#N/A,FALSE,"civil";#N/A,#N/A,FALSE,"CAÑER";#N/A,#N/A,FALSE,"ELEC";#N/A,#N/A,FALSE,"INSTR"}</definedName>
    <definedName name="vavaas" localSheetId="1" hidden="1">{#N/A,#N/A,FALSE,"Total_OC015";#N/A,#N/A,FALSE,"ADMIN";#N/A,#N/A,FALSE,"PROCES";#N/A,#N/A,FALSE,"mecan";#N/A,#N/A,FALSE,"civil";#N/A,#N/A,FALSE,"CAÑER";#N/A,#N/A,FALSE,"ELEC";#N/A,#N/A,FALSE,"INSTR"}</definedName>
    <definedName name="vavaas" localSheetId="4" hidden="1">{#N/A,#N/A,FALSE,"Total_OC015";#N/A,#N/A,FALSE,"ADMIN";#N/A,#N/A,FALSE,"PROCES";#N/A,#N/A,FALSE,"mecan";#N/A,#N/A,FALSE,"civil";#N/A,#N/A,FALSE,"CAÑER";#N/A,#N/A,FALSE,"ELEC";#N/A,#N/A,FALSE,"INSTR"}</definedName>
    <definedName name="vavaas" localSheetId="2" hidden="1">{#N/A,#N/A,FALSE,"Total_OC015";#N/A,#N/A,FALSE,"ADMIN";#N/A,#N/A,FALSE,"PROCES";#N/A,#N/A,FALSE,"mecan";#N/A,#N/A,FALSE,"civil";#N/A,#N/A,FALSE,"CAÑER";#N/A,#N/A,FALSE,"ELEC";#N/A,#N/A,FALSE,"INSTR"}</definedName>
    <definedName name="vavaas" localSheetId="0" hidden="1">{#N/A,#N/A,FALSE,"Total_OC015";#N/A,#N/A,FALSE,"ADMIN";#N/A,#N/A,FALSE,"PROCES";#N/A,#N/A,FALSE,"mecan";#N/A,#N/A,FALSE,"civil";#N/A,#N/A,FALSE,"CAÑER";#N/A,#N/A,FALSE,"ELEC";#N/A,#N/A,FALSE,"INSTR"}</definedName>
    <definedName name="vavaas" localSheetId="6" hidden="1">{#N/A,#N/A,FALSE,"Total_OC015";#N/A,#N/A,FALSE,"ADMIN";#N/A,#N/A,FALSE,"PROCES";#N/A,#N/A,FALSE,"mecan";#N/A,#N/A,FALSE,"civil";#N/A,#N/A,FALSE,"CAÑER";#N/A,#N/A,FALSE,"ELEC";#N/A,#N/A,FALSE,"INSTR"}</definedName>
    <definedName name="vavaas" localSheetId="16" hidden="1">{#N/A,#N/A,FALSE,"Total_OC015";#N/A,#N/A,FALSE,"ADMIN";#N/A,#N/A,FALSE,"PROCES";#N/A,#N/A,FALSE,"mecan";#N/A,#N/A,FALSE,"civil";#N/A,#N/A,FALSE,"CAÑER";#N/A,#N/A,FALSE,"ELEC";#N/A,#N/A,FALSE,"INSTR"}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avaas_1" localSheetId="15" hidden="1">{#N/A,#N/A,FALSE,"Total_OC015";#N/A,#N/A,FALSE,"ADMIN";#N/A,#N/A,FALSE,"PROCES";#N/A,#N/A,FALSE,"mecan";#N/A,#N/A,FALSE,"civil";#N/A,#N/A,FALSE,"CAÑER";#N/A,#N/A,FALSE,"ELEC";#N/A,#N/A,FALSE,"INSTR"}</definedName>
    <definedName name="vavaas_1" localSheetId="25" hidden="1">{#N/A,#N/A,FALSE,"Total_OC015";#N/A,#N/A,FALSE,"ADMIN";#N/A,#N/A,FALSE,"PROCES";#N/A,#N/A,FALSE,"mecan";#N/A,#N/A,FALSE,"civil";#N/A,#N/A,FALSE,"CAÑER";#N/A,#N/A,FALSE,"ELEC";#N/A,#N/A,FALSE,"INSTR"}</definedName>
    <definedName name="vavaas_1" localSheetId="24" hidden="1">{#N/A,#N/A,FALSE,"Total_OC015";#N/A,#N/A,FALSE,"ADMIN";#N/A,#N/A,FALSE,"PROCES";#N/A,#N/A,FALSE,"mecan";#N/A,#N/A,FALSE,"civil";#N/A,#N/A,FALSE,"CAÑER";#N/A,#N/A,FALSE,"ELEC";#N/A,#N/A,FALSE,"INSTR"}</definedName>
    <definedName name="vavaas_1" localSheetId="26" hidden="1">{#N/A,#N/A,FALSE,"Total_OC015";#N/A,#N/A,FALSE,"ADMIN";#N/A,#N/A,FALSE,"PROCES";#N/A,#N/A,FALSE,"mecan";#N/A,#N/A,FALSE,"civil";#N/A,#N/A,FALSE,"CAÑER";#N/A,#N/A,FALSE,"ELEC";#N/A,#N/A,FALSE,"INSTR"}</definedName>
    <definedName name="vavaas_1" localSheetId="1" hidden="1">{#N/A,#N/A,FALSE,"Total_OC015";#N/A,#N/A,FALSE,"ADMIN";#N/A,#N/A,FALSE,"PROCES";#N/A,#N/A,FALSE,"mecan";#N/A,#N/A,FALSE,"civil";#N/A,#N/A,FALSE,"CAÑER";#N/A,#N/A,FALSE,"ELEC";#N/A,#N/A,FALSE,"INSTR"}</definedName>
    <definedName name="vavaas_1" localSheetId="4" hidden="1">{#N/A,#N/A,FALSE,"Total_OC015";#N/A,#N/A,FALSE,"ADMIN";#N/A,#N/A,FALSE,"PROCES";#N/A,#N/A,FALSE,"mecan";#N/A,#N/A,FALSE,"civil";#N/A,#N/A,FALSE,"CAÑER";#N/A,#N/A,FALSE,"ELEC";#N/A,#N/A,FALSE,"INSTR"}</definedName>
    <definedName name="vavaas_1" localSheetId="2" hidden="1">{#N/A,#N/A,FALSE,"Total_OC015";#N/A,#N/A,FALSE,"ADMIN";#N/A,#N/A,FALSE,"PROCES";#N/A,#N/A,FALSE,"mecan";#N/A,#N/A,FALSE,"civil";#N/A,#N/A,FALSE,"CAÑER";#N/A,#N/A,FALSE,"ELEC";#N/A,#N/A,FALSE,"INSTR"}</definedName>
    <definedName name="vavaas_1" localSheetId="0" hidden="1">{#N/A,#N/A,FALSE,"Total_OC015";#N/A,#N/A,FALSE,"ADMIN";#N/A,#N/A,FALSE,"PROCES";#N/A,#N/A,FALSE,"mecan";#N/A,#N/A,FALSE,"civil";#N/A,#N/A,FALSE,"CAÑER";#N/A,#N/A,FALSE,"ELEC";#N/A,#N/A,FALSE,"INSTR"}</definedName>
    <definedName name="vavaas_1" localSheetId="6" hidden="1">{#N/A,#N/A,FALSE,"Total_OC015";#N/A,#N/A,FALSE,"ADMIN";#N/A,#N/A,FALSE,"PROCES";#N/A,#N/A,FALSE,"mecan";#N/A,#N/A,FALSE,"civil";#N/A,#N/A,FALSE,"CAÑER";#N/A,#N/A,FALSE,"ELEC";#N/A,#N/A,FALSE,"INSTR"}</definedName>
    <definedName name="vavaas_1" localSheetId="16" hidden="1">{#N/A,#N/A,FALSE,"Total_OC015";#N/A,#N/A,FALSE,"ADMIN";#N/A,#N/A,FALSE,"PROCES";#N/A,#N/A,FALSE,"mecan";#N/A,#N/A,FALSE,"civil";#N/A,#N/A,FALSE,"CAÑER";#N/A,#N/A,FALSE,"ELEC";#N/A,#N/A,FALSE,"INSTR"}</definedName>
    <definedName name="vavaas_1" hidden="1">{#N/A,#N/A,FALSE,"Total_OC015";#N/A,#N/A,FALSE,"ADMIN";#N/A,#N/A,FALSE,"PROCES";#N/A,#N/A,FALSE,"mecan";#N/A,#N/A,FALSE,"civil";#N/A,#N/A,FALSE,"CAÑER";#N/A,#N/A,FALSE,"ELEC";#N/A,#N/A,FALSE,"INSTR"}</definedName>
    <definedName name="VB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VB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VB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VB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VB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VB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VB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VB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VB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VB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V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vbgfhjhk" hidden="1">{#N/A,#N/A,FALSE,"Total_OC015";#N/A,#N/A,FALSE,"ADMIN";#N/A,#N/A,FALSE,"PROCES";#N/A,#N/A,FALSE,"mecan";#N/A,#N/A,FALSE,"civil";#N/A,#N/A,FALSE,"CAÑER";#N/A,#N/A,FALSE,"ELEC";#N/A,#N/A,FALSE,"INSTR"}</definedName>
    <definedName name="vbn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nmm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BNVN" hidden="1">{#N/A,#N/A,TRUE,"Costos_Subg_Hid"}</definedName>
    <definedName name="VBNVN_1" hidden="1">{#N/A,#N/A,TRUE,"Costos_Subg_Hid"}</definedName>
    <definedName name="vcx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CS" localSheetId="15" hidden="1">{#N/A,#N/A,FALSE,"PEND INC";#N/A,#N/A,FALSE,"PEND MINM"}</definedName>
    <definedName name="VDCS" localSheetId="25" hidden="1">{#N/A,#N/A,FALSE,"PEND INC";#N/A,#N/A,FALSE,"PEND MINM"}</definedName>
    <definedName name="VDCS" localSheetId="24" hidden="1">{#N/A,#N/A,FALSE,"PEND INC";#N/A,#N/A,FALSE,"PEND MINM"}</definedName>
    <definedName name="VDCS" localSheetId="26" hidden="1">{#N/A,#N/A,FALSE,"PEND INC";#N/A,#N/A,FALSE,"PEND MINM"}</definedName>
    <definedName name="VDCS" localSheetId="1" hidden="1">{#N/A,#N/A,FALSE,"PEND INC";#N/A,#N/A,FALSE,"PEND MINM"}</definedName>
    <definedName name="VDCS" localSheetId="4" hidden="1">{#N/A,#N/A,FALSE,"PEND INC";#N/A,#N/A,FALSE,"PEND MINM"}</definedName>
    <definedName name="VDCS" localSheetId="2" hidden="1">{#N/A,#N/A,FALSE,"PEND INC";#N/A,#N/A,FALSE,"PEND MINM"}</definedName>
    <definedName name="VDCS" localSheetId="0" hidden="1">{#N/A,#N/A,FALSE,"PEND INC";#N/A,#N/A,FALSE,"PEND MINM"}</definedName>
    <definedName name="VDCS" localSheetId="6" hidden="1">{#N/A,#N/A,FALSE,"PEND INC";#N/A,#N/A,FALSE,"PEND MINM"}</definedName>
    <definedName name="VDCS" localSheetId="16" hidden="1">{#N/A,#N/A,FALSE,"PEND INC";#N/A,#N/A,FALSE,"PEND MINM"}</definedName>
    <definedName name="VDCS" hidden="1">{#N/A,#N/A,FALSE,"PEND INC";#N/A,#N/A,FALSE,"PEND MINM"}</definedName>
    <definedName name="vdvavadva" localSheetId="15" hidden="1">{"FlujoGastos",#N/A,FALSE,"Base";"FlujoGastos",#N/A,FALSE,"Buzón Tren";"FlujoGastos",#N/A,FALSE,"Buzón Camión";"FlujoGastos",#N/A,FALSE,"LHD Camión";"FlujoGastos",#N/A,FALSE,"Cámara Camión"}</definedName>
    <definedName name="vdvavadva" localSheetId="25" hidden="1">{"FlujoGastos",#N/A,FALSE,"Base";"FlujoGastos",#N/A,FALSE,"Buzón Tren";"FlujoGastos",#N/A,FALSE,"Buzón Camión";"FlujoGastos",#N/A,FALSE,"LHD Camión";"FlujoGastos",#N/A,FALSE,"Cámara Camión"}</definedName>
    <definedName name="vdvavadva" localSheetId="24" hidden="1">{"FlujoGastos",#N/A,FALSE,"Base";"FlujoGastos",#N/A,FALSE,"Buzón Tren";"FlujoGastos",#N/A,FALSE,"Buzón Camión";"FlujoGastos",#N/A,FALSE,"LHD Camión";"FlujoGastos",#N/A,FALSE,"Cámara Camión"}</definedName>
    <definedName name="vdvavadva" localSheetId="26" hidden="1">{"FlujoGastos",#N/A,FALSE,"Base";"FlujoGastos",#N/A,FALSE,"Buzón Tren";"FlujoGastos",#N/A,FALSE,"Buzón Camión";"FlujoGastos",#N/A,FALSE,"LHD Camión";"FlujoGastos",#N/A,FALSE,"Cámara Camión"}</definedName>
    <definedName name="vdvavadva" localSheetId="1" hidden="1">{"FlujoGastos",#N/A,FALSE,"Base";"FlujoGastos",#N/A,FALSE,"Buzón Tren";"FlujoGastos",#N/A,FALSE,"Buzón Camión";"FlujoGastos",#N/A,FALSE,"LHD Camión";"FlujoGastos",#N/A,FALSE,"Cámara Camión"}</definedName>
    <definedName name="vdvavadva" localSheetId="4" hidden="1">{"FlujoGastos",#N/A,FALSE,"Base";"FlujoGastos",#N/A,FALSE,"Buzón Tren";"FlujoGastos",#N/A,FALSE,"Buzón Camión";"FlujoGastos",#N/A,FALSE,"LHD Camión";"FlujoGastos",#N/A,FALSE,"Cámara Camión"}</definedName>
    <definedName name="vdvavadva" localSheetId="2" hidden="1">{"FlujoGastos",#N/A,FALSE,"Base";"FlujoGastos",#N/A,FALSE,"Buzón Tren";"FlujoGastos",#N/A,FALSE,"Buzón Camión";"FlujoGastos",#N/A,FALSE,"LHD Camión";"FlujoGastos",#N/A,FALSE,"Cámara Camión"}</definedName>
    <definedName name="vdvavadva" localSheetId="0" hidden="1">{"FlujoGastos",#N/A,FALSE,"Base";"FlujoGastos",#N/A,FALSE,"Buzón Tren";"FlujoGastos",#N/A,FALSE,"Buzón Camión";"FlujoGastos",#N/A,FALSE,"LHD Camión";"FlujoGastos",#N/A,FALSE,"Cámara Camión"}</definedName>
    <definedName name="vdvavadva" localSheetId="6" hidden="1">{"FlujoGastos",#N/A,FALSE,"Base";"FlujoGastos",#N/A,FALSE,"Buzón Tren";"FlujoGastos",#N/A,FALSE,"Buzón Camión";"FlujoGastos",#N/A,FALSE,"LHD Camión";"FlujoGastos",#N/A,FALSE,"Cámara Camión"}</definedName>
    <definedName name="vdvavadva" localSheetId="16" hidden="1">{"FlujoGastos",#N/A,FALSE,"Base";"FlujoGastos",#N/A,FALSE,"Buzón Tren";"FlujoGastos",#N/A,FALSE,"Buzón Camión";"FlujoGastos",#N/A,FALSE,"LHD Camión";"FlujoGastos",#N/A,FALSE,"Cámara Camión"}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dvavadva_1" localSheetId="15" hidden="1">{"FlujoGastos",#N/A,FALSE,"Base";"FlujoGastos",#N/A,FALSE,"Buzón Tren";"FlujoGastos",#N/A,FALSE,"Buzón Camión";"FlujoGastos",#N/A,FALSE,"LHD Camión";"FlujoGastos",#N/A,FALSE,"Cámara Camión"}</definedName>
    <definedName name="vdvavadva_1" localSheetId="25" hidden="1">{"FlujoGastos",#N/A,FALSE,"Base";"FlujoGastos",#N/A,FALSE,"Buzón Tren";"FlujoGastos",#N/A,FALSE,"Buzón Camión";"FlujoGastos",#N/A,FALSE,"LHD Camión";"FlujoGastos",#N/A,FALSE,"Cámara Camión"}</definedName>
    <definedName name="vdvavadva_1" localSheetId="24" hidden="1">{"FlujoGastos",#N/A,FALSE,"Base";"FlujoGastos",#N/A,FALSE,"Buzón Tren";"FlujoGastos",#N/A,FALSE,"Buzón Camión";"FlujoGastos",#N/A,FALSE,"LHD Camión";"FlujoGastos",#N/A,FALSE,"Cámara Camión"}</definedName>
    <definedName name="vdvavadva_1" localSheetId="26" hidden="1">{"FlujoGastos",#N/A,FALSE,"Base";"FlujoGastos",#N/A,FALSE,"Buzón Tren";"FlujoGastos",#N/A,FALSE,"Buzón Camión";"FlujoGastos",#N/A,FALSE,"LHD Camión";"FlujoGastos",#N/A,FALSE,"Cámara Camión"}</definedName>
    <definedName name="vdvavadva_1" localSheetId="1" hidden="1">{"FlujoGastos",#N/A,FALSE,"Base";"FlujoGastos",#N/A,FALSE,"Buzón Tren";"FlujoGastos",#N/A,FALSE,"Buzón Camión";"FlujoGastos",#N/A,FALSE,"LHD Camión";"FlujoGastos",#N/A,FALSE,"Cámara Camión"}</definedName>
    <definedName name="vdvavadva_1" localSheetId="4" hidden="1">{"FlujoGastos",#N/A,FALSE,"Base";"FlujoGastos",#N/A,FALSE,"Buzón Tren";"FlujoGastos",#N/A,FALSE,"Buzón Camión";"FlujoGastos",#N/A,FALSE,"LHD Camión";"FlujoGastos",#N/A,FALSE,"Cámara Camión"}</definedName>
    <definedName name="vdvavadva_1" localSheetId="2" hidden="1">{"FlujoGastos",#N/A,FALSE,"Base";"FlujoGastos",#N/A,FALSE,"Buzón Tren";"FlujoGastos",#N/A,FALSE,"Buzón Camión";"FlujoGastos",#N/A,FALSE,"LHD Camión";"FlujoGastos",#N/A,FALSE,"Cámara Camión"}</definedName>
    <definedName name="vdvavadva_1" localSheetId="0" hidden="1">{"FlujoGastos",#N/A,FALSE,"Base";"FlujoGastos",#N/A,FALSE,"Buzón Tren";"FlujoGastos",#N/A,FALSE,"Buzón Camión";"FlujoGastos",#N/A,FALSE,"LHD Camión";"FlujoGastos",#N/A,FALSE,"Cámara Camión"}</definedName>
    <definedName name="vdvavadva_1" localSheetId="6" hidden="1">{"FlujoGastos",#N/A,FALSE,"Base";"FlujoGastos",#N/A,FALSE,"Buzón Tren";"FlujoGastos",#N/A,FALSE,"Buzón Camión";"FlujoGastos",#N/A,FALSE,"LHD Camión";"FlujoGastos",#N/A,FALSE,"Cámara Camión"}</definedName>
    <definedName name="vdvavadva_1" localSheetId="16" hidden="1">{"FlujoGastos",#N/A,FALSE,"Base";"FlujoGastos",#N/A,FALSE,"Buzón Tren";"FlujoGastos",#N/A,FALSE,"Buzón Camión";"FlujoGastos",#N/A,FALSE,"LHD Camión";"FlujoGastos",#N/A,FALSE,"Cámara Camión"}</definedName>
    <definedName name="vdvavadva_1" hidden="1">{"FlujoGastos",#N/A,FALSE,"Base";"FlujoGastos",#N/A,FALSE,"Buzón Tren";"FlujoGastos",#N/A,FALSE,"Buzón Camión";"FlujoGastos",#N/A,FALSE,"LHD Camión";"FlujoGastos",#N/A,FALSE,"Cámara Camión"}</definedName>
    <definedName name="vero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ti" localSheetId="15" hidden="1">{"desarrollo",#N/A,FALSE,"Cámara Camión";"resumen",#N/A,FALSE,"Cámara Camión";"eqprod",#N/A,FALSE,"Cámara Camión"}</definedName>
    <definedName name="verti" localSheetId="25" hidden="1">{"desarrollo",#N/A,FALSE,"Cámara Camión";"resumen",#N/A,FALSE,"Cámara Camión";"eqprod",#N/A,FALSE,"Cámara Camión"}</definedName>
    <definedName name="verti" localSheetId="24" hidden="1">{"desarrollo",#N/A,FALSE,"Cámara Camión";"resumen",#N/A,FALSE,"Cámara Camión";"eqprod",#N/A,FALSE,"Cámara Camión"}</definedName>
    <definedName name="verti" localSheetId="26" hidden="1">{"desarrollo",#N/A,FALSE,"Cámara Camión";"resumen",#N/A,FALSE,"Cámara Camión";"eqprod",#N/A,FALSE,"Cámara Camión"}</definedName>
    <definedName name="verti" localSheetId="1" hidden="1">{"desarrollo",#N/A,FALSE,"Cámara Camión";"resumen",#N/A,FALSE,"Cámara Camión";"eqprod",#N/A,FALSE,"Cámara Camión"}</definedName>
    <definedName name="verti" localSheetId="4" hidden="1">{"desarrollo",#N/A,FALSE,"Cámara Camión";"resumen",#N/A,FALSE,"Cámara Camión";"eqprod",#N/A,FALSE,"Cámara Camión"}</definedName>
    <definedName name="verti" localSheetId="2" hidden="1">{"desarrollo",#N/A,FALSE,"Cámara Camión";"resumen",#N/A,FALSE,"Cámara Camión";"eqprod",#N/A,FALSE,"Cámara Camión"}</definedName>
    <definedName name="verti" localSheetId="0" hidden="1">{"desarrollo",#N/A,FALSE,"Cámara Camión";"resumen",#N/A,FALSE,"Cámara Camión";"eqprod",#N/A,FALSE,"Cámara Camión"}</definedName>
    <definedName name="verti" localSheetId="6" hidden="1">{"desarrollo",#N/A,FALSE,"Cámara Camión";"resumen",#N/A,FALSE,"Cámara Camión";"eqprod",#N/A,FALSE,"Cámara Camión"}</definedName>
    <definedName name="verti" localSheetId="16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_1" localSheetId="15" hidden="1">{"desarrollo",#N/A,FALSE,"Cámara Camión";"resumen",#N/A,FALSE,"Cámara Camión";"eqprod",#N/A,FALSE,"Cámara Camión"}</definedName>
    <definedName name="verti_1" localSheetId="25" hidden="1">{"desarrollo",#N/A,FALSE,"Cámara Camión";"resumen",#N/A,FALSE,"Cámara Camión";"eqprod",#N/A,FALSE,"Cámara Camión"}</definedName>
    <definedName name="verti_1" localSheetId="24" hidden="1">{"desarrollo",#N/A,FALSE,"Cámara Camión";"resumen",#N/A,FALSE,"Cámara Camión";"eqprod",#N/A,FALSE,"Cámara Camión"}</definedName>
    <definedName name="verti_1" localSheetId="26" hidden="1">{"desarrollo",#N/A,FALSE,"Cámara Camión";"resumen",#N/A,FALSE,"Cámara Camión";"eqprod",#N/A,FALSE,"Cámara Camión"}</definedName>
    <definedName name="verti_1" localSheetId="1" hidden="1">{"desarrollo",#N/A,FALSE,"Cámara Camión";"resumen",#N/A,FALSE,"Cámara Camión";"eqprod",#N/A,FALSE,"Cámara Camión"}</definedName>
    <definedName name="verti_1" localSheetId="4" hidden="1">{"desarrollo",#N/A,FALSE,"Cámara Camión";"resumen",#N/A,FALSE,"Cámara Camión";"eqprod",#N/A,FALSE,"Cámara Camión"}</definedName>
    <definedName name="verti_1" localSheetId="2" hidden="1">{"desarrollo",#N/A,FALSE,"Cámara Camión";"resumen",#N/A,FALSE,"Cámara Camión";"eqprod",#N/A,FALSE,"Cámara Camión"}</definedName>
    <definedName name="verti_1" localSheetId="0" hidden="1">{"desarrollo",#N/A,FALSE,"Cámara Camión";"resumen",#N/A,FALSE,"Cámara Camión";"eqprod",#N/A,FALSE,"Cámara Camión"}</definedName>
    <definedName name="verti_1" localSheetId="6" hidden="1">{"desarrollo",#N/A,FALSE,"Cámara Camión";"resumen",#N/A,FALSE,"Cámara Camión";"eqprod",#N/A,FALSE,"Cámara Camión"}</definedName>
    <definedName name="verti_1" localSheetId="16" hidden="1">{"desarrollo",#N/A,FALSE,"Cámara Camión";"resumen",#N/A,FALSE,"Cámara Camión";"eqprod",#N/A,FALSE,"Cámara Camión"}</definedName>
    <definedName name="verti_1" hidden="1">{"desarrollo",#N/A,FALSE,"Cámara Camión";"resumen",#N/A,FALSE,"Cámara Camión";"eqprod",#N/A,FALSE,"Cámara Camión"}</definedName>
    <definedName name="vertical" localSheetId="15" hidden="1">{"desarrollo",#N/A,FALSE,"LHD Camión";"eqdllo",#N/A,FALSE,"LHD Camión";"eqprod",#N/A,FALSE,"LHD Camión";"Resumen",#N/A,FALSE,"LHD Camión"}</definedName>
    <definedName name="vertical" localSheetId="25" hidden="1">{"desarrollo",#N/A,FALSE,"LHD Camión";"eqdllo",#N/A,FALSE,"LHD Camión";"eqprod",#N/A,FALSE,"LHD Camión";"Resumen",#N/A,FALSE,"LHD Camión"}</definedName>
    <definedName name="vertical" localSheetId="24" hidden="1">{"desarrollo",#N/A,FALSE,"LHD Camión";"eqdllo",#N/A,FALSE,"LHD Camión";"eqprod",#N/A,FALSE,"LHD Camión";"Resumen",#N/A,FALSE,"LHD Camión"}</definedName>
    <definedName name="vertical" localSheetId="26" hidden="1">{"desarrollo",#N/A,FALSE,"LHD Camión";"eqdllo",#N/A,FALSE,"LHD Camión";"eqprod",#N/A,FALSE,"LHD Camión";"Resumen",#N/A,FALSE,"LHD Camión"}</definedName>
    <definedName name="vertical" localSheetId="1" hidden="1">{"desarrollo",#N/A,FALSE,"LHD Camión";"eqdllo",#N/A,FALSE,"LHD Camión";"eqprod",#N/A,FALSE,"LHD Camión";"Resumen",#N/A,FALSE,"LHD Camión"}</definedName>
    <definedName name="vertical" localSheetId="4" hidden="1">{"desarrollo",#N/A,FALSE,"LHD Camión";"eqdllo",#N/A,FALSE,"LHD Camión";"eqprod",#N/A,FALSE,"LHD Camión";"Resumen",#N/A,FALSE,"LHD Camión"}</definedName>
    <definedName name="vertical" localSheetId="2" hidden="1">{"desarrollo",#N/A,FALSE,"LHD Camión";"eqdllo",#N/A,FALSE,"LHD Camión";"eqprod",#N/A,FALSE,"LHD Camión";"Resumen",#N/A,FALSE,"LHD Camión"}</definedName>
    <definedName name="vertical" localSheetId="0" hidden="1">{"desarrollo",#N/A,FALSE,"LHD Camión";"eqdllo",#N/A,FALSE,"LHD Camión";"eqprod",#N/A,FALSE,"LHD Camión";"Resumen",#N/A,FALSE,"LHD Camión"}</definedName>
    <definedName name="vertical" localSheetId="6" hidden="1">{"desarrollo",#N/A,FALSE,"LHD Camión";"eqdllo",#N/A,FALSE,"LHD Camión";"eqprod",#N/A,FALSE,"LHD Camión";"Resumen",#N/A,FALSE,"LHD Camión"}</definedName>
    <definedName name="vertical" localSheetId="16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ertical_1" localSheetId="15" hidden="1">{"desarrollo",#N/A,FALSE,"LHD Camión";"eqdllo",#N/A,FALSE,"LHD Camión";"eqprod",#N/A,FALSE,"LHD Camión";"Resumen",#N/A,FALSE,"LHD Camión"}</definedName>
    <definedName name="vertical_1" localSheetId="25" hidden="1">{"desarrollo",#N/A,FALSE,"LHD Camión";"eqdllo",#N/A,FALSE,"LHD Camión";"eqprod",#N/A,FALSE,"LHD Camión";"Resumen",#N/A,FALSE,"LHD Camión"}</definedName>
    <definedName name="vertical_1" localSheetId="24" hidden="1">{"desarrollo",#N/A,FALSE,"LHD Camión";"eqdllo",#N/A,FALSE,"LHD Camión";"eqprod",#N/A,FALSE,"LHD Camión";"Resumen",#N/A,FALSE,"LHD Camión"}</definedName>
    <definedName name="vertical_1" localSheetId="26" hidden="1">{"desarrollo",#N/A,FALSE,"LHD Camión";"eqdllo",#N/A,FALSE,"LHD Camión";"eqprod",#N/A,FALSE,"LHD Camión";"Resumen",#N/A,FALSE,"LHD Camión"}</definedName>
    <definedName name="vertical_1" localSheetId="1" hidden="1">{"desarrollo",#N/A,FALSE,"LHD Camión";"eqdllo",#N/A,FALSE,"LHD Camión";"eqprod",#N/A,FALSE,"LHD Camión";"Resumen",#N/A,FALSE,"LHD Camión"}</definedName>
    <definedName name="vertical_1" localSheetId="4" hidden="1">{"desarrollo",#N/A,FALSE,"LHD Camión";"eqdllo",#N/A,FALSE,"LHD Camión";"eqprod",#N/A,FALSE,"LHD Camión";"Resumen",#N/A,FALSE,"LHD Camión"}</definedName>
    <definedName name="vertical_1" localSheetId="2" hidden="1">{"desarrollo",#N/A,FALSE,"LHD Camión";"eqdllo",#N/A,FALSE,"LHD Camión";"eqprod",#N/A,FALSE,"LHD Camión";"Resumen",#N/A,FALSE,"LHD Camión"}</definedName>
    <definedName name="vertical_1" localSheetId="0" hidden="1">{"desarrollo",#N/A,FALSE,"LHD Camión";"eqdllo",#N/A,FALSE,"LHD Camión";"eqprod",#N/A,FALSE,"LHD Camión";"Resumen",#N/A,FALSE,"LHD Camión"}</definedName>
    <definedName name="vertical_1" localSheetId="6" hidden="1">{"desarrollo",#N/A,FALSE,"LHD Camión";"eqdllo",#N/A,FALSE,"LHD Camión";"eqprod",#N/A,FALSE,"LHD Camión";"Resumen",#N/A,FALSE,"LHD Camión"}</definedName>
    <definedName name="vertical_1" localSheetId="16" hidden="1">{"desarrollo",#N/A,FALSE,"LHD Camión";"eqdllo",#N/A,FALSE,"LHD Camión";"eqprod",#N/A,FALSE,"LHD Camión";"Resumen",#N/A,FALSE,"LHD Camión"}</definedName>
    <definedName name="vertical_1" hidden="1">{"desarrollo",#N/A,FALSE,"LHD Camión";"eqdllo",#N/A,FALSE,"LHD Camión";"eqprod",#N/A,FALSE,"LHD Camión";"Resumen",#N/A,FALSE,"LHD Camión"}</definedName>
    <definedName name="vfd" localSheetId="15" hidden="1">{#N/A,#N/A,FALSE,"Total_OC015";#N/A,#N/A,FALSE,"ADMIN";#N/A,#N/A,FALSE,"PROCES";#N/A,#N/A,FALSE,"mecan";#N/A,#N/A,FALSE,"civil";#N/A,#N/A,FALSE,"CAÑER";#N/A,#N/A,FALSE,"ELEC";#N/A,#N/A,FALSE,"INSTR"}</definedName>
    <definedName name="vfd" localSheetId="25" hidden="1">{#N/A,#N/A,FALSE,"Total_OC015";#N/A,#N/A,FALSE,"ADMIN";#N/A,#N/A,FALSE,"PROCES";#N/A,#N/A,FALSE,"mecan";#N/A,#N/A,FALSE,"civil";#N/A,#N/A,FALSE,"CAÑER";#N/A,#N/A,FALSE,"ELEC";#N/A,#N/A,FALSE,"INSTR"}</definedName>
    <definedName name="vfd" localSheetId="24" hidden="1">{#N/A,#N/A,FALSE,"Total_OC015";#N/A,#N/A,FALSE,"ADMIN";#N/A,#N/A,FALSE,"PROCES";#N/A,#N/A,FALSE,"mecan";#N/A,#N/A,FALSE,"civil";#N/A,#N/A,FALSE,"CAÑER";#N/A,#N/A,FALSE,"ELEC";#N/A,#N/A,FALSE,"INSTR"}</definedName>
    <definedName name="vfd" localSheetId="26" hidden="1">{#N/A,#N/A,FALSE,"Total_OC015";#N/A,#N/A,FALSE,"ADMIN";#N/A,#N/A,FALSE,"PROCES";#N/A,#N/A,FALSE,"mecan";#N/A,#N/A,FALSE,"civil";#N/A,#N/A,FALSE,"CAÑER";#N/A,#N/A,FALSE,"ELEC";#N/A,#N/A,FALSE,"INSTR"}</definedName>
    <definedName name="vfd" localSheetId="1" hidden="1">{#N/A,#N/A,FALSE,"Total_OC015";#N/A,#N/A,FALSE,"ADMIN";#N/A,#N/A,FALSE,"PROCES";#N/A,#N/A,FALSE,"mecan";#N/A,#N/A,FALSE,"civil";#N/A,#N/A,FALSE,"CAÑER";#N/A,#N/A,FALSE,"ELEC";#N/A,#N/A,FALSE,"INSTR"}</definedName>
    <definedName name="vfd" localSheetId="4" hidden="1">{#N/A,#N/A,FALSE,"Total_OC015";#N/A,#N/A,FALSE,"ADMIN";#N/A,#N/A,FALSE,"PROCES";#N/A,#N/A,FALSE,"mecan";#N/A,#N/A,FALSE,"civil";#N/A,#N/A,FALSE,"CAÑER";#N/A,#N/A,FALSE,"ELEC";#N/A,#N/A,FALSE,"INSTR"}</definedName>
    <definedName name="vfd" localSheetId="2" hidden="1">{#N/A,#N/A,FALSE,"Total_OC015";#N/A,#N/A,FALSE,"ADMIN";#N/A,#N/A,FALSE,"PROCES";#N/A,#N/A,FALSE,"mecan";#N/A,#N/A,FALSE,"civil";#N/A,#N/A,FALSE,"CAÑER";#N/A,#N/A,FALSE,"ELEC";#N/A,#N/A,FALSE,"INSTR"}</definedName>
    <definedName name="vfd" localSheetId="0" hidden="1">{#N/A,#N/A,FALSE,"Total_OC015";#N/A,#N/A,FALSE,"ADMIN";#N/A,#N/A,FALSE,"PROCES";#N/A,#N/A,FALSE,"mecan";#N/A,#N/A,FALSE,"civil";#N/A,#N/A,FALSE,"CAÑER";#N/A,#N/A,FALSE,"ELEC";#N/A,#N/A,FALSE,"INSTR"}</definedName>
    <definedName name="vfd" localSheetId="6" hidden="1">{#N/A,#N/A,FALSE,"Total_OC015";#N/A,#N/A,FALSE,"ADMIN";#N/A,#N/A,FALSE,"PROCES";#N/A,#N/A,FALSE,"mecan";#N/A,#N/A,FALSE,"civil";#N/A,#N/A,FALSE,"CAÑER";#N/A,#N/A,FALSE,"ELEC";#N/A,#N/A,FALSE,"INSTR"}</definedName>
    <definedName name="vfd" localSheetId="16" hidden="1">{#N/A,#N/A,FALSE,"Total_OC015";#N/A,#N/A,FALSE,"ADMIN";#N/A,#N/A,FALSE,"PROCES";#N/A,#N/A,FALSE,"mecan";#N/A,#N/A,FALSE,"civil";#N/A,#N/A,FALSE,"CAÑER";#N/A,#N/A,FALSE,"ELEC";#N/A,#N/A,FALSE,"INSTR"}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d_1" hidden="1">{#N/A,#N/A,FALSE,"Total_OC015";#N/A,#N/A,FALSE,"ADMIN";#N/A,#N/A,FALSE,"PROCES";#N/A,#N/A,FALSE,"mecan";#N/A,#N/A,FALSE,"civil";#N/A,#N/A,FALSE,"CAÑER";#N/A,#N/A,FALSE,"ELEC";#N/A,#N/A,FALSE,"INSTR"}</definedName>
    <definedName name="vff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GKFYUKF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iio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SIÓN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ISIÓN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ISIÓN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ISIÓN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ISIÓ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ISIÓN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ISIÓ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ISIÓ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ISIÓN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ISIÓN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ISIÓ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JBV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vsaddsdvsdsds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_1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_1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_1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_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_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_1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d" hidden="1">{#N/A,#N/A,TRUE,"Est. de Fact.";#N/A,#N/A,TRUE,"Capitulo 19";#N/A,#N/A,TRUE,"Proyecto P855"}</definedName>
    <definedName name="VV" localSheetId="15" hidden="1">{"Sin detalle",#N/A,FALSE,"Flujo (redondeado)";"Detallado",#N/A,FALSE,"Flujo (redondeado)"}</definedName>
    <definedName name="VV" localSheetId="25" hidden="1">{"Sin detalle",#N/A,FALSE,"Flujo (redondeado)";"Detallado",#N/A,FALSE,"Flujo (redondeado)"}</definedName>
    <definedName name="VV" localSheetId="24" hidden="1">{"Sin detalle",#N/A,FALSE,"Flujo (redondeado)";"Detallado",#N/A,FALSE,"Flujo (redondeado)"}</definedName>
    <definedName name="VV" localSheetId="26" hidden="1">{"Sin detalle",#N/A,FALSE,"Flujo (redondeado)";"Detallado",#N/A,FALSE,"Flujo (redondeado)"}</definedName>
    <definedName name="VV" localSheetId="1" hidden="1">{"Sin detalle",#N/A,FALSE,"Flujo (redondeado)";"Detallado",#N/A,FALSE,"Flujo (redondeado)"}</definedName>
    <definedName name="VV" localSheetId="4" hidden="1">{"Sin detalle",#N/A,FALSE,"Flujo (redondeado)";"Detallado",#N/A,FALSE,"Flujo (redondeado)"}</definedName>
    <definedName name="VV" localSheetId="2" hidden="1">{"Sin detalle",#N/A,FALSE,"Flujo (redondeado)";"Detallado",#N/A,FALSE,"Flujo (redondeado)"}</definedName>
    <definedName name="VV" localSheetId="0" hidden="1">{"Sin detalle",#N/A,FALSE,"Flujo (redondeado)";"Detallado",#N/A,FALSE,"Flujo (redondeado)"}</definedName>
    <definedName name="VV" localSheetId="6" hidden="1">{"Sin detalle",#N/A,FALSE,"Flujo (redondeado)";"Detallado",#N/A,FALSE,"Flujo (redondeado)"}</definedName>
    <definedName name="VV" localSheetId="16" hidden="1">{"Sin detalle",#N/A,FALSE,"Flujo (redondeado)";"Detallado",#N/A,FALSE,"Flujo (redondeado)"}</definedName>
    <definedName name="VV" hidden="1">{"Sin detalle",#N/A,FALSE,"Flujo (redondeado)";"Detallado",#N/A,FALSE,"Flujo (redondeado)"}</definedName>
    <definedName name="vv_1" localSheetId="15" hidden="1">{#N/A,#N/A,FALSE,"Total_OC015";#N/A,#N/A,FALSE,"ADMIN";#N/A,#N/A,FALSE,"PROCES";#N/A,#N/A,FALSE,"mecan";#N/A,#N/A,FALSE,"civil";#N/A,#N/A,FALSE,"CAÑER";#N/A,#N/A,FALSE,"ELEC";#N/A,#N/A,FALSE,"INSTR"}</definedName>
    <definedName name="vv_1" localSheetId="25" hidden="1">{#N/A,#N/A,FALSE,"Total_OC015";#N/A,#N/A,FALSE,"ADMIN";#N/A,#N/A,FALSE,"PROCES";#N/A,#N/A,FALSE,"mecan";#N/A,#N/A,FALSE,"civil";#N/A,#N/A,FALSE,"CAÑER";#N/A,#N/A,FALSE,"ELEC";#N/A,#N/A,FALSE,"INSTR"}</definedName>
    <definedName name="vv_1" localSheetId="24" hidden="1">{#N/A,#N/A,FALSE,"Total_OC015";#N/A,#N/A,FALSE,"ADMIN";#N/A,#N/A,FALSE,"PROCES";#N/A,#N/A,FALSE,"mecan";#N/A,#N/A,FALSE,"civil";#N/A,#N/A,FALSE,"CAÑER";#N/A,#N/A,FALSE,"ELEC";#N/A,#N/A,FALSE,"INSTR"}</definedName>
    <definedName name="vv_1" localSheetId="26" hidden="1">{#N/A,#N/A,FALSE,"Total_OC015";#N/A,#N/A,FALSE,"ADMIN";#N/A,#N/A,FALSE,"PROCES";#N/A,#N/A,FALSE,"mecan";#N/A,#N/A,FALSE,"civil";#N/A,#N/A,FALSE,"CAÑER";#N/A,#N/A,FALSE,"ELEC";#N/A,#N/A,FALSE,"INSTR"}</definedName>
    <definedName name="vv_1" localSheetId="1" hidden="1">{#N/A,#N/A,FALSE,"Total_OC015";#N/A,#N/A,FALSE,"ADMIN";#N/A,#N/A,FALSE,"PROCES";#N/A,#N/A,FALSE,"mecan";#N/A,#N/A,FALSE,"civil";#N/A,#N/A,FALSE,"CAÑER";#N/A,#N/A,FALSE,"ELEC";#N/A,#N/A,FALSE,"INSTR"}</definedName>
    <definedName name="vv_1" localSheetId="4" hidden="1">{#N/A,#N/A,FALSE,"Total_OC015";#N/A,#N/A,FALSE,"ADMIN";#N/A,#N/A,FALSE,"PROCES";#N/A,#N/A,FALSE,"mecan";#N/A,#N/A,FALSE,"civil";#N/A,#N/A,FALSE,"CAÑER";#N/A,#N/A,FALSE,"ELEC";#N/A,#N/A,FALSE,"INSTR"}</definedName>
    <definedName name="vv_1" localSheetId="2" hidden="1">{#N/A,#N/A,FALSE,"Total_OC015";#N/A,#N/A,FALSE,"ADMIN";#N/A,#N/A,FALSE,"PROCES";#N/A,#N/A,FALSE,"mecan";#N/A,#N/A,FALSE,"civil";#N/A,#N/A,FALSE,"CAÑER";#N/A,#N/A,FALSE,"ELEC";#N/A,#N/A,FALSE,"INSTR"}</definedName>
    <definedName name="VV_1" localSheetId="0" hidden="1">{"Sin detalle",#N/A,FALSE,"Flujo (redondeado)";"Detallado",#N/A,FALSE,"Flujo (redondeado)"}</definedName>
    <definedName name="vv_1" localSheetId="6" hidden="1">{#N/A,#N/A,FALSE,"Total_OC015";#N/A,#N/A,FALSE,"ADMIN";#N/A,#N/A,FALSE,"PROCES";#N/A,#N/A,FALSE,"mecan";#N/A,#N/A,FALSE,"civil";#N/A,#N/A,FALSE,"CAÑER";#N/A,#N/A,FALSE,"ELEC";#N/A,#N/A,FALSE,"INSTR"}</definedName>
    <definedName name="vv_1" localSheetId="16" hidden="1">{#N/A,#N/A,FALSE,"Total_OC015";#N/A,#N/A,FALSE,"ADMIN";#N/A,#N/A,FALSE,"PROCES";#N/A,#N/A,FALSE,"mecan";#N/A,#N/A,FALSE,"civil";#N/A,#N/A,FALSE,"CAÑER";#N/A,#N/A,FALSE,"ELEC";#N/A,#N/A,FALSE,"INSTR"}</definedName>
    <definedName name="vv_1" hidden="1">{#N/A,#N/A,FALSE,"Total_OC015";#N/A,#N/A,FALSE,"ADMIN";#N/A,#N/A,FALSE,"PROCES";#N/A,#N/A,FALSE,"mecan";#N/A,#N/A,FALSE,"civil";#N/A,#N/A,FALSE,"CAÑER";#N/A,#N/A,FALSE,"ELEC";#N/A,#N/A,FALSE,"INSTR"}</definedName>
    <definedName name="vv_2" localSheetId="15" hidden="1">{#N/A,#N/A,FALSE,"Total_OC015";#N/A,#N/A,FALSE,"ADMIN";#N/A,#N/A,FALSE,"PROCES";#N/A,#N/A,FALSE,"mecan";#N/A,#N/A,FALSE,"civil";#N/A,#N/A,FALSE,"CAÑER";#N/A,#N/A,FALSE,"ELEC";#N/A,#N/A,FALSE,"INSTR"}</definedName>
    <definedName name="vv_2" localSheetId="25" hidden="1">{#N/A,#N/A,FALSE,"Total_OC015";#N/A,#N/A,FALSE,"ADMIN";#N/A,#N/A,FALSE,"PROCES";#N/A,#N/A,FALSE,"mecan";#N/A,#N/A,FALSE,"civil";#N/A,#N/A,FALSE,"CAÑER";#N/A,#N/A,FALSE,"ELEC";#N/A,#N/A,FALSE,"INSTR"}</definedName>
    <definedName name="vv_2" localSheetId="24" hidden="1">{#N/A,#N/A,FALSE,"Total_OC015";#N/A,#N/A,FALSE,"ADMIN";#N/A,#N/A,FALSE,"PROCES";#N/A,#N/A,FALSE,"mecan";#N/A,#N/A,FALSE,"civil";#N/A,#N/A,FALSE,"CAÑER";#N/A,#N/A,FALSE,"ELEC";#N/A,#N/A,FALSE,"INSTR"}</definedName>
    <definedName name="vv_2" localSheetId="26" hidden="1">{#N/A,#N/A,FALSE,"Total_OC015";#N/A,#N/A,FALSE,"ADMIN";#N/A,#N/A,FALSE,"PROCES";#N/A,#N/A,FALSE,"mecan";#N/A,#N/A,FALSE,"civil";#N/A,#N/A,FALSE,"CAÑER";#N/A,#N/A,FALSE,"ELEC";#N/A,#N/A,FALSE,"INSTR"}</definedName>
    <definedName name="vv_2" localSheetId="1" hidden="1">{#N/A,#N/A,FALSE,"Total_OC015";#N/A,#N/A,FALSE,"ADMIN";#N/A,#N/A,FALSE,"PROCES";#N/A,#N/A,FALSE,"mecan";#N/A,#N/A,FALSE,"civil";#N/A,#N/A,FALSE,"CAÑER";#N/A,#N/A,FALSE,"ELEC";#N/A,#N/A,FALSE,"INSTR"}</definedName>
    <definedName name="vv_2" localSheetId="4" hidden="1">{#N/A,#N/A,FALSE,"Total_OC015";#N/A,#N/A,FALSE,"ADMIN";#N/A,#N/A,FALSE,"PROCES";#N/A,#N/A,FALSE,"mecan";#N/A,#N/A,FALSE,"civil";#N/A,#N/A,FALSE,"CAÑER";#N/A,#N/A,FALSE,"ELEC";#N/A,#N/A,FALSE,"INSTR"}</definedName>
    <definedName name="vv_2" localSheetId="2" hidden="1">{#N/A,#N/A,FALSE,"Total_OC015";#N/A,#N/A,FALSE,"ADMIN";#N/A,#N/A,FALSE,"PROCES";#N/A,#N/A,FALSE,"mecan";#N/A,#N/A,FALSE,"civil";#N/A,#N/A,FALSE,"CAÑER";#N/A,#N/A,FALSE,"ELEC";#N/A,#N/A,FALSE,"INSTR"}</definedName>
    <definedName name="vv_2" localSheetId="0" hidden="1">{#N/A,#N/A,FALSE,"Total_OC015";#N/A,#N/A,FALSE,"ADMIN";#N/A,#N/A,FALSE,"PROCES";#N/A,#N/A,FALSE,"mecan";#N/A,#N/A,FALSE,"civil";#N/A,#N/A,FALSE,"CAÑER";#N/A,#N/A,FALSE,"ELEC";#N/A,#N/A,FALSE,"INSTR"}</definedName>
    <definedName name="vv_2" localSheetId="6" hidden="1">{#N/A,#N/A,FALSE,"Total_OC015";#N/A,#N/A,FALSE,"ADMIN";#N/A,#N/A,FALSE,"PROCES";#N/A,#N/A,FALSE,"mecan";#N/A,#N/A,FALSE,"civil";#N/A,#N/A,FALSE,"CAÑER";#N/A,#N/A,FALSE,"ELEC";#N/A,#N/A,FALSE,"INSTR"}</definedName>
    <definedName name="vv_2" localSheetId="16" hidden="1">{#N/A,#N/A,FALSE,"Total_OC015";#N/A,#N/A,FALSE,"ADMIN";#N/A,#N/A,FALSE,"PROCES";#N/A,#N/A,FALSE,"mecan";#N/A,#N/A,FALSE,"civil";#N/A,#N/A,FALSE,"CAÑER";#N/A,#N/A,FALSE,"ELEC";#N/A,#N/A,FALSE,"INSTR"}</definedName>
    <definedName name="vv_2" hidden="1">{#N/A,#N/A,FALSE,"Total_OC015";#N/A,#N/A,FALSE,"ADMIN";#N/A,#N/A,FALSE,"PROCES";#N/A,#N/A,FALSE,"mecan";#N/A,#N/A,FALSE,"civil";#N/A,#N/A,FALSE,"CAÑER";#N/A,#N/A,FALSE,"ELEC";#N/A,#N/A,FALSE,"INSTR"}</definedName>
    <definedName name="vv_3" localSheetId="15" hidden="1">{#N/A,#N/A,FALSE,"Total_OC015";#N/A,#N/A,FALSE,"ADMIN";#N/A,#N/A,FALSE,"PROCES";#N/A,#N/A,FALSE,"mecan";#N/A,#N/A,FALSE,"civil";#N/A,#N/A,FALSE,"CAÑER";#N/A,#N/A,FALSE,"ELEC";#N/A,#N/A,FALSE,"INSTR"}</definedName>
    <definedName name="vv_3" localSheetId="25" hidden="1">{#N/A,#N/A,FALSE,"Total_OC015";#N/A,#N/A,FALSE,"ADMIN";#N/A,#N/A,FALSE,"PROCES";#N/A,#N/A,FALSE,"mecan";#N/A,#N/A,FALSE,"civil";#N/A,#N/A,FALSE,"CAÑER";#N/A,#N/A,FALSE,"ELEC";#N/A,#N/A,FALSE,"INSTR"}</definedName>
    <definedName name="vv_3" localSheetId="24" hidden="1">{#N/A,#N/A,FALSE,"Total_OC015";#N/A,#N/A,FALSE,"ADMIN";#N/A,#N/A,FALSE,"PROCES";#N/A,#N/A,FALSE,"mecan";#N/A,#N/A,FALSE,"civil";#N/A,#N/A,FALSE,"CAÑER";#N/A,#N/A,FALSE,"ELEC";#N/A,#N/A,FALSE,"INSTR"}</definedName>
    <definedName name="vv_3" localSheetId="26" hidden="1">{#N/A,#N/A,FALSE,"Total_OC015";#N/A,#N/A,FALSE,"ADMIN";#N/A,#N/A,FALSE,"PROCES";#N/A,#N/A,FALSE,"mecan";#N/A,#N/A,FALSE,"civil";#N/A,#N/A,FALSE,"CAÑER";#N/A,#N/A,FALSE,"ELEC";#N/A,#N/A,FALSE,"INSTR"}</definedName>
    <definedName name="vv_3" localSheetId="1" hidden="1">{#N/A,#N/A,FALSE,"Total_OC015";#N/A,#N/A,FALSE,"ADMIN";#N/A,#N/A,FALSE,"PROCES";#N/A,#N/A,FALSE,"mecan";#N/A,#N/A,FALSE,"civil";#N/A,#N/A,FALSE,"CAÑER";#N/A,#N/A,FALSE,"ELEC";#N/A,#N/A,FALSE,"INSTR"}</definedName>
    <definedName name="vv_3" localSheetId="4" hidden="1">{#N/A,#N/A,FALSE,"Total_OC015";#N/A,#N/A,FALSE,"ADMIN";#N/A,#N/A,FALSE,"PROCES";#N/A,#N/A,FALSE,"mecan";#N/A,#N/A,FALSE,"civil";#N/A,#N/A,FALSE,"CAÑER";#N/A,#N/A,FALSE,"ELEC";#N/A,#N/A,FALSE,"INSTR"}</definedName>
    <definedName name="vv_3" localSheetId="2" hidden="1">{#N/A,#N/A,FALSE,"Total_OC015";#N/A,#N/A,FALSE,"ADMIN";#N/A,#N/A,FALSE,"PROCES";#N/A,#N/A,FALSE,"mecan";#N/A,#N/A,FALSE,"civil";#N/A,#N/A,FALSE,"CAÑER";#N/A,#N/A,FALSE,"ELEC";#N/A,#N/A,FALSE,"INSTR"}</definedName>
    <definedName name="vv_3" localSheetId="0" hidden="1">{#N/A,#N/A,FALSE,"Total_OC015";#N/A,#N/A,FALSE,"ADMIN";#N/A,#N/A,FALSE,"PROCES";#N/A,#N/A,FALSE,"mecan";#N/A,#N/A,FALSE,"civil";#N/A,#N/A,FALSE,"CAÑER";#N/A,#N/A,FALSE,"ELEC";#N/A,#N/A,FALSE,"INSTR"}</definedName>
    <definedName name="vv_3" localSheetId="6" hidden="1">{#N/A,#N/A,FALSE,"Total_OC015";#N/A,#N/A,FALSE,"ADMIN";#N/A,#N/A,FALSE,"PROCES";#N/A,#N/A,FALSE,"mecan";#N/A,#N/A,FALSE,"civil";#N/A,#N/A,FALSE,"CAÑER";#N/A,#N/A,FALSE,"ELEC";#N/A,#N/A,FALSE,"INSTR"}</definedName>
    <definedName name="vv_3" localSheetId="16" hidden="1">{#N/A,#N/A,FALSE,"Total_OC015";#N/A,#N/A,FALSE,"ADMIN";#N/A,#N/A,FALSE,"PROCES";#N/A,#N/A,FALSE,"mecan";#N/A,#N/A,FALSE,"civil";#N/A,#N/A,FALSE,"CAÑER";#N/A,#N/A,FALSE,"ELEC";#N/A,#N/A,FALSE,"INSTR"}</definedName>
    <definedName name="vv_3" hidden="1">{#N/A,#N/A,FALSE,"Total_OC015";#N/A,#N/A,FALSE,"ADMIN";#N/A,#N/A,FALSE,"PROCES";#N/A,#N/A,FALSE,"mecan";#N/A,#N/A,FALSE,"civil";#N/A,#N/A,FALSE,"CAÑER";#N/A,#N/A,FALSE,"ELEC";#N/A,#N/A,FALSE,"INSTR"}</definedName>
    <definedName name="vv_4" localSheetId="15" hidden="1">{#N/A,#N/A,FALSE,"Total_OC015";#N/A,#N/A,FALSE,"ADMIN";#N/A,#N/A,FALSE,"PROCES";#N/A,#N/A,FALSE,"mecan";#N/A,#N/A,FALSE,"civil";#N/A,#N/A,FALSE,"CAÑER";#N/A,#N/A,FALSE,"ELEC";#N/A,#N/A,FALSE,"INSTR"}</definedName>
    <definedName name="vv_4" localSheetId="25" hidden="1">{#N/A,#N/A,FALSE,"Total_OC015";#N/A,#N/A,FALSE,"ADMIN";#N/A,#N/A,FALSE,"PROCES";#N/A,#N/A,FALSE,"mecan";#N/A,#N/A,FALSE,"civil";#N/A,#N/A,FALSE,"CAÑER";#N/A,#N/A,FALSE,"ELEC";#N/A,#N/A,FALSE,"INSTR"}</definedName>
    <definedName name="vv_4" localSheetId="24" hidden="1">{#N/A,#N/A,FALSE,"Total_OC015";#N/A,#N/A,FALSE,"ADMIN";#N/A,#N/A,FALSE,"PROCES";#N/A,#N/A,FALSE,"mecan";#N/A,#N/A,FALSE,"civil";#N/A,#N/A,FALSE,"CAÑER";#N/A,#N/A,FALSE,"ELEC";#N/A,#N/A,FALSE,"INSTR"}</definedName>
    <definedName name="vv_4" localSheetId="26" hidden="1">{#N/A,#N/A,FALSE,"Total_OC015";#N/A,#N/A,FALSE,"ADMIN";#N/A,#N/A,FALSE,"PROCES";#N/A,#N/A,FALSE,"mecan";#N/A,#N/A,FALSE,"civil";#N/A,#N/A,FALSE,"CAÑER";#N/A,#N/A,FALSE,"ELEC";#N/A,#N/A,FALSE,"INSTR"}</definedName>
    <definedName name="vv_4" localSheetId="1" hidden="1">{#N/A,#N/A,FALSE,"Total_OC015";#N/A,#N/A,FALSE,"ADMIN";#N/A,#N/A,FALSE,"PROCES";#N/A,#N/A,FALSE,"mecan";#N/A,#N/A,FALSE,"civil";#N/A,#N/A,FALSE,"CAÑER";#N/A,#N/A,FALSE,"ELEC";#N/A,#N/A,FALSE,"INSTR"}</definedName>
    <definedName name="vv_4" localSheetId="4" hidden="1">{#N/A,#N/A,FALSE,"Total_OC015";#N/A,#N/A,FALSE,"ADMIN";#N/A,#N/A,FALSE,"PROCES";#N/A,#N/A,FALSE,"mecan";#N/A,#N/A,FALSE,"civil";#N/A,#N/A,FALSE,"CAÑER";#N/A,#N/A,FALSE,"ELEC";#N/A,#N/A,FALSE,"INSTR"}</definedName>
    <definedName name="vv_4" localSheetId="2" hidden="1">{#N/A,#N/A,FALSE,"Total_OC015";#N/A,#N/A,FALSE,"ADMIN";#N/A,#N/A,FALSE,"PROCES";#N/A,#N/A,FALSE,"mecan";#N/A,#N/A,FALSE,"civil";#N/A,#N/A,FALSE,"CAÑER";#N/A,#N/A,FALSE,"ELEC";#N/A,#N/A,FALSE,"INSTR"}</definedName>
    <definedName name="vv_4" localSheetId="0" hidden="1">{#N/A,#N/A,FALSE,"Total_OC015";#N/A,#N/A,FALSE,"ADMIN";#N/A,#N/A,FALSE,"PROCES";#N/A,#N/A,FALSE,"mecan";#N/A,#N/A,FALSE,"civil";#N/A,#N/A,FALSE,"CAÑER";#N/A,#N/A,FALSE,"ELEC";#N/A,#N/A,FALSE,"INSTR"}</definedName>
    <definedName name="vv_4" localSheetId="6" hidden="1">{#N/A,#N/A,FALSE,"Total_OC015";#N/A,#N/A,FALSE,"ADMIN";#N/A,#N/A,FALSE,"PROCES";#N/A,#N/A,FALSE,"mecan";#N/A,#N/A,FALSE,"civil";#N/A,#N/A,FALSE,"CAÑER";#N/A,#N/A,FALSE,"ELEC";#N/A,#N/A,FALSE,"INSTR"}</definedName>
    <definedName name="vv_4" localSheetId="16" hidden="1">{#N/A,#N/A,FALSE,"Total_OC015";#N/A,#N/A,FALSE,"ADMIN";#N/A,#N/A,FALSE,"PROCES";#N/A,#N/A,FALSE,"mecan";#N/A,#N/A,FALSE,"civil";#N/A,#N/A,FALSE,"CAÑER";#N/A,#N/A,FALSE,"ELEC";#N/A,#N/A,FALSE,"INSTR"}</definedName>
    <definedName name="vv_4" hidden="1">{#N/A,#N/A,FALSE,"Total_OC015";#N/A,#N/A,FALSE,"ADMIN";#N/A,#N/A,FALSE,"PROCES";#N/A,#N/A,FALSE,"mecan";#N/A,#N/A,FALSE,"civil";#N/A,#N/A,FALSE,"CAÑER";#N/A,#N/A,FALSE,"ELEC";#N/A,#N/A,FALSE,"INSTR"}</definedName>
    <definedName name="vv_5" localSheetId="15" hidden="1">{#N/A,#N/A,FALSE,"Total_OC015";#N/A,#N/A,FALSE,"ADMIN";#N/A,#N/A,FALSE,"PROCES";#N/A,#N/A,FALSE,"mecan";#N/A,#N/A,FALSE,"civil";#N/A,#N/A,FALSE,"CAÑER";#N/A,#N/A,FALSE,"ELEC";#N/A,#N/A,FALSE,"INSTR"}</definedName>
    <definedName name="vv_5" localSheetId="25" hidden="1">{#N/A,#N/A,FALSE,"Total_OC015";#N/A,#N/A,FALSE,"ADMIN";#N/A,#N/A,FALSE,"PROCES";#N/A,#N/A,FALSE,"mecan";#N/A,#N/A,FALSE,"civil";#N/A,#N/A,FALSE,"CAÑER";#N/A,#N/A,FALSE,"ELEC";#N/A,#N/A,FALSE,"INSTR"}</definedName>
    <definedName name="vv_5" localSheetId="24" hidden="1">{#N/A,#N/A,FALSE,"Total_OC015";#N/A,#N/A,FALSE,"ADMIN";#N/A,#N/A,FALSE,"PROCES";#N/A,#N/A,FALSE,"mecan";#N/A,#N/A,FALSE,"civil";#N/A,#N/A,FALSE,"CAÑER";#N/A,#N/A,FALSE,"ELEC";#N/A,#N/A,FALSE,"INSTR"}</definedName>
    <definedName name="vv_5" localSheetId="26" hidden="1">{#N/A,#N/A,FALSE,"Total_OC015";#N/A,#N/A,FALSE,"ADMIN";#N/A,#N/A,FALSE,"PROCES";#N/A,#N/A,FALSE,"mecan";#N/A,#N/A,FALSE,"civil";#N/A,#N/A,FALSE,"CAÑER";#N/A,#N/A,FALSE,"ELEC";#N/A,#N/A,FALSE,"INSTR"}</definedName>
    <definedName name="vv_5" localSheetId="1" hidden="1">{#N/A,#N/A,FALSE,"Total_OC015";#N/A,#N/A,FALSE,"ADMIN";#N/A,#N/A,FALSE,"PROCES";#N/A,#N/A,FALSE,"mecan";#N/A,#N/A,FALSE,"civil";#N/A,#N/A,FALSE,"CAÑER";#N/A,#N/A,FALSE,"ELEC";#N/A,#N/A,FALSE,"INSTR"}</definedName>
    <definedName name="vv_5" localSheetId="4" hidden="1">{#N/A,#N/A,FALSE,"Total_OC015";#N/A,#N/A,FALSE,"ADMIN";#N/A,#N/A,FALSE,"PROCES";#N/A,#N/A,FALSE,"mecan";#N/A,#N/A,FALSE,"civil";#N/A,#N/A,FALSE,"CAÑER";#N/A,#N/A,FALSE,"ELEC";#N/A,#N/A,FALSE,"INSTR"}</definedName>
    <definedName name="vv_5" localSheetId="2" hidden="1">{#N/A,#N/A,FALSE,"Total_OC015";#N/A,#N/A,FALSE,"ADMIN";#N/A,#N/A,FALSE,"PROCES";#N/A,#N/A,FALSE,"mecan";#N/A,#N/A,FALSE,"civil";#N/A,#N/A,FALSE,"CAÑER";#N/A,#N/A,FALSE,"ELEC";#N/A,#N/A,FALSE,"INSTR"}</definedName>
    <definedName name="vv_5" localSheetId="0" hidden="1">{#N/A,#N/A,FALSE,"Total_OC015";#N/A,#N/A,FALSE,"ADMIN";#N/A,#N/A,FALSE,"PROCES";#N/A,#N/A,FALSE,"mecan";#N/A,#N/A,FALSE,"civil";#N/A,#N/A,FALSE,"CAÑER";#N/A,#N/A,FALSE,"ELEC";#N/A,#N/A,FALSE,"INSTR"}</definedName>
    <definedName name="vv_5" localSheetId="6" hidden="1">{#N/A,#N/A,FALSE,"Total_OC015";#N/A,#N/A,FALSE,"ADMIN";#N/A,#N/A,FALSE,"PROCES";#N/A,#N/A,FALSE,"mecan";#N/A,#N/A,FALSE,"civil";#N/A,#N/A,FALSE,"CAÑER";#N/A,#N/A,FALSE,"ELEC";#N/A,#N/A,FALSE,"INSTR"}</definedName>
    <definedName name="vv_5" localSheetId="16" hidden="1">{#N/A,#N/A,FALSE,"Total_OC015";#N/A,#N/A,FALSE,"ADMIN";#N/A,#N/A,FALSE,"PROCES";#N/A,#N/A,FALSE,"mecan";#N/A,#N/A,FALSE,"civil";#N/A,#N/A,FALSE,"CAÑER";#N/A,#N/A,FALSE,"ELEC";#N/A,#N/A,FALSE,"INSTR"}</definedName>
    <definedName name="vv_5" hidden="1">{#N/A,#N/A,FALSE,"Total_OC015";#N/A,#N/A,FALSE,"ADMIN";#N/A,#N/A,FALSE,"PROCES";#N/A,#N/A,FALSE,"mecan";#N/A,#N/A,FALSE,"civil";#N/A,#N/A,FALSE,"CAÑER";#N/A,#N/A,FALSE,"ELEC";#N/A,#N/A,FALSE,"INSTR"}</definedName>
    <definedName name="VVGHJ" localSheetId="15" hidden="1">{#N/A,#N/A,FALSE,"Graficos"}</definedName>
    <definedName name="VVGHJ" localSheetId="25" hidden="1">{#N/A,#N/A,FALSE,"Graficos"}</definedName>
    <definedName name="VVGHJ" localSheetId="24" hidden="1">{#N/A,#N/A,FALSE,"Graficos"}</definedName>
    <definedName name="VVGHJ" localSheetId="26" hidden="1">{#N/A,#N/A,FALSE,"Graficos"}</definedName>
    <definedName name="VVGHJ" localSheetId="1" hidden="1">{#N/A,#N/A,FALSE,"Graficos"}</definedName>
    <definedName name="VVGHJ" localSheetId="4" hidden="1">{#N/A,#N/A,FALSE,"Graficos"}</definedName>
    <definedName name="VVGHJ" localSheetId="2" hidden="1">{#N/A,#N/A,FALSE,"Graficos"}</definedName>
    <definedName name="VVGHJ" localSheetId="0" hidden="1">{#N/A,#N/A,FALSE,"Graficos"}</definedName>
    <definedName name="VVGHJ" localSheetId="6" hidden="1">{#N/A,#N/A,FALSE,"Graficos"}</definedName>
    <definedName name="VVGHJ" localSheetId="16" hidden="1">{#N/A,#N/A,FALSE,"Graficos"}</definedName>
    <definedName name="VVGHJ" hidden="1">{#N/A,#N/A,FALSE,"Graficos"}</definedName>
    <definedName name="VVGVHJ" localSheetId="15" hidden="1">{#N/A,#N/A,FALSE,"Graficos"}</definedName>
    <definedName name="VVGVHJ" localSheetId="25" hidden="1">{#N/A,#N/A,FALSE,"Graficos"}</definedName>
    <definedName name="VVGVHJ" localSheetId="24" hidden="1">{#N/A,#N/A,FALSE,"Graficos"}</definedName>
    <definedName name="VVGVHJ" localSheetId="26" hidden="1">{#N/A,#N/A,FALSE,"Graficos"}</definedName>
    <definedName name="VVGVHJ" localSheetId="1" hidden="1">{#N/A,#N/A,FALSE,"Graficos"}</definedName>
    <definedName name="VVGVHJ" localSheetId="4" hidden="1">{#N/A,#N/A,FALSE,"Graficos"}</definedName>
    <definedName name="VVGVHJ" localSheetId="2" hidden="1">{#N/A,#N/A,FALSE,"Graficos"}</definedName>
    <definedName name="VVGVHJ" localSheetId="0" hidden="1">{#N/A,#N/A,FALSE,"Graficos"}</definedName>
    <definedName name="VVGVHJ" localSheetId="6" hidden="1">{#N/A,#N/A,FALSE,"Graficos"}</definedName>
    <definedName name="VVGVHJ" localSheetId="16" hidden="1">{#N/A,#N/A,FALSE,"Graficos"}</definedName>
    <definedName name="VVGVHJ" hidden="1">{#N/A,#N/A,FALSE,"Graficos"}</definedName>
    <definedName name="vvsdstr" localSheetId="15" hidden="1">#REF!</definedName>
    <definedName name="vvsdstr" localSheetId="25" hidden="1">#REF!</definedName>
    <definedName name="vvsdstr" localSheetId="26" hidden="1">#REF!</definedName>
    <definedName name="vvsdstr" localSheetId="6" hidden="1">#REF!</definedName>
    <definedName name="vvsdstr" localSheetId="16" hidden="1">#REF!</definedName>
    <definedName name="vvsdstr" hidden="1">#REF!</definedName>
    <definedName name="vvv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5" hidden="1">{#N/A,#N/A,FALSE,"Total_OC015";#N/A,#N/A,FALSE,"ADMIN";#N/A,#N/A,FALSE,"PROCES";#N/A,#N/A,FALSE,"mecan";#N/A,#N/A,FALSE,"civil";#N/A,#N/A,FALSE,"CAÑER";#N/A,#N/A,FALSE,"ELEC";#N/A,#N/A,FALSE,"INSTR"}</definedName>
    <definedName name="vvv_1" localSheetId="25" hidden="1">{#N/A,#N/A,FALSE,"Total_OC015";#N/A,#N/A,FALSE,"ADMIN";#N/A,#N/A,FALSE,"PROCES";#N/A,#N/A,FALSE,"mecan";#N/A,#N/A,FALSE,"civil";#N/A,#N/A,FALSE,"CAÑER";#N/A,#N/A,FALSE,"ELEC";#N/A,#N/A,FALSE,"INSTR"}</definedName>
    <definedName name="vvv_1" localSheetId="24" hidden="1">{#N/A,#N/A,FALSE,"Total_OC015";#N/A,#N/A,FALSE,"ADMIN";#N/A,#N/A,FALSE,"PROCES";#N/A,#N/A,FALSE,"mecan";#N/A,#N/A,FALSE,"civil";#N/A,#N/A,FALSE,"CAÑER";#N/A,#N/A,FALSE,"ELEC";#N/A,#N/A,FALSE,"INSTR"}</definedName>
    <definedName name="vvv_1" localSheetId="26" hidden="1">{#N/A,#N/A,FALSE,"Total_OC015";#N/A,#N/A,FALSE,"ADMIN";#N/A,#N/A,FALSE,"PROCES";#N/A,#N/A,FALSE,"mecan";#N/A,#N/A,FALSE,"civil";#N/A,#N/A,FALSE,"CAÑER";#N/A,#N/A,FALSE,"ELEC";#N/A,#N/A,FALSE,"INSTR"}</definedName>
    <definedName name="vvv_1" localSheetId="1" hidden="1">{#N/A,#N/A,FALSE,"Total_OC015";#N/A,#N/A,FALSE,"ADMIN";#N/A,#N/A,FALSE,"PROCES";#N/A,#N/A,FALSE,"mecan";#N/A,#N/A,FALSE,"civil";#N/A,#N/A,FALSE,"CAÑER";#N/A,#N/A,FALSE,"ELEC";#N/A,#N/A,FALSE,"INSTR"}</definedName>
    <definedName name="vvv_1" localSheetId="4" hidden="1">{#N/A,#N/A,FALSE,"Total_OC015";#N/A,#N/A,FALSE,"ADMIN";#N/A,#N/A,FALSE,"PROCES";#N/A,#N/A,FALSE,"mecan";#N/A,#N/A,FALSE,"civil";#N/A,#N/A,FALSE,"CAÑER";#N/A,#N/A,FALSE,"ELEC";#N/A,#N/A,FALSE,"INSTR"}</definedName>
    <definedName name="vvv_1" localSheetId="2" hidden="1">{#N/A,#N/A,FALSE,"Total_OC015";#N/A,#N/A,FALSE,"ADMIN";#N/A,#N/A,FALSE,"PROCES";#N/A,#N/A,FALSE,"mecan";#N/A,#N/A,FALSE,"civil";#N/A,#N/A,FALSE,"CAÑER";#N/A,#N/A,FALSE,"ELEC";#N/A,#N/A,FALSE,"INSTR"}</definedName>
    <definedName name="vvv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6" hidden="1">{#N/A,#N/A,FALSE,"Total_OC015";#N/A,#N/A,FALSE,"ADMIN";#N/A,#N/A,FALSE,"PROCES";#N/A,#N/A,FALSE,"mecan";#N/A,#N/A,FALSE,"civil";#N/A,#N/A,FALSE,"CAÑER";#N/A,#N/A,FALSE,"ELEC";#N/A,#N/A,FALSE,"INSTR"}</definedName>
    <definedName name="vvv_1" localSheetId="16" hidden="1">{#N/A,#N/A,FALSE,"Total_OC015";#N/A,#N/A,FALSE,"ADMIN";#N/A,#N/A,FALSE,"PROCES";#N/A,#N/A,FALSE,"mecan";#N/A,#N/A,FALSE,"civil";#N/A,#N/A,FALSE,"CAÑER";#N/A,#N/A,FALSE,"ELEC";#N/A,#N/A,FALSE,"INSTR"}</definedName>
    <definedName name="vvv_1" hidden="1">{#N/A,#N/A,FALSE,"Total_OC015";#N/A,#N/A,FALSE,"ADMIN";#N/A,#N/A,FALSE,"PROCES";#N/A,#N/A,FALSE,"mecan";#N/A,#N/A,FALSE,"civil";#N/A,#N/A,FALSE,"CAÑER";#N/A,#N/A,FALSE,"ELEC";#N/A,#N/A,FALSE,"INSTR"}</definedName>
    <definedName name="vvv_2" localSheetId="15" hidden="1">{#N/A,#N/A,FALSE,"Total_OC015";#N/A,#N/A,FALSE,"ADMIN";#N/A,#N/A,FALSE,"PROCES";#N/A,#N/A,FALSE,"mecan";#N/A,#N/A,FALSE,"civil";#N/A,#N/A,FALSE,"CAÑER";#N/A,#N/A,FALSE,"ELEC";#N/A,#N/A,FALSE,"INSTR"}</definedName>
    <definedName name="vvv_2" localSheetId="25" hidden="1">{#N/A,#N/A,FALSE,"Total_OC015";#N/A,#N/A,FALSE,"ADMIN";#N/A,#N/A,FALSE,"PROCES";#N/A,#N/A,FALSE,"mecan";#N/A,#N/A,FALSE,"civil";#N/A,#N/A,FALSE,"CAÑER";#N/A,#N/A,FALSE,"ELEC";#N/A,#N/A,FALSE,"INSTR"}</definedName>
    <definedName name="vvv_2" localSheetId="24" hidden="1">{#N/A,#N/A,FALSE,"Total_OC015";#N/A,#N/A,FALSE,"ADMIN";#N/A,#N/A,FALSE,"PROCES";#N/A,#N/A,FALSE,"mecan";#N/A,#N/A,FALSE,"civil";#N/A,#N/A,FALSE,"CAÑER";#N/A,#N/A,FALSE,"ELEC";#N/A,#N/A,FALSE,"INSTR"}</definedName>
    <definedName name="vvv_2" localSheetId="26" hidden="1">{#N/A,#N/A,FALSE,"Total_OC015";#N/A,#N/A,FALSE,"ADMIN";#N/A,#N/A,FALSE,"PROCES";#N/A,#N/A,FALSE,"mecan";#N/A,#N/A,FALSE,"civil";#N/A,#N/A,FALSE,"CAÑER";#N/A,#N/A,FALSE,"ELEC";#N/A,#N/A,FALSE,"INSTR"}</definedName>
    <definedName name="vvv_2" localSheetId="1" hidden="1">{#N/A,#N/A,FALSE,"Total_OC015";#N/A,#N/A,FALSE,"ADMIN";#N/A,#N/A,FALSE,"PROCES";#N/A,#N/A,FALSE,"mecan";#N/A,#N/A,FALSE,"civil";#N/A,#N/A,FALSE,"CAÑER";#N/A,#N/A,FALSE,"ELEC";#N/A,#N/A,FALSE,"INSTR"}</definedName>
    <definedName name="vvv_2" localSheetId="4" hidden="1">{#N/A,#N/A,FALSE,"Total_OC015";#N/A,#N/A,FALSE,"ADMIN";#N/A,#N/A,FALSE,"PROCES";#N/A,#N/A,FALSE,"mecan";#N/A,#N/A,FALSE,"civil";#N/A,#N/A,FALSE,"CAÑER";#N/A,#N/A,FALSE,"ELEC";#N/A,#N/A,FALSE,"INSTR"}</definedName>
    <definedName name="vvv_2" localSheetId="2" hidden="1">{#N/A,#N/A,FALSE,"Total_OC015";#N/A,#N/A,FALSE,"ADMIN";#N/A,#N/A,FALSE,"PROCES";#N/A,#N/A,FALSE,"mecan";#N/A,#N/A,FALSE,"civil";#N/A,#N/A,FALSE,"CAÑER";#N/A,#N/A,FALSE,"ELEC";#N/A,#N/A,FALSE,"INSTR"}</definedName>
    <definedName name="vvv_2" localSheetId="0" hidden="1">{#N/A,#N/A,FALSE,"Total_OC015";#N/A,#N/A,FALSE,"ADMIN";#N/A,#N/A,FALSE,"PROCES";#N/A,#N/A,FALSE,"mecan";#N/A,#N/A,FALSE,"civil";#N/A,#N/A,FALSE,"CAÑER";#N/A,#N/A,FALSE,"ELEC";#N/A,#N/A,FALSE,"INSTR"}</definedName>
    <definedName name="vvv_2" localSheetId="6" hidden="1">{#N/A,#N/A,FALSE,"Total_OC015";#N/A,#N/A,FALSE,"ADMIN";#N/A,#N/A,FALSE,"PROCES";#N/A,#N/A,FALSE,"mecan";#N/A,#N/A,FALSE,"civil";#N/A,#N/A,FALSE,"CAÑER";#N/A,#N/A,FALSE,"ELEC";#N/A,#N/A,FALSE,"INSTR"}</definedName>
    <definedName name="vvv_2" localSheetId="16" hidden="1">{#N/A,#N/A,FALSE,"Total_OC015";#N/A,#N/A,FALSE,"ADMIN";#N/A,#N/A,FALSE,"PROCES";#N/A,#N/A,FALSE,"mecan";#N/A,#N/A,FALSE,"civil";#N/A,#N/A,FALSE,"CAÑER";#N/A,#N/A,FALSE,"ELEC";#N/A,#N/A,FALSE,"INSTR"}</definedName>
    <definedName name="vvv_2" hidden="1">{#N/A,#N/A,FALSE,"Total_OC015";#N/A,#N/A,FALSE,"ADMIN";#N/A,#N/A,FALSE,"PROCES";#N/A,#N/A,FALSE,"mecan";#N/A,#N/A,FALSE,"civil";#N/A,#N/A,FALSE,"CAÑER";#N/A,#N/A,FALSE,"ELEC";#N/A,#N/A,FALSE,"INSTR"}</definedName>
    <definedName name="vvv_3" localSheetId="15" hidden="1">{#N/A,#N/A,FALSE,"Total_OC015";#N/A,#N/A,FALSE,"ADMIN";#N/A,#N/A,FALSE,"PROCES";#N/A,#N/A,FALSE,"mecan";#N/A,#N/A,FALSE,"civil";#N/A,#N/A,FALSE,"CAÑER";#N/A,#N/A,FALSE,"ELEC";#N/A,#N/A,FALSE,"INSTR"}</definedName>
    <definedName name="vvv_3" localSheetId="25" hidden="1">{#N/A,#N/A,FALSE,"Total_OC015";#N/A,#N/A,FALSE,"ADMIN";#N/A,#N/A,FALSE,"PROCES";#N/A,#N/A,FALSE,"mecan";#N/A,#N/A,FALSE,"civil";#N/A,#N/A,FALSE,"CAÑER";#N/A,#N/A,FALSE,"ELEC";#N/A,#N/A,FALSE,"INSTR"}</definedName>
    <definedName name="vvv_3" localSheetId="24" hidden="1">{#N/A,#N/A,FALSE,"Total_OC015";#N/A,#N/A,FALSE,"ADMIN";#N/A,#N/A,FALSE,"PROCES";#N/A,#N/A,FALSE,"mecan";#N/A,#N/A,FALSE,"civil";#N/A,#N/A,FALSE,"CAÑER";#N/A,#N/A,FALSE,"ELEC";#N/A,#N/A,FALSE,"INSTR"}</definedName>
    <definedName name="vvv_3" localSheetId="26" hidden="1">{#N/A,#N/A,FALSE,"Total_OC015";#N/A,#N/A,FALSE,"ADMIN";#N/A,#N/A,FALSE,"PROCES";#N/A,#N/A,FALSE,"mecan";#N/A,#N/A,FALSE,"civil";#N/A,#N/A,FALSE,"CAÑER";#N/A,#N/A,FALSE,"ELEC";#N/A,#N/A,FALSE,"INSTR"}</definedName>
    <definedName name="vvv_3" localSheetId="1" hidden="1">{#N/A,#N/A,FALSE,"Total_OC015";#N/A,#N/A,FALSE,"ADMIN";#N/A,#N/A,FALSE,"PROCES";#N/A,#N/A,FALSE,"mecan";#N/A,#N/A,FALSE,"civil";#N/A,#N/A,FALSE,"CAÑER";#N/A,#N/A,FALSE,"ELEC";#N/A,#N/A,FALSE,"INSTR"}</definedName>
    <definedName name="vvv_3" localSheetId="4" hidden="1">{#N/A,#N/A,FALSE,"Total_OC015";#N/A,#N/A,FALSE,"ADMIN";#N/A,#N/A,FALSE,"PROCES";#N/A,#N/A,FALSE,"mecan";#N/A,#N/A,FALSE,"civil";#N/A,#N/A,FALSE,"CAÑER";#N/A,#N/A,FALSE,"ELEC";#N/A,#N/A,FALSE,"INSTR"}</definedName>
    <definedName name="vvv_3" localSheetId="2" hidden="1">{#N/A,#N/A,FALSE,"Total_OC015";#N/A,#N/A,FALSE,"ADMIN";#N/A,#N/A,FALSE,"PROCES";#N/A,#N/A,FALSE,"mecan";#N/A,#N/A,FALSE,"civil";#N/A,#N/A,FALSE,"CAÑER";#N/A,#N/A,FALSE,"ELEC";#N/A,#N/A,FALSE,"INSTR"}</definedName>
    <definedName name="vvv_3" localSheetId="0" hidden="1">{#N/A,#N/A,FALSE,"Total_OC015";#N/A,#N/A,FALSE,"ADMIN";#N/A,#N/A,FALSE,"PROCES";#N/A,#N/A,FALSE,"mecan";#N/A,#N/A,FALSE,"civil";#N/A,#N/A,FALSE,"CAÑER";#N/A,#N/A,FALSE,"ELEC";#N/A,#N/A,FALSE,"INSTR"}</definedName>
    <definedName name="vvv_3" localSheetId="6" hidden="1">{#N/A,#N/A,FALSE,"Total_OC015";#N/A,#N/A,FALSE,"ADMIN";#N/A,#N/A,FALSE,"PROCES";#N/A,#N/A,FALSE,"mecan";#N/A,#N/A,FALSE,"civil";#N/A,#N/A,FALSE,"CAÑER";#N/A,#N/A,FALSE,"ELEC";#N/A,#N/A,FALSE,"INSTR"}</definedName>
    <definedName name="vvv_3" localSheetId="16" hidden="1">{#N/A,#N/A,FALSE,"Total_OC015";#N/A,#N/A,FALSE,"ADMIN";#N/A,#N/A,FALSE,"PROCES";#N/A,#N/A,FALSE,"mecan";#N/A,#N/A,FALSE,"civil";#N/A,#N/A,FALSE,"CAÑER";#N/A,#N/A,FALSE,"ELEC";#N/A,#N/A,FALSE,"INSTR"}</definedName>
    <definedName name="vvv_3" hidden="1">{#N/A,#N/A,FALSE,"Total_OC015";#N/A,#N/A,FALSE,"ADMIN";#N/A,#N/A,FALSE,"PROCES";#N/A,#N/A,FALSE,"mecan";#N/A,#N/A,FALSE,"civil";#N/A,#N/A,FALSE,"CAÑER";#N/A,#N/A,FALSE,"ELEC";#N/A,#N/A,FALSE,"INSTR"}</definedName>
    <definedName name="vvv_4" localSheetId="15" hidden="1">{#N/A,#N/A,FALSE,"Total_OC015";#N/A,#N/A,FALSE,"ADMIN";#N/A,#N/A,FALSE,"PROCES";#N/A,#N/A,FALSE,"mecan";#N/A,#N/A,FALSE,"civil";#N/A,#N/A,FALSE,"CAÑER";#N/A,#N/A,FALSE,"ELEC";#N/A,#N/A,FALSE,"INSTR"}</definedName>
    <definedName name="vvv_4" localSheetId="25" hidden="1">{#N/A,#N/A,FALSE,"Total_OC015";#N/A,#N/A,FALSE,"ADMIN";#N/A,#N/A,FALSE,"PROCES";#N/A,#N/A,FALSE,"mecan";#N/A,#N/A,FALSE,"civil";#N/A,#N/A,FALSE,"CAÑER";#N/A,#N/A,FALSE,"ELEC";#N/A,#N/A,FALSE,"INSTR"}</definedName>
    <definedName name="vvv_4" localSheetId="24" hidden="1">{#N/A,#N/A,FALSE,"Total_OC015";#N/A,#N/A,FALSE,"ADMIN";#N/A,#N/A,FALSE,"PROCES";#N/A,#N/A,FALSE,"mecan";#N/A,#N/A,FALSE,"civil";#N/A,#N/A,FALSE,"CAÑER";#N/A,#N/A,FALSE,"ELEC";#N/A,#N/A,FALSE,"INSTR"}</definedName>
    <definedName name="vvv_4" localSheetId="26" hidden="1">{#N/A,#N/A,FALSE,"Total_OC015";#N/A,#N/A,FALSE,"ADMIN";#N/A,#N/A,FALSE,"PROCES";#N/A,#N/A,FALSE,"mecan";#N/A,#N/A,FALSE,"civil";#N/A,#N/A,FALSE,"CAÑER";#N/A,#N/A,FALSE,"ELEC";#N/A,#N/A,FALSE,"INSTR"}</definedName>
    <definedName name="vvv_4" localSheetId="1" hidden="1">{#N/A,#N/A,FALSE,"Total_OC015";#N/A,#N/A,FALSE,"ADMIN";#N/A,#N/A,FALSE,"PROCES";#N/A,#N/A,FALSE,"mecan";#N/A,#N/A,FALSE,"civil";#N/A,#N/A,FALSE,"CAÑER";#N/A,#N/A,FALSE,"ELEC";#N/A,#N/A,FALSE,"INSTR"}</definedName>
    <definedName name="vvv_4" localSheetId="4" hidden="1">{#N/A,#N/A,FALSE,"Total_OC015";#N/A,#N/A,FALSE,"ADMIN";#N/A,#N/A,FALSE,"PROCES";#N/A,#N/A,FALSE,"mecan";#N/A,#N/A,FALSE,"civil";#N/A,#N/A,FALSE,"CAÑER";#N/A,#N/A,FALSE,"ELEC";#N/A,#N/A,FALSE,"INSTR"}</definedName>
    <definedName name="vvv_4" localSheetId="2" hidden="1">{#N/A,#N/A,FALSE,"Total_OC015";#N/A,#N/A,FALSE,"ADMIN";#N/A,#N/A,FALSE,"PROCES";#N/A,#N/A,FALSE,"mecan";#N/A,#N/A,FALSE,"civil";#N/A,#N/A,FALSE,"CAÑER";#N/A,#N/A,FALSE,"ELEC";#N/A,#N/A,FALSE,"INSTR"}</definedName>
    <definedName name="vvv_4" localSheetId="0" hidden="1">{#N/A,#N/A,FALSE,"Total_OC015";#N/A,#N/A,FALSE,"ADMIN";#N/A,#N/A,FALSE,"PROCES";#N/A,#N/A,FALSE,"mecan";#N/A,#N/A,FALSE,"civil";#N/A,#N/A,FALSE,"CAÑER";#N/A,#N/A,FALSE,"ELEC";#N/A,#N/A,FALSE,"INSTR"}</definedName>
    <definedName name="vvv_4" localSheetId="6" hidden="1">{#N/A,#N/A,FALSE,"Total_OC015";#N/A,#N/A,FALSE,"ADMIN";#N/A,#N/A,FALSE,"PROCES";#N/A,#N/A,FALSE,"mecan";#N/A,#N/A,FALSE,"civil";#N/A,#N/A,FALSE,"CAÑER";#N/A,#N/A,FALSE,"ELEC";#N/A,#N/A,FALSE,"INSTR"}</definedName>
    <definedName name="vvv_4" localSheetId="16" hidden="1">{#N/A,#N/A,FALSE,"Total_OC015";#N/A,#N/A,FALSE,"ADMIN";#N/A,#N/A,FALSE,"PROCES";#N/A,#N/A,FALSE,"mecan";#N/A,#N/A,FALSE,"civil";#N/A,#N/A,FALSE,"CAÑER";#N/A,#N/A,FALSE,"ELEC";#N/A,#N/A,FALSE,"INSTR"}</definedName>
    <definedName name="vvv_4" hidden="1">{#N/A,#N/A,FALSE,"Total_OC015";#N/A,#N/A,FALSE,"ADMIN";#N/A,#N/A,FALSE,"PROCES";#N/A,#N/A,FALSE,"mecan";#N/A,#N/A,FALSE,"civil";#N/A,#N/A,FALSE,"CAÑER";#N/A,#N/A,FALSE,"ELEC";#N/A,#N/A,FALSE,"INSTR"}</definedName>
    <definedName name="vvv_5" localSheetId="15" hidden="1">{#N/A,#N/A,FALSE,"Total_OC015";#N/A,#N/A,FALSE,"ADMIN";#N/A,#N/A,FALSE,"PROCES";#N/A,#N/A,FALSE,"mecan";#N/A,#N/A,FALSE,"civil";#N/A,#N/A,FALSE,"CAÑER";#N/A,#N/A,FALSE,"ELEC";#N/A,#N/A,FALSE,"INSTR"}</definedName>
    <definedName name="vvv_5" localSheetId="25" hidden="1">{#N/A,#N/A,FALSE,"Total_OC015";#N/A,#N/A,FALSE,"ADMIN";#N/A,#N/A,FALSE,"PROCES";#N/A,#N/A,FALSE,"mecan";#N/A,#N/A,FALSE,"civil";#N/A,#N/A,FALSE,"CAÑER";#N/A,#N/A,FALSE,"ELEC";#N/A,#N/A,FALSE,"INSTR"}</definedName>
    <definedName name="vvv_5" localSheetId="24" hidden="1">{#N/A,#N/A,FALSE,"Total_OC015";#N/A,#N/A,FALSE,"ADMIN";#N/A,#N/A,FALSE,"PROCES";#N/A,#N/A,FALSE,"mecan";#N/A,#N/A,FALSE,"civil";#N/A,#N/A,FALSE,"CAÑER";#N/A,#N/A,FALSE,"ELEC";#N/A,#N/A,FALSE,"INSTR"}</definedName>
    <definedName name="vvv_5" localSheetId="26" hidden="1">{#N/A,#N/A,FALSE,"Total_OC015";#N/A,#N/A,FALSE,"ADMIN";#N/A,#N/A,FALSE,"PROCES";#N/A,#N/A,FALSE,"mecan";#N/A,#N/A,FALSE,"civil";#N/A,#N/A,FALSE,"CAÑER";#N/A,#N/A,FALSE,"ELEC";#N/A,#N/A,FALSE,"INSTR"}</definedName>
    <definedName name="vvv_5" localSheetId="1" hidden="1">{#N/A,#N/A,FALSE,"Total_OC015";#N/A,#N/A,FALSE,"ADMIN";#N/A,#N/A,FALSE,"PROCES";#N/A,#N/A,FALSE,"mecan";#N/A,#N/A,FALSE,"civil";#N/A,#N/A,FALSE,"CAÑER";#N/A,#N/A,FALSE,"ELEC";#N/A,#N/A,FALSE,"INSTR"}</definedName>
    <definedName name="vvv_5" localSheetId="4" hidden="1">{#N/A,#N/A,FALSE,"Total_OC015";#N/A,#N/A,FALSE,"ADMIN";#N/A,#N/A,FALSE,"PROCES";#N/A,#N/A,FALSE,"mecan";#N/A,#N/A,FALSE,"civil";#N/A,#N/A,FALSE,"CAÑER";#N/A,#N/A,FALSE,"ELEC";#N/A,#N/A,FALSE,"INSTR"}</definedName>
    <definedName name="vvv_5" localSheetId="2" hidden="1">{#N/A,#N/A,FALSE,"Total_OC015";#N/A,#N/A,FALSE,"ADMIN";#N/A,#N/A,FALSE,"PROCES";#N/A,#N/A,FALSE,"mecan";#N/A,#N/A,FALSE,"civil";#N/A,#N/A,FALSE,"CAÑER";#N/A,#N/A,FALSE,"ELEC";#N/A,#N/A,FALSE,"INSTR"}</definedName>
    <definedName name="vvv_5" localSheetId="0" hidden="1">{#N/A,#N/A,FALSE,"Total_OC015";#N/A,#N/A,FALSE,"ADMIN";#N/A,#N/A,FALSE,"PROCES";#N/A,#N/A,FALSE,"mecan";#N/A,#N/A,FALSE,"civil";#N/A,#N/A,FALSE,"CAÑER";#N/A,#N/A,FALSE,"ELEC";#N/A,#N/A,FALSE,"INSTR"}</definedName>
    <definedName name="vvv_5" localSheetId="6" hidden="1">{#N/A,#N/A,FALSE,"Total_OC015";#N/A,#N/A,FALSE,"ADMIN";#N/A,#N/A,FALSE,"PROCES";#N/A,#N/A,FALSE,"mecan";#N/A,#N/A,FALSE,"civil";#N/A,#N/A,FALSE,"CAÑER";#N/A,#N/A,FALSE,"ELEC";#N/A,#N/A,FALSE,"INSTR"}</definedName>
    <definedName name="vvv_5" localSheetId="16" hidden="1">{#N/A,#N/A,FALSE,"Total_OC015";#N/A,#N/A,FALSE,"ADMIN";#N/A,#N/A,FALSE,"PROCES";#N/A,#N/A,FALSE,"mecan";#N/A,#N/A,FALSE,"civil";#N/A,#N/A,FALSE,"CAÑER";#N/A,#N/A,FALSE,"ELEC";#N/A,#N/A,FALSE,"INSTR"}</definedName>
    <definedName name="vvv_5" hidden="1">{#N/A,#N/A,FALSE,"Total_OC015";#N/A,#N/A,FALSE,"ADMIN";#N/A,#N/A,FALSE,"PROCES";#N/A,#N/A,FALSE,"mecan";#N/A,#N/A,FALSE,"civil";#N/A,#N/A,FALSE,"CAÑER";#N/A,#N/A,FALSE,"ELEC";#N/A,#N/A,FALSE,"INSTR"}</definedName>
    <definedName name="vvvv" localSheetId="15" hidden="1">{#N/A,#N/A,FALSE,"Costos_Elem_Hid";#N/A,#N/A,FALSE,"Costos_Elem_Hid";#N/A,#N/A,FALSE,"Costos_Elem_Hid"}</definedName>
    <definedName name="vvvv" localSheetId="25" hidden="1">{#N/A,#N/A,FALSE,"Costos_Elem_Hid";#N/A,#N/A,FALSE,"Costos_Elem_Hid";#N/A,#N/A,FALSE,"Costos_Elem_Hid"}</definedName>
    <definedName name="vvvv" localSheetId="24" hidden="1">{#N/A,#N/A,FALSE,"Costos_Elem_Hid";#N/A,#N/A,FALSE,"Costos_Elem_Hid";#N/A,#N/A,FALSE,"Costos_Elem_Hid"}</definedName>
    <definedName name="vvvv" localSheetId="26" hidden="1">{#N/A,#N/A,FALSE,"Costos_Elem_Hid";#N/A,#N/A,FALSE,"Costos_Elem_Hid";#N/A,#N/A,FALSE,"Costos_Elem_Hid"}</definedName>
    <definedName name="vvvv" localSheetId="1" hidden="1">{#N/A,#N/A,FALSE,"Costos_Elem_Hid";#N/A,#N/A,FALSE,"Costos_Elem_Hid";#N/A,#N/A,FALSE,"Costos_Elem_Hid"}</definedName>
    <definedName name="vvvv" localSheetId="4" hidden="1">{#N/A,#N/A,FALSE,"Costos_Elem_Hid";#N/A,#N/A,FALSE,"Costos_Elem_Hid";#N/A,#N/A,FALSE,"Costos_Elem_Hid"}</definedName>
    <definedName name="vvvv" localSheetId="2" hidden="1">{#N/A,#N/A,FALSE,"Costos_Elem_Hid";#N/A,#N/A,FALSE,"Costos_Elem_Hid";#N/A,#N/A,FALSE,"Costos_Elem_Hid"}</definedName>
    <definedName name="vvvv" localSheetId="0" hidden="1">{#N/A,#N/A,FALSE,"Costos_Elem_Hid";#N/A,#N/A,FALSE,"Costos_Elem_Hid";#N/A,#N/A,FALSE,"Costos_Elem_Hid"}</definedName>
    <definedName name="vvvv" localSheetId="6" hidden="1">{#N/A,#N/A,FALSE,"Costos_Elem_Hid";#N/A,#N/A,FALSE,"Costos_Elem_Hid";#N/A,#N/A,FALSE,"Costos_Elem_Hid"}</definedName>
    <definedName name="vvvv" localSheetId="16" hidden="1">{#N/A,#N/A,FALSE,"Costos_Elem_Hid";#N/A,#N/A,FALSE,"Costos_Elem_Hid";#N/A,#N/A,FALSE,"Costos_Elem_Hid"}</definedName>
    <definedName name="vvvv" hidden="1">{#N/A,#N/A,FALSE,"Costos_Elem_Hid";#N/A,#N/A,FALSE,"Costos_Elem_Hid";#N/A,#N/A,FALSE,"Costos_Elem_Hid"}</definedName>
    <definedName name="vvvv_1" hidden="1">{#N/A,#N/A,FALSE,"Costos_Elem_Hid";#N/A,#N/A,FALSE,"Costos_Elem_Hid";#N/A,#N/A,FALSE,"Costos_Elem_Hid"}</definedName>
    <definedName name="vvvvv">[38]TE2GEFUND_MES!$B$8:$E$154</definedName>
    <definedName name="VXDFVD" localSheetId="15" hidden="1">{"MO(BASE)",#N/A,FALSE,"MO(BASE)";"MO(BASE)1",#N/A,FALSE,"MO(BASE)";"MO(BASE)2",#N/A,FALSE,"MO(BASE)"}</definedName>
    <definedName name="VXDFVD" localSheetId="25" hidden="1">{"MO(BASE)",#N/A,FALSE,"MO(BASE)";"MO(BASE)1",#N/A,FALSE,"MO(BASE)";"MO(BASE)2",#N/A,FALSE,"MO(BASE)"}</definedName>
    <definedName name="VXDFVD" localSheetId="24" hidden="1">{"MO(BASE)",#N/A,FALSE,"MO(BASE)";"MO(BASE)1",#N/A,FALSE,"MO(BASE)";"MO(BASE)2",#N/A,FALSE,"MO(BASE)"}</definedName>
    <definedName name="VXDFVD" localSheetId="26" hidden="1">{"MO(BASE)",#N/A,FALSE,"MO(BASE)";"MO(BASE)1",#N/A,FALSE,"MO(BASE)";"MO(BASE)2",#N/A,FALSE,"MO(BASE)"}</definedName>
    <definedName name="VXDFVD" localSheetId="1" hidden="1">{"MO(BASE)",#N/A,FALSE,"MO(BASE)";"MO(BASE)1",#N/A,FALSE,"MO(BASE)";"MO(BASE)2",#N/A,FALSE,"MO(BASE)"}</definedName>
    <definedName name="VXDFVD" localSheetId="4" hidden="1">{"MO(BASE)",#N/A,FALSE,"MO(BASE)";"MO(BASE)1",#N/A,FALSE,"MO(BASE)";"MO(BASE)2",#N/A,FALSE,"MO(BASE)"}</definedName>
    <definedName name="VXDFVD" localSheetId="2" hidden="1">{"MO(BASE)",#N/A,FALSE,"MO(BASE)";"MO(BASE)1",#N/A,FALSE,"MO(BASE)";"MO(BASE)2",#N/A,FALSE,"MO(BASE)"}</definedName>
    <definedName name="VXDFVD" localSheetId="0" hidden="1">{"MO(BASE)",#N/A,FALSE,"MO(BASE)";"MO(BASE)1",#N/A,FALSE,"MO(BASE)";"MO(BASE)2",#N/A,FALSE,"MO(BASE)"}</definedName>
    <definedName name="VXDFVD" localSheetId="6" hidden="1">{"MO(BASE)",#N/A,FALSE,"MO(BASE)";"MO(BASE)1",#N/A,FALSE,"MO(BASE)";"MO(BASE)2",#N/A,FALSE,"MO(BASE)"}</definedName>
    <definedName name="VXDFVD" localSheetId="16" hidden="1">{"MO(BASE)",#N/A,FALSE,"MO(BASE)";"MO(BASE)1",#N/A,FALSE,"MO(BASE)";"MO(BASE)2",#N/A,FALSE,"MO(BASE)"}</definedName>
    <definedName name="VXDFVD" hidden="1">{"MO(BASE)",#N/A,FALSE,"MO(BASE)";"MO(BASE)1",#N/A,FALSE,"MO(BASE)";"MO(BASE)2",#N/A,FALSE,"MO(BASE)"}</definedName>
    <definedName name="vxxcxcbvcb" hidden="1">{#N/A,#N/A,TRUE,"Est. de Fact.";#N/A,#N/A,TRUE,"Capitulo 19";#N/A,#N/A,TRUE,"Proyecto P855"}</definedName>
    <definedName name="vzmn" hidden="1">{#N/A,#N/A,FALSE,"Total_OC015";#N/A,#N/A,FALSE,"ADMIN";#N/A,#N/A,FALSE,"PROCES";#N/A,#N/A,FALSE,"mecan";#N/A,#N/A,FALSE,"civil";#N/A,#N/A,FALSE,"CAÑER";#N/A,#N/A,FALSE,"ELEC";#N/A,#N/A,FALSE,"INSTR"}</definedName>
    <definedName name="w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_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_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_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_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_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_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ageEscalation">0.02</definedName>
    <definedName name="WBeza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cdwq" localSheetId="15" hidden="1">{"bechtel1",#N/A,TRUE,"BECHTEL";"bechtelhours",#N/A,TRUE,"BECHTEL";"bechtel$",#N/A,TRUE,"BECHTEL"}</definedName>
    <definedName name="wcdwq" localSheetId="25" hidden="1">{"bechtel1",#N/A,TRUE,"BECHTEL";"bechtelhours",#N/A,TRUE,"BECHTEL";"bechtel$",#N/A,TRUE,"BECHTEL"}</definedName>
    <definedName name="wcdwq" localSheetId="24" hidden="1">{"bechtel1",#N/A,TRUE,"BECHTEL";"bechtelhours",#N/A,TRUE,"BECHTEL";"bechtel$",#N/A,TRUE,"BECHTEL"}</definedName>
    <definedName name="wcdwq" localSheetId="26" hidden="1">{"bechtel1",#N/A,TRUE,"BECHTEL";"bechtelhours",#N/A,TRUE,"BECHTEL";"bechtel$",#N/A,TRUE,"BECHTEL"}</definedName>
    <definedName name="wcdwq" localSheetId="1" hidden="1">{"bechtel1",#N/A,TRUE,"BECHTEL";"bechtelhours",#N/A,TRUE,"BECHTEL";"bechtel$",#N/A,TRUE,"BECHTEL"}</definedName>
    <definedName name="wcdwq" localSheetId="4" hidden="1">{"bechtel1",#N/A,TRUE,"BECHTEL";"bechtelhours",#N/A,TRUE,"BECHTEL";"bechtel$",#N/A,TRUE,"BECHTEL"}</definedName>
    <definedName name="wcdwq" localSheetId="2" hidden="1">{"bechtel1",#N/A,TRUE,"BECHTEL";"bechtelhours",#N/A,TRUE,"BECHTEL";"bechtel$",#N/A,TRUE,"BECHTEL"}</definedName>
    <definedName name="wcdwq" localSheetId="0" hidden="1">{"bechtel1",#N/A,TRUE,"BECHTEL";"bechtelhours",#N/A,TRUE,"BECHTEL";"bechtel$",#N/A,TRUE,"BECHTEL"}</definedName>
    <definedName name="wcdwq" localSheetId="6" hidden="1">{"bechtel1",#N/A,TRUE,"BECHTEL";"bechtelhours",#N/A,TRUE,"BECHTEL";"bechtel$",#N/A,TRUE,"BECHTEL"}</definedName>
    <definedName name="wcdwq" localSheetId="16" hidden="1">{"bechtel1",#N/A,TRUE,"BECHTEL";"bechtelhours",#N/A,TRUE,"BECHTEL";"bechtel$",#N/A,TRUE,"BECHTEL"}</definedName>
    <definedName name="wcdwq" hidden="1">{"bechtel1",#N/A,TRUE,"BECHTEL";"bechtelhours",#N/A,TRUE,"BECHTEL";"bechtel$",#N/A,TRUE,"BECHTEL"}</definedName>
    <definedName name="weee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S" localSheetId="15" hidden="1">{"CI+GG(BASE)",#N/A,FALSE,"CI+GG(BASE)";"GG",#N/A,FALSE,"CI+GG(BASE)";"CI",#N/A,FALSE,"CI+GG(BASE)"}</definedName>
    <definedName name="WEFDS" localSheetId="25" hidden="1">{"CI+GG(BASE)",#N/A,FALSE,"CI+GG(BASE)";"GG",#N/A,FALSE,"CI+GG(BASE)";"CI",#N/A,FALSE,"CI+GG(BASE)"}</definedName>
    <definedName name="WEFDS" localSheetId="24" hidden="1">{"CI+GG(BASE)",#N/A,FALSE,"CI+GG(BASE)";"GG",#N/A,FALSE,"CI+GG(BASE)";"CI",#N/A,FALSE,"CI+GG(BASE)"}</definedName>
    <definedName name="WEFDS" localSheetId="26" hidden="1">{"CI+GG(BASE)",#N/A,FALSE,"CI+GG(BASE)";"GG",#N/A,FALSE,"CI+GG(BASE)";"CI",#N/A,FALSE,"CI+GG(BASE)"}</definedName>
    <definedName name="WEFDS" localSheetId="1" hidden="1">{"CI+GG(BASE)",#N/A,FALSE,"CI+GG(BASE)";"GG",#N/A,FALSE,"CI+GG(BASE)";"CI",#N/A,FALSE,"CI+GG(BASE)"}</definedName>
    <definedName name="WEFDS" localSheetId="4" hidden="1">{"CI+GG(BASE)",#N/A,FALSE,"CI+GG(BASE)";"GG",#N/A,FALSE,"CI+GG(BASE)";"CI",#N/A,FALSE,"CI+GG(BASE)"}</definedName>
    <definedName name="WEFDS" localSheetId="2" hidden="1">{"CI+GG(BASE)",#N/A,FALSE,"CI+GG(BASE)";"GG",#N/A,FALSE,"CI+GG(BASE)";"CI",#N/A,FALSE,"CI+GG(BASE)"}</definedName>
    <definedName name="WEFDS" localSheetId="0" hidden="1">{"CI+GG(BASE)",#N/A,FALSE,"CI+GG(BASE)";"GG",#N/A,FALSE,"CI+GG(BASE)";"CI",#N/A,FALSE,"CI+GG(BASE)"}</definedName>
    <definedName name="WEFDS" localSheetId="6" hidden="1">{"CI+GG(BASE)",#N/A,FALSE,"CI+GG(BASE)";"GG",#N/A,FALSE,"CI+GG(BASE)";"CI",#N/A,FALSE,"CI+GG(BASE)"}</definedName>
    <definedName name="WEFDS" localSheetId="16" hidden="1">{"CI+GG(BASE)",#N/A,FALSE,"CI+GG(BASE)";"GG",#N/A,FALSE,"CI+GG(BASE)";"CI",#N/A,FALSE,"CI+GG(BASE)"}</definedName>
    <definedName name="WEFDS" hidden="1">{"CI+GG(BASE)",#N/A,FALSE,"CI+GG(BASE)";"GG",#N/A,FALSE,"CI+GG(BASE)";"CI",#N/A,FALSE,"CI+GG(BASE)"}</definedName>
    <definedName name="wefw" localSheetId="15" hidden="1">{#N/A,#N/A,FALSE,"Total_OC015";#N/A,#N/A,FALSE,"ADMIN";#N/A,#N/A,FALSE,"PROCES";#N/A,#N/A,FALSE,"mecan";#N/A,#N/A,FALSE,"civil";#N/A,#N/A,FALSE,"CAÑER";#N/A,#N/A,FALSE,"ELEC";#N/A,#N/A,FALSE,"INSTR"}</definedName>
    <definedName name="wefw" localSheetId="25" hidden="1">{#N/A,#N/A,FALSE,"Total_OC015";#N/A,#N/A,FALSE,"ADMIN";#N/A,#N/A,FALSE,"PROCES";#N/A,#N/A,FALSE,"mecan";#N/A,#N/A,FALSE,"civil";#N/A,#N/A,FALSE,"CAÑER";#N/A,#N/A,FALSE,"ELEC";#N/A,#N/A,FALSE,"INSTR"}</definedName>
    <definedName name="wefw" localSheetId="24" hidden="1">{#N/A,#N/A,FALSE,"Total_OC015";#N/A,#N/A,FALSE,"ADMIN";#N/A,#N/A,FALSE,"PROCES";#N/A,#N/A,FALSE,"mecan";#N/A,#N/A,FALSE,"civil";#N/A,#N/A,FALSE,"CAÑER";#N/A,#N/A,FALSE,"ELEC";#N/A,#N/A,FALSE,"INSTR"}</definedName>
    <definedName name="wefw" localSheetId="26" hidden="1">{#N/A,#N/A,FALSE,"Total_OC015";#N/A,#N/A,FALSE,"ADMIN";#N/A,#N/A,FALSE,"PROCES";#N/A,#N/A,FALSE,"mecan";#N/A,#N/A,FALSE,"civil";#N/A,#N/A,FALSE,"CAÑER";#N/A,#N/A,FALSE,"ELEC";#N/A,#N/A,FALSE,"INSTR"}</definedName>
    <definedName name="wefw" localSheetId="1" hidden="1">{#N/A,#N/A,FALSE,"Total_OC015";#N/A,#N/A,FALSE,"ADMIN";#N/A,#N/A,FALSE,"PROCES";#N/A,#N/A,FALSE,"mecan";#N/A,#N/A,FALSE,"civil";#N/A,#N/A,FALSE,"CAÑER";#N/A,#N/A,FALSE,"ELEC";#N/A,#N/A,FALSE,"INSTR"}</definedName>
    <definedName name="wefw" localSheetId="4" hidden="1">{#N/A,#N/A,FALSE,"Total_OC015";#N/A,#N/A,FALSE,"ADMIN";#N/A,#N/A,FALSE,"PROCES";#N/A,#N/A,FALSE,"mecan";#N/A,#N/A,FALSE,"civil";#N/A,#N/A,FALSE,"CAÑER";#N/A,#N/A,FALSE,"ELEC";#N/A,#N/A,FALSE,"INSTR"}</definedName>
    <definedName name="wefw" localSheetId="2" hidden="1">{#N/A,#N/A,FALSE,"Total_OC015";#N/A,#N/A,FALSE,"ADMIN";#N/A,#N/A,FALSE,"PROCES";#N/A,#N/A,FALSE,"mecan";#N/A,#N/A,FALSE,"civil";#N/A,#N/A,FALSE,"CAÑER";#N/A,#N/A,FALSE,"ELEC";#N/A,#N/A,FALSE,"INSTR"}</definedName>
    <definedName name="wefw" localSheetId="0" hidden="1">{#N/A,#N/A,FALSE,"Total_OC015";#N/A,#N/A,FALSE,"ADMIN";#N/A,#N/A,FALSE,"PROCES";#N/A,#N/A,FALSE,"mecan";#N/A,#N/A,FALSE,"civil";#N/A,#N/A,FALSE,"CAÑER";#N/A,#N/A,FALSE,"ELEC";#N/A,#N/A,FALSE,"INSTR"}</definedName>
    <definedName name="wefw" localSheetId="6" hidden="1">{#N/A,#N/A,FALSE,"Total_OC015";#N/A,#N/A,FALSE,"ADMIN";#N/A,#N/A,FALSE,"PROCES";#N/A,#N/A,FALSE,"mecan";#N/A,#N/A,FALSE,"civil";#N/A,#N/A,FALSE,"CAÑER";#N/A,#N/A,FALSE,"ELEC";#N/A,#N/A,FALSE,"INSTR"}</definedName>
    <definedName name="wefw" localSheetId="16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_1" hidden="1">{#N/A,#N/A,FALSE,"Total_OC015";#N/A,#N/A,FALSE,"ADMIN";#N/A,#N/A,FALSE,"PROCES";#N/A,#N/A,FALSE,"mecan";#N/A,#N/A,FALSE,"civil";#N/A,#N/A,FALSE,"CAÑER";#N/A,#N/A,FALSE,"ELEC";#N/A,#N/A,FALSE,"INSTR"}</definedName>
    <definedName name="wefwe" localSheetId="15" hidden="1">{#N/A,#N/A,FALSE,"Total_OC015";#N/A,#N/A,FALSE,"ADMIN";#N/A,#N/A,FALSE,"PROCES";#N/A,#N/A,FALSE,"mecan";#N/A,#N/A,FALSE,"civil";#N/A,#N/A,FALSE,"CAÑER";#N/A,#N/A,FALSE,"ELEC";#N/A,#N/A,FALSE,"INSTR"}</definedName>
    <definedName name="wefwe" localSheetId="25" hidden="1">{#N/A,#N/A,FALSE,"Total_OC015";#N/A,#N/A,FALSE,"ADMIN";#N/A,#N/A,FALSE,"PROCES";#N/A,#N/A,FALSE,"mecan";#N/A,#N/A,FALSE,"civil";#N/A,#N/A,FALSE,"CAÑER";#N/A,#N/A,FALSE,"ELEC";#N/A,#N/A,FALSE,"INSTR"}</definedName>
    <definedName name="wefwe" localSheetId="24" hidden="1">{#N/A,#N/A,FALSE,"Total_OC015";#N/A,#N/A,FALSE,"ADMIN";#N/A,#N/A,FALSE,"PROCES";#N/A,#N/A,FALSE,"mecan";#N/A,#N/A,FALSE,"civil";#N/A,#N/A,FALSE,"CAÑER";#N/A,#N/A,FALSE,"ELEC";#N/A,#N/A,FALSE,"INSTR"}</definedName>
    <definedName name="wefwe" localSheetId="26" hidden="1">{#N/A,#N/A,FALSE,"Total_OC015";#N/A,#N/A,FALSE,"ADMIN";#N/A,#N/A,FALSE,"PROCES";#N/A,#N/A,FALSE,"mecan";#N/A,#N/A,FALSE,"civil";#N/A,#N/A,FALSE,"CAÑER";#N/A,#N/A,FALSE,"ELEC";#N/A,#N/A,FALSE,"INSTR"}</definedName>
    <definedName name="wefwe" localSheetId="1" hidden="1">{#N/A,#N/A,FALSE,"Total_OC015";#N/A,#N/A,FALSE,"ADMIN";#N/A,#N/A,FALSE,"PROCES";#N/A,#N/A,FALSE,"mecan";#N/A,#N/A,FALSE,"civil";#N/A,#N/A,FALSE,"CAÑER";#N/A,#N/A,FALSE,"ELEC";#N/A,#N/A,FALSE,"INSTR"}</definedName>
    <definedName name="wefwe" localSheetId="4" hidden="1">{#N/A,#N/A,FALSE,"Total_OC015";#N/A,#N/A,FALSE,"ADMIN";#N/A,#N/A,FALSE,"PROCES";#N/A,#N/A,FALSE,"mecan";#N/A,#N/A,FALSE,"civil";#N/A,#N/A,FALSE,"CAÑER";#N/A,#N/A,FALSE,"ELEC";#N/A,#N/A,FALSE,"INSTR"}</definedName>
    <definedName name="wefwe" localSheetId="2" hidden="1">{#N/A,#N/A,FALSE,"Total_OC015";#N/A,#N/A,FALSE,"ADMIN";#N/A,#N/A,FALSE,"PROCES";#N/A,#N/A,FALSE,"mecan";#N/A,#N/A,FALSE,"civil";#N/A,#N/A,FALSE,"CAÑER";#N/A,#N/A,FALSE,"ELEC";#N/A,#N/A,FALSE,"INSTR"}</definedName>
    <definedName name="wefwe" localSheetId="0" hidden="1">{#N/A,#N/A,FALSE,"Total_OC015";#N/A,#N/A,FALSE,"ADMIN";#N/A,#N/A,FALSE,"PROCES";#N/A,#N/A,FALSE,"mecan";#N/A,#N/A,FALSE,"civil";#N/A,#N/A,FALSE,"CAÑER";#N/A,#N/A,FALSE,"ELEC";#N/A,#N/A,FALSE,"INSTR"}</definedName>
    <definedName name="wefwe" localSheetId="6" hidden="1">{#N/A,#N/A,FALSE,"Total_OC015";#N/A,#N/A,FALSE,"ADMIN";#N/A,#N/A,FALSE,"PROCES";#N/A,#N/A,FALSE,"mecan";#N/A,#N/A,FALSE,"civil";#N/A,#N/A,FALSE,"CAÑER";#N/A,#N/A,FALSE,"ELEC";#N/A,#N/A,FALSE,"INSTR"}</definedName>
    <definedName name="wefwe" localSheetId="16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_1" hidden="1">{#N/A,#N/A,FALSE,"Total_OC015";#N/A,#N/A,FALSE,"ADMIN";#N/A,#N/A,FALSE,"PROCES";#N/A,#N/A,FALSE,"mecan";#N/A,#N/A,FALSE,"civil";#N/A,#N/A,FALSE,"CAÑER";#N/A,#N/A,FALSE,"ELEC";#N/A,#N/A,FALSE,"INSTR"}</definedName>
    <definedName name="wefwef" localSheetId="15" hidden="1">{#N/A,#N/A,TRUE,"Est. de Fact.";#N/A,#N/A,TRUE,"Capitulo 19";#N/A,#N/A,TRUE,"Proyecto P855"}</definedName>
    <definedName name="wefwef" localSheetId="25" hidden="1">{#N/A,#N/A,TRUE,"Est. de Fact.";#N/A,#N/A,TRUE,"Capitulo 19";#N/A,#N/A,TRUE,"Proyecto P855"}</definedName>
    <definedName name="wefwef" localSheetId="24" hidden="1">{#N/A,#N/A,TRUE,"Est. de Fact.";#N/A,#N/A,TRUE,"Capitulo 19";#N/A,#N/A,TRUE,"Proyecto P855"}</definedName>
    <definedName name="wefwef" localSheetId="26" hidden="1">{#N/A,#N/A,TRUE,"Est. de Fact.";#N/A,#N/A,TRUE,"Capitulo 19";#N/A,#N/A,TRUE,"Proyecto P855"}</definedName>
    <definedName name="wefwef" localSheetId="1" hidden="1">{#N/A,#N/A,TRUE,"Est. de Fact.";#N/A,#N/A,TRUE,"Capitulo 19";#N/A,#N/A,TRUE,"Proyecto P855"}</definedName>
    <definedName name="wefwef" localSheetId="4" hidden="1">{#N/A,#N/A,TRUE,"Est. de Fact.";#N/A,#N/A,TRUE,"Capitulo 19";#N/A,#N/A,TRUE,"Proyecto P855"}</definedName>
    <definedName name="wefwef" localSheetId="2" hidden="1">{#N/A,#N/A,TRUE,"Est. de Fact.";#N/A,#N/A,TRUE,"Capitulo 19";#N/A,#N/A,TRUE,"Proyecto P855"}</definedName>
    <definedName name="wefwef" localSheetId="0" hidden="1">{#N/A,#N/A,TRUE,"Est. de Fact.";#N/A,#N/A,TRUE,"Capitulo 19";#N/A,#N/A,TRUE,"Proyecto P855"}</definedName>
    <definedName name="wefwef" localSheetId="6" hidden="1">{#N/A,#N/A,TRUE,"Est. de Fact.";#N/A,#N/A,TRUE,"Capitulo 19";#N/A,#N/A,TRUE,"Proyecto P855"}</definedName>
    <definedName name="wefwef" localSheetId="16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fwef_1" hidden="1">{#N/A,#N/A,TRUE,"Est. de Fact.";#N/A,#N/A,TRUE,"Capitulo 19";#N/A,#N/A,TRUE,"Proyecto P855"}</definedName>
    <definedName name="WERT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0" localSheetId="15" hidden="1">#REF!</definedName>
    <definedName name="wert0" localSheetId="25" hidden="1">#REF!</definedName>
    <definedName name="wert0" localSheetId="26" hidden="1">#REF!</definedName>
    <definedName name="wert0" localSheetId="6" hidden="1">#REF!</definedName>
    <definedName name="wert0" localSheetId="16" hidden="1">#REF!</definedName>
    <definedName name="wert0" hidden="1">#REF!</definedName>
    <definedName name="WERTER" localSheetId="15" hidden="1">{"CI+GG(BASE)",#N/A,FALSE,"CI+GG(BASE)";"GG",#N/A,FALSE,"CI+GG(BASE)";"CI",#N/A,FALSE,"CI+GG(BASE)"}</definedName>
    <definedName name="WERTER" localSheetId="25" hidden="1">{"CI+GG(BASE)",#N/A,FALSE,"CI+GG(BASE)";"GG",#N/A,FALSE,"CI+GG(BASE)";"CI",#N/A,FALSE,"CI+GG(BASE)"}</definedName>
    <definedName name="WERTER" localSheetId="24" hidden="1">{"CI+GG(BASE)",#N/A,FALSE,"CI+GG(BASE)";"GG",#N/A,FALSE,"CI+GG(BASE)";"CI",#N/A,FALSE,"CI+GG(BASE)"}</definedName>
    <definedName name="WERTER" localSheetId="26" hidden="1">{"CI+GG(BASE)",#N/A,FALSE,"CI+GG(BASE)";"GG",#N/A,FALSE,"CI+GG(BASE)";"CI",#N/A,FALSE,"CI+GG(BASE)"}</definedName>
    <definedName name="WERTER" localSheetId="1" hidden="1">{"CI+GG(BASE)",#N/A,FALSE,"CI+GG(BASE)";"GG",#N/A,FALSE,"CI+GG(BASE)";"CI",#N/A,FALSE,"CI+GG(BASE)"}</definedName>
    <definedName name="WERTER" localSheetId="4" hidden="1">{"CI+GG(BASE)",#N/A,FALSE,"CI+GG(BASE)";"GG",#N/A,FALSE,"CI+GG(BASE)";"CI",#N/A,FALSE,"CI+GG(BASE)"}</definedName>
    <definedName name="WERTER" localSheetId="2" hidden="1">{"CI+GG(BASE)",#N/A,FALSE,"CI+GG(BASE)";"GG",#N/A,FALSE,"CI+GG(BASE)";"CI",#N/A,FALSE,"CI+GG(BASE)"}</definedName>
    <definedName name="WERTER" localSheetId="0" hidden="1">{"CI+GG(BASE)",#N/A,FALSE,"CI+GG(BASE)";"GG",#N/A,FALSE,"CI+GG(BASE)";"CI",#N/A,FALSE,"CI+GG(BASE)"}</definedName>
    <definedName name="WERTER" localSheetId="6" hidden="1">{"CI+GG(BASE)",#N/A,FALSE,"CI+GG(BASE)";"GG",#N/A,FALSE,"CI+GG(BASE)";"CI",#N/A,FALSE,"CI+GG(BASE)"}</definedName>
    <definedName name="WERTER" localSheetId="16" hidden="1">{"CI+GG(BASE)",#N/A,FALSE,"CI+GG(BASE)";"GG",#N/A,FALSE,"CI+GG(BASE)";"CI",#N/A,FALSE,"CI+GG(BASE)"}</definedName>
    <definedName name="WERTER" hidden="1">{"CI+GG(BASE)",#N/A,FALSE,"CI+GG(BASE)";"GG",#N/A,FALSE,"CI+GG(BASE)";"CI",#N/A,FALSE,"CI+GG(BASE)"}</definedName>
    <definedName name="werw" localSheetId="15" hidden="1">{#N/A,#N/A,FALSE,"Costos_Elem_Hid";#N/A,#N/A,FALSE,"Costos_Elem_Hid";#N/A,#N/A,FALSE,"Costos_Elem_Hid"}</definedName>
    <definedName name="werw" localSheetId="25" hidden="1">{#N/A,#N/A,FALSE,"Costos_Elem_Hid";#N/A,#N/A,FALSE,"Costos_Elem_Hid";#N/A,#N/A,FALSE,"Costos_Elem_Hid"}</definedName>
    <definedName name="werw" localSheetId="24" hidden="1">{#N/A,#N/A,FALSE,"Costos_Elem_Hid";#N/A,#N/A,FALSE,"Costos_Elem_Hid";#N/A,#N/A,FALSE,"Costos_Elem_Hid"}</definedName>
    <definedName name="werw" localSheetId="26" hidden="1">{#N/A,#N/A,FALSE,"Costos_Elem_Hid";#N/A,#N/A,FALSE,"Costos_Elem_Hid";#N/A,#N/A,FALSE,"Costos_Elem_Hid"}</definedName>
    <definedName name="werw" localSheetId="1" hidden="1">{#N/A,#N/A,FALSE,"Costos_Elem_Hid";#N/A,#N/A,FALSE,"Costos_Elem_Hid";#N/A,#N/A,FALSE,"Costos_Elem_Hid"}</definedName>
    <definedName name="werw" localSheetId="4" hidden="1">{#N/A,#N/A,FALSE,"Costos_Elem_Hid";#N/A,#N/A,FALSE,"Costos_Elem_Hid";#N/A,#N/A,FALSE,"Costos_Elem_Hid"}</definedName>
    <definedName name="werw" localSheetId="2" hidden="1">{#N/A,#N/A,FALSE,"Costos_Elem_Hid";#N/A,#N/A,FALSE,"Costos_Elem_Hid";#N/A,#N/A,FALSE,"Costos_Elem_Hid"}</definedName>
    <definedName name="werw" localSheetId="0" hidden="1">{#N/A,#N/A,FALSE,"Costos_Elem_Hid";#N/A,#N/A,FALSE,"Costos_Elem_Hid";#N/A,#N/A,FALSE,"Costos_Elem_Hid"}</definedName>
    <definedName name="werw" localSheetId="6" hidden="1">{#N/A,#N/A,FALSE,"Costos_Elem_Hid";#N/A,#N/A,FALSE,"Costos_Elem_Hid";#N/A,#N/A,FALSE,"Costos_Elem_Hid"}</definedName>
    <definedName name="werw" localSheetId="16" hidden="1">{#N/A,#N/A,FALSE,"Costos_Elem_Hid";#N/A,#N/A,FALSE,"Costos_Elem_Hid";#N/A,#N/A,FALSE,"Costos_Elem_Hid"}</definedName>
    <definedName name="werw" hidden="1">{#N/A,#N/A,FALSE,"Costos_Elem_Hid";#N/A,#N/A,FALSE,"Costos_Elem_Hid";#N/A,#N/A,FALSE,"Costos_Elem_Hid"}</definedName>
    <definedName name="werw_1" hidden="1">{#N/A,#N/A,FALSE,"Costos_Elem_Hid";#N/A,#N/A,FALSE,"Costos_Elem_Hid";#N/A,#N/A,FALSE,"Costos_Elem_Hid"}</definedName>
    <definedName name="WERW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WA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WA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WA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W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W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W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W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W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WA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W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YTER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ERYTER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ERYTER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ERYTER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ERYTER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ERYTER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ERYTER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ERYTER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ERYTER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ERYTER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ERYTER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ewwe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q" localSheetId="15" hidden="1">{"Sin detalle",#N/A,FALSE,"Flujo (redondeado)";"Detallado",#N/A,FALSE,"Flujo (redondeado)"}</definedName>
    <definedName name="wq" localSheetId="25" hidden="1">{"Sin detalle",#N/A,FALSE,"Flujo (redondeado)";"Detallado",#N/A,FALSE,"Flujo (redondeado)"}</definedName>
    <definedName name="wq" localSheetId="24" hidden="1">{"Sin detalle",#N/A,FALSE,"Flujo (redondeado)";"Detallado",#N/A,FALSE,"Flujo (redondeado)"}</definedName>
    <definedName name="wq" localSheetId="26" hidden="1">{"Sin detalle",#N/A,FALSE,"Flujo (redondeado)";"Detallado",#N/A,FALSE,"Flujo (redondeado)"}</definedName>
    <definedName name="wq" localSheetId="1" hidden="1">{"Sin detalle",#N/A,FALSE,"Flujo (redondeado)";"Detallado",#N/A,FALSE,"Flujo (redondeado)"}</definedName>
    <definedName name="wq" localSheetId="4" hidden="1">{"Sin detalle",#N/A,FALSE,"Flujo (redondeado)";"Detallado",#N/A,FALSE,"Flujo (redondeado)"}</definedName>
    <definedName name="wq" localSheetId="2" hidden="1">{"Sin detalle",#N/A,FALSE,"Flujo (redondeado)";"Detallado",#N/A,FALSE,"Flujo (redondeado)"}</definedName>
    <definedName name="wq" localSheetId="0" hidden="1">{"Sin detalle",#N/A,FALSE,"Flujo (redondeado)";"Detallado",#N/A,FALSE,"Flujo (redondeado)"}</definedName>
    <definedName name="wq" localSheetId="6" hidden="1">{"Sin detalle",#N/A,FALSE,"Flujo (redondeado)";"Detallado",#N/A,FALSE,"Flujo (redondeado)"}</definedName>
    <definedName name="wq" localSheetId="16" hidden="1">{"Sin detalle",#N/A,FALSE,"Flujo (redondeado)";"Detallado",#N/A,FALSE,"Flujo (redondeado)"}</definedName>
    <definedName name="wq" hidden="1">{"Sin detalle",#N/A,FALSE,"Flujo (redondeado)";"Detallado",#N/A,FALSE,"Flujo (redondeado)"}</definedName>
    <definedName name="wq_1" hidden="1">{"Sin detalle",#N/A,FALSE,"Flujo (redondeado)";"Detallado",#N/A,FALSE,"Flujo (redondeado)"}</definedName>
    <definedName name="WQRAWR" localSheetId="15" hidden="1">{"CI+GG(BASE)",#N/A,FALSE,"CI+GG(BASE)";"GG",#N/A,FALSE,"CI+GG(BASE)";"CI",#N/A,FALSE,"CI+GG(BASE)"}</definedName>
    <definedName name="WQRAWR" localSheetId="25" hidden="1">{"CI+GG(BASE)",#N/A,FALSE,"CI+GG(BASE)";"GG",#N/A,FALSE,"CI+GG(BASE)";"CI",#N/A,FALSE,"CI+GG(BASE)"}</definedName>
    <definedName name="WQRAWR" localSheetId="24" hidden="1">{"CI+GG(BASE)",#N/A,FALSE,"CI+GG(BASE)";"GG",#N/A,FALSE,"CI+GG(BASE)";"CI",#N/A,FALSE,"CI+GG(BASE)"}</definedName>
    <definedName name="WQRAWR" localSheetId="26" hidden="1">{"CI+GG(BASE)",#N/A,FALSE,"CI+GG(BASE)";"GG",#N/A,FALSE,"CI+GG(BASE)";"CI",#N/A,FALSE,"CI+GG(BASE)"}</definedName>
    <definedName name="WQRAWR" localSheetId="1" hidden="1">{"CI+GG(BASE)",#N/A,FALSE,"CI+GG(BASE)";"GG",#N/A,FALSE,"CI+GG(BASE)";"CI",#N/A,FALSE,"CI+GG(BASE)"}</definedName>
    <definedName name="WQRAWR" localSheetId="4" hidden="1">{"CI+GG(BASE)",#N/A,FALSE,"CI+GG(BASE)";"GG",#N/A,FALSE,"CI+GG(BASE)";"CI",#N/A,FALSE,"CI+GG(BASE)"}</definedName>
    <definedName name="WQRAWR" localSheetId="2" hidden="1">{"CI+GG(BASE)",#N/A,FALSE,"CI+GG(BASE)";"GG",#N/A,FALSE,"CI+GG(BASE)";"CI",#N/A,FALSE,"CI+GG(BASE)"}</definedName>
    <definedName name="WQRAWR" localSheetId="0" hidden="1">{"CI+GG(BASE)",#N/A,FALSE,"CI+GG(BASE)";"GG",#N/A,FALSE,"CI+GG(BASE)";"CI",#N/A,FALSE,"CI+GG(BASE)"}</definedName>
    <definedName name="WQRAWR" localSheetId="6" hidden="1">{"CI+GG(BASE)",#N/A,FALSE,"CI+GG(BASE)";"GG",#N/A,FALSE,"CI+GG(BASE)";"CI",#N/A,FALSE,"CI+GG(BASE)"}</definedName>
    <definedName name="WQRAWR" localSheetId="16" hidden="1">{"CI+GG(BASE)",#N/A,FALSE,"CI+GG(BASE)";"GG",#N/A,FALSE,"CI+GG(BASE)";"CI",#N/A,FALSE,"CI+GG(BASE)"}</definedName>
    <definedName name="WQRAWR" hidden="1">{"CI+GG(BASE)",#N/A,FALSE,"CI+GG(BASE)";"GG",#N/A,FALSE,"CI+GG(BASE)";"CI",#N/A,FALSE,"CI+GG(BASE)"}</definedName>
    <definedName name="wr.printeprs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AWR" localSheetId="15" hidden="1">{"MO(BASE)",#N/A,FALSE,"MO(BASE)";"MO(BASE)1",#N/A,FALSE,"MO(BASE)";"MO(BASE)2",#N/A,FALSE,"MO(BASE)"}</definedName>
    <definedName name="WRAWR" localSheetId="25" hidden="1">{"MO(BASE)",#N/A,FALSE,"MO(BASE)";"MO(BASE)1",#N/A,FALSE,"MO(BASE)";"MO(BASE)2",#N/A,FALSE,"MO(BASE)"}</definedName>
    <definedName name="WRAWR" localSheetId="24" hidden="1">{"MO(BASE)",#N/A,FALSE,"MO(BASE)";"MO(BASE)1",#N/A,FALSE,"MO(BASE)";"MO(BASE)2",#N/A,FALSE,"MO(BASE)"}</definedName>
    <definedName name="WRAWR" localSheetId="26" hidden="1">{"MO(BASE)",#N/A,FALSE,"MO(BASE)";"MO(BASE)1",#N/A,FALSE,"MO(BASE)";"MO(BASE)2",#N/A,FALSE,"MO(BASE)"}</definedName>
    <definedName name="WRAWR" localSheetId="1" hidden="1">{"MO(BASE)",#N/A,FALSE,"MO(BASE)";"MO(BASE)1",#N/A,FALSE,"MO(BASE)";"MO(BASE)2",#N/A,FALSE,"MO(BASE)"}</definedName>
    <definedName name="WRAWR" localSheetId="4" hidden="1">{"MO(BASE)",#N/A,FALSE,"MO(BASE)";"MO(BASE)1",#N/A,FALSE,"MO(BASE)";"MO(BASE)2",#N/A,FALSE,"MO(BASE)"}</definedName>
    <definedName name="WRAWR" localSheetId="2" hidden="1">{"MO(BASE)",#N/A,FALSE,"MO(BASE)";"MO(BASE)1",#N/A,FALSE,"MO(BASE)";"MO(BASE)2",#N/A,FALSE,"MO(BASE)"}</definedName>
    <definedName name="WRAWR" localSheetId="0" hidden="1">{"MO(BASE)",#N/A,FALSE,"MO(BASE)";"MO(BASE)1",#N/A,FALSE,"MO(BASE)";"MO(BASE)2",#N/A,FALSE,"MO(BASE)"}</definedName>
    <definedName name="WRAWR" localSheetId="6" hidden="1">{"MO(BASE)",#N/A,FALSE,"MO(BASE)";"MO(BASE)1",#N/A,FALSE,"MO(BASE)";"MO(BASE)2",#N/A,FALSE,"MO(BASE)"}</definedName>
    <definedName name="WRAWR" localSheetId="16" hidden="1">{"MO(BASE)",#N/A,FALSE,"MO(BASE)";"MO(BASE)1",#N/A,FALSE,"MO(BASE)";"MO(BASE)2",#N/A,FALSE,"MO(BASE)"}</definedName>
    <definedName name="WRAWR" hidden="1">{"MO(BASE)",#N/A,FALSE,"MO(BASE)";"MO(BASE)1",#N/A,FALSE,"MO(BASE)";"MO(BASE)2",#N/A,FALSE,"MO(BASE)"}</definedName>
    <definedName name="wrn" localSheetId="15" hidden="1">{#N/A,#N/A,TRUE,"Est. de Fact.";#N/A,#N/A,TRUE,"Capitulo 19";#N/A,#N/A,TRUE,"Proyecto P855"}</definedName>
    <definedName name="wrn" localSheetId="25" hidden="1">{#N/A,#N/A,TRUE,"Est. de Fact.";#N/A,#N/A,TRUE,"Capitulo 19";#N/A,#N/A,TRUE,"Proyecto P855"}</definedName>
    <definedName name="wrn" localSheetId="24" hidden="1">{#N/A,#N/A,TRUE,"Est. de Fact.";#N/A,#N/A,TRUE,"Capitulo 19";#N/A,#N/A,TRUE,"Proyecto P855"}</definedName>
    <definedName name="wrn" localSheetId="26" hidden="1">{#N/A,#N/A,TRUE,"Est. de Fact.";#N/A,#N/A,TRUE,"Capitulo 19";#N/A,#N/A,TRUE,"Proyecto P855"}</definedName>
    <definedName name="wrn" localSheetId="1" hidden="1">{#N/A,#N/A,TRUE,"Est. de Fact.";#N/A,#N/A,TRUE,"Capitulo 19";#N/A,#N/A,TRUE,"Proyecto P855"}</definedName>
    <definedName name="wrn" localSheetId="4" hidden="1">{#N/A,#N/A,TRUE,"Est. de Fact.";#N/A,#N/A,TRUE,"Capitulo 19";#N/A,#N/A,TRUE,"Proyecto P855"}</definedName>
    <definedName name="wrn" localSheetId="2" hidden="1">{#N/A,#N/A,TRUE,"Est. de Fact.";#N/A,#N/A,TRUE,"Capitulo 19";#N/A,#N/A,TRUE,"Proyecto P855"}</definedName>
    <definedName name="wrn" localSheetId="0" hidden="1">{#N/A,#N/A,TRUE,"Est. de Fact.";#N/A,#N/A,TRUE,"Capitulo 19";#N/A,#N/A,TRUE,"Proyecto P855"}</definedName>
    <definedName name="wrn" localSheetId="6" hidden="1">{#N/A,#N/A,TRUE,"Est. de Fact.";#N/A,#N/A,TRUE,"Capitulo 19";#N/A,#N/A,TRUE,"Proyecto P855"}</definedName>
    <definedName name="wrn" localSheetId="16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02INFORME." localSheetId="15" hidden="1">{"NORMAL",#N/A,FALSE,"02"}</definedName>
    <definedName name="wrn.02INFORME." localSheetId="25" hidden="1">{"NORMAL",#N/A,FALSE,"02"}</definedName>
    <definedName name="wrn.02INFORME." localSheetId="24" hidden="1">{"NORMAL",#N/A,FALSE,"02"}</definedName>
    <definedName name="wrn.02INFORME." localSheetId="26" hidden="1">{"NORMAL",#N/A,FALSE,"02"}</definedName>
    <definedName name="wrn.02INFORME." localSheetId="1" hidden="1">{"NORMAL",#N/A,FALSE,"02"}</definedName>
    <definedName name="wrn.02INFORME." localSheetId="4" hidden="1">{"NORMAL",#N/A,FALSE,"02"}</definedName>
    <definedName name="wrn.02INFORME." localSheetId="2" hidden="1">{"NORMAL",#N/A,FALSE,"02"}</definedName>
    <definedName name="wrn.02INFORME." localSheetId="0" hidden="1">{"NORMAL",#N/A,FALSE,"02"}</definedName>
    <definedName name="wrn.02INFORME." localSheetId="6" hidden="1">{"NORMAL",#N/A,FALSE,"02"}</definedName>
    <definedName name="wrn.02INFORME." localSheetId="16" hidden="1">{"NORMAL",#N/A,FALSE,"02"}</definedName>
    <definedName name="wrn.02INFORME." hidden="1">{"NORMAL",#N/A,FALSE,"02"}</definedName>
    <definedName name="wrn.02informe1" localSheetId="15" hidden="1">{"NORMAL",#N/A,FALSE,"02"}</definedName>
    <definedName name="wrn.02informe1" localSheetId="25" hidden="1">{"NORMAL",#N/A,FALSE,"02"}</definedName>
    <definedName name="wrn.02informe1" localSheetId="24" hidden="1">{"NORMAL",#N/A,FALSE,"02"}</definedName>
    <definedName name="wrn.02informe1" localSheetId="26" hidden="1">{"NORMAL",#N/A,FALSE,"02"}</definedName>
    <definedName name="wrn.02informe1" localSheetId="1" hidden="1">{"NORMAL",#N/A,FALSE,"02"}</definedName>
    <definedName name="wrn.02informe1" localSheetId="4" hidden="1">{"NORMAL",#N/A,FALSE,"02"}</definedName>
    <definedName name="wrn.02informe1" localSheetId="2" hidden="1">{"NORMAL",#N/A,FALSE,"02"}</definedName>
    <definedName name="wrn.02informe1" localSheetId="6" hidden="1">{"NORMAL",#N/A,FALSE,"02"}</definedName>
    <definedName name="wrn.02informe1" localSheetId="16" hidden="1">{"NORMAL",#N/A,FALSE,"02"}</definedName>
    <definedName name="wrn.02informe1" hidden="1">{"NORMAL",#N/A,FALSE,"02"}</definedName>
    <definedName name="wrn.2." localSheetId="15" hidden="1">{"4",#N/A,FALSE,"Flujos Caja - Mon. 1999"}</definedName>
    <definedName name="wrn.2." localSheetId="25" hidden="1">{"4",#N/A,FALSE,"Flujos Caja - Mon. 1999"}</definedName>
    <definedName name="wrn.2." localSheetId="24" hidden="1">{"4",#N/A,FALSE,"Flujos Caja - Mon. 1999"}</definedName>
    <definedName name="wrn.2." localSheetId="26" hidden="1">{"4",#N/A,FALSE,"Flujos Caja - Mon. 1999"}</definedName>
    <definedName name="wrn.2." localSheetId="1" hidden="1">{"4",#N/A,FALSE,"Flujos Caja - Mon. 1999"}</definedName>
    <definedName name="wrn.2." localSheetId="4" hidden="1">{"4",#N/A,FALSE,"Flujos Caja - Mon. 1999"}</definedName>
    <definedName name="wrn.2." localSheetId="2" hidden="1">{"4",#N/A,FALSE,"Flujos Caja - Mon. 1999"}</definedName>
    <definedName name="wrn.2." localSheetId="0" hidden="1">{"4",#N/A,FALSE,"Flujos Caja - Mon. 1999"}</definedName>
    <definedName name="wrn.2." localSheetId="6" hidden="1">{"4",#N/A,FALSE,"Flujos Caja - Mon. 1999"}</definedName>
    <definedName name="wrn.2." localSheetId="16" hidden="1">{"4",#N/A,FALSE,"Flujos Caja - Mon. 1999"}</definedName>
    <definedName name="wrn.2." hidden="1">{"4",#N/A,FALSE,"Flujos Caja - Mon. 1999"}</definedName>
    <definedName name="wrn.2._1" hidden="1">{"4",#N/A,FALSE,"Flujos Caja - Mon. 1999"}</definedName>
    <definedName name="wrn.aa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All._.Equipment." localSheetId="15" hidden="1">{#N/A,#N/A,TRUE,"LP-CO2X"}</definedName>
    <definedName name="wrn.All._.Equipment." localSheetId="25" hidden="1">{#N/A,#N/A,TRUE,"LP-CO2X"}</definedName>
    <definedName name="wrn.All._.Equipment." localSheetId="24" hidden="1">{#N/A,#N/A,TRUE,"LP-CO2X"}</definedName>
    <definedName name="wrn.All._.Equipment." localSheetId="26" hidden="1">{#N/A,#N/A,TRUE,"LP-CO2X"}</definedName>
    <definedName name="wrn.All._.Equipment." localSheetId="1" hidden="1">{#N/A,#N/A,TRUE,"LP-CO2X"}</definedName>
    <definedName name="wrn.All._.Equipment." localSheetId="4" hidden="1">{#N/A,#N/A,TRUE,"LP-CO2X"}</definedName>
    <definedName name="wrn.All._.Equipment." localSheetId="2" hidden="1">{#N/A,#N/A,TRUE,"LP-CO2X"}</definedName>
    <definedName name="wrn.All._.Equipment." localSheetId="0" hidden="1">{#N/A,#N/A,TRUE,"LP-CO2X"}</definedName>
    <definedName name="wrn.All._.Equipment." localSheetId="6" hidden="1">{#N/A,#N/A,TRUE,"LP-CO2X"}</definedName>
    <definedName name="wrn.All._.Equipment." localSheetId="16" hidden="1">{#N/A,#N/A,TRUE,"LP-CO2X"}</definedName>
    <definedName name="wrn.All._.Equipment." hidden="1">{#N/A,#N/A,TRUE,"LP-CO2X"}</definedName>
    <definedName name="wrn.anteproyecto." hidden="1">{#N/A,#N/A,FALSE,"Cargas"}</definedName>
    <definedName name="wrn.ARA." localSheetId="15" hidden="1">{"ARA1",#N/A,FALSE,"ENG-ARA";"ARAhours",#N/A,FALSE,"ENG-ARA";"ARA$",#N/A,FALSE,"ENG-ARA"}</definedName>
    <definedName name="wrn.ARA." localSheetId="25" hidden="1">{"ARA1",#N/A,FALSE,"ENG-ARA";"ARAhours",#N/A,FALSE,"ENG-ARA";"ARA$",#N/A,FALSE,"ENG-ARA"}</definedName>
    <definedName name="wrn.ARA." localSheetId="24" hidden="1">{"ARA1",#N/A,FALSE,"ENG-ARA";"ARAhours",#N/A,FALSE,"ENG-ARA";"ARA$",#N/A,FALSE,"ENG-ARA"}</definedName>
    <definedName name="wrn.ARA." localSheetId="26" hidden="1">{"ARA1",#N/A,FALSE,"ENG-ARA";"ARAhours",#N/A,FALSE,"ENG-ARA";"ARA$",#N/A,FALSE,"ENG-ARA"}</definedName>
    <definedName name="wrn.ARA." localSheetId="1" hidden="1">{"ARA1",#N/A,FALSE,"ENG-ARA";"ARAhours",#N/A,FALSE,"ENG-ARA";"ARA$",#N/A,FALSE,"ENG-ARA"}</definedName>
    <definedName name="wrn.ARA." localSheetId="4" hidden="1">{"ARA1",#N/A,FALSE,"ENG-ARA";"ARAhours",#N/A,FALSE,"ENG-ARA";"ARA$",#N/A,FALSE,"ENG-ARA"}</definedName>
    <definedName name="wrn.ARA." localSheetId="2" hidden="1">{"ARA1",#N/A,FALSE,"ENG-ARA";"ARAhours",#N/A,FALSE,"ENG-ARA";"ARA$",#N/A,FALSE,"ENG-ARA"}</definedName>
    <definedName name="wrn.ARA." localSheetId="0" hidden="1">{"ARA1",#N/A,FALSE,"ENG-ARA";"ARAhours",#N/A,FALSE,"ENG-ARA";"ARA$",#N/A,FALSE,"ENG-ARA"}</definedName>
    <definedName name="wrn.ARA." localSheetId="6" hidden="1">{"ARA1",#N/A,FALSE,"ENG-ARA";"ARAhours",#N/A,FALSE,"ENG-ARA";"ARA$",#N/A,FALSE,"ENG-ARA"}</definedName>
    <definedName name="wrn.ARA." localSheetId="16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RA._1" localSheetId="15" hidden="1">{"ARA1",#N/A,FALSE,"ENG-ARA";"ARAhours",#N/A,FALSE,"ENG-ARA";"ARA$",#N/A,FALSE,"ENG-ARA"}</definedName>
    <definedName name="wrn.ARA._1" localSheetId="25" hidden="1">{"ARA1",#N/A,FALSE,"ENG-ARA";"ARAhours",#N/A,FALSE,"ENG-ARA";"ARA$",#N/A,FALSE,"ENG-ARA"}</definedName>
    <definedName name="wrn.ARA._1" localSheetId="24" hidden="1">{"ARA1",#N/A,FALSE,"ENG-ARA";"ARAhours",#N/A,FALSE,"ENG-ARA";"ARA$",#N/A,FALSE,"ENG-ARA"}</definedName>
    <definedName name="wrn.ARA._1" localSheetId="26" hidden="1">{"ARA1",#N/A,FALSE,"ENG-ARA";"ARAhours",#N/A,FALSE,"ENG-ARA";"ARA$",#N/A,FALSE,"ENG-ARA"}</definedName>
    <definedName name="wrn.ARA._1" localSheetId="1" hidden="1">{"ARA1",#N/A,FALSE,"ENG-ARA";"ARAhours",#N/A,FALSE,"ENG-ARA";"ARA$",#N/A,FALSE,"ENG-ARA"}</definedName>
    <definedName name="wrn.ARA._1" localSheetId="4" hidden="1">{"ARA1",#N/A,FALSE,"ENG-ARA";"ARAhours",#N/A,FALSE,"ENG-ARA";"ARA$",#N/A,FALSE,"ENG-ARA"}</definedName>
    <definedName name="wrn.ARA._1" localSheetId="2" hidden="1">{"ARA1",#N/A,FALSE,"ENG-ARA";"ARAhours",#N/A,FALSE,"ENG-ARA";"ARA$",#N/A,FALSE,"ENG-ARA"}</definedName>
    <definedName name="wrn.ARA._1" localSheetId="0" hidden="1">{"ARA1",#N/A,FALSE,"ENG-ARA";"ARAhours",#N/A,FALSE,"ENG-ARA";"ARA$",#N/A,FALSE,"ENG-ARA"}</definedName>
    <definedName name="wrn.ARA._1" localSheetId="6" hidden="1">{"ARA1",#N/A,FALSE,"ENG-ARA";"ARAhours",#N/A,FALSE,"ENG-ARA";"ARA$",#N/A,FALSE,"ENG-ARA"}</definedName>
    <definedName name="wrn.ARA._1" localSheetId="16" hidden="1">{"ARA1",#N/A,FALSE,"ENG-ARA";"ARAhours",#N/A,FALSE,"ENG-ARA";"ARA$",#N/A,FALSE,"ENG-ARA"}</definedName>
    <definedName name="wrn.ARA._1" hidden="1">{"ARA1",#N/A,FALSE,"ENG-ARA";"ARAhours",#N/A,FALSE,"ENG-ARA";"ARA$",#N/A,FALSE,"ENG-ARA"}</definedName>
    <definedName name="wrn.ARA._2" localSheetId="15" hidden="1">{"ARA1",#N/A,FALSE,"ENG-ARA";"ARAhours",#N/A,FALSE,"ENG-ARA";"ARA$",#N/A,FALSE,"ENG-ARA"}</definedName>
    <definedName name="wrn.ARA._2" localSheetId="25" hidden="1">{"ARA1",#N/A,FALSE,"ENG-ARA";"ARAhours",#N/A,FALSE,"ENG-ARA";"ARA$",#N/A,FALSE,"ENG-ARA"}</definedName>
    <definedName name="wrn.ARA._2" localSheetId="24" hidden="1">{"ARA1",#N/A,FALSE,"ENG-ARA";"ARAhours",#N/A,FALSE,"ENG-ARA";"ARA$",#N/A,FALSE,"ENG-ARA"}</definedName>
    <definedName name="wrn.ARA._2" localSheetId="26" hidden="1">{"ARA1",#N/A,FALSE,"ENG-ARA";"ARAhours",#N/A,FALSE,"ENG-ARA";"ARA$",#N/A,FALSE,"ENG-ARA"}</definedName>
    <definedName name="wrn.ARA._2" localSheetId="1" hidden="1">{"ARA1",#N/A,FALSE,"ENG-ARA";"ARAhours",#N/A,FALSE,"ENG-ARA";"ARA$",#N/A,FALSE,"ENG-ARA"}</definedName>
    <definedName name="wrn.ARA._2" localSheetId="4" hidden="1">{"ARA1",#N/A,FALSE,"ENG-ARA";"ARAhours",#N/A,FALSE,"ENG-ARA";"ARA$",#N/A,FALSE,"ENG-ARA"}</definedName>
    <definedName name="wrn.ARA._2" localSheetId="2" hidden="1">{"ARA1",#N/A,FALSE,"ENG-ARA";"ARAhours",#N/A,FALSE,"ENG-ARA";"ARA$",#N/A,FALSE,"ENG-ARA"}</definedName>
    <definedName name="wrn.ARA._2" localSheetId="0" hidden="1">{"ARA1",#N/A,FALSE,"ENG-ARA";"ARAhours",#N/A,FALSE,"ENG-ARA";"ARA$",#N/A,FALSE,"ENG-ARA"}</definedName>
    <definedName name="wrn.ARA._2" localSheetId="6" hidden="1">{"ARA1",#N/A,FALSE,"ENG-ARA";"ARAhours",#N/A,FALSE,"ENG-ARA";"ARA$",#N/A,FALSE,"ENG-ARA"}</definedName>
    <definedName name="wrn.ARA._2" localSheetId="16" hidden="1">{"ARA1",#N/A,FALSE,"ENG-ARA";"ARAhours",#N/A,FALSE,"ENG-ARA";"ARA$",#N/A,FALSE,"ENG-ARA"}</definedName>
    <definedName name="wrn.ARA._2" hidden="1">{"ARA1",#N/A,FALSE,"ENG-ARA";"ARAhours",#N/A,FALSE,"ENG-ARA";"ARA$",#N/A,FALSE,"ENG-ARA"}</definedName>
    <definedName name="wrn.ARA._3" localSheetId="15" hidden="1">{"ARA1",#N/A,FALSE,"ENG-ARA";"ARAhours",#N/A,FALSE,"ENG-ARA";"ARA$",#N/A,FALSE,"ENG-ARA"}</definedName>
    <definedName name="wrn.ARA._3" localSheetId="25" hidden="1">{"ARA1",#N/A,FALSE,"ENG-ARA";"ARAhours",#N/A,FALSE,"ENG-ARA";"ARA$",#N/A,FALSE,"ENG-ARA"}</definedName>
    <definedName name="wrn.ARA._3" localSheetId="24" hidden="1">{"ARA1",#N/A,FALSE,"ENG-ARA";"ARAhours",#N/A,FALSE,"ENG-ARA";"ARA$",#N/A,FALSE,"ENG-ARA"}</definedName>
    <definedName name="wrn.ARA._3" localSheetId="26" hidden="1">{"ARA1",#N/A,FALSE,"ENG-ARA";"ARAhours",#N/A,FALSE,"ENG-ARA";"ARA$",#N/A,FALSE,"ENG-ARA"}</definedName>
    <definedName name="wrn.ARA._3" localSheetId="1" hidden="1">{"ARA1",#N/A,FALSE,"ENG-ARA";"ARAhours",#N/A,FALSE,"ENG-ARA";"ARA$",#N/A,FALSE,"ENG-ARA"}</definedName>
    <definedName name="wrn.ARA._3" localSheetId="4" hidden="1">{"ARA1",#N/A,FALSE,"ENG-ARA";"ARAhours",#N/A,FALSE,"ENG-ARA";"ARA$",#N/A,FALSE,"ENG-ARA"}</definedName>
    <definedName name="wrn.ARA._3" localSheetId="2" hidden="1">{"ARA1",#N/A,FALSE,"ENG-ARA";"ARAhours",#N/A,FALSE,"ENG-ARA";"ARA$",#N/A,FALSE,"ENG-ARA"}</definedName>
    <definedName name="wrn.ARA._3" localSheetId="0" hidden="1">{"ARA1",#N/A,FALSE,"ENG-ARA";"ARAhours",#N/A,FALSE,"ENG-ARA";"ARA$",#N/A,FALSE,"ENG-ARA"}</definedName>
    <definedName name="wrn.ARA._3" localSheetId="6" hidden="1">{"ARA1",#N/A,FALSE,"ENG-ARA";"ARAhours",#N/A,FALSE,"ENG-ARA";"ARA$",#N/A,FALSE,"ENG-ARA"}</definedName>
    <definedName name="wrn.ARA._3" localSheetId="16" hidden="1">{"ARA1",#N/A,FALSE,"ENG-ARA";"ARAhours",#N/A,FALSE,"ENG-ARA";"ARA$",#N/A,FALSE,"ENG-ARA"}</definedName>
    <definedName name="wrn.ARA._3" hidden="1">{"ARA1",#N/A,FALSE,"ENG-ARA";"ARAhours",#N/A,FALSE,"ENG-ARA";"ARA$",#N/A,FALSE,"ENG-ARA"}</definedName>
    <definedName name="wrn.ARA._4" localSheetId="15" hidden="1">{"ARA1",#N/A,FALSE,"ENG-ARA";"ARAhours",#N/A,FALSE,"ENG-ARA";"ARA$",#N/A,FALSE,"ENG-ARA"}</definedName>
    <definedName name="wrn.ARA._4" localSheetId="25" hidden="1">{"ARA1",#N/A,FALSE,"ENG-ARA";"ARAhours",#N/A,FALSE,"ENG-ARA";"ARA$",#N/A,FALSE,"ENG-ARA"}</definedName>
    <definedName name="wrn.ARA._4" localSheetId="24" hidden="1">{"ARA1",#N/A,FALSE,"ENG-ARA";"ARAhours",#N/A,FALSE,"ENG-ARA";"ARA$",#N/A,FALSE,"ENG-ARA"}</definedName>
    <definedName name="wrn.ARA._4" localSheetId="26" hidden="1">{"ARA1",#N/A,FALSE,"ENG-ARA";"ARAhours",#N/A,FALSE,"ENG-ARA";"ARA$",#N/A,FALSE,"ENG-ARA"}</definedName>
    <definedName name="wrn.ARA._4" localSheetId="1" hidden="1">{"ARA1",#N/A,FALSE,"ENG-ARA";"ARAhours",#N/A,FALSE,"ENG-ARA";"ARA$",#N/A,FALSE,"ENG-ARA"}</definedName>
    <definedName name="wrn.ARA._4" localSheetId="4" hidden="1">{"ARA1",#N/A,FALSE,"ENG-ARA";"ARAhours",#N/A,FALSE,"ENG-ARA";"ARA$",#N/A,FALSE,"ENG-ARA"}</definedName>
    <definedName name="wrn.ARA._4" localSheetId="2" hidden="1">{"ARA1",#N/A,FALSE,"ENG-ARA";"ARAhours",#N/A,FALSE,"ENG-ARA";"ARA$",#N/A,FALSE,"ENG-ARA"}</definedName>
    <definedName name="wrn.ARA._4" localSheetId="0" hidden="1">{"ARA1",#N/A,FALSE,"ENG-ARA";"ARAhours",#N/A,FALSE,"ENG-ARA";"ARA$",#N/A,FALSE,"ENG-ARA"}</definedName>
    <definedName name="wrn.ARA._4" localSheetId="6" hidden="1">{"ARA1",#N/A,FALSE,"ENG-ARA";"ARAhours",#N/A,FALSE,"ENG-ARA";"ARA$",#N/A,FALSE,"ENG-ARA"}</definedName>
    <definedName name="wrn.ARA._4" localSheetId="16" hidden="1">{"ARA1",#N/A,FALSE,"ENG-ARA";"ARAhours",#N/A,FALSE,"ENG-ARA";"ARA$",#N/A,FALSE,"ENG-ARA"}</definedName>
    <definedName name="wrn.ARA._4" hidden="1">{"ARA1",#N/A,FALSE,"ENG-ARA";"ARAhours",#N/A,FALSE,"ENG-ARA";"ARA$",#N/A,FALSE,"ENG-ARA"}</definedName>
    <definedName name="wrn.ARA._5" localSheetId="15" hidden="1">{"ARA1",#N/A,FALSE,"ENG-ARA";"ARAhours",#N/A,FALSE,"ENG-ARA";"ARA$",#N/A,FALSE,"ENG-ARA"}</definedName>
    <definedName name="wrn.ARA._5" localSheetId="25" hidden="1">{"ARA1",#N/A,FALSE,"ENG-ARA";"ARAhours",#N/A,FALSE,"ENG-ARA";"ARA$",#N/A,FALSE,"ENG-ARA"}</definedName>
    <definedName name="wrn.ARA._5" localSheetId="24" hidden="1">{"ARA1",#N/A,FALSE,"ENG-ARA";"ARAhours",#N/A,FALSE,"ENG-ARA";"ARA$",#N/A,FALSE,"ENG-ARA"}</definedName>
    <definedName name="wrn.ARA._5" localSheetId="26" hidden="1">{"ARA1",#N/A,FALSE,"ENG-ARA";"ARAhours",#N/A,FALSE,"ENG-ARA";"ARA$",#N/A,FALSE,"ENG-ARA"}</definedName>
    <definedName name="wrn.ARA._5" localSheetId="1" hidden="1">{"ARA1",#N/A,FALSE,"ENG-ARA";"ARAhours",#N/A,FALSE,"ENG-ARA";"ARA$",#N/A,FALSE,"ENG-ARA"}</definedName>
    <definedName name="wrn.ARA._5" localSheetId="4" hidden="1">{"ARA1",#N/A,FALSE,"ENG-ARA";"ARAhours",#N/A,FALSE,"ENG-ARA";"ARA$",#N/A,FALSE,"ENG-ARA"}</definedName>
    <definedName name="wrn.ARA._5" localSheetId="2" hidden="1">{"ARA1",#N/A,FALSE,"ENG-ARA";"ARAhours",#N/A,FALSE,"ENG-ARA";"ARA$",#N/A,FALSE,"ENG-ARA"}</definedName>
    <definedName name="wrn.ARA._5" localSheetId="0" hidden="1">{"ARA1",#N/A,FALSE,"ENG-ARA";"ARAhours",#N/A,FALSE,"ENG-ARA";"ARA$",#N/A,FALSE,"ENG-ARA"}</definedName>
    <definedName name="wrn.ARA._5" localSheetId="6" hidden="1">{"ARA1",#N/A,FALSE,"ENG-ARA";"ARAhours",#N/A,FALSE,"ENG-ARA";"ARA$",#N/A,FALSE,"ENG-ARA"}</definedName>
    <definedName name="wrn.ARA._5" localSheetId="16" hidden="1">{"ARA1",#N/A,FALSE,"ENG-ARA";"ARAhours",#N/A,FALSE,"ENG-ARA";"ARA$",#N/A,FALSE,"ENG-ARA"}</definedName>
    <definedName name="wrn.ARA._5" hidden="1">{"ARA1",#N/A,FALSE,"ENG-ARA";"ARAhours",#N/A,FALSE,"ENG-ARA";"ARA$",#N/A,FALSE,"ENG-ARA"}</definedName>
    <definedName name="wrn.B._.Reports." hidden="1">{"bprofit",#N/A,FALSE,"Reports (B)";"bcash",#N/A,FALSE,"Reports (B)";"bbsheet",#N/A,FALSE,"Reports (B)"}</definedName>
    <definedName name="wrn.Barbara._.Modular._.Indirects." localSheetId="1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4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6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4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6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6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15" hidden="1">{"bechtel1",#N/A,TRUE,"BECHTEL";"bechtelhours",#N/A,TRUE,"BECHTEL";"bechtel$",#N/A,TRUE,"BECHTEL"}</definedName>
    <definedName name="wrn.bechtel._.hours." localSheetId="25" hidden="1">{"bechtel1",#N/A,TRUE,"BECHTEL";"bechtelhours",#N/A,TRUE,"BECHTEL";"bechtel$",#N/A,TRUE,"BECHTEL"}</definedName>
    <definedName name="wrn.bechtel._.hours." localSheetId="24" hidden="1">{"bechtel1",#N/A,TRUE,"BECHTEL";"bechtelhours",#N/A,TRUE,"BECHTEL";"bechtel$",#N/A,TRUE,"BECHTEL"}</definedName>
    <definedName name="wrn.bechtel._.hours." localSheetId="26" hidden="1">{"bechtel1",#N/A,TRUE,"BECHTEL";"bechtelhours",#N/A,TRUE,"BECHTEL";"bechtel$",#N/A,TRUE,"BECHTEL"}</definedName>
    <definedName name="wrn.bechtel._.hours." localSheetId="1" hidden="1">{"bechtel1",#N/A,TRUE,"BECHTEL";"bechtelhours",#N/A,TRUE,"BECHTEL";"bechtel$",#N/A,TRUE,"BECHTEL"}</definedName>
    <definedName name="wrn.bechtel._.hours." localSheetId="4" hidden="1">{"bechtel1",#N/A,TRUE,"BECHTEL";"bechtelhours",#N/A,TRUE,"BECHTEL";"bechtel$",#N/A,TRUE,"BECHTEL"}</definedName>
    <definedName name="wrn.bechtel._.hours." localSheetId="2" hidden="1">{"bechtel1",#N/A,TRUE,"BECHTEL";"bechtelhours",#N/A,TRUE,"BECHTEL";"bechtel$",#N/A,TRUE,"BECHTEL"}</definedName>
    <definedName name="wrn.bechtel._.hours." localSheetId="0" hidden="1">{"bechtel1",#N/A,TRUE,"BECHTEL";"bechtelhours",#N/A,TRUE,"BECHTEL";"bechtel$",#N/A,TRUE,"BECHTEL"}</definedName>
    <definedName name="wrn.bechtel._.hours." localSheetId="6" hidden="1">{"bechtel1",#N/A,TRUE,"BECHTEL";"bechtelhours",#N/A,TRUE,"BECHTEL";"bechtel$",#N/A,TRUE,"BECHTEL"}</definedName>
    <definedName name="wrn.bechtel._.hours." localSheetId="16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echtel._.hours._1" localSheetId="15" hidden="1">{"bechtel1",#N/A,TRUE,"BECHTEL";"bechtelhours",#N/A,TRUE,"BECHTEL";"bechtel$",#N/A,TRUE,"BECHTEL"}</definedName>
    <definedName name="wrn.bechtel._.hours._1" localSheetId="25" hidden="1">{"bechtel1",#N/A,TRUE,"BECHTEL";"bechtelhours",#N/A,TRUE,"BECHTEL";"bechtel$",#N/A,TRUE,"BECHTEL"}</definedName>
    <definedName name="wrn.bechtel._.hours._1" localSheetId="24" hidden="1">{"bechtel1",#N/A,TRUE,"BECHTEL";"bechtelhours",#N/A,TRUE,"BECHTEL";"bechtel$",#N/A,TRUE,"BECHTEL"}</definedName>
    <definedName name="wrn.bechtel._.hours._1" localSheetId="26" hidden="1">{"bechtel1",#N/A,TRUE,"BECHTEL";"bechtelhours",#N/A,TRUE,"BECHTEL";"bechtel$",#N/A,TRUE,"BECHTEL"}</definedName>
    <definedName name="wrn.bechtel._.hours._1" localSheetId="1" hidden="1">{"bechtel1",#N/A,TRUE,"BECHTEL";"bechtelhours",#N/A,TRUE,"BECHTEL";"bechtel$",#N/A,TRUE,"BECHTEL"}</definedName>
    <definedName name="wrn.bechtel._.hours._1" localSheetId="4" hidden="1">{"bechtel1",#N/A,TRUE,"BECHTEL";"bechtelhours",#N/A,TRUE,"BECHTEL";"bechtel$",#N/A,TRUE,"BECHTEL"}</definedName>
    <definedName name="wrn.bechtel._.hours._1" localSheetId="2" hidden="1">{"bechtel1",#N/A,TRUE,"BECHTEL";"bechtelhours",#N/A,TRUE,"BECHTEL";"bechtel$",#N/A,TRUE,"BECHTEL"}</definedName>
    <definedName name="wrn.bechtel._.hours._1" localSheetId="0" hidden="1">{"bechtel1",#N/A,TRUE,"BECHTEL";"bechtelhours",#N/A,TRUE,"BECHTEL";"bechtel$",#N/A,TRUE,"BECHTEL"}</definedName>
    <definedName name="wrn.bechtel._.hours._1" localSheetId="6" hidden="1">{"bechtel1",#N/A,TRUE,"BECHTEL";"bechtelhours",#N/A,TRUE,"BECHTEL";"bechtel$",#N/A,TRUE,"BECHTEL"}</definedName>
    <definedName name="wrn.bechtel._.hours._1" localSheetId="16" hidden="1">{"bechtel1",#N/A,TRUE,"BECHTEL";"bechtelhours",#N/A,TRUE,"BECHTEL";"bechtel$",#N/A,TRUE,"BECHTEL"}</definedName>
    <definedName name="wrn.bechtel._.hours._1" hidden="1">{"bechtel1",#N/A,TRUE,"BECHTEL";"bechtelhours",#N/A,TRUE,"BECHTEL";"bechtel$",#N/A,TRUE,"BECHTEL"}</definedName>
    <definedName name="wrn.bechtel._.hours._2" localSheetId="15" hidden="1">{"bechtel1",#N/A,TRUE,"BECHTEL";"bechtelhours",#N/A,TRUE,"BECHTEL";"bechtel$",#N/A,TRUE,"BECHTEL"}</definedName>
    <definedName name="wrn.bechtel._.hours._2" localSheetId="25" hidden="1">{"bechtel1",#N/A,TRUE,"BECHTEL";"bechtelhours",#N/A,TRUE,"BECHTEL";"bechtel$",#N/A,TRUE,"BECHTEL"}</definedName>
    <definedName name="wrn.bechtel._.hours._2" localSheetId="24" hidden="1">{"bechtel1",#N/A,TRUE,"BECHTEL";"bechtelhours",#N/A,TRUE,"BECHTEL";"bechtel$",#N/A,TRUE,"BECHTEL"}</definedName>
    <definedName name="wrn.bechtel._.hours._2" localSheetId="26" hidden="1">{"bechtel1",#N/A,TRUE,"BECHTEL";"bechtelhours",#N/A,TRUE,"BECHTEL";"bechtel$",#N/A,TRUE,"BECHTEL"}</definedName>
    <definedName name="wrn.bechtel._.hours._2" localSheetId="1" hidden="1">{"bechtel1",#N/A,TRUE,"BECHTEL";"bechtelhours",#N/A,TRUE,"BECHTEL";"bechtel$",#N/A,TRUE,"BECHTEL"}</definedName>
    <definedName name="wrn.bechtel._.hours._2" localSheetId="4" hidden="1">{"bechtel1",#N/A,TRUE,"BECHTEL";"bechtelhours",#N/A,TRUE,"BECHTEL";"bechtel$",#N/A,TRUE,"BECHTEL"}</definedName>
    <definedName name="wrn.bechtel._.hours._2" localSheetId="2" hidden="1">{"bechtel1",#N/A,TRUE,"BECHTEL";"bechtelhours",#N/A,TRUE,"BECHTEL";"bechtel$",#N/A,TRUE,"BECHTEL"}</definedName>
    <definedName name="wrn.bechtel._.hours._2" localSheetId="0" hidden="1">{"bechtel1",#N/A,TRUE,"BECHTEL";"bechtelhours",#N/A,TRUE,"BECHTEL";"bechtel$",#N/A,TRUE,"BECHTEL"}</definedName>
    <definedName name="wrn.bechtel._.hours._2" localSheetId="6" hidden="1">{"bechtel1",#N/A,TRUE,"BECHTEL";"bechtelhours",#N/A,TRUE,"BECHTEL";"bechtel$",#N/A,TRUE,"BECHTEL"}</definedName>
    <definedName name="wrn.bechtel._.hours._2" localSheetId="16" hidden="1">{"bechtel1",#N/A,TRUE,"BECHTEL";"bechtelhours",#N/A,TRUE,"BECHTEL";"bechtel$",#N/A,TRUE,"BECHTEL"}</definedName>
    <definedName name="wrn.bechtel._.hours._2" hidden="1">{"bechtel1",#N/A,TRUE,"BECHTEL";"bechtelhours",#N/A,TRUE,"BECHTEL";"bechtel$",#N/A,TRUE,"BECHTEL"}</definedName>
    <definedName name="wrn.bechtel._.hours._3" localSheetId="15" hidden="1">{"bechtel1",#N/A,TRUE,"BECHTEL";"bechtelhours",#N/A,TRUE,"BECHTEL";"bechtel$",#N/A,TRUE,"BECHTEL"}</definedName>
    <definedName name="wrn.bechtel._.hours._3" localSheetId="25" hidden="1">{"bechtel1",#N/A,TRUE,"BECHTEL";"bechtelhours",#N/A,TRUE,"BECHTEL";"bechtel$",#N/A,TRUE,"BECHTEL"}</definedName>
    <definedName name="wrn.bechtel._.hours._3" localSheetId="24" hidden="1">{"bechtel1",#N/A,TRUE,"BECHTEL";"bechtelhours",#N/A,TRUE,"BECHTEL";"bechtel$",#N/A,TRUE,"BECHTEL"}</definedName>
    <definedName name="wrn.bechtel._.hours._3" localSheetId="26" hidden="1">{"bechtel1",#N/A,TRUE,"BECHTEL";"bechtelhours",#N/A,TRUE,"BECHTEL";"bechtel$",#N/A,TRUE,"BECHTEL"}</definedName>
    <definedName name="wrn.bechtel._.hours._3" localSheetId="1" hidden="1">{"bechtel1",#N/A,TRUE,"BECHTEL";"bechtelhours",#N/A,TRUE,"BECHTEL";"bechtel$",#N/A,TRUE,"BECHTEL"}</definedName>
    <definedName name="wrn.bechtel._.hours._3" localSheetId="4" hidden="1">{"bechtel1",#N/A,TRUE,"BECHTEL";"bechtelhours",#N/A,TRUE,"BECHTEL";"bechtel$",#N/A,TRUE,"BECHTEL"}</definedName>
    <definedName name="wrn.bechtel._.hours._3" localSheetId="2" hidden="1">{"bechtel1",#N/A,TRUE,"BECHTEL";"bechtelhours",#N/A,TRUE,"BECHTEL";"bechtel$",#N/A,TRUE,"BECHTEL"}</definedName>
    <definedName name="wrn.bechtel._.hours._3" localSheetId="0" hidden="1">{"bechtel1",#N/A,TRUE,"BECHTEL";"bechtelhours",#N/A,TRUE,"BECHTEL";"bechtel$",#N/A,TRUE,"BECHTEL"}</definedName>
    <definedName name="wrn.bechtel._.hours._3" localSheetId="6" hidden="1">{"bechtel1",#N/A,TRUE,"BECHTEL";"bechtelhours",#N/A,TRUE,"BECHTEL";"bechtel$",#N/A,TRUE,"BECHTEL"}</definedName>
    <definedName name="wrn.bechtel._.hours._3" localSheetId="16" hidden="1">{"bechtel1",#N/A,TRUE,"BECHTEL";"bechtelhours",#N/A,TRUE,"BECHTEL";"bechtel$",#N/A,TRUE,"BECHTEL"}</definedName>
    <definedName name="wrn.bechtel._.hours._3" hidden="1">{"bechtel1",#N/A,TRUE,"BECHTEL";"bechtelhours",#N/A,TRUE,"BECHTEL";"bechtel$",#N/A,TRUE,"BECHTEL"}</definedName>
    <definedName name="wrn.bechtel._.hours._4" localSheetId="15" hidden="1">{"bechtel1",#N/A,TRUE,"BECHTEL";"bechtelhours",#N/A,TRUE,"BECHTEL";"bechtel$",#N/A,TRUE,"BECHTEL"}</definedName>
    <definedName name="wrn.bechtel._.hours._4" localSheetId="25" hidden="1">{"bechtel1",#N/A,TRUE,"BECHTEL";"bechtelhours",#N/A,TRUE,"BECHTEL";"bechtel$",#N/A,TRUE,"BECHTEL"}</definedName>
    <definedName name="wrn.bechtel._.hours._4" localSheetId="24" hidden="1">{"bechtel1",#N/A,TRUE,"BECHTEL";"bechtelhours",#N/A,TRUE,"BECHTEL";"bechtel$",#N/A,TRUE,"BECHTEL"}</definedName>
    <definedName name="wrn.bechtel._.hours._4" localSheetId="26" hidden="1">{"bechtel1",#N/A,TRUE,"BECHTEL";"bechtelhours",#N/A,TRUE,"BECHTEL";"bechtel$",#N/A,TRUE,"BECHTEL"}</definedName>
    <definedName name="wrn.bechtel._.hours._4" localSheetId="1" hidden="1">{"bechtel1",#N/A,TRUE,"BECHTEL";"bechtelhours",#N/A,TRUE,"BECHTEL";"bechtel$",#N/A,TRUE,"BECHTEL"}</definedName>
    <definedName name="wrn.bechtel._.hours._4" localSheetId="4" hidden="1">{"bechtel1",#N/A,TRUE,"BECHTEL";"bechtelhours",#N/A,TRUE,"BECHTEL";"bechtel$",#N/A,TRUE,"BECHTEL"}</definedName>
    <definedName name="wrn.bechtel._.hours._4" localSheetId="2" hidden="1">{"bechtel1",#N/A,TRUE,"BECHTEL";"bechtelhours",#N/A,TRUE,"BECHTEL";"bechtel$",#N/A,TRUE,"BECHTEL"}</definedName>
    <definedName name="wrn.bechtel._.hours._4" localSheetId="0" hidden="1">{"bechtel1",#N/A,TRUE,"BECHTEL";"bechtelhours",#N/A,TRUE,"BECHTEL";"bechtel$",#N/A,TRUE,"BECHTEL"}</definedName>
    <definedName name="wrn.bechtel._.hours._4" localSheetId="6" hidden="1">{"bechtel1",#N/A,TRUE,"BECHTEL";"bechtelhours",#N/A,TRUE,"BECHTEL";"bechtel$",#N/A,TRUE,"BECHTEL"}</definedName>
    <definedName name="wrn.bechtel._.hours._4" localSheetId="16" hidden="1">{"bechtel1",#N/A,TRUE,"BECHTEL";"bechtelhours",#N/A,TRUE,"BECHTEL";"bechtel$",#N/A,TRUE,"BECHTEL"}</definedName>
    <definedName name="wrn.bechtel._.hours._4" hidden="1">{"bechtel1",#N/A,TRUE,"BECHTEL";"bechtelhours",#N/A,TRUE,"BECHTEL";"bechtel$",#N/A,TRUE,"BECHTEL"}</definedName>
    <definedName name="wrn.bechtel._.hours._5" localSheetId="15" hidden="1">{"bechtel1",#N/A,TRUE,"BECHTEL";"bechtelhours",#N/A,TRUE,"BECHTEL";"bechtel$",#N/A,TRUE,"BECHTEL"}</definedName>
    <definedName name="wrn.bechtel._.hours._5" localSheetId="25" hidden="1">{"bechtel1",#N/A,TRUE,"BECHTEL";"bechtelhours",#N/A,TRUE,"BECHTEL";"bechtel$",#N/A,TRUE,"BECHTEL"}</definedName>
    <definedName name="wrn.bechtel._.hours._5" localSheetId="24" hidden="1">{"bechtel1",#N/A,TRUE,"BECHTEL";"bechtelhours",#N/A,TRUE,"BECHTEL";"bechtel$",#N/A,TRUE,"BECHTEL"}</definedName>
    <definedName name="wrn.bechtel._.hours._5" localSheetId="26" hidden="1">{"bechtel1",#N/A,TRUE,"BECHTEL";"bechtelhours",#N/A,TRUE,"BECHTEL";"bechtel$",#N/A,TRUE,"BECHTEL"}</definedName>
    <definedName name="wrn.bechtel._.hours._5" localSheetId="1" hidden="1">{"bechtel1",#N/A,TRUE,"BECHTEL";"bechtelhours",#N/A,TRUE,"BECHTEL";"bechtel$",#N/A,TRUE,"BECHTEL"}</definedName>
    <definedName name="wrn.bechtel._.hours._5" localSheetId="4" hidden="1">{"bechtel1",#N/A,TRUE,"BECHTEL";"bechtelhours",#N/A,TRUE,"BECHTEL";"bechtel$",#N/A,TRUE,"BECHTEL"}</definedName>
    <definedName name="wrn.bechtel._.hours._5" localSheetId="2" hidden="1">{"bechtel1",#N/A,TRUE,"BECHTEL";"bechtelhours",#N/A,TRUE,"BECHTEL";"bechtel$",#N/A,TRUE,"BECHTEL"}</definedName>
    <definedName name="wrn.bechtel._.hours._5" localSheetId="0" hidden="1">{"bechtel1",#N/A,TRUE,"BECHTEL";"bechtelhours",#N/A,TRUE,"BECHTEL";"bechtel$",#N/A,TRUE,"BECHTEL"}</definedName>
    <definedName name="wrn.bechtel._.hours._5" localSheetId="6" hidden="1">{"bechtel1",#N/A,TRUE,"BECHTEL";"bechtelhours",#N/A,TRUE,"BECHTEL";"bechtel$",#N/A,TRUE,"BECHTEL"}</definedName>
    <definedName name="wrn.bechtel._.hours._5" localSheetId="16" hidden="1">{"bechtel1",#N/A,TRUE,"BECHTEL";"bechtelhours",#N/A,TRUE,"BECHTEL";"bechtel$",#N/A,TRUE,"BECHTEL"}</definedName>
    <definedName name="wrn.bechtel._.hours._5" hidden="1">{"bechtel1",#N/A,TRUE,"BECHTEL";"bechtelhours",#N/A,TRUE,"BECHTEL";"bechtel$",#N/A,TRUE,"BECHTEL"}</definedName>
    <definedName name="wrn.Camaracamion." localSheetId="15" hidden="1">{"desarrollo",#N/A,FALSE,"Cámara Camión";"resumen",#N/A,FALSE,"Cámara Camión";"eqprod",#N/A,FALSE,"Cámara Camión"}</definedName>
    <definedName name="wrn.Camaracamion." localSheetId="25" hidden="1">{"desarrollo",#N/A,FALSE,"Cámara Camión";"resumen",#N/A,FALSE,"Cámara Camión";"eqprod",#N/A,FALSE,"Cámara Camión"}</definedName>
    <definedName name="wrn.Camaracamion." localSheetId="24" hidden="1">{"desarrollo",#N/A,FALSE,"Cámara Camión";"resumen",#N/A,FALSE,"Cámara Camión";"eqprod",#N/A,FALSE,"Cámara Camión"}</definedName>
    <definedName name="wrn.Camaracamion." localSheetId="26" hidden="1">{"desarrollo",#N/A,FALSE,"Cámara Camión";"resumen",#N/A,FALSE,"Cámara Camión";"eqprod",#N/A,FALSE,"Cámara Camión"}</definedName>
    <definedName name="wrn.Camaracamion." localSheetId="1" hidden="1">{"desarrollo",#N/A,FALSE,"Cámara Camión";"resumen",#N/A,FALSE,"Cámara Camión";"eqprod",#N/A,FALSE,"Cámara Camión"}</definedName>
    <definedName name="wrn.Camaracamion." localSheetId="4" hidden="1">{"desarrollo",#N/A,FALSE,"Cámara Camión";"resumen",#N/A,FALSE,"Cámara Camión";"eqprod",#N/A,FALSE,"Cámara Camión"}</definedName>
    <definedName name="wrn.Camaracamion." localSheetId="2" hidden="1">{"desarrollo",#N/A,FALSE,"Cámara Camión";"resumen",#N/A,FALSE,"Cámara Camión";"eqprod",#N/A,FALSE,"Cámara Camión"}</definedName>
    <definedName name="wrn.Camaracamion." localSheetId="0" hidden="1">{"desarrollo",#N/A,FALSE,"Cámara Camión";"resumen",#N/A,FALSE,"Cámara Camión";"eqprod",#N/A,FALSE,"Cámara Camión"}</definedName>
    <definedName name="wrn.Camaracamion." localSheetId="6" hidden="1">{"desarrollo",#N/A,FALSE,"Cámara Camión";"resumen",#N/A,FALSE,"Cámara Camión";"eqprod",#N/A,FALSE,"Cámara Camión"}</definedName>
    <definedName name="wrn.Camaracamion." localSheetId="16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maracamion._1" localSheetId="15" hidden="1">{"desarrollo",#N/A,FALSE,"Cámara Camión";"resumen",#N/A,FALSE,"Cámara Camión";"eqprod",#N/A,FALSE,"Cámara Camión"}</definedName>
    <definedName name="wrn.Camaracamion._1" localSheetId="25" hidden="1">{"desarrollo",#N/A,FALSE,"Cámara Camión";"resumen",#N/A,FALSE,"Cámara Camión";"eqprod",#N/A,FALSE,"Cámara Camión"}</definedName>
    <definedName name="wrn.Camaracamion._1" localSheetId="24" hidden="1">{"desarrollo",#N/A,FALSE,"Cámara Camión";"resumen",#N/A,FALSE,"Cámara Camión";"eqprod",#N/A,FALSE,"Cámara Camión"}</definedName>
    <definedName name="wrn.Camaracamion._1" localSheetId="26" hidden="1">{"desarrollo",#N/A,FALSE,"Cámara Camión";"resumen",#N/A,FALSE,"Cámara Camión";"eqprod",#N/A,FALSE,"Cámara Camión"}</definedName>
    <definedName name="wrn.Camaracamion._1" localSheetId="1" hidden="1">{"desarrollo",#N/A,FALSE,"Cámara Camión";"resumen",#N/A,FALSE,"Cámara Camión";"eqprod",#N/A,FALSE,"Cámara Camión"}</definedName>
    <definedName name="wrn.Camaracamion._1" localSheetId="4" hidden="1">{"desarrollo",#N/A,FALSE,"Cámara Camión";"resumen",#N/A,FALSE,"Cámara Camión";"eqprod",#N/A,FALSE,"Cámara Camión"}</definedName>
    <definedName name="wrn.Camaracamion._1" localSheetId="2" hidden="1">{"desarrollo",#N/A,FALSE,"Cámara Camión";"resumen",#N/A,FALSE,"Cámara Camión";"eqprod",#N/A,FALSE,"Cámara Camión"}</definedName>
    <definedName name="wrn.Camaracamion._1" localSheetId="0" hidden="1">{"desarrollo",#N/A,FALSE,"Cámara Camión";"resumen",#N/A,FALSE,"Cámara Camión";"eqprod",#N/A,FALSE,"Cámara Camión"}</definedName>
    <definedName name="wrn.Camaracamion._1" localSheetId="6" hidden="1">{"desarrollo",#N/A,FALSE,"Cámara Camión";"resumen",#N/A,FALSE,"Cámara Camión";"eqprod",#N/A,FALSE,"Cámara Camión"}</definedName>
    <definedName name="wrn.Camaracamion._1" localSheetId="16" hidden="1">{"desarrollo",#N/A,FALSE,"Cámara Camión";"resumen",#N/A,FALSE,"Cámara Camión";"eqprod",#N/A,FALSE,"Cámara Camión"}</definedName>
    <definedName name="wrn.Camaracamion._1" hidden="1">{"desarrollo",#N/A,FALSE,"Cámara Camión";"resumen",#N/A,FALSE,"Cámara Camión";"eqprod",#N/A,FALSE,"Cámara Camión"}</definedName>
    <definedName name="wrn.CIGG." localSheetId="15" hidden="1">{"CI+GG(BASE)",#N/A,FALSE,"CI+GG(BASE)";"GG",#N/A,FALSE,"CI+GG(BASE)";"CI",#N/A,FALSE,"CI+GG(BASE)"}</definedName>
    <definedName name="wrn.CIGG." localSheetId="25" hidden="1">{"CI+GG(BASE)",#N/A,FALSE,"CI+GG(BASE)";"GG",#N/A,FALSE,"CI+GG(BASE)";"CI",#N/A,FALSE,"CI+GG(BASE)"}</definedName>
    <definedName name="wrn.CIGG." localSheetId="24" hidden="1">{"CI+GG(BASE)",#N/A,FALSE,"CI+GG(BASE)";"GG",#N/A,FALSE,"CI+GG(BASE)";"CI",#N/A,FALSE,"CI+GG(BASE)"}</definedName>
    <definedName name="wrn.CIGG." localSheetId="26" hidden="1">{"CI+GG(BASE)",#N/A,FALSE,"CI+GG(BASE)";"GG",#N/A,FALSE,"CI+GG(BASE)";"CI",#N/A,FALSE,"CI+GG(BASE)"}</definedName>
    <definedName name="wrn.CIGG." localSheetId="1" hidden="1">{"CI+GG(BASE)",#N/A,FALSE,"CI+GG(BASE)";"GG",#N/A,FALSE,"CI+GG(BASE)";"CI",#N/A,FALSE,"CI+GG(BASE)"}</definedName>
    <definedName name="wrn.CIGG." localSheetId="4" hidden="1">{"CI+GG(BASE)",#N/A,FALSE,"CI+GG(BASE)";"GG",#N/A,FALSE,"CI+GG(BASE)";"CI",#N/A,FALSE,"CI+GG(BASE)"}</definedName>
    <definedName name="wrn.CIGG." localSheetId="2" hidden="1">{"CI+GG(BASE)",#N/A,FALSE,"CI+GG(BASE)";"GG",#N/A,FALSE,"CI+GG(BASE)";"CI",#N/A,FALSE,"CI+GG(BASE)"}</definedName>
    <definedName name="wrn.CIGG." localSheetId="0" hidden="1">{"CI+GG(BASE)",#N/A,FALSE,"CI+GG(BASE)";"GG",#N/A,FALSE,"CI+GG(BASE)";"CI",#N/A,FALSE,"CI+GG(BASE)"}</definedName>
    <definedName name="wrn.CIGG." localSheetId="6" hidden="1">{"CI+GG(BASE)",#N/A,FALSE,"CI+GG(BASE)";"GG",#N/A,FALSE,"CI+GG(BASE)";"CI",#N/A,FALSE,"CI+GG(BASE)"}</definedName>
    <definedName name="wrn.CIGG." localSheetId="16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GG._1" localSheetId="15" hidden="1">{"CI+GG(BASE)",#N/A,FALSE,"CI+GG(BASE)";"GG",#N/A,FALSE,"CI+GG(BASE)";"CI",#N/A,FALSE,"CI+GG(BASE)"}</definedName>
    <definedName name="wrn.CIGG._1" localSheetId="25" hidden="1">{"CI+GG(BASE)",#N/A,FALSE,"CI+GG(BASE)";"GG",#N/A,FALSE,"CI+GG(BASE)";"CI",#N/A,FALSE,"CI+GG(BASE)"}</definedName>
    <definedName name="wrn.CIGG._1" localSheetId="24" hidden="1">{"CI+GG(BASE)",#N/A,FALSE,"CI+GG(BASE)";"GG",#N/A,FALSE,"CI+GG(BASE)";"CI",#N/A,FALSE,"CI+GG(BASE)"}</definedName>
    <definedName name="wrn.CIGG._1" localSheetId="26" hidden="1">{"CI+GG(BASE)",#N/A,FALSE,"CI+GG(BASE)";"GG",#N/A,FALSE,"CI+GG(BASE)";"CI",#N/A,FALSE,"CI+GG(BASE)"}</definedName>
    <definedName name="wrn.CIGG._1" localSheetId="1" hidden="1">{"CI+GG(BASE)",#N/A,FALSE,"CI+GG(BASE)";"GG",#N/A,FALSE,"CI+GG(BASE)";"CI",#N/A,FALSE,"CI+GG(BASE)"}</definedName>
    <definedName name="wrn.CIGG._1" localSheetId="4" hidden="1">{"CI+GG(BASE)",#N/A,FALSE,"CI+GG(BASE)";"GG",#N/A,FALSE,"CI+GG(BASE)";"CI",#N/A,FALSE,"CI+GG(BASE)"}</definedName>
    <definedName name="wrn.CIGG._1" localSheetId="2" hidden="1">{"CI+GG(BASE)",#N/A,FALSE,"CI+GG(BASE)";"GG",#N/A,FALSE,"CI+GG(BASE)";"CI",#N/A,FALSE,"CI+GG(BASE)"}</definedName>
    <definedName name="wrn.CIGG._1" localSheetId="0" hidden="1">{"CI+GG(BASE)",#N/A,FALSE,"CI+GG(BASE)";"GG",#N/A,FALSE,"CI+GG(BASE)";"CI",#N/A,FALSE,"CI+GG(BASE)"}</definedName>
    <definedName name="wrn.CIGG._1" localSheetId="6" hidden="1">{"CI+GG(BASE)",#N/A,FALSE,"CI+GG(BASE)";"GG",#N/A,FALSE,"CI+GG(BASE)";"CI",#N/A,FALSE,"CI+GG(BASE)"}</definedName>
    <definedName name="wrn.CIGG._1" localSheetId="16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_2" localSheetId="15" hidden="1">{"CI+GG(BASE)",#N/A,FALSE,"CI+GG(BASE)";"GG",#N/A,FALSE,"CI+GG(BASE)";"CI",#N/A,FALSE,"CI+GG(BASE)"}</definedName>
    <definedName name="wrn.CIGG._2" localSheetId="25" hidden="1">{"CI+GG(BASE)",#N/A,FALSE,"CI+GG(BASE)";"GG",#N/A,FALSE,"CI+GG(BASE)";"CI",#N/A,FALSE,"CI+GG(BASE)"}</definedName>
    <definedName name="wrn.CIGG._2" localSheetId="24" hidden="1">{"CI+GG(BASE)",#N/A,FALSE,"CI+GG(BASE)";"GG",#N/A,FALSE,"CI+GG(BASE)";"CI",#N/A,FALSE,"CI+GG(BASE)"}</definedName>
    <definedName name="wrn.CIGG._2" localSheetId="26" hidden="1">{"CI+GG(BASE)",#N/A,FALSE,"CI+GG(BASE)";"GG",#N/A,FALSE,"CI+GG(BASE)";"CI",#N/A,FALSE,"CI+GG(BASE)"}</definedName>
    <definedName name="wrn.CIGG._2" localSheetId="1" hidden="1">{"CI+GG(BASE)",#N/A,FALSE,"CI+GG(BASE)";"GG",#N/A,FALSE,"CI+GG(BASE)";"CI",#N/A,FALSE,"CI+GG(BASE)"}</definedName>
    <definedName name="wrn.CIGG._2" localSheetId="4" hidden="1">{"CI+GG(BASE)",#N/A,FALSE,"CI+GG(BASE)";"GG",#N/A,FALSE,"CI+GG(BASE)";"CI",#N/A,FALSE,"CI+GG(BASE)"}</definedName>
    <definedName name="wrn.CIGG._2" localSheetId="2" hidden="1">{"CI+GG(BASE)",#N/A,FALSE,"CI+GG(BASE)";"GG",#N/A,FALSE,"CI+GG(BASE)";"CI",#N/A,FALSE,"CI+GG(BASE)"}</definedName>
    <definedName name="wrn.CIGG._2" localSheetId="0" hidden="1">{"CI+GG(BASE)",#N/A,FALSE,"CI+GG(BASE)";"GG",#N/A,FALSE,"CI+GG(BASE)";"CI",#N/A,FALSE,"CI+GG(BASE)"}</definedName>
    <definedName name="wrn.CIGG._2" localSheetId="6" hidden="1">{"CI+GG(BASE)",#N/A,FALSE,"CI+GG(BASE)";"GG",#N/A,FALSE,"CI+GG(BASE)";"CI",#N/A,FALSE,"CI+GG(BASE)"}</definedName>
    <definedName name="wrn.CIGG._2" localSheetId="16" hidden="1">{"CI+GG(BASE)",#N/A,FALSE,"CI+GG(BASE)";"GG",#N/A,FALSE,"CI+GG(BASE)";"CI",#N/A,FALSE,"CI+GG(BASE)"}</definedName>
    <definedName name="wrn.CIGG._2" hidden="1">{"CI+GG(BASE)",#N/A,FALSE,"CI+GG(BASE)";"GG",#N/A,FALSE,"CI+GG(BASE)";"CI",#N/A,FALSE,"CI+GG(BASE)"}</definedName>
    <definedName name="wrn.CIGG._3" localSheetId="15" hidden="1">{"CI+GG(BASE)",#N/A,FALSE,"CI+GG(BASE)";"GG",#N/A,FALSE,"CI+GG(BASE)";"CI",#N/A,FALSE,"CI+GG(BASE)"}</definedName>
    <definedName name="wrn.CIGG._3" localSheetId="25" hidden="1">{"CI+GG(BASE)",#N/A,FALSE,"CI+GG(BASE)";"GG",#N/A,FALSE,"CI+GG(BASE)";"CI",#N/A,FALSE,"CI+GG(BASE)"}</definedName>
    <definedName name="wrn.CIGG._3" localSheetId="24" hidden="1">{"CI+GG(BASE)",#N/A,FALSE,"CI+GG(BASE)";"GG",#N/A,FALSE,"CI+GG(BASE)";"CI",#N/A,FALSE,"CI+GG(BASE)"}</definedName>
    <definedName name="wrn.CIGG._3" localSheetId="26" hidden="1">{"CI+GG(BASE)",#N/A,FALSE,"CI+GG(BASE)";"GG",#N/A,FALSE,"CI+GG(BASE)";"CI",#N/A,FALSE,"CI+GG(BASE)"}</definedName>
    <definedName name="wrn.CIGG._3" localSheetId="1" hidden="1">{"CI+GG(BASE)",#N/A,FALSE,"CI+GG(BASE)";"GG",#N/A,FALSE,"CI+GG(BASE)";"CI",#N/A,FALSE,"CI+GG(BASE)"}</definedName>
    <definedName name="wrn.CIGG._3" localSheetId="4" hidden="1">{"CI+GG(BASE)",#N/A,FALSE,"CI+GG(BASE)";"GG",#N/A,FALSE,"CI+GG(BASE)";"CI",#N/A,FALSE,"CI+GG(BASE)"}</definedName>
    <definedName name="wrn.CIGG._3" localSheetId="2" hidden="1">{"CI+GG(BASE)",#N/A,FALSE,"CI+GG(BASE)";"GG",#N/A,FALSE,"CI+GG(BASE)";"CI",#N/A,FALSE,"CI+GG(BASE)"}</definedName>
    <definedName name="wrn.CIGG._3" localSheetId="0" hidden="1">{"CI+GG(BASE)",#N/A,FALSE,"CI+GG(BASE)";"GG",#N/A,FALSE,"CI+GG(BASE)";"CI",#N/A,FALSE,"CI+GG(BASE)"}</definedName>
    <definedName name="wrn.CIGG._3" localSheetId="6" hidden="1">{"CI+GG(BASE)",#N/A,FALSE,"CI+GG(BASE)";"GG",#N/A,FALSE,"CI+GG(BASE)";"CI",#N/A,FALSE,"CI+GG(BASE)"}</definedName>
    <definedName name="wrn.CIGG._3" localSheetId="16" hidden="1">{"CI+GG(BASE)",#N/A,FALSE,"CI+GG(BASE)";"GG",#N/A,FALSE,"CI+GG(BASE)";"CI",#N/A,FALSE,"CI+GG(BASE)"}</definedName>
    <definedName name="wrn.CIGG._3" hidden="1">{"CI+GG(BASE)",#N/A,FALSE,"CI+GG(BASE)";"GG",#N/A,FALSE,"CI+GG(BASE)";"CI",#N/A,FALSE,"CI+GG(BASE)"}</definedName>
    <definedName name="wrn.CIGG._4" localSheetId="15" hidden="1">{"CI+GG(BASE)",#N/A,FALSE,"CI+GG(BASE)";"GG",#N/A,FALSE,"CI+GG(BASE)";"CI",#N/A,FALSE,"CI+GG(BASE)"}</definedName>
    <definedName name="wrn.CIGG._4" localSheetId="25" hidden="1">{"CI+GG(BASE)",#N/A,FALSE,"CI+GG(BASE)";"GG",#N/A,FALSE,"CI+GG(BASE)";"CI",#N/A,FALSE,"CI+GG(BASE)"}</definedName>
    <definedName name="wrn.CIGG._4" localSheetId="24" hidden="1">{"CI+GG(BASE)",#N/A,FALSE,"CI+GG(BASE)";"GG",#N/A,FALSE,"CI+GG(BASE)";"CI",#N/A,FALSE,"CI+GG(BASE)"}</definedName>
    <definedName name="wrn.CIGG._4" localSheetId="26" hidden="1">{"CI+GG(BASE)",#N/A,FALSE,"CI+GG(BASE)";"GG",#N/A,FALSE,"CI+GG(BASE)";"CI",#N/A,FALSE,"CI+GG(BASE)"}</definedName>
    <definedName name="wrn.CIGG._4" localSheetId="1" hidden="1">{"CI+GG(BASE)",#N/A,FALSE,"CI+GG(BASE)";"GG",#N/A,FALSE,"CI+GG(BASE)";"CI",#N/A,FALSE,"CI+GG(BASE)"}</definedName>
    <definedName name="wrn.CIGG._4" localSheetId="4" hidden="1">{"CI+GG(BASE)",#N/A,FALSE,"CI+GG(BASE)";"GG",#N/A,FALSE,"CI+GG(BASE)";"CI",#N/A,FALSE,"CI+GG(BASE)"}</definedName>
    <definedName name="wrn.CIGG._4" localSheetId="2" hidden="1">{"CI+GG(BASE)",#N/A,FALSE,"CI+GG(BASE)";"GG",#N/A,FALSE,"CI+GG(BASE)";"CI",#N/A,FALSE,"CI+GG(BASE)"}</definedName>
    <definedName name="wrn.CIGG._4" localSheetId="0" hidden="1">{"CI+GG(BASE)",#N/A,FALSE,"CI+GG(BASE)";"GG",#N/A,FALSE,"CI+GG(BASE)";"CI",#N/A,FALSE,"CI+GG(BASE)"}</definedName>
    <definedName name="wrn.CIGG._4" localSheetId="6" hidden="1">{"CI+GG(BASE)",#N/A,FALSE,"CI+GG(BASE)";"GG",#N/A,FALSE,"CI+GG(BASE)";"CI",#N/A,FALSE,"CI+GG(BASE)"}</definedName>
    <definedName name="wrn.CIGG._4" localSheetId="16" hidden="1">{"CI+GG(BASE)",#N/A,FALSE,"CI+GG(BASE)";"GG",#N/A,FALSE,"CI+GG(BASE)";"CI",#N/A,FALSE,"CI+GG(BASE)"}</definedName>
    <definedName name="wrn.CIGG._4" hidden="1">{"CI+GG(BASE)",#N/A,FALSE,"CI+GG(BASE)";"GG",#N/A,FALSE,"CI+GG(BASE)";"CI",#N/A,FALSE,"CI+GG(BASE)"}</definedName>
    <definedName name="wrn.CIGG._5" localSheetId="15" hidden="1">{"CI+GG(BASE)",#N/A,FALSE,"CI+GG(BASE)";"GG",#N/A,FALSE,"CI+GG(BASE)";"CI",#N/A,FALSE,"CI+GG(BASE)"}</definedName>
    <definedName name="wrn.CIGG._5" localSheetId="25" hidden="1">{"CI+GG(BASE)",#N/A,FALSE,"CI+GG(BASE)";"GG",#N/A,FALSE,"CI+GG(BASE)";"CI",#N/A,FALSE,"CI+GG(BASE)"}</definedName>
    <definedName name="wrn.CIGG._5" localSheetId="24" hidden="1">{"CI+GG(BASE)",#N/A,FALSE,"CI+GG(BASE)";"GG",#N/A,FALSE,"CI+GG(BASE)";"CI",#N/A,FALSE,"CI+GG(BASE)"}</definedName>
    <definedName name="wrn.CIGG._5" localSheetId="26" hidden="1">{"CI+GG(BASE)",#N/A,FALSE,"CI+GG(BASE)";"GG",#N/A,FALSE,"CI+GG(BASE)";"CI",#N/A,FALSE,"CI+GG(BASE)"}</definedName>
    <definedName name="wrn.CIGG._5" localSheetId="1" hidden="1">{"CI+GG(BASE)",#N/A,FALSE,"CI+GG(BASE)";"GG",#N/A,FALSE,"CI+GG(BASE)";"CI",#N/A,FALSE,"CI+GG(BASE)"}</definedName>
    <definedName name="wrn.CIGG._5" localSheetId="4" hidden="1">{"CI+GG(BASE)",#N/A,FALSE,"CI+GG(BASE)";"GG",#N/A,FALSE,"CI+GG(BASE)";"CI",#N/A,FALSE,"CI+GG(BASE)"}</definedName>
    <definedName name="wrn.CIGG._5" localSheetId="2" hidden="1">{"CI+GG(BASE)",#N/A,FALSE,"CI+GG(BASE)";"GG",#N/A,FALSE,"CI+GG(BASE)";"CI",#N/A,FALSE,"CI+GG(BASE)"}</definedName>
    <definedName name="wrn.CIGG._5" localSheetId="0" hidden="1">{"CI+GG(BASE)",#N/A,FALSE,"CI+GG(BASE)";"GG",#N/A,FALSE,"CI+GG(BASE)";"CI",#N/A,FALSE,"CI+GG(BASE)"}</definedName>
    <definedName name="wrn.CIGG._5" localSheetId="6" hidden="1">{"CI+GG(BASE)",#N/A,FALSE,"CI+GG(BASE)";"GG",#N/A,FALSE,"CI+GG(BASE)";"CI",#N/A,FALSE,"CI+GG(BASE)"}</definedName>
    <definedName name="wrn.CIGG._5" localSheetId="16" hidden="1">{"CI+GG(BASE)",#N/A,FALSE,"CI+GG(BASE)";"GG",#N/A,FALSE,"CI+GG(BASE)";"CI",#N/A,FALSE,"CI+GG(BASE)"}</definedName>
    <definedName name="wrn.CIGG._5" hidden="1">{"CI+GG(BASE)",#N/A,FALSE,"CI+GG(BASE)";"GG",#N/A,FALSE,"CI+GG(BASE)";"CI",#N/A,FALSE,"CI+GG(BASE)"}</definedName>
    <definedName name="wrn.CIGG.2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b_1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c_1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.d_1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IGGa_1" hidden="1">{"CI+GG(BASE)",#N/A,FALSE,"CI+GG(BASE)";"GG",#N/A,FALSE,"CI+GG(BASE)";"CI",#N/A,FALSE,"CI+GG(BASE)"}</definedName>
    <definedName name="wrn.colorcrvs." hidden="1">{"BPCCOLOR",#N/A,FALSE,"CRVS";"NUCCOLOR",#N/A,FALSE,"CRVS";"FOSCOLOR",#N/A,FALSE,"CRVS"}</definedName>
    <definedName name="wrn.compa." localSheetId="15" hidden="1">{"cuadro1",#N/A,FALSE,"periodos entre Opciones";"cuadro2",#N/A,FALSE,"periodos entre Opciones"}</definedName>
    <definedName name="wrn.compa." localSheetId="25" hidden="1">{"cuadro1",#N/A,FALSE,"periodos entre Opciones";"cuadro2",#N/A,FALSE,"periodos entre Opciones"}</definedName>
    <definedName name="wrn.compa." localSheetId="24" hidden="1">{"cuadro1",#N/A,FALSE,"periodos entre Opciones";"cuadro2",#N/A,FALSE,"periodos entre Opciones"}</definedName>
    <definedName name="wrn.compa." localSheetId="26" hidden="1">{"cuadro1",#N/A,FALSE,"periodos entre Opciones";"cuadro2",#N/A,FALSE,"periodos entre Opciones"}</definedName>
    <definedName name="wrn.compa." localSheetId="1" hidden="1">{"cuadro1",#N/A,FALSE,"periodos entre Opciones";"cuadro2",#N/A,FALSE,"periodos entre Opciones"}</definedName>
    <definedName name="wrn.compa." localSheetId="4" hidden="1">{"cuadro1",#N/A,FALSE,"periodos entre Opciones";"cuadro2",#N/A,FALSE,"periodos entre Opciones"}</definedName>
    <definedName name="wrn.compa." localSheetId="2" hidden="1">{"cuadro1",#N/A,FALSE,"periodos entre Opciones";"cuadro2",#N/A,FALSE,"periodos entre Opciones"}</definedName>
    <definedName name="wrn.compa." localSheetId="0" hidden="1">{"cuadro1",#N/A,FALSE,"periodos entre Opciones";"cuadro2",#N/A,FALSE,"periodos entre Opciones"}</definedName>
    <definedName name="wrn.compa." localSheetId="6" hidden="1">{"cuadro1",#N/A,FALSE,"periodos entre Opciones";"cuadro2",#N/A,FALSE,"periodos entre Opciones"}</definedName>
    <definedName name="wrn.compa." localSheetId="16" hidden="1">{"cuadro1",#N/A,FALSE,"periodos entre Opciones";"cuadro2",#N/A,FALSE,"periodos entre Opciones"}</definedName>
    <definedName name="wrn.compa." hidden="1">{"cuadro1",#N/A,FALSE,"periodos entre Opciones";"cuadro2",#N/A,FALSE,"periodos entre Opciones"}</definedName>
    <definedName name="wrn.compa._1" hidden="1">{"cuadro1",#N/A,FALSE,"periodos entre Opciones";"cuadro2",#N/A,FALSE,"periodos entre Opciones"}</definedName>
    <definedName name="wrn.COMPLETO." localSheetId="15" hidden="1">{#N/A,#N/A,FALSE,"Tapa";#N/A,#N/A,FALSE,"F001";#N/A,#N/A,FALSE,"F002";#N/A,#N/A,FALSE,"F003";#N/A,#N/A,FALSE,"F004";#N/A,#N/A,FALSE,"F005";#N/A,#N/A,FALSE,"F006";#N/A,#N/A,FALSE,"F007";#N/A,#N/A,FALSE,"F008";#N/A,#N/A,FALSE,"F009";#N/A,#N/A,FALSE,"F010";#N/A,#N/A,FALSE,"F011";#N/A,#N/A,FALSE,"F012";#N/A,#N/A,FALSE,"F013";#N/A,#N/A,FALSE,"F014";#N/A,#N/A,FALSE,"F015";#N/A,#N/A,FALSE,"F016"}</definedName>
    <definedName name="wrn.COMPLETO." localSheetId="25" hidden="1">{#N/A,#N/A,FALSE,"Tapa";#N/A,#N/A,FALSE,"F001";#N/A,#N/A,FALSE,"F002";#N/A,#N/A,FALSE,"F003";#N/A,#N/A,FALSE,"F004";#N/A,#N/A,FALSE,"F005";#N/A,#N/A,FALSE,"F006";#N/A,#N/A,FALSE,"F007";#N/A,#N/A,FALSE,"F008";#N/A,#N/A,FALSE,"F009";#N/A,#N/A,FALSE,"F010";#N/A,#N/A,FALSE,"F011";#N/A,#N/A,FALSE,"F012";#N/A,#N/A,FALSE,"F013";#N/A,#N/A,FALSE,"F014";#N/A,#N/A,FALSE,"F015";#N/A,#N/A,FALSE,"F016"}</definedName>
    <definedName name="wrn.COMPLETO." localSheetId="24" hidden="1">{#N/A,#N/A,FALSE,"Tapa";#N/A,#N/A,FALSE,"F001";#N/A,#N/A,FALSE,"F002";#N/A,#N/A,FALSE,"F003";#N/A,#N/A,FALSE,"F004";#N/A,#N/A,FALSE,"F005";#N/A,#N/A,FALSE,"F006";#N/A,#N/A,FALSE,"F007";#N/A,#N/A,FALSE,"F008";#N/A,#N/A,FALSE,"F009";#N/A,#N/A,FALSE,"F010";#N/A,#N/A,FALSE,"F011";#N/A,#N/A,FALSE,"F012";#N/A,#N/A,FALSE,"F013";#N/A,#N/A,FALSE,"F014";#N/A,#N/A,FALSE,"F015";#N/A,#N/A,FALSE,"F016"}</definedName>
    <definedName name="wrn.COMPLETO." localSheetId="26" hidden="1">{#N/A,#N/A,FALSE,"Tapa";#N/A,#N/A,FALSE,"F001";#N/A,#N/A,FALSE,"F002";#N/A,#N/A,FALSE,"F003";#N/A,#N/A,FALSE,"F004";#N/A,#N/A,FALSE,"F005";#N/A,#N/A,FALSE,"F006";#N/A,#N/A,FALSE,"F007";#N/A,#N/A,FALSE,"F008";#N/A,#N/A,FALSE,"F009";#N/A,#N/A,FALSE,"F010";#N/A,#N/A,FALSE,"F011";#N/A,#N/A,FALSE,"F012";#N/A,#N/A,FALSE,"F013";#N/A,#N/A,FALSE,"F014";#N/A,#N/A,FALSE,"F015";#N/A,#N/A,FALSE,"F016"}</definedName>
    <definedName name="wrn.COMPLETO." localSheetId="1" hidden="1">{#N/A,#N/A,FALSE,"Tapa";#N/A,#N/A,FALSE,"F001";#N/A,#N/A,FALSE,"F002";#N/A,#N/A,FALSE,"F003";#N/A,#N/A,FALSE,"F004";#N/A,#N/A,FALSE,"F005";#N/A,#N/A,FALSE,"F006";#N/A,#N/A,FALSE,"F007";#N/A,#N/A,FALSE,"F008";#N/A,#N/A,FALSE,"F009";#N/A,#N/A,FALSE,"F010";#N/A,#N/A,FALSE,"F011";#N/A,#N/A,FALSE,"F012";#N/A,#N/A,FALSE,"F013";#N/A,#N/A,FALSE,"F014";#N/A,#N/A,FALSE,"F015";#N/A,#N/A,FALSE,"F016"}</definedName>
    <definedName name="wrn.COMPLETO." localSheetId="4" hidden="1">{#N/A,#N/A,FALSE,"Tapa";#N/A,#N/A,FALSE,"F001";#N/A,#N/A,FALSE,"F002";#N/A,#N/A,FALSE,"F003";#N/A,#N/A,FALSE,"F004";#N/A,#N/A,FALSE,"F005";#N/A,#N/A,FALSE,"F006";#N/A,#N/A,FALSE,"F007";#N/A,#N/A,FALSE,"F008";#N/A,#N/A,FALSE,"F009";#N/A,#N/A,FALSE,"F010";#N/A,#N/A,FALSE,"F011";#N/A,#N/A,FALSE,"F012";#N/A,#N/A,FALSE,"F013";#N/A,#N/A,FALSE,"F014";#N/A,#N/A,FALSE,"F015";#N/A,#N/A,FALSE,"F016"}</definedName>
    <definedName name="wrn.COMPLETO." localSheetId="2" hidden="1">{#N/A,#N/A,FALSE,"Tapa";#N/A,#N/A,FALSE,"F001";#N/A,#N/A,FALSE,"F002";#N/A,#N/A,FALSE,"F003";#N/A,#N/A,FALSE,"F004";#N/A,#N/A,FALSE,"F005";#N/A,#N/A,FALSE,"F006";#N/A,#N/A,FALSE,"F007";#N/A,#N/A,FALSE,"F008";#N/A,#N/A,FALSE,"F009";#N/A,#N/A,FALSE,"F010";#N/A,#N/A,FALSE,"F011";#N/A,#N/A,FALSE,"F012";#N/A,#N/A,FALSE,"F013";#N/A,#N/A,FALSE,"F014";#N/A,#N/A,FALSE,"F015";#N/A,#N/A,FALSE,"F016"}</definedName>
    <definedName name="wrn.COMPLETO." localSheetId="0" hidden="1">{#N/A,#N/A,FALSE,"Tapa";#N/A,#N/A,FALSE,"F001";#N/A,#N/A,FALSE,"F002";#N/A,#N/A,FALSE,"F003";#N/A,#N/A,FALSE,"F004";#N/A,#N/A,FALSE,"F005";#N/A,#N/A,FALSE,"F006";#N/A,#N/A,FALSE,"F007";#N/A,#N/A,FALSE,"F008";#N/A,#N/A,FALSE,"F009";#N/A,#N/A,FALSE,"F010";#N/A,#N/A,FALSE,"F011";#N/A,#N/A,FALSE,"F012";#N/A,#N/A,FALSE,"F013";#N/A,#N/A,FALSE,"F014";#N/A,#N/A,FALSE,"F015";#N/A,#N/A,FALSE,"F016"}</definedName>
    <definedName name="wrn.COMPLETO." localSheetId="6" hidden="1">{#N/A,#N/A,FALSE,"Tapa";#N/A,#N/A,FALSE,"F001";#N/A,#N/A,FALSE,"F002";#N/A,#N/A,FALSE,"F003";#N/A,#N/A,FALSE,"F004";#N/A,#N/A,FALSE,"F005";#N/A,#N/A,FALSE,"F006";#N/A,#N/A,FALSE,"F007";#N/A,#N/A,FALSE,"F008";#N/A,#N/A,FALSE,"F009";#N/A,#N/A,FALSE,"F010";#N/A,#N/A,FALSE,"F011";#N/A,#N/A,FALSE,"F012";#N/A,#N/A,FALSE,"F013";#N/A,#N/A,FALSE,"F014";#N/A,#N/A,FALSE,"F015";#N/A,#N/A,FALSE,"F016"}</definedName>
    <definedName name="wrn.COMPLETO." localSheetId="16" hidden="1">{#N/A,#N/A,FALSE,"Tapa";#N/A,#N/A,FALSE,"F001";#N/A,#N/A,FALSE,"F002";#N/A,#N/A,FALSE,"F003";#N/A,#N/A,FALSE,"F004";#N/A,#N/A,FALSE,"F005";#N/A,#N/A,FALSE,"F006";#N/A,#N/A,FALSE,"F007";#N/A,#N/A,FALSE,"F008";#N/A,#N/A,FALSE,"F009";#N/A,#N/A,FALSE,"F010";#N/A,#N/A,FALSE,"F011";#N/A,#N/A,FALSE,"F012";#N/A,#N/A,FALSE,"F013";#N/A,#N/A,FALSE,"F014";#N/A,#N/A,FALSE,"F015";#N/A,#N/A,FALSE,"F016"}</definedName>
    <definedName name="wrn.COMPLETO." hidden="1">{#N/A,#N/A,FALSE,"Tapa";#N/A,#N/A,FALSE,"F001";#N/A,#N/A,FALSE,"F002";#N/A,#N/A,FALSE,"F003";#N/A,#N/A,FALSE,"F004";#N/A,#N/A,FALSE,"F005";#N/A,#N/A,FALSE,"F006";#N/A,#N/A,FALSE,"F007";#N/A,#N/A,FALSE,"F008";#N/A,#N/A,FALSE,"F009";#N/A,#N/A,FALSE,"F010";#N/A,#N/A,FALSE,"F011";#N/A,#N/A,FALSE,"F012";#N/A,#N/A,FALSE,"F013";#N/A,#N/A,FALSE,"F014";#N/A,#N/A,FALSE,"F015";#N/A,#N/A,FALSE,"F016"}</definedName>
    <definedName name="wrn.COMPLETO._1" localSheetId="15" hidden="1">{#N/A,#N/A,FALSE,"Tapa";#N/A,#N/A,FALSE,"F001";#N/A,#N/A,FALSE,"F002";#N/A,#N/A,FALSE,"F003";#N/A,#N/A,FALSE,"F004";#N/A,#N/A,FALSE,"F005";#N/A,#N/A,FALSE,"F006";#N/A,#N/A,FALSE,"F007";#N/A,#N/A,FALSE,"F008";#N/A,#N/A,FALSE,"F009";#N/A,#N/A,FALSE,"F010";#N/A,#N/A,FALSE,"F011";#N/A,#N/A,FALSE,"F012";#N/A,#N/A,FALSE,"F013";#N/A,#N/A,FALSE,"F014";#N/A,#N/A,FALSE,"F015";#N/A,#N/A,FALSE,"F016"}</definedName>
    <definedName name="wrn.COMPLETO._1" localSheetId="25" hidden="1">{#N/A,#N/A,FALSE,"Tapa";#N/A,#N/A,FALSE,"F001";#N/A,#N/A,FALSE,"F002";#N/A,#N/A,FALSE,"F003";#N/A,#N/A,FALSE,"F004";#N/A,#N/A,FALSE,"F005";#N/A,#N/A,FALSE,"F006";#N/A,#N/A,FALSE,"F007";#N/A,#N/A,FALSE,"F008";#N/A,#N/A,FALSE,"F009";#N/A,#N/A,FALSE,"F010";#N/A,#N/A,FALSE,"F011";#N/A,#N/A,FALSE,"F012";#N/A,#N/A,FALSE,"F013";#N/A,#N/A,FALSE,"F014";#N/A,#N/A,FALSE,"F015";#N/A,#N/A,FALSE,"F016"}</definedName>
    <definedName name="wrn.COMPLETO._1" localSheetId="24" hidden="1">{#N/A,#N/A,FALSE,"Tapa";#N/A,#N/A,FALSE,"F001";#N/A,#N/A,FALSE,"F002";#N/A,#N/A,FALSE,"F003";#N/A,#N/A,FALSE,"F004";#N/A,#N/A,FALSE,"F005";#N/A,#N/A,FALSE,"F006";#N/A,#N/A,FALSE,"F007";#N/A,#N/A,FALSE,"F008";#N/A,#N/A,FALSE,"F009";#N/A,#N/A,FALSE,"F010";#N/A,#N/A,FALSE,"F011";#N/A,#N/A,FALSE,"F012";#N/A,#N/A,FALSE,"F013";#N/A,#N/A,FALSE,"F014";#N/A,#N/A,FALSE,"F015";#N/A,#N/A,FALSE,"F016"}</definedName>
    <definedName name="wrn.COMPLETO._1" localSheetId="26" hidden="1">{#N/A,#N/A,FALSE,"Tapa";#N/A,#N/A,FALSE,"F001";#N/A,#N/A,FALSE,"F002";#N/A,#N/A,FALSE,"F003";#N/A,#N/A,FALSE,"F004";#N/A,#N/A,FALSE,"F005";#N/A,#N/A,FALSE,"F006";#N/A,#N/A,FALSE,"F007";#N/A,#N/A,FALSE,"F008";#N/A,#N/A,FALSE,"F009";#N/A,#N/A,FALSE,"F010";#N/A,#N/A,FALSE,"F011";#N/A,#N/A,FALSE,"F012";#N/A,#N/A,FALSE,"F013";#N/A,#N/A,FALSE,"F014";#N/A,#N/A,FALSE,"F015";#N/A,#N/A,FALSE,"F016"}</definedName>
    <definedName name="wrn.COMPLETO._1" localSheetId="1" hidden="1">{#N/A,#N/A,FALSE,"Tapa";#N/A,#N/A,FALSE,"F001";#N/A,#N/A,FALSE,"F002";#N/A,#N/A,FALSE,"F003";#N/A,#N/A,FALSE,"F004";#N/A,#N/A,FALSE,"F005";#N/A,#N/A,FALSE,"F006";#N/A,#N/A,FALSE,"F007";#N/A,#N/A,FALSE,"F008";#N/A,#N/A,FALSE,"F009";#N/A,#N/A,FALSE,"F010";#N/A,#N/A,FALSE,"F011";#N/A,#N/A,FALSE,"F012";#N/A,#N/A,FALSE,"F013";#N/A,#N/A,FALSE,"F014";#N/A,#N/A,FALSE,"F015";#N/A,#N/A,FALSE,"F016"}</definedName>
    <definedName name="wrn.COMPLETO._1" localSheetId="4" hidden="1">{#N/A,#N/A,FALSE,"Tapa";#N/A,#N/A,FALSE,"F001";#N/A,#N/A,FALSE,"F002";#N/A,#N/A,FALSE,"F003";#N/A,#N/A,FALSE,"F004";#N/A,#N/A,FALSE,"F005";#N/A,#N/A,FALSE,"F006";#N/A,#N/A,FALSE,"F007";#N/A,#N/A,FALSE,"F008";#N/A,#N/A,FALSE,"F009";#N/A,#N/A,FALSE,"F010";#N/A,#N/A,FALSE,"F011";#N/A,#N/A,FALSE,"F012";#N/A,#N/A,FALSE,"F013";#N/A,#N/A,FALSE,"F014";#N/A,#N/A,FALSE,"F015";#N/A,#N/A,FALSE,"F016"}</definedName>
    <definedName name="wrn.COMPLETO._1" localSheetId="2" hidden="1">{#N/A,#N/A,FALSE,"Tapa";#N/A,#N/A,FALSE,"F001";#N/A,#N/A,FALSE,"F002";#N/A,#N/A,FALSE,"F003";#N/A,#N/A,FALSE,"F004";#N/A,#N/A,FALSE,"F005";#N/A,#N/A,FALSE,"F006";#N/A,#N/A,FALSE,"F007";#N/A,#N/A,FALSE,"F008";#N/A,#N/A,FALSE,"F009";#N/A,#N/A,FALSE,"F010";#N/A,#N/A,FALSE,"F011";#N/A,#N/A,FALSE,"F012";#N/A,#N/A,FALSE,"F013";#N/A,#N/A,FALSE,"F014";#N/A,#N/A,FALSE,"F015";#N/A,#N/A,FALSE,"F016"}</definedName>
    <definedName name="wrn.COMPLETO._1" localSheetId="0" hidden="1">{#N/A,#N/A,FALSE,"Tapa";#N/A,#N/A,FALSE,"F001";#N/A,#N/A,FALSE,"F002";#N/A,#N/A,FALSE,"F003";#N/A,#N/A,FALSE,"F004";#N/A,#N/A,FALSE,"F005";#N/A,#N/A,FALSE,"F006";#N/A,#N/A,FALSE,"F007";#N/A,#N/A,FALSE,"F008";#N/A,#N/A,FALSE,"F009";#N/A,#N/A,FALSE,"F010";#N/A,#N/A,FALSE,"F011";#N/A,#N/A,FALSE,"F012";#N/A,#N/A,FALSE,"F013";#N/A,#N/A,FALSE,"F014";#N/A,#N/A,FALSE,"F015";#N/A,#N/A,FALSE,"F016"}</definedName>
    <definedName name="wrn.COMPLETO._1" localSheetId="6" hidden="1">{#N/A,#N/A,FALSE,"Tapa";#N/A,#N/A,FALSE,"F001";#N/A,#N/A,FALSE,"F002";#N/A,#N/A,FALSE,"F003";#N/A,#N/A,FALSE,"F004";#N/A,#N/A,FALSE,"F005";#N/A,#N/A,FALSE,"F006";#N/A,#N/A,FALSE,"F007";#N/A,#N/A,FALSE,"F008";#N/A,#N/A,FALSE,"F009";#N/A,#N/A,FALSE,"F010";#N/A,#N/A,FALSE,"F011";#N/A,#N/A,FALSE,"F012";#N/A,#N/A,FALSE,"F013";#N/A,#N/A,FALSE,"F014";#N/A,#N/A,FALSE,"F015";#N/A,#N/A,FALSE,"F016"}</definedName>
    <definedName name="wrn.COMPLETO._1" localSheetId="16" hidden="1">{#N/A,#N/A,FALSE,"Tapa";#N/A,#N/A,FALSE,"F001";#N/A,#N/A,FALSE,"F002";#N/A,#N/A,FALSE,"F003";#N/A,#N/A,FALSE,"F004";#N/A,#N/A,FALSE,"F005";#N/A,#N/A,FALSE,"F006";#N/A,#N/A,FALSE,"F007";#N/A,#N/A,FALSE,"F008";#N/A,#N/A,FALSE,"F009";#N/A,#N/A,FALSE,"F010";#N/A,#N/A,FALSE,"F011";#N/A,#N/A,FALSE,"F012";#N/A,#N/A,FALSE,"F013";#N/A,#N/A,FALSE,"F014";#N/A,#N/A,FALSE,"F015";#N/A,#N/A,FALSE,"F016"}</definedName>
    <definedName name="wrn.COMPLETO._1" hidden="1">{#N/A,#N/A,FALSE,"Tapa";#N/A,#N/A,FALSE,"F001";#N/A,#N/A,FALSE,"F002";#N/A,#N/A,FALSE,"F003";#N/A,#N/A,FALSE,"F004";#N/A,#N/A,FALSE,"F005";#N/A,#N/A,FALSE,"F006";#N/A,#N/A,FALSE,"F007";#N/A,#N/A,FALSE,"F008";#N/A,#N/A,FALSE,"F009";#N/A,#N/A,FALSE,"F010";#N/A,#N/A,FALSE,"F011";#N/A,#N/A,FALSE,"F012";#N/A,#N/A,FALSE,"F013";#N/A,#N/A,FALSE,"F014";#N/A,#N/A,FALSE,"F015";#N/A,#N/A,FALSE,"F016"}</definedName>
    <definedName name="wrn.CONTROL._.ARCHIVO." localSheetId="15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5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4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6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4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6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6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STOS._.INVERSIÓN." localSheetId="15" hidden="1">{#N/A,#N/A,FALSE,"Inversion EDP";#N/A,#N/A,FALSE,"Inversion ";#N/A,#N/A,FALSE,"Ing.";#N/A,#N/A,FALSE,"Adq";#N/A,#N/A,FALSE,"Constr";#N/A,#N/A,FALSE,"Administración"}</definedName>
    <definedName name="wrn.COSTOS._.INVERSIÓN." localSheetId="25" hidden="1">{#N/A,#N/A,FALSE,"Inversion EDP";#N/A,#N/A,FALSE,"Inversion ";#N/A,#N/A,FALSE,"Ing.";#N/A,#N/A,FALSE,"Adq";#N/A,#N/A,FALSE,"Constr";#N/A,#N/A,FALSE,"Administración"}</definedName>
    <definedName name="wrn.COSTOS._.INVERSIÓN." localSheetId="24" hidden="1">{#N/A,#N/A,FALSE,"Inversion EDP";#N/A,#N/A,FALSE,"Inversion ";#N/A,#N/A,FALSE,"Ing.";#N/A,#N/A,FALSE,"Adq";#N/A,#N/A,FALSE,"Constr";#N/A,#N/A,FALSE,"Administración"}</definedName>
    <definedName name="wrn.COSTOS._.INVERSIÓN." localSheetId="26" hidden="1">{#N/A,#N/A,FALSE,"Inversion EDP";#N/A,#N/A,FALSE,"Inversion ";#N/A,#N/A,FALSE,"Ing.";#N/A,#N/A,FALSE,"Adq";#N/A,#N/A,FALSE,"Constr";#N/A,#N/A,FALSE,"Administración"}</definedName>
    <definedName name="wrn.COSTOS._.INVERSIÓN." localSheetId="1" hidden="1">{#N/A,#N/A,FALSE,"Inversion EDP";#N/A,#N/A,FALSE,"Inversion ";#N/A,#N/A,FALSE,"Ing.";#N/A,#N/A,FALSE,"Adq";#N/A,#N/A,FALSE,"Constr";#N/A,#N/A,FALSE,"Administración"}</definedName>
    <definedName name="wrn.COSTOS._.INVERSIÓN." localSheetId="4" hidden="1">{#N/A,#N/A,FALSE,"Inversion EDP";#N/A,#N/A,FALSE,"Inversion ";#N/A,#N/A,FALSE,"Ing.";#N/A,#N/A,FALSE,"Adq";#N/A,#N/A,FALSE,"Constr";#N/A,#N/A,FALSE,"Administración"}</definedName>
    <definedName name="wrn.COSTOS._.INVERSIÓN." localSheetId="2" hidden="1">{#N/A,#N/A,FALSE,"Inversion EDP";#N/A,#N/A,FALSE,"Inversion ";#N/A,#N/A,FALSE,"Ing.";#N/A,#N/A,FALSE,"Adq";#N/A,#N/A,FALSE,"Constr";#N/A,#N/A,FALSE,"Administración"}</definedName>
    <definedName name="wrn.COSTOS._.INVERSIÓN." localSheetId="0" hidden="1">{#N/A,#N/A,FALSE,"Inversion EDP";#N/A,#N/A,FALSE,"Inversion ";#N/A,#N/A,FALSE,"Ing.";#N/A,#N/A,FALSE,"Adq";#N/A,#N/A,FALSE,"Constr";#N/A,#N/A,FALSE,"Administración"}</definedName>
    <definedName name="wrn.COSTOS._.INVERSIÓN." localSheetId="6" hidden="1">{#N/A,#N/A,FALSE,"Inversion EDP";#N/A,#N/A,FALSE,"Inversion ";#N/A,#N/A,FALSE,"Ing.";#N/A,#N/A,FALSE,"Adq";#N/A,#N/A,FALSE,"Constr";#N/A,#N/A,FALSE,"Administración"}</definedName>
    <definedName name="wrn.COSTOS._.INVERSIÓN." localSheetId="16" hidden="1">{#N/A,#N/A,FALSE,"Inversion EDP";#N/A,#N/A,FALSE,"Inversion ";#N/A,#N/A,FALSE,"Ing.";#N/A,#N/A,FALSE,"Adq";#N/A,#N/A,FALSE,"Constr";#N/A,#N/A,FALSE,"Administración"}</definedName>
    <definedName name="wrn.COSTOS._.INVERSIÓN." hidden="1">{#N/A,#N/A,FALSE,"Inversion EDP";#N/A,#N/A,FALSE,"Inversion ";#N/A,#N/A,FALSE,"Ing.";#N/A,#N/A,FALSE,"Adq";#N/A,#N/A,FALSE,"Constr";#N/A,#N/A,FALSE,"Administración"}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001." localSheetId="15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25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24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26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4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2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0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6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16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_1" localSheetId="15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_1" localSheetId="25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_1" localSheetId="24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_1" localSheetId="26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_1" localSheetId="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_1" localSheetId="4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_1" localSheetId="2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_1" localSheetId="0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_1" localSheetId="6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_1" localSheetId="16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_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ata." hidden="1">{"data",#N/A,FALSE,"OP_SUM"}</definedName>
    <definedName name="wrn.DECIMAL." localSheetId="15" hidden="1">{"DECIMAL",#N/A,FALSE,"02"}</definedName>
    <definedName name="wrn.DECIMAL." localSheetId="25" hidden="1">{"DECIMAL",#N/A,FALSE,"02"}</definedName>
    <definedName name="wrn.DECIMAL." localSheetId="24" hidden="1">{"DECIMAL",#N/A,FALSE,"02"}</definedName>
    <definedName name="wrn.DECIMAL." localSheetId="26" hidden="1">{"DECIMAL",#N/A,FALSE,"02"}</definedName>
    <definedName name="wrn.DECIMAL." localSheetId="1" hidden="1">{"DECIMAL",#N/A,FALSE,"02"}</definedName>
    <definedName name="wrn.DECIMAL." localSheetId="4" hidden="1">{"DECIMAL",#N/A,FALSE,"02"}</definedName>
    <definedName name="wrn.DECIMAL." localSheetId="2" hidden="1">{"DECIMAL",#N/A,FALSE,"02"}</definedName>
    <definedName name="wrn.DECIMAL." localSheetId="0" hidden="1">{"DECIMAL",#N/A,FALSE,"02"}</definedName>
    <definedName name="wrn.DECIMAL." localSheetId="6" hidden="1">{"DECIMAL",#N/A,FALSE,"02"}</definedName>
    <definedName name="wrn.DECIMAL." localSheetId="16" hidden="1">{"DECIMAL",#N/A,FALSE,"02"}</definedName>
    <definedName name="wrn.DECIMAL." hidden="1">{"DECIMAL",#N/A,FALSE,"02"}</definedName>
    <definedName name="wrn.decimal1" localSheetId="15" hidden="1">{"DECIMAL",#N/A,FALSE,"02"}</definedName>
    <definedName name="wrn.decimal1" localSheetId="25" hidden="1">{"DECIMAL",#N/A,FALSE,"02"}</definedName>
    <definedName name="wrn.decimal1" localSheetId="24" hidden="1">{"DECIMAL",#N/A,FALSE,"02"}</definedName>
    <definedName name="wrn.decimal1" localSheetId="26" hidden="1">{"DECIMAL",#N/A,FALSE,"02"}</definedName>
    <definedName name="wrn.decimal1" localSheetId="1" hidden="1">{"DECIMAL",#N/A,FALSE,"02"}</definedName>
    <definedName name="wrn.decimal1" localSheetId="4" hidden="1">{"DECIMAL",#N/A,FALSE,"02"}</definedName>
    <definedName name="wrn.decimal1" localSheetId="2" hidden="1">{"DECIMAL",#N/A,FALSE,"02"}</definedName>
    <definedName name="wrn.decimal1" localSheetId="6" hidden="1">{"DECIMAL",#N/A,FALSE,"02"}</definedName>
    <definedName name="wrn.decimal1" localSheetId="16" hidden="1">{"DECIMAL",#N/A,FALSE,"02"}</definedName>
    <definedName name="wrn.decimal1" hidden="1">{"DECIMAL",#N/A,FALSE,"02"}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2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2" localSheetId="2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2" localSheetId="2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2" localSheetId="2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2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2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2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2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2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2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3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3" localSheetId="2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3" localSheetId="2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3" localSheetId="2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3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3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3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3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3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4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4" localSheetId="2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4" localSheetId="2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4" localSheetId="2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4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4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4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4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4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4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5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5" localSheetId="2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5" localSheetId="2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5" localSheetId="2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5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5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5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5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5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5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ía._.API.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15" hidden="1">{#N/A,#N/A,FALSE,"Hoja1";#N/A,#N/A,FALSE,"Hoja2";#N/A,#N/A,FALSE,"Hoja3";#N/A,#N/A,FALSE,"Hoja4";#N/A,#N/A,FALSE,"Hoja5";#N/A,#N/A,FALSE,"Hoja6"}</definedName>
    <definedName name="wrn.DIAGRAMAS._.DE._.DISPAROS." localSheetId="25" hidden="1">{#N/A,#N/A,FALSE,"Hoja1";#N/A,#N/A,FALSE,"Hoja2";#N/A,#N/A,FALSE,"Hoja3";#N/A,#N/A,FALSE,"Hoja4";#N/A,#N/A,FALSE,"Hoja5";#N/A,#N/A,FALSE,"Hoja6"}</definedName>
    <definedName name="wrn.DIAGRAMAS._.DE._.DISPAROS." localSheetId="24" hidden="1">{#N/A,#N/A,FALSE,"Hoja1";#N/A,#N/A,FALSE,"Hoja2";#N/A,#N/A,FALSE,"Hoja3";#N/A,#N/A,FALSE,"Hoja4";#N/A,#N/A,FALSE,"Hoja5";#N/A,#N/A,FALSE,"Hoja6"}</definedName>
    <definedName name="wrn.DIAGRAMAS._.DE._.DISPAROS." localSheetId="26" hidden="1">{#N/A,#N/A,FALSE,"Hoja1";#N/A,#N/A,FALSE,"Hoja2";#N/A,#N/A,FALSE,"Hoja3";#N/A,#N/A,FALSE,"Hoja4";#N/A,#N/A,FALSE,"Hoja5";#N/A,#N/A,FALSE,"Hoja6"}</definedName>
    <definedName name="wrn.DIAGRAMAS._.DE._.DISPAROS." localSheetId="1" hidden="1">{#N/A,#N/A,FALSE,"Hoja1";#N/A,#N/A,FALSE,"Hoja2";#N/A,#N/A,FALSE,"Hoja3";#N/A,#N/A,FALSE,"Hoja4";#N/A,#N/A,FALSE,"Hoja5";#N/A,#N/A,FALSE,"Hoja6"}</definedName>
    <definedName name="wrn.DIAGRAMAS._.DE._.DISPAROS." localSheetId="4" hidden="1">{#N/A,#N/A,FALSE,"Hoja1";#N/A,#N/A,FALSE,"Hoja2";#N/A,#N/A,FALSE,"Hoja3";#N/A,#N/A,FALSE,"Hoja4";#N/A,#N/A,FALSE,"Hoja5";#N/A,#N/A,FALSE,"Hoja6"}</definedName>
    <definedName name="wrn.DIAGRAMAS._.DE._.DISPAROS." localSheetId="2" hidden="1">{#N/A,#N/A,FALSE,"Hoja1";#N/A,#N/A,FALSE,"Hoja2";#N/A,#N/A,FALSE,"Hoja3";#N/A,#N/A,FALSE,"Hoja4";#N/A,#N/A,FALSE,"Hoja5";#N/A,#N/A,FALSE,"Hoja6"}</definedName>
    <definedName name="wrn.DIAGRAMAS._.DE._.DISPAROS." localSheetId="0" hidden="1">{#N/A,#N/A,FALSE,"Hoja1";#N/A,#N/A,FALSE,"Hoja2";#N/A,#N/A,FALSE,"Hoja3";#N/A,#N/A,FALSE,"Hoja4";#N/A,#N/A,FALSE,"Hoja5";#N/A,#N/A,FALSE,"Hoja6"}</definedName>
    <definedName name="wrn.DIAGRAMAS._.DE._.DISPAROS." localSheetId="6" hidden="1">{#N/A,#N/A,FALSE,"Hoja1";#N/A,#N/A,FALSE,"Hoja2";#N/A,#N/A,FALSE,"Hoja3";#N/A,#N/A,FALSE,"Hoja4";#N/A,#N/A,FALSE,"Hoja5";#N/A,#N/A,FALSE,"Hoja6"}</definedName>
    <definedName name="wrn.DIAGRAMAS._.DE._.DISPAROS." localSheetId="16" hidden="1">{#N/A,#N/A,FALSE,"Hoja1";#N/A,#N/A,FALSE,"Hoja2";#N/A,#N/A,FALSE,"Hoja3";#N/A,#N/A,FALSE,"Hoja4";#N/A,#N/A,FALSE,"Hoja5";#N/A,#N/A,FALSE,"Hoja6"}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localSheetId="15" hidden="1">{#N/A,#N/A,FALSE,"Hoja1";#N/A,#N/A,FALSE,"Hoja2";#N/A,#N/A,FALSE,"Hoja3";#N/A,#N/A,FALSE,"Hoja4";#N/A,#N/A,FALSE,"Hoja5";#N/A,#N/A,FALSE,"Hoja6"}</definedName>
    <definedName name="wrn.DIAGRAMAS._.DE._.DISPAROS._1" localSheetId="25" hidden="1">{#N/A,#N/A,FALSE,"Hoja1";#N/A,#N/A,FALSE,"Hoja2";#N/A,#N/A,FALSE,"Hoja3";#N/A,#N/A,FALSE,"Hoja4";#N/A,#N/A,FALSE,"Hoja5";#N/A,#N/A,FALSE,"Hoja6"}</definedName>
    <definedName name="wrn.DIAGRAMAS._.DE._.DISPAROS._1" localSheetId="24" hidden="1">{#N/A,#N/A,FALSE,"Hoja1";#N/A,#N/A,FALSE,"Hoja2";#N/A,#N/A,FALSE,"Hoja3";#N/A,#N/A,FALSE,"Hoja4";#N/A,#N/A,FALSE,"Hoja5";#N/A,#N/A,FALSE,"Hoja6"}</definedName>
    <definedName name="wrn.DIAGRAMAS._.DE._.DISPAROS._1" localSheetId="26" hidden="1">{#N/A,#N/A,FALSE,"Hoja1";#N/A,#N/A,FALSE,"Hoja2";#N/A,#N/A,FALSE,"Hoja3";#N/A,#N/A,FALSE,"Hoja4";#N/A,#N/A,FALSE,"Hoja5";#N/A,#N/A,FALSE,"Hoja6"}</definedName>
    <definedName name="wrn.DIAGRAMAS._.DE._.DISPAROS._1" localSheetId="1" hidden="1">{#N/A,#N/A,FALSE,"Hoja1";#N/A,#N/A,FALSE,"Hoja2";#N/A,#N/A,FALSE,"Hoja3";#N/A,#N/A,FALSE,"Hoja4";#N/A,#N/A,FALSE,"Hoja5";#N/A,#N/A,FALSE,"Hoja6"}</definedName>
    <definedName name="wrn.DIAGRAMAS._.DE._.DISPAROS._1" localSheetId="4" hidden="1">{#N/A,#N/A,FALSE,"Hoja1";#N/A,#N/A,FALSE,"Hoja2";#N/A,#N/A,FALSE,"Hoja3";#N/A,#N/A,FALSE,"Hoja4";#N/A,#N/A,FALSE,"Hoja5";#N/A,#N/A,FALSE,"Hoja6"}</definedName>
    <definedName name="wrn.DIAGRAMAS._.DE._.DISPAROS._1" localSheetId="2" hidden="1">{#N/A,#N/A,FALSE,"Hoja1";#N/A,#N/A,FALSE,"Hoja2";#N/A,#N/A,FALSE,"Hoja3";#N/A,#N/A,FALSE,"Hoja4";#N/A,#N/A,FALSE,"Hoja5";#N/A,#N/A,FALSE,"Hoja6"}</definedName>
    <definedName name="wrn.DIAGRAMAS._.DE._.DISPAROS._1" localSheetId="0" hidden="1">{#N/A,#N/A,FALSE,"Hoja1";#N/A,#N/A,FALSE,"Hoja2";#N/A,#N/A,FALSE,"Hoja3";#N/A,#N/A,FALSE,"Hoja4";#N/A,#N/A,FALSE,"Hoja5";#N/A,#N/A,FALSE,"Hoja6"}</definedName>
    <definedName name="wrn.DIAGRAMAS._.DE._.DISPAROS._1" localSheetId="6" hidden="1">{#N/A,#N/A,FALSE,"Hoja1";#N/A,#N/A,FALSE,"Hoja2";#N/A,#N/A,FALSE,"Hoja3";#N/A,#N/A,FALSE,"Hoja4";#N/A,#N/A,FALSE,"Hoja5";#N/A,#N/A,FALSE,"Hoja6"}</definedName>
    <definedName name="wrn.DIAGRAMAS._.DE._.DISPAROS._1" localSheetId="16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IAGRAMAS._.DE._.DISPAROS._2" localSheetId="15" hidden="1">{#N/A,#N/A,FALSE,"Hoja1";#N/A,#N/A,FALSE,"Hoja2";#N/A,#N/A,FALSE,"Hoja3";#N/A,#N/A,FALSE,"Hoja4";#N/A,#N/A,FALSE,"Hoja5";#N/A,#N/A,FALSE,"Hoja6"}</definedName>
    <definedName name="wrn.DIAGRAMAS._.DE._.DISPAROS._2" localSheetId="25" hidden="1">{#N/A,#N/A,FALSE,"Hoja1";#N/A,#N/A,FALSE,"Hoja2";#N/A,#N/A,FALSE,"Hoja3";#N/A,#N/A,FALSE,"Hoja4";#N/A,#N/A,FALSE,"Hoja5";#N/A,#N/A,FALSE,"Hoja6"}</definedName>
    <definedName name="wrn.DIAGRAMAS._.DE._.DISPAROS._2" localSheetId="24" hidden="1">{#N/A,#N/A,FALSE,"Hoja1";#N/A,#N/A,FALSE,"Hoja2";#N/A,#N/A,FALSE,"Hoja3";#N/A,#N/A,FALSE,"Hoja4";#N/A,#N/A,FALSE,"Hoja5";#N/A,#N/A,FALSE,"Hoja6"}</definedName>
    <definedName name="wrn.DIAGRAMAS._.DE._.DISPAROS._2" localSheetId="26" hidden="1">{#N/A,#N/A,FALSE,"Hoja1";#N/A,#N/A,FALSE,"Hoja2";#N/A,#N/A,FALSE,"Hoja3";#N/A,#N/A,FALSE,"Hoja4";#N/A,#N/A,FALSE,"Hoja5";#N/A,#N/A,FALSE,"Hoja6"}</definedName>
    <definedName name="wrn.DIAGRAMAS._.DE._.DISPAROS._2" localSheetId="1" hidden="1">{#N/A,#N/A,FALSE,"Hoja1";#N/A,#N/A,FALSE,"Hoja2";#N/A,#N/A,FALSE,"Hoja3";#N/A,#N/A,FALSE,"Hoja4";#N/A,#N/A,FALSE,"Hoja5";#N/A,#N/A,FALSE,"Hoja6"}</definedName>
    <definedName name="wrn.DIAGRAMAS._.DE._.DISPAROS._2" localSheetId="4" hidden="1">{#N/A,#N/A,FALSE,"Hoja1";#N/A,#N/A,FALSE,"Hoja2";#N/A,#N/A,FALSE,"Hoja3";#N/A,#N/A,FALSE,"Hoja4";#N/A,#N/A,FALSE,"Hoja5";#N/A,#N/A,FALSE,"Hoja6"}</definedName>
    <definedName name="wrn.DIAGRAMAS._.DE._.DISPAROS._2" localSheetId="2" hidden="1">{#N/A,#N/A,FALSE,"Hoja1";#N/A,#N/A,FALSE,"Hoja2";#N/A,#N/A,FALSE,"Hoja3";#N/A,#N/A,FALSE,"Hoja4";#N/A,#N/A,FALSE,"Hoja5";#N/A,#N/A,FALSE,"Hoja6"}</definedName>
    <definedName name="wrn.DIAGRAMAS._.DE._.DISPAROS._2" localSheetId="0" hidden="1">{#N/A,#N/A,FALSE,"Hoja1";#N/A,#N/A,FALSE,"Hoja2";#N/A,#N/A,FALSE,"Hoja3";#N/A,#N/A,FALSE,"Hoja4";#N/A,#N/A,FALSE,"Hoja5";#N/A,#N/A,FALSE,"Hoja6"}</definedName>
    <definedName name="wrn.DIAGRAMAS._.DE._.DISPAROS._2" localSheetId="6" hidden="1">{#N/A,#N/A,FALSE,"Hoja1";#N/A,#N/A,FALSE,"Hoja2";#N/A,#N/A,FALSE,"Hoja3";#N/A,#N/A,FALSE,"Hoja4";#N/A,#N/A,FALSE,"Hoja5";#N/A,#N/A,FALSE,"Hoja6"}</definedName>
    <definedName name="wrn.DIAGRAMAS._.DE._.DISPAROS._2" localSheetId="16" hidden="1">{#N/A,#N/A,FALSE,"Hoja1";#N/A,#N/A,FALSE,"Hoja2";#N/A,#N/A,FALSE,"Hoja3";#N/A,#N/A,FALSE,"Hoja4";#N/A,#N/A,FALSE,"Hoja5";#N/A,#N/A,FALSE,"Hoja6"}</definedName>
    <definedName name="wrn.DIAGRAMAS._.DE._.DISPAROS._2" hidden="1">{#N/A,#N/A,FALSE,"Hoja1";#N/A,#N/A,FALSE,"Hoja2";#N/A,#N/A,FALSE,"Hoja3";#N/A,#N/A,FALSE,"Hoja4";#N/A,#N/A,FALSE,"Hoja5";#N/A,#N/A,FALSE,"Hoja6"}</definedName>
    <definedName name="wrn.DIAGRAMAS._.DE._.DISPAROS._3" localSheetId="15" hidden="1">{#N/A,#N/A,FALSE,"Hoja1";#N/A,#N/A,FALSE,"Hoja2";#N/A,#N/A,FALSE,"Hoja3";#N/A,#N/A,FALSE,"Hoja4";#N/A,#N/A,FALSE,"Hoja5";#N/A,#N/A,FALSE,"Hoja6"}</definedName>
    <definedName name="wrn.DIAGRAMAS._.DE._.DISPAROS._3" localSheetId="25" hidden="1">{#N/A,#N/A,FALSE,"Hoja1";#N/A,#N/A,FALSE,"Hoja2";#N/A,#N/A,FALSE,"Hoja3";#N/A,#N/A,FALSE,"Hoja4";#N/A,#N/A,FALSE,"Hoja5";#N/A,#N/A,FALSE,"Hoja6"}</definedName>
    <definedName name="wrn.DIAGRAMAS._.DE._.DISPAROS._3" localSheetId="24" hidden="1">{#N/A,#N/A,FALSE,"Hoja1";#N/A,#N/A,FALSE,"Hoja2";#N/A,#N/A,FALSE,"Hoja3";#N/A,#N/A,FALSE,"Hoja4";#N/A,#N/A,FALSE,"Hoja5";#N/A,#N/A,FALSE,"Hoja6"}</definedName>
    <definedName name="wrn.DIAGRAMAS._.DE._.DISPAROS._3" localSheetId="26" hidden="1">{#N/A,#N/A,FALSE,"Hoja1";#N/A,#N/A,FALSE,"Hoja2";#N/A,#N/A,FALSE,"Hoja3";#N/A,#N/A,FALSE,"Hoja4";#N/A,#N/A,FALSE,"Hoja5";#N/A,#N/A,FALSE,"Hoja6"}</definedName>
    <definedName name="wrn.DIAGRAMAS._.DE._.DISPAROS._3" localSheetId="1" hidden="1">{#N/A,#N/A,FALSE,"Hoja1";#N/A,#N/A,FALSE,"Hoja2";#N/A,#N/A,FALSE,"Hoja3";#N/A,#N/A,FALSE,"Hoja4";#N/A,#N/A,FALSE,"Hoja5";#N/A,#N/A,FALSE,"Hoja6"}</definedName>
    <definedName name="wrn.DIAGRAMAS._.DE._.DISPAROS._3" localSheetId="4" hidden="1">{#N/A,#N/A,FALSE,"Hoja1";#N/A,#N/A,FALSE,"Hoja2";#N/A,#N/A,FALSE,"Hoja3";#N/A,#N/A,FALSE,"Hoja4";#N/A,#N/A,FALSE,"Hoja5";#N/A,#N/A,FALSE,"Hoja6"}</definedName>
    <definedName name="wrn.DIAGRAMAS._.DE._.DISPAROS._3" localSheetId="2" hidden="1">{#N/A,#N/A,FALSE,"Hoja1";#N/A,#N/A,FALSE,"Hoja2";#N/A,#N/A,FALSE,"Hoja3";#N/A,#N/A,FALSE,"Hoja4";#N/A,#N/A,FALSE,"Hoja5";#N/A,#N/A,FALSE,"Hoja6"}</definedName>
    <definedName name="wrn.DIAGRAMAS._.DE._.DISPAROS._3" localSheetId="0" hidden="1">{#N/A,#N/A,FALSE,"Hoja1";#N/A,#N/A,FALSE,"Hoja2";#N/A,#N/A,FALSE,"Hoja3";#N/A,#N/A,FALSE,"Hoja4";#N/A,#N/A,FALSE,"Hoja5";#N/A,#N/A,FALSE,"Hoja6"}</definedName>
    <definedName name="wrn.DIAGRAMAS._.DE._.DISPAROS._3" localSheetId="6" hidden="1">{#N/A,#N/A,FALSE,"Hoja1";#N/A,#N/A,FALSE,"Hoja2";#N/A,#N/A,FALSE,"Hoja3";#N/A,#N/A,FALSE,"Hoja4";#N/A,#N/A,FALSE,"Hoja5";#N/A,#N/A,FALSE,"Hoja6"}</definedName>
    <definedName name="wrn.DIAGRAMAS._.DE._.DISPAROS._3" localSheetId="16" hidden="1">{#N/A,#N/A,FALSE,"Hoja1";#N/A,#N/A,FALSE,"Hoja2";#N/A,#N/A,FALSE,"Hoja3";#N/A,#N/A,FALSE,"Hoja4";#N/A,#N/A,FALSE,"Hoja5";#N/A,#N/A,FALSE,"Hoja6"}</definedName>
    <definedName name="wrn.DIAGRAMAS._.DE._.DISPAROS._3" hidden="1">{#N/A,#N/A,FALSE,"Hoja1";#N/A,#N/A,FALSE,"Hoja2";#N/A,#N/A,FALSE,"Hoja3";#N/A,#N/A,FALSE,"Hoja4";#N/A,#N/A,FALSE,"Hoja5";#N/A,#N/A,FALSE,"Hoja6"}</definedName>
    <definedName name="wrn.DIAGRAMAS._.DE._.DISPAROS._4" localSheetId="15" hidden="1">{#N/A,#N/A,FALSE,"Hoja1";#N/A,#N/A,FALSE,"Hoja2";#N/A,#N/A,FALSE,"Hoja3";#N/A,#N/A,FALSE,"Hoja4";#N/A,#N/A,FALSE,"Hoja5";#N/A,#N/A,FALSE,"Hoja6"}</definedName>
    <definedName name="wrn.DIAGRAMAS._.DE._.DISPAROS._4" localSheetId="25" hidden="1">{#N/A,#N/A,FALSE,"Hoja1";#N/A,#N/A,FALSE,"Hoja2";#N/A,#N/A,FALSE,"Hoja3";#N/A,#N/A,FALSE,"Hoja4";#N/A,#N/A,FALSE,"Hoja5";#N/A,#N/A,FALSE,"Hoja6"}</definedName>
    <definedName name="wrn.DIAGRAMAS._.DE._.DISPAROS._4" localSheetId="24" hidden="1">{#N/A,#N/A,FALSE,"Hoja1";#N/A,#N/A,FALSE,"Hoja2";#N/A,#N/A,FALSE,"Hoja3";#N/A,#N/A,FALSE,"Hoja4";#N/A,#N/A,FALSE,"Hoja5";#N/A,#N/A,FALSE,"Hoja6"}</definedName>
    <definedName name="wrn.DIAGRAMAS._.DE._.DISPAROS._4" localSheetId="26" hidden="1">{#N/A,#N/A,FALSE,"Hoja1";#N/A,#N/A,FALSE,"Hoja2";#N/A,#N/A,FALSE,"Hoja3";#N/A,#N/A,FALSE,"Hoja4";#N/A,#N/A,FALSE,"Hoja5";#N/A,#N/A,FALSE,"Hoja6"}</definedName>
    <definedName name="wrn.DIAGRAMAS._.DE._.DISPAROS._4" localSheetId="1" hidden="1">{#N/A,#N/A,FALSE,"Hoja1";#N/A,#N/A,FALSE,"Hoja2";#N/A,#N/A,FALSE,"Hoja3";#N/A,#N/A,FALSE,"Hoja4";#N/A,#N/A,FALSE,"Hoja5";#N/A,#N/A,FALSE,"Hoja6"}</definedName>
    <definedName name="wrn.DIAGRAMAS._.DE._.DISPAROS._4" localSheetId="4" hidden="1">{#N/A,#N/A,FALSE,"Hoja1";#N/A,#N/A,FALSE,"Hoja2";#N/A,#N/A,FALSE,"Hoja3";#N/A,#N/A,FALSE,"Hoja4";#N/A,#N/A,FALSE,"Hoja5";#N/A,#N/A,FALSE,"Hoja6"}</definedName>
    <definedName name="wrn.DIAGRAMAS._.DE._.DISPAROS._4" localSheetId="2" hidden="1">{#N/A,#N/A,FALSE,"Hoja1";#N/A,#N/A,FALSE,"Hoja2";#N/A,#N/A,FALSE,"Hoja3";#N/A,#N/A,FALSE,"Hoja4";#N/A,#N/A,FALSE,"Hoja5";#N/A,#N/A,FALSE,"Hoja6"}</definedName>
    <definedName name="wrn.DIAGRAMAS._.DE._.DISPAROS._4" localSheetId="0" hidden="1">{#N/A,#N/A,FALSE,"Hoja1";#N/A,#N/A,FALSE,"Hoja2";#N/A,#N/A,FALSE,"Hoja3";#N/A,#N/A,FALSE,"Hoja4";#N/A,#N/A,FALSE,"Hoja5";#N/A,#N/A,FALSE,"Hoja6"}</definedName>
    <definedName name="wrn.DIAGRAMAS._.DE._.DISPAROS._4" localSheetId="6" hidden="1">{#N/A,#N/A,FALSE,"Hoja1";#N/A,#N/A,FALSE,"Hoja2";#N/A,#N/A,FALSE,"Hoja3";#N/A,#N/A,FALSE,"Hoja4";#N/A,#N/A,FALSE,"Hoja5";#N/A,#N/A,FALSE,"Hoja6"}</definedName>
    <definedName name="wrn.DIAGRAMAS._.DE._.DISPAROS._4" localSheetId="16" hidden="1">{#N/A,#N/A,FALSE,"Hoja1";#N/A,#N/A,FALSE,"Hoja2";#N/A,#N/A,FALSE,"Hoja3";#N/A,#N/A,FALSE,"Hoja4";#N/A,#N/A,FALSE,"Hoja5";#N/A,#N/A,FALSE,"Hoja6"}</definedName>
    <definedName name="wrn.DIAGRAMAS._.DE._.DISPAROS._4" hidden="1">{#N/A,#N/A,FALSE,"Hoja1";#N/A,#N/A,FALSE,"Hoja2";#N/A,#N/A,FALSE,"Hoja3";#N/A,#N/A,FALSE,"Hoja4";#N/A,#N/A,FALSE,"Hoja5";#N/A,#N/A,FALSE,"Hoja6"}</definedName>
    <definedName name="wrn.DIAGRAMAS._.DE._.DISPAROS._5" localSheetId="15" hidden="1">{#N/A,#N/A,FALSE,"Hoja1";#N/A,#N/A,FALSE,"Hoja2";#N/A,#N/A,FALSE,"Hoja3";#N/A,#N/A,FALSE,"Hoja4";#N/A,#N/A,FALSE,"Hoja5";#N/A,#N/A,FALSE,"Hoja6"}</definedName>
    <definedName name="wrn.DIAGRAMAS._.DE._.DISPAROS._5" localSheetId="25" hidden="1">{#N/A,#N/A,FALSE,"Hoja1";#N/A,#N/A,FALSE,"Hoja2";#N/A,#N/A,FALSE,"Hoja3";#N/A,#N/A,FALSE,"Hoja4";#N/A,#N/A,FALSE,"Hoja5";#N/A,#N/A,FALSE,"Hoja6"}</definedName>
    <definedName name="wrn.DIAGRAMAS._.DE._.DISPAROS._5" localSheetId="24" hidden="1">{#N/A,#N/A,FALSE,"Hoja1";#N/A,#N/A,FALSE,"Hoja2";#N/A,#N/A,FALSE,"Hoja3";#N/A,#N/A,FALSE,"Hoja4";#N/A,#N/A,FALSE,"Hoja5";#N/A,#N/A,FALSE,"Hoja6"}</definedName>
    <definedName name="wrn.DIAGRAMAS._.DE._.DISPAROS._5" localSheetId="26" hidden="1">{#N/A,#N/A,FALSE,"Hoja1";#N/A,#N/A,FALSE,"Hoja2";#N/A,#N/A,FALSE,"Hoja3";#N/A,#N/A,FALSE,"Hoja4";#N/A,#N/A,FALSE,"Hoja5";#N/A,#N/A,FALSE,"Hoja6"}</definedName>
    <definedName name="wrn.DIAGRAMAS._.DE._.DISPAROS._5" localSheetId="1" hidden="1">{#N/A,#N/A,FALSE,"Hoja1";#N/A,#N/A,FALSE,"Hoja2";#N/A,#N/A,FALSE,"Hoja3";#N/A,#N/A,FALSE,"Hoja4";#N/A,#N/A,FALSE,"Hoja5";#N/A,#N/A,FALSE,"Hoja6"}</definedName>
    <definedName name="wrn.DIAGRAMAS._.DE._.DISPAROS._5" localSheetId="4" hidden="1">{#N/A,#N/A,FALSE,"Hoja1";#N/A,#N/A,FALSE,"Hoja2";#N/A,#N/A,FALSE,"Hoja3";#N/A,#N/A,FALSE,"Hoja4";#N/A,#N/A,FALSE,"Hoja5";#N/A,#N/A,FALSE,"Hoja6"}</definedName>
    <definedName name="wrn.DIAGRAMAS._.DE._.DISPAROS._5" localSheetId="2" hidden="1">{#N/A,#N/A,FALSE,"Hoja1";#N/A,#N/A,FALSE,"Hoja2";#N/A,#N/A,FALSE,"Hoja3";#N/A,#N/A,FALSE,"Hoja4";#N/A,#N/A,FALSE,"Hoja5";#N/A,#N/A,FALSE,"Hoja6"}</definedName>
    <definedName name="wrn.DIAGRAMAS._.DE._.DISPAROS._5" localSheetId="0" hidden="1">{#N/A,#N/A,FALSE,"Hoja1";#N/A,#N/A,FALSE,"Hoja2";#N/A,#N/A,FALSE,"Hoja3";#N/A,#N/A,FALSE,"Hoja4";#N/A,#N/A,FALSE,"Hoja5";#N/A,#N/A,FALSE,"Hoja6"}</definedName>
    <definedName name="wrn.DIAGRAMAS._.DE._.DISPAROS._5" localSheetId="6" hidden="1">{#N/A,#N/A,FALSE,"Hoja1";#N/A,#N/A,FALSE,"Hoja2";#N/A,#N/A,FALSE,"Hoja3";#N/A,#N/A,FALSE,"Hoja4";#N/A,#N/A,FALSE,"Hoja5";#N/A,#N/A,FALSE,"Hoja6"}</definedName>
    <definedName name="wrn.DIAGRAMAS._.DE._.DISPAROS._5" localSheetId="16" hidden="1">{#N/A,#N/A,FALSE,"Hoja1";#N/A,#N/A,FALSE,"Hoja2";#N/A,#N/A,FALSE,"Hoja3";#N/A,#N/A,FALSE,"Hoja4";#N/A,#N/A,FALSE,"Hoja5";#N/A,#N/A,FALSE,"Hoja6"}</definedName>
    <definedName name="wrn.DIAGRAMAS._.DE._.DISPAROS._5" hidden="1">{#N/A,#N/A,FALSE,"Hoja1";#N/A,#N/A,FALSE,"Hoja2";#N/A,#N/A,FALSE,"Hoja3";#N/A,#N/A,FALSE,"Hoja4";#N/A,#N/A,FALSE,"Hoja5";#N/A,#N/A,FALSE,"Hoja6"}</definedName>
    <definedName name="wrn.Dotac_Propia." localSheetId="15" hidden="1">{#N/A,#N/A,FALSE,"Dotac_Propia"}</definedName>
    <definedName name="wrn.Dotac_Propia." localSheetId="25" hidden="1">{#N/A,#N/A,FALSE,"Dotac_Propia"}</definedName>
    <definedName name="wrn.Dotac_Propia." localSheetId="24" hidden="1">{#N/A,#N/A,FALSE,"Dotac_Propia"}</definedName>
    <definedName name="wrn.Dotac_Propia." localSheetId="26" hidden="1">{#N/A,#N/A,FALSE,"Dotac_Propia"}</definedName>
    <definedName name="wrn.Dotac_Propia." localSheetId="1" hidden="1">{#N/A,#N/A,FALSE,"Dotac_Propia"}</definedName>
    <definedName name="wrn.Dotac_Propia." localSheetId="4" hidden="1">{#N/A,#N/A,FALSE,"Dotac_Propia"}</definedName>
    <definedName name="wrn.Dotac_Propia." localSheetId="2" hidden="1">{#N/A,#N/A,FALSE,"Dotac_Propia"}</definedName>
    <definedName name="wrn.Dotac_Propia." localSheetId="0" hidden="1">{#N/A,#N/A,FALSE,"Dotac_Propia"}</definedName>
    <definedName name="wrn.Dotac_Propia." localSheetId="6" hidden="1">{#N/A,#N/A,FALSE,"Dotac_Propia"}</definedName>
    <definedName name="wrn.Dotac_Propia." localSheetId="16" hidden="1">{#N/A,#N/A,FALSE,"Dotac_Propia"}</definedName>
    <definedName name="wrn.Dotac_Propia." hidden="1">{#N/A,#N/A,FALSE,"Dotac_Propia"}</definedName>
    <definedName name="wrn.Dotac_Propia._1" localSheetId="15" hidden="1">{#N/A,#N/A,FALSE,"Dotac_Propia"}</definedName>
    <definedName name="wrn.Dotac_Propia._1" localSheetId="25" hidden="1">{#N/A,#N/A,FALSE,"Dotac_Propia"}</definedName>
    <definedName name="wrn.Dotac_Propia._1" localSheetId="24" hidden="1">{#N/A,#N/A,FALSE,"Dotac_Propia"}</definedName>
    <definedName name="wrn.Dotac_Propia._1" localSheetId="26" hidden="1">{#N/A,#N/A,FALSE,"Dotac_Propia"}</definedName>
    <definedName name="wrn.Dotac_Propia._1" localSheetId="1" hidden="1">{#N/A,#N/A,FALSE,"Dotac_Propia"}</definedName>
    <definedName name="wrn.Dotac_Propia._1" localSheetId="4" hidden="1">{#N/A,#N/A,FALSE,"Dotac_Propia"}</definedName>
    <definedName name="wrn.Dotac_Propia._1" localSheetId="2" hidden="1">{#N/A,#N/A,FALSE,"Dotac_Propia"}</definedName>
    <definedName name="wrn.Dotac_Propia._1" localSheetId="0" hidden="1">{#N/A,#N/A,FALSE,"Dotac_Propia"}</definedName>
    <definedName name="wrn.Dotac_Propia._1" localSheetId="6" hidden="1">{#N/A,#N/A,FALSE,"Dotac_Propia"}</definedName>
    <definedName name="wrn.Dotac_Propia._1" localSheetId="16" hidden="1">{#N/A,#N/A,FALSE,"Dotac_Propia"}</definedName>
    <definedName name="wrn.Dotac_Propia._1" hidden="1">{#N/A,#N/A,FALSE,"Dotac_Propia"}</definedName>
    <definedName name="wrn.Dotac_Reform." localSheetId="15" hidden="1">{#N/A,#N/A,FALSE,"Dotaciones_Ref"}</definedName>
    <definedName name="wrn.Dotac_Reform." localSheetId="25" hidden="1">{#N/A,#N/A,FALSE,"Dotaciones_Ref"}</definedName>
    <definedName name="wrn.Dotac_Reform." localSheetId="24" hidden="1">{#N/A,#N/A,FALSE,"Dotaciones_Ref"}</definedName>
    <definedName name="wrn.Dotac_Reform." localSheetId="26" hidden="1">{#N/A,#N/A,FALSE,"Dotaciones_Ref"}</definedName>
    <definedName name="wrn.Dotac_Reform." localSheetId="1" hidden="1">{#N/A,#N/A,FALSE,"Dotaciones_Ref"}</definedName>
    <definedName name="wrn.Dotac_Reform." localSheetId="4" hidden="1">{#N/A,#N/A,FALSE,"Dotaciones_Ref"}</definedName>
    <definedName name="wrn.Dotac_Reform." localSheetId="2" hidden="1">{#N/A,#N/A,FALSE,"Dotaciones_Ref"}</definedName>
    <definedName name="wrn.Dotac_Reform." localSheetId="0" hidden="1">{#N/A,#N/A,FALSE,"Dotaciones_Ref"}</definedName>
    <definedName name="wrn.Dotac_Reform." localSheetId="6" hidden="1">{#N/A,#N/A,FALSE,"Dotaciones_Ref"}</definedName>
    <definedName name="wrn.Dotac_Reform." localSheetId="16" hidden="1">{#N/A,#N/A,FALSE,"Dotaciones_Ref"}</definedName>
    <definedName name="wrn.Dotac_Reform." hidden="1">{#N/A,#N/A,FALSE,"Dotaciones_Ref"}</definedName>
    <definedName name="wrn.Dotac_Reform._1" localSheetId="15" hidden="1">{#N/A,#N/A,FALSE,"Dotaciones_Ref"}</definedName>
    <definedName name="wrn.Dotac_Reform._1" localSheetId="25" hidden="1">{#N/A,#N/A,FALSE,"Dotaciones_Ref"}</definedName>
    <definedName name="wrn.Dotac_Reform._1" localSheetId="24" hidden="1">{#N/A,#N/A,FALSE,"Dotaciones_Ref"}</definedName>
    <definedName name="wrn.Dotac_Reform._1" localSheetId="26" hidden="1">{#N/A,#N/A,FALSE,"Dotaciones_Ref"}</definedName>
    <definedName name="wrn.Dotac_Reform._1" localSheetId="1" hidden="1">{#N/A,#N/A,FALSE,"Dotaciones_Ref"}</definedName>
    <definedName name="wrn.Dotac_Reform._1" localSheetId="4" hidden="1">{#N/A,#N/A,FALSE,"Dotaciones_Ref"}</definedName>
    <definedName name="wrn.Dotac_Reform._1" localSheetId="2" hidden="1">{#N/A,#N/A,FALSE,"Dotaciones_Ref"}</definedName>
    <definedName name="wrn.Dotac_Reform._1" localSheetId="0" hidden="1">{#N/A,#N/A,FALSE,"Dotaciones_Ref"}</definedName>
    <definedName name="wrn.Dotac_Reform._1" localSheetId="6" hidden="1">{#N/A,#N/A,FALSE,"Dotaciones_Ref"}</definedName>
    <definedName name="wrn.Dotac_Reform._1" localSheetId="16" hidden="1">{#N/A,#N/A,FALSE,"Dotaciones_Ref"}</definedName>
    <definedName name="wrn.Dotac_Reform._1" hidden="1">{#N/A,#N/A,FALSE,"Dotaciones_Ref"}</definedName>
    <definedName name="wrn.Dotac_Tercero." localSheetId="15" hidden="1">{#N/A,#N/A,FALSE,"Dotac_Tercero"}</definedName>
    <definedName name="wrn.Dotac_Tercero." localSheetId="25" hidden="1">{#N/A,#N/A,FALSE,"Dotac_Tercero"}</definedName>
    <definedName name="wrn.Dotac_Tercero." localSheetId="24" hidden="1">{#N/A,#N/A,FALSE,"Dotac_Tercero"}</definedName>
    <definedName name="wrn.Dotac_Tercero." localSheetId="26" hidden="1">{#N/A,#N/A,FALSE,"Dotac_Tercero"}</definedName>
    <definedName name="wrn.Dotac_Tercero." localSheetId="1" hidden="1">{#N/A,#N/A,FALSE,"Dotac_Tercero"}</definedName>
    <definedName name="wrn.Dotac_Tercero." localSheetId="4" hidden="1">{#N/A,#N/A,FALSE,"Dotac_Tercero"}</definedName>
    <definedName name="wrn.Dotac_Tercero." localSheetId="2" hidden="1">{#N/A,#N/A,FALSE,"Dotac_Tercero"}</definedName>
    <definedName name="wrn.Dotac_Tercero." localSheetId="0" hidden="1">{#N/A,#N/A,FALSE,"Dotac_Tercero"}</definedName>
    <definedName name="wrn.Dotac_Tercero." localSheetId="6" hidden="1">{#N/A,#N/A,FALSE,"Dotac_Tercero"}</definedName>
    <definedName name="wrn.Dotac_Tercero." localSheetId="16" hidden="1">{#N/A,#N/A,FALSE,"Dotac_Tercero"}</definedName>
    <definedName name="wrn.Dotac_Tercero." hidden="1">{#N/A,#N/A,FALSE,"Dotac_Tercero"}</definedName>
    <definedName name="wrn.Dotac_Tercero._1" localSheetId="15" hidden="1">{#N/A,#N/A,FALSE,"Dotac_Tercero"}</definedName>
    <definedName name="wrn.Dotac_Tercero._1" localSheetId="25" hidden="1">{#N/A,#N/A,FALSE,"Dotac_Tercero"}</definedName>
    <definedName name="wrn.Dotac_Tercero._1" localSheetId="24" hidden="1">{#N/A,#N/A,FALSE,"Dotac_Tercero"}</definedName>
    <definedName name="wrn.Dotac_Tercero._1" localSheetId="26" hidden="1">{#N/A,#N/A,FALSE,"Dotac_Tercero"}</definedName>
    <definedName name="wrn.Dotac_Tercero._1" localSheetId="1" hidden="1">{#N/A,#N/A,FALSE,"Dotac_Tercero"}</definedName>
    <definedName name="wrn.Dotac_Tercero._1" localSheetId="4" hidden="1">{#N/A,#N/A,FALSE,"Dotac_Tercero"}</definedName>
    <definedName name="wrn.Dotac_Tercero._1" localSheetId="2" hidden="1">{#N/A,#N/A,FALSE,"Dotac_Tercero"}</definedName>
    <definedName name="wrn.Dotac_Tercero._1" localSheetId="0" hidden="1">{#N/A,#N/A,FALSE,"Dotac_Tercero"}</definedName>
    <definedName name="wrn.Dotac_Tercero._1" localSheetId="6" hidden="1">{#N/A,#N/A,FALSE,"Dotac_Tercero"}</definedName>
    <definedName name="wrn.Dotac_Tercero._1" localSheetId="16" hidden="1">{#N/A,#N/A,FALSE,"Dotac_Tercero"}</definedName>
    <definedName name="wrn.Dotac_Tercero._1" hidden="1">{#N/A,#N/A,FALSE,"Dotac_Tercero"}</definedName>
    <definedName name="wrn.El._.Indio._.Production._.Summary." localSheetId="15" hidden="1">{#N/A,#N/A,FALSE,"summary";#N/A,#N/A,FALSE,"SumGraph"}</definedName>
    <definedName name="wrn.El._.Indio._.Production._.Summary." localSheetId="25" hidden="1">{#N/A,#N/A,FALSE,"summary";#N/A,#N/A,FALSE,"SumGraph"}</definedName>
    <definedName name="wrn.El._.Indio._.Production._.Summary." localSheetId="24" hidden="1">{#N/A,#N/A,FALSE,"summary";#N/A,#N/A,FALSE,"SumGraph"}</definedName>
    <definedName name="wrn.El._.Indio._.Production._.Summary." localSheetId="26" hidden="1">{#N/A,#N/A,FALSE,"summary";#N/A,#N/A,FALSE,"SumGraph"}</definedName>
    <definedName name="wrn.El._.Indio._.Production._.Summary." localSheetId="1" hidden="1">{#N/A,#N/A,FALSE,"summary";#N/A,#N/A,FALSE,"SumGraph"}</definedName>
    <definedName name="wrn.El._.Indio._.Production._.Summary." localSheetId="4" hidden="1">{#N/A,#N/A,FALSE,"summary";#N/A,#N/A,FALSE,"SumGraph"}</definedName>
    <definedName name="wrn.El._.Indio._.Production._.Summary." localSheetId="2" hidden="1">{#N/A,#N/A,FALSE,"summary";#N/A,#N/A,FALSE,"SumGraph"}</definedName>
    <definedName name="wrn.El._.Indio._.Production._.Summary." localSheetId="0" hidden="1">{#N/A,#N/A,FALSE,"summary";#N/A,#N/A,FALSE,"SumGraph"}</definedName>
    <definedName name="wrn.El._.Indio._.Production._.Summary." localSheetId="6" hidden="1">{#N/A,#N/A,FALSE,"summary";#N/A,#N/A,FALSE,"SumGraph"}</definedName>
    <definedName name="wrn.El._.Indio._.Production._.Summary." localSheetId="16" hidden="1">{#N/A,#N/A,FALSE,"summary";#N/A,#N/A,FALSE,"SumGraph"}</definedName>
    <definedName name="wrn.El._.Indio._.Production._.Summary." hidden="1">{#N/A,#N/A,FALSE,"summary";#N/A,#N/A,FALSE,"SumGraph"}</definedName>
    <definedName name="wrn.El._.Indio._.Production._.Summary._1" localSheetId="15" hidden="1">{#N/A,#N/A,FALSE,"summary";#N/A,#N/A,FALSE,"SumGraph"}</definedName>
    <definedName name="wrn.El._.Indio._.Production._.Summary._1" localSheetId="25" hidden="1">{#N/A,#N/A,FALSE,"summary";#N/A,#N/A,FALSE,"SumGraph"}</definedName>
    <definedName name="wrn.El._.Indio._.Production._.Summary._1" localSheetId="24" hidden="1">{#N/A,#N/A,FALSE,"summary";#N/A,#N/A,FALSE,"SumGraph"}</definedName>
    <definedName name="wrn.El._.Indio._.Production._.Summary._1" localSheetId="26" hidden="1">{#N/A,#N/A,FALSE,"summary";#N/A,#N/A,FALSE,"SumGraph"}</definedName>
    <definedName name="wrn.El._.Indio._.Production._.Summary._1" localSheetId="1" hidden="1">{#N/A,#N/A,FALSE,"summary";#N/A,#N/A,FALSE,"SumGraph"}</definedName>
    <definedName name="wrn.El._.Indio._.Production._.Summary._1" localSheetId="4" hidden="1">{#N/A,#N/A,FALSE,"summary";#N/A,#N/A,FALSE,"SumGraph"}</definedName>
    <definedName name="wrn.El._.Indio._.Production._.Summary._1" localSheetId="2" hidden="1">{#N/A,#N/A,FALSE,"summary";#N/A,#N/A,FALSE,"SumGraph"}</definedName>
    <definedName name="wrn.El._.Indio._.Production._.Summary._1" localSheetId="0" hidden="1">{#N/A,#N/A,FALSE,"summary";#N/A,#N/A,FALSE,"SumGraph"}</definedName>
    <definedName name="wrn.El._.Indio._.Production._.Summary._1" localSheetId="6" hidden="1">{#N/A,#N/A,FALSE,"summary";#N/A,#N/A,FALSE,"SumGraph"}</definedName>
    <definedName name="wrn.El._.Indio._.Production._.Summary._1" localSheetId="16" hidden="1">{#N/A,#N/A,FALSE,"summary";#N/A,#N/A,FALSE,"SumGraph"}</definedName>
    <definedName name="wrn.El._.Indio._.Production._.Summary._1" hidden="1">{#N/A,#N/A,FALSE,"summary";#N/A,#N/A,FALSE,"SumGraph"}</definedName>
    <definedName name="wrn.elarco." hidden="1">{#N/A,#N/A,TRUE,"Cash Flow";#N/A,#N/A,TRUE,"Capital Costs";#N/A,#N/A,TRUE,"Operating Costs";#N/A,#N/A,TRUE,"Unit Operating Costs";#N/A,#N/A,TRUE,"Mine Production";#N/A,#N/A,TRUE,"Cost Basis 1";#N/A,#N/A,TRUE,"Cost Basis 2"}</definedName>
    <definedName name="wrn.ep10.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fff." localSheetId="15" hidden="1">{#N/A,#N/A,FALSE,"Costos_Elem_Hid";#N/A,#N/A,FALSE,"Costos_Elem_Hid";#N/A,#N/A,FALSE,"Costos_Elem_Hid"}</definedName>
    <definedName name="wrn.fff." localSheetId="25" hidden="1">{#N/A,#N/A,FALSE,"Costos_Elem_Hid";#N/A,#N/A,FALSE,"Costos_Elem_Hid";#N/A,#N/A,FALSE,"Costos_Elem_Hid"}</definedName>
    <definedName name="wrn.fff." localSheetId="24" hidden="1">{#N/A,#N/A,FALSE,"Costos_Elem_Hid";#N/A,#N/A,FALSE,"Costos_Elem_Hid";#N/A,#N/A,FALSE,"Costos_Elem_Hid"}</definedName>
    <definedName name="wrn.fff." localSheetId="26" hidden="1">{#N/A,#N/A,FALSE,"Costos_Elem_Hid";#N/A,#N/A,FALSE,"Costos_Elem_Hid";#N/A,#N/A,FALSE,"Costos_Elem_Hid"}</definedName>
    <definedName name="wrn.fff." localSheetId="1" hidden="1">{#N/A,#N/A,FALSE,"Costos_Elem_Hid";#N/A,#N/A,FALSE,"Costos_Elem_Hid";#N/A,#N/A,FALSE,"Costos_Elem_Hid"}</definedName>
    <definedName name="wrn.fff." localSheetId="4" hidden="1">{#N/A,#N/A,FALSE,"Costos_Elem_Hid";#N/A,#N/A,FALSE,"Costos_Elem_Hid";#N/A,#N/A,FALSE,"Costos_Elem_Hid"}</definedName>
    <definedName name="wrn.fff." localSheetId="2" hidden="1">{#N/A,#N/A,FALSE,"Costos_Elem_Hid";#N/A,#N/A,FALSE,"Costos_Elem_Hid";#N/A,#N/A,FALSE,"Costos_Elem_Hid"}</definedName>
    <definedName name="wrn.fff." localSheetId="0" hidden="1">{#N/A,#N/A,FALSE,"Costos_Elem_Hid";#N/A,#N/A,FALSE,"Costos_Elem_Hid";#N/A,#N/A,FALSE,"Costos_Elem_Hid"}</definedName>
    <definedName name="wrn.fff." localSheetId="6" hidden="1">{#N/A,#N/A,FALSE,"Costos_Elem_Hid";#N/A,#N/A,FALSE,"Costos_Elem_Hid";#N/A,#N/A,FALSE,"Costos_Elem_Hid"}</definedName>
    <definedName name="wrn.fff." localSheetId="16" hidden="1">{#N/A,#N/A,FALSE,"Costos_Elem_Hid";#N/A,#N/A,FALSE,"Costos_Elem_Hid";#N/A,#N/A,FALSE,"Costos_Elem_Hid"}</definedName>
    <definedName name="wrn.fff." hidden="1">{#N/A,#N/A,FALSE,"Costos_Elem_Hid";#N/A,#N/A,FALSE,"Costos_Elem_Hid";#N/A,#N/A,FALSE,"Costos_Elem_Hid"}</definedName>
    <definedName name="wrn.fff._1" hidden="1">{#N/A,#N/A,FALSE,"Costos_Elem_Hid";#N/A,#N/A,FALSE,"Costos_Elem_Hid";#N/A,#N/A,FALSE,"Costos_Elem_Hid"}</definedName>
    <definedName name="wrn.flujos." localSheetId="15" hidden="1">{"FlujoGastos",#N/A,FALSE,"Base";"FlujoGastos",#N/A,FALSE,"Buzón Tren";"FlujoGastos",#N/A,FALSE,"Buzón Camión";"FlujoGastos",#N/A,FALSE,"LHD Camión";"FlujoGastos",#N/A,FALSE,"Cámara Camión"}</definedName>
    <definedName name="wrn.flujos." localSheetId="25" hidden="1">{"FlujoGastos",#N/A,FALSE,"Base";"FlujoGastos",#N/A,FALSE,"Buzón Tren";"FlujoGastos",#N/A,FALSE,"Buzón Camión";"FlujoGastos",#N/A,FALSE,"LHD Camión";"FlujoGastos",#N/A,FALSE,"Cámara Camión"}</definedName>
    <definedName name="wrn.flujos." localSheetId="24" hidden="1">{"FlujoGastos",#N/A,FALSE,"Base";"FlujoGastos",#N/A,FALSE,"Buzón Tren";"FlujoGastos",#N/A,FALSE,"Buzón Camión";"FlujoGastos",#N/A,FALSE,"LHD Camión";"FlujoGastos",#N/A,FALSE,"Cámara Camión"}</definedName>
    <definedName name="wrn.flujos." localSheetId="26" hidden="1">{"FlujoGastos",#N/A,FALSE,"Base";"FlujoGastos",#N/A,FALSE,"Buzón Tren";"FlujoGastos",#N/A,FALSE,"Buzón Camión";"FlujoGastos",#N/A,FALSE,"LHD Camión";"FlujoGastos",#N/A,FALSE,"Cámara Camión"}</definedName>
    <definedName name="wrn.flujos." localSheetId="1" hidden="1">{"FlujoGastos",#N/A,FALSE,"Base";"FlujoGastos",#N/A,FALSE,"Buzón Tren";"FlujoGastos",#N/A,FALSE,"Buzón Camión";"FlujoGastos",#N/A,FALSE,"LHD Camión";"FlujoGastos",#N/A,FALSE,"Cámara Camión"}</definedName>
    <definedName name="wrn.flujos." localSheetId="4" hidden="1">{"FlujoGastos",#N/A,FALSE,"Base";"FlujoGastos",#N/A,FALSE,"Buzón Tren";"FlujoGastos",#N/A,FALSE,"Buzón Camión";"FlujoGastos",#N/A,FALSE,"LHD Camión";"FlujoGastos",#N/A,FALSE,"Cámara Camión"}</definedName>
    <definedName name="wrn.flujos." localSheetId="2" hidden="1">{"FlujoGastos",#N/A,FALSE,"Base";"FlujoGastos",#N/A,FALSE,"Buzón Tren";"FlujoGastos",#N/A,FALSE,"Buzón Camión";"FlujoGastos",#N/A,FALSE,"LHD Camión";"FlujoGastos",#N/A,FALSE,"Cámara Camión"}</definedName>
    <definedName name="wrn.flujos." localSheetId="0" hidden="1">{"FlujoGastos",#N/A,FALSE,"Base";"FlujoGastos",#N/A,FALSE,"Buzón Tren";"FlujoGastos",#N/A,FALSE,"Buzón Camión";"FlujoGastos",#N/A,FALSE,"LHD Camión";"FlujoGastos",#N/A,FALSE,"Cámara Camión"}</definedName>
    <definedName name="wrn.flujos." localSheetId="6" hidden="1">{"FlujoGastos",#N/A,FALSE,"Base";"FlujoGastos",#N/A,FALSE,"Buzón Tren";"FlujoGastos",#N/A,FALSE,"Buzón Camión";"FlujoGastos",#N/A,FALSE,"LHD Camión";"FlujoGastos",#N/A,FALSE,"Cámara Camión"}</definedName>
    <definedName name="wrn.flujos." localSheetId="16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lujos._1" localSheetId="15" hidden="1">{"FlujoGastos",#N/A,FALSE,"Base";"FlujoGastos",#N/A,FALSE,"Buzón Tren";"FlujoGastos",#N/A,FALSE,"Buzón Camión";"FlujoGastos",#N/A,FALSE,"LHD Camión";"FlujoGastos",#N/A,FALSE,"Cámara Camión"}</definedName>
    <definedName name="wrn.flujos._1" localSheetId="25" hidden="1">{"FlujoGastos",#N/A,FALSE,"Base";"FlujoGastos",#N/A,FALSE,"Buzón Tren";"FlujoGastos",#N/A,FALSE,"Buzón Camión";"FlujoGastos",#N/A,FALSE,"LHD Camión";"FlujoGastos",#N/A,FALSE,"Cámara Camión"}</definedName>
    <definedName name="wrn.flujos._1" localSheetId="24" hidden="1">{"FlujoGastos",#N/A,FALSE,"Base";"FlujoGastos",#N/A,FALSE,"Buzón Tren";"FlujoGastos",#N/A,FALSE,"Buzón Camión";"FlujoGastos",#N/A,FALSE,"LHD Camión";"FlujoGastos",#N/A,FALSE,"Cámara Camión"}</definedName>
    <definedName name="wrn.flujos._1" localSheetId="26" hidden="1">{"FlujoGastos",#N/A,FALSE,"Base";"FlujoGastos",#N/A,FALSE,"Buzón Tren";"FlujoGastos",#N/A,FALSE,"Buzón Camión";"FlujoGastos",#N/A,FALSE,"LHD Camión";"FlujoGastos",#N/A,FALSE,"Cámara Camión"}</definedName>
    <definedName name="wrn.flujos._1" localSheetId="1" hidden="1">{"FlujoGastos",#N/A,FALSE,"Base";"FlujoGastos",#N/A,FALSE,"Buzón Tren";"FlujoGastos",#N/A,FALSE,"Buzón Camión";"FlujoGastos",#N/A,FALSE,"LHD Camión";"FlujoGastos",#N/A,FALSE,"Cámara Camión"}</definedName>
    <definedName name="wrn.flujos._1" localSheetId="4" hidden="1">{"FlujoGastos",#N/A,FALSE,"Base";"FlujoGastos",#N/A,FALSE,"Buzón Tren";"FlujoGastos",#N/A,FALSE,"Buzón Camión";"FlujoGastos",#N/A,FALSE,"LHD Camión";"FlujoGastos",#N/A,FALSE,"Cámara Camión"}</definedName>
    <definedName name="wrn.flujos._1" localSheetId="2" hidden="1">{"FlujoGastos",#N/A,FALSE,"Base";"FlujoGastos",#N/A,FALSE,"Buzón Tren";"FlujoGastos",#N/A,FALSE,"Buzón Camión";"FlujoGastos",#N/A,FALSE,"LHD Camión";"FlujoGastos",#N/A,FALSE,"Cámara Camión"}</definedName>
    <definedName name="wrn.flujos._1" localSheetId="0" hidden="1">{"FlujoGastos",#N/A,FALSE,"Base";"FlujoGastos",#N/A,FALSE,"Buzón Tren";"FlujoGastos",#N/A,FALSE,"Buzón Camión";"FlujoGastos",#N/A,FALSE,"LHD Camión";"FlujoGastos",#N/A,FALSE,"Cámara Camión"}</definedName>
    <definedName name="wrn.flujos._1" localSheetId="6" hidden="1">{"FlujoGastos",#N/A,FALSE,"Base";"FlujoGastos",#N/A,FALSE,"Buzón Tren";"FlujoGastos",#N/A,FALSE,"Buzón Camión";"FlujoGastos",#N/A,FALSE,"LHD Camión";"FlujoGastos",#N/A,FALSE,"Cámara Camión"}</definedName>
    <definedName name="wrn.flujos._1" localSheetId="16" hidden="1">{"FlujoGastos",#N/A,FALSE,"Base";"FlujoGastos",#N/A,FALSE,"Buzón Tren";"FlujoGastos",#N/A,FALSE,"Buzón Camión";"FlujoGastos",#N/A,FALSE,"LHD Camión";"FlujoGastos",#N/A,FALSE,"Cámara Camión"}</definedName>
    <definedName name="wrn.flujos._1" hidden="1">{"FlujoGastos",#N/A,FALSE,"Base";"FlujoGastos",#N/A,FALSE,"Buzón Tren";"FlujoGastos",#N/A,FALSE,"Buzón Camión";"FlujoGastos",#N/A,FALSE,"LHD Camión";"FlujoGastos",#N/A,FALSE,"Cámara Camión"}</definedName>
    <definedName name="wrn.Forms." localSheetId="1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6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6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5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5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4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6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6" hidden="1">{#N/A,#N/A,FALSE,"E-1";#N/A,#N/A,FALSE,"E-2";#N/A,#N/A,FALSE,"F-1";#N/A,#N/A,FALSE,"F-2";#N/A,#N/A,FALSE,"F-3";#N/A,#N/A,FALSE,"F-4";#N/A,#N/A,FALSE,"F-5";#N/A,#N/A,FALSE,"F-6";#N/A,#N/A,FALSE,"Matrix"}</definedName>
    <definedName name="wrn.Forms._1" hidden="1">{#N/A,#N/A,FALSE,"E-1";#N/A,#N/A,FALSE,"E-2";#N/A,#N/A,FALSE,"F-1";#N/A,#N/A,FALSE,"F-2";#N/A,#N/A,FALSE,"F-3";#N/A,#N/A,FALSE,"F-4";#N/A,#N/A,FALSE,"F-5";#N/A,#N/A,FALSE,"F-6";#N/A,#N/A,FALSE,"Matrix"}</definedName>
    <definedName name="wrn.Forms._2" localSheetId="15" hidden="1">{#N/A,#N/A,FALSE,"E-1";#N/A,#N/A,FALSE,"E-2";#N/A,#N/A,FALSE,"F-1";#N/A,#N/A,FALSE,"F-2";#N/A,#N/A,FALSE,"F-3";#N/A,#N/A,FALSE,"F-4";#N/A,#N/A,FALSE,"F-5";#N/A,#N/A,FALSE,"F-6";#N/A,#N/A,FALSE,"Matrix"}</definedName>
    <definedName name="wrn.Forms._2" localSheetId="25" hidden="1">{#N/A,#N/A,FALSE,"E-1";#N/A,#N/A,FALSE,"E-2";#N/A,#N/A,FALSE,"F-1";#N/A,#N/A,FALSE,"F-2";#N/A,#N/A,FALSE,"F-3";#N/A,#N/A,FALSE,"F-4";#N/A,#N/A,FALSE,"F-5";#N/A,#N/A,FALSE,"F-6";#N/A,#N/A,FALSE,"Matrix"}</definedName>
    <definedName name="wrn.Forms._2" localSheetId="24" hidden="1">{#N/A,#N/A,FALSE,"E-1";#N/A,#N/A,FALSE,"E-2";#N/A,#N/A,FALSE,"F-1";#N/A,#N/A,FALSE,"F-2";#N/A,#N/A,FALSE,"F-3";#N/A,#N/A,FALSE,"F-4";#N/A,#N/A,FALSE,"F-5";#N/A,#N/A,FALSE,"F-6";#N/A,#N/A,FALSE,"Matrix"}</definedName>
    <definedName name="wrn.Forms._2" localSheetId="26" hidden="1">{#N/A,#N/A,FALSE,"E-1";#N/A,#N/A,FALSE,"E-2";#N/A,#N/A,FALSE,"F-1";#N/A,#N/A,FALSE,"F-2";#N/A,#N/A,FALSE,"F-3";#N/A,#N/A,FALSE,"F-4";#N/A,#N/A,FALSE,"F-5";#N/A,#N/A,FALSE,"F-6";#N/A,#N/A,FALSE,"Matrix"}</definedName>
    <definedName name="wrn.Forms._2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2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_2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2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2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_2" localSheetId="16" hidden="1">{#N/A,#N/A,FALSE,"E-1";#N/A,#N/A,FALSE,"E-2";#N/A,#N/A,FALSE,"F-1";#N/A,#N/A,FALSE,"F-2";#N/A,#N/A,FALSE,"F-3";#N/A,#N/A,FALSE,"F-4";#N/A,#N/A,FALSE,"F-5";#N/A,#N/A,FALSE,"F-6";#N/A,#N/A,FALSE,"Matrix"}</definedName>
    <definedName name="wrn.Forms._2" hidden="1">{#N/A,#N/A,FALSE,"E-1";#N/A,#N/A,FALSE,"E-2";#N/A,#N/A,FALSE,"F-1";#N/A,#N/A,FALSE,"F-2";#N/A,#N/A,FALSE,"F-3";#N/A,#N/A,FALSE,"F-4";#N/A,#N/A,FALSE,"F-5";#N/A,#N/A,FALSE,"F-6";#N/A,#N/A,FALSE,"Matrix"}</definedName>
    <definedName name="wrn.Forms._3" localSheetId="15" hidden="1">{#N/A,#N/A,FALSE,"E-1";#N/A,#N/A,FALSE,"E-2";#N/A,#N/A,FALSE,"F-1";#N/A,#N/A,FALSE,"F-2";#N/A,#N/A,FALSE,"F-3";#N/A,#N/A,FALSE,"F-4";#N/A,#N/A,FALSE,"F-5";#N/A,#N/A,FALSE,"F-6";#N/A,#N/A,FALSE,"Matrix"}</definedName>
    <definedName name="wrn.Forms._3" localSheetId="25" hidden="1">{#N/A,#N/A,FALSE,"E-1";#N/A,#N/A,FALSE,"E-2";#N/A,#N/A,FALSE,"F-1";#N/A,#N/A,FALSE,"F-2";#N/A,#N/A,FALSE,"F-3";#N/A,#N/A,FALSE,"F-4";#N/A,#N/A,FALSE,"F-5";#N/A,#N/A,FALSE,"F-6";#N/A,#N/A,FALSE,"Matrix"}</definedName>
    <definedName name="wrn.Forms._3" localSheetId="24" hidden="1">{#N/A,#N/A,FALSE,"E-1";#N/A,#N/A,FALSE,"E-2";#N/A,#N/A,FALSE,"F-1";#N/A,#N/A,FALSE,"F-2";#N/A,#N/A,FALSE,"F-3";#N/A,#N/A,FALSE,"F-4";#N/A,#N/A,FALSE,"F-5";#N/A,#N/A,FALSE,"F-6";#N/A,#N/A,FALSE,"Matrix"}</definedName>
    <definedName name="wrn.Forms._3" localSheetId="26" hidden="1">{#N/A,#N/A,FALSE,"E-1";#N/A,#N/A,FALSE,"E-2";#N/A,#N/A,FALSE,"F-1";#N/A,#N/A,FALSE,"F-2";#N/A,#N/A,FALSE,"F-3";#N/A,#N/A,FALSE,"F-4";#N/A,#N/A,FALSE,"F-5";#N/A,#N/A,FALSE,"F-6";#N/A,#N/A,FALSE,"Matrix"}</definedName>
    <definedName name="wrn.Forms._3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3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_3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3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3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_3" localSheetId="16" hidden="1">{#N/A,#N/A,FALSE,"E-1";#N/A,#N/A,FALSE,"E-2";#N/A,#N/A,FALSE,"F-1";#N/A,#N/A,FALSE,"F-2";#N/A,#N/A,FALSE,"F-3";#N/A,#N/A,FALSE,"F-4";#N/A,#N/A,FALSE,"F-5";#N/A,#N/A,FALSE,"F-6";#N/A,#N/A,FALSE,"Matrix"}</definedName>
    <definedName name="wrn.Forms._3" hidden="1">{#N/A,#N/A,FALSE,"E-1";#N/A,#N/A,FALSE,"E-2";#N/A,#N/A,FALSE,"F-1";#N/A,#N/A,FALSE,"F-2";#N/A,#N/A,FALSE,"F-3";#N/A,#N/A,FALSE,"F-4";#N/A,#N/A,FALSE,"F-5";#N/A,#N/A,FALSE,"F-6";#N/A,#N/A,FALSE,"Matrix"}</definedName>
    <definedName name="wrn.Forms._4" localSheetId="15" hidden="1">{#N/A,#N/A,FALSE,"E-1";#N/A,#N/A,FALSE,"E-2";#N/A,#N/A,FALSE,"F-1";#N/A,#N/A,FALSE,"F-2";#N/A,#N/A,FALSE,"F-3";#N/A,#N/A,FALSE,"F-4";#N/A,#N/A,FALSE,"F-5";#N/A,#N/A,FALSE,"F-6";#N/A,#N/A,FALSE,"Matrix"}</definedName>
    <definedName name="wrn.Forms._4" localSheetId="25" hidden="1">{#N/A,#N/A,FALSE,"E-1";#N/A,#N/A,FALSE,"E-2";#N/A,#N/A,FALSE,"F-1";#N/A,#N/A,FALSE,"F-2";#N/A,#N/A,FALSE,"F-3";#N/A,#N/A,FALSE,"F-4";#N/A,#N/A,FALSE,"F-5";#N/A,#N/A,FALSE,"F-6";#N/A,#N/A,FALSE,"Matrix"}</definedName>
    <definedName name="wrn.Forms._4" localSheetId="24" hidden="1">{#N/A,#N/A,FALSE,"E-1";#N/A,#N/A,FALSE,"E-2";#N/A,#N/A,FALSE,"F-1";#N/A,#N/A,FALSE,"F-2";#N/A,#N/A,FALSE,"F-3";#N/A,#N/A,FALSE,"F-4";#N/A,#N/A,FALSE,"F-5";#N/A,#N/A,FALSE,"F-6";#N/A,#N/A,FALSE,"Matrix"}</definedName>
    <definedName name="wrn.Forms._4" localSheetId="26" hidden="1">{#N/A,#N/A,FALSE,"E-1";#N/A,#N/A,FALSE,"E-2";#N/A,#N/A,FALSE,"F-1";#N/A,#N/A,FALSE,"F-2";#N/A,#N/A,FALSE,"F-3";#N/A,#N/A,FALSE,"F-4";#N/A,#N/A,FALSE,"F-5";#N/A,#N/A,FALSE,"F-6";#N/A,#N/A,FALSE,"Matrix"}</definedName>
    <definedName name="wrn.Forms._4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4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_4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4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4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_4" localSheetId="16" hidden="1">{#N/A,#N/A,FALSE,"E-1";#N/A,#N/A,FALSE,"E-2";#N/A,#N/A,FALSE,"F-1";#N/A,#N/A,FALSE,"F-2";#N/A,#N/A,FALSE,"F-3";#N/A,#N/A,FALSE,"F-4";#N/A,#N/A,FALSE,"F-5";#N/A,#N/A,FALSE,"F-6";#N/A,#N/A,FALSE,"Matrix"}</definedName>
    <definedName name="wrn.Forms._4" hidden="1">{#N/A,#N/A,FALSE,"E-1";#N/A,#N/A,FALSE,"E-2";#N/A,#N/A,FALSE,"F-1";#N/A,#N/A,FALSE,"F-2";#N/A,#N/A,FALSE,"F-3";#N/A,#N/A,FALSE,"F-4";#N/A,#N/A,FALSE,"F-5";#N/A,#N/A,FALSE,"F-6";#N/A,#N/A,FALSE,"Matrix"}</definedName>
    <definedName name="wrn.Forms._5" localSheetId="15" hidden="1">{#N/A,#N/A,FALSE,"E-1";#N/A,#N/A,FALSE,"E-2";#N/A,#N/A,FALSE,"F-1";#N/A,#N/A,FALSE,"F-2";#N/A,#N/A,FALSE,"F-3";#N/A,#N/A,FALSE,"F-4";#N/A,#N/A,FALSE,"F-5";#N/A,#N/A,FALSE,"F-6";#N/A,#N/A,FALSE,"Matrix"}</definedName>
    <definedName name="wrn.Forms._5" localSheetId="25" hidden="1">{#N/A,#N/A,FALSE,"E-1";#N/A,#N/A,FALSE,"E-2";#N/A,#N/A,FALSE,"F-1";#N/A,#N/A,FALSE,"F-2";#N/A,#N/A,FALSE,"F-3";#N/A,#N/A,FALSE,"F-4";#N/A,#N/A,FALSE,"F-5";#N/A,#N/A,FALSE,"F-6";#N/A,#N/A,FALSE,"Matrix"}</definedName>
    <definedName name="wrn.Forms._5" localSheetId="24" hidden="1">{#N/A,#N/A,FALSE,"E-1";#N/A,#N/A,FALSE,"E-2";#N/A,#N/A,FALSE,"F-1";#N/A,#N/A,FALSE,"F-2";#N/A,#N/A,FALSE,"F-3";#N/A,#N/A,FALSE,"F-4";#N/A,#N/A,FALSE,"F-5";#N/A,#N/A,FALSE,"F-6";#N/A,#N/A,FALSE,"Matrix"}</definedName>
    <definedName name="wrn.Forms._5" localSheetId="26" hidden="1">{#N/A,#N/A,FALSE,"E-1";#N/A,#N/A,FALSE,"E-2";#N/A,#N/A,FALSE,"F-1";#N/A,#N/A,FALSE,"F-2";#N/A,#N/A,FALSE,"F-3";#N/A,#N/A,FALSE,"F-4";#N/A,#N/A,FALSE,"F-5";#N/A,#N/A,FALSE,"F-6";#N/A,#N/A,FALSE,"Matrix"}</definedName>
    <definedName name="wrn.Forms._5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5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_5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5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5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_5" localSheetId="16" hidden="1">{#N/A,#N/A,FALSE,"E-1";#N/A,#N/A,FALSE,"E-2";#N/A,#N/A,FALSE,"F-1";#N/A,#N/A,FALSE,"F-2";#N/A,#N/A,FALSE,"F-3";#N/A,#N/A,FALSE,"F-4";#N/A,#N/A,FALSE,"F-5";#N/A,#N/A,FALSE,"F-6";#N/A,#N/A,FALSE,"Matrix"}</definedName>
    <definedName name="wrn.Forms._5" hidden="1">{#N/A,#N/A,FALSE,"E-1";#N/A,#N/A,FALSE,"E-2";#N/A,#N/A,FALSE,"F-1";#N/A,#N/A,FALSE,"F-2";#N/A,#N/A,FALSE,"F-3";#N/A,#N/A,FALSE,"F-4";#N/A,#N/A,FALSE,"F-5";#N/A,#N/A,FALSE,"F-6";#N/A,#N/A,FALSE,"Matrix"}</definedName>
    <definedName name="wrn.FORMULARIOS.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1" localSheetId="2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1" localSheetId="2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1" localSheetId="2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1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1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2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2" localSheetId="2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2" localSheetId="2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2" localSheetId="2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2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2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2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2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2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2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3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3" localSheetId="2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3" localSheetId="2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3" localSheetId="2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3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3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3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3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3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3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4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4" localSheetId="2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4" localSheetId="2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4" localSheetId="2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4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4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4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4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4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4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5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5" localSheetId="2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5" localSheetId="2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5" localSheetId="2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5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5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5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5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5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5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REPORT." localSheetId="15" hidden="1">{#N/A,#N/A,FALSE,"US$";#N/A,#N/A,FALSE,"SUMMARY";#N/A,#N/A,FALSE,"DET.SUMM";#N/A,#N/A,FALSE,"BACK-UP";#N/A,#N/A,FALSE,"INDIRECTS";#N/A,#N/A,FALSE,"PARAMETERS";#N/A,#N/A,FALSE,"RATES"}</definedName>
    <definedName name="wrn.FULL._.REPORT." localSheetId="25" hidden="1">{#N/A,#N/A,FALSE,"US$";#N/A,#N/A,FALSE,"SUMMARY";#N/A,#N/A,FALSE,"DET.SUMM";#N/A,#N/A,FALSE,"BACK-UP";#N/A,#N/A,FALSE,"INDIRECTS";#N/A,#N/A,FALSE,"PARAMETERS";#N/A,#N/A,FALSE,"RATES"}</definedName>
    <definedName name="wrn.FULL._.REPORT." localSheetId="24" hidden="1">{#N/A,#N/A,FALSE,"US$";#N/A,#N/A,FALSE,"SUMMARY";#N/A,#N/A,FALSE,"DET.SUMM";#N/A,#N/A,FALSE,"BACK-UP";#N/A,#N/A,FALSE,"INDIRECTS";#N/A,#N/A,FALSE,"PARAMETERS";#N/A,#N/A,FALSE,"RATES"}</definedName>
    <definedName name="wrn.FULL._.REPORT." localSheetId="26" hidden="1">{#N/A,#N/A,FALSE,"US$";#N/A,#N/A,FALSE,"SUMMARY";#N/A,#N/A,FALSE,"DET.SUMM";#N/A,#N/A,FALSE,"BACK-UP";#N/A,#N/A,FALSE,"INDIRECTS";#N/A,#N/A,FALSE,"PARAMETERS";#N/A,#N/A,FALSE,"RATES"}</definedName>
    <definedName name="wrn.FULL._.REPORT." localSheetId="1" hidden="1">{#N/A,#N/A,FALSE,"US$";#N/A,#N/A,FALSE,"SUMMARY";#N/A,#N/A,FALSE,"DET.SUMM";#N/A,#N/A,FALSE,"BACK-UP";#N/A,#N/A,FALSE,"INDIRECTS";#N/A,#N/A,FALSE,"PARAMETERS";#N/A,#N/A,FALSE,"RATES"}</definedName>
    <definedName name="wrn.FULL._.REPORT." localSheetId="4" hidden="1">{#N/A,#N/A,FALSE,"US$";#N/A,#N/A,FALSE,"SUMMARY";#N/A,#N/A,FALSE,"DET.SUMM";#N/A,#N/A,FALSE,"BACK-UP";#N/A,#N/A,FALSE,"INDIRECTS";#N/A,#N/A,FALSE,"PARAMETERS";#N/A,#N/A,FALSE,"RATES"}</definedName>
    <definedName name="wrn.FULL._.REPORT." localSheetId="2" hidden="1">{#N/A,#N/A,FALSE,"US$";#N/A,#N/A,FALSE,"SUMMARY";#N/A,#N/A,FALSE,"DET.SUMM";#N/A,#N/A,FALSE,"BACK-UP";#N/A,#N/A,FALSE,"INDIRECTS";#N/A,#N/A,FALSE,"PARAMETERS";#N/A,#N/A,FALSE,"RATES"}</definedName>
    <definedName name="wrn.FULL._.REPORT." localSheetId="0" hidden="1">{#N/A,#N/A,FALSE,"US$";#N/A,#N/A,FALSE,"SUMMARY";#N/A,#N/A,FALSE,"DET.SUMM";#N/A,#N/A,FALSE,"BACK-UP";#N/A,#N/A,FALSE,"INDIRECTS";#N/A,#N/A,FALSE,"PARAMETERS";#N/A,#N/A,FALSE,"RATES"}</definedName>
    <definedName name="wrn.FULL._.REPORT." localSheetId="6" hidden="1">{#N/A,#N/A,FALSE,"US$";#N/A,#N/A,FALSE,"SUMMARY";#N/A,#N/A,FALSE,"DET.SUMM";#N/A,#N/A,FALSE,"BACK-UP";#N/A,#N/A,FALSE,"INDIRECTS";#N/A,#N/A,FALSE,"PARAMETERS";#N/A,#N/A,FALSE,"RATES"}</definedName>
    <definedName name="wrn.FULL._.REPORT." localSheetId="16" hidden="1">{#N/A,#N/A,FALSE,"US$";#N/A,#N/A,FALSE,"SUMMARY";#N/A,#N/A,FALSE,"DET.SUMM";#N/A,#N/A,FALSE,"BACK-UP";#N/A,#N/A,FALSE,"INDIRECTS";#N/A,#N/A,FALSE,"PARAMETERS";#N/A,#N/A,FALSE,"RATES"}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FULL._.REPORT._1" hidden="1">{#N/A,#N/A,FALSE,"US$";#N/A,#N/A,FALSE,"SUMMARY";#N/A,#N/A,FALSE,"DET.SUMM";#N/A,#N/A,FALSE,"BACK-UP";#N/A,#N/A,FALSE,"INDIRECTS";#N/A,#N/A,FALSE,"PARAMETERS";#N/A,#N/A,FALSE,"RATES"}</definedName>
    <definedName name="wrn.GARO._.PERSNL._.REPORT." hidden="1">{"garo personnel",#N/A,FALSE;"personnel by location",#N/A,FALSE;"garo_graph",#N/A,FALSE}</definedName>
    <definedName name="wrn.Gasto_Eq_Auxil_Arrend." localSheetId="15" hidden="1">{#N/A,#N/A,FALSE,"Eq_Aux"}</definedName>
    <definedName name="wrn.Gasto_Eq_Auxil_Arrend." localSheetId="25" hidden="1">{#N/A,#N/A,FALSE,"Eq_Aux"}</definedName>
    <definedName name="wrn.Gasto_Eq_Auxil_Arrend." localSheetId="24" hidden="1">{#N/A,#N/A,FALSE,"Eq_Aux"}</definedName>
    <definedName name="wrn.Gasto_Eq_Auxil_Arrend." localSheetId="26" hidden="1">{#N/A,#N/A,FALSE,"Eq_Aux"}</definedName>
    <definedName name="wrn.Gasto_Eq_Auxil_Arrend." localSheetId="1" hidden="1">{#N/A,#N/A,FALSE,"Eq_Aux"}</definedName>
    <definedName name="wrn.Gasto_Eq_Auxil_Arrend." localSheetId="4" hidden="1">{#N/A,#N/A,FALSE,"Eq_Aux"}</definedName>
    <definedName name="wrn.Gasto_Eq_Auxil_Arrend." localSheetId="2" hidden="1">{#N/A,#N/A,FALSE,"Eq_Aux"}</definedName>
    <definedName name="wrn.Gasto_Eq_Auxil_Arrend." localSheetId="0" hidden="1">{#N/A,#N/A,FALSE,"Eq_Aux"}</definedName>
    <definedName name="wrn.Gasto_Eq_Auxil_Arrend." localSheetId="6" hidden="1">{#N/A,#N/A,FALSE,"Eq_Aux"}</definedName>
    <definedName name="wrn.Gasto_Eq_Auxil_Arrend." localSheetId="16" hidden="1">{#N/A,#N/A,FALSE,"Eq_Aux"}</definedName>
    <definedName name="wrn.Gasto_Eq_Auxil_Arrend." hidden="1">{#N/A,#N/A,FALSE,"Eq_Aux"}</definedName>
    <definedName name="wrn.Gasto_Eq_Auxil_Arrend._1" localSheetId="15" hidden="1">{#N/A,#N/A,FALSE,"Eq_Aux"}</definedName>
    <definedName name="wrn.Gasto_Eq_Auxil_Arrend._1" localSheetId="25" hidden="1">{#N/A,#N/A,FALSE,"Eq_Aux"}</definedName>
    <definedName name="wrn.Gasto_Eq_Auxil_Arrend._1" localSheetId="24" hidden="1">{#N/A,#N/A,FALSE,"Eq_Aux"}</definedName>
    <definedName name="wrn.Gasto_Eq_Auxil_Arrend._1" localSheetId="26" hidden="1">{#N/A,#N/A,FALSE,"Eq_Aux"}</definedName>
    <definedName name="wrn.Gasto_Eq_Auxil_Arrend._1" localSheetId="1" hidden="1">{#N/A,#N/A,FALSE,"Eq_Aux"}</definedName>
    <definedName name="wrn.Gasto_Eq_Auxil_Arrend._1" localSheetId="4" hidden="1">{#N/A,#N/A,FALSE,"Eq_Aux"}</definedName>
    <definedName name="wrn.Gasto_Eq_Auxil_Arrend._1" localSheetId="2" hidden="1">{#N/A,#N/A,FALSE,"Eq_Aux"}</definedName>
    <definedName name="wrn.Gasto_Eq_Auxil_Arrend._1" localSheetId="0" hidden="1">{#N/A,#N/A,FALSE,"Eq_Aux"}</definedName>
    <definedName name="wrn.Gasto_Eq_Auxil_Arrend._1" localSheetId="6" hidden="1">{#N/A,#N/A,FALSE,"Eq_Aux"}</definedName>
    <definedName name="wrn.Gasto_Eq_Auxil_Arrend._1" localSheetId="16" hidden="1">{#N/A,#N/A,FALSE,"Eq_Aux"}</definedName>
    <definedName name="wrn.Gasto_Eq_Auxil_Arrend._1" hidden="1">{#N/A,#N/A,FALSE,"Eq_Aux"}</definedName>
    <definedName name="wrn.GERAL." localSheetId="15" hidden="1">{#N/A,#N/A,FALSE,"ET-CAPA";#N/A,#N/A,FALSE,"ET-PAG1";#N/A,#N/A,FALSE,"ET-PAG2";#N/A,#N/A,FALSE,"ET-PAG3";#N/A,#N/A,FALSE,"ET-PAG4";#N/A,#N/A,FALSE,"ET-PAG5"}</definedName>
    <definedName name="wrn.GERAL." localSheetId="25" hidden="1">{#N/A,#N/A,FALSE,"ET-CAPA";#N/A,#N/A,FALSE,"ET-PAG1";#N/A,#N/A,FALSE,"ET-PAG2";#N/A,#N/A,FALSE,"ET-PAG3";#N/A,#N/A,FALSE,"ET-PAG4";#N/A,#N/A,FALSE,"ET-PAG5"}</definedName>
    <definedName name="wrn.GERAL." localSheetId="24" hidden="1">{#N/A,#N/A,FALSE,"ET-CAPA";#N/A,#N/A,FALSE,"ET-PAG1";#N/A,#N/A,FALSE,"ET-PAG2";#N/A,#N/A,FALSE,"ET-PAG3";#N/A,#N/A,FALSE,"ET-PAG4";#N/A,#N/A,FALSE,"ET-PAG5"}</definedName>
    <definedName name="wrn.GERAL." localSheetId="26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4" hidden="1">{#N/A,#N/A,FALSE,"ET-CAPA";#N/A,#N/A,FALSE,"ET-PAG1";#N/A,#N/A,FALSE,"ET-PAG2";#N/A,#N/A,FALSE,"ET-PAG3";#N/A,#N/A,FALSE,"ET-PAG4";#N/A,#N/A,FALSE,"ET-PAG5"}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6" hidden="1">{#N/A,#N/A,FALSE,"ET-CAPA";#N/A,#N/A,FALSE,"ET-PAG1";#N/A,#N/A,FALSE,"ET-PAG2";#N/A,#N/A,FALSE,"ET-PAG3";#N/A,#N/A,FALSE,"ET-PAG4";#N/A,#N/A,FALSE,"ET-PAG5"}</definedName>
    <definedName name="wrn.GERAL." localSheetId="16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GERENCIAL." localSheetId="15" hidden="1">{#N/A,#N/A,FALSE,"F006";#N/A,#N/A,FALSE,"F008";#N/A,#N/A,FALSE,"F020";#N/A,#N/A,FALSE,"F019"}</definedName>
    <definedName name="wrn.GERENCIAL." localSheetId="25" hidden="1">{#N/A,#N/A,FALSE,"F006";#N/A,#N/A,FALSE,"F008";#N/A,#N/A,FALSE,"F020";#N/A,#N/A,FALSE,"F019"}</definedName>
    <definedName name="wrn.GERENCIAL." localSheetId="24" hidden="1">{#N/A,#N/A,FALSE,"F006";#N/A,#N/A,FALSE,"F008";#N/A,#N/A,FALSE,"F020";#N/A,#N/A,FALSE,"F019"}</definedName>
    <definedName name="wrn.GERENCIAL." localSheetId="26" hidden="1">{#N/A,#N/A,FALSE,"F006";#N/A,#N/A,FALSE,"F008";#N/A,#N/A,FALSE,"F020";#N/A,#N/A,FALSE,"F019"}</definedName>
    <definedName name="wrn.GERENCIAL." localSheetId="1" hidden="1">{#N/A,#N/A,FALSE,"F006";#N/A,#N/A,FALSE,"F008";#N/A,#N/A,FALSE,"F020";#N/A,#N/A,FALSE,"F019"}</definedName>
    <definedName name="wrn.GERENCIAL." localSheetId="4" hidden="1">{#N/A,#N/A,FALSE,"F006";#N/A,#N/A,FALSE,"F008";#N/A,#N/A,FALSE,"F020";#N/A,#N/A,FALSE,"F019"}</definedName>
    <definedName name="wrn.GERENCIAL." localSheetId="2" hidden="1">{#N/A,#N/A,FALSE,"F006";#N/A,#N/A,FALSE,"F008";#N/A,#N/A,FALSE,"F020";#N/A,#N/A,FALSE,"F019"}</definedName>
    <definedName name="wrn.GERENCIAL." localSheetId="0" hidden="1">{#N/A,#N/A,FALSE,"F006";#N/A,#N/A,FALSE,"F008";#N/A,#N/A,FALSE,"F020";#N/A,#N/A,FALSE,"F019"}</definedName>
    <definedName name="wrn.GERENCIAL." localSheetId="6" hidden="1">{#N/A,#N/A,FALSE,"F006";#N/A,#N/A,FALSE,"F008";#N/A,#N/A,FALSE,"F020";#N/A,#N/A,FALSE,"F019"}</definedName>
    <definedName name="wrn.GERENCIAL." localSheetId="16" hidden="1">{#N/A,#N/A,FALSE,"F006";#N/A,#N/A,FALSE,"F008";#N/A,#N/A,FALSE,"F020";#N/A,#N/A,FALSE,"F019"}</definedName>
    <definedName name="wrn.GERENCIAL." hidden="1">{#N/A,#N/A,FALSE,"F006";#N/A,#N/A,FALSE,"F008";#N/A,#N/A,FALSE,"F020";#N/A,#N/A,FALSE,"F019"}</definedName>
    <definedName name="wrn.GERENCIAL._1" localSheetId="15" hidden="1">{#N/A,#N/A,FALSE,"F006";#N/A,#N/A,FALSE,"F008";#N/A,#N/A,FALSE,"F020";#N/A,#N/A,FALSE,"F019"}</definedName>
    <definedName name="wrn.GERENCIAL._1" localSheetId="25" hidden="1">{#N/A,#N/A,FALSE,"F006";#N/A,#N/A,FALSE,"F008";#N/A,#N/A,FALSE,"F020";#N/A,#N/A,FALSE,"F019"}</definedName>
    <definedName name="wrn.GERENCIAL._1" localSheetId="24" hidden="1">{#N/A,#N/A,FALSE,"F006";#N/A,#N/A,FALSE,"F008";#N/A,#N/A,FALSE,"F020";#N/A,#N/A,FALSE,"F019"}</definedName>
    <definedName name="wrn.GERENCIAL._1" localSheetId="26" hidden="1">{#N/A,#N/A,FALSE,"F006";#N/A,#N/A,FALSE,"F008";#N/A,#N/A,FALSE,"F020";#N/A,#N/A,FALSE,"F019"}</definedName>
    <definedName name="wrn.GERENCIAL._1" localSheetId="1" hidden="1">{#N/A,#N/A,FALSE,"F006";#N/A,#N/A,FALSE,"F008";#N/A,#N/A,FALSE,"F020";#N/A,#N/A,FALSE,"F019"}</definedName>
    <definedName name="wrn.GERENCIAL._1" localSheetId="4" hidden="1">{#N/A,#N/A,FALSE,"F006";#N/A,#N/A,FALSE,"F008";#N/A,#N/A,FALSE,"F020";#N/A,#N/A,FALSE,"F019"}</definedName>
    <definedName name="wrn.GERENCIAL._1" localSheetId="2" hidden="1">{#N/A,#N/A,FALSE,"F006";#N/A,#N/A,FALSE,"F008";#N/A,#N/A,FALSE,"F020";#N/A,#N/A,FALSE,"F019"}</definedName>
    <definedName name="wrn.GERENCIAL._1" localSheetId="0" hidden="1">{#N/A,#N/A,FALSE,"F006";#N/A,#N/A,FALSE,"F008";#N/A,#N/A,FALSE,"F020";#N/A,#N/A,FALSE,"F019"}</definedName>
    <definedName name="wrn.GERENCIAL._1" localSheetId="6" hidden="1">{#N/A,#N/A,FALSE,"F006";#N/A,#N/A,FALSE,"F008";#N/A,#N/A,FALSE,"F020";#N/A,#N/A,FALSE,"F019"}</definedName>
    <definedName name="wrn.GERENCIAL._1" localSheetId="16" hidden="1">{#N/A,#N/A,FALSE,"F006";#N/A,#N/A,FALSE,"F008";#N/A,#N/A,FALSE,"F020";#N/A,#N/A,FALSE,"F019"}</definedName>
    <definedName name="wrn.GERENCIAL._1" hidden="1">{#N/A,#N/A,FALSE,"F006";#N/A,#N/A,FALSE,"F008";#N/A,#N/A,FALSE,"F020";#N/A,#N/A,FALSE,"F019"}</definedName>
    <definedName name="wrn.Graficos." localSheetId="15" hidden="1">{"Graf_Carga Trab",#N/A,FALSE,"Grafi_Carga Trab";"Graf_Venta Flujo",#N/A,FALSE,"Grafi_Carga Trab"}</definedName>
    <definedName name="wrn.Graficos." localSheetId="25" hidden="1">{"Graf_Carga Trab",#N/A,FALSE,"Grafi_Carga Trab";"Graf_Venta Flujo",#N/A,FALSE,"Grafi_Carga Trab"}</definedName>
    <definedName name="wrn.Graficos." localSheetId="24" hidden="1">{"Graf_Carga Trab",#N/A,FALSE,"Grafi_Carga Trab";"Graf_Venta Flujo",#N/A,FALSE,"Grafi_Carga Trab"}</definedName>
    <definedName name="wrn.Graficos." localSheetId="26" hidden="1">{"Graf_Carga Trab",#N/A,FALSE,"Grafi_Carga Trab";"Graf_Venta Flujo",#N/A,FALSE,"Grafi_Carga Trab"}</definedName>
    <definedName name="wrn.Graficos." localSheetId="1" hidden="1">{"Graf_Carga Trab",#N/A,FALSE,"Grafi_Carga Trab";"Graf_Venta Flujo",#N/A,FALSE,"Grafi_Carga Trab"}</definedName>
    <definedName name="wrn.Graficos." localSheetId="4" hidden="1">{"Graf_Carga Trab",#N/A,FALSE,"Grafi_Carga Trab";"Graf_Venta Flujo",#N/A,FALSE,"Grafi_Carga Trab"}</definedName>
    <definedName name="wrn.Graficos." localSheetId="2" hidden="1">{"Graf_Carga Trab",#N/A,FALSE,"Grafi_Carga Trab";"Graf_Venta Flujo",#N/A,FALSE,"Grafi_Carga Trab"}</definedName>
    <definedName name="wrn.Graficos." localSheetId="0" hidden="1">{"Graf_Carga Trab",#N/A,FALSE,"Grafi_Carga Trab";"Graf_Venta Flujo",#N/A,FALSE,"Grafi_Carga Trab"}</definedName>
    <definedName name="wrn.Graficos." localSheetId="6" hidden="1">{"Graf_Carga Trab",#N/A,FALSE,"Grafi_Carga Trab";"Graf_Venta Flujo",#N/A,FALSE,"Grafi_Carga Trab"}</definedName>
    <definedName name="wrn.Graficos." localSheetId="16" hidden="1">{"Graf_Carga Trab",#N/A,FALSE,"Grafi_Carga Trab";"Graf_Venta Flujo",#N/A,FALSE,"Grafi_Carga Trab"}</definedName>
    <definedName name="wrn.Graficos." hidden="1">{"Graf_Carga Trab",#N/A,FALSE,"Grafi_Carga Trab";"Graf_Venta Flujo",#N/A,FALSE,"Grafi_Carga Trab"}</definedName>
    <definedName name="wrn.Graficos._.CG." localSheetId="15" hidden="1">{#N/A,#N/A,TRUE,"Cert.Global";#N/A,#N/A,TRUE,"Cert. M&amp;C";#N/A,#N/A,TRUE,"Cert. Engineering";#N/A,#N/A,TRUE,"Cert. Procurement ";#N/A,#N/A,TRUE,"Cert. Constr. Manag."}</definedName>
    <definedName name="wrn.Graficos._.CG." localSheetId="25" hidden="1">{#N/A,#N/A,TRUE,"Cert.Global";#N/A,#N/A,TRUE,"Cert. M&amp;C";#N/A,#N/A,TRUE,"Cert. Engineering";#N/A,#N/A,TRUE,"Cert. Procurement ";#N/A,#N/A,TRUE,"Cert. Constr. Manag."}</definedName>
    <definedName name="wrn.Graficos._.CG." localSheetId="24" hidden="1">{#N/A,#N/A,TRUE,"Cert.Global";#N/A,#N/A,TRUE,"Cert. M&amp;C";#N/A,#N/A,TRUE,"Cert. Engineering";#N/A,#N/A,TRUE,"Cert. Procurement ";#N/A,#N/A,TRUE,"Cert. Constr. Manag."}</definedName>
    <definedName name="wrn.Graficos._.CG." localSheetId="26" hidden="1">{#N/A,#N/A,TRUE,"Cert.Global";#N/A,#N/A,TRUE,"Cert. M&amp;C";#N/A,#N/A,TRUE,"Cert. Engineering";#N/A,#N/A,TRUE,"Cert. Procurement ";#N/A,#N/A,TRUE,"Cert. Constr. Manag."}</definedName>
    <definedName name="wrn.Graficos._.CG." localSheetId="1" hidden="1">{#N/A,#N/A,TRUE,"Cert.Global";#N/A,#N/A,TRUE,"Cert. M&amp;C";#N/A,#N/A,TRUE,"Cert. Engineering";#N/A,#N/A,TRUE,"Cert. Procurement ";#N/A,#N/A,TRUE,"Cert. Constr. Manag."}</definedName>
    <definedName name="wrn.Graficos._.CG." localSheetId="4" hidden="1">{#N/A,#N/A,TRUE,"Cert.Global";#N/A,#N/A,TRUE,"Cert. M&amp;C";#N/A,#N/A,TRUE,"Cert. Engineering";#N/A,#N/A,TRUE,"Cert. Procurement ";#N/A,#N/A,TRUE,"Cert. Constr. Manag."}</definedName>
    <definedName name="wrn.Graficos._.CG." localSheetId="2" hidden="1">{#N/A,#N/A,TRUE,"Cert.Global";#N/A,#N/A,TRUE,"Cert. M&amp;C";#N/A,#N/A,TRUE,"Cert. Engineering";#N/A,#N/A,TRUE,"Cert. Procurement ";#N/A,#N/A,TRUE,"Cert. Constr. Manag."}</definedName>
    <definedName name="wrn.Graficos._.CG." localSheetId="0" hidden="1">{#N/A,#N/A,TRUE,"Cert.Global";#N/A,#N/A,TRUE,"Cert. M&amp;C";#N/A,#N/A,TRUE,"Cert. Engineering";#N/A,#N/A,TRUE,"Cert. Procurement ";#N/A,#N/A,TRUE,"Cert. Constr. Manag."}</definedName>
    <definedName name="wrn.Graficos._.CG." localSheetId="6" hidden="1">{#N/A,#N/A,TRUE,"Cert.Global";#N/A,#N/A,TRUE,"Cert. M&amp;C";#N/A,#N/A,TRUE,"Cert. Engineering";#N/A,#N/A,TRUE,"Cert. Procurement ";#N/A,#N/A,TRUE,"Cert. Constr. Manag."}</definedName>
    <definedName name="wrn.Graficos._.CG." localSheetId="16" hidden="1">{#N/A,#N/A,TRUE,"Cert.Global";#N/A,#N/A,TRUE,"Cert. M&amp;C";#N/A,#N/A,TRUE,"Cert. Engineering";#N/A,#N/A,TRUE,"Cert. Procurement ";#N/A,#N/A,TRUE,"Cert. Constr. Manag."}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graficos._.cg1" localSheetId="15" hidden="1">{#N/A,#N/A,TRUE,"Cert.Global";#N/A,#N/A,TRUE,"Cert. M&amp;C";#N/A,#N/A,TRUE,"Cert. Engineering";#N/A,#N/A,TRUE,"Cert. Procurement ";#N/A,#N/A,TRUE,"Cert. Constr. Manag."}</definedName>
    <definedName name="wrn.graficos._.cg1" localSheetId="25" hidden="1">{#N/A,#N/A,TRUE,"Cert.Global";#N/A,#N/A,TRUE,"Cert. M&amp;C";#N/A,#N/A,TRUE,"Cert. Engineering";#N/A,#N/A,TRUE,"Cert. Procurement ";#N/A,#N/A,TRUE,"Cert. Constr. Manag."}</definedName>
    <definedName name="wrn.graficos._.cg1" localSheetId="24" hidden="1">{#N/A,#N/A,TRUE,"Cert.Global";#N/A,#N/A,TRUE,"Cert. M&amp;C";#N/A,#N/A,TRUE,"Cert. Engineering";#N/A,#N/A,TRUE,"Cert. Procurement ";#N/A,#N/A,TRUE,"Cert. Constr. Manag."}</definedName>
    <definedName name="wrn.graficos._.cg1" localSheetId="26" hidden="1">{#N/A,#N/A,TRUE,"Cert.Global";#N/A,#N/A,TRUE,"Cert. M&amp;C";#N/A,#N/A,TRUE,"Cert. Engineering";#N/A,#N/A,TRUE,"Cert. Procurement ";#N/A,#N/A,TRUE,"Cert. Constr. Manag."}</definedName>
    <definedName name="wrn.graficos._.cg1" localSheetId="1" hidden="1">{#N/A,#N/A,TRUE,"Cert.Global";#N/A,#N/A,TRUE,"Cert. M&amp;C";#N/A,#N/A,TRUE,"Cert. Engineering";#N/A,#N/A,TRUE,"Cert. Procurement ";#N/A,#N/A,TRUE,"Cert. Constr. Manag."}</definedName>
    <definedName name="wrn.graficos._.cg1" localSheetId="4" hidden="1">{#N/A,#N/A,TRUE,"Cert.Global";#N/A,#N/A,TRUE,"Cert. M&amp;C";#N/A,#N/A,TRUE,"Cert. Engineering";#N/A,#N/A,TRUE,"Cert. Procurement ";#N/A,#N/A,TRUE,"Cert. Constr. Manag."}</definedName>
    <definedName name="wrn.graficos._.cg1" localSheetId="2" hidden="1">{#N/A,#N/A,TRUE,"Cert.Global";#N/A,#N/A,TRUE,"Cert. M&amp;C";#N/A,#N/A,TRUE,"Cert. Engineering";#N/A,#N/A,TRUE,"Cert. Procurement ";#N/A,#N/A,TRUE,"Cert. Constr. Manag."}</definedName>
    <definedName name="wrn.graficos._.cg1" localSheetId="6" hidden="1">{#N/A,#N/A,TRUE,"Cert.Global";#N/A,#N/A,TRUE,"Cert. M&amp;C";#N/A,#N/A,TRUE,"Cert. Engineering";#N/A,#N/A,TRUE,"Cert. Procurement ";#N/A,#N/A,TRUE,"Cert. Constr. Manag."}</definedName>
    <definedName name="wrn.graficos._.cg1" localSheetId="16" hidden="1">{#N/A,#N/A,TRUE,"Cert.Global";#N/A,#N/A,TRUE,"Cert. M&amp;C";#N/A,#N/A,TRUE,"Cert. Engineering";#N/A,#N/A,TRUE,"Cert. Procurement ";#N/A,#N/A,TRUE,"Cert. Constr. Manag."}</definedName>
    <definedName name="wrn.graficos._.cg1" hidden="1">{#N/A,#N/A,TRUE,"Cert.Global";#N/A,#N/A,TRUE,"Cert. M&amp;C";#N/A,#N/A,TRUE,"Cert. Engineering";#N/A,#N/A,TRUE,"Cert. Procurement ";#N/A,#N/A,TRUE,"Cert. Constr. Manag."}</definedName>
    <definedName name="wrn.Graficos._.GG" localSheetId="15" hidden="1">{#N/A,#N/A,TRUE,"Cert.Global";#N/A,#N/A,TRUE,"Cert. M&amp;C";#N/A,#N/A,TRUE,"Cert. Engineering";#N/A,#N/A,TRUE,"Cert. Procurement ";#N/A,#N/A,TRUE,"Cert. Constr. Manag."}</definedName>
    <definedName name="wrn.Graficos._.GG" localSheetId="25" hidden="1">{#N/A,#N/A,TRUE,"Cert.Global";#N/A,#N/A,TRUE,"Cert. M&amp;C";#N/A,#N/A,TRUE,"Cert. Engineering";#N/A,#N/A,TRUE,"Cert. Procurement ";#N/A,#N/A,TRUE,"Cert. Constr. Manag."}</definedName>
    <definedName name="wrn.Graficos._.GG" localSheetId="24" hidden="1">{#N/A,#N/A,TRUE,"Cert.Global";#N/A,#N/A,TRUE,"Cert. M&amp;C";#N/A,#N/A,TRUE,"Cert. Engineering";#N/A,#N/A,TRUE,"Cert. Procurement ";#N/A,#N/A,TRUE,"Cert. Constr. Manag."}</definedName>
    <definedName name="wrn.Graficos._.GG" localSheetId="26" hidden="1">{#N/A,#N/A,TRUE,"Cert.Global";#N/A,#N/A,TRUE,"Cert. M&amp;C";#N/A,#N/A,TRUE,"Cert. Engineering";#N/A,#N/A,TRUE,"Cert. Procurement ";#N/A,#N/A,TRUE,"Cert. Constr. Manag."}</definedName>
    <definedName name="wrn.Graficos._.GG" localSheetId="1" hidden="1">{#N/A,#N/A,TRUE,"Cert.Global";#N/A,#N/A,TRUE,"Cert. M&amp;C";#N/A,#N/A,TRUE,"Cert. Engineering";#N/A,#N/A,TRUE,"Cert. Procurement ";#N/A,#N/A,TRUE,"Cert. Constr. Manag."}</definedName>
    <definedName name="wrn.Graficos._.GG" localSheetId="4" hidden="1">{#N/A,#N/A,TRUE,"Cert.Global";#N/A,#N/A,TRUE,"Cert. M&amp;C";#N/A,#N/A,TRUE,"Cert. Engineering";#N/A,#N/A,TRUE,"Cert. Procurement ";#N/A,#N/A,TRUE,"Cert. Constr. Manag."}</definedName>
    <definedName name="wrn.Graficos._.GG" localSheetId="2" hidden="1">{#N/A,#N/A,TRUE,"Cert.Global";#N/A,#N/A,TRUE,"Cert. M&amp;C";#N/A,#N/A,TRUE,"Cert. Engineering";#N/A,#N/A,TRUE,"Cert. Procurement ";#N/A,#N/A,TRUE,"Cert. Constr. Manag."}</definedName>
    <definedName name="wrn.Graficos._.GG" localSheetId="6" hidden="1">{#N/A,#N/A,TRUE,"Cert.Global";#N/A,#N/A,TRUE,"Cert. M&amp;C";#N/A,#N/A,TRUE,"Cert. Engineering";#N/A,#N/A,TRUE,"Cert. Procurement ";#N/A,#N/A,TRUE,"Cert. Constr. Manag."}</definedName>
    <definedName name="wrn.Graficos._.GG" localSheetId="16" hidden="1">{#N/A,#N/A,TRUE,"Cert.Global";#N/A,#N/A,TRUE,"Cert. M&amp;C";#N/A,#N/A,TRUE,"Cert. Engineering";#N/A,#N/A,TRUE,"Cert. Procurement ";#N/A,#N/A,TRUE,"Cert. Constr. Manag."}</definedName>
    <definedName name="wrn.Graficos._.GG" hidden="1">{#N/A,#N/A,TRUE,"Cert.Global";#N/A,#N/A,TRUE,"Cert. M&amp;C";#N/A,#N/A,TRUE,"Cert. Engineering";#N/A,#N/A,TRUE,"Cert. Procurement ";#N/A,#N/A,TRUE,"Cert. Constr. Manag."}</definedName>
    <definedName name="wrn.graficos._.inf._.mens._.c442." hidden="1">{#N/A,#N/A,FALSE,"HH-ING.";#N/A,#N/A,FALSE,"AV.MENSUAL";#N/A,#N/A,FALSE,"F-H.ENG."}</definedName>
    <definedName name="wrn.hjhj." localSheetId="15" hidden="1">{#N/A,#N/A,TRUE,"Costos_Subg_Hid"}</definedName>
    <definedName name="wrn.hjhj." localSheetId="25" hidden="1">{#N/A,#N/A,TRUE,"Costos_Subg_Hid"}</definedName>
    <definedName name="wrn.hjhj." localSheetId="24" hidden="1">{#N/A,#N/A,TRUE,"Costos_Subg_Hid"}</definedName>
    <definedName name="wrn.hjhj." localSheetId="26" hidden="1">{#N/A,#N/A,TRUE,"Costos_Subg_Hid"}</definedName>
    <definedName name="wrn.hjhj." localSheetId="1" hidden="1">{#N/A,#N/A,TRUE,"Costos_Subg_Hid"}</definedName>
    <definedName name="wrn.hjhj." localSheetId="4" hidden="1">{#N/A,#N/A,TRUE,"Costos_Subg_Hid"}</definedName>
    <definedName name="wrn.hjhj." localSheetId="2" hidden="1">{#N/A,#N/A,TRUE,"Costos_Subg_Hid"}</definedName>
    <definedName name="wrn.hjhj." localSheetId="0" hidden="1">{#N/A,#N/A,TRUE,"Costos_Subg_Hid"}</definedName>
    <definedName name="wrn.hjhj." localSheetId="6" hidden="1">{#N/A,#N/A,TRUE,"Costos_Subg_Hid"}</definedName>
    <definedName name="wrn.hjhj." localSheetId="16" hidden="1">{#N/A,#N/A,TRUE,"Costos_Subg_Hid"}</definedName>
    <definedName name="wrn.hjhj." hidden="1">{#N/A,#N/A,TRUE,"Costos_Subg_Hid"}</definedName>
    <definedName name="wrn.hjhj._1" hidden="1">{#N/A,#N/A,TRUE,"Costos_Subg_Hid"}</definedName>
    <definedName name="wrn.Impresión._.Versión." localSheetId="15" hidden="1">{"Gases Fugitivos",#N/A,TRUE,"Financiero";"Desarme",#N/A,TRUE,"Financiero";"Resumen Proyectos x Fase",#N/A,TRUE,"Financiero";"Resumen Total",#N/A,TRUE,"Financiero"}</definedName>
    <definedName name="wrn.Impresión._.Versión." localSheetId="25" hidden="1">{"Gases Fugitivos",#N/A,TRUE,"Financiero";"Desarme",#N/A,TRUE,"Financiero";"Resumen Proyectos x Fase",#N/A,TRUE,"Financiero";"Resumen Total",#N/A,TRUE,"Financiero"}</definedName>
    <definedName name="wrn.Impresión._.Versión." localSheetId="24" hidden="1">{"Gases Fugitivos",#N/A,TRUE,"Financiero";"Desarme",#N/A,TRUE,"Financiero";"Resumen Proyectos x Fase",#N/A,TRUE,"Financiero";"Resumen Total",#N/A,TRUE,"Financiero"}</definedName>
    <definedName name="wrn.Impresión._.Versión." localSheetId="26" hidden="1">{"Gases Fugitivos",#N/A,TRUE,"Financiero";"Desarme",#N/A,TRUE,"Financiero";"Resumen Proyectos x Fase",#N/A,TRUE,"Financiero";"Resumen Total",#N/A,TRUE,"Financiero"}</definedName>
    <definedName name="wrn.Impresión._.Versión." localSheetId="1" hidden="1">{"Gases Fugitivos",#N/A,TRUE,"Financiero";"Desarme",#N/A,TRUE,"Financiero";"Resumen Proyectos x Fase",#N/A,TRUE,"Financiero";"Resumen Total",#N/A,TRUE,"Financiero"}</definedName>
    <definedName name="wrn.Impresión._.Versión." localSheetId="4" hidden="1">{"Gases Fugitivos",#N/A,TRUE,"Financiero";"Desarme",#N/A,TRUE,"Financiero";"Resumen Proyectos x Fase",#N/A,TRUE,"Financiero";"Resumen Total",#N/A,TRUE,"Financiero"}</definedName>
    <definedName name="wrn.Impresión._.Versión." localSheetId="2" hidden="1">{"Gases Fugitivos",#N/A,TRUE,"Financiero";"Desarme",#N/A,TRUE,"Financiero";"Resumen Proyectos x Fase",#N/A,TRUE,"Financiero";"Resumen Total",#N/A,TRUE,"Financiero"}</definedName>
    <definedName name="wrn.Impresión._.Versión." localSheetId="0" hidden="1">{"Gases Fugitivos",#N/A,TRUE,"Financiero";"Desarme",#N/A,TRUE,"Financiero";"Resumen Proyectos x Fase",#N/A,TRUE,"Financiero";"Resumen Total",#N/A,TRUE,"Financiero"}</definedName>
    <definedName name="wrn.Impresión._.Versión." localSheetId="6" hidden="1">{"Gases Fugitivos",#N/A,TRUE,"Financiero";"Desarme",#N/A,TRUE,"Financiero";"Resumen Proyectos x Fase",#N/A,TRUE,"Financiero";"Resumen Total",#N/A,TRUE,"Financiero"}</definedName>
    <definedName name="wrn.Impresión._.Versión." localSheetId="16" hidden="1">{"Gases Fugitivos",#N/A,TRUE,"Financiero";"Desarme",#N/A,TRUE,"Financiero";"Resumen Proyectos x Fase",#N/A,TRUE,"Financiero";"Resumen Total",#N/A,TRUE,"Financiero"}</definedName>
    <definedName name="wrn.Impresión._.Versión." hidden="1">{"Gases Fugitivos",#N/A,TRUE,"Financiero";"Desarme",#N/A,TRUE,"Financiero";"Resumen Proyectos x Fase",#N/A,TRUE,"Financiero";"Resumen Total",#N/A,TRUE,"Financiero"}</definedName>
    <definedName name="wrn.Impresión._.Versión._1" localSheetId="15" hidden="1">{"Gases Fugitivos",#N/A,TRUE,"Financiero";"Desarme",#N/A,TRUE,"Financiero";"Resumen Proyectos x Fase",#N/A,TRUE,"Financiero";"Resumen Total",#N/A,TRUE,"Financiero"}</definedName>
    <definedName name="wrn.Impresión._.Versión._1" localSheetId="25" hidden="1">{"Gases Fugitivos",#N/A,TRUE,"Financiero";"Desarme",#N/A,TRUE,"Financiero";"Resumen Proyectos x Fase",#N/A,TRUE,"Financiero";"Resumen Total",#N/A,TRUE,"Financiero"}</definedName>
    <definedName name="wrn.Impresión._.Versión._1" localSheetId="24" hidden="1">{"Gases Fugitivos",#N/A,TRUE,"Financiero";"Desarme",#N/A,TRUE,"Financiero";"Resumen Proyectos x Fase",#N/A,TRUE,"Financiero";"Resumen Total",#N/A,TRUE,"Financiero"}</definedName>
    <definedName name="wrn.Impresión._.Versión._1" localSheetId="26" hidden="1">{"Gases Fugitivos",#N/A,TRUE,"Financiero";"Desarme",#N/A,TRUE,"Financiero";"Resumen Proyectos x Fase",#N/A,TRUE,"Financiero";"Resumen Total",#N/A,TRUE,"Financiero"}</definedName>
    <definedName name="wrn.Impresión._.Versión._1" localSheetId="1" hidden="1">{"Gases Fugitivos",#N/A,TRUE,"Financiero";"Desarme",#N/A,TRUE,"Financiero";"Resumen Proyectos x Fase",#N/A,TRUE,"Financiero";"Resumen Total",#N/A,TRUE,"Financiero"}</definedName>
    <definedName name="wrn.Impresión._.Versión._1" localSheetId="4" hidden="1">{"Gases Fugitivos",#N/A,TRUE,"Financiero";"Desarme",#N/A,TRUE,"Financiero";"Resumen Proyectos x Fase",#N/A,TRUE,"Financiero";"Resumen Total",#N/A,TRUE,"Financiero"}</definedName>
    <definedName name="wrn.Impresión._.Versión._1" localSheetId="2" hidden="1">{"Gases Fugitivos",#N/A,TRUE,"Financiero";"Desarme",#N/A,TRUE,"Financiero";"Resumen Proyectos x Fase",#N/A,TRUE,"Financiero";"Resumen Total",#N/A,TRUE,"Financiero"}</definedName>
    <definedName name="wrn.Impresión._.Versión._1" localSheetId="0" hidden="1">{"Gases Fugitivos",#N/A,TRUE,"Financiero";"Desarme",#N/A,TRUE,"Financiero";"Resumen Proyectos x Fase",#N/A,TRUE,"Financiero";"Resumen Total",#N/A,TRUE,"Financiero"}</definedName>
    <definedName name="wrn.Impresión._.Versión._1" localSheetId="6" hidden="1">{"Gases Fugitivos",#N/A,TRUE,"Financiero";"Desarme",#N/A,TRUE,"Financiero";"Resumen Proyectos x Fase",#N/A,TRUE,"Financiero";"Resumen Total",#N/A,TRUE,"Financiero"}</definedName>
    <definedName name="wrn.Impresión._.Versión._1" localSheetId="16" hidden="1">{"Gases Fugitivos",#N/A,TRUE,"Financiero";"Desarme",#N/A,TRUE,"Financiero";"Resumen Proyectos x Fase",#N/A,TRUE,"Financiero";"Resumen Total",#N/A,TRUE,"Financiero"}</definedName>
    <definedName name="wrn.Impresión._.Versión._1" hidden="1">{"Gases Fugitivos",#N/A,TRUE,"Financiero";"Desarme",#N/A,TRUE,"Financiero";"Resumen Proyectos x Fase",#N/A,TRUE,"Financiero";"Resumen Total",#N/A,TRUE,"Financiero"}</definedName>
    <definedName name="wrn.Imprime." localSheetId="15" hidden="1">{#N/A,#N/A,FALSE,"Superficie";#N/A,#N/A,FALSE,"Concentrador";#N/A,#N/A,FALSE,"Mina Rajo";#N/A,#N/A,FALSE,"Subterránea";#N/A,#N/A,FALSE,"Otros"}</definedName>
    <definedName name="wrn.Imprime." localSheetId="25" hidden="1">{#N/A,#N/A,FALSE,"Superficie";#N/A,#N/A,FALSE,"Concentrador";#N/A,#N/A,FALSE,"Mina Rajo";#N/A,#N/A,FALSE,"Subterránea";#N/A,#N/A,FALSE,"Otros"}</definedName>
    <definedName name="wrn.Imprime." localSheetId="24" hidden="1">{#N/A,#N/A,FALSE,"Superficie";#N/A,#N/A,FALSE,"Concentrador";#N/A,#N/A,FALSE,"Mina Rajo";#N/A,#N/A,FALSE,"Subterránea";#N/A,#N/A,FALSE,"Otros"}</definedName>
    <definedName name="wrn.Imprime." localSheetId="26" hidden="1">{#N/A,#N/A,FALSE,"Superficie";#N/A,#N/A,FALSE,"Concentrador";#N/A,#N/A,FALSE,"Mina Rajo";#N/A,#N/A,FALSE,"Subterránea";#N/A,#N/A,FALSE,"Otros"}</definedName>
    <definedName name="wrn.Imprime." localSheetId="1" hidden="1">{#N/A,#N/A,FALSE,"Superficie";#N/A,#N/A,FALSE,"Concentrador";#N/A,#N/A,FALSE,"Mina Rajo";#N/A,#N/A,FALSE,"Subterránea";#N/A,#N/A,FALSE,"Otros"}</definedName>
    <definedName name="wrn.Imprime." localSheetId="4" hidden="1">{#N/A,#N/A,FALSE,"Superficie";#N/A,#N/A,FALSE,"Concentrador";#N/A,#N/A,FALSE,"Mina Rajo";#N/A,#N/A,FALSE,"Subterránea";#N/A,#N/A,FALSE,"Otros"}</definedName>
    <definedName name="wrn.Imprime." localSheetId="2" hidden="1">{#N/A,#N/A,FALSE,"Superficie";#N/A,#N/A,FALSE,"Concentrador";#N/A,#N/A,FALSE,"Mina Rajo";#N/A,#N/A,FALSE,"Subterránea";#N/A,#N/A,FALSE,"Otros"}</definedName>
    <definedName name="wrn.Imprime." localSheetId="0" hidden="1">{#N/A,#N/A,FALSE,"Superficie";#N/A,#N/A,FALSE,"Concentrador";#N/A,#N/A,FALSE,"Mina Rajo";#N/A,#N/A,FALSE,"Subterránea";#N/A,#N/A,FALSE,"Otros"}</definedName>
    <definedName name="wrn.Imprime." localSheetId="6" hidden="1">{#N/A,#N/A,FALSE,"Superficie";#N/A,#N/A,FALSE,"Concentrador";#N/A,#N/A,FALSE,"Mina Rajo";#N/A,#N/A,FALSE,"Subterránea";#N/A,#N/A,FALSE,"Otros"}</definedName>
    <definedName name="wrn.Imprime." localSheetId="16" hidden="1">{#N/A,#N/A,FALSE,"Superficie";#N/A,#N/A,FALSE,"Concentrador";#N/A,#N/A,FALSE,"Mina Rajo";#N/A,#N/A,FALSE,"Subterránea";#N/A,#N/A,FALSE,"Otros"}</definedName>
    <definedName name="wrn.Imprime." hidden="1">{#N/A,#N/A,FALSE,"Superficie";#N/A,#N/A,FALSE,"Concentrador";#N/A,#N/A,FALSE,"Mina Rajo";#N/A,#N/A,FALSE,"Subterránea";#N/A,#N/A,FALSE,"Otros"}</definedName>
    <definedName name="wrn.Imprime._.ECOS." localSheetId="15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25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24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26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4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6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16" hidden="1">{#N/A,#N/A,FALSE,"P.U.(integral)";#N/A,#N/A,FALSE,"Prov.";#N/A,#N/A,FALSE,"P.U.(G1)";#N/A,#N/A,FALSE,"Prov. (G1)";#N/A,#N/A,FALSE,"P.U.(G2)";#N/A,#N/A,FALSE,"Prov.(G2)";#N/A,#N/A,FALSE,"Var-Ext"}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TODO." localSheetId="15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25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24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26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1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4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2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0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6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16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_1" localSheetId="15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_1" localSheetId="25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_1" localSheetId="24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_1" localSheetId="26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_1" localSheetId="1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_1" localSheetId="4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_1" localSheetId="2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_1" localSheetId="0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_1" localSheetId="6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_1" localSheetId="16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_1" hidden="1">{#N/A,#N/A,FALSE,"ICP";#N/A,#N/A,FALSE,"ROC";#N/A,#N/A,FALSE,"HPP";#N/A,#N/A,FALSE,"CON";#N/A,#N/A,FALSE,"REQ";#N/A,#N/A,FALSE,"PROY";#N/A,#N/A,FALSE,"PIP";#N/A,#N/A,FALSE,"DPC";#N/A,#N/A,FALSE,"ESP";#N/A,#N/A,FALSE,"INP"}</definedName>
    <definedName name="wrn.Informe." localSheetId="15" hidden="1">{"Tapa Informe",#N/A,FALSE,"Informe 1";"Informe Hoja1",#N/A,FALSE,"Informe 1";"Informe Hoja2",#N/A,FALSE,"Informe 1"}</definedName>
    <definedName name="wrn.Informe." localSheetId="25" hidden="1">{"Tapa Informe",#N/A,FALSE,"Informe 1";"Informe Hoja1",#N/A,FALSE,"Informe 1";"Informe Hoja2",#N/A,FALSE,"Informe 1"}</definedName>
    <definedName name="wrn.Informe." localSheetId="24" hidden="1">{"Tapa Informe",#N/A,FALSE,"Informe 1";"Informe Hoja1",#N/A,FALSE,"Informe 1";"Informe Hoja2",#N/A,FALSE,"Informe 1"}</definedName>
    <definedName name="wrn.Informe." localSheetId="26" hidden="1">{"Tapa Informe",#N/A,FALSE,"Informe 1";"Informe Hoja1",#N/A,FALSE,"Informe 1";"Informe Hoja2",#N/A,FALSE,"Informe 1"}</definedName>
    <definedName name="wrn.Informe." localSheetId="1" hidden="1">{"Tapa Informe",#N/A,FALSE,"Informe 1";"Informe Hoja1",#N/A,FALSE,"Informe 1";"Informe Hoja2",#N/A,FALSE,"Informe 1"}</definedName>
    <definedName name="wrn.Informe." localSheetId="4" hidden="1">{"Tapa Informe",#N/A,FALSE,"Informe 1";"Informe Hoja1",#N/A,FALSE,"Informe 1";"Informe Hoja2",#N/A,FALSE,"Informe 1"}</definedName>
    <definedName name="wrn.Informe." localSheetId="2" hidden="1">{"Tapa Informe",#N/A,FALSE,"Informe 1";"Informe Hoja1",#N/A,FALSE,"Informe 1";"Informe Hoja2",#N/A,FALSE,"Informe 1"}</definedName>
    <definedName name="wrn.Informe." localSheetId="0" hidden="1">{"Tapa Informe",#N/A,FALSE,"Informe 1";"Informe Hoja1",#N/A,FALSE,"Informe 1";"Informe Hoja2",#N/A,FALSE,"Informe 1"}</definedName>
    <definedName name="wrn.Informe." localSheetId="6" hidden="1">{"Tapa Informe",#N/A,FALSE,"Informe 1";"Informe Hoja1",#N/A,FALSE,"Informe 1";"Informe Hoja2",#N/A,FALSE,"Informe 1"}</definedName>
    <definedName name="wrn.Informe." localSheetId="16" hidden="1">{"Tapa Informe",#N/A,FALSE,"Informe 1";"Informe Hoja1",#N/A,FALSE,"Informe 1";"Informe Hoja2",#N/A,FALSE,"Informe 1"}</definedName>
    <definedName name="wrn.Informe." hidden="1">{"Tapa Informe",#N/A,FALSE,"Informe 1";"Informe Hoja1",#N/A,FALSE,"Informe 1";"Informe Hoja2",#N/A,FALSE,"Informe 1"}</definedName>
    <definedName name="wrn.Informe._.1." localSheetId="1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6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6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6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1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15" hidden="1">{#N/A,#N/A,FALSE,"DET-CAMB.";#N/A,#N/A,FALSE,"PRESUP.";#N/A,#N/A,FALSE,"RESUMEN";#N/A,#N/A,FALSE,"CT";#N/A,#N/A,FALSE,"PD";#N/A,#N/A,FALSE,"PR"}</definedName>
    <definedName name="wrn.INFORME._.No.._.30." localSheetId="25" hidden="1">{#N/A,#N/A,FALSE,"DET-CAMB.";#N/A,#N/A,FALSE,"PRESUP.";#N/A,#N/A,FALSE,"RESUMEN";#N/A,#N/A,FALSE,"CT";#N/A,#N/A,FALSE,"PD";#N/A,#N/A,FALSE,"PR"}</definedName>
    <definedName name="wrn.INFORME._.No.._.30." localSheetId="24" hidden="1">{#N/A,#N/A,FALSE,"DET-CAMB.";#N/A,#N/A,FALSE,"PRESUP.";#N/A,#N/A,FALSE,"RESUMEN";#N/A,#N/A,FALSE,"CT";#N/A,#N/A,FALSE,"PD";#N/A,#N/A,FALSE,"PR"}</definedName>
    <definedName name="wrn.INFORME._.No.._.30." localSheetId="26" hidden="1">{#N/A,#N/A,FALSE,"DET-CAMB.";#N/A,#N/A,FALSE,"PRESUP.";#N/A,#N/A,FALSE,"RESUMEN";#N/A,#N/A,FALSE,"CT";#N/A,#N/A,FALSE,"PD";#N/A,#N/A,FALSE,"PR"}</definedName>
    <definedName name="wrn.INFORME._.No.._.30." localSheetId="1" hidden="1">{#N/A,#N/A,FALSE,"DET-CAMB.";#N/A,#N/A,FALSE,"PRESUP.";#N/A,#N/A,FALSE,"RESUMEN";#N/A,#N/A,FALSE,"CT";#N/A,#N/A,FALSE,"PD";#N/A,#N/A,FALSE,"PR"}</definedName>
    <definedName name="wrn.INFORME._.No.._.30." localSheetId="4" hidden="1">{#N/A,#N/A,FALSE,"DET-CAMB.";#N/A,#N/A,FALSE,"PRESUP.";#N/A,#N/A,FALSE,"RESUMEN";#N/A,#N/A,FALSE,"CT";#N/A,#N/A,FALSE,"PD";#N/A,#N/A,FALSE,"PR"}</definedName>
    <definedName name="wrn.INFORME._.No.._.30." localSheetId="2" hidden="1">{#N/A,#N/A,FALSE,"DET-CAMB.";#N/A,#N/A,FALSE,"PRESUP.";#N/A,#N/A,FALSE,"RESUMEN";#N/A,#N/A,FALSE,"CT";#N/A,#N/A,FALSE,"PD";#N/A,#N/A,FALSE,"PR"}</definedName>
    <definedName name="wrn.INFORME._.No.._.30." localSheetId="0" hidden="1">{#N/A,#N/A,FALSE,"DET-CAMB.";#N/A,#N/A,FALSE,"PRESUP.";#N/A,#N/A,FALSE,"RESUMEN";#N/A,#N/A,FALSE,"CT";#N/A,#N/A,FALSE,"PD";#N/A,#N/A,FALSE,"PR"}</definedName>
    <definedName name="wrn.INFORME._.No.._.30." localSheetId="6" hidden="1">{#N/A,#N/A,FALSE,"DET-CAMB.";#N/A,#N/A,FALSE,"PRESUP.";#N/A,#N/A,FALSE,"RESUMEN";#N/A,#N/A,FALSE,"CT";#N/A,#N/A,FALSE,"PD";#N/A,#N/A,FALSE,"PR"}</definedName>
    <definedName name="wrn.INFORME._.No.._.30." localSheetId="16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._.No.._.30._1" hidden="1">{#N/A,#N/A,FALSE,"DET-CAMB.";#N/A,#N/A,FALSE,"PRESUP.";#N/A,#N/A,FALSE,"RESUMEN";#N/A,#N/A,FALSE,"CT";#N/A,#N/A,FALSE,"PD";#N/A,#N/A,FALSE,"PR"}</definedName>
    <definedName name="wrn.INFORME._.SEMANAL._.DE._.CONTRUCCION." localSheetId="15" hidden="1">{#N/A,#N/A,FALSE,"Data"}</definedName>
    <definedName name="wrn.INFORME._.SEMANAL._.DE._.CONTRUCCION." localSheetId="25" hidden="1">{#N/A,#N/A,FALSE,"Data"}</definedName>
    <definedName name="wrn.INFORME._.SEMANAL._.DE._.CONTRUCCION." localSheetId="24" hidden="1">{#N/A,#N/A,FALSE,"Data"}</definedName>
    <definedName name="wrn.INFORME._.SEMANAL._.DE._.CONTRUCCION." localSheetId="26" hidden="1">{#N/A,#N/A,FALSE,"Data"}</definedName>
    <definedName name="wrn.INFORME._.SEMANAL._.DE._.CONTRUCCION." localSheetId="1" hidden="1">{#N/A,#N/A,FALSE,"Data"}</definedName>
    <definedName name="wrn.INFORME._.SEMANAL._.DE._.CONTRUCCION." localSheetId="4" hidden="1">{#N/A,#N/A,FALSE,"Data"}</definedName>
    <definedName name="wrn.INFORME._.SEMANAL._.DE._.CONTRUCCION." localSheetId="2" hidden="1">{#N/A,#N/A,FALSE,"Data"}</definedName>
    <definedName name="wrn.INFORME._.SEMANAL._.DE._.CONTRUCCION." localSheetId="0" hidden="1">{#N/A,#N/A,FALSE,"Data"}</definedName>
    <definedName name="wrn.INFORME._.SEMANAL._.DE._.CONTRUCCION." localSheetId="6" hidden="1">{#N/A,#N/A,FALSE,"Data"}</definedName>
    <definedName name="wrn.INFORME._.SEMANAL._.DE._.CONTRUCCION." localSheetId="16" hidden="1">{#N/A,#N/A,FALSE,"Data"}</definedName>
    <definedName name="wrn.INFORME._.SEMANAL._.DE._.CONTRUCCION." hidden="1">{#N/A,#N/A,FALSE,"Data"}</definedName>
    <definedName name="wrn.Informe._1" localSheetId="15" hidden="1">{"Tapa Informe",#N/A,FALSE,"Informe 1";"Informe Hoja1",#N/A,FALSE,"Informe 1";"Informe Hoja2",#N/A,FALSE,"Informe 1"}</definedName>
    <definedName name="wrn.Informe._1" localSheetId="25" hidden="1">{"Tapa Informe",#N/A,FALSE,"Informe 1";"Informe Hoja1",#N/A,FALSE,"Informe 1";"Informe Hoja2",#N/A,FALSE,"Informe 1"}</definedName>
    <definedName name="wrn.Informe._1" localSheetId="24" hidden="1">{"Tapa Informe",#N/A,FALSE,"Informe 1";"Informe Hoja1",#N/A,FALSE,"Informe 1";"Informe Hoja2",#N/A,FALSE,"Informe 1"}</definedName>
    <definedName name="wrn.Informe._1" localSheetId="26" hidden="1">{"Tapa Informe",#N/A,FALSE,"Informe 1";"Informe Hoja1",#N/A,FALSE,"Informe 1";"Informe Hoja2",#N/A,FALSE,"Informe 1"}</definedName>
    <definedName name="wrn.Informe._1" localSheetId="1" hidden="1">{"Tapa Informe",#N/A,FALSE,"Informe 1";"Informe Hoja1",#N/A,FALSE,"Informe 1";"Informe Hoja2",#N/A,FALSE,"Informe 1"}</definedName>
    <definedName name="wrn.Informe._1" localSheetId="4" hidden="1">{"Tapa Informe",#N/A,FALSE,"Informe 1";"Informe Hoja1",#N/A,FALSE,"Informe 1";"Informe Hoja2",#N/A,FALSE,"Informe 1"}</definedName>
    <definedName name="wrn.Informe._1" localSheetId="2" hidden="1">{"Tapa Informe",#N/A,FALSE,"Informe 1";"Informe Hoja1",#N/A,FALSE,"Informe 1";"Informe Hoja2",#N/A,FALSE,"Informe 1"}</definedName>
    <definedName name="wrn.Informe._1" localSheetId="0" hidden="1">{"Tapa Informe",#N/A,FALSE,"Informe 1";"Informe Hoja1",#N/A,FALSE,"Informe 1";"Informe Hoja2",#N/A,FALSE,"Informe 1"}</definedName>
    <definedName name="wrn.Informe._1" localSheetId="6" hidden="1">{"Tapa Informe",#N/A,FALSE,"Informe 1";"Informe Hoja1",#N/A,FALSE,"Informe 1";"Informe Hoja2",#N/A,FALSE,"Informe 1"}</definedName>
    <definedName name="wrn.Informe._1" localSheetId="16" hidden="1">{"Tapa Informe",#N/A,FALSE,"Informe 1";"Informe Hoja1",#N/A,FALSE,"Informe 1";"Informe Hoja2",#N/A,FALSE,"Informe 1"}</definedName>
    <definedName name="wrn.Informe._1" hidden="1">{"Tapa Informe",#N/A,FALSE,"Informe 1";"Informe Hoja1",#N/A,FALSE,"Informe 1";"Informe Hoja2",#N/A,FALSE,"Informe 1"}</definedName>
    <definedName name="wrn.INFORME_XPAND.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2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2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2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2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2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2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2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3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3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3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3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3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3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3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3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3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4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4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4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4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4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4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4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4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4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4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5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5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5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5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5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5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5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5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5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kk." hidden="1">{#N/A,#N/A,FALSE,"Pres_Ref"}</definedName>
    <definedName name="wrn.kk1" hidden="1">{#N/A,#N/A,FALSE,"Pres_Ref"}</definedName>
    <definedName name="wrn.LHDCAMION." localSheetId="15" hidden="1">{"desarrollo",#N/A,FALSE,"LHD Camión";"eqdllo",#N/A,FALSE,"LHD Camión";"eqprod",#N/A,FALSE,"LHD Camión";"Resumen",#N/A,FALSE,"LHD Camión"}</definedName>
    <definedName name="wrn.LHDCAMION." localSheetId="25" hidden="1">{"desarrollo",#N/A,FALSE,"LHD Camión";"eqdllo",#N/A,FALSE,"LHD Camión";"eqprod",#N/A,FALSE,"LHD Camión";"Resumen",#N/A,FALSE,"LHD Camión"}</definedName>
    <definedName name="wrn.LHDCAMION." localSheetId="24" hidden="1">{"desarrollo",#N/A,FALSE,"LHD Camión";"eqdllo",#N/A,FALSE,"LHD Camión";"eqprod",#N/A,FALSE,"LHD Camión";"Resumen",#N/A,FALSE,"LHD Camión"}</definedName>
    <definedName name="wrn.LHDCAMION." localSheetId="26" hidden="1">{"desarrollo",#N/A,FALSE,"LHD Camión";"eqdllo",#N/A,FALSE,"LHD Camión";"eqprod",#N/A,FALSE,"LHD Camión";"Resumen",#N/A,FALSE,"LHD Camión"}</definedName>
    <definedName name="wrn.LHDCAMION." localSheetId="1" hidden="1">{"desarrollo",#N/A,FALSE,"LHD Camión";"eqdllo",#N/A,FALSE,"LHD Camión";"eqprod",#N/A,FALSE,"LHD Camión";"Resumen",#N/A,FALSE,"LHD Camión"}</definedName>
    <definedName name="wrn.LHDCAMION." localSheetId="4" hidden="1">{"desarrollo",#N/A,FALSE,"LHD Camión";"eqdllo",#N/A,FALSE,"LHD Camión";"eqprod",#N/A,FALSE,"LHD Camión";"Resumen",#N/A,FALSE,"LHD Camión"}</definedName>
    <definedName name="wrn.LHDCAMION." localSheetId="2" hidden="1">{"desarrollo",#N/A,FALSE,"LHD Camión";"eqdllo",#N/A,FALSE,"LHD Camión";"eqprod",#N/A,FALSE,"LHD Camión";"Resumen",#N/A,FALSE,"LHD Camión"}</definedName>
    <definedName name="wrn.LHDCAMION." localSheetId="0" hidden="1">{"desarrollo",#N/A,FALSE,"LHD Camión";"eqdllo",#N/A,FALSE,"LHD Camión";"eqprod",#N/A,FALSE,"LHD Camión";"Resumen",#N/A,FALSE,"LHD Camión"}</definedName>
    <definedName name="wrn.LHDCAMION." localSheetId="6" hidden="1">{"desarrollo",#N/A,FALSE,"LHD Camión";"eqdllo",#N/A,FALSE,"LHD Camión";"eqprod",#N/A,FALSE,"LHD Camión";"Resumen",#N/A,FALSE,"LHD Camión"}</definedName>
    <definedName name="wrn.LHDCAMION." localSheetId="16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HDCAMION._1" localSheetId="15" hidden="1">{"desarrollo",#N/A,FALSE,"LHD Camión";"eqdllo",#N/A,FALSE,"LHD Camión";"eqprod",#N/A,FALSE,"LHD Camión";"Resumen",#N/A,FALSE,"LHD Camión"}</definedName>
    <definedName name="wrn.LHDCAMION._1" localSheetId="25" hidden="1">{"desarrollo",#N/A,FALSE,"LHD Camión";"eqdllo",#N/A,FALSE,"LHD Camión";"eqprod",#N/A,FALSE,"LHD Camión";"Resumen",#N/A,FALSE,"LHD Camión"}</definedName>
    <definedName name="wrn.LHDCAMION._1" localSheetId="24" hidden="1">{"desarrollo",#N/A,FALSE,"LHD Camión";"eqdllo",#N/A,FALSE,"LHD Camión";"eqprod",#N/A,FALSE,"LHD Camión";"Resumen",#N/A,FALSE,"LHD Camión"}</definedName>
    <definedName name="wrn.LHDCAMION._1" localSheetId="26" hidden="1">{"desarrollo",#N/A,FALSE,"LHD Camión";"eqdllo",#N/A,FALSE,"LHD Camión";"eqprod",#N/A,FALSE,"LHD Camión";"Resumen",#N/A,FALSE,"LHD Camión"}</definedName>
    <definedName name="wrn.LHDCAMION._1" localSheetId="1" hidden="1">{"desarrollo",#N/A,FALSE,"LHD Camión";"eqdllo",#N/A,FALSE,"LHD Camión";"eqprod",#N/A,FALSE,"LHD Camión";"Resumen",#N/A,FALSE,"LHD Camión"}</definedName>
    <definedName name="wrn.LHDCAMION._1" localSheetId="4" hidden="1">{"desarrollo",#N/A,FALSE,"LHD Camión";"eqdllo",#N/A,FALSE,"LHD Camión";"eqprod",#N/A,FALSE,"LHD Camión";"Resumen",#N/A,FALSE,"LHD Camión"}</definedName>
    <definedName name="wrn.LHDCAMION._1" localSheetId="2" hidden="1">{"desarrollo",#N/A,FALSE,"LHD Camión";"eqdllo",#N/A,FALSE,"LHD Camión";"eqprod",#N/A,FALSE,"LHD Camión";"Resumen",#N/A,FALSE,"LHD Camión"}</definedName>
    <definedName name="wrn.LHDCAMION._1" localSheetId="0" hidden="1">{"desarrollo",#N/A,FALSE,"LHD Camión";"eqdllo",#N/A,FALSE,"LHD Camión";"eqprod",#N/A,FALSE,"LHD Camión";"Resumen",#N/A,FALSE,"LHD Camión"}</definedName>
    <definedName name="wrn.LHDCAMION._1" localSheetId="6" hidden="1">{"desarrollo",#N/A,FALSE,"LHD Camión";"eqdllo",#N/A,FALSE,"LHD Camión";"eqprod",#N/A,FALSE,"LHD Camión";"Resumen",#N/A,FALSE,"LHD Camión"}</definedName>
    <definedName name="wrn.LHDCAMION._1" localSheetId="16" hidden="1">{"desarrollo",#N/A,FALSE,"LHD Camión";"eqdllo",#N/A,FALSE,"LHD Camión";"eqprod",#N/A,FALSE,"LHD Camión";"Resumen",#N/A,FALSE,"LHD Camión"}</definedName>
    <definedName name="wrn.LHDCAMION._1" hidden="1">{"desarrollo",#N/A,FALSE,"LHD Camión";"eqdllo",#N/A,FALSE,"LHD Camión";"eqprod",#N/A,FALSE,"LHD Camión";"Resumen",#N/A,FALSE,"LHD Camión"}</definedName>
    <definedName name="wrn.Lista._.Eq.yMaq.." localSheetId="15" hidden="1">{#N/A,#N/A,FALSE,"Lista Eq.yMaq."}</definedName>
    <definedName name="wrn.Lista._.Eq.yMaq.." localSheetId="25" hidden="1">{#N/A,#N/A,FALSE,"Lista Eq.yMaq."}</definedName>
    <definedName name="wrn.Lista._.Eq.yMaq.." localSheetId="24" hidden="1">{#N/A,#N/A,FALSE,"Lista Eq.yMaq."}</definedName>
    <definedName name="wrn.Lista._.Eq.yMaq.." localSheetId="26" hidden="1">{#N/A,#N/A,FALSE,"Lista Eq.yMaq."}</definedName>
    <definedName name="wrn.Lista._.Eq.yMaq.." localSheetId="1" hidden="1">{#N/A,#N/A,FALSE,"Lista Eq.yMaq."}</definedName>
    <definedName name="wrn.Lista._.Eq.yMaq.." localSheetId="4" hidden="1">{#N/A,#N/A,FALSE,"Lista Eq.yMaq."}</definedName>
    <definedName name="wrn.Lista._.Eq.yMaq.." localSheetId="2" hidden="1">{#N/A,#N/A,FALSE,"Lista Eq.yMaq."}</definedName>
    <definedName name="wrn.Lista._.Eq.yMaq.." localSheetId="0" hidden="1">{#N/A,#N/A,FALSE,"Lista Eq.yMaq."}</definedName>
    <definedName name="wrn.Lista._.Eq.yMaq.." localSheetId="6" hidden="1">{#N/A,#N/A,FALSE,"Lista Eq.yMaq."}</definedName>
    <definedName name="wrn.Lista._.Eq.yMaq.." localSheetId="16" hidden="1">{#N/A,#N/A,FALSE,"Lista Eq.yMaq."}</definedName>
    <definedName name="wrn.Lista._.Eq.yMaq.." hidden="1">{#N/A,#N/A,FALSE,"Lista Eq.yMaq."}</definedName>
    <definedName name="wrn.Lista._.Eq.yMaq.._1" localSheetId="15" hidden="1">{#N/A,#N/A,FALSE,"Lista Eq.yMaq."}</definedName>
    <definedName name="wrn.Lista._.Eq.yMaq.._1" localSheetId="25" hidden="1">{#N/A,#N/A,FALSE,"Lista Eq.yMaq."}</definedName>
    <definedName name="wrn.Lista._.Eq.yMaq.._1" localSheetId="24" hidden="1">{#N/A,#N/A,FALSE,"Lista Eq.yMaq."}</definedName>
    <definedName name="wrn.Lista._.Eq.yMaq.._1" localSheetId="26" hidden="1">{#N/A,#N/A,FALSE,"Lista Eq.yMaq."}</definedName>
    <definedName name="wrn.Lista._.Eq.yMaq.._1" localSheetId="1" hidden="1">{#N/A,#N/A,FALSE,"Lista Eq.yMaq."}</definedName>
    <definedName name="wrn.Lista._.Eq.yMaq.._1" localSheetId="4" hidden="1">{#N/A,#N/A,FALSE,"Lista Eq.yMaq."}</definedName>
    <definedName name="wrn.Lista._.Eq.yMaq.._1" localSheetId="2" hidden="1">{#N/A,#N/A,FALSE,"Lista Eq.yMaq."}</definedName>
    <definedName name="wrn.Lista._.Eq.yMaq.._1" localSheetId="0" hidden="1">{#N/A,#N/A,FALSE,"Lista Eq.yMaq."}</definedName>
    <definedName name="wrn.Lista._.Eq.yMaq.._1" localSheetId="6" hidden="1">{#N/A,#N/A,FALSE,"Lista Eq.yMaq."}</definedName>
    <definedName name="wrn.Lista._.Eq.yMaq.._1" localSheetId="16" hidden="1">{#N/A,#N/A,FALSE,"Lista Eq.yMaq."}</definedName>
    <definedName name="wrn.Lista._.Eq.yMaq.._1" hidden="1">{#N/A,#N/A,FALSE,"Lista Eq.yMaq."}</definedName>
    <definedName name="wrn.LISTADO." localSheetId="15" hidden="1">{"Práctica","Práctica",FALSE,"Práctica"}</definedName>
    <definedName name="wrn.LISTADO." localSheetId="25" hidden="1">{"Práctica","Práctica",FALSE,"Práctica"}</definedName>
    <definedName name="wrn.LISTADO." localSheetId="24" hidden="1">{"Práctica","Práctica",FALSE,"Práctica"}</definedName>
    <definedName name="wrn.LISTADO." localSheetId="26" hidden="1">{"Práctica","Práctica",FALSE,"Práctica"}</definedName>
    <definedName name="wrn.LISTADO." localSheetId="1" hidden="1">{"Práctica","Práctica",FALSE,"Práctica"}</definedName>
    <definedName name="wrn.LISTADO." localSheetId="4" hidden="1">{"Práctica","Práctica",FALSE,"Práctica"}</definedName>
    <definedName name="wrn.LISTADO." localSheetId="2" hidden="1">{"Práctica","Práctica",FALSE,"Práctica"}</definedName>
    <definedName name="wrn.LISTADO." localSheetId="0" hidden="1">{"Práctica","Práctica",FALSE,"Práctica"}</definedName>
    <definedName name="wrn.LISTADO." localSheetId="6" hidden="1">{"Práctica","Práctica",FALSE,"Práctica"}</definedName>
    <definedName name="wrn.LISTADO." localSheetId="16" hidden="1">{"Práctica","Práctica",FALSE,"Práctica"}</definedName>
    <definedName name="wrn.LISTADO." hidden="1">{"Práctica","Práctica",FALSE,"Práctica"}</definedName>
    <definedName name="wrn.LISTADO._1" hidden="1">{"Práctica","Práctica",FALSE,"Práctica"}</definedName>
    <definedName name="wrn.MO." localSheetId="15" hidden="1">{"MO(BASE)",#N/A,FALSE,"MO(BASE)";"MO(BASE)1",#N/A,FALSE,"MO(BASE)";"MO(BASE)2",#N/A,FALSE,"MO(BASE)"}</definedName>
    <definedName name="wrn.MO." localSheetId="25" hidden="1">{"MO(BASE)",#N/A,FALSE,"MO(BASE)";"MO(BASE)1",#N/A,FALSE,"MO(BASE)";"MO(BASE)2",#N/A,FALSE,"MO(BASE)"}</definedName>
    <definedName name="wrn.MO." localSheetId="24" hidden="1">{"MO(BASE)",#N/A,FALSE,"MO(BASE)";"MO(BASE)1",#N/A,FALSE,"MO(BASE)";"MO(BASE)2",#N/A,FALSE,"MO(BASE)"}</definedName>
    <definedName name="wrn.MO." localSheetId="26" hidden="1">{"MO(BASE)",#N/A,FALSE,"MO(BASE)";"MO(BASE)1",#N/A,FALSE,"MO(BASE)";"MO(BASE)2",#N/A,FALSE,"MO(BASE)"}</definedName>
    <definedName name="wrn.MO." localSheetId="1" hidden="1">{"MO(BASE)",#N/A,FALSE,"MO(BASE)";"MO(BASE)1",#N/A,FALSE,"MO(BASE)";"MO(BASE)2",#N/A,FALSE,"MO(BASE)"}</definedName>
    <definedName name="wrn.MO." localSheetId="4" hidden="1">{"MO(BASE)",#N/A,FALSE,"MO(BASE)";"MO(BASE)1",#N/A,FALSE,"MO(BASE)";"MO(BASE)2",#N/A,FALSE,"MO(BASE)"}</definedName>
    <definedName name="wrn.MO." localSheetId="2" hidden="1">{"MO(BASE)",#N/A,FALSE,"MO(BASE)";"MO(BASE)1",#N/A,FALSE,"MO(BASE)";"MO(BASE)2",#N/A,FALSE,"MO(BASE)"}</definedName>
    <definedName name="wrn.MO." localSheetId="0" hidden="1">{"MO(BASE)",#N/A,FALSE,"MO(BASE)";"MO(BASE)1",#N/A,FALSE,"MO(BASE)";"MO(BASE)2",#N/A,FALSE,"MO(BASE)"}</definedName>
    <definedName name="wrn.MO." localSheetId="6" hidden="1">{"MO(BASE)",#N/A,FALSE,"MO(BASE)";"MO(BASE)1",#N/A,FALSE,"MO(BASE)";"MO(BASE)2",#N/A,FALSE,"MO(BASE)"}</definedName>
    <definedName name="wrn.MO." localSheetId="16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._1" localSheetId="15" hidden="1">{"MO(BASE)",#N/A,FALSE,"MO(BASE)";"MO(BASE)1",#N/A,FALSE,"MO(BASE)";"MO(BASE)2",#N/A,FALSE,"MO(BASE)"}</definedName>
    <definedName name="wrn.MO._1" localSheetId="25" hidden="1">{"MO(BASE)",#N/A,FALSE,"MO(BASE)";"MO(BASE)1",#N/A,FALSE,"MO(BASE)";"MO(BASE)2",#N/A,FALSE,"MO(BASE)"}</definedName>
    <definedName name="wrn.MO._1" localSheetId="24" hidden="1">{"MO(BASE)",#N/A,FALSE,"MO(BASE)";"MO(BASE)1",#N/A,FALSE,"MO(BASE)";"MO(BASE)2",#N/A,FALSE,"MO(BASE)"}</definedName>
    <definedName name="wrn.MO._1" localSheetId="26" hidden="1">{"MO(BASE)",#N/A,FALSE,"MO(BASE)";"MO(BASE)1",#N/A,FALSE,"MO(BASE)";"MO(BASE)2",#N/A,FALSE,"MO(BASE)"}</definedName>
    <definedName name="wrn.MO._1" localSheetId="1" hidden="1">{"MO(BASE)",#N/A,FALSE,"MO(BASE)";"MO(BASE)1",#N/A,FALSE,"MO(BASE)";"MO(BASE)2",#N/A,FALSE,"MO(BASE)"}</definedName>
    <definedName name="wrn.MO._1" localSheetId="4" hidden="1">{"MO(BASE)",#N/A,FALSE,"MO(BASE)";"MO(BASE)1",#N/A,FALSE,"MO(BASE)";"MO(BASE)2",#N/A,FALSE,"MO(BASE)"}</definedName>
    <definedName name="wrn.MO._1" localSheetId="2" hidden="1">{"MO(BASE)",#N/A,FALSE,"MO(BASE)";"MO(BASE)1",#N/A,FALSE,"MO(BASE)";"MO(BASE)2",#N/A,FALSE,"MO(BASE)"}</definedName>
    <definedName name="wrn.MO._1" localSheetId="0" hidden="1">{"MO(BASE)",#N/A,FALSE,"MO(BASE)";"MO(BASE)1",#N/A,FALSE,"MO(BASE)";"MO(BASE)2",#N/A,FALSE,"MO(BASE)"}</definedName>
    <definedName name="wrn.MO._1" localSheetId="6" hidden="1">{"MO(BASE)",#N/A,FALSE,"MO(BASE)";"MO(BASE)1",#N/A,FALSE,"MO(BASE)";"MO(BASE)2",#N/A,FALSE,"MO(BASE)"}</definedName>
    <definedName name="wrn.MO._1" localSheetId="16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_2" localSheetId="15" hidden="1">{"MO(BASE)",#N/A,FALSE,"MO(BASE)";"MO(BASE)1",#N/A,FALSE,"MO(BASE)";"MO(BASE)2",#N/A,FALSE,"MO(BASE)"}</definedName>
    <definedName name="wrn.MO._2" localSheetId="25" hidden="1">{"MO(BASE)",#N/A,FALSE,"MO(BASE)";"MO(BASE)1",#N/A,FALSE,"MO(BASE)";"MO(BASE)2",#N/A,FALSE,"MO(BASE)"}</definedName>
    <definedName name="wrn.MO._2" localSheetId="24" hidden="1">{"MO(BASE)",#N/A,FALSE,"MO(BASE)";"MO(BASE)1",#N/A,FALSE,"MO(BASE)";"MO(BASE)2",#N/A,FALSE,"MO(BASE)"}</definedName>
    <definedName name="wrn.MO._2" localSheetId="26" hidden="1">{"MO(BASE)",#N/A,FALSE,"MO(BASE)";"MO(BASE)1",#N/A,FALSE,"MO(BASE)";"MO(BASE)2",#N/A,FALSE,"MO(BASE)"}</definedName>
    <definedName name="wrn.MO._2" localSheetId="1" hidden="1">{"MO(BASE)",#N/A,FALSE,"MO(BASE)";"MO(BASE)1",#N/A,FALSE,"MO(BASE)";"MO(BASE)2",#N/A,FALSE,"MO(BASE)"}</definedName>
    <definedName name="wrn.MO._2" localSheetId="4" hidden="1">{"MO(BASE)",#N/A,FALSE,"MO(BASE)";"MO(BASE)1",#N/A,FALSE,"MO(BASE)";"MO(BASE)2",#N/A,FALSE,"MO(BASE)"}</definedName>
    <definedName name="wrn.MO._2" localSheetId="2" hidden="1">{"MO(BASE)",#N/A,FALSE,"MO(BASE)";"MO(BASE)1",#N/A,FALSE,"MO(BASE)";"MO(BASE)2",#N/A,FALSE,"MO(BASE)"}</definedName>
    <definedName name="wrn.MO._2" localSheetId="0" hidden="1">{"MO(BASE)",#N/A,FALSE,"MO(BASE)";"MO(BASE)1",#N/A,FALSE,"MO(BASE)";"MO(BASE)2",#N/A,FALSE,"MO(BASE)"}</definedName>
    <definedName name="wrn.MO._2" localSheetId="6" hidden="1">{"MO(BASE)",#N/A,FALSE,"MO(BASE)";"MO(BASE)1",#N/A,FALSE,"MO(BASE)";"MO(BASE)2",#N/A,FALSE,"MO(BASE)"}</definedName>
    <definedName name="wrn.MO._2" localSheetId="16" hidden="1">{"MO(BASE)",#N/A,FALSE,"MO(BASE)";"MO(BASE)1",#N/A,FALSE,"MO(BASE)";"MO(BASE)2",#N/A,FALSE,"MO(BASE)"}</definedName>
    <definedName name="wrn.MO._2" hidden="1">{"MO(BASE)",#N/A,FALSE,"MO(BASE)";"MO(BASE)1",#N/A,FALSE,"MO(BASE)";"MO(BASE)2",#N/A,FALSE,"MO(BASE)"}</definedName>
    <definedName name="wrn.MO._3" localSheetId="15" hidden="1">{"MO(BASE)",#N/A,FALSE,"MO(BASE)";"MO(BASE)1",#N/A,FALSE,"MO(BASE)";"MO(BASE)2",#N/A,FALSE,"MO(BASE)"}</definedName>
    <definedName name="wrn.MO._3" localSheetId="25" hidden="1">{"MO(BASE)",#N/A,FALSE,"MO(BASE)";"MO(BASE)1",#N/A,FALSE,"MO(BASE)";"MO(BASE)2",#N/A,FALSE,"MO(BASE)"}</definedName>
    <definedName name="wrn.MO._3" localSheetId="24" hidden="1">{"MO(BASE)",#N/A,FALSE,"MO(BASE)";"MO(BASE)1",#N/A,FALSE,"MO(BASE)";"MO(BASE)2",#N/A,FALSE,"MO(BASE)"}</definedName>
    <definedName name="wrn.MO._3" localSheetId="26" hidden="1">{"MO(BASE)",#N/A,FALSE,"MO(BASE)";"MO(BASE)1",#N/A,FALSE,"MO(BASE)";"MO(BASE)2",#N/A,FALSE,"MO(BASE)"}</definedName>
    <definedName name="wrn.MO._3" localSheetId="1" hidden="1">{"MO(BASE)",#N/A,FALSE,"MO(BASE)";"MO(BASE)1",#N/A,FALSE,"MO(BASE)";"MO(BASE)2",#N/A,FALSE,"MO(BASE)"}</definedName>
    <definedName name="wrn.MO._3" localSheetId="4" hidden="1">{"MO(BASE)",#N/A,FALSE,"MO(BASE)";"MO(BASE)1",#N/A,FALSE,"MO(BASE)";"MO(BASE)2",#N/A,FALSE,"MO(BASE)"}</definedName>
    <definedName name="wrn.MO._3" localSheetId="2" hidden="1">{"MO(BASE)",#N/A,FALSE,"MO(BASE)";"MO(BASE)1",#N/A,FALSE,"MO(BASE)";"MO(BASE)2",#N/A,FALSE,"MO(BASE)"}</definedName>
    <definedName name="wrn.MO._3" localSheetId="0" hidden="1">{"MO(BASE)",#N/A,FALSE,"MO(BASE)";"MO(BASE)1",#N/A,FALSE,"MO(BASE)";"MO(BASE)2",#N/A,FALSE,"MO(BASE)"}</definedName>
    <definedName name="wrn.MO._3" localSheetId="6" hidden="1">{"MO(BASE)",#N/A,FALSE,"MO(BASE)";"MO(BASE)1",#N/A,FALSE,"MO(BASE)";"MO(BASE)2",#N/A,FALSE,"MO(BASE)"}</definedName>
    <definedName name="wrn.MO._3" localSheetId="16" hidden="1">{"MO(BASE)",#N/A,FALSE,"MO(BASE)";"MO(BASE)1",#N/A,FALSE,"MO(BASE)";"MO(BASE)2",#N/A,FALSE,"MO(BASE)"}</definedName>
    <definedName name="wrn.MO._3" hidden="1">{"MO(BASE)",#N/A,FALSE,"MO(BASE)";"MO(BASE)1",#N/A,FALSE,"MO(BASE)";"MO(BASE)2",#N/A,FALSE,"MO(BASE)"}</definedName>
    <definedName name="wrn.MO._4" localSheetId="15" hidden="1">{"MO(BASE)",#N/A,FALSE,"MO(BASE)";"MO(BASE)1",#N/A,FALSE,"MO(BASE)";"MO(BASE)2",#N/A,FALSE,"MO(BASE)"}</definedName>
    <definedName name="wrn.MO._4" localSheetId="25" hidden="1">{"MO(BASE)",#N/A,FALSE,"MO(BASE)";"MO(BASE)1",#N/A,FALSE,"MO(BASE)";"MO(BASE)2",#N/A,FALSE,"MO(BASE)"}</definedName>
    <definedName name="wrn.MO._4" localSheetId="24" hidden="1">{"MO(BASE)",#N/A,FALSE,"MO(BASE)";"MO(BASE)1",#N/A,FALSE,"MO(BASE)";"MO(BASE)2",#N/A,FALSE,"MO(BASE)"}</definedName>
    <definedName name="wrn.MO._4" localSheetId="26" hidden="1">{"MO(BASE)",#N/A,FALSE,"MO(BASE)";"MO(BASE)1",#N/A,FALSE,"MO(BASE)";"MO(BASE)2",#N/A,FALSE,"MO(BASE)"}</definedName>
    <definedName name="wrn.MO._4" localSheetId="1" hidden="1">{"MO(BASE)",#N/A,FALSE,"MO(BASE)";"MO(BASE)1",#N/A,FALSE,"MO(BASE)";"MO(BASE)2",#N/A,FALSE,"MO(BASE)"}</definedName>
    <definedName name="wrn.MO._4" localSheetId="4" hidden="1">{"MO(BASE)",#N/A,FALSE,"MO(BASE)";"MO(BASE)1",#N/A,FALSE,"MO(BASE)";"MO(BASE)2",#N/A,FALSE,"MO(BASE)"}</definedName>
    <definedName name="wrn.MO._4" localSheetId="2" hidden="1">{"MO(BASE)",#N/A,FALSE,"MO(BASE)";"MO(BASE)1",#N/A,FALSE,"MO(BASE)";"MO(BASE)2",#N/A,FALSE,"MO(BASE)"}</definedName>
    <definedName name="wrn.MO._4" localSheetId="0" hidden="1">{"MO(BASE)",#N/A,FALSE,"MO(BASE)";"MO(BASE)1",#N/A,FALSE,"MO(BASE)";"MO(BASE)2",#N/A,FALSE,"MO(BASE)"}</definedName>
    <definedName name="wrn.MO._4" localSheetId="6" hidden="1">{"MO(BASE)",#N/A,FALSE,"MO(BASE)";"MO(BASE)1",#N/A,FALSE,"MO(BASE)";"MO(BASE)2",#N/A,FALSE,"MO(BASE)"}</definedName>
    <definedName name="wrn.MO._4" localSheetId="16" hidden="1">{"MO(BASE)",#N/A,FALSE,"MO(BASE)";"MO(BASE)1",#N/A,FALSE,"MO(BASE)";"MO(BASE)2",#N/A,FALSE,"MO(BASE)"}</definedName>
    <definedName name="wrn.MO._4" hidden="1">{"MO(BASE)",#N/A,FALSE,"MO(BASE)";"MO(BASE)1",#N/A,FALSE,"MO(BASE)";"MO(BASE)2",#N/A,FALSE,"MO(BASE)"}</definedName>
    <definedName name="wrn.MO._5" localSheetId="15" hidden="1">{"MO(BASE)",#N/A,FALSE,"MO(BASE)";"MO(BASE)1",#N/A,FALSE,"MO(BASE)";"MO(BASE)2",#N/A,FALSE,"MO(BASE)"}</definedName>
    <definedName name="wrn.MO._5" localSheetId="25" hidden="1">{"MO(BASE)",#N/A,FALSE,"MO(BASE)";"MO(BASE)1",#N/A,FALSE,"MO(BASE)";"MO(BASE)2",#N/A,FALSE,"MO(BASE)"}</definedName>
    <definedName name="wrn.MO._5" localSheetId="24" hidden="1">{"MO(BASE)",#N/A,FALSE,"MO(BASE)";"MO(BASE)1",#N/A,FALSE,"MO(BASE)";"MO(BASE)2",#N/A,FALSE,"MO(BASE)"}</definedName>
    <definedName name="wrn.MO._5" localSheetId="26" hidden="1">{"MO(BASE)",#N/A,FALSE,"MO(BASE)";"MO(BASE)1",#N/A,FALSE,"MO(BASE)";"MO(BASE)2",#N/A,FALSE,"MO(BASE)"}</definedName>
    <definedName name="wrn.MO._5" localSheetId="1" hidden="1">{"MO(BASE)",#N/A,FALSE,"MO(BASE)";"MO(BASE)1",#N/A,FALSE,"MO(BASE)";"MO(BASE)2",#N/A,FALSE,"MO(BASE)"}</definedName>
    <definedName name="wrn.MO._5" localSheetId="4" hidden="1">{"MO(BASE)",#N/A,FALSE,"MO(BASE)";"MO(BASE)1",#N/A,FALSE,"MO(BASE)";"MO(BASE)2",#N/A,FALSE,"MO(BASE)"}</definedName>
    <definedName name="wrn.MO._5" localSheetId="2" hidden="1">{"MO(BASE)",#N/A,FALSE,"MO(BASE)";"MO(BASE)1",#N/A,FALSE,"MO(BASE)";"MO(BASE)2",#N/A,FALSE,"MO(BASE)"}</definedName>
    <definedName name="wrn.MO._5" localSheetId="0" hidden="1">{"MO(BASE)",#N/A,FALSE,"MO(BASE)";"MO(BASE)1",#N/A,FALSE,"MO(BASE)";"MO(BASE)2",#N/A,FALSE,"MO(BASE)"}</definedName>
    <definedName name="wrn.MO._5" localSheetId="6" hidden="1">{"MO(BASE)",#N/A,FALSE,"MO(BASE)";"MO(BASE)1",#N/A,FALSE,"MO(BASE)";"MO(BASE)2",#N/A,FALSE,"MO(BASE)"}</definedName>
    <definedName name="wrn.MO._5" localSheetId="16" hidden="1">{"MO(BASE)",#N/A,FALSE,"MO(BASE)";"MO(BASE)1",#N/A,FALSE,"MO(BASE)";"MO(BASE)2",#N/A,FALSE,"MO(BASE)"}</definedName>
    <definedName name="wrn.MO._5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b_1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c_1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.d_1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a_1" hidden="1">{"MO(BASE)",#N/A,FALSE,"MO(BASE)";"MO(BASE)1",#N/A,FALSE,"MO(BASE)";"MO(BASE)2",#N/A,FALSE,"MO(BASE)"}</definedName>
    <definedName name="wrn.MONEDA._.99." localSheetId="15" hidden="1">{"3",#N/A,FALSE,"Flujos Caja - Mon. 1999";"INGRESOS MONEDA 1999",#N/A,FALSE,"Flujos Caja - Mon. 1999"}</definedName>
    <definedName name="wrn.MONEDA._.99." localSheetId="25" hidden="1">{"3",#N/A,FALSE,"Flujos Caja - Mon. 1999";"INGRESOS MONEDA 1999",#N/A,FALSE,"Flujos Caja - Mon. 1999"}</definedName>
    <definedName name="wrn.MONEDA._.99." localSheetId="24" hidden="1">{"3",#N/A,FALSE,"Flujos Caja - Mon. 1999";"INGRESOS MONEDA 1999",#N/A,FALSE,"Flujos Caja - Mon. 1999"}</definedName>
    <definedName name="wrn.MONEDA._.99." localSheetId="26" hidden="1">{"3",#N/A,FALSE,"Flujos Caja - Mon. 1999";"INGRESOS MONEDA 1999",#N/A,FALSE,"Flujos Caja - Mon. 1999"}</definedName>
    <definedName name="wrn.MONEDA._.99." localSheetId="1" hidden="1">{"3",#N/A,FALSE,"Flujos Caja - Mon. 1999";"INGRESOS MONEDA 1999",#N/A,FALSE,"Flujos Caja - Mon. 1999"}</definedName>
    <definedName name="wrn.MONEDA._.99." localSheetId="4" hidden="1">{"3",#N/A,FALSE,"Flujos Caja - Mon. 1999";"INGRESOS MONEDA 1999",#N/A,FALSE,"Flujos Caja - Mon. 1999"}</definedName>
    <definedName name="wrn.MONEDA._.99." localSheetId="2" hidden="1">{"3",#N/A,FALSE,"Flujos Caja - Mon. 1999";"INGRESOS MONEDA 1999",#N/A,FALSE,"Flujos Caja - Mon. 1999"}</definedName>
    <definedName name="wrn.MONEDA._.99." localSheetId="0" hidden="1">{"3",#N/A,FALSE,"Flujos Caja - Mon. 1999";"INGRESOS MONEDA 1999",#N/A,FALSE,"Flujos Caja - Mon. 1999"}</definedName>
    <definedName name="wrn.MONEDA._.99." localSheetId="6" hidden="1">{"3",#N/A,FALSE,"Flujos Caja - Mon. 1999";"INGRESOS MONEDA 1999",#N/A,FALSE,"Flujos Caja - Mon. 1999"}</definedName>
    <definedName name="wrn.MONEDA._.99." localSheetId="16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EDA._.99._1" hidden="1">{"3",#N/A,FALSE,"Flujos Caja - Mon. 1999";"INGRESOS MONEDA 1999",#N/A,FALSE,"Flujos Caja - Mon. 1999"}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Nelson._.Summary." localSheetId="15" hidden="1">{#N/A,#N/A,FALSE,"subcontract"}</definedName>
    <definedName name="wrn.Nelson._.Summary." localSheetId="25" hidden="1">{#N/A,#N/A,FALSE,"subcontract"}</definedName>
    <definedName name="wrn.Nelson._.Summary." localSheetId="24" hidden="1">{#N/A,#N/A,FALSE,"subcontract"}</definedName>
    <definedName name="wrn.Nelson._.Summary." localSheetId="26" hidden="1">{#N/A,#N/A,FALSE,"subcontract"}</definedName>
    <definedName name="wrn.Nelson._.Summary." localSheetId="1" hidden="1">{#N/A,#N/A,FALSE,"subcontract"}</definedName>
    <definedName name="wrn.Nelson._.Summary." localSheetId="4" hidden="1">{#N/A,#N/A,FALSE,"subcontract"}</definedName>
    <definedName name="wrn.Nelson._.Summary." localSheetId="2" hidden="1">{#N/A,#N/A,FALSE,"subcontract"}</definedName>
    <definedName name="wrn.Nelson._.Summary." localSheetId="0" hidden="1">{#N/A,#N/A,FALSE,"subcontract"}</definedName>
    <definedName name="wrn.Nelson._.Summary." localSheetId="6" hidden="1">{#N/A,#N/A,FALSE,"subcontract"}</definedName>
    <definedName name="wrn.Nelson._.Summary." localSheetId="16" hidden="1">{#N/A,#N/A,FALSE,"subcontract"}</definedName>
    <definedName name="wrn.Nelson._.Summary." hidden="1">{#N/A,#N/A,FALSE,"subcontract"}</definedName>
    <definedName name="wrn.Nelson._.Summary._1" hidden="1">{#N/A,#N/A,FALSE,"subcontract"}</definedName>
    <definedName name="wrn.new." localSheetId="15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5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4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6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6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ON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ON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ON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ON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ON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ON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ON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ON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ON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ON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ON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op1." localSheetId="15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5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4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6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4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6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6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15" hidden="1">{"cuadro1",#N/A,FALSE,"Buzon Camion Opción 3";"cuadro2",#N/A,FALSE,"Buzon Camion Opción 3";"cuadro3",#N/A,FALSE,"Buzon Camion Opción 3";"cuadro4",#N/A,FALSE,"Buzon Camion Opción 3"}</definedName>
    <definedName name="wrn.op2" localSheetId="25" hidden="1">{"cuadro1",#N/A,FALSE,"Buzon Camion Opción 3";"cuadro2",#N/A,FALSE,"Buzon Camion Opción 3";"cuadro3",#N/A,FALSE,"Buzon Camion Opción 3";"cuadro4",#N/A,FALSE,"Buzon Camion Opción 3"}</definedName>
    <definedName name="wrn.op2" localSheetId="24" hidden="1">{"cuadro1",#N/A,FALSE,"Buzon Camion Opción 3";"cuadro2",#N/A,FALSE,"Buzon Camion Opción 3";"cuadro3",#N/A,FALSE,"Buzon Camion Opción 3";"cuadro4",#N/A,FALSE,"Buzon Camion Opción 3"}</definedName>
    <definedName name="wrn.op2" localSheetId="26" hidden="1">{"cuadro1",#N/A,FALSE,"Buzon Camion Opción 3";"cuadro2",#N/A,FALSE,"Buzon Camion Opción 3";"cuadro3",#N/A,FALSE,"Buzon Camion Opción 3";"cuadro4",#N/A,FALSE,"Buzon Camion Opción 3"}</definedName>
    <definedName name="wrn.op2" localSheetId="1" hidden="1">{"cuadro1",#N/A,FALSE,"Buzon Camion Opción 3";"cuadro2",#N/A,FALSE,"Buzon Camion Opción 3";"cuadro3",#N/A,FALSE,"Buzon Camion Opción 3";"cuadro4",#N/A,FALSE,"Buzon Camion Opción 3"}</definedName>
    <definedName name="wrn.op2" localSheetId="4" hidden="1">{"cuadro1",#N/A,FALSE,"Buzon Camion Opción 3";"cuadro2",#N/A,FALSE,"Buzon Camion Opción 3";"cuadro3",#N/A,FALSE,"Buzon Camion Opción 3";"cuadro4",#N/A,FALSE,"Buzon Camion Opción 3"}</definedName>
    <definedName name="wrn.op2" localSheetId="2" hidden="1">{"cuadro1",#N/A,FALSE,"Buzon Camion Opción 3";"cuadro2",#N/A,FALSE,"Buzon Camion Opción 3";"cuadro3",#N/A,FALSE,"Buzon Camion Opción 3";"cuadro4",#N/A,FALSE,"Buzon Camion Opción 3"}</definedName>
    <definedName name="wrn.op2" localSheetId="0" hidden="1">{"cuadro1",#N/A,FALSE,"Buzon Camion Opción 3";"cuadro2",#N/A,FALSE,"Buzon Camion Opción 3";"cuadro3",#N/A,FALSE,"Buzon Camion Opción 3";"cuadro4",#N/A,FALSE,"Buzon Camion Opción 3"}</definedName>
    <definedName name="wrn.op2" localSheetId="6" hidden="1">{"cuadro1",#N/A,FALSE,"Buzon Camion Opción 3";"cuadro2",#N/A,FALSE,"Buzon Camion Opción 3";"cuadro3",#N/A,FALSE,"Buzon Camion Opción 3";"cuadro4",#N/A,FALSE,"Buzon Camion Opción 3"}</definedName>
    <definedName name="wrn.op2" localSheetId="16" hidden="1">{"cuadro1",#N/A,FALSE,"Buzon Camion Opción 3";"cuadro2",#N/A,FALSE,"Buzon Camion Opción 3";"cuadro3",#N/A,FALSE,"Buzon Camion Opción 3";"cuadro4",#N/A,FALSE,"Buzon Camion Opción 3"}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localSheetId="15" hidden="1">{"cuadro1",#N/A,FALSE,"LHD CAMION Opción 2";"cuadro2",#N/A,FALSE,"LHD CAMION Opción 2";"cuadro3",#N/A,FALSE,"LHD CAMION Opción 2";"cuadro4",#N/A,FALSE,"LHD CAMION Opción 2"}</definedName>
    <definedName name="wrn.op2." localSheetId="25" hidden="1">{"cuadro1",#N/A,FALSE,"LHD CAMION Opción 2";"cuadro2",#N/A,FALSE,"LHD CAMION Opción 2";"cuadro3",#N/A,FALSE,"LHD CAMION Opción 2";"cuadro4",#N/A,FALSE,"LHD CAMION Opción 2"}</definedName>
    <definedName name="wrn.op2." localSheetId="24" hidden="1">{"cuadro1",#N/A,FALSE,"LHD CAMION Opción 2";"cuadro2",#N/A,FALSE,"LHD CAMION Opción 2";"cuadro3",#N/A,FALSE,"LHD CAMION Opción 2";"cuadro4",#N/A,FALSE,"LHD CAMION Opción 2"}</definedName>
    <definedName name="wrn.op2." localSheetId="26" hidden="1">{"cuadro1",#N/A,FALSE,"LHD CAMION Opción 2";"cuadro2",#N/A,FALSE,"LHD CAMION Opción 2";"cuadro3",#N/A,FALSE,"LHD CAMION Opción 2";"cuadro4",#N/A,FALSE,"LHD CAMION Opción 2"}</definedName>
    <definedName name="wrn.op2." localSheetId="1" hidden="1">{"cuadro1",#N/A,FALSE,"LHD CAMION Opción 2";"cuadro2",#N/A,FALSE,"LHD CAMION Opción 2";"cuadro3",#N/A,FALSE,"LHD CAMION Opción 2";"cuadro4",#N/A,FALSE,"LHD CAMION Opción 2"}</definedName>
    <definedName name="wrn.op2." localSheetId="4" hidden="1">{"cuadro1",#N/A,FALSE,"LHD CAMION Opción 2";"cuadro2",#N/A,FALSE,"LHD CAMION Opción 2";"cuadro3",#N/A,FALSE,"LHD CAMION Opción 2";"cuadro4",#N/A,FALSE,"LHD CAMION Opción 2"}</definedName>
    <definedName name="wrn.op2." localSheetId="2" hidden="1">{"cuadro1",#N/A,FALSE,"LHD CAMION Opción 2";"cuadro2",#N/A,FALSE,"LHD CAMION Opción 2";"cuadro3",#N/A,FALSE,"LHD CAMION Opción 2";"cuadro4",#N/A,FALSE,"LHD CAMION Opción 2"}</definedName>
    <definedName name="wrn.op2." localSheetId="0" hidden="1">{"cuadro1",#N/A,FALSE,"LHD CAMION Opción 2";"cuadro2",#N/A,FALSE,"LHD CAMION Opción 2";"cuadro3",#N/A,FALSE,"LHD CAMION Opción 2";"cuadro4",#N/A,FALSE,"LHD CAMION Opción 2"}</definedName>
    <definedName name="wrn.op2." localSheetId="6" hidden="1">{"cuadro1",#N/A,FALSE,"LHD CAMION Opción 2";"cuadro2",#N/A,FALSE,"LHD CAMION Opción 2";"cuadro3",#N/A,FALSE,"LHD CAMION Opción 2";"cuadro4",#N/A,FALSE,"LHD CAMION Opción 2"}</definedName>
    <definedName name="wrn.op2." localSheetId="16" hidden="1">{"cuadro1",#N/A,FALSE,"LHD CAMION Opción 2";"cuadro2",#N/A,FALSE,"LHD CAMION Opción 2";"cuadro3",#N/A,FALSE,"LHD CAMION Opción 2";"cuadro4",#N/A,FALSE,"LHD CAMION Opción 2"}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2._1" hidden="1">{"cuadro1",#N/A,FALSE,"LHD CAMION Opción 2";"cuadro2",#N/A,FALSE,"LHD CAMION Opción 2";"cuadro3",#N/A,FALSE,"LHD CAMION Opción 2";"cuadro4",#N/A,FALSE,"LHD CAMION Opción 2"}</definedName>
    <definedName name="wrn.op2_1" hidden="1">{"cuadro1",#N/A,FALSE,"Buzon Camion Opción 3";"cuadro2",#N/A,FALSE,"Buzon Camion Opción 3";"cuadro3",#N/A,FALSE,"Buzon Camion Opción 3";"cuadro4",#N/A,FALSE,"Buzon Camion Opción 3"}</definedName>
    <definedName name="wrn.op3." localSheetId="15" hidden="1">{"cuadro1",#N/A,FALSE,"Buzon Camion Opción 3";"cuadro2",#N/A,FALSE,"Buzon Camion Opción 3";"cuadro3",#N/A,FALSE,"Buzon Camion Opción 3";"cuadro4",#N/A,FALSE,"Buzon Camion Opción 3"}</definedName>
    <definedName name="wrn.op3." localSheetId="25" hidden="1">{"cuadro1",#N/A,FALSE,"Buzon Camion Opción 3";"cuadro2",#N/A,FALSE,"Buzon Camion Opción 3";"cuadro3",#N/A,FALSE,"Buzon Camion Opción 3";"cuadro4",#N/A,FALSE,"Buzon Camion Opción 3"}</definedName>
    <definedName name="wrn.op3." localSheetId="24" hidden="1">{"cuadro1",#N/A,FALSE,"Buzon Camion Opción 3";"cuadro2",#N/A,FALSE,"Buzon Camion Opción 3";"cuadro3",#N/A,FALSE,"Buzon Camion Opción 3";"cuadro4",#N/A,FALSE,"Buzon Camion Opción 3"}</definedName>
    <definedName name="wrn.op3." localSheetId="26" hidden="1">{"cuadro1",#N/A,FALSE,"Buzon Camion Opción 3";"cuadro2",#N/A,FALSE,"Buzon Camion Opción 3";"cuadro3",#N/A,FALSE,"Buzon Camion Opción 3";"cuadro4",#N/A,FALSE,"Buzon Camion Opción 3"}</definedName>
    <definedName name="wrn.op3." localSheetId="1" hidden="1">{"cuadro1",#N/A,FALSE,"Buzon Camion Opción 3";"cuadro2",#N/A,FALSE,"Buzon Camion Opción 3";"cuadro3",#N/A,FALSE,"Buzon Camion Opción 3";"cuadro4",#N/A,FALSE,"Buzon Camion Opción 3"}</definedName>
    <definedName name="wrn.op3." localSheetId="4" hidden="1">{"cuadro1",#N/A,FALSE,"Buzon Camion Opción 3";"cuadro2",#N/A,FALSE,"Buzon Camion Opción 3";"cuadro3",#N/A,FALSE,"Buzon Camion Opción 3";"cuadro4",#N/A,FALSE,"Buzon Camion Opción 3"}</definedName>
    <definedName name="wrn.op3." localSheetId="2" hidden="1">{"cuadro1",#N/A,FALSE,"Buzon Camion Opción 3";"cuadro2",#N/A,FALSE,"Buzon Camion Opción 3";"cuadro3",#N/A,FALSE,"Buzon Camion Opción 3";"cuadro4",#N/A,FALSE,"Buzon Camion Opción 3"}</definedName>
    <definedName name="wrn.op3." localSheetId="0" hidden="1">{"cuadro1",#N/A,FALSE,"Buzon Camion Opción 3";"cuadro2",#N/A,FALSE,"Buzon Camion Opción 3";"cuadro3",#N/A,FALSE,"Buzon Camion Opción 3";"cuadro4",#N/A,FALSE,"Buzon Camion Opción 3"}</definedName>
    <definedName name="wrn.op3." localSheetId="6" hidden="1">{"cuadro1",#N/A,FALSE,"Buzon Camion Opción 3";"cuadro2",#N/A,FALSE,"Buzon Camion Opción 3";"cuadro3",#N/A,FALSE,"Buzon Camion Opción 3";"cuadro4",#N/A,FALSE,"Buzon Camion Opción 3"}</definedName>
    <definedName name="wrn.op3." localSheetId="16" hidden="1">{"cuadro1",#N/A,FALSE,"Buzon Camion Opción 3";"cuadro2",#N/A,FALSE,"Buzon Camion Opción 3";"cuadro3",#N/A,FALSE,"Buzon Camion Opción 3";"cuadro4",#N/A,FALSE,"Buzon Camion Opción 3"}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3._1" hidden="1">{"cuadro1",#N/A,FALSE,"Buzon Camion Opción 3";"cuadro2",#N/A,FALSE,"Buzon Camion Opción 3";"cuadro3",#N/A,FALSE,"Buzon Camion Opción 3";"cuadro4",#N/A,FALSE,"Buzon Camion Opción 3"}</definedName>
    <definedName name="wrn.op4." localSheetId="15" hidden="1">{"cuadro1",#N/A,FALSE,"Buzon FFCC Opción 4";"cuadro2",#N/A,FALSE,"Buzon FFCC Opción 4";"cuadro3",#N/A,FALSE,"Buzon FFCC Opción 4";"cuadro4",#N/A,FALSE,"Buzon FFCC Opción 4"}</definedName>
    <definedName name="wrn.op4." localSheetId="25" hidden="1">{"cuadro1",#N/A,FALSE,"Buzon FFCC Opción 4";"cuadro2",#N/A,FALSE,"Buzon FFCC Opción 4";"cuadro3",#N/A,FALSE,"Buzon FFCC Opción 4";"cuadro4",#N/A,FALSE,"Buzon FFCC Opción 4"}</definedName>
    <definedName name="wrn.op4." localSheetId="24" hidden="1">{"cuadro1",#N/A,FALSE,"Buzon FFCC Opción 4";"cuadro2",#N/A,FALSE,"Buzon FFCC Opción 4";"cuadro3",#N/A,FALSE,"Buzon FFCC Opción 4";"cuadro4",#N/A,FALSE,"Buzon FFCC Opción 4"}</definedName>
    <definedName name="wrn.op4." localSheetId="26" hidden="1">{"cuadro1",#N/A,FALSE,"Buzon FFCC Opción 4";"cuadro2",#N/A,FALSE,"Buzon FFCC Opción 4";"cuadro3",#N/A,FALSE,"Buzon FFCC Opción 4";"cuadro4",#N/A,FALSE,"Buzon FFCC Opción 4"}</definedName>
    <definedName name="wrn.op4." localSheetId="1" hidden="1">{"cuadro1",#N/A,FALSE,"Buzon FFCC Opción 4";"cuadro2",#N/A,FALSE,"Buzon FFCC Opción 4";"cuadro3",#N/A,FALSE,"Buzon FFCC Opción 4";"cuadro4",#N/A,FALSE,"Buzon FFCC Opción 4"}</definedName>
    <definedName name="wrn.op4." localSheetId="4" hidden="1">{"cuadro1",#N/A,FALSE,"Buzon FFCC Opción 4";"cuadro2",#N/A,FALSE,"Buzon FFCC Opción 4";"cuadro3",#N/A,FALSE,"Buzon FFCC Opción 4";"cuadro4",#N/A,FALSE,"Buzon FFCC Opción 4"}</definedName>
    <definedName name="wrn.op4." localSheetId="2" hidden="1">{"cuadro1",#N/A,FALSE,"Buzon FFCC Opción 4";"cuadro2",#N/A,FALSE,"Buzon FFCC Opción 4";"cuadro3",#N/A,FALSE,"Buzon FFCC Opción 4";"cuadro4",#N/A,FALSE,"Buzon FFCC Opción 4"}</definedName>
    <definedName name="wrn.op4." localSheetId="0" hidden="1">{"cuadro1",#N/A,FALSE,"Buzon FFCC Opción 4";"cuadro2",#N/A,FALSE,"Buzon FFCC Opción 4";"cuadro3",#N/A,FALSE,"Buzon FFCC Opción 4";"cuadro4",#N/A,FALSE,"Buzon FFCC Opción 4"}</definedName>
    <definedName name="wrn.op4." localSheetId="6" hidden="1">{"cuadro1",#N/A,FALSE,"Buzon FFCC Opción 4";"cuadro2",#N/A,FALSE,"Buzon FFCC Opción 4";"cuadro3",#N/A,FALSE,"Buzon FFCC Opción 4";"cuadro4",#N/A,FALSE,"Buzon FFCC Opción 4"}</definedName>
    <definedName name="wrn.op4." localSheetId="16" hidden="1">{"cuadro1",#N/A,FALSE,"Buzon FFCC Opción 4";"cuadro2",#N/A,FALSE,"Buzon FFCC Opción 4";"cuadro3",#N/A,FALSE,"Buzon FFCC Opción 4";"cuadro4",#N/A,FALSE,"Buzon FFCC Opción 4"}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4._1" hidden="1">{"cuadro1",#N/A,FALSE,"Buzon FFCC Opción 4";"cuadro2",#N/A,FALSE,"Buzon FFCC Opción 4";"cuadro3",#N/A,FALSE,"Buzon FFCC Opción 4";"cuadro4",#N/A,FALSE,"Buzon FFCC Opción 4"}</definedName>
    <definedName name="wrn.op5." localSheetId="15" hidden="1">{"cuadro1",#N/A,FALSE,"Camara buz ffcc Opción 5";"cuadro2",#N/A,FALSE,"Camara buz ffcc Opción 5";"cuadro3",#N/A,FALSE,"Camara buz ffcc Opción 5";"cuadro4",#N/A,FALSE,"Camara buz ffcc Opción 5"}</definedName>
    <definedName name="wrn.op5." localSheetId="25" hidden="1">{"cuadro1",#N/A,FALSE,"Camara buz ffcc Opción 5";"cuadro2",#N/A,FALSE,"Camara buz ffcc Opción 5";"cuadro3",#N/A,FALSE,"Camara buz ffcc Opción 5";"cuadro4",#N/A,FALSE,"Camara buz ffcc Opción 5"}</definedName>
    <definedName name="wrn.op5." localSheetId="24" hidden="1">{"cuadro1",#N/A,FALSE,"Camara buz ffcc Opción 5";"cuadro2",#N/A,FALSE,"Camara buz ffcc Opción 5";"cuadro3",#N/A,FALSE,"Camara buz ffcc Opción 5";"cuadro4",#N/A,FALSE,"Camara buz ffcc Opción 5"}</definedName>
    <definedName name="wrn.op5." localSheetId="26" hidden="1">{"cuadro1",#N/A,FALSE,"Camara buz ffcc Opción 5";"cuadro2",#N/A,FALSE,"Camara buz ffcc Opción 5";"cuadro3",#N/A,FALSE,"Camara buz ffcc Opción 5";"cuadro4",#N/A,FALSE,"Camara buz ffcc Opción 5"}</definedName>
    <definedName name="wrn.op5." localSheetId="1" hidden="1">{"cuadro1",#N/A,FALSE,"Camara buz ffcc Opción 5";"cuadro2",#N/A,FALSE,"Camara buz ffcc Opción 5";"cuadro3",#N/A,FALSE,"Camara buz ffcc Opción 5";"cuadro4",#N/A,FALSE,"Camara buz ffcc Opción 5"}</definedName>
    <definedName name="wrn.op5." localSheetId="4" hidden="1">{"cuadro1",#N/A,FALSE,"Camara buz ffcc Opción 5";"cuadro2",#N/A,FALSE,"Camara buz ffcc Opción 5";"cuadro3",#N/A,FALSE,"Camara buz ffcc Opción 5";"cuadro4",#N/A,FALSE,"Camara buz ffcc Opción 5"}</definedName>
    <definedName name="wrn.op5." localSheetId="2" hidden="1">{"cuadro1",#N/A,FALSE,"Camara buz ffcc Opción 5";"cuadro2",#N/A,FALSE,"Camara buz ffcc Opción 5";"cuadro3",#N/A,FALSE,"Camara buz ffcc Opción 5";"cuadro4",#N/A,FALSE,"Camara buz ffcc Opción 5"}</definedName>
    <definedName name="wrn.op5." localSheetId="0" hidden="1">{"cuadro1",#N/A,FALSE,"Camara buz ffcc Opción 5";"cuadro2",#N/A,FALSE,"Camara buz ffcc Opción 5";"cuadro3",#N/A,FALSE,"Camara buz ffcc Opción 5";"cuadro4",#N/A,FALSE,"Camara buz ffcc Opción 5"}</definedName>
    <definedName name="wrn.op5." localSheetId="6" hidden="1">{"cuadro1",#N/A,FALSE,"Camara buz ffcc Opción 5";"cuadro2",#N/A,FALSE,"Camara buz ffcc Opción 5";"cuadro3",#N/A,FALSE,"Camara buz ffcc Opción 5";"cuadro4",#N/A,FALSE,"Camara buz ffcc Opción 5"}</definedName>
    <definedName name="wrn.op5." localSheetId="16" hidden="1">{"cuadro1",#N/A,FALSE,"Camara buz ffcc Opción 5";"cuadro2",#N/A,FALSE,"Camara buz ffcc Opción 5";"cuadro3",#N/A,FALSE,"Camara buz ffcc Opción 5";"cuadro4",#N/A,FALSE,"Camara buz ffcc Opción 5"}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op5._1" hidden="1">{"cuadro1",#N/A,FALSE,"Camara buz ffcc Opción 5";"cuadro2",#N/A,FALSE,"Camara buz ffcc Opción 5";"cuadro3",#N/A,FALSE,"Camara buz ffcc Opción 5";"cuadro4",#N/A,FALSE,"Camara buz ffcc Opción 5"}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am_Operac." localSheetId="15" hidden="1">{#N/A,#N/A,FALSE,"Param_Operac"}</definedName>
    <definedName name="wrn.Param_Operac." localSheetId="25" hidden="1">{#N/A,#N/A,FALSE,"Param_Operac"}</definedName>
    <definedName name="wrn.Param_Operac." localSheetId="24" hidden="1">{#N/A,#N/A,FALSE,"Param_Operac"}</definedName>
    <definedName name="wrn.Param_Operac." localSheetId="26" hidden="1">{#N/A,#N/A,FALSE,"Param_Operac"}</definedName>
    <definedName name="wrn.Param_Operac." localSheetId="1" hidden="1">{#N/A,#N/A,FALSE,"Param_Operac"}</definedName>
    <definedName name="wrn.Param_Operac." localSheetId="4" hidden="1">{#N/A,#N/A,FALSE,"Param_Operac"}</definedName>
    <definedName name="wrn.Param_Operac." localSheetId="2" hidden="1">{#N/A,#N/A,FALSE,"Param_Operac"}</definedName>
    <definedName name="wrn.Param_Operac." localSheetId="0" hidden="1">{#N/A,#N/A,FALSE,"Param_Operac"}</definedName>
    <definedName name="wrn.Param_Operac." localSheetId="6" hidden="1">{#N/A,#N/A,FALSE,"Param_Operac"}</definedName>
    <definedName name="wrn.Param_Operac." localSheetId="16" hidden="1">{#N/A,#N/A,FALSE,"Param_Operac"}</definedName>
    <definedName name="wrn.Param_Operac." hidden="1">{#N/A,#N/A,FALSE,"Param_Operac"}</definedName>
    <definedName name="wrn.Param_Operac._1" localSheetId="15" hidden="1">{#N/A,#N/A,FALSE,"Param_Operac"}</definedName>
    <definedName name="wrn.Param_Operac._1" localSheetId="25" hidden="1">{#N/A,#N/A,FALSE,"Param_Operac"}</definedName>
    <definedName name="wrn.Param_Operac._1" localSheetId="24" hidden="1">{#N/A,#N/A,FALSE,"Param_Operac"}</definedName>
    <definedName name="wrn.Param_Operac._1" localSheetId="26" hidden="1">{#N/A,#N/A,FALSE,"Param_Operac"}</definedName>
    <definedName name="wrn.Param_Operac._1" localSheetId="1" hidden="1">{#N/A,#N/A,FALSE,"Param_Operac"}</definedName>
    <definedName name="wrn.Param_Operac._1" localSheetId="4" hidden="1">{#N/A,#N/A,FALSE,"Param_Operac"}</definedName>
    <definedName name="wrn.Param_Operac._1" localSheetId="2" hidden="1">{#N/A,#N/A,FALSE,"Param_Operac"}</definedName>
    <definedName name="wrn.Param_Operac._1" localSheetId="0" hidden="1">{#N/A,#N/A,FALSE,"Param_Operac"}</definedName>
    <definedName name="wrn.Param_Operac._1" localSheetId="6" hidden="1">{#N/A,#N/A,FALSE,"Param_Operac"}</definedName>
    <definedName name="wrn.Param_Operac._1" localSheetId="16" hidden="1">{#N/A,#N/A,FALSE,"Param_Operac"}</definedName>
    <definedName name="wrn.Param_Operac._1" hidden="1">{#N/A,#N/A,FALSE,"Param_Operac"}</definedName>
    <definedName name="wrn.PARTIAL._.REPORT." localSheetId="15" hidden="1">{#N/A,#N/A,FALSE,"US$";#N/A,#N/A,FALSE,"SUMMARY";#N/A,#N/A,FALSE,"DET.SUMM";#N/A,#N/A,FALSE,"BACK-UP";#N/A,#N/A,FALSE,"INDIRECTS"}</definedName>
    <definedName name="wrn.PARTIAL._.REPORT." localSheetId="25" hidden="1">{#N/A,#N/A,FALSE,"US$";#N/A,#N/A,FALSE,"SUMMARY";#N/A,#N/A,FALSE,"DET.SUMM";#N/A,#N/A,FALSE,"BACK-UP";#N/A,#N/A,FALSE,"INDIRECTS"}</definedName>
    <definedName name="wrn.PARTIAL._.REPORT." localSheetId="24" hidden="1">{#N/A,#N/A,FALSE,"US$";#N/A,#N/A,FALSE,"SUMMARY";#N/A,#N/A,FALSE,"DET.SUMM";#N/A,#N/A,FALSE,"BACK-UP";#N/A,#N/A,FALSE,"INDIRECTS"}</definedName>
    <definedName name="wrn.PARTIAL._.REPORT." localSheetId="26" hidden="1">{#N/A,#N/A,FALSE,"US$";#N/A,#N/A,FALSE,"SUMMARY";#N/A,#N/A,FALSE,"DET.SUMM";#N/A,#N/A,FALSE,"BACK-UP";#N/A,#N/A,FALSE,"INDIRECTS"}</definedName>
    <definedName name="wrn.PARTIAL._.REPORT." localSheetId="1" hidden="1">{#N/A,#N/A,FALSE,"US$";#N/A,#N/A,FALSE,"SUMMARY";#N/A,#N/A,FALSE,"DET.SUMM";#N/A,#N/A,FALSE,"BACK-UP";#N/A,#N/A,FALSE,"INDIRECTS"}</definedName>
    <definedName name="wrn.PARTIAL._.REPORT." localSheetId="4" hidden="1">{#N/A,#N/A,FALSE,"US$";#N/A,#N/A,FALSE,"SUMMARY";#N/A,#N/A,FALSE,"DET.SUMM";#N/A,#N/A,FALSE,"BACK-UP";#N/A,#N/A,FALSE,"INDIRECTS"}</definedName>
    <definedName name="wrn.PARTIAL._.REPORT." localSheetId="2" hidden="1">{#N/A,#N/A,FALSE,"US$";#N/A,#N/A,FALSE,"SUMMARY";#N/A,#N/A,FALSE,"DET.SUMM";#N/A,#N/A,FALSE,"BACK-UP";#N/A,#N/A,FALSE,"INDIRECTS"}</definedName>
    <definedName name="wrn.PARTIAL._.REPORT." localSheetId="0" hidden="1">{#N/A,#N/A,FALSE,"US$";#N/A,#N/A,FALSE,"SUMMARY";#N/A,#N/A,FALSE,"DET.SUMM";#N/A,#N/A,FALSE,"BACK-UP";#N/A,#N/A,FALSE,"INDIRECTS"}</definedName>
    <definedName name="wrn.PARTIAL._.REPORT." localSheetId="6" hidden="1">{#N/A,#N/A,FALSE,"US$";#N/A,#N/A,FALSE,"SUMMARY";#N/A,#N/A,FALSE,"DET.SUMM";#N/A,#N/A,FALSE,"BACK-UP";#N/A,#N/A,FALSE,"INDIRECTS"}</definedName>
    <definedName name="wrn.PARTIAL._.REPORT." localSheetId="16" hidden="1">{#N/A,#N/A,FALSE,"US$";#N/A,#N/A,FALSE,"SUMMARY";#N/A,#N/A,FALSE,"DET.SUMM";#N/A,#N/A,FALSE,"BACK-UP";#N/A,#N/A,FALSE,"INDIRECTS"}</definedName>
    <definedName name="wrn.PARTIAL._.REPORT." hidden="1">{#N/A,#N/A,FALSE,"US$";#N/A,#N/A,FALSE,"SUMMARY";#N/A,#N/A,FALSE,"DET.SUMM";#N/A,#N/A,FALSE,"BACK-UP";#N/A,#N/A,FALSE,"INDIRECTS"}</definedName>
    <definedName name="wrn.PARTIAL._.REPORT._1" hidden="1">{#N/A,#N/A,FALSE,"US$";#N/A,#N/A,FALSE,"SUMMARY";#N/A,#N/A,FALSE,"DET.SUMM";#N/A,#N/A,FALSE,"BACK-UP";#N/A,#N/A,FALSE,"INDIRECTS"}</definedName>
    <definedName name="wrn.PENDENCIAS.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15" hidden="1">{#N/A,#N/A,FALSE,"PEND INC";#N/A,#N/A,FALSE,"PEND MINM"}</definedName>
    <definedName name="wrn.pendientes." localSheetId="25" hidden="1">{#N/A,#N/A,FALSE,"PEND INC";#N/A,#N/A,FALSE,"PEND MINM"}</definedName>
    <definedName name="wrn.pendientes." localSheetId="24" hidden="1">{#N/A,#N/A,FALSE,"PEND INC";#N/A,#N/A,FALSE,"PEND MINM"}</definedName>
    <definedName name="wrn.pendientes." localSheetId="26" hidden="1">{#N/A,#N/A,FALSE,"PEND INC";#N/A,#N/A,FALSE,"PEND MINM"}</definedName>
    <definedName name="wrn.pendientes." localSheetId="1" hidden="1">{#N/A,#N/A,FALSE,"PEND INC";#N/A,#N/A,FALSE,"PEND MINM"}</definedName>
    <definedName name="wrn.pendientes." localSheetId="4" hidden="1">{#N/A,#N/A,FALSE,"PEND INC";#N/A,#N/A,FALSE,"PEND MINM"}</definedName>
    <definedName name="wrn.pendientes." localSheetId="2" hidden="1">{#N/A,#N/A,FALSE,"PEND INC";#N/A,#N/A,FALSE,"PEND MINM"}</definedName>
    <definedName name="wrn.pendientes." localSheetId="0" hidden="1">{#N/A,#N/A,FALSE,"PEND INC";#N/A,#N/A,FALSE,"PEND MINM"}</definedName>
    <definedName name="wrn.pendientes." localSheetId="6" hidden="1">{#N/A,#N/A,FALSE,"PEND INC";#N/A,#N/A,FALSE,"PEND MINM"}</definedName>
    <definedName name="wrn.pendientes." localSheetId="16" hidden="1">{#N/A,#N/A,FALSE,"PEND INC";#N/A,#N/A,FALSE,"PEND MINM"}</definedName>
    <definedName name="wrn.pendientes." hidden="1">{#N/A,#N/A,FALSE,"PEND INC";#N/A,#N/A,FALSE,"PEND MINM"}</definedName>
    <definedName name="wrn.pendientes._1" localSheetId="15" hidden="1">{#N/A,#N/A,FALSE,"PEND INC";#N/A,#N/A,FALSE,"PEND MINM"}</definedName>
    <definedName name="wrn.pendientes._1" localSheetId="25" hidden="1">{#N/A,#N/A,FALSE,"PEND INC";#N/A,#N/A,FALSE,"PEND MINM"}</definedName>
    <definedName name="wrn.pendientes._1" localSheetId="24" hidden="1">{#N/A,#N/A,FALSE,"PEND INC";#N/A,#N/A,FALSE,"PEND MINM"}</definedName>
    <definedName name="wrn.pendientes._1" localSheetId="26" hidden="1">{#N/A,#N/A,FALSE,"PEND INC";#N/A,#N/A,FALSE,"PEND MINM"}</definedName>
    <definedName name="wrn.pendientes._1" localSheetId="1" hidden="1">{#N/A,#N/A,FALSE,"PEND INC";#N/A,#N/A,FALSE,"PEND MINM"}</definedName>
    <definedName name="wrn.pendientes._1" localSheetId="4" hidden="1">{#N/A,#N/A,FALSE,"PEND INC";#N/A,#N/A,FALSE,"PEND MINM"}</definedName>
    <definedName name="wrn.pendientes._1" localSheetId="2" hidden="1">{#N/A,#N/A,FALSE,"PEND INC";#N/A,#N/A,FALSE,"PEND MINM"}</definedName>
    <definedName name="wrn.pendientes._1" localSheetId="0" hidden="1">{#N/A,#N/A,FALSE,"PEND INC";#N/A,#N/A,FALSE,"PEND MINM"}</definedName>
    <definedName name="wrn.pendientes._1" localSheetId="6" hidden="1">{#N/A,#N/A,FALSE,"PEND INC";#N/A,#N/A,FALSE,"PEND MINM"}</definedName>
    <definedName name="wrn.pendientes._1" localSheetId="16" hidden="1">{#N/A,#N/A,FALSE,"PEND INC";#N/A,#N/A,FALSE,"PEND MINM"}</definedName>
    <definedName name="wrn.pendientes._1" hidden="1">{#N/A,#N/A,FALSE,"PEND INC";#N/A,#N/A,FALSE,"PEND MINM"}</definedName>
    <definedName name="wrn.pendientes.b" hidden="1">{#N/A,#N/A,FALSE,"PEND INC";#N/A,#N/A,FALSE,"PEND MINM"}</definedName>
    <definedName name="wrn.pendientes.b_1" hidden="1">{#N/A,#N/A,FALSE,"PEND INC";#N/A,#N/A,FALSE,"PEND MINM"}</definedName>
    <definedName name="wrn.pendientes.c" hidden="1">{#N/A,#N/A,FALSE,"PEND INC";#N/A,#N/A,FALSE,"PEND MINM"}</definedName>
    <definedName name="wrn.pendientes.c_1" hidden="1">{#N/A,#N/A,FALSE,"PEND INC";#N/A,#N/A,FALSE,"PEND MINM"}</definedName>
    <definedName name="wrn.pendientes.d" hidden="1">{#N/A,#N/A,FALSE,"PEND INC";#N/A,#N/A,FALSE,"PEND MINM"}</definedName>
    <definedName name="wrn.pendientes.d_1" hidden="1">{#N/A,#N/A,FALSE,"PEND INC";#N/A,#N/A,FALSE,"PEND MINM"}</definedName>
    <definedName name="wrn.pendientesa" hidden="1">{#N/A,#N/A,FALSE,"PEND INC";#N/A,#N/A,FALSE,"PEND MINM"}</definedName>
    <definedName name="wrn.pendientesa_1" hidden="1">{#N/A,#N/A,FALSE,"PEND INC";#N/A,#N/A,FALSE,"PEND MINM"}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hidden="1">{#N/A,#N/A,FALSE,"OTHER GRAPHS";#N/A,#N/A,FALSE,"CAPITAL GRAPH"}</definedName>
    <definedName name="wrn.PGSHORIZ." localSheetId="15" hidden="1">{"PG8",#N/A,FALSE,"Estudio";#N/A,#N/A,FALSE,"Uso Recursos";"PG1",#N/A,FALSE,"Flujo Caja";"PG2",#N/A,FALSE,"Flujo Caja"}</definedName>
    <definedName name="wrn.PGSHORIZ." localSheetId="25" hidden="1">{"PG8",#N/A,FALSE,"Estudio";#N/A,#N/A,FALSE,"Uso Recursos";"PG1",#N/A,FALSE,"Flujo Caja";"PG2",#N/A,FALSE,"Flujo Caja"}</definedName>
    <definedName name="wrn.PGSHORIZ." localSheetId="24" hidden="1">{"PG8",#N/A,FALSE,"Estudio";#N/A,#N/A,FALSE,"Uso Recursos";"PG1",#N/A,FALSE,"Flujo Caja";"PG2",#N/A,FALSE,"Flujo Caja"}</definedName>
    <definedName name="wrn.PGSHORIZ." localSheetId="26" hidden="1">{"PG8",#N/A,FALSE,"Estudio";#N/A,#N/A,FALSE,"Uso Recursos";"PG1",#N/A,FALSE,"Flujo Caja";"PG2",#N/A,FALSE,"Flujo Caja"}</definedName>
    <definedName name="wrn.PGSHORIZ." localSheetId="1" hidden="1">{"PG8",#N/A,FALSE,"Estudio";#N/A,#N/A,FALSE,"Uso Recursos";"PG1",#N/A,FALSE,"Flujo Caja";"PG2",#N/A,FALSE,"Flujo Caja"}</definedName>
    <definedName name="wrn.PGSHORIZ." localSheetId="4" hidden="1">{"PG8",#N/A,FALSE,"Estudio";#N/A,#N/A,FALSE,"Uso Recursos";"PG1",#N/A,FALSE,"Flujo Caja";"PG2",#N/A,FALSE,"Flujo Caja"}</definedName>
    <definedName name="wrn.PGSHORIZ." localSheetId="2" hidden="1">{"PG8",#N/A,FALSE,"Estudio";#N/A,#N/A,FALSE,"Uso Recursos";"PG1",#N/A,FALSE,"Flujo Caja";"PG2",#N/A,FALSE,"Flujo Caja"}</definedName>
    <definedName name="wrn.PGSHORIZ." localSheetId="0" hidden="1">{"PG8",#N/A,FALSE,"Estudio";#N/A,#N/A,FALSE,"Uso Recursos";"PG1",#N/A,FALSE,"Flujo Caja";"PG2",#N/A,FALSE,"Flujo Caja"}</definedName>
    <definedName name="wrn.PGSHORIZ." localSheetId="6" hidden="1">{"PG8",#N/A,FALSE,"Estudio";#N/A,#N/A,FALSE,"Uso Recursos";"PG1",#N/A,FALSE,"Flujo Caja";"PG2",#N/A,FALSE,"Flujo Caja"}</definedName>
    <definedName name="wrn.PGSHORIZ." localSheetId="16" hidden="1">{"PG8",#N/A,FALSE,"Estudio";#N/A,#N/A,FALSE,"Uso Recursos";"PG1",#N/A,FALSE,"Flujo Caja";"PG2",#N/A,FALSE,"Flujo Caja"}</definedName>
    <definedName name="wrn.PGSHORIZ." hidden="1">{"PG8",#N/A,FALSE,"Estudio";#N/A,#N/A,FALSE,"Uso Recursos";"PG1",#N/A,FALSE,"Flujo Caja";"PG2",#N/A,FALSE,"Flujo Caja"}</definedName>
    <definedName name="wrn.PGSVERT." localSheetId="15" hidden="1">{"PGS6",#N/A,FALSE,"Estudio";"PG7",#N/A,FALSE,"Estudio"}</definedName>
    <definedName name="wrn.PGSVERT." localSheetId="25" hidden="1">{"PGS6",#N/A,FALSE,"Estudio";"PG7",#N/A,FALSE,"Estudio"}</definedName>
    <definedName name="wrn.PGSVERT." localSheetId="24" hidden="1">{"PGS6",#N/A,FALSE,"Estudio";"PG7",#N/A,FALSE,"Estudio"}</definedName>
    <definedName name="wrn.PGSVERT." localSheetId="26" hidden="1">{"PGS6",#N/A,FALSE,"Estudio";"PG7",#N/A,FALSE,"Estudio"}</definedName>
    <definedName name="wrn.PGSVERT." localSheetId="1" hidden="1">{"PGS6",#N/A,FALSE,"Estudio";"PG7",#N/A,FALSE,"Estudio"}</definedName>
    <definedName name="wrn.PGSVERT." localSheetId="4" hidden="1">{"PGS6",#N/A,FALSE,"Estudio";"PG7",#N/A,FALSE,"Estudio"}</definedName>
    <definedName name="wrn.PGSVERT." localSheetId="2" hidden="1">{"PGS6",#N/A,FALSE,"Estudio";"PG7",#N/A,FALSE,"Estudio"}</definedName>
    <definedName name="wrn.PGSVERT." localSheetId="0" hidden="1">{"PGS6",#N/A,FALSE,"Estudio";"PG7",#N/A,FALSE,"Estudio"}</definedName>
    <definedName name="wrn.PGSVERT." localSheetId="6" hidden="1">{"PGS6",#N/A,FALSE,"Estudio";"PG7",#N/A,FALSE,"Estudio"}</definedName>
    <definedName name="wrn.PGSVERT." localSheetId="16" hidden="1">{"PGS6",#N/A,FALSE,"Estudio";"PG7",#N/A,FALSE,"Estudio"}</definedName>
    <definedName name="wrn.PGSVERT." hidden="1">{"PGS6",#N/A,FALSE,"Estudio";"PG7",#N/A,FALSE,"Estudio"}</definedName>
    <definedName name="wrn.Plan_Minero." localSheetId="15" hidden="1">{#N/A,#N/A,FALSE,"Plan_Minero"}</definedName>
    <definedName name="wrn.Plan_Minero." localSheetId="25" hidden="1">{#N/A,#N/A,FALSE,"Plan_Minero"}</definedName>
    <definedName name="wrn.Plan_Minero." localSheetId="24" hidden="1">{#N/A,#N/A,FALSE,"Plan_Minero"}</definedName>
    <definedName name="wrn.Plan_Minero." localSheetId="26" hidden="1">{#N/A,#N/A,FALSE,"Plan_Minero"}</definedName>
    <definedName name="wrn.Plan_Minero." localSheetId="1" hidden="1">{#N/A,#N/A,FALSE,"Plan_Minero"}</definedName>
    <definedName name="wrn.Plan_Minero." localSheetId="4" hidden="1">{#N/A,#N/A,FALSE,"Plan_Minero"}</definedName>
    <definedName name="wrn.Plan_Minero." localSheetId="2" hidden="1">{#N/A,#N/A,FALSE,"Plan_Minero"}</definedName>
    <definedName name="wrn.Plan_Minero." localSheetId="0" hidden="1">{#N/A,#N/A,FALSE,"Plan_Minero"}</definedName>
    <definedName name="wrn.Plan_Minero." localSheetId="6" hidden="1">{#N/A,#N/A,FALSE,"Plan_Minero"}</definedName>
    <definedName name="wrn.Plan_Minero." localSheetId="16" hidden="1">{#N/A,#N/A,FALSE,"Plan_Minero"}</definedName>
    <definedName name="wrn.Plan_Minero." hidden="1">{#N/A,#N/A,FALSE,"Plan_Minero"}</definedName>
    <definedName name="wrn.Plan_Minero._1" localSheetId="15" hidden="1">{#N/A,#N/A,FALSE,"Plan_Minero"}</definedName>
    <definedName name="wrn.Plan_Minero._1" localSheetId="25" hidden="1">{#N/A,#N/A,FALSE,"Plan_Minero"}</definedName>
    <definedName name="wrn.Plan_Minero._1" localSheetId="24" hidden="1">{#N/A,#N/A,FALSE,"Plan_Minero"}</definedName>
    <definedName name="wrn.Plan_Minero._1" localSheetId="26" hidden="1">{#N/A,#N/A,FALSE,"Plan_Minero"}</definedName>
    <definedName name="wrn.Plan_Minero._1" localSheetId="1" hidden="1">{#N/A,#N/A,FALSE,"Plan_Minero"}</definedName>
    <definedName name="wrn.Plan_Minero._1" localSheetId="4" hidden="1">{#N/A,#N/A,FALSE,"Plan_Minero"}</definedName>
    <definedName name="wrn.Plan_Minero._1" localSheetId="2" hidden="1">{#N/A,#N/A,FALSE,"Plan_Minero"}</definedName>
    <definedName name="wrn.Plan_Minero._1" localSheetId="0" hidden="1">{#N/A,#N/A,FALSE,"Plan_Minero"}</definedName>
    <definedName name="wrn.Plan_Minero._1" localSheetId="6" hidden="1">{#N/A,#N/A,FALSE,"Plan_Minero"}</definedName>
    <definedName name="wrn.Plan_Minero._1" localSheetId="16" hidden="1">{#N/A,#N/A,FALSE,"Plan_Minero"}</definedName>
    <definedName name="wrn.Plan_Minero._1" hidden="1">{#N/A,#N/A,FALSE,"Plan_Minero"}</definedName>
    <definedName name="wrn.pres_CAD." localSheetId="15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5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4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6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4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6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6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_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5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5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4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6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4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6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6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_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upuesto." localSheetId="15" hidden="1">{#N/A,#N/A,FALSE,"Presupuesto"}</definedName>
    <definedName name="wrn.Presupuesto." localSheetId="25" hidden="1">{#N/A,#N/A,FALSE,"Presupuesto"}</definedName>
    <definedName name="wrn.Presupuesto." localSheetId="24" hidden="1">{#N/A,#N/A,FALSE,"Presupuesto"}</definedName>
    <definedName name="wrn.Presupuesto." localSheetId="26" hidden="1">{#N/A,#N/A,FALSE,"Presupuesto"}</definedName>
    <definedName name="wrn.Presupuesto." localSheetId="1" hidden="1">{#N/A,#N/A,FALSE,"Presupuesto"}</definedName>
    <definedName name="wrn.Presupuesto." localSheetId="4" hidden="1">{#N/A,#N/A,FALSE,"Presupuesto"}</definedName>
    <definedName name="wrn.Presupuesto." localSheetId="2" hidden="1">{#N/A,#N/A,FALSE,"Presupuesto"}</definedName>
    <definedName name="wrn.Presupuesto." localSheetId="0" hidden="1">{#N/A,#N/A,FALSE,"Presupuesto"}</definedName>
    <definedName name="wrn.Presupuesto." localSheetId="6" hidden="1">{#N/A,#N/A,FALSE,"Presupuesto"}</definedName>
    <definedName name="wrn.Presupuesto." localSheetId="16" hidden="1">{#N/A,#N/A,FALSE,"Presupuesto"}</definedName>
    <definedName name="wrn.Presupuesto." hidden="1">{#N/A,#N/A,FALSE,"Presupuesto"}</definedName>
    <definedName name="wrn.Presupuesto._1" localSheetId="15" hidden="1">{#N/A,#N/A,FALSE,"Presupuesto"}</definedName>
    <definedName name="wrn.Presupuesto._1" localSheetId="25" hidden="1">{#N/A,#N/A,FALSE,"Presupuesto"}</definedName>
    <definedName name="wrn.Presupuesto._1" localSheetId="24" hidden="1">{#N/A,#N/A,FALSE,"Presupuesto"}</definedName>
    <definedName name="wrn.Presupuesto._1" localSheetId="26" hidden="1">{#N/A,#N/A,FALSE,"Presupuesto"}</definedName>
    <definedName name="wrn.Presupuesto._1" localSheetId="1" hidden="1">{#N/A,#N/A,FALSE,"Presupuesto"}</definedName>
    <definedName name="wrn.Presupuesto._1" localSheetId="4" hidden="1">{#N/A,#N/A,FALSE,"Presupuesto"}</definedName>
    <definedName name="wrn.Presupuesto._1" localSheetId="2" hidden="1">{#N/A,#N/A,FALSE,"Presupuesto"}</definedName>
    <definedName name="wrn.Presupuesto._1" localSheetId="0" hidden="1">{#N/A,#N/A,FALSE,"Presupuesto"}</definedName>
    <definedName name="wrn.Presupuesto._1" localSheetId="6" hidden="1">{#N/A,#N/A,FALSE,"Presupuesto"}</definedName>
    <definedName name="wrn.Presupuesto._1" localSheetId="16" hidden="1">{#N/A,#N/A,FALSE,"Presupuesto"}</definedName>
    <definedName name="wrn.Presupuesto._1" hidden="1">{#N/A,#N/A,FALSE,"Presupuesto"}</definedName>
    <definedName name="wrn.Presupuesto._2" localSheetId="15" hidden="1">{#N/A,#N/A,FALSE,"Presupuesto"}</definedName>
    <definedName name="wrn.Presupuesto._2" localSheetId="25" hidden="1">{#N/A,#N/A,FALSE,"Presupuesto"}</definedName>
    <definedName name="wrn.Presupuesto._2" localSheetId="24" hidden="1">{#N/A,#N/A,FALSE,"Presupuesto"}</definedName>
    <definedName name="wrn.Presupuesto._2" localSheetId="26" hidden="1">{#N/A,#N/A,FALSE,"Presupuesto"}</definedName>
    <definedName name="wrn.Presupuesto._2" localSheetId="1" hidden="1">{#N/A,#N/A,FALSE,"Presupuesto"}</definedName>
    <definedName name="wrn.Presupuesto._2" localSheetId="4" hidden="1">{#N/A,#N/A,FALSE,"Presupuesto"}</definedName>
    <definedName name="wrn.Presupuesto._2" localSheetId="2" hidden="1">{#N/A,#N/A,FALSE,"Presupuesto"}</definedName>
    <definedName name="wrn.Presupuesto._2" localSheetId="0" hidden="1">{#N/A,#N/A,FALSE,"Presupuesto"}</definedName>
    <definedName name="wrn.Presupuesto._2" localSheetId="6" hidden="1">{#N/A,#N/A,FALSE,"Presupuesto"}</definedName>
    <definedName name="wrn.Presupuesto._2" localSheetId="16" hidden="1">{#N/A,#N/A,FALSE,"Presupuesto"}</definedName>
    <definedName name="wrn.Presupuesto._2" hidden="1">{#N/A,#N/A,FALSE,"Presupuesto"}</definedName>
    <definedName name="wrn.Presupuesto._3" localSheetId="15" hidden="1">{#N/A,#N/A,FALSE,"Presupuesto"}</definedName>
    <definedName name="wrn.Presupuesto._3" localSheetId="25" hidden="1">{#N/A,#N/A,FALSE,"Presupuesto"}</definedName>
    <definedName name="wrn.Presupuesto._3" localSheetId="24" hidden="1">{#N/A,#N/A,FALSE,"Presupuesto"}</definedName>
    <definedName name="wrn.Presupuesto._3" localSheetId="26" hidden="1">{#N/A,#N/A,FALSE,"Presupuesto"}</definedName>
    <definedName name="wrn.Presupuesto._3" localSheetId="1" hidden="1">{#N/A,#N/A,FALSE,"Presupuesto"}</definedName>
    <definedName name="wrn.Presupuesto._3" localSheetId="4" hidden="1">{#N/A,#N/A,FALSE,"Presupuesto"}</definedName>
    <definedName name="wrn.Presupuesto._3" localSheetId="2" hidden="1">{#N/A,#N/A,FALSE,"Presupuesto"}</definedName>
    <definedName name="wrn.Presupuesto._3" localSheetId="0" hidden="1">{#N/A,#N/A,FALSE,"Presupuesto"}</definedName>
    <definedName name="wrn.Presupuesto._3" localSheetId="6" hidden="1">{#N/A,#N/A,FALSE,"Presupuesto"}</definedName>
    <definedName name="wrn.Presupuesto._3" localSheetId="16" hidden="1">{#N/A,#N/A,FALSE,"Presupuesto"}</definedName>
    <definedName name="wrn.Presupuesto._3" hidden="1">{#N/A,#N/A,FALSE,"Presupuesto"}</definedName>
    <definedName name="wrn.Presupuesto._4" localSheetId="15" hidden="1">{#N/A,#N/A,FALSE,"Presupuesto"}</definedName>
    <definedName name="wrn.Presupuesto._4" localSheetId="25" hidden="1">{#N/A,#N/A,FALSE,"Presupuesto"}</definedName>
    <definedName name="wrn.Presupuesto._4" localSheetId="24" hidden="1">{#N/A,#N/A,FALSE,"Presupuesto"}</definedName>
    <definedName name="wrn.Presupuesto._4" localSheetId="26" hidden="1">{#N/A,#N/A,FALSE,"Presupuesto"}</definedName>
    <definedName name="wrn.Presupuesto._4" localSheetId="1" hidden="1">{#N/A,#N/A,FALSE,"Presupuesto"}</definedName>
    <definedName name="wrn.Presupuesto._4" localSheetId="4" hidden="1">{#N/A,#N/A,FALSE,"Presupuesto"}</definedName>
    <definedName name="wrn.Presupuesto._4" localSheetId="2" hidden="1">{#N/A,#N/A,FALSE,"Presupuesto"}</definedName>
    <definedName name="wrn.Presupuesto._4" localSheetId="0" hidden="1">{#N/A,#N/A,FALSE,"Presupuesto"}</definedName>
    <definedName name="wrn.Presupuesto._4" localSheetId="6" hidden="1">{#N/A,#N/A,FALSE,"Presupuesto"}</definedName>
    <definedName name="wrn.Presupuesto._4" localSheetId="16" hidden="1">{#N/A,#N/A,FALSE,"Presupuesto"}</definedName>
    <definedName name="wrn.Presupuesto._4" hidden="1">{#N/A,#N/A,FALSE,"Presupuesto"}</definedName>
    <definedName name="wrn.Presupuesto._5" localSheetId="15" hidden="1">{#N/A,#N/A,FALSE,"Presupuesto"}</definedName>
    <definedName name="wrn.Presupuesto._5" localSheetId="25" hidden="1">{#N/A,#N/A,FALSE,"Presupuesto"}</definedName>
    <definedName name="wrn.Presupuesto._5" localSheetId="24" hidden="1">{#N/A,#N/A,FALSE,"Presupuesto"}</definedName>
    <definedName name="wrn.Presupuesto._5" localSheetId="26" hidden="1">{#N/A,#N/A,FALSE,"Presupuesto"}</definedName>
    <definedName name="wrn.Presupuesto._5" localSheetId="1" hidden="1">{#N/A,#N/A,FALSE,"Presupuesto"}</definedName>
    <definedName name="wrn.Presupuesto._5" localSheetId="4" hidden="1">{#N/A,#N/A,FALSE,"Presupuesto"}</definedName>
    <definedName name="wrn.Presupuesto._5" localSheetId="2" hidden="1">{#N/A,#N/A,FALSE,"Presupuesto"}</definedName>
    <definedName name="wrn.Presupuesto._5" localSheetId="0" hidden="1">{#N/A,#N/A,FALSE,"Presupuesto"}</definedName>
    <definedName name="wrn.Presupuesto._5" localSheetId="6" hidden="1">{#N/A,#N/A,FALSE,"Presupuesto"}</definedName>
    <definedName name="wrn.Presupuesto._5" localSheetId="16" hidden="1">{#N/A,#N/A,FALSE,"Presupuesto"}</definedName>
    <definedName name="wrn.Presupuesto._5" hidden="1">{#N/A,#N/A,FALSE,"Presupuesto"}</definedName>
    <definedName name="wrn.Print._.Base._.Case._.Statements.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1." localSheetId="15" hidden="1">{#N/A,#N/A,TRUE,"Est. de Fact.";#N/A,#N/A,TRUE,"Capitulo 19";#N/A,#N/A,TRUE,"Proyecto P855"}</definedName>
    <definedName name="wrn.print1." localSheetId="25" hidden="1">{#N/A,#N/A,TRUE,"Est. de Fact.";#N/A,#N/A,TRUE,"Capitulo 19";#N/A,#N/A,TRUE,"Proyecto P855"}</definedName>
    <definedName name="wrn.print1." localSheetId="24" hidden="1">{#N/A,#N/A,TRUE,"Est. de Fact.";#N/A,#N/A,TRUE,"Capitulo 19";#N/A,#N/A,TRUE,"Proyecto P855"}</definedName>
    <definedName name="wrn.print1." localSheetId="26" hidden="1">{#N/A,#N/A,TRUE,"Est. de Fact.";#N/A,#N/A,TRUE,"Capitulo 19";#N/A,#N/A,TRUE,"Proyecto P855"}</definedName>
    <definedName name="wrn.print1." localSheetId="1" hidden="1">{#N/A,#N/A,TRUE,"Est. de Fact.";#N/A,#N/A,TRUE,"Capitulo 19";#N/A,#N/A,TRUE,"Proyecto P855"}</definedName>
    <definedName name="wrn.print1." localSheetId="4" hidden="1">{#N/A,#N/A,TRUE,"Est. de Fact.";#N/A,#N/A,TRUE,"Capitulo 19";#N/A,#N/A,TRUE,"Proyecto P855"}</definedName>
    <definedName name="wrn.print1." localSheetId="2" hidden="1">{#N/A,#N/A,TRUE,"Est. de Fact.";#N/A,#N/A,TRUE,"Capitulo 19";#N/A,#N/A,TRUE,"Proyecto P855"}</definedName>
    <definedName name="wrn.print1." localSheetId="0" hidden="1">{#N/A,#N/A,TRUE,"Est. de Fact.";#N/A,#N/A,TRUE,"Capitulo 19";#N/A,#N/A,TRUE,"Proyecto P855"}</definedName>
    <definedName name="wrn.print1." localSheetId="6" hidden="1">{#N/A,#N/A,TRUE,"Est. de Fact.";#N/A,#N/A,TRUE,"Capitulo 19";#N/A,#N/A,TRUE,"Proyecto P855"}</definedName>
    <definedName name="wrn.print1." localSheetId="16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1._1" localSheetId="15" hidden="1">{#N/A,#N/A,TRUE,"Est. de Fact.";#N/A,#N/A,TRUE,"Capitulo 19";#N/A,#N/A,TRUE,"Proyecto P855"}</definedName>
    <definedName name="wrn.print1._1" localSheetId="25" hidden="1">{#N/A,#N/A,TRUE,"Est. de Fact.";#N/A,#N/A,TRUE,"Capitulo 19";#N/A,#N/A,TRUE,"Proyecto P855"}</definedName>
    <definedName name="wrn.print1._1" localSheetId="24" hidden="1">{#N/A,#N/A,TRUE,"Est. de Fact.";#N/A,#N/A,TRUE,"Capitulo 19";#N/A,#N/A,TRUE,"Proyecto P855"}</definedName>
    <definedName name="wrn.print1._1" localSheetId="26" hidden="1">{#N/A,#N/A,TRUE,"Est. de Fact.";#N/A,#N/A,TRUE,"Capitulo 19";#N/A,#N/A,TRUE,"Proyecto P855"}</definedName>
    <definedName name="wrn.print1._1" localSheetId="1" hidden="1">{#N/A,#N/A,TRUE,"Est. de Fact.";#N/A,#N/A,TRUE,"Capitulo 19";#N/A,#N/A,TRUE,"Proyecto P855"}</definedName>
    <definedName name="wrn.print1._1" localSheetId="4" hidden="1">{#N/A,#N/A,TRUE,"Est. de Fact.";#N/A,#N/A,TRUE,"Capitulo 19";#N/A,#N/A,TRUE,"Proyecto P855"}</definedName>
    <definedName name="wrn.print1._1" localSheetId="2" hidden="1">{#N/A,#N/A,TRUE,"Est. de Fact.";#N/A,#N/A,TRUE,"Capitulo 19";#N/A,#N/A,TRUE,"Proyecto P855"}</definedName>
    <definedName name="wrn.print1._1" localSheetId="0" hidden="1">{#N/A,#N/A,TRUE,"Est. de Fact.";#N/A,#N/A,TRUE,"Capitulo 19";#N/A,#N/A,TRUE,"Proyecto P855"}</definedName>
    <definedName name="wrn.print1._1" localSheetId="6" hidden="1">{#N/A,#N/A,TRUE,"Est. de Fact.";#N/A,#N/A,TRUE,"Capitulo 19";#N/A,#N/A,TRUE,"Proyecto P855"}</definedName>
    <definedName name="wrn.print1._1" localSheetId="16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localSheetId="15" hidden="1">{#N/A,#N/A,TRUE,"Est. de Fact.";#N/A,#N/A,TRUE,"Capitulo 19";#N/A,#N/A,TRUE,"Proyecto P855"}</definedName>
    <definedName name="wrn.print1._2" localSheetId="25" hidden="1">{#N/A,#N/A,TRUE,"Est. de Fact.";#N/A,#N/A,TRUE,"Capitulo 19";#N/A,#N/A,TRUE,"Proyecto P855"}</definedName>
    <definedName name="wrn.print1._2" localSheetId="24" hidden="1">{#N/A,#N/A,TRUE,"Est. de Fact.";#N/A,#N/A,TRUE,"Capitulo 19";#N/A,#N/A,TRUE,"Proyecto P855"}</definedName>
    <definedName name="wrn.print1._2" localSheetId="26" hidden="1">{#N/A,#N/A,TRUE,"Est. de Fact.";#N/A,#N/A,TRUE,"Capitulo 19";#N/A,#N/A,TRUE,"Proyecto P855"}</definedName>
    <definedName name="wrn.print1._2" localSheetId="1" hidden="1">{#N/A,#N/A,TRUE,"Est. de Fact.";#N/A,#N/A,TRUE,"Capitulo 19";#N/A,#N/A,TRUE,"Proyecto P855"}</definedName>
    <definedName name="wrn.print1._2" localSheetId="4" hidden="1">{#N/A,#N/A,TRUE,"Est. de Fact.";#N/A,#N/A,TRUE,"Capitulo 19";#N/A,#N/A,TRUE,"Proyecto P855"}</definedName>
    <definedName name="wrn.print1._2" localSheetId="2" hidden="1">{#N/A,#N/A,TRUE,"Est. de Fact.";#N/A,#N/A,TRUE,"Capitulo 19";#N/A,#N/A,TRUE,"Proyecto P855"}</definedName>
    <definedName name="wrn.print1._2" localSheetId="0" hidden="1">{#N/A,#N/A,TRUE,"Est. de Fact.";#N/A,#N/A,TRUE,"Capitulo 19";#N/A,#N/A,TRUE,"Proyecto P855"}</definedName>
    <definedName name="wrn.print1._2" localSheetId="6" hidden="1">{#N/A,#N/A,TRUE,"Est. de Fact.";#N/A,#N/A,TRUE,"Capitulo 19";#N/A,#N/A,TRUE,"Proyecto P855"}</definedName>
    <definedName name="wrn.print1._2" localSheetId="16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1._3" localSheetId="15" hidden="1">{#N/A,#N/A,TRUE,"Est. de Fact.";#N/A,#N/A,TRUE,"Capitulo 19";#N/A,#N/A,TRUE,"Proyecto P855"}</definedName>
    <definedName name="wrn.print1._3" localSheetId="25" hidden="1">{#N/A,#N/A,TRUE,"Est. de Fact.";#N/A,#N/A,TRUE,"Capitulo 19";#N/A,#N/A,TRUE,"Proyecto P855"}</definedName>
    <definedName name="wrn.print1._3" localSheetId="24" hidden="1">{#N/A,#N/A,TRUE,"Est. de Fact.";#N/A,#N/A,TRUE,"Capitulo 19";#N/A,#N/A,TRUE,"Proyecto P855"}</definedName>
    <definedName name="wrn.print1._3" localSheetId="26" hidden="1">{#N/A,#N/A,TRUE,"Est. de Fact.";#N/A,#N/A,TRUE,"Capitulo 19";#N/A,#N/A,TRUE,"Proyecto P855"}</definedName>
    <definedName name="wrn.print1._3" localSheetId="1" hidden="1">{#N/A,#N/A,TRUE,"Est. de Fact.";#N/A,#N/A,TRUE,"Capitulo 19";#N/A,#N/A,TRUE,"Proyecto P855"}</definedName>
    <definedName name="wrn.print1._3" localSheetId="4" hidden="1">{#N/A,#N/A,TRUE,"Est. de Fact.";#N/A,#N/A,TRUE,"Capitulo 19";#N/A,#N/A,TRUE,"Proyecto P855"}</definedName>
    <definedName name="wrn.print1._3" localSheetId="2" hidden="1">{#N/A,#N/A,TRUE,"Est. de Fact.";#N/A,#N/A,TRUE,"Capitulo 19";#N/A,#N/A,TRUE,"Proyecto P855"}</definedName>
    <definedName name="wrn.print1._3" localSheetId="0" hidden="1">{#N/A,#N/A,TRUE,"Est. de Fact.";#N/A,#N/A,TRUE,"Capitulo 19";#N/A,#N/A,TRUE,"Proyecto P855"}</definedName>
    <definedName name="wrn.print1._3" localSheetId="6" hidden="1">{#N/A,#N/A,TRUE,"Est. de Fact.";#N/A,#N/A,TRUE,"Capitulo 19";#N/A,#N/A,TRUE,"Proyecto P855"}</definedName>
    <definedName name="wrn.print1._3" localSheetId="16" hidden="1">{#N/A,#N/A,TRUE,"Est. de Fact.";#N/A,#N/A,TRUE,"Capitulo 19";#N/A,#N/A,TRUE,"Proyecto P855"}</definedName>
    <definedName name="wrn.print1._3" hidden="1">{#N/A,#N/A,TRUE,"Est. de Fact.";#N/A,#N/A,TRUE,"Capitulo 19";#N/A,#N/A,TRUE,"Proyecto P855"}</definedName>
    <definedName name="wrn.print1._4" localSheetId="15" hidden="1">{#N/A,#N/A,TRUE,"Est. de Fact.";#N/A,#N/A,TRUE,"Capitulo 19";#N/A,#N/A,TRUE,"Proyecto P855"}</definedName>
    <definedName name="wrn.print1._4" localSheetId="25" hidden="1">{#N/A,#N/A,TRUE,"Est. de Fact.";#N/A,#N/A,TRUE,"Capitulo 19";#N/A,#N/A,TRUE,"Proyecto P855"}</definedName>
    <definedName name="wrn.print1._4" localSheetId="24" hidden="1">{#N/A,#N/A,TRUE,"Est. de Fact.";#N/A,#N/A,TRUE,"Capitulo 19";#N/A,#N/A,TRUE,"Proyecto P855"}</definedName>
    <definedName name="wrn.print1._4" localSheetId="26" hidden="1">{#N/A,#N/A,TRUE,"Est. de Fact.";#N/A,#N/A,TRUE,"Capitulo 19";#N/A,#N/A,TRUE,"Proyecto P855"}</definedName>
    <definedName name="wrn.print1._4" localSheetId="1" hidden="1">{#N/A,#N/A,TRUE,"Est. de Fact.";#N/A,#N/A,TRUE,"Capitulo 19";#N/A,#N/A,TRUE,"Proyecto P855"}</definedName>
    <definedName name="wrn.print1._4" localSheetId="4" hidden="1">{#N/A,#N/A,TRUE,"Est. de Fact.";#N/A,#N/A,TRUE,"Capitulo 19";#N/A,#N/A,TRUE,"Proyecto P855"}</definedName>
    <definedName name="wrn.print1._4" localSheetId="2" hidden="1">{#N/A,#N/A,TRUE,"Est. de Fact.";#N/A,#N/A,TRUE,"Capitulo 19";#N/A,#N/A,TRUE,"Proyecto P855"}</definedName>
    <definedName name="wrn.print1._4" localSheetId="0" hidden="1">{#N/A,#N/A,TRUE,"Est. de Fact.";#N/A,#N/A,TRUE,"Capitulo 19";#N/A,#N/A,TRUE,"Proyecto P855"}</definedName>
    <definedName name="wrn.print1._4" localSheetId="6" hidden="1">{#N/A,#N/A,TRUE,"Est. de Fact.";#N/A,#N/A,TRUE,"Capitulo 19";#N/A,#N/A,TRUE,"Proyecto P855"}</definedName>
    <definedName name="wrn.print1._4" localSheetId="16" hidden="1">{#N/A,#N/A,TRUE,"Est. de Fact.";#N/A,#N/A,TRUE,"Capitulo 19";#N/A,#N/A,TRUE,"Proyecto P855"}</definedName>
    <definedName name="wrn.print1._4" hidden="1">{#N/A,#N/A,TRUE,"Est. de Fact.";#N/A,#N/A,TRUE,"Capitulo 19";#N/A,#N/A,TRUE,"Proyecto P855"}</definedName>
    <definedName name="wrn.print1._5" localSheetId="15" hidden="1">{#N/A,#N/A,TRUE,"Est. de Fact.";#N/A,#N/A,TRUE,"Capitulo 19";#N/A,#N/A,TRUE,"Proyecto P855"}</definedName>
    <definedName name="wrn.print1._5" localSheetId="25" hidden="1">{#N/A,#N/A,TRUE,"Est. de Fact.";#N/A,#N/A,TRUE,"Capitulo 19";#N/A,#N/A,TRUE,"Proyecto P855"}</definedName>
    <definedName name="wrn.print1._5" localSheetId="24" hidden="1">{#N/A,#N/A,TRUE,"Est. de Fact.";#N/A,#N/A,TRUE,"Capitulo 19";#N/A,#N/A,TRUE,"Proyecto P855"}</definedName>
    <definedName name="wrn.print1._5" localSheetId="26" hidden="1">{#N/A,#N/A,TRUE,"Est. de Fact.";#N/A,#N/A,TRUE,"Capitulo 19";#N/A,#N/A,TRUE,"Proyecto P855"}</definedName>
    <definedName name="wrn.print1._5" localSheetId="1" hidden="1">{#N/A,#N/A,TRUE,"Est. de Fact.";#N/A,#N/A,TRUE,"Capitulo 19";#N/A,#N/A,TRUE,"Proyecto P855"}</definedName>
    <definedName name="wrn.print1._5" localSheetId="4" hidden="1">{#N/A,#N/A,TRUE,"Est. de Fact.";#N/A,#N/A,TRUE,"Capitulo 19";#N/A,#N/A,TRUE,"Proyecto P855"}</definedName>
    <definedName name="wrn.print1._5" localSheetId="2" hidden="1">{#N/A,#N/A,TRUE,"Est. de Fact.";#N/A,#N/A,TRUE,"Capitulo 19";#N/A,#N/A,TRUE,"Proyecto P855"}</definedName>
    <definedName name="wrn.print1._5" localSheetId="0" hidden="1">{#N/A,#N/A,TRUE,"Est. de Fact.";#N/A,#N/A,TRUE,"Capitulo 19";#N/A,#N/A,TRUE,"Proyecto P855"}</definedName>
    <definedName name="wrn.print1._5" localSheetId="6" hidden="1">{#N/A,#N/A,TRUE,"Est. de Fact.";#N/A,#N/A,TRUE,"Capitulo 19";#N/A,#N/A,TRUE,"Proyecto P855"}</definedName>
    <definedName name="wrn.print1._5" localSheetId="16" hidden="1">{#N/A,#N/A,TRUE,"Est. de Fact.";#N/A,#N/A,TRUE,"Capitulo 19";#N/A,#N/A,TRUE,"Proyecto P855"}</definedName>
    <definedName name="wrn.print1._5" hidden="1">{#N/A,#N/A,TRUE,"Est. de Fact.";#N/A,#N/A,TRUE,"Capitulo 19";#N/A,#N/A,TRUE,"Proyecto P855"}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BAS." localSheetId="1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6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6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5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5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4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6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6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5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5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4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6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6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15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25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24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26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16" hidden="1">{#N/A,#N/A,FALSE,"Total_OC015";#N/A,#N/A,FALSE,"ADMIN";#N/A,#N/A,FALSE,"PROCES";#N/A,#N/A,FALSE,"mecan";#N/A,#N/A,FALSE,"civil";#N/A,#N/A,FALSE,"CAÑER";#N/A,#N/A,FALSE,"ELEC";#N/A,#N/A,FALSE,"INSTR"}</definedName>
    <definedName name="wrn.PRINTBAS._3" hidden="1">{#N/A,#N/A,FALSE,"Total_OC015";#N/A,#N/A,FALSE,"ADMIN";#N/A,#N/A,FALSE,"PROCES";#N/A,#N/A,FALSE,"mecan";#N/A,#N/A,FALSE,"civil";#N/A,#N/A,FALSE,"CAÑER";#N/A,#N/A,FALSE,"ELEC";#N/A,#N/A,FALSE,"INSTR"}</definedName>
    <definedName name="wrn.PRINTBAS._4" localSheetId="15" hidden="1">{#N/A,#N/A,FALSE,"Total_OC015";#N/A,#N/A,FALSE,"ADMIN";#N/A,#N/A,FALSE,"PROCES";#N/A,#N/A,FALSE,"mecan";#N/A,#N/A,FALSE,"civil";#N/A,#N/A,FALSE,"CAÑER";#N/A,#N/A,FALSE,"ELEC";#N/A,#N/A,FALSE,"INSTR"}</definedName>
    <definedName name="wrn.PRINTBAS._4" localSheetId="25" hidden="1">{#N/A,#N/A,FALSE,"Total_OC015";#N/A,#N/A,FALSE,"ADMIN";#N/A,#N/A,FALSE,"PROCES";#N/A,#N/A,FALSE,"mecan";#N/A,#N/A,FALSE,"civil";#N/A,#N/A,FALSE,"CAÑER";#N/A,#N/A,FALSE,"ELEC";#N/A,#N/A,FALSE,"INSTR"}</definedName>
    <definedName name="wrn.PRINTBAS._4" localSheetId="24" hidden="1">{#N/A,#N/A,FALSE,"Total_OC015";#N/A,#N/A,FALSE,"ADMIN";#N/A,#N/A,FALSE,"PROCES";#N/A,#N/A,FALSE,"mecan";#N/A,#N/A,FALSE,"civil";#N/A,#N/A,FALSE,"CAÑER";#N/A,#N/A,FALSE,"ELEC";#N/A,#N/A,FALSE,"INSTR"}</definedName>
    <definedName name="wrn.PRINTBAS._4" localSheetId="26" hidden="1">{#N/A,#N/A,FALSE,"Total_OC015";#N/A,#N/A,FALSE,"ADMIN";#N/A,#N/A,FALSE,"PROCES";#N/A,#N/A,FALSE,"mecan";#N/A,#N/A,FALSE,"civil";#N/A,#N/A,FALSE,"CAÑER";#N/A,#N/A,FALSE,"ELEC";#N/A,#N/A,FALSE,"INSTR"}</definedName>
    <definedName name="wrn.PRINTBAS._4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4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_4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4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4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_4" localSheetId="16" hidden="1">{#N/A,#N/A,FALSE,"Total_OC015";#N/A,#N/A,FALSE,"ADMIN";#N/A,#N/A,FALSE,"PROCES";#N/A,#N/A,FALSE,"mecan";#N/A,#N/A,FALSE,"civil";#N/A,#N/A,FALSE,"CAÑER";#N/A,#N/A,FALSE,"ELEC";#N/A,#N/A,FALSE,"INSTR"}</definedName>
    <definedName name="wrn.PRINTBAS._4" hidden="1">{#N/A,#N/A,FALSE,"Total_OC015";#N/A,#N/A,FALSE,"ADMIN";#N/A,#N/A,FALSE,"PROCES";#N/A,#N/A,FALSE,"mecan";#N/A,#N/A,FALSE,"civil";#N/A,#N/A,FALSE,"CAÑER";#N/A,#N/A,FALSE,"ELEC";#N/A,#N/A,FALSE,"INSTR"}</definedName>
    <definedName name="wrn.PRINTBAS._5" localSheetId="15" hidden="1">{#N/A,#N/A,FALSE,"Total_OC015";#N/A,#N/A,FALSE,"ADMIN";#N/A,#N/A,FALSE,"PROCES";#N/A,#N/A,FALSE,"mecan";#N/A,#N/A,FALSE,"civil";#N/A,#N/A,FALSE,"CAÑER";#N/A,#N/A,FALSE,"ELEC";#N/A,#N/A,FALSE,"INSTR"}</definedName>
    <definedName name="wrn.PRINTBAS._5" localSheetId="25" hidden="1">{#N/A,#N/A,FALSE,"Total_OC015";#N/A,#N/A,FALSE,"ADMIN";#N/A,#N/A,FALSE,"PROCES";#N/A,#N/A,FALSE,"mecan";#N/A,#N/A,FALSE,"civil";#N/A,#N/A,FALSE,"CAÑER";#N/A,#N/A,FALSE,"ELEC";#N/A,#N/A,FALSE,"INSTR"}</definedName>
    <definedName name="wrn.PRINTBAS._5" localSheetId="24" hidden="1">{#N/A,#N/A,FALSE,"Total_OC015";#N/A,#N/A,FALSE,"ADMIN";#N/A,#N/A,FALSE,"PROCES";#N/A,#N/A,FALSE,"mecan";#N/A,#N/A,FALSE,"civil";#N/A,#N/A,FALSE,"CAÑER";#N/A,#N/A,FALSE,"ELEC";#N/A,#N/A,FALSE,"INSTR"}</definedName>
    <definedName name="wrn.PRINTBAS._5" localSheetId="26" hidden="1">{#N/A,#N/A,FALSE,"Total_OC015";#N/A,#N/A,FALSE,"ADMIN";#N/A,#N/A,FALSE,"PROCES";#N/A,#N/A,FALSE,"mecan";#N/A,#N/A,FALSE,"civil";#N/A,#N/A,FALSE,"CAÑER";#N/A,#N/A,FALSE,"ELEC";#N/A,#N/A,FALSE,"INSTR"}</definedName>
    <definedName name="wrn.PRINTBAS._5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5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_5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5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5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_5" localSheetId="16" hidden="1">{#N/A,#N/A,FALSE,"Total_OC015";#N/A,#N/A,FALSE,"ADMIN";#N/A,#N/A,FALSE,"PROCES";#N/A,#N/A,FALSE,"mecan";#N/A,#N/A,FALSE,"civil";#N/A,#N/A,FALSE,"CAÑER";#N/A,#N/A,FALSE,"ELEC";#N/A,#N/A,FALSE,"INSTR"}</definedName>
    <definedName name="wrn.PRINTBAS._5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4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4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4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4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4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4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4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4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4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4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5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5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5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4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4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4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4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4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4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4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4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4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4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5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5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5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15" hidden="1">{#N/A,#N/A,FALSE,"MAQUINA"}</definedName>
    <definedName name="wrn.PROCART." localSheetId="25" hidden="1">{#N/A,#N/A,FALSE,"MAQUINA"}</definedName>
    <definedName name="wrn.PROCART." localSheetId="24" hidden="1">{#N/A,#N/A,FALSE,"MAQUINA"}</definedName>
    <definedName name="wrn.PROCART." localSheetId="26" hidden="1">{#N/A,#N/A,FALSE,"MAQUINA"}</definedName>
    <definedName name="wrn.PROCART." localSheetId="1" hidden="1">{#N/A,#N/A,FALSE,"MAQUINA"}</definedName>
    <definedName name="wrn.PROCART." localSheetId="4" hidden="1">{#N/A,#N/A,FALSE,"MAQUINA"}</definedName>
    <definedName name="wrn.PROCART." localSheetId="2" hidden="1">{#N/A,#N/A,FALSE,"MAQUINA"}</definedName>
    <definedName name="wrn.PROCART." localSheetId="0" hidden="1">{#N/A,#N/A,FALSE,"MAQUINA"}</definedName>
    <definedName name="wrn.PROCART." localSheetId="6" hidden="1">{#N/A,#N/A,FALSE,"MAQUINA"}</definedName>
    <definedName name="wrn.PROCART." localSheetId="16" hidden="1">{#N/A,#N/A,FALSE,"MAQUINA"}</definedName>
    <definedName name="wrn.PROCART." hidden="1">{#N/A,#N/A,FALSE,"MAQUINA"}</definedName>
    <definedName name="wrn.PROCART._1" hidden="1">{#N/A,#N/A,FALSE,"MAQUINA"}</definedName>
    <definedName name="wrn.profiles." hidden="1">{"BPC",#N/A,FALSE,"PRO";"NUC",#N/A,FALSE,"PRO";"FOS",#N/A,FALSE,"PRO"}</definedName>
    <definedName name="wrn.prospects." hidden="1">{#N/A,#N/A,FALSE,"FCST94";#N/A,#N/A,FALSE,"FIRM";#N/A,#N/A,FALSE,"BACK94";#N/A,#N/A,FALSE,"FCST95";#N/A,#N/A,FALSE,"BACK95";#N/A,#N/A,FALSE,"FCST96"}</definedName>
    <definedName name="wrn.remove" hidden="1">{"CorpRS_Profit",#N/A,FALSE,"Reports (RS)";"CorpRS_Cash",#N/A,FALSE,"Reports (RS)";"CorpRS_Cash1",#N/A,FALSE,"Reports (RS)";"CorpRS_Bsheet",#N/A,FALSE,"Reports (RS)"}</definedName>
    <definedName name="wrn.Report._.Mensual." localSheetId="15" hidden="1">{#N/A,#N/A,FALSE,"Monthly report";#N/A,#N/A,FALSE,"M.R. UEM";#N/A,#N/A,FALSE,"M.R. VCM"}</definedName>
    <definedName name="wrn.Report._.Mensual." localSheetId="25" hidden="1">{#N/A,#N/A,FALSE,"Monthly report";#N/A,#N/A,FALSE,"M.R. UEM";#N/A,#N/A,FALSE,"M.R. VCM"}</definedName>
    <definedName name="wrn.Report._.Mensual." localSheetId="24" hidden="1">{#N/A,#N/A,FALSE,"Monthly report";#N/A,#N/A,FALSE,"M.R. UEM";#N/A,#N/A,FALSE,"M.R. VCM"}</definedName>
    <definedName name="wrn.Report._.Mensual." localSheetId="26" hidden="1">{#N/A,#N/A,FALSE,"Monthly report";#N/A,#N/A,FALSE,"M.R. UEM";#N/A,#N/A,FALSE,"M.R. VCM"}</definedName>
    <definedName name="wrn.Report._.Mensual." localSheetId="1" hidden="1">{#N/A,#N/A,FALSE,"Monthly report";#N/A,#N/A,FALSE,"M.R. UEM";#N/A,#N/A,FALSE,"M.R. VCM"}</definedName>
    <definedName name="wrn.Report._.Mensual." localSheetId="4" hidden="1">{#N/A,#N/A,FALSE,"Monthly report";#N/A,#N/A,FALSE,"M.R. UEM";#N/A,#N/A,FALSE,"M.R. VCM"}</definedName>
    <definedName name="wrn.Report._.Mensual." localSheetId="2" hidden="1">{#N/A,#N/A,FALSE,"Monthly report";#N/A,#N/A,FALSE,"M.R. UEM";#N/A,#N/A,FALSE,"M.R. VCM"}</definedName>
    <definedName name="wrn.Report._.Mensual." localSheetId="6" hidden="1">{#N/A,#N/A,FALSE,"Monthly report";#N/A,#N/A,FALSE,"M.R. UEM";#N/A,#N/A,FALSE,"M.R. VCM"}</definedName>
    <definedName name="wrn.Report._.Mensual." localSheetId="16" hidden="1">{#N/A,#N/A,FALSE,"Monthly report";#N/A,#N/A,FALSE,"M.R. UEM";#N/A,#N/A,FALSE,"M.R. VCM"}</definedName>
    <definedName name="wrn.Report._.Mensual." hidden="1">{#N/A,#N/A,FALSE,"Monthly report";#N/A,#N/A,FALSE,"M.R. UEM";#N/A,#N/A,FALSE,"M.R. VCM"}</definedName>
    <definedName name="wrn.report._.Mensual1" localSheetId="15" hidden="1">{#N/A,#N/A,FALSE,"Monthly report";#N/A,#N/A,FALSE,"M.R. UEM";#N/A,#N/A,FALSE,"M.R. VCM"}</definedName>
    <definedName name="wrn.report._.Mensual1" localSheetId="25" hidden="1">{#N/A,#N/A,FALSE,"Monthly report";#N/A,#N/A,FALSE,"M.R. UEM";#N/A,#N/A,FALSE,"M.R. VCM"}</definedName>
    <definedName name="wrn.report._.Mensual1" localSheetId="24" hidden="1">{#N/A,#N/A,FALSE,"Monthly report";#N/A,#N/A,FALSE,"M.R. UEM";#N/A,#N/A,FALSE,"M.R. VCM"}</definedName>
    <definedName name="wrn.report._.Mensual1" localSheetId="26" hidden="1">{#N/A,#N/A,FALSE,"Monthly report";#N/A,#N/A,FALSE,"M.R. UEM";#N/A,#N/A,FALSE,"M.R. VCM"}</definedName>
    <definedName name="wrn.report._.Mensual1" localSheetId="1" hidden="1">{#N/A,#N/A,FALSE,"Monthly report";#N/A,#N/A,FALSE,"M.R. UEM";#N/A,#N/A,FALSE,"M.R. VCM"}</definedName>
    <definedName name="wrn.report._.Mensual1" localSheetId="4" hidden="1">{#N/A,#N/A,FALSE,"Monthly report";#N/A,#N/A,FALSE,"M.R. UEM";#N/A,#N/A,FALSE,"M.R. VCM"}</definedName>
    <definedName name="wrn.report._.Mensual1" localSheetId="2" hidden="1">{#N/A,#N/A,FALSE,"Monthly report";#N/A,#N/A,FALSE,"M.R. UEM";#N/A,#N/A,FALSE,"M.R. VCM"}</definedName>
    <definedName name="wrn.report._.Mensual1" localSheetId="6" hidden="1">{#N/A,#N/A,FALSE,"Monthly report";#N/A,#N/A,FALSE,"M.R. UEM";#N/A,#N/A,FALSE,"M.R. VCM"}</definedName>
    <definedName name="wrn.report._.Mensual1" localSheetId="16" hidden="1">{#N/A,#N/A,FALSE,"Monthly report";#N/A,#N/A,FALSE,"M.R. UEM";#N/A,#N/A,FALSE,"M.R. VCM"}</definedName>
    <definedName name="wrn.report._.Mensual1" hidden="1">{#N/A,#N/A,FALSE,"Monthly report";#N/A,#N/A,FALSE,"M.R. UEM";#N/A,#N/A,FALSE,"M.R. VCM"}</definedName>
    <definedName name="wrn.RES._.DEV." hidden="1">{#N/A,#N/A,FALSE,"ResDev"}</definedName>
    <definedName name="wrn.RS._.Reports." hidden="1">{"RSprofit",#N/A,FALSE,"Reports (RS)";"RScash",#N/A,FALSE,"Reports (RS)";"RSbsheet",#N/A,FALSE,"Reports (RS)"}</definedName>
    <definedName name="wrn.Summary." localSheetId="15" hidden="1">{#N/A,#N/A,FALSE,"Matrix";#N/A,#N/A,FALSE,"Executive";#N/A,#N/A,FALSE,"Summary"}</definedName>
    <definedName name="wrn.Summary." localSheetId="25" hidden="1">{#N/A,#N/A,FALSE,"Matrix";#N/A,#N/A,FALSE,"Executive";#N/A,#N/A,FALSE,"Summary"}</definedName>
    <definedName name="wrn.Summary." localSheetId="24" hidden="1">{#N/A,#N/A,FALSE,"Matrix";#N/A,#N/A,FALSE,"Executive";#N/A,#N/A,FALSE,"Summary"}</definedName>
    <definedName name="wrn.Summary." localSheetId="26" hidden="1">{#N/A,#N/A,FALSE,"Matrix";#N/A,#N/A,FALSE,"Executive";#N/A,#N/A,FALSE,"Summary"}</definedName>
    <definedName name="wrn.Summary." localSheetId="1" hidden="1">{#N/A,#N/A,FALSE,"Matrix";#N/A,#N/A,FALSE,"Executive";#N/A,#N/A,FALSE,"Summary"}</definedName>
    <definedName name="wrn.Summary." localSheetId="4" hidden="1">{#N/A,#N/A,FALSE,"Matrix";#N/A,#N/A,FALSE,"Executive";#N/A,#N/A,FALSE,"Summary"}</definedName>
    <definedName name="wrn.Summary." localSheetId="2" hidden="1">{#N/A,#N/A,FALSE,"Matrix";#N/A,#N/A,FALSE,"Executive";#N/A,#N/A,FALSE,"Summary"}</definedName>
    <definedName name="wrn.Summary." localSheetId="0" hidden="1">{#N/A,#N/A,FALSE,"Matrix";#N/A,#N/A,FALSE,"Executive";#N/A,#N/A,FALSE,"Summary"}</definedName>
    <definedName name="wrn.Summary." localSheetId="6" hidden="1">{#N/A,#N/A,FALSE,"Matrix";#N/A,#N/A,FALSE,"Executive";#N/A,#N/A,FALSE,"Summary"}</definedName>
    <definedName name="wrn.Summary." localSheetId="16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mmary._1" localSheetId="15" hidden="1">{#N/A,#N/A,FALSE,"Matrix";#N/A,#N/A,FALSE,"Executive";#N/A,#N/A,FALSE,"Summary"}</definedName>
    <definedName name="wrn.Summary._1" localSheetId="25" hidden="1">{#N/A,#N/A,FALSE,"Matrix";#N/A,#N/A,FALSE,"Executive";#N/A,#N/A,FALSE,"Summary"}</definedName>
    <definedName name="wrn.Summary._1" localSheetId="24" hidden="1">{#N/A,#N/A,FALSE,"Matrix";#N/A,#N/A,FALSE,"Executive";#N/A,#N/A,FALSE,"Summary"}</definedName>
    <definedName name="wrn.Summary._1" localSheetId="26" hidden="1">{#N/A,#N/A,FALSE,"Matrix";#N/A,#N/A,FALSE,"Executive";#N/A,#N/A,FALSE,"Summary"}</definedName>
    <definedName name="wrn.Summary._1" localSheetId="1" hidden="1">{#N/A,#N/A,FALSE,"Matrix";#N/A,#N/A,FALSE,"Executive";#N/A,#N/A,FALSE,"Summary"}</definedName>
    <definedName name="wrn.Summary._1" localSheetId="4" hidden="1">{#N/A,#N/A,FALSE,"Matrix";#N/A,#N/A,FALSE,"Executive";#N/A,#N/A,FALSE,"Summary"}</definedName>
    <definedName name="wrn.Summary._1" localSheetId="2" hidden="1">{#N/A,#N/A,FALSE,"Matrix";#N/A,#N/A,FALSE,"Executive";#N/A,#N/A,FALSE,"Summary"}</definedName>
    <definedName name="wrn.Summary._1" localSheetId="0" hidden="1">{#N/A,#N/A,FALSE,"Matrix";#N/A,#N/A,FALSE,"Executive";#N/A,#N/A,FALSE,"Summary"}</definedName>
    <definedName name="wrn.Summary._1" localSheetId="6" hidden="1">{#N/A,#N/A,FALSE,"Matrix";#N/A,#N/A,FALSE,"Executive";#N/A,#N/A,FALSE,"Summary"}</definedName>
    <definedName name="wrn.Summary._1" localSheetId="16" hidden="1">{#N/A,#N/A,FALSE,"Matrix";#N/A,#N/A,FALSE,"Executive";#N/A,#N/A,FALSE,"Summary"}</definedName>
    <definedName name="wrn.Summary._1" hidden="1">{#N/A,#N/A,FALSE,"Matrix";#N/A,#N/A,FALSE,"Executive";#N/A,#N/A,FALSE,"Summary"}</definedName>
    <definedName name="wrn.Summary._2" localSheetId="15" hidden="1">{#N/A,#N/A,FALSE,"Matrix";#N/A,#N/A,FALSE,"Executive";#N/A,#N/A,FALSE,"Summary"}</definedName>
    <definedName name="wrn.Summary._2" localSheetId="25" hidden="1">{#N/A,#N/A,FALSE,"Matrix";#N/A,#N/A,FALSE,"Executive";#N/A,#N/A,FALSE,"Summary"}</definedName>
    <definedName name="wrn.Summary._2" localSheetId="24" hidden="1">{#N/A,#N/A,FALSE,"Matrix";#N/A,#N/A,FALSE,"Executive";#N/A,#N/A,FALSE,"Summary"}</definedName>
    <definedName name="wrn.Summary._2" localSheetId="26" hidden="1">{#N/A,#N/A,FALSE,"Matrix";#N/A,#N/A,FALSE,"Executive";#N/A,#N/A,FALSE,"Summary"}</definedName>
    <definedName name="wrn.Summary._2" localSheetId="1" hidden="1">{#N/A,#N/A,FALSE,"Matrix";#N/A,#N/A,FALSE,"Executive";#N/A,#N/A,FALSE,"Summary"}</definedName>
    <definedName name="wrn.Summary._2" localSheetId="4" hidden="1">{#N/A,#N/A,FALSE,"Matrix";#N/A,#N/A,FALSE,"Executive";#N/A,#N/A,FALSE,"Summary"}</definedName>
    <definedName name="wrn.Summary._2" localSheetId="2" hidden="1">{#N/A,#N/A,FALSE,"Matrix";#N/A,#N/A,FALSE,"Executive";#N/A,#N/A,FALSE,"Summary"}</definedName>
    <definedName name="wrn.Summary._2" localSheetId="0" hidden="1">{#N/A,#N/A,FALSE,"Matrix";#N/A,#N/A,FALSE,"Executive";#N/A,#N/A,FALSE,"Summary"}</definedName>
    <definedName name="wrn.Summary._2" localSheetId="6" hidden="1">{#N/A,#N/A,FALSE,"Matrix";#N/A,#N/A,FALSE,"Executive";#N/A,#N/A,FALSE,"Summary"}</definedName>
    <definedName name="wrn.Summary._2" localSheetId="16" hidden="1">{#N/A,#N/A,FALSE,"Matrix";#N/A,#N/A,FALSE,"Executive";#N/A,#N/A,FALSE,"Summary"}</definedName>
    <definedName name="wrn.Summary._2" hidden="1">{#N/A,#N/A,FALSE,"Matrix";#N/A,#N/A,FALSE,"Executive";#N/A,#N/A,FALSE,"Summary"}</definedName>
    <definedName name="wrn.Summary._3" localSheetId="15" hidden="1">{#N/A,#N/A,FALSE,"Matrix";#N/A,#N/A,FALSE,"Executive";#N/A,#N/A,FALSE,"Summary"}</definedName>
    <definedName name="wrn.Summary._3" localSheetId="25" hidden="1">{#N/A,#N/A,FALSE,"Matrix";#N/A,#N/A,FALSE,"Executive";#N/A,#N/A,FALSE,"Summary"}</definedName>
    <definedName name="wrn.Summary._3" localSheetId="24" hidden="1">{#N/A,#N/A,FALSE,"Matrix";#N/A,#N/A,FALSE,"Executive";#N/A,#N/A,FALSE,"Summary"}</definedName>
    <definedName name="wrn.Summary._3" localSheetId="26" hidden="1">{#N/A,#N/A,FALSE,"Matrix";#N/A,#N/A,FALSE,"Executive";#N/A,#N/A,FALSE,"Summary"}</definedName>
    <definedName name="wrn.Summary._3" localSheetId="1" hidden="1">{#N/A,#N/A,FALSE,"Matrix";#N/A,#N/A,FALSE,"Executive";#N/A,#N/A,FALSE,"Summary"}</definedName>
    <definedName name="wrn.Summary._3" localSheetId="4" hidden="1">{#N/A,#N/A,FALSE,"Matrix";#N/A,#N/A,FALSE,"Executive";#N/A,#N/A,FALSE,"Summary"}</definedName>
    <definedName name="wrn.Summary._3" localSheetId="2" hidden="1">{#N/A,#N/A,FALSE,"Matrix";#N/A,#N/A,FALSE,"Executive";#N/A,#N/A,FALSE,"Summary"}</definedName>
    <definedName name="wrn.Summary._3" localSheetId="0" hidden="1">{#N/A,#N/A,FALSE,"Matrix";#N/A,#N/A,FALSE,"Executive";#N/A,#N/A,FALSE,"Summary"}</definedName>
    <definedName name="wrn.Summary._3" localSheetId="6" hidden="1">{#N/A,#N/A,FALSE,"Matrix";#N/A,#N/A,FALSE,"Executive";#N/A,#N/A,FALSE,"Summary"}</definedName>
    <definedName name="wrn.Summary._3" localSheetId="16" hidden="1">{#N/A,#N/A,FALSE,"Matrix";#N/A,#N/A,FALSE,"Executive";#N/A,#N/A,FALSE,"Summary"}</definedName>
    <definedName name="wrn.Summary._3" hidden="1">{#N/A,#N/A,FALSE,"Matrix";#N/A,#N/A,FALSE,"Executive";#N/A,#N/A,FALSE,"Summary"}</definedName>
    <definedName name="wrn.Summary._4" localSheetId="15" hidden="1">{#N/A,#N/A,FALSE,"Matrix";#N/A,#N/A,FALSE,"Executive";#N/A,#N/A,FALSE,"Summary"}</definedName>
    <definedName name="wrn.Summary._4" localSheetId="25" hidden="1">{#N/A,#N/A,FALSE,"Matrix";#N/A,#N/A,FALSE,"Executive";#N/A,#N/A,FALSE,"Summary"}</definedName>
    <definedName name="wrn.Summary._4" localSheetId="24" hidden="1">{#N/A,#N/A,FALSE,"Matrix";#N/A,#N/A,FALSE,"Executive";#N/A,#N/A,FALSE,"Summary"}</definedName>
    <definedName name="wrn.Summary._4" localSheetId="26" hidden="1">{#N/A,#N/A,FALSE,"Matrix";#N/A,#N/A,FALSE,"Executive";#N/A,#N/A,FALSE,"Summary"}</definedName>
    <definedName name="wrn.Summary._4" localSheetId="1" hidden="1">{#N/A,#N/A,FALSE,"Matrix";#N/A,#N/A,FALSE,"Executive";#N/A,#N/A,FALSE,"Summary"}</definedName>
    <definedName name="wrn.Summary._4" localSheetId="4" hidden="1">{#N/A,#N/A,FALSE,"Matrix";#N/A,#N/A,FALSE,"Executive";#N/A,#N/A,FALSE,"Summary"}</definedName>
    <definedName name="wrn.Summary._4" localSheetId="2" hidden="1">{#N/A,#N/A,FALSE,"Matrix";#N/A,#N/A,FALSE,"Executive";#N/A,#N/A,FALSE,"Summary"}</definedName>
    <definedName name="wrn.Summary._4" localSheetId="0" hidden="1">{#N/A,#N/A,FALSE,"Matrix";#N/A,#N/A,FALSE,"Executive";#N/A,#N/A,FALSE,"Summary"}</definedName>
    <definedName name="wrn.Summary._4" localSheetId="6" hidden="1">{#N/A,#N/A,FALSE,"Matrix";#N/A,#N/A,FALSE,"Executive";#N/A,#N/A,FALSE,"Summary"}</definedName>
    <definedName name="wrn.Summary._4" localSheetId="16" hidden="1">{#N/A,#N/A,FALSE,"Matrix";#N/A,#N/A,FALSE,"Executive";#N/A,#N/A,FALSE,"Summary"}</definedName>
    <definedName name="wrn.Summary._4" hidden="1">{#N/A,#N/A,FALSE,"Matrix";#N/A,#N/A,FALSE,"Executive";#N/A,#N/A,FALSE,"Summary"}</definedName>
    <definedName name="wrn.Summary._5" localSheetId="15" hidden="1">{#N/A,#N/A,FALSE,"Matrix";#N/A,#N/A,FALSE,"Executive";#N/A,#N/A,FALSE,"Summary"}</definedName>
    <definedName name="wrn.Summary._5" localSheetId="25" hidden="1">{#N/A,#N/A,FALSE,"Matrix";#N/A,#N/A,FALSE,"Executive";#N/A,#N/A,FALSE,"Summary"}</definedName>
    <definedName name="wrn.Summary._5" localSheetId="24" hidden="1">{#N/A,#N/A,FALSE,"Matrix";#N/A,#N/A,FALSE,"Executive";#N/A,#N/A,FALSE,"Summary"}</definedName>
    <definedName name="wrn.Summary._5" localSheetId="26" hidden="1">{#N/A,#N/A,FALSE,"Matrix";#N/A,#N/A,FALSE,"Executive";#N/A,#N/A,FALSE,"Summary"}</definedName>
    <definedName name="wrn.Summary._5" localSheetId="1" hidden="1">{#N/A,#N/A,FALSE,"Matrix";#N/A,#N/A,FALSE,"Executive";#N/A,#N/A,FALSE,"Summary"}</definedName>
    <definedName name="wrn.Summary._5" localSheetId="4" hidden="1">{#N/A,#N/A,FALSE,"Matrix";#N/A,#N/A,FALSE,"Executive";#N/A,#N/A,FALSE,"Summary"}</definedName>
    <definedName name="wrn.Summary._5" localSheetId="2" hidden="1">{#N/A,#N/A,FALSE,"Matrix";#N/A,#N/A,FALSE,"Executive";#N/A,#N/A,FALSE,"Summary"}</definedName>
    <definedName name="wrn.Summary._5" localSheetId="0" hidden="1">{#N/A,#N/A,FALSE,"Matrix";#N/A,#N/A,FALSE,"Executive";#N/A,#N/A,FALSE,"Summary"}</definedName>
    <definedName name="wrn.Summary._5" localSheetId="6" hidden="1">{#N/A,#N/A,FALSE,"Matrix";#N/A,#N/A,FALSE,"Executive";#N/A,#N/A,FALSE,"Summary"}</definedName>
    <definedName name="wrn.Summary._5" localSheetId="16" hidden="1">{#N/A,#N/A,FALSE,"Matrix";#N/A,#N/A,FALSE,"Executive";#N/A,#N/A,FALSE,"Summary"}</definedName>
    <definedName name="wrn.Summary._5" hidden="1">{#N/A,#N/A,FALSE,"Matrix";#N/A,#N/A,FALSE,"Executive";#N/A,#N/A,FALSE,"Summary"}</definedName>
    <definedName name="wrn.SUPERIOR." localSheetId="15" hidden="1">{#N/A,#N/A,FALSE,"Tapa";#N/A,#N/A,FALSE,"F006";#N/A,#N/A,FALSE,"F012";#N/A,#N/A,FALSE,"F013";#N/A,#N/A,FALSE,"F015";#N/A,#N/A,FALSE,"F020"}</definedName>
    <definedName name="wrn.SUPERIOR." localSheetId="25" hidden="1">{#N/A,#N/A,FALSE,"Tapa";#N/A,#N/A,FALSE,"F006";#N/A,#N/A,FALSE,"F012";#N/A,#N/A,FALSE,"F013";#N/A,#N/A,FALSE,"F015";#N/A,#N/A,FALSE,"F020"}</definedName>
    <definedName name="wrn.SUPERIOR." localSheetId="24" hidden="1">{#N/A,#N/A,FALSE,"Tapa";#N/A,#N/A,FALSE,"F006";#N/A,#N/A,FALSE,"F012";#N/A,#N/A,FALSE,"F013";#N/A,#N/A,FALSE,"F015";#N/A,#N/A,FALSE,"F020"}</definedName>
    <definedName name="wrn.SUPERIOR." localSheetId="26" hidden="1">{#N/A,#N/A,FALSE,"Tapa";#N/A,#N/A,FALSE,"F006";#N/A,#N/A,FALSE,"F012";#N/A,#N/A,FALSE,"F013";#N/A,#N/A,FALSE,"F015";#N/A,#N/A,FALSE,"F020"}</definedName>
    <definedName name="wrn.SUPERIOR." localSheetId="1" hidden="1">{#N/A,#N/A,FALSE,"Tapa";#N/A,#N/A,FALSE,"F006";#N/A,#N/A,FALSE,"F012";#N/A,#N/A,FALSE,"F013";#N/A,#N/A,FALSE,"F015";#N/A,#N/A,FALSE,"F020"}</definedName>
    <definedName name="wrn.SUPERIOR." localSheetId="4" hidden="1">{#N/A,#N/A,FALSE,"Tapa";#N/A,#N/A,FALSE,"F006";#N/A,#N/A,FALSE,"F012";#N/A,#N/A,FALSE,"F013";#N/A,#N/A,FALSE,"F015";#N/A,#N/A,FALSE,"F020"}</definedName>
    <definedName name="wrn.SUPERIOR." localSheetId="2" hidden="1">{#N/A,#N/A,FALSE,"Tapa";#N/A,#N/A,FALSE,"F006";#N/A,#N/A,FALSE,"F012";#N/A,#N/A,FALSE,"F013";#N/A,#N/A,FALSE,"F015";#N/A,#N/A,FALSE,"F020"}</definedName>
    <definedName name="wrn.SUPERIOR." localSheetId="0" hidden="1">{#N/A,#N/A,FALSE,"Tapa";#N/A,#N/A,FALSE,"F006";#N/A,#N/A,FALSE,"F012";#N/A,#N/A,FALSE,"F013";#N/A,#N/A,FALSE,"F015";#N/A,#N/A,FALSE,"F020"}</definedName>
    <definedName name="wrn.SUPERIOR." localSheetId="6" hidden="1">{#N/A,#N/A,FALSE,"Tapa";#N/A,#N/A,FALSE,"F006";#N/A,#N/A,FALSE,"F012";#N/A,#N/A,FALSE,"F013";#N/A,#N/A,FALSE,"F015";#N/A,#N/A,FALSE,"F020"}</definedName>
    <definedName name="wrn.SUPERIOR." localSheetId="16" hidden="1">{#N/A,#N/A,FALSE,"Tapa";#N/A,#N/A,FALSE,"F006";#N/A,#N/A,FALSE,"F012";#N/A,#N/A,FALSE,"F013";#N/A,#N/A,FALSE,"F015";#N/A,#N/A,FALSE,"F020"}</definedName>
    <definedName name="wrn.SUPERIOR." hidden="1">{#N/A,#N/A,FALSE,"Tapa";#N/A,#N/A,FALSE,"F006";#N/A,#N/A,FALSE,"F012";#N/A,#N/A,FALSE,"F013";#N/A,#N/A,FALSE,"F015";#N/A,#N/A,FALSE,"F020"}</definedName>
    <definedName name="wrn.SUPERIOR._1" localSheetId="15" hidden="1">{#N/A,#N/A,FALSE,"Tapa";#N/A,#N/A,FALSE,"F006";#N/A,#N/A,FALSE,"F012";#N/A,#N/A,FALSE,"F013";#N/A,#N/A,FALSE,"F015";#N/A,#N/A,FALSE,"F020"}</definedName>
    <definedName name="wrn.SUPERIOR._1" localSheetId="25" hidden="1">{#N/A,#N/A,FALSE,"Tapa";#N/A,#N/A,FALSE,"F006";#N/A,#N/A,FALSE,"F012";#N/A,#N/A,FALSE,"F013";#N/A,#N/A,FALSE,"F015";#N/A,#N/A,FALSE,"F020"}</definedName>
    <definedName name="wrn.SUPERIOR._1" localSheetId="24" hidden="1">{#N/A,#N/A,FALSE,"Tapa";#N/A,#N/A,FALSE,"F006";#N/A,#N/A,FALSE,"F012";#N/A,#N/A,FALSE,"F013";#N/A,#N/A,FALSE,"F015";#N/A,#N/A,FALSE,"F020"}</definedName>
    <definedName name="wrn.SUPERIOR._1" localSheetId="26" hidden="1">{#N/A,#N/A,FALSE,"Tapa";#N/A,#N/A,FALSE,"F006";#N/A,#N/A,FALSE,"F012";#N/A,#N/A,FALSE,"F013";#N/A,#N/A,FALSE,"F015";#N/A,#N/A,FALSE,"F020"}</definedName>
    <definedName name="wrn.SUPERIOR._1" localSheetId="1" hidden="1">{#N/A,#N/A,FALSE,"Tapa";#N/A,#N/A,FALSE,"F006";#N/A,#N/A,FALSE,"F012";#N/A,#N/A,FALSE,"F013";#N/A,#N/A,FALSE,"F015";#N/A,#N/A,FALSE,"F020"}</definedName>
    <definedName name="wrn.SUPERIOR._1" localSheetId="4" hidden="1">{#N/A,#N/A,FALSE,"Tapa";#N/A,#N/A,FALSE,"F006";#N/A,#N/A,FALSE,"F012";#N/A,#N/A,FALSE,"F013";#N/A,#N/A,FALSE,"F015";#N/A,#N/A,FALSE,"F020"}</definedName>
    <definedName name="wrn.SUPERIOR._1" localSheetId="2" hidden="1">{#N/A,#N/A,FALSE,"Tapa";#N/A,#N/A,FALSE,"F006";#N/A,#N/A,FALSE,"F012";#N/A,#N/A,FALSE,"F013";#N/A,#N/A,FALSE,"F015";#N/A,#N/A,FALSE,"F020"}</definedName>
    <definedName name="wrn.SUPERIOR._1" localSheetId="0" hidden="1">{#N/A,#N/A,FALSE,"Tapa";#N/A,#N/A,FALSE,"F006";#N/A,#N/A,FALSE,"F012";#N/A,#N/A,FALSE,"F013";#N/A,#N/A,FALSE,"F015";#N/A,#N/A,FALSE,"F020"}</definedName>
    <definedName name="wrn.SUPERIOR._1" localSheetId="6" hidden="1">{#N/A,#N/A,FALSE,"Tapa";#N/A,#N/A,FALSE,"F006";#N/A,#N/A,FALSE,"F012";#N/A,#N/A,FALSE,"F013";#N/A,#N/A,FALSE,"F015";#N/A,#N/A,FALSE,"F020"}</definedName>
    <definedName name="wrn.SUPERIOR._1" localSheetId="16" hidden="1">{#N/A,#N/A,FALSE,"Tapa";#N/A,#N/A,FALSE,"F006";#N/A,#N/A,FALSE,"F012";#N/A,#N/A,FALSE,"F013";#N/A,#N/A,FALSE,"F015";#N/A,#N/A,FALSE,"F020"}</definedName>
    <definedName name="wrn.SUPERIOR._1" hidden="1">{#N/A,#N/A,FALSE,"Tapa";#N/A,#N/A,FALSE,"F006";#N/A,#N/A,FALSE,"F012";#N/A,#N/A,FALSE,"F013";#N/A,#N/A,FALSE,"F015";#N/A,#N/A,FALSE,"F020"}</definedName>
    <definedName name="wrn.Turnos_Propio." localSheetId="15" hidden="1">{#N/A,#N/A,FALSE,"Turnos_Eq _Prop"}</definedName>
    <definedName name="wrn.Turnos_Propio." localSheetId="25" hidden="1">{#N/A,#N/A,FALSE,"Turnos_Eq _Prop"}</definedName>
    <definedName name="wrn.Turnos_Propio." localSheetId="24" hidden="1">{#N/A,#N/A,FALSE,"Turnos_Eq _Prop"}</definedName>
    <definedName name="wrn.Turnos_Propio." localSheetId="26" hidden="1">{#N/A,#N/A,FALSE,"Turnos_Eq _Prop"}</definedName>
    <definedName name="wrn.Turnos_Propio." localSheetId="1" hidden="1">{#N/A,#N/A,FALSE,"Turnos_Eq _Prop"}</definedName>
    <definedName name="wrn.Turnos_Propio." localSheetId="4" hidden="1">{#N/A,#N/A,FALSE,"Turnos_Eq _Prop"}</definedName>
    <definedName name="wrn.Turnos_Propio." localSheetId="2" hidden="1">{#N/A,#N/A,FALSE,"Turnos_Eq _Prop"}</definedName>
    <definedName name="wrn.Turnos_Propio." localSheetId="0" hidden="1">{#N/A,#N/A,FALSE,"Turnos_Eq _Prop"}</definedName>
    <definedName name="wrn.Turnos_Propio." localSheetId="6" hidden="1">{#N/A,#N/A,FALSE,"Turnos_Eq _Prop"}</definedName>
    <definedName name="wrn.Turnos_Propio." localSheetId="16" hidden="1">{#N/A,#N/A,FALSE,"Turnos_Eq _Prop"}</definedName>
    <definedName name="wrn.Turnos_Propio." hidden="1">{#N/A,#N/A,FALSE,"Turnos_Eq _Prop"}</definedName>
    <definedName name="wrn.Turnos_Propio._1" localSheetId="15" hidden="1">{#N/A,#N/A,FALSE,"Turnos_Eq _Prop"}</definedName>
    <definedName name="wrn.Turnos_Propio._1" localSheetId="25" hidden="1">{#N/A,#N/A,FALSE,"Turnos_Eq _Prop"}</definedName>
    <definedName name="wrn.Turnos_Propio._1" localSheetId="24" hidden="1">{#N/A,#N/A,FALSE,"Turnos_Eq _Prop"}</definedName>
    <definedName name="wrn.Turnos_Propio._1" localSheetId="26" hidden="1">{#N/A,#N/A,FALSE,"Turnos_Eq _Prop"}</definedName>
    <definedName name="wrn.Turnos_Propio._1" localSheetId="1" hidden="1">{#N/A,#N/A,FALSE,"Turnos_Eq _Prop"}</definedName>
    <definedName name="wrn.Turnos_Propio._1" localSheetId="4" hidden="1">{#N/A,#N/A,FALSE,"Turnos_Eq _Prop"}</definedName>
    <definedName name="wrn.Turnos_Propio._1" localSheetId="2" hidden="1">{#N/A,#N/A,FALSE,"Turnos_Eq _Prop"}</definedName>
    <definedName name="wrn.Turnos_Propio._1" localSheetId="0" hidden="1">{#N/A,#N/A,FALSE,"Turnos_Eq _Prop"}</definedName>
    <definedName name="wrn.Turnos_Propio._1" localSheetId="6" hidden="1">{#N/A,#N/A,FALSE,"Turnos_Eq _Prop"}</definedName>
    <definedName name="wrn.Turnos_Propio._1" localSheetId="16" hidden="1">{#N/A,#N/A,FALSE,"Turnos_Eq _Prop"}</definedName>
    <definedName name="wrn.Turnos_Propio._1" hidden="1">{#N/A,#N/A,FALSE,"Turnos_Eq _Prop"}</definedName>
    <definedName name="wrn.Turnos_Reformul." localSheetId="15" hidden="1">{#N/A,#N/A,FALSE,"Turnos_Eq_Ref"}</definedName>
    <definedName name="wrn.Turnos_Reformul." localSheetId="25" hidden="1">{#N/A,#N/A,FALSE,"Turnos_Eq_Ref"}</definedName>
    <definedName name="wrn.Turnos_Reformul." localSheetId="24" hidden="1">{#N/A,#N/A,FALSE,"Turnos_Eq_Ref"}</definedName>
    <definedName name="wrn.Turnos_Reformul." localSheetId="26" hidden="1">{#N/A,#N/A,FALSE,"Turnos_Eq_Ref"}</definedName>
    <definedName name="wrn.Turnos_Reformul." localSheetId="1" hidden="1">{#N/A,#N/A,FALSE,"Turnos_Eq_Ref"}</definedName>
    <definedName name="wrn.Turnos_Reformul." localSheetId="4" hidden="1">{#N/A,#N/A,FALSE,"Turnos_Eq_Ref"}</definedName>
    <definedName name="wrn.Turnos_Reformul." localSheetId="2" hidden="1">{#N/A,#N/A,FALSE,"Turnos_Eq_Ref"}</definedName>
    <definedName name="wrn.Turnos_Reformul." localSheetId="0" hidden="1">{#N/A,#N/A,FALSE,"Turnos_Eq_Ref"}</definedName>
    <definedName name="wrn.Turnos_Reformul." localSheetId="6" hidden="1">{#N/A,#N/A,FALSE,"Turnos_Eq_Ref"}</definedName>
    <definedName name="wrn.Turnos_Reformul." localSheetId="16" hidden="1">{#N/A,#N/A,FALSE,"Turnos_Eq_Ref"}</definedName>
    <definedName name="wrn.Turnos_Reformul." hidden="1">{#N/A,#N/A,FALSE,"Turnos_Eq_Ref"}</definedName>
    <definedName name="wrn.Turnos_Reformul._1" localSheetId="15" hidden="1">{#N/A,#N/A,FALSE,"Turnos_Eq_Ref"}</definedName>
    <definedName name="wrn.Turnos_Reformul._1" localSheetId="25" hidden="1">{#N/A,#N/A,FALSE,"Turnos_Eq_Ref"}</definedName>
    <definedName name="wrn.Turnos_Reformul._1" localSheetId="24" hidden="1">{#N/A,#N/A,FALSE,"Turnos_Eq_Ref"}</definedName>
    <definedName name="wrn.Turnos_Reformul._1" localSheetId="26" hidden="1">{#N/A,#N/A,FALSE,"Turnos_Eq_Ref"}</definedName>
    <definedName name="wrn.Turnos_Reformul._1" localSheetId="1" hidden="1">{#N/A,#N/A,FALSE,"Turnos_Eq_Ref"}</definedName>
    <definedName name="wrn.Turnos_Reformul._1" localSheetId="4" hidden="1">{#N/A,#N/A,FALSE,"Turnos_Eq_Ref"}</definedName>
    <definedName name="wrn.Turnos_Reformul._1" localSheetId="2" hidden="1">{#N/A,#N/A,FALSE,"Turnos_Eq_Ref"}</definedName>
    <definedName name="wrn.Turnos_Reformul._1" localSheetId="0" hidden="1">{#N/A,#N/A,FALSE,"Turnos_Eq_Ref"}</definedName>
    <definedName name="wrn.Turnos_Reformul._1" localSheetId="6" hidden="1">{#N/A,#N/A,FALSE,"Turnos_Eq_Ref"}</definedName>
    <definedName name="wrn.Turnos_Reformul._1" localSheetId="16" hidden="1">{#N/A,#N/A,FALSE,"Turnos_Eq_Ref"}</definedName>
    <definedName name="wrn.Turnos_Reformul._1" hidden="1">{#N/A,#N/A,FALSE,"Turnos_Eq_Ref"}</definedName>
    <definedName name="wrn.Turnos_Tercero." localSheetId="15" hidden="1">{#N/A,#N/A,FALSE,"Turnos_Eq _Tercero"}</definedName>
    <definedName name="wrn.Turnos_Tercero." localSheetId="25" hidden="1">{#N/A,#N/A,FALSE,"Turnos_Eq _Tercero"}</definedName>
    <definedName name="wrn.Turnos_Tercero." localSheetId="24" hidden="1">{#N/A,#N/A,FALSE,"Turnos_Eq _Tercero"}</definedName>
    <definedName name="wrn.Turnos_Tercero." localSheetId="26" hidden="1">{#N/A,#N/A,FALSE,"Turnos_Eq _Tercero"}</definedName>
    <definedName name="wrn.Turnos_Tercero." localSheetId="1" hidden="1">{#N/A,#N/A,FALSE,"Turnos_Eq _Tercero"}</definedName>
    <definedName name="wrn.Turnos_Tercero." localSheetId="4" hidden="1">{#N/A,#N/A,FALSE,"Turnos_Eq _Tercero"}</definedName>
    <definedName name="wrn.Turnos_Tercero." localSheetId="2" hidden="1">{#N/A,#N/A,FALSE,"Turnos_Eq _Tercero"}</definedName>
    <definedName name="wrn.Turnos_Tercero." localSheetId="0" hidden="1">{#N/A,#N/A,FALSE,"Turnos_Eq _Tercero"}</definedName>
    <definedName name="wrn.Turnos_Tercero." localSheetId="6" hidden="1">{#N/A,#N/A,FALSE,"Turnos_Eq _Tercero"}</definedName>
    <definedName name="wrn.Turnos_Tercero." localSheetId="16" hidden="1">{#N/A,#N/A,FALSE,"Turnos_Eq _Tercero"}</definedName>
    <definedName name="wrn.Turnos_Tercero." hidden="1">{#N/A,#N/A,FALSE,"Turnos_Eq _Tercero"}</definedName>
    <definedName name="wrn.Turnos_Tercero._1" localSheetId="15" hidden="1">{#N/A,#N/A,FALSE,"Turnos_Eq _Tercero"}</definedName>
    <definedName name="wrn.Turnos_Tercero._1" localSheetId="25" hidden="1">{#N/A,#N/A,FALSE,"Turnos_Eq _Tercero"}</definedName>
    <definedName name="wrn.Turnos_Tercero._1" localSheetId="24" hidden="1">{#N/A,#N/A,FALSE,"Turnos_Eq _Tercero"}</definedName>
    <definedName name="wrn.Turnos_Tercero._1" localSheetId="26" hidden="1">{#N/A,#N/A,FALSE,"Turnos_Eq _Tercero"}</definedName>
    <definedName name="wrn.Turnos_Tercero._1" localSheetId="1" hidden="1">{#N/A,#N/A,FALSE,"Turnos_Eq _Tercero"}</definedName>
    <definedName name="wrn.Turnos_Tercero._1" localSheetId="4" hidden="1">{#N/A,#N/A,FALSE,"Turnos_Eq _Tercero"}</definedName>
    <definedName name="wrn.Turnos_Tercero._1" localSheetId="2" hidden="1">{#N/A,#N/A,FALSE,"Turnos_Eq _Tercero"}</definedName>
    <definedName name="wrn.Turnos_Tercero._1" localSheetId="0" hidden="1">{#N/A,#N/A,FALSE,"Turnos_Eq _Tercero"}</definedName>
    <definedName name="wrn.Turnos_Tercero._1" localSheetId="6" hidden="1">{#N/A,#N/A,FALSE,"Turnos_Eq _Tercero"}</definedName>
    <definedName name="wrn.Turnos_Tercero._1" localSheetId="16" hidden="1">{#N/A,#N/A,FALSE,"Turnos_Eq _Tercero"}</definedName>
    <definedName name="wrn.Turnos_Tercero._1" hidden="1">{#N/A,#N/A,FALSE,"Turnos_Eq _Tercero"}</definedName>
    <definedName name="wrn.Una._.Hoja." localSheetId="15" hidden="1">{"Sin detalle",#N/A,FALSE,"Flujo (redondeado)"}</definedName>
    <definedName name="wrn.Una._.Hoja." localSheetId="25" hidden="1">{"Sin detalle",#N/A,FALSE,"Flujo (redondeado)"}</definedName>
    <definedName name="wrn.Una._.Hoja." localSheetId="24" hidden="1">{"Sin detalle",#N/A,FALSE,"Flujo (redondeado)"}</definedName>
    <definedName name="wrn.Una._.Hoja." localSheetId="26" hidden="1">{"Sin detalle",#N/A,FALSE,"Flujo (redondeado)"}</definedName>
    <definedName name="wrn.Una._.Hoja." localSheetId="1" hidden="1">{"Sin detalle",#N/A,FALSE,"Flujo (redondeado)"}</definedName>
    <definedName name="wrn.Una._.Hoja." localSheetId="4" hidden="1">{"Sin detalle",#N/A,FALSE,"Flujo (redondeado)"}</definedName>
    <definedName name="wrn.Una._.Hoja." localSheetId="2" hidden="1">{"Sin detalle",#N/A,FALSE,"Flujo (redondeado)"}</definedName>
    <definedName name="wrn.Una._.Hoja." localSheetId="0" hidden="1">{"Sin detalle",#N/A,FALSE,"Flujo (redondeado)"}</definedName>
    <definedName name="wrn.Una._.Hoja." localSheetId="6" hidden="1">{"Sin detalle",#N/A,FALSE,"Flujo (redondeado)"}</definedName>
    <definedName name="wrn.Una._.Hoja." localSheetId="16" hidden="1">{"Sin detalle",#N/A,FALSE,"Flujo (redondeado)"}</definedName>
    <definedName name="wrn.Una._.Hoja." hidden="1">{"Sin detalle",#N/A,FALSE,"Flujo (redondeado)"}</definedName>
    <definedName name="wrn.Una._.Hoja._1" hidden="1">{"Sin detalle",#N/A,FALSE,"Flujo (redondeado)"}</definedName>
    <definedName name="wrn.unidades.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ersion." localSheetId="15" hidden="1">{"Avance Fisico",#N/A,FALSE,"Avance Finan SAP";"Avance Financiero",#N/A,FALSE,"Avance Finan SAP"}</definedName>
    <definedName name="wrn.Version." localSheetId="25" hidden="1">{"Avance Fisico",#N/A,FALSE,"Avance Finan SAP";"Avance Financiero",#N/A,FALSE,"Avance Finan SAP"}</definedName>
    <definedName name="wrn.Version." localSheetId="24" hidden="1">{"Avance Fisico",#N/A,FALSE,"Avance Finan SAP";"Avance Financiero",#N/A,FALSE,"Avance Finan SAP"}</definedName>
    <definedName name="wrn.Version." localSheetId="26" hidden="1">{"Avance Fisico",#N/A,FALSE,"Avance Finan SAP";"Avance Financiero",#N/A,FALSE,"Avance Finan SAP"}</definedName>
    <definedName name="wrn.Version." localSheetId="1" hidden="1">{"Avance Fisico",#N/A,FALSE,"Avance Finan SAP";"Avance Financiero",#N/A,FALSE,"Avance Finan SAP"}</definedName>
    <definedName name="wrn.Version." localSheetId="4" hidden="1">{"Avance Fisico",#N/A,FALSE,"Avance Finan SAP";"Avance Financiero",#N/A,FALSE,"Avance Finan SAP"}</definedName>
    <definedName name="wrn.Version." localSheetId="2" hidden="1">{"Avance Fisico",#N/A,FALSE,"Avance Finan SAP";"Avance Financiero",#N/A,FALSE,"Avance Finan SAP"}</definedName>
    <definedName name="wrn.Version." localSheetId="0" hidden="1">{"Avance Fisico",#N/A,FALSE,"Avance Finan SAP";"Avance Financiero",#N/A,FALSE,"Avance Finan SAP"}</definedName>
    <definedName name="wrn.Version." localSheetId="6" hidden="1">{"Avance Fisico",#N/A,FALSE,"Avance Finan SAP";"Avance Financiero",#N/A,FALSE,"Avance Finan SAP"}</definedName>
    <definedName name="wrn.Version." localSheetId="16" hidden="1">{"Avance Fisico",#N/A,FALSE,"Avance Finan SAP";"Avance Financiero",#N/A,FALSE,"Avance Finan SAP"}</definedName>
    <definedName name="wrn.Version." hidden="1">{"Avance Fisico",#N/A,FALSE,"Avance Finan SAP";"Avance Financiero",#N/A,FALSE,"Avance Finan SAP"}</definedName>
    <definedName name="wrn.Version._1" hidden="1">{"Avance Fisico",#N/A,FALSE,"Avance Finan SAP";"Avance Financiero",#N/A,FALSE,"Avance Finan SAP"}</definedName>
    <definedName name="wrn.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_1" localSheetId="15" hidden="1">{#N/A,#N/A,TRUE,"Est. de Fact.";#N/A,#N/A,TRUE,"Capitulo 19";#N/A,#N/A,TRUE,"Proyecto P855"}</definedName>
    <definedName name="wrn_1" localSheetId="25" hidden="1">{#N/A,#N/A,TRUE,"Est. de Fact.";#N/A,#N/A,TRUE,"Capitulo 19";#N/A,#N/A,TRUE,"Proyecto P855"}</definedName>
    <definedName name="wrn_1" localSheetId="24" hidden="1">{#N/A,#N/A,TRUE,"Est. de Fact.";#N/A,#N/A,TRUE,"Capitulo 19";#N/A,#N/A,TRUE,"Proyecto P855"}</definedName>
    <definedName name="wrn_1" localSheetId="26" hidden="1">{#N/A,#N/A,TRUE,"Est. de Fact.";#N/A,#N/A,TRUE,"Capitulo 19";#N/A,#N/A,TRUE,"Proyecto P855"}</definedName>
    <definedName name="wrn_1" localSheetId="1" hidden="1">{#N/A,#N/A,TRUE,"Est. de Fact.";#N/A,#N/A,TRUE,"Capitulo 19";#N/A,#N/A,TRUE,"Proyecto P855"}</definedName>
    <definedName name="wrn_1" localSheetId="4" hidden="1">{#N/A,#N/A,TRUE,"Est. de Fact.";#N/A,#N/A,TRUE,"Capitulo 19";#N/A,#N/A,TRUE,"Proyecto P855"}</definedName>
    <definedName name="wrn_1" localSheetId="2" hidden="1">{#N/A,#N/A,TRUE,"Est. de Fact.";#N/A,#N/A,TRUE,"Capitulo 19";#N/A,#N/A,TRUE,"Proyecto P855"}</definedName>
    <definedName name="wrn_1" localSheetId="0" hidden="1">{#N/A,#N/A,TRUE,"Est. de Fact.";#N/A,#N/A,TRUE,"Capitulo 19";#N/A,#N/A,TRUE,"Proyecto P855"}</definedName>
    <definedName name="wrn_1" localSheetId="6" hidden="1">{#N/A,#N/A,TRUE,"Est. de Fact.";#N/A,#N/A,TRUE,"Capitulo 19";#N/A,#N/A,TRUE,"Proyecto P855"}</definedName>
    <definedName name="wrn_1" localSheetId="16" hidden="1">{#N/A,#N/A,TRUE,"Est. de Fact.";#N/A,#N/A,TRUE,"Capitulo 19";#N/A,#N/A,TRUE,"Proyecto P855"}</definedName>
    <definedName name="wrn_1" hidden="1">{#N/A,#N/A,TRUE,"Est. de Fact.";#N/A,#N/A,TRUE,"Capitulo 19";#N/A,#N/A,TRUE,"Proyecto P855"}</definedName>
    <definedName name="wrn_2" localSheetId="15" hidden="1">{#N/A,#N/A,TRUE,"Est. de Fact.";#N/A,#N/A,TRUE,"Capitulo 19";#N/A,#N/A,TRUE,"Proyecto P855"}</definedName>
    <definedName name="wrn_2" localSheetId="25" hidden="1">{#N/A,#N/A,TRUE,"Est. de Fact.";#N/A,#N/A,TRUE,"Capitulo 19";#N/A,#N/A,TRUE,"Proyecto P855"}</definedName>
    <definedName name="wrn_2" localSheetId="24" hidden="1">{#N/A,#N/A,TRUE,"Est. de Fact.";#N/A,#N/A,TRUE,"Capitulo 19";#N/A,#N/A,TRUE,"Proyecto P855"}</definedName>
    <definedName name="wrn_2" localSheetId="26" hidden="1">{#N/A,#N/A,TRUE,"Est. de Fact.";#N/A,#N/A,TRUE,"Capitulo 19";#N/A,#N/A,TRUE,"Proyecto P855"}</definedName>
    <definedName name="wrn_2" localSheetId="1" hidden="1">{#N/A,#N/A,TRUE,"Est. de Fact.";#N/A,#N/A,TRUE,"Capitulo 19";#N/A,#N/A,TRUE,"Proyecto P855"}</definedName>
    <definedName name="wrn_2" localSheetId="4" hidden="1">{#N/A,#N/A,TRUE,"Est. de Fact.";#N/A,#N/A,TRUE,"Capitulo 19";#N/A,#N/A,TRUE,"Proyecto P855"}</definedName>
    <definedName name="wrn_2" localSheetId="2" hidden="1">{#N/A,#N/A,TRUE,"Est. de Fact.";#N/A,#N/A,TRUE,"Capitulo 19";#N/A,#N/A,TRUE,"Proyecto P855"}</definedName>
    <definedName name="wrn_2" localSheetId="0" hidden="1">{#N/A,#N/A,TRUE,"Est. de Fact.";#N/A,#N/A,TRUE,"Capitulo 19";#N/A,#N/A,TRUE,"Proyecto P855"}</definedName>
    <definedName name="wrn_2" localSheetId="6" hidden="1">{#N/A,#N/A,TRUE,"Est. de Fact.";#N/A,#N/A,TRUE,"Capitulo 19";#N/A,#N/A,TRUE,"Proyecto P855"}</definedName>
    <definedName name="wrn_2" localSheetId="16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_3" localSheetId="15" hidden="1">{#N/A,#N/A,TRUE,"Est. de Fact.";#N/A,#N/A,TRUE,"Capitulo 19";#N/A,#N/A,TRUE,"Proyecto P855"}</definedName>
    <definedName name="wrn_3" localSheetId="25" hidden="1">{#N/A,#N/A,TRUE,"Est. de Fact.";#N/A,#N/A,TRUE,"Capitulo 19";#N/A,#N/A,TRUE,"Proyecto P855"}</definedName>
    <definedName name="wrn_3" localSheetId="24" hidden="1">{#N/A,#N/A,TRUE,"Est. de Fact.";#N/A,#N/A,TRUE,"Capitulo 19";#N/A,#N/A,TRUE,"Proyecto P855"}</definedName>
    <definedName name="wrn_3" localSheetId="26" hidden="1">{#N/A,#N/A,TRUE,"Est. de Fact.";#N/A,#N/A,TRUE,"Capitulo 19";#N/A,#N/A,TRUE,"Proyecto P855"}</definedName>
    <definedName name="wrn_3" localSheetId="1" hidden="1">{#N/A,#N/A,TRUE,"Est. de Fact.";#N/A,#N/A,TRUE,"Capitulo 19";#N/A,#N/A,TRUE,"Proyecto P855"}</definedName>
    <definedName name="wrn_3" localSheetId="4" hidden="1">{#N/A,#N/A,TRUE,"Est. de Fact.";#N/A,#N/A,TRUE,"Capitulo 19";#N/A,#N/A,TRUE,"Proyecto P855"}</definedName>
    <definedName name="wrn_3" localSheetId="2" hidden="1">{#N/A,#N/A,TRUE,"Est. de Fact.";#N/A,#N/A,TRUE,"Capitulo 19";#N/A,#N/A,TRUE,"Proyecto P855"}</definedName>
    <definedName name="wrn_3" localSheetId="0" hidden="1">{#N/A,#N/A,TRUE,"Est. de Fact.";#N/A,#N/A,TRUE,"Capitulo 19";#N/A,#N/A,TRUE,"Proyecto P855"}</definedName>
    <definedName name="wrn_3" localSheetId="6" hidden="1">{#N/A,#N/A,TRUE,"Est. de Fact.";#N/A,#N/A,TRUE,"Capitulo 19";#N/A,#N/A,TRUE,"Proyecto P855"}</definedName>
    <definedName name="wrn_3" localSheetId="16" hidden="1">{#N/A,#N/A,TRUE,"Est. de Fact.";#N/A,#N/A,TRUE,"Capitulo 19";#N/A,#N/A,TRUE,"Proyecto P855"}</definedName>
    <definedName name="wrn_3" hidden="1">{#N/A,#N/A,TRUE,"Est. de Fact.";#N/A,#N/A,TRUE,"Capitulo 19";#N/A,#N/A,TRUE,"Proyecto P855"}</definedName>
    <definedName name="wrn_4" localSheetId="15" hidden="1">{#N/A,#N/A,TRUE,"Est. de Fact.";#N/A,#N/A,TRUE,"Capitulo 19";#N/A,#N/A,TRUE,"Proyecto P855"}</definedName>
    <definedName name="wrn_4" localSheetId="25" hidden="1">{#N/A,#N/A,TRUE,"Est. de Fact.";#N/A,#N/A,TRUE,"Capitulo 19";#N/A,#N/A,TRUE,"Proyecto P855"}</definedName>
    <definedName name="wrn_4" localSheetId="24" hidden="1">{#N/A,#N/A,TRUE,"Est. de Fact.";#N/A,#N/A,TRUE,"Capitulo 19";#N/A,#N/A,TRUE,"Proyecto P855"}</definedName>
    <definedName name="wrn_4" localSheetId="26" hidden="1">{#N/A,#N/A,TRUE,"Est. de Fact.";#N/A,#N/A,TRUE,"Capitulo 19";#N/A,#N/A,TRUE,"Proyecto P855"}</definedName>
    <definedName name="wrn_4" localSheetId="1" hidden="1">{#N/A,#N/A,TRUE,"Est. de Fact.";#N/A,#N/A,TRUE,"Capitulo 19";#N/A,#N/A,TRUE,"Proyecto P855"}</definedName>
    <definedName name="wrn_4" localSheetId="4" hidden="1">{#N/A,#N/A,TRUE,"Est. de Fact.";#N/A,#N/A,TRUE,"Capitulo 19";#N/A,#N/A,TRUE,"Proyecto P855"}</definedName>
    <definedName name="wrn_4" localSheetId="2" hidden="1">{#N/A,#N/A,TRUE,"Est. de Fact.";#N/A,#N/A,TRUE,"Capitulo 19";#N/A,#N/A,TRUE,"Proyecto P855"}</definedName>
    <definedName name="wrn_4" localSheetId="0" hidden="1">{#N/A,#N/A,TRUE,"Est. de Fact.";#N/A,#N/A,TRUE,"Capitulo 19";#N/A,#N/A,TRUE,"Proyecto P855"}</definedName>
    <definedName name="wrn_4" localSheetId="6" hidden="1">{#N/A,#N/A,TRUE,"Est. de Fact.";#N/A,#N/A,TRUE,"Capitulo 19";#N/A,#N/A,TRUE,"Proyecto P855"}</definedName>
    <definedName name="wrn_4" localSheetId="16" hidden="1">{#N/A,#N/A,TRUE,"Est. de Fact.";#N/A,#N/A,TRUE,"Capitulo 19";#N/A,#N/A,TRUE,"Proyecto P855"}</definedName>
    <definedName name="wrn_4" hidden="1">{#N/A,#N/A,TRUE,"Est. de Fact.";#N/A,#N/A,TRUE,"Capitulo 19";#N/A,#N/A,TRUE,"Proyecto P855"}</definedName>
    <definedName name="wrn_5" localSheetId="15" hidden="1">{#N/A,#N/A,TRUE,"Est. de Fact.";#N/A,#N/A,TRUE,"Capitulo 19";#N/A,#N/A,TRUE,"Proyecto P855"}</definedName>
    <definedName name="wrn_5" localSheetId="25" hidden="1">{#N/A,#N/A,TRUE,"Est. de Fact.";#N/A,#N/A,TRUE,"Capitulo 19";#N/A,#N/A,TRUE,"Proyecto P855"}</definedName>
    <definedName name="wrn_5" localSheetId="24" hidden="1">{#N/A,#N/A,TRUE,"Est. de Fact.";#N/A,#N/A,TRUE,"Capitulo 19";#N/A,#N/A,TRUE,"Proyecto P855"}</definedName>
    <definedName name="wrn_5" localSheetId="26" hidden="1">{#N/A,#N/A,TRUE,"Est. de Fact.";#N/A,#N/A,TRUE,"Capitulo 19";#N/A,#N/A,TRUE,"Proyecto P855"}</definedName>
    <definedName name="wrn_5" localSheetId="1" hidden="1">{#N/A,#N/A,TRUE,"Est. de Fact.";#N/A,#N/A,TRUE,"Capitulo 19";#N/A,#N/A,TRUE,"Proyecto P855"}</definedName>
    <definedName name="wrn_5" localSheetId="4" hidden="1">{#N/A,#N/A,TRUE,"Est. de Fact.";#N/A,#N/A,TRUE,"Capitulo 19";#N/A,#N/A,TRUE,"Proyecto P855"}</definedName>
    <definedName name="wrn_5" localSheetId="2" hidden="1">{#N/A,#N/A,TRUE,"Est. de Fact.";#N/A,#N/A,TRUE,"Capitulo 19";#N/A,#N/A,TRUE,"Proyecto P855"}</definedName>
    <definedName name="wrn_5" localSheetId="0" hidden="1">{#N/A,#N/A,TRUE,"Est. de Fact.";#N/A,#N/A,TRUE,"Capitulo 19";#N/A,#N/A,TRUE,"Proyecto P855"}</definedName>
    <definedName name="wrn_5" localSheetId="6" hidden="1">{#N/A,#N/A,TRUE,"Est. de Fact.";#N/A,#N/A,TRUE,"Capitulo 19";#N/A,#N/A,TRUE,"Proyecto P855"}</definedName>
    <definedName name="wrn_5" localSheetId="16" hidden="1">{#N/A,#N/A,TRUE,"Est. de Fact.";#N/A,#N/A,TRUE,"Capitulo 19";#N/A,#N/A,TRUE,"Proyecto P855"}</definedName>
    <definedName name="wrn_5" hidden="1">{#N/A,#N/A,TRUE,"Est. de Fact.";#N/A,#N/A,TRUE,"Capitulo 19";#N/A,#N/A,TRUE,"Proyecto P855"}</definedName>
    <definedName name="wrn1_1" localSheetId="15" hidden="1">{#N/A,#N/A,TRUE,"Est. de Fact.";#N/A,#N/A,TRUE,"Capitulo 19";#N/A,#N/A,TRUE,"Proyecto P855"}</definedName>
    <definedName name="wrn1_1" localSheetId="25" hidden="1">{#N/A,#N/A,TRUE,"Est. de Fact.";#N/A,#N/A,TRUE,"Capitulo 19";#N/A,#N/A,TRUE,"Proyecto P855"}</definedName>
    <definedName name="wrn1_1" localSheetId="24" hidden="1">{#N/A,#N/A,TRUE,"Est. de Fact.";#N/A,#N/A,TRUE,"Capitulo 19";#N/A,#N/A,TRUE,"Proyecto P855"}</definedName>
    <definedName name="wrn1_1" localSheetId="26" hidden="1">{#N/A,#N/A,TRUE,"Est. de Fact.";#N/A,#N/A,TRUE,"Capitulo 19";#N/A,#N/A,TRUE,"Proyecto P855"}</definedName>
    <definedName name="wrn1_1" localSheetId="1" hidden="1">{#N/A,#N/A,TRUE,"Est. de Fact.";#N/A,#N/A,TRUE,"Capitulo 19";#N/A,#N/A,TRUE,"Proyecto P855"}</definedName>
    <definedName name="wrn1_1" localSheetId="4" hidden="1">{#N/A,#N/A,TRUE,"Est. de Fact.";#N/A,#N/A,TRUE,"Capitulo 19";#N/A,#N/A,TRUE,"Proyecto P855"}</definedName>
    <definedName name="wrn1_1" localSheetId="2" hidden="1">{#N/A,#N/A,TRUE,"Est. de Fact.";#N/A,#N/A,TRUE,"Capitulo 19";#N/A,#N/A,TRUE,"Proyecto P855"}</definedName>
    <definedName name="wrn1_1" localSheetId="0" hidden="1">{#N/A,#N/A,TRUE,"Est. de Fact.";#N/A,#N/A,TRUE,"Capitulo 19";#N/A,#N/A,TRUE,"Proyecto P855"}</definedName>
    <definedName name="wrn1_1" localSheetId="6" hidden="1">{#N/A,#N/A,TRUE,"Est. de Fact.";#N/A,#N/A,TRUE,"Capitulo 19";#N/A,#N/A,TRUE,"Proyecto P855"}</definedName>
    <definedName name="wrn1_1" localSheetId="16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_1" localSheetId="15" hidden="1">{#N/A,#N/A,TRUE,"Est. de Fact.";#N/A,#N/A,TRUE,"Capitulo 19";#N/A,#N/A,TRUE,"Proyecto P855"}</definedName>
    <definedName name="wrn2_1" localSheetId="25" hidden="1">{#N/A,#N/A,TRUE,"Est. de Fact.";#N/A,#N/A,TRUE,"Capitulo 19";#N/A,#N/A,TRUE,"Proyecto P855"}</definedName>
    <definedName name="wrn2_1" localSheetId="24" hidden="1">{#N/A,#N/A,TRUE,"Est. de Fact.";#N/A,#N/A,TRUE,"Capitulo 19";#N/A,#N/A,TRUE,"Proyecto P855"}</definedName>
    <definedName name="wrn2_1" localSheetId="26" hidden="1">{#N/A,#N/A,TRUE,"Est. de Fact.";#N/A,#N/A,TRUE,"Capitulo 19";#N/A,#N/A,TRUE,"Proyecto P855"}</definedName>
    <definedName name="wrn2_1" localSheetId="1" hidden="1">{#N/A,#N/A,TRUE,"Est. de Fact.";#N/A,#N/A,TRUE,"Capitulo 19";#N/A,#N/A,TRUE,"Proyecto P855"}</definedName>
    <definedName name="wrn2_1" localSheetId="4" hidden="1">{#N/A,#N/A,TRUE,"Est. de Fact.";#N/A,#N/A,TRUE,"Capitulo 19";#N/A,#N/A,TRUE,"Proyecto P855"}</definedName>
    <definedName name="wrn2_1" localSheetId="2" hidden="1">{#N/A,#N/A,TRUE,"Est. de Fact.";#N/A,#N/A,TRUE,"Capitulo 19";#N/A,#N/A,TRUE,"Proyecto P855"}</definedName>
    <definedName name="wrn2_1" localSheetId="0" hidden="1">{#N/A,#N/A,TRUE,"Est. de Fact.";#N/A,#N/A,TRUE,"Capitulo 19";#N/A,#N/A,TRUE,"Proyecto P855"}</definedName>
    <definedName name="wrn2_1" localSheetId="6" hidden="1">{#N/A,#N/A,TRUE,"Est. de Fact.";#N/A,#N/A,TRUE,"Capitulo 19";#N/A,#N/A,TRUE,"Proyecto P855"}</definedName>
    <definedName name="wrn2_1" localSheetId="16" hidden="1">{#N/A,#N/A,TRUE,"Est. de Fact.";#N/A,#N/A,TRUE,"Capitulo 19";#N/A,#N/A,TRUE,"Proyecto P855"}</definedName>
    <definedName name="wrn2_1" hidden="1">{#N/A,#N/A,TRUE,"Est. de Fact.";#N/A,#N/A,TRUE,"Capitulo 19";#N/A,#N/A,TRUE,"Proyecto P855"}</definedName>
    <definedName name="wrn3_1" localSheetId="15" hidden="1">{#N/A,#N/A,FALSE,"Total_OC015";#N/A,#N/A,FALSE,"ADMIN";#N/A,#N/A,FALSE,"PROCES";#N/A,#N/A,FALSE,"mecan";#N/A,#N/A,FALSE,"civil";#N/A,#N/A,FALSE,"CAÑER";#N/A,#N/A,FALSE,"ELEC";#N/A,#N/A,FALSE,"INSTR"}</definedName>
    <definedName name="wrn3_1" localSheetId="25" hidden="1">{#N/A,#N/A,FALSE,"Total_OC015";#N/A,#N/A,FALSE,"ADMIN";#N/A,#N/A,FALSE,"PROCES";#N/A,#N/A,FALSE,"mecan";#N/A,#N/A,FALSE,"civil";#N/A,#N/A,FALSE,"CAÑER";#N/A,#N/A,FALSE,"ELEC";#N/A,#N/A,FALSE,"INSTR"}</definedName>
    <definedName name="wrn3_1" localSheetId="24" hidden="1">{#N/A,#N/A,FALSE,"Total_OC015";#N/A,#N/A,FALSE,"ADMIN";#N/A,#N/A,FALSE,"PROCES";#N/A,#N/A,FALSE,"mecan";#N/A,#N/A,FALSE,"civil";#N/A,#N/A,FALSE,"CAÑER";#N/A,#N/A,FALSE,"ELEC";#N/A,#N/A,FALSE,"INSTR"}</definedName>
    <definedName name="wrn3_1" localSheetId="26" hidden="1">{#N/A,#N/A,FALSE,"Total_OC015";#N/A,#N/A,FALSE,"ADMIN";#N/A,#N/A,FALSE,"PROCES";#N/A,#N/A,FALSE,"mecan";#N/A,#N/A,FALSE,"civil";#N/A,#N/A,FALSE,"CAÑER";#N/A,#N/A,FALSE,"ELEC";#N/A,#N/A,FALSE,"INSTR"}</definedName>
    <definedName name="wrn3_1" localSheetId="1" hidden="1">{#N/A,#N/A,FALSE,"Total_OC015";#N/A,#N/A,FALSE,"ADMIN";#N/A,#N/A,FALSE,"PROCES";#N/A,#N/A,FALSE,"mecan";#N/A,#N/A,FALSE,"civil";#N/A,#N/A,FALSE,"CAÑER";#N/A,#N/A,FALSE,"ELEC";#N/A,#N/A,FALSE,"INSTR"}</definedName>
    <definedName name="wrn3_1" localSheetId="4" hidden="1">{#N/A,#N/A,FALSE,"Total_OC015";#N/A,#N/A,FALSE,"ADMIN";#N/A,#N/A,FALSE,"PROCES";#N/A,#N/A,FALSE,"mecan";#N/A,#N/A,FALSE,"civil";#N/A,#N/A,FALSE,"CAÑER";#N/A,#N/A,FALSE,"ELEC";#N/A,#N/A,FALSE,"INSTR"}</definedName>
    <definedName name="wrn3_1" localSheetId="2" hidden="1">{#N/A,#N/A,FALSE,"Total_OC015";#N/A,#N/A,FALSE,"ADMIN";#N/A,#N/A,FALSE,"PROCES";#N/A,#N/A,FALSE,"mecan";#N/A,#N/A,FALSE,"civil";#N/A,#N/A,FALSE,"CAÑER";#N/A,#N/A,FALSE,"ELEC";#N/A,#N/A,FALSE,"INSTR"}</definedName>
    <definedName name="wrn3_1" localSheetId="0" hidden="1">{#N/A,#N/A,FALSE,"Total_OC015";#N/A,#N/A,FALSE,"ADMIN";#N/A,#N/A,FALSE,"PROCES";#N/A,#N/A,FALSE,"mecan";#N/A,#N/A,FALSE,"civil";#N/A,#N/A,FALSE,"CAÑER";#N/A,#N/A,FALSE,"ELEC";#N/A,#N/A,FALSE,"INSTR"}</definedName>
    <definedName name="wrn3_1" localSheetId="6" hidden="1">{#N/A,#N/A,FALSE,"Total_OC015";#N/A,#N/A,FALSE,"ADMIN";#N/A,#N/A,FALSE,"PROCES";#N/A,#N/A,FALSE,"mecan";#N/A,#N/A,FALSE,"civil";#N/A,#N/A,FALSE,"CAÑER";#N/A,#N/A,FALSE,"ELEC";#N/A,#N/A,FALSE,"INSTR"}</definedName>
    <definedName name="wrn3_1" localSheetId="16" hidden="1">{#N/A,#N/A,FALSE,"Total_OC015";#N/A,#N/A,FALSE,"ADMIN";#N/A,#N/A,FALSE,"PROCES";#N/A,#N/A,FALSE,"mecan";#N/A,#N/A,FALSE,"civil";#N/A,#N/A,FALSE,"CAÑER";#N/A,#N/A,FALSE,"ELEC";#N/A,#N/A,FALSE,"INSTR"}</definedName>
    <definedName name="wrn3_1" hidden="1">{#N/A,#N/A,FALSE,"Total_OC015";#N/A,#N/A,FALSE,"ADMIN";#N/A,#N/A,FALSE,"PROCES";#N/A,#N/A,FALSE,"mecan";#N/A,#N/A,FALSE,"civil";#N/A,#N/A,FALSE,"CAÑER";#N/A,#N/A,FALSE,"ELEC";#N/A,#N/A,FALSE,"INSTR"}</definedName>
    <definedName name="wrn5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5_1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5_1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5_1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5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5_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5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5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5_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5_1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5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6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6_1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6_1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6_1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6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6_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6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6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6_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6_1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6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S" localSheetId="2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S" localSheetId="2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S" localSheetId="2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S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S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S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S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S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S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sdf" localSheetId="15" hidden="1">{#N/A,#N/A,FALSE,"Total_OC015";#N/A,#N/A,FALSE,"ADMIN";#N/A,#N/A,FALSE,"PROCES";#N/A,#N/A,FALSE,"mecan";#N/A,#N/A,FALSE,"civil";#N/A,#N/A,FALSE,"CAÑER";#N/A,#N/A,FALSE,"ELEC";#N/A,#N/A,FALSE,"INSTR"}</definedName>
    <definedName name="wsdf" localSheetId="25" hidden="1">{#N/A,#N/A,FALSE,"Total_OC015";#N/A,#N/A,FALSE,"ADMIN";#N/A,#N/A,FALSE,"PROCES";#N/A,#N/A,FALSE,"mecan";#N/A,#N/A,FALSE,"civil";#N/A,#N/A,FALSE,"CAÑER";#N/A,#N/A,FALSE,"ELEC";#N/A,#N/A,FALSE,"INSTR"}</definedName>
    <definedName name="wsdf" localSheetId="24" hidden="1">{#N/A,#N/A,FALSE,"Total_OC015";#N/A,#N/A,FALSE,"ADMIN";#N/A,#N/A,FALSE,"PROCES";#N/A,#N/A,FALSE,"mecan";#N/A,#N/A,FALSE,"civil";#N/A,#N/A,FALSE,"CAÑER";#N/A,#N/A,FALSE,"ELEC";#N/A,#N/A,FALSE,"INSTR"}</definedName>
    <definedName name="wsdf" localSheetId="26" hidden="1">{#N/A,#N/A,FALSE,"Total_OC015";#N/A,#N/A,FALSE,"ADMIN";#N/A,#N/A,FALSE,"PROCES";#N/A,#N/A,FALSE,"mecan";#N/A,#N/A,FALSE,"civil";#N/A,#N/A,FALSE,"CAÑER";#N/A,#N/A,FALSE,"ELEC";#N/A,#N/A,FALSE,"INSTR"}</definedName>
    <definedName name="wsdf" localSheetId="1" hidden="1">{#N/A,#N/A,FALSE,"Total_OC015";#N/A,#N/A,FALSE,"ADMIN";#N/A,#N/A,FALSE,"PROCES";#N/A,#N/A,FALSE,"mecan";#N/A,#N/A,FALSE,"civil";#N/A,#N/A,FALSE,"CAÑER";#N/A,#N/A,FALSE,"ELEC";#N/A,#N/A,FALSE,"INSTR"}</definedName>
    <definedName name="wsdf" localSheetId="4" hidden="1">{#N/A,#N/A,FALSE,"Total_OC015";#N/A,#N/A,FALSE,"ADMIN";#N/A,#N/A,FALSE,"PROCES";#N/A,#N/A,FALSE,"mecan";#N/A,#N/A,FALSE,"civil";#N/A,#N/A,FALSE,"CAÑER";#N/A,#N/A,FALSE,"ELEC";#N/A,#N/A,FALSE,"INSTR"}</definedName>
    <definedName name="wsdf" localSheetId="2" hidden="1">{#N/A,#N/A,FALSE,"Total_OC015";#N/A,#N/A,FALSE,"ADMIN";#N/A,#N/A,FALSE,"PROCES";#N/A,#N/A,FALSE,"mecan";#N/A,#N/A,FALSE,"civil";#N/A,#N/A,FALSE,"CAÑER";#N/A,#N/A,FALSE,"ELEC";#N/A,#N/A,FALSE,"INSTR"}</definedName>
    <definedName name="wsdf" localSheetId="0" hidden="1">{#N/A,#N/A,FALSE,"Total_OC015";#N/A,#N/A,FALSE,"ADMIN";#N/A,#N/A,FALSE,"PROCES";#N/A,#N/A,FALSE,"mecan";#N/A,#N/A,FALSE,"civil";#N/A,#N/A,FALSE,"CAÑER";#N/A,#N/A,FALSE,"ELEC";#N/A,#N/A,FALSE,"INSTR"}</definedName>
    <definedName name="wsdf" localSheetId="6" hidden="1">{#N/A,#N/A,FALSE,"Total_OC015";#N/A,#N/A,FALSE,"ADMIN";#N/A,#N/A,FALSE,"PROCES";#N/A,#N/A,FALSE,"mecan";#N/A,#N/A,FALSE,"civil";#N/A,#N/A,FALSE,"CAÑER";#N/A,#N/A,FALSE,"ELEC";#N/A,#N/A,FALSE,"INSTR"}</definedName>
    <definedName name="wsdf" localSheetId="16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f_1" localSheetId="15" hidden="1">{#N/A,#N/A,FALSE,"Total_OC015";#N/A,#N/A,FALSE,"ADMIN";#N/A,#N/A,FALSE,"PROCES";#N/A,#N/A,FALSE,"mecan";#N/A,#N/A,FALSE,"civil";#N/A,#N/A,FALSE,"CAÑER";#N/A,#N/A,FALSE,"ELEC";#N/A,#N/A,FALSE,"INSTR"}</definedName>
    <definedName name="wsdf_1" localSheetId="25" hidden="1">{#N/A,#N/A,FALSE,"Total_OC015";#N/A,#N/A,FALSE,"ADMIN";#N/A,#N/A,FALSE,"PROCES";#N/A,#N/A,FALSE,"mecan";#N/A,#N/A,FALSE,"civil";#N/A,#N/A,FALSE,"CAÑER";#N/A,#N/A,FALSE,"ELEC";#N/A,#N/A,FALSE,"INSTR"}</definedName>
    <definedName name="wsdf_1" localSheetId="24" hidden="1">{#N/A,#N/A,FALSE,"Total_OC015";#N/A,#N/A,FALSE,"ADMIN";#N/A,#N/A,FALSE,"PROCES";#N/A,#N/A,FALSE,"mecan";#N/A,#N/A,FALSE,"civil";#N/A,#N/A,FALSE,"CAÑER";#N/A,#N/A,FALSE,"ELEC";#N/A,#N/A,FALSE,"INSTR"}</definedName>
    <definedName name="wsdf_1" localSheetId="26" hidden="1">{#N/A,#N/A,FALSE,"Total_OC015";#N/A,#N/A,FALSE,"ADMIN";#N/A,#N/A,FALSE,"PROCES";#N/A,#N/A,FALSE,"mecan";#N/A,#N/A,FALSE,"civil";#N/A,#N/A,FALSE,"CAÑER";#N/A,#N/A,FALSE,"ELEC";#N/A,#N/A,FALSE,"INSTR"}</definedName>
    <definedName name="wsdf_1" localSheetId="1" hidden="1">{#N/A,#N/A,FALSE,"Total_OC015";#N/A,#N/A,FALSE,"ADMIN";#N/A,#N/A,FALSE,"PROCES";#N/A,#N/A,FALSE,"mecan";#N/A,#N/A,FALSE,"civil";#N/A,#N/A,FALSE,"CAÑER";#N/A,#N/A,FALSE,"ELEC";#N/A,#N/A,FALSE,"INSTR"}</definedName>
    <definedName name="wsdf_1" localSheetId="4" hidden="1">{#N/A,#N/A,FALSE,"Total_OC015";#N/A,#N/A,FALSE,"ADMIN";#N/A,#N/A,FALSE,"PROCES";#N/A,#N/A,FALSE,"mecan";#N/A,#N/A,FALSE,"civil";#N/A,#N/A,FALSE,"CAÑER";#N/A,#N/A,FALSE,"ELEC";#N/A,#N/A,FALSE,"INSTR"}</definedName>
    <definedName name="wsdf_1" localSheetId="2" hidden="1">{#N/A,#N/A,FALSE,"Total_OC015";#N/A,#N/A,FALSE,"ADMIN";#N/A,#N/A,FALSE,"PROCES";#N/A,#N/A,FALSE,"mecan";#N/A,#N/A,FALSE,"civil";#N/A,#N/A,FALSE,"CAÑER";#N/A,#N/A,FALSE,"ELEC";#N/A,#N/A,FALSE,"INSTR"}</definedName>
    <definedName name="wsdf_1" localSheetId="0" hidden="1">{#N/A,#N/A,FALSE,"Total_OC015";#N/A,#N/A,FALSE,"ADMIN";#N/A,#N/A,FALSE,"PROCES";#N/A,#N/A,FALSE,"mecan";#N/A,#N/A,FALSE,"civil";#N/A,#N/A,FALSE,"CAÑER";#N/A,#N/A,FALSE,"ELEC";#N/A,#N/A,FALSE,"INSTR"}</definedName>
    <definedName name="wsdf_1" localSheetId="6" hidden="1">{#N/A,#N/A,FALSE,"Total_OC015";#N/A,#N/A,FALSE,"ADMIN";#N/A,#N/A,FALSE,"PROCES";#N/A,#N/A,FALSE,"mecan";#N/A,#N/A,FALSE,"civil";#N/A,#N/A,FALSE,"CAÑER";#N/A,#N/A,FALSE,"ELEC";#N/A,#N/A,FALSE,"INSTR"}</definedName>
    <definedName name="wsdf_1" localSheetId="16" hidden="1">{#N/A,#N/A,FALSE,"Total_OC015";#N/A,#N/A,FALSE,"ADMIN";#N/A,#N/A,FALSE,"PROCES";#N/A,#N/A,FALSE,"mecan";#N/A,#N/A,FALSE,"civil";#N/A,#N/A,FALSE,"CAÑER";#N/A,#N/A,FALSE,"ELEC";#N/A,#N/A,FALSE,"INSTR"}</definedName>
    <definedName name="wsdf_1" hidden="1">{#N/A,#N/A,FALSE,"Total_OC015";#N/A,#N/A,FALSE,"ADMIN";#N/A,#N/A,FALSE,"PROCES";#N/A,#N/A,FALSE,"mecan";#N/A,#N/A,FALSE,"civil";#N/A,#N/A,FALSE,"CAÑER";#N/A,#N/A,FALSE,"ELEC";#N/A,#N/A,FALSE,"INSTR"}</definedName>
    <definedName name="wss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15" hidden="1">{#N/A,#N/A,FALSE,"Total_OC015";#N/A,#N/A,FALSE,"ADMIN";#N/A,#N/A,FALSE,"PROCES";#N/A,#N/A,FALSE,"mecan";#N/A,#N/A,FALSE,"civil";#N/A,#N/A,FALSE,"CAÑER";#N/A,#N/A,FALSE,"ELEC";#N/A,#N/A,FALSE,"INSTR"}</definedName>
    <definedName name="wswsw" localSheetId="25" hidden="1">{#N/A,#N/A,FALSE,"Total_OC015";#N/A,#N/A,FALSE,"ADMIN";#N/A,#N/A,FALSE,"PROCES";#N/A,#N/A,FALSE,"mecan";#N/A,#N/A,FALSE,"civil";#N/A,#N/A,FALSE,"CAÑER";#N/A,#N/A,FALSE,"ELEC";#N/A,#N/A,FALSE,"INSTR"}</definedName>
    <definedName name="wswsw" localSheetId="24" hidden="1">{#N/A,#N/A,FALSE,"Total_OC015";#N/A,#N/A,FALSE,"ADMIN";#N/A,#N/A,FALSE,"PROCES";#N/A,#N/A,FALSE,"mecan";#N/A,#N/A,FALSE,"civil";#N/A,#N/A,FALSE,"CAÑER";#N/A,#N/A,FALSE,"ELEC";#N/A,#N/A,FALSE,"INSTR"}</definedName>
    <definedName name="wswsw" localSheetId="26" hidden="1">{#N/A,#N/A,FALSE,"Total_OC015";#N/A,#N/A,FALSE,"ADMIN";#N/A,#N/A,FALSE,"PROCES";#N/A,#N/A,FALSE,"mecan";#N/A,#N/A,FALSE,"civil";#N/A,#N/A,FALSE,"CAÑER";#N/A,#N/A,FALSE,"ELEC";#N/A,#N/A,FALSE,"INSTR"}</definedName>
    <definedName name="wswsw" localSheetId="1" hidden="1">{#N/A,#N/A,FALSE,"Total_OC015";#N/A,#N/A,FALSE,"ADMIN";#N/A,#N/A,FALSE,"PROCES";#N/A,#N/A,FALSE,"mecan";#N/A,#N/A,FALSE,"civil";#N/A,#N/A,FALSE,"CAÑER";#N/A,#N/A,FALSE,"ELEC";#N/A,#N/A,FALSE,"INSTR"}</definedName>
    <definedName name="wswsw" localSheetId="4" hidden="1">{#N/A,#N/A,FALSE,"Total_OC015";#N/A,#N/A,FALSE,"ADMIN";#N/A,#N/A,FALSE,"PROCES";#N/A,#N/A,FALSE,"mecan";#N/A,#N/A,FALSE,"civil";#N/A,#N/A,FALSE,"CAÑER";#N/A,#N/A,FALSE,"ELEC";#N/A,#N/A,FALSE,"INSTR"}</definedName>
    <definedName name="wswsw" localSheetId="2" hidden="1">{#N/A,#N/A,FALSE,"Total_OC015";#N/A,#N/A,FALSE,"ADMIN";#N/A,#N/A,FALSE,"PROCES";#N/A,#N/A,FALSE,"mecan";#N/A,#N/A,FALSE,"civil";#N/A,#N/A,FALSE,"CAÑER";#N/A,#N/A,FALSE,"ELEC";#N/A,#N/A,FALSE,"INSTR"}</definedName>
    <definedName name="wswsw" localSheetId="0" hidden="1">{#N/A,#N/A,FALSE,"Total_OC015";#N/A,#N/A,FALSE,"ADMIN";#N/A,#N/A,FALSE,"PROCES";#N/A,#N/A,FALSE,"mecan";#N/A,#N/A,FALSE,"civil";#N/A,#N/A,FALSE,"CAÑER";#N/A,#N/A,FALSE,"ELEC";#N/A,#N/A,FALSE,"INSTR"}</definedName>
    <definedName name="wswsw" localSheetId="6" hidden="1">{#N/A,#N/A,FALSE,"Total_OC015";#N/A,#N/A,FALSE,"ADMIN";#N/A,#N/A,FALSE,"PROCES";#N/A,#N/A,FALSE,"mecan";#N/A,#N/A,FALSE,"civil";#N/A,#N/A,FALSE,"CAÑER";#N/A,#N/A,FALSE,"ELEC";#N/A,#N/A,FALSE,"INSTR"}</definedName>
    <definedName name="wswsw" localSheetId="16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swsw_1" hidden="1">{#N/A,#N/A,FALSE,"Total_OC015";#N/A,#N/A,FALSE,"ADMIN";#N/A,#N/A,FALSE,"PROCES";#N/A,#N/A,FALSE,"mecan";#N/A,#N/A,FALSE,"civil";#N/A,#N/A,FALSE,"CAÑER";#N/A,#N/A,FALSE,"ELEC";#N/A,#N/A,FALSE,"INSTR"}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w" localSheetId="15" hidden="1">{"DECIMAL",#N/A,FALSE,"02"}</definedName>
    <definedName name="ww" localSheetId="25" hidden="1">{"DECIMAL",#N/A,FALSE,"02"}</definedName>
    <definedName name="ww" localSheetId="24" hidden="1">{"DECIMAL",#N/A,FALSE,"02"}</definedName>
    <definedName name="ww" localSheetId="26" hidden="1">{"DECIMAL",#N/A,FALSE,"02"}</definedName>
    <definedName name="ww" localSheetId="1" hidden="1">{"DECIMAL",#N/A,FALSE,"02"}</definedName>
    <definedName name="ww" localSheetId="4" hidden="1">{"DECIMAL",#N/A,FALSE,"02"}</definedName>
    <definedName name="ww" localSheetId="2" hidden="1">{"DECIMAL",#N/A,FALSE,"02"}</definedName>
    <definedName name="ww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6" hidden="1">{"DECIMAL",#N/A,FALSE,"02"}</definedName>
    <definedName name="ww" localSheetId="16" hidden="1">{"DECIMAL",#N/A,FALSE,"02"}</definedName>
    <definedName name="ww" hidden="1">{"DECIMAL",#N/A,FALSE,"02"}</definedName>
    <definedName name="ww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egvgg" hidden="1">{#N/A,#N/A,FALSE,"Total_OC015";#N/A,#N/A,FALSE,"ADMIN";#N/A,#N/A,FALSE,"PROCES";#N/A,#N/A,FALSE,"mecan";#N/A,#N/A,FALSE,"civil";#N/A,#N/A,FALSE,"CAÑER";#N/A,#N/A,FALSE,"ELEC";#N/A,#N/A,FALSE,"INSTR"}</definedName>
    <definedName name="www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" localSheetId="15" hidden="1">{#N/A,#N/A,FALSE,"Costos_Elem_Hid";#N/A,#N/A,FALSE,"Costos_Elem_Hid";#N/A,#N/A,FALSE,"Costos_Elem_Hid"}</definedName>
    <definedName name="wwww" localSheetId="25" hidden="1">{#N/A,#N/A,FALSE,"Costos_Elem_Hid";#N/A,#N/A,FALSE,"Costos_Elem_Hid";#N/A,#N/A,FALSE,"Costos_Elem_Hid"}</definedName>
    <definedName name="wwww" localSheetId="24" hidden="1">{#N/A,#N/A,FALSE,"Costos_Elem_Hid";#N/A,#N/A,FALSE,"Costos_Elem_Hid";#N/A,#N/A,FALSE,"Costos_Elem_Hid"}</definedName>
    <definedName name="wwww" localSheetId="26" hidden="1">{#N/A,#N/A,FALSE,"Costos_Elem_Hid";#N/A,#N/A,FALSE,"Costos_Elem_Hid";#N/A,#N/A,FALSE,"Costos_Elem_Hid"}</definedName>
    <definedName name="wwww" localSheetId="1" hidden="1">{#N/A,#N/A,FALSE,"Costos_Elem_Hid";#N/A,#N/A,FALSE,"Costos_Elem_Hid";#N/A,#N/A,FALSE,"Costos_Elem_Hid"}</definedName>
    <definedName name="wwww" localSheetId="4" hidden="1">{#N/A,#N/A,FALSE,"Costos_Elem_Hid";#N/A,#N/A,FALSE,"Costos_Elem_Hid";#N/A,#N/A,FALSE,"Costos_Elem_Hid"}</definedName>
    <definedName name="wwww" localSheetId="2" hidden="1">{#N/A,#N/A,FALSE,"Costos_Elem_Hid";#N/A,#N/A,FALSE,"Costos_Elem_Hid";#N/A,#N/A,FALSE,"Costos_Elem_Hid"}</definedName>
    <definedName name="wwww" localSheetId="0" hidden="1">{#N/A,#N/A,FALSE,"Costos_Elem_Hid";#N/A,#N/A,FALSE,"Costos_Elem_Hid";#N/A,#N/A,FALSE,"Costos_Elem_Hid"}</definedName>
    <definedName name="wwww" localSheetId="6" hidden="1">{#N/A,#N/A,FALSE,"Costos_Elem_Hid";#N/A,#N/A,FALSE,"Costos_Elem_Hid";#N/A,#N/A,FALSE,"Costos_Elem_Hid"}</definedName>
    <definedName name="wwww" localSheetId="16" hidden="1">{#N/A,#N/A,FALSE,"Costos_Elem_Hid";#N/A,#N/A,FALSE,"Costos_Elem_Hid";#N/A,#N/A,FALSE,"Costos_Elem_Hid"}</definedName>
    <definedName name="wwww" hidden="1">{#N/A,#N/A,FALSE,"Costos_Elem_Hid";#N/A,#N/A,FALSE,"Costos_Elem_Hid";#N/A,#N/A,FALSE,"Costos_Elem_Hid"}</definedName>
    <definedName name="wwww_1" hidden="1">{#N/A,#N/A,FALSE,"Costos_Elem_Hid";#N/A,#N/A,FALSE,"Costos_Elem_Hid";#N/A,#N/A,FALSE,"Costos_Elem_Hid"}</definedName>
    <definedName name="wwwww" localSheetId="15" hidden="1">{"Sin detalle",#N/A,FALSE,"Flujo (redondeado)";"Detallado",#N/A,FALSE,"Flujo (redondeado)"}</definedName>
    <definedName name="wwwww" localSheetId="25" hidden="1">{"Sin detalle",#N/A,FALSE,"Flujo (redondeado)";"Detallado",#N/A,FALSE,"Flujo (redondeado)"}</definedName>
    <definedName name="wwwww" localSheetId="24" hidden="1">{"Sin detalle",#N/A,FALSE,"Flujo (redondeado)";"Detallado",#N/A,FALSE,"Flujo (redondeado)"}</definedName>
    <definedName name="wwwww" localSheetId="26" hidden="1">{"Sin detalle",#N/A,FALSE,"Flujo (redondeado)";"Detallado",#N/A,FALSE,"Flujo (redondeado)"}</definedName>
    <definedName name="wwwww" localSheetId="1" hidden="1">{"Sin detalle",#N/A,FALSE,"Flujo (redondeado)";"Detallado",#N/A,FALSE,"Flujo (redondeado)"}</definedName>
    <definedName name="wwwww" localSheetId="4" hidden="1">{"Sin detalle",#N/A,FALSE,"Flujo (redondeado)";"Detallado",#N/A,FALSE,"Flujo (redondeado)"}</definedName>
    <definedName name="wwwww" localSheetId="2" hidden="1">{"Sin detalle",#N/A,FALSE,"Flujo (redondeado)";"Detallado",#N/A,FALSE,"Flujo (redondeado)"}</definedName>
    <definedName name="wwwww" localSheetId="0" hidden="1">{"Sin detalle",#N/A,FALSE,"Flujo (redondeado)";"Detallado",#N/A,FALSE,"Flujo (redondeado)"}</definedName>
    <definedName name="wwwww" localSheetId="6" hidden="1">{"Sin detalle",#N/A,FALSE,"Flujo (redondeado)";"Detallado",#N/A,FALSE,"Flujo (redondeado)"}</definedName>
    <definedName name="wwwww" localSheetId="16" hidden="1">{"Sin detalle",#N/A,FALSE,"Flujo (redondeado)";"Detallado",#N/A,FALSE,"Flujo (redondeado)"}</definedName>
    <definedName name="wwwww" hidden="1">{"Sin detalle",#N/A,FALSE,"Flujo (redondeado)";"Detallado",#N/A,FALSE,"Flujo (redondeado)"}</definedName>
    <definedName name="wwwww_1" hidden="1">{"Sin detalle",#N/A,FALSE,"Flujo (redondeado)";"Detallado",#N/A,FALSE,"Flujo (redondeado)"}</definedName>
    <definedName name="wwwwww" localSheetId="15" hidden="1">#REF!</definedName>
    <definedName name="wwwwww" localSheetId="25" hidden="1">#REF!</definedName>
    <definedName name="wwwwww" localSheetId="26" hidden="1">#REF!</definedName>
    <definedName name="wwwwww" localSheetId="6" hidden="1">#REF!</definedName>
    <definedName name="wwwwww" localSheetId="16" hidden="1">#REF!</definedName>
    <definedName name="wwwwww" hidden="1">#REF!</definedName>
    <definedName name="wwwwwwww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" localSheetId="1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hidden="1">{#N/A,#N/A,TRUE,"Est. de Fact.";#N/A,#N/A,TRUE,"Capitulo 19";#N/A,#N/A,TRUE,"Proyecto P855"}</definedName>
    <definedName name="xa" localSheetId="15" hidden="1">{#N/A,#N/A,FALSE,"Total_OC015";#N/A,#N/A,FALSE,"ADMIN";#N/A,#N/A,FALSE,"PROCES";#N/A,#N/A,FALSE,"mecan";#N/A,#N/A,FALSE,"civil";#N/A,#N/A,FALSE,"CAÑER";#N/A,#N/A,FALSE,"ELEC";#N/A,#N/A,FALSE,"INSTR"}</definedName>
    <definedName name="xa" localSheetId="25" hidden="1">{#N/A,#N/A,FALSE,"Total_OC015";#N/A,#N/A,FALSE,"ADMIN";#N/A,#N/A,FALSE,"PROCES";#N/A,#N/A,FALSE,"mecan";#N/A,#N/A,FALSE,"civil";#N/A,#N/A,FALSE,"CAÑER";#N/A,#N/A,FALSE,"ELEC";#N/A,#N/A,FALSE,"INSTR"}</definedName>
    <definedName name="xa" localSheetId="24" hidden="1">{#N/A,#N/A,FALSE,"Total_OC015";#N/A,#N/A,FALSE,"ADMIN";#N/A,#N/A,FALSE,"PROCES";#N/A,#N/A,FALSE,"mecan";#N/A,#N/A,FALSE,"civil";#N/A,#N/A,FALSE,"CAÑER";#N/A,#N/A,FALSE,"ELEC";#N/A,#N/A,FALSE,"INSTR"}</definedName>
    <definedName name="xa" localSheetId="26" hidden="1">{#N/A,#N/A,FALSE,"Total_OC015";#N/A,#N/A,FALSE,"ADMIN";#N/A,#N/A,FALSE,"PROCES";#N/A,#N/A,FALSE,"mecan";#N/A,#N/A,FALSE,"civil";#N/A,#N/A,FALSE,"CAÑER";#N/A,#N/A,FALSE,"ELEC";#N/A,#N/A,FALSE,"INSTR"}</definedName>
    <definedName name="xa" localSheetId="1" hidden="1">{#N/A,#N/A,FALSE,"Total_OC015";#N/A,#N/A,FALSE,"ADMIN";#N/A,#N/A,FALSE,"PROCES";#N/A,#N/A,FALSE,"mecan";#N/A,#N/A,FALSE,"civil";#N/A,#N/A,FALSE,"CAÑER";#N/A,#N/A,FALSE,"ELEC";#N/A,#N/A,FALSE,"INSTR"}</definedName>
    <definedName name="xa" localSheetId="4" hidden="1">{#N/A,#N/A,FALSE,"Total_OC015";#N/A,#N/A,FALSE,"ADMIN";#N/A,#N/A,FALSE,"PROCES";#N/A,#N/A,FALSE,"mecan";#N/A,#N/A,FALSE,"civil";#N/A,#N/A,FALSE,"CAÑER";#N/A,#N/A,FALSE,"ELEC";#N/A,#N/A,FALSE,"INSTR"}</definedName>
    <definedName name="xa" localSheetId="2" hidden="1">{#N/A,#N/A,FALSE,"Total_OC015";#N/A,#N/A,FALSE,"ADMIN";#N/A,#N/A,FALSE,"PROCES";#N/A,#N/A,FALSE,"mecan";#N/A,#N/A,FALSE,"civil";#N/A,#N/A,FALSE,"CAÑER";#N/A,#N/A,FALSE,"ELEC";#N/A,#N/A,FALSE,"INSTR"}</definedName>
    <definedName name="xa" localSheetId="0" hidden="1">{#N/A,#N/A,FALSE,"Total_OC015";#N/A,#N/A,FALSE,"ADMIN";#N/A,#N/A,FALSE,"PROCES";#N/A,#N/A,FALSE,"mecan";#N/A,#N/A,FALSE,"civil";#N/A,#N/A,FALSE,"CAÑER";#N/A,#N/A,FALSE,"ELEC";#N/A,#N/A,FALSE,"INSTR"}</definedName>
    <definedName name="xa" localSheetId="6" hidden="1">{#N/A,#N/A,FALSE,"Total_OC015";#N/A,#N/A,FALSE,"ADMIN";#N/A,#N/A,FALSE,"PROCES";#N/A,#N/A,FALSE,"mecan";#N/A,#N/A,FALSE,"civil";#N/A,#N/A,FALSE,"CAÑER";#N/A,#N/A,FALSE,"ELEC";#N/A,#N/A,FALSE,"INSTR"}</definedName>
    <definedName name="xa" localSheetId="16" hidden="1">{#N/A,#N/A,FALSE,"Total_OC015";#N/A,#N/A,FALSE,"ADMIN";#N/A,#N/A,FALSE,"PROCES";#N/A,#N/A,FALSE,"mecan";#N/A,#N/A,FALSE,"civil";#N/A,#N/A,FALSE,"CAÑER";#N/A,#N/A,FALSE,"ELEC";#N/A,#N/A,FALSE,"INSTR"}</definedName>
    <definedName name="xa" hidden="1">{#N/A,#N/A,FALSE,"Total_OC015";#N/A,#N/A,FALSE,"ADMIN";#N/A,#N/A,FALSE,"PROCES";#N/A,#N/A,FALSE,"mecan";#N/A,#N/A,FALSE,"civil";#N/A,#N/A,FALSE,"CAÑER";#N/A,#N/A,FALSE,"ELEC";#N/A,#N/A,FALSE,"INSTR"}</definedName>
    <definedName name="xa_1" localSheetId="15" hidden="1">{#N/A,#N/A,FALSE,"Total_OC015";#N/A,#N/A,FALSE,"ADMIN";#N/A,#N/A,FALSE,"PROCES";#N/A,#N/A,FALSE,"mecan";#N/A,#N/A,FALSE,"civil";#N/A,#N/A,FALSE,"CAÑER";#N/A,#N/A,FALSE,"ELEC";#N/A,#N/A,FALSE,"INSTR"}</definedName>
    <definedName name="xa_1" localSheetId="25" hidden="1">{#N/A,#N/A,FALSE,"Total_OC015";#N/A,#N/A,FALSE,"ADMIN";#N/A,#N/A,FALSE,"PROCES";#N/A,#N/A,FALSE,"mecan";#N/A,#N/A,FALSE,"civil";#N/A,#N/A,FALSE,"CAÑER";#N/A,#N/A,FALSE,"ELEC";#N/A,#N/A,FALSE,"INSTR"}</definedName>
    <definedName name="xa_1" localSheetId="24" hidden="1">{#N/A,#N/A,FALSE,"Total_OC015";#N/A,#N/A,FALSE,"ADMIN";#N/A,#N/A,FALSE,"PROCES";#N/A,#N/A,FALSE,"mecan";#N/A,#N/A,FALSE,"civil";#N/A,#N/A,FALSE,"CAÑER";#N/A,#N/A,FALSE,"ELEC";#N/A,#N/A,FALSE,"INSTR"}</definedName>
    <definedName name="xa_1" localSheetId="26" hidden="1">{#N/A,#N/A,FALSE,"Total_OC015";#N/A,#N/A,FALSE,"ADMIN";#N/A,#N/A,FALSE,"PROCES";#N/A,#N/A,FALSE,"mecan";#N/A,#N/A,FALSE,"civil";#N/A,#N/A,FALSE,"CAÑER";#N/A,#N/A,FALSE,"ELEC";#N/A,#N/A,FALSE,"INSTR"}</definedName>
    <definedName name="xa_1" localSheetId="1" hidden="1">{#N/A,#N/A,FALSE,"Total_OC015";#N/A,#N/A,FALSE,"ADMIN";#N/A,#N/A,FALSE,"PROCES";#N/A,#N/A,FALSE,"mecan";#N/A,#N/A,FALSE,"civil";#N/A,#N/A,FALSE,"CAÑER";#N/A,#N/A,FALSE,"ELEC";#N/A,#N/A,FALSE,"INSTR"}</definedName>
    <definedName name="xa_1" localSheetId="4" hidden="1">{#N/A,#N/A,FALSE,"Total_OC015";#N/A,#N/A,FALSE,"ADMIN";#N/A,#N/A,FALSE,"PROCES";#N/A,#N/A,FALSE,"mecan";#N/A,#N/A,FALSE,"civil";#N/A,#N/A,FALSE,"CAÑER";#N/A,#N/A,FALSE,"ELEC";#N/A,#N/A,FALSE,"INSTR"}</definedName>
    <definedName name="xa_1" localSheetId="2" hidden="1">{#N/A,#N/A,FALSE,"Total_OC015";#N/A,#N/A,FALSE,"ADMIN";#N/A,#N/A,FALSE,"PROCES";#N/A,#N/A,FALSE,"mecan";#N/A,#N/A,FALSE,"civil";#N/A,#N/A,FALSE,"CAÑER";#N/A,#N/A,FALSE,"ELEC";#N/A,#N/A,FALSE,"INSTR"}</definedName>
    <definedName name="xa_1" localSheetId="0" hidden="1">{#N/A,#N/A,FALSE,"Total_OC015";#N/A,#N/A,FALSE,"ADMIN";#N/A,#N/A,FALSE,"PROCES";#N/A,#N/A,FALSE,"mecan";#N/A,#N/A,FALSE,"civil";#N/A,#N/A,FALSE,"CAÑER";#N/A,#N/A,FALSE,"ELEC";#N/A,#N/A,FALSE,"INSTR"}</definedName>
    <definedName name="xa_1" localSheetId="6" hidden="1">{#N/A,#N/A,FALSE,"Total_OC015";#N/A,#N/A,FALSE,"ADMIN";#N/A,#N/A,FALSE,"PROCES";#N/A,#N/A,FALSE,"mecan";#N/A,#N/A,FALSE,"civil";#N/A,#N/A,FALSE,"CAÑER";#N/A,#N/A,FALSE,"ELEC";#N/A,#N/A,FALSE,"INSTR"}</definedName>
    <definedName name="xa_1" localSheetId="16" hidden="1">{#N/A,#N/A,FALSE,"Total_OC015";#N/A,#N/A,FALSE,"ADMIN";#N/A,#N/A,FALSE,"PROCES";#N/A,#N/A,FALSE,"mecan";#N/A,#N/A,FALSE,"civil";#N/A,#N/A,FALSE,"CAÑER";#N/A,#N/A,FALSE,"ELEC";#N/A,#N/A,FALSE,"INSTR"}</definedName>
    <definedName name="xa_1" hidden="1">{#N/A,#N/A,FALSE,"Total_OC015";#N/A,#N/A,FALSE,"ADMIN";#N/A,#N/A,FALSE,"PROCES";#N/A,#N/A,FALSE,"mecan";#N/A,#N/A,FALSE,"civil";#N/A,#N/A,FALSE,"CAÑER";#N/A,#N/A,FALSE,"ELEC";#N/A,#N/A,FALSE,"INSTR"}</definedName>
    <definedName name="xa_2" localSheetId="15" hidden="1">{#N/A,#N/A,FALSE,"Total_OC015";#N/A,#N/A,FALSE,"ADMIN";#N/A,#N/A,FALSE,"PROCES";#N/A,#N/A,FALSE,"mecan";#N/A,#N/A,FALSE,"civil";#N/A,#N/A,FALSE,"CAÑER";#N/A,#N/A,FALSE,"ELEC";#N/A,#N/A,FALSE,"INSTR"}</definedName>
    <definedName name="xa_2" localSheetId="25" hidden="1">{#N/A,#N/A,FALSE,"Total_OC015";#N/A,#N/A,FALSE,"ADMIN";#N/A,#N/A,FALSE,"PROCES";#N/A,#N/A,FALSE,"mecan";#N/A,#N/A,FALSE,"civil";#N/A,#N/A,FALSE,"CAÑER";#N/A,#N/A,FALSE,"ELEC";#N/A,#N/A,FALSE,"INSTR"}</definedName>
    <definedName name="xa_2" localSheetId="24" hidden="1">{#N/A,#N/A,FALSE,"Total_OC015";#N/A,#N/A,FALSE,"ADMIN";#N/A,#N/A,FALSE,"PROCES";#N/A,#N/A,FALSE,"mecan";#N/A,#N/A,FALSE,"civil";#N/A,#N/A,FALSE,"CAÑER";#N/A,#N/A,FALSE,"ELEC";#N/A,#N/A,FALSE,"INSTR"}</definedName>
    <definedName name="xa_2" localSheetId="26" hidden="1">{#N/A,#N/A,FALSE,"Total_OC015";#N/A,#N/A,FALSE,"ADMIN";#N/A,#N/A,FALSE,"PROCES";#N/A,#N/A,FALSE,"mecan";#N/A,#N/A,FALSE,"civil";#N/A,#N/A,FALSE,"CAÑER";#N/A,#N/A,FALSE,"ELEC";#N/A,#N/A,FALSE,"INSTR"}</definedName>
    <definedName name="xa_2" localSheetId="1" hidden="1">{#N/A,#N/A,FALSE,"Total_OC015";#N/A,#N/A,FALSE,"ADMIN";#N/A,#N/A,FALSE,"PROCES";#N/A,#N/A,FALSE,"mecan";#N/A,#N/A,FALSE,"civil";#N/A,#N/A,FALSE,"CAÑER";#N/A,#N/A,FALSE,"ELEC";#N/A,#N/A,FALSE,"INSTR"}</definedName>
    <definedName name="xa_2" localSheetId="4" hidden="1">{#N/A,#N/A,FALSE,"Total_OC015";#N/A,#N/A,FALSE,"ADMIN";#N/A,#N/A,FALSE,"PROCES";#N/A,#N/A,FALSE,"mecan";#N/A,#N/A,FALSE,"civil";#N/A,#N/A,FALSE,"CAÑER";#N/A,#N/A,FALSE,"ELEC";#N/A,#N/A,FALSE,"INSTR"}</definedName>
    <definedName name="xa_2" localSheetId="2" hidden="1">{#N/A,#N/A,FALSE,"Total_OC015";#N/A,#N/A,FALSE,"ADMIN";#N/A,#N/A,FALSE,"PROCES";#N/A,#N/A,FALSE,"mecan";#N/A,#N/A,FALSE,"civil";#N/A,#N/A,FALSE,"CAÑER";#N/A,#N/A,FALSE,"ELEC";#N/A,#N/A,FALSE,"INSTR"}</definedName>
    <definedName name="xa_2" localSheetId="0" hidden="1">{#N/A,#N/A,FALSE,"Total_OC015";#N/A,#N/A,FALSE,"ADMIN";#N/A,#N/A,FALSE,"PROCES";#N/A,#N/A,FALSE,"mecan";#N/A,#N/A,FALSE,"civil";#N/A,#N/A,FALSE,"CAÑER";#N/A,#N/A,FALSE,"ELEC";#N/A,#N/A,FALSE,"INSTR"}</definedName>
    <definedName name="xa_2" localSheetId="6" hidden="1">{#N/A,#N/A,FALSE,"Total_OC015";#N/A,#N/A,FALSE,"ADMIN";#N/A,#N/A,FALSE,"PROCES";#N/A,#N/A,FALSE,"mecan";#N/A,#N/A,FALSE,"civil";#N/A,#N/A,FALSE,"CAÑER";#N/A,#N/A,FALSE,"ELEC";#N/A,#N/A,FALSE,"INSTR"}</definedName>
    <definedName name="xa_2" localSheetId="16" hidden="1">{#N/A,#N/A,FALSE,"Total_OC015";#N/A,#N/A,FALSE,"ADMIN";#N/A,#N/A,FALSE,"PROCES";#N/A,#N/A,FALSE,"mecan";#N/A,#N/A,FALSE,"civil";#N/A,#N/A,FALSE,"CAÑER";#N/A,#N/A,FALSE,"ELEC";#N/A,#N/A,FALSE,"INSTR"}</definedName>
    <definedName name="xa_2" hidden="1">{#N/A,#N/A,FALSE,"Total_OC015";#N/A,#N/A,FALSE,"ADMIN";#N/A,#N/A,FALSE,"PROCES";#N/A,#N/A,FALSE,"mecan";#N/A,#N/A,FALSE,"civil";#N/A,#N/A,FALSE,"CAÑER";#N/A,#N/A,FALSE,"ELEC";#N/A,#N/A,FALSE,"INSTR"}</definedName>
    <definedName name="xa_3" localSheetId="15" hidden="1">{#N/A,#N/A,FALSE,"Total_OC015";#N/A,#N/A,FALSE,"ADMIN";#N/A,#N/A,FALSE,"PROCES";#N/A,#N/A,FALSE,"mecan";#N/A,#N/A,FALSE,"civil";#N/A,#N/A,FALSE,"CAÑER";#N/A,#N/A,FALSE,"ELEC";#N/A,#N/A,FALSE,"INSTR"}</definedName>
    <definedName name="xa_3" localSheetId="25" hidden="1">{#N/A,#N/A,FALSE,"Total_OC015";#N/A,#N/A,FALSE,"ADMIN";#N/A,#N/A,FALSE,"PROCES";#N/A,#N/A,FALSE,"mecan";#N/A,#N/A,FALSE,"civil";#N/A,#N/A,FALSE,"CAÑER";#N/A,#N/A,FALSE,"ELEC";#N/A,#N/A,FALSE,"INSTR"}</definedName>
    <definedName name="xa_3" localSheetId="24" hidden="1">{#N/A,#N/A,FALSE,"Total_OC015";#N/A,#N/A,FALSE,"ADMIN";#N/A,#N/A,FALSE,"PROCES";#N/A,#N/A,FALSE,"mecan";#N/A,#N/A,FALSE,"civil";#N/A,#N/A,FALSE,"CAÑER";#N/A,#N/A,FALSE,"ELEC";#N/A,#N/A,FALSE,"INSTR"}</definedName>
    <definedName name="xa_3" localSheetId="26" hidden="1">{#N/A,#N/A,FALSE,"Total_OC015";#N/A,#N/A,FALSE,"ADMIN";#N/A,#N/A,FALSE,"PROCES";#N/A,#N/A,FALSE,"mecan";#N/A,#N/A,FALSE,"civil";#N/A,#N/A,FALSE,"CAÑER";#N/A,#N/A,FALSE,"ELEC";#N/A,#N/A,FALSE,"INSTR"}</definedName>
    <definedName name="xa_3" localSheetId="1" hidden="1">{#N/A,#N/A,FALSE,"Total_OC015";#N/A,#N/A,FALSE,"ADMIN";#N/A,#N/A,FALSE,"PROCES";#N/A,#N/A,FALSE,"mecan";#N/A,#N/A,FALSE,"civil";#N/A,#N/A,FALSE,"CAÑER";#N/A,#N/A,FALSE,"ELEC";#N/A,#N/A,FALSE,"INSTR"}</definedName>
    <definedName name="xa_3" localSheetId="4" hidden="1">{#N/A,#N/A,FALSE,"Total_OC015";#N/A,#N/A,FALSE,"ADMIN";#N/A,#N/A,FALSE,"PROCES";#N/A,#N/A,FALSE,"mecan";#N/A,#N/A,FALSE,"civil";#N/A,#N/A,FALSE,"CAÑER";#N/A,#N/A,FALSE,"ELEC";#N/A,#N/A,FALSE,"INSTR"}</definedName>
    <definedName name="xa_3" localSheetId="2" hidden="1">{#N/A,#N/A,FALSE,"Total_OC015";#N/A,#N/A,FALSE,"ADMIN";#N/A,#N/A,FALSE,"PROCES";#N/A,#N/A,FALSE,"mecan";#N/A,#N/A,FALSE,"civil";#N/A,#N/A,FALSE,"CAÑER";#N/A,#N/A,FALSE,"ELEC";#N/A,#N/A,FALSE,"INSTR"}</definedName>
    <definedName name="xa_3" localSheetId="0" hidden="1">{#N/A,#N/A,FALSE,"Total_OC015";#N/A,#N/A,FALSE,"ADMIN";#N/A,#N/A,FALSE,"PROCES";#N/A,#N/A,FALSE,"mecan";#N/A,#N/A,FALSE,"civil";#N/A,#N/A,FALSE,"CAÑER";#N/A,#N/A,FALSE,"ELEC";#N/A,#N/A,FALSE,"INSTR"}</definedName>
    <definedName name="xa_3" localSheetId="6" hidden="1">{#N/A,#N/A,FALSE,"Total_OC015";#N/A,#N/A,FALSE,"ADMIN";#N/A,#N/A,FALSE,"PROCES";#N/A,#N/A,FALSE,"mecan";#N/A,#N/A,FALSE,"civil";#N/A,#N/A,FALSE,"CAÑER";#N/A,#N/A,FALSE,"ELEC";#N/A,#N/A,FALSE,"INSTR"}</definedName>
    <definedName name="xa_3" localSheetId="16" hidden="1">{#N/A,#N/A,FALSE,"Total_OC015";#N/A,#N/A,FALSE,"ADMIN";#N/A,#N/A,FALSE,"PROCES";#N/A,#N/A,FALSE,"mecan";#N/A,#N/A,FALSE,"civil";#N/A,#N/A,FALSE,"CAÑER";#N/A,#N/A,FALSE,"ELEC";#N/A,#N/A,FALSE,"INSTR"}</definedName>
    <definedName name="xa_3" hidden="1">{#N/A,#N/A,FALSE,"Total_OC015";#N/A,#N/A,FALSE,"ADMIN";#N/A,#N/A,FALSE,"PROCES";#N/A,#N/A,FALSE,"mecan";#N/A,#N/A,FALSE,"civil";#N/A,#N/A,FALSE,"CAÑER";#N/A,#N/A,FALSE,"ELEC";#N/A,#N/A,FALSE,"INSTR"}</definedName>
    <definedName name="xa_4" localSheetId="15" hidden="1">{#N/A,#N/A,FALSE,"Total_OC015";#N/A,#N/A,FALSE,"ADMIN";#N/A,#N/A,FALSE,"PROCES";#N/A,#N/A,FALSE,"mecan";#N/A,#N/A,FALSE,"civil";#N/A,#N/A,FALSE,"CAÑER";#N/A,#N/A,FALSE,"ELEC";#N/A,#N/A,FALSE,"INSTR"}</definedName>
    <definedName name="xa_4" localSheetId="25" hidden="1">{#N/A,#N/A,FALSE,"Total_OC015";#N/A,#N/A,FALSE,"ADMIN";#N/A,#N/A,FALSE,"PROCES";#N/A,#N/A,FALSE,"mecan";#N/A,#N/A,FALSE,"civil";#N/A,#N/A,FALSE,"CAÑER";#N/A,#N/A,FALSE,"ELEC";#N/A,#N/A,FALSE,"INSTR"}</definedName>
    <definedName name="xa_4" localSheetId="24" hidden="1">{#N/A,#N/A,FALSE,"Total_OC015";#N/A,#N/A,FALSE,"ADMIN";#N/A,#N/A,FALSE,"PROCES";#N/A,#N/A,FALSE,"mecan";#N/A,#N/A,FALSE,"civil";#N/A,#N/A,FALSE,"CAÑER";#N/A,#N/A,FALSE,"ELEC";#N/A,#N/A,FALSE,"INSTR"}</definedName>
    <definedName name="xa_4" localSheetId="26" hidden="1">{#N/A,#N/A,FALSE,"Total_OC015";#N/A,#N/A,FALSE,"ADMIN";#N/A,#N/A,FALSE,"PROCES";#N/A,#N/A,FALSE,"mecan";#N/A,#N/A,FALSE,"civil";#N/A,#N/A,FALSE,"CAÑER";#N/A,#N/A,FALSE,"ELEC";#N/A,#N/A,FALSE,"INSTR"}</definedName>
    <definedName name="xa_4" localSheetId="1" hidden="1">{#N/A,#N/A,FALSE,"Total_OC015";#N/A,#N/A,FALSE,"ADMIN";#N/A,#N/A,FALSE,"PROCES";#N/A,#N/A,FALSE,"mecan";#N/A,#N/A,FALSE,"civil";#N/A,#N/A,FALSE,"CAÑER";#N/A,#N/A,FALSE,"ELEC";#N/A,#N/A,FALSE,"INSTR"}</definedName>
    <definedName name="xa_4" localSheetId="4" hidden="1">{#N/A,#N/A,FALSE,"Total_OC015";#N/A,#N/A,FALSE,"ADMIN";#N/A,#N/A,FALSE,"PROCES";#N/A,#N/A,FALSE,"mecan";#N/A,#N/A,FALSE,"civil";#N/A,#N/A,FALSE,"CAÑER";#N/A,#N/A,FALSE,"ELEC";#N/A,#N/A,FALSE,"INSTR"}</definedName>
    <definedName name="xa_4" localSheetId="2" hidden="1">{#N/A,#N/A,FALSE,"Total_OC015";#N/A,#N/A,FALSE,"ADMIN";#N/A,#N/A,FALSE,"PROCES";#N/A,#N/A,FALSE,"mecan";#N/A,#N/A,FALSE,"civil";#N/A,#N/A,FALSE,"CAÑER";#N/A,#N/A,FALSE,"ELEC";#N/A,#N/A,FALSE,"INSTR"}</definedName>
    <definedName name="xa_4" localSheetId="0" hidden="1">{#N/A,#N/A,FALSE,"Total_OC015";#N/A,#N/A,FALSE,"ADMIN";#N/A,#N/A,FALSE,"PROCES";#N/A,#N/A,FALSE,"mecan";#N/A,#N/A,FALSE,"civil";#N/A,#N/A,FALSE,"CAÑER";#N/A,#N/A,FALSE,"ELEC";#N/A,#N/A,FALSE,"INSTR"}</definedName>
    <definedName name="xa_4" localSheetId="6" hidden="1">{#N/A,#N/A,FALSE,"Total_OC015";#N/A,#N/A,FALSE,"ADMIN";#N/A,#N/A,FALSE,"PROCES";#N/A,#N/A,FALSE,"mecan";#N/A,#N/A,FALSE,"civil";#N/A,#N/A,FALSE,"CAÑER";#N/A,#N/A,FALSE,"ELEC";#N/A,#N/A,FALSE,"INSTR"}</definedName>
    <definedName name="xa_4" localSheetId="16" hidden="1">{#N/A,#N/A,FALSE,"Total_OC015";#N/A,#N/A,FALSE,"ADMIN";#N/A,#N/A,FALSE,"PROCES";#N/A,#N/A,FALSE,"mecan";#N/A,#N/A,FALSE,"civil";#N/A,#N/A,FALSE,"CAÑER";#N/A,#N/A,FALSE,"ELEC";#N/A,#N/A,FALSE,"INSTR"}</definedName>
    <definedName name="xa_4" hidden="1">{#N/A,#N/A,FALSE,"Total_OC015";#N/A,#N/A,FALSE,"ADMIN";#N/A,#N/A,FALSE,"PROCES";#N/A,#N/A,FALSE,"mecan";#N/A,#N/A,FALSE,"civil";#N/A,#N/A,FALSE,"CAÑER";#N/A,#N/A,FALSE,"ELEC";#N/A,#N/A,FALSE,"INSTR"}</definedName>
    <definedName name="xa_5" localSheetId="15" hidden="1">{#N/A,#N/A,FALSE,"Total_OC015";#N/A,#N/A,FALSE,"ADMIN";#N/A,#N/A,FALSE,"PROCES";#N/A,#N/A,FALSE,"mecan";#N/A,#N/A,FALSE,"civil";#N/A,#N/A,FALSE,"CAÑER";#N/A,#N/A,FALSE,"ELEC";#N/A,#N/A,FALSE,"INSTR"}</definedName>
    <definedName name="xa_5" localSheetId="25" hidden="1">{#N/A,#N/A,FALSE,"Total_OC015";#N/A,#N/A,FALSE,"ADMIN";#N/A,#N/A,FALSE,"PROCES";#N/A,#N/A,FALSE,"mecan";#N/A,#N/A,FALSE,"civil";#N/A,#N/A,FALSE,"CAÑER";#N/A,#N/A,FALSE,"ELEC";#N/A,#N/A,FALSE,"INSTR"}</definedName>
    <definedName name="xa_5" localSheetId="24" hidden="1">{#N/A,#N/A,FALSE,"Total_OC015";#N/A,#N/A,FALSE,"ADMIN";#N/A,#N/A,FALSE,"PROCES";#N/A,#N/A,FALSE,"mecan";#N/A,#N/A,FALSE,"civil";#N/A,#N/A,FALSE,"CAÑER";#N/A,#N/A,FALSE,"ELEC";#N/A,#N/A,FALSE,"INSTR"}</definedName>
    <definedName name="xa_5" localSheetId="26" hidden="1">{#N/A,#N/A,FALSE,"Total_OC015";#N/A,#N/A,FALSE,"ADMIN";#N/A,#N/A,FALSE,"PROCES";#N/A,#N/A,FALSE,"mecan";#N/A,#N/A,FALSE,"civil";#N/A,#N/A,FALSE,"CAÑER";#N/A,#N/A,FALSE,"ELEC";#N/A,#N/A,FALSE,"INSTR"}</definedName>
    <definedName name="xa_5" localSheetId="1" hidden="1">{#N/A,#N/A,FALSE,"Total_OC015";#N/A,#N/A,FALSE,"ADMIN";#N/A,#N/A,FALSE,"PROCES";#N/A,#N/A,FALSE,"mecan";#N/A,#N/A,FALSE,"civil";#N/A,#N/A,FALSE,"CAÑER";#N/A,#N/A,FALSE,"ELEC";#N/A,#N/A,FALSE,"INSTR"}</definedName>
    <definedName name="xa_5" localSheetId="4" hidden="1">{#N/A,#N/A,FALSE,"Total_OC015";#N/A,#N/A,FALSE,"ADMIN";#N/A,#N/A,FALSE,"PROCES";#N/A,#N/A,FALSE,"mecan";#N/A,#N/A,FALSE,"civil";#N/A,#N/A,FALSE,"CAÑER";#N/A,#N/A,FALSE,"ELEC";#N/A,#N/A,FALSE,"INSTR"}</definedName>
    <definedName name="xa_5" localSheetId="2" hidden="1">{#N/A,#N/A,FALSE,"Total_OC015";#N/A,#N/A,FALSE,"ADMIN";#N/A,#N/A,FALSE,"PROCES";#N/A,#N/A,FALSE,"mecan";#N/A,#N/A,FALSE,"civil";#N/A,#N/A,FALSE,"CAÑER";#N/A,#N/A,FALSE,"ELEC";#N/A,#N/A,FALSE,"INSTR"}</definedName>
    <definedName name="xa_5" localSheetId="0" hidden="1">{#N/A,#N/A,FALSE,"Total_OC015";#N/A,#N/A,FALSE,"ADMIN";#N/A,#N/A,FALSE,"PROCES";#N/A,#N/A,FALSE,"mecan";#N/A,#N/A,FALSE,"civil";#N/A,#N/A,FALSE,"CAÑER";#N/A,#N/A,FALSE,"ELEC";#N/A,#N/A,FALSE,"INSTR"}</definedName>
    <definedName name="xa_5" localSheetId="6" hidden="1">{#N/A,#N/A,FALSE,"Total_OC015";#N/A,#N/A,FALSE,"ADMIN";#N/A,#N/A,FALSE,"PROCES";#N/A,#N/A,FALSE,"mecan";#N/A,#N/A,FALSE,"civil";#N/A,#N/A,FALSE,"CAÑER";#N/A,#N/A,FALSE,"ELEC";#N/A,#N/A,FALSE,"INSTR"}</definedName>
    <definedName name="xa_5" localSheetId="16" hidden="1">{#N/A,#N/A,FALSE,"Total_OC015";#N/A,#N/A,FALSE,"ADMIN";#N/A,#N/A,FALSE,"PROCES";#N/A,#N/A,FALSE,"mecan";#N/A,#N/A,FALSE,"civil";#N/A,#N/A,FALSE,"CAÑER";#N/A,#N/A,FALSE,"ELEC";#N/A,#N/A,FALSE,"INSTR"}</definedName>
    <definedName name="xa_5" hidden="1">{#N/A,#N/A,FALSE,"Total_OC015";#N/A,#N/A,FALSE,"ADMIN";#N/A,#N/A,FALSE,"PROCES";#N/A,#N/A,FALSE,"mecan";#N/A,#N/A,FALSE,"civil";#N/A,#N/A,FALSE,"CAÑER";#N/A,#N/A,FALSE,"ELEC";#N/A,#N/A,FALSE,"INSTR"}</definedName>
    <definedName name="xasxsax" localSheetId="15" hidden="1">#REF!</definedName>
    <definedName name="xasxsax" localSheetId="25" hidden="1">#REF!</definedName>
    <definedName name="xasxsax" localSheetId="26" hidden="1">#REF!</definedName>
    <definedName name="xasxsax" localSheetId="6" hidden="1">#REF!</definedName>
    <definedName name="xasxsax" localSheetId="16" hidden="1">#REF!</definedName>
    <definedName name="xasxsax" hidden="1">#REF!</definedName>
    <definedName name="xb" localSheetId="15" hidden="1">{#N/A,#N/A,FALSE,"Total_OC015";#N/A,#N/A,FALSE,"ADMIN";#N/A,#N/A,FALSE,"PROCES";#N/A,#N/A,FALSE,"mecan";#N/A,#N/A,FALSE,"civil";#N/A,#N/A,FALSE,"CAÑER";#N/A,#N/A,FALSE,"ELEC";#N/A,#N/A,FALSE,"INSTR"}</definedName>
    <definedName name="xb" localSheetId="25" hidden="1">{#N/A,#N/A,FALSE,"Total_OC015";#N/A,#N/A,FALSE,"ADMIN";#N/A,#N/A,FALSE,"PROCES";#N/A,#N/A,FALSE,"mecan";#N/A,#N/A,FALSE,"civil";#N/A,#N/A,FALSE,"CAÑER";#N/A,#N/A,FALSE,"ELEC";#N/A,#N/A,FALSE,"INSTR"}</definedName>
    <definedName name="xb" localSheetId="24" hidden="1">{#N/A,#N/A,FALSE,"Total_OC015";#N/A,#N/A,FALSE,"ADMIN";#N/A,#N/A,FALSE,"PROCES";#N/A,#N/A,FALSE,"mecan";#N/A,#N/A,FALSE,"civil";#N/A,#N/A,FALSE,"CAÑER";#N/A,#N/A,FALSE,"ELEC";#N/A,#N/A,FALSE,"INSTR"}</definedName>
    <definedName name="xb" localSheetId="26" hidden="1">{#N/A,#N/A,FALSE,"Total_OC015";#N/A,#N/A,FALSE,"ADMIN";#N/A,#N/A,FALSE,"PROCES";#N/A,#N/A,FALSE,"mecan";#N/A,#N/A,FALSE,"civil";#N/A,#N/A,FALSE,"CAÑER";#N/A,#N/A,FALSE,"ELEC";#N/A,#N/A,FALSE,"INSTR"}</definedName>
    <definedName name="xb" localSheetId="1" hidden="1">{#N/A,#N/A,FALSE,"Total_OC015";#N/A,#N/A,FALSE,"ADMIN";#N/A,#N/A,FALSE,"PROCES";#N/A,#N/A,FALSE,"mecan";#N/A,#N/A,FALSE,"civil";#N/A,#N/A,FALSE,"CAÑER";#N/A,#N/A,FALSE,"ELEC";#N/A,#N/A,FALSE,"INSTR"}</definedName>
    <definedName name="xb" localSheetId="4" hidden="1">{#N/A,#N/A,FALSE,"Total_OC015";#N/A,#N/A,FALSE,"ADMIN";#N/A,#N/A,FALSE,"PROCES";#N/A,#N/A,FALSE,"mecan";#N/A,#N/A,FALSE,"civil";#N/A,#N/A,FALSE,"CAÑER";#N/A,#N/A,FALSE,"ELEC";#N/A,#N/A,FALSE,"INSTR"}</definedName>
    <definedName name="xb" localSheetId="2" hidden="1">{#N/A,#N/A,FALSE,"Total_OC015";#N/A,#N/A,FALSE,"ADMIN";#N/A,#N/A,FALSE,"PROCES";#N/A,#N/A,FALSE,"mecan";#N/A,#N/A,FALSE,"civil";#N/A,#N/A,FALSE,"CAÑER";#N/A,#N/A,FALSE,"ELEC";#N/A,#N/A,FALSE,"INSTR"}</definedName>
    <definedName name="xb" localSheetId="0" hidden="1">{#N/A,#N/A,FALSE,"Total_OC015";#N/A,#N/A,FALSE,"ADMIN";#N/A,#N/A,FALSE,"PROCES";#N/A,#N/A,FALSE,"mecan";#N/A,#N/A,FALSE,"civil";#N/A,#N/A,FALSE,"CAÑER";#N/A,#N/A,FALSE,"ELEC";#N/A,#N/A,FALSE,"INSTR"}</definedName>
    <definedName name="xb" localSheetId="6" hidden="1">{#N/A,#N/A,FALSE,"Total_OC015";#N/A,#N/A,FALSE,"ADMIN";#N/A,#N/A,FALSE,"PROCES";#N/A,#N/A,FALSE,"mecan";#N/A,#N/A,FALSE,"civil";#N/A,#N/A,FALSE,"CAÑER";#N/A,#N/A,FALSE,"ELEC";#N/A,#N/A,FALSE,"INSTR"}</definedName>
    <definedName name="xb" localSheetId="16" hidden="1">{#N/A,#N/A,FALSE,"Total_OC015";#N/A,#N/A,FALSE,"ADMIN";#N/A,#N/A,FALSE,"PROCES";#N/A,#N/A,FALSE,"mecan";#N/A,#N/A,FALSE,"civil";#N/A,#N/A,FALSE,"CAÑER";#N/A,#N/A,FALSE,"ELEC";#N/A,#N/A,FALSE,"INSTR"}</definedName>
    <definedName name="xb" hidden="1">{#N/A,#N/A,FALSE,"Total_OC015";#N/A,#N/A,FALSE,"ADMIN";#N/A,#N/A,FALSE,"PROCES";#N/A,#N/A,FALSE,"mecan";#N/A,#N/A,FALSE,"civil";#N/A,#N/A,FALSE,"CAÑER";#N/A,#N/A,FALSE,"ELEC";#N/A,#N/A,FALSE,"INSTR"}</definedName>
    <definedName name="xb_1" localSheetId="15" hidden="1">{#N/A,#N/A,FALSE,"Total_OC015";#N/A,#N/A,FALSE,"ADMIN";#N/A,#N/A,FALSE,"PROCES";#N/A,#N/A,FALSE,"mecan";#N/A,#N/A,FALSE,"civil";#N/A,#N/A,FALSE,"CAÑER";#N/A,#N/A,FALSE,"ELEC";#N/A,#N/A,FALSE,"INSTR"}</definedName>
    <definedName name="xb_1" localSheetId="25" hidden="1">{#N/A,#N/A,FALSE,"Total_OC015";#N/A,#N/A,FALSE,"ADMIN";#N/A,#N/A,FALSE,"PROCES";#N/A,#N/A,FALSE,"mecan";#N/A,#N/A,FALSE,"civil";#N/A,#N/A,FALSE,"CAÑER";#N/A,#N/A,FALSE,"ELEC";#N/A,#N/A,FALSE,"INSTR"}</definedName>
    <definedName name="xb_1" localSheetId="24" hidden="1">{#N/A,#N/A,FALSE,"Total_OC015";#N/A,#N/A,FALSE,"ADMIN";#N/A,#N/A,FALSE,"PROCES";#N/A,#N/A,FALSE,"mecan";#N/A,#N/A,FALSE,"civil";#N/A,#N/A,FALSE,"CAÑER";#N/A,#N/A,FALSE,"ELEC";#N/A,#N/A,FALSE,"INSTR"}</definedName>
    <definedName name="xb_1" localSheetId="26" hidden="1">{#N/A,#N/A,FALSE,"Total_OC015";#N/A,#N/A,FALSE,"ADMIN";#N/A,#N/A,FALSE,"PROCES";#N/A,#N/A,FALSE,"mecan";#N/A,#N/A,FALSE,"civil";#N/A,#N/A,FALSE,"CAÑER";#N/A,#N/A,FALSE,"ELEC";#N/A,#N/A,FALSE,"INSTR"}</definedName>
    <definedName name="xb_1" localSheetId="1" hidden="1">{#N/A,#N/A,FALSE,"Total_OC015";#N/A,#N/A,FALSE,"ADMIN";#N/A,#N/A,FALSE,"PROCES";#N/A,#N/A,FALSE,"mecan";#N/A,#N/A,FALSE,"civil";#N/A,#N/A,FALSE,"CAÑER";#N/A,#N/A,FALSE,"ELEC";#N/A,#N/A,FALSE,"INSTR"}</definedName>
    <definedName name="xb_1" localSheetId="4" hidden="1">{#N/A,#N/A,FALSE,"Total_OC015";#N/A,#N/A,FALSE,"ADMIN";#N/A,#N/A,FALSE,"PROCES";#N/A,#N/A,FALSE,"mecan";#N/A,#N/A,FALSE,"civil";#N/A,#N/A,FALSE,"CAÑER";#N/A,#N/A,FALSE,"ELEC";#N/A,#N/A,FALSE,"INSTR"}</definedName>
    <definedName name="xb_1" localSheetId="2" hidden="1">{#N/A,#N/A,FALSE,"Total_OC015";#N/A,#N/A,FALSE,"ADMIN";#N/A,#N/A,FALSE,"PROCES";#N/A,#N/A,FALSE,"mecan";#N/A,#N/A,FALSE,"civil";#N/A,#N/A,FALSE,"CAÑER";#N/A,#N/A,FALSE,"ELEC";#N/A,#N/A,FALSE,"INSTR"}</definedName>
    <definedName name="xb_1" localSheetId="0" hidden="1">{#N/A,#N/A,FALSE,"Total_OC015";#N/A,#N/A,FALSE,"ADMIN";#N/A,#N/A,FALSE,"PROCES";#N/A,#N/A,FALSE,"mecan";#N/A,#N/A,FALSE,"civil";#N/A,#N/A,FALSE,"CAÑER";#N/A,#N/A,FALSE,"ELEC";#N/A,#N/A,FALSE,"INSTR"}</definedName>
    <definedName name="xb_1" localSheetId="6" hidden="1">{#N/A,#N/A,FALSE,"Total_OC015";#N/A,#N/A,FALSE,"ADMIN";#N/A,#N/A,FALSE,"PROCES";#N/A,#N/A,FALSE,"mecan";#N/A,#N/A,FALSE,"civil";#N/A,#N/A,FALSE,"CAÑER";#N/A,#N/A,FALSE,"ELEC";#N/A,#N/A,FALSE,"INSTR"}</definedName>
    <definedName name="xb_1" localSheetId="16" hidden="1">{#N/A,#N/A,FALSE,"Total_OC015";#N/A,#N/A,FALSE,"ADMIN";#N/A,#N/A,FALSE,"PROCES";#N/A,#N/A,FALSE,"mecan";#N/A,#N/A,FALSE,"civil";#N/A,#N/A,FALSE,"CAÑER";#N/A,#N/A,FALSE,"ELEC";#N/A,#N/A,FALSE,"INSTR"}</definedName>
    <definedName name="xb_1" hidden="1">{#N/A,#N/A,FALSE,"Total_OC015";#N/A,#N/A,FALSE,"ADMIN";#N/A,#N/A,FALSE,"PROCES";#N/A,#N/A,FALSE,"mecan";#N/A,#N/A,FALSE,"civil";#N/A,#N/A,FALSE,"CAÑER";#N/A,#N/A,FALSE,"ELEC";#N/A,#N/A,FALSE,"INSTR"}</definedName>
    <definedName name="xb_2" localSheetId="15" hidden="1">{#N/A,#N/A,FALSE,"Total_OC015";#N/A,#N/A,FALSE,"ADMIN";#N/A,#N/A,FALSE,"PROCES";#N/A,#N/A,FALSE,"mecan";#N/A,#N/A,FALSE,"civil";#N/A,#N/A,FALSE,"CAÑER";#N/A,#N/A,FALSE,"ELEC";#N/A,#N/A,FALSE,"INSTR"}</definedName>
    <definedName name="xb_2" localSheetId="25" hidden="1">{#N/A,#N/A,FALSE,"Total_OC015";#N/A,#N/A,FALSE,"ADMIN";#N/A,#N/A,FALSE,"PROCES";#N/A,#N/A,FALSE,"mecan";#N/A,#N/A,FALSE,"civil";#N/A,#N/A,FALSE,"CAÑER";#N/A,#N/A,FALSE,"ELEC";#N/A,#N/A,FALSE,"INSTR"}</definedName>
    <definedName name="xb_2" localSheetId="24" hidden="1">{#N/A,#N/A,FALSE,"Total_OC015";#N/A,#N/A,FALSE,"ADMIN";#N/A,#N/A,FALSE,"PROCES";#N/A,#N/A,FALSE,"mecan";#N/A,#N/A,FALSE,"civil";#N/A,#N/A,FALSE,"CAÑER";#N/A,#N/A,FALSE,"ELEC";#N/A,#N/A,FALSE,"INSTR"}</definedName>
    <definedName name="xb_2" localSheetId="26" hidden="1">{#N/A,#N/A,FALSE,"Total_OC015";#N/A,#N/A,FALSE,"ADMIN";#N/A,#N/A,FALSE,"PROCES";#N/A,#N/A,FALSE,"mecan";#N/A,#N/A,FALSE,"civil";#N/A,#N/A,FALSE,"CAÑER";#N/A,#N/A,FALSE,"ELEC";#N/A,#N/A,FALSE,"INSTR"}</definedName>
    <definedName name="xb_2" localSheetId="1" hidden="1">{#N/A,#N/A,FALSE,"Total_OC015";#N/A,#N/A,FALSE,"ADMIN";#N/A,#N/A,FALSE,"PROCES";#N/A,#N/A,FALSE,"mecan";#N/A,#N/A,FALSE,"civil";#N/A,#N/A,FALSE,"CAÑER";#N/A,#N/A,FALSE,"ELEC";#N/A,#N/A,FALSE,"INSTR"}</definedName>
    <definedName name="xb_2" localSheetId="4" hidden="1">{#N/A,#N/A,FALSE,"Total_OC015";#N/A,#N/A,FALSE,"ADMIN";#N/A,#N/A,FALSE,"PROCES";#N/A,#N/A,FALSE,"mecan";#N/A,#N/A,FALSE,"civil";#N/A,#N/A,FALSE,"CAÑER";#N/A,#N/A,FALSE,"ELEC";#N/A,#N/A,FALSE,"INSTR"}</definedName>
    <definedName name="xb_2" localSheetId="2" hidden="1">{#N/A,#N/A,FALSE,"Total_OC015";#N/A,#N/A,FALSE,"ADMIN";#N/A,#N/A,FALSE,"PROCES";#N/A,#N/A,FALSE,"mecan";#N/A,#N/A,FALSE,"civil";#N/A,#N/A,FALSE,"CAÑER";#N/A,#N/A,FALSE,"ELEC";#N/A,#N/A,FALSE,"INSTR"}</definedName>
    <definedName name="xb_2" localSheetId="0" hidden="1">{#N/A,#N/A,FALSE,"Total_OC015";#N/A,#N/A,FALSE,"ADMIN";#N/A,#N/A,FALSE,"PROCES";#N/A,#N/A,FALSE,"mecan";#N/A,#N/A,FALSE,"civil";#N/A,#N/A,FALSE,"CAÑER";#N/A,#N/A,FALSE,"ELEC";#N/A,#N/A,FALSE,"INSTR"}</definedName>
    <definedName name="xb_2" localSheetId="6" hidden="1">{#N/A,#N/A,FALSE,"Total_OC015";#N/A,#N/A,FALSE,"ADMIN";#N/A,#N/A,FALSE,"PROCES";#N/A,#N/A,FALSE,"mecan";#N/A,#N/A,FALSE,"civil";#N/A,#N/A,FALSE,"CAÑER";#N/A,#N/A,FALSE,"ELEC";#N/A,#N/A,FALSE,"INSTR"}</definedName>
    <definedName name="xb_2" localSheetId="16" hidden="1">{#N/A,#N/A,FALSE,"Total_OC015";#N/A,#N/A,FALSE,"ADMIN";#N/A,#N/A,FALSE,"PROCES";#N/A,#N/A,FALSE,"mecan";#N/A,#N/A,FALSE,"civil";#N/A,#N/A,FALSE,"CAÑER";#N/A,#N/A,FALSE,"ELEC";#N/A,#N/A,FALSE,"INSTR"}</definedName>
    <definedName name="xb_2" hidden="1">{#N/A,#N/A,FALSE,"Total_OC015";#N/A,#N/A,FALSE,"ADMIN";#N/A,#N/A,FALSE,"PROCES";#N/A,#N/A,FALSE,"mecan";#N/A,#N/A,FALSE,"civil";#N/A,#N/A,FALSE,"CAÑER";#N/A,#N/A,FALSE,"ELEC";#N/A,#N/A,FALSE,"INSTR"}</definedName>
    <definedName name="xb_3" localSheetId="15" hidden="1">{#N/A,#N/A,FALSE,"Total_OC015";#N/A,#N/A,FALSE,"ADMIN";#N/A,#N/A,FALSE,"PROCES";#N/A,#N/A,FALSE,"mecan";#N/A,#N/A,FALSE,"civil";#N/A,#N/A,FALSE,"CAÑER";#N/A,#N/A,FALSE,"ELEC";#N/A,#N/A,FALSE,"INSTR"}</definedName>
    <definedName name="xb_3" localSheetId="25" hidden="1">{#N/A,#N/A,FALSE,"Total_OC015";#N/A,#N/A,FALSE,"ADMIN";#N/A,#N/A,FALSE,"PROCES";#N/A,#N/A,FALSE,"mecan";#N/A,#N/A,FALSE,"civil";#N/A,#N/A,FALSE,"CAÑER";#N/A,#N/A,FALSE,"ELEC";#N/A,#N/A,FALSE,"INSTR"}</definedName>
    <definedName name="xb_3" localSheetId="24" hidden="1">{#N/A,#N/A,FALSE,"Total_OC015";#N/A,#N/A,FALSE,"ADMIN";#N/A,#N/A,FALSE,"PROCES";#N/A,#N/A,FALSE,"mecan";#N/A,#N/A,FALSE,"civil";#N/A,#N/A,FALSE,"CAÑER";#N/A,#N/A,FALSE,"ELEC";#N/A,#N/A,FALSE,"INSTR"}</definedName>
    <definedName name="xb_3" localSheetId="26" hidden="1">{#N/A,#N/A,FALSE,"Total_OC015";#N/A,#N/A,FALSE,"ADMIN";#N/A,#N/A,FALSE,"PROCES";#N/A,#N/A,FALSE,"mecan";#N/A,#N/A,FALSE,"civil";#N/A,#N/A,FALSE,"CAÑER";#N/A,#N/A,FALSE,"ELEC";#N/A,#N/A,FALSE,"INSTR"}</definedName>
    <definedName name="xb_3" localSheetId="1" hidden="1">{#N/A,#N/A,FALSE,"Total_OC015";#N/A,#N/A,FALSE,"ADMIN";#N/A,#N/A,FALSE,"PROCES";#N/A,#N/A,FALSE,"mecan";#N/A,#N/A,FALSE,"civil";#N/A,#N/A,FALSE,"CAÑER";#N/A,#N/A,FALSE,"ELEC";#N/A,#N/A,FALSE,"INSTR"}</definedName>
    <definedName name="xb_3" localSheetId="4" hidden="1">{#N/A,#N/A,FALSE,"Total_OC015";#N/A,#N/A,FALSE,"ADMIN";#N/A,#N/A,FALSE,"PROCES";#N/A,#N/A,FALSE,"mecan";#N/A,#N/A,FALSE,"civil";#N/A,#N/A,FALSE,"CAÑER";#N/A,#N/A,FALSE,"ELEC";#N/A,#N/A,FALSE,"INSTR"}</definedName>
    <definedName name="xb_3" localSheetId="2" hidden="1">{#N/A,#N/A,FALSE,"Total_OC015";#N/A,#N/A,FALSE,"ADMIN";#N/A,#N/A,FALSE,"PROCES";#N/A,#N/A,FALSE,"mecan";#N/A,#N/A,FALSE,"civil";#N/A,#N/A,FALSE,"CAÑER";#N/A,#N/A,FALSE,"ELEC";#N/A,#N/A,FALSE,"INSTR"}</definedName>
    <definedName name="xb_3" localSheetId="0" hidden="1">{#N/A,#N/A,FALSE,"Total_OC015";#N/A,#N/A,FALSE,"ADMIN";#N/A,#N/A,FALSE,"PROCES";#N/A,#N/A,FALSE,"mecan";#N/A,#N/A,FALSE,"civil";#N/A,#N/A,FALSE,"CAÑER";#N/A,#N/A,FALSE,"ELEC";#N/A,#N/A,FALSE,"INSTR"}</definedName>
    <definedName name="xb_3" localSheetId="6" hidden="1">{#N/A,#N/A,FALSE,"Total_OC015";#N/A,#N/A,FALSE,"ADMIN";#N/A,#N/A,FALSE,"PROCES";#N/A,#N/A,FALSE,"mecan";#N/A,#N/A,FALSE,"civil";#N/A,#N/A,FALSE,"CAÑER";#N/A,#N/A,FALSE,"ELEC";#N/A,#N/A,FALSE,"INSTR"}</definedName>
    <definedName name="xb_3" localSheetId="16" hidden="1">{#N/A,#N/A,FALSE,"Total_OC015";#N/A,#N/A,FALSE,"ADMIN";#N/A,#N/A,FALSE,"PROCES";#N/A,#N/A,FALSE,"mecan";#N/A,#N/A,FALSE,"civil";#N/A,#N/A,FALSE,"CAÑER";#N/A,#N/A,FALSE,"ELEC";#N/A,#N/A,FALSE,"INSTR"}</definedName>
    <definedName name="xb_3" hidden="1">{#N/A,#N/A,FALSE,"Total_OC015";#N/A,#N/A,FALSE,"ADMIN";#N/A,#N/A,FALSE,"PROCES";#N/A,#N/A,FALSE,"mecan";#N/A,#N/A,FALSE,"civil";#N/A,#N/A,FALSE,"CAÑER";#N/A,#N/A,FALSE,"ELEC";#N/A,#N/A,FALSE,"INSTR"}</definedName>
    <definedName name="xb_4" localSheetId="15" hidden="1">{#N/A,#N/A,FALSE,"Total_OC015";#N/A,#N/A,FALSE,"ADMIN";#N/A,#N/A,FALSE,"PROCES";#N/A,#N/A,FALSE,"mecan";#N/A,#N/A,FALSE,"civil";#N/A,#N/A,FALSE,"CAÑER";#N/A,#N/A,FALSE,"ELEC";#N/A,#N/A,FALSE,"INSTR"}</definedName>
    <definedName name="xb_4" localSheetId="25" hidden="1">{#N/A,#N/A,FALSE,"Total_OC015";#N/A,#N/A,FALSE,"ADMIN";#N/A,#N/A,FALSE,"PROCES";#N/A,#N/A,FALSE,"mecan";#N/A,#N/A,FALSE,"civil";#N/A,#N/A,FALSE,"CAÑER";#N/A,#N/A,FALSE,"ELEC";#N/A,#N/A,FALSE,"INSTR"}</definedName>
    <definedName name="xb_4" localSheetId="24" hidden="1">{#N/A,#N/A,FALSE,"Total_OC015";#N/A,#N/A,FALSE,"ADMIN";#N/A,#N/A,FALSE,"PROCES";#N/A,#N/A,FALSE,"mecan";#N/A,#N/A,FALSE,"civil";#N/A,#N/A,FALSE,"CAÑER";#N/A,#N/A,FALSE,"ELEC";#N/A,#N/A,FALSE,"INSTR"}</definedName>
    <definedName name="xb_4" localSheetId="26" hidden="1">{#N/A,#N/A,FALSE,"Total_OC015";#N/A,#N/A,FALSE,"ADMIN";#N/A,#N/A,FALSE,"PROCES";#N/A,#N/A,FALSE,"mecan";#N/A,#N/A,FALSE,"civil";#N/A,#N/A,FALSE,"CAÑER";#N/A,#N/A,FALSE,"ELEC";#N/A,#N/A,FALSE,"INSTR"}</definedName>
    <definedName name="xb_4" localSheetId="1" hidden="1">{#N/A,#N/A,FALSE,"Total_OC015";#N/A,#N/A,FALSE,"ADMIN";#N/A,#N/A,FALSE,"PROCES";#N/A,#N/A,FALSE,"mecan";#N/A,#N/A,FALSE,"civil";#N/A,#N/A,FALSE,"CAÑER";#N/A,#N/A,FALSE,"ELEC";#N/A,#N/A,FALSE,"INSTR"}</definedName>
    <definedName name="xb_4" localSheetId="4" hidden="1">{#N/A,#N/A,FALSE,"Total_OC015";#N/A,#N/A,FALSE,"ADMIN";#N/A,#N/A,FALSE,"PROCES";#N/A,#N/A,FALSE,"mecan";#N/A,#N/A,FALSE,"civil";#N/A,#N/A,FALSE,"CAÑER";#N/A,#N/A,FALSE,"ELEC";#N/A,#N/A,FALSE,"INSTR"}</definedName>
    <definedName name="xb_4" localSheetId="2" hidden="1">{#N/A,#N/A,FALSE,"Total_OC015";#N/A,#N/A,FALSE,"ADMIN";#N/A,#N/A,FALSE,"PROCES";#N/A,#N/A,FALSE,"mecan";#N/A,#N/A,FALSE,"civil";#N/A,#N/A,FALSE,"CAÑER";#N/A,#N/A,FALSE,"ELEC";#N/A,#N/A,FALSE,"INSTR"}</definedName>
    <definedName name="xb_4" localSheetId="0" hidden="1">{#N/A,#N/A,FALSE,"Total_OC015";#N/A,#N/A,FALSE,"ADMIN";#N/A,#N/A,FALSE,"PROCES";#N/A,#N/A,FALSE,"mecan";#N/A,#N/A,FALSE,"civil";#N/A,#N/A,FALSE,"CAÑER";#N/A,#N/A,FALSE,"ELEC";#N/A,#N/A,FALSE,"INSTR"}</definedName>
    <definedName name="xb_4" localSheetId="6" hidden="1">{#N/A,#N/A,FALSE,"Total_OC015";#N/A,#N/A,FALSE,"ADMIN";#N/A,#N/A,FALSE,"PROCES";#N/A,#N/A,FALSE,"mecan";#N/A,#N/A,FALSE,"civil";#N/A,#N/A,FALSE,"CAÑER";#N/A,#N/A,FALSE,"ELEC";#N/A,#N/A,FALSE,"INSTR"}</definedName>
    <definedName name="xb_4" localSheetId="16" hidden="1">{#N/A,#N/A,FALSE,"Total_OC015";#N/A,#N/A,FALSE,"ADMIN";#N/A,#N/A,FALSE,"PROCES";#N/A,#N/A,FALSE,"mecan";#N/A,#N/A,FALSE,"civil";#N/A,#N/A,FALSE,"CAÑER";#N/A,#N/A,FALSE,"ELEC";#N/A,#N/A,FALSE,"INSTR"}</definedName>
    <definedName name="xb_4" hidden="1">{#N/A,#N/A,FALSE,"Total_OC015";#N/A,#N/A,FALSE,"ADMIN";#N/A,#N/A,FALSE,"PROCES";#N/A,#N/A,FALSE,"mecan";#N/A,#N/A,FALSE,"civil";#N/A,#N/A,FALSE,"CAÑER";#N/A,#N/A,FALSE,"ELEC";#N/A,#N/A,FALSE,"INSTR"}</definedName>
    <definedName name="xb_5" localSheetId="15" hidden="1">{#N/A,#N/A,FALSE,"Total_OC015";#N/A,#N/A,FALSE,"ADMIN";#N/A,#N/A,FALSE,"PROCES";#N/A,#N/A,FALSE,"mecan";#N/A,#N/A,FALSE,"civil";#N/A,#N/A,FALSE,"CAÑER";#N/A,#N/A,FALSE,"ELEC";#N/A,#N/A,FALSE,"INSTR"}</definedName>
    <definedName name="xb_5" localSheetId="25" hidden="1">{#N/A,#N/A,FALSE,"Total_OC015";#N/A,#N/A,FALSE,"ADMIN";#N/A,#N/A,FALSE,"PROCES";#N/A,#N/A,FALSE,"mecan";#N/A,#N/A,FALSE,"civil";#N/A,#N/A,FALSE,"CAÑER";#N/A,#N/A,FALSE,"ELEC";#N/A,#N/A,FALSE,"INSTR"}</definedName>
    <definedName name="xb_5" localSheetId="24" hidden="1">{#N/A,#N/A,FALSE,"Total_OC015";#N/A,#N/A,FALSE,"ADMIN";#N/A,#N/A,FALSE,"PROCES";#N/A,#N/A,FALSE,"mecan";#N/A,#N/A,FALSE,"civil";#N/A,#N/A,FALSE,"CAÑER";#N/A,#N/A,FALSE,"ELEC";#N/A,#N/A,FALSE,"INSTR"}</definedName>
    <definedName name="xb_5" localSheetId="26" hidden="1">{#N/A,#N/A,FALSE,"Total_OC015";#N/A,#N/A,FALSE,"ADMIN";#N/A,#N/A,FALSE,"PROCES";#N/A,#N/A,FALSE,"mecan";#N/A,#N/A,FALSE,"civil";#N/A,#N/A,FALSE,"CAÑER";#N/A,#N/A,FALSE,"ELEC";#N/A,#N/A,FALSE,"INSTR"}</definedName>
    <definedName name="xb_5" localSheetId="1" hidden="1">{#N/A,#N/A,FALSE,"Total_OC015";#N/A,#N/A,FALSE,"ADMIN";#N/A,#N/A,FALSE,"PROCES";#N/A,#N/A,FALSE,"mecan";#N/A,#N/A,FALSE,"civil";#N/A,#N/A,FALSE,"CAÑER";#N/A,#N/A,FALSE,"ELEC";#N/A,#N/A,FALSE,"INSTR"}</definedName>
    <definedName name="xb_5" localSheetId="4" hidden="1">{#N/A,#N/A,FALSE,"Total_OC015";#N/A,#N/A,FALSE,"ADMIN";#N/A,#N/A,FALSE,"PROCES";#N/A,#N/A,FALSE,"mecan";#N/A,#N/A,FALSE,"civil";#N/A,#N/A,FALSE,"CAÑER";#N/A,#N/A,FALSE,"ELEC";#N/A,#N/A,FALSE,"INSTR"}</definedName>
    <definedName name="xb_5" localSheetId="2" hidden="1">{#N/A,#N/A,FALSE,"Total_OC015";#N/A,#N/A,FALSE,"ADMIN";#N/A,#N/A,FALSE,"PROCES";#N/A,#N/A,FALSE,"mecan";#N/A,#N/A,FALSE,"civil";#N/A,#N/A,FALSE,"CAÑER";#N/A,#N/A,FALSE,"ELEC";#N/A,#N/A,FALSE,"INSTR"}</definedName>
    <definedName name="xb_5" localSheetId="0" hidden="1">{#N/A,#N/A,FALSE,"Total_OC015";#N/A,#N/A,FALSE,"ADMIN";#N/A,#N/A,FALSE,"PROCES";#N/A,#N/A,FALSE,"mecan";#N/A,#N/A,FALSE,"civil";#N/A,#N/A,FALSE,"CAÑER";#N/A,#N/A,FALSE,"ELEC";#N/A,#N/A,FALSE,"INSTR"}</definedName>
    <definedName name="xb_5" localSheetId="6" hidden="1">{#N/A,#N/A,FALSE,"Total_OC015";#N/A,#N/A,FALSE,"ADMIN";#N/A,#N/A,FALSE,"PROCES";#N/A,#N/A,FALSE,"mecan";#N/A,#N/A,FALSE,"civil";#N/A,#N/A,FALSE,"CAÑER";#N/A,#N/A,FALSE,"ELEC";#N/A,#N/A,FALSE,"INSTR"}</definedName>
    <definedName name="xb_5" localSheetId="16" hidden="1">{#N/A,#N/A,FALSE,"Total_OC015";#N/A,#N/A,FALSE,"ADMIN";#N/A,#N/A,FALSE,"PROCES";#N/A,#N/A,FALSE,"mecan";#N/A,#N/A,FALSE,"civil";#N/A,#N/A,FALSE,"CAÑER";#N/A,#N/A,FALSE,"ELEC";#N/A,#N/A,FALSE,"INSTR"}</definedName>
    <definedName name="xb_5" hidden="1">{#N/A,#N/A,FALSE,"Total_OC015";#N/A,#N/A,FALSE,"ADMIN";#N/A,#N/A,FALSE,"PROCES";#N/A,#N/A,FALSE,"mecan";#N/A,#N/A,FALSE,"civil";#N/A,#N/A,FALSE,"CAÑER";#N/A,#N/A,FALSE,"ELEC";#N/A,#N/A,FALSE,"INSTR"}</definedName>
    <definedName name="xc" localSheetId="15" hidden="1">{#N/A,#N/A,TRUE,"Est. de Fact.";#N/A,#N/A,TRUE,"Capitulo 19";#N/A,#N/A,TRUE,"Proyecto P855"}</definedName>
    <definedName name="xc" localSheetId="25" hidden="1">{#N/A,#N/A,TRUE,"Est. de Fact.";#N/A,#N/A,TRUE,"Capitulo 19";#N/A,#N/A,TRUE,"Proyecto P855"}</definedName>
    <definedName name="xc" localSheetId="24" hidden="1">{#N/A,#N/A,TRUE,"Est. de Fact.";#N/A,#N/A,TRUE,"Capitulo 19";#N/A,#N/A,TRUE,"Proyecto P855"}</definedName>
    <definedName name="xc" localSheetId="26" hidden="1">{#N/A,#N/A,TRUE,"Est. de Fact.";#N/A,#N/A,TRUE,"Capitulo 19";#N/A,#N/A,TRUE,"Proyecto P855"}</definedName>
    <definedName name="xc" localSheetId="1" hidden="1">{#N/A,#N/A,TRUE,"Est. de Fact.";#N/A,#N/A,TRUE,"Capitulo 19";#N/A,#N/A,TRUE,"Proyecto P855"}</definedName>
    <definedName name="xc" localSheetId="4" hidden="1">{#N/A,#N/A,TRUE,"Est. de Fact.";#N/A,#N/A,TRUE,"Capitulo 19";#N/A,#N/A,TRUE,"Proyecto P855"}</definedName>
    <definedName name="xc" localSheetId="2" hidden="1">{#N/A,#N/A,TRUE,"Est. de Fact.";#N/A,#N/A,TRUE,"Capitulo 19";#N/A,#N/A,TRUE,"Proyecto P855"}</definedName>
    <definedName name="xc" localSheetId="0" hidden="1">{#N/A,#N/A,TRUE,"Est. de Fact.";#N/A,#N/A,TRUE,"Capitulo 19";#N/A,#N/A,TRUE,"Proyecto P855"}</definedName>
    <definedName name="xc" localSheetId="6" hidden="1">{#N/A,#N/A,TRUE,"Est. de Fact.";#N/A,#N/A,TRUE,"Capitulo 19";#N/A,#N/A,TRUE,"Proyecto P855"}</definedName>
    <definedName name="xc" localSheetId="16" hidden="1">{#N/A,#N/A,TRUE,"Est. de Fact.";#N/A,#N/A,TRUE,"Capitulo 19";#N/A,#N/A,TRUE,"Proyecto P855"}</definedName>
    <definedName name="xc" hidden="1">{#N/A,#N/A,TRUE,"Est. de Fact.";#N/A,#N/A,TRUE,"Capitulo 19";#N/A,#N/A,TRUE,"Proyecto P855"}</definedName>
    <definedName name="xc_1" localSheetId="15" hidden="1">{#N/A,#N/A,TRUE,"Est. de Fact.";#N/A,#N/A,TRUE,"Capitulo 19";#N/A,#N/A,TRUE,"Proyecto P855"}</definedName>
    <definedName name="xc_1" localSheetId="25" hidden="1">{#N/A,#N/A,TRUE,"Est. de Fact.";#N/A,#N/A,TRUE,"Capitulo 19";#N/A,#N/A,TRUE,"Proyecto P855"}</definedName>
    <definedName name="xc_1" localSheetId="24" hidden="1">{#N/A,#N/A,TRUE,"Est. de Fact.";#N/A,#N/A,TRUE,"Capitulo 19";#N/A,#N/A,TRUE,"Proyecto P855"}</definedName>
    <definedName name="xc_1" localSheetId="26" hidden="1">{#N/A,#N/A,TRUE,"Est. de Fact.";#N/A,#N/A,TRUE,"Capitulo 19";#N/A,#N/A,TRUE,"Proyecto P855"}</definedName>
    <definedName name="xc_1" localSheetId="1" hidden="1">{#N/A,#N/A,TRUE,"Est. de Fact.";#N/A,#N/A,TRUE,"Capitulo 19";#N/A,#N/A,TRUE,"Proyecto P855"}</definedName>
    <definedName name="xc_1" localSheetId="4" hidden="1">{#N/A,#N/A,TRUE,"Est. de Fact.";#N/A,#N/A,TRUE,"Capitulo 19";#N/A,#N/A,TRUE,"Proyecto P855"}</definedName>
    <definedName name="xc_1" localSheetId="2" hidden="1">{#N/A,#N/A,TRUE,"Est. de Fact.";#N/A,#N/A,TRUE,"Capitulo 19";#N/A,#N/A,TRUE,"Proyecto P855"}</definedName>
    <definedName name="xc_1" localSheetId="0" hidden="1">{#N/A,#N/A,TRUE,"Est. de Fact.";#N/A,#N/A,TRUE,"Capitulo 19";#N/A,#N/A,TRUE,"Proyecto P855"}</definedName>
    <definedName name="xc_1" localSheetId="6" hidden="1">{#N/A,#N/A,TRUE,"Est. de Fact.";#N/A,#N/A,TRUE,"Capitulo 19";#N/A,#N/A,TRUE,"Proyecto P855"}</definedName>
    <definedName name="xc_1" localSheetId="16" hidden="1">{#N/A,#N/A,TRUE,"Est. de Fact.";#N/A,#N/A,TRUE,"Capitulo 19";#N/A,#N/A,TRUE,"Proyecto P855"}</definedName>
    <definedName name="xc_1" hidden="1">{#N/A,#N/A,TRUE,"Est. de Fact.";#N/A,#N/A,TRUE,"Capitulo 19";#N/A,#N/A,TRUE,"Proyecto P855"}</definedName>
    <definedName name="xc_2" localSheetId="15" hidden="1">{#N/A,#N/A,TRUE,"Est. de Fact.";#N/A,#N/A,TRUE,"Capitulo 19";#N/A,#N/A,TRUE,"Proyecto P855"}</definedName>
    <definedName name="xc_2" localSheetId="25" hidden="1">{#N/A,#N/A,TRUE,"Est. de Fact.";#N/A,#N/A,TRUE,"Capitulo 19";#N/A,#N/A,TRUE,"Proyecto P855"}</definedName>
    <definedName name="xc_2" localSheetId="24" hidden="1">{#N/A,#N/A,TRUE,"Est. de Fact.";#N/A,#N/A,TRUE,"Capitulo 19";#N/A,#N/A,TRUE,"Proyecto P855"}</definedName>
    <definedName name="xc_2" localSheetId="26" hidden="1">{#N/A,#N/A,TRUE,"Est. de Fact.";#N/A,#N/A,TRUE,"Capitulo 19";#N/A,#N/A,TRUE,"Proyecto P855"}</definedName>
    <definedName name="xc_2" localSheetId="1" hidden="1">{#N/A,#N/A,TRUE,"Est. de Fact.";#N/A,#N/A,TRUE,"Capitulo 19";#N/A,#N/A,TRUE,"Proyecto P855"}</definedName>
    <definedName name="xc_2" localSheetId="4" hidden="1">{#N/A,#N/A,TRUE,"Est. de Fact.";#N/A,#N/A,TRUE,"Capitulo 19";#N/A,#N/A,TRUE,"Proyecto P855"}</definedName>
    <definedName name="xc_2" localSheetId="2" hidden="1">{#N/A,#N/A,TRUE,"Est. de Fact.";#N/A,#N/A,TRUE,"Capitulo 19";#N/A,#N/A,TRUE,"Proyecto P855"}</definedName>
    <definedName name="xc_2" localSheetId="0" hidden="1">{#N/A,#N/A,TRUE,"Est. de Fact.";#N/A,#N/A,TRUE,"Capitulo 19";#N/A,#N/A,TRUE,"Proyecto P855"}</definedName>
    <definedName name="xc_2" localSheetId="6" hidden="1">{#N/A,#N/A,TRUE,"Est. de Fact.";#N/A,#N/A,TRUE,"Capitulo 19";#N/A,#N/A,TRUE,"Proyecto P855"}</definedName>
    <definedName name="xc_2" localSheetId="16" hidden="1">{#N/A,#N/A,TRUE,"Est. de Fact.";#N/A,#N/A,TRUE,"Capitulo 19";#N/A,#N/A,TRUE,"Proyecto P855"}</definedName>
    <definedName name="xc_2" hidden="1">{#N/A,#N/A,TRUE,"Est. de Fact.";#N/A,#N/A,TRUE,"Capitulo 19";#N/A,#N/A,TRUE,"Proyecto P855"}</definedName>
    <definedName name="xc_3" localSheetId="15" hidden="1">{#N/A,#N/A,TRUE,"Est. de Fact.";#N/A,#N/A,TRUE,"Capitulo 19";#N/A,#N/A,TRUE,"Proyecto P855"}</definedName>
    <definedName name="xc_3" localSheetId="25" hidden="1">{#N/A,#N/A,TRUE,"Est. de Fact.";#N/A,#N/A,TRUE,"Capitulo 19";#N/A,#N/A,TRUE,"Proyecto P855"}</definedName>
    <definedName name="xc_3" localSheetId="24" hidden="1">{#N/A,#N/A,TRUE,"Est. de Fact.";#N/A,#N/A,TRUE,"Capitulo 19";#N/A,#N/A,TRUE,"Proyecto P855"}</definedName>
    <definedName name="xc_3" localSheetId="26" hidden="1">{#N/A,#N/A,TRUE,"Est. de Fact.";#N/A,#N/A,TRUE,"Capitulo 19";#N/A,#N/A,TRUE,"Proyecto P855"}</definedName>
    <definedName name="xc_3" localSheetId="1" hidden="1">{#N/A,#N/A,TRUE,"Est. de Fact.";#N/A,#N/A,TRUE,"Capitulo 19";#N/A,#N/A,TRUE,"Proyecto P855"}</definedName>
    <definedName name="xc_3" localSheetId="4" hidden="1">{#N/A,#N/A,TRUE,"Est. de Fact.";#N/A,#N/A,TRUE,"Capitulo 19";#N/A,#N/A,TRUE,"Proyecto P855"}</definedName>
    <definedName name="xc_3" localSheetId="2" hidden="1">{#N/A,#N/A,TRUE,"Est. de Fact.";#N/A,#N/A,TRUE,"Capitulo 19";#N/A,#N/A,TRUE,"Proyecto P855"}</definedName>
    <definedName name="xc_3" localSheetId="0" hidden="1">{#N/A,#N/A,TRUE,"Est. de Fact.";#N/A,#N/A,TRUE,"Capitulo 19";#N/A,#N/A,TRUE,"Proyecto P855"}</definedName>
    <definedName name="xc_3" localSheetId="6" hidden="1">{#N/A,#N/A,TRUE,"Est. de Fact.";#N/A,#N/A,TRUE,"Capitulo 19";#N/A,#N/A,TRUE,"Proyecto P855"}</definedName>
    <definedName name="xc_3" localSheetId="16" hidden="1">{#N/A,#N/A,TRUE,"Est. de Fact.";#N/A,#N/A,TRUE,"Capitulo 19";#N/A,#N/A,TRUE,"Proyecto P855"}</definedName>
    <definedName name="xc_3" hidden="1">{#N/A,#N/A,TRUE,"Est. de Fact.";#N/A,#N/A,TRUE,"Capitulo 19";#N/A,#N/A,TRUE,"Proyecto P855"}</definedName>
    <definedName name="xc_4" localSheetId="15" hidden="1">{#N/A,#N/A,TRUE,"Est. de Fact.";#N/A,#N/A,TRUE,"Capitulo 19";#N/A,#N/A,TRUE,"Proyecto P855"}</definedName>
    <definedName name="xc_4" localSheetId="25" hidden="1">{#N/A,#N/A,TRUE,"Est. de Fact.";#N/A,#N/A,TRUE,"Capitulo 19";#N/A,#N/A,TRUE,"Proyecto P855"}</definedName>
    <definedName name="xc_4" localSheetId="24" hidden="1">{#N/A,#N/A,TRUE,"Est. de Fact.";#N/A,#N/A,TRUE,"Capitulo 19";#N/A,#N/A,TRUE,"Proyecto P855"}</definedName>
    <definedName name="xc_4" localSheetId="26" hidden="1">{#N/A,#N/A,TRUE,"Est. de Fact.";#N/A,#N/A,TRUE,"Capitulo 19";#N/A,#N/A,TRUE,"Proyecto P855"}</definedName>
    <definedName name="xc_4" localSheetId="1" hidden="1">{#N/A,#N/A,TRUE,"Est. de Fact.";#N/A,#N/A,TRUE,"Capitulo 19";#N/A,#N/A,TRUE,"Proyecto P855"}</definedName>
    <definedName name="xc_4" localSheetId="4" hidden="1">{#N/A,#N/A,TRUE,"Est. de Fact.";#N/A,#N/A,TRUE,"Capitulo 19";#N/A,#N/A,TRUE,"Proyecto P855"}</definedName>
    <definedName name="xc_4" localSheetId="2" hidden="1">{#N/A,#N/A,TRUE,"Est. de Fact.";#N/A,#N/A,TRUE,"Capitulo 19";#N/A,#N/A,TRUE,"Proyecto P855"}</definedName>
    <definedName name="xc_4" localSheetId="0" hidden="1">{#N/A,#N/A,TRUE,"Est. de Fact.";#N/A,#N/A,TRUE,"Capitulo 19";#N/A,#N/A,TRUE,"Proyecto P855"}</definedName>
    <definedName name="xc_4" localSheetId="6" hidden="1">{#N/A,#N/A,TRUE,"Est. de Fact.";#N/A,#N/A,TRUE,"Capitulo 19";#N/A,#N/A,TRUE,"Proyecto P855"}</definedName>
    <definedName name="xc_4" localSheetId="16" hidden="1">{#N/A,#N/A,TRUE,"Est. de Fact.";#N/A,#N/A,TRUE,"Capitulo 19";#N/A,#N/A,TRUE,"Proyecto P855"}</definedName>
    <definedName name="xc_4" hidden="1">{#N/A,#N/A,TRUE,"Est. de Fact.";#N/A,#N/A,TRUE,"Capitulo 19";#N/A,#N/A,TRUE,"Proyecto P855"}</definedName>
    <definedName name="xc_5" localSheetId="15" hidden="1">{#N/A,#N/A,TRUE,"Est. de Fact.";#N/A,#N/A,TRUE,"Capitulo 19";#N/A,#N/A,TRUE,"Proyecto P855"}</definedName>
    <definedName name="xc_5" localSheetId="25" hidden="1">{#N/A,#N/A,TRUE,"Est. de Fact.";#N/A,#N/A,TRUE,"Capitulo 19";#N/A,#N/A,TRUE,"Proyecto P855"}</definedName>
    <definedName name="xc_5" localSheetId="24" hidden="1">{#N/A,#N/A,TRUE,"Est. de Fact.";#N/A,#N/A,TRUE,"Capitulo 19";#N/A,#N/A,TRUE,"Proyecto P855"}</definedName>
    <definedName name="xc_5" localSheetId="26" hidden="1">{#N/A,#N/A,TRUE,"Est. de Fact.";#N/A,#N/A,TRUE,"Capitulo 19";#N/A,#N/A,TRUE,"Proyecto P855"}</definedName>
    <definedName name="xc_5" localSheetId="1" hidden="1">{#N/A,#N/A,TRUE,"Est. de Fact.";#N/A,#N/A,TRUE,"Capitulo 19";#N/A,#N/A,TRUE,"Proyecto P855"}</definedName>
    <definedName name="xc_5" localSheetId="4" hidden="1">{#N/A,#N/A,TRUE,"Est. de Fact.";#N/A,#N/A,TRUE,"Capitulo 19";#N/A,#N/A,TRUE,"Proyecto P855"}</definedName>
    <definedName name="xc_5" localSheetId="2" hidden="1">{#N/A,#N/A,TRUE,"Est. de Fact.";#N/A,#N/A,TRUE,"Capitulo 19";#N/A,#N/A,TRUE,"Proyecto P855"}</definedName>
    <definedName name="xc_5" localSheetId="0" hidden="1">{#N/A,#N/A,TRUE,"Est. de Fact.";#N/A,#N/A,TRUE,"Capitulo 19";#N/A,#N/A,TRUE,"Proyecto P855"}</definedName>
    <definedName name="xc_5" localSheetId="6" hidden="1">{#N/A,#N/A,TRUE,"Est. de Fact.";#N/A,#N/A,TRUE,"Capitulo 19";#N/A,#N/A,TRUE,"Proyecto P855"}</definedName>
    <definedName name="xc_5" localSheetId="16" hidden="1">{#N/A,#N/A,TRUE,"Est. de Fact.";#N/A,#N/A,TRUE,"Capitulo 19";#N/A,#N/A,TRUE,"Proyecto P855"}</definedName>
    <definedName name="xc_5" hidden="1">{#N/A,#N/A,TRUE,"Est. de Fact.";#N/A,#N/A,TRUE,"Capitulo 19";#N/A,#N/A,TRUE,"Proyecto P855"}</definedName>
    <definedName name="xcv" localSheetId="15" hidden="1">{#N/A,#N/A,FALSE,"Costos_Elem_Hid";#N/A,#N/A,FALSE,"Costos_Elem_Hid";#N/A,#N/A,FALSE,"Costos_Elem_Hid"}</definedName>
    <definedName name="xcv" localSheetId="25" hidden="1">{#N/A,#N/A,FALSE,"Costos_Elem_Hid";#N/A,#N/A,FALSE,"Costos_Elem_Hid";#N/A,#N/A,FALSE,"Costos_Elem_Hid"}</definedName>
    <definedName name="xcv" localSheetId="24" hidden="1">{#N/A,#N/A,FALSE,"Costos_Elem_Hid";#N/A,#N/A,FALSE,"Costos_Elem_Hid";#N/A,#N/A,FALSE,"Costos_Elem_Hid"}</definedName>
    <definedName name="xcv" localSheetId="26" hidden="1">{#N/A,#N/A,FALSE,"Costos_Elem_Hid";#N/A,#N/A,FALSE,"Costos_Elem_Hid";#N/A,#N/A,FALSE,"Costos_Elem_Hid"}</definedName>
    <definedName name="xcv" localSheetId="1" hidden="1">{#N/A,#N/A,FALSE,"Costos_Elem_Hid";#N/A,#N/A,FALSE,"Costos_Elem_Hid";#N/A,#N/A,FALSE,"Costos_Elem_Hid"}</definedName>
    <definedName name="xcv" localSheetId="4" hidden="1">{#N/A,#N/A,FALSE,"Costos_Elem_Hid";#N/A,#N/A,FALSE,"Costos_Elem_Hid";#N/A,#N/A,FALSE,"Costos_Elem_Hid"}</definedName>
    <definedName name="xcv" localSheetId="2" hidden="1">{#N/A,#N/A,FALSE,"Costos_Elem_Hid";#N/A,#N/A,FALSE,"Costos_Elem_Hid";#N/A,#N/A,FALSE,"Costos_Elem_Hid"}</definedName>
    <definedName name="xcv" localSheetId="0" hidden="1">{#N/A,#N/A,FALSE,"Costos_Elem_Hid";#N/A,#N/A,FALSE,"Costos_Elem_Hid";#N/A,#N/A,FALSE,"Costos_Elem_Hid"}</definedName>
    <definedName name="xcv" localSheetId="6" hidden="1">{#N/A,#N/A,FALSE,"Costos_Elem_Hid";#N/A,#N/A,FALSE,"Costos_Elem_Hid";#N/A,#N/A,FALSE,"Costos_Elem_Hid"}</definedName>
    <definedName name="xcv" localSheetId="16" hidden="1">{#N/A,#N/A,FALSE,"Costos_Elem_Hid";#N/A,#N/A,FALSE,"Costos_Elem_Hid";#N/A,#N/A,FALSE,"Costos_Elem_Hid"}</definedName>
    <definedName name="xcv" hidden="1">{#N/A,#N/A,FALSE,"Costos_Elem_Hid";#N/A,#N/A,FALSE,"Costos_Elem_Hid";#N/A,#N/A,FALSE,"Costos_Elem_Hid"}</definedName>
    <definedName name="xcvzx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d" localSheetId="15" hidden="1">{#N/A,#N/A,TRUE,"Est. de Fact.";#N/A,#N/A,TRUE,"Capitulo 19";#N/A,#N/A,TRUE,"Proyecto P855"}</definedName>
    <definedName name="xd" localSheetId="25" hidden="1">{#N/A,#N/A,TRUE,"Est. de Fact.";#N/A,#N/A,TRUE,"Capitulo 19";#N/A,#N/A,TRUE,"Proyecto P855"}</definedName>
    <definedName name="xd" localSheetId="24" hidden="1">{#N/A,#N/A,TRUE,"Est. de Fact.";#N/A,#N/A,TRUE,"Capitulo 19";#N/A,#N/A,TRUE,"Proyecto P855"}</definedName>
    <definedName name="xd" localSheetId="26" hidden="1">{#N/A,#N/A,TRUE,"Est. de Fact.";#N/A,#N/A,TRUE,"Capitulo 19";#N/A,#N/A,TRUE,"Proyecto P855"}</definedName>
    <definedName name="xd" localSheetId="1" hidden="1">{#N/A,#N/A,TRUE,"Est. de Fact.";#N/A,#N/A,TRUE,"Capitulo 19";#N/A,#N/A,TRUE,"Proyecto P855"}</definedName>
    <definedName name="xd" localSheetId="4" hidden="1">{#N/A,#N/A,TRUE,"Est. de Fact.";#N/A,#N/A,TRUE,"Capitulo 19";#N/A,#N/A,TRUE,"Proyecto P855"}</definedName>
    <definedName name="xd" localSheetId="2" hidden="1">{#N/A,#N/A,TRUE,"Est. de Fact.";#N/A,#N/A,TRUE,"Capitulo 19";#N/A,#N/A,TRUE,"Proyecto P855"}</definedName>
    <definedName name="xd" localSheetId="0" hidden="1">{#N/A,#N/A,TRUE,"Est. de Fact.";#N/A,#N/A,TRUE,"Capitulo 19";#N/A,#N/A,TRUE,"Proyecto P855"}</definedName>
    <definedName name="xd" localSheetId="6" hidden="1">{#N/A,#N/A,TRUE,"Est. de Fact.";#N/A,#N/A,TRUE,"Capitulo 19";#N/A,#N/A,TRUE,"Proyecto P855"}</definedName>
    <definedName name="xd" localSheetId="16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_1" localSheetId="15" hidden="1">{#N/A,#N/A,TRUE,"Est. de Fact.";#N/A,#N/A,TRUE,"Capitulo 19";#N/A,#N/A,TRUE,"Proyecto P855"}</definedName>
    <definedName name="xd_1" localSheetId="25" hidden="1">{#N/A,#N/A,TRUE,"Est. de Fact.";#N/A,#N/A,TRUE,"Capitulo 19";#N/A,#N/A,TRUE,"Proyecto P855"}</definedName>
    <definedName name="xd_1" localSheetId="24" hidden="1">{#N/A,#N/A,TRUE,"Est. de Fact.";#N/A,#N/A,TRUE,"Capitulo 19";#N/A,#N/A,TRUE,"Proyecto P855"}</definedName>
    <definedName name="xd_1" localSheetId="26" hidden="1">{#N/A,#N/A,TRUE,"Est. de Fact.";#N/A,#N/A,TRUE,"Capitulo 19";#N/A,#N/A,TRUE,"Proyecto P855"}</definedName>
    <definedName name="xd_1" localSheetId="1" hidden="1">{#N/A,#N/A,TRUE,"Est. de Fact.";#N/A,#N/A,TRUE,"Capitulo 19";#N/A,#N/A,TRUE,"Proyecto P855"}</definedName>
    <definedName name="xd_1" localSheetId="4" hidden="1">{#N/A,#N/A,TRUE,"Est. de Fact.";#N/A,#N/A,TRUE,"Capitulo 19";#N/A,#N/A,TRUE,"Proyecto P855"}</definedName>
    <definedName name="xd_1" localSheetId="2" hidden="1">{#N/A,#N/A,TRUE,"Est. de Fact.";#N/A,#N/A,TRUE,"Capitulo 19";#N/A,#N/A,TRUE,"Proyecto P855"}</definedName>
    <definedName name="xd_1" localSheetId="0" hidden="1">{#N/A,#N/A,TRUE,"Est. de Fact.";#N/A,#N/A,TRUE,"Capitulo 19";#N/A,#N/A,TRUE,"Proyecto P855"}</definedName>
    <definedName name="xd_1" localSheetId="6" hidden="1">{#N/A,#N/A,TRUE,"Est. de Fact.";#N/A,#N/A,TRUE,"Capitulo 19";#N/A,#N/A,TRUE,"Proyecto P855"}</definedName>
    <definedName name="xd_1" localSheetId="16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_2" localSheetId="15" hidden="1">{#N/A,#N/A,TRUE,"Est. de Fact.";#N/A,#N/A,TRUE,"Capitulo 19";#N/A,#N/A,TRUE,"Proyecto P855"}</definedName>
    <definedName name="xd_2" localSheetId="25" hidden="1">{#N/A,#N/A,TRUE,"Est. de Fact.";#N/A,#N/A,TRUE,"Capitulo 19";#N/A,#N/A,TRUE,"Proyecto P855"}</definedName>
    <definedName name="xd_2" localSheetId="24" hidden="1">{#N/A,#N/A,TRUE,"Est. de Fact.";#N/A,#N/A,TRUE,"Capitulo 19";#N/A,#N/A,TRUE,"Proyecto P855"}</definedName>
    <definedName name="xd_2" localSheetId="26" hidden="1">{#N/A,#N/A,TRUE,"Est. de Fact.";#N/A,#N/A,TRUE,"Capitulo 19";#N/A,#N/A,TRUE,"Proyecto P855"}</definedName>
    <definedName name="xd_2" localSheetId="1" hidden="1">{#N/A,#N/A,TRUE,"Est. de Fact.";#N/A,#N/A,TRUE,"Capitulo 19";#N/A,#N/A,TRUE,"Proyecto P855"}</definedName>
    <definedName name="xd_2" localSheetId="4" hidden="1">{#N/A,#N/A,TRUE,"Est. de Fact.";#N/A,#N/A,TRUE,"Capitulo 19";#N/A,#N/A,TRUE,"Proyecto P855"}</definedName>
    <definedName name="xd_2" localSheetId="2" hidden="1">{#N/A,#N/A,TRUE,"Est. de Fact.";#N/A,#N/A,TRUE,"Capitulo 19";#N/A,#N/A,TRUE,"Proyecto P855"}</definedName>
    <definedName name="xd_2" localSheetId="0" hidden="1">{#N/A,#N/A,TRUE,"Est. de Fact.";#N/A,#N/A,TRUE,"Capitulo 19";#N/A,#N/A,TRUE,"Proyecto P855"}</definedName>
    <definedName name="xd_2" localSheetId="6" hidden="1">{#N/A,#N/A,TRUE,"Est. de Fact.";#N/A,#N/A,TRUE,"Capitulo 19";#N/A,#N/A,TRUE,"Proyecto P855"}</definedName>
    <definedName name="xd_2" localSheetId="16" hidden="1">{#N/A,#N/A,TRUE,"Est. de Fact.";#N/A,#N/A,TRUE,"Capitulo 19";#N/A,#N/A,TRUE,"Proyecto P855"}</definedName>
    <definedName name="xd_2" hidden="1">{#N/A,#N/A,TRUE,"Est. de Fact.";#N/A,#N/A,TRUE,"Capitulo 19";#N/A,#N/A,TRUE,"Proyecto P855"}</definedName>
    <definedName name="xd_3" localSheetId="15" hidden="1">{#N/A,#N/A,TRUE,"Est. de Fact.";#N/A,#N/A,TRUE,"Capitulo 19";#N/A,#N/A,TRUE,"Proyecto P855"}</definedName>
    <definedName name="xd_3" localSheetId="25" hidden="1">{#N/A,#N/A,TRUE,"Est. de Fact.";#N/A,#N/A,TRUE,"Capitulo 19";#N/A,#N/A,TRUE,"Proyecto P855"}</definedName>
    <definedName name="xd_3" localSheetId="24" hidden="1">{#N/A,#N/A,TRUE,"Est. de Fact.";#N/A,#N/A,TRUE,"Capitulo 19";#N/A,#N/A,TRUE,"Proyecto P855"}</definedName>
    <definedName name="xd_3" localSheetId="26" hidden="1">{#N/A,#N/A,TRUE,"Est. de Fact.";#N/A,#N/A,TRUE,"Capitulo 19";#N/A,#N/A,TRUE,"Proyecto P855"}</definedName>
    <definedName name="xd_3" localSheetId="1" hidden="1">{#N/A,#N/A,TRUE,"Est. de Fact.";#N/A,#N/A,TRUE,"Capitulo 19";#N/A,#N/A,TRUE,"Proyecto P855"}</definedName>
    <definedName name="xd_3" localSheetId="4" hidden="1">{#N/A,#N/A,TRUE,"Est. de Fact.";#N/A,#N/A,TRUE,"Capitulo 19";#N/A,#N/A,TRUE,"Proyecto P855"}</definedName>
    <definedName name="xd_3" localSheetId="2" hidden="1">{#N/A,#N/A,TRUE,"Est. de Fact.";#N/A,#N/A,TRUE,"Capitulo 19";#N/A,#N/A,TRUE,"Proyecto P855"}</definedName>
    <definedName name="xd_3" localSheetId="0" hidden="1">{#N/A,#N/A,TRUE,"Est. de Fact.";#N/A,#N/A,TRUE,"Capitulo 19";#N/A,#N/A,TRUE,"Proyecto P855"}</definedName>
    <definedName name="xd_3" localSheetId="6" hidden="1">{#N/A,#N/A,TRUE,"Est. de Fact.";#N/A,#N/A,TRUE,"Capitulo 19";#N/A,#N/A,TRUE,"Proyecto P855"}</definedName>
    <definedName name="xd_3" localSheetId="16" hidden="1">{#N/A,#N/A,TRUE,"Est. de Fact.";#N/A,#N/A,TRUE,"Capitulo 19";#N/A,#N/A,TRUE,"Proyecto P855"}</definedName>
    <definedName name="xd_3" hidden="1">{#N/A,#N/A,TRUE,"Est. de Fact.";#N/A,#N/A,TRUE,"Capitulo 19";#N/A,#N/A,TRUE,"Proyecto P855"}</definedName>
    <definedName name="xd_4" localSheetId="15" hidden="1">{#N/A,#N/A,TRUE,"Est. de Fact.";#N/A,#N/A,TRUE,"Capitulo 19";#N/A,#N/A,TRUE,"Proyecto P855"}</definedName>
    <definedName name="xd_4" localSheetId="25" hidden="1">{#N/A,#N/A,TRUE,"Est. de Fact.";#N/A,#N/A,TRUE,"Capitulo 19";#N/A,#N/A,TRUE,"Proyecto P855"}</definedName>
    <definedName name="xd_4" localSheetId="24" hidden="1">{#N/A,#N/A,TRUE,"Est. de Fact.";#N/A,#N/A,TRUE,"Capitulo 19";#N/A,#N/A,TRUE,"Proyecto P855"}</definedName>
    <definedName name="xd_4" localSheetId="26" hidden="1">{#N/A,#N/A,TRUE,"Est. de Fact.";#N/A,#N/A,TRUE,"Capitulo 19";#N/A,#N/A,TRUE,"Proyecto P855"}</definedName>
    <definedName name="xd_4" localSheetId="1" hidden="1">{#N/A,#N/A,TRUE,"Est. de Fact.";#N/A,#N/A,TRUE,"Capitulo 19";#N/A,#N/A,TRUE,"Proyecto P855"}</definedName>
    <definedName name="xd_4" localSheetId="4" hidden="1">{#N/A,#N/A,TRUE,"Est. de Fact.";#N/A,#N/A,TRUE,"Capitulo 19";#N/A,#N/A,TRUE,"Proyecto P855"}</definedName>
    <definedName name="xd_4" localSheetId="2" hidden="1">{#N/A,#N/A,TRUE,"Est. de Fact.";#N/A,#N/A,TRUE,"Capitulo 19";#N/A,#N/A,TRUE,"Proyecto P855"}</definedName>
    <definedName name="xd_4" localSheetId="0" hidden="1">{#N/A,#N/A,TRUE,"Est. de Fact.";#N/A,#N/A,TRUE,"Capitulo 19";#N/A,#N/A,TRUE,"Proyecto P855"}</definedName>
    <definedName name="xd_4" localSheetId="6" hidden="1">{#N/A,#N/A,TRUE,"Est. de Fact.";#N/A,#N/A,TRUE,"Capitulo 19";#N/A,#N/A,TRUE,"Proyecto P855"}</definedName>
    <definedName name="xd_4" localSheetId="16" hidden="1">{#N/A,#N/A,TRUE,"Est. de Fact.";#N/A,#N/A,TRUE,"Capitulo 19";#N/A,#N/A,TRUE,"Proyecto P855"}</definedName>
    <definedName name="xd_4" hidden="1">{#N/A,#N/A,TRUE,"Est. de Fact.";#N/A,#N/A,TRUE,"Capitulo 19";#N/A,#N/A,TRUE,"Proyecto P855"}</definedName>
    <definedName name="xd_5" localSheetId="15" hidden="1">{#N/A,#N/A,TRUE,"Est. de Fact.";#N/A,#N/A,TRUE,"Capitulo 19";#N/A,#N/A,TRUE,"Proyecto P855"}</definedName>
    <definedName name="xd_5" localSheetId="25" hidden="1">{#N/A,#N/A,TRUE,"Est. de Fact.";#N/A,#N/A,TRUE,"Capitulo 19";#N/A,#N/A,TRUE,"Proyecto P855"}</definedName>
    <definedName name="xd_5" localSheetId="24" hidden="1">{#N/A,#N/A,TRUE,"Est. de Fact.";#N/A,#N/A,TRUE,"Capitulo 19";#N/A,#N/A,TRUE,"Proyecto P855"}</definedName>
    <definedName name="xd_5" localSheetId="26" hidden="1">{#N/A,#N/A,TRUE,"Est. de Fact.";#N/A,#N/A,TRUE,"Capitulo 19";#N/A,#N/A,TRUE,"Proyecto P855"}</definedName>
    <definedName name="xd_5" localSheetId="1" hidden="1">{#N/A,#N/A,TRUE,"Est. de Fact.";#N/A,#N/A,TRUE,"Capitulo 19";#N/A,#N/A,TRUE,"Proyecto P855"}</definedName>
    <definedName name="xd_5" localSheetId="4" hidden="1">{#N/A,#N/A,TRUE,"Est. de Fact.";#N/A,#N/A,TRUE,"Capitulo 19";#N/A,#N/A,TRUE,"Proyecto P855"}</definedName>
    <definedName name="xd_5" localSheetId="2" hidden="1">{#N/A,#N/A,TRUE,"Est. de Fact.";#N/A,#N/A,TRUE,"Capitulo 19";#N/A,#N/A,TRUE,"Proyecto P855"}</definedName>
    <definedName name="xd_5" localSheetId="0" hidden="1">{#N/A,#N/A,TRUE,"Est. de Fact.";#N/A,#N/A,TRUE,"Capitulo 19";#N/A,#N/A,TRUE,"Proyecto P855"}</definedName>
    <definedName name="xd_5" localSheetId="6" hidden="1">{#N/A,#N/A,TRUE,"Est. de Fact.";#N/A,#N/A,TRUE,"Capitulo 19";#N/A,#N/A,TRUE,"Proyecto P855"}</definedName>
    <definedName name="xd_5" localSheetId="16" hidden="1">{#N/A,#N/A,TRUE,"Est. de Fact.";#N/A,#N/A,TRUE,"Capitulo 19";#N/A,#N/A,TRUE,"Proyecto P855"}</definedName>
    <definedName name="xd_5" hidden="1">{#N/A,#N/A,TRUE,"Est. de Fact.";#N/A,#N/A,TRUE,"Capitulo 19";#N/A,#N/A,TRUE,"Proyecto P855"}</definedName>
    <definedName name="XDFGDSFG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DFGDSFG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DFGDSFG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DFGDSFG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DFGDSFG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DFGDSFG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DFGDSFG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DFGDSFG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DFGDSFG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DFGDSFG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DFGDSFG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DFGXDFG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DFGXDFG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DFGXDFG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DFGXDFG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DFGXDFG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DFGXDFG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DFGXDFG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DFGXDFG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DFGXDFG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DFGXDFG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DFGXDFG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DFHGFH" localSheetId="15" hidden="1">{#N/A,#N/A,FALSE,"PEND INC";#N/A,#N/A,FALSE,"PEND MINM"}</definedName>
    <definedName name="XDFHGFH" localSheetId="25" hidden="1">{#N/A,#N/A,FALSE,"PEND INC";#N/A,#N/A,FALSE,"PEND MINM"}</definedName>
    <definedName name="XDFHGFH" localSheetId="24" hidden="1">{#N/A,#N/A,FALSE,"PEND INC";#N/A,#N/A,FALSE,"PEND MINM"}</definedName>
    <definedName name="XDFHGFH" localSheetId="26" hidden="1">{#N/A,#N/A,FALSE,"PEND INC";#N/A,#N/A,FALSE,"PEND MINM"}</definedName>
    <definedName name="XDFHGFH" localSheetId="1" hidden="1">{#N/A,#N/A,FALSE,"PEND INC";#N/A,#N/A,FALSE,"PEND MINM"}</definedName>
    <definedName name="XDFHGFH" localSheetId="4" hidden="1">{#N/A,#N/A,FALSE,"PEND INC";#N/A,#N/A,FALSE,"PEND MINM"}</definedName>
    <definedName name="XDFHGFH" localSheetId="2" hidden="1">{#N/A,#N/A,FALSE,"PEND INC";#N/A,#N/A,FALSE,"PEND MINM"}</definedName>
    <definedName name="XDFHGFH" localSheetId="0" hidden="1">{#N/A,#N/A,FALSE,"PEND INC";#N/A,#N/A,FALSE,"PEND MINM"}</definedName>
    <definedName name="XDFHGFH" localSheetId="6" hidden="1">{#N/A,#N/A,FALSE,"PEND INC";#N/A,#N/A,FALSE,"PEND MINM"}</definedName>
    <definedName name="XDFHGFH" localSheetId="16" hidden="1">{#N/A,#N/A,FALSE,"PEND INC";#N/A,#N/A,FALSE,"PEND MINM"}</definedName>
    <definedName name="XDFHGFH" hidden="1">{#N/A,#N/A,FALSE,"PEND INC";#N/A,#N/A,FALSE,"PEND MINM"}</definedName>
    <definedName name="XDGFDT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DGFDT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DGFDT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DGFDT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DGFDT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DGFDT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DGFDT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DGFDT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DGFDT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DGFDT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DGFDT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DRGDR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DRGDR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DRGDR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DRGDR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DRGD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DRGDR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DRGD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DRGD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DRGDR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DRGDR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DRGD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DRGTRG" localSheetId="15" hidden="1">{"CI+GG(BASE)",#N/A,FALSE,"CI+GG(BASE)";"GG",#N/A,FALSE,"CI+GG(BASE)";"CI",#N/A,FALSE,"CI+GG(BASE)"}</definedName>
    <definedName name="XDRGTRG" localSheetId="25" hidden="1">{"CI+GG(BASE)",#N/A,FALSE,"CI+GG(BASE)";"GG",#N/A,FALSE,"CI+GG(BASE)";"CI",#N/A,FALSE,"CI+GG(BASE)"}</definedName>
    <definedName name="XDRGTRG" localSheetId="24" hidden="1">{"CI+GG(BASE)",#N/A,FALSE,"CI+GG(BASE)";"GG",#N/A,FALSE,"CI+GG(BASE)";"CI",#N/A,FALSE,"CI+GG(BASE)"}</definedName>
    <definedName name="XDRGTRG" localSheetId="26" hidden="1">{"CI+GG(BASE)",#N/A,FALSE,"CI+GG(BASE)";"GG",#N/A,FALSE,"CI+GG(BASE)";"CI",#N/A,FALSE,"CI+GG(BASE)"}</definedName>
    <definedName name="XDRGTRG" localSheetId="1" hidden="1">{"CI+GG(BASE)",#N/A,FALSE,"CI+GG(BASE)";"GG",#N/A,FALSE,"CI+GG(BASE)";"CI",#N/A,FALSE,"CI+GG(BASE)"}</definedName>
    <definedName name="XDRGTRG" localSheetId="4" hidden="1">{"CI+GG(BASE)",#N/A,FALSE,"CI+GG(BASE)";"GG",#N/A,FALSE,"CI+GG(BASE)";"CI",#N/A,FALSE,"CI+GG(BASE)"}</definedName>
    <definedName name="XDRGTRG" localSheetId="2" hidden="1">{"CI+GG(BASE)",#N/A,FALSE,"CI+GG(BASE)";"GG",#N/A,FALSE,"CI+GG(BASE)";"CI",#N/A,FALSE,"CI+GG(BASE)"}</definedName>
    <definedName name="XDRGTRG" localSheetId="0" hidden="1">{"CI+GG(BASE)",#N/A,FALSE,"CI+GG(BASE)";"GG",#N/A,FALSE,"CI+GG(BASE)";"CI",#N/A,FALSE,"CI+GG(BASE)"}</definedName>
    <definedName name="XDRGTRG" localSheetId="6" hidden="1">{"CI+GG(BASE)",#N/A,FALSE,"CI+GG(BASE)";"GG",#N/A,FALSE,"CI+GG(BASE)";"CI",#N/A,FALSE,"CI+GG(BASE)"}</definedName>
    <definedName name="XDRGTRG" localSheetId="16" hidden="1">{"CI+GG(BASE)",#N/A,FALSE,"CI+GG(BASE)";"GG",#N/A,FALSE,"CI+GG(BASE)";"CI",#N/A,FALSE,"CI+GG(BASE)"}</definedName>
    <definedName name="XDRGTRG" hidden="1">{"CI+GG(BASE)",#N/A,FALSE,"CI+GG(BASE)";"GG",#N/A,FALSE,"CI+GG(BASE)";"CI",#N/A,FALSE,"CI+GG(BASE)"}</definedName>
    <definedName name="XDRTGDRG" localSheetId="15" hidden="1">{#N/A,#N/A,FALSE,"PEND INC";#N/A,#N/A,FALSE,"PEND MINM"}</definedName>
    <definedName name="XDRTGDRG" localSheetId="25" hidden="1">{#N/A,#N/A,FALSE,"PEND INC";#N/A,#N/A,FALSE,"PEND MINM"}</definedName>
    <definedName name="XDRTGDRG" localSheetId="24" hidden="1">{#N/A,#N/A,FALSE,"PEND INC";#N/A,#N/A,FALSE,"PEND MINM"}</definedName>
    <definedName name="XDRTGDRG" localSheetId="26" hidden="1">{#N/A,#N/A,FALSE,"PEND INC";#N/A,#N/A,FALSE,"PEND MINM"}</definedName>
    <definedName name="XDRTGDRG" localSheetId="1" hidden="1">{#N/A,#N/A,FALSE,"PEND INC";#N/A,#N/A,FALSE,"PEND MINM"}</definedName>
    <definedName name="XDRTGDRG" localSheetId="4" hidden="1">{#N/A,#N/A,FALSE,"PEND INC";#N/A,#N/A,FALSE,"PEND MINM"}</definedName>
    <definedName name="XDRTGDRG" localSheetId="2" hidden="1">{#N/A,#N/A,FALSE,"PEND INC";#N/A,#N/A,FALSE,"PEND MINM"}</definedName>
    <definedName name="XDRTGDRG" localSheetId="0" hidden="1">{#N/A,#N/A,FALSE,"PEND INC";#N/A,#N/A,FALSE,"PEND MINM"}</definedName>
    <definedName name="XDRTGDRG" localSheetId="6" hidden="1">{#N/A,#N/A,FALSE,"PEND INC";#N/A,#N/A,FALSE,"PEND MINM"}</definedName>
    <definedName name="XDRTGDRG" localSheetId="16" hidden="1">{#N/A,#N/A,FALSE,"PEND INC";#N/A,#N/A,FALSE,"PEND MINM"}</definedName>
    <definedName name="XDRTGDRG" hidden="1">{#N/A,#N/A,FALSE,"PEND INC";#N/A,#N/A,FALSE,"PEND MINM"}</definedName>
    <definedName name="XDRTHR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15" hidden="1">{#N/A,#N/A,FALSE,"Total_OC015";#N/A,#N/A,FALSE,"ADMIN";#N/A,#N/A,FALSE,"PROCES";#N/A,#N/A,FALSE,"mecan";#N/A,#N/A,FALSE,"civil";#N/A,#N/A,FALSE,"CAÑER";#N/A,#N/A,FALSE,"ELEC";#N/A,#N/A,FALSE,"INSTR"}</definedName>
    <definedName name="xe" localSheetId="25" hidden="1">{#N/A,#N/A,FALSE,"Total_OC015";#N/A,#N/A,FALSE,"ADMIN";#N/A,#N/A,FALSE,"PROCES";#N/A,#N/A,FALSE,"mecan";#N/A,#N/A,FALSE,"civil";#N/A,#N/A,FALSE,"CAÑER";#N/A,#N/A,FALSE,"ELEC";#N/A,#N/A,FALSE,"INSTR"}</definedName>
    <definedName name="xe" localSheetId="24" hidden="1">{#N/A,#N/A,FALSE,"Total_OC015";#N/A,#N/A,FALSE,"ADMIN";#N/A,#N/A,FALSE,"PROCES";#N/A,#N/A,FALSE,"mecan";#N/A,#N/A,FALSE,"civil";#N/A,#N/A,FALSE,"CAÑER";#N/A,#N/A,FALSE,"ELEC";#N/A,#N/A,FALSE,"INSTR"}</definedName>
    <definedName name="xe" localSheetId="26" hidden="1">{#N/A,#N/A,FALSE,"Total_OC015";#N/A,#N/A,FALSE,"ADMIN";#N/A,#N/A,FALSE,"PROCES";#N/A,#N/A,FALSE,"mecan";#N/A,#N/A,FALSE,"civil";#N/A,#N/A,FALSE,"CAÑER";#N/A,#N/A,FALSE,"ELEC";#N/A,#N/A,FALSE,"INSTR"}</definedName>
    <definedName name="xe" localSheetId="1" hidden="1">{#N/A,#N/A,FALSE,"Total_OC015";#N/A,#N/A,FALSE,"ADMIN";#N/A,#N/A,FALSE,"PROCES";#N/A,#N/A,FALSE,"mecan";#N/A,#N/A,FALSE,"civil";#N/A,#N/A,FALSE,"CAÑER";#N/A,#N/A,FALSE,"ELEC";#N/A,#N/A,FALSE,"INSTR"}</definedName>
    <definedName name="xe" localSheetId="4" hidden="1">{#N/A,#N/A,FALSE,"Total_OC015";#N/A,#N/A,FALSE,"ADMIN";#N/A,#N/A,FALSE,"PROCES";#N/A,#N/A,FALSE,"mecan";#N/A,#N/A,FALSE,"civil";#N/A,#N/A,FALSE,"CAÑER";#N/A,#N/A,FALSE,"ELEC";#N/A,#N/A,FALSE,"INSTR"}</definedName>
    <definedName name="xe" localSheetId="2" hidden="1">{#N/A,#N/A,FALSE,"Total_OC015";#N/A,#N/A,FALSE,"ADMIN";#N/A,#N/A,FALSE,"PROCES";#N/A,#N/A,FALSE,"mecan";#N/A,#N/A,FALSE,"civil";#N/A,#N/A,FALSE,"CAÑER";#N/A,#N/A,FALSE,"ELEC";#N/A,#N/A,FALSE,"INSTR"}</definedName>
    <definedName name="xe" localSheetId="0" hidden="1">{#N/A,#N/A,FALSE,"Total_OC015";#N/A,#N/A,FALSE,"ADMIN";#N/A,#N/A,FALSE,"PROCES";#N/A,#N/A,FALSE,"mecan";#N/A,#N/A,FALSE,"civil";#N/A,#N/A,FALSE,"CAÑER";#N/A,#N/A,FALSE,"ELEC";#N/A,#N/A,FALSE,"INSTR"}</definedName>
    <definedName name="xe" localSheetId="6" hidden="1">{#N/A,#N/A,FALSE,"Total_OC015";#N/A,#N/A,FALSE,"ADMIN";#N/A,#N/A,FALSE,"PROCES";#N/A,#N/A,FALSE,"mecan";#N/A,#N/A,FALSE,"civil";#N/A,#N/A,FALSE,"CAÑER";#N/A,#N/A,FALSE,"ELEC";#N/A,#N/A,FALSE,"INSTR"}</definedName>
    <definedName name="xe" localSheetId="16" hidden="1">{#N/A,#N/A,FALSE,"Total_OC015";#N/A,#N/A,FALSE,"ADMIN";#N/A,#N/A,FALSE,"PROCES";#N/A,#N/A,FALSE,"mecan";#N/A,#N/A,FALSE,"civil";#N/A,#N/A,FALSE,"CAÑER";#N/A,#N/A,FALSE,"ELEC";#N/A,#N/A,FALSE,"INSTR"}</definedName>
    <definedName name="xe" hidden="1">{#N/A,#N/A,FALSE,"Total_OC015";#N/A,#N/A,FALSE,"ADMIN";#N/A,#N/A,FALSE,"PROCES";#N/A,#N/A,FALSE,"mecan";#N/A,#N/A,FALSE,"civil";#N/A,#N/A,FALSE,"CAÑER";#N/A,#N/A,FALSE,"ELEC";#N/A,#N/A,FALSE,"INSTR"}</definedName>
    <definedName name="xe_1" localSheetId="15" hidden="1">{#N/A,#N/A,FALSE,"Total_OC015";#N/A,#N/A,FALSE,"ADMIN";#N/A,#N/A,FALSE,"PROCES";#N/A,#N/A,FALSE,"mecan";#N/A,#N/A,FALSE,"civil";#N/A,#N/A,FALSE,"CAÑER";#N/A,#N/A,FALSE,"ELEC";#N/A,#N/A,FALSE,"INSTR"}</definedName>
    <definedName name="xe_1" localSheetId="25" hidden="1">{#N/A,#N/A,FALSE,"Total_OC015";#N/A,#N/A,FALSE,"ADMIN";#N/A,#N/A,FALSE,"PROCES";#N/A,#N/A,FALSE,"mecan";#N/A,#N/A,FALSE,"civil";#N/A,#N/A,FALSE,"CAÑER";#N/A,#N/A,FALSE,"ELEC";#N/A,#N/A,FALSE,"INSTR"}</definedName>
    <definedName name="xe_1" localSheetId="24" hidden="1">{#N/A,#N/A,FALSE,"Total_OC015";#N/A,#N/A,FALSE,"ADMIN";#N/A,#N/A,FALSE,"PROCES";#N/A,#N/A,FALSE,"mecan";#N/A,#N/A,FALSE,"civil";#N/A,#N/A,FALSE,"CAÑER";#N/A,#N/A,FALSE,"ELEC";#N/A,#N/A,FALSE,"INSTR"}</definedName>
    <definedName name="xe_1" localSheetId="26" hidden="1">{#N/A,#N/A,FALSE,"Total_OC015";#N/A,#N/A,FALSE,"ADMIN";#N/A,#N/A,FALSE,"PROCES";#N/A,#N/A,FALSE,"mecan";#N/A,#N/A,FALSE,"civil";#N/A,#N/A,FALSE,"CAÑER";#N/A,#N/A,FALSE,"ELEC";#N/A,#N/A,FALSE,"INSTR"}</definedName>
    <definedName name="xe_1" localSheetId="1" hidden="1">{#N/A,#N/A,FALSE,"Total_OC015";#N/A,#N/A,FALSE,"ADMIN";#N/A,#N/A,FALSE,"PROCES";#N/A,#N/A,FALSE,"mecan";#N/A,#N/A,FALSE,"civil";#N/A,#N/A,FALSE,"CAÑER";#N/A,#N/A,FALSE,"ELEC";#N/A,#N/A,FALSE,"INSTR"}</definedName>
    <definedName name="xe_1" localSheetId="4" hidden="1">{#N/A,#N/A,FALSE,"Total_OC015";#N/A,#N/A,FALSE,"ADMIN";#N/A,#N/A,FALSE,"PROCES";#N/A,#N/A,FALSE,"mecan";#N/A,#N/A,FALSE,"civil";#N/A,#N/A,FALSE,"CAÑER";#N/A,#N/A,FALSE,"ELEC";#N/A,#N/A,FALSE,"INSTR"}</definedName>
    <definedName name="xe_1" localSheetId="2" hidden="1">{#N/A,#N/A,FALSE,"Total_OC015";#N/A,#N/A,FALSE,"ADMIN";#N/A,#N/A,FALSE,"PROCES";#N/A,#N/A,FALSE,"mecan";#N/A,#N/A,FALSE,"civil";#N/A,#N/A,FALSE,"CAÑER";#N/A,#N/A,FALSE,"ELEC";#N/A,#N/A,FALSE,"INSTR"}</definedName>
    <definedName name="xe_1" localSheetId="0" hidden="1">{#N/A,#N/A,FALSE,"Total_OC015";#N/A,#N/A,FALSE,"ADMIN";#N/A,#N/A,FALSE,"PROCES";#N/A,#N/A,FALSE,"mecan";#N/A,#N/A,FALSE,"civil";#N/A,#N/A,FALSE,"CAÑER";#N/A,#N/A,FALSE,"ELEC";#N/A,#N/A,FALSE,"INSTR"}</definedName>
    <definedName name="xe_1" localSheetId="6" hidden="1">{#N/A,#N/A,FALSE,"Total_OC015";#N/A,#N/A,FALSE,"ADMIN";#N/A,#N/A,FALSE,"PROCES";#N/A,#N/A,FALSE,"mecan";#N/A,#N/A,FALSE,"civil";#N/A,#N/A,FALSE,"CAÑER";#N/A,#N/A,FALSE,"ELEC";#N/A,#N/A,FALSE,"INSTR"}</definedName>
    <definedName name="xe_1" localSheetId="16" hidden="1">{#N/A,#N/A,FALSE,"Total_OC015";#N/A,#N/A,FALSE,"ADMIN";#N/A,#N/A,FALSE,"PROCES";#N/A,#N/A,FALSE,"mecan";#N/A,#N/A,FALSE,"civil";#N/A,#N/A,FALSE,"CAÑER";#N/A,#N/A,FALSE,"ELEC";#N/A,#N/A,FALSE,"INSTR"}</definedName>
    <definedName name="xe_1" hidden="1">{#N/A,#N/A,FALSE,"Total_OC015";#N/A,#N/A,FALSE,"ADMIN";#N/A,#N/A,FALSE,"PROCES";#N/A,#N/A,FALSE,"mecan";#N/A,#N/A,FALSE,"civil";#N/A,#N/A,FALSE,"CAÑER";#N/A,#N/A,FALSE,"ELEC";#N/A,#N/A,FALSE,"INSTR"}</definedName>
    <definedName name="xe_2" localSheetId="15" hidden="1">{#N/A,#N/A,FALSE,"Total_OC015";#N/A,#N/A,FALSE,"ADMIN";#N/A,#N/A,FALSE,"PROCES";#N/A,#N/A,FALSE,"mecan";#N/A,#N/A,FALSE,"civil";#N/A,#N/A,FALSE,"CAÑER";#N/A,#N/A,FALSE,"ELEC";#N/A,#N/A,FALSE,"INSTR"}</definedName>
    <definedName name="xe_2" localSheetId="25" hidden="1">{#N/A,#N/A,FALSE,"Total_OC015";#N/A,#N/A,FALSE,"ADMIN";#N/A,#N/A,FALSE,"PROCES";#N/A,#N/A,FALSE,"mecan";#N/A,#N/A,FALSE,"civil";#N/A,#N/A,FALSE,"CAÑER";#N/A,#N/A,FALSE,"ELEC";#N/A,#N/A,FALSE,"INSTR"}</definedName>
    <definedName name="xe_2" localSheetId="24" hidden="1">{#N/A,#N/A,FALSE,"Total_OC015";#N/A,#N/A,FALSE,"ADMIN";#N/A,#N/A,FALSE,"PROCES";#N/A,#N/A,FALSE,"mecan";#N/A,#N/A,FALSE,"civil";#N/A,#N/A,FALSE,"CAÑER";#N/A,#N/A,FALSE,"ELEC";#N/A,#N/A,FALSE,"INSTR"}</definedName>
    <definedName name="xe_2" localSheetId="26" hidden="1">{#N/A,#N/A,FALSE,"Total_OC015";#N/A,#N/A,FALSE,"ADMIN";#N/A,#N/A,FALSE,"PROCES";#N/A,#N/A,FALSE,"mecan";#N/A,#N/A,FALSE,"civil";#N/A,#N/A,FALSE,"CAÑER";#N/A,#N/A,FALSE,"ELEC";#N/A,#N/A,FALSE,"INSTR"}</definedName>
    <definedName name="xe_2" localSheetId="1" hidden="1">{#N/A,#N/A,FALSE,"Total_OC015";#N/A,#N/A,FALSE,"ADMIN";#N/A,#N/A,FALSE,"PROCES";#N/A,#N/A,FALSE,"mecan";#N/A,#N/A,FALSE,"civil";#N/A,#N/A,FALSE,"CAÑER";#N/A,#N/A,FALSE,"ELEC";#N/A,#N/A,FALSE,"INSTR"}</definedName>
    <definedName name="xe_2" localSheetId="4" hidden="1">{#N/A,#N/A,FALSE,"Total_OC015";#N/A,#N/A,FALSE,"ADMIN";#N/A,#N/A,FALSE,"PROCES";#N/A,#N/A,FALSE,"mecan";#N/A,#N/A,FALSE,"civil";#N/A,#N/A,FALSE,"CAÑER";#N/A,#N/A,FALSE,"ELEC";#N/A,#N/A,FALSE,"INSTR"}</definedName>
    <definedName name="xe_2" localSheetId="2" hidden="1">{#N/A,#N/A,FALSE,"Total_OC015";#N/A,#N/A,FALSE,"ADMIN";#N/A,#N/A,FALSE,"PROCES";#N/A,#N/A,FALSE,"mecan";#N/A,#N/A,FALSE,"civil";#N/A,#N/A,FALSE,"CAÑER";#N/A,#N/A,FALSE,"ELEC";#N/A,#N/A,FALSE,"INSTR"}</definedName>
    <definedName name="xe_2" localSheetId="0" hidden="1">{#N/A,#N/A,FALSE,"Total_OC015";#N/A,#N/A,FALSE,"ADMIN";#N/A,#N/A,FALSE,"PROCES";#N/A,#N/A,FALSE,"mecan";#N/A,#N/A,FALSE,"civil";#N/A,#N/A,FALSE,"CAÑER";#N/A,#N/A,FALSE,"ELEC";#N/A,#N/A,FALSE,"INSTR"}</definedName>
    <definedName name="xe_2" localSheetId="6" hidden="1">{#N/A,#N/A,FALSE,"Total_OC015";#N/A,#N/A,FALSE,"ADMIN";#N/A,#N/A,FALSE,"PROCES";#N/A,#N/A,FALSE,"mecan";#N/A,#N/A,FALSE,"civil";#N/A,#N/A,FALSE,"CAÑER";#N/A,#N/A,FALSE,"ELEC";#N/A,#N/A,FALSE,"INSTR"}</definedName>
    <definedName name="xe_2" localSheetId="16" hidden="1">{#N/A,#N/A,FALSE,"Total_OC015";#N/A,#N/A,FALSE,"ADMIN";#N/A,#N/A,FALSE,"PROCES";#N/A,#N/A,FALSE,"mecan";#N/A,#N/A,FALSE,"civil";#N/A,#N/A,FALSE,"CAÑER";#N/A,#N/A,FALSE,"ELEC";#N/A,#N/A,FALSE,"INSTR"}</definedName>
    <definedName name="xe_2" hidden="1">{#N/A,#N/A,FALSE,"Total_OC015";#N/A,#N/A,FALSE,"ADMIN";#N/A,#N/A,FALSE,"PROCES";#N/A,#N/A,FALSE,"mecan";#N/A,#N/A,FALSE,"civil";#N/A,#N/A,FALSE,"CAÑER";#N/A,#N/A,FALSE,"ELEC";#N/A,#N/A,FALSE,"INSTR"}</definedName>
    <definedName name="xe_3" localSheetId="15" hidden="1">{#N/A,#N/A,FALSE,"Total_OC015";#N/A,#N/A,FALSE,"ADMIN";#N/A,#N/A,FALSE,"PROCES";#N/A,#N/A,FALSE,"mecan";#N/A,#N/A,FALSE,"civil";#N/A,#N/A,FALSE,"CAÑER";#N/A,#N/A,FALSE,"ELEC";#N/A,#N/A,FALSE,"INSTR"}</definedName>
    <definedName name="xe_3" localSheetId="25" hidden="1">{#N/A,#N/A,FALSE,"Total_OC015";#N/A,#N/A,FALSE,"ADMIN";#N/A,#N/A,FALSE,"PROCES";#N/A,#N/A,FALSE,"mecan";#N/A,#N/A,FALSE,"civil";#N/A,#N/A,FALSE,"CAÑER";#N/A,#N/A,FALSE,"ELEC";#N/A,#N/A,FALSE,"INSTR"}</definedName>
    <definedName name="xe_3" localSheetId="24" hidden="1">{#N/A,#N/A,FALSE,"Total_OC015";#N/A,#N/A,FALSE,"ADMIN";#N/A,#N/A,FALSE,"PROCES";#N/A,#N/A,FALSE,"mecan";#N/A,#N/A,FALSE,"civil";#N/A,#N/A,FALSE,"CAÑER";#N/A,#N/A,FALSE,"ELEC";#N/A,#N/A,FALSE,"INSTR"}</definedName>
    <definedName name="xe_3" localSheetId="26" hidden="1">{#N/A,#N/A,FALSE,"Total_OC015";#N/A,#N/A,FALSE,"ADMIN";#N/A,#N/A,FALSE,"PROCES";#N/A,#N/A,FALSE,"mecan";#N/A,#N/A,FALSE,"civil";#N/A,#N/A,FALSE,"CAÑER";#N/A,#N/A,FALSE,"ELEC";#N/A,#N/A,FALSE,"INSTR"}</definedName>
    <definedName name="xe_3" localSheetId="1" hidden="1">{#N/A,#N/A,FALSE,"Total_OC015";#N/A,#N/A,FALSE,"ADMIN";#N/A,#N/A,FALSE,"PROCES";#N/A,#N/A,FALSE,"mecan";#N/A,#N/A,FALSE,"civil";#N/A,#N/A,FALSE,"CAÑER";#N/A,#N/A,FALSE,"ELEC";#N/A,#N/A,FALSE,"INSTR"}</definedName>
    <definedName name="xe_3" localSheetId="4" hidden="1">{#N/A,#N/A,FALSE,"Total_OC015";#N/A,#N/A,FALSE,"ADMIN";#N/A,#N/A,FALSE,"PROCES";#N/A,#N/A,FALSE,"mecan";#N/A,#N/A,FALSE,"civil";#N/A,#N/A,FALSE,"CAÑER";#N/A,#N/A,FALSE,"ELEC";#N/A,#N/A,FALSE,"INSTR"}</definedName>
    <definedName name="xe_3" localSheetId="2" hidden="1">{#N/A,#N/A,FALSE,"Total_OC015";#N/A,#N/A,FALSE,"ADMIN";#N/A,#N/A,FALSE,"PROCES";#N/A,#N/A,FALSE,"mecan";#N/A,#N/A,FALSE,"civil";#N/A,#N/A,FALSE,"CAÑER";#N/A,#N/A,FALSE,"ELEC";#N/A,#N/A,FALSE,"INSTR"}</definedName>
    <definedName name="xe_3" localSheetId="0" hidden="1">{#N/A,#N/A,FALSE,"Total_OC015";#N/A,#N/A,FALSE,"ADMIN";#N/A,#N/A,FALSE,"PROCES";#N/A,#N/A,FALSE,"mecan";#N/A,#N/A,FALSE,"civil";#N/A,#N/A,FALSE,"CAÑER";#N/A,#N/A,FALSE,"ELEC";#N/A,#N/A,FALSE,"INSTR"}</definedName>
    <definedName name="xe_3" localSheetId="6" hidden="1">{#N/A,#N/A,FALSE,"Total_OC015";#N/A,#N/A,FALSE,"ADMIN";#N/A,#N/A,FALSE,"PROCES";#N/A,#N/A,FALSE,"mecan";#N/A,#N/A,FALSE,"civil";#N/A,#N/A,FALSE,"CAÑER";#N/A,#N/A,FALSE,"ELEC";#N/A,#N/A,FALSE,"INSTR"}</definedName>
    <definedName name="xe_3" localSheetId="16" hidden="1">{#N/A,#N/A,FALSE,"Total_OC015";#N/A,#N/A,FALSE,"ADMIN";#N/A,#N/A,FALSE,"PROCES";#N/A,#N/A,FALSE,"mecan";#N/A,#N/A,FALSE,"civil";#N/A,#N/A,FALSE,"CAÑER";#N/A,#N/A,FALSE,"ELEC";#N/A,#N/A,FALSE,"INSTR"}</definedName>
    <definedName name="xe_3" hidden="1">{#N/A,#N/A,FALSE,"Total_OC015";#N/A,#N/A,FALSE,"ADMIN";#N/A,#N/A,FALSE,"PROCES";#N/A,#N/A,FALSE,"mecan";#N/A,#N/A,FALSE,"civil";#N/A,#N/A,FALSE,"CAÑER";#N/A,#N/A,FALSE,"ELEC";#N/A,#N/A,FALSE,"INSTR"}</definedName>
    <definedName name="xe_4" localSheetId="15" hidden="1">{#N/A,#N/A,FALSE,"Total_OC015";#N/A,#N/A,FALSE,"ADMIN";#N/A,#N/A,FALSE,"PROCES";#N/A,#N/A,FALSE,"mecan";#N/A,#N/A,FALSE,"civil";#N/A,#N/A,FALSE,"CAÑER";#N/A,#N/A,FALSE,"ELEC";#N/A,#N/A,FALSE,"INSTR"}</definedName>
    <definedName name="xe_4" localSheetId="25" hidden="1">{#N/A,#N/A,FALSE,"Total_OC015";#N/A,#N/A,FALSE,"ADMIN";#N/A,#N/A,FALSE,"PROCES";#N/A,#N/A,FALSE,"mecan";#N/A,#N/A,FALSE,"civil";#N/A,#N/A,FALSE,"CAÑER";#N/A,#N/A,FALSE,"ELEC";#N/A,#N/A,FALSE,"INSTR"}</definedName>
    <definedName name="xe_4" localSheetId="24" hidden="1">{#N/A,#N/A,FALSE,"Total_OC015";#N/A,#N/A,FALSE,"ADMIN";#N/A,#N/A,FALSE,"PROCES";#N/A,#N/A,FALSE,"mecan";#N/A,#N/A,FALSE,"civil";#N/A,#N/A,FALSE,"CAÑER";#N/A,#N/A,FALSE,"ELEC";#N/A,#N/A,FALSE,"INSTR"}</definedName>
    <definedName name="xe_4" localSheetId="26" hidden="1">{#N/A,#N/A,FALSE,"Total_OC015";#N/A,#N/A,FALSE,"ADMIN";#N/A,#N/A,FALSE,"PROCES";#N/A,#N/A,FALSE,"mecan";#N/A,#N/A,FALSE,"civil";#N/A,#N/A,FALSE,"CAÑER";#N/A,#N/A,FALSE,"ELEC";#N/A,#N/A,FALSE,"INSTR"}</definedName>
    <definedName name="xe_4" localSheetId="1" hidden="1">{#N/A,#N/A,FALSE,"Total_OC015";#N/A,#N/A,FALSE,"ADMIN";#N/A,#N/A,FALSE,"PROCES";#N/A,#N/A,FALSE,"mecan";#N/A,#N/A,FALSE,"civil";#N/A,#N/A,FALSE,"CAÑER";#N/A,#N/A,FALSE,"ELEC";#N/A,#N/A,FALSE,"INSTR"}</definedName>
    <definedName name="xe_4" localSheetId="4" hidden="1">{#N/A,#N/A,FALSE,"Total_OC015";#N/A,#N/A,FALSE,"ADMIN";#N/A,#N/A,FALSE,"PROCES";#N/A,#N/A,FALSE,"mecan";#N/A,#N/A,FALSE,"civil";#N/A,#N/A,FALSE,"CAÑER";#N/A,#N/A,FALSE,"ELEC";#N/A,#N/A,FALSE,"INSTR"}</definedName>
    <definedName name="xe_4" localSheetId="2" hidden="1">{#N/A,#N/A,FALSE,"Total_OC015";#N/A,#N/A,FALSE,"ADMIN";#N/A,#N/A,FALSE,"PROCES";#N/A,#N/A,FALSE,"mecan";#N/A,#N/A,FALSE,"civil";#N/A,#N/A,FALSE,"CAÑER";#N/A,#N/A,FALSE,"ELEC";#N/A,#N/A,FALSE,"INSTR"}</definedName>
    <definedName name="xe_4" localSheetId="0" hidden="1">{#N/A,#N/A,FALSE,"Total_OC015";#N/A,#N/A,FALSE,"ADMIN";#N/A,#N/A,FALSE,"PROCES";#N/A,#N/A,FALSE,"mecan";#N/A,#N/A,FALSE,"civil";#N/A,#N/A,FALSE,"CAÑER";#N/A,#N/A,FALSE,"ELEC";#N/A,#N/A,FALSE,"INSTR"}</definedName>
    <definedName name="xe_4" localSheetId="6" hidden="1">{#N/A,#N/A,FALSE,"Total_OC015";#N/A,#N/A,FALSE,"ADMIN";#N/A,#N/A,FALSE,"PROCES";#N/A,#N/A,FALSE,"mecan";#N/A,#N/A,FALSE,"civil";#N/A,#N/A,FALSE,"CAÑER";#N/A,#N/A,FALSE,"ELEC";#N/A,#N/A,FALSE,"INSTR"}</definedName>
    <definedName name="xe_4" localSheetId="16" hidden="1">{#N/A,#N/A,FALSE,"Total_OC015";#N/A,#N/A,FALSE,"ADMIN";#N/A,#N/A,FALSE,"PROCES";#N/A,#N/A,FALSE,"mecan";#N/A,#N/A,FALSE,"civil";#N/A,#N/A,FALSE,"CAÑER";#N/A,#N/A,FALSE,"ELEC";#N/A,#N/A,FALSE,"INSTR"}</definedName>
    <definedName name="xe_4" hidden="1">{#N/A,#N/A,FALSE,"Total_OC015";#N/A,#N/A,FALSE,"ADMIN";#N/A,#N/A,FALSE,"PROCES";#N/A,#N/A,FALSE,"mecan";#N/A,#N/A,FALSE,"civil";#N/A,#N/A,FALSE,"CAÑER";#N/A,#N/A,FALSE,"ELEC";#N/A,#N/A,FALSE,"INSTR"}</definedName>
    <definedName name="xe_5" localSheetId="15" hidden="1">{#N/A,#N/A,FALSE,"Total_OC015";#N/A,#N/A,FALSE,"ADMIN";#N/A,#N/A,FALSE,"PROCES";#N/A,#N/A,FALSE,"mecan";#N/A,#N/A,FALSE,"civil";#N/A,#N/A,FALSE,"CAÑER";#N/A,#N/A,FALSE,"ELEC";#N/A,#N/A,FALSE,"INSTR"}</definedName>
    <definedName name="xe_5" localSheetId="25" hidden="1">{#N/A,#N/A,FALSE,"Total_OC015";#N/A,#N/A,FALSE,"ADMIN";#N/A,#N/A,FALSE,"PROCES";#N/A,#N/A,FALSE,"mecan";#N/A,#N/A,FALSE,"civil";#N/A,#N/A,FALSE,"CAÑER";#N/A,#N/A,FALSE,"ELEC";#N/A,#N/A,FALSE,"INSTR"}</definedName>
    <definedName name="xe_5" localSheetId="24" hidden="1">{#N/A,#N/A,FALSE,"Total_OC015";#N/A,#N/A,FALSE,"ADMIN";#N/A,#N/A,FALSE,"PROCES";#N/A,#N/A,FALSE,"mecan";#N/A,#N/A,FALSE,"civil";#N/A,#N/A,FALSE,"CAÑER";#N/A,#N/A,FALSE,"ELEC";#N/A,#N/A,FALSE,"INSTR"}</definedName>
    <definedName name="xe_5" localSheetId="26" hidden="1">{#N/A,#N/A,FALSE,"Total_OC015";#N/A,#N/A,FALSE,"ADMIN";#N/A,#N/A,FALSE,"PROCES";#N/A,#N/A,FALSE,"mecan";#N/A,#N/A,FALSE,"civil";#N/A,#N/A,FALSE,"CAÑER";#N/A,#N/A,FALSE,"ELEC";#N/A,#N/A,FALSE,"INSTR"}</definedName>
    <definedName name="xe_5" localSheetId="1" hidden="1">{#N/A,#N/A,FALSE,"Total_OC015";#N/A,#N/A,FALSE,"ADMIN";#N/A,#N/A,FALSE,"PROCES";#N/A,#N/A,FALSE,"mecan";#N/A,#N/A,FALSE,"civil";#N/A,#N/A,FALSE,"CAÑER";#N/A,#N/A,FALSE,"ELEC";#N/A,#N/A,FALSE,"INSTR"}</definedName>
    <definedName name="xe_5" localSheetId="4" hidden="1">{#N/A,#N/A,FALSE,"Total_OC015";#N/A,#N/A,FALSE,"ADMIN";#N/A,#N/A,FALSE,"PROCES";#N/A,#N/A,FALSE,"mecan";#N/A,#N/A,FALSE,"civil";#N/A,#N/A,FALSE,"CAÑER";#N/A,#N/A,FALSE,"ELEC";#N/A,#N/A,FALSE,"INSTR"}</definedName>
    <definedName name="xe_5" localSheetId="2" hidden="1">{#N/A,#N/A,FALSE,"Total_OC015";#N/A,#N/A,FALSE,"ADMIN";#N/A,#N/A,FALSE,"PROCES";#N/A,#N/A,FALSE,"mecan";#N/A,#N/A,FALSE,"civil";#N/A,#N/A,FALSE,"CAÑER";#N/A,#N/A,FALSE,"ELEC";#N/A,#N/A,FALSE,"INSTR"}</definedName>
    <definedName name="xe_5" localSheetId="0" hidden="1">{#N/A,#N/A,FALSE,"Total_OC015";#N/A,#N/A,FALSE,"ADMIN";#N/A,#N/A,FALSE,"PROCES";#N/A,#N/A,FALSE,"mecan";#N/A,#N/A,FALSE,"civil";#N/A,#N/A,FALSE,"CAÑER";#N/A,#N/A,FALSE,"ELEC";#N/A,#N/A,FALSE,"INSTR"}</definedName>
    <definedName name="xe_5" localSheetId="6" hidden="1">{#N/A,#N/A,FALSE,"Total_OC015";#N/A,#N/A,FALSE,"ADMIN";#N/A,#N/A,FALSE,"PROCES";#N/A,#N/A,FALSE,"mecan";#N/A,#N/A,FALSE,"civil";#N/A,#N/A,FALSE,"CAÑER";#N/A,#N/A,FALSE,"ELEC";#N/A,#N/A,FALSE,"INSTR"}</definedName>
    <definedName name="xe_5" localSheetId="16" hidden="1">{#N/A,#N/A,FALSE,"Total_OC015";#N/A,#N/A,FALSE,"ADMIN";#N/A,#N/A,FALSE,"PROCES";#N/A,#N/A,FALSE,"mecan";#N/A,#N/A,FALSE,"civil";#N/A,#N/A,FALSE,"CAÑER";#N/A,#N/A,FALSE,"ELEC";#N/A,#N/A,FALSE,"INSTR"}</definedName>
    <definedName name="xe_5" hidden="1">{#N/A,#N/A,FALSE,"Total_OC015";#N/A,#N/A,FALSE,"ADMIN";#N/A,#N/A,FALSE,"PROCES";#N/A,#N/A,FALSE,"mecan";#N/A,#N/A,FALSE,"civil";#N/A,#N/A,FALSE,"CAÑER";#N/A,#N/A,FALSE,"ELEC";#N/A,#N/A,FALSE,"INSTR"}</definedName>
    <definedName name="xf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2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2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2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2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2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3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3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3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3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3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3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3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4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4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4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4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4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4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4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4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4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4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5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5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5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RTGBXRT" localSheetId="15" hidden="1">{"MO(BASE)",#N/A,FALSE,"MO(BASE)";"MO(BASE)1",#N/A,FALSE,"MO(BASE)";"MO(BASE)2",#N/A,FALSE,"MO(BASE)"}</definedName>
    <definedName name="XRTGBXRT" localSheetId="25" hidden="1">{"MO(BASE)",#N/A,FALSE,"MO(BASE)";"MO(BASE)1",#N/A,FALSE,"MO(BASE)";"MO(BASE)2",#N/A,FALSE,"MO(BASE)"}</definedName>
    <definedName name="XRTGBXRT" localSheetId="24" hidden="1">{"MO(BASE)",#N/A,FALSE,"MO(BASE)";"MO(BASE)1",#N/A,FALSE,"MO(BASE)";"MO(BASE)2",#N/A,FALSE,"MO(BASE)"}</definedName>
    <definedName name="XRTGBXRT" localSheetId="26" hidden="1">{"MO(BASE)",#N/A,FALSE,"MO(BASE)";"MO(BASE)1",#N/A,FALSE,"MO(BASE)";"MO(BASE)2",#N/A,FALSE,"MO(BASE)"}</definedName>
    <definedName name="XRTGBXRT" localSheetId="1" hidden="1">{"MO(BASE)",#N/A,FALSE,"MO(BASE)";"MO(BASE)1",#N/A,FALSE,"MO(BASE)";"MO(BASE)2",#N/A,FALSE,"MO(BASE)"}</definedName>
    <definedName name="XRTGBXRT" localSheetId="4" hidden="1">{"MO(BASE)",#N/A,FALSE,"MO(BASE)";"MO(BASE)1",#N/A,FALSE,"MO(BASE)";"MO(BASE)2",#N/A,FALSE,"MO(BASE)"}</definedName>
    <definedName name="XRTGBXRT" localSheetId="2" hidden="1">{"MO(BASE)",#N/A,FALSE,"MO(BASE)";"MO(BASE)1",#N/A,FALSE,"MO(BASE)";"MO(BASE)2",#N/A,FALSE,"MO(BASE)"}</definedName>
    <definedName name="XRTGBXRT" localSheetId="0" hidden="1">{"MO(BASE)",#N/A,FALSE,"MO(BASE)";"MO(BASE)1",#N/A,FALSE,"MO(BASE)";"MO(BASE)2",#N/A,FALSE,"MO(BASE)"}</definedName>
    <definedName name="XRTGBXRT" localSheetId="6" hidden="1">{"MO(BASE)",#N/A,FALSE,"MO(BASE)";"MO(BASE)1",#N/A,FALSE,"MO(BASE)";"MO(BASE)2",#N/A,FALSE,"MO(BASE)"}</definedName>
    <definedName name="XRTGBXRT" localSheetId="16" hidden="1">{"MO(BASE)",#N/A,FALSE,"MO(BASE)";"MO(BASE)1",#N/A,FALSE,"MO(BASE)";"MO(BASE)2",#N/A,FALSE,"MO(BASE)"}</definedName>
    <definedName name="XRTGBXRT" hidden="1">{"MO(BASE)",#N/A,FALSE,"MO(BASE)";"MO(BASE)1",#N/A,FALSE,"MO(BASE)";"MO(BASE)2",#N/A,FALSE,"MO(BASE)"}</definedName>
    <definedName name="xsa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15" hidden="1">{#N/A,#N/A,FALSE,"Total_OC015";#N/A,#N/A,FALSE,"ADMIN";#N/A,#N/A,FALSE,"PROCES";#N/A,#N/A,FALSE,"mecan";#N/A,#N/A,FALSE,"civil";#N/A,#N/A,FALSE,"CAÑER";#N/A,#N/A,FALSE,"ELEC";#N/A,#N/A,FALSE,"INSTR"}</definedName>
    <definedName name="xss" localSheetId="25" hidden="1">{#N/A,#N/A,FALSE,"Total_OC015";#N/A,#N/A,FALSE,"ADMIN";#N/A,#N/A,FALSE,"PROCES";#N/A,#N/A,FALSE,"mecan";#N/A,#N/A,FALSE,"civil";#N/A,#N/A,FALSE,"CAÑER";#N/A,#N/A,FALSE,"ELEC";#N/A,#N/A,FALSE,"INSTR"}</definedName>
    <definedName name="xss" localSheetId="24" hidden="1">{#N/A,#N/A,FALSE,"Total_OC015";#N/A,#N/A,FALSE,"ADMIN";#N/A,#N/A,FALSE,"PROCES";#N/A,#N/A,FALSE,"mecan";#N/A,#N/A,FALSE,"civil";#N/A,#N/A,FALSE,"CAÑER";#N/A,#N/A,FALSE,"ELEC";#N/A,#N/A,FALSE,"INSTR"}</definedName>
    <definedName name="xss" localSheetId="26" hidden="1">{#N/A,#N/A,FALSE,"Total_OC015";#N/A,#N/A,FALSE,"ADMIN";#N/A,#N/A,FALSE,"PROCES";#N/A,#N/A,FALSE,"mecan";#N/A,#N/A,FALSE,"civil";#N/A,#N/A,FALSE,"CAÑER";#N/A,#N/A,FALSE,"ELEC";#N/A,#N/A,FALSE,"INSTR"}</definedName>
    <definedName name="xss" localSheetId="1" hidden="1">{#N/A,#N/A,FALSE,"Total_OC015";#N/A,#N/A,FALSE,"ADMIN";#N/A,#N/A,FALSE,"PROCES";#N/A,#N/A,FALSE,"mecan";#N/A,#N/A,FALSE,"civil";#N/A,#N/A,FALSE,"CAÑER";#N/A,#N/A,FALSE,"ELEC";#N/A,#N/A,FALSE,"INSTR"}</definedName>
    <definedName name="xss" localSheetId="4" hidden="1">{#N/A,#N/A,FALSE,"Total_OC015";#N/A,#N/A,FALSE,"ADMIN";#N/A,#N/A,FALSE,"PROCES";#N/A,#N/A,FALSE,"mecan";#N/A,#N/A,FALSE,"civil";#N/A,#N/A,FALSE,"CAÑER";#N/A,#N/A,FALSE,"ELEC";#N/A,#N/A,FALSE,"INSTR"}</definedName>
    <definedName name="xss" localSheetId="2" hidden="1">{#N/A,#N/A,FALSE,"Total_OC015";#N/A,#N/A,FALSE,"ADMIN";#N/A,#N/A,FALSE,"PROCES";#N/A,#N/A,FALSE,"mecan";#N/A,#N/A,FALSE,"civil";#N/A,#N/A,FALSE,"CAÑER";#N/A,#N/A,FALSE,"ELEC";#N/A,#N/A,FALSE,"INSTR"}</definedName>
    <definedName name="xss" localSheetId="0" hidden="1">{#N/A,#N/A,FALSE,"Total_OC015";#N/A,#N/A,FALSE,"ADMIN";#N/A,#N/A,FALSE,"PROCES";#N/A,#N/A,FALSE,"mecan";#N/A,#N/A,FALSE,"civil";#N/A,#N/A,FALSE,"CAÑER";#N/A,#N/A,FALSE,"ELEC";#N/A,#N/A,FALSE,"INSTR"}</definedName>
    <definedName name="xss" localSheetId="6" hidden="1">{#N/A,#N/A,FALSE,"Total_OC015";#N/A,#N/A,FALSE,"ADMIN";#N/A,#N/A,FALSE,"PROCES";#N/A,#N/A,FALSE,"mecan";#N/A,#N/A,FALSE,"civil";#N/A,#N/A,FALSE,"CAÑER";#N/A,#N/A,FALSE,"ELEC";#N/A,#N/A,FALSE,"INSTR"}</definedName>
    <definedName name="xss" localSheetId="16" hidden="1">{#N/A,#N/A,FALSE,"Total_OC015";#N/A,#N/A,FALSE,"ADMIN";#N/A,#N/A,FALSE,"PROCES";#N/A,#N/A,FALSE,"mecan";#N/A,#N/A,FALSE,"civil";#N/A,#N/A,FALSE,"CAÑER";#N/A,#N/A,FALSE,"ELEC";#N/A,#N/A,FALSE,"INSTR"}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ss_1" hidden="1">{#N/A,#N/A,FALSE,"Total_OC015";#N/A,#N/A,FALSE,"ADMIN";#N/A,#N/A,FALSE,"PROCES";#N/A,#N/A,FALSE,"mecan";#N/A,#N/A,FALSE,"civil";#N/A,#N/A,FALSE,"CAÑER";#N/A,#N/A,FALSE,"ELEC";#N/A,#N/A,FALSE,"INSTR"}</definedName>
    <definedName name="xvcv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X" localSheetId="15" hidden="1">{#N/A,#N/A,FALSE,"Total_OC015";#N/A,#N/A,FALSE,"ADMIN";#N/A,#N/A,FALSE,"PROCES";#N/A,#N/A,FALSE,"mecan";#N/A,#N/A,FALSE,"civil";#N/A,#N/A,FALSE,"CAÑER";#N/A,#N/A,FALSE,"ELEC";#N/A,#N/A,FALSE,"INSTR"}</definedName>
    <definedName name="XX" localSheetId="25" hidden="1">{#N/A,#N/A,FALSE,"Total_OC015";#N/A,#N/A,FALSE,"ADMIN";#N/A,#N/A,FALSE,"PROCES";#N/A,#N/A,FALSE,"mecan";#N/A,#N/A,FALSE,"civil";#N/A,#N/A,FALSE,"CAÑER";#N/A,#N/A,FALSE,"ELEC";#N/A,#N/A,FALSE,"INSTR"}</definedName>
    <definedName name="XX" localSheetId="24" hidden="1">{#N/A,#N/A,FALSE,"Total_OC015";#N/A,#N/A,FALSE,"ADMIN";#N/A,#N/A,FALSE,"PROCES";#N/A,#N/A,FALSE,"mecan";#N/A,#N/A,FALSE,"civil";#N/A,#N/A,FALSE,"CAÑER";#N/A,#N/A,FALSE,"ELEC";#N/A,#N/A,FALSE,"INSTR"}</definedName>
    <definedName name="XX" localSheetId="26" hidden="1">{#N/A,#N/A,FALSE,"Total_OC015";#N/A,#N/A,FALSE,"ADMIN";#N/A,#N/A,FALSE,"PROCES";#N/A,#N/A,FALSE,"mecan";#N/A,#N/A,FALSE,"civil";#N/A,#N/A,FALSE,"CAÑER";#N/A,#N/A,FALSE,"ELEC";#N/A,#N/A,FALSE,"INSTR"}</definedName>
    <definedName name="XX" localSheetId="1" hidden="1">{#N/A,#N/A,FALSE,"Total_OC015";#N/A,#N/A,FALSE,"ADMIN";#N/A,#N/A,FALSE,"PROCES";#N/A,#N/A,FALSE,"mecan";#N/A,#N/A,FALSE,"civil";#N/A,#N/A,FALSE,"CAÑER";#N/A,#N/A,FALSE,"ELEC";#N/A,#N/A,FALSE,"INSTR"}</definedName>
    <definedName name="XX" localSheetId="4" hidden="1">{#N/A,#N/A,FALSE,"Total_OC015";#N/A,#N/A,FALSE,"ADMIN";#N/A,#N/A,FALSE,"PROCES";#N/A,#N/A,FALSE,"mecan";#N/A,#N/A,FALSE,"civil";#N/A,#N/A,FALSE,"CAÑER";#N/A,#N/A,FALSE,"ELEC";#N/A,#N/A,FALSE,"INSTR"}</definedName>
    <definedName name="XX" localSheetId="2" hidden="1">{#N/A,#N/A,FALSE,"Total_OC015";#N/A,#N/A,FALSE,"ADMIN";#N/A,#N/A,FALSE,"PROCES";#N/A,#N/A,FALSE,"mecan";#N/A,#N/A,FALSE,"civil";#N/A,#N/A,FALSE,"CAÑER";#N/A,#N/A,FALSE,"ELEC";#N/A,#N/A,FALSE,"INSTR"}</definedName>
    <definedName name="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" localSheetId="6" hidden="1">{#N/A,#N/A,FALSE,"Total_OC015";#N/A,#N/A,FALSE,"ADMIN";#N/A,#N/A,FALSE,"PROCES";#N/A,#N/A,FALSE,"mecan";#N/A,#N/A,FALSE,"civil";#N/A,#N/A,FALSE,"CAÑER";#N/A,#N/A,FALSE,"ELEC";#N/A,#N/A,FALSE,"INSTR"}</definedName>
    <definedName name="XX" localSheetId="16" hidden="1">{#N/A,#N/A,FALSE,"Total_OC015";#N/A,#N/A,FALSE,"ADMIN";#N/A,#N/A,FALSE,"PROCES";#N/A,#N/A,FALSE,"mecan";#N/A,#N/A,FALSE,"civil";#N/A,#N/A,FALSE,"CAÑER";#N/A,#N/A,FALSE,"ELEC";#N/A,#N/A,FALSE,"INSTR"}</definedName>
    <definedName name="XX" hidden="1">{#N/A,#N/A,FALSE,"Total_OC015";#N/A,#N/A,FALSE,"ADMIN";#N/A,#N/A,FALSE,"PROCES";#N/A,#N/A,FALSE,"mecan";#N/A,#N/A,FALSE,"civil";#N/A,#N/A,FALSE,"CAÑER";#N/A,#N/A,FALSE,"ELEC";#N/A,#N/A,FALSE,"INSTR"}</definedName>
    <definedName name="XX_1" localSheetId="15" hidden="1">{#N/A,#N/A,FALSE,"Total_OC015";#N/A,#N/A,FALSE,"ADMIN";#N/A,#N/A,FALSE,"PROCES";#N/A,#N/A,FALSE,"mecan";#N/A,#N/A,FALSE,"civil";#N/A,#N/A,FALSE,"CAÑER";#N/A,#N/A,FALSE,"ELEC";#N/A,#N/A,FALSE,"INSTR"}</definedName>
    <definedName name="XX_1" localSheetId="25" hidden="1">{#N/A,#N/A,FALSE,"Total_OC015";#N/A,#N/A,FALSE,"ADMIN";#N/A,#N/A,FALSE,"PROCES";#N/A,#N/A,FALSE,"mecan";#N/A,#N/A,FALSE,"civil";#N/A,#N/A,FALSE,"CAÑER";#N/A,#N/A,FALSE,"ELEC";#N/A,#N/A,FALSE,"INSTR"}</definedName>
    <definedName name="XX_1" localSheetId="24" hidden="1">{#N/A,#N/A,FALSE,"Total_OC015";#N/A,#N/A,FALSE,"ADMIN";#N/A,#N/A,FALSE,"PROCES";#N/A,#N/A,FALSE,"mecan";#N/A,#N/A,FALSE,"civil";#N/A,#N/A,FALSE,"CAÑER";#N/A,#N/A,FALSE,"ELEC";#N/A,#N/A,FALSE,"INSTR"}</definedName>
    <definedName name="XX_1" localSheetId="26" hidden="1">{#N/A,#N/A,FALSE,"Total_OC015";#N/A,#N/A,FALSE,"ADMIN";#N/A,#N/A,FALSE,"PROCES";#N/A,#N/A,FALSE,"mecan";#N/A,#N/A,FALSE,"civil";#N/A,#N/A,FALSE,"CAÑER";#N/A,#N/A,FALSE,"ELEC";#N/A,#N/A,FALSE,"INSTR"}</definedName>
    <definedName name="XX_1" localSheetId="1" hidden="1">{#N/A,#N/A,FALSE,"Total_OC015";#N/A,#N/A,FALSE,"ADMIN";#N/A,#N/A,FALSE,"PROCES";#N/A,#N/A,FALSE,"mecan";#N/A,#N/A,FALSE,"civil";#N/A,#N/A,FALSE,"CAÑER";#N/A,#N/A,FALSE,"ELEC";#N/A,#N/A,FALSE,"INSTR"}</definedName>
    <definedName name="XX_1" localSheetId="4" hidden="1">{#N/A,#N/A,FALSE,"Total_OC015";#N/A,#N/A,FALSE,"ADMIN";#N/A,#N/A,FALSE,"PROCES";#N/A,#N/A,FALSE,"mecan";#N/A,#N/A,FALSE,"civil";#N/A,#N/A,FALSE,"CAÑER";#N/A,#N/A,FALSE,"ELEC";#N/A,#N/A,FALSE,"INSTR"}</definedName>
    <definedName name="XX_1" localSheetId="2" hidden="1">{#N/A,#N/A,FALSE,"Total_OC015";#N/A,#N/A,FALSE,"ADMIN";#N/A,#N/A,FALSE,"PROCES";#N/A,#N/A,FALSE,"mecan";#N/A,#N/A,FALSE,"civil";#N/A,#N/A,FALSE,"CAÑER";#N/A,#N/A,FALSE,"ELEC";#N/A,#N/A,FALSE,"INSTR"}</definedName>
    <definedName name="XX_1" localSheetId="0" hidden="1">{#N/A,#N/A,FALSE,"Total_OC015";#N/A,#N/A,FALSE,"ADMIN";#N/A,#N/A,FALSE,"PROCES";#N/A,#N/A,FALSE,"mecan";#N/A,#N/A,FALSE,"civil";#N/A,#N/A,FALSE,"CAÑER";#N/A,#N/A,FALSE,"ELEC";#N/A,#N/A,FALSE,"INSTR"}</definedName>
    <definedName name="XX_1" localSheetId="6" hidden="1">{#N/A,#N/A,FALSE,"Total_OC015";#N/A,#N/A,FALSE,"ADMIN";#N/A,#N/A,FALSE,"PROCES";#N/A,#N/A,FALSE,"mecan";#N/A,#N/A,FALSE,"civil";#N/A,#N/A,FALSE,"CAÑER";#N/A,#N/A,FALSE,"ELEC";#N/A,#N/A,FALSE,"INSTR"}</definedName>
    <definedName name="XX_1" localSheetId="16" hidden="1">{#N/A,#N/A,FALSE,"Total_OC015";#N/A,#N/A,FALSE,"ADMIN";#N/A,#N/A,FALSE,"PROCES";#N/A,#N/A,FALSE,"mecan";#N/A,#N/A,FALSE,"civil";#N/A,#N/A,FALSE,"CAÑER";#N/A,#N/A,FALSE,"ELEC";#N/A,#N/A,FALSE,"INSTR"}</definedName>
    <definedName name="XX_1" hidden="1">{#N/A,#N/A,FALSE,"Total_OC015";#N/A,#N/A,FALSE,"ADMIN";#N/A,#N/A,FALSE,"PROCES";#N/A,#N/A,FALSE,"mecan";#N/A,#N/A,FALSE,"civil";#N/A,#N/A,FALSE,"CAÑER";#N/A,#N/A,FALSE,"ELEC";#N/A,#N/A,FALSE,"INSTR"}</definedName>
    <definedName name="XX_2" localSheetId="15" hidden="1">{#N/A,#N/A,FALSE,"Total_OC015";#N/A,#N/A,FALSE,"ADMIN";#N/A,#N/A,FALSE,"PROCES";#N/A,#N/A,FALSE,"mecan";#N/A,#N/A,FALSE,"civil";#N/A,#N/A,FALSE,"CAÑER";#N/A,#N/A,FALSE,"ELEC";#N/A,#N/A,FALSE,"INSTR"}</definedName>
    <definedName name="XX_2" localSheetId="25" hidden="1">{#N/A,#N/A,FALSE,"Total_OC015";#N/A,#N/A,FALSE,"ADMIN";#N/A,#N/A,FALSE,"PROCES";#N/A,#N/A,FALSE,"mecan";#N/A,#N/A,FALSE,"civil";#N/A,#N/A,FALSE,"CAÑER";#N/A,#N/A,FALSE,"ELEC";#N/A,#N/A,FALSE,"INSTR"}</definedName>
    <definedName name="XX_2" localSheetId="24" hidden="1">{#N/A,#N/A,FALSE,"Total_OC015";#N/A,#N/A,FALSE,"ADMIN";#N/A,#N/A,FALSE,"PROCES";#N/A,#N/A,FALSE,"mecan";#N/A,#N/A,FALSE,"civil";#N/A,#N/A,FALSE,"CAÑER";#N/A,#N/A,FALSE,"ELEC";#N/A,#N/A,FALSE,"INSTR"}</definedName>
    <definedName name="XX_2" localSheetId="26" hidden="1">{#N/A,#N/A,FALSE,"Total_OC015";#N/A,#N/A,FALSE,"ADMIN";#N/A,#N/A,FALSE,"PROCES";#N/A,#N/A,FALSE,"mecan";#N/A,#N/A,FALSE,"civil";#N/A,#N/A,FALSE,"CAÑER";#N/A,#N/A,FALSE,"ELEC";#N/A,#N/A,FALSE,"INSTR"}</definedName>
    <definedName name="XX_2" localSheetId="1" hidden="1">{#N/A,#N/A,FALSE,"Total_OC015";#N/A,#N/A,FALSE,"ADMIN";#N/A,#N/A,FALSE,"PROCES";#N/A,#N/A,FALSE,"mecan";#N/A,#N/A,FALSE,"civil";#N/A,#N/A,FALSE,"CAÑER";#N/A,#N/A,FALSE,"ELEC";#N/A,#N/A,FALSE,"INSTR"}</definedName>
    <definedName name="XX_2" localSheetId="4" hidden="1">{#N/A,#N/A,FALSE,"Total_OC015";#N/A,#N/A,FALSE,"ADMIN";#N/A,#N/A,FALSE,"PROCES";#N/A,#N/A,FALSE,"mecan";#N/A,#N/A,FALSE,"civil";#N/A,#N/A,FALSE,"CAÑER";#N/A,#N/A,FALSE,"ELEC";#N/A,#N/A,FALSE,"INSTR"}</definedName>
    <definedName name="XX_2" localSheetId="2" hidden="1">{#N/A,#N/A,FALSE,"Total_OC015";#N/A,#N/A,FALSE,"ADMIN";#N/A,#N/A,FALSE,"PROCES";#N/A,#N/A,FALSE,"mecan";#N/A,#N/A,FALSE,"civil";#N/A,#N/A,FALSE,"CAÑER";#N/A,#N/A,FALSE,"ELEC";#N/A,#N/A,FALSE,"INSTR"}</definedName>
    <definedName name="XX_2" localSheetId="0" hidden="1">{#N/A,#N/A,FALSE,"Total_OC015";#N/A,#N/A,FALSE,"ADMIN";#N/A,#N/A,FALSE,"PROCES";#N/A,#N/A,FALSE,"mecan";#N/A,#N/A,FALSE,"civil";#N/A,#N/A,FALSE,"CAÑER";#N/A,#N/A,FALSE,"ELEC";#N/A,#N/A,FALSE,"INSTR"}</definedName>
    <definedName name="XX_2" localSheetId="6" hidden="1">{#N/A,#N/A,FALSE,"Total_OC015";#N/A,#N/A,FALSE,"ADMIN";#N/A,#N/A,FALSE,"PROCES";#N/A,#N/A,FALSE,"mecan";#N/A,#N/A,FALSE,"civil";#N/A,#N/A,FALSE,"CAÑER";#N/A,#N/A,FALSE,"ELEC";#N/A,#N/A,FALSE,"INSTR"}</definedName>
    <definedName name="XX_2" localSheetId="16" hidden="1">{#N/A,#N/A,FALSE,"Total_OC015";#N/A,#N/A,FALSE,"ADMIN";#N/A,#N/A,FALSE,"PROCES";#N/A,#N/A,FALSE,"mecan";#N/A,#N/A,FALSE,"civil";#N/A,#N/A,FALSE,"CAÑER";#N/A,#N/A,FALSE,"ELEC";#N/A,#N/A,FALSE,"INSTR"}</definedName>
    <definedName name="XX_2" hidden="1">{#N/A,#N/A,FALSE,"Total_OC015";#N/A,#N/A,FALSE,"ADMIN";#N/A,#N/A,FALSE,"PROCES";#N/A,#N/A,FALSE,"mecan";#N/A,#N/A,FALSE,"civil";#N/A,#N/A,FALSE,"CAÑER";#N/A,#N/A,FALSE,"ELEC";#N/A,#N/A,FALSE,"INSTR"}</definedName>
    <definedName name="XX_3" localSheetId="15" hidden="1">{#N/A,#N/A,FALSE,"Total_OC015";#N/A,#N/A,FALSE,"ADMIN";#N/A,#N/A,FALSE,"PROCES";#N/A,#N/A,FALSE,"mecan";#N/A,#N/A,FALSE,"civil";#N/A,#N/A,FALSE,"CAÑER";#N/A,#N/A,FALSE,"ELEC";#N/A,#N/A,FALSE,"INSTR"}</definedName>
    <definedName name="XX_3" localSheetId="25" hidden="1">{#N/A,#N/A,FALSE,"Total_OC015";#N/A,#N/A,FALSE,"ADMIN";#N/A,#N/A,FALSE,"PROCES";#N/A,#N/A,FALSE,"mecan";#N/A,#N/A,FALSE,"civil";#N/A,#N/A,FALSE,"CAÑER";#N/A,#N/A,FALSE,"ELEC";#N/A,#N/A,FALSE,"INSTR"}</definedName>
    <definedName name="XX_3" localSheetId="24" hidden="1">{#N/A,#N/A,FALSE,"Total_OC015";#N/A,#N/A,FALSE,"ADMIN";#N/A,#N/A,FALSE,"PROCES";#N/A,#N/A,FALSE,"mecan";#N/A,#N/A,FALSE,"civil";#N/A,#N/A,FALSE,"CAÑER";#N/A,#N/A,FALSE,"ELEC";#N/A,#N/A,FALSE,"INSTR"}</definedName>
    <definedName name="XX_3" localSheetId="26" hidden="1">{#N/A,#N/A,FALSE,"Total_OC015";#N/A,#N/A,FALSE,"ADMIN";#N/A,#N/A,FALSE,"PROCES";#N/A,#N/A,FALSE,"mecan";#N/A,#N/A,FALSE,"civil";#N/A,#N/A,FALSE,"CAÑER";#N/A,#N/A,FALSE,"ELEC";#N/A,#N/A,FALSE,"INSTR"}</definedName>
    <definedName name="XX_3" localSheetId="1" hidden="1">{#N/A,#N/A,FALSE,"Total_OC015";#N/A,#N/A,FALSE,"ADMIN";#N/A,#N/A,FALSE,"PROCES";#N/A,#N/A,FALSE,"mecan";#N/A,#N/A,FALSE,"civil";#N/A,#N/A,FALSE,"CAÑER";#N/A,#N/A,FALSE,"ELEC";#N/A,#N/A,FALSE,"INSTR"}</definedName>
    <definedName name="XX_3" localSheetId="4" hidden="1">{#N/A,#N/A,FALSE,"Total_OC015";#N/A,#N/A,FALSE,"ADMIN";#N/A,#N/A,FALSE,"PROCES";#N/A,#N/A,FALSE,"mecan";#N/A,#N/A,FALSE,"civil";#N/A,#N/A,FALSE,"CAÑER";#N/A,#N/A,FALSE,"ELEC";#N/A,#N/A,FALSE,"INSTR"}</definedName>
    <definedName name="XX_3" localSheetId="2" hidden="1">{#N/A,#N/A,FALSE,"Total_OC015";#N/A,#N/A,FALSE,"ADMIN";#N/A,#N/A,FALSE,"PROCES";#N/A,#N/A,FALSE,"mecan";#N/A,#N/A,FALSE,"civil";#N/A,#N/A,FALSE,"CAÑER";#N/A,#N/A,FALSE,"ELEC";#N/A,#N/A,FALSE,"INSTR"}</definedName>
    <definedName name="XX_3" localSheetId="0" hidden="1">{#N/A,#N/A,FALSE,"Total_OC015";#N/A,#N/A,FALSE,"ADMIN";#N/A,#N/A,FALSE,"PROCES";#N/A,#N/A,FALSE,"mecan";#N/A,#N/A,FALSE,"civil";#N/A,#N/A,FALSE,"CAÑER";#N/A,#N/A,FALSE,"ELEC";#N/A,#N/A,FALSE,"INSTR"}</definedName>
    <definedName name="XX_3" localSheetId="6" hidden="1">{#N/A,#N/A,FALSE,"Total_OC015";#N/A,#N/A,FALSE,"ADMIN";#N/A,#N/A,FALSE,"PROCES";#N/A,#N/A,FALSE,"mecan";#N/A,#N/A,FALSE,"civil";#N/A,#N/A,FALSE,"CAÑER";#N/A,#N/A,FALSE,"ELEC";#N/A,#N/A,FALSE,"INSTR"}</definedName>
    <definedName name="XX_3" localSheetId="16" hidden="1">{#N/A,#N/A,FALSE,"Total_OC015";#N/A,#N/A,FALSE,"ADMIN";#N/A,#N/A,FALSE,"PROCES";#N/A,#N/A,FALSE,"mecan";#N/A,#N/A,FALSE,"civil";#N/A,#N/A,FALSE,"CAÑER";#N/A,#N/A,FALSE,"ELEC";#N/A,#N/A,FALSE,"INSTR"}</definedName>
    <definedName name="XX_3" hidden="1">{#N/A,#N/A,FALSE,"Total_OC015";#N/A,#N/A,FALSE,"ADMIN";#N/A,#N/A,FALSE,"PROCES";#N/A,#N/A,FALSE,"mecan";#N/A,#N/A,FALSE,"civil";#N/A,#N/A,FALSE,"CAÑER";#N/A,#N/A,FALSE,"ELEC";#N/A,#N/A,FALSE,"INSTR"}</definedName>
    <definedName name="XX_4" localSheetId="15" hidden="1">{#N/A,#N/A,FALSE,"Total_OC015";#N/A,#N/A,FALSE,"ADMIN";#N/A,#N/A,FALSE,"PROCES";#N/A,#N/A,FALSE,"mecan";#N/A,#N/A,FALSE,"civil";#N/A,#N/A,FALSE,"CAÑER";#N/A,#N/A,FALSE,"ELEC";#N/A,#N/A,FALSE,"INSTR"}</definedName>
    <definedName name="XX_4" localSheetId="25" hidden="1">{#N/A,#N/A,FALSE,"Total_OC015";#N/A,#N/A,FALSE,"ADMIN";#N/A,#N/A,FALSE,"PROCES";#N/A,#N/A,FALSE,"mecan";#N/A,#N/A,FALSE,"civil";#N/A,#N/A,FALSE,"CAÑER";#N/A,#N/A,FALSE,"ELEC";#N/A,#N/A,FALSE,"INSTR"}</definedName>
    <definedName name="XX_4" localSheetId="24" hidden="1">{#N/A,#N/A,FALSE,"Total_OC015";#N/A,#N/A,FALSE,"ADMIN";#N/A,#N/A,FALSE,"PROCES";#N/A,#N/A,FALSE,"mecan";#N/A,#N/A,FALSE,"civil";#N/A,#N/A,FALSE,"CAÑER";#N/A,#N/A,FALSE,"ELEC";#N/A,#N/A,FALSE,"INSTR"}</definedName>
    <definedName name="XX_4" localSheetId="26" hidden="1">{#N/A,#N/A,FALSE,"Total_OC015";#N/A,#N/A,FALSE,"ADMIN";#N/A,#N/A,FALSE,"PROCES";#N/A,#N/A,FALSE,"mecan";#N/A,#N/A,FALSE,"civil";#N/A,#N/A,FALSE,"CAÑER";#N/A,#N/A,FALSE,"ELEC";#N/A,#N/A,FALSE,"INSTR"}</definedName>
    <definedName name="XX_4" localSheetId="1" hidden="1">{#N/A,#N/A,FALSE,"Total_OC015";#N/A,#N/A,FALSE,"ADMIN";#N/A,#N/A,FALSE,"PROCES";#N/A,#N/A,FALSE,"mecan";#N/A,#N/A,FALSE,"civil";#N/A,#N/A,FALSE,"CAÑER";#N/A,#N/A,FALSE,"ELEC";#N/A,#N/A,FALSE,"INSTR"}</definedName>
    <definedName name="XX_4" localSheetId="4" hidden="1">{#N/A,#N/A,FALSE,"Total_OC015";#N/A,#N/A,FALSE,"ADMIN";#N/A,#N/A,FALSE,"PROCES";#N/A,#N/A,FALSE,"mecan";#N/A,#N/A,FALSE,"civil";#N/A,#N/A,FALSE,"CAÑER";#N/A,#N/A,FALSE,"ELEC";#N/A,#N/A,FALSE,"INSTR"}</definedName>
    <definedName name="XX_4" localSheetId="2" hidden="1">{#N/A,#N/A,FALSE,"Total_OC015";#N/A,#N/A,FALSE,"ADMIN";#N/A,#N/A,FALSE,"PROCES";#N/A,#N/A,FALSE,"mecan";#N/A,#N/A,FALSE,"civil";#N/A,#N/A,FALSE,"CAÑER";#N/A,#N/A,FALSE,"ELEC";#N/A,#N/A,FALSE,"INSTR"}</definedName>
    <definedName name="XX_4" localSheetId="0" hidden="1">{#N/A,#N/A,FALSE,"Total_OC015";#N/A,#N/A,FALSE,"ADMIN";#N/A,#N/A,FALSE,"PROCES";#N/A,#N/A,FALSE,"mecan";#N/A,#N/A,FALSE,"civil";#N/A,#N/A,FALSE,"CAÑER";#N/A,#N/A,FALSE,"ELEC";#N/A,#N/A,FALSE,"INSTR"}</definedName>
    <definedName name="XX_4" localSheetId="6" hidden="1">{#N/A,#N/A,FALSE,"Total_OC015";#N/A,#N/A,FALSE,"ADMIN";#N/A,#N/A,FALSE,"PROCES";#N/A,#N/A,FALSE,"mecan";#N/A,#N/A,FALSE,"civil";#N/A,#N/A,FALSE,"CAÑER";#N/A,#N/A,FALSE,"ELEC";#N/A,#N/A,FALSE,"INSTR"}</definedName>
    <definedName name="XX_4" localSheetId="16" hidden="1">{#N/A,#N/A,FALSE,"Total_OC015";#N/A,#N/A,FALSE,"ADMIN";#N/A,#N/A,FALSE,"PROCES";#N/A,#N/A,FALSE,"mecan";#N/A,#N/A,FALSE,"civil";#N/A,#N/A,FALSE,"CAÑER";#N/A,#N/A,FALSE,"ELEC";#N/A,#N/A,FALSE,"INSTR"}</definedName>
    <definedName name="XX_4" hidden="1">{#N/A,#N/A,FALSE,"Total_OC015";#N/A,#N/A,FALSE,"ADMIN";#N/A,#N/A,FALSE,"PROCES";#N/A,#N/A,FALSE,"mecan";#N/A,#N/A,FALSE,"civil";#N/A,#N/A,FALSE,"CAÑER";#N/A,#N/A,FALSE,"ELEC";#N/A,#N/A,FALSE,"INSTR"}</definedName>
    <definedName name="XX_5" localSheetId="15" hidden="1">{#N/A,#N/A,FALSE,"Total_OC015";#N/A,#N/A,FALSE,"ADMIN";#N/A,#N/A,FALSE,"PROCES";#N/A,#N/A,FALSE,"mecan";#N/A,#N/A,FALSE,"civil";#N/A,#N/A,FALSE,"CAÑER";#N/A,#N/A,FALSE,"ELEC";#N/A,#N/A,FALSE,"INSTR"}</definedName>
    <definedName name="XX_5" localSheetId="25" hidden="1">{#N/A,#N/A,FALSE,"Total_OC015";#N/A,#N/A,FALSE,"ADMIN";#N/A,#N/A,FALSE,"PROCES";#N/A,#N/A,FALSE,"mecan";#N/A,#N/A,FALSE,"civil";#N/A,#N/A,FALSE,"CAÑER";#N/A,#N/A,FALSE,"ELEC";#N/A,#N/A,FALSE,"INSTR"}</definedName>
    <definedName name="XX_5" localSheetId="24" hidden="1">{#N/A,#N/A,FALSE,"Total_OC015";#N/A,#N/A,FALSE,"ADMIN";#N/A,#N/A,FALSE,"PROCES";#N/A,#N/A,FALSE,"mecan";#N/A,#N/A,FALSE,"civil";#N/A,#N/A,FALSE,"CAÑER";#N/A,#N/A,FALSE,"ELEC";#N/A,#N/A,FALSE,"INSTR"}</definedName>
    <definedName name="XX_5" localSheetId="26" hidden="1">{#N/A,#N/A,FALSE,"Total_OC015";#N/A,#N/A,FALSE,"ADMIN";#N/A,#N/A,FALSE,"PROCES";#N/A,#N/A,FALSE,"mecan";#N/A,#N/A,FALSE,"civil";#N/A,#N/A,FALSE,"CAÑER";#N/A,#N/A,FALSE,"ELEC";#N/A,#N/A,FALSE,"INSTR"}</definedName>
    <definedName name="XX_5" localSheetId="1" hidden="1">{#N/A,#N/A,FALSE,"Total_OC015";#N/A,#N/A,FALSE,"ADMIN";#N/A,#N/A,FALSE,"PROCES";#N/A,#N/A,FALSE,"mecan";#N/A,#N/A,FALSE,"civil";#N/A,#N/A,FALSE,"CAÑER";#N/A,#N/A,FALSE,"ELEC";#N/A,#N/A,FALSE,"INSTR"}</definedName>
    <definedName name="XX_5" localSheetId="4" hidden="1">{#N/A,#N/A,FALSE,"Total_OC015";#N/A,#N/A,FALSE,"ADMIN";#N/A,#N/A,FALSE,"PROCES";#N/A,#N/A,FALSE,"mecan";#N/A,#N/A,FALSE,"civil";#N/A,#N/A,FALSE,"CAÑER";#N/A,#N/A,FALSE,"ELEC";#N/A,#N/A,FALSE,"INSTR"}</definedName>
    <definedName name="XX_5" localSheetId="2" hidden="1">{#N/A,#N/A,FALSE,"Total_OC015";#N/A,#N/A,FALSE,"ADMIN";#N/A,#N/A,FALSE,"PROCES";#N/A,#N/A,FALSE,"mecan";#N/A,#N/A,FALSE,"civil";#N/A,#N/A,FALSE,"CAÑER";#N/A,#N/A,FALSE,"ELEC";#N/A,#N/A,FALSE,"INSTR"}</definedName>
    <definedName name="XX_5" localSheetId="0" hidden="1">{#N/A,#N/A,FALSE,"Total_OC015";#N/A,#N/A,FALSE,"ADMIN";#N/A,#N/A,FALSE,"PROCES";#N/A,#N/A,FALSE,"mecan";#N/A,#N/A,FALSE,"civil";#N/A,#N/A,FALSE,"CAÑER";#N/A,#N/A,FALSE,"ELEC";#N/A,#N/A,FALSE,"INSTR"}</definedName>
    <definedName name="XX_5" localSheetId="6" hidden="1">{#N/A,#N/A,FALSE,"Total_OC015";#N/A,#N/A,FALSE,"ADMIN";#N/A,#N/A,FALSE,"PROCES";#N/A,#N/A,FALSE,"mecan";#N/A,#N/A,FALSE,"civil";#N/A,#N/A,FALSE,"CAÑER";#N/A,#N/A,FALSE,"ELEC";#N/A,#N/A,FALSE,"INSTR"}</definedName>
    <definedName name="XX_5" localSheetId="16" hidden="1">{#N/A,#N/A,FALSE,"Total_OC015";#N/A,#N/A,FALSE,"ADMIN";#N/A,#N/A,FALSE,"PROCES";#N/A,#N/A,FALSE,"mecan";#N/A,#N/A,FALSE,"civil";#N/A,#N/A,FALSE,"CAÑER";#N/A,#N/A,FALSE,"ELEC";#N/A,#N/A,FALSE,"INSTR"}</definedName>
    <definedName name="XX_5" hidden="1">{#N/A,#N/A,FALSE,"Total_OC015";#N/A,#N/A,FALSE,"ADMIN";#N/A,#N/A,FALSE,"PROCES";#N/A,#N/A,FALSE,"mecan";#N/A,#N/A,FALSE,"civil";#N/A,#N/A,FALSE,"CAÑER";#N/A,#N/A,FALSE,"ELEC";#N/A,#N/A,FALSE,"INSTR"}</definedName>
    <definedName name="xxc" hidden="1">{#N/A,#N/A,FALSE,"Costos_Elem_Hid";#N/A,#N/A,FALSE,"Costos_Elem_Hid";#N/A,#N/A,FALSE,"Costos_Elem_Hid"}</definedName>
    <definedName name="xxc_1" hidden="1">{#N/A,#N/A,FALSE,"Costos_Elem_Hid";#N/A,#N/A,FALSE,"Costos_Elem_Hid";#N/A,#N/A,FALSE,"Costos_Elem_Hid"}</definedName>
    <definedName name="xxx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xxx_1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xxx_1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xxx_1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xxx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xxx_1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xxx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xxx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xxx_1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xxx_1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xx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xxx1" localSheetId="15" hidden="1">{"NORMAL",#N/A,FALSE,"02"}</definedName>
    <definedName name="xxx1" localSheetId="25" hidden="1">{"NORMAL",#N/A,FALSE,"02"}</definedName>
    <definedName name="xxx1" localSheetId="24" hidden="1">{"NORMAL",#N/A,FALSE,"02"}</definedName>
    <definedName name="xxx1" localSheetId="26" hidden="1">{"NORMAL",#N/A,FALSE,"02"}</definedName>
    <definedName name="xxx1" localSheetId="1" hidden="1">{"NORMAL",#N/A,FALSE,"02"}</definedName>
    <definedName name="xxx1" localSheetId="4" hidden="1">{"NORMAL",#N/A,FALSE,"02"}</definedName>
    <definedName name="xxx1" localSheetId="2" hidden="1">{"NORMAL",#N/A,FALSE,"02"}</definedName>
    <definedName name="XXX1" localSheetId="0" hidden="1">{#N/A,#N/A,FALSE,"Matrix";#N/A,#N/A,FALSE,"Executive";#N/A,#N/A,FALSE,"Summary"}</definedName>
    <definedName name="xxx1" localSheetId="6" hidden="1">{"NORMAL",#N/A,FALSE,"02"}</definedName>
    <definedName name="xxx1" localSheetId="16" hidden="1">{"NORMAL",#N/A,FALSE,"02"}</definedName>
    <definedName name="xxx1" hidden="1">{"NORMAL",#N/A,FALSE,"02"}</definedName>
    <definedName name="xxxb" localSheetId="15" hidden="1">{#N/A,#N/A,FALSE,"Costos_Elem_Hid";#N/A,#N/A,FALSE,"Costos_Elem_Hid";#N/A,#N/A,FALSE,"Costos_Elem_Hid"}</definedName>
    <definedName name="xxxb" localSheetId="25" hidden="1">{#N/A,#N/A,FALSE,"Costos_Elem_Hid";#N/A,#N/A,FALSE,"Costos_Elem_Hid";#N/A,#N/A,FALSE,"Costos_Elem_Hid"}</definedName>
    <definedName name="xxxb" localSheetId="24" hidden="1">{#N/A,#N/A,FALSE,"Costos_Elem_Hid";#N/A,#N/A,FALSE,"Costos_Elem_Hid";#N/A,#N/A,FALSE,"Costos_Elem_Hid"}</definedName>
    <definedName name="xxxb" localSheetId="26" hidden="1">{#N/A,#N/A,FALSE,"Costos_Elem_Hid";#N/A,#N/A,FALSE,"Costos_Elem_Hid";#N/A,#N/A,FALSE,"Costos_Elem_Hid"}</definedName>
    <definedName name="xxxb" localSheetId="1" hidden="1">{#N/A,#N/A,FALSE,"Costos_Elem_Hid";#N/A,#N/A,FALSE,"Costos_Elem_Hid";#N/A,#N/A,FALSE,"Costos_Elem_Hid"}</definedName>
    <definedName name="xxxb" localSheetId="4" hidden="1">{#N/A,#N/A,FALSE,"Costos_Elem_Hid";#N/A,#N/A,FALSE,"Costos_Elem_Hid";#N/A,#N/A,FALSE,"Costos_Elem_Hid"}</definedName>
    <definedName name="xxxb" localSheetId="2" hidden="1">{#N/A,#N/A,FALSE,"Costos_Elem_Hid";#N/A,#N/A,FALSE,"Costos_Elem_Hid";#N/A,#N/A,FALSE,"Costos_Elem_Hid"}</definedName>
    <definedName name="xxxb" localSheetId="0" hidden="1">{#N/A,#N/A,FALSE,"Costos_Elem_Hid";#N/A,#N/A,FALSE,"Costos_Elem_Hid";#N/A,#N/A,FALSE,"Costos_Elem_Hid"}</definedName>
    <definedName name="xxxb" localSheetId="6" hidden="1">{#N/A,#N/A,FALSE,"Costos_Elem_Hid";#N/A,#N/A,FALSE,"Costos_Elem_Hid";#N/A,#N/A,FALSE,"Costos_Elem_Hid"}</definedName>
    <definedName name="xxxb" localSheetId="16" hidden="1">{#N/A,#N/A,FALSE,"Costos_Elem_Hid";#N/A,#N/A,FALSE,"Costos_Elem_Hid";#N/A,#N/A,FALSE,"Costos_Elem_Hid"}</definedName>
    <definedName name="xxxb" hidden="1">{#N/A,#N/A,FALSE,"Costos_Elem_Hid";#N/A,#N/A,FALSE,"Costos_Elem_Hid";#N/A,#N/A,FALSE,"Costos_Elem_Hid"}</definedName>
    <definedName name="xxxb_1" hidden="1">{#N/A,#N/A,FALSE,"Costos_Elem_Hid";#N/A,#N/A,FALSE,"Costos_Elem_Hid";#N/A,#N/A,FALSE,"Costos_Elem_Hid"}</definedName>
    <definedName name="XXXX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5" hidden="1">{#N/A,#N/A,FALSE,"Matrix";#N/A,#N/A,FALSE,"Executive";#N/A,#N/A,FALSE,"Summary"}</definedName>
    <definedName name="xxxx_1" localSheetId="25" hidden="1">{#N/A,#N/A,FALSE,"Matrix";#N/A,#N/A,FALSE,"Executive";#N/A,#N/A,FALSE,"Summary"}</definedName>
    <definedName name="xxxx_1" localSheetId="24" hidden="1">{#N/A,#N/A,FALSE,"Matrix";#N/A,#N/A,FALSE,"Executive";#N/A,#N/A,FALSE,"Summary"}</definedName>
    <definedName name="xxxx_1" localSheetId="26" hidden="1">{#N/A,#N/A,FALSE,"Matrix";#N/A,#N/A,FALSE,"Executive";#N/A,#N/A,FALSE,"Summary"}</definedName>
    <definedName name="xxxx_1" localSheetId="1" hidden="1">{#N/A,#N/A,FALSE,"Matrix";#N/A,#N/A,FALSE,"Executive";#N/A,#N/A,FALSE,"Summary"}</definedName>
    <definedName name="xxxx_1" localSheetId="4" hidden="1">{#N/A,#N/A,FALSE,"Matrix";#N/A,#N/A,FALSE,"Executive";#N/A,#N/A,FALSE,"Summary"}</definedName>
    <definedName name="xxxx_1" localSheetId="2" hidden="1">{#N/A,#N/A,FALSE,"Matrix";#N/A,#N/A,FALSE,"Executive";#N/A,#N/A,FALSE,"Summary"}</definedName>
    <definedName name="XXXX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6" hidden="1">{#N/A,#N/A,FALSE,"Matrix";#N/A,#N/A,FALSE,"Executive";#N/A,#N/A,FALSE,"Summary"}</definedName>
    <definedName name="xxxx_1" localSheetId="16" hidden="1">{#N/A,#N/A,FALSE,"Matrix";#N/A,#N/A,FALSE,"Executive";#N/A,#N/A,FALSE,"Summary"}</definedName>
    <definedName name="xxxx_1" hidden="1">{#N/A,#N/A,FALSE,"Matrix";#N/A,#N/A,FALSE,"Executive";#N/A,#N/A,FALSE,"Summary"}</definedName>
    <definedName name="xxxx_2" localSheetId="15" hidden="1">{#N/A,#N/A,FALSE,"Matrix";#N/A,#N/A,FALSE,"Executive";#N/A,#N/A,FALSE,"Summary"}</definedName>
    <definedName name="xxxx_2" localSheetId="25" hidden="1">{#N/A,#N/A,FALSE,"Matrix";#N/A,#N/A,FALSE,"Executive";#N/A,#N/A,FALSE,"Summary"}</definedName>
    <definedName name="xxxx_2" localSheetId="24" hidden="1">{#N/A,#N/A,FALSE,"Matrix";#N/A,#N/A,FALSE,"Executive";#N/A,#N/A,FALSE,"Summary"}</definedName>
    <definedName name="xxxx_2" localSheetId="26" hidden="1">{#N/A,#N/A,FALSE,"Matrix";#N/A,#N/A,FALSE,"Executive";#N/A,#N/A,FALSE,"Summary"}</definedName>
    <definedName name="xxxx_2" localSheetId="1" hidden="1">{#N/A,#N/A,FALSE,"Matrix";#N/A,#N/A,FALSE,"Executive";#N/A,#N/A,FALSE,"Summary"}</definedName>
    <definedName name="xxxx_2" localSheetId="4" hidden="1">{#N/A,#N/A,FALSE,"Matrix";#N/A,#N/A,FALSE,"Executive";#N/A,#N/A,FALSE,"Summary"}</definedName>
    <definedName name="xxxx_2" localSheetId="2" hidden="1">{#N/A,#N/A,FALSE,"Matrix";#N/A,#N/A,FALSE,"Executive";#N/A,#N/A,FALSE,"Summary"}</definedName>
    <definedName name="xxxx_2" localSheetId="0" hidden="1">{#N/A,#N/A,FALSE,"Matrix";#N/A,#N/A,FALSE,"Executive";#N/A,#N/A,FALSE,"Summary"}</definedName>
    <definedName name="xxxx_2" localSheetId="6" hidden="1">{#N/A,#N/A,FALSE,"Matrix";#N/A,#N/A,FALSE,"Executive";#N/A,#N/A,FALSE,"Summary"}</definedName>
    <definedName name="xxxx_2" localSheetId="16" hidden="1">{#N/A,#N/A,FALSE,"Matrix";#N/A,#N/A,FALSE,"Executive";#N/A,#N/A,FALSE,"Summary"}</definedName>
    <definedName name="xxxx_2" hidden="1">{#N/A,#N/A,FALSE,"Matrix";#N/A,#N/A,FALSE,"Executive";#N/A,#N/A,FALSE,"Summary"}</definedName>
    <definedName name="xxxx_3" localSheetId="15" hidden="1">{#N/A,#N/A,FALSE,"Matrix";#N/A,#N/A,FALSE,"Executive";#N/A,#N/A,FALSE,"Summary"}</definedName>
    <definedName name="xxxx_3" localSheetId="25" hidden="1">{#N/A,#N/A,FALSE,"Matrix";#N/A,#N/A,FALSE,"Executive";#N/A,#N/A,FALSE,"Summary"}</definedName>
    <definedName name="xxxx_3" localSheetId="24" hidden="1">{#N/A,#N/A,FALSE,"Matrix";#N/A,#N/A,FALSE,"Executive";#N/A,#N/A,FALSE,"Summary"}</definedName>
    <definedName name="xxxx_3" localSheetId="26" hidden="1">{#N/A,#N/A,FALSE,"Matrix";#N/A,#N/A,FALSE,"Executive";#N/A,#N/A,FALSE,"Summary"}</definedName>
    <definedName name="xxxx_3" localSheetId="1" hidden="1">{#N/A,#N/A,FALSE,"Matrix";#N/A,#N/A,FALSE,"Executive";#N/A,#N/A,FALSE,"Summary"}</definedName>
    <definedName name="xxxx_3" localSheetId="4" hidden="1">{#N/A,#N/A,FALSE,"Matrix";#N/A,#N/A,FALSE,"Executive";#N/A,#N/A,FALSE,"Summary"}</definedName>
    <definedName name="xxxx_3" localSheetId="2" hidden="1">{#N/A,#N/A,FALSE,"Matrix";#N/A,#N/A,FALSE,"Executive";#N/A,#N/A,FALSE,"Summary"}</definedName>
    <definedName name="xxxx_3" localSheetId="0" hidden="1">{#N/A,#N/A,FALSE,"Matrix";#N/A,#N/A,FALSE,"Executive";#N/A,#N/A,FALSE,"Summary"}</definedName>
    <definedName name="xxxx_3" localSheetId="6" hidden="1">{#N/A,#N/A,FALSE,"Matrix";#N/A,#N/A,FALSE,"Executive";#N/A,#N/A,FALSE,"Summary"}</definedName>
    <definedName name="xxxx_3" localSheetId="16" hidden="1">{#N/A,#N/A,FALSE,"Matrix";#N/A,#N/A,FALSE,"Executive";#N/A,#N/A,FALSE,"Summary"}</definedName>
    <definedName name="xxxx_3" hidden="1">{#N/A,#N/A,FALSE,"Matrix";#N/A,#N/A,FALSE,"Executive";#N/A,#N/A,FALSE,"Summary"}</definedName>
    <definedName name="xxxx_4" localSheetId="15" hidden="1">{#N/A,#N/A,FALSE,"Matrix";#N/A,#N/A,FALSE,"Executive";#N/A,#N/A,FALSE,"Summary"}</definedName>
    <definedName name="xxxx_4" localSheetId="25" hidden="1">{#N/A,#N/A,FALSE,"Matrix";#N/A,#N/A,FALSE,"Executive";#N/A,#N/A,FALSE,"Summary"}</definedName>
    <definedName name="xxxx_4" localSheetId="24" hidden="1">{#N/A,#N/A,FALSE,"Matrix";#N/A,#N/A,FALSE,"Executive";#N/A,#N/A,FALSE,"Summary"}</definedName>
    <definedName name="xxxx_4" localSheetId="26" hidden="1">{#N/A,#N/A,FALSE,"Matrix";#N/A,#N/A,FALSE,"Executive";#N/A,#N/A,FALSE,"Summary"}</definedName>
    <definedName name="xxxx_4" localSheetId="1" hidden="1">{#N/A,#N/A,FALSE,"Matrix";#N/A,#N/A,FALSE,"Executive";#N/A,#N/A,FALSE,"Summary"}</definedName>
    <definedName name="xxxx_4" localSheetId="4" hidden="1">{#N/A,#N/A,FALSE,"Matrix";#N/A,#N/A,FALSE,"Executive";#N/A,#N/A,FALSE,"Summary"}</definedName>
    <definedName name="xxxx_4" localSheetId="2" hidden="1">{#N/A,#N/A,FALSE,"Matrix";#N/A,#N/A,FALSE,"Executive";#N/A,#N/A,FALSE,"Summary"}</definedName>
    <definedName name="xxxx_4" localSheetId="0" hidden="1">{#N/A,#N/A,FALSE,"Matrix";#N/A,#N/A,FALSE,"Executive";#N/A,#N/A,FALSE,"Summary"}</definedName>
    <definedName name="xxxx_4" localSheetId="6" hidden="1">{#N/A,#N/A,FALSE,"Matrix";#N/A,#N/A,FALSE,"Executive";#N/A,#N/A,FALSE,"Summary"}</definedName>
    <definedName name="xxxx_4" localSheetId="16" hidden="1">{#N/A,#N/A,FALSE,"Matrix";#N/A,#N/A,FALSE,"Executive";#N/A,#N/A,FALSE,"Summary"}</definedName>
    <definedName name="xxxx_4" hidden="1">{#N/A,#N/A,FALSE,"Matrix";#N/A,#N/A,FALSE,"Executive";#N/A,#N/A,FALSE,"Summary"}</definedName>
    <definedName name="xxxx_5" localSheetId="15" hidden="1">{#N/A,#N/A,FALSE,"Matrix";#N/A,#N/A,FALSE,"Executive";#N/A,#N/A,FALSE,"Summary"}</definedName>
    <definedName name="xxxx_5" localSheetId="25" hidden="1">{#N/A,#N/A,FALSE,"Matrix";#N/A,#N/A,FALSE,"Executive";#N/A,#N/A,FALSE,"Summary"}</definedName>
    <definedName name="xxxx_5" localSheetId="24" hidden="1">{#N/A,#N/A,FALSE,"Matrix";#N/A,#N/A,FALSE,"Executive";#N/A,#N/A,FALSE,"Summary"}</definedName>
    <definedName name="xxxx_5" localSheetId="26" hidden="1">{#N/A,#N/A,FALSE,"Matrix";#N/A,#N/A,FALSE,"Executive";#N/A,#N/A,FALSE,"Summary"}</definedName>
    <definedName name="xxxx_5" localSheetId="1" hidden="1">{#N/A,#N/A,FALSE,"Matrix";#N/A,#N/A,FALSE,"Executive";#N/A,#N/A,FALSE,"Summary"}</definedName>
    <definedName name="xxxx_5" localSheetId="4" hidden="1">{#N/A,#N/A,FALSE,"Matrix";#N/A,#N/A,FALSE,"Executive";#N/A,#N/A,FALSE,"Summary"}</definedName>
    <definedName name="xxxx_5" localSheetId="2" hidden="1">{#N/A,#N/A,FALSE,"Matrix";#N/A,#N/A,FALSE,"Executive";#N/A,#N/A,FALSE,"Summary"}</definedName>
    <definedName name="xxxx_5" localSheetId="0" hidden="1">{#N/A,#N/A,FALSE,"Matrix";#N/A,#N/A,FALSE,"Executive";#N/A,#N/A,FALSE,"Summary"}</definedName>
    <definedName name="xxxx_5" localSheetId="6" hidden="1">{#N/A,#N/A,FALSE,"Matrix";#N/A,#N/A,FALSE,"Executive";#N/A,#N/A,FALSE,"Summary"}</definedName>
    <definedName name="xxxx_5" localSheetId="16" hidden="1">{#N/A,#N/A,FALSE,"Matrix";#N/A,#N/A,FALSE,"Executive";#N/A,#N/A,FALSE,"Summary"}</definedName>
    <definedName name="xxxx_5" hidden="1">{#N/A,#N/A,FALSE,"Matrix";#N/A,#N/A,FALSE,"Executive";#N/A,#N/A,FALSE,"Summary"}</definedName>
    <definedName name="xxxx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_1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_1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_1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_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_1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_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hidden="1">{#N/A,#N/A,FALSE,"Total_OC015";#N/A,#N/A,FALSE,"ADMIN";#N/A,#N/A,FALSE,"PROCES";#N/A,#N/A,FALSE,"mecan";#N/A,#N/A,FALSE,"civil";#N/A,#N/A,FALSE,"CAÑER";#N/A,#N/A,FALSE,"ELEC";#N/A,#N/A,FALSE,"INSTR"}</definedName>
    <definedName name="xxxxxxx" localSheetId="15" hidden="1">{"MO(BASE)",#N/A,FALSE,"MO(BASE)";"MO(BASE)1",#N/A,FALSE,"MO(BASE)";"MO(BASE)2",#N/A,FALSE,"MO(BASE)"}</definedName>
    <definedName name="xxxxxxx" localSheetId="25" hidden="1">{"MO(BASE)",#N/A,FALSE,"MO(BASE)";"MO(BASE)1",#N/A,FALSE,"MO(BASE)";"MO(BASE)2",#N/A,FALSE,"MO(BASE)"}</definedName>
    <definedName name="xxxxxxx" localSheetId="24" hidden="1">{"MO(BASE)",#N/A,FALSE,"MO(BASE)";"MO(BASE)1",#N/A,FALSE,"MO(BASE)";"MO(BASE)2",#N/A,FALSE,"MO(BASE)"}</definedName>
    <definedName name="xxxxxxx" localSheetId="26" hidden="1">{"MO(BASE)",#N/A,FALSE,"MO(BASE)";"MO(BASE)1",#N/A,FALSE,"MO(BASE)";"MO(BASE)2",#N/A,FALSE,"MO(BASE)"}</definedName>
    <definedName name="xxxxxxx" localSheetId="1" hidden="1">{"MO(BASE)",#N/A,FALSE,"MO(BASE)";"MO(BASE)1",#N/A,FALSE,"MO(BASE)";"MO(BASE)2",#N/A,FALSE,"MO(BASE)"}</definedName>
    <definedName name="xxxxxxx" localSheetId="4" hidden="1">{"MO(BASE)",#N/A,FALSE,"MO(BASE)";"MO(BASE)1",#N/A,FALSE,"MO(BASE)";"MO(BASE)2",#N/A,FALSE,"MO(BASE)"}</definedName>
    <definedName name="xxxxxxx" localSheetId="2" hidden="1">{"MO(BASE)",#N/A,FALSE,"MO(BASE)";"MO(BASE)1",#N/A,FALSE,"MO(BASE)";"MO(BASE)2",#N/A,FALSE,"MO(BASE)"}</definedName>
    <definedName name="xxxxxxx" localSheetId="0" hidden="1">{"MO(BASE)",#N/A,FALSE,"MO(BASE)";"MO(BASE)1",#N/A,FALSE,"MO(BASE)";"MO(BASE)2",#N/A,FALSE,"MO(BASE)"}</definedName>
    <definedName name="xxxxxxx" localSheetId="6" hidden="1">{"MO(BASE)",#N/A,FALSE,"MO(BASE)";"MO(BASE)1",#N/A,FALSE,"MO(BASE)";"MO(BASE)2",#N/A,FALSE,"MO(BASE)"}</definedName>
    <definedName name="xxxxxxx" localSheetId="16" hidden="1">{"MO(BASE)",#N/A,FALSE,"MO(BASE)";"MO(BASE)1",#N/A,FALSE,"MO(BASE)";"MO(BASE)2",#N/A,FALSE,"MO(BASE)"}</definedName>
    <definedName name="xxxxxxx" hidden="1">{"MO(BASE)",#N/A,FALSE,"MO(BASE)";"MO(BASE)1",#N/A,FALSE,"MO(BASE)";"MO(BASE)2",#N/A,FALSE,"MO(BASE)"}</definedName>
    <definedName name="xxxxxxx_1" hidden="1">{"MO(BASE)",#N/A,FALSE,"MO(BASE)";"MO(BASE)1",#N/A,FALSE,"MO(BASE)";"MO(BASE)2",#N/A,FALSE,"MO(BASE)"}</definedName>
    <definedName name="xxxxxxxx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xxxxx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xxxxx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xxxxxxx" localSheetId="15" hidden="1">{"CI+GG(BASE)",#N/A,FALSE,"CI+GG(BASE)";"GG",#N/A,FALSE,"CI+GG(BASE)";"CI",#N/A,FALSE,"CI+GG(BASE)"}</definedName>
    <definedName name="xxxxxxxxxxxx" localSheetId="25" hidden="1">{"CI+GG(BASE)",#N/A,FALSE,"CI+GG(BASE)";"GG",#N/A,FALSE,"CI+GG(BASE)";"CI",#N/A,FALSE,"CI+GG(BASE)"}</definedName>
    <definedName name="xxxxxxxxxxxx" localSheetId="24" hidden="1">{"CI+GG(BASE)",#N/A,FALSE,"CI+GG(BASE)";"GG",#N/A,FALSE,"CI+GG(BASE)";"CI",#N/A,FALSE,"CI+GG(BASE)"}</definedName>
    <definedName name="xxxxxxxxxxxx" localSheetId="26" hidden="1">{"CI+GG(BASE)",#N/A,FALSE,"CI+GG(BASE)";"GG",#N/A,FALSE,"CI+GG(BASE)";"CI",#N/A,FALSE,"CI+GG(BASE)"}</definedName>
    <definedName name="xxxxxxxxxxxx" localSheetId="1" hidden="1">{"CI+GG(BASE)",#N/A,FALSE,"CI+GG(BASE)";"GG",#N/A,FALSE,"CI+GG(BASE)";"CI",#N/A,FALSE,"CI+GG(BASE)"}</definedName>
    <definedName name="xxxxxxxxxxxx" localSheetId="4" hidden="1">{"CI+GG(BASE)",#N/A,FALSE,"CI+GG(BASE)";"GG",#N/A,FALSE,"CI+GG(BASE)";"CI",#N/A,FALSE,"CI+GG(BASE)"}</definedName>
    <definedName name="xxxxxxxxxxxx" localSheetId="2" hidden="1">{"CI+GG(BASE)",#N/A,FALSE,"CI+GG(BASE)";"GG",#N/A,FALSE,"CI+GG(BASE)";"CI",#N/A,FALSE,"CI+GG(BASE)"}</definedName>
    <definedName name="xxxxxxxxxxxx" localSheetId="0" hidden="1">{"CI+GG(BASE)",#N/A,FALSE,"CI+GG(BASE)";"GG",#N/A,FALSE,"CI+GG(BASE)";"CI",#N/A,FALSE,"CI+GG(BASE)"}</definedName>
    <definedName name="xxxxxxxxxxxx" localSheetId="6" hidden="1">{"CI+GG(BASE)",#N/A,FALSE,"CI+GG(BASE)";"GG",#N/A,FALSE,"CI+GG(BASE)";"CI",#N/A,FALSE,"CI+GG(BASE)"}</definedName>
    <definedName name="xxxxxxxxxxxx" localSheetId="16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_1" hidden="1">{"CI+GG(BASE)",#N/A,FALSE,"CI+GG(BASE)";"GG",#N/A,FALSE,"CI+GG(BASE)";"CI",#N/A,FALSE,"CI+GG(BASE)"}</definedName>
    <definedName name="xxxxxxxxxxxxx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xxx" localSheetId="15" hidden="1">{"MO(BASE)",#N/A,FALSE,"MO(BASE)";"MO(BASE)1",#N/A,FALSE,"MO(BASE)";"MO(BASE)2",#N/A,FALSE,"MO(BASE)"}</definedName>
    <definedName name="xxxxxxxxxxxxxxxxxxxxxx" localSheetId="25" hidden="1">{"MO(BASE)",#N/A,FALSE,"MO(BASE)";"MO(BASE)1",#N/A,FALSE,"MO(BASE)";"MO(BASE)2",#N/A,FALSE,"MO(BASE)"}</definedName>
    <definedName name="xxxxxxxxxxxxxxxxxxxxxx" localSheetId="24" hidden="1">{"MO(BASE)",#N/A,FALSE,"MO(BASE)";"MO(BASE)1",#N/A,FALSE,"MO(BASE)";"MO(BASE)2",#N/A,FALSE,"MO(BASE)"}</definedName>
    <definedName name="xxxxxxxxxxxxxxxxxxxxxx" localSheetId="26" hidden="1">{"MO(BASE)",#N/A,FALSE,"MO(BASE)";"MO(BASE)1",#N/A,FALSE,"MO(BASE)";"MO(BASE)2",#N/A,FALSE,"MO(BASE)"}</definedName>
    <definedName name="xxxxxxxxxxxxxxxxxxxxxx" localSheetId="1" hidden="1">{"MO(BASE)",#N/A,FALSE,"MO(BASE)";"MO(BASE)1",#N/A,FALSE,"MO(BASE)";"MO(BASE)2",#N/A,FALSE,"MO(BASE)"}</definedName>
    <definedName name="xxxxxxxxxxxxxxxxxxxxxx" localSheetId="4" hidden="1">{"MO(BASE)",#N/A,FALSE,"MO(BASE)";"MO(BASE)1",#N/A,FALSE,"MO(BASE)";"MO(BASE)2",#N/A,FALSE,"MO(BASE)"}</definedName>
    <definedName name="xxxxxxxxxxxxxxxxxxxxxx" localSheetId="2" hidden="1">{"MO(BASE)",#N/A,FALSE,"MO(BASE)";"MO(BASE)1",#N/A,FALSE,"MO(BASE)";"MO(BASE)2",#N/A,FALSE,"MO(BASE)"}</definedName>
    <definedName name="xxxxxxxxxxxxxxxxxxxxxx" localSheetId="0" hidden="1">{"MO(BASE)",#N/A,FALSE,"MO(BASE)";"MO(BASE)1",#N/A,FALSE,"MO(BASE)";"MO(BASE)2",#N/A,FALSE,"MO(BASE)"}</definedName>
    <definedName name="xxxxxxxxxxxxxxxxxxxxxx" localSheetId="6" hidden="1">{"MO(BASE)",#N/A,FALSE,"MO(BASE)";"MO(BASE)1",#N/A,FALSE,"MO(BASE)";"MO(BASE)2",#N/A,FALSE,"MO(BASE)"}</definedName>
    <definedName name="xxxxxxxxxxxxxxxxxxxxxx" localSheetId="16" hidden="1">{"MO(BASE)",#N/A,FALSE,"MO(BASE)";"MO(BASE)1",#N/A,FALSE,"MO(BASE)";"MO(BASE)2",#N/A,FALSE,"MO(BASE)"}</definedName>
    <definedName name="xxxxxxxxxxxxxxxxxxxxxx" hidden="1">{"MO(BASE)",#N/A,FALSE,"MO(BASE)";"MO(BASE)1",#N/A,FALSE,"MO(BASE)";"MO(BASE)2",#N/A,FALSE,"MO(BASE)"}</definedName>
    <definedName name="xxxxxxxxxxxxxxxxxxxxxx_1" hidden="1">{"MO(BASE)",#N/A,FALSE,"MO(BASE)";"MO(BASE)1",#N/A,FALSE,"MO(BASE)";"MO(BASE)2",#N/A,FALSE,"MO(BASE)"}</definedName>
    <definedName name="xxxxxxxxxxxxxxxxxxxxxxx" localSheetId="15" hidden="1">{#N/A,#N/A,FALSE,"PEND INC";#N/A,#N/A,FALSE,"PEND MINM"}</definedName>
    <definedName name="xxxxxxxxxxxxxxxxxxxxxxx" localSheetId="25" hidden="1">{#N/A,#N/A,FALSE,"PEND INC";#N/A,#N/A,FALSE,"PEND MINM"}</definedName>
    <definedName name="xxxxxxxxxxxxxxxxxxxxxxx" localSheetId="24" hidden="1">{#N/A,#N/A,FALSE,"PEND INC";#N/A,#N/A,FALSE,"PEND MINM"}</definedName>
    <definedName name="xxxxxxxxxxxxxxxxxxxxxxx" localSheetId="26" hidden="1">{#N/A,#N/A,FALSE,"PEND INC";#N/A,#N/A,FALSE,"PEND MINM"}</definedName>
    <definedName name="xxxxxxxxxxxxxxxxxxxxxxx" localSheetId="1" hidden="1">{#N/A,#N/A,FALSE,"PEND INC";#N/A,#N/A,FALSE,"PEND MINM"}</definedName>
    <definedName name="xxxxxxxxxxxxxxxxxxxxxxx" localSheetId="4" hidden="1">{#N/A,#N/A,FALSE,"PEND INC";#N/A,#N/A,FALSE,"PEND MINM"}</definedName>
    <definedName name="xxxxxxxxxxxxxxxxxxxxxxx" localSheetId="2" hidden="1">{#N/A,#N/A,FALSE,"PEND INC";#N/A,#N/A,FALSE,"PEND MINM"}</definedName>
    <definedName name="xxxxxxxxxxxxxxxxxxxxxxx" localSheetId="0" hidden="1">{#N/A,#N/A,FALSE,"PEND INC";#N/A,#N/A,FALSE,"PEND MINM"}</definedName>
    <definedName name="xxxxxxxxxxxxxxxxxxxxxxx" localSheetId="6" hidden="1">{#N/A,#N/A,FALSE,"PEND INC";#N/A,#N/A,FALSE,"PEND MINM"}</definedName>
    <definedName name="xxxxxxxxxxxxxxxxxxxxxxx" localSheetId="16" hidden="1">{#N/A,#N/A,FALSE,"PEND INC";#N/A,#N/A,FALSE,"PEND MINM"}</definedName>
    <definedName name="xxxxxxxxxxxxxxxxxxxxxxx" hidden="1">{#N/A,#N/A,FALSE,"PEND INC";#N/A,#N/A,FALSE,"PEND MINM"}</definedName>
    <definedName name="xxxxxxxxxxxxxxxxxxxxxxx_1" hidden="1">{#N/A,#N/A,FALSE,"PEND INC";#N/A,#N/A,FALSE,"PEND MINM"}</definedName>
    <definedName name="XY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_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_1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_1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_1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_1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_1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_1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zCZX" localSheetId="15" hidden="1">{#N/A,#N/A,FALSE,"Total_OC015";#N/A,#N/A,FALSE,"ADMIN";#N/A,#N/A,FALSE,"PROCES";#N/A,#N/A,FALSE,"mecan";#N/A,#N/A,FALSE,"civil";#N/A,#N/A,FALSE,"CAÑER";#N/A,#N/A,FALSE,"ELEC";#N/A,#N/A,FALSE,"INSTR"}</definedName>
    <definedName name="xzCZX" localSheetId="25" hidden="1">{#N/A,#N/A,FALSE,"Total_OC015";#N/A,#N/A,FALSE,"ADMIN";#N/A,#N/A,FALSE,"PROCES";#N/A,#N/A,FALSE,"mecan";#N/A,#N/A,FALSE,"civil";#N/A,#N/A,FALSE,"CAÑER";#N/A,#N/A,FALSE,"ELEC";#N/A,#N/A,FALSE,"INSTR"}</definedName>
    <definedName name="xzCZX" localSheetId="24" hidden="1">{#N/A,#N/A,FALSE,"Total_OC015";#N/A,#N/A,FALSE,"ADMIN";#N/A,#N/A,FALSE,"PROCES";#N/A,#N/A,FALSE,"mecan";#N/A,#N/A,FALSE,"civil";#N/A,#N/A,FALSE,"CAÑER";#N/A,#N/A,FALSE,"ELEC";#N/A,#N/A,FALSE,"INSTR"}</definedName>
    <definedName name="xzCZX" localSheetId="26" hidden="1">{#N/A,#N/A,FALSE,"Total_OC015";#N/A,#N/A,FALSE,"ADMIN";#N/A,#N/A,FALSE,"PROCES";#N/A,#N/A,FALSE,"mecan";#N/A,#N/A,FALSE,"civil";#N/A,#N/A,FALSE,"CAÑER";#N/A,#N/A,FALSE,"ELEC";#N/A,#N/A,FALSE,"INSTR"}</definedName>
    <definedName name="xzCZX" localSheetId="1" hidden="1">{#N/A,#N/A,FALSE,"Total_OC015";#N/A,#N/A,FALSE,"ADMIN";#N/A,#N/A,FALSE,"PROCES";#N/A,#N/A,FALSE,"mecan";#N/A,#N/A,FALSE,"civil";#N/A,#N/A,FALSE,"CAÑER";#N/A,#N/A,FALSE,"ELEC";#N/A,#N/A,FALSE,"INSTR"}</definedName>
    <definedName name="xzCZX" localSheetId="4" hidden="1">{#N/A,#N/A,FALSE,"Total_OC015";#N/A,#N/A,FALSE,"ADMIN";#N/A,#N/A,FALSE,"PROCES";#N/A,#N/A,FALSE,"mecan";#N/A,#N/A,FALSE,"civil";#N/A,#N/A,FALSE,"CAÑER";#N/A,#N/A,FALSE,"ELEC";#N/A,#N/A,FALSE,"INSTR"}</definedName>
    <definedName name="xzCZX" localSheetId="2" hidden="1">{#N/A,#N/A,FALSE,"Total_OC015";#N/A,#N/A,FALSE,"ADMIN";#N/A,#N/A,FALSE,"PROCES";#N/A,#N/A,FALSE,"mecan";#N/A,#N/A,FALSE,"civil";#N/A,#N/A,FALSE,"CAÑER";#N/A,#N/A,FALSE,"ELEC";#N/A,#N/A,FALSE,"INSTR"}</definedName>
    <definedName name="xzCZX" localSheetId="0" hidden="1">{#N/A,#N/A,FALSE,"Total_OC015";#N/A,#N/A,FALSE,"ADMIN";#N/A,#N/A,FALSE,"PROCES";#N/A,#N/A,FALSE,"mecan";#N/A,#N/A,FALSE,"civil";#N/A,#N/A,FALSE,"CAÑER";#N/A,#N/A,FALSE,"ELEC";#N/A,#N/A,FALSE,"INSTR"}</definedName>
    <definedName name="xzCZX" localSheetId="6" hidden="1">{#N/A,#N/A,FALSE,"Total_OC015";#N/A,#N/A,FALSE,"ADMIN";#N/A,#N/A,FALSE,"PROCES";#N/A,#N/A,FALSE,"mecan";#N/A,#N/A,FALSE,"civil";#N/A,#N/A,FALSE,"CAÑER";#N/A,#N/A,FALSE,"ELEC";#N/A,#N/A,FALSE,"INSTR"}</definedName>
    <definedName name="xzCZX" localSheetId="16" hidden="1">{#N/A,#N/A,FALSE,"Total_OC015";#N/A,#N/A,FALSE,"ADMIN";#N/A,#N/A,FALSE,"PROCES";#N/A,#N/A,FALSE,"mecan";#N/A,#N/A,FALSE,"civil";#N/A,#N/A,FALSE,"CAÑER";#N/A,#N/A,FALSE,"ELEC";#N/A,#N/A,FALSE,"INSTR"}</definedName>
    <definedName name="xzCZX" hidden="1">{#N/A,#N/A,FALSE,"Total_OC015";#N/A,#N/A,FALSE,"ADMIN";#N/A,#N/A,FALSE,"PROCES";#N/A,#N/A,FALSE,"mecan";#N/A,#N/A,FALSE,"civil";#N/A,#N/A,FALSE,"CAÑER";#N/A,#N/A,FALSE,"ELEC";#N/A,#N/A,FALSE,"INSTR"}</definedName>
    <definedName name="xzCZX_1" hidden="1">{#N/A,#N/A,FALSE,"Total_OC015";#N/A,#N/A,FALSE,"ADMIN";#N/A,#N/A,FALSE,"PROCES";#N/A,#N/A,FALSE,"mecan";#N/A,#N/A,FALSE,"civil";#N/A,#N/A,FALSE,"CAÑER";#N/A,#N/A,FALSE,"ELEC";#N/A,#N/A,FALSE,"INSTR"}</definedName>
    <definedName name="Y" localSheetId="15" hidden="1">{"MO(BASE)",#N/A,FALSE,"MO(BASE)";"MO(BASE)1",#N/A,FALSE,"MO(BASE)";"MO(BASE)2",#N/A,FALSE,"MO(BASE)"}</definedName>
    <definedName name="Y" localSheetId="25" hidden="1">{"MO(BASE)",#N/A,FALSE,"MO(BASE)";"MO(BASE)1",#N/A,FALSE,"MO(BASE)";"MO(BASE)2",#N/A,FALSE,"MO(BASE)"}</definedName>
    <definedName name="Y" localSheetId="24" hidden="1">{"MO(BASE)",#N/A,FALSE,"MO(BASE)";"MO(BASE)1",#N/A,FALSE,"MO(BASE)";"MO(BASE)2",#N/A,FALSE,"MO(BASE)"}</definedName>
    <definedName name="Y" localSheetId="26" hidden="1">{"MO(BASE)",#N/A,FALSE,"MO(BASE)";"MO(BASE)1",#N/A,FALSE,"MO(BASE)";"MO(BASE)2",#N/A,FALSE,"MO(BASE)"}</definedName>
    <definedName name="Y" localSheetId="1" hidden="1">{"MO(BASE)",#N/A,FALSE,"MO(BASE)";"MO(BASE)1",#N/A,FALSE,"MO(BASE)";"MO(BASE)2",#N/A,FALSE,"MO(BASE)"}</definedName>
    <definedName name="Y" localSheetId="4" hidden="1">{"MO(BASE)",#N/A,FALSE,"MO(BASE)";"MO(BASE)1",#N/A,FALSE,"MO(BASE)";"MO(BASE)2",#N/A,FALSE,"MO(BASE)"}</definedName>
    <definedName name="Y" localSheetId="2" hidden="1">{"MO(BASE)",#N/A,FALSE,"MO(BASE)";"MO(BASE)1",#N/A,FALSE,"MO(BASE)";"MO(BASE)2",#N/A,FALSE,"MO(BASE)"}</definedName>
    <definedName name="Y" localSheetId="0" hidden="1">{"MO(BASE)",#N/A,FALSE,"MO(BASE)";"MO(BASE)1",#N/A,FALSE,"MO(BASE)";"MO(BASE)2",#N/A,FALSE,"MO(BASE)"}</definedName>
    <definedName name="Y" localSheetId="6" hidden="1">{"MO(BASE)",#N/A,FALSE,"MO(BASE)";"MO(BASE)1",#N/A,FALSE,"MO(BASE)";"MO(BASE)2",#N/A,FALSE,"MO(BASE)"}</definedName>
    <definedName name="Y" localSheetId="16" hidden="1">{"MO(BASE)",#N/A,FALSE,"MO(BASE)";"MO(BASE)1",#N/A,FALSE,"MO(BASE)";"MO(BASE)2",#N/A,FALSE,"MO(BASE)"}</definedName>
    <definedName name="Y" hidden="1">{"MO(BASE)",#N/A,FALSE,"MO(BASE)";"MO(BASE)1",#N/A,FALSE,"MO(BASE)";"MO(BASE)2",#N/A,FALSE,"MO(BASE)"}</definedName>
    <definedName name="y_1" hidden="1">{#N/A,#N/A,TRUE,"Est. de Fact.";#N/A,#N/A,TRUE,"Capitulo 19";#N/A,#N/A,TRUE,"Proyecto P855"}</definedName>
    <definedName name="ye3y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e45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e4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hf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HNWER" localSheetId="15" hidden="1">{"CI+GG(BASE)",#N/A,FALSE,"CI+GG(BASE)";"GG",#N/A,FALSE,"CI+GG(BASE)";"CI",#N/A,FALSE,"CI+GG(BASE)"}</definedName>
    <definedName name="YHNWER" localSheetId="25" hidden="1">{"CI+GG(BASE)",#N/A,FALSE,"CI+GG(BASE)";"GG",#N/A,FALSE,"CI+GG(BASE)";"CI",#N/A,FALSE,"CI+GG(BASE)"}</definedName>
    <definedName name="YHNWER" localSheetId="24" hidden="1">{"CI+GG(BASE)",#N/A,FALSE,"CI+GG(BASE)";"GG",#N/A,FALSE,"CI+GG(BASE)";"CI",#N/A,FALSE,"CI+GG(BASE)"}</definedName>
    <definedName name="YHNWER" localSheetId="26" hidden="1">{"CI+GG(BASE)",#N/A,FALSE,"CI+GG(BASE)";"GG",#N/A,FALSE,"CI+GG(BASE)";"CI",#N/A,FALSE,"CI+GG(BASE)"}</definedName>
    <definedName name="YHNWER" localSheetId="1" hidden="1">{"CI+GG(BASE)",#N/A,FALSE,"CI+GG(BASE)";"GG",#N/A,FALSE,"CI+GG(BASE)";"CI",#N/A,FALSE,"CI+GG(BASE)"}</definedName>
    <definedName name="YHNWER" localSheetId="4" hidden="1">{"CI+GG(BASE)",#N/A,FALSE,"CI+GG(BASE)";"GG",#N/A,FALSE,"CI+GG(BASE)";"CI",#N/A,FALSE,"CI+GG(BASE)"}</definedName>
    <definedName name="YHNWER" localSheetId="2" hidden="1">{"CI+GG(BASE)",#N/A,FALSE,"CI+GG(BASE)";"GG",#N/A,FALSE,"CI+GG(BASE)";"CI",#N/A,FALSE,"CI+GG(BASE)"}</definedName>
    <definedName name="YHNWER" localSheetId="0" hidden="1">{"CI+GG(BASE)",#N/A,FALSE,"CI+GG(BASE)";"GG",#N/A,FALSE,"CI+GG(BASE)";"CI",#N/A,FALSE,"CI+GG(BASE)"}</definedName>
    <definedName name="YHNWER" localSheetId="6" hidden="1">{"CI+GG(BASE)",#N/A,FALSE,"CI+GG(BASE)";"GG",#N/A,FALSE,"CI+GG(BASE)";"CI",#N/A,FALSE,"CI+GG(BASE)"}</definedName>
    <definedName name="YHNWER" localSheetId="16" hidden="1">{"CI+GG(BASE)",#N/A,FALSE,"CI+GG(BASE)";"GG",#N/A,FALSE,"CI+GG(BASE)";"CI",#N/A,FALSE,"CI+GG(BASE)"}</definedName>
    <definedName name="YHNWER" hidden="1">{"CI+GG(BASE)",#N/A,FALSE,"CI+GG(BASE)";"GG",#N/A,FALSE,"CI+GG(BASE)";"CI",#N/A,FALSE,"CI+GG(BASE)"}</definedName>
    <definedName name="yioyu" localSheetId="15" hidden="1">{#N/A,#N/A,FALSE,"PEND INC";#N/A,#N/A,FALSE,"PEND MINM"}</definedName>
    <definedName name="yioyu" localSheetId="25" hidden="1">{#N/A,#N/A,FALSE,"PEND INC";#N/A,#N/A,FALSE,"PEND MINM"}</definedName>
    <definedName name="yioyu" localSheetId="24" hidden="1">{#N/A,#N/A,FALSE,"PEND INC";#N/A,#N/A,FALSE,"PEND MINM"}</definedName>
    <definedName name="yioyu" localSheetId="26" hidden="1">{#N/A,#N/A,FALSE,"PEND INC";#N/A,#N/A,FALSE,"PEND MINM"}</definedName>
    <definedName name="yioyu" localSheetId="1" hidden="1">{#N/A,#N/A,FALSE,"PEND INC";#N/A,#N/A,FALSE,"PEND MINM"}</definedName>
    <definedName name="yioyu" localSheetId="4" hidden="1">{#N/A,#N/A,FALSE,"PEND INC";#N/A,#N/A,FALSE,"PEND MINM"}</definedName>
    <definedName name="yioyu" localSheetId="2" hidden="1">{#N/A,#N/A,FALSE,"PEND INC";#N/A,#N/A,FALSE,"PEND MINM"}</definedName>
    <definedName name="yioyu" localSheetId="0" hidden="1">{#N/A,#N/A,FALSE,"PEND INC";#N/A,#N/A,FALSE,"PEND MINM"}</definedName>
    <definedName name="yioyu" localSheetId="6" hidden="1">{#N/A,#N/A,FALSE,"PEND INC";#N/A,#N/A,FALSE,"PEND MINM"}</definedName>
    <definedName name="yioyu" localSheetId="16" hidden="1">{#N/A,#N/A,FALSE,"PEND INC";#N/A,#N/A,FALSE,"PEND MINM"}</definedName>
    <definedName name="yioyu" hidden="1">{#N/A,#N/A,FALSE,"PEND INC";#N/A,#N/A,FALSE,"PEND MINM"}</definedName>
    <definedName name="yitoyir" hidden="1">{"Sin detalle",#N/A,FALSE,"Flujo (redondeado)";"Detallado",#N/A,FALSE,"Flujo (redondeado)"}</definedName>
    <definedName name="YJ" localSheetId="15" hidden="1">{#N/A,#N/A,FALSE,"PEND INC";#N/A,#N/A,FALSE,"PEND MINM"}</definedName>
    <definedName name="YJ" localSheetId="25" hidden="1">{#N/A,#N/A,FALSE,"PEND INC";#N/A,#N/A,FALSE,"PEND MINM"}</definedName>
    <definedName name="YJ" localSheetId="24" hidden="1">{#N/A,#N/A,FALSE,"PEND INC";#N/A,#N/A,FALSE,"PEND MINM"}</definedName>
    <definedName name="YJ" localSheetId="26" hidden="1">{#N/A,#N/A,FALSE,"PEND INC";#N/A,#N/A,FALSE,"PEND MINM"}</definedName>
    <definedName name="YJ" localSheetId="1" hidden="1">{#N/A,#N/A,FALSE,"PEND INC";#N/A,#N/A,FALSE,"PEND MINM"}</definedName>
    <definedName name="YJ" localSheetId="4" hidden="1">{#N/A,#N/A,FALSE,"PEND INC";#N/A,#N/A,FALSE,"PEND MINM"}</definedName>
    <definedName name="YJ" localSheetId="2" hidden="1">{#N/A,#N/A,FALSE,"PEND INC";#N/A,#N/A,FALSE,"PEND MINM"}</definedName>
    <definedName name="YJ" localSheetId="0" hidden="1">{#N/A,#N/A,FALSE,"PEND INC";#N/A,#N/A,FALSE,"PEND MINM"}</definedName>
    <definedName name="YJ" localSheetId="6" hidden="1">{#N/A,#N/A,FALSE,"PEND INC";#N/A,#N/A,FALSE,"PEND MINM"}</definedName>
    <definedName name="YJ" localSheetId="16" hidden="1">{#N/A,#N/A,FALSE,"PEND INC";#N/A,#N/A,FALSE,"PEND MINM"}</definedName>
    <definedName name="YJ" hidden="1">{#N/A,#N/A,FALSE,"PEND INC";#N/A,#N/A,FALSE,"PEND MINM"}</definedName>
    <definedName name="YJD" localSheetId="15" hidden="1">#REF!</definedName>
    <definedName name="YJD" localSheetId="25" hidden="1">#REF!</definedName>
    <definedName name="YJD" localSheetId="26" hidden="1">#REF!</definedName>
    <definedName name="YJD" localSheetId="6" hidden="1">#REF!</definedName>
    <definedName name="YJD" localSheetId="16" hidden="1">#REF!</definedName>
    <definedName name="YJD" hidden="1">#REF!</definedName>
    <definedName name="YJGHJG" localSheetId="15" hidden="1">{"MO(BASE)",#N/A,FALSE,"MO(BASE)";"MO(BASE)1",#N/A,FALSE,"MO(BASE)";"MO(BASE)2",#N/A,FALSE,"MO(BASE)"}</definedName>
    <definedName name="YJGHJG" localSheetId="25" hidden="1">{"MO(BASE)",#N/A,FALSE,"MO(BASE)";"MO(BASE)1",#N/A,FALSE,"MO(BASE)";"MO(BASE)2",#N/A,FALSE,"MO(BASE)"}</definedName>
    <definedName name="YJGHJG" localSheetId="24" hidden="1">{"MO(BASE)",#N/A,FALSE,"MO(BASE)";"MO(BASE)1",#N/A,FALSE,"MO(BASE)";"MO(BASE)2",#N/A,FALSE,"MO(BASE)"}</definedName>
    <definedName name="YJGHJG" localSheetId="26" hidden="1">{"MO(BASE)",#N/A,FALSE,"MO(BASE)";"MO(BASE)1",#N/A,FALSE,"MO(BASE)";"MO(BASE)2",#N/A,FALSE,"MO(BASE)"}</definedName>
    <definedName name="YJGHJG" localSheetId="1" hidden="1">{"MO(BASE)",#N/A,FALSE,"MO(BASE)";"MO(BASE)1",#N/A,FALSE,"MO(BASE)";"MO(BASE)2",#N/A,FALSE,"MO(BASE)"}</definedName>
    <definedName name="YJGHJG" localSheetId="4" hidden="1">{"MO(BASE)",#N/A,FALSE,"MO(BASE)";"MO(BASE)1",#N/A,FALSE,"MO(BASE)";"MO(BASE)2",#N/A,FALSE,"MO(BASE)"}</definedName>
    <definedName name="YJGHJG" localSheetId="2" hidden="1">{"MO(BASE)",#N/A,FALSE,"MO(BASE)";"MO(BASE)1",#N/A,FALSE,"MO(BASE)";"MO(BASE)2",#N/A,FALSE,"MO(BASE)"}</definedName>
    <definedName name="YJGHJG" localSheetId="0" hidden="1">{"MO(BASE)",#N/A,FALSE,"MO(BASE)";"MO(BASE)1",#N/A,FALSE,"MO(BASE)";"MO(BASE)2",#N/A,FALSE,"MO(BASE)"}</definedName>
    <definedName name="YJGHJG" localSheetId="6" hidden="1">{"MO(BASE)",#N/A,FALSE,"MO(BASE)";"MO(BASE)1",#N/A,FALSE,"MO(BASE)";"MO(BASE)2",#N/A,FALSE,"MO(BASE)"}</definedName>
    <definedName name="YJGHJG" localSheetId="16" hidden="1">{"MO(BASE)",#N/A,FALSE,"MO(BASE)";"MO(BASE)1",#N/A,FALSE,"MO(BASE)";"MO(BASE)2",#N/A,FALSE,"MO(BASE)"}</definedName>
    <definedName name="YJGHJG" hidden="1">{"MO(BASE)",#N/A,FALSE,"MO(BASE)";"MO(BASE)1",#N/A,FALSE,"MO(BASE)";"MO(BASE)2",#N/A,FALSE,"MO(BASE)"}</definedName>
    <definedName name="yo" localSheetId="15" hidden="1">{"MO(BASE)",#N/A,FALSE,"MO(BASE)";"MO(BASE)1",#N/A,FALSE,"MO(BASE)";"MO(BASE)2",#N/A,FALSE,"MO(BASE)"}</definedName>
    <definedName name="yo" localSheetId="25" hidden="1">{"MO(BASE)",#N/A,FALSE,"MO(BASE)";"MO(BASE)1",#N/A,FALSE,"MO(BASE)";"MO(BASE)2",#N/A,FALSE,"MO(BASE)"}</definedName>
    <definedName name="yo" localSheetId="24" hidden="1">{"MO(BASE)",#N/A,FALSE,"MO(BASE)";"MO(BASE)1",#N/A,FALSE,"MO(BASE)";"MO(BASE)2",#N/A,FALSE,"MO(BASE)"}</definedName>
    <definedName name="yo" localSheetId="26" hidden="1">{"MO(BASE)",#N/A,FALSE,"MO(BASE)";"MO(BASE)1",#N/A,FALSE,"MO(BASE)";"MO(BASE)2",#N/A,FALSE,"MO(BASE)"}</definedName>
    <definedName name="yo" localSheetId="1" hidden="1">{"MO(BASE)",#N/A,FALSE,"MO(BASE)";"MO(BASE)1",#N/A,FALSE,"MO(BASE)";"MO(BASE)2",#N/A,FALSE,"MO(BASE)"}</definedName>
    <definedName name="yo" localSheetId="4" hidden="1">{"MO(BASE)",#N/A,FALSE,"MO(BASE)";"MO(BASE)1",#N/A,FALSE,"MO(BASE)";"MO(BASE)2",#N/A,FALSE,"MO(BASE)"}</definedName>
    <definedName name="yo" localSheetId="2" hidden="1">{"MO(BASE)",#N/A,FALSE,"MO(BASE)";"MO(BASE)1",#N/A,FALSE,"MO(BASE)";"MO(BASE)2",#N/A,FALSE,"MO(BASE)"}</definedName>
    <definedName name="yo" localSheetId="0" hidden="1">{"MO(BASE)",#N/A,FALSE,"MO(BASE)";"MO(BASE)1",#N/A,FALSE,"MO(BASE)";"MO(BASE)2",#N/A,FALSE,"MO(BASE)"}</definedName>
    <definedName name="yo" localSheetId="6" hidden="1">{"MO(BASE)",#N/A,FALSE,"MO(BASE)";"MO(BASE)1",#N/A,FALSE,"MO(BASE)";"MO(BASE)2",#N/A,FALSE,"MO(BASE)"}</definedName>
    <definedName name="yo" localSheetId="16" hidden="1">{"MO(BASE)",#N/A,FALSE,"MO(BASE)";"MO(BASE)1",#N/A,FALSE,"MO(BASE)";"MO(BASE)2",#N/A,FALSE,"MO(BASE)"}</definedName>
    <definedName name="yo" hidden="1">{"MO(BASE)",#N/A,FALSE,"MO(BASE)";"MO(BASE)1",#N/A,FALSE,"MO(BASE)";"MO(BASE)2",#N/A,FALSE,"MO(BASE)"}</definedName>
    <definedName name="yo_1" localSheetId="15" hidden="1">{"MO(BASE)",#N/A,FALSE,"MO(BASE)";"MO(BASE)1",#N/A,FALSE,"MO(BASE)";"MO(BASE)2",#N/A,FALSE,"MO(BASE)"}</definedName>
    <definedName name="yo_1" localSheetId="25" hidden="1">{"MO(BASE)",#N/A,FALSE,"MO(BASE)";"MO(BASE)1",#N/A,FALSE,"MO(BASE)";"MO(BASE)2",#N/A,FALSE,"MO(BASE)"}</definedName>
    <definedName name="yo_1" localSheetId="24" hidden="1">{"MO(BASE)",#N/A,FALSE,"MO(BASE)";"MO(BASE)1",#N/A,FALSE,"MO(BASE)";"MO(BASE)2",#N/A,FALSE,"MO(BASE)"}</definedName>
    <definedName name="yo_1" localSheetId="26" hidden="1">{"MO(BASE)",#N/A,FALSE,"MO(BASE)";"MO(BASE)1",#N/A,FALSE,"MO(BASE)";"MO(BASE)2",#N/A,FALSE,"MO(BASE)"}</definedName>
    <definedName name="yo_1" localSheetId="1" hidden="1">{"MO(BASE)",#N/A,FALSE,"MO(BASE)";"MO(BASE)1",#N/A,FALSE,"MO(BASE)";"MO(BASE)2",#N/A,FALSE,"MO(BASE)"}</definedName>
    <definedName name="yo_1" localSheetId="4" hidden="1">{"MO(BASE)",#N/A,FALSE,"MO(BASE)";"MO(BASE)1",#N/A,FALSE,"MO(BASE)";"MO(BASE)2",#N/A,FALSE,"MO(BASE)"}</definedName>
    <definedName name="yo_1" localSheetId="2" hidden="1">{"MO(BASE)",#N/A,FALSE,"MO(BASE)";"MO(BASE)1",#N/A,FALSE,"MO(BASE)";"MO(BASE)2",#N/A,FALSE,"MO(BASE)"}</definedName>
    <definedName name="yo_1" localSheetId="0" hidden="1">{"MO(BASE)",#N/A,FALSE,"MO(BASE)";"MO(BASE)1",#N/A,FALSE,"MO(BASE)";"MO(BASE)2",#N/A,FALSE,"MO(BASE)"}</definedName>
    <definedName name="yo_1" localSheetId="6" hidden="1">{"MO(BASE)",#N/A,FALSE,"MO(BASE)";"MO(BASE)1",#N/A,FALSE,"MO(BASE)";"MO(BASE)2",#N/A,FALSE,"MO(BASE)"}</definedName>
    <definedName name="yo_1" localSheetId="16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o_2" localSheetId="15" hidden="1">{"MO(BASE)",#N/A,FALSE,"MO(BASE)";"MO(BASE)1",#N/A,FALSE,"MO(BASE)";"MO(BASE)2",#N/A,FALSE,"MO(BASE)"}</definedName>
    <definedName name="yo_2" localSheetId="25" hidden="1">{"MO(BASE)",#N/A,FALSE,"MO(BASE)";"MO(BASE)1",#N/A,FALSE,"MO(BASE)";"MO(BASE)2",#N/A,FALSE,"MO(BASE)"}</definedName>
    <definedName name="yo_2" localSheetId="24" hidden="1">{"MO(BASE)",#N/A,FALSE,"MO(BASE)";"MO(BASE)1",#N/A,FALSE,"MO(BASE)";"MO(BASE)2",#N/A,FALSE,"MO(BASE)"}</definedName>
    <definedName name="yo_2" localSheetId="26" hidden="1">{"MO(BASE)",#N/A,FALSE,"MO(BASE)";"MO(BASE)1",#N/A,FALSE,"MO(BASE)";"MO(BASE)2",#N/A,FALSE,"MO(BASE)"}</definedName>
    <definedName name="yo_2" localSheetId="1" hidden="1">{"MO(BASE)",#N/A,FALSE,"MO(BASE)";"MO(BASE)1",#N/A,FALSE,"MO(BASE)";"MO(BASE)2",#N/A,FALSE,"MO(BASE)"}</definedName>
    <definedName name="yo_2" localSheetId="4" hidden="1">{"MO(BASE)",#N/A,FALSE,"MO(BASE)";"MO(BASE)1",#N/A,FALSE,"MO(BASE)";"MO(BASE)2",#N/A,FALSE,"MO(BASE)"}</definedName>
    <definedName name="yo_2" localSheetId="2" hidden="1">{"MO(BASE)",#N/A,FALSE,"MO(BASE)";"MO(BASE)1",#N/A,FALSE,"MO(BASE)";"MO(BASE)2",#N/A,FALSE,"MO(BASE)"}</definedName>
    <definedName name="yo_2" localSheetId="0" hidden="1">{"MO(BASE)",#N/A,FALSE,"MO(BASE)";"MO(BASE)1",#N/A,FALSE,"MO(BASE)";"MO(BASE)2",#N/A,FALSE,"MO(BASE)"}</definedName>
    <definedName name="yo_2" localSheetId="6" hidden="1">{"MO(BASE)",#N/A,FALSE,"MO(BASE)";"MO(BASE)1",#N/A,FALSE,"MO(BASE)";"MO(BASE)2",#N/A,FALSE,"MO(BASE)"}</definedName>
    <definedName name="yo_2" localSheetId="16" hidden="1">{"MO(BASE)",#N/A,FALSE,"MO(BASE)";"MO(BASE)1",#N/A,FALSE,"MO(BASE)";"MO(BASE)2",#N/A,FALSE,"MO(BASE)"}</definedName>
    <definedName name="yo_2" hidden="1">{"MO(BASE)",#N/A,FALSE,"MO(BASE)";"MO(BASE)1",#N/A,FALSE,"MO(BASE)";"MO(BASE)2",#N/A,FALSE,"MO(BASE)"}</definedName>
    <definedName name="yo_3" localSheetId="15" hidden="1">{"MO(BASE)",#N/A,FALSE,"MO(BASE)";"MO(BASE)1",#N/A,FALSE,"MO(BASE)";"MO(BASE)2",#N/A,FALSE,"MO(BASE)"}</definedName>
    <definedName name="yo_3" localSheetId="25" hidden="1">{"MO(BASE)",#N/A,FALSE,"MO(BASE)";"MO(BASE)1",#N/A,FALSE,"MO(BASE)";"MO(BASE)2",#N/A,FALSE,"MO(BASE)"}</definedName>
    <definedName name="yo_3" localSheetId="24" hidden="1">{"MO(BASE)",#N/A,FALSE,"MO(BASE)";"MO(BASE)1",#N/A,FALSE,"MO(BASE)";"MO(BASE)2",#N/A,FALSE,"MO(BASE)"}</definedName>
    <definedName name="yo_3" localSheetId="26" hidden="1">{"MO(BASE)",#N/A,FALSE,"MO(BASE)";"MO(BASE)1",#N/A,FALSE,"MO(BASE)";"MO(BASE)2",#N/A,FALSE,"MO(BASE)"}</definedName>
    <definedName name="yo_3" localSheetId="1" hidden="1">{"MO(BASE)",#N/A,FALSE,"MO(BASE)";"MO(BASE)1",#N/A,FALSE,"MO(BASE)";"MO(BASE)2",#N/A,FALSE,"MO(BASE)"}</definedName>
    <definedName name="yo_3" localSheetId="4" hidden="1">{"MO(BASE)",#N/A,FALSE,"MO(BASE)";"MO(BASE)1",#N/A,FALSE,"MO(BASE)";"MO(BASE)2",#N/A,FALSE,"MO(BASE)"}</definedName>
    <definedName name="yo_3" localSheetId="2" hidden="1">{"MO(BASE)",#N/A,FALSE,"MO(BASE)";"MO(BASE)1",#N/A,FALSE,"MO(BASE)";"MO(BASE)2",#N/A,FALSE,"MO(BASE)"}</definedName>
    <definedName name="yo_3" localSheetId="0" hidden="1">{"MO(BASE)",#N/A,FALSE,"MO(BASE)";"MO(BASE)1",#N/A,FALSE,"MO(BASE)";"MO(BASE)2",#N/A,FALSE,"MO(BASE)"}</definedName>
    <definedName name="yo_3" localSheetId="6" hidden="1">{"MO(BASE)",#N/A,FALSE,"MO(BASE)";"MO(BASE)1",#N/A,FALSE,"MO(BASE)";"MO(BASE)2",#N/A,FALSE,"MO(BASE)"}</definedName>
    <definedName name="yo_3" localSheetId="16" hidden="1">{"MO(BASE)",#N/A,FALSE,"MO(BASE)";"MO(BASE)1",#N/A,FALSE,"MO(BASE)";"MO(BASE)2",#N/A,FALSE,"MO(BASE)"}</definedName>
    <definedName name="yo_3" hidden="1">{"MO(BASE)",#N/A,FALSE,"MO(BASE)";"MO(BASE)1",#N/A,FALSE,"MO(BASE)";"MO(BASE)2",#N/A,FALSE,"MO(BASE)"}</definedName>
    <definedName name="yo_4" localSheetId="15" hidden="1">{"MO(BASE)",#N/A,FALSE,"MO(BASE)";"MO(BASE)1",#N/A,FALSE,"MO(BASE)";"MO(BASE)2",#N/A,FALSE,"MO(BASE)"}</definedName>
    <definedName name="yo_4" localSheetId="25" hidden="1">{"MO(BASE)",#N/A,FALSE,"MO(BASE)";"MO(BASE)1",#N/A,FALSE,"MO(BASE)";"MO(BASE)2",#N/A,FALSE,"MO(BASE)"}</definedName>
    <definedName name="yo_4" localSheetId="24" hidden="1">{"MO(BASE)",#N/A,FALSE,"MO(BASE)";"MO(BASE)1",#N/A,FALSE,"MO(BASE)";"MO(BASE)2",#N/A,FALSE,"MO(BASE)"}</definedName>
    <definedName name="yo_4" localSheetId="26" hidden="1">{"MO(BASE)",#N/A,FALSE,"MO(BASE)";"MO(BASE)1",#N/A,FALSE,"MO(BASE)";"MO(BASE)2",#N/A,FALSE,"MO(BASE)"}</definedName>
    <definedName name="yo_4" localSheetId="1" hidden="1">{"MO(BASE)",#N/A,FALSE,"MO(BASE)";"MO(BASE)1",#N/A,FALSE,"MO(BASE)";"MO(BASE)2",#N/A,FALSE,"MO(BASE)"}</definedName>
    <definedName name="yo_4" localSheetId="4" hidden="1">{"MO(BASE)",#N/A,FALSE,"MO(BASE)";"MO(BASE)1",#N/A,FALSE,"MO(BASE)";"MO(BASE)2",#N/A,FALSE,"MO(BASE)"}</definedName>
    <definedName name="yo_4" localSheetId="2" hidden="1">{"MO(BASE)",#N/A,FALSE,"MO(BASE)";"MO(BASE)1",#N/A,FALSE,"MO(BASE)";"MO(BASE)2",#N/A,FALSE,"MO(BASE)"}</definedName>
    <definedName name="yo_4" localSheetId="0" hidden="1">{"MO(BASE)",#N/A,FALSE,"MO(BASE)";"MO(BASE)1",#N/A,FALSE,"MO(BASE)";"MO(BASE)2",#N/A,FALSE,"MO(BASE)"}</definedName>
    <definedName name="yo_4" localSheetId="6" hidden="1">{"MO(BASE)",#N/A,FALSE,"MO(BASE)";"MO(BASE)1",#N/A,FALSE,"MO(BASE)";"MO(BASE)2",#N/A,FALSE,"MO(BASE)"}</definedName>
    <definedName name="yo_4" localSheetId="16" hidden="1">{"MO(BASE)",#N/A,FALSE,"MO(BASE)";"MO(BASE)1",#N/A,FALSE,"MO(BASE)";"MO(BASE)2",#N/A,FALSE,"MO(BASE)"}</definedName>
    <definedName name="yo_4" hidden="1">{"MO(BASE)",#N/A,FALSE,"MO(BASE)";"MO(BASE)1",#N/A,FALSE,"MO(BASE)";"MO(BASE)2",#N/A,FALSE,"MO(BASE)"}</definedName>
    <definedName name="yo_5" localSheetId="15" hidden="1">{"MO(BASE)",#N/A,FALSE,"MO(BASE)";"MO(BASE)1",#N/A,FALSE,"MO(BASE)";"MO(BASE)2",#N/A,FALSE,"MO(BASE)"}</definedName>
    <definedName name="yo_5" localSheetId="25" hidden="1">{"MO(BASE)",#N/A,FALSE,"MO(BASE)";"MO(BASE)1",#N/A,FALSE,"MO(BASE)";"MO(BASE)2",#N/A,FALSE,"MO(BASE)"}</definedName>
    <definedName name="yo_5" localSheetId="24" hidden="1">{"MO(BASE)",#N/A,FALSE,"MO(BASE)";"MO(BASE)1",#N/A,FALSE,"MO(BASE)";"MO(BASE)2",#N/A,FALSE,"MO(BASE)"}</definedName>
    <definedName name="yo_5" localSheetId="26" hidden="1">{"MO(BASE)",#N/A,FALSE,"MO(BASE)";"MO(BASE)1",#N/A,FALSE,"MO(BASE)";"MO(BASE)2",#N/A,FALSE,"MO(BASE)"}</definedName>
    <definedName name="yo_5" localSheetId="1" hidden="1">{"MO(BASE)",#N/A,FALSE,"MO(BASE)";"MO(BASE)1",#N/A,FALSE,"MO(BASE)";"MO(BASE)2",#N/A,FALSE,"MO(BASE)"}</definedName>
    <definedName name="yo_5" localSheetId="4" hidden="1">{"MO(BASE)",#N/A,FALSE,"MO(BASE)";"MO(BASE)1",#N/A,FALSE,"MO(BASE)";"MO(BASE)2",#N/A,FALSE,"MO(BASE)"}</definedName>
    <definedName name="yo_5" localSheetId="2" hidden="1">{"MO(BASE)",#N/A,FALSE,"MO(BASE)";"MO(BASE)1",#N/A,FALSE,"MO(BASE)";"MO(BASE)2",#N/A,FALSE,"MO(BASE)"}</definedName>
    <definedName name="yo_5" localSheetId="0" hidden="1">{"MO(BASE)",#N/A,FALSE,"MO(BASE)";"MO(BASE)1",#N/A,FALSE,"MO(BASE)";"MO(BASE)2",#N/A,FALSE,"MO(BASE)"}</definedName>
    <definedName name="yo_5" localSheetId="6" hidden="1">{"MO(BASE)",#N/A,FALSE,"MO(BASE)";"MO(BASE)1",#N/A,FALSE,"MO(BASE)";"MO(BASE)2",#N/A,FALSE,"MO(BASE)"}</definedName>
    <definedName name="yo_5" localSheetId="16" hidden="1">{"MO(BASE)",#N/A,FALSE,"MO(BASE)";"MO(BASE)1",#N/A,FALSE,"MO(BASE)";"MO(BASE)2",#N/A,FALSE,"MO(BASE)"}</definedName>
    <definedName name="yo_5" hidden="1">{"MO(BASE)",#N/A,FALSE,"MO(BASE)";"MO(BASE)1",#N/A,FALSE,"MO(BASE)";"MO(BASE)2",#N/A,FALSE,"MO(BASE)"}</definedName>
    <definedName name="YOYUKK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OYUKK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OYUKK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OYUKK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OYUK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OYUK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OYUK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OYUK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OYUK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OYUKK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OYUK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RTYRTYRY" localSheetId="15" hidden="1">#REF!</definedName>
    <definedName name="YRTYRTYRY" localSheetId="25" hidden="1">#REF!</definedName>
    <definedName name="YRTYRTYRY" localSheetId="26" hidden="1">#REF!</definedName>
    <definedName name="YRTYRTYRY" localSheetId="0" hidden="1">[33]Condicion!#REF!</definedName>
    <definedName name="YRTYRTYRY" localSheetId="6" hidden="1">#REF!</definedName>
    <definedName name="YRTYRTYRY" localSheetId="16" hidden="1">#REF!</definedName>
    <definedName name="YRTYRTYRY" hidden="1">#REF!</definedName>
    <definedName name="YTJTYKJ" localSheetId="15" hidden="1">{#N/A,#N/A,FALSE,"PEND INC";#N/A,#N/A,FALSE,"PEND MINM"}</definedName>
    <definedName name="YTJTYKJ" localSheetId="25" hidden="1">{#N/A,#N/A,FALSE,"PEND INC";#N/A,#N/A,FALSE,"PEND MINM"}</definedName>
    <definedName name="YTJTYKJ" localSheetId="24" hidden="1">{#N/A,#N/A,FALSE,"PEND INC";#N/A,#N/A,FALSE,"PEND MINM"}</definedName>
    <definedName name="YTJTYKJ" localSheetId="26" hidden="1">{#N/A,#N/A,FALSE,"PEND INC";#N/A,#N/A,FALSE,"PEND MINM"}</definedName>
    <definedName name="YTJTYKJ" localSheetId="1" hidden="1">{#N/A,#N/A,FALSE,"PEND INC";#N/A,#N/A,FALSE,"PEND MINM"}</definedName>
    <definedName name="YTJTYKJ" localSheetId="4" hidden="1">{#N/A,#N/A,FALSE,"PEND INC";#N/A,#N/A,FALSE,"PEND MINM"}</definedName>
    <definedName name="YTJTYKJ" localSheetId="2" hidden="1">{#N/A,#N/A,FALSE,"PEND INC";#N/A,#N/A,FALSE,"PEND MINM"}</definedName>
    <definedName name="YTJTYKJ" localSheetId="0" hidden="1">{#N/A,#N/A,FALSE,"PEND INC";#N/A,#N/A,FALSE,"PEND MINM"}</definedName>
    <definedName name="YTJTYKJ" localSheetId="6" hidden="1">{#N/A,#N/A,FALSE,"PEND INC";#N/A,#N/A,FALSE,"PEND MINM"}</definedName>
    <definedName name="YTJTYKJ" localSheetId="16" hidden="1">{#N/A,#N/A,FALSE,"PEND INC";#N/A,#N/A,FALSE,"PEND MINM"}</definedName>
    <definedName name="YTJTYKJ" hidden="1">{#N/A,#N/A,FALSE,"PEND INC";#N/A,#N/A,FALSE,"PEND MINM"}</definedName>
    <definedName name="ytryrey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ttyty" localSheetId="15" hidden="1">{#N/A,#N/A,FALSE,"Total_OC015";#N/A,#N/A,FALSE,"ADMIN";#N/A,#N/A,FALSE,"PROCES";#N/A,#N/A,FALSE,"mecan";#N/A,#N/A,FALSE,"civil";#N/A,#N/A,FALSE,"CAÑER";#N/A,#N/A,FALSE,"ELEC";#N/A,#N/A,FALSE,"INSTR"}</definedName>
    <definedName name="yttyty" localSheetId="25" hidden="1">{#N/A,#N/A,FALSE,"Total_OC015";#N/A,#N/A,FALSE,"ADMIN";#N/A,#N/A,FALSE,"PROCES";#N/A,#N/A,FALSE,"mecan";#N/A,#N/A,FALSE,"civil";#N/A,#N/A,FALSE,"CAÑER";#N/A,#N/A,FALSE,"ELEC";#N/A,#N/A,FALSE,"INSTR"}</definedName>
    <definedName name="yttyty" localSheetId="24" hidden="1">{#N/A,#N/A,FALSE,"Total_OC015";#N/A,#N/A,FALSE,"ADMIN";#N/A,#N/A,FALSE,"PROCES";#N/A,#N/A,FALSE,"mecan";#N/A,#N/A,FALSE,"civil";#N/A,#N/A,FALSE,"CAÑER";#N/A,#N/A,FALSE,"ELEC";#N/A,#N/A,FALSE,"INSTR"}</definedName>
    <definedName name="yttyty" localSheetId="26" hidden="1">{#N/A,#N/A,FALSE,"Total_OC015";#N/A,#N/A,FALSE,"ADMIN";#N/A,#N/A,FALSE,"PROCES";#N/A,#N/A,FALSE,"mecan";#N/A,#N/A,FALSE,"civil";#N/A,#N/A,FALSE,"CAÑER";#N/A,#N/A,FALSE,"ELEC";#N/A,#N/A,FALSE,"INSTR"}</definedName>
    <definedName name="yttyty" localSheetId="1" hidden="1">{#N/A,#N/A,FALSE,"Total_OC015";#N/A,#N/A,FALSE,"ADMIN";#N/A,#N/A,FALSE,"PROCES";#N/A,#N/A,FALSE,"mecan";#N/A,#N/A,FALSE,"civil";#N/A,#N/A,FALSE,"CAÑER";#N/A,#N/A,FALSE,"ELEC";#N/A,#N/A,FALSE,"INSTR"}</definedName>
    <definedName name="yttyty" localSheetId="4" hidden="1">{#N/A,#N/A,FALSE,"Total_OC015";#N/A,#N/A,FALSE,"ADMIN";#N/A,#N/A,FALSE,"PROCES";#N/A,#N/A,FALSE,"mecan";#N/A,#N/A,FALSE,"civil";#N/A,#N/A,FALSE,"CAÑER";#N/A,#N/A,FALSE,"ELEC";#N/A,#N/A,FALSE,"INSTR"}</definedName>
    <definedName name="yttyty" localSheetId="2" hidden="1">{#N/A,#N/A,FALSE,"Total_OC015";#N/A,#N/A,FALSE,"ADMIN";#N/A,#N/A,FALSE,"PROCES";#N/A,#N/A,FALSE,"mecan";#N/A,#N/A,FALSE,"civil";#N/A,#N/A,FALSE,"CAÑER";#N/A,#N/A,FALSE,"ELEC";#N/A,#N/A,FALSE,"INSTR"}</definedName>
    <definedName name="yttyty" localSheetId="0" hidden="1">{#N/A,#N/A,FALSE,"Total_OC015";#N/A,#N/A,FALSE,"ADMIN";#N/A,#N/A,FALSE,"PROCES";#N/A,#N/A,FALSE,"mecan";#N/A,#N/A,FALSE,"civil";#N/A,#N/A,FALSE,"CAÑER";#N/A,#N/A,FALSE,"ELEC";#N/A,#N/A,FALSE,"INSTR"}</definedName>
    <definedName name="yttyty" localSheetId="6" hidden="1">{#N/A,#N/A,FALSE,"Total_OC015";#N/A,#N/A,FALSE,"ADMIN";#N/A,#N/A,FALSE,"PROCES";#N/A,#N/A,FALSE,"mecan";#N/A,#N/A,FALSE,"civil";#N/A,#N/A,FALSE,"CAÑER";#N/A,#N/A,FALSE,"ELEC";#N/A,#N/A,FALSE,"INSTR"}</definedName>
    <definedName name="yttyty" localSheetId="16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ttyty_1" hidden="1">{#N/A,#N/A,FALSE,"Total_OC015";#N/A,#N/A,FALSE,"ADMIN";#N/A,#N/A,FALSE,"PROCES";#N/A,#N/A,FALSE,"mecan";#N/A,#N/A,FALSE,"civil";#N/A,#N/A,FALSE,"CAÑER";#N/A,#N/A,FALSE,"ELEC";#N/A,#N/A,FALSE,"INSTR"}</definedName>
    <definedName name="YTUYJNS" hidden="1">{#N/A,#N/A,FALSE,"Total_OC015";#N/A,#N/A,FALSE,"ADMIN";#N/A,#N/A,FALSE,"PROCES";#N/A,#N/A,FALSE,"mecan";#N/A,#N/A,FALSE,"civil";#N/A,#N/A,FALSE,"CAÑER";#N/A,#N/A,FALSE,"ELEC";#N/A,#N/A,FALSE,"INSTR"}</definedName>
    <definedName name="yu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yu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yu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yu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yu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yu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yu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yu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yu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yu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yu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YUGIGYUK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UGIGYUK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UGIGYUK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UGIGYUK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UGIGYU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UGIGYU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UGIGYU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UGIGYU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UGIGYU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UGIGYUK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UGIGYU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uii" hidden="1">{"Sin detalle",#N/A,FALSE,"Flujo (redondeado)";"Detallado",#N/A,FALSE,"Flujo (redondeado)"}</definedName>
    <definedName name="yuio" hidden="1">{"Sin detalle",#N/A,FALSE,"Flujo (redondeado)";"Detallado",#N/A,FALSE,"Flujo (redondeado)"}</definedName>
    <definedName name="yuk" localSheetId="15" hidden="1">{#N/A,#N/A,TRUE,"Est. de Fact.";#N/A,#N/A,TRUE,"Capitulo 19";#N/A,#N/A,TRUE,"Proyecto P855"}</definedName>
    <definedName name="yuk" localSheetId="25" hidden="1">{#N/A,#N/A,TRUE,"Est. de Fact.";#N/A,#N/A,TRUE,"Capitulo 19";#N/A,#N/A,TRUE,"Proyecto P855"}</definedName>
    <definedName name="yuk" localSheetId="24" hidden="1">{#N/A,#N/A,TRUE,"Est. de Fact.";#N/A,#N/A,TRUE,"Capitulo 19";#N/A,#N/A,TRUE,"Proyecto P855"}</definedName>
    <definedName name="yuk" localSheetId="26" hidden="1">{#N/A,#N/A,TRUE,"Est. de Fact.";#N/A,#N/A,TRUE,"Capitulo 19";#N/A,#N/A,TRUE,"Proyecto P855"}</definedName>
    <definedName name="yuk" localSheetId="1" hidden="1">{#N/A,#N/A,TRUE,"Est. de Fact.";#N/A,#N/A,TRUE,"Capitulo 19";#N/A,#N/A,TRUE,"Proyecto P855"}</definedName>
    <definedName name="yuk" localSheetId="4" hidden="1">{#N/A,#N/A,TRUE,"Est. de Fact.";#N/A,#N/A,TRUE,"Capitulo 19";#N/A,#N/A,TRUE,"Proyecto P855"}</definedName>
    <definedName name="yuk" localSheetId="2" hidden="1">{#N/A,#N/A,TRUE,"Est. de Fact.";#N/A,#N/A,TRUE,"Capitulo 19";#N/A,#N/A,TRUE,"Proyecto P855"}</definedName>
    <definedName name="yuk" localSheetId="0" hidden="1">{#N/A,#N/A,TRUE,"Est. de Fact.";#N/A,#N/A,TRUE,"Capitulo 19";#N/A,#N/A,TRUE,"Proyecto P855"}</definedName>
    <definedName name="yuk" localSheetId="6" hidden="1">{#N/A,#N/A,TRUE,"Est. de Fact.";#N/A,#N/A,TRUE,"Capitulo 19";#N/A,#N/A,TRUE,"Proyecto P855"}</definedName>
    <definedName name="yuk" localSheetId="16" hidden="1">{#N/A,#N/A,TRUE,"Est. de Fact.";#N/A,#N/A,TRUE,"Capitulo 19";#N/A,#N/A,TRUE,"Proyecto P855"}</definedName>
    <definedName name="yuk" hidden="1">{#N/A,#N/A,TRUE,"Est. de Fact.";#N/A,#N/A,TRUE,"Capitulo 19";#N/A,#N/A,TRUE,"Proyecto P855"}</definedName>
    <definedName name="yuk_1" hidden="1">{#N/A,#N/A,TRUE,"Est. de Fact.";#N/A,#N/A,TRUE,"Capitulo 19";#N/A,#N/A,TRUE,"Proyecto P855"}</definedName>
    <definedName name="yuku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o" localSheetId="15" hidden="1">{"MO(BASE)",#N/A,FALSE,"MO(BASE)";"MO(BASE)1",#N/A,FALSE,"MO(BASE)";"MO(BASE)2",#N/A,FALSE,"MO(BASE)"}</definedName>
    <definedName name="yuo" localSheetId="25" hidden="1">{"MO(BASE)",#N/A,FALSE,"MO(BASE)";"MO(BASE)1",#N/A,FALSE,"MO(BASE)";"MO(BASE)2",#N/A,FALSE,"MO(BASE)"}</definedName>
    <definedName name="yuo" localSheetId="24" hidden="1">{"MO(BASE)",#N/A,FALSE,"MO(BASE)";"MO(BASE)1",#N/A,FALSE,"MO(BASE)";"MO(BASE)2",#N/A,FALSE,"MO(BASE)"}</definedName>
    <definedName name="yuo" localSheetId="26" hidden="1">{"MO(BASE)",#N/A,FALSE,"MO(BASE)";"MO(BASE)1",#N/A,FALSE,"MO(BASE)";"MO(BASE)2",#N/A,FALSE,"MO(BASE)"}</definedName>
    <definedName name="yuo" localSheetId="1" hidden="1">{"MO(BASE)",#N/A,FALSE,"MO(BASE)";"MO(BASE)1",#N/A,FALSE,"MO(BASE)";"MO(BASE)2",#N/A,FALSE,"MO(BASE)"}</definedName>
    <definedName name="yuo" localSheetId="4" hidden="1">{"MO(BASE)",#N/A,FALSE,"MO(BASE)";"MO(BASE)1",#N/A,FALSE,"MO(BASE)";"MO(BASE)2",#N/A,FALSE,"MO(BASE)"}</definedName>
    <definedName name="yuo" localSheetId="2" hidden="1">{"MO(BASE)",#N/A,FALSE,"MO(BASE)";"MO(BASE)1",#N/A,FALSE,"MO(BASE)";"MO(BASE)2",#N/A,FALSE,"MO(BASE)"}</definedName>
    <definedName name="yuo" localSheetId="0" hidden="1">{"Sin detalle",#N/A,FALSE,"Flujo (redondeado)";"Detallado",#N/A,FALSE,"Flujo (redondeado)"}</definedName>
    <definedName name="yuo" localSheetId="6" hidden="1">{"MO(BASE)",#N/A,FALSE,"MO(BASE)";"MO(BASE)1",#N/A,FALSE,"MO(BASE)";"MO(BASE)2",#N/A,FALSE,"MO(BASE)"}</definedName>
    <definedName name="yuo" localSheetId="16" hidden="1">{"MO(BASE)",#N/A,FALSE,"MO(BASE)";"MO(BASE)1",#N/A,FALSE,"MO(BASE)";"MO(BASE)2",#N/A,FALSE,"MO(BASE)"}</definedName>
    <definedName name="yuo" hidden="1">{"MO(BASE)",#N/A,FALSE,"MO(BASE)";"MO(BASE)1",#N/A,FALSE,"MO(BASE)";"MO(BASE)2",#N/A,FALSE,"MO(BASE)"}</definedName>
    <definedName name="yuoy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yuoy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yuoy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yuoy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yuoy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yuoy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yuoy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yuoy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yuoy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yuoy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yuoy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yuty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yuty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yuty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yuty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yuty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yuty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yuty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yuty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yuty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yuty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yuty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yuyuoyu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y" localSheetId="15" hidden="1">{#N/A,#N/A,FALSE,"Total_OC015";#N/A,#N/A,FALSE,"ADMIN";#N/A,#N/A,FALSE,"PROCES";#N/A,#N/A,FALSE,"mecan";#N/A,#N/A,FALSE,"civil";#N/A,#N/A,FALSE,"CAÑER";#N/A,#N/A,FALSE,"ELEC";#N/A,#N/A,FALSE,"INSTR"}</definedName>
    <definedName name="yy" localSheetId="25" hidden="1">{#N/A,#N/A,FALSE,"Total_OC015";#N/A,#N/A,FALSE,"ADMIN";#N/A,#N/A,FALSE,"PROCES";#N/A,#N/A,FALSE,"mecan";#N/A,#N/A,FALSE,"civil";#N/A,#N/A,FALSE,"CAÑER";#N/A,#N/A,FALSE,"ELEC";#N/A,#N/A,FALSE,"INSTR"}</definedName>
    <definedName name="yy" localSheetId="24" hidden="1">{#N/A,#N/A,FALSE,"Total_OC015";#N/A,#N/A,FALSE,"ADMIN";#N/A,#N/A,FALSE,"PROCES";#N/A,#N/A,FALSE,"mecan";#N/A,#N/A,FALSE,"civil";#N/A,#N/A,FALSE,"CAÑER";#N/A,#N/A,FALSE,"ELEC";#N/A,#N/A,FALSE,"INSTR"}</definedName>
    <definedName name="yy" localSheetId="26" hidden="1">{#N/A,#N/A,FALSE,"Total_OC015";#N/A,#N/A,FALSE,"ADMIN";#N/A,#N/A,FALSE,"PROCES";#N/A,#N/A,FALSE,"mecan";#N/A,#N/A,FALSE,"civil";#N/A,#N/A,FALSE,"CAÑER";#N/A,#N/A,FALSE,"ELEC";#N/A,#N/A,FALSE,"INSTR"}</definedName>
    <definedName name="yy" localSheetId="1" hidden="1">{#N/A,#N/A,FALSE,"Total_OC015";#N/A,#N/A,FALSE,"ADMIN";#N/A,#N/A,FALSE,"PROCES";#N/A,#N/A,FALSE,"mecan";#N/A,#N/A,FALSE,"civil";#N/A,#N/A,FALSE,"CAÑER";#N/A,#N/A,FALSE,"ELEC";#N/A,#N/A,FALSE,"INSTR"}</definedName>
    <definedName name="yy" localSheetId="4" hidden="1">{#N/A,#N/A,FALSE,"Total_OC015";#N/A,#N/A,FALSE,"ADMIN";#N/A,#N/A,FALSE,"PROCES";#N/A,#N/A,FALSE,"mecan";#N/A,#N/A,FALSE,"civil";#N/A,#N/A,FALSE,"CAÑER";#N/A,#N/A,FALSE,"ELEC";#N/A,#N/A,FALSE,"INSTR"}</definedName>
    <definedName name="yy" localSheetId="2" hidden="1">{#N/A,#N/A,FALSE,"Total_OC015";#N/A,#N/A,FALSE,"ADMIN";#N/A,#N/A,FALSE,"PROCES";#N/A,#N/A,FALSE,"mecan";#N/A,#N/A,FALSE,"civil";#N/A,#N/A,FALSE,"CAÑER";#N/A,#N/A,FALSE,"ELEC";#N/A,#N/A,FALSE,"INSTR"}</definedName>
    <definedName name="yy" localSheetId="0" hidden="1">{#N/A,#N/A,FALSE,"Total_OC015";#N/A,#N/A,FALSE,"ADMIN";#N/A,#N/A,FALSE,"PROCES";#N/A,#N/A,FALSE,"mecan";#N/A,#N/A,FALSE,"civil";#N/A,#N/A,FALSE,"CAÑER";#N/A,#N/A,FALSE,"ELEC";#N/A,#N/A,FALSE,"INSTR"}</definedName>
    <definedName name="yy" localSheetId="6" hidden="1">{#N/A,#N/A,FALSE,"Total_OC015";#N/A,#N/A,FALSE,"ADMIN";#N/A,#N/A,FALSE,"PROCES";#N/A,#N/A,FALSE,"mecan";#N/A,#N/A,FALSE,"civil";#N/A,#N/A,FALSE,"CAÑER";#N/A,#N/A,FALSE,"ELEC";#N/A,#N/A,FALSE,"INSTR"}</definedName>
    <definedName name="yy" localSheetId="16" hidden="1">{#N/A,#N/A,FALSE,"Total_OC015";#N/A,#N/A,FALSE,"ADMIN";#N/A,#N/A,FALSE,"PROCES";#N/A,#N/A,FALSE,"mecan";#N/A,#N/A,FALSE,"civil";#N/A,#N/A,FALSE,"CAÑER";#N/A,#N/A,FALSE,"ELEC";#N/A,#N/A,FALSE,"INSTR"}</definedName>
    <definedName name="yy" hidden="1">{#N/A,#N/A,FALSE,"Total_OC015";#N/A,#N/A,FALSE,"ADMIN";#N/A,#N/A,FALSE,"PROCES";#N/A,#N/A,FALSE,"mecan";#N/A,#N/A,FALSE,"civil";#N/A,#N/A,FALSE,"CAÑER";#N/A,#N/A,FALSE,"ELEC";#N/A,#N/A,FALSE,"INSTR"}</definedName>
    <definedName name="yy_1" localSheetId="15" hidden="1">{#N/A,#N/A,FALSE,"Total_OC015";#N/A,#N/A,FALSE,"ADMIN";#N/A,#N/A,FALSE,"PROCES";#N/A,#N/A,FALSE,"mecan";#N/A,#N/A,FALSE,"civil";#N/A,#N/A,FALSE,"CAÑER";#N/A,#N/A,FALSE,"ELEC";#N/A,#N/A,FALSE,"INSTR"}</definedName>
    <definedName name="yy_1" localSheetId="25" hidden="1">{#N/A,#N/A,FALSE,"Total_OC015";#N/A,#N/A,FALSE,"ADMIN";#N/A,#N/A,FALSE,"PROCES";#N/A,#N/A,FALSE,"mecan";#N/A,#N/A,FALSE,"civil";#N/A,#N/A,FALSE,"CAÑER";#N/A,#N/A,FALSE,"ELEC";#N/A,#N/A,FALSE,"INSTR"}</definedName>
    <definedName name="yy_1" localSheetId="24" hidden="1">{#N/A,#N/A,FALSE,"Total_OC015";#N/A,#N/A,FALSE,"ADMIN";#N/A,#N/A,FALSE,"PROCES";#N/A,#N/A,FALSE,"mecan";#N/A,#N/A,FALSE,"civil";#N/A,#N/A,FALSE,"CAÑER";#N/A,#N/A,FALSE,"ELEC";#N/A,#N/A,FALSE,"INSTR"}</definedName>
    <definedName name="yy_1" localSheetId="26" hidden="1">{#N/A,#N/A,FALSE,"Total_OC015";#N/A,#N/A,FALSE,"ADMIN";#N/A,#N/A,FALSE,"PROCES";#N/A,#N/A,FALSE,"mecan";#N/A,#N/A,FALSE,"civil";#N/A,#N/A,FALSE,"CAÑER";#N/A,#N/A,FALSE,"ELEC";#N/A,#N/A,FALSE,"INSTR"}</definedName>
    <definedName name="yy_1" localSheetId="1" hidden="1">{#N/A,#N/A,FALSE,"Total_OC015";#N/A,#N/A,FALSE,"ADMIN";#N/A,#N/A,FALSE,"PROCES";#N/A,#N/A,FALSE,"mecan";#N/A,#N/A,FALSE,"civil";#N/A,#N/A,FALSE,"CAÑER";#N/A,#N/A,FALSE,"ELEC";#N/A,#N/A,FALSE,"INSTR"}</definedName>
    <definedName name="yy_1" localSheetId="4" hidden="1">{#N/A,#N/A,FALSE,"Total_OC015";#N/A,#N/A,FALSE,"ADMIN";#N/A,#N/A,FALSE,"PROCES";#N/A,#N/A,FALSE,"mecan";#N/A,#N/A,FALSE,"civil";#N/A,#N/A,FALSE,"CAÑER";#N/A,#N/A,FALSE,"ELEC";#N/A,#N/A,FALSE,"INSTR"}</definedName>
    <definedName name="yy_1" localSheetId="2" hidden="1">{#N/A,#N/A,FALSE,"Total_OC015";#N/A,#N/A,FALSE,"ADMIN";#N/A,#N/A,FALSE,"PROCES";#N/A,#N/A,FALSE,"mecan";#N/A,#N/A,FALSE,"civil";#N/A,#N/A,FALSE,"CAÑER";#N/A,#N/A,FALSE,"ELEC";#N/A,#N/A,FALSE,"INSTR"}</definedName>
    <definedName name="yy_1" localSheetId="0" hidden="1">{#N/A,#N/A,FALSE,"Total_OC015";#N/A,#N/A,FALSE,"ADMIN";#N/A,#N/A,FALSE,"PROCES";#N/A,#N/A,FALSE,"mecan";#N/A,#N/A,FALSE,"civil";#N/A,#N/A,FALSE,"CAÑER";#N/A,#N/A,FALSE,"ELEC";#N/A,#N/A,FALSE,"INSTR"}</definedName>
    <definedName name="yy_1" localSheetId="6" hidden="1">{#N/A,#N/A,FALSE,"Total_OC015";#N/A,#N/A,FALSE,"ADMIN";#N/A,#N/A,FALSE,"PROCES";#N/A,#N/A,FALSE,"mecan";#N/A,#N/A,FALSE,"civil";#N/A,#N/A,FALSE,"CAÑER";#N/A,#N/A,FALSE,"ELEC";#N/A,#N/A,FALSE,"INSTR"}</definedName>
    <definedName name="yy_1" localSheetId="16" hidden="1">{#N/A,#N/A,FALSE,"Total_OC015";#N/A,#N/A,FALSE,"ADMIN";#N/A,#N/A,FALSE,"PROCES";#N/A,#N/A,FALSE,"mecan";#N/A,#N/A,FALSE,"civil";#N/A,#N/A,FALSE,"CAÑER";#N/A,#N/A,FALSE,"ELEC";#N/A,#N/A,FALSE,"INSTR"}</definedName>
    <definedName name="yy_1" hidden="1">{#N/A,#N/A,FALSE,"Total_OC015";#N/A,#N/A,FALSE,"ADMIN";#N/A,#N/A,FALSE,"PROCES";#N/A,#N/A,FALSE,"mecan";#N/A,#N/A,FALSE,"civil";#N/A,#N/A,FALSE,"CAÑER";#N/A,#N/A,FALSE,"ELEC";#N/A,#N/A,FALSE,"INSTR"}</definedName>
    <definedName name="yy_2" localSheetId="15" hidden="1">{#N/A,#N/A,FALSE,"Total_OC015";#N/A,#N/A,FALSE,"ADMIN";#N/A,#N/A,FALSE,"PROCES";#N/A,#N/A,FALSE,"mecan";#N/A,#N/A,FALSE,"civil";#N/A,#N/A,FALSE,"CAÑER";#N/A,#N/A,FALSE,"ELEC";#N/A,#N/A,FALSE,"INSTR"}</definedName>
    <definedName name="yy_2" localSheetId="25" hidden="1">{#N/A,#N/A,FALSE,"Total_OC015";#N/A,#N/A,FALSE,"ADMIN";#N/A,#N/A,FALSE,"PROCES";#N/A,#N/A,FALSE,"mecan";#N/A,#N/A,FALSE,"civil";#N/A,#N/A,FALSE,"CAÑER";#N/A,#N/A,FALSE,"ELEC";#N/A,#N/A,FALSE,"INSTR"}</definedName>
    <definedName name="yy_2" localSheetId="24" hidden="1">{#N/A,#N/A,FALSE,"Total_OC015";#N/A,#N/A,FALSE,"ADMIN";#N/A,#N/A,FALSE,"PROCES";#N/A,#N/A,FALSE,"mecan";#N/A,#N/A,FALSE,"civil";#N/A,#N/A,FALSE,"CAÑER";#N/A,#N/A,FALSE,"ELEC";#N/A,#N/A,FALSE,"INSTR"}</definedName>
    <definedName name="yy_2" localSheetId="26" hidden="1">{#N/A,#N/A,FALSE,"Total_OC015";#N/A,#N/A,FALSE,"ADMIN";#N/A,#N/A,FALSE,"PROCES";#N/A,#N/A,FALSE,"mecan";#N/A,#N/A,FALSE,"civil";#N/A,#N/A,FALSE,"CAÑER";#N/A,#N/A,FALSE,"ELEC";#N/A,#N/A,FALSE,"INSTR"}</definedName>
    <definedName name="yy_2" localSheetId="1" hidden="1">{#N/A,#N/A,FALSE,"Total_OC015";#N/A,#N/A,FALSE,"ADMIN";#N/A,#N/A,FALSE,"PROCES";#N/A,#N/A,FALSE,"mecan";#N/A,#N/A,FALSE,"civil";#N/A,#N/A,FALSE,"CAÑER";#N/A,#N/A,FALSE,"ELEC";#N/A,#N/A,FALSE,"INSTR"}</definedName>
    <definedName name="yy_2" localSheetId="4" hidden="1">{#N/A,#N/A,FALSE,"Total_OC015";#N/A,#N/A,FALSE,"ADMIN";#N/A,#N/A,FALSE,"PROCES";#N/A,#N/A,FALSE,"mecan";#N/A,#N/A,FALSE,"civil";#N/A,#N/A,FALSE,"CAÑER";#N/A,#N/A,FALSE,"ELEC";#N/A,#N/A,FALSE,"INSTR"}</definedName>
    <definedName name="yy_2" localSheetId="2" hidden="1">{#N/A,#N/A,FALSE,"Total_OC015";#N/A,#N/A,FALSE,"ADMIN";#N/A,#N/A,FALSE,"PROCES";#N/A,#N/A,FALSE,"mecan";#N/A,#N/A,FALSE,"civil";#N/A,#N/A,FALSE,"CAÑER";#N/A,#N/A,FALSE,"ELEC";#N/A,#N/A,FALSE,"INSTR"}</definedName>
    <definedName name="yy_2" localSheetId="0" hidden="1">{#N/A,#N/A,FALSE,"Total_OC015";#N/A,#N/A,FALSE,"ADMIN";#N/A,#N/A,FALSE,"PROCES";#N/A,#N/A,FALSE,"mecan";#N/A,#N/A,FALSE,"civil";#N/A,#N/A,FALSE,"CAÑER";#N/A,#N/A,FALSE,"ELEC";#N/A,#N/A,FALSE,"INSTR"}</definedName>
    <definedName name="yy_2" localSheetId="6" hidden="1">{#N/A,#N/A,FALSE,"Total_OC015";#N/A,#N/A,FALSE,"ADMIN";#N/A,#N/A,FALSE,"PROCES";#N/A,#N/A,FALSE,"mecan";#N/A,#N/A,FALSE,"civil";#N/A,#N/A,FALSE,"CAÑER";#N/A,#N/A,FALSE,"ELEC";#N/A,#N/A,FALSE,"INSTR"}</definedName>
    <definedName name="yy_2" localSheetId="16" hidden="1">{#N/A,#N/A,FALSE,"Total_OC015";#N/A,#N/A,FALSE,"ADMIN";#N/A,#N/A,FALSE,"PROCES";#N/A,#N/A,FALSE,"mecan";#N/A,#N/A,FALSE,"civil";#N/A,#N/A,FALSE,"CAÑER";#N/A,#N/A,FALSE,"ELEC";#N/A,#N/A,FALSE,"INSTR"}</definedName>
    <definedName name="yy_2" hidden="1">{#N/A,#N/A,FALSE,"Total_OC015";#N/A,#N/A,FALSE,"ADMIN";#N/A,#N/A,FALSE,"PROCES";#N/A,#N/A,FALSE,"mecan";#N/A,#N/A,FALSE,"civil";#N/A,#N/A,FALSE,"CAÑER";#N/A,#N/A,FALSE,"ELEC";#N/A,#N/A,FALSE,"INSTR"}</definedName>
    <definedName name="yy_3" localSheetId="15" hidden="1">{#N/A,#N/A,FALSE,"Total_OC015";#N/A,#N/A,FALSE,"ADMIN";#N/A,#N/A,FALSE,"PROCES";#N/A,#N/A,FALSE,"mecan";#N/A,#N/A,FALSE,"civil";#N/A,#N/A,FALSE,"CAÑER";#N/A,#N/A,FALSE,"ELEC";#N/A,#N/A,FALSE,"INSTR"}</definedName>
    <definedName name="yy_3" localSheetId="25" hidden="1">{#N/A,#N/A,FALSE,"Total_OC015";#N/A,#N/A,FALSE,"ADMIN";#N/A,#N/A,FALSE,"PROCES";#N/A,#N/A,FALSE,"mecan";#N/A,#N/A,FALSE,"civil";#N/A,#N/A,FALSE,"CAÑER";#N/A,#N/A,FALSE,"ELEC";#N/A,#N/A,FALSE,"INSTR"}</definedName>
    <definedName name="yy_3" localSheetId="24" hidden="1">{#N/A,#N/A,FALSE,"Total_OC015";#N/A,#N/A,FALSE,"ADMIN";#N/A,#N/A,FALSE,"PROCES";#N/A,#N/A,FALSE,"mecan";#N/A,#N/A,FALSE,"civil";#N/A,#N/A,FALSE,"CAÑER";#N/A,#N/A,FALSE,"ELEC";#N/A,#N/A,FALSE,"INSTR"}</definedName>
    <definedName name="yy_3" localSheetId="26" hidden="1">{#N/A,#N/A,FALSE,"Total_OC015";#N/A,#N/A,FALSE,"ADMIN";#N/A,#N/A,FALSE,"PROCES";#N/A,#N/A,FALSE,"mecan";#N/A,#N/A,FALSE,"civil";#N/A,#N/A,FALSE,"CAÑER";#N/A,#N/A,FALSE,"ELEC";#N/A,#N/A,FALSE,"INSTR"}</definedName>
    <definedName name="yy_3" localSheetId="1" hidden="1">{#N/A,#N/A,FALSE,"Total_OC015";#N/A,#N/A,FALSE,"ADMIN";#N/A,#N/A,FALSE,"PROCES";#N/A,#N/A,FALSE,"mecan";#N/A,#N/A,FALSE,"civil";#N/A,#N/A,FALSE,"CAÑER";#N/A,#N/A,FALSE,"ELEC";#N/A,#N/A,FALSE,"INSTR"}</definedName>
    <definedName name="yy_3" localSheetId="4" hidden="1">{#N/A,#N/A,FALSE,"Total_OC015";#N/A,#N/A,FALSE,"ADMIN";#N/A,#N/A,FALSE,"PROCES";#N/A,#N/A,FALSE,"mecan";#N/A,#N/A,FALSE,"civil";#N/A,#N/A,FALSE,"CAÑER";#N/A,#N/A,FALSE,"ELEC";#N/A,#N/A,FALSE,"INSTR"}</definedName>
    <definedName name="yy_3" localSheetId="2" hidden="1">{#N/A,#N/A,FALSE,"Total_OC015";#N/A,#N/A,FALSE,"ADMIN";#N/A,#N/A,FALSE,"PROCES";#N/A,#N/A,FALSE,"mecan";#N/A,#N/A,FALSE,"civil";#N/A,#N/A,FALSE,"CAÑER";#N/A,#N/A,FALSE,"ELEC";#N/A,#N/A,FALSE,"INSTR"}</definedName>
    <definedName name="yy_3" localSheetId="0" hidden="1">{#N/A,#N/A,FALSE,"Total_OC015";#N/A,#N/A,FALSE,"ADMIN";#N/A,#N/A,FALSE,"PROCES";#N/A,#N/A,FALSE,"mecan";#N/A,#N/A,FALSE,"civil";#N/A,#N/A,FALSE,"CAÑER";#N/A,#N/A,FALSE,"ELEC";#N/A,#N/A,FALSE,"INSTR"}</definedName>
    <definedName name="yy_3" localSheetId="6" hidden="1">{#N/A,#N/A,FALSE,"Total_OC015";#N/A,#N/A,FALSE,"ADMIN";#N/A,#N/A,FALSE,"PROCES";#N/A,#N/A,FALSE,"mecan";#N/A,#N/A,FALSE,"civil";#N/A,#N/A,FALSE,"CAÑER";#N/A,#N/A,FALSE,"ELEC";#N/A,#N/A,FALSE,"INSTR"}</definedName>
    <definedName name="yy_3" localSheetId="16" hidden="1">{#N/A,#N/A,FALSE,"Total_OC015";#N/A,#N/A,FALSE,"ADMIN";#N/A,#N/A,FALSE,"PROCES";#N/A,#N/A,FALSE,"mecan";#N/A,#N/A,FALSE,"civil";#N/A,#N/A,FALSE,"CAÑER";#N/A,#N/A,FALSE,"ELEC";#N/A,#N/A,FALSE,"INSTR"}</definedName>
    <definedName name="yy_3" hidden="1">{#N/A,#N/A,FALSE,"Total_OC015";#N/A,#N/A,FALSE,"ADMIN";#N/A,#N/A,FALSE,"PROCES";#N/A,#N/A,FALSE,"mecan";#N/A,#N/A,FALSE,"civil";#N/A,#N/A,FALSE,"CAÑER";#N/A,#N/A,FALSE,"ELEC";#N/A,#N/A,FALSE,"INSTR"}</definedName>
    <definedName name="yy_4" localSheetId="15" hidden="1">{#N/A,#N/A,FALSE,"Total_OC015";#N/A,#N/A,FALSE,"ADMIN";#N/A,#N/A,FALSE,"PROCES";#N/A,#N/A,FALSE,"mecan";#N/A,#N/A,FALSE,"civil";#N/A,#N/A,FALSE,"CAÑER";#N/A,#N/A,FALSE,"ELEC";#N/A,#N/A,FALSE,"INSTR"}</definedName>
    <definedName name="yy_4" localSheetId="25" hidden="1">{#N/A,#N/A,FALSE,"Total_OC015";#N/A,#N/A,FALSE,"ADMIN";#N/A,#N/A,FALSE,"PROCES";#N/A,#N/A,FALSE,"mecan";#N/A,#N/A,FALSE,"civil";#N/A,#N/A,FALSE,"CAÑER";#N/A,#N/A,FALSE,"ELEC";#N/A,#N/A,FALSE,"INSTR"}</definedName>
    <definedName name="yy_4" localSheetId="24" hidden="1">{#N/A,#N/A,FALSE,"Total_OC015";#N/A,#N/A,FALSE,"ADMIN";#N/A,#N/A,FALSE,"PROCES";#N/A,#N/A,FALSE,"mecan";#N/A,#N/A,FALSE,"civil";#N/A,#N/A,FALSE,"CAÑER";#N/A,#N/A,FALSE,"ELEC";#N/A,#N/A,FALSE,"INSTR"}</definedName>
    <definedName name="yy_4" localSheetId="26" hidden="1">{#N/A,#N/A,FALSE,"Total_OC015";#N/A,#N/A,FALSE,"ADMIN";#N/A,#N/A,FALSE,"PROCES";#N/A,#N/A,FALSE,"mecan";#N/A,#N/A,FALSE,"civil";#N/A,#N/A,FALSE,"CAÑER";#N/A,#N/A,FALSE,"ELEC";#N/A,#N/A,FALSE,"INSTR"}</definedName>
    <definedName name="yy_4" localSheetId="1" hidden="1">{#N/A,#N/A,FALSE,"Total_OC015";#N/A,#N/A,FALSE,"ADMIN";#N/A,#N/A,FALSE,"PROCES";#N/A,#N/A,FALSE,"mecan";#N/A,#N/A,FALSE,"civil";#N/A,#N/A,FALSE,"CAÑER";#N/A,#N/A,FALSE,"ELEC";#N/A,#N/A,FALSE,"INSTR"}</definedName>
    <definedName name="yy_4" localSheetId="4" hidden="1">{#N/A,#N/A,FALSE,"Total_OC015";#N/A,#N/A,FALSE,"ADMIN";#N/A,#N/A,FALSE,"PROCES";#N/A,#N/A,FALSE,"mecan";#N/A,#N/A,FALSE,"civil";#N/A,#N/A,FALSE,"CAÑER";#N/A,#N/A,FALSE,"ELEC";#N/A,#N/A,FALSE,"INSTR"}</definedName>
    <definedName name="yy_4" localSheetId="2" hidden="1">{#N/A,#N/A,FALSE,"Total_OC015";#N/A,#N/A,FALSE,"ADMIN";#N/A,#N/A,FALSE,"PROCES";#N/A,#N/A,FALSE,"mecan";#N/A,#N/A,FALSE,"civil";#N/A,#N/A,FALSE,"CAÑER";#N/A,#N/A,FALSE,"ELEC";#N/A,#N/A,FALSE,"INSTR"}</definedName>
    <definedName name="yy_4" localSheetId="0" hidden="1">{#N/A,#N/A,FALSE,"Total_OC015";#N/A,#N/A,FALSE,"ADMIN";#N/A,#N/A,FALSE,"PROCES";#N/A,#N/A,FALSE,"mecan";#N/A,#N/A,FALSE,"civil";#N/A,#N/A,FALSE,"CAÑER";#N/A,#N/A,FALSE,"ELEC";#N/A,#N/A,FALSE,"INSTR"}</definedName>
    <definedName name="yy_4" localSheetId="6" hidden="1">{#N/A,#N/A,FALSE,"Total_OC015";#N/A,#N/A,FALSE,"ADMIN";#N/A,#N/A,FALSE,"PROCES";#N/A,#N/A,FALSE,"mecan";#N/A,#N/A,FALSE,"civil";#N/A,#N/A,FALSE,"CAÑER";#N/A,#N/A,FALSE,"ELEC";#N/A,#N/A,FALSE,"INSTR"}</definedName>
    <definedName name="yy_4" localSheetId="16" hidden="1">{#N/A,#N/A,FALSE,"Total_OC015";#N/A,#N/A,FALSE,"ADMIN";#N/A,#N/A,FALSE,"PROCES";#N/A,#N/A,FALSE,"mecan";#N/A,#N/A,FALSE,"civil";#N/A,#N/A,FALSE,"CAÑER";#N/A,#N/A,FALSE,"ELEC";#N/A,#N/A,FALSE,"INSTR"}</definedName>
    <definedName name="yy_4" hidden="1">{#N/A,#N/A,FALSE,"Total_OC015";#N/A,#N/A,FALSE,"ADMIN";#N/A,#N/A,FALSE,"PROCES";#N/A,#N/A,FALSE,"mecan";#N/A,#N/A,FALSE,"civil";#N/A,#N/A,FALSE,"CAÑER";#N/A,#N/A,FALSE,"ELEC";#N/A,#N/A,FALSE,"INSTR"}</definedName>
    <definedName name="yy_5" localSheetId="15" hidden="1">{#N/A,#N/A,FALSE,"Total_OC015";#N/A,#N/A,FALSE,"ADMIN";#N/A,#N/A,FALSE,"PROCES";#N/A,#N/A,FALSE,"mecan";#N/A,#N/A,FALSE,"civil";#N/A,#N/A,FALSE,"CAÑER";#N/A,#N/A,FALSE,"ELEC";#N/A,#N/A,FALSE,"INSTR"}</definedName>
    <definedName name="yy_5" localSheetId="25" hidden="1">{#N/A,#N/A,FALSE,"Total_OC015";#N/A,#N/A,FALSE,"ADMIN";#N/A,#N/A,FALSE,"PROCES";#N/A,#N/A,FALSE,"mecan";#N/A,#N/A,FALSE,"civil";#N/A,#N/A,FALSE,"CAÑER";#N/A,#N/A,FALSE,"ELEC";#N/A,#N/A,FALSE,"INSTR"}</definedName>
    <definedName name="yy_5" localSheetId="24" hidden="1">{#N/A,#N/A,FALSE,"Total_OC015";#N/A,#N/A,FALSE,"ADMIN";#N/A,#N/A,FALSE,"PROCES";#N/A,#N/A,FALSE,"mecan";#N/A,#N/A,FALSE,"civil";#N/A,#N/A,FALSE,"CAÑER";#N/A,#N/A,FALSE,"ELEC";#N/A,#N/A,FALSE,"INSTR"}</definedName>
    <definedName name="yy_5" localSheetId="26" hidden="1">{#N/A,#N/A,FALSE,"Total_OC015";#N/A,#N/A,FALSE,"ADMIN";#N/A,#N/A,FALSE,"PROCES";#N/A,#N/A,FALSE,"mecan";#N/A,#N/A,FALSE,"civil";#N/A,#N/A,FALSE,"CAÑER";#N/A,#N/A,FALSE,"ELEC";#N/A,#N/A,FALSE,"INSTR"}</definedName>
    <definedName name="yy_5" localSheetId="1" hidden="1">{#N/A,#N/A,FALSE,"Total_OC015";#N/A,#N/A,FALSE,"ADMIN";#N/A,#N/A,FALSE,"PROCES";#N/A,#N/A,FALSE,"mecan";#N/A,#N/A,FALSE,"civil";#N/A,#N/A,FALSE,"CAÑER";#N/A,#N/A,FALSE,"ELEC";#N/A,#N/A,FALSE,"INSTR"}</definedName>
    <definedName name="yy_5" localSheetId="4" hidden="1">{#N/A,#N/A,FALSE,"Total_OC015";#N/A,#N/A,FALSE,"ADMIN";#N/A,#N/A,FALSE,"PROCES";#N/A,#N/A,FALSE,"mecan";#N/A,#N/A,FALSE,"civil";#N/A,#N/A,FALSE,"CAÑER";#N/A,#N/A,FALSE,"ELEC";#N/A,#N/A,FALSE,"INSTR"}</definedName>
    <definedName name="yy_5" localSheetId="2" hidden="1">{#N/A,#N/A,FALSE,"Total_OC015";#N/A,#N/A,FALSE,"ADMIN";#N/A,#N/A,FALSE,"PROCES";#N/A,#N/A,FALSE,"mecan";#N/A,#N/A,FALSE,"civil";#N/A,#N/A,FALSE,"CAÑER";#N/A,#N/A,FALSE,"ELEC";#N/A,#N/A,FALSE,"INSTR"}</definedName>
    <definedName name="yy_5" localSheetId="0" hidden="1">{#N/A,#N/A,FALSE,"Total_OC015";#N/A,#N/A,FALSE,"ADMIN";#N/A,#N/A,FALSE,"PROCES";#N/A,#N/A,FALSE,"mecan";#N/A,#N/A,FALSE,"civil";#N/A,#N/A,FALSE,"CAÑER";#N/A,#N/A,FALSE,"ELEC";#N/A,#N/A,FALSE,"INSTR"}</definedName>
    <definedName name="yy_5" localSheetId="6" hidden="1">{#N/A,#N/A,FALSE,"Total_OC015";#N/A,#N/A,FALSE,"ADMIN";#N/A,#N/A,FALSE,"PROCES";#N/A,#N/A,FALSE,"mecan";#N/A,#N/A,FALSE,"civil";#N/A,#N/A,FALSE,"CAÑER";#N/A,#N/A,FALSE,"ELEC";#N/A,#N/A,FALSE,"INSTR"}</definedName>
    <definedName name="yy_5" localSheetId="16" hidden="1">{#N/A,#N/A,FALSE,"Total_OC015";#N/A,#N/A,FALSE,"ADMIN";#N/A,#N/A,FALSE,"PROCES";#N/A,#N/A,FALSE,"mecan";#N/A,#N/A,FALSE,"civil";#N/A,#N/A,FALSE,"CAÑER";#N/A,#N/A,FALSE,"ELEC";#N/A,#N/A,FALSE,"INSTR"}</definedName>
    <definedName name="yy_5" hidden="1">{#N/A,#N/A,FALSE,"Total_OC015";#N/A,#N/A,FALSE,"ADMIN";#N/A,#N/A,FALSE,"PROCES";#N/A,#N/A,FALSE,"mecan";#N/A,#N/A,FALSE,"civil";#N/A,#N/A,FALSE,"CAÑER";#N/A,#N/A,FALSE,"ELEC";#N/A,#N/A,FALSE,"INSTR"}</definedName>
    <definedName name="yyrt" localSheetId="15" hidden="1">{"CI+GG(BASE)",#N/A,FALSE,"CI+GG(BASE)";"GG",#N/A,FALSE,"CI+GG(BASE)";"CI",#N/A,FALSE,"CI+GG(BASE)"}</definedName>
    <definedName name="yyrt" localSheetId="25" hidden="1">{"CI+GG(BASE)",#N/A,FALSE,"CI+GG(BASE)";"GG",#N/A,FALSE,"CI+GG(BASE)";"CI",#N/A,FALSE,"CI+GG(BASE)"}</definedName>
    <definedName name="yyrt" localSheetId="24" hidden="1">{"CI+GG(BASE)",#N/A,FALSE,"CI+GG(BASE)";"GG",#N/A,FALSE,"CI+GG(BASE)";"CI",#N/A,FALSE,"CI+GG(BASE)"}</definedName>
    <definedName name="yyrt" localSheetId="26" hidden="1">{"CI+GG(BASE)",#N/A,FALSE,"CI+GG(BASE)";"GG",#N/A,FALSE,"CI+GG(BASE)";"CI",#N/A,FALSE,"CI+GG(BASE)"}</definedName>
    <definedName name="yyrt" localSheetId="1" hidden="1">{"CI+GG(BASE)",#N/A,FALSE,"CI+GG(BASE)";"GG",#N/A,FALSE,"CI+GG(BASE)";"CI",#N/A,FALSE,"CI+GG(BASE)"}</definedName>
    <definedName name="yyrt" localSheetId="4" hidden="1">{"CI+GG(BASE)",#N/A,FALSE,"CI+GG(BASE)";"GG",#N/A,FALSE,"CI+GG(BASE)";"CI",#N/A,FALSE,"CI+GG(BASE)"}</definedName>
    <definedName name="yyrt" localSheetId="2" hidden="1">{"CI+GG(BASE)",#N/A,FALSE,"CI+GG(BASE)";"GG",#N/A,FALSE,"CI+GG(BASE)";"CI",#N/A,FALSE,"CI+GG(BASE)"}</definedName>
    <definedName name="yyrt" localSheetId="0" hidden="1">{"CI+GG(BASE)",#N/A,FALSE,"CI+GG(BASE)";"GG",#N/A,FALSE,"CI+GG(BASE)";"CI",#N/A,FALSE,"CI+GG(BASE)"}</definedName>
    <definedName name="yyrt" localSheetId="6" hidden="1">{"CI+GG(BASE)",#N/A,FALSE,"CI+GG(BASE)";"GG",#N/A,FALSE,"CI+GG(BASE)";"CI",#N/A,FALSE,"CI+GG(BASE)"}</definedName>
    <definedName name="yyrt" localSheetId="16" hidden="1">{"CI+GG(BASE)",#N/A,FALSE,"CI+GG(BASE)";"GG",#N/A,FALSE,"CI+GG(BASE)";"CI",#N/A,FALSE,"CI+GG(BASE)"}</definedName>
    <definedName name="yyrt" hidden="1">{"CI+GG(BASE)",#N/A,FALSE,"CI+GG(BASE)";"GG",#N/A,FALSE,"CI+GG(BASE)";"CI",#N/A,FALSE,"CI+GG(BASE)"}</definedName>
    <definedName name="yyy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_1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_1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_1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_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_1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_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y" localSheetId="15" hidden="1">{#N/A,#N/A,FALSE,"Costos_Elem_Hid";#N/A,#N/A,FALSE,"Costos_Elem_Hid";#N/A,#N/A,FALSE,"Costos_Elem_Hid"}</definedName>
    <definedName name="yyyyy" localSheetId="25" hidden="1">{#N/A,#N/A,FALSE,"Costos_Elem_Hid";#N/A,#N/A,FALSE,"Costos_Elem_Hid";#N/A,#N/A,FALSE,"Costos_Elem_Hid"}</definedName>
    <definedName name="yyyyy" localSheetId="24" hidden="1">{#N/A,#N/A,FALSE,"Costos_Elem_Hid";#N/A,#N/A,FALSE,"Costos_Elem_Hid";#N/A,#N/A,FALSE,"Costos_Elem_Hid"}</definedName>
    <definedName name="yyyyy" localSheetId="26" hidden="1">{#N/A,#N/A,FALSE,"Costos_Elem_Hid";#N/A,#N/A,FALSE,"Costos_Elem_Hid";#N/A,#N/A,FALSE,"Costos_Elem_Hid"}</definedName>
    <definedName name="yyyyy" localSheetId="1" hidden="1">{#N/A,#N/A,FALSE,"Costos_Elem_Hid";#N/A,#N/A,FALSE,"Costos_Elem_Hid";#N/A,#N/A,FALSE,"Costos_Elem_Hid"}</definedName>
    <definedName name="yyyyy" localSheetId="4" hidden="1">{#N/A,#N/A,FALSE,"Costos_Elem_Hid";#N/A,#N/A,FALSE,"Costos_Elem_Hid";#N/A,#N/A,FALSE,"Costos_Elem_Hid"}</definedName>
    <definedName name="yyyyy" localSheetId="2" hidden="1">{#N/A,#N/A,FALSE,"Costos_Elem_Hid";#N/A,#N/A,FALSE,"Costos_Elem_Hid";#N/A,#N/A,FALSE,"Costos_Elem_Hid"}</definedName>
    <definedName name="yyyyy" localSheetId="0" hidden="1">{#N/A,#N/A,FALSE,"Costos_Elem_Hid";#N/A,#N/A,FALSE,"Costos_Elem_Hid";#N/A,#N/A,FALSE,"Costos_Elem_Hid"}</definedName>
    <definedName name="yyyyy" localSheetId="6" hidden="1">{#N/A,#N/A,FALSE,"Costos_Elem_Hid";#N/A,#N/A,FALSE,"Costos_Elem_Hid";#N/A,#N/A,FALSE,"Costos_Elem_Hid"}</definedName>
    <definedName name="yyyyy" localSheetId="16" hidden="1">{#N/A,#N/A,FALSE,"Costos_Elem_Hid";#N/A,#N/A,FALSE,"Costos_Elem_Hid";#N/A,#N/A,FALSE,"Costos_Elem_Hid"}</definedName>
    <definedName name="yyyyy" hidden="1">{#N/A,#N/A,FALSE,"Costos_Elem_Hid";#N/A,#N/A,FALSE,"Costos_Elem_Hid";#N/A,#N/A,FALSE,"Costos_Elem_Hid"}</definedName>
    <definedName name="z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5465C980_2BDD_11D3_B53D_00500477B0E4_.wvu.PrintArea" localSheetId="15" hidden="1">#REF!</definedName>
    <definedName name="Z_5465C980_2BDD_11D3_B53D_00500477B0E4_.wvu.PrintArea" localSheetId="25" hidden="1">#REF!</definedName>
    <definedName name="Z_5465C980_2BDD_11D3_B53D_00500477B0E4_.wvu.PrintArea" localSheetId="6" hidden="1">#REF!</definedName>
    <definedName name="Z_5465C980_2BDD_11D3_B53D_00500477B0E4_.wvu.PrintArea" localSheetId="16" hidden="1">#REF!</definedName>
    <definedName name="Z_5465C980_2BDD_11D3_B53D_00500477B0E4_.wvu.PrintArea" hidden="1">#REF!</definedName>
    <definedName name="Z_5465C980_2BDD_11D3_B53D_00500477B0E4_.wvu.PrintTitles" localSheetId="15" hidden="1">#REF!</definedName>
    <definedName name="Z_5465C980_2BDD_11D3_B53D_00500477B0E4_.wvu.PrintTitles" localSheetId="25" hidden="1">#REF!</definedName>
    <definedName name="Z_5465C980_2BDD_11D3_B53D_00500477B0E4_.wvu.PrintTitles" localSheetId="6" hidden="1">#REF!</definedName>
    <definedName name="Z_5465C980_2BDD_11D3_B53D_00500477B0E4_.wvu.PrintTitles" hidden="1">#REF!</definedName>
    <definedName name="Z_5465C980_2BDD_11D3_B53D_00500477B0E4_.wvu.Rows" localSheetId="15" hidden="1">#REF!,#REF!</definedName>
    <definedName name="Z_5465C980_2BDD_11D3_B53D_00500477B0E4_.wvu.Rows" localSheetId="25" hidden="1">#REF!,#REF!</definedName>
    <definedName name="Z_5465C980_2BDD_11D3_B53D_00500477B0E4_.wvu.Rows" localSheetId="6" hidden="1">#REF!,#REF!</definedName>
    <definedName name="Z_5465C980_2BDD_11D3_B53D_00500477B0E4_.wvu.Rows" localSheetId="16" hidden="1">#REF!,#REF!</definedName>
    <definedName name="Z_5465C980_2BDD_11D3_B53D_00500477B0E4_.wvu.Rows" hidden="1">#REF!,#REF!</definedName>
    <definedName name="Z_CCD35837_4707_11D6_9F94_00010265BED7_.wvu.PrintArea" localSheetId="15" hidden="1">#REF!</definedName>
    <definedName name="Z_CCD35837_4707_11D6_9F94_00010265BED7_.wvu.PrintArea" localSheetId="25" hidden="1">#REF!</definedName>
    <definedName name="Z_CCD35837_4707_11D6_9F94_00010265BED7_.wvu.PrintArea" localSheetId="26" hidden="1">#REF!</definedName>
    <definedName name="Z_CCD35837_4707_11D6_9F94_00010265BED7_.wvu.PrintArea" localSheetId="0" hidden="1">[39]CI02!$B$3:$K$72</definedName>
    <definedName name="Z_CCD35837_4707_11D6_9F94_00010265BED7_.wvu.PrintArea" localSheetId="6" hidden="1">#REF!</definedName>
    <definedName name="Z_CCD35837_4707_11D6_9F94_00010265BED7_.wvu.PrintArea" localSheetId="16" hidden="1">#REF!</definedName>
    <definedName name="Z_CCD35837_4707_11D6_9F94_00010265BED7_.wvu.PrintArea" hidden="1">#REF!</definedName>
    <definedName name="Z_E33F0BD9_DDCD_4386_BD14_7DE2581550C6_.wvu.PrintTitles" localSheetId="15" hidden="1">#REF!</definedName>
    <definedName name="Z_E33F0BD9_DDCD_4386_BD14_7DE2581550C6_.wvu.PrintTitles" localSheetId="25" hidden="1">#REF!</definedName>
    <definedName name="Z_E33F0BD9_DDCD_4386_BD14_7DE2581550C6_.wvu.PrintTitles" localSheetId="6" hidden="1">#REF!</definedName>
    <definedName name="Z_E33F0BD9_DDCD_4386_BD14_7DE2581550C6_.wvu.PrintTitles" hidden="1">#REF!</definedName>
    <definedName name="ZD" localSheetId="15" hidden="1">{"Sin detalle",#N/A,FALSE,"Flujo (redondeado)";"Detallado",#N/A,FALSE,"Flujo (redondeado)"}</definedName>
    <definedName name="ZD" localSheetId="25" hidden="1">{"Sin detalle",#N/A,FALSE,"Flujo (redondeado)";"Detallado",#N/A,FALSE,"Flujo (redondeado)"}</definedName>
    <definedName name="ZD" localSheetId="24" hidden="1">{"Sin detalle",#N/A,FALSE,"Flujo (redondeado)";"Detallado",#N/A,FALSE,"Flujo (redondeado)"}</definedName>
    <definedName name="ZD" localSheetId="26" hidden="1">{"Sin detalle",#N/A,FALSE,"Flujo (redondeado)";"Detallado",#N/A,FALSE,"Flujo (redondeado)"}</definedName>
    <definedName name="ZD" localSheetId="1" hidden="1">{"Sin detalle",#N/A,FALSE,"Flujo (redondeado)";"Detallado",#N/A,FALSE,"Flujo (redondeado)"}</definedName>
    <definedName name="ZD" localSheetId="4" hidden="1">{"Sin detalle",#N/A,FALSE,"Flujo (redondeado)";"Detallado",#N/A,FALSE,"Flujo (redondeado)"}</definedName>
    <definedName name="ZD" localSheetId="2" hidden="1">{"Sin detalle",#N/A,FALSE,"Flujo (redondeado)";"Detallado",#N/A,FALSE,"Flujo (redondeado)"}</definedName>
    <definedName name="ZD" localSheetId="0" hidden="1">{"Sin detalle",#N/A,FALSE,"Flujo (redondeado)";"Detallado",#N/A,FALSE,"Flujo (redondeado)"}</definedName>
    <definedName name="ZD" localSheetId="6" hidden="1">{"Sin detalle",#N/A,FALSE,"Flujo (redondeado)";"Detallado",#N/A,FALSE,"Flujo (redondeado)"}</definedName>
    <definedName name="ZD" localSheetId="16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D_1" hidden="1">{"Sin detalle",#N/A,FALSE,"Flujo (redondeado)";"Detallado",#N/A,FALSE,"Flujo (redondeado)"}</definedName>
    <definedName name="zq" localSheetId="15" hidden="1">{#N/A,#N/A,FALSE,"Total_OC015";#N/A,#N/A,FALSE,"ADMIN";#N/A,#N/A,FALSE,"PROCES";#N/A,#N/A,FALSE,"mecan";#N/A,#N/A,FALSE,"civil";#N/A,#N/A,FALSE,"CAÑER";#N/A,#N/A,FALSE,"ELEC";#N/A,#N/A,FALSE,"INSTR"}</definedName>
    <definedName name="zq" localSheetId="25" hidden="1">{#N/A,#N/A,FALSE,"Total_OC015";#N/A,#N/A,FALSE,"ADMIN";#N/A,#N/A,FALSE,"PROCES";#N/A,#N/A,FALSE,"mecan";#N/A,#N/A,FALSE,"civil";#N/A,#N/A,FALSE,"CAÑER";#N/A,#N/A,FALSE,"ELEC";#N/A,#N/A,FALSE,"INSTR"}</definedName>
    <definedName name="zq" localSheetId="24" hidden="1">{#N/A,#N/A,FALSE,"Total_OC015";#N/A,#N/A,FALSE,"ADMIN";#N/A,#N/A,FALSE,"PROCES";#N/A,#N/A,FALSE,"mecan";#N/A,#N/A,FALSE,"civil";#N/A,#N/A,FALSE,"CAÑER";#N/A,#N/A,FALSE,"ELEC";#N/A,#N/A,FALSE,"INSTR"}</definedName>
    <definedName name="zq" localSheetId="26" hidden="1">{#N/A,#N/A,FALSE,"Total_OC015";#N/A,#N/A,FALSE,"ADMIN";#N/A,#N/A,FALSE,"PROCES";#N/A,#N/A,FALSE,"mecan";#N/A,#N/A,FALSE,"civil";#N/A,#N/A,FALSE,"CAÑER";#N/A,#N/A,FALSE,"ELEC";#N/A,#N/A,FALSE,"INSTR"}</definedName>
    <definedName name="zq" localSheetId="1" hidden="1">{#N/A,#N/A,FALSE,"Total_OC015";#N/A,#N/A,FALSE,"ADMIN";#N/A,#N/A,FALSE,"PROCES";#N/A,#N/A,FALSE,"mecan";#N/A,#N/A,FALSE,"civil";#N/A,#N/A,FALSE,"CAÑER";#N/A,#N/A,FALSE,"ELEC";#N/A,#N/A,FALSE,"INSTR"}</definedName>
    <definedName name="zq" localSheetId="4" hidden="1">{#N/A,#N/A,FALSE,"Total_OC015";#N/A,#N/A,FALSE,"ADMIN";#N/A,#N/A,FALSE,"PROCES";#N/A,#N/A,FALSE,"mecan";#N/A,#N/A,FALSE,"civil";#N/A,#N/A,FALSE,"CAÑER";#N/A,#N/A,FALSE,"ELEC";#N/A,#N/A,FALSE,"INSTR"}</definedName>
    <definedName name="zq" localSheetId="2" hidden="1">{#N/A,#N/A,FALSE,"Total_OC015";#N/A,#N/A,FALSE,"ADMIN";#N/A,#N/A,FALSE,"PROCES";#N/A,#N/A,FALSE,"mecan";#N/A,#N/A,FALSE,"civil";#N/A,#N/A,FALSE,"CAÑER";#N/A,#N/A,FALSE,"ELEC";#N/A,#N/A,FALSE,"INSTR"}</definedName>
    <definedName name="zq" localSheetId="0" hidden="1">{#N/A,#N/A,FALSE,"Total_OC015";#N/A,#N/A,FALSE,"ADMIN";#N/A,#N/A,FALSE,"PROCES";#N/A,#N/A,FALSE,"mecan";#N/A,#N/A,FALSE,"civil";#N/A,#N/A,FALSE,"CAÑER";#N/A,#N/A,FALSE,"ELEC";#N/A,#N/A,FALSE,"INSTR"}</definedName>
    <definedName name="zq" localSheetId="6" hidden="1">{#N/A,#N/A,FALSE,"Total_OC015";#N/A,#N/A,FALSE,"ADMIN";#N/A,#N/A,FALSE,"PROCES";#N/A,#N/A,FALSE,"mecan";#N/A,#N/A,FALSE,"civil";#N/A,#N/A,FALSE,"CAÑER";#N/A,#N/A,FALSE,"ELEC";#N/A,#N/A,FALSE,"INSTR"}</definedName>
    <definedName name="zq" localSheetId="16" hidden="1">{#N/A,#N/A,FALSE,"Total_OC015";#N/A,#N/A,FALSE,"ADMIN";#N/A,#N/A,FALSE,"PROCES";#N/A,#N/A,FALSE,"mecan";#N/A,#N/A,FALSE,"civil";#N/A,#N/A,FALSE,"CAÑER";#N/A,#N/A,FALSE,"ELEC";#N/A,#N/A,FALSE,"INSTR"}</definedName>
    <definedName name="zq" hidden="1">{#N/A,#N/A,FALSE,"Total_OC015";#N/A,#N/A,FALSE,"ADMIN";#N/A,#N/A,FALSE,"PROCES";#N/A,#N/A,FALSE,"mecan";#N/A,#N/A,FALSE,"civil";#N/A,#N/A,FALSE,"CAÑER";#N/A,#N/A,FALSE,"ELEC";#N/A,#N/A,FALSE,"INSTR"}</definedName>
    <definedName name="ZSDFSF" localSheetId="15" hidden="1">{"MO(BASE)",#N/A,FALSE,"MO(BASE)";"MO(BASE)1",#N/A,FALSE,"MO(BASE)";"MO(BASE)2",#N/A,FALSE,"MO(BASE)"}</definedName>
    <definedName name="ZSDFSF" localSheetId="25" hidden="1">{"MO(BASE)",#N/A,FALSE,"MO(BASE)";"MO(BASE)1",#N/A,FALSE,"MO(BASE)";"MO(BASE)2",#N/A,FALSE,"MO(BASE)"}</definedName>
    <definedName name="ZSDFSF" localSheetId="24" hidden="1">{"MO(BASE)",#N/A,FALSE,"MO(BASE)";"MO(BASE)1",#N/A,FALSE,"MO(BASE)";"MO(BASE)2",#N/A,FALSE,"MO(BASE)"}</definedName>
    <definedName name="ZSDFSF" localSheetId="26" hidden="1">{"MO(BASE)",#N/A,FALSE,"MO(BASE)";"MO(BASE)1",#N/A,FALSE,"MO(BASE)";"MO(BASE)2",#N/A,FALSE,"MO(BASE)"}</definedName>
    <definedName name="ZSDFSF" localSheetId="1" hidden="1">{"MO(BASE)",#N/A,FALSE,"MO(BASE)";"MO(BASE)1",#N/A,FALSE,"MO(BASE)";"MO(BASE)2",#N/A,FALSE,"MO(BASE)"}</definedName>
    <definedName name="ZSDFSF" localSheetId="4" hidden="1">{"MO(BASE)",#N/A,FALSE,"MO(BASE)";"MO(BASE)1",#N/A,FALSE,"MO(BASE)";"MO(BASE)2",#N/A,FALSE,"MO(BASE)"}</definedName>
    <definedName name="ZSDFSF" localSheetId="2" hidden="1">{"MO(BASE)",#N/A,FALSE,"MO(BASE)";"MO(BASE)1",#N/A,FALSE,"MO(BASE)";"MO(BASE)2",#N/A,FALSE,"MO(BASE)"}</definedName>
    <definedName name="ZSDFSF" localSheetId="0" hidden="1">{"MO(BASE)",#N/A,FALSE,"MO(BASE)";"MO(BASE)1",#N/A,FALSE,"MO(BASE)";"MO(BASE)2",#N/A,FALSE,"MO(BASE)"}</definedName>
    <definedName name="ZSDFSF" localSheetId="6" hidden="1">{"MO(BASE)",#N/A,FALSE,"MO(BASE)";"MO(BASE)1",#N/A,FALSE,"MO(BASE)";"MO(BASE)2",#N/A,FALSE,"MO(BASE)"}</definedName>
    <definedName name="ZSDFSF" localSheetId="16" hidden="1">{"MO(BASE)",#N/A,FALSE,"MO(BASE)";"MO(BASE)1",#N/A,FALSE,"MO(BASE)";"MO(BASE)2",#N/A,FALSE,"MO(BASE)"}</definedName>
    <definedName name="ZSDFSF" hidden="1">{"MO(BASE)",#N/A,FALSE,"MO(BASE)";"MO(BASE)1",#N/A,FALSE,"MO(BASE)";"MO(BASE)2",#N/A,FALSE,"MO(BASE)"}</definedName>
    <definedName name="ZSDFSFD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SDFSFD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SDFSFD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SDFSFD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SDFSF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SDFSFD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SDFSF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SDFSF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SDFSFD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SDFSFD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SDFSF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SDFZSDF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ZSDFZSDF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ZSDFZSDF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ZSDFZSDF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ZSDFZSD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ZSDFZSD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ZSDFZSD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ZSDFZSD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ZSDFZSD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ZSDFZSDF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ZSDFZSD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ZSDSDD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SDSDD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SDSDD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SDSDD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SDSD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SDSDD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SDSD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SDSD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SDSDD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SDSDD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SDSD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WRDFXZ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WRDFXZ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WRDFXZ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WRDFXZ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WRDFXZ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WRDFXZ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WRDFXZ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WRDFXZ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WRDFXZ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WRDFXZ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WRDFXZ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x" hidden="1">{#N/A,#N/A,FALSE,"Total_OC015";#N/A,#N/A,FALSE,"ADMIN";#N/A,#N/A,FALSE,"PROCES";#N/A,#N/A,FALSE,"mecan";#N/A,#N/A,FALSE,"civil";#N/A,#N/A,FALSE,"CAÑER";#N/A,#N/A,FALSE,"ELEC";#N/A,#N/A,FALSE,"INSTR"}</definedName>
    <definedName name="zx2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x2_1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x2_1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x2_1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x2_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x2_1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x2_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xc" localSheetId="15" hidden="1">{#N/A,#N/A,TRUE,"Costos_Subg_Hid"}</definedName>
    <definedName name="zxc" localSheetId="25" hidden="1">{#N/A,#N/A,TRUE,"Costos_Subg_Hid"}</definedName>
    <definedName name="zxc" localSheetId="24" hidden="1">{#N/A,#N/A,TRUE,"Costos_Subg_Hid"}</definedName>
    <definedName name="zxc" localSheetId="26" hidden="1">{#N/A,#N/A,TRUE,"Costos_Subg_Hid"}</definedName>
    <definedName name="zxc" localSheetId="1" hidden="1">{#N/A,#N/A,TRUE,"Costos_Subg_Hid"}</definedName>
    <definedName name="zxc" localSheetId="4" hidden="1">{#N/A,#N/A,TRUE,"Costos_Subg_Hid"}</definedName>
    <definedName name="zxc" localSheetId="2" hidden="1">{#N/A,#N/A,TRUE,"Costos_Subg_Hid"}</definedName>
    <definedName name="zxc" localSheetId="0" hidden="1">{#N/A,#N/A,TRUE,"Costos_Subg_Hid"}</definedName>
    <definedName name="zxc" localSheetId="6" hidden="1">{#N/A,#N/A,TRUE,"Costos_Subg_Hid"}</definedName>
    <definedName name="zxc" localSheetId="16" hidden="1">{#N/A,#N/A,TRUE,"Costos_Subg_Hid"}</definedName>
    <definedName name="zxc" hidden="1">{#N/A,#N/A,TRUE,"Costos_Subg_Hid"}</definedName>
    <definedName name="zxcsdsghg" hidden="1">{#N/A,#N/A,TRUE,"Est. de Fact.";#N/A,#N/A,TRUE,"Capitulo 19";#N/A,#N/A,TRUE,"Proyecto P855"}</definedName>
    <definedName name="ZXDFG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XDFG" localSheetId="2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XDFG" localSheetId="2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XDFG" localSheetId="2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XDFG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XDFG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XDFG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XDFG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XDFG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XDFG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XDFG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xxzxas" localSheetId="15" hidden="1">#REF!</definedName>
    <definedName name="zxxzxas" localSheetId="25" hidden="1">#REF!</definedName>
    <definedName name="zxxzxas" localSheetId="26" hidden="1">#REF!</definedName>
    <definedName name="zxxzxas" localSheetId="6" hidden="1">#REF!</definedName>
    <definedName name="zxxzxas" localSheetId="16" hidden="1">#REF!</definedName>
    <definedName name="zxxzxas" hidden="1">#REF!</definedName>
    <definedName name="zxzxzxzz" localSheetId="15" hidden="1">#REF!</definedName>
    <definedName name="zxzxzxzz" localSheetId="25" hidden="1">#REF!</definedName>
    <definedName name="zxzxzxzz" localSheetId="6" hidden="1">#REF!</definedName>
    <definedName name="zxzxzxzz" hidden="1">#REF!</definedName>
    <definedName name="zz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_1" localSheetId="2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_1" localSheetId="2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_1" localSheetId="2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_1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_1" localSheetId="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_1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d" localSheetId="15" hidden="1">{"Sin detalle",#N/A,FALSE,"Flujo (redondeado)"}</definedName>
    <definedName name="zzd" localSheetId="25" hidden="1">{"Sin detalle",#N/A,FALSE,"Flujo (redondeado)"}</definedName>
    <definedName name="zzd" localSheetId="24" hidden="1">{"Sin detalle",#N/A,FALSE,"Flujo (redondeado)"}</definedName>
    <definedName name="zzd" localSheetId="26" hidden="1">{"Sin detalle",#N/A,FALSE,"Flujo (redondeado)"}</definedName>
    <definedName name="zzd" localSheetId="1" hidden="1">{"Sin detalle",#N/A,FALSE,"Flujo (redondeado)"}</definedName>
    <definedName name="zzd" localSheetId="4" hidden="1">{"Sin detalle",#N/A,FALSE,"Flujo (redondeado)"}</definedName>
    <definedName name="zzd" localSheetId="2" hidden="1">{"Sin detalle",#N/A,FALSE,"Flujo (redondeado)"}</definedName>
    <definedName name="zzd" localSheetId="0" hidden="1">{"Sin detalle",#N/A,FALSE,"Flujo (redondeado)"}</definedName>
    <definedName name="zzd" localSheetId="6" hidden="1">{"Sin detalle",#N/A,FALSE,"Flujo (redondeado)"}</definedName>
    <definedName name="zzd" localSheetId="16" hidden="1">{"Sin detalle",#N/A,FALSE,"Flujo (redondeado)"}</definedName>
    <definedName name="zzd" hidden="1">{"Sin detalle",#N/A,FALSE,"Flujo (redondeado)"}</definedName>
    <definedName name="zzz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2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2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2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_1" hidden="1">{#N/A,#N/A,FALSE,"minas";#N/A,#N/A,FALSE,"Total_OC015";#N/A,#N/A,FALSE,"ADMIN";#N/A,#N/A,FALSE,"PROCES";#N/A,#N/A,FALSE,"civil";#N/A,#N/A,FALSE,"CAÑER";#N/A,#N/A,FALSE,"ELEC";#N/A,#N/A,FALSE,"INSTR";#N/A,#N/A,FALSE,"PDS";#N/A,#N/A,FALSE,"mecan"}</definedName>
  </definedNames>
  <calcPr calcId="191029"/>
  <pivotCaches>
    <pivotCache cacheId="0" r:id="rId67"/>
    <pivotCache cacheId="1" r:id="rId68"/>
    <pivotCache cacheId="2" r:id="rId69"/>
    <pivotCache cacheId="3" r:id="rId70"/>
    <pivotCache cacheId="4" r:id="rId7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W7" i="1" l="1"/>
  <c r="AO409" i="2"/>
  <c r="BK409" i="2"/>
  <c r="AX409" i="2"/>
  <c r="BJ409" i="2" s="1"/>
  <c r="AU409" i="2"/>
  <c r="AT409" i="2"/>
  <c r="AS409" i="2"/>
  <c r="AQ409" i="2"/>
  <c r="AR409" i="2" s="1"/>
  <c r="AL409" i="2"/>
  <c r="AM409" i="2" s="1"/>
  <c r="AW409" i="2" s="1"/>
  <c r="AD409" i="2"/>
  <c r="W409" i="2"/>
  <c r="L409" i="2" s="1"/>
  <c r="T409" i="2"/>
  <c r="R409" i="2"/>
  <c r="O409" i="2"/>
  <c r="M409" i="2"/>
  <c r="W332" i="1"/>
  <c r="X332" i="1"/>
  <c r="AV409" i="2" l="1"/>
  <c r="BI409" i="2"/>
  <c r="BL409" i="2" s="1"/>
  <c r="BM409" i="2" s="1"/>
  <c r="E43" i="18"/>
  <c r="E26" i="18"/>
  <c r="E27" i="18"/>
  <c r="G5" i="20"/>
  <c r="G4" i="20" s="1"/>
  <c r="G6" i="20"/>
  <c r="G22" i="20"/>
  <c r="G7" i="20"/>
  <c r="F45" i="20"/>
  <c r="F44" i="20"/>
  <c r="CZ2" i="6"/>
  <c r="CY2" i="6"/>
  <c r="CX2" i="6"/>
  <c r="O2" i="6" s="1"/>
  <c r="CW2" i="6"/>
  <c r="G37" i="20" l="1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0" i="20"/>
  <c r="G18" i="20"/>
  <c r="G17" i="20"/>
  <c r="G16" i="20"/>
  <c r="G13" i="20"/>
  <c r="G14" i="20"/>
  <c r="G11" i="20"/>
  <c r="G10" i="20"/>
  <c r="G9" i="20"/>
  <c r="G8" i="20"/>
  <c r="G15" i="20"/>
  <c r="G21" i="20"/>
  <c r="G19" i="20"/>
  <c r="G12" i="20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1" i="1"/>
  <c r="E172" i="1"/>
  <c r="E173" i="1"/>
  <c r="E174" i="1"/>
  <c r="E175" i="1"/>
  <c r="E176" i="1"/>
  <c r="E177" i="1"/>
  <c r="E178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2" i="1"/>
  <c r="E253" i="1"/>
  <c r="E254" i="1"/>
  <c r="E255" i="1"/>
  <c r="E256" i="1"/>
  <c r="E257" i="1"/>
  <c r="E258" i="1"/>
  <c r="E259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8" i="1"/>
  <c r="E299" i="1"/>
  <c r="E300" i="1"/>
  <c r="E301" i="1"/>
  <c r="E304" i="1"/>
  <c r="E305" i="1"/>
  <c r="E306" i="1"/>
  <c r="E307" i="1"/>
  <c r="E308" i="1"/>
  <c r="E311" i="1"/>
  <c r="E312" i="1"/>
  <c r="E313" i="1"/>
  <c r="E314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2" i="1"/>
  <c r="E336" i="1"/>
  <c r="E337" i="1"/>
  <c r="E7" i="1"/>
  <c r="G161" i="1"/>
  <c r="N1" i="1"/>
  <c r="M1" i="1"/>
  <c r="E28" i="18"/>
  <c r="E11" i="18" l="1"/>
  <c r="F28" i="18" l="1"/>
  <c r="BW27" i="1" l="1"/>
  <c r="BW28" i="1"/>
  <c r="BW29" i="1"/>
  <c r="BW30" i="1"/>
  <c r="BW31" i="1"/>
  <c r="BW32" i="1"/>
  <c r="BW42" i="1"/>
  <c r="BW43" i="1"/>
  <c r="BW44" i="1"/>
  <c r="BW45" i="1"/>
  <c r="BW47" i="1"/>
  <c r="BW49" i="1"/>
  <c r="BW50" i="1"/>
  <c r="BW51" i="1"/>
  <c r="BW52" i="1"/>
  <c r="BW53" i="1"/>
  <c r="BW54" i="1"/>
  <c r="BW55" i="1"/>
  <c r="BW56" i="1"/>
  <c r="BW57" i="1"/>
  <c r="BW58" i="1"/>
  <c r="BW63" i="1"/>
  <c r="BW64" i="1"/>
  <c r="BW65" i="1"/>
  <c r="BW66" i="1"/>
  <c r="BW67" i="1"/>
  <c r="BW68" i="1"/>
  <c r="BW69" i="1"/>
  <c r="BW70" i="1"/>
  <c r="BW71" i="1"/>
  <c r="BW72" i="1"/>
  <c r="BW73" i="1"/>
  <c r="BW77" i="1"/>
  <c r="BW82" i="1"/>
  <c r="BW94" i="1"/>
  <c r="BW97" i="1"/>
  <c r="BW98" i="1"/>
  <c r="BW107" i="1"/>
  <c r="BW108" i="1"/>
  <c r="BW109" i="1"/>
  <c r="BW110" i="1"/>
  <c r="BW111" i="1"/>
  <c r="BW112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1" i="1"/>
  <c r="BW172" i="1"/>
  <c r="BW173" i="1"/>
  <c r="BW174" i="1"/>
  <c r="BW175" i="1"/>
  <c r="BW176" i="1"/>
  <c r="BW177" i="1"/>
  <c r="BW178" i="1"/>
  <c r="BW181" i="1"/>
  <c r="BW182" i="1"/>
  <c r="BW183" i="1"/>
  <c r="BW184" i="1"/>
  <c r="BW185" i="1"/>
  <c r="BW186" i="1"/>
  <c r="BW187" i="1"/>
  <c r="BW188" i="1"/>
  <c r="BW189" i="1"/>
  <c r="BW190" i="1"/>
  <c r="BW191" i="1"/>
  <c r="BW192" i="1"/>
  <c r="BW193" i="1"/>
  <c r="BW194" i="1"/>
  <c r="BW195" i="1"/>
  <c r="BW197" i="1"/>
  <c r="BW198" i="1"/>
  <c r="BW199" i="1"/>
  <c r="BW200" i="1"/>
  <c r="BW201" i="1"/>
  <c r="BW202" i="1"/>
  <c r="BW203" i="1"/>
  <c r="BW204" i="1"/>
  <c r="BW205" i="1"/>
  <c r="BW206" i="1"/>
  <c r="BW207" i="1"/>
  <c r="BW208" i="1"/>
  <c r="BW209" i="1"/>
  <c r="BW210" i="1"/>
  <c r="BW211" i="1"/>
  <c r="BW212" i="1"/>
  <c r="BW213" i="1"/>
  <c r="BW214" i="1"/>
  <c r="BW215" i="1"/>
  <c r="BW216" i="1"/>
  <c r="BW217" i="1"/>
  <c r="BW218" i="1"/>
  <c r="BW219" i="1"/>
  <c r="BW220" i="1"/>
  <c r="BW221" i="1"/>
  <c r="BW222" i="1"/>
  <c r="BW223" i="1"/>
  <c r="BW224" i="1"/>
  <c r="BW225" i="1"/>
  <c r="BW226" i="1"/>
  <c r="BW228" i="1"/>
  <c r="BW229" i="1"/>
  <c r="BW230" i="1"/>
  <c r="BW231" i="1"/>
  <c r="BW232" i="1"/>
  <c r="BW233" i="1"/>
  <c r="BW234" i="1"/>
  <c r="BW235" i="1"/>
  <c r="BW236" i="1"/>
  <c r="BW237" i="1"/>
  <c r="BW238" i="1"/>
  <c r="BW239" i="1"/>
  <c r="BW240" i="1"/>
  <c r="BW241" i="1"/>
  <c r="BW242" i="1"/>
  <c r="BW243" i="1"/>
  <c r="BW244" i="1"/>
  <c r="BW245" i="1"/>
  <c r="BW246" i="1"/>
  <c r="BW247" i="1"/>
  <c r="BW248" i="1"/>
  <c r="BW249" i="1"/>
  <c r="BW252" i="1"/>
  <c r="BW253" i="1"/>
  <c r="BW254" i="1"/>
  <c r="BW255" i="1"/>
  <c r="BW256" i="1"/>
  <c r="BW257" i="1"/>
  <c r="BW258" i="1"/>
  <c r="BW259" i="1"/>
  <c r="BW261" i="1"/>
  <c r="BW262" i="1"/>
  <c r="BW263" i="1"/>
  <c r="BW264" i="1"/>
  <c r="BW265" i="1"/>
  <c r="BW266" i="1"/>
  <c r="BW267" i="1"/>
  <c r="BW268" i="1"/>
  <c r="BW269" i="1"/>
  <c r="BW270" i="1"/>
  <c r="BW271" i="1"/>
  <c r="BW272" i="1"/>
  <c r="BW273" i="1"/>
  <c r="BW274" i="1"/>
  <c r="BW275" i="1"/>
  <c r="BW276" i="1"/>
  <c r="BW278" i="1"/>
  <c r="BW279" i="1"/>
  <c r="BW280" i="1"/>
  <c r="BW281" i="1"/>
  <c r="BW282" i="1"/>
  <c r="BW283" i="1"/>
  <c r="BW284" i="1"/>
  <c r="BW285" i="1"/>
  <c r="BW286" i="1"/>
  <c r="BW287" i="1"/>
  <c r="BW288" i="1"/>
  <c r="BW289" i="1"/>
  <c r="BW290" i="1"/>
  <c r="BW291" i="1"/>
  <c r="BW292" i="1"/>
  <c r="BW294" i="1"/>
  <c r="BW311" i="1"/>
  <c r="BW312" i="1"/>
  <c r="BW313" i="1"/>
  <c r="BW314" i="1"/>
  <c r="BW316" i="1"/>
  <c r="BW317" i="1"/>
  <c r="BW318" i="1"/>
  <c r="BW319" i="1"/>
  <c r="BW320" i="1"/>
  <c r="BW321" i="1"/>
  <c r="BW322" i="1"/>
  <c r="BW323" i="1"/>
  <c r="BW324" i="1"/>
  <c r="BW325" i="1"/>
  <c r="BW326" i="1"/>
  <c r="BW327" i="1"/>
  <c r="BW328" i="1"/>
  <c r="BW329" i="1"/>
  <c r="BW330" i="1"/>
  <c r="BW332" i="1"/>
  <c r="BW336" i="1"/>
  <c r="BW337" i="1"/>
  <c r="BW338" i="1"/>
  <c r="W108" i="2"/>
  <c r="W404" i="2"/>
  <c r="W403" i="2"/>
  <c r="L403" i="2" s="1"/>
  <c r="BK403" i="2"/>
  <c r="AX403" i="2"/>
  <c r="BI403" i="2" s="1"/>
  <c r="BL403" i="2" s="1"/>
  <c r="AQ403" i="2"/>
  <c r="AU403" i="2" s="1"/>
  <c r="AL403" i="2"/>
  <c r="AM403" i="2" s="1"/>
  <c r="AD403" i="2"/>
  <c r="AA403" i="2" s="1"/>
  <c r="T403" i="2"/>
  <c r="R403" i="2"/>
  <c r="M403" i="2"/>
  <c r="BJ403" i="2" l="1"/>
  <c r="AW403" i="2"/>
  <c r="AV403" i="2"/>
  <c r="BM403" i="2"/>
  <c r="AR403" i="2"/>
  <c r="AS403" i="2"/>
  <c r="O403" i="2"/>
  <c r="AT403" i="2"/>
  <c r="G26" i="18" l="1"/>
  <c r="F11" i="1"/>
  <c r="F22" i="1"/>
  <c r="F25" i="1"/>
  <c r="F26" i="1"/>
  <c r="F41" i="1"/>
  <c r="F48" i="1"/>
  <c r="F88" i="1"/>
  <c r="F89" i="1"/>
  <c r="F90" i="1"/>
  <c r="F95" i="1"/>
  <c r="F96" i="1"/>
  <c r="F103" i="1"/>
  <c r="F104" i="1"/>
  <c r="F105" i="1"/>
  <c r="F106" i="1"/>
  <c r="F119" i="1"/>
  <c r="F304" i="1"/>
  <c r="G78" i="1"/>
  <c r="L78" i="1"/>
  <c r="V78" i="1"/>
  <c r="X78" i="1" a="1"/>
  <c r="X78" i="1" s="1"/>
  <c r="X79" i="1" a="1"/>
  <c r="X79" i="1" s="1"/>
  <c r="V79" i="1"/>
  <c r="L79" i="1"/>
  <c r="G79" i="1"/>
  <c r="O26" i="17"/>
  <c r="N26" i="17"/>
  <c r="M26" i="17"/>
  <c r="L26" i="17"/>
  <c r="K26" i="17"/>
  <c r="J26" i="17"/>
  <c r="I26" i="17"/>
  <c r="H26" i="17"/>
  <c r="G26" i="17"/>
  <c r="F26" i="17"/>
  <c r="E26" i="17"/>
  <c r="D26" i="17"/>
  <c r="CJ27" i="1"/>
  <c r="CJ28" i="1"/>
  <c r="CJ29" i="1"/>
  <c r="CJ30" i="1"/>
  <c r="CJ31" i="1"/>
  <c r="CJ32" i="1"/>
  <c r="CJ42" i="1"/>
  <c r="CJ43" i="1"/>
  <c r="CJ44" i="1"/>
  <c r="CJ45" i="1"/>
  <c r="CJ47" i="1"/>
  <c r="CJ49" i="1"/>
  <c r="CJ50" i="1"/>
  <c r="CJ51" i="1"/>
  <c r="CJ52" i="1"/>
  <c r="CJ53" i="1"/>
  <c r="CJ54" i="1"/>
  <c r="CJ55" i="1"/>
  <c r="CJ56" i="1"/>
  <c r="CJ57" i="1"/>
  <c r="CJ58" i="1"/>
  <c r="CJ63" i="1"/>
  <c r="CJ64" i="1"/>
  <c r="CJ65" i="1"/>
  <c r="CJ66" i="1"/>
  <c r="CJ67" i="1"/>
  <c r="CJ68" i="1"/>
  <c r="CJ69" i="1"/>
  <c r="CJ70" i="1"/>
  <c r="CJ71" i="1"/>
  <c r="CJ72" i="1"/>
  <c r="CJ73" i="1"/>
  <c r="CJ77" i="1"/>
  <c r="CJ82" i="1"/>
  <c r="CJ94" i="1"/>
  <c r="CJ97" i="1"/>
  <c r="CJ98" i="1"/>
  <c r="CJ107" i="1"/>
  <c r="CJ108" i="1"/>
  <c r="CJ109" i="1"/>
  <c r="CJ110" i="1"/>
  <c r="CJ111" i="1"/>
  <c r="CJ112" i="1"/>
  <c r="CJ120" i="1"/>
  <c r="CJ121" i="1"/>
  <c r="CJ122" i="1"/>
  <c r="CJ123" i="1"/>
  <c r="CJ124" i="1"/>
  <c r="CJ125" i="1"/>
  <c r="CJ126" i="1"/>
  <c r="CJ127" i="1"/>
  <c r="CJ128" i="1"/>
  <c r="CJ129" i="1"/>
  <c r="CJ130" i="1"/>
  <c r="CJ131" i="1"/>
  <c r="CJ133" i="1"/>
  <c r="CJ134" i="1"/>
  <c r="CJ135" i="1"/>
  <c r="CJ136" i="1"/>
  <c r="CJ137" i="1"/>
  <c r="CJ138" i="1"/>
  <c r="CJ139" i="1"/>
  <c r="CJ140" i="1"/>
  <c r="CJ141" i="1"/>
  <c r="CJ142" i="1"/>
  <c r="CJ143" i="1"/>
  <c r="CJ144" i="1"/>
  <c r="CJ145" i="1"/>
  <c r="CJ146" i="1"/>
  <c r="CJ147" i="1"/>
  <c r="CJ148" i="1"/>
  <c r="CJ149" i="1"/>
  <c r="CJ150" i="1"/>
  <c r="CJ151" i="1"/>
  <c r="CJ152" i="1"/>
  <c r="CJ153" i="1"/>
  <c r="CJ154" i="1"/>
  <c r="CJ155" i="1"/>
  <c r="CJ156" i="1"/>
  <c r="CJ158" i="1"/>
  <c r="CJ159" i="1"/>
  <c r="CJ160" i="1"/>
  <c r="CJ161" i="1"/>
  <c r="CJ162" i="1"/>
  <c r="CJ163" i="1"/>
  <c r="CJ164" i="1"/>
  <c r="CJ165" i="1"/>
  <c r="CJ166" i="1"/>
  <c r="CJ167" i="1"/>
  <c r="CJ168" i="1"/>
  <c r="CJ169" i="1"/>
  <c r="CJ171" i="1"/>
  <c r="CJ172" i="1"/>
  <c r="CJ173" i="1"/>
  <c r="CJ174" i="1"/>
  <c r="CJ175" i="1"/>
  <c r="CJ176" i="1"/>
  <c r="CJ177" i="1"/>
  <c r="CJ178" i="1"/>
  <c r="CJ181" i="1"/>
  <c r="CJ182" i="1"/>
  <c r="CJ183" i="1"/>
  <c r="CJ184" i="1"/>
  <c r="CJ185" i="1"/>
  <c r="CJ186" i="1"/>
  <c r="CJ187" i="1"/>
  <c r="CJ188" i="1"/>
  <c r="CJ189" i="1"/>
  <c r="CJ190" i="1"/>
  <c r="CJ191" i="1"/>
  <c r="CJ192" i="1"/>
  <c r="CJ193" i="1"/>
  <c r="CJ194" i="1"/>
  <c r="CJ195" i="1"/>
  <c r="CJ197" i="1"/>
  <c r="CJ198" i="1"/>
  <c r="CJ199" i="1"/>
  <c r="CJ200" i="1"/>
  <c r="CJ201" i="1"/>
  <c r="CJ202" i="1"/>
  <c r="CJ203" i="1"/>
  <c r="CJ204" i="1"/>
  <c r="CJ205" i="1"/>
  <c r="CJ206" i="1"/>
  <c r="CJ207" i="1"/>
  <c r="CJ208" i="1"/>
  <c r="CJ209" i="1"/>
  <c r="CJ210" i="1"/>
  <c r="CJ211" i="1"/>
  <c r="CJ212" i="1"/>
  <c r="CJ213" i="1"/>
  <c r="CJ214" i="1"/>
  <c r="CJ215" i="1"/>
  <c r="CJ216" i="1"/>
  <c r="CJ217" i="1"/>
  <c r="CJ218" i="1"/>
  <c r="CJ219" i="1"/>
  <c r="CJ220" i="1"/>
  <c r="CJ221" i="1"/>
  <c r="CJ222" i="1"/>
  <c r="CJ223" i="1"/>
  <c r="CJ224" i="1"/>
  <c r="CJ225" i="1"/>
  <c r="CJ226" i="1"/>
  <c r="CJ228" i="1"/>
  <c r="CJ229" i="1"/>
  <c r="CJ230" i="1"/>
  <c r="CJ231" i="1"/>
  <c r="CJ232" i="1"/>
  <c r="CJ233" i="1"/>
  <c r="CJ234" i="1"/>
  <c r="CJ235" i="1"/>
  <c r="CJ236" i="1"/>
  <c r="CJ237" i="1"/>
  <c r="CJ238" i="1"/>
  <c r="CJ239" i="1"/>
  <c r="CJ240" i="1"/>
  <c r="CJ241" i="1"/>
  <c r="CJ242" i="1"/>
  <c r="CJ243" i="1"/>
  <c r="CJ244" i="1"/>
  <c r="CJ245" i="1"/>
  <c r="CJ246" i="1"/>
  <c r="CJ247" i="1"/>
  <c r="CJ248" i="1"/>
  <c r="CJ249" i="1"/>
  <c r="CJ252" i="1"/>
  <c r="CJ253" i="1"/>
  <c r="CJ254" i="1"/>
  <c r="CJ255" i="1"/>
  <c r="CJ256" i="1"/>
  <c r="CJ257" i="1"/>
  <c r="CJ258" i="1"/>
  <c r="CJ259" i="1"/>
  <c r="CJ261" i="1"/>
  <c r="CJ262" i="1"/>
  <c r="CJ263" i="1"/>
  <c r="CJ264" i="1"/>
  <c r="CJ265" i="1"/>
  <c r="CJ266" i="1"/>
  <c r="CJ267" i="1"/>
  <c r="CJ268" i="1"/>
  <c r="CJ269" i="1"/>
  <c r="CJ270" i="1"/>
  <c r="CJ271" i="1"/>
  <c r="CJ272" i="1"/>
  <c r="CJ273" i="1"/>
  <c r="CJ274" i="1"/>
  <c r="CJ275" i="1"/>
  <c r="CJ276" i="1"/>
  <c r="CJ278" i="1"/>
  <c r="CJ279" i="1"/>
  <c r="CJ280" i="1"/>
  <c r="CJ281" i="1"/>
  <c r="CJ282" i="1"/>
  <c r="CJ283" i="1"/>
  <c r="CJ284" i="1"/>
  <c r="CJ285" i="1"/>
  <c r="CJ286" i="1"/>
  <c r="CJ287" i="1"/>
  <c r="CJ288" i="1"/>
  <c r="CJ289" i="1"/>
  <c r="CJ290" i="1"/>
  <c r="CJ291" i="1"/>
  <c r="CJ292" i="1"/>
  <c r="CJ294" i="1"/>
  <c r="CJ298" i="1"/>
  <c r="CJ299" i="1"/>
  <c r="CJ300" i="1"/>
  <c r="CJ301" i="1"/>
  <c r="CJ305" i="1"/>
  <c r="CJ306" i="1"/>
  <c r="CJ307" i="1"/>
  <c r="CJ308" i="1"/>
  <c r="CJ311" i="1"/>
  <c r="CJ312" i="1"/>
  <c r="CJ313" i="1"/>
  <c r="CJ314" i="1"/>
  <c r="CJ316" i="1"/>
  <c r="CJ317" i="1"/>
  <c r="CJ318" i="1"/>
  <c r="CJ319" i="1"/>
  <c r="CJ320" i="1"/>
  <c r="CJ321" i="1"/>
  <c r="CJ322" i="1"/>
  <c r="CJ323" i="1"/>
  <c r="CJ324" i="1"/>
  <c r="CJ325" i="1"/>
  <c r="CJ326" i="1"/>
  <c r="CJ327" i="1"/>
  <c r="CJ328" i="1"/>
  <c r="CJ329" i="1"/>
  <c r="CJ330" i="1"/>
  <c r="CJ332" i="1"/>
  <c r="CJ336" i="1"/>
  <c r="CJ337" i="1"/>
  <c r="CO78" i="1" l="1"/>
  <c r="DA78" i="1"/>
  <c r="DM78" i="1"/>
  <c r="DY78" i="1"/>
  <c r="EK78" i="1"/>
  <c r="CP78" i="1"/>
  <c r="DB78" i="1"/>
  <c r="DN78" i="1"/>
  <c r="DZ78" i="1"/>
  <c r="EL78" i="1"/>
  <c r="DX78" i="1"/>
  <c r="CQ78" i="1"/>
  <c r="DC78" i="1"/>
  <c r="DO78" i="1"/>
  <c r="EA78" i="1"/>
  <c r="EM78" i="1"/>
  <c r="CN78" i="1"/>
  <c r="EJ78" i="1"/>
  <c r="CR78" i="1"/>
  <c r="DD78" i="1"/>
  <c r="DP78" i="1"/>
  <c r="EB78" i="1"/>
  <c r="EN78" i="1"/>
  <c r="DL78" i="1"/>
  <c r="CS78" i="1"/>
  <c r="DE78" i="1"/>
  <c r="DQ78" i="1"/>
  <c r="EC78" i="1"/>
  <c r="EO78" i="1"/>
  <c r="CZ78" i="1"/>
  <c r="CT78" i="1"/>
  <c r="DF78" i="1"/>
  <c r="DR78" i="1"/>
  <c r="ED78" i="1"/>
  <c r="EP78" i="1"/>
  <c r="CU78" i="1"/>
  <c r="DG78" i="1"/>
  <c r="DS78" i="1"/>
  <c r="EE78" i="1"/>
  <c r="EQ78" i="1"/>
  <c r="CV78" i="1"/>
  <c r="DH78" i="1"/>
  <c r="DT78" i="1"/>
  <c r="EF78" i="1"/>
  <c r="CK78" i="1"/>
  <c r="CW78" i="1"/>
  <c r="DI78" i="1"/>
  <c r="DU78" i="1"/>
  <c r="EG78" i="1"/>
  <c r="CL78" i="1"/>
  <c r="CX78" i="1"/>
  <c r="DJ78" i="1"/>
  <c r="DV78" i="1"/>
  <c r="EH78" i="1"/>
  <c r="DW78" i="1"/>
  <c r="CM78" i="1"/>
  <c r="CY78" i="1"/>
  <c r="DK78" i="1"/>
  <c r="EI78" i="1"/>
  <c r="EQ79" i="1"/>
  <c r="EE79" i="1"/>
  <c r="DS79" i="1"/>
  <c r="DG79" i="1"/>
  <c r="CU79" i="1"/>
  <c r="EP79" i="1"/>
  <c r="ED79" i="1"/>
  <c r="DR79" i="1"/>
  <c r="DF79" i="1"/>
  <c r="CT79" i="1"/>
  <c r="EO79" i="1"/>
  <c r="EC79" i="1"/>
  <c r="DQ79" i="1"/>
  <c r="DE79" i="1"/>
  <c r="CS79" i="1"/>
  <c r="EN79" i="1"/>
  <c r="EB79" i="1"/>
  <c r="DP79" i="1"/>
  <c r="DD79" i="1"/>
  <c r="CR79" i="1"/>
  <c r="EM79" i="1"/>
  <c r="EA79" i="1"/>
  <c r="DO79" i="1"/>
  <c r="DC79" i="1"/>
  <c r="CQ79" i="1"/>
  <c r="EL79" i="1"/>
  <c r="DZ79" i="1"/>
  <c r="DN79" i="1"/>
  <c r="DB79" i="1"/>
  <c r="CP79" i="1"/>
  <c r="EK79" i="1"/>
  <c r="DY79" i="1"/>
  <c r="DM79" i="1"/>
  <c r="DA79" i="1"/>
  <c r="CO79" i="1"/>
  <c r="EJ79" i="1"/>
  <c r="DX79" i="1"/>
  <c r="DL79" i="1"/>
  <c r="CZ79" i="1"/>
  <c r="CN79" i="1"/>
  <c r="EI79" i="1"/>
  <c r="DW79" i="1"/>
  <c r="DK79" i="1"/>
  <c r="CY79" i="1"/>
  <c r="CM79" i="1"/>
  <c r="EH79" i="1"/>
  <c r="DV79" i="1"/>
  <c r="DJ79" i="1"/>
  <c r="CX79" i="1"/>
  <c r="CL79" i="1"/>
  <c r="EG79" i="1"/>
  <c r="DU79" i="1"/>
  <c r="DI79" i="1"/>
  <c r="CW79" i="1"/>
  <c r="CK79" i="1"/>
  <c r="EF79" i="1"/>
  <c r="DT79" i="1"/>
  <c r="DH79" i="1"/>
  <c r="CV79" i="1"/>
  <c r="BJ408" i="2"/>
  <c r="BI408" i="2"/>
  <c r="AQ408" i="2"/>
  <c r="AU408" i="2" s="1"/>
  <c r="AL408" i="2"/>
  <c r="AM408" i="2" s="1"/>
  <c r="AW408" i="2" s="1"/>
  <c r="W408" i="2"/>
  <c r="L408" i="2" s="1"/>
  <c r="T408" i="2"/>
  <c r="R408" i="2"/>
  <c r="M408" i="2"/>
  <c r="BI407" i="2"/>
  <c r="BJ407" i="2" s="1"/>
  <c r="AQ407" i="2"/>
  <c r="AS407" i="2" s="1"/>
  <c r="AL407" i="2"/>
  <c r="AM407" i="2" s="1"/>
  <c r="AW407" i="2" s="1"/>
  <c r="W407" i="2"/>
  <c r="T407" i="2"/>
  <c r="R407" i="2"/>
  <c r="M407" i="2"/>
  <c r="BJ406" i="2"/>
  <c r="BI406" i="2"/>
  <c r="AQ406" i="2"/>
  <c r="AT406" i="2" s="1"/>
  <c r="AL406" i="2"/>
  <c r="AM406" i="2" s="1"/>
  <c r="AW406" i="2" s="1"/>
  <c r="W406" i="2"/>
  <c r="L406" i="2" s="1"/>
  <c r="T406" i="2"/>
  <c r="R406" i="2"/>
  <c r="M406" i="2"/>
  <c r="BI405" i="2"/>
  <c r="BJ405" i="2" s="1"/>
  <c r="AQ405" i="2"/>
  <c r="AT405" i="2" s="1"/>
  <c r="AL405" i="2"/>
  <c r="AM405" i="2" s="1"/>
  <c r="W405" i="2"/>
  <c r="O405" i="2" s="1"/>
  <c r="T405" i="2"/>
  <c r="R405" i="2"/>
  <c r="M405" i="2"/>
  <c r="BK404" i="2"/>
  <c r="AX404" i="2"/>
  <c r="AQ404" i="2"/>
  <c r="AL404" i="2"/>
  <c r="AM404" i="2" s="1"/>
  <c r="AW404" i="2" s="1"/>
  <c r="AD404" i="2"/>
  <c r="AA404" i="2" s="1"/>
  <c r="L404" i="2"/>
  <c r="T404" i="2"/>
  <c r="R404" i="2"/>
  <c r="M404" i="2"/>
  <c r="BK402" i="2"/>
  <c r="BK405" i="2" s="1"/>
  <c r="AX402" i="2"/>
  <c r="BJ402" i="2" s="1"/>
  <c r="AQ402" i="2"/>
  <c r="AU402" i="2" s="1"/>
  <c r="AL402" i="2"/>
  <c r="AM402" i="2" s="1"/>
  <c r="AD402" i="2"/>
  <c r="AA402" i="2" s="1"/>
  <c r="W402" i="2"/>
  <c r="L402" i="2" s="1"/>
  <c r="T402" i="2"/>
  <c r="R402" i="2"/>
  <c r="M402" i="2"/>
  <c r="BK401" i="2"/>
  <c r="BK407" i="2" s="1"/>
  <c r="AX401" i="2"/>
  <c r="BI401" i="2" s="1"/>
  <c r="BL401" i="2" s="1"/>
  <c r="AQ401" i="2"/>
  <c r="AR401" i="2" s="1"/>
  <c r="AL401" i="2"/>
  <c r="AM401" i="2" s="1"/>
  <c r="AW401" i="2" s="1"/>
  <c r="AD401" i="2"/>
  <c r="AA401" i="2" s="1"/>
  <c r="W401" i="2"/>
  <c r="L401" i="2" s="1"/>
  <c r="T401" i="2"/>
  <c r="R401" i="2"/>
  <c r="M401" i="2"/>
  <c r="BK400" i="2"/>
  <c r="AX400" i="2"/>
  <c r="AQ400" i="2"/>
  <c r="AR400" i="2" s="1"/>
  <c r="AL400" i="2"/>
  <c r="AM400" i="2" s="1"/>
  <c r="AW400" i="2" s="1"/>
  <c r="AD400" i="2"/>
  <c r="AA400" i="2" s="1"/>
  <c r="W400" i="2"/>
  <c r="O400" i="2" s="1"/>
  <c r="T400" i="2"/>
  <c r="R400" i="2"/>
  <c r="M400" i="2"/>
  <c r="BK399" i="2"/>
  <c r="AX399" i="2"/>
  <c r="AQ399" i="2"/>
  <c r="AU399" i="2" s="1"/>
  <c r="AL399" i="2"/>
  <c r="AM399" i="2" s="1"/>
  <c r="AW399" i="2" s="1"/>
  <c r="AD399" i="2"/>
  <c r="AA399" i="2" s="1"/>
  <c r="W399" i="2"/>
  <c r="L399" i="2" s="1"/>
  <c r="T399" i="2"/>
  <c r="R399" i="2"/>
  <c r="M399" i="2"/>
  <c r="BK398" i="2"/>
  <c r="AX398" i="2"/>
  <c r="AQ398" i="2"/>
  <c r="AS398" i="2" s="1"/>
  <c r="AL398" i="2"/>
  <c r="AM398" i="2" s="1"/>
  <c r="AD398" i="2"/>
  <c r="AA398" i="2" s="1"/>
  <c r="W398" i="2"/>
  <c r="O398" i="2" s="1"/>
  <c r="T398" i="2"/>
  <c r="R398" i="2"/>
  <c r="M398" i="2"/>
  <c r="BK397" i="2"/>
  <c r="AX397" i="2"/>
  <c r="AQ397" i="2"/>
  <c r="AR397" i="2" s="1"/>
  <c r="AL397" i="2"/>
  <c r="AM397" i="2" s="1"/>
  <c r="AW397" i="2" s="1"/>
  <c r="AD397" i="2"/>
  <c r="AA397" i="2" s="1"/>
  <c r="W397" i="2"/>
  <c r="O397" i="2" s="1"/>
  <c r="T397" i="2"/>
  <c r="R397" i="2"/>
  <c r="M397" i="2"/>
  <c r="BK396" i="2"/>
  <c r="AX396" i="2"/>
  <c r="AQ396" i="2"/>
  <c r="AU396" i="2" s="1"/>
  <c r="AL396" i="2"/>
  <c r="AM396" i="2" s="1"/>
  <c r="AW396" i="2" s="1"/>
  <c r="AD396" i="2"/>
  <c r="AA396" i="2" s="1"/>
  <c r="W396" i="2"/>
  <c r="L396" i="2" s="1"/>
  <c r="T396" i="2"/>
  <c r="R396" i="2"/>
  <c r="M396" i="2"/>
  <c r="BK395" i="2"/>
  <c r="AX395" i="2"/>
  <c r="AQ395" i="2"/>
  <c r="AR395" i="2" s="1"/>
  <c r="AL395" i="2"/>
  <c r="AM395" i="2" s="1"/>
  <c r="AW395" i="2" s="1"/>
  <c r="AD395" i="2"/>
  <c r="AA395" i="2" s="1"/>
  <c r="W395" i="2"/>
  <c r="O395" i="2" s="1"/>
  <c r="T395" i="2"/>
  <c r="R395" i="2"/>
  <c r="M395" i="2"/>
  <c r="BK394" i="2"/>
  <c r="AX394" i="2"/>
  <c r="AQ394" i="2"/>
  <c r="AL394" i="2"/>
  <c r="AM394" i="2" s="1"/>
  <c r="AD394" i="2"/>
  <c r="AA394" i="2" s="1"/>
  <c r="W394" i="2"/>
  <c r="O394" i="2" s="1"/>
  <c r="T394" i="2"/>
  <c r="R394" i="2"/>
  <c r="M394" i="2"/>
  <c r="BK393" i="2"/>
  <c r="AX393" i="2"/>
  <c r="AQ393" i="2"/>
  <c r="AU393" i="2" s="1"/>
  <c r="AL393" i="2"/>
  <c r="AM393" i="2" s="1"/>
  <c r="AW393" i="2" s="1"/>
  <c r="AD393" i="2"/>
  <c r="AA393" i="2" s="1"/>
  <c r="W393" i="2"/>
  <c r="L393" i="2" s="1"/>
  <c r="T393" i="2"/>
  <c r="R393" i="2"/>
  <c r="M393" i="2"/>
  <c r="BK392" i="2"/>
  <c r="AX392" i="2"/>
  <c r="AQ392" i="2"/>
  <c r="AS392" i="2" s="1"/>
  <c r="AL392" i="2"/>
  <c r="AM392" i="2" s="1"/>
  <c r="AD392" i="2"/>
  <c r="AA392" i="2" s="1"/>
  <c r="W392" i="2"/>
  <c r="L392" i="2" s="1"/>
  <c r="T392" i="2"/>
  <c r="R392" i="2"/>
  <c r="M392" i="2"/>
  <c r="BK391" i="2"/>
  <c r="AX391" i="2"/>
  <c r="AQ391" i="2"/>
  <c r="AR391" i="2" s="1"/>
  <c r="AL391" i="2"/>
  <c r="AM391" i="2" s="1"/>
  <c r="AD391" i="2"/>
  <c r="AA391" i="2" s="1"/>
  <c r="W391" i="2"/>
  <c r="O391" i="2" s="1"/>
  <c r="T391" i="2"/>
  <c r="R391" i="2"/>
  <c r="M391" i="2"/>
  <c r="BK390" i="2"/>
  <c r="AX390" i="2"/>
  <c r="AQ390" i="2"/>
  <c r="AU390" i="2" s="1"/>
  <c r="AL390" i="2"/>
  <c r="AM390" i="2" s="1"/>
  <c r="AW390" i="2" s="1"/>
  <c r="AD390" i="2"/>
  <c r="AA390" i="2" s="1"/>
  <c r="W390" i="2"/>
  <c r="L390" i="2" s="1"/>
  <c r="T390" i="2"/>
  <c r="R390" i="2"/>
  <c r="M390" i="2"/>
  <c r="BK389" i="2"/>
  <c r="AX389" i="2"/>
  <c r="AQ389" i="2"/>
  <c r="AR389" i="2" s="1"/>
  <c r="AL389" i="2"/>
  <c r="AM389" i="2" s="1"/>
  <c r="AW389" i="2" s="1"/>
  <c r="AD389" i="2"/>
  <c r="AA389" i="2" s="1"/>
  <c r="W389" i="2"/>
  <c r="L389" i="2" s="1"/>
  <c r="T389" i="2"/>
  <c r="R389" i="2"/>
  <c r="M389" i="2"/>
  <c r="BK388" i="2"/>
  <c r="AX388" i="2"/>
  <c r="AQ388" i="2"/>
  <c r="AS388" i="2" s="1"/>
  <c r="AL388" i="2"/>
  <c r="AM388" i="2" s="1"/>
  <c r="AW388" i="2" s="1"/>
  <c r="AD388" i="2"/>
  <c r="AA388" i="2" s="1"/>
  <c r="W388" i="2"/>
  <c r="O388" i="2" s="1"/>
  <c r="T388" i="2"/>
  <c r="R388" i="2"/>
  <c r="M388" i="2"/>
  <c r="BK381" i="2"/>
  <c r="AX381" i="2"/>
  <c r="BI381" i="2" s="1"/>
  <c r="BL381" i="2" s="1"/>
  <c r="AQ381" i="2"/>
  <c r="AR381" i="2" s="1"/>
  <c r="AL381" i="2"/>
  <c r="AM381" i="2" s="1"/>
  <c r="AD381" i="2"/>
  <c r="W381" i="2"/>
  <c r="O381" i="2" s="1"/>
  <c r="T381" i="2"/>
  <c r="R381" i="2"/>
  <c r="M381" i="2"/>
  <c r="BK380" i="2"/>
  <c r="AX380" i="2"/>
  <c r="BJ380" i="2" s="1"/>
  <c r="AQ380" i="2"/>
  <c r="AR380" i="2" s="1"/>
  <c r="AL380" i="2"/>
  <c r="AM380" i="2" s="1"/>
  <c r="AD380" i="2"/>
  <c r="W380" i="2"/>
  <c r="O380" i="2" s="1"/>
  <c r="T380" i="2"/>
  <c r="R380" i="2"/>
  <c r="M380" i="2"/>
  <c r="L380" i="2"/>
  <c r="O402" i="2" l="1"/>
  <c r="BJ396" i="2"/>
  <c r="BI396" i="2"/>
  <c r="BL396" i="2" s="1"/>
  <c r="BM396" i="2" s="1"/>
  <c r="AT380" i="2"/>
  <c r="AU380" i="2"/>
  <c r="BJ395" i="2"/>
  <c r="BI395" i="2"/>
  <c r="BL395" i="2" s="1"/>
  <c r="BM395" i="2" s="1"/>
  <c r="AR399" i="2"/>
  <c r="AS399" i="2"/>
  <c r="BJ400" i="2"/>
  <c r="BI400" i="2"/>
  <c r="BL400" i="2" s="1"/>
  <c r="BM400" i="2" s="1"/>
  <c r="AT399" i="2"/>
  <c r="BK406" i="2"/>
  <c r="BK408" i="2"/>
  <c r="BJ392" i="2"/>
  <c r="BI392" i="2"/>
  <c r="BL392" i="2" s="1"/>
  <c r="BM392" i="2" s="1"/>
  <c r="BJ391" i="2"/>
  <c r="BI391" i="2"/>
  <c r="BL391" i="2" s="1"/>
  <c r="BM391" i="2" s="1"/>
  <c r="BJ394" i="2"/>
  <c r="BI394" i="2"/>
  <c r="BL394" i="2" s="1"/>
  <c r="BM394" i="2" s="1"/>
  <c r="BI398" i="2"/>
  <c r="BL398" i="2" s="1"/>
  <c r="BM398" i="2" s="1"/>
  <c r="BJ398" i="2"/>
  <c r="BJ390" i="2"/>
  <c r="BI390" i="2"/>
  <c r="BL390" i="2" s="1"/>
  <c r="BM390" i="2" s="1"/>
  <c r="BJ389" i="2"/>
  <c r="BI389" i="2"/>
  <c r="BL389" i="2" s="1"/>
  <c r="BM389" i="2" s="1"/>
  <c r="BJ399" i="2"/>
  <c r="BI399" i="2"/>
  <c r="BL399" i="2" s="1"/>
  <c r="BM399" i="2" s="1"/>
  <c r="BI393" i="2"/>
  <c r="BL393" i="2" s="1"/>
  <c r="BM393" i="2" s="1"/>
  <c r="BJ393" i="2"/>
  <c r="AU381" i="2"/>
  <c r="BJ397" i="2"/>
  <c r="BI397" i="2"/>
  <c r="BL397" i="2" s="1"/>
  <c r="BM397" i="2" s="1"/>
  <c r="BA388" i="2"/>
  <c r="BJ388" i="2"/>
  <c r="BI388" i="2"/>
  <c r="BL388" i="2" s="1"/>
  <c r="BM388" i="2" s="1"/>
  <c r="AR392" i="2"/>
  <c r="AV394" i="2"/>
  <c r="AT401" i="2"/>
  <c r="AU401" i="2"/>
  <c r="AS396" i="2"/>
  <c r="AU389" i="2"/>
  <c r="AR396" i="2"/>
  <c r="AT389" i="2"/>
  <c r="AT396" i="2"/>
  <c r="O392" i="2"/>
  <c r="AW391" i="2"/>
  <c r="AV391" i="2"/>
  <c r="AV395" i="2"/>
  <c r="L395" i="2"/>
  <c r="O399" i="2"/>
  <c r="L391" i="2"/>
  <c r="O401" i="2"/>
  <c r="O404" i="2"/>
  <c r="AS393" i="2"/>
  <c r="AW394" i="2"/>
  <c r="O396" i="2"/>
  <c r="AS381" i="2"/>
  <c r="O390" i="2"/>
  <c r="O393" i="2"/>
  <c r="AR398" i="2"/>
  <c r="AU405" i="2"/>
  <c r="AS406" i="2"/>
  <c r="AS390" i="2"/>
  <c r="AT381" i="2"/>
  <c r="AT398" i="2"/>
  <c r="AU406" i="2"/>
  <c r="L397" i="2"/>
  <c r="AU398" i="2"/>
  <c r="AT392" i="2"/>
  <c r="AT395" i="2"/>
  <c r="BJ401" i="2"/>
  <c r="AR402" i="2"/>
  <c r="AU392" i="2"/>
  <c r="AU395" i="2"/>
  <c r="AS402" i="2"/>
  <c r="L405" i="2"/>
  <c r="O406" i="2"/>
  <c r="AT402" i="2"/>
  <c r="AR390" i="2"/>
  <c r="AR393" i="2"/>
  <c r="AT390" i="2"/>
  <c r="AT393" i="2"/>
  <c r="AV396" i="2"/>
  <c r="BI402" i="2"/>
  <c r="BL402" i="2" s="1"/>
  <c r="BM402" i="2" s="1"/>
  <c r="AV390" i="2"/>
  <c r="AW405" i="2"/>
  <c r="AV405" i="2"/>
  <c r="AW398" i="2"/>
  <c r="AV398" i="2"/>
  <c r="AW392" i="2"/>
  <c r="AV392" i="2"/>
  <c r="L400" i="2"/>
  <c r="AV393" i="2"/>
  <c r="AU397" i="2"/>
  <c r="AS397" i="2"/>
  <c r="AU404" i="2"/>
  <c r="AT404" i="2"/>
  <c r="AS404" i="2"/>
  <c r="O407" i="2"/>
  <c r="L407" i="2"/>
  <c r="AT394" i="2"/>
  <c r="AS394" i="2"/>
  <c r="AU394" i="2"/>
  <c r="AT397" i="2"/>
  <c r="AR404" i="2"/>
  <c r="AU388" i="2"/>
  <c r="AT388" i="2"/>
  <c r="L381" i="2"/>
  <c r="AR388" i="2"/>
  <c r="O389" i="2"/>
  <c r="AV389" i="2"/>
  <c r="AR394" i="2"/>
  <c r="AV401" i="2"/>
  <c r="AW402" i="2"/>
  <c r="AV402" i="2"/>
  <c r="L388" i="2"/>
  <c r="AU391" i="2"/>
  <c r="AS391" i="2"/>
  <c r="AV397" i="2"/>
  <c r="AV399" i="2"/>
  <c r="AT400" i="2"/>
  <c r="AS400" i="2"/>
  <c r="AU400" i="2"/>
  <c r="BI404" i="2"/>
  <c r="BL404" i="2" s="1"/>
  <c r="BM404" i="2" s="1"/>
  <c r="AV404" i="2"/>
  <c r="BJ404" i="2"/>
  <c r="L394" i="2"/>
  <c r="AV407" i="2"/>
  <c r="AV388" i="2"/>
  <c r="AT391" i="2"/>
  <c r="AV400" i="2"/>
  <c r="BM401" i="2"/>
  <c r="AB407" i="2"/>
  <c r="AD407" i="2" s="1"/>
  <c r="AA407" i="2" s="1"/>
  <c r="AS389" i="2"/>
  <c r="AS395" i="2"/>
  <c r="AS401" i="2"/>
  <c r="AV406" i="2"/>
  <c r="AT407" i="2"/>
  <c r="AR408" i="2"/>
  <c r="AU407" i="2"/>
  <c r="O408" i="2"/>
  <c r="AS408" i="2"/>
  <c r="AT408" i="2"/>
  <c r="L398" i="2"/>
  <c r="AV408" i="2"/>
  <c r="AR405" i="2"/>
  <c r="AS405" i="2"/>
  <c r="AR406" i="2"/>
  <c r="AR407" i="2"/>
  <c r="AS380" i="2"/>
  <c r="AW381" i="2"/>
  <c r="AV381" i="2"/>
  <c r="AW380" i="2"/>
  <c r="AV380" i="2"/>
  <c r="BM381" i="2"/>
  <c r="BI380" i="2"/>
  <c r="BL380" i="2" s="1"/>
  <c r="BM380" i="2" s="1"/>
  <c r="BJ381" i="2"/>
  <c r="BL408" i="2" l="1"/>
  <c r="BM408" i="2" s="1"/>
  <c r="BL407" i="2"/>
  <c r="BM407" i="2" s="1"/>
  <c r="AB405" i="2"/>
  <c r="AD405" i="2" s="1"/>
  <c r="AA405" i="2" s="1"/>
  <c r="AB406" i="2"/>
  <c r="AD406" i="2" s="1"/>
  <c r="AA406" i="2" s="1"/>
  <c r="AB408" i="2"/>
  <c r="AD408" i="2" s="1"/>
  <c r="AA408" i="2" s="1"/>
  <c r="BL406" i="2"/>
  <c r="BM406" i="2" s="1"/>
  <c r="BL405" i="2"/>
  <c r="BM405" i="2" s="1"/>
  <c r="BK379" i="2"/>
  <c r="AX379" i="2"/>
  <c r="BJ379" i="2" s="1"/>
  <c r="AQ379" i="2"/>
  <c r="AR379" i="2" s="1"/>
  <c r="AL379" i="2"/>
  <c r="AM379" i="2" s="1"/>
  <c r="AW379" i="2" s="1"/>
  <c r="AD379" i="2"/>
  <c r="W379" i="2"/>
  <c r="O379" i="2" s="1"/>
  <c r="T379" i="2"/>
  <c r="R379" i="2"/>
  <c r="M379" i="2"/>
  <c r="BK378" i="2"/>
  <c r="AX378" i="2"/>
  <c r="AQ378" i="2"/>
  <c r="AR378" i="2" s="1"/>
  <c r="AL378" i="2"/>
  <c r="AM378" i="2" s="1"/>
  <c r="AW378" i="2" s="1"/>
  <c r="AD378" i="2"/>
  <c r="W378" i="2"/>
  <c r="O378" i="2" s="1"/>
  <c r="T378" i="2"/>
  <c r="R378" i="2"/>
  <c r="M378" i="2"/>
  <c r="L378" i="2"/>
  <c r="BK377" i="2"/>
  <c r="AX377" i="2"/>
  <c r="BJ377" i="2" s="1"/>
  <c r="AQ377" i="2"/>
  <c r="AU377" i="2" s="1"/>
  <c r="AL377" i="2"/>
  <c r="AM377" i="2" s="1"/>
  <c r="AW377" i="2" s="1"/>
  <c r="AD377" i="2"/>
  <c r="W377" i="2"/>
  <c r="O377" i="2" s="1"/>
  <c r="T377" i="2"/>
  <c r="R377" i="2"/>
  <c r="M377" i="2"/>
  <c r="BK376" i="2"/>
  <c r="AX376" i="2"/>
  <c r="BJ376" i="2" s="1"/>
  <c r="AQ376" i="2"/>
  <c r="AU376" i="2" s="1"/>
  <c r="AL376" i="2"/>
  <c r="AM376" i="2" s="1"/>
  <c r="AW376" i="2" s="1"/>
  <c r="AD376" i="2"/>
  <c r="W376" i="2"/>
  <c r="O376" i="2" s="1"/>
  <c r="T376" i="2"/>
  <c r="R376" i="2"/>
  <c r="M376" i="2"/>
  <c r="L376" i="2"/>
  <c r="BK375" i="2"/>
  <c r="AX375" i="2"/>
  <c r="BI375" i="2" s="1"/>
  <c r="BL375" i="2" s="1"/>
  <c r="AQ375" i="2"/>
  <c r="AR375" i="2" s="1"/>
  <c r="AL375" i="2"/>
  <c r="AM375" i="2" s="1"/>
  <c r="AW375" i="2" s="1"/>
  <c r="AD375" i="2"/>
  <c r="W375" i="2"/>
  <c r="L375" i="2" s="1"/>
  <c r="T375" i="2"/>
  <c r="R375" i="2"/>
  <c r="M375" i="2"/>
  <c r="BK382" i="2"/>
  <c r="AX382" i="2"/>
  <c r="BI382" i="2" s="1"/>
  <c r="BL382" i="2" s="1"/>
  <c r="AQ382" i="2"/>
  <c r="AR382" i="2" s="1"/>
  <c r="AL382" i="2"/>
  <c r="AM382" i="2" s="1"/>
  <c r="AD382" i="2"/>
  <c r="W382" i="2"/>
  <c r="O382" i="2" s="1"/>
  <c r="T382" i="2"/>
  <c r="R382" i="2"/>
  <c r="M382" i="2"/>
  <c r="AT379" i="2" l="1"/>
  <c r="AT378" i="2"/>
  <c r="L379" i="2"/>
  <c r="AU378" i="2"/>
  <c r="AU379" i="2"/>
  <c r="AS379" i="2"/>
  <c r="BI379" i="2"/>
  <c r="BL379" i="2" s="1"/>
  <c r="BM379" i="2" s="1"/>
  <c r="BJ375" i="2"/>
  <c r="AR376" i="2"/>
  <c r="AS376" i="2"/>
  <c r="AS378" i="2"/>
  <c r="AV379" i="2"/>
  <c r="AS375" i="2"/>
  <c r="AV378" i="2"/>
  <c r="AT375" i="2"/>
  <c r="AT376" i="2"/>
  <c r="AS377" i="2"/>
  <c r="BI378" i="2"/>
  <c r="BL378" i="2" s="1"/>
  <c r="BM378" i="2" s="1"/>
  <c r="BJ378" i="2"/>
  <c r="AR377" i="2"/>
  <c r="AT377" i="2"/>
  <c r="L377" i="2"/>
  <c r="AV376" i="2"/>
  <c r="AV377" i="2"/>
  <c r="BI376" i="2"/>
  <c r="BL376" i="2" s="1"/>
  <c r="BM376" i="2" s="1"/>
  <c r="BI377" i="2"/>
  <c r="BL377" i="2" s="1"/>
  <c r="BM377" i="2" s="1"/>
  <c r="AV375" i="2"/>
  <c r="BM375" i="2"/>
  <c r="AU375" i="2"/>
  <c r="O375" i="2"/>
  <c r="AS382" i="2"/>
  <c r="AT382" i="2"/>
  <c r="BJ382" i="2"/>
  <c r="L382" i="2"/>
  <c r="BM382" i="2"/>
  <c r="AW382" i="2"/>
  <c r="AV382" i="2"/>
  <c r="AU382" i="2"/>
  <c r="G27" i="18"/>
  <c r="G24" i="18"/>
  <c r="G23" i="18"/>
  <c r="G22" i="18"/>
  <c r="G21" i="18"/>
  <c r="G20" i="18" l="1"/>
  <c r="G44" i="18"/>
  <c r="BK374" i="2"/>
  <c r="AX374" i="2"/>
  <c r="AQ374" i="2"/>
  <c r="AU374" i="2" s="1"/>
  <c r="AL374" i="2"/>
  <c r="AM374" i="2" s="1"/>
  <c r="AW374" i="2" s="1"/>
  <c r="AD374" i="2"/>
  <c r="W374" i="2"/>
  <c r="O374" i="2" s="1"/>
  <c r="T374" i="2"/>
  <c r="R374" i="2"/>
  <c r="M374" i="2"/>
  <c r="G19" i="18" l="1"/>
  <c r="G25" i="18"/>
  <c r="AV374" i="2"/>
  <c r="BI374" i="2"/>
  <c r="BL374" i="2" s="1"/>
  <c r="BM374" i="2" s="1"/>
  <c r="L374" i="2"/>
  <c r="AR374" i="2"/>
  <c r="AS374" i="2"/>
  <c r="AT374" i="2"/>
  <c r="BJ374" i="2"/>
  <c r="P35" i="28"/>
  <c r="P34" i="28"/>
  <c r="P33" i="28"/>
  <c r="P32" i="28"/>
  <c r="P31" i="28"/>
  <c r="P30" i="28"/>
  <c r="P29" i="28"/>
  <c r="P28" i="28"/>
  <c r="P27" i="28"/>
  <c r="P26" i="28"/>
  <c r="P25" i="28"/>
  <c r="P24" i="28"/>
  <c r="P23" i="28"/>
  <c r="P22" i="28"/>
  <c r="P21" i="28"/>
  <c r="P20" i="28"/>
  <c r="P19" i="28"/>
  <c r="P18" i="28"/>
  <c r="P17" i="28"/>
  <c r="P16" i="28"/>
  <c r="P15" i="28"/>
  <c r="P14" i="28"/>
  <c r="P13" i="28"/>
  <c r="P12" i="28"/>
  <c r="P11" i="28"/>
  <c r="P10" i="28"/>
  <c r="P9" i="28"/>
  <c r="P8" i="28"/>
  <c r="P7" i="28"/>
  <c r="P6" i="28"/>
  <c r="P4" i="28"/>
  <c r="P3" i="28"/>
  <c r="P5" i="28"/>
  <c r="G18" i="18" l="1"/>
  <c r="X21" i="1" a="1"/>
  <c r="X21" i="1" s="1"/>
  <c r="V21" i="1"/>
  <c r="L21" i="1"/>
  <c r="G21" i="1"/>
  <c r="BK359" i="2"/>
  <c r="BK358" i="2"/>
  <c r="CI27" i="1"/>
  <c r="CI28" i="1"/>
  <c r="CI29" i="1"/>
  <c r="CI30" i="1"/>
  <c r="CI31" i="1"/>
  <c r="CI32" i="1"/>
  <c r="CI42" i="1"/>
  <c r="CI43" i="1"/>
  <c r="CI44" i="1"/>
  <c r="CI45" i="1"/>
  <c r="CI47" i="1"/>
  <c r="CI49" i="1"/>
  <c r="CI50" i="1"/>
  <c r="CI51" i="1"/>
  <c r="CI52" i="1"/>
  <c r="CI53" i="1"/>
  <c r="CI54" i="1"/>
  <c r="CI55" i="1"/>
  <c r="CI56" i="1"/>
  <c r="CI57" i="1"/>
  <c r="CI58" i="1"/>
  <c r="CI63" i="1"/>
  <c r="CI64" i="1"/>
  <c r="CI65" i="1"/>
  <c r="CI66" i="1"/>
  <c r="CI67" i="1"/>
  <c r="CI68" i="1"/>
  <c r="CI69" i="1"/>
  <c r="CI70" i="1"/>
  <c r="CI71" i="1"/>
  <c r="CI72" i="1"/>
  <c r="CI73" i="1"/>
  <c r="CI77" i="1"/>
  <c r="CI82" i="1"/>
  <c r="CI94" i="1"/>
  <c r="CI97" i="1"/>
  <c r="CI98" i="1"/>
  <c r="CI107" i="1"/>
  <c r="CI108" i="1"/>
  <c r="CI109" i="1"/>
  <c r="CI110" i="1"/>
  <c r="CI111" i="1"/>
  <c r="CI112" i="1"/>
  <c r="CI120" i="1"/>
  <c r="CI121" i="1"/>
  <c r="CI122" i="1"/>
  <c r="CI123" i="1"/>
  <c r="CI124" i="1"/>
  <c r="CI125" i="1"/>
  <c r="CI126" i="1"/>
  <c r="CI127" i="1"/>
  <c r="CI128" i="1"/>
  <c r="CI129" i="1"/>
  <c r="CI130" i="1"/>
  <c r="CI131" i="1"/>
  <c r="CI133" i="1"/>
  <c r="CI134" i="1"/>
  <c r="CI135" i="1"/>
  <c r="CI136" i="1"/>
  <c r="CI137" i="1"/>
  <c r="CI138" i="1"/>
  <c r="CI139" i="1"/>
  <c r="CI140" i="1"/>
  <c r="CI141" i="1"/>
  <c r="CI142" i="1"/>
  <c r="CI143" i="1"/>
  <c r="CI144" i="1"/>
  <c r="CI145" i="1"/>
  <c r="CI146" i="1"/>
  <c r="CI147" i="1"/>
  <c r="CI148" i="1"/>
  <c r="CI149" i="1"/>
  <c r="CI150" i="1"/>
  <c r="CI151" i="1"/>
  <c r="CI152" i="1"/>
  <c r="CI153" i="1"/>
  <c r="CI154" i="1"/>
  <c r="CI155" i="1"/>
  <c r="CI156" i="1"/>
  <c r="CI158" i="1"/>
  <c r="CI159" i="1"/>
  <c r="CI160" i="1"/>
  <c r="CI161" i="1"/>
  <c r="CI162" i="1"/>
  <c r="CI163" i="1"/>
  <c r="CI164" i="1"/>
  <c r="CI165" i="1"/>
  <c r="CI166" i="1"/>
  <c r="CI167" i="1"/>
  <c r="CI168" i="1"/>
  <c r="CI169" i="1"/>
  <c r="CI171" i="1"/>
  <c r="CI172" i="1"/>
  <c r="CI173" i="1"/>
  <c r="CI174" i="1"/>
  <c r="CI175" i="1"/>
  <c r="CI176" i="1"/>
  <c r="CI177" i="1"/>
  <c r="CI178" i="1"/>
  <c r="CI181" i="1"/>
  <c r="CI182" i="1"/>
  <c r="CI183" i="1"/>
  <c r="CI184" i="1"/>
  <c r="CI185" i="1"/>
  <c r="CI186" i="1"/>
  <c r="CI187" i="1"/>
  <c r="CI188" i="1"/>
  <c r="CI189" i="1"/>
  <c r="CI190" i="1"/>
  <c r="CI191" i="1"/>
  <c r="CI192" i="1"/>
  <c r="CI193" i="1"/>
  <c r="CI194" i="1"/>
  <c r="CI195" i="1"/>
  <c r="CI197" i="1"/>
  <c r="CI198" i="1"/>
  <c r="CI199" i="1"/>
  <c r="CI200" i="1"/>
  <c r="CI201" i="1"/>
  <c r="CI202" i="1"/>
  <c r="CI203" i="1"/>
  <c r="CI204" i="1"/>
  <c r="CI205" i="1"/>
  <c r="CI206" i="1"/>
  <c r="CI207" i="1"/>
  <c r="CI208" i="1"/>
  <c r="CI209" i="1"/>
  <c r="CI210" i="1"/>
  <c r="CI211" i="1"/>
  <c r="CI212" i="1"/>
  <c r="CI213" i="1"/>
  <c r="CI214" i="1"/>
  <c r="CI215" i="1"/>
  <c r="CI216" i="1"/>
  <c r="CI217" i="1"/>
  <c r="CI218" i="1"/>
  <c r="CI219" i="1"/>
  <c r="CI220" i="1"/>
  <c r="CI221" i="1"/>
  <c r="CI222" i="1"/>
  <c r="CI223" i="1"/>
  <c r="CI224" i="1"/>
  <c r="CI225" i="1"/>
  <c r="CI226" i="1"/>
  <c r="CI228" i="1"/>
  <c r="CI229" i="1"/>
  <c r="CI230" i="1"/>
  <c r="CI231" i="1"/>
  <c r="CI232" i="1"/>
  <c r="CI233" i="1"/>
  <c r="CI234" i="1"/>
  <c r="CI235" i="1"/>
  <c r="CI236" i="1"/>
  <c r="CI237" i="1"/>
  <c r="CI238" i="1"/>
  <c r="CI239" i="1"/>
  <c r="CI240" i="1"/>
  <c r="CI241" i="1"/>
  <c r="CI242" i="1"/>
  <c r="CI243" i="1"/>
  <c r="CI244" i="1"/>
  <c r="CI245" i="1"/>
  <c r="CI246" i="1"/>
  <c r="CI247" i="1"/>
  <c r="CI248" i="1"/>
  <c r="CI249" i="1"/>
  <c r="CI252" i="1"/>
  <c r="CI253" i="1"/>
  <c r="CI254" i="1"/>
  <c r="CI255" i="1"/>
  <c r="CI256" i="1"/>
  <c r="CI257" i="1"/>
  <c r="CI258" i="1"/>
  <c r="CI259" i="1"/>
  <c r="CI261" i="1"/>
  <c r="CI262" i="1"/>
  <c r="CI263" i="1"/>
  <c r="CI264" i="1"/>
  <c r="CI265" i="1"/>
  <c r="CI266" i="1"/>
  <c r="CI267" i="1"/>
  <c r="CI268" i="1"/>
  <c r="CI269" i="1"/>
  <c r="CI270" i="1"/>
  <c r="CI271" i="1"/>
  <c r="CI272" i="1"/>
  <c r="CI273" i="1"/>
  <c r="CI274" i="1"/>
  <c r="CI275" i="1"/>
  <c r="CI276" i="1"/>
  <c r="CI278" i="1"/>
  <c r="CI279" i="1"/>
  <c r="CI280" i="1"/>
  <c r="CI281" i="1"/>
  <c r="CI282" i="1"/>
  <c r="CI283" i="1"/>
  <c r="CI284" i="1"/>
  <c r="CI285" i="1"/>
  <c r="CI286" i="1"/>
  <c r="CI287" i="1"/>
  <c r="CI288" i="1"/>
  <c r="CI289" i="1"/>
  <c r="CI290" i="1"/>
  <c r="CI291" i="1"/>
  <c r="CI292" i="1"/>
  <c r="CI294" i="1"/>
  <c r="CI298" i="1"/>
  <c r="CI299" i="1"/>
  <c r="CI300" i="1"/>
  <c r="CI301" i="1"/>
  <c r="CI305" i="1"/>
  <c r="CI306" i="1"/>
  <c r="CI307" i="1"/>
  <c r="CI308" i="1"/>
  <c r="CI311" i="1"/>
  <c r="CI312" i="1"/>
  <c r="CI313" i="1"/>
  <c r="CI314" i="1"/>
  <c r="CI316" i="1"/>
  <c r="CI317" i="1"/>
  <c r="CI318" i="1"/>
  <c r="CI319" i="1"/>
  <c r="CI320" i="1"/>
  <c r="CI321" i="1"/>
  <c r="CI322" i="1"/>
  <c r="CI323" i="1"/>
  <c r="CI324" i="1"/>
  <c r="CI325" i="1"/>
  <c r="CI326" i="1"/>
  <c r="CI327" i="1"/>
  <c r="CI328" i="1"/>
  <c r="CI329" i="1"/>
  <c r="CI330" i="1"/>
  <c r="CI332" i="1"/>
  <c r="CI336" i="1"/>
  <c r="CI337" i="1"/>
  <c r="BK368" i="2"/>
  <c r="BK367" i="2"/>
  <c r="BK366" i="2"/>
  <c r="BK365" i="2"/>
  <c r="BK364" i="2"/>
  <c r="BK363" i="2"/>
  <c r="BK362" i="2"/>
  <c r="BK361" i="2"/>
  <c r="BK360" i="2"/>
  <c r="BK357" i="2"/>
  <c r="BK356" i="2"/>
  <c r="BK355" i="2"/>
  <c r="G17" i="18" l="1"/>
  <c r="EQ21" i="1"/>
  <c r="EE21" i="1"/>
  <c r="DS21" i="1"/>
  <c r="DG21" i="1"/>
  <c r="CU21" i="1"/>
  <c r="EP21" i="1"/>
  <c r="ED21" i="1"/>
  <c r="DR21" i="1"/>
  <c r="DF21" i="1"/>
  <c r="CT21" i="1"/>
  <c r="EB21" i="1"/>
  <c r="DD21" i="1"/>
  <c r="EM21" i="1"/>
  <c r="EO21" i="1"/>
  <c r="EC21" i="1"/>
  <c r="DQ21" i="1"/>
  <c r="DE21" i="1"/>
  <c r="CS21" i="1"/>
  <c r="EN21" i="1"/>
  <c r="DP21" i="1"/>
  <c r="DO21" i="1"/>
  <c r="EL21" i="1"/>
  <c r="DZ21" i="1"/>
  <c r="DN21" i="1"/>
  <c r="DB21" i="1"/>
  <c r="CP21" i="1"/>
  <c r="EK21" i="1"/>
  <c r="DY21" i="1"/>
  <c r="DM21" i="1"/>
  <c r="DA21" i="1"/>
  <c r="CO21" i="1"/>
  <c r="CR21" i="1"/>
  <c r="EA21" i="1"/>
  <c r="CQ21" i="1"/>
  <c r="EJ21" i="1"/>
  <c r="DX21" i="1"/>
  <c r="DL21" i="1"/>
  <c r="CZ21" i="1"/>
  <c r="CN21" i="1"/>
  <c r="EI21" i="1"/>
  <c r="DW21" i="1"/>
  <c r="DK21" i="1"/>
  <c r="CY21" i="1"/>
  <c r="CM21" i="1"/>
  <c r="EH21" i="1"/>
  <c r="DV21" i="1"/>
  <c r="DJ21" i="1"/>
  <c r="CX21" i="1"/>
  <c r="CL21" i="1"/>
  <c r="EG21" i="1"/>
  <c r="DU21" i="1"/>
  <c r="DI21" i="1"/>
  <c r="CW21" i="1"/>
  <c r="CK21" i="1"/>
  <c r="DC21" i="1"/>
  <c r="EF21" i="1"/>
  <c r="DT21" i="1"/>
  <c r="DH21" i="1"/>
  <c r="CV21" i="1"/>
  <c r="G16" i="18" l="1"/>
  <c r="AX362" i="2"/>
  <c r="BJ362" i="2" s="1"/>
  <c r="AQ362" i="2"/>
  <c r="AU362" i="2" s="1"/>
  <c r="AL362" i="2"/>
  <c r="AM362" i="2" s="1"/>
  <c r="AW362" i="2" s="1"/>
  <c r="AD362" i="2"/>
  <c r="AA362" i="2" s="1"/>
  <c r="W362" i="2"/>
  <c r="L362" i="2" s="1"/>
  <c r="T362" i="2"/>
  <c r="R362" i="2"/>
  <c r="M362" i="2"/>
  <c r="AX361" i="2"/>
  <c r="BJ361" i="2" s="1"/>
  <c r="AQ361" i="2"/>
  <c r="AT361" i="2" s="1"/>
  <c r="AL361" i="2"/>
  <c r="AM361" i="2" s="1"/>
  <c r="AD361" i="2"/>
  <c r="AA361" i="2" s="1"/>
  <c r="W361" i="2"/>
  <c r="O361" i="2" s="1"/>
  <c r="T361" i="2"/>
  <c r="R361" i="2"/>
  <c r="M361" i="2"/>
  <c r="AX358" i="2"/>
  <c r="BJ358" i="2" s="1"/>
  <c r="AQ358" i="2"/>
  <c r="AR358" i="2" s="1"/>
  <c r="AL358" i="2"/>
  <c r="AM358" i="2" s="1"/>
  <c r="AW358" i="2" s="1"/>
  <c r="AD358" i="2"/>
  <c r="AA358" i="2" s="1"/>
  <c r="W358" i="2"/>
  <c r="L358" i="2" s="1"/>
  <c r="T358" i="2"/>
  <c r="R358" i="2"/>
  <c r="M358" i="2"/>
  <c r="AX357" i="2"/>
  <c r="BJ357" i="2" s="1"/>
  <c r="AQ357" i="2"/>
  <c r="AT357" i="2" s="1"/>
  <c r="AL357" i="2"/>
  <c r="AM357" i="2" s="1"/>
  <c r="AD357" i="2"/>
  <c r="AA357" i="2" s="1"/>
  <c r="W357" i="2"/>
  <c r="O357" i="2" s="1"/>
  <c r="T357" i="2"/>
  <c r="R357" i="2"/>
  <c r="M357" i="2"/>
  <c r="AX356" i="2"/>
  <c r="BJ356" i="2" s="1"/>
  <c r="AQ356" i="2"/>
  <c r="AU356" i="2" s="1"/>
  <c r="AL356" i="2"/>
  <c r="AM356" i="2" s="1"/>
  <c r="AW356" i="2" s="1"/>
  <c r="AD356" i="2"/>
  <c r="AA356" i="2" s="1"/>
  <c r="W356" i="2"/>
  <c r="O356" i="2" s="1"/>
  <c r="T356" i="2"/>
  <c r="R356" i="2"/>
  <c r="M356" i="2"/>
  <c r="AX355" i="2"/>
  <c r="AQ355" i="2"/>
  <c r="AU355" i="2" s="1"/>
  <c r="AL355" i="2"/>
  <c r="AM355" i="2" s="1"/>
  <c r="AW355" i="2" s="1"/>
  <c r="AD355" i="2"/>
  <c r="AA355" i="2" s="1"/>
  <c r="W355" i="2"/>
  <c r="O355" i="2" s="1"/>
  <c r="T355" i="2"/>
  <c r="R355" i="2"/>
  <c r="M355" i="2"/>
  <c r="BK354" i="2"/>
  <c r="AX354" i="2"/>
  <c r="BI354" i="2" s="1"/>
  <c r="BL354" i="2" s="1"/>
  <c r="AQ354" i="2"/>
  <c r="AU354" i="2" s="1"/>
  <c r="AL354" i="2"/>
  <c r="AM354" i="2" s="1"/>
  <c r="AW354" i="2" s="1"/>
  <c r="AD354" i="2"/>
  <c r="AA354" i="2" s="1"/>
  <c r="W354" i="2"/>
  <c r="O354" i="2" s="1"/>
  <c r="T354" i="2"/>
  <c r="R354" i="2"/>
  <c r="M354" i="2"/>
  <c r="BK353" i="2"/>
  <c r="AX353" i="2"/>
  <c r="BJ353" i="2" s="1"/>
  <c r="AQ353" i="2"/>
  <c r="AR353" i="2" s="1"/>
  <c r="AL353" i="2"/>
  <c r="AM353" i="2" s="1"/>
  <c r="AW353" i="2" s="1"/>
  <c r="AD353" i="2"/>
  <c r="AA353" i="2" s="1"/>
  <c r="W353" i="2"/>
  <c r="O353" i="2" s="1"/>
  <c r="T353" i="2"/>
  <c r="R353" i="2"/>
  <c r="M353" i="2"/>
  <c r="AX365" i="2"/>
  <c r="AQ365" i="2"/>
  <c r="AR365" i="2" s="1"/>
  <c r="AL365" i="2"/>
  <c r="AM365" i="2" s="1"/>
  <c r="AW365" i="2" s="1"/>
  <c r="AD365" i="2"/>
  <c r="AA365" i="2" s="1"/>
  <c r="W365" i="2"/>
  <c r="O365" i="2" s="1"/>
  <c r="T365" i="2"/>
  <c r="R365" i="2"/>
  <c r="M365" i="2"/>
  <c r="AX364" i="2"/>
  <c r="BJ364" i="2" s="1"/>
  <c r="AQ364" i="2"/>
  <c r="AT364" i="2" s="1"/>
  <c r="AL364" i="2"/>
  <c r="AM364" i="2" s="1"/>
  <c r="AD364" i="2"/>
  <c r="AA364" i="2" s="1"/>
  <c r="W364" i="2"/>
  <c r="O364" i="2" s="1"/>
  <c r="T364" i="2"/>
  <c r="R364" i="2"/>
  <c r="M364" i="2"/>
  <c r="AX363" i="2"/>
  <c r="BJ363" i="2" s="1"/>
  <c r="AQ363" i="2"/>
  <c r="AU363" i="2" s="1"/>
  <c r="AL363" i="2"/>
  <c r="AM363" i="2" s="1"/>
  <c r="AW363" i="2" s="1"/>
  <c r="AD363" i="2"/>
  <c r="AA363" i="2" s="1"/>
  <c r="W363" i="2"/>
  <c r="O363" i="2" s="1"/>
  <c r="T363" i="2"/>
  <c r="R363" i="2"/>
  <c r="M363" i="2"/>
  <c r="AX360" i="2"/>
  <c r="AQ360" i="2"/>
  <c r="AT360" i="2" s="1"/>
  <c r="AL360" i="2"/>
  <c r="AM360" i="2" s="1"/>
  <c r="AW360" i="2" s="1"/>
  <c r="AD360" i="2"/>
  <c r="AA360" i="2" s="1"/>
  <c r="W360" i="2"/>
  <c r="O360" i="2" s="1"/>
  <c r="T360" i="2"/>
  <c r="R360" i="2"/>
  <c r="M360" i="2"/>
  <c r="AX359" i="2"/>
  <c r="BJ359" i="2" s="1"/>
  <c r="AQ359" i="2"/>
  <c r="AU359" i="2" s="1"/>
  <c r="AL359" i="2"/>
  <c r="AM359" i="2" s="1"/>
  <c r="AW359" i="2" s="1"/>
  <c r="AD359" i="2"/>
  <c r="AA359" i="2" s="1"/>
  <c r="W359" i="2"/>
  <c r="O359" i="2" s="1"/>
  <c r="T359" i="2"/>
  <c r="R359" i="2"/>
  <c r="M359" i="2"/>
  <c r="BK352" i="2"/>
  <c r="AX352" i="2"/>
  <c r="AQ352" i="2"/>
  <c r="AU352" i="2" s="1"/>
  <c r="AL352" i="2"/>
  <c r="AM352" i="2" s="1"/>
  <c r="AW352" i="2" s="1"/>
  <c r="AD352" i="2"/>
  <c r="AA352" i="2" s="1"/>
  <c r="W352" i="2"/>
  <c r="O352" i="2" s="1"/>
  <c r="T352" i="2"/>
  <c r="R352" i="2"/>
  <c r="M352" i="2"/>
  <c r="BK351" i="2"/>
  <c r="AX351" i="2"/>
  <c r="AQ351" i="2"/>
  <c r="AS351" i="2" s="1"/>
  <c r="AL351" i="2"/>
  <c r="AM351" i="2" s="1"/>
  <c r="AD351" i="2"/>
  <c r="AA351" i="2" s="1"/>
  <c r="W351" i="2"/>
  <c r="O351" i="2" s="1"/>
  <c r="T351" i="2"/>
  <c r="R351" i="2"/>
  <c r="M351" i="2"/>
  <c r="BJ387" i="2"/>
  <c r="BI387" i="2"/>
  <c r="AQ387" i="2"/>
  <c r="AR387" i="2" s="1"/>
  <c r="AL387" i="2"/>
  <c r="AM387" i="2" s="1"/>
  <c r="W387" i="2"/>
  <c r="L387" i="2" s="1"/>
  <c r="T387" i="2"/>
  <c r="R387" i="2"/>
  <c r="M387" i="2"/>
  <c r="BI386" i="2"/>
  <c r="BJ386" i="2" s="1"/>
  <c r="AQ386" i="2"/>
  <c r="AU386" i="2" s="1"/>
  <c r="AL386" i="2"/>
  <c r="AM386" i="2" s="1"/>
  <c r="W386" i="2"/>
  <c r="L386" i="2" s="1"/>
  <c r="T386" i="2"/>
  <c r="R386" i="2"/>
  <c r="M386" i="2"/>
  <c r="BJ385" i="2"/>
  <c r="BI385" i="2"/>
  <c r="AQ385" i="2"/>
  <c r="AU385" i="2" s="1"/>
  <c r="AL385" i="2"/>
  <c r="AM385" i="2" s="1"/>
  <c r="W385" i="2"/>
  <c r="L385" i="2" s="1"/>
  <c r="T385" i="2"/>
  <c r="R385" i="2"/>
  <c r="M385" i="2"/>
  <c r="BI384" i="2"/>
  <c r="BJ384" i="2" s="1"/>
  <c r="AQ384" i="2"/>
  <c r="AR384" i="2" s="1"/>
  <c r="AL384" i="2"/>
  <c r="AM384" i="2" s="1"/>
  <c r="W384" i="2"/>
  <c r="O384" i="2" s="1"/>
  <c r="T384" i="2"/>
  <c r="R384" i="2"/>
  <c r="M384" i="2"/>
  <c r="BK383" i="2"/>
  <c r="AX383" i="2"/>
  <c r="AQ383" i="2"/>
  <c r="AU383" i="2" s="1"/>
  <c r="AL383" i="2"/>
  <c r="AM383" i="2" s="1"/>
  <c r="AW383" i="2" s="1"/>
  <c r="AD383" i="2"/>
  <c r="W383" i="2"/>
  <c r="O383" i="2" s="1"/>
  <c r="T383" i="2"/>
  <c r="R383" i="2"/>
  <c r="M383" i="2"/>
  <c r="BK373" i="2"/>
  <c r="AX373" i="2"/>
  <c r="BI373" i="2" s="1"/>
  <c r="BL373" i="2" s="1"/>
  <c r="AQ373" i="2"/>
  <c r="AU373" i="2" s="1"/>
  <c r="AL373" i="2"/>
  <c r="AM373" i="2" s="1"/>
  <c r="AW373" i="2" s="1"/>
  <c r="AD373" i="2"/>
  <c r="W373" i="2"/>
  <c r="O373" i="2" s="1"/>
  <c r="T373" i="2"/>
  <c r="R373" i="2"/>
  <c r="M373" i="2"/>
  <c r="BK372" i="2"/>
  <c r="AX372" i="2"/>
  <c r="BJ372" i="2" s="1"/>
  <c r="AQ372" i="2"/>
  <c r="AR372" i="2" s="1"/>
  <c r="AL372" i="2"/>
  <c r="AM372" i="2" s="1"/>
  <c r="AW372" i="2" s="1"/>
  <c r="AD372" i="2"/>
  <c r="W372" i="2"/>
  <c r="O372" i="2" s="1"/>
  <c r="T372" i="2"/>
  <c r="R372" i="2"/>
  <c r="M372" i="2"/>
  <c r="BK371" i="2"/>
  <c r="AX371" i="2"/>
  <c r="BI371" i="2" s="1"/>
  <c r="AQ371" i="2"/>
  <c r="AT371" i="2" s="1"/>
  <c r="AL371" i="2"/>
  <c r="AM371" i="2" s="1"/>
  <c r="AW371" i="2" s="1"/>
  <c r="AD371" i="2"/>
  <c r="W371" i="2"/>
  <c r="L371" i="2" s="1"/>
  <c r="T371" i="2"/>
  <c r="R371" i="2"/>
  <c r="M371" i="2"/>
  <c r="BK370" i="2"/>
  <c r="BK384" i="2" s="1"/>
  <c r="AX370" i="2"/>
  <c r="BJ370" i="2" s="1"/>
  <c r="AQ370" i="2"/>
  <c r="AT370" i="2" s="1"/>
  <c r="AL370" i="2"/>
  <c r="AM370" i="2" s="1"/>
  <c r="AD370" i="2"/>
  <c r="AA370" i="2" s="1"/>
  <c r="W370" i="2"/>
  <c r="O370" i="2" s="1"/>
  <c r="T370" i="2"/>
  <c r="R370" i="2"/>
  <c r="M370" i="2"/>
  <c r="BK369" i="2"/>
  <c r="BK386" i="2" s="1"/>
  <c r="AX369" i="2"/>
  <c r="AQ369" i="2"/>
  <c r="AT369" i="2" s="1"/>
  <c r="AL369" i="2"/>
  <c r="AM369" i="2" s="1"/>
  <c r="AW369" i="2" s="1"/>
  <c r="AD369" i="2"/>
  <c r="AA369" i="2" s="1"/>
  <c r="W369" i="2"/>
  <c r="O369" i="2" s="1"/>
  <c r="T369" i="2"/>
  <c r="R369" i="2"/>
  <c r="M369" i="2"/>
  <c r="AX368" i="2"/>
  <c r="BJ368" i="2" s="1"/>
  <c r="AQ368" i="2"/>
  <c r="AT368" i="2" s="1"/>
  <c r="AL368" i="2"/>
  <c r="AM368" i="2" s="1"/>
  <c r="AD368" i="2"/>
  <c r="AA368" i="2" s="1"/>
  <c r="W368" i="2"/>
  <c r="O368" i="2" s="1"/>
  <c r="T368" i="2"/>
  <c r="R368" i="2"/>
  <c r="M368" i="2"/>
  <c r="AX367" i="2"/>
  <c r="BJ367" i="2" s="1"/>
  <c r="AQ367" i="2"/>
  <c r="AS367" i="2" s="1"/>
  <c r="AL367" i="2"/>
  <c r="AM367" i="2" s="1"/>
  <c r="AW367" i="2" s="1"/>
  <c r="AD367" i="2"/>
  <c r="AA367" i="2" s="1"/>
  <c r="W367" i="2"/>
  <c r="O367" i="2" s="1"/>
  <c r="T367" i="2"/>
  <c r="R367" i="2"/>
  <c r="M367" i="2"/>
  <c r="AX366" i="2"/>
  <c r="BJ366" i="2" s="1"/>
  <c r="AQ366" i="2"/>
  <c r="AT366" i="2" s="1"/>
  <c r="AL366" i="2"/>
  <c r="AM366" i="2" s="1"/>
  <c r="AD366" i="2"/>
  <c r="AA366" i="2" s="1"/>
  <c r="W366" i="2"/>
  <c r="O366" i="2" s="1"/>
  <c r="T366" i="2"/>
  <c r="R366" i="2"/>
  <c r="M366" i="2"/>
  <c r="CH27" i="1"/>
  <c r="CH28" i="1"/>
  <c r="CH29" i="1"/>
  <c r="CH30" i="1"/>
  <c r="CH31" i="1"/>
  <c r="CH32" i="1"/>
  <c r="CH42" i="1"/>
  <c r="CH43" i="1"/>
  <c r="CH44" i="1"/>
  <c r="CH45" i="1"/>
  <c r="CH47" i="1"/>
  <c r="CH49" i="1"/>
  <c r="CH50" i="1"/>
  <c r="CH51" i="1"/>
  <c r="CH52" i="1"/>
  <c r="CH53" i="1"/>
  <c r="CH54" i="1"/>
  <c r="CH55" i="1"/>
  <c r="CH56" i="1"/>
  <c r="CH57" i="1"/>
  <c r="CH58" i="1"/>
  <c r="CH63" i="1"/>
  <c r="CH64" i="1"/>
  <c r="CH65" i="1"/>
  <c r="CH66" i="1"/>
  <c r="CH67" i="1"/>
  <c r="CH68" i="1"/>
  <c r="CH69" i="1"/>
  <c r="CH70" i="1"/>
  <c r="CH71" i="1"/>
  <c r="CH72" i="1"/>
  <c r="CH73" i="1"/>
  <c r="CH77" i="1"/>
  <c r="CH82" i="1"/>
  <c r="CH94" i="1"/>
  <c r="CH97" i="1"/>
  <c r="CH98" i="1"/>
  <c r="CH107" i="1"/>
  <c r="CH108" i="1"/>
  <c r="CH109" i="1"/>
  <c r="CH110" i="1"/>
  <c r="CH111" i="1"/>
  <c r="CH112" i="1"/>
  <c r="CH120" i="1"/>
  <c r="CH121" i="1"/>
  <c r="CH122" i="1"/>
  <c r="CH123" i="1"/>
  <c r="CH124" i="1"/>
  <c r="CH125" i="1"/>
  <c r="CH126" i="1"/>
  <c r="CH127" i="1"/>
  <c r="CH128" i="1"/>
  <c r="CH129" i="1"/>
  <c r="CH130" i="1"/>
  <c r="CH131" i="1"/>
  <c r="CH133" i="1"/>
  <c r="CH134" i="1"/>
  <c r="CH135" i="1"/>
  <c r="CH136" i="1"/>
  <c r="CH137" i="1"/>
  <c r="CH138" i="1"/>
  <c r="CH139" i="1"/>
  <c r="CH140" i="1"/>
  <c r="CH141" i="1"/>
  <c r="CH142" i="1"/>
  <c r="CH143" i="1"/>
  <c r="CH144" i="1"/>
  <c r="CH145" i="1"/>
  <c r="CH146" i="1"/>
  <c r="CH147" i="1"/>
  <c r="CH148" i="1"/>
  <c r="CH149" i="1"/>
  <c r="CH150" i="1"/>
  <c r="CH151" i="1"/>
  <c r="CH152" i="1"/>
  <c r="CH153" i="1"/>
  <c r="CH154" i="1"/>
  <c r="CH155" i="1"/>
  <c r="CH156" i="1"/>
  <c r="CH158" i="1"/>
  <c r="CH159" i="1"/>
  <c r="CH160" i="1"/>
  <c r="CH161" i="1"/>
  <c r="CH162" i="1"/>
  <c r="CH163" i="1"/>
  <c r="CH164" i="1"/>
  <c r="CH165" i="1"/>
  <c r="CH166" i="1"/>
  <c r="CH167" i="1"/>
  <c r="CH168" i="1"/>
  <c r="CH169" i="1"/>
  <c r="CH171" i="1"/>
  <c r="CH172" i="1"/>
  <c r="CH173" i="1"/>
  <c r="CH174" i="1"/>
  <c r="CH175" i="1"/>
  <c r="CH176" i="1"/>
  <c r="CH177" i="1"/>
  <c r="CH178" i="1"/>
  <c r="CH181" i="1"/>
  <c r="CH182" i="1"/>
  <c r="CH183" i="1"/>
  <c r="CH184" i="1"/>
  <c r="CH185" i="1"/>
  <c r="CH186" i="1"/>
  <c r="CH187" i="1"/>
  <c r="CH188" i="1"/>
  <c r="CH189" i="1"/>
  <c r="CH190" i="1"/>
  <c r="CH191" i="1"/>
  <c r="CH192" i="1"/>
  <c r="CH193" i="1"/>
  <c r="CH194" i="1"/>
  <c r="CH195" i="1"/>
  <c r="CH197" i="1"/>
  <c r="CH198" i="1"/>
  <c r="CH199" i="1"/>
  <c r="CH200" i="1"/>
  <c r="CH201" i="1"/>
  <c r="CH202" i="1"/>
  <c r="CH203" i="1"/>
  <c r="CH204" i="1"/>
  <c r="CH205" i="1"/>
  <c r="CH206" i="1"/>
  <c r="CH207" i="1"/>
  <c r="CH208" i="1"/>
  <c r="CH209" i="1"/>
  <c r="CH210" i="1"/>
  <c r="CH211" i="1"/>
  <c r="CH212" i="1"/>
  <c r="CH213" i="1"/>
  <c r="CH214" i="1"/>
  <c r="CH215" i="1"/>
  <c r="CH216" i="1"/>
  <c r="CH217" i="1"/>
  <c r="CH218" i="1"/>
  <c r="CH219" i="1"/>
  <c r="CH220" i="1"/>
  <c r="CH221" i="1"/>
  <c r="CH222" i="1"/>
  <c r="CH223" i="1"/>
  <c r="CH224" i="1"/>
  <c r="CH225" i="1"/>
  <c r="CH226" i="1"/>
  <c r="CH228" i="1"/>
  <c r="CH229" i="1"/>
  <c r="CH230" i="1"/>
  <c r="CH231" i="1"/>
  <c r="CH232" i="1"/>
  <c r="CH233" i="1"/>
  <c r="CH234" i="1"/>
  <c r="CH235" i="1"/>
  <c r="CH236" i="1"/>
  <c r="CH237" i="1"/>
  <c r="CH238" i="1"/>
  <c r="CH239" i="1"/>
  <c r="CH240" i="1"/>
  <c r="CH241" i="1"/>
  <c r="CH242" i="1"/>
  <c r="CH243" i="1"/>
  <c r="CH244" i="1"/>
  <c r="CH245" i="1"/>
  <c r="CH246" i="1"/>
  <c r="CH247" i="1"/>
  <c r="CH248" i="1"/>
  <c r="CH249" i="1"/>
  <c r="CH252" i="1"/>
  <c r="CH253" i="1"/>
  <c r="CH254" i="1"/>
  <c r="CH255" i="1"/>
  <c r="CH256" i="1"/>
  <c r="CH257" i="1"/>
  <c r="CH258" i="1"/>
  <c r="CH259" i="1"/>
  <c r="CH261" i="1"/>
  <c r="CH262" i="1"/>
  <c r="CH263" i="1"/>
  <c r="CH264" i="1"/>
  <c r="CH265" i="1"/>
  <c r="CH266" i="1"/>
  <c r="CH267" i="1"/>
  <c r="CH268" i="1"/>
  <c r="CH269" i="1"/>
  <c r="CH270" i="1"/>
  <c r="CH271" i="1"/>
  <c r="CH272" i="1"/>
  <c r="CH273" i="1"/>
  <c r="CH274" i="1"/>
  <c r="CH275" i="1"/>
  <c r="CH276" i="1"/>
  <c r="CH278" i="1"/>
  <c r="CH279" i="1"/>
  <c r="CH280" i="1"/>
  <c r="CH281" i="1"/>
  <c r="CH282" i="1"/>
  <c r="CH283" i="1"/>
  <c r="CH284" i="1"/>
  <c r="CH285" i="1"/>
  <c r="CH286" i="1"/>
  <c r="CH287" i="1"/>
  <c r="CH288" i="1"/>
  <c r="CH289" i="1"/>
  <c r="CH290" i="1"/>
  <c r="CH291" i="1"/>
  <c r="CH292" i="1"/>
  <c r="CH294" i="1"/>
  <c r="CH298" i="1"/>
  <c r="CH299" i="1"/>
  <c r="CH300" i="1"/>
  <c r="CH301" i="1"/>
  <c r="CH305" i="1"/>
  <c r="CH306" i="1"/>
  <c r="CH307" i="1"/>
  <c r="CH308" i="1"/>
  <c r="CH311" i="1"/>
  <c r="CH312" i="1"/>
  <c r="CH313" i="1"/>
  <c r="CH314" i="1"/>
  <c r="CH316" i="1"/>
  <c r="CH317" i="1"/>
  <c r="CH318" i="1"/>
  <c r="CH319" i="1"/>
  <c r="CH320" i="1"/>
  <c r="CH321" i="1"/>
  <c r="CH322" i="1"/>
  <c r="CH323" i="1"/>
  <c r="CH324" i="1"/>
  <c r="CH325" i="1"/>
  <c r="CH326" i="1"/>
  <c r="CH327" i="1"/>
  <c r="CH328" i="1"/>
  <c r="CH329" i="1"/>
  <c r="CH330" i="1"/>
  <c r="CH332" i="1"/>
  <c r="CH336" i="1"/>
  <c r="CH337" i="1"/>
  <c r="CG292" i="1"/>
  <c r="CF292" i="1"/>
  <c r="CE292" i="1"/>
  <c r="CD292" i="1"/>
  <c r="CC292" i="1"/>
  <c r="CB292" i="1"/>
  <c r="CA292" i="1"/>
  <c r="BZ292" i="1"/>
  <c r="BY292" i="1"/>
  <c r="BX292" i="1"/>
  <c r="BV292" i="1"/>
  <c r="BU292" i="1"/>
  <c r="BT292" i="1"/>
  <c r="BS292" i="1"/>
  <c r="BR292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X292" i="1" a="1"/>
  <c r="X292" i="1" s="1"/>
  <c r="G292" i="1"/>
  <c r="X118" i="1" a="1"/>
  <c r="X118" i="1" s="1"/>
  <c r="V118" i="1"/>
  <c r="L118" i="1"/>
  <c r="G118" i="1"/>
  <c r="X117" i="1" a="1"/>
  <c r="X117" i="1" s="1"/>
  <c r="V117" i="1"/>
  <c r="L117" i="1"/>
  <c r="G117" i="1"/>
  <c r="X116" i="1" a="1"/>
  <c r="X116" i="1" s="1"/>
  <c r="V116" i="1"/>
  <c r="L116" i="1"/>
  <c r="G116" i="1"/>
  <c r="X115" i="1" a="1"/>
  <c r="X115" i="1" s="1"/>
  <c r="EL115" i="1" s="1"/>
  <c r="V115" i="1"/>
  <c r="L115" i="1"/>
  <c r="G115" i="1"/>
  <c r="X114" i="1" a="1"/>
  <c r="X114" i="1" s="1"/>
  <c r="V114" i="1"/>
  <c r="L114" i="1"/>
  <c r="G114" i="1"/>
  <c r="X113" i="1" a="1"/>
  <c r="X113" i="1" s="1"/>
  <c r="V113" i="1"/>
  <c r="L113" i="1"/>
  <c r="G113" i="1"/>
  <c r="G337" i="1"/>
  <c r="G336" i="1"/>
  <c r="G332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4" i="1"/>
  <c r="G313" i="1"/>
  <c r="G312" i="1"/>
  <c r="G311" i="1"/>
  <c r="G308" i="1"/>
  <c r="G307" i="1"/>
  <c r="G306" i="1"/>
  <c r="G305" i="1"/>
  <c r="G304" i="1"/>
  <c r="G301" i="1"/>
  <c r="G300" i="1"/>
  <c r="G299" i="1"/>
  <c r="G298" i="1"/>
  <c r="G294" i="1"/>
  <c r="G293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59" i="1"/>
  <c r="G258" i="1"/>
  <c r="G257" i="1"/>
  <c r="G256" i="1"/>
  <c r="G255" i="1"/>
  <c r="G254" i="1"/>
  <c r="G253" i="1"/>
  <c r="G252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78" i="1"/>
  <c r="G177" i="1"/>
  <c r="G176" i="1"/>
  <c r="G175" i="1"/>
  <c r="G174" i="1"/>
  <c r="G173" i="1"/>
  <c r="G172" i="1"/>
  <c r="G171" i="1"/>
  <c r="G169" i="1"/>
  <c r="G168" i="1"/>
  <c r="G167" i="1"/>
  <c r="G166" i="1"/>
  <c r="G165" i="1"/>
  <c r="G164" i="1"/>
  <c r="G163" i="1"/>
  <c r="G162" i="1"/>
  <c r="G160" i="1"/>
  <c r="G159" i="1"/>
  <c r="G158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1" i="1"/>
  <c r="G90" i="1"/>
  <c r="G89" i="1"/>
  <c r="G88" i="1"/>
  <c r="G87" i="1"/>
  <c r="G86" i="1"/>
  <c r="G85" i="1"/>
  <c r="G84" i="1"/>
  <c r="G83" i="1"/>
  <c r="G82" i="1"/>
  <c r="G81" i="1"/>
  <c r="G80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DV35" i="1"/>
  <c r="DW35" i="1"/>
  <c r="DX35" i="1"/>
  <c r="DY35" i="1"/>
  <c r="DZ35" i="1"/>
  <c r="EA35" i="1"/>
  <c r="EB35" i="1"/>
  <c r="EC35" i="1"/>
  <c r="ED35" i="1"/>
  <c r="EE35" i="1"/>
  <c r="EF35" i="1"/>
  <c r="EG35" i="1"/>
  <c r="EH35" i="1"/>
  <c r="EI35" i="1"/>
  <c r="EJ35" i="1"/>
  <c r="EK35" i="1"/>
  <c r="EL35" i="1"/>
  <c r="EM35" i="1"/>
  <c r="EN35" i="1"/>
  <c r="EO35" i="1"/>
  <c r="EP35" i="1"/>
  <c r="EQ35" i="1"/>
  <c r="DV36" i="1"/>
  <c r="DW36" i="1"/>
  <c r="DX36" i="1"/>
  <c r="DY36" i="1"/>
  <c r="DZ36" i="1"/>
  <c r="EA36" i="1"/>
  <c r="EB36" i="1"/>
  <c r="EC36" i="1"/>
  <c r="ED36" i="1"/>
  <c r="EE36" i="1"/>
  <c r="EF36" i="1"/>
  <c r="EG36" i="1"/>
  <c r="EH36" i="1"/>
  <c r="EI36" i="1"/>
  <c r="EJ36" i="1"/>
  <c r="EK36" i="1"/>
  <c r="EL36" i="1"/>
  <c r="EM36" i="1"/>
  <c r="EN36" i="1"/>
  <c r="EO36" i="1"/>
  <c r="EP36" i="1"/>
  <c r="EQ36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DV41" i="1"/>
  <c r="DW41" i="1"/>
  <c r="DX41" i="1"/>
  <c r="DY41" i="1"/>
  <c r="DZ41" i="1"/>
  <c r="EA41" i="1"/>
  <c r="EB41" i="1"/>
  <c r="EC41" i="1"/>
  <c r="ED41" i="1"/>
  <c r="EE41" i="1"/>
  <c r="EF41" i="1"/>
  <c r="EG41" i="1"/>
  <c r="EH41" i="1"/>
  <c r="EI41" i="1"/>
  <c r="EJ41" i="1"/>
  <c r="EK41" i="1"/>
  <c r="EL41" i="1"/>
  <c r="EM41" i="1"/>
  <c r="EN41" i="1"/>
  <c r="EO41" i="1"/>
  <c r="EP41" i="1"/>
  <c r="EQ41" i="1"/>
  <c r="DV42" i="1"/>
  <c r="DW42" i="1"/>
  <c r="DX42" i="1"/>
  <c r="DY42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DV43" i="1"/>
  <c r="DW43" i="1"/>
  <c r="DX43" i="1"/>
  <c r="DY43" i="1"/>
  <c r="DZ43" i="1"/>
  <c r="EA43" i="1"/>
  <c r="EB43" i="1"/>
  <c r="EC43" i="1"/>
  <c r="ED43" i="1"/>
  <c r="EE43" i="1"/>
  <c r="EF43" i="1"/>
  <c r="EG43" i="1"/>
  <c r="EH43" i="1"/>
  <c r="EI43" i="1"/>
  <c r="EJ43" i="1"/>
  <c r="EK43" i="1"/>
  <c r="EL43" i="1"/>
  <c r="EM43" i="1"/>
  <c r="EN43" i="1"/>
  <c r="EO43" i="1"/>
  <c r="EP43" i="1"/>
  <c r="EQ43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DV48" i="1"/>
  <c r="DW48" i="1"/>
  <c r="DX48" i="1"/>
  <c r="DY48" i="1"/>
  <c r="DZ48" i="1"/>
  <c r="EA48" i="1"/>
  <c r="EB48" i="1"/>
  <c r="EC48" i="1"/>
  <c r="ED48" i="1"/>
  <c r="EE48" i="1"/>
  <c r="EF48" i="1"/>
  <c r="EG48" i="1"/>
  <c r="EH48" i="1"/>
  <c r="EI48" i="1"/>
  <c r="EJ48" i="1"/>
  <c r="EK48" i="1"/>
  <c r="EL48" i="1"/>
  <c r="EM48" i="1"/>
  <c r="EN48" i="1"/>
  <c r="EO48" i="1"/>
  <c r="EP48" i="1"/>
  <c r="EQ48" i="1"/>
  <c r="DV88" i="1"/>
  <c r="DW88" i="1"/>
  <c r="DX88" i="1"/>
  <c r="DY88" i="1"/>
  <c r="DZ88" i="1"/>
  <c r="EA88" i="1"/>
  <c r="EB88" i="1"/>
  <c r="EC88" i="1"/>
  <c r="ED88" i="1"/>
  <c r="EE88" i="1"/>
  <c r="EF88" i="1"/>
  <c r="EG88" i="1"/>
  <c r="EH88" i="1"/>
  <c r="EI88" i="1"/>
  <c r="EJ88" i="1"/>
  <c r="EK88" i="1"/>
  <c r="EL88" i="1"/>
  <c r="EM88" i="1"/>
  <c r="EN88" i="1"/>
  <c r="EO88" i="1"/>
  <c r="EP88" i="1"/>
  <c r="EQ88" i="1"/>
  <c r="DV89" i="1"/>
  <c r="DW89" i="1"/>
  <c r="DX89" i="1"/>
  <c r="DY89" i="1"/>
  <c r="DZ89" i="1"/>
  <c r="EA89" i="1"/>
  <c r="EB89" i="1"/>
  <c r="EC89" i="1"/>
  <c r="ED89" i="1"/>
  <c r="EE89" i="1"/>
  <c r="EF89" i="1"/>
  <c r="EG89" i="1"/>
  <c r="EH89" i="1"/>
  <c r="EI89" i="1"/>
  <c r="EJ89" i="1"/>
  <c r="EK89" i="1"/>
  <c r="EL89" i="1"/>
  <c r="EM89" i="1"/>
  <c r="EN89" i="1"/>
  <c r="EO89" i="1"/>
  <c r="EP89" i="1"/>
  <c r="EQ89" i="1"/>
  <c r="DV90" i="1"/>
  <c r="DW90" i="1"/>
  <c r="DX90" i="1"/>
  <c r="DY90" i="1"/>
  <c r="DZ90" i="1"/>
  <c r="EA90" i="1"/>
  <c r="EB90" i="1"/>
  <c r="EC90" i="1"/>
  <c r="ED90" i="1"/>
  <c r="EE90" i="1"/>
  <c r="EF90" i="1"/>
  <c r="EG90" i="1"/>
  <c r="EH90" i="1"/>
  <c r="EI90" i="1"/>
  <c r="EJ90" i="1"/>
  <c r="EK90" i="1"/>
  <c r="EL90" i="1"/>
  <c r="EM90" i="1"/>
  <c r="EN90" i="1"/>
  <c r="EO90" i="1"/>
  <c r="EP90" i="1"/>
  <c r="EQ90" i="1"/>
  <c r="DV95" i="1"/>
  <c r="DW95" i="1"/>
  <c r="DX95" i="1"/>
  <c r="DY95" i="1"/>
  <c r="DZ95" i="1"/>
  <c r="EA95" i="1"/>
  <c r="EB95" i="1"/>
  <c r="EC95" i="1"/>
  <c r="ED95" i="1"/>
  <c r="EE95" i="1"/>
  <c r="EF95" i="1"/>
  <c r="EG95" i="1"/>
  <c r="EH95" i="1"/>
  <c r="EI95" i="1"/>
  <c r="EJ95" i="1"/>
  <c r="EK95" i="1"/>
  <c r="EL95" i="1"/>
  <c r="EM95" i="1"/>
  <c r="EN95" i="1"/>
  <c r="EO95" i="1"/>
  <c r="EP95" i="1"/>
  <c r="EQ95" i="1"/>
  <c r="DV96" i="1"/>
  <c r="DW96" i="1"/>
  <c r="DX96" i="1"/>
  <c r="DY96" i="1"/>
  <c r="DZ96" i="1"/>
  <c r="EA96" i="1"/>
  <c r="EB96" i="1"/>
  <c r="EC96" i="1"/>
  <c r="ED96" i="1"/>
  <c r="EE96" i="1"/>
  <c r="EF96" i="1"/>
  <c r="EG96" i="1"/>
  <c r="EH96" i="1"/>
  <c r="EI96" i="1"/>
  <c r="EJ96" i="1"/>
  <c r="EK96" i="1"/>
  <c r="EL96" i="1"/>
  <c r="EM96" i="1"/>
  <c r="EN96" i="1"/>
  <c r="EO96" i="1"/>
  <c r="EP96" i="1"/>
  <c r="EQ96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BK340" i="2"/>
  <c r="BK347" i="2" s="1"/>
  <c r="BK339" i="2"/>
  <c r="BK349" i="2" s="1"/>
  <c r="G15" i="18" l="1"/>
  <c r="F292" i="1"/>
  <c r="BJ351" i="2"/>
  <c r="BA351" i="2"/>
  <c r="BK387" i="2"/>
  <c r="AB387" i="2" s="1"/>
  <c r="AD387" i="2" s="1"/>
  <c r="AA387" i="2" s="1"/>
  <c r="BK385" i="2"/>
  <c r="BI360" i="2"/>
  <c r="BL360" i="2" s="1"/>
  <c r="BM360" i="2" s="1"/>
  <c r="BJ360" i="2"/>
  <c r="AV355" i="2"/>
  <c r="BJ355" i="2"/>
  <c r="AT362" i="2"/>
  <c r="BL371" i="2"/>
  <c r="BM371" i="2" s="1"/>
  <c r="BI359" i="2"/>
  <c r="BL359" i="2" s="1"/>
  <c r="BM359" i="2" s="1"/>
  <c r="BJ365" i="2"/>
  <c r="BI362" i="2"/>
  <c r="BL362" i="2" s="1"/>
  <c r="BM362" i="2" s="1"/>
  <c r="AS369" i="2"/>
  <c r="AU361" i="2"/>
  <c r="AR362" i="2"/>
  <c r="AS362" i="2"/>
  <c r="L361" i="2"/>
  <c r="O362" i="2"/>
  <c r="AV361" i="2"/>
  <c r="AW361" i="2"/>
  <c r="AV362" i="2"/>
  <c r="AU351" i="2"/>
  <c r="AS365" i="2"/>
  <c r="L355" i="2"/>
  <c r="BI361" i="2"/>
  <c r="BL361" i="2" s="1"/>
  <c r="BM361" i="2" s="1"/>
  <c r="AR363" i="2"/>
  <c r="AS363" i="2"/>
  <c r="L353" i="2"/>
  <c r="AR361" i="2"/>
  <c r="L364" i="2"/>
  <c r="AS361" i="2"/>
  <c r="AU369" i="2"/>
  <c r="AR359" i="2"/>
  <c r="AT363" i="2"/>
  <c r="AU367" i="2"/>
  <c r="AT351" i="2"/>
  <c r="BI353" i="2"/>
  <c r="BL353" i="2" s="1"/>
  <c r="BM353" i="2" s="1"/>
  <c r="L354" i="2"/>
  <c r="BJ354" i="2"/>
  <c r="AR356" i="2"/>
  <c r="AU357" i="2"/>
  <c r="BM354" i="2"/>
  <c r="BI355" i="2"/>
  <c r="BL355" i="2" s="1"/>
  <c r="BM355" i="2" s="1"/>
  <c r="AS356" i="2"/>
  <c r="AS358" i="2"/>
  <c r="AU371" i="2"/>
  <c r="AV356" i="2"/>
  <c r="AT358" i="2"/>
  <c r="AU358" i="2"/>
  <c r="AR369" i="2"/>
  <c r="AU360" i="2"/>
  <c r="O358" i="2"/>
  <c r="AV357" i="2"/>
  <c r="AW357" i="2"/>
  <c r="AS353" i="2"/>
  <c r="AR352" i="2"/>
  <c r="AU364" i="2"/>
  <c r="AT353" i="2"/>
  <c r="AR354" i="2"/>
  <c r="BI356" i="2"/>
  <c r="BL356" i="2" s="1"/>
  <c r="BM356" i="2" s="1"/>
  <c r="AV358" i="2"/>
  <c r="L373" i="2"/>
  <c r="BI351" i="2"/>
  <c r="BL351" i="2" s="1"/>
  <c r="BM351" i="2" s="1"/>
  <c r="AS352" i="2"/>
  <c r="AU353" i="2"/>
  <c r="AS354" i="2"/>
  <c r="AT352" i="2"/>
  <c r="AV353" i="2"/>
  <c r="AT354" i="2"/>
  <c r="AR355" i="2"/>
  <c r="BI357" i="2"/>
  <c r="BL357" i="2" s="1"/>
  <c r="BM357" i="2" s="1"/>
  <c r="L365" i="2"/>
  <c r="AT365" i="2"/>
  <c r="AS355" i="2"/>
  <c r="L356" i="2"/>
  <c r="AV354" i="2"/>
  <c r="AT355" i="2"/>
  <c r="BI358" i="2"/>
  <c r="BL358" i="2" s="1"/>
  <c r="BM358" i="2" s="1"/>
  <c r="AS359" i="2"/>
  <c r="BI365" i="2"/>
  <c r="BL365" i="2" s="1"/>
  <c r="BM365" i="2" s="1"/>
  <c r="L357" i="2"/>
  <c r="BI368" i="2"/>
  <c r="BL368" i="2" s="1"/>
  <c r="BM368" i="2" s="1"/>
  <c r="AT356" i="2"/>
  <c r="AR357" i="2"/>
  <c r="AS357" i="2"/>
  <c r="AV363" i="2"/>
  <c r="AW364" i="2"/>
  <c r="AV364" i="2"/>
  <c r="AV352" i="2"/>
  <c r="AW351" i="2"/>
  <c r="AV351" i="2"/>
  <c r="AV360" i="2"/>
  <c r="L359" i="2"/>
  <c r="AU365" i="2"/>
  <c r="BI352" i="2"/>
  <c r="BL352" i="2" s="1"/>
  <c r="BM352" i="2" s="1"/>
  <c r="BI363" i="2"/>
  <c r="BL363" i="2" s="1"/>
  <c r="BM363" i="2" s="1"/>
  <c r="AV365" i="2"/>
  <c r="AV369" i="2"/>
  <c r="O371" i="2"/>
  <c r="O385" i="2"/>
  <c r="L351" i="2"/>
  <c r="BJ352" i="2"/>
  <c r="L360" i="2"/>
  <c r="AR351" i="2"/>
  <c r="AT359" i="2"/>
  <c r="AR360" i="2"/>
  <c r="BI364" i="2"/>
  <c r="AS386" i="2"/>
  <c r="L352" i="2"/>
  <c r="AS360" i="2"/>
  <c r="L363" i="2"/>
  <c r="AT367" i="2"/>
  <c r="AV359" i="2"/>
  <c r="AR364" i="2"/>
  <c r="AU384" i="2"/>
  <c r="AS364" i="2"/>
  <c r="AR371" i="2"/>
  <c r="AW386" i="2"/>
  <c r="AV386" i="2"/>
  <c r="AW385" i="2"/>
  <c r="AV385" i="2"/>
  <c r="AW384" i="2"/>
  <c r="AV384" i="2"/>
  <c r="AU366" i="2"/>
  <c r="BJ371" i="2"/>
  <c r="AU368" i="2"/>
  <c r="BI372" i="2"/>
  <c r="BL372" i="2" s="1"/>
  <c r="BM372" i="2" s="1"/>
  <c r="AR383" i="2"/>
  <c r="BI366" i="2"/>
  <c r="BL366" i="2" s="1"/>
  <c r="BM366" i="2" s="1"/>
  <c r="AR367" i="2"/>
  <c r="L372" i="2"/>
  <c r="AS383" i="2"/>
  <c r="AS384" i="2"/>
  <c r="O386" i="2"/>
  <c r="L366" i="2"/>
  <c r="AT383" i="2"/>
  <c r="AT384" i="2"/>
  <c r="L368" i="2"/>
  <c r="AU370" i="2"/>
  <c r="AR385" i="2"/>
  <c r="AV367" i="2"/>
  <c r="AS385" i="2"/>
  <c r="AT385" i="2"/>
  <c r="AS371" i="2"/>
  <c r="L370" i="2"/>
  <c r="AR386" i="2"/>
  <c r="AV370" i="2"/>
  <c r="AW370" i="2"/>
  <c r="AV373" i="2"/>
  <c r="AB386" i="2"/>
  <c r="AD386" i="2" s="1"/>
  <c r="AA386" i="2" s="1"/>
  <c r="AB384" i="2"/>
  <c r="AD384" i="2" s="1"/>
  <c r="AA384" i="2" s="1"/>
  <c r="BM373" i="2"/>
  <c r="AW366" i="2"/>
  <c r="AV366" i="2"/>
  <c r="AV383" i="2"/>
  <c r="AW368" i="2"/>
  <c r="AV368" i="2"/>
  <c r="AW387" i="2"/>
  <c r="AV387" i="2"/>
  <c r="AS372" i="2"/>
  <c r="BJ373" i="2"/>
  <c r="AT386" i="2"/>
  <c r="O387" i="2"/>
  <c r="AS387" i="2"/>
  <c r="BI367" i="2"/>
  <c r="BL367" i="2" s="1"/>
  <c r="BM367" i="2" s="1"/>
  <c r="BI369" i="2"/>
  <c r="BL369" i="2" s="1"/>
  <c r="BM369" i="2" s="1"/>
  <c r="AV371" i="2"/>
  <c r="AT372" i="2"/>
  <c r="BI383" i="2"/>
  <c r="BL383" i="2" s="1"/>
  <c r="BM383" i="2" s="1"/>
  <c r="AT387" i="2"/>
  <c r="BJ369" i="2"/>
  <c r="AU372" i="2"/>
  <c r="BJ383" i="2"/>
  <c r="AU387" i="2"/>
  <c r="AR366" i="2"/>
  <c r="AR368" i="2"/>
  <c r="BI370" i="2"/>
  <c r="BL370" i="2" s="1"/>
  <c r="BM370" i="2" s="1"/>
  <c r="AV372" i="2"/>
  <c r="AR373" i="2"/>
  <c r="AS366" i="2"/>
  <c r="L367" i="2"/>
  <c r="AS368" i="2"/>
  <c r="L369" i="2"/>
  <c r="AS373" i="2"/>
  <c r="L383" i="2"/>
  <c r="AT373" i="2"/>
  <c r="L384" i="2"/>
  <c r="AR370" i="2"/>
  <c r="AS370" i="2"/>
  <c r="EQ292" i="1"/>
  <c r="EE292" i="1"/>
  <c r="DS292" i="1"/>
  <c r="DG292" i="1"/>
  <c r="CU292" i="1"/>
  <c r="EP292" i="1"/>
  <c r="ED292" i="1"/>
  <c r="DR292" i="1"/>
  <c r="DF292" i="1"/>
  <c r="CT292" i="1"/>
  <c r="EO292" i="1"/>
  <c r="EC292" i="1"/>
  <c r="DQ292" i="1"/>
  <c r="DE292" i="1"/>
  <c r="CS292" i="1"/>
  <c r="EN292" i="1"/>
  <c r="EB292" i="1"/>
  <c r="DP292" i="1"/>
  <c r="DD292" i="1"/>
  <c r="CR292" i="1"/>
  <c r="EM292" i="1"/>
  <c r="EA292" i="1"/>
  <c r="DO292" i="1"/>
  <c r="DC292" i="1"/>
  <c r="CQ292" i="1"/>
  <c r="EL292" i="1"/>
  <c r="DZ292" i="1"/>
  <c r="DN292" i="1"/>
  <c r="DB292" i="1"/>
  <c r="CP292" i="1"/>
  <c r="EK292" i="1"/>
  <c r="DY292" i="1"/>
  <c r="DM292" i="1"/>
  <c r="DA292" i="1"/>
  <c r="CO292" i="1"/>
  <c r="EJ292" i="1"/>
  <c r="DX292" i="1"/>
  <c r="DL292" i="1"/>
  <c r="CZ292" i="1"/>
  <c r="CN292" i="1"/>
  <c r="CV292" i="1"/>
  <c r="EI292" i="1"/>
  <c r="DW292" i="1"/>
  <c r="DK292" i="1"/>
  <c r="CY292" i="1"/>
  <c r="CM292" i="1"/>
  <c r="DH292" i="1"/>
  <c r="EH292" i="1"/>
  <c r="DV292" i="1"/>
  <c r="DJ292" i="1"/>
  <c r="CX292" i="1"/>
  <c r="CL292" i="1"/>
  <c r="DT292" i="1"/>
  <c r="EG292" i="1"/>
  <c r="DU292" i="1"/>
  <c r="DI292" i="1"/>
  <c r="CW292" i="1"/>
  <c r="CK292" i="1"/>
  <c r="EF292" i="1"/>
  <c r="EL117" i="1"/>
  <c r="DZ117" i="1"/>
  <c r="DN117" i="1"/>
  <c r="DB117" i="1"/>
  <c r="CP117" i="1"/>
  <c r="DC117" i="1"/>
  <c r="EK117" i="1"/>
  <c r="DY117" i="1"/>
  <c r="DM117" i="1"/>
  <c r="DA117" i="1"/>
  <c r="CO117" i="1"/>
  <c r="DO117" i="1"/>
  <c r="EJ117" i="1"/>
  <c r="DX117" i="1"/>
  <c r="DL117" i="1"/>
  <c r="CZ117" i="1"/>
  <c r="CN117" i="1"/>
  <c r="EA117" i="1"/>
  <c r="EI117" i="1"/>
  <c r="DW117" i="1"/>
  <c r="DK117" i="1"/>
  <c r="CY117" i="1"/>
  <c r="CM117" i="1"/>
  <c r="EM117" i="1"/>
  <c r="EH117" i="1"/>
  <c r="DV117" i="1"/>
  <c r="DJ117" i="1"/>
  <c r="CX117" i="1"/>
  <c r="CL117" i="1"/>
  <c r="EG117" i="1"/>
  <c r="DU117" i="1"/>
  <c r="DI117" i="1"/>
  <c r="CW117" i="1"/>
  <c r="CK117" i="1"/>
  <c r="EF117" i="1"/>
  <c r="DT117" i="1"/>
  <c r="DH117" i="1"/>
  <c r="CV117" i="1"/>
  <c r="EQ117" i="1"/>
  <c r="EE117" i="1"/>
  <c r="DS117" i="1"/>
  <c r="DG117" i="1"/>
  <c r="CU117" i="1"/>
  <c r="CQ117" i="1"/>
  <c r="EP117" i="1"/>
  <c r="ED117" i="1"/>
  <c r="DR117" i="1"/>
  <c r="DF117" i="1"/>
  <c r="CT117" i="1"/>
  <c r="EO117" i="1"/>
  <c r="EC117" i="1"/>
  <c r="DQ117" i="1"/>
  <c r="DE117" i="1"/>
  <c r="CS117" i="1"/>
  <c r="EN117" i="1"/>
  <c r="EB117" i="1"/>
  <c r="DP117" i="1"/>
  <c r="DD117" i="1"/>
  <c r="CR117" i="1"/>
  <c r="EQ118" i="1"/>
  <c r="EE118" i="1"/>
  <c r="DS118" i="1"/>
  <c r="DG118" i="1"/>
  <c r="CU118" i="1"/>
  <c r="EP118" i="1"/>
  <c r="ED118" i="1"/>
  <c r="DR118" i="1"/>
  <c r="DF118" i="1"/>
  <c r="CT118" i="1"/>
  <c r="EO118" i="1"/>
  <c r="EC118" i="1"/>
  <c r="DQ118" i="1"/>
  <c r="DE118" i="1"/>
  <c r="CS118" i="1"/>
  <c r="EN118" i="1"/>
  <c r="EB118" i="1"/>
  <c r="DP118" i="1"/>
  <c r="DD118" i="1"/>
  <c r="CR118" i="1"/>
  <c r="EM118" i="1"/>
  <c r="EA118" i="1"/>
  <c r="DO118" i="1"/>
  <c r="DC118" i="1"/>
  <c r="CQ118" i="1"/>
  <c r="EL118" i="1"/>
  <c r="DZ118" i="1"/>
  <c r="DN118" i="1"/>
  <c r="DB118" i="1"/>
  <c r="CP118" i="1"/>
  <c r="EK118" i="1"/>
  <c r="DY118" i="1"/>
  <c r="DM118" i="1"/>
  <c r="DA118" i="1"/>
  <c r="CO118" i="1"/>
  <c r="EJ118" i="1"/>
  <c r="DX118" i="1"/>
  <c r="DL118" i="1"/>
  <c r="CZ118" i="1"/>
  <c r="CN118" i="1"/>
  <c r="EI118" i="1"/>
  <c r="DW118" i="1"/>
  <c r="DK118" i="1"/>
  <c r="CY118" i="1"/>
  <c r="CM118" i="1"/>
  <c r="EH118" i="1"/>
  <c r="DV118" i="1"/>
  <c r="DJ118" i="1"/>
  <c r="CX118" i="1"/>
  <c r="CL118" i="1"/>
  <c r="EG118" i="1"/>
  <c r="DU118" i="1"/>
  <c r="DI118" i="1"/>
  <c r="CW118" i="1"/>
  <c r="CK118" i="1"/>
  <c r="EF118" i="1"/>
  <c r="DT118" i="1"/>
  <c r="DH118" i="1"/>
  <c r="CV118" i="1"/>
  <c r="DT115" i="1"/>
  <c r="EQ116" i="1"/>
  <c r="EK116" i="1"/>
  <c r="DY116" i="1"/>
  <c r="DM116" i="1"/>
  <c r="DA116" i="1"/>
  <c r="CO116" i="1"/>
  <c r="EF115" i="1"/>
  <c r="CV115" i="1"/>
  <c r="DH115" i="1"/>
  <c r="EG114" i="1"/>
  <c r="DU114" i="1"/>
  <c r="DI114" i="1"/>
  <c r="CW114" i="1"/>
  <c r="CK114" i="1"/>
  <c r="EF114" i="1"/>
  <c r="DT114" i="1"/>
  <c r="DH114" i="1"/>
  <c r="CV114" i="1"/>
  <c r="EQ114" i="1"/>
  <c r="EE114" i="1"/>
  <c r="DS114" i="1"/>
  <c r="DG114" i="1"/>
  <c r="CU114" i="1"/>
  <c r="EP114" i="1"/>
  <c r="ED114" i="1"/>
  <c r="DR114" i="1"/>
  <c r="DF114" i="1"/>
  <c r="CT114" i="1"/>
  <c r="EO114" i="1"/>
  <c r="EC114" i="1"/>
  <c r="DQ114" i="1"/>
  <c r="DE114" i="1"/>
  <c r="CS114" i="1"/>
  <c r="EN114" i="1"/>
  <c r="EB114" i="1"/>
  <c r="DP114" i="1"/>
  <c r="DD114" i="1"/>
  <c r="CR114" i="1"/>
  <c r="EM114" i="1"/>
  <c r="EA114" i="1"/>
  <c r="DO114" i="1"/>
  <c r="DC114" i="1"/>
  <c r="CQ114" i="1"/>
  <c r="EL114" i="1"/>
  <c r="DZ114" i="1"/>
  <c r="DN114" i="1"/>
  <c r="DB114" i="1"/>
  <c r="CP114" i="1"/>
  <c r="EK114" i="1"/>
  <c r="DY114" i="1"/>
  <c r="DM114" i="1"/>
  <c r="DA114" i="1"/>
  <c r="CO114" i="1"/>
  <c r="EJ114" i="1"/>
  <c r="DX114" i="1"/>
  <c r="DL114" i="1"/>
  <c r="CZ114" i="1"/>
  <c r="CN114" i="1"/>
  <c r="EI114" i="1"/>
  <c r="DW114" i="1"/>
  <c r="DK114" i="1"/>
  <c r="CY114" i="1"/>
  <c r="CM114" i="1"/>
  <c r="EH114" i="1"/>
  <c r="DV114" i="1"/>
  <c r="DJ114" i="1"/>
  <c r="CX114" i="1"/>
  <c r="CL114" i="1"/>
  <c r="EN113" i="1"/>
  <c r="EB113" i="1"/>
  <c r="DP113" i="1"/>
  <c r="DD113" i="1"/>
  <c r="CR113" i="1"/>
  <c r="EM113" i="1"/>
  <c r="EA113" i="1"/>
  <c r="DO113" i="1"/>
  <c r="DC113" i="1"/>
  <c r="CQ113" i="1"/>
  <c r="EL113" i="1"/>
  <c r="DZ113" i="1"/>
  <c r="DN113" i="1"/>
  <c r="DB113" i="1"/>
  <c r="CP113" i="1"/>
  <c r="EK113" i="1"/>
  <c r="DY113" i="1"/>
  <c r="DM113" i="1"/>
  <c r="DA113" i="1"/>
  <c r="CO113" i="1"/>
  <c r="EJ113" i="1"/>
  <c r="DX113" i="1"/>
  <c r="DL113" i="1"/>
  <c r="CZ113" i="1"/>
  <c r="CN113" i="1"/>
  <c r="EI113" i="1"/>
  <c r="DW113" i="1"/>
  <c r="DK113" i="1"/>
  <c r="CY113" i="1"/>
  <c r="CM113" i="1"/>
  <c r="EH113" i="1"/>
  <c r="DV113" i="1"/>
  <c r="DJ113" i="1"/>
  <c r="CX113" i="1"/>
  <c r="CL113" i="1"/>
  <c r="EG113" i="1"/>
  <c r="DU113" i="1"/>
  <c r="DI113" i="1"/>
  <c r="CW113" i="1"/>
  <c r="CK113" i="1"/>
  <c r="EF113" i="1"/>
  <c r="DT113" i="1"/>
  <c r="DH113" i="1"/>
  <c r="CV113" i="1"/>
  <c r="EQ113" i="1"/>
  <c r="EE113" i="1"/>
  <c r="DS113" i="1"/>
  <c r="DG113" i="1"/>
  <c r="CU113" i="1"/>
  <c r="EP113" i="1"/>
  <c r="ED113" i="1"/>
  <c r="DR113" i="1"/>
  <c r="DF113" i="1"/>
  <c r="CT113" i="1"/>
  <c r="EO113" i="1"/>
  <c r="EC113" i="1"/>
  <c r="DQ113" i="1"/>
  <c r="DE113" i="1"/>
  <c r="CS113" i="1"/>
  <c r="CQ115" i="1"/>
  <c r="DC115" i="1"/>
  <c r="DO115" i="1"/>
  <c r="EA115" i="1"/>
  <c r="EM115" i="1"/>
  <c r="CV116" i="1"/>
  <c r="DH116" i="1"/>
  <c r="DT116" i="1"/>
  <c r="EF116" i="1"/>
  <c r="CR115" i="1"/>
  <c r="DD115" i="1"/>
  <c r="DP115" i="1"/>
  <c r="EB115" i="1"/>
  <c r="EN115" i="1"/>
  <c r="CK116" i="1"/>
  <c r="CW116" i="1"/>
  <c r="DI116" i="1"/>
  <c r="DU116" i="1"/>
  <c r="EG116" i="1"/>
  <c r="CS115" i="1"/>
  <c r="DE115" i="1"/>
  <c r="DQ115" i="1"/>
  <c r="EC115" i="1"/>
  <c r="EO115" i="1"/>
  <c r="CL116" i="1"/>
  <c r="CX116" i="1"/>
  <c r="DJ116" i="1"/>
  <c r="DV116" i="1"/>
  <c r="EH116" i="1"/>
  <c r="CT115" i="1"/>
  <c r="DF115" i="1"/>
  <c r="DR115" i="1"/>
  <c r="ED115" i="1"/>
  <c r="EP115" i="1"/>
  <c r="CM116" i="1"/>
  <c r="CY116" i="1"/>
  <c r="DK116" i="1"/>
  <c r="DW116" i="1"/>
  <c r="EI116" i="1"/>
  <c r="CU115" i="1"/>
  <c r="DG115" i="1"/>
  <c r="DS115" i="1"/>
  <c r="EE115" i="1"/>
  <c r="EQ115" i="1"/>
  <c r="CN116" i="1"/>
  <c r="CZ116" i="1"/>
  <c r="DL116" i="1"/>
  <c r="DX116" i="1"/>
  <c r="EJ116" i="1"/>
  <c r="CK115" i="1"/>
  <c r="CW115" i="1"/>
  <c r="DI115" i="1"/>
  <c r="DU115" i="1"/>
  <c r="EG115" i="1"/>
  <c r="CP116" i="1"/>
  <c r="DB116" i="1"/>
  <c r="DN116" i="1"/>
  <c r="DZ116" i="1"/>
  <c r="EL116" i="1"/>
  <c r="CL115" i="1"/>
  <c r="CX115" i="1"/>
  <c r="DJ115" i="1"/>
  <c r="DV115" i="1"/>
  <c r="EH115" i="1"/>
  <c r="CQ116" i="1"/>
  <c r="DC116" i="1"/>
  <c r="DO116" i="1"/>
  <c r="EA116" i="1"/>
  <c r="EM116" i="1"/>
  <c r="CM115" i="1"/>
  <c r="CY115" i="1"/>
  <c r="DK115" i="1"/>
  <c r="DW115" i="1"/>
  <c r="EI115" i="1"/>
  <c r="CR116" i="1"/>
  <c r="DD116" i="1"/>
  <c r="DP116" i="1"/>
  <c r="EB116" i="1"/>
  <c r="EN116" i="1"/>
  <c r="CN115" i="1"/>
  <c r="CZ115" i="1"/>
  <c r="DL115" i="1"/>
  <c r="DX115" i="1"/>
  <c r="EJ115" i="1"/>
  <c r="CS116" i="1"/>
  <c r="DE116" i="1"/>
  <c r="DQ116" i="1"/>
  <c r="EC116" i="1"/>
  <c r="EO116" i="1"/>
  <c r="CO115" i="1"/>
  <c r="DA115" i="1"/>
  <c r="DM115" i="1"/>
  <c r="DY115" i="1"/>
  <c r="EK115" i="1"/>
  <c r="CT116" i="1"/>
  <c r="DF116" i="1"/>
  <c r="DR116" i="1"/>
  <c r="ED116" i="1"/>
  <c r="EP116" i="1"/>
  <c r="CP115" i="1"/>
  <c r="DB115" i="1"/>
  <c r="DN115" i="1"/>
  <c r="DZ115" i="1"/>
  <c r="CU116" i="1"/>
  <c r="DG116" i="1"/>
  <c r="DS116" i="1"/>
  <c r="EE116" i="1"/>
  <c r="BJ350" i="2"/>
  <c r="BI350" i="2"/>
  <c r="AQ350" i="2"/>
  <c r="AU350" i="2" s="1"/>
  <c r="AL350" i="2"/>
  <c r="AM350" i="2" s="1"/>
  <c r="W350" i="2"/>
  <c r="L350" i="2" s="1"/>
  <c r="T350" i="2"/>
  <c r="R350" i="2"/>
  <c r="M350" i="2"/>
  <c r="BI349" i="2"/>
  <c r="BJ349" i="2" s="1"/>
  <c r="AQ349" i="2"/>
  <c r="AS349" i="2" s="1"/>
  <c r="AL349" i="2"/>
  <c r="AM349" i="2" s="1"/>
  <c r="W349" i="2"/>
  <c r="L349" i="2" s="1"/>
  <c r="T349" i="2"/>
  <c r="R349" i="2"/>
  <c r="M349" i="2"/>
  <c r="BJ348" i="2"/>
  <c r="BI348" i="2"/>
  <c r="AQ348" i="2"/>
  <c r="AT348" i="2" s="1"/>
  <c r="AL348" i="2"/>
  <c r="AM348" i="2" s="1"/>
  <c r="AW348" i="2" s="1"/>
  <c r="W348" i="2"/>
  <c r="T348" i="2"/>
  <c r="R348" i="2"/>
  <c r="M348" i="2"/>
  <c r="BI347" i="2"/>
  <c r="BJ347" i="2" s="1"/>
  <c r="AQ347" i="2"/>
  <c r="AR347" i="2" s="1"/>
  <c r="AL347" i="2"/>
  <c r="AM347" i="2" s="1"/>
  <c r="W347" i="2"/>
  <c r="T347" i="2"/>
  <c r="R347" i="2"/>
  <c r="M347" i="2"/>
  <c r="BK346" i="2"/>
  <c r="AX346" i="2"/>
  <c r="AQ346" i="2"/>
  <c r="AS346" i="2" s="1"/>
  <c r="AL346" i="2"/>
  <c r="AM346" i="2" s="1"/>
  <c r="AW346" i="2" s="1"/>
  <c r="AD346" i="2"/>
  <c r="AA346" i="2" s="1"/>
  <c r="W346" i="2"/>
  <c r="L346" i="2" s="1"/>
  <c r="T346" i="2"/>
  <c r="R346" i="2"/>
  <c r="M346" i="2"/>
  <c r="BK345" i="2"/>
  <c r="AX345" i="2"/>
  <c r="AQ345" i="2"/>
  <c r="AT345" i="2" s="1"/>
  <c r="AL345" i="2"/>
  <c r="AM345" i="2" s="1"/>
  <c r="AW345" i="2" s="1"/>
  <c r="AD345" i="2"/>
  <c r="AA345" i="2" s="1"/>
  <c r="W345" i="2"/>
  <c r="L345" i="2" s="1"/>
  <c r="T345" i="2"/>
  <c r="R345" i="2"/>
  <c r="M345" i="2"/>
  <c r="BK344" i="2"/>
  <c r="AX344" i="2"/>
  <c r="AQ344" i="2"/>
  <c r="AS344" i="2" s="1"/>
  <c r="AL344" i="2"/>
  <c r="AM344" i="2" s="1"/>
  <c r="AD344" i="2"/>
  <c r="W344" i="2"/>
  <c r="T344" i="2"/>
  <c r="R344" i="2"/>
  <c r="M344" i="2"/>
  <c r="BK343" i="2"/>
  <c r="AX343" i="2"/>
  <c r="AQ343" i="2"/>
  <c r="AS343" i="2" s="1"/>
  <c r="AL343" i="2"/>
  <c r="AM343" i="2" s="1"/>
  <c r="AW343" i="2" s="1"/>
  <c r="AD343" i="2"/>
  <c r="W343" i="2"/>
  <c r="T343" i="2"/>
  <c r="R343" i="2"/>
  <c r="M343" i="2"/>
  <c r="BK342" i="2"/>
  <c r="AX342" i="2"/>
  <c r="BI342" i="2" s="1"/>
  <c r="BL342" i="2" s="1"/>
  <c r="AQ342" i="2"/>
  <c r="AU342" i="2" s="1"/>
  <c r="AL342" i="2"/>
  <c r="AM342" i="2" s="1"/>
  <c r="AD342" i="2"/>
  <c r="AA342" i="2" s="1"/>
  <c r="W342" i="2"/>
  <c r="O342" i="2" s="1"/>
  <c r="T342" i="2"/>
  <c r="R342" i="2"/>
  <c r="M342" i="2"/>
  <c r="BK341" i="2"/>
  <c r="AX341" i="2"/>
  <c r="BJ341" i="2" s="1"/>
  <c r="AQ341" i="2"/>
  <c r="AT341" i="2" s="1"/>
  <c r="AL341" i="2"/>
  <c r="AM341" i="2" s="1"/>
  <c r="AW341" i="2" s="1"/>
  <c r="AD341" i="2"/>
  <c r="AA341" i="2" s="1"/>
  <c r="W341" i="2"/>
  <c r="O341" i="2" s="1"/>
  <c r="T341" i="2"/>
  <c r="R341" i="2"/>
  <c r="M341" i="2"/>
  <c r="AX340" i="2"/>
  <c r="AQ340" i="2"/>
  <c r="AR340" i="2" s="1"/>
  <c r="AL340" i="2"/>
  <c r="AM340" i="2" s="1"/>
  <c r="AW340" i="2" s="1"/>
  <c r="AD340" i="2"/>
  <c r="AA340" i="2" s="1"/>
  <c r="W340" i="2"/>
  <c r="O340" i="2" s="1"/>
  <c r="T340" i="2"/>
  <c r="R340" i="2"/>
  <c r="M340" i="2"/>
  <c r="AX339" i="2"/>
  <c r="BJ339" i="2" s="1"/>
  <c r="AQ339" i="2"/>
  <c r="AT339" i="2" s="1"/>
  <c r="AL339" i="2"/>
  <c r="AM339" i="2" s="1"/>
  <c r="AW339" i="2" s="1"/>
  <c r="AD339" i="2"/>
  <c r="AA339" i="2" s="1"/>
  <c r="W339" i="2"/>
  <c r="L339" i="2" s="1"/>
  <c r="T339" i="2"/>
  <c r="R339" i="2"/>
  <c r="M339" i="2"/>
  <c r="BK338" i="2"/>
  <c r="AX338" i="2"/>
  <c r="AQ338" i="2"/>
  <c r="AS338" i="2" s="1"/>
  <c r="AL338" i="2"/>
  <c r="AM338" i="2" s="1"/>
  <c r="AW338" i="2" s="1"/>
  <c r="AD338" i="2"/>
  <c r="AA338" i="2" s="1"/>
  <c r="W338" i="2"/>
  <c r="T338" i="2"/>
  <c r="R338" i="2"/>
  <c r="M338" i="2"/>
  <c r="BK337" i="2"/>
  <c r="AX337" i="2"/>
  <c r="AQ337" i="2"/>
  <c r="AS337" i="2" s="1"/>
  <c r="AL337" i="2"/>
  <c r="AM337" i="2" s="1"/>
  <c r="AW337" i="2" s="1"/>
  <c r="AD337" i="2"/>
  <c r="AA337" i="2" s="1"/>
  <c r="W337" i="2"/>
  <c r="T337" i="2"/>
  <c r="R337" i="2"/>
  <c r="M337" i="2"/>
  <c r="BK336" i="2"/>
  <c r="AX336" i="2"/>
  <c r="BJ336" i="2" s="1"/>
  <c r="AQ336" i="2"/>
  <c r="AU336" i="2" s="1"/>
  <c r="AL336" i="2"/>
  <c r="AM336" i="2" s="1"/>
  <c r="AD336" i="2"/>
  <c r="AA336" i="2" s="1"/>
  <c r="W336" i="2"/>
  <c r="L336" i="2" s="1"/>
  <c r="T336" i="2"/>
  <c r="R336" i="2"/>
  <c r="M336" i="2"/>
  <c r="BK335" i="2"/>
  <c r="AX335" i="2"/>
  <c r="BJ335" i="2" s="1"/>
  <c r="AQ335" i="2"/>
  <c r="AL335" i="2"/>
  <c r="AM335" i="2" s="1"/>
  <c r="AW335" i="2" s="1"/>
  <c r="AD335" i="2"/>
  <c r="AA335" i="2" s="1"/>
  <c r="W335" i="2"/>
  <c r="O335" i="2" s="1"/>
  <c r="T335" i="2"/>
  <c r="R335" i="2"/>
  <c r="M335" i="2"/>
  <c r="BK334" i="2"/>
  <c r="AX334" i="2"/>
  <c r="AQ334" i="2"/>
  <c r="AR334" i="2" s="1"/>
  <c r="AL334" i="2"/>
  <c r="AM334" i="2" s="1"/>
  <c r="AW334" i="2" s="1"/>
  <c r="AD334" i="2"/>
  <c r="AA334" i="2" s="1"/>
  <c r="W334" i="2"/>
  <c r="O334" i="2" s="1"/>
  <c r="T334" i="2"/>
  <c r="R334" i="2"/>
  <c r="M334" i="2"/>
  <c r="BK333" i="2"/>
  <c r="AX333" i="2"/>
  <c r="AQ333" i="2"/>
  <c r="AS333" i="2" s="1"/>
  <c r="AL333" i="2"/>
  <c r="AM333" i="2" s="1"/>
  <c r="AW333" i="2" s="1"/>
  <c r="AD333" i="2"/>
  <c r="AA333" i="2" s="1"/>
  <c r="W333" i="2"/>
  <c r="L333" i="2" s="1"/>
  <c r="T333" i="2"/>
  <c r="R333" i="2"/>
  <c r="M333" i="2"/>
  <c r="BK332" i="2"/>
  <c r="AX332" i="2"/>
  <c r="AQ332" i="2"/>
  <c r="AU332" i="2" s="1"/>
  <c r="AL332" i="2"/>
  <c r="AM332" i="2" s="1"/>
  <c r="AW332" i="2" s="1"/>
  <c r="AD332" i="2"/>
  <c r="AA332" i="2" s="1"/>
  <c r="W332" i="2"/>
  <c r="T332" i="2"/>
  <c r="R332" i="2"/>
  <c r="M332" i="2"/>
  <c r="CG27" i="1"/>
  <c r="CG28" i="1"/>
  <c r="CG29" i="1"/>
  <c r="CG30" i="1"/>
  <c r="CG31" i="1"/>
  <c r="CG32" i="1"/>
  <c r="CG42" i="1"/>
  <c r="CG43" i="1"/>
  <c r="CG44" i="1"/>
  <c r="CG45" i="1"/>
  <c r="CG47" i="1"/>
  <c r="CG49" i="1"/>
  <c r="CG50" i="1"/>
  <c r="CG51" i="1"/>
  <c r="CG52" i="1"/>
  <c r="CG53" i="1"/>
  <c r="CG54" i="1"/>
  <c r="CG55" i="1"/>
  <c r="CG56" i="1"/>
  <c r="CG57" i="1"/>
  <c r="CG58" i="1"/>
  <c r="CG63" i="1"/>
  <c r="CG64" i="1"/>
  <c r="CG65" i="1"/>
  <c r="CG66" i="1"/>
  <c r="CG67" i="1"/>
  <c r="CG68" i="1"/>
  <c r="CG69" i="1"/>
  <c r="CG70" i="1"/>
  <c r="CG71" i="1"/>
  <c r="CG72" i="1"/>
  <c r="CG73" i="1"/>
  <c r="CG77" i="1"/>
  <c r="CG82" i="1"/>
  <c r="CG94" i="1"/>
  <c r="CG97" i="1"/>
  <c r="CG98" i="1"/>
  <c r="CG107" i="1"/>
  <c r="CG108" i="1"/>
  <c r="CG109" i="1"/>
  <c r="CG110" i="1"/>
  <c r="CG111" i="1"/>
  <c r="CG112" i="1"/>
  <c r="CG120" i="1"/>
  <c r="CG121" i="1"/>
  <c r="CG122" i="1"/>
  <c r="CG123" i="1"/>
  <c r="CG124" i="1"/>
  <c r="CG125" i="1"/>
  <c r="CG126" i="1"/>
  <c r="CG127" i="1"/>
  <c r="CG128" i="1"/>
  <c r="CG129" i="1"/>
  <c r="CG130" i="1"/>
  <c r="CG131" i="1"/>
  <c r="CG133" i="1"/>
  <c r="CG134" i="1"/>
  <c r="CG135" i="1"/>
  <c r="CG136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151" i="1"/>
  <c r="CG152" i="1"/>
  <c r="CG153" i="1"/>
  <c r="CG154" i="1"/>
  <c r="CG155" i="1"/>
  <c r="CG156" i="1"/>
  <c r="CG158" i="1"/>
  <c r="CG159" i="1"/>
  <c r="CG160" i="1"/>
  <c r="CG161" i="1"/>
  <c r="CG162" i="1"/>
  <c r="CG163" i="1"/>
  <c r="CG164" i="1"/>
  <c r="CG165" i="1"/>
  <c r="CG166" i="1"/>
  <c r="CG167" i="1"/>
  <c r="CG168" i="1"/>
  <c r="CG169" i="1"/>
  <c r="CG171" i="1"/>
  <c r="CG172" i="1"/>
  <c r="CG173" i="1"/>
  <c r="CG174" i="1"/>
  <c r="CG175" i="1"/>
  <c r="CG176" i="1"/>
  <c r="CG177" i="1"/>
  <c r="CG178" i="1"/>
  <c r="CG181" i="1"/>
  <c r="CG182" i="1"/>
  <c r="CG183" i="1"/>
  <c r="CG184" i="1"/>
  <c r="CG185" i="1"/>
  <c r="CG186" i="1"/>
  <c r="CG187" i="1"/>
  <c r="CG188" i="1"/>
  <c r="CG189" i="1"/>
  <c r="CG190" i="1"/>
  <c r="CG191" i="1"/>
  <c r="CG192" i="1"/>
  <c r="CG193" i="1"/>
  <c r="CG194" i="1"/>
  <c r="CG195" i="1"/>
  <c r="CG197" i="1"/>
  <c r="CG198" i="1"/>
  <c r="CG199" i="1"/>
  <c r="CG200" i="1"/>
  <c r="CG201" i="1"/>
  <c r="CG202" i="1"/>
  <c r="CG203" i="1"/>
  <c r="CG204" i="1"/>
  <c r="CG205" i="1"/>
  <c r="CG206" i="1"/>
  <c r="CG207" i="1"/>
  <c r="CG208" i="1"/>
  <c r="CG209" i="1"/>
  <c r="CG210" i="1"/>
  <c r="CG211" i="1"/>
  <c r="CG212" i="1"/>
  <c r="CG213" i="1"/>
  <c r="CG214" i="1"/>
  <c r="CG215" i="1"/>
  <c r="CG216" i="1"/>
  <c r="CG217" i="1"/>
  <c r="CG218" i="1"/>
  <c r="CG219" i="1"/>
  <c r="CG220" i="1"/>
  <c r="CG221" i="1"/>
  <c r="CG222" i="1"/>
  <c r="CG223" i="1"/>
  <c r="CG224" i="1"/>
  <c r="CG225" i="1"/>
  <c r="CG226" i="1"/>
  <c r="CG228" i="1"/>
  <c r="CG229" i="1"/>
  <c r="CG230" i="1"/>
  <c r="CG231" i="1"/>
  <c r="CG232" i="1"/>
  <c r="CG233" i="1"/>
  <c r="CG234" i="1"/>
  <c r="CG235" i="1"/>
  <c r="CG236" i="1"/>
  <c r="CG237" i="1"/>
  <c r="CG238" i="1"/>
  <c r="CG239" i="1"/>
  <c r="CG240" i="1"/>
  <c r="CG241" i="1"/>
  <c r="CG242" i="1"/>
  <c r="CG243" i="1"/>
  <c r="CG244" i="1"/>
  <c r="CG245" i="1"/>
  <c r="CG246" i="1"/>
  <c r="CG247" i="1"/>
  <c r="CG248" i="1"/>
  <c r="CG249" i="1"/>
  <c r="CG252" i="1"/>
  <c r="CG253" i="1"/>
  <c r="CG254" i="1"/>
  <c r="CG255" i="1"/>
  <c r="CG256" i="1"/>
  <c r="CG257" i="1"/>
  <c r="CG258" i="1"/>
  <c r="CG259" i="1"/>
  <c r="CG261" i="1"/>
  <c r="CG262" i="1"/>
  <c r="CG263" i="1"/>
  <c r="CG264" i="1"/>
  <c r="CG265" i="1"/>
  <c r="CG266" i="1"/>
  <c r="CG267" i="1"/>
  <c r="CG268" i="1"/>
  <c r="CG269" i="1"/>
  <c r="CG270" i="1"/>
  <c r="CG271" i="1"/>
  <c r="CG272" i="1"/>
  <c r="CG273" i="1"/>
  <c r="CG274" i="1"/>
  <c r="CG275" i="1"/>
  <c r="CG276" i="1"/>
  <c r="CG278" i="1"/>
  <c r="CG279" i="1"/>
  <c r="CG280" i="1"/>
  <c r="CG281" i="1"/>
  <c r="CG282" i="1"/>
  <c r="CG283" i="1"/>
  <c r="CG284" i="1"/>
  <c r="CG285" i="1"/>
  <c r="CG286" i="1"/>
  <c r="CG287" i="1"/>
  <c r="CG288" i="1"/>
  <c r="CG289" i="1"/>
  <c r="CG290" i="1"/>
  <c r="CG291" i="1"/>
  <c r="CG294" i="1"/>
  <c r="CG298" i="1"/>
  <c r="CG299" i="1"/>
  <c r="CG300" i="1"/>
  <c r="CG301" i="1"/>
  <c r="CG305" i="1"/>
  <c r="CG306" i="1"/>
  <c r="CG307" i="1"/>
  <c r="CG308" i="1"/>
  <c r="CG311" i="1"/>
  <c r="CG312" i="1"/>
  <c r="CG313" i="1"/>
  <c r="CG314" i="1"/>
  <c r="CG316" i="1"/>
  <c r="CG317" i="1"/>
  <c r="CG318" i="1"/>
  <c r="CG319" i="1"/>
  <c r="CG320" i="1"/>
  <c r="CG321" i="1"/>
  <c r="CG322" i="1"/>
  <c r="CG323" i="1"/>
  <c r="CG324" i="1"/>
  <c r="CG325" i="1"/>
  <c r="CG326" i="1"/>
  <c r="CG327" i="1"/>
  <c r="CG328" i="1"/>
  <c r="CG329" i="1"/>
  <c r="CG330" i="1"/>
  <c r="CG332" i="1"/>
  <c r="CG336" i="1"/>
  <c r="CG337" i="1"/>
  <c r="X19" i="1" a="1"/>
  <c r="X19" i="1" s="1"/>
  <c r="V19" i="1"/>
  <c r="L19" i="1"/>
  <c r="G14" i="18" l="1"/>
  <c r="BL384" i="2"/>
  <c r="BM384" i="2" s="1"/>
  <c r="BL385" i="2"/>
  <c r="BM385" i="2" s="1"/>
  <c r="BL386" i="2"/>
  <c r="BM386" i="2" s="1"/>
  <c r="BL364" i="2"/>
  <c r="BM364" i="2" s="1"/>
  <c r="BL387" i="2"/>
  <c r="BM387" i="2" s="1"/>
  <c r="AB385" i="2"/>
  <c r="AD385" i="2" s="1"/>
  <c r="AA385" i="2" s="1"/>
  <c r="Y292" i="1"/>
  <c r="BK350" i="2"/>
  <c r="BK348" i="2"/>
  <c r="EF19" i="1"/>
  <c r="EG19" i="1"/>
  <c r="DV19" i="1"/>
  <c r="EH19" i="1"/>
  <c r="DW19" i="1"/>
  <c r="EI19" i="1"/>
  <c r="DX19" i="1"/>
  <c r="EJ19" i="1"/>
  <c r="DY19" i="1"/>
  <c r="EK19" i="1"/>
  <c r="DZ19" i="1"/>
  <c r="EL19" i="1"/>
  <c r="EA19" i="1"/>
  <c r="EM19" i="1"/>
  <c r="EB19" i="1"/>
  <c r="EN19" i="1"/>
  <c r="EC19" i="1"/>
  <c r="EO19" i="1"/>
  <c r="ED19" i="1"/>
  <c r="EP19" i="1"/>
  <c r="EE19" i="1"/>
  <c r="EQ19" i="1"/>
  <c r="BJ340" i="2"/>
  <c r="AS334" i="2"/>
  <c r="AV340" i="2"/>
  <c r="AU349" i="2"/>
  <c r="AU333" i="2"/>
  <c r="AR345" i="2"/>
  <c r="AT346" i="2"/>
  <c r="AS345" i="2"/>
  <c r="AT349" i="2"/>
  <c r="AT343" i="2"/>
  <c r="AS332" i="2"/>
  <c r="AR332" i="2"/>
  <c r="AS342" i="2"/>
  <c r="AS339" i="2"/>
  <c r="AU346" i="2"/>
  <c r="AR336" i="2"/>
  <c r="AR337" i="2"/>
  <c r="AS340" i="2"/>
  <c r="AU339" i="2"/>
  <c r="AT333" i="2"/>
  <c r="AS336" i="2"/>
  <c r="AT337" i="2"/>
  <c r="BJ338" i="2"/>
  <c r="AT336" i="2"/>
  <c r="AT344" i="2"/>
  <c r="AR343" i="2"/>
  <c r="AU345" i="2"/>
  <c r="AR346" i="2"/>
  <c r="AR348" i="2"/>
  <c r="AV348" i="2"/>
  <c r="AV347" i="2"/>
  <c r="AW347" i="2"/>
  <c r="BI344" i="2"/>
  <c r="BL344" i="2" s="1"/>
  <c r="BM344" i="2" s="1"/>
  <c r="O339" i="2"/>
  <c r="BJ342" i="2"/>
  <c r="AT332" i="2"/>
  <c r="AR333" i="2"/>
  <c r="BJ344" i="2"/>
  <c r="O350" i="2"/>
  <c r="L340" i="2"/>
  <c r="AR338" i="2"/>
  <c r="AT338" i="2"/>
  <c r="O333" i="2"/>
  <c r="AU338" i="2"/>
  <c r="AV344" i="2"/>
  <c r="AS350" i="2"/>
  <c r="O336" i="2"/>
  <c r="BI338" i="2"/>
  <c r="BL338" i="2" s="1"/>
  <c r="BM338" i="2" s="1"/>
  <c r="AR339" i="2"/>
  <c r="AR342" i="2"/>
  <c r="AR344" i="2"/>
  <c r="AT350" i="2"/>
  <c r="AT342" i="2"/>
  <c r="AU344" i="2"/>
  <c r="AS347" i="2"/>
  <c r="AU348" i="2"/>
  <c r="AV341" i="2"/>
  <c r="L341" i="2"/>
  <c r="L342" i="2"/>
  <c r="L334" i="2"/>
  <c r="L335" i="2"/>
  <c r="AW344" i="2"/>
  <c r="O346" i="2"/>
  <c r="O345" i="2"/>
  <c r="BM342" i="2"/>
  <c r="BI336" i="2"/>
  <c r="BL336" i="2" s="1"/>
  <c r="BM336" i="2" s="1"/>
  <c r="BI340" i="2"/>
  <c r="BL340" i="2" s="1"/>
  <c r="BM340" i="2" s="1"/>
  <c r="AV334" i="2"/>
  <c r="BI334" i="2"/>
  <c r="BL334" i="2" s="1"/>
  <c r="BM334" i="2" s="1"/>
  <c r="BI332" i="2"/>
  <c r="BL332" i="2" s="1"/>
  <c r="BM332" i="2" s="1"/>
  <c r="BJ332" i="2"/>
  <c r="AV342" i="2"/>
  <c r="AW342" i="2"/>
  <c r="AW336" i="2"/>
  <c r="AV336" i="2"/>
  <c r="AV332" i="2"/>
  <c r="BJ343" i="2"/>
  <c r="BI343" i="2"/>
  <c r="BL343" i="2" s="1"/>
  <c r="BM343" i="2" s="1"/>
  <c r="AV343" i="2"/>
  <c r="BJ345" i="2"/>
  <c r="BI345" i="2"/>
  <c r="BL345" i="2" s="1"/>
  <c r="BM345" i="2" s="1"/>
  <c r="AV345" i="2"/>
  <c r="L332" i="2"/>
  <c r="O332" i="2"/>
  <c r="AU340" i="2"/>
  <c r="AT340" i="2"/>
  <c r="O343" i="2"/>
  <c r="L343" i="2"/>
  <c r="AB349" i="2"/>
  <c r="AD349" i="2" s="1"/>
  <c r="AA349" i="2" s="1"/>
  <c r="BI339" i="2"/>
  <c r="BL339" i="2" s="1"/>
  <c r="BM339" i="2" s="1"/>
  <c r="AV339" i="2"/>
  <c r="BJ346" i="2"/>
  <c r="BI346" i="2"/>
  <c r="BL346" i="2" s="1"/>
  <c r="BM346" i="2" s="1"/>
  <c r="AV346" i="2"/>
  <c r="BJ337" i="2"/>
  <c r="BI337" i="2"/>
  <c r="BL337" i="2" s="1"/>
  <c r="BM337" i="2" s="1"/>
  <c r="AV337" i="2"/>
  <c r="O347" i="2"/>
  <c r="L347" i="2"/>
  <c r="AW350" i="2"/>
  <c r="AV350" i="2"/>
  <c r="AU335" i="2"/>
  <c r="AS335" i="2"/>
  <c r="AR335" i="2"/>
  <c r="L344" i="2"/>
  <c r="O344" i="2"/>
  <c r="L348" i="2"/>
  <c r="O348" i="2"/>
  <c r="AW349" i="2"/>
  <c r="AV349" i="2"/>
  <c r="L338" i="2"/>
  <c r="O338" i="2"/>
  <c r="AU341" i="2"/>
  <c r="AS341" i="2"/>
  <c r="AR341" i="2"/>
  <c r="AV335" i="2"/>
  <c r="O337" i="2"/>
  <c r="L337" i="2"/>
  <c r="AT335" i="2"/>
  <c r="AV338" i="2"/>
  <c r="AU334" i="2"/>
  <c r="AT334" i="2"/>
  <c r="BJ333" i="2"/>
  <c r="BI333" i="2"/>
  <c r="BL333" i="2" s="1"/>
  <c r="BM333" i="2" s="1"/>
  <c r="AV333" i="2"/>
  <c r="BJ334" i="2"/>
  <c r="AU337" i="2"/>
  <c r="AU343" i="2"/>
  <c r="AT347" i="2"/>
  <c r="AS348" i="2"/>
  <c r="AR349" i="2"/>
  <c r="BI335" i="2"/>
  <c r="BL335" i="2" s="1"/>
  <c r="BM335" i="2" s="1"/>
  <c r="BI341" i="2"/>
  <c r="BL341" i="2" s="1"/>
  <c r="BM341" i="2" s="1"/>
  <c r="AU347" i="2"/>
  <c r="O349" i="2"/>
  <c r="AR350" i="2"/>
  <c r="DL19" i="1"/>
  <c r="CZ19" i="1"/>
  <c r="CN19" i="1"/>
  <c r="DK19" i="1"/>
  <c r="CY19" i="1"/>
  <c r="CM19" i="1"/>
  <c r="DM19" i="1"/>
  <c r="DJ19" i="1"/>
  <c r="CX19" i="1"/>
  <c r="CL19" i="1"/>
  <c r="DU19" i="1"/>
  <c r="DI19" i="1"/>
  <c r="CW19" i="1"/>
  <c r="CK19" i="1"/>
  <c r="DT19" i="1"/>
  <c r="DH19" i="1"/>
  <c r="CV19" i="1"/>
  <c r="DS19" i="1"/>
  <c r="DG19" i="1"/>
  <c r="CU19" i="1"/>
  <c r="DA19" i="1"/>
  <c r="DR19" i="1"/>
  <c r="DF19" i="1"/>
  <c r="CT19" i="1"/>
  <c r="CO19" i="1"/>
  <c r="DQ19" i="1"/>
  <c r="DE19" i="1"/>
  <c r="CS19" i="1"/>
  <c r="DP19" i="1"/>
  <c r="DD19" i="1"/>
  <c r="CR19" i="1"/>
  <c r="DO19" i="1"/>
  <c r="DC19" i="1"/>
  <c r="CQ19" i="1"/>
  <c r="DN19" i="1"/>
  <c r="DB19" i="1"/>
  <c r="CP19" i="1"/>
  <c r="G13" i="18" l="1"/>
  <c r="BL349" i="2"/>
  <c r="BM349" i="2" s="1"/>
  <c r="BL347" i="2"/>
  <c r="BM347" i="2" s="1"/>
  <c r="AB348" i="2"/>
  <c r="AD348" i="2" s="1"/>
  <c r="AA348" i="2" s="1"/>
  <c r="BL350" i="2"/>
  <c r="BM350" i="2" s="1"/>
  <c r="AB347" i="2"/>
  <c r="AD347" i="2" s="1"/>
  <c r="AA347" i="2" s="1"/>
  <c r="AB350" i="2"/>
  <c r="AD350" i="2" s="1"/>
  <c r="AA350" i="2" s="1"/>
  <c r="BL348" i="2"/>
  <c r="BM348" i="2" s="1"/>
  <c r="BK289" i="2"/>
  <c r="BK300" i="2"/>
  <c r="BK299" i="2"/>
  <c r="BK298" i="2"/>
  <c r="BK297" i="2"/>
  <c r="BK296" i="2"/>
  <c r="BK295" i="2"/>
  <c r="BK307" i="2"/>
  <c r="BK317" i="2"/>
  <c r="BK316" i="2"/>
  <c r="BK315" i="2"/>
  <c r="BK314" i="2"/>
  <c r="BK326" i="2"/>
  <c r="BK328" i="2" s="1"/>
  <c r="AX316" i="2"/>
  <c r="BI316" i="2" s="1"/>
  <c r="BL316" i="2" s="1"/>
  <c r="AQ316" i="2"/>
  <c r="AT316" i="2" s="1"/>
  <c r="AL316" i="2"/>
  <c r="AM316" i="2" s="1"/>
  <c r="AW316" i="2" s="1"/>
  <c r="AD316" i="2"/>
  <c r="AA316" i="2" s="1"/>
  <c r="W316" i="2"/>
  <c r="L316" i="2" s="1"/>
  <c r="T316" i="2"/>
  <c r="R316" i="2"/>
  <c r="M316" i="2"/>
  <c r="AX315" i="2"/>
  <c r="BJ315" i="2" s="1"/>
  <c r="AQ315" i="2"/>
  <c r="AT315" i="2" s="1"/>
  <c r="AL315" i="2"/>
  <c r="AM315" i="2" s="1"/>
  <c r="AD315" i="2"/>
  <c r="AA315" i="2" s="1"/>
  <c r="W315" i="2"/>
  <c r="O315" i="2" s="1"/>
  <c r="T315" i="2"/>
  <c r="R315" i="2"/>
  <c r="M315" i="2"/>
  <c r="AX314" i="2"/>
  <c r="BJ314" i="2" s="1"/>
  <c r="AQ314" i="2"/>
  <c r="AR314" i="2" s="1"/>
  <c r="AL314" i="2"/>
  <c r="AM314" i="2" s="1"/>
  <c r="AW314" i="2" s="1"/>
  <c r="AD314" i="2"/>
  <c r="AA314" i="2" s="1"/>
  <c r="W314" i="2"/>
  <c r="O314" i="2" s="1"/>
  <c r="T314" i="2"/>
  <c r="R314" i="2"/>
  <c r="M314" i="2"/>
  <c r="BK313" i="2"/>
  <c r="AX313" i="2"/>
  <c r="AQ313" i="2"/>
  <c r="AT313" i="2" s="1"/>
  <c r="AL313" i="2"/>
  <c r="AM313" i="2" s="1"/>
  <c r="AW313" i="2" s="1"/>
  <c r="AD313" i="2"/>
  <c r="AA313" i="2" s="1"/>
  <c r="W313" i="2"/>
  <c r="O313" i="2" s="1"/>
  <c r="T313" i="2"/>
  <c r="R313" i="2"/>
  <c r="M313" i="2"/>
  <c r="BK312" i="2"/>
  <c r="AX312" i="2"/>
  <c r="AQ312" i="2"/>
  <c r="AU312" i="2" s="1"/>
  <c r="AL312" i="2"/>
  <c r="AM312" i="2" s="1"/>
  <c r="AW312" i="2" s="1"/>
  <c r="AD312" i="2"/>
  <c r="AA312" i="2" s="1"/>
  <c r="W312" i="2"/>
  <c r="O312" i="2" s="1"/>
  <c r="T312" i="2"/>
  <c r="R312" i="2"/>
  <c r="M312" i="2"/>
  <c r="BK311" i="2"/>
  <c r="AX311" i="2"/>
  <c r="BJ311" i="2" s="1"/>
  <c r="AQ311" i="2"/>
  <c r="AR311" i="2" s="1"/>
  <c r="AL311" i="2"/>
  <c r="AM311" i="2" s="1"/>
  <c r="AW311" i="2" s="1"/>
  <c r="AD311" i="2"/>
  <c r="AA311" i="2" s="1"/>
  <c r="W311" i="2"/>
  <c r="O311" i="2" s="1"/>
  <c r="T311" i="2"/>
  <c r="R311" i="2"/>
  <c r="M311" i="2"/>
  <c r="BK310" i="2"/>
  <c r="AX310" i="2"/>
  <c r="AQ310" i="2"/>
  <c r="AU310" i="2" s="1"/>
  <c r="AL310" i="2"/>
  <c r="AM310" i="2" s="1"/>
  <c r="AW310" i="2" s="1"/>
  <c r="AD310" i="2"/>
  <c r="AA310" i="2" s="1"/>
  <c r="W310" i="2"/>
  <c r="L310" i="2" s="1"/>
  <c r="T310" i="2"/>
  <c r="R310" i="2"/>
  <c r="M310" i="2"/>
  <c r="BK309" i="2"/>
  <c r="AX309" i="2"/>
  <c r="BJ309" i="2" s="1"/>
  <c r="AQ309" i="2"/>
  <c r="AT309" i="2" s="1"/>
  <c r="AL309" i="2"/>
  <c r="AM309" i="2" s="1"/>
  <c r="AD309" i="2"/>
  <c r="AA309" i="2" s="1"/>
  <c r="W309" i="2"/>
  <c r="O309" i="2" s="1"/>
  <c r="T309" i="2"/>
  <c r="R309" i="2"/>
  <c r="M309" i="2"/>
  <c r="BK308" i="2"/>
  <c r="AX308" i="2"/>
  <c r="AQ308" i="2"/>
  <c r="AU308" i="2" s="1"/>
  <c r="AL308" i="2"/>
  <c r="AM308" i="2" s="1"/>
  <c r="AW308" i="2" s="1"/>
  <c r="AD308" i="2"/>
  <c r="AA308" i="2" s="1"/>
  <c r="W308" i="2"/>
  <c r="O308" i="2" s="1"/>
  <c r="T308" i="2"/>
  <c r="R308" i="2"/>
  <c r="M308" i="2"/>
  <c r="AX307" i="2"/>
  <c r="BJ307" i="2" s="1"/>
  <c r="AQ307" i="2"/>
  <c r="AT307" i="2" s="1"/>
  <c r="AL307" i="2"/>
  <c r="AM307" i="2" s="1"/>
  <c r="AW307" i="2" s="1"/>
  <c r="AD307" i="2"/>
  <c r="AA307" i="2" s="1"/>
  <c r="W307" i="2"/>
  <c r="O307" i="2" s="1"/>
  <c r="T307" i="2"/>
  <c r="R307" i="2"/>
  <c r="M307" i="2"/>
  <c r="BK306" i="2"/>
  <c r="AX306" i="2"/>
  <c r="AQ306" i="2"/>
  <c r="AU306" i="2" s="1"/>
  <c r="AL306" i="2"/>
  <c r="AM306" i="2" s="1"/>
  <c r="AW306" i="2" s="1"/>
  <c r="AD306" i="2"/>
  <c r="AA306" i="2" s="1"/>
  <c r="W306" i="2"/>
  <c r="O306" i="2" s="1"/>
  <c r="T306" i="2"/>
  <c r="R306" i="2"/>
  <c r="M306" i="2"/>
  <c r="BK305" i="2"/>
  <c r="AX305" i="2"/>
  <c r="BJ305" i="2" s="1"/>
  <c r="AQ305" i="2"/>
  <c r="AR305" i="2" s="1"/>
  <c r="AL305" i="2"/>
  <c r="AM305" i="2" s="1"/>
  <c r="AW305" i="2" s="1"/>
  <c r="AD305" i="2"/>
  <c r="AA305" i="2" s="1"/>
  <c r="W305" i="2"/>
  <c r="O305" i="2" s="1"/>
  <c r="T305" i="2"/>
  <c r="R305" i="2"/>
  <c r="M305" i="2"/>
  <c r="BK304" i="2"/>
  <c r="AX304" i="2"/>
  <c r="BJ304" i="2" s="1"/>
  <c r="AQ304" i="2"/>
  <c r="AU304" i="2" s="1"/>
  <c r="AL304" i="2"/>
  <c r="AM304" i="2" s="1"/>
  <c r="AW304" i="2" s="1"/>
  <c r="AD304" i="2"/>
  <c r="AA304" i="2" s="1"/>
  <c r="W304" i="2"/>
  <c r="L304" i="2" s="1"/>
  <c r="T304" i="2"/>
  <c r="R304" i="2"/>
  <c r="M304" i="2"/>
  <c r="BK303" i="2"/>
  <c r="AX303" i="2"/>
  <c r="BJ303" i="2" s="1"/>
  <c r="AQ303" i="2"/>
  <c r="AT303" i="2" s="1"/>
  <c r="AL303" i="2"/>
  <c r="AM303" i="2" s="1"/>
  <c r="AD303" i="2"/>
  <c r="AA303" i="2" s="1"/>
  <c r="W303" i="2"/>
  <c r="O303" i="2" s="1"/>
  <c r="T303" i="2"/>
  <c r="R303" i="2"/>
  <c r="M303" i="2"/>
  <c r="BK302" i="2"/>
  <c r="AX302" i="2"/>
  <c r="AQ302" i="2"/>
  <c r="AU302" i="2" s="1"/>
  <c r="AL302" i="2"/>
  <c r="AM302" i="2" s="1"/>
  <c r="AW302" i="2" s="1"/>
  <c r="AD302" i="2"/>
  <c r="AA302" i="2" s="1"/>
  <c r="W302" i="2"/>
  <c r="O302" i="2" s="1"/>
  <c r="T302" i="2"/>
  <c r="R302" i="2"/>
  <c r="M302" i="2"/>
  <c r="BK301" i="2"/>
  <c r="AX301" i="2"/>
  <c r="BJ301" i="2" s="1"/>
  <c r="AQ301" i="2"/>
  <c r="AS301" i="2" s="1"/>
  <c r="AL301" i="2"/>
  <c r="AM301" i="2" s="1"/>
  <c r="AW301" i="2" s="1"/>
  <c r="AD301" i="2"/>
  <c r="AA301" i="2" s="1"/>
  <c r="W301" i="2"/>
  <c r="L301" i="2" s="1"/>
  <c r="T301" i="2"/>
  <c r="R301" i="2"/>
  <c r="M301" i="2"/>
  <c r="AX300" i="2"/>
  <c r="BJ300" i="2" s="1"/>
  <c r="AQ300" i="2"/>
  <c r="AU300" i="2" s="1"/>
  <c r="AL300" i="2"/>
  <c r="AM300" i="2" s="1"/>
  <c r="AW300" i="2" s="1"/>
  <c r="AD300" i="2"/>
  <c r="AA300" i="2" s="1"/>
  <c r="W300" i="2"/>
  <c r="O300" i="2" s="1"/>
  <c r="T300" i="2"/>
  <c r="R300" i="2"/>
  <c r="M300" i="2"/>
  <c r="AX299" i="2"/>
  <c r="BJ299" i="2" s="1"/>
  <c r="AQ299" i="2"/>
  <c r="AR299" i="2" s="1"/>
  <c r="AL299" i="2"/>
  <c r="AM299" i="2" s="1"/>
  <c r="AW299" i="2" s="1"/>
  <c r="AD299" i="2"/>
  <c r="AA299" i="2" s="1"/>
  <c r="W299" i="2"/>
  <c r="O299" i="2" s="1"/>
  <c r="T299" i="2"/>
  <c r="R299" i="2"/>
  <c r="M299" i="2"/>
  <c r="BK327" i="2"/>
  <c r="AX327" i="2"/>
  <c r="BJ327" i="2" s="1"/>
  <c r="AQ327" i="2"/>
  <c r="AT327" i="2" s="1"/>
  <c r="AL327" i="2"/>
  <c r="AM327" i="2" s="1"/>
  <c r="AW327" i="2" s="1"/>
  <c r="AD327" i="2"/>
  <c r="AA327" i="2" s="1"/>
  <c r="W327" i="2"/>
  <c r="O327" i="2" s="1"/>
  <c r="T327" i="2"/>
  <c r="R327" i="2"/>
  <c r="M327" i="2"/>
  <c r="AX326" i="2"/>
  <c r="BJ326" i="2" s="1"/>
  <c r="AQ326" i="2"/>
  <c r="AU326" i="2" s="1"/>
  <c r="AL326" i="2"/>
  <c r="AM326" i="2" s="1"/>
  <c r="AW326" i="2" s="1"/>
  <c r="AD326" i="2"/>
  <c r="AA326" i="2" s="1"/>
  <c r="W326" i="2"/>
  <c r="O326" i="2" s="1"/>
  <c r="T326" i="2"/>
  <c r="R326" i="2"/>
  <c r="M326" i="2"/>
  <c r="BK325" i="2"/>
  <c r="BK330" i="2" s="1"/>
  <c r="AX325" i="2"/>
  <c r="AQ325" i="2"/>
  <c r="AU325" i="2" s="1"/>
  <c r="AL325" i="2"/>
  <c r="AM325" i="2" s="1"/>
  <c r="AW325" i="2" s="1"/>
  <c r="AD325" i="2"/>
  <c r="AA325" i="2" s="1"/>
  <c r="W325" i="2"/>
  <c r="O325" i="2" s="1"/>
  <c r="T325" i="2"/>
  <c r="R325" i="2"/>
  <c r="M325" i="2"/>
  <c r="BK324" i="2"/>
  <c r="AX324" i="2"/>
  <c r="BI324" i="2" s="1"/>
  <c r="BL324" i="2" s="1"/>
  <c r="AQ324" i="2"/>
  <c r="AU324" i="2" s="1"/>
  <c r="AL324" i="2"/>
  <c r="AM324" i="2" s="1"/>
  <c r="AW324" i="2" s="1"/>
  <c r="AD324" i="2"/>
  <c r="AA324" i="2" s="1"/>
  <c r="W324" i="2"/>
  <c r="O324" i="2" s="1"/>
  <c r="T324" i="2"/>
  <c r="R324" i="2"/>
  <c r="M324" i="2"/>
  <c r="BK323" i="2"/>
  <c r="AX323" i="2"/>
  <c r="BJ323" i="2" s="1"/>
  <c r="AQ323" i="2"/>
  <c r="AS323" i="2" s="1"/>
  <c r="AL323" i="2"/>
  <c r="AM323" i="2" s="1"/>
  <c r="AW323" i="2" s="1"/>
  <c r="AD323" i="2"/>
  <c r="AA323" i="2" s="1"/>
  <c r="W323" i="2"/>
  <c r="O323" i="2" s="1"/>
  <c r="T323" i="2"/>
  <c r="R323" i="2"/>
  <c r="M323" i="2"/>
  <c r="BK322" i="2"/>
  <c r="AX322" i="2"/>
  <c r="BJ322" i="2" s="1"/>
  <c r="AQ322" i="2"/>
  <c r="AU322" i="2" s="1"/>
  <c r="AL322" i="2"/>
  <c r="AM322" i="2" s="1"/>
  <c r="AD322" i="2"/>
  <c r="AA322" i="2" s="1"/>
  <c r="W322" i="2"/>
  <c r="O322" i="2" s="1"/>
  <c r="T322" i="2"/>
  <c r="R322" i="2"/>
  <c r="M322" i="2"/>
  <c r="BK321" i="2"/>
  <c r="AX321" i="2"/>
  <c r="BJ321" i="2" s="1"/>
  <c r="AQ321" i="2"/>
  <c r="AS321" i="2" s="1"/>
  <c r="AL321" i="2"/>
  <c r="AM321" i="2" s="1"/>
  <c r="AW321" i="2" s="1"/>
  <c r="AD321" i="2"/>
  <c r="AA321" i="2" s="1"/>
  <c r="W321" i="2"/>
  <c r="O321" i="2" s="1"/>
  <c r="T321" i="2"/>
  <c r="R321" i="2"/>
  <c r="M321" i="2"/>
  <c r="BK320" i="2"/>
  <c r="AX320" i="2"/>
  <c r="AQ320" i="2"/>
  <c r="AU320" i="2" s="1"/>
  <c r="AL320" i="2"/>
  <c r="AM320" i="2" s="1"/>
  <c r="AW320" i="2" s="1"/>
  <c r="AD320" i="2"/>
  <c r="AA320" i="2" s="1"/>
  <c r="W320" i="2"/>
  <c r="O320" i="2" s="1"/>
  <c r="T320" i="2"/>
  <c r="R320" i="2"/>
  <c r="M320" i="2"/>
  <c r="BK319" i="2"/>
  <c r="AX319" i="2"/>
  <c r="AQ319" i="2"/>
  <c r="AR319" i="2" s="1"/>
  <c r="AL319" i="2"/>
  <c r="AM319" i="2" s="1"/>
  <c r="AW319" i="2" s="1"/>
  <c r="AD319" i="2"/>
  <c r="AA319" i="2" s="1"/>
  <c r="W319" i="2"/>
  <c r="L319" i="2" s="1"/>
  <c r="T319" i="2"/>
  <c r="R319" i="2"/>
  <c r="M319" i="2"/>
  <c r="BK318" i="2"/>
  <c r="AX318" i="2"/>
  <c r="BI318" i="2" s="1"/>
  <c r="BL318" i="2" s="1"/>
  <c r="AQ318" i="2"/>
  <c r="AU318" i="2" s="1"/>
  <c r="AL318" i="2"/>
  <c r="AM318" i="2" s="1"/>
  <c r="AW318" i="2" s="1"/>
  <c r="AD318" i="2"/>
  <c r="AA318" i="2" s="1"/>
  <c r="W318" i="2"/>
  <c r="O318" i="2" s="1"/>
  <c r="T318" i="2"/>
  <c r="R318" i="2"/>
  <c r="M318" i="2"/>
  <c r="AX317" i="2"/>
  <c r="BJ317" i="2" s="1"/>
  <c r="AQ317" i="2"/>
  <c r="AS317" i="2" s="1"/>
  <c r="AL317" i="2"/>
  <c r="AM317" i="2" s="1"/>
  <c r="AW317" i="2" s="1"/>
  <c r="AD317" i="2"/>
  <c r="AA317" i="2" s="1"/>
  <c r="W317" i="2"/>
  <c r="O317" i="2" s="1"/>
  <c r="T317" i="2"/>
  <c r="R317" i="2"/>
  <c r="M317" i="2"/>
  <c r="AX289" i="2"/>
  <c r="BJ289" i="2" s="1"/>
  <c r="AQ289" i="2"/>
  <c r="AR289" i="2" s="1"/>
  <c r="AL289" i="2"/>
  <c r="AM289" i="2" s="1"/>
  <c r="AW289" i="2" s="1"/>
  <c r="AD289" i="2"/>
  <c r="AA289" i="2" s="1"/>
  <c r="W289" i="2"/>
  <c r="L289" i="2" s="1"/>
  <c r="T289" i="2"/>
  <c r="R289" i="2"/>
  <c r="M289" i="2"/>
  <c r="BK288" i="2"/>
  <c r="AX288" i="2"/>
  <c r="BJ288" i="2" s="1"/>
  <c r="AQ288" i="2"/>
  <c r="AT288" i="2" s="1"/>
  <c r="AL288" i="2"/>
  <c r="AM288" i="2" s="1"/>
  <c r="AW288" i="2" s="1"/>
  <c r="AD288" i="2"/>
  <c r="AA288" i="2" s="1"/>
  <c r="W288" i="2"/>
  <c r="O288" i="2" s="1"/>
  <c r="T288" i="2"/>
  <c r="R288" i="2"/>
  <c r="M288" i="2"/>
  <c r="BK287" i="2"/>
  <c r="AX287" i="2"/>
  <c r="BI287" i="2" s="1"/>
  <c r="BL287" i="2" s="1"/>
  <c r="AQ287" i="2"/>
  <c r="AT287" i="2" s="1"/>
  <c r="AL287" i="2"/>
  <c r="AM287" i="2" s="1"/>
  <c r="AW287" i="2" s="1"/>
  <c r="AD287" i="2"/>
  <c r="AA287" i="2" s="1"/>
  <c r="W287" i="2"/>
  <c r="O287" i="2" s="1"/>
  <c r="T287" i="2"/>
  <c r="R287" i="2"/>
  <c r="M287" i="2"/>
  <c r="BK286" i="2"/>
  <c r="AX286" i="2"/>
  <c r="BI286" i="2" s="1"/>
  <c r="BL286" i="2" s="1"/>
  <c r="AQ286" i="2"/>
  <c r="AT286" i="2" s="1"/>
  <c r="AL286" i="2"/>
  <c r="AM286" i="2" s="1"/>
  <c r="AW286" i="2" s="1"/>
  <c r="AD286" i="2"/>
  <c r="AA286" i="2" s="1"/>
  <c r="W286" i="2"/>
  <c r="O286" i="2" s="1"/>
  <c r="T286" i="2"/>
  <c r="R286" i="2"/>
  <c r="M286" i="2"/>
  <c r="BK285" i="2"/>
  <c r="AX285" i="2"/>
  <c r="AQ285" i="2"/>
  <c r="AU285" i="2" s="1"/>
  <c r="AL285" i="2"/>
  <c r="AM285" i="2" s="1"/>
  <c r="AW285" i="2" s="1"/>
  <c r="AD285" i="2"/>
  <c r="AA285" i="2" s="1"/>
  <c r="W285" i="2"/>
  <c r="O285" i="2" s="1"/>
  <c r="T285" i="2"/>
  <c r="R285" i="2"/>
  <c r="M285" i="2"/>
  <c r="BK284" i="2"/>
  <c r="AX284" i="2"/>
  <c r="BJ284" i="2" s="1"/>
  <c r="AQ284" i="2"/>
  <c r="AU284" i="2" s="1"/>
  <c r="AL284" i="2"/>
  <c r="AM284" i="2" s="1"/>
  <c r="AW284" i="2" s="1"/>
  <c r="AD284" i="2"/>
  <c r="AA284" i="2" s="1"/>
  <c r="W284" i="2"/>
  <c r="O284" i="2" s="1"/>
  <c r="T284" i="2"/>
  <c r="R284" i="2"/>
  <c r="M284" i="2"/>
  <c r="BK283" i="2"/>
  <c r="AX283" i="2"/>
  <c r="AQ283" i="2"/>
  <c r="AR283" i="2" s="1"/>
  <c r="AL283" i="2"/>
  <c r="AM283" i="2" s="1"/>
  <c r="AW283" i="2" s="1"/>
  <c r="AD283" i="2"/>
  <c r="AA283" i="2" s="1"/>
  <c r="W283" i="2"/>
  <c r="O283" i="2" s="1"/>
  <c r="T283" i="2"/>
  <c r="R283" i="2"/>
  <c r="M283" i="2"/>
  <c r="BK282" i="2"/>
  <c r="AX282" i="2"/>
  <c r="BJ282" i="2" s="1"/>
  <c r="AQ282" i="2"/>
  <c r="AT282" i="2" s="1"/>
  <c r="AL282" i="2"/>
  <c r="AM282" i="2" s="1"/>
  <c r="AW282" i="2" s="1"/>
  <c r="AD282" i="2"/>
  <c r="AA282" i="2" s="1"/>
  <c r="W282" i="2"/>
  <c r="O282" i="2" s="1"/>
  <c r="T282" i="2"/>
  <c r="R282" i="2"/>
  <c r="M282" i="2"/>
  <c r="BJ331" i="2"/>
  <c r="BI331" i="2"/>
  <c r="AQ331" i="2"/>
  <c r="AU331" i="2" s="1"/>
  <c r="AL331" i="2"/>
  <c r="AM331" i="2" s="1"/>
  <c r="AW331" i="2" s="1"/>
  <c r="W331" i="2"/>
  <c r="O331" i="2" s="1"/>
  <c r="T331" i="2"/>
  <c r="R331" i="2"/>
  <c r="M331" i="2"/>
  <c r="BI330" i="2"/>
  <c r="BJ330" i="2" s="1"/>
  <c r="AQ330" i="2"/>
  <c r="AU330" i="2" s="1"/>
  <c r="AL330" i="2"/>
  <c r="AM330" i="2" s="1"/>
  <c r="W330" i="2"/>
  <c r="L330" i="2" s="1"/>
  <c r="T330" i="2"/>
  <c r="R330" i="2"/>
  <c r="M330" i="2"/>
  <c r="BJ329" i="2"/>
  <c r="BI329" i="2"/>
  <c r="AQ329" i="2"/>
  <c r="AU329" i="2" s="1"/>
  <c r="AL329" i="2"/>
  <c r="AM329" i="2" s="1"/>
  <c r="W329" i="2"/>
  <c r="L329" i="2" s="1"/>
  <c r="T329" i="2"/>
  <c r="R329" i="2"/>
  <c r="M329" i="2"/>
  <c r="BI328" i="2"/>
  <c r="BJ328" i="2" s="1"/>
  <c r="AQ328" i="2"/>
  <c r="AU328" i="2" s="1"/>
  <c r="AL328" i="2"/>
  <c r="AM328" i="2" s="1"/>
  <c r="W328" i="2"/>
  <c r="L328" i="2" s="1"/>
  <c r="T328" i="2"/>
  <c r="R328" i="2"/>
  <c r="M328" i="2"/>
  <c r="AX298" i="2"/>
  <c r="BJ298" i="2" s="1"/>
  <c r="AQ298" i="2"/>
  <c r="AR298" i="2" s="1"/>
  <c r="AL298" i="2"/>
  <c r="AM298" i="2" s="1"/>
  <c r="AD298" i="2"/>
  <c r="AA298" i="2" s="1"/>
  <c r="W298" i="2"/>
  <c r="L298" i="2" s="1"/>
  <c r="T298" i="2"/>
  <c r="R298" i="2"/>
  <c r="M298" i="2"/>
  <c r="AX297" i="2"/>
  <c r="BJ297" i="2" s="1"/>
  <c r="AQ297" i="2"/>
  <c r="AU297" i="2" s="1"/>
  <c r="AL297" i="2"/>
  <c r="AM297" i="2" s="1"/>
  <c r="AW297" i="2" s="1"/>
  <c r="AD297" i="2"/>
  <c r="AA297" i="2" s="1"/>
  <c r="W297" i="2"/>
  <c r="O297" i="2" s="1"/>
  <c r="T297" i="2"/>
  <c r="R297" i="2"/>
  <c r="M297" i="2"/>
  <c r="AX296" i="2"/>
  <c r="BI296" i="2" s="1"/>
  <c r="BL296" i="2" s="1"/>
  <c r="AQ296" i="2"/>
  <c r="AS296" i="2" s="1"/>
  <c r="AL296" i="2"/>
  <c r="AM296" i="2" s="1"/>
  <c r="AW296" i="2" s="1"/>
  <c r="AD296" i="2"/>
  <c r="AA296" i="2" s="1"/>
  <c r="W296" i="2"/>
  <c r="O296" i="2" s="1"/>
  <c r="T296" i="2"/>
  <c r="R296" i="2"/>
  <c r="M296" i="2"/>
  <c r="AX295" i="2"/>
  <c r="BJ295" i="2" s="1"/>
  <c r="AQ295" i="2"/>
  <c r="AU295" i="2" s="1"/>
  <c r="AL295" i="2"/>
  <c r="AM295" i="2" s="1"/>
  <c r="AW295" i="2" s="1"/>
  <c r="AD295" i="2"/>
  <c r="AA295" i="2" s="1"/>
  <c r="W295" i="2"/>
  <c r="L295" i="2" s="1"/>
  <c r="T295" i="2"/>
  <c r="R295" i="2"/>
  <c r="M295" i="2"/>
  <c r="BK294" i="2"/>
  <c r="AX294" i="2"/>
  <c r="BI294" i="2" s="1"/>
  <c r="BL294" i="2" s="1"/>
  <c r="AQ294" i="2"/>
  <c r="AU294" i="2" s="1"/>
  <c r="AL294" i="2"/>
  <c r="AM294" i="2" s="1"/>
  <c r="AD294" i="2"/>
  <c r="AA294" i="2" s="1"/>
  <c r="W294" i="2"/>
  <c r="O294" i="2" s="1"/>
  <c r="T294" i="2"/>
  <c r="R294" i="2"/>
  <c r="M294" i="2"/>
  <c r="BK293" i="2"/>
  <c r="AX293" i="2"/>
  <c r="BJ293" i="2" s="1"/>
  <c r="AQ293" i="2"/>
  <c r="AR293" i="2" s="1"/>
  <c r="AL293" i="2"/>
  <c r="AM293" i="2" s="1"/>
  <c r="AW293" i="2" s="1"/>
  <c r="AD293" i="2"/>
  <c r="AA293" i="2" s="1"/>
  <c r="W293" i="2"/>
  <c r="L293" i="2" s="1"/>
  <c r="T293" i="2"/>
  <c r="R293" i="2"/>
  <c r="M293" i="2"/>
  <c r="BK292" i="2"/>
  <c r="AX292" i="2"/>
  <c r="BJ292" i="2" s="1"/>
  <c r="AQ292" i="2"/>
  <c r="AR292" i="2" s="1"/>
  <c r="AL292" i="2"/>
  <c r="AM292" i="2" s="1"/>
  <c r="AD292" i="2"/>
  <c r="AA292" i="2" s="1"/>
  <c r="W292" i="2"/>
  <c r="L292" i="2" s="1"/>
  <c r="T292" i="2"/>
  <c r="R292" i="2"/>
  <c r="M292" i="2"/>
  <c r="BK291" i="2"/>
  <c r="AX291" i="2"/>
  <c r="AQ291" i="2"/>
  <c r="AU291" i="2" s="1"/>
  <c r="AL291" i="2"/>
  <c r="AM291" i="2" s="1"/>
  <c r="AW291" i="2" s="1"/>
  <c r="AD291" i="2"/>
  <c r="AA291" i="2" s="1"/>
  <c r="W291" i="2"/>
  <c r="O291" i="2" s="1"/>
  <c r="T291" i="2"/>
  <c r="R291" i="2"/>
  <c r="M291" i="2"/>
  <c r="BK290" i="2"/>
  <c r="AX290" i="2"/>
  <c r="BI290" i="2" s="1"/>
  <c r="BL290" i="2" s="1"/>
  <c r="AQ290" i="2"/>
  <c r="AR290" i="2" s="1"/>
  <c r="AL290" i="2"/>
  <c r="AM290" i="2" s="1"/>
  <c r="AW290" i="2" s="1"/>
  <c r="AD290" i="2"/>
  <c r="AA290" i="2" s="1"/>
  <c r="W290" i="2"/>
  <c r="O290" i="2" s="1"/>
  <c r="T290" i="2"/>
  <c r="R290" i="2"/>
  <c r="M290" i="2"/>
  <c r="BK281" i="2"/>
  <c r="AX281" i="2"/>
  <c r="BI281" i="2" s="1"/>
  <c r="AQ281" i="2"/>
  <c r="AU281" i="2" s="1"/>
  <c r="AL281" i="2"/>
  <c r="AM281" i="2" s="1"/>
  <c r="AW281" i="2" s="1"/>
  <c r="AD281" i="2"/>
  <c r="AA281" i="2" s="1"/>
  <c r="W281" i="2"/>
  <c r="L281" i="2" s="1"/>
  <c r="T281" i="2"/>
  <c r="R281" i="2"/>
  <c r="M281" i="2"/>
  <c r="AX230" i="2"/>
  <c r="AQ230" i="2"/>
  <c r="AU230" i="2" s="1"/>
  <c r="AL230" i="2"/>
  <c r="AM230" i="2" s="1"/>
  <c r="W230" i="2"/>
  <c r="O230" i="2" s="1"/>
  <c r="M230" i="2"/>
  <c r="G12" i="18" l="1"/>
  <c r="F11" i="18"/>
  <c r="F10" i="18" s="1"/>
  <c r="F8" i="18" s="1"/>
  <c r="AU301" i="2"/>
  <c r="BM294" i="2"/>
  <c r="AU303" i="2"/>
  <c r="AT308" i="2"/>
  <c r="BI311" i="2"/>
  <c r="BL311" i="2" s="1"/>
  <c r="BM311" i="2" s="1"/>
  <c r="AT322" i="2"/>
  <c r="AT321" i="2"/>
  <c r="BI305" i="2"/>
  <c r="BL305" i="2" s="1"/>
  <c r="BM305" i="2" s="1"/>
  <c r="BK331" i="2"/>
  <c r="AB331" i="2" s="1"/>
  <c r="AD331" i="2" s="1"/>
  <c r="AA331" i="2" s="1"/>
  <c r="BK329" i="2"/>
  <c r="AB329" i="2" s="1"/>
  <c r="AD329" i="2" s="1"/>
  <c r="AA329" i="2" s="1"/>
  <c r="BJ296" i="2"/>
  <c r="AT301" i="2"/>
  <c r="AU321" i="2"/>
  <c r="BJ316" i="2"/>
  <c r="BI304" i="2"/>
  <c r="BL304" i="2" s="1"/>
  <c r="BM304" i="2" s="1"/>
  <c r="BM316" i="2"/>
  <c r="BI300" i="2"/>
  <c r="BL300" i="2" s="1"/>
  <c r="BM300" i="2" s="1"/>
  <c r="BI310" i="2"/>
  <c r="BL310" i="2" s="1"/>
  <c r="BM310" i="2" s="1"/>
  <c r="BJ310" i="2"/>
  <c r="AU316" i="2"/>
  <c r="AV313" i="2"/>
  <c r="L305" i="2"/>
  <c r="L318" i="2"/>
  <c r="L300" i="2"/>
  <c r="L311" i="2"/>
  <c r="L317" i="2"/>
  <c r="O301" i="2"/>
  <c r="AR322" i="2"/>
  <c r="AT302" i="2"/>
  <c r="AS322" i="2"/>
  <c r="AT325" i="2"/>
  <c r="BI325" i="2"/>
  <c r="BL325" i="2" s="1"/>
  <c r="BM325" i="2" s="1"/>
  <c r="AU313" i="2"/>
  <c r="BJ319" i="2"/>
  <c r="BJ325" i="2"/>
  <c r="L299" i="2"/>
  <c r="AV301" i="2"/>
  <c r="BI306" i="2"/>
  <c r="BL306" i="2" s="1"/>
  <c r="BM306" i="2" s="1"/>
  <c r="AV307" i="2"/>
  <c r="BI312" i="2"/>
  <c r="BL312" i="2" s="1"/>
  <c r="BM312" i="2" s="1"/>
  <c r="L322" i="2"/>
  <c r="AR302" i="2"/>
  <c r="BJ306" i="2"/>
  <c r="AR308" i="2"/>
  <c r="BJ312" i="2"/>
  <c r="BI319" i="2"/>
  <c r="BL319" i="2" s="1"/>
  <c r="BM319" i="2" s="1"/>
  <c r="AU307" i="2"/>
  <c r="BI322" i="2"/>
  <c r="BL322" i="2" s="1"/>
  <c r="BM322" i="2" s="1"/>
  <c r="BI301" i="2"/>
  <c r="BL301" i="2" s="1"/>
  <c r="BM301" i="2" s="1"/>
  <c r="AS302" i="2"/>
  <c r="L306" i="2"/>
  <c r="BI307" i="2"/>
  <c r="BL307" i="2" s="1"/>
  <c r="BM307" i="2" s="1"/>
  <c r="AS308" i="2"/>
  <c r="AU309" i="2"/>
  <c r="L312" i="2"/>
  <c r="BI313" i="2"/>
  <c r="BL313" i="2" s="1"/>
  <c r="BM313" i="2" s="1"/>
  <c r="AS314" i="2"/>
  <c r="AU315" i="2"/>
  <c r="BJ313" i="2"/>
  <c r="AT314" i="2"/>
  <c r="AR316" i="2"/>
  <c r="AR304" i="2"/>
  <c r="AR310" i="2"/>
  <c r="AU314" i="2"/>
  <c r="AS316" i="2"/>
  <c r="AS304" i="2"/>
  <c r="AV308" i="2"/>
  <c r="AS310" i="2"/>
  <c r="AT304" i="2"/>
  <c r="AT310" i="2"/>
  <c r="AU327" i="2"/>
  <c r="O310" i="2"/>
  <c r="O316" i="2"/>
  <c r="L284" i="2"/>
  <c r="AR321" i="2"/>
  <c r="AS325" i="2"/>
  <c r="AV327" i="2"/>
  <c r="O304" i="2"/>
  <c r="AW303" i="2"/>
  <c r="AV303" i="2"/>
  <c r="AV314" i="2"/>
  <c r="AV315" i="2"/>
  <c r="AW315" i="2"/>
  <c r="AV302" i="2"/>
  <c r="AW309" i="2"/>
  <c r="AV309" i="2"/>
  <c r="AU287" i="2"/>
  <c r="BJ318" i="2"/>
  <c r="AS299" i="2"/>
  <c r="AS311" i="2"/>
  <c r="BI285" i="2"/>
  <c r="BL285" i="2" s="1"/>
  <c r="BM285" i="2" s="1"/>
  <c r="AT319" i="2"/>
  <c r="AT299" i="2"/>
  <c r="AR300" i="2"/>
  <c r="BI302" i="2"/>
  <c r="BL302" i="2" s="1"/>
  <c r="BM302" i="2" s="1"/>
  <c r="AV304" i="2"/>
  <c r="AT305" i="2"/>
  <c r="AR306" i="2"/>
  <c r="BI308" i="2"/>
  <c r="BL308" i="2" s="1"/>
  <c r="BM308" i="2" s="1"/>
  <c r="AV310" i="2"/>
  <c r="AT311" i="2"/>
  <c r="AR312" i="2"/>
  <c r="BI314" i="2"/>
  <c r="BL314" i="2" s="1"/>
  <c r="BM314" i="2" s="1"/>
  <c r="AV316" i="2"/>
  <c r="AS305" i="2"/>
  <c r="O328" i="2"/>
  <c r="BJ285" i="2"/>
  <c r="AU319" i="2"/>
  <c r="AU299" i="2"/>
  <c r="AS300" i="2"/>
  <c r="BJ302" i="2"/>
  <c r="AU305" i="2"/>
  <c r="AS306" i="2"/>
  <c r="L307" i="2"/>
  <c r="BJ308" i="2"/>
  <c r="AU311" i="2"/>
  <c r="AS312" i="2"/>
  <c r="L313" i="2"/>
  <c r="AS319" i="2"/>
  <c r="AV299" i="2"/>
  <c r="AT300" i="2"/>
  <c r="AR301" i="2"/>
  <c r="BI303" i="2"/>
  <c r="BL303" i="2" s="1"/>
  <c r="BM303" i="2" s="1"/>
  <c r="AV305" i="2"/>
  <c r="AT306" i="2"/>
  <c r="AR307" i="2"/>
  <c r="BI309" i="2"/>
  <c r="BL309" i="2" s="1"/>
  <c r="BM309" i="2" s="1"/>
  <c r="AV311" i="2"/>
  <c r="AT312" i="2"/>
  <c r="AR313" i="2"/>
  <c r="BI315" i="2"/>
  <c r="BL315" i="2" s="1"/>
  <c r="BM315" i="2" s="1"/>
  <c r="AS287" i="2"/>
  <c r="O319" i="2"/>
  <c r="BI323" i="2"/>
  <c r="BL323" i="2" s="1"/>
  <c r="BM323" i="2" s="1"/>
  <c r="L302" i="2"/>
  <c r="AS307" i="2"/>
  <c r="L308" i="2"/>
  <c r="AS313" i="2"/>
  <c r="L314" i="2"/>
  <c r="BM296" i="2"/>
  <c r="L323" i="2"/>
  <c r="AV300" i="2"/>
  <c r="AV306" i="2"/>
  <c r="AV312" i="2"/>
  <c r="L303" i="2"/>
  <c r="L309" i="2"/>
  <c r="L315" i="2"/>
  <c r="AV321" i="2"/>
  <c r="L324" i="2"/>
  <c r="BJ324" i="2"/>
  <c r="AR327" i="2"/>
  <c r="BI299" i="2"/>
  <c r="BL299" i="2" s="1"/>
  <c r="BM299" i="2" s="1"/>
  <c r="AR303" i="2"/>
  <c r="AR309" i="2"/>
  <c r="AR315" i="2"/>
  <c r="AS327" i="2"/>
  <c r="AS303" i="2"/>
  <c r="AS309" i="2"/>
  <c r="AS315" i="2"/>
  <c r="AS289" i="2"/>
  <c r="AV320" i="2"/>
  <c r="AW322" i="2"/>
  <c r="AV322" i="2"/>
  <c r="AV325" i="2"/>
  <c r="BM318" i="2"/>
  <c r="AV319" i="2"/>
  <c r="BM324" i="2"/>
  <c r="AV326" i="2"/>
  <c r="AS285" i="2"/>
  <c r="AT323" i="2"/>
  <c r="AR324" i="2"/>
  <c r="BI326" i="2"/>
  <c r="BL326" i="2" s="1"/>
  <c r="BM326" i="2" s="1"/>
  <c r="BI298" i="2"/>
  <c r="BL298" i="2" s="1"/>
  <c r="BM298" i="2" s="1"/>
  <c r="AS282" i="2"/>
  <c r="AV285" i="2"/>
  <c r="AU286" i="2"/>
  <c r="AU317" i="2"/>
  <c r="AS318" i="2"/>
  <c r="BJ320" i="2"/>
  <c r="AU323" i="2"/>
  <c r="AS324" i="2"/>
  <c r="L325" i="2"/>
  <c r="AR317" i="2"/>
  <c r="AT317" i="2"/>
  <c r="AR318" i="2"/>
  <c r="BI320" i="2"/>
  <c r="BL320" i="2" s="1"/>
  <c r="BM320" i="2" s="1"/>
  <c r="L282" i="2"/>
  <c r="AU282" i="2"/>
  <c r="AV317" i="2"/>
  <c r="AT318" i="2"/>
  <c r="BI321" i="2"/>
  <c r="BL321" i="2" s="1"/>
  <c r="BM321" i="2" s="1"/>
  <c r="AV323" i="2"/>
  <c r="AT324" i="2"/>
  <c r="AR325" i="2"/>
  <c r="BI327" i="2"/>
  <c r="BL327" i="2" s="1"/>
  <c r="BM327" i="2" s="1"/>
  <c r="AR323" i="2"/>
  <c r="L320" i="2"/>
  <c r="L326" i="2"/>
  <c r="AV284" i="2"/>
  <c r="BI284" i="2"/>
  <c r="BL284" i="2" s="1"/>
  <c r="BM284" i="2" s="1"/>
  <c r="AV318" i="2"/>
  <c r="AR320" i="2"/>
  <c r="AV324" i="2"/>
  <c r="AR326" i="2"/>
  <c r="L331" i="2"/>
  <c r="L283" i="2"/>
  <c r="AS283" i="2"/>
  <c r="AS288" i="2"/>
  <c r="AS320" i="2"/>
  <c r="L321" i="2"/>
  <c r="AS326" i="2"/>
  <c r="L327" i="2"/>
  <c r="AR328" i="2"/>
  <c r="AR285" i="2"/>
  <c r="AU288" i="2"/>
  <c r="BI317" i="2"/>
  <c r="BL317" i="2" s="1"/>
  <c r="BM317" i="2" s="1"/>
  <c r="AT320" i="2"/>
  <c r="AT326" i="2"/>
  <c r="AR329" i="2"/>
  <c r="BI283" i="2"/>
  <c r="BL283" i="2" s="1"/>
  <c r="BM283" i="2" s="1"/>
  <c r="BM287" i="2"/>
  <c r="BJ283" i="2"/>
  <c r="AW330" i="2"/>
  <c r="AV330" i="2"/>
  <c r="AV286" i="2"/>
  <c r="AW329" i="2"/>
  <c r="AV329" i="2"/>
  <c r="BM286" i="2"/>
  <c r="AV287" i="2"/>
  <c r="AS295" i="2"/>
  <c r="AV282" i="2"/>
  <c r="AT283" i="2"/>
  <c r="AR284" i="2"/>
  <c r="AV288" i="2"/>
  <c r="O289" i="2"/>
  <c r="AT289" i="2"/>
  <c r="AU283" i="2"/>
  <c r="AS284" i="2"/>
  <c r="L285" i="2"/>
  <c r="BJ286" i="2"/>
  <c r="AU289" i="2"/>
  <c r="AV283" i="2"/>
  <c r="AT284" i="2"/>
  <c r="AV289" i="2"/>
  <c r="AS292" i="2"/>
  <c r="L286" i="2"/>
  <c r="BJ287" i="2"/>
  <c r="BJ281" i="2"/>
  <c r="BI282" i="2"/>
  <c r="BL282" i="2" s="1"/>
  <c r="BM282" i="2" s="1"/>
  <c r="AT285" i="2"/>
  <c r="AR286" i="2"/>
  <c r="BI288" i="2"/>
  <c r="BL288" i="2" s="1"/>
  <c r="BM288" i="2" s="1"/>
  <c r="AU292" i="2"/>
  <c r="AT293" i="2"/>
  <c r="AS286" i="2"/>
  <c r="L287" i="2"/>
  <c r="L296" i="2"/>
  <c r="BI292" i="2"/>
  <c r="BL292" i="2" s="1"/>
  <c r="BM292" i="2" s="1"/>
  <c r="AR287" i="2"/>
  <c r="BI289" i="2"/>
  <c r="BL289" i="2" s="1"/>
  <c r="BM289" i="2" s="1"/>
  <c r="L288" i="2"/>
  <c r="BM290" i="2"/>
  <c r="AS328" i="2"/>
  <c r="AR282" i="2"/>
  <c r="AR288" i="2"/>
  <c r="BI295" i="2"/>
  <c r="BL295" i="2" s="1"/>
  <c r="BM295" i="2" s="1"/>
  <c r="BJ294" i="2"/>
  <c r="AV294" i="2"/>
  <c r="AS293" i="2"/>
  <c r="AR295" i="2"/>
  <c r="AT295" i="2"/>
  <c r="AR281" i="2"/>
  <c r="AS298" i="2"/>
  <c r="AS281" i="2"/>
  <c r="AT298" i="2"/>
  <c r="AT281" i="2"/>
  <c r="AU298" i="2"/>
  <c r="AT292" i="2"/>
  <c r="AW298" i="2"/>
  <c r="AV298" i="2"/>
  <c r="O292" i="2"/>
  <c r="AV291" i="2"/>
  <c r="L290" i="2"/>
  <c r="O295" i="2"/>
  <c r="AV295" i="2"/>
  <c r="AW294" i="2"/>
  <c r="AV297" i="2"/>
  <c r="O281" i="2"/>
  <c r="L294" i="2"/>
  <c r="AV290" i="2"/>
  <c r="O298" i="2"/>
  <c r="AV292" i="2"/>
  <c r="AW292" i="2"/>
  <c r="AV296" i="2"/>
  <c r="AB330" i="2"/>
  <c r="AD330" i="2" s="1"/>
  <c r="AA330" i="2" s="1"/>
  <c r="AW328" i="2"/>
  <c r="AV328" i="2"/>
  <c r="O293" i="2"/>
  <c r="BL281" i="2"/>
  <c r="BM281" i="2" s="1"/>
  <c r="BJ290" i="2"/>
  <c r="AU293" i="2"/>
  <c r="AS294" i="2"/>
  <c r="AT328" i="2"/>
  <c r="O329" i="2"/>
  <c r="AS329" i="2"/>
  <c r="AR330" i="2"/>
  <c r="AR294" i="2"/>
  <c r="BI291" i="2"/>
  <c r="BL291" i="2" s="1"/>
  <c r="BM291" i="2" s="1"/>
  <c r="AV293" i="2"/>
  <c r="AT294" i="2"/>
  <c r="BI297" i="2"/>
  <c r="BL297" i="2" s="1"/>
  <c r="BM297" i="2" s="1"/>
  <c r="AT329" i="2"/>
  <c r="O330" i="2"/>
  <c r="AS330" i="2"/>
  <c r="AR331" i="2"/>
  <c r="AT330" i="2"/>
  <c r="AS331" i="2"/>
  <c r="AR296" i="2"/>
  <c r="AT331" i="2"/>
  <c r="L297" i="2"/>
  <c r="AS290" i="2"/>
  <c r="AV281" i="2"/>
  <c r="AT290" i="2"/>
  <c r="AR291" i="2"/>
  <c r="BI293" i="2"/>
  <c r="BL293" i="2" s="1"/>
  <c r="BM293" i="2" s="1"/>
  <c r="AT296" i="2"/>
  <c r="AR297" i="2"/>
  <c r="AV331" i="2"/>
  <c r="L291" i="2"/>
  <c r="AU290" i="2"/>
  <c r="AS291" i="2"/>
  <c r="AU296" i="2"/>
  <c r="AS297" i="2"/>
  <c r="AT291" i="2"/>
  <c r="AT297" i="2"/>
  <c r="BJ291" i="2"/>
  <c r="AV230" i="2"/>
  <c r="AW230" i="2"/>
  <c r="AR230" i="2"/>
  <c r="AS230" i="2"/>
  <c r="AT230" i="2"/>
  <c r="BL330" i="2" l="1"/>
  <c r="BM330" i="2" s="1"/>
  <c r="BL328" i="2"/>
  <c r="BM328" i="2" s="1"/>
  <c r="AB328" i="2"/>
  <c r="AD328" i="2" s="1"/>
  <c r="AA328" i="2" s="1"/>
  <c r="BL329" i="2"/>
  <c r="BM329" i="2" s="1"/>
  <c r="BL331" i="2"/>
  <c r="BM331" i="2" s="1"/>
  <c r="BK204" i="2"/>
  <c r="BK205" i="2"/>
  <c r="BK206" i="2"/>
  <c r="BK207" i="2"/>
  <c r="BK179" i="2"/>
  <c r="BK180" i="2"/>
  <c r="BK181" i="2"/>
  <c r="BK182" i="2"/>
  <c r="C356" i="3" l="1"/>
  <c r="G356" i="3"/>
  <c r="H356" i="3"/>
  <c r="C357" i="3"/>
  <c r="G357" i="3"/>
  <c r="H357" i="3"/>
  <c r="C358" i="3"/>
  <c r="G358" i="3"/>
  <c r="H358" i="3"/>
  <c r="C359" i="3"/>
  <c r="G359" i="3"/>
  <c r="H359" i="3"/>
  <c r="C360" i="3"/>
  <c r="G360" i="3"/>
  <c r="H360" i="3"/>
  <c r="C361" i="3"/>
  <c r="G361" i="3"/>
  <c r="H361" i="3"/>
  <c r="C362" i="3"/>
  <c r="G362" i="3"/>
  <c r="H362" i="3"/>
  <c r="C363" i="3"/>
  <c r="G363" i="3"/>
  <c r="H363" i="3"/>
  <c r="C364" i="3"/>
  <c r="G364" i="3"/>
  <c r="H364" i="3"/>
  <c r="C365" i="3"/>
  <c r="G365" i="3"/>
  <c r="H365" i="3"/>
  <c r="C366" i="3"/>
  <c r="G366" i="3"/>
  <c r="H366" i="3"/>
  <c r="C367" i="3"/>
  <c r="G367" i="3"/>
  <c r="H367" i="3"/>
  <c r="C368" i="3"/>
  <c r="G368" i="3"/>
  <c r="H368" i="3"/>
  <c r="C369" i="3"/>
  <c r="G369" i="3"/>
  <c r="H369" i="3"/>
  <c r="X337" i="1" a="1"/>
  <c r="X337" i="1" s="1"/>
  <c r="V337" i="1"/>
  <c r="X336" i="1" a="1"/>
  <c r="X336" i="1" s="1"/>
  <c r="V336" i="1"/>
  <c r="X330" i="1" a="1"/>
  <c r="X330" i="1" s="1"/>
  <c r="X329" i="1" a="1"/>
  <c r="X329" i="1" s="1"/>
  <c r="X328" i="1" a="1"/>
  <c r="X328" i="1" s="1"/>
  <c r="X327" i="1" a="1"/>
  <c r="X327" i="1" s="1"/>
  <c r="X326" i="1" a="1"/>
  <c r="X326" i="1" s="1"/>
  <c r="X325" i="1" a="1"/>
  <c r="X325" i="1" s="1"/>
  <c r="X324" i="1" a="1"/>
  <c r="X324" i="1" s="1"/>
  <c r="X323" i="1" a="1"/>
  <c r="X323" i="1" s="1"/>
  <c r="X322" i="1" a="1"/>
  <c r="X322" i="1" s="1"/>
  <c r="X321" i="1" a="1"/>
  <c r="X321" i="1" s="1"/>
  <c r="X320" i="1" a="1"/>
  <c r="X320" i="1" s="1"/>
  <c r="X319" i="1" a="1"/>
  <c r="X319" i="1" s="1"/>
  <c r="X318" i="1" a="1"/>
  <c r="X318" i="1" s="1"/>
  <c r="X317" i="1" a="1"/>
  <c r="X317" i="1" s="1"/>
  <c r="X316" i="1" a="1"/>
  <c r="X316" i="1" s="1"/>
  <c r="X314" i="1" a="1"/>
  <c r="X314" i="1" s="1"/>
  <c r="X313" i="1" a="1"/>
  <c r="X313" i="1" s="1"/>
  <c r="X312" i="1" a="1"/>
  <c r="X312" i="1" s="1"/>
  <c r="X311" i="1" a="1"/>
  <c r="X311" i="1" s="1"/>
  <c r="X308" i="1" a="1"/>
  <c r="X308" i="1" s="1"/>
  <c r="X307" i="1" a="1"/>
  <c r="X307" i="1" s="1"/>
  <c r="X306" i="1" a="1"/>
  <c r="X306" i="1" s="1"/>
  <c r="X305" i="1" a="1"/>
  <c r="X305" i="1" s="1"/>
  <c r="Y304" i="1"/>
  <c r="X304" i="1" a="1"/>
  <c r="X304" i="1" s="1"/>
  <c r="X301" i="1" a="1"/>
  <c r="X301" i="1" s="1"/>
  <c r="X300" i="1" a="1"/>
  <c r="X300" i="1" s="1"/>
  <c r="X299" i="1" a="1"/>
  <c r="X299" i="1" s="1"/>
  <c r="X298" i="1" a="1"/>
  <c r="X298" i="1" s="1"/>
  <c r="DH298" i="1" s="1"/>
  <c r="X294" i="1" a="1"/>
  <c r="X294" i="1" s="1"/>
  <c r="X293" i="1" a="1"/>
  <c r="X293" i="1" s="1"/>
  <c r="X291" i="1" a="1"/>
  <c r="X291" i="1" s="1"/>
  <c r="X290" i="1" a="1"/>
  <c r="X290" i="1" s="1"/>
  <c r="X289" i="1" a="1"/>
  <c r="X289" i="1" s="1"/>
  <c r="X288" i="1" a="1"/>
  <c r="X288" i="1" s="1"/>
  <c r="X287" i="1" a="1"/>
  <c r="X287" i="1" s="1"/>
  <c r="X286" i="1" a="1"/>
  <c r="X286" i="1" s="1"/>
  <c r="X285" i="1" a="1"/>
  <c r="X285" i="1" s="1"/>
  <c r="X284" i="1" a="1"/>
  <c r="X284" i="1" s="1"/>
  <c r="X283" i="1" a="1"/>
  <c r="X283" i="1" s="1"/>
  <c r="X282" i="1" a="1"/>
  <c r="X282" i="1" s="1"/>
  <c r="X281" i="1" a="1"/>
  <c r="X281" i="1" s="1"/>
  <c r="X280" i="1" a="1"/>
  <c r="X280" i="1" s="1"/>
  <c r="X279" i="1" a="1"/>
  <c r="X279" i="1" s="1"/>
  <c r="X278" i="1" a="1"/>
  <c r="X278" i="1" s="1"/>
  <c r="X276" i="1" a="1"/>
  <c r="X276" i="1" s="1"/>
  <c r="X275" i="1" a="1"/>
  <c r="X275" i="1" s="1"/>
  <c r="X274" i="1" a="1"/>
  <c r="X274" i="1" s="1"/>
  <c r="X273" i="1" a="1"/>
  <c r="X273" i="1" s="1"/>
  <c r="X272" i="1" a="1"/>
  <c r="X272" i="1" s="1"/>
  <c r="X271" i="1" a="1"/>
  <c r="X271" i="1" s="1"/>
  <c r="X270" i="1" a="1"/>
  <c r="X270" i="1" s="1"/>
  <c r="X269" i="1" a="1"/>
  <c r="X269" i="1" s="1"/>
  <c r="X268" i="1" a="1"/>
  <c r="X268" i="1" s="1"/>
  <c r="X267" i="1" a="1"/>
  <c r="X267" i="1" s="1"/>
  <c r="X266" i="1" a="1"/>
  <c r="X266" i="1" s="1"/>
  <c r="X265" i="1" a="1"/>
  <c r="X265" i="1" s="1"/>
  <c r="X264" i="1" a="1"/>
  <c r="X264" i="1" s="1"/>
  <c r="X263" i="1" a="1"/>
  <c r="X263" i="1" s="1"/>
  <c r="X262" i="1" a="1"/>
  <c r="X262" i="1" s="1"/>
  <c r="X261" i="1" a="1"/>
  <c r="X261" i="1" s="1"/>
  <c r="X259" i="1" a="1"/>
  <c r="X259" i="1" s="1"/>
  <c r="X258" i="1" a="1"/>
  <c r="X258" i="1" s="1"/>
  <c r="X257" i="1" a="1"/>
  <c r="X257" i="1" s="1"/>
  <c r="X256" i="1" a="1"/>
  <c r="X256" i="1" s="1"/>
  <c r="X255" i="1" a="1"/>
  <c r="X255" i="1" s="1"/>
  <c r="X254" i="1" a="1"/>
  <c r="X254" i="1" s="1"/>
  <c r="X253" i="1" a="1"/>
  <c r="X253" i="1" s="1"/>
  <c r="X252" i="1" a="1"/>
  <c r="X252" i="1" s="1"/>
  <c r="X249" i="1" a="1"/>
  <c r="X249" i="1" s="1"/>
  <c r="X248" i="1" a="1"/>
  <c r="X248" i="1" s="1"/>
  <c r="X247" i="1" a="1"/>
  <c r="X247" i="1" s="1"/>
  <c r="X246" i="1" a="1"/>
  <c r="X246" i="1" s="1"/>
  <c r="X245" i="1" a="1"/>
  <c r="X245" i="1" s="1"/>
  <c r="X244" i="1" a="1"/>
  <c r="X244" i="1" s="1"/>
  <c r="X243" i="1" a="1"/>
  <c r="X243" i="1" s="1"/>
  <c r="X242" i="1" a="1"/>
  <c r="X242" i="1" s="1"/>
  <c r="X241" i="1" a="1"/>
  <c r="X241" i="1" s="1"/>
  <c r="X240" i="1" a="1"/>
  <c r="X240" i="1" s="1"/>
  <c r="X239" i="1" a="1"/>
  <c r="X239" i="1" s="1"/>
  <c r="X238" i="1" a="1"/>
  <c r="X238" i="1" s="1"/>
  <c r="X237" i="1" a="1"/>
  <c r="X237" i="1" s="1"/>
  <c r="X236" i="1" a="1"/>
  <c r="X236" i="1" s="1"/>
  <c r="X235" i="1" a="1"/>
  <c r="X235" i="1" s="1"/>
  <c r="X234" i="1" a="1"/>
  <c r="X234" i="1" s="1"/>
  <c r="X233" i="1" a="1"/>
  <c r="X233" i="1" s="1"/>
  <c r="X232" i="1" a="1"/>
  <c r="X232" i="1" s="1"/>
  <c r="X231" i="1" a="1"/>
  <c r="X231" i="1" s="1"/>
  <c r="X230" i="1" a="1"/>
  <c r="X230" i="1" s="1"/>
  <c r="X229" i="1" a="1"/>
  <c r="X229" i="1" s="1"/>
  <c r="X228" i="1" a="1"/>
  <c r="X228" i="1" s="1"/>
  <c r="X226" i="1" a="1"/>
  <c r="X226" i="1" s="1"/>
  <c r="X225" i="1" a="1"/>
  <c r="X225" i="1" s="1"/>
  <c r="X224" i="1" a="1"/>
  <c r="X224" i="1" s="1"/>
  <c r="X223" i="1" a="1"/>
  <c r="X223" i="1" s="1"/>
  <c r="X222" i="1" a="1"/>
  <c r="X222" i="1" s="1"/>
  <c r="X221" i="1" a="1"/>
  <c r="X221" i="1" s="1"/>
  <c r="X220" i="1" a="1"/>
  <c r="X220" i="1" s="1"/>
  <c r="X219" i="1" a="1"/>
  <c r="X219" i="1" s="1"/>
  <c r="X218" i="1" a="1"/>
  <c r="X218" i="1" s="1"/>
  <c r="X217" i="1" a="1"/>
  <c r="X217" i="1" s="1"/>
  <c r="X216" i="1" a="1"/>
  <c r="X216" i="1" s="1"/>
  <c r="X215" i="1" a="1"/>
  <c r="X215" i="1" s="1"/>
  <c r="X214" i="1" a="1"/>
  <c r="X214" i="1" s="1"/>
  <c r="X213" i="1" a="1"/>
  <c r="X213" i="1" s="1"/>
  <c r="X212" i="1" a="1"/>
  <c r="X212" i="1" s="1"/>
  <c r="X211" i="1" a="1"/>
  <c r="X211" i="1" s="1"/>
  <c r="X210" i="1" a="1"/>
  <c r="X210" i="1" s="1"/>
  <c r="X209" i="1" a="1"/>
  <c r="X209" i="1" s="1"/>
  <c r="X208" i="1" a="1"/>
  <c r="X208" i="1" s="1"/>
  <c r="X207" i="1" a="1"/>
  <c r="X207" i="1" s="1"/>
  <c r="X206" i="1" a="1"/>
  <c r="X206" i="1" s="1"/>
  <c r="X205" i="1" a="1"/>
  <c r="X205" i="1" s="1"/>
  <c r="X204" i="1" a="1"/>
  <c r="X204" i="1" s="1"/>
  <c r="X203" i="1" a="1"/>
  <c r="X203" i="1" s="1"/>
  <c r="X202" i="1" a="1"/>
  <c r="X202" i="1" s="1"/>
  <c r="X201" i="1" a="1"/>
  <c r="X201" i="1" s="1"/>
  <c r="X200" i="1" a="1"/>
  <c r="X200" i="1" s="1"/>
  <c r="X199" i="1" a="1"/>
  <c r="X199" i="1" s="1"/>
  <c r="X198" i="1" a="1"/>
  <c r="X198" i="1" s="1"/>
  <c r="X197" i="1" a="1"/>
  <c r="X197" i="1" s="1"/>
  <c r="X195" i="1" a="1"/>
  <c r="X195" i="1" s="1"/>
  <c r="X194" i="1" a="1"/>
  <c r="X194" i="1" s="1"/>
  <c r="X193" i="1" a="1"/>
  <c r="X193" i="1" s="1"/>
  <c r="X192" i="1" a="1"/>
  <c r="X192" i="1" s="1"/>
  <c r="X191" i="1" a="1"/>
  <c r="X191" i="1" s="1"/>
  <c r="X190" i="1" a="1"/>
  <c r="X190" i="1" s="1"/>
  <c r="X189" i="1" a="1"/>
  <c r="X189" i="1" s="1"/>
  <c r="X188" i="1" a="1"/>
  <c r="X188" i="1" s="1"/>
  <c r="X187" i="1" a="1"/>
  <c r="X187" i="1" s="1"/>
  <c r="X186" i="1" a="1"/>
  <c r="X186" i="1" s="1"/>
  <c r="X185" i="1" a="1"/>
  <c r="X185" i="1" s="1"/>
  <c r="X184" i="1" a="1"/>
  <c r="X184" i="1" s="1"/>
  <c r="X183" i="1" a="1"/>
  <c r="X183" i="1" s="1"/>
  <c r="X182" i="1" a="1"/>
  <c r="X182" i="1" s="1"/>
  <c r="X181" i="1" a="1"/>
  <c r="X181" i="1" s="1"/>
  <c r="X178" i="1" a="1"/>
  <c r="X178" i="1" s="1"/>
  <c r="X177" i="1" a="1"/>
  <c r="X177" i="1" s="1"/>
  <c r="X176" i="1" a="1"/>
  <c r="X176" i="1" s="1"/>
  <c r="X175" i="1" a="1"/>
  <c r="X175" i="1" s="1"/>
  <c r="X174" i="1" a="1"/>
  <c r="X174" i="1" s="1"/>
  <c r="X173" i="1" a="1"/>
  <c r="X173" i="1" s="1"/>
  <c r="X172" i="1" a="1"/>
  <c r="X172" i="1" s="1"/>
  <c r="X171" i="1" a="1"/>
  <c r="X171" i="1" s="1"/>
  <c r="X169" i="1" a="1"/>
  <c r="X169" i="1" s="1"/>
  <c r="X168" i="1" a="1"/>
  <c r="X168" i="1" s="1"/>
  <c r="X167" i="1" a="1"/>
  <c r="X167" i="1" s="1"/>
  <c r="X166" i="1" a="1"/>
  <c r="X166" i="1" s="1"/>
  <c r="X165" i="1" a="1"/>
  <c r="X165" i="1" s="1"/>
  <c r="X164" i="1" a="1"/>
  <c r="X164" i="1" s="1"/>
  <c r="X163" i="1" a="1"/>
  <c r="X163" i="1" s="1"/>
  <c r="X162" i="1" a="1"/>
  <c r="X162" i="1" s="1"/>
  <c r="X161" i="1" a="1"/>
  <c r="X161" i="1" s="1"/>
  <c r="X160" i="1" a="1"/>
  <c r="X160" i="1" s="1"/>
  <c r="X159" i="1" a="1"/>
  <c r="X159" i="1" s="1"/>
  <c r="X158" i="1" a="1"/>
  <c r="X158" i="1" s="1"/>
  <c r="X156" i="1" a="1"/>
  <c r="X156" i="1" s="1"/>
  <c r="X155" i="1" a="1"/>
  <c r="X155" i="1" s="1"/>
  <c r="X154" i="1" a="1"/>
  <c r="X154" i="1" s="1"/>
  <c r="X153" i="1" a="1"/>
  <c r="X153" i="1" s="1"/>
  <c r="X152" i="1" a="1"/>
  <c r="X152" i="1" s="1"/>
  <c r="X151" i="1" a="1"/>
  <c r="X151" i="1" s="1"/>
  <c r="X150" i="1" a="1"/>
  <c r="X150" i="1" s="1"/>
  <c r="X149" i="1" a="1"/>
  <c r="X149" i="1" s="1"/>
  <c r="CU149" i="1" s="1"/>
  <c r="X148" i="1" a="1"/>
  <c r="X148" i="1" s="1"/>
  <c r="X147" i="1" a="1"/>
  <c r="X147" i="1" s="1"/>
  <c r="X146" i="1" a="1"/>
  <c r="X146" i="1" s="1"/>
  <c r="X145" i="1" a="1"/>
  <c r="X145" i="1" s="1"/>
  <c r="X144" i="1" a="1"/>
  <c r="X144" i="1" s="1"/>
  <c r="X143" i="1" a="1"/>
  <c r="X143" i="1" s="1"/>
  <c r="X142" i="1" a="1"/>
  <c r="X142" i="1" s="1"/>
  <c r="X141" i="1" a="1"/>
  <c r="X141" i="1" s="1"/>
  <c r="X140" i="1" a="1"/>
  <c r="X140" i="1" s="1"/>
  <c r="X139" i="1" a="1"/>
  <c r="X139" i="1" s="1"/>
  <c r="X138" i="1" a="1"/>
  <c r="X138" i="1" s="1"/>
  <c r="X137" i="1" a="1"/>
  <c r="X137" i="1" s="1"/>
  <c r="X136" i="1" a="1"/>
  <c r="X136" i="1" s="1"/>
  <c r="X135" i="1" a="1"/>
  <c r="X135" i="1" s="1"/>
  <c r="X134" i="1" a="1"/>
  <c r="X134" i="1" s="1"/>
  <c r="X133" i="1" a="1"/>
  <c r="X133" i="1" s="1"/>
  <c r="X131" i="1" a="1"/>
  <c r="X131" i="1" s="1"/>
  <c r="X130" i="1" a="1"/>
  <c r="X130" i="1" s="1"/>
  <c r="X129" i="1" a="1"/>
  <c r="X129" i="1" s="1"/>
  <c r="X128" i="1" a="1"/>
  <c r="X128" i="1" s="1"/>
  <c r="X127" i="1" a="1"/>
  <c r="X127" i="1" s="1"/>
  <c r="X126" i="1" a="1"/>
  <c r="X126" i="1" s="1"/>
  <c r="X125" i="1" a="1"/>
  <c r="X125" i="1" s="1"/>
  <c r="X124" i="1" a="1"/>
  <c r="X124" i="1" s="1"/>
  <c r="X123" i="1" a="1"/>
  <c r="X123" i="1" s="1"/>
  <c r="X122" i="1" a="1"/>
  <c r="X122" i="1" s="1"/>
  <c r="X121" i="1" a="1"/>
  <c r="X121" i="1" s="1"/>
  <c r="X120" i="1" a="1"/>
  <c r="X120" i="1" s="1"/>
  <c r="Y119" i="1"/>
  <c r="X119" i="1" a="1"/>
  <c r="X119" i="1" s="1"/>
  <c r="X112" i="1" a="1"/>
  <c r="X112" i="1" s="1"/>
  <c r="X111" i="1" a="1"/>
  <c r="X111" i="1" s="1"/>
  <c r="X110" i="1" a="1"/>
  <c r="X110" i="1" s="1"/>
  <c r="X109" i="1" a="1"/>
  <c r="X109" i="1" s="1"/>
  <c r="CU109" i="1" s="1"/>
  <c r="X108" i="1" a="1"/>
  <c r="X108" i="1" s="1"/>
  <c r="X107" i="1" a="1"/>
  <c r="X107" i="1" s="1"/>
  <c r="CS107" i="1" l="1"/>
  <c r="CT107" i="1"/>
  <c r="CU107" i="1"/>
  <c r="CK107" i="1"/>
  <c r="CQ107" i="1"/>
  <c r="CL107" i="1"/>
  <c r="CM107" i="1"/>
  <c r="CN107" i="1"/>
  <c r="CO107" i="1"/>
  <c r="CR107" i="1"/>
  <c r="CP107" i="1"/>
  <c r="EE108" i="1"/>
  <c r="EQ108" i="1"/>
  <c r="EG108" i="1"/>
  <c r="DY108" i="1"/>
  <c r="EK108" i="1"/>
  <c r="EB108" i="1"/>
  <c r="EC108" i="1"/>
  <c r="ED108" i="1"/>
  <c r="EF108" i="1"/>
  <c r="EH108" i="1"/>
  <c r="EJ108" i="1"/>
  <c r="DV108" i="1"/>
  <c r="EL108" i="1"/>
  <c r="DW108" i="1"/>
  <c r="EM108" i="1"/>
  <c r="DX108" i="1"/>
  <c r="DZ108" i="1"/>
  <c r="EA108" i="1"/>
  <c r="EI108" i="1"/>
  <c r="EN108" i="1"/>
  <c r="EO108" i="1"/>
  <c r="EP108" i="1"/>
  <c r="EB185" i="1"/>
  <c r="EN185" i="1"/>
  <c r="EE185" i="1"/>
  <c r="EQ185" i="1"/>
  <c r="DX185" i="1"/>
  <c r="DY185" i="1"/>
  <c r="EM185" i="1"/>
  <c r="DZ185" i="1"/>
  <c r="EO185" i="1"/>
  <c r="EF185" i="1"/>
  <c r="EG185" i="1"/>
  <c r="EH185" i="1"/>
  <c r="DV185" i="1"/>
  <c r="DW185" i="1"/>
  <c r="EA185" i="1"/>
  <c r="EC185" i="1"/>
  <c r="ED185" i="1"/>
  <c r="EI185" i="1"/>
  <c r="EJ185" i="1"/>
  <c r="EK185" i="1"/>
  <c r="EL185" i="1"/>
  <c r="EP185" i="1"/>
  <c r="EC257" i="1"/>
  <c r="EO257" i="1"/>
  <c r="ED257" i="1"/>
  <c r="EP257" i="1"/>
  <c r="EE257" i="1"/>
  <c r="EQ257" i="1"/>
  <c r="DZ257" i="1"/>
  <c r="EI257" i="1"/>
  <c r="EJ257" i="1"/>
  <c r="DV257" i="1"/>
  <c r="EK257" i="1"/>
  <c r="DW257" i="1"/>
  <c r="EL257" i="1"/>
  <c r="DX257" i="1"/>
  <c r="DY257" i="1"/>
  <c r="EA257" i="1"/>
  <c r="EB257" i="1"/>
  <c r="EF257" i="1"/>
  <c r="EG257" i="1"/>
  <c r="EH257" i="1"/>
  <c r="EM257" i="1"/>
  <c r="EN257" i="1"/>
  <c r="ED327" i="1"/>
  <c r="EP327" i="1"/>
  <c r="EE327" i="1"/>
  <c r="EQ327" i="1"/>
  <c r="EF327" i="1"/>
  <c r="EH327" i="1"/>
  <c r="EI327" i="1"/>
  <c r="EJ327" i="1"/>
  <c r="DV327" i="1"/>
  <c r="EK327" i="1"/>
  <c r="DW327" i="1"/>
  <c r="EL327" i="1"/>
  <c r="DX327" i="1"/>
  <c r="EM327" i="1"/>
  <c r="DY327" i="1"/>
  <c r="EN327" i="1"/>
  <c r="DZ327" i="1"/>
  <c r="EO327" i="1"/>
  <c r="EA327" i="1"/>
  <c r="EB327" i="1"/>
  <c r="EG327" i="1"/>
  <c r="EC327" i="1"/>
  <c r="ED186" i="1"/>
  <c r="EP186" i="1"/>
  <c r="EG186" i="1"/>
  <c r="EF186" i="1"/>
  <c r="EH186" i="1"/>
  <c r="DX186" i="1"/>
  <c r="EL186" i="1"/>
  <c r="DY186" i="1"/>
  <c r="EM186" i="1"/>
  <c r="DZ186" i="1"/>
  <c r="EN186" i="1"/>
  <c r="DV186" i="1"/>
  <c r="DW186" i="1"/>
  <c r="EA186" i="1"/>
  <c r="EB186" i="1"/>
  <c r="EC186" i="1"/>
  <c r="EE186" i="1"/>
  <c r="EI186" i="1"/>
  <c r="EJ186" i="1"/>
  <c r="EK186" i="1"/>
  <c r="EO186" i="1"/>
  <c r="EQ186" i="1"/>
  <c r="EF328" i="1"/>
  <c r="EG328" i="1"/>
  <c r="DV328" i="1"/>
  <c r="EH328" i="1"/>
  <c r="EA328" i="1"/>
  <c r="EP328" i="1"/>
  <c r="EB328" i="1"/>
  <c r="EQ328" i="1"/>
  <c r="EC328" i="1"/>
  <c r="ED328" i="1"/>
  <c r="EE328" i="1"/>
  <c r="EI328" i="1"/>
  <c r="EJ328" i="1"/>
  <c r="EK328" i="1"/>
  <c r="DW328" i="1"/>
  <c r="EL328" i="1"/>
  <c r="DZ328" i="1"/>
  <c r="DX328" i="1"/>
  <c r="EM328" i="1"/>
  <c r="EO328" i="1"/>
  <c r="DY328" i="1"/>
  <c r="EN328" i="1"/>
  <c r="ED127" i="1"/>
  <c r="EP127" i="1"/>
  <c r="EG127" i="1"/>
  <c r="DX127" i="1"/>
  <c r="EJ127" i="1"/>
  <c r="DY127" i="1"/>
  <c r="EK127" i="1"/>
  <c r="EH127" i="1"/>
  <c r="EI127" i="1"/>
  <c r="EL127" i="1"/>
  <c r="EM127" i="1"/>
  <c r="DV127" i="1"/>
  <c r="EN127" i="1"/>
  <c r="DW127" i="1"/>
  <c r="EO127" i="1"/>
  <c r="DZ127" i="1"/>
  <c r="EQ127" i="1"/>
  <c r="EA127" i="1"/>
  <c r="EB127" i="1"/>
  <c r="EC127" i="1"/>
  <c r="EE127" i="1"/>
  <c r="EF127" i="1"/>
  <c r="DX130" i="1"/>
  <c r="EJ130" i="1"/>
  <c r="EA130" i="1"/>
  <c r="EE130" i="1"/>
  <c r="EQ130" i="1"/>
  <c r="EK130" i="1"/>
  <c r="DV130" i="1"/>
  <c r="EL130" i="1"/>
  <c r="DW130" i="1"/>
  <c r="EM130" i="1"/>
  <c r="DY130" i="1"/>
  <c r="EN130" i="1"/>
  <c r="DZ130" i="1"/>
  <c r="EO130" i="1"/>
  <c r="EB130" i="1"/>
  <c r="EP130" i="1"/>
  <c r="EC130" i="1"/>
  <c r="ED130" i="1"/>
  <c r="EF130" i="1"/>
  <c r="EG130" i="1"/>
  <c r="EH130" i="1"/>
  <c r="EI130" i="1"/>
  <c r="DW226" i="1"/>
  <c r="EI226" i="1"/>
  <c r="DX226" i="1"/>
  <c r="EJ226" i="1"/>
  <c r="DY226" i="1"/>
  <c r="EK226" i="1"/>
  <c r="DZ226" i="1"/>
  <c r="EL226" i="1"/>
  <c r="EA226" i="1"/>
  <c r="EM226" i="1"/>
  <c r="EB226" i="1"/>
  <c r="EN226" i="1"/>
  <c r="EC226" i="1"/>
  <c r="EO226" i="1"/>
  <c r="ED226" i="1"/>
  <c r="EP226" i="1"/>
  <c r="EE226" i="1"/>
  <c r="EQ226" i="1"/>
  <c r="EF226" i="1"/>
  <c r="EG226" i="1"/>
  <c r="DV226" i="1"/>
  <c r="EH226" i="1"/>
  <c r="ED145" i="1"/>
  <c r="EP145" i="1"/>
  <c r="EB145" i="1"/>
  <c r="EO145" i="1"/>
  <c r="EC145" i="1"/>
  <c r="EQ145" i="1"/>
  <c r="EE145" i="1"/>
  <c r="EF145" i="1"/>
  <c r="EG145" i="1"/>
  <c r="EH145" i="1"/>
  <c r="DV145" i="1"/>
  <c r="EI145" i="1"/>
  <c r="DW145" i="1"/>
  <c r="EJ145" i="1"/>
  <c r="DX145" i="1"/>
  <c r="EK145" i="1"/>
  <c r="DY145" i="1"/>
  <c r="EL145" i="1"/>
  <c r="DZ145" i="1"/>
  <c r="EM145" i="1"/>
  <c r="EA145" i="1"/>
  <c r="EN145" i="1"/>
  <c r="EF181" i="1"/>
  <c r="DW181" i="1"/>
  <c r="EI181" i="1"/>
  <c r="DY181" i="1"/>
  <c r="EM181" i="1"/>
  <c r="DZ181" i="1"/>
  <c r="EN181" i="1"/>
  <c r="EA181" i="1"/>
  <c r="EO181" i="1"/>
  <c r="EB181" i="1"/>
  <c r="EP181" i="1"/>
  <c r="EG181" i="1"/>
  <c r="EH181" i="1"/>
  <c r="EJ181" i="1"/>
  <c r="EK181" i="1"/>
  <c r="EL181" i="1"/>
  <c r="EQ181" i="1"/>
  <c r="DV181" i="1"/>
  <c r="DX181" i="1"/>
  <c r="EC181" i="1"/>
  <c r="ED181" i="1"/>
  <c r="EE181" i="1"/>
  <c r="DW241" i="1"/>
  <c r="EI241" i="1"/>
  <c r="DX241" i="1"/>
  <c r="EJ241" i="1"/>
  <c r="DY241" i="1"/>
  <c r="EK241" i="1"/>
  <c r="EH241" i="1"/>
  <c r="EL241" i="1"/>
  <c r="EM241" i="1"/>
  <c r="DV241" i="1"/>
  <c r="EN241" i="1"/>
  <c r="DZ241" i="1"/>
  <c r="EO241" i="1"/>
  <c r="EA241" i="1"/>
  <c r="EP241" i="1"/>
  <c r="EB241" i="1"/>
  <c r="EQ241" i="1"/>
  <c r="EC241" i="1"/>
  <c r="ED241" i="1"/>
  <c r="EE241" i="1"/>
  <c r="EF241" i="1"/>
  <c r="EG241" i="1"/>
  <c r="EA311" i="1"/>
  <c r="EM311" i="1"/>
  <c r="EE311" i="1"/>
  <c r="EQ311" i="1"/>
  <c r="DV311" i="1"/>
  <c r="EH311" i="1"/>
  <c r="DW311" i="1"/>
  <c r="EI311" i="1"/>
  <c r="DX311" i="1"/>
  <c r="EJ311" i="1"/>
  <c r="EO311" i="1"/>
  <c r="EP311" i="1"/>
  <c r="DY311" i="1"/>
  <c r="DZ311" i="1"/>
  <c r="EB311" i="1"/>
  <c r="EC311" i="1"/>
  <c r="ED311" i="1"/>
  <c r="EF311" i="1"/>
  <c r="EG311" i="1"/>
  <c r="EK311" i="1"/>
  <c r="EN311" i="1"/>
  <c r="EL311" i="1"/>
  <c r="DZ125" i="1"/>
  <c r="EL125" i="1"/>
  <c r="EC125" i="1"/>
  <c r="EO125" i="1"/>
  <c r="EF125" i="1"/>
  <c r="EG125" i="1"/>
  <c r="DX125" i="1"/>
  <c r="EP125" i="1"/>
  <c r="DY125" i="1"/>
  <c r="EQ125" i="1"/>
  <c r="EA125" i="1"/>
  <c r="EB125" i="1"/>
  <c r="ED125" i="1"/>
  <c r="EE125" i="1"/>
  <c r="EH125" i="1"/>
  <c r="EI125" i="1"/>
  <c r="EJ125" i="1"/>
  <c r="EK125" i="1"/>
  <c r="DV125" i="1"/>
  <c r="EM125" i="1"/>
  <c r="DW125" i="1"/>
  <c r="EN125" i="1"/>
  <c r="DX197" i="1"/>
  <c r="EJ197" i="1"/>
  <c r="EB197" i="1"/>
  <c r="EN197" i="1"/>
  <c r="EC197" i="1"/>
  <c r="EO197" i="1"/>
  <c r="ED197" i="1"/>
  <c r="EP197" i="1"/>
  <c r="EG197" i="1"/>
  <c r="EH197" i="1"/>
  <c r="EI197" i="1"/>
  <c r="EK197" i="1"/>
  <c r="EL197" i="1"/>
  <c r="DV197" i="1"/>
  <c r="EM197" i="1"/>
  <c r="DW197" i="1"/>
  <c r="EQ197" i="1"/>
  <c r="DY197" i="1"/>
  <c r="DZ197" i="1"/>
  <c r="EA197" i="1"/>
  <c r="EE197" i="1"/>
  <c r="EF197" i="1"/>
  <c r="EC269" i="1"/>
  <c r="EO269" i="1"/>
  <c r="EG269" i="1"/>
  <c r="DW269" i="1"/>
  <c r="EK269" i="1"/>
  <c r="DX269" i="1"/>
  <c r="EL269" i="1"/>
  <c r="DY269" i="1"/>
  <c r="EM269" i="1"/>
  <c r="DZ269" i="1"/>
  <c r="EN269" i="1"/>
  <c r="EA269" i="1"/>
  <c r="EP269" i="1"/>
  <c r="EB269" i="1"/>
  <c r="EQ269" i="1"/>
  <c r="ED269" i="1"/>
  <c r="EE269" i="1"/>
  <c r="EF269" i="1"/>
  <c r="EH269" i="1"/>
  <c r="EI269" i="1"/>
  <c r="DV269" i="1"/>
  <c r="EJ269" i="1"/>
  <c r="EF162" i="1"/>
  <c r="DW162" i="1"/>
  <c r="EI162" i="1"/>
  <c r="EA162" i="1"/>
  <c r="EM162" i="1"/>
  <c r="EB162" i="1"/>
  <c r="EN162" i="1"/>
  <c r="EG162" i="1"/>
  <c r="EH162" i="1"/>
  <c r="EJ162" i="1"/>
  <c r="EK162" i="1"/>
  <c r="EL162" i="1"/>
  <c r="DV162" i="1"/>
  <c r="EO162" i="1"/>
  <c r="DX162" i="1"/>
  <c r="EP162" i="1"/>
  <c r="DY162" i="1"/>
  <c r="EQ162" i="1"/>
  <c r="DZ162" i="1"/>
  <c r="EC162" i="1"/>
  <c r="ED162" i="1"/>
  <c r="EE162" i="1"/>
  <c r="EG246" i="1"/>
  <c r="DV246" i="1"/>
  <c r="EH246" i="1"/>
  <c r="DW246" i="1"/>
  <c r="EI246" i="1"/>
  <c r="EL246" i="1"/>
  <c r="DX246" i="1"/>
  <c r="EM246" i="1"/>
  <c r="DY246" i="1"/>
  <c r="EN246" i="1"/>
  <c r="DZ246" i="1"/>
  <c r="EO246" i="1"/>
  <c r="EA246" i="1"/>
  <c r="EP246" i="1"/>
  <c r="EB246" i="1"/>
  <c r="EQ246" i="1"/>
  <c r="EC246" i="1"/>
  <c r="ED246" i="1"/>
  <c r="EE246" i="1"/>
  <c r="EF246" i="1"/>
  <c r="EJ246" i="1"/>
  <c r="EK246" i="1"/>
  <c r="ED139" i="1"/>
  <c r="EP139" i="1"/>
  <c r="EC139" i="1"/>
  <c r="EQ139" i="1"/>
  <c r="EE139" i="1"/>
  <c r="EF139" i="1"/>
  <c r="EG139" i="1"/>
  <c r="EH139" i="1"/>
  <c r="DV139" i="1"/>
  <c r="EI139" i="1"/>
  <c r="DW139" i="1"/>
  <c r="EJ139" i="1"/>
  <c r="DX139" i="1"/>
  <c r="EK139" i="1"/>
  <c r="DY139" i="1"/>
  <c r="EL139" i="1"/>
  <c r="DZ139" i="1"/>
  <c r="EM139" i="1"/>
  <c r="EA139" i="1"/>
  <c r="EN139" i="1"/>
  <c r="EB139" i="1"/>
  <c r="EO139" i="1"/>
  <c r="EB166" i="1"/>
  <c r="EN166" i="1"/>
  <c r="EE166" i="1"/>
  <c r="EQ166" i="1"/>
  <c r="DW166" i="1"/>
  <c r="EI166" i="1"/>
  <c r="DZ166" i="1"/>
  <c r="EP166" i="1"/>
  <c r="EA166" i="1"/>
  <c r="EC166" i="1"/>
  <c r="ED166" i="1"/>
  <c r="EF166" i="1"/>
  <c r="EG166" i="1"/>
  <c r="EH166" i="1"/>
  <c r="EJ166" i="1"/>
  <c r="EK166" i="1"/>
  <c r="DV166" i="1"/>
  <c r="EL166" i="1"/>
  <c r="DX166" i="1"/>
  <c r="EM166" i="1"/>
  <c r="DY166" i="1"/>
  <c r="EO166" i="1"/>
  <c r="DV238" i="1"/>
  <c r="EH238" i="1"/>
  <c r="EC238" i="1"/>
  <c r="EO238" i="1"/>
  <c r="ED238" i="1"/>
  <c r="EP238" i="1"/>
  <c r="EE238" i="1"/>
  <c r="EQ238" i="1"/>
  <c r="EJ238" i="1"/>
  <c r="EK238" i="1"/>
  <c r="EL238" i="1"/>
  <c r="DW238" i="1"/>
  <c r="EM238" i="1"/>
  <c r="DX238" i="1"/>
  <c r="EN238" i="1"/>
  <c r="DY238" i="1"/>
  <c r="DZ238" i="1"/>
  <c r="EA238" i="1"/>
  <c r="EB238" i="1"/>
  <c r="EF238" i="1"/>
  <c r="EG238" i="1"/>
  <c r="EI238" i="1"/>
  <c r="ED133" i="1"/>
  <c r="EP133" i="1"/>
  <c r="DY133" i="1"/>
  <c r="EK133" i="1"/>
  <c r="EB133" i="1"/>
  <c r="EQ133" i="1"/>
  <c r="EC133" i="1"/>
  <c r="EE133" i="1"/>
  <c r="EF133" i="1"/>
  <c r="EG133" i="1"/>
  <c r="EH133" i="1"/>
  <c r="EI133" i="1"/>
  <c r="DV133" i="1"/>
  <c r="EJ133" i="1"/>
  <c r="DW133" i="1"/>
  <c r="EL133" i="1"/>
  <c r="DX133" i="1"/>
  <c r="EM133" i="1"/>
  <c r="DZ133" i="1"/>
  <c r="EN133" i="1"/>
  <c r="EA133" i="1"/>
  <c r="EO133" i="1"/>
  <c r="DW193" i="1"/>
  <c r="EI193" i="1"/>
  <c r="DX193" i="1"/>
  <c r="EK193" i="1"/>
  <c r="EB193" i="1"/>
  <c r="EO193" i="1"/>
  <c r="EC193" i="1"/>
  <c r="EP193" i="1"/>
  <c r="ED193" i="1"/>
  <c r="EQ193" i="1"/>
  <c r="DZ193" i="1"/>
  <c r="EA193" i="1"/>
  <c r="EE193" i="1"/>
  <c r="EF193" i="1"/>
  <c r="EG193" i="1"/>
  <c r="EH193" i="1"/>
  <c r="EJ193" i="1"/>
  <c r="EL193" i="1"/>
  <c r="EM193" i="1"/>
  <c r="EN193" i="1"/>
  <c r="DV193" i="1"/>
  <c r="DY193" i="1"/>
  <c r="EC217" i="1"/>
  <c r="EO217" i="1"/>
  <c r="ED217" i="1"/>
  <c r="EP217" i="1"/>
  <c r="EE217" i="1"/>
  <c r="EQ217" i="1"/>
  <c r="EF217" i="1"/>
  <c r="EG217" i="1"/>
  <c r="DV217" i="1"/>
  <c r="EH217" i="1"/>
  <c r="DW217" i="1"/>
  <c r="EI217" i="1"/>
  <c r="DX217" i="1"/>
  <c r="EJ217" i="1"/>
  <c r="DY217" i="1"/>
  <c r="EK217" i="1"/>
  <c r="DZ217" i="1"/>
  <c r="EL217" i="1"/>
  <c r="EA217" i="1"/>
  <c r="EM217" i="1"/>
  <c r="EB217" i="1"/>
  <c r="EN217" i="1"/>
  <c r="EG253" i="1"/>
  <c r="DV253" i="1"/>
  <c r="EH253" i="1"/>
  <c r="DW253" i="1"/>
  <c r="EI253" i="1"/>
  <c r="EF253" i="1"/>
  <c r="EJ253" i="1"/>
  <c r="EK253" i="1"/>
  <c r="EL253" i="1"/>
  <c r="DX253" i="1"/>
  <c r="EM253" i="1"/>
  <c r="DY253" i="1"/>
  <c r="EN253" i="1"/>
  <c r="DZ253" i="1"/>
  <c r="EO253" i="1"/>
  <c r="EA253" i="1"/>
  <c r="EP253" i="1"/>
  <c r="EB253" i="1"/>
  <c r="EQ253" i="1"/>
  <c r="EC253" i="1"/>
  <c r="ED253" i="1"/>
  <c r="EE253" i="1"/>
  <c r="DX301" i="1"/>
  <c r="EJ301" i="1"/>
  <c r="DY301" i="1"/>
  <c r="EK301" i="1"/>
  <c r="DZ301" i="1"/>
  <c r="EL301" i="1"/>
  <c r="EA301" i="1"/>
  <c r="EM301" i="1"/>
  <c r="EB301" i="1"/>
  <c r="EN301" i="1"/>
  <c r="EC301" i="1"/>
  <c r="EO301" i="1"/>
  <c r="ED301" i="1"/>
  <c r="EP301" i="1"/>
  <c r="EE301" i="1"/>
  <c r="EQ301" i="1"/>
  <c r="EF301" i="1"/>
  <c r="EG301" i="1"/>
  <c r="DV301" i="1"/>
  <c r="EH301" i="1"/>
  <c r="DW301" i="1"/>
  <c r="EI301" i="1"/>
  <c r="DV323" i="1"/>
  <c r="EH323" i="1"/>
  <c r="DW323" i="1"/>
  <c r="EI323" i="1"/>
  <c r="DX323" i="1"/>
  <c r="EJ323" i="1"/>
  <c r="DZ323" i="1"/>
  <c r="EO323" i="1"/>
  <c r="EA323" i="1"/>
  <c r="EP323" i="1"/>
  <c r="EB323" i="1"/>
  <c r="EQ323" i="1"/>
  <c r="EC323" i="1"/>
  <c r="ED323" i="1"/>
  <c r="EE323" i="1"/>
  <c r="EF323" i="1"/>
  <c r="EG323" i="1"/>
  <c r="EK323" i="1"/>
  <c r="EN323" i="1"/>
  <c r="EL323" i="1"/>
  <c r="DY323" i="1"/>
  <c r="EM323" i="1"/>
  <c r="EF134" i="1"/>
  <c r="EA134" i="1"/>
  <c r="EI134" i="1"/>
  <c r="DV134" i="1"/>
  <c r="EJ134" i="1"/>
  <c r="DW134" i="1"/>
  <c r="EK134" i="1"/>
  <c r="DX134" i="1"/>
  <c r="EL134" i="1"/>
  <c r="DY134" i="1"/>
  <c r="EM134" i="1"/>
  <c r="DZ134" i="1"/>
  <c r="EN134" i="1"/>
  <c r="EB134" i="1"/>
  <c r="EO134" i="1"/>
  <c r="EC134" i="1"/>
  <c r="EP134" i="1"/>
  <c r="ED134" i="1"/>
  <c r="EQ134" i="1"/>
  <c r="EE134" i="1"/>
  <c r="EG134" i="1"/>
  <c r="EH134" i="1"/>
  <c r="DX158" i="1"/>
  <c r="EJ158" i="1"/>
  <c r="EA158" i="1"/>
  <c r="EM158" i="1"/>
  <c r="EE158" i="1"/>
  <c r="EQ158" i="1"/>
  <c r="EF158" i="1"/>
  <c r="ED158" i="1"/>
  <c r="EG158" i="1"/>
  <c r="EH158" i="1"/>
  <c r="EI158" i="1"/>
  <c r="EK158" i="1"/>
  <c r="EL158" i="1"/>
  <c r="DV158" i="1"/>
  <c r="EN158" i="1"/>
  <c r="DW158" i="1"/>
  <c r="EO158" i="1"/>
  <c r="DY158" i="1"/>
  <c r="EP158" i="1"/>
  <c r="DZ158" i="1"/>
  <c r="EB158" i="1"/>
  <c r="EC158" i="1"/>
  <c r="DV182" i="1"/>
  <c r="EH182" i="1"/>
  <c r="DY182" i="1"/>
  <c r="EK182" i="1"/>
  <c r="EE182" i="1"/>
  <c r="EF182" i="1"/>
  <c r="EG182" i="1"/>
  <c r="EI182" i="1"/>
  <c r="DZ182" i="1"/>
  <c r="EN182" i="1"/>
  <c r="EA182" i="1"/>
  <c r="EO182" i="1"/>
  <c r="EB182" i="1"/>
  <c r="EP182" i="1"/>
  <c r="DW182" i="1"/>
  <c r="DX182" i="1"/>
  <c r="EC182" i="1"/>
  <c r="ED182" i="1"/>
  <c r="EJ182" i="1"/>
  <c r="EL182" i="1"/>
  <c r="EM182" i="1"/>
  <c r="EQ182" i="1"/>
  <c r="DY194" i="1"/>
  <c r="EK194" i="1"/>
  <c r="EB194" i="1"/>
  <c r="EO194" i="1"/>
  <c r="EF194" i="1"/>
  <c r="EG194" i="1"/>
  <c r="EH194" i="1"/>
  <c r="DX194" i="1"/>
  <c r="EQ194" i="1"/>
  <c r="DZ194" i="1"/>
  <c r="EA194" i="1"/>
  <c r="EC194" i="1"/>
  <c r="ED194" i="1"/>
  <c r="EE194" i="1"/>
  <c r="EI194" i="1"/>
  <c r="EJ194" i="1"/>
  <c r="EL194" i="1"/>
  <c r="EM194" i="1"/>
  <c r="DV194" i="1"/>
  <c r="EN194" i="1"/>
  <c r="EP194" i="1"/>
  <c r="DW194" i="1"/>
  <c r="EE218" i="1"/>
  <c r="EQ218" i="1"/>
  <c r="EF218" i="1"/>
  <c r="EG218" i="1"/>
  <c r="DV218" i="1"/>
  <c r="EH218" i="1"/>
  <c r="DW218" i="1"/>
  <c r="EI218" i="1"/>
  <c r="DX218" i="1"/>
  <c r="EJ218" i="1"/>
  <c r="DY218" i="1"/>
  <c r="EK218" i="1"/>
  <c r="DZ218" i="1"/>
  <c r="EL218" i="1"/>
  <c r="EA218" i="1"/>
  <c r="EM218" i="1"/>
  <c r="EB218" i="1"/>
  <c r="EN218" i="1"/>
  <c r="EC218" i="1"/>
  <c r="EO218" i="1"/>
  <c r="EP218" i="1"/>
  <c r="ED218" i="1"/>
  <c r="DY242" i="1"/>
  <c r="EK242" i="1"/>
  <c r="DZ242" i="1"/>
  <c r="EL242" i="1"/>
  <c r="EA242" i="1"/>
  <c r="EM242" i="1"/>
  <c r="ED242" i="1"/>
  <c r="EE242" i="1"/>
  <c r="EF242" i="1"/>
  <c r="EG242" i="1"/>
  <c r="EH242" i="1"/>
  <c r="EI242" i="1"/>
  <c r="EJ242" i="1"/>
  <c r="DV242" i="1"/>
  <c r="EN242" i="1"/>
  <c r="DW242" i="1"/>
  <c r="EO242" i="1"/>
  <c r="DX242" i="1"/>
  <c r="EP242" i="1"/>
  <c r="EB242" i="1"/>
  <c r="EQ242" i="1"/>
  <c r="EC242" i="1"/>
  <c r="DX266" i="1"/>
  <c r="EJ266" i="1"/>
  <c r="DV266" i="1"/>
  <c r="EI266" i="1"/>
  <c r="EH266" i="1"/>
  <c r="EK266" i="1"/>
  <c r="DW266" i="1"/>
  <c r="EL266" i="1"/>
  <c r="DY266" i="1"/>
  <c r="EM266" i="1"/>
  <c r="DZ266" i="1"/>
  <c r="EN266" i="1"/>
  <c r="EA266" i="1"/>
  <c r="EO266" i="1"/>
  <c r="EB266" i="1"/>
  <c r="EP266" i="1"/>
  <c r="EC266" i="1"/>
  <c r="EQ266" i="1"/>
  <c r="ED266" i="1"/>
  <c r="EE266" i="1"/>
  <c r="EF266" i="1"/>
  <c r="EG266" i="1"/>
  <c r="DV290" i="1"/>
  <c r="EH290" i="1"/>
  <c r="DW290" i="1"/>
  <c r="EI290" i="1"/>
  <c r="DX290" i="1"/>
  <c r="EJ290" i="1"/>
  <c r="DY290" i="1"/>
  <c r="EK290" i="1"/>
  <c r="DZ290" i="1"/>
  <c r="EL290" i="1"/>
  <c r="EA290" i="1"/>
  <c r="EM290" i="1"/>
  <c r="EB290" i="1"/>
  <c r="EN290" i="1"/>
  <c r="EC290" i="1"/>
  <c r="EO290" i="1"/>
  <c r="ED290" i="1"/>
  <c r="EP290" i="1"/>
  <c r="EE290" i="1"/>
  <c r="EQ290" i="1"/>
  <c r="EF290" i="1"/>
  <c r="EG290" i="1"/>
  <c r="DX324" i="1"/>
  <c r="EJ324" i="1"/>
  <c r="DY324" i="1"/>
  <c r="EK324" i="1"/>
  <c r="DZ324" i="1"/>
  <c r="EL324" i="1"/>
  <c r="EH324" i="1"/>
  <c r="EI324" i="1"/>
  <c r="EM324" i="1"/>
  <c r="DV324" i="1"/>
  <c r="EN324" i="1"/>
  <c r="DW324" i="1"/>
  <c r="EO324" i="1"/>
  <c r="EA324" i="1"/>
  <c r="EP324" i="1"/>
  <c r="EB324" i="1"/>
  <c r="EQ324" i="1"/>
  <c r="EC324" i="1"/>
  <c r="ED324" i="1"/>
  <c r="EE324" i="1"/>
  <c r="EG324" i="1"/>
  <c r="EF324" i="1"/>
  <c r="DV123" i="1"/>
  <c r="EH123" i="1"/>
  <c r="DY123" i="1"/>
  <c r="EK123" i="1"/>
  <c r="EB123" i="1"/>
  <c r="EN123" i="1"/>
  <c r="EC123" i="1"/>
  <c r="EO123" i="1"/>
  <c r="EF123" i="1"/>
  <c r="EG123" i="1"/>
  <c r="EI123" i="1"/>
  <c r="EJ123" i="1"/>
  <c r="EL123" i="1"/>
  <c r="EM123" i="1"/>
  <c r="DW123" i="1"/>
  <c r="EP123" i="1"/>
  <c r="DX123" i="1"/>
  <c r="EQ123" i="1"/>
  <c r="DZ123" i="1"/>
  <c r="EA123" i="1"/>
  <c r="ED123" i="1"/>
  <c r="EE123" i="1"/>
  <c r="DV135" i="1"/>
  <c r="EH135" i="1"/>
  <c r="DZ135" i="1"/>
  <c r="EM135" i="1"/>
  <c r="EA135" i="1"/>
  <c r="EN135" i="1"/>
  <c r="EB135" i="1"/>
  <c r="EO135" i="1"/>
  <c r="EC135" i="1"/>
  <c r="EP135" i="1"/>
  <c r="ED135" i="1"/>
  <c r="EQ135" i="1"/>
  <c r="EE135" i="1"/>
  <c r="EF135" i="1"/>
  <c r="EG135" i="1"/>
  <c r="EI135" i="1"/>
  <c r="DW135" i="1"/>
  <c r="EJ135" i="1"/>
  <c r="DX135" i="1"/>
  <c r="EK135" i="1"/>
  <c r="DY135" i="1"/>
  <c r="EL135" i="1"/>
  <c r="DV147" i="1"/>
  <c r="EH147" i="1"/>
  <c r="DX147" i="1"/>
  <c r="EK147" i="1"/>
  <c r="DY147" i="1"/>
  <c r="EL147" i="1"/>
  <c r="DZ147" i="1"/>
  <c r="EM147" i="1"/>
  <c r="EA147" i="1"/>
  <c r="EN147" i="1"/>
  <c r="EB147" i="1"/>
  <c r="EO147" i="1"/>
  <c r="EC147" i="1"/>
  <c r="EP147" i="1"/>
  <c r="ED147" i="1"/>
  <c r="EQ147" i="1"/>
  <c r="EF147" i="1"/>
  <c r="EG147" i="1"/>
  <c r="EJ147" i="1"/>
  <c r="DW147" i="1"/>
  <c r="EE147" i="1"/>
  <c r="EI147" i="1"/>
  <c r="DZ159" i="1"/>
  <c r="EL159" i="1"/>
  <c r="EC159" i="1"/>
  <c r="EO159" i="1"/>
  <c r="EG159" i="1"/>
  <c r="DV159" i="1"/>
  <c r="EH159" i="1"/>
  <c r="EA159" i="1"/>
  <c r="EB159" i="1"/>
  <c r="ED159" i="1"/>
  <c r="EE159" i="1"/>
  <c r="EF159" i="1"/>
  <c r="EI159" i="1"/>
  <c r="EJ159" i="1"/>
  <c r="EK159" i="1"/>
  <c r="EM159" i="1"/>
  <c r="DW159" i="1"/>
  <c r="EN159" i="1"/>
  <c r="DX159" i="1"/>
  <c r="EP159" i="1"/>
  <c r="DY159" i="1"/>
  <c r="EQ159" i="1"/>
  <c r="DZ171" i="1"/>
  <c r="EL171" i="1"/>
  <c r="EC171" i="1"/>
  <c r="EO171" i="1"/>
  <c r="EH171" i="1"/>
  <c r="EI171" i="1"/>
  <c r="DV171" i="1"/>
  <c r="EJ171" i="1"/>
  <c r="DW171" i="1"/>
  <c r="EK171" i="1"/>
  <c r="DX171" i="1"/>
  <c r="EM171" i="1"/>
  <c r="DY171" i="1"/>
  <c r="EN171" i="1"/>
  <c r="EA171" i="1"/>
  <c r="EP171" i="1"/>
  <c r="EB171" i="1"/>
  <c r="EQ171" i="1"/>
  <c r="ED171" i="1"/>
  <c r="EE171" i="1"/>
  <c r="EF171" i="1"/>
  <c r="EG171" i="1"/>
  <c r="DX183" i="1"/>
  <c r="EJ183" i="1"/>
  <c r="EA183" i="1"/>
  <c r="EM183" i="1"/>
  <c r="DW183" i="1"/>
  <c r="EL183" i="1"/>
  <c r="DY183" i="1"/>
  <c r="EN183" i="1"/>
  <c r="DZ183" i="1"/>
  <c r="EO183" i="1"/>
  <c r="EB183" i="1"/>
  <c r="EP183" i="1"/>
  <c r="EF183" i="1"/>
  <c r="EG183" i="1"/>
  <c r="EH183" i="1"/>
  <c r="EC183" i="1"/>
  <c r="ED183" i="1"/>
  <c r="EE183" i="1"/>
  <c r="EI183" i="1"/>
  <c r="EK183" i="1"/>
  <c r="EQ183" i="1"/>
  <c r="DV183" i="1"/>
  <c r="EA195" i="1"/>
  <c r="EF195" i="1"/>
  <c r="DW195" i="1"/>
  <c r="EJ195" i="1"/>
  <c r="DX195" i="1"/>
  <c r="EK195" i="1"/>
  <c r="DY195" i="1"/>
  <c r="EL195" i="1"/>
  <c r="EO195" i="1"/>
  <c r="DV195" i="1"/>
  <c r="EP195" i="1"/>
  <c r="DZ195" i="1"/>
  <c r="EQ195" i="1"/>
  <c r="EB195" i="1"/>
  <c r="EC195" i="1"/>
  <c r="ED195" i="1"/>
  <c r="EE195" i="1"/>
  <c r="EG195" i="1"/>
  <c r="EH195" i="1"/>
  <c r="EI195" i="1"/>
  <c r="EM195" i="1"/>
  <c r="EN195" i="1"/>
  <c r="EF207" i="1"/>
  <c r="EG207" i="1"/>
  <c r="EH207" i="1"/>
  <c r="DV207" i="1"/>
  <c r="EI207" i="1"/>
  <c r="DW207" i="1"/>
  <c r="EJ207" i="1"/>
  <c r="DX207" i="1"/>
  <c r="EK207" i="1"/>
  <c r="DY207" i="1"/>
  <c r="EL207" i="1"/>
  <c r="DZ207" i="1"/>
  <c r="EM207" i="1"/>
  <c r="EA207" i="1"/>
  <c r="EN207" i="1"/>
  <c r="EB207" i="1"/>
  <c r="EO207" i="1"/>
  <c r="EC207" i="1"/>
  <c r="EP207" i="1"/>
  <c r="ED207" i="1"/>
  <c r="EQ207" i="1"/>
  <c r="EE207" i="1"/>
  <c r="EG219" i="1"/>
  <c r="DV219" i="1"/>
  <c r="EH219" i="1"/>
  <c r="DW219" i="1"/>
  <c r="EI219" i="1"/>
  <c r="DX219" i="1"/>
  <c r="EJ219" i="1"/>
  <c r="DY219" i="1"/>
  <c r="EK219" i="1"/>
  <c r="DZ219" i="1"/>
  <c r="EL219" i="1"/>
  <c r="EA219" i="1"/>
  <c r="EM219" i="1"/>
  <c r="EB219" i="1"/>
  <c r="EN219" i="1"/>
  <c r="EC219" i="1"/>
  <c r="EO219" i="1"/>
  <c r="ED219" i="1"/>
  <c r="EP219" i="1"/>
  <c r="EE219" i="1"/>
  <c r="EQ219" i="1"/>
  <c r="EF219" i="1"/>
  <c r="EE231" i="1"/>
  <c r="EQ231" i="1"/>
  <c r="EF231" i="1"/>
  <c r="EG231" i="1"/>
  <c r="DV231" i="1"/>
  <c r="EH231" i="1"/>
  <c r="DW231" i="1"/>
  <c r="EI231" i="1"/>
  <c r="DX231" i="1"/>
  <c r="EJ231" i="1"/>
  <c r="DY231" i="1"/>
  <c r="EK231" i="1"/>
  <c r="DZ231" i="1"/>
  <c r="EL231" i="1"/>
  <c r="EA231" i="1"/>
  <c r="EM231" i="1"/>
  <c r="EB231" i="1"/>
  <c r="EN231" i="1"/>
  <c r="EC231" i="1"/>
  <c r="EO231" i="1"/>
  <c r="ED231" i="1"/>
  <c r="EP231" i="1"/>
  <c r="EA243" i="1"/>
  <c r="EM243" i="1"/>
  <c r="EB243" i="1"/>
  <c r="EN243" i="1"/>
  <c r="EC243" i="1"/>
  <c r="EO243" i="1"/>
  <c r="DW243" i="1"/>
  <c r="EL243" i="1"/>
  <c r="DX243" i="1"/>
  <c r="EP243" i="1"/>
  <c r="DY243" i="1"/>
  <c r="EQ243" i="1"/>
  <c r="DZ243" i="1"/>
  <c r="ED243" i="1"/>
  <c r="EE243" i="1"/>
  <c r="EF243" i="1"/>
  <c r="EG243" i="1"/>
  <c r="EH243" i="1"/>
  <c r="EI243" i="1"/>
  <c r="EJ243" i="1"/>
  <c r="DV243" i="1"/>
  <c r="EK243" i="1"/>
  <c r="DY255" i="1"/>
  <c r="EK255" i="1"/>
  <c r="DZ255" i="1"/>
  <c r="EL255" i="1"/>
  <c r="EA255" i="1"/>
  <c r="EM255" i="1"/>
  <c r="DV255" i="1"/>
  <c r="EN255" i="1"/>
  <c r="EC255" i="1"/>
  <c r="EE255" i="1"/>
  <c r="EF255" i="1"/>
  <c r="EG255" i="1"/>
  <c r="EH255" i="1"/>
  <c r="EJ255" i="1"/>
  <c r="EO255" i="1"/>
  <c r="EP255" i="1"/>
  <c r="EQ255" i="1"/>
  <c r="DW255" i="1"/>
  <c r="DX255" i="1"/>
  <c r="EB255" i="1"/>
  <c r="ED255" i="1"/>
  <c r="EI255" i="1"/>
  <c r="DZ267" i="1"/>
  <c r="EL267" i="1"/>
  <c r="EA267" i="1"/>
  <c r="EN267" i="1"/>
  <c r="EB267" i="1"/>
  <c r="EP267" i="1"/>
  <c r="EC267" i="1"/>
  <c r="EQ267" i="1"/>
  <c r="ED267" i="1"/>
  <c r="EE267" i="1"/>
  <c r="EF267" i="1"/>
  <c r="EG267" i="1"/>
  <c r="EH267" i="1"/>
  <c r="EI267" i="1"/>
  <c r="DV267" i="1"/>
  <c r="EJ267" i="1"/>
  <c r="DW267" i="1"/>
  <c r="EK267" i="1"/>
  <c r="DX267" i="1"/>
  <c r="EM267" i="1"/>
  <c r="EO267" i="1"/>
  <c r="DY267" i="1"/>
  <c r="DW279" i="1"/>
  <c r="EI279" i="1"/>
  <c r="EE279" i="1"/>
  <c r="DY279" i="1"/>
  <c r="EM279" i="1"/>
  <c r="DZ279" i="1"/>
  <c r="EN279" i="1"/>
  <c r="EA279" i="1"/>
  <c r="EO279" i="1"/>
  <c r="EB279" i="1"/>
  <c r="EP279" i="1"/>
  <c r="EC279" i="1"/>
  <c r="EQ279" i="1"/>
  <c r="ED279" i="1"/>
  <c r="EF279" i="1"/>
  <c r="EG279" i="1"/>
  <c r="EH279" i="1"/>
  <c r="EJ279" i="1"/>
  <c r="DV279" i="1"/>
  <c r="EK279" i="1"/>
  <c r="DX279" i="1"/>
  <c r="EL279" i="1"/>
  <c r="DX291" i="1"/>
  <c r="EJ291" i="1"/>
  <c r="DY291" i="1"/>
  <c r="EK291" i="1"/>
  <c r="DZ291" i="1"/>
  <c r="EL291" i="1"/>
  <c r="EA291" i="1"/>
  <c r="EM291" i="1"/>
  <c r="EB291" i="1"/>
  <c r="EN291" i="1"/>
  <c r="EC291" i="1"/>
  <c r="EO291" i="1"/>
  <c r="ED291" i="1"/>
  <c r="EP291" i="1"/>
  <c r="EE291" i="1"/>
  <c r="EQ291" i="1"/>
  <c r="EF291" i="1"/>
  <c r="EG291" i="1"/>
  <c r="DV291" i="1"/>
  <c r="EH291" i="1"/>
  <c r="EI291" i="1"/>
  <c r="DW291" i="1"/>
  <c r="EE313" i="1"/>
  <c r="EQ313" i="1"/>
  <c r="DW313" i="1"/>
  <c r="EI313" i="1"/>
  <c r="DZ313" i="1"/>
  <c r="EL313" i="1"/>
  <c r="EA313" i="1"/>
  <c r="EM313" i="1"/>
  <c r="EB313" i="1"/>
  <c r="EN313" i="1"/>
  <c r="EK313" i="1"/>
  <c r="EO313" i="1"/>
  <c r="EP313" i="1"/>
  <c r="DV313" i="1"/>
  <c r="DX313" i="1"/>
  <c r="DY313" i="1"/>
  <c r="EC313" i="1"/>
  <c r="ED313" i="1"/>
  <c r="EF313" i="1"/>
  <c r="EG313" i="1"/>
  <c r="EJ313" i="1"/>
  <c r="EH313" i="1"/>
  <c r="DZ325" i="1"/>
  <c r="EL325" i="1"/>
  <c r="EA325" i="1"/>
  <c r="EM325" i="1"/>
  <c r="EB325" i="1"/>
  <c r="EN325" i="1"/>
  <c r="ED325" i="1"/>
  <c r="EE325" i="1"/>
  <c r="EF325" i="1"/>
  <c r="EG325" i="1"/>
  <c r="EH325" i="1"/>
  <c r="EI325" i="1"/>
  <c r="EJ325" i="1"/>
  <c r="DV325" i="1"/>
  <c r="EK325" i="1"/>
  <c r="DW325" i="1"/>
  <c r="EO325" i="1"/>
  <c r="EC325" i="1"/>
  <c r="DX325" i="1"/>
  <c r="EP325" i="1"/>
  <c r="DY325" i="1"/>
  <c r="EQ325" i="1"/>
  <c r="ED161" i="1"/>
  <c r="EP161" i="1"/>
  <c r="EG161" i="1"/>
  <c r="DY161" i="1"/>
  <c r="EK161" i="1"/>
  <c r="DZ161" i="1"/>
  <c r="EL161" i="1"/>
  <c r="EJ161" i="1"/>
  <c r="EM161" i="1"/>
  <c r="DV161" i="1"/>
  <c r="EN161" i="1"/>
  <c r="DW161" i="1"/>
  <c r="EO161" i="1"/>
  <c r="DX161" i="1"/>
  <c r="EQ161" i="1"/>
  <c r="EA161" i="1"/>
  <c r="EB161" i="1"/>
  <c r="EC161" i="1"/>
  <c r="EE161" i="1"/>
  <c r="EF161" i="1"/>
  <c r="EH161" i="1"/>
  <c r="EI161" i="1"/>
  <c r="DY221" i="1"/>
  <c r="EK221" i="1"/>
  <c r="DZ221" i="1"/>
  <c r="EL221" i="1"/>
  <c r="EA221" i="1"/>
  <c r="EM221" i="1"/>
  <c r="EB221" i="1"/>
  <c r="EN221" i="1"/>
  <c r="EC221" i="1"/>
  <c r="EO221" i="1"/>
  <c r="ED221" i="1"/>
  <c r="EP221" i="1"/>
  <c r="EE221" i="1"/>
  <c r="EQ221" i="1"/>
  <c r="EF221" i="1"/>
  <c r="EG221" i="1"/>
  <c r="DV221" i="1"/>
  <c r="EH221" i="1"/>
  <c r="DW221" i="1"/>
  <c r="EI221" i="1"/>
  <c r="DX221" i="1"/>
  <c r="EJ221" i="1"/>
  <c r="EA281" i="1"/>
  <c r="EM281" i="1"/>
  <c r="DZ281" i="1"/>
  <c r="EN281" i="1"/>
  <c r="DW281" i="1"/>
  <c r="EK281" i="1"/>
  <c r="DX281" i="1"/>
  <c r="EL281" i="1"/>
  <c r="DY281" i="1"/>
  <c r="EO281" i="1"/>
  <c r="EB281" i="1"/>
  <c r="EP281" i="1"/>
  <c r="EC281" i="1"/>
  <c r="EQ281" i="1"/>
  <c r="ED281" i="1"/>
  <c r="EE281" i="1"/>
  <c r="EF281" i="1"/>
  <c r="EG281" i="1"/>
  <c r="EH281" i="1"/>
  <c r="EI281" i="1"/>
  <c r="DV281" i="1"/>
  <c r="EJ281" i="1"/>
  <c r="EB126" i="1"/>
  <c r="EN126" i="1"/>
  <c r="EE126" i="1"/>
  <c r="EQ126" i="1"/>
  <c r="DV126" i="1"/>
  <c r="EH126" i="1"/>
  <c r="DW126" i="1"/>
  <c r="EI126" i="1"/>
  <c r="EL126" i="1"/>
  <c r="EM126" i="1"/>
  <c r="DX126" i="1"/>
  <c r="EO126" i="1"/>
  <c r="DY126" i="1"/>
  <c r="EP126" i="1"/>
  <c r="DZ126" i="1"/>
  <c r="EA126" i="1"/>
  <c r="EC126" i="1"/>
  <c r="ED126" i="1"/>
  <c r="EF126" i="1"/>
  <c r="EG126" i="1"/>
  <c r="EJ126" i="1"/>
  <c r="EK126" i="1"/>
  <c r="EB210" i="1"/>
  <c r="EN210" i="1"/>
  <c r="EC210" i="1"/>
  <c r="EO210" i="1"/>
  <c r="ED210" i="1"/>
  <c r="EP210" i="1"/>
  <c r="EE210" i="1"/>
  <c r="EQ210" i="1"/>
  <c r="EF210" i="1"/>
  <c r="EG210" i="1"/>
  <c r="DV210" i="1"/>
  <c r="EH210" i="1"/>
  <c r="DW210" i="1"/>
  <c r="EI210" i="1"/>
  <c r="DX210" i="1"/>
  <c r="EJ210" i="1"/>
  <c r="DY210" i="1"/>
  <c r="EK210" i="1"/>
  <c r="DZ210" i="1"/>
  <c r="EL210" i="1"/>
  <c r="EA210" i="1"/>
  <c r="EM210" i="1"/>
  <c r="EE270" i="1"/>
  <c r="EQ270" i="1"/>
  <c r="DX270" i="1"/>
  <c r="EK270" i="1"/>
  <c r="EC270" i="1"/>
  <c r="ED270" i="1"/>
  <c r="EF270" i="1"/>
  <c r="EG270" i="1"/>
  <c r="EH270" i="1"/>
  <c r="EI270" i="1"/>
  <c r="DV270" i="1"/>
  <c r="EJ270" i="1"/>
  <c r="DW270" i="1"/>
  <c r="EL270" i="1"/>
  <c r="DY270" i="1"/>
  <c r="EM270" i="1"/>
  <c r="DZ270" i="1"/>
  <c r="EN270" i="1"/>
  <c r="EA270" i="1"/>
  <c r="EO270" i="1"/>
  <c r="EB270" i="1"/>
  <c r="EP270" i="1"/>
  <c r="EG151" i="1"/>
  <c r="DV151" i="1"/>
  <c r="EH151" i="1"/>
  <c r="DW151" i="1"/>
  <c r="EI151" i="1"/>
  <c r="DX151" i="1"/>
  <c r="EJ151" i="1"/>
  <c r="DY151" i="1"/>
  <c r="EK151" i="1"/>
  <c r="EC151" i="1"/>
  <c r="EO151" i="1"/>
  <c r="ED151" i="1"/>
  <c r="EP151" i="1"/>
  <c r="EA151" i="1"/>
  <c r="EB151" i="1"/>
  <c r="EE151" i="1"/>
  <c r="EF151" i="1"/>
  <c r="EL151" i="1"/>
  <c r="EM151" i="1"/>
  <c r="EN151" i="1"/>
  <c r="EQ151" i="1"/>
  <c r="DZ151" i="1"/>
  <c r="EA154" i="1"/>
  <c r="EB154" i="1"/>
  <c r="EN154" i="1"/>
  <c r="EC154" i="1"/>
  <c r="EO154" i="1"/>
  <c r="ED154" i="1"/>
  <c r="EP154" i="1"/>
  <c r="EE154" i="1"/>
  <c r="EQ154" i="1"/>
  <c r="DW154" i="1"/>
  <c r="EI154" i="1"/>
  <c r="DX154" i="1"/>
  <c r="EJ154" i="1"/>
  <c r="DV154" i="1"/>
  <c r="DY154" i="1"/>
  <c r="DZ154" i="1"/>
  <c r="EF154" i="1"/>
  <c r="EG154" i="1"/>
  <c r="EH154" i="1"/>
  <c r="EK154" i="1"/>
  <c r="EL154" i="1"/>
  <c r="EM154" i="1"/>
  <c r="DV202" i="1"/>
  <c r="EH202" i="1"/>
  <c r="DZ202" i="1"/>
  <c r="EL202" i="1"/>
  <c r="EA202" i="1"/>
  <c r="EM202" i="1"/>
  <c r="EB202" i="1"/>
  <c r="EN202" i="1"/>
  <c r="EE202" i="1"/>
  <c r="EF202" i="1"/>
  <c r="EG202" i="1"/>
  <c r="EI202" i="1"/>
  <c r="EJ202" i="1"/>
  <c r="EK202" i="1"/>
  <c r="EO202" i="1"/>
  <c r="DW202" i="1"/>
  <c r="EP202" i="1"/>
  <c r="DX202" i="1"/>
  <c r="EQ202" i="1"/>
  <c r="DY202" i="1"/>
  <c r="EC202" i="1"/>
  <c r="ED202" i="1"/>
  <c r="ED121" i="1"/>
  <c r="EP121" i="1"/>
  <c r="EG121" i="1"/>
  <c r="DX121" i="1"/>
  <c r="EJ121" i="1"/>
  <c r="DY121" i="1"/>
  <c r="EK121" i="1"/>
  <c r="DV121" i="1"/>
  <c r="EN121" i="1"/>
  <c r="DW121" i="1"/>
  <c r="EO121" i="1"/>
  <c r="DZ121" i="1"/>
  <c r="EQ121" i="1"/>
  <c r="EA121" i="1"/>
  <c r="EB121" i="1"/>
  <c r="EC121" i="1"/>
  <c r="EE121" i="1"/>
  <c r="EF121" i="1"/>
  <c r="EH121" i="1"/>
  <c r="EI121" i="1"/>
  <c r="EL121" i="1"/>
  <c r="EM121" i="1"/>
  <c r="DV169" i="1"/>
  <c r="EH169" i="1"/>
  <c r="DY169" i="1"/>
  <c r="EK169" i="1"/>
  <c r="EI169" i="1"/>
  <c r="EJ169" i="1"/>
  <c r="DW169" i="1"/>
  <c r="EL169" i="1"/>
  <c r="DX169" i="1"/>
  <c r="EM169" i="1"/>
  <c r="DZ169" i="1"/>
  <c r="EN169" i="1"/>
  <c r="EA169" i="1"/>
  <c r="EO169" i="1"/>
  <c r="EB169" i="1"/>
  <c r="EP169" i="1"/>
  <c r="EC169" i="1"/>
  <c r="EQ169" i="1"/>
  <c r="ED169" i="1"/>
  <c r="EE169" i="1"/>
  <c r="EF169" i="1"/>
  <c r="EG169" i="1"/>
  <c r="EB205" i="1"/>
  <c r="EN205" i="1"/>
  <c r="EF205" i="1"/>
  <c r="EG205" i="1"/>
  <c r="DV205" i="1"/>
  <c r="EJ205" i="1"/>
  <c r="EK205" i="1"/>
  <c r="DW205" i="1"/>
  <c r="EL205" i="1"/>
  <c r="DX205" i="1"/>
  <c r="EM205" i="1"/>
  <c r="DY205" i="1"/>
  <c r="EO205" i="1"/>
  <c r="DZ205" i="1"/>
  <c r="EP205" i="1"/>
  <c r="EA205" i="1"/>
  <c r="EQ205" i="1"/>
  <c r="EC205" i="1"/>
  <c r="ED205" i="1"/>
  <c r="EE205" i="1"/>
  <c r="EH205" i="1"/>
  <c r="EI205" i="1"/>
  <c r="EA229" i="1"/>
  <c r="EM229" i="1"/>
  <c r="EB229" i="1"/>
  <c r="EN229" i="1"/>
  <c r="EC229" i="1"/>
  <c r="EO229" i="1"/>
  <c r="ED229" i="1"/>
  <c r="EP229" i="1"/>
  <c r="EE229" i="1"/>
  <c r="EQ229" i="1"/>
  <c r="EF229" i="1"/>
  <c r="EG229" i="1"/>
  <c r="DV229" i="1"/>
  <c r="EH229" i="1"/>
  <c r="DW229" i="1"/>
  <c r="EI229" i="1"/>
  <c r="DX229" i="1"/>
  <c r="EJ229" i="1"/>
  <c r="DY229" i="1"/>
  <c r="EK229" i="1"/>
  <c r="DZ229" i="1"/>
  <c r="EL229" i="1"/>
  <c r="DV265" i="1"/>
  <c r="EH265" i="1"/>
  <c r="EE265" i="1"/>
  <c r="EB265" i="1"/>
  <c r="EP265" i="1"/>
  <c r="EC265" i="1"/>
  <c r="EQ265" i="1"/>
  <c r="ED265" i="1"/>
  <c r="EF265" i="1"/>
  <c r="EG265" i="1"/>
  <c r="EI265" i="1"/>
  <c r="EJ265" i="1"/>
  <c r="DW265" i="1"/>
  <c r="EK265" i="1"/>
  <c r="DX265" i="1"/>
  <c r="EL265" i="1"/>
  <c r="DY265" i="1"/>
  <c r="EM265" i="1"/>
  <c r="DZ265" i="1"/>
  <c r="EN265" i="1"/>
  <c r="EA265" i="1"/>
  <c r="EO265" i="1"/>
  <c r="EF289" i="1"/>
  <c r="EG289" i="1"/>
  <c r="DV289" i="1"/>
  <c r="EH289" i="1"/>
  <c r="DW289" i="1"/>
  <c r="EI289" i="1"/>
  <c r="DX289" i="1"/>
  <c r="EJ289" i="1"/>
  <c r="DY289" i="1"/>
  <c r="EK289" i="1"/>
  <c r="DZ289" i="1"/>
  <c r="EL289" i="1"/>
  <c r="EA289" i="1"/>
  <c r="EM289" i="1"/>
  <c r="EB289" i="1"/>
  <c r="EN289" i="1"/>
  <c r="EC289" i="1"/>
  <c r="EO289" i="1"/>
  <c r="ED289" i="1"/>
  <c r="EP289" i="1"/>
  <c r="EE289" i="1"/>
  <c r="EQ289" i="1"/>
  <c r="EF122" i="1"/>
  <c r="DW122" i="1"/>
  <c r="EI122" i="1"/>
  <c r="DZ122" i="1"/>
  <c r="EL122" i="1"/>
  <c r="EA122" i="1"/>
  <c r="EM122" i="1"/>
  <c r="EJ122" i="1"/>
  <c r="EK122" i="1"/>
  <c r="EN122" i="1"/>
  <c r="DV122" i="1"/>
  <c r="EO122" i="1"/>
  <c r="DX122" i="1"/>
  <c r="EP122" i="1"/>
  <c r="DY122" i="1"/>
  <c r="EQ122" i="1"/>
  <c r="EB122" i="1"/>
  <c r="EC122" i="1"/>
  <c r="ED122" i="1"/>
  <c r="EE122" i="1"/>
  <c r="EG122" i="1"/>
  <c r="EH122" i="1"/>
  <c r="EF146" i="1"/>
  <c r="EG146" i="1"/>
  <c r="EH146" i="1"/>
  <c r="DV146" i="1"/>
  <c r="EI146" i="1"/>
  <c r="DW146" i="1"/>
  <c r="EJ146" i="1"/>
  <c r="DX146" i="1"/>
  <c r="EK146" i="1"/>
  <c r="DY146" i="1"/>
  <c r="EL146" i="1"/>
  <c r="DZ146" i="1"/>
  <c r="EM146" i="1"/>
  <c r="EA146" i="1"/>
  <c r="EB146" i="1"/>
  <c r="EO146" i="1"/>
  <c r="EC146" i="1"/>
  <c r="EP146" i="1"/>
  <c r="ED146" i="1"/>
  <c r="EQ146" i="1"/>
  <c r="EE146" i="1"/>
  <c r="EN146" i="1"/>
  <c r="ED206" i="1"/>
  <c r="EP206" i="1"/>
  <c r="DV206" i="1"/>
  <c r="EB206" i="1"/>
  <c r="EO206" i="1"/>
  <c r="EC206" i="1"/>
  <c r="EQ206" i="1"/>
  <c r="EE206" i="1"/>
  <c r="EF206" i="1"/>
  <c r="EG206" i="1"/>
  <c r="EH206" i="1"/>
  <c r="EI206" i="1"/>
  <c r="DW206" i="1"/>
  <c r="EJ206" i="1"/>
  <c r="DX206" i="1"/>
  <c r="EK206" i="1"/>
  <c r="DY206" i="1"/>
  <c r="EL206" i="1"/>
  <c r="DZ206" i="1"/>
  <c r="EM206" i="1"/>
  <c r="EA206" i="1"/>
  <c r="EN206" i="1"/>
  <c r="EC230" i="1"/>
  <c r="EO230" i="1"/>
  <c r="ED230" i="1"/>
  <c r="EP230" i="1"/>
  <c r="EE230" i="1"/>
  <c r="EQ230" i="1"/>
  <c r="EF230" i="1"/>
  <c r="EG230" i="1"/>
  <c r="DV230" i="1"/>
  <c r="EH230" i="1"/>
  <c r="DW230" i="1"/>
  <c r="EI230" i="1"/>
  <c r="DX230" i="1"/>
  <c r="EJ230" i="1"/>
  <c r="DY230" i="1"/>
  <c r="EK230" i="1"/>
  <c r="DZ230" i="1"/>
  <c r="EL230" i="1"/>
  <c r="EA230" i="1"/>
  <c r="EM230" i="1"/>
  <c r="EB230" i="1"/>
  <c r="EN230" i="1"/>
  <c r="DW254" i="1"/>
  <c r="EI254" i="1"/>
  <c r="DX254" i="1"/>
  <c r="EJ254" i="1"/>
  <c r="DY254" i="1"/>
  <c r="EK254" i="1"/>
  <c r="EB254" i="1"/>
  <c r="EC254" i="1"/>
  <c r="ED254" i="1"/>
  <c r="EE254" i="1"/>
  <c r="EF254" i="1"/>
  <c r="EG254" i="1"/>
  <c r="EH254" i="1"/>
  <c r="EL254" i="1"/>
  <c r="EM254" i="1"/>
  <c r="DV254" i="1"/>
  <c r="EN254" i="1"/>
  <c r="DZ254" i="1"/>
  <c r="EO254" i="1"/>
  <c r="EA254" i="1"/>
  <c r="EP254" i="1"/>
  <c r="EQ254" i="1"/>
  <c r="EG278" i="1"/>
  <c r="EA278" i="1"/>
  <c r="EN278" i="1"/>
  <c r="EF278" i="1"/>
  <c r="EH278" i="1"/>
  <c r="EI278" i="1"/>
  <c r="DV278" i="1"/>
  <c r="EJ278" i="1"/>
  <c r="DW278" i="1"/>
  <c r="EK278" i="1"/>
  <c r="DX278" i="1"/>
  <c r="EL278" i="1"/>
  <c r="DY278" i="1"/>
  <c r="EM278" i="1"/>
  <c r="DZ278" i="1"/>
  <c r="EO278" i="1"/>
  <c r="EB278" i="1"/>
  <c r="EP278" i="1"/>
  <c r="EC278" i="1"/>
  <c r="EQ278" i="1"/>
  <c r="ED278" i="1"/>
  <c r="EE278" i="1"/>
  <c r="EC312" i="1"/>
  <c r="EO312" i="1"/>
  <c r="EG312" i="1"/>
  <c r="DX312" i="1"/>
  <c r="EJ312" i="1"/>
  <c r="DY312" i="1"/>
  <c r="EK312" i="1"/>
  <c r="DZ312" i="1"/>
  <c r="EL312" i="1"/>
  <c r="EN312" i="1"/>
  <c r="EP312" i="1"/>
  <c r="DV312" i="1"/>
  <c r="EQ312" i="1"/>
  <c r="DW312" i="1"/>
  <c r="EA312" i="1"/>
  <c r="EB312" i="1"/>
  <c r="ED312" i="1"/>
  <c r="EE312" i="1"/>
  <c r="EF312" i="1"/>
  <c r="EM312" i="1"/>
  <c r="EH312" i="1"/>
  <c r="EI312" i="1"/>
  <c r="EC107" i="1"/>
  <c r="EO107" i="1"/>
  <c r="EE107" i="1"/>
  <c r="EQ107" i="1"/>
  <c r="DW107" i="1"/>
  <c r="EI107" i="1"/>
  <c r="EH107" i="1"/>
  <c r="EJ107" i="1"/>
  <c r="EK107" i="1"/>
  <c r="DV107" i="1"/>
  <c r="EL107" i="1"/>
  <c r="DX107" i="1"/>
  <c r="EM107" i="1"/>
  <c r="DZ107" i="1"/>
  <c r="EP107" i="1"/>
  <c r="EA107" i="1"/>
  <c r="EB107" i="1"/>
  <c r="ED107" i="1"/>
  <c r="EF107" i="1"/>
  <c r="EG107" i="1"/>
  <c r="EN107" i="1"/>
  <c r="DY107" i="1"/>
  <c r="DX124" i="1"/>
  <c r="EJ124" i="1"/>
  <c r="EA124" i="1"/>
  <c r="EM124" i="1"/>
  <c r="ED124" i="1"/>
  <c r="EP124" i="1"/>
  <c r="EE124" i="1"/>
  <c r="EQ124" i="1"/>
  <c r="EB124" i="1"/>
  <c r="EC124" i="1"/>
  <c r="EF124" i="1"/>
  <c r="EG124" i="1"/>
  <c r="EH124" i="1"/>
  <c r="EI124" i="1"/>
  <c r="EK124" i="1"/>
  <c r="EL124" i="1"/>
  <c r="DV124" i="1"/>
  <c r="EN124" i="1"/>
  <c r="DW124" i="1"/>
  <c r="EO124" i="1"/>
  <c r="DY124" i="1"/>
  <c r="DZ124" i="1"/>
  <c r="DX136" i="1"/>
  <c r="EJ136" i="1"/>
  <c r="ED136" i="1"/>
  <c r="EQ136" i="1"/>
  <c r="EE136" i="1"/>
  <c r="EF136" i="1"/>
  <c r="EG136" i="1"/>
  <c r="EH136" i="1"/>
  <c r="DV136" i="1"/>
  <c r="EI136" i="1"/>
  <c r="DW136" i="1"/>
  <c r="EK136" i="1"/>
  <c r="DY136" i="1"/>
  <c r="EL136" i="1"/>
  <c r="DZ136" i="1"/>
  <c r="EM136" i="1"/>
  <c r="EA136" i="1"/>
  <c r="EN136" i="1"/>
  <c r="EB136" i="1"/>
  <c r="EO136" i="1"/>
  <c r="EC136" i="1"/>
  <c r="EP136" i="1"/>
  <c r="EA148" i="1"/>
  <c r="EM148" i="1"/>
  <c r="EB148" i="1"/>
  <c r="EN148" i="1"/>
  <c r="EC148" i="1"/>
  <c r="EO148" i="1"/>
  <c r="ED148" i="1"/>
  <c r="EP148" i="1"/>
  <c r="EE148" i="1"/>
  <c r="EQ148" i="1"/>
  <c r="EF148" i="1"/>
  <c r="EG148" i="1"/>
  <c r="DW148" i="1"/>
  <c r="EI148" i="1"/>
  <c r="DX148" i="1"/>
  <c r="EJ148" i="1"/>
  <c r="DV148" i="1"/>
  <c r="DY148" i="1"/>
  <c r="DZ148" i="1"/>
  <c r="EH148" i="1"/>
  <c r="EK148" i="1"/>
  <c r="EL148" i="1"/>
  <c r="EB160" i="1"/>
  <c r="EN160" i="1"/>
  <c r="EE160" i="1"/>
  <c r="EQ160" i="1"/>
  <c r="DW160" i="1"/>
  <c r="EI160" i="1"/>
  <c r="DX160" i="1"/>
  <c r="EJ160" i="1"/>
  <c r="DV160" i="1"/>
  <c r="EO160" i="1"/>
  <c r="DY160" i="1"/>
  <c r="EP160" i="1"/>
  <c r="DZ160" i="1"/>
  <c r="EA160" i="1"/>
  <c r="EC160" i="1"/>
  <c r="ED160" i="1"/>
  <c r="EF160" i="1"/>
  <c r="EG160" i="1"/>
  <c r="EH160" i="1"/>
  <c r="EK160" i="1"/>
  <c r="EL160" i="1"/>
  <c r="EM160" i="1"/>
  <c r="EB172" i="1"/>
  <c r="EN172" i="1"/>
  <c r="EE172" i="1"/>
  <c r="EQ172" i="1"/>
  <c r="DZ172" i="1"/>
  <c r="EO172" i="1"/>
  <c r="EA172" i="1"/>
  <c r="EP172" i="1"/>
  <c r="EC172" i="1"/>
  <c r="ED172" i="1"/>
  <c r="EF172" i="1"/>
  <c r="EG172" i="1"/>
  <c r="EH172" i="1"/>
  <c r="EI172" i="1"/>
  <c r="DV172" i="1"/>
  <c r="EJ172" i="1"/>
  <c r="DW172" i="1"/>
  <c r="EK172" i="1"/>
  <c r="DX172" i="1"/>
  <c r="EL172" i="1"/>
  <c r="DY172" i="1"/>
  <c r="EM172" i="1"/>
  <c r="DZ184" i="1"/>
  <c r="EL184" i="1"/>
  <c r="EC184" i="1"/>
  <c r="EO184" i="1"/>
  <c r="EE184" i="1"/>
  <c r="EF184" i="1"/>
  <c r="EG184" i="1"/>
  <c r="EH184" i="1"/>
  <c r="DX184" i="1"/>
  <c r="EM184" i="1"/>
  <c r="DY184" i="1"/>
  <c r="EN184" i="1"/>
  <c r="EA184" i="1"/>
  <c r="EP184" i="1"/>
  <c r="EK184" i="1"/>
  <c r="EQ184" i="1"/>
  <c r="DV184" i="1"/>
  <c r="DW184" i="1"/>
  <c r="EB184" i="1"/>
  <c r="ED184" i="1"/>
  <c r="EI184" i="1"/>
  <c r="EJ184" i="1"/>
  <c r="DV208" i="1"/>
  <c r="DX208" i="1"/>
  <c r="EJ208" i="1"/>
  <c r="DY208" i="1"/>
  <c r="EK208" i="1"/>
  <c r="DZ208" i="1"/>
  <c r="EL208" i="1"/>
  <c r="EA208" i="1"/>
  <c r="EM208" i="1"/>
  <c r="EB208" i="1"/>
  <c r="EN208" i="1"/>
  <c r="EC208" i="1"/>
  <c r="EO208" i="1"/>
  <c r="ED208" i="1"/>
  <c r="EP208" i="1"/>
  <c r="EE208" i="1"/>
  <c r="EQ208" i="1"/>
  <c r="EF208" i="1"/>
  <c r="EG208" i="1"/>
  <c r="EH208" i="1"/>
  <c r="DW208" i="1"/>
  <c r="EI208" i="1"/>
  <c r="DW220" i="1"/>
  <c r="EI220" i="1"/>
  <c r="DX220" i="1"/>
  <c r="EJ220" i="1"/>
  <c r="DY220" i="1"/>
  <c r="EK220" i="1"/>
  <c r="DZ220" i="1"/>
  <c r="EL220" i="1"/>
  <c r="EA220" i="1"/>
  <c r="EM220" i="1"/>
  <c r="EB220" i="1"/>
  <c r="EN220" i="1"/>
  <c r="EC220" i="1"/>
  <c r="EO220" i="1"/>
  <c r="ED220" i="1"/>
  <c r="EP220" i="1"/>
  <c r="EE220" i="1"/>
  <c r="EQ220" i="1"/>
  <c r="EF220" i="1"/>
  <c r="EG220" i="1"/>
  <c r="DV220" i="1"/>
  <c r="EH220" i="1"/>
  <c r="EG232" i="1"/>
  <c r="DV232" i="1"/>
  <c r="EH232" i="1"/>
  <c r="DW232" i="1"/>
  <c r="DX232" i="1"/>
  <c r="DY232" i="1"/>
  <c r="DZ232" i="1"/>
  <c r="EA232" i="1"/>
  <c r="EM232" i="1"/>
  <c r="EB232" i="1"/>
  <c r="EN232" i="1"/>
  <c r="EC232" i="1"/>
  <c r="EO232" i="1"/>
  <c r="ED232" i="1"/>
  <c r="EP232" i="1"/>
  <c r="EE232" i="1"/>
  <c r="EQ232" i="1"/>
  <c r="EI232" i="1"/>
  <c r="EJ232" i="1"/>
  <c r="EK232" i="1"/>
  <c r="EL232" i="1"/>
  <c r="EF232" i="1"/>
  <c r="EC244" i="1"/>
  <c r="EO244" i="1"/>
  <c r="ED244" i="1"/>
  <c r="EP244" i="1"/>
  <c r="EE244" i="1"/>
  <c r="EQ244" i="1"/>
  <c r="EH244" i="1"/>
  <c r="EI244" i="1"/>
  <c r="EJ244" i="1"/>
  <c r="DV244" i="1"/>
  <c r="EK244" i="1"/>
  <c r="DW244" i="1"/>
  <c r="EL244" i="1"/>
  <c r="DX244" i="1"/>
  <c r="EM244" i="1"/>
  <c r="DY244" i="1"/>
  <c r="EN244" i="1"/>
  <c r="DZ244" i="1"/>
  <c r="EA244" i="1"/>
  <c r="EB244" i="1"/>
  <c r="EF244" i="1"/>
  <c r="EG244" i="1"/>
  <c r="EA256" i="1"/>
  <c r="EM256" i="1"/>
  <c r="EB256" i="1"/>
  <c r="EN256" i="1"/>
  <c r="EC256" i="1"/>
  <c r="EO256" i="1"/>
  <c r="EG256" i="1"/>
  <c r="DX256" i="1"/>
  <c r="EP256" i="1"/>
  <c r="DY256" i="1"/>
  <c r="EQ256" i="1"/>
  <c r="DZ256" i="1"/>
  <c r="ED256" i="1"/>
  <c r="EL256" i="1"/>
  <c r="DV256" i="1"/>
  <c r="DW256" i="1"/>
  <c r="EE256" i="1"/>
  <c r="EF256" i="1"/>
  <c r="EH256" i="1"/>
  <c r="EI256" i="1"/>
  <c r="EJ256" i="1"/>
  <c r="EK256" i="1"/>
  <c r="DX268" i="1"/>
  <c r="EA268" i="1"/>
  <c r="ED268" i="1"/>
  <c r="EG268" i="1"/>
  <c r="EJ268" i="1"/>
  <c r="EM268" i="1"/>
  <c r="EP268" i="1"/>
  <c r="DY280" i="1"/>
  <c r="EK280" i="1"/>
  <c r="DV280" i="1"/>
  <c r="EI280" i="1"/>
  <c r="EE280" i="1"/>
  <c r="EF280" i="1"/>
  <c r="EG280" i="1"/>
  <c r="EH280" i="1"/>
  <c r="EJ280" i="1"/>
  <c r="DW280" i="1"/>
  <c r="EL280" i="1"/>
  <c r="DX280" i="1"/>
  <c r="EM280" i="1"/>
  <c r="DZ280" i="1"/>
  <c r="EN280" i="1"/>
  <c r="EA280" i="1"/>
  <c r="EO280" i="1"/>
  <c r="EB280" i="1"/>
  <c r="EP280" i="1"/>
  <c r="EC280" i="1"/>
  <c r="EQ280" i="1"/>
  <c r="ED280" i="1"/>
  <c r="DZ293" i="1"/>
  <c r="EL293" i="1"/>
  <c r="EA293" i="1"/>
  <c r="EM293" i="1"/>
  <c r="EB293" i="1"/>
  <c r="EN293" i="1"/>
  <c r="EC293" i="1"/>
  <c r="EO293" i="1"/>
  <c r="ED293" i="1"/>
  <c r="EP293" i="1"/>
  <c r="EE293" i="1"/>
  <c r="EQ293" i="1"/>
  <c r="EF293" i="1"/>
  <c r="EG293" i="1"/>
  <c r="DV293" i="1"/>
  <c r="EH293" i="1"/>
  <c r="DW293" i="1"/>
  <c r="EI293" i="1"/>
  <c r="DX293" i="1"/>
  <c r="EJ293" i="1"/>
  <c r="DY293" i="1"/>
  <c r="EK293" i="1"/>
  <c r="EG314" i="1"/>
  <c r="DY314" i="1"/>
  <c r="EK314" i="1"/>
  <c r="EB314" i="1"/>
  <c r="EN314" i="1"/>
  <c r="EC314" i="1"/>
  <c r="EO314" i="1"/>
  <c r="ED314" i="1"/>
  <c r="EP314" i="1"/>
  <c r="EJ314" i="1"/>
  <c r="EL314" i="1"/>
  <c r="EM314" i="1"/>
  <c r="DV314" i="1"/>
  <c r="EQ314" i="1"/>
  <c r="DW314" i="1"/>
  <c r="DX314" i="1"/>
  <c r="DZ314" i="1"/>
  <c r="EA314" i="1"/>
  <c r="EE314" i="1"/>
  <c r="EI314" i="1"/>
  <c r="EF314" i="1"/>
  <c r="EH314" i="1"/>
  <c r="EB326" i="1"/>
  <c r="EN326" i="1"/>
  <c r="EC326" i="1"/>
  <c r="EO326" i="1"/>
  <c r="ED326" i="1"/>
  <c r="EP326" i="1"/>
  <c r="DW326" i="1"/>
  <c r="EL326" i="1"/>
  <c r="DX326" i="1"/>
  <c r="EM326" i="1"/>
  <c r="DY326" i="1"/>
  <c r="EQ326" i="1"/>
  <c r="DZ326" i="1"/>
  <c r="EA326" i="1"/>
  <c r="EE326" i="1"/>
  <c r="EF326" i="1"/>
  <c r="EG326" i="1"/>
  <c r="EK326" i="1"/>
  <c r="EH326" i="1"/>
  <c r="EI326" i="1"/>
  <c r="EJ326" i="1"/>
  <c r="DV326" i="1"/>
  <c r="DZ137" i="1"/>
  <c r="EL137" i="1"/>
  <c r="EH137" i="1"/>
  <c r="DV137" i="1"/>
  <c r="EI137" i="1"/>
  <c r="DW137" i="1"/>
  <c r="EJ137" i="1"/>
  <c r="DX137" i="1"/>
  <c r="EK137" i="1"/>
  <c r="DY137" i="1"/>
  <c r="EM137" i="1"/>
  <c r="EA137" i="1"/>
  <c r="EN137" i="1"/>
  <c r="EB137" i="1"/>
  <c r="EO137" i="1"/>
  <c r="EC137" i="1"/>
  <c r="EP137" i="1"/>
  <c r="ED137" i="1"/>
  <c r="EQ137" i="1"/>
  <c r="EE137" i="1"/>
  <c r="EF137" i="1"/>
  <c r="EG137" i="1"/>
  <c r="DW233" i="1"/>
  <c r="EI233" i="1"/>
  <c r="DX233" i="1"/>
  <c r="EJ233" i="1"/>
  <c r="EC233" i="1"/>
  <c r="EO233" i="1"/>
  <c r="EE233" i="1"/>
  <c r="EQ233" i="1"/>
  <c r="EF233" i="1"/>
  <c r="EG233" i="1"/>
  <c r="EL233" i="1"/>
  <c r="EM233" i="1"/>
  <c r="EN233" i="1"/>
  <c r="EP233" i="1"/>
  <c r="DV233" i="1"/>
  <c r="DY233" i="1"/>
  <c r="DZ233" i="1"/>
  <c r="EA233" i="1"/>
  <c r="EB233" i="1"/>
  <c r="ED233" i="1"/>
  <c r="EH233" i="1"/>
  <c r="EK233" i="1"/>
  <c r="DW109" i="1"/>
  <c r="EI109" i="1"/>
  <c r="EA109" i="1"/>
  <c r="DV109" i="1"/>
  <c r="EK109" i="1"/>
  <c r="DX109" i="1"/>
  <c r="EL109" i="1"/>
  <c r="DY109" i="1"/>
  <c r="EM109" i="1"/>
  <c r="DZ109" i="1"/>
  <c r="EN109" i="1"/>
  <c r="ED109" i="1"/>
  <c r="EQ109" i="1"/>
  <c r="EE109" i="1"/>
  <c r="EF109" i="1"/>
  <c r="EC109" i="1"/>
  <c r="EG109" i="1"/>
  <c r="EH109" i="1"/>
  <c r="EJ109" i="1"/>
  <c r="EO109" i="1"/>
  <c r="EP109" i="1"/>
  <c r="EB109" i="1"/>
  <c r="EF174" i="1"/>
  <c r="DW174" i="1"/>
  <c r="EI174" i="1"/>
  <c r="DZ174" i="1"/>
  <c r="EN174" i="1"/>
  <c r="EA174" i="1"/>
  <c r="EO174" i="1"/>
  <c r="EB174" i="1"/>
  <c r="EP174" i="1"/>
  <c r="EC174" i="1"/>
  <c r="EQ174" i="1"/>
  <c r="ED174" i="1"/>
  <c r="EE174" i="1"/>
  <c r="EG174" i="1"/>
  <c r="EH174" i="1"/>
  <c r="EJ174" i="1"/>
  <c r="DV174" i="1"/>
  <c r="EK174" i="1"/>
  <c r="DX174" i="1"/>
  <c r="EL174" i="1"/>
  <c r="DY174" i="1"/>
  <c r="EM174" i="1"/>
  <c r="DY234" i="1"/>
  <c r="EK234" i="1"/>
  <c r="DZ234" i="1"/>
  <c r="EL234" i="1"/>
  <c r="EE234" i="1"/>
  <c r="EQ234" i="1"/>
  <c r="EG234" i="1"/>
  <c r="DV234" i="1"/>
  <c r="EH234" i="1"/>
  <c r="DW234" i="1"/>
  <c r="EI234" i="1"/>
  <c r="EN234" i="1"/>
  <c r="EO234" i="1"/>
  <c r="EP234" i="1"/>
  <c r="DX234" i="1"/>
  <c r="EA234" i="1"/>
  <c r="EB234" i="1"/>
  <c r="EC234" i="1"/>
  <c r="ED234" i="1"/>
  <c r="EF234" i="1"/>
  <c r="EJ234" i="1"/>
  <c r="EM234" i="1"/>
  <c r="DY110" i="1"/>
  <c r="EK110" i="1"/>
  <c r="EB110" i="1"/>
  <c r="EO110" i="1"/>
  <c r="EC110" i="1"/>
  <c r="EP110" i="1"/>
  <c r="ED110" i="1"/>
  <c r="EQ110" i="1"/>
  <c r="EE110" i="1"/>
  <c r="EH110" i="1"/>
  <c r="DV110" i="1"/>
  <c r="EI110" i="1"/>
  <c r="DW110" i="1"/>
  <c r="EJ110" i="1"/>
  <c r="EM110" i="1"/>
  <c r="EN110" i="1"/>
  <c r="DX110" i="1"/>
  <c r="DZ110" i="1"/>
  <c r="EA110" i="1"/>
  <c r="EF110" i="1"/>
  <c r="EG110" i="1"/>
  <c r="EL110" i="1"/>
  <c r="DV163" i="1"/>
  <c r="EH163" i="1"/>
  <c r="DY163" i="1"/>
  <c r="EK163" i="1"/>
  <c r="EC163" i="1"/>
  <c r="EO163" i="1"/>
  <c r="EB163" i="1"/>
  <c r="ED163" i="1"/>
  <c r="EE163" i="1"/>
  <c r="EF163" i="1"/>
  <c r="EG163" i="1"/>
  <c r="EI163" i="1"/>
  <c r="EJ163" i="1"/>
  <c r="EL163" i="1"/>
  <c r="DW163" i="1"/>
  <c r="EM163" i="1"/>
  <c r="DX163" i="1"/>
  <c r="EN163" i="1"/>
  <c r="DZ163" i="1"/>
  <c r="EP163" i="1"/>
  <c r="EA163" i="1"/>
  <c r="EQ163" i="1"/>
  <c r="DV175" i="1"/>
  <c r="EH175" i="1"/>
  <c r="DY175" i="1"/>
  <c r="EK175" i="1"/>
  <c r="EF175" i="1"/>
  <c r="EG175" i="1"/>
  <c r="EI175" i="1"/>
  <c r="EJ175" i="1"/>
  <c r="DW175" i="1"/>
  <c r="EL175" i="1"/>
  <c r="DX175" i="1"/>
  <c r="EM175" i="1"/>
  <c r="DZ175" i="1"/>
  <c r="EN175" i="1"/>
  <c r="EA175" i="1"/>
  <c r="EO175" i="1"/>
  <c r="EB175" i="1"/>
  <c r="EP175" i="1"/>
  <c r="EC175" i="1"/>
  <c r="EQ175" i="1"/>
  <c r="ED175" i="1"/>
  <c r="EE175" i="1"/>
  <c r="EF187" i="1"/>
  <c r="DW187" i="1"/>
  <c r="EI187" i="1"/>
  <c r="DY187" i="1"/>
  <c r="EM187" i="1"/>
  <c r="DZ187" i="1"/>
  <c r="EN187" i="1"/>
  <c r="ED187" i="1"/>
  <c r="EE187" i="1"/>
  <c r="EG187" i="1"/>
  <c r="DX187" i="1"/>
  <c r="EA187" i="1"/>
  <c r="EB187" i="1"/>
  <c r="EC187" i="1"/>
  <c r="EH187" i="1"/>
  <c r="EJ187" i="1"/>
  <c r="EK187" i="1"/>
  <c r="EL187" i="1"/>
  <c r="EO187" i="1"/>
  <c r="EP187" i="1"/>
  <c r="EQ187" i="1"/>
  <c r="DV187" i="1"/>
  <c r="EB199" i="1"/>
  <c r="EN199" i="1"/>
  <c r="EF199" i="1"/>
  <c r="EG199" i="1"/>
  <c r="DV199" i="1"/>
  <c r="EH199" i="1"/>
  <c r="DY199" i="1"/>
  <c r="EP199" i="1"/>
  <c r="DZ199" i="1"/>
  <c r="EQ199" i="1"/>
  <c r="EA199" i="1"/>
  <c r="EC199" i="1"/>
  <c r="ED199" i="1"/>
  <c r="EE199" i="1"/>
  <c r="EI199" i="1"/>
  <c r="EJ199" i="1"/>
  <c r="EK199" i="1"/>
  <c r="EL199" i="1"/>
  <c r="DW199" i="1"/>
  <c r="EM199" i="1"/>
  <c r="DX199" i="1"/>
  <c r="EO199" i="1"/>
  <c r="EM211" i="1"/>
  <c r="EP211" i="1"/>
  <c r="DX211" i="1"/>
  <c r="EA211" i="1"/>
  <c r="ED211" i="1"/>
  <c r="EG211" i="1"/>
  <c r="EJ211" i="1"/>
  <c r="EC223" i="1"/>
  <c r="EO223" i="1"/>
  <c r="ED223" i="1"/>
  <c r="EP223" i="1"/>
  <c r="EE223" i="1"/>
  <c r="EQ223" i="1"/>
  <c r="EF223" i="1"/>
  <c r="EG223" i="1"/>
  <c r="DV223" i="1"/>
  <c r="EH223" i="1"/>
  <c r="DW223" i="1"/>
  <c r="EI223" i="1"/>
  <c r="DX223" i="1"/>
  <c r="EJ223" i="1"/>
  <c r="DY223" i="1"/>
  <c r="EK223" i="1"/>
  <c r="DZ223" i="1"/>
  <c r="EL223" i="1"/>
  <c r="EA223" i="1"/>
  <c r="EM223" i="1"/>
  <c r="EB223" i="1"/>
  <c r="EN223" i="1"/>
  <c r="EA235" i="1"/>
  <c r="EM235" i="1"/>
  <c r="EB235" i="1"/>
  <c r="EN235" i="1"/>
  <c r="EG235" i="1"/>
  <c r="DW235" i="1"/>
  <c r="EI235" i="1"/>
  <c r="DX235" i="1"/>
  <c r="EJ235" i="1"/>
  <c r="DY235" i="1"/>
  <c r="EK235" i="1"/>
  <c r="EP235" i="1"/>
  <c r="EQ235" i="1"/>
  <c r="DV235" i="1"/>
  <c r="DZ235" i="1"/>
  <c r="EC235" i="1"/>
  <c r="ED235" i="1"/>
  <c r="EE235" i="1"/>
  <c r="EF235" i="1"/>
  <c r="EH235" i="1"/>
  <c r="EL235" i="1"/>
  <c r="EO235" i="1"/>
  <c r="DW247" i="1"/>
  <c r="EI247" i="1"/>
  <c r="DX247" i="1"/>
  <c r="EJ247" i="1"/>
  <c r="DY247" i="1"/>
  <c r="EK247" i="1"/>
  <c r="EE247" i="1"/>
  <c r="EF247" i="1"/>
  <c r="EG247" i="1"/>
  <c r="EH247" i="1"/>
  <c r="EL247" i="1"/>
  <c r="EM247" i="1"/>
  <c r="DV247" i="1"/>
  <c r="EN247" i="1"/>
  <c r="DZ247" i="1"/>
  <c r="EO247" i="1"/>
  <c r="EA247" i="1"/>
  <c r="EP247" i="1"/>
  <c r="EB247" i="1"/>
  <c r="EQ247" i="1"/>
  <c r="EC247" i="1"/>
  <c r="ED247" i="1"/>
  <c r="EG259" i="1"/>
  <c r="DV259" i="1"/>
  <c r="EH259" i="1"/>
  <c r="DW259" i="1"/>
  <c r="EI259" i="1"/>
  <c r="ED259" i="1"/>
  <c r="DX259" i="1"/>
  <c r="EM259" i="1"/>
  <c r="DY259" i="1"/>
  <c r="EN259" i="1"/>
  <c r="DZ259" i="1"/>
  <c r="EO259" i="1"/>
  <c r="EA259" i="1"/>
  <c r="EP259" i="1"/>
  <c r="EE259" i="1"/>
  <c r="EF259" i="1"/>
  <c r="EJ259" i="1"/>
  <c r="EK259" i="1"/>
  <c r="EL259" i="1"/>
  <c r="EQ259" i="1"/>
  <c r="EB259" i="1"/>
  <c r="EC259" i="1"/>
  <c r="EG271" i="1"/>
  <c r="EB271" i="1"/>
  <c r="EO271" i="1"/>
  <c r="DV271" i="1"/>
  <c r="EJ271" i="1"/>
  <c r="DW271" i="1"/>
  <c r="EK271" i="1"/>
  <c r="DX271" i="1"/>
  <c r="EL271" i="1"/>
  <c r="DY271" i="1"/>
  <c r="EM271" i="1"/>
  <c r="DZ271" i="1"/>
  <c r="EN271" i="1"/>
  <c r="EA271" i="1"/>
  <c r="EP271" i="1"/>
  <c r="EC271" i="1"/>
  <c r="EQ271" i="1"/>
  <c r="ED271" i="1"/>
  <c r="EE271" i="1"/>
  <c r="EF271" i="1"/>
  <c r="EH271" i="1"/>
  <c r="EI271" i="1"/>
  <c r="EG283" i="1"/>
  <c r="DV283" i="1"/>
  <c r="EI283" i="1"/>
  <c r="DW283" i="1"/>
  <c r="EJ283" i="1"/>
  <c r="DX283" i="1"/>
  <c r="EK283" i="1"/>
  <c r="DY283" i="1"/>
  <c r="EL283" i="1"/>
  <c r="DZ283" i="1"/>
  <c r="EM283" i="1"/>
  <c r="EA283" i="1"/>
  <c r="EN283" i="1"/>
  <c r="EB283" i="1"/>
  <c r="EO283" i="1"/>
  <c r="EC283" i="1"/>
  <c r="EP283" i="1"/>
  <c r="ED283" i="1"/>
  <c r="EQ283" i="1"/>
  <c r="EE283" i="1"/>
  <c r="EF283" i="1"/>
  <c r="EH283" i="1"/>
  <c r="DZ305" i="1"/>
  <c r="EL305" i="1"/>
  <c r="EA305" i="1"/>
  <c r="EM305" i="1"/>
  <c r="EB305" i="1"/>
  <c r="EN305" i="1"/>
  <c r="EC305" i="1"/>
  <c r="EO305" i="1"/>
  <c r="ED305" i="1"/>
  <c r="EP305" i="1"/>
  <c r="EE305" i="1"/>
  <c r="EQ305" i="1"/>
  <c r="EF305" i="1"/>
  <c r="EG305" i="1"/>
  <c r="DV305" i="1"/>
  <c r="EH305" i="1"/>
  <c r="DW305" i="1"/>
  <c r="EI305" i="1"/>
  <c r="DX305" i="1"/>
  <c r="EJ305" i="1"/>
  <c r="DY305" i="1"/>
  <c r="EK305" i="1"/>
  <c r="DV317" i="1"/>
  <c r="EH317" i="1"/>
  <c r="DW317" i="1"/>
  <c r="EI317" i="1"/>
  <c r="DX317" i="1"/>
  <c r="EJ317" i="1"/>
  <c r="EC317" i="1"/>
  <c r="ED317" i="1"/>
  <c r="EE317" i="1"/>
  <c r="EF317" i="1"/>
  <c r="EG317" i="1"/>
  <c r="EK317" i="1"/>
  <c r="EL317" i="1"/>
  <c r="EM317" i="1"/>
  <c r="EQ317" i="1"/>
  <c r="DY317" i="1"/>
  <c r="EN317" i="1"/>
  <c r="EB317" i="1"/>
  <c r="DZ317" i="1"/>
  <c r="EO317" i="1"/>
  <c r="EA317" i="1"/>
  <c r="EP317" i="1"/>
  <c r="DV329" i="1"/>
  <c r="EH329" i="1"/>
  <c r="DW329" i="1"/>
  <c r="EI329" i="1"/>
  <c r="DX329" i="1"/>
  <c r="EJ329" i="1"/>
  <c r="EL329" i="1"/>
  <c r="EM329" i="1"/>
  <c r="DY329" i="1"/>
  <c r="EN329" i="1"/>
  <c r="DZ329" i="1"/>
  <c r="EO329" i="1"/>
  <c r="EA329" i="1"/>
  <c r="EP329" i="1"/>
  <c r="EB329" i="1"/>
  <c r="EQ329" i="1"/>
  <c r="EC329" i="1"/>
  <c r="ED329" i="1"/>
  <c r="EE329" i="1"/>
  <c r="EF329" i="1"/>
  <c r="EG329" i="1"/>
  <c r="EK329" i="1"/>
  <c r="EA111" i="1"/>
  <c r="EM111" i="1"/>
  <c r="EF111" i="1"/>
  <c r="EH111" i="1"/>
  <c r="DV111" i="1"/>
  <c r="EI111" i="1"/>
  <c r="DY111" i="1"/>
  <c r="EL111" i="1"/>
  <c r="DZ111" i="1"/>
  <c r="EN111" i="1"/>
  <c r="EB111" i="1"/>
  <c r="EO111" i="1"/>
  <c r="DW111" i="1"/>
  <c r="DX111" i="1"/>
  <c r="EC111" i="1"/>
  <c r="ED111" i="1"/>
  <c r="EE111" i="1"/>
  <c r="EG111" i="1"/>
  <c r="EJ111" i="1"/>
  <c r="EK111" i="1"/>
  <c r="EP111" i="1"/>
  <c r="EQ111" i="1"/>
  <c r="EF128" i="1"/>
  <c r="DW128" i="1"/>
  <c r="EI128" i="1"/>
  <c r="DZ128" i="1"/>
  <c r="EL128" i="1"/>
  <c r="EA128" i="1"/>
  <c r="EM128" i="1"/>
  <c r="ED128" i="1"/>
  <c r="EE128" i="1"/>
  <c r="EG128" i="1"/>
  <c r="EH128" i="1"/>
  <c r="EJ128" i="1"/>
  <c r="EK128" i="1"/>
  <c r="EN128" i="1"/>
  <c r="DV128" i="1"/>
  <c r="EO128" i="1"/>
  <c r="DX128" i="1"/>
  <c r="EP128" i="1"/>
  <c r="DY128" i="1"/>
  <c r="EQ128" i="1"/>
  <c r="EB128" i="1"/>
  <c r="EC128" i="1"/>
  <c r="EF140" i="1"/>
  <c r="EH140" i="1"/>
  <c r="DV140" i="1"/>
  <c r="EI140" i="1"/>
  <c r="DW140" i="1"/>
  <c r="EJ140" i="1"/>
  <c r="DX140" i="1"/>
  <c r="EK140" i="1"/>
  <c r="DY140" i="1"/>
  <c r="EL140" i="1"/>
  <c r="DZ140" i="1"/>
  <c r="EM140" i="1"/>
  <c r="EA140" i="1"/>
  <c r="EN140" i="1"/>
  <c r="EB140" i="1"/>
  <c r="EO140" i="1"/>
  <c r="EC140" i="1"/>
  <c r="EP140" i="1"/>
  <c r="ED140" i="1"/>
  <c r="EQ140" i="1"/>
  <c r="EE140" i="1"/>
  <c r="EG140" i="1"/>
  <c r="DW152" i="1"/>
  <c r="EI152" i="1"/>
  <c r="DX152" i="1"/>
  <c r="EJ152" i="1"/>
  <c r="DY152" i="1"/>
  <c r="EK152" i="1"/>
  <c r="DZ152" i="1"/>
  <c r="EL152" i="1"/>
  <c r="EA152" i="1"/>
  <c r="EM152" i="1"/>
  <c r="EE152" i="1"/>
  <c r="EQ152" i="1"/>
  <c r="EF152" i="1"/>
  <c r="EG152" i="1"/>
  <c r="EH152" i="1"/>
  <c r="EN152" i="1"/>
  <c r="EO152" i="1"/>
  <c r="EP152" i="1"/>
  <c r="DV152" i="1"/>
  <c r="EB152" i="1"/>
  <c r="EC152" i="1"/>
  <c r="ED152" i="1"/>
  <c r="DX164" i="1"/>
  <c r="EJ164" i="1"/>
  <c r="EA164" i="1"/>
  <c r="EM164" i="1"/>
  <c r="EE164" i="1"/>
  <c r="EQ164" i="1"/>
  <c r="DV164" i="1"/>
  <c r="EL164" i="1"/>
  <c r="DW164" i="1"/>
  <c r="EN164" i="1"/>
  <c r="DY164" i="1"/>
  <c r="EO164" i="1"/>
  <c r="DZ164" i="1"/>
  <c r="EP164" i="1"/>
  <c r="EB164" i="1"/>
  <c r="EC164" i="1"/>
  <c r="ED164" i="1"/>
  <c r="EF164" i="1"/>
  <c r="EG164" i="1"/>
  <c r="EH164" i="1"/>
  <c r="EI164" i="1"/>
  <c r="EK164" i="1"/>
  <c r="DX176" i="1"/>
  <c r="EJ176" i="1"/>
  <c r="EA176" i="1"/>
  <c r="EM176" i="1"/>
  <c r="DY176" i="1"/>
  <c r="EN176" i="1"/>
  <c r="DZ176" i="1"/>
  <c r="EO176" i="1"/>
  <c r="EB176" i="1"/>
  <c r="EP176" i="1"/>
  <c r="EC176" i="1"/>
  <c r="EQ176" i="1"/>
  <c r="ED176" i="1"/>
  <c r="EE176" i="1"/>
  <c r="EF176" i="1"/>
  <c r="EG176" i="1"/>
  <c r="EH176" i="1"/>
  <c r="EI176" i="1"/>
  <c r="DV176" i="1"/>
  <c r="EK176" i="1"/>
  <c r="DW176" i="1"/>
  <c r="EL176" i="1"/>
  <c r="DV188" i="1"/>
  <c r="EH188" i="1"/>
  <c r="DY188" i="1"/>
  <c r="EK188" i="1"/>
  <c r="EE188" i="1"/>
  <c r="EF188" i="1"/>
  <c r="DW188" i="1"/>
  <c r="EL188" i="1"/>
  <c r="DX188" i="1"/>
  <c r="EM188" i="1"/>
  <c r="DZ188" i="1"/>
  <c r="EN188" i="1"/>
  <c r="EB188" i="1"/>
  <c r="EC188" i="1"/>
  <c r="ED188" i="1"/>
  <c r="EG188" i="1"/>
  <c r="EI188" i="1"/>
  <c r="EJ188" i="1"/>
  <c r="EO188" i="1"/>
  <c r="EP188" i="1"/>
  <c r="EQ188" i="1"/>
  <c r="EA188" i="1"/>
  <c r="ED200" i="1"/>
  <c r="EP200" i="1"/>
  <c r="DV200" i="1"/>
  <c r="EH200" i="1"/>
  <c r="DW200" i="1"/>
  <c r="EI200" i="1"/>
  <c r="DX200" i="1"/>
  <c r="EJ200" i="1"/>
  <c r="EM200" i="1"/>
  <c r="EN200" i="1"/>
  <c r="DY200" i="1"/>
  <c r="EO200" i="1"/>
  <c r="DZ200" i="1"/>
  <c r="EQ200" i="1"/>
  <c r="EA200" i="1"/>
  <c r="EB200" i="1"/>
  <c r="EC200" i="1"/>
  <c r="EE200" i="1"/>
  <c r="EF200" i="1"/>
  <c r="EG200" i="1"/>
  <c r="EK200" i="1"/>
  <c r="EL200" i="1"/>
  <c r="EE212" i="1"/>
  <c r="EQ212" i="1"/>
  <c r="EF212" i="1"/>
  <c r="EG212" i="1"/>
  <c r="DV212" i="1"/>
  <c r="EH212" i="1"/>
  <c r="DW212" i="1"/>
  <c r="EI212" i="1"/>
  <c r="DX212" i="1"/>
  <c r="EJ212" i="1"/>
  <c r="DY212" i="1"/>
  <c r="EK212" i="1"/>
  <c r="DZ212" i="1"/>
  <c r="EL212" i="1"/>
  <c r="EA212" i="1"/>
  <c r="EM212" i="1"/>
  <c r="EB212" i="1"/>
  <c r="EN212" i="1"/>
  <c r="EC212" i="1"/>
  <c r="EO212" i="1"/>
  <c r="ED212" i="1"/>
  <c r="EP212" i="1"/>
  <c r="EE224" i="1"/>
  <c r="EQ224" i="1"/>
  <c r="EF224" i="1"/>
  <c r="EG224" i="1"/>
  <c r="DV224" i="1"/>
  <c r="EH224" i="1"/>
  <c r="DW224" i="1"/>
  <c r="EI224" i="1"/>
  <c r="DX224" i="1"/>
  <c r="EJ224" i="1"/>
  <c r="DY224" i="1"/>
  <c r="EK224" i="1"/>
  <c r="DZ224" i="1"/>
  <c r="EL224" i="1"/>
  <c r="EA224" i="1"/>
  <c r="EM224" i="1"/>
  <c r="EB224" i="1"/>
  <c r="EN224" i="1"/>
  <c r="EC224" i="1"/>
  <c r="EO224" i="1"/>
  <c r="ED224" i="1"/>
  <c r="EP224" i="1"/>
  <c r="ED236" i="1"/>
  <c r="EP236" i="1"/>
  <c r="DW236" i="1"/>
  <c r="EI236" i="1"/>
  <c r="DY236" i="1"/>
  <c r="EK236" i="1"/>
  <c r="DZ236" i="1"/>
  <c r="EL236" i="1"/>
  <c r="EA236" i="1"/>
  <c r="EM236" i="1"/>
  <c r="EO236" i="1"/>
  <c r="EQ236" i="1"/>
  <c r="DV236" i="1"/>
  <c r="DX236" i="1"/>
  <c r="EB236" i="1"/>
  <c r="EC236" i="1"/>
  <c r="EE236" i="1"/>
  <c r="EF236" i="1"/>
  <c r="EG236" i="1"/>
  <c r="EH236" i="1"/>
  <c r="EJ236" i="1"/>
  <c r="EN236" i="1"/>
  <c r="DY248" i="1"/>
  <c r="EK248" i="1"/>
  <c r="DZ248" i="1"/>
  <c r="EL248" i="1"/>
  <c r="EA248" i="1"/>
  <c r="EM248" i="1"/>
  <c r="DX248" i="1"/>
  <c r="EP248" i="1"/>
  <c r="EB248" i="1"/>
  <c r="EQ248" i="1"/>
  <c r="EC248" i="1"/>
  <c r="ED248" i="1"/>
  <c r="EE248" i="1"/>
  <c r="EF248" i="1"/>
  <c r="EG248" i="1"/>
  <c r="EH248" i="1"/>
  <c r="EI248" i="1"/>
  <c r="EJ248" i="1"/>
  <c r="DV248" i="1"/>
  <c r="EN248" i="1"/>
  <c r="DW248" i="1"/>
  <c r="EO248" i="1"/>
  <c r="DW272" i="1"/>
  <c r="EI272" i="1"/>
  <c r="EF272" i="1"/>
  <c r="EB272" i="1"/>
  <c r="EP272" i="1"/>
  <c r="EC272" i="1"/>
  <c r="EQ272" i="1"/>
  <c r="ED272" i="1"/>
  <c r="EE272" i="1"/>
  <c r="EG272" i="1"/>
  <c r="EH272" i="1"/>
  <c r="EJ272" i="1"/>
  <c r="DV272" i="1"/>
  <c r="EK272" i="1"/>
  <c r="DX272" i="1"/>
  <c r="EL272" i="1"/>
  <c r="DY272" i="1"/>
  <c r="EM272" i="1"/>
  <c r="DZ272" i="1"/>
  <c r="EN272" i="1"/>
  <c r="EA272" i="1"/>
  <c r="EO272" i="1"/>
  <c r="DW284" i="1"/>
  <c r="EI284" i="1"/>
  <c r="DZ284" i="1"/>
  <c r="EM284" i="1"/>
  <c r="EA284" i="1"/>
  <c r="EN284" i="1"/>
  <c r="EB284" i="1"/>
  <c r="EO284" i="1"/>
  <c r="EC284" i="1"/>
  <c r="EP284" i="1"/>
  <c r="ED284" i="1"/>
  <c r="EQ284" i="1"/>
  <c r="EE284" i="1"/>
  <c r="EF284" i="1"/>
  <c r="EG284" i="1"/>
  <c r="EH284" i="1"/>
  <c r="DV284" i="1"/>
  <c r="EJ284" i="1"/>
  <c r="DX284" i="1"/>
  <c r="EK284" i="1"/>
  <c r="EL284" i="1"/>
  <c r="DY284" i="1"/>
  <c r="EB306" i="1"/>
  <c r="EN306" i="1"/>
  <c r="EC306" i="1"/>
  <c r="EO306" i="1"/>
  <c r="ED306" i="1"/>
  <c r="EP306" i="1"/>
  <c r="EE306" i="1"/>
  <c r="EQ306" i="1"/>
  <c r="EF306" i="1"/>
  <c r="EG306" i="1"/>
  <c r="DV306" i="1"/>
  <c r="EH306" i="1"/>
  <c r="DW306" i="1"/>
  <c r="EI306" i="1"/>
  <c r="DX306" i="1"/>
  <c r="EJ306" i="1"/>
  <c r="DY306" i="1"/>
  <c r="EK306" i="1"/>
  <c r="DZ306" i="1"/>
  <c r="EL306" i="1"/>
  <c r="EA306" i="1"/>
  <c r="EM306" i="1"/>
  <c r="DX318" i="1"/>
  <c r="EJ318" i="1"/>
  <c r="DY318" i="1"/>
  <c r="EK318" i="1"/>
  <c r="DZ318" i="1"/>
  <c r="EL318" i="1"/>
  <c r="DV318" i="1"/>
  <c r="EN318" i="1"/>
  <c r="DW318" i="1"/>
  <c r="EO318" i="1"/>
  <c r="EA318" i="1"/>
  <c r="EP318" i="1"/>
  <c r="EB318" i="1"/>
  <c r="EQ318" i="1"/>
  <c r="EC318" i="1"/>
  <c r="ED318" i="1"/>
  <c r="EE318" i="1"/>
  <c r="EF318" i="1"/>
  <c r="EG318" i="1"/>
  <c r="EH318" i="1"/>
  <c r="EI318" i="1"/>
  <c r="EM318" i="1"/>
  <c r="DX330" i="1"/>
  <c r="EJ330" i="1"/>
  <c r="DY330" i="1"/>
  <c r="EK330" i="1"/>
  <c r="DZ330" i="1"/>
  <c r="EL330" i="1"/>
  <c r="EE330" i="1"/>
  <c r="EF330" i="1"/>
  <c r="EG330" i="1"/>
  <c r="EH330" i="1"/>
  <c r="EI330" i="1"/>
  <c r="EM330" i="1"/>
  <c r="DV330" i="1"/>
  <c r="EN330" i="1"/>
  <c r="DW330" i="1"/>
  <c r="EO330" i="1"/>
  <c r="EA330" i="1"/>
  <c r="EP330" i="1"/>
  <c r="EB330" i="1"/>
  <c r="EQ330" i="1"/>
  <c r="ED330" i="1"/>
  <c r="EC330" i="1"/>
  <c r="EC112" i="1"/>
  <c r="EO112" i="1"/>
  <c r="DW112" i="1"/>
  <c r="EJ112" i="1"/>
  <c r="DY112" i="1"/>
  <c r="EL112" i="1"/>
  <c r="DZ112" i="1"/>
  <c r="EM112" i="1"/>
  <c r="ED112" i="1"/>
  <c r="EQ112" i="1"/>
  <c r="EE112" i="1"/>
  <c r="DV112" i="1"/>
  <c r="DX112" i="1"/>
  <c r="EA112" i="1"/>
  <c r="EB112" i="1"/>
  <c r="EF112" i="1"/>
  <c r="EG112" i="1"/>
  <c r="EH112" i="1"/>
  <c r="EI112" i="1"/>
  <c r="EK112" i="1"/>
  <c r="EN112" i="1"/>
  <c r="EP112" i="1"/>
  <c r="DV129" i="1"/>
  <c r="EH129" i="1"/>
  <c r="DY129" i="1"/>
  <c r="EK129" i="1"/>
  <c r="EB129" i="1"/>
  <c r="EC129" i="1"/>
  <c r="EO129" i="1"/>
  <c r="DZ129" i="1"/>
  <c r="EQ129" i="1"/>
  <c r="EA129" i="1"/>
  <c r="ED129" i="1"/>
  <c r="EE129" i="1"/>
  <c r="EF129" i="1"/>
  <c r="EG129" i="1"/>
  <c r="EI129" i="1"/>
  <c r="EJ129" i="1"/>
  <c r="EL129" i="1"/>
  <c r="EM129" i="1"/>
  <c r="DW129" i="1"/>
  <c r="EN129" i="1"/>
  <c r="DX129" i="1"/>
  <c r="EP129" i="1"/>
  <c r="DV141" i="1"/>
  <c r="EH141" i="1"/>
  <c r="DY141" i="1"/>
  <c r="EL141" i="1"/>
  <c r="DZ141" i="1"/>
  <c r="EM141" i="1"/>
  <c r="EA141" i="1"/>
  <c r="EN141" i="1"/>
  <c r="EB141" i="1"/>
  <c r="EO141" i="1"/>
  <c r="EC141" i="1"/>
  <c r="EP141" i="1"/>
  <c r="ED141" i="1"/>
  <c r="EQ141" i="1"/>
  <c r="EE141" i="1"/>
  <c r="EF141" i="1"/>
  <c r="EG141" i="1"/>
  <c r="EI141" i="1"/>
  <c r="DW141" i="1"/>
  <c r="EJ141" i="1"/>
  <c r="DX141" i="1"/>
  <c r="EK141" i="1"/>
  <c r="DY153" i="1"/>
  <c r="EK153" i="1"/>
  <c r="DZ153" i="1"/>
  <c r="EL153" i="1"/>
  <c r="EA153" i="1"/>
  <c r="EM153" i="1"/>
  <c r="EB153" i="1"/>
  <c r="EN153" i="1"/>
  <c r="EC153" i="1"/>
  <c r="EO153" i="1"/>
  <c r="EG153" i="1"/>
  <c r="DV153" i="1"/>
  <c r="EH153" i="1"/>
  <c r="EP153" i="1"/>
  <c r="EQ153" i="1"/>
  <c r="DW153" i="1"/>
  <c r="DX153" i="1"/>
  <c r="ED153" i="1"/>
  <c r="EE153" i="1"/>
  <c r="EF153" i="1"/>
  <c r="EI153" i="1"/>
  <c r="EJ153" i="1"/>
  <c r="DZ165" i="1"/>
  <c r="EL165" i="1"/>
  <c r="EC165" i="1"/>
  <c r="EO165" i="1"/>
  <c r="EG165" i="1"/>
  <c r="EF165" i="1"/>
  <c r="EH165" i="1"/>
  <c r="EI165" i="1"/>
  <c r="EJ165" i="1"/>
  <c r="DV165" i="1"/>
  <c r="EK165" i="1"/>
  <c r="DW165" i="1"/>
  <c r="EM165" i="1"/>
  <c r="DX165" i="1"/>
  <c r="EN165" i="1"/>
  <c r="DY165" i="1"/>
  <c r="EP165" i="1"/>
  <c r="EA165" i="1"/>
  <c r="EQ165" i="1"/>
  <c r="EB165" i="1"/>
  <c r="ED165" i="1"/>
  <c r="EE165" i="1"/>
  <c r="DZ177" i="1"/>
  <c r="EL177" i="1"/>
  <c r="EC177" i="1"/>
  <c r="EO177" i="1"/>
  <c r="EF177" i="1"/>
  <c r="EG177" i="1"/>
  <c r="EH177" i="1"/>
  <c r="EI177" i="1"/>
  <c r="DV177" i="1"/>
  <c r="EJ177" i="1"/>
  <c r="DW177" i="1"/>
  <c r="EK177" i="1"/>
  <c r="DX177" i="1"/>
  <c r="EM177" i="1"/>
  <c r="DY177" i="1"/>
  <c r="EN177" i="1"/>
  <c r="EA177" i="1"/>
  <c r="EP177" i="1"/>
  <c r="EB177" i="1"/>
  <c r="EQ177" i="1"/>
  <c r="ED177" i="1"/>
  <c r="EE177" i="1"/>
  <c r="DX189" i="1"/>
  <c r="EJ189" i="1"/>
  <c r="EA189" i="1"/>
  <c r="EM189" i="1"/>
  <c r="DY189" i="1"/>
  <c r="EN189" i="1"/>
  <c r="ED189" i="1"/>
  <c r="EE189" i="1"/>
  <c r="EF189" i="1"/>
  <c r="EB189" i="1"/>
  <c r="EC189" i="1"/>
  <c r="EG189" i="1"/>
  <c r="EH189" i="1"/>
  <c r="EI189" i="1"/>
  <c r="EK189" i="1"/>
  <c r="EL189" i="1"/>
  <c r="EO189" i="1"/>
  <c r="EP189" i="1"/>
  <c r="DV189" i="1"/>
  <c r="EQ189" i="1"/>
  <c r="DW189" i="1"/>
  <c r="DZ189" i="1"/>
  <c r="EF201" i="1"/>
  <c r="DX201" i="1"/>
  <c r="EJ201" i="1"/>
  <c r="DY201" i="1"/>
  <c r="EK201" i="1"/>
  <c r="DZ201" i="1"/>
  <c r="EL201" i="1"/>
  <c r="EH201" i="1"/>
  <c r="EI201" i="1"/>
  <c r="EM201" i="1"/>
  <c r="EN201" i="1"/>
  <c r="DV201" i="1"/>
  <c r="EO201" i="1"/>
  <c r="DW201" i="1"/>
  <c r="EP201" i="1"/>
  <c r="EA201" i="1"/>
  <c r="EQ201" i="1"/>
  <c r="EB201" i="1"/>
  <c r="EC201" i="1"/>
  <c r="ED201" i="1"/>
  <c r="EE201" i="1"/>
  <c r="EG201" i="1"/>
  <c r="EG213" i="1"/>
  <c r="DV213" i="1"/>
  <c r="EH213" i="1"/>
  <c r="DW213" i="1"/>
  <c r="EI213" i="1"/>
  <c r="DX213" i="1"/>
  <c r="EJ213" i="1"/>
  <c r="DY213" i="1"/>
  <c r="EK213" i="1"/>
  <c r="DZ213" i="1"/>
  <c r="EL213" i="1"/>
  <c r="EA213" i="1"/>
  <c r="EM213" i="1"/>
  <c r="EB213" i="1"/>
  <c r="EN213" i="1"/>
  <c r="EC213" i="1"/>
  <c r="EO213" i="1"/>
  <c r="ED213" i="1"/>
  <c r="EP213" i="1"/>
  <c r="EE213" i="1"/>
  <c r="EQ213" i="1"/>
  <c r="EF213" i="1"/>
  <c r="EG225" i="1"/>
  <c r="DV225" i="1"/>
  <c r="EH225" i="1"/>
  <c r="DW225" i="1"/>
  <c r="EI225" i="1"/>
  <c r="DX225" i="1"/>
  <c r="EJ225" i="1"/>
  <c r="DY225" i="1"/>
  <c r="EK225" i="1"/>
  <c r="DZ225" i="1"/>
  <c r="EL225" i="1"/>
  <c r="EA225" i="1"/>
  <c r="EM225" i="1"/>
  <c r="EB225" i="1"/>
  <c r="EN225" i="1"/>
  <c r="EC225" i="1"/>
  <c r="EO225" i="1"/>
  <c r="ED225" i="1"/>
  <c r="EP225" i="1"/>
  <c r="EE225" i="1"/>
  <c r="EQ225" i="1"/>
  <c r="EF225" i="1"/>
  <c r="EF237" i="1"/>
  <c r="DY237" i="1"/>
  <c r="EK237" i="1"/>
  <c r="EA237" i="1"/>
  <c r="EM237" i="1"/>
  <c r="EB237" i="1"/>
  <c r="EN237" i="1"/>
  <c r="EC237" i="1"/>
  <c r="EO237" i="1"/>
  <c r="EL237" i="1"/>
  <c r="EP237" i="1"/>
  <c r="DV237" i="1"/>
  <c r="EQ237" i="1"/>
  <c r="DW237" i="1"/>
  <c r="DX237" i="1"/>
  <c r="DZ237" i="1"/>
  <c r="ED237" i="1"/>
  <c r="EE237" i="1"/>
  <c r="EG237" i="1"/>
  <c r="EH237" i="1"/>
  <c r="EI237" i="1"/>
  <c r="EJ237" i="1"/>
  <c r="EA249" i="1"/>
  <c r="EM249" i="1"/>
  <c r="EB249" i="1"/>
  <c r="EN249" i="1"/>
  <c r="EC249" i="1"/>
  <c r="EO249" i="1"/>
  <c r="EI249" i="1"/>
  <c r="EJ249" i="1"/>
  <c r="DV249" i="1"/>
  <c r="EK249" i="1"/>
  <c r="DW249" i="1"/>
  <c r="EL249" i="1"/>
  <c r="DX249" i="1"/>
  <c r="EP249" i="1"/>
  <c r="DY249" i="1"/>
  <c r="EQ249" i="1"/>
  <c r="DZ249" i="1"/>
  <c r="ED249" i="1"/>
  <c r="EE249" i="1"/>
  <c r="EF249" i="1"/>
  <c r="EG249" i="1"/>
  <c r="EH249" i="1"/>
  <c r="DY261" i="1"/>
  <c r="EK261" i="1"/>
  <c r="DZ261" i="1"/>
  <c r="EL261" i="1"/>
  <c r="EA261" i="1"/>
  <c r="EM261" i="1"/>
  <c r="EH261" i="1"/>
  <c r="EB261" i="1"/>
  <c r="EQ261" i="1"/>
  <c r="EC261" i="1"/>
  <c r="ED261" i="1"/>
  <c r="EJ261" i="1"/>
  <c r="EN261" i="1"/>
  <c r="EO261" i="1"/>
  <c r="EP261" i="1"/>
  <c r="DV261" i="1"/>
  <c r="DW261" i="1"/>
  <c r="DX261" i="1"/>
  <c r="EE261" i="1"/>
  <c r="EF261" i="1"/>
  <c r="EG261" i="1"/>
  <c r="EI261" i="1"/>
  <c r="DY273" i="1"/>
  <c r="EK273" i="1"/>
  <c r="DW273" i="1"/>
  <c r="EJ273" i="1"/>
  <c r="EH273" i="1"/>
  <c r="EI273" i="1"/>
  <c r="DV273" i="1"/>
  <c r="EL273" i="1"/>
  <c r="DX273" i="1"/>
  <c r="EM273" i="1"/>
  <c r="DZ273" i="1"/>
  <c r="EN273" i="1"/>
  <c r="EA273" i="1"/>
  <c r="EO273" i="1"/>
  <c r="EB273" i="1"/>
  <c r="EP273" i="1"/>
  <c r="EC273" i="1"/>
  <c r="EQ273" i="1"/>
  <c r="ED273" i="1"/>
  <c r="EE273" i="1"/>
  <c r="EF273" i="1"/>
  <c r="EG273" i="1"/>
  <c r="DY285" i="1"/>
  <c r="EK285" i="1"/>
  <c r="ED285" i="1"/>
  <c r="EQ285" i="1"/>
  <c r="EE285" i="1"/>
  <c r="EF285" i="1"/>
  <c r="EG285" i="1"/>
  <c r="EH285" i="1"/>
  <c r="DV285" i="1"/>
  <c r="EI285" i="1"/>
  <c r="DW285" i="1"/>
  <c r="EJ285" i="1"/>
  <c r="DX285" i="1"/>
  <c r="EL285" i="1"/>
  <c r="DZ285" i="1"/>
  <c r="EM285" i="1"/>
  <c r="EA285" i="1"/>
  <c r="EN285" i="1"/>
  <c r="EB285" i="1"/>
  <c r="EO285" i="1"/>
  <c r="EC285" i="1"/>
  <c r="EP285" i="1"/>
  <c r="ED307" i="1"/>
  <c r="EP307" i="1"/>
  <c r="EE307" i="1"/>
  <c r="EQ307" i="1"/>
  <c r="EF307" i="1"/>
  <c r="EG307" i="1"/>
  <c r="DV307" i="1"/>
  <c r="EH307" i="1"/>
  <c r="DW307" i="1"/>
  <c r="EI307" i="1"/>
  <c r="DX307" i="1"/>
  <c r="EJ307" i="1"/>
  <c r="DY307" i="1"/>
  <c r="EK307" i="1"/>
  <c r="DZ307" i="1"/>
  <c r="EL307" i="1"/>
  <c r="EA307" i="1"/>
  <c r="EM307" i="1"/>
  <c r="EB307" i="1"/>
  <c r="EN307" i="1"/>
  <c r="EC307" i="1"/>
  <c r="EO307" i="1"/>
  <c r="DZ319" i="1"/>
  <c r="EL319" i="1"/>
  <c r="EA319" i="1"/>
  <c r="EM319" i="1"/>
  <c r="EB319" i="1"/>
  <c r="EN319" i="1"/>
  <c r="EG319" i="1"/>
  <c r="EH319" i="1"/>
  <c r="EI319" i="1"/>
  <c r="EJ319" i="1"/>
  <c r="DV319" i="1"/>
  <c r="EK319" i="1"/>
  <c r="DW319" i="1"/>
  <c r="EO319" i="1"/>
  <c r="DX319" i="1"/>
  <c r="EP319" i="1"/>
  <c r="DY319" i="1"/>
  <c r="EQ319" i="1"/>
  <c r="EC319" i="1"/>
  <c r="ED319" i="1"/>
  <c r="EF319" i="1"/>
  <c r="EE319" i="1"/>
  <c r="ED173" i="1"/>
  <c r="EP173" i="1"/>
  <c r="EG173" i="1"/>
  <c r="EH173" i="1"/>
  <c r="EI173" i="1"/>
  <c r="DV173" i="1"/>
  <c r="EJ173" i="1"/>
  <c r="DW173" i="1"/>
  <c r="EK173" i="1"/>
  <c r="DX173" i="1"/>
  <c r="EL173" i="1"/>
  <c r="DY173" i="1"/>
  <c r="EM173" i="1"/>
  <c r="DZ173" i="1"/>
  <c r="EN173" i="1"/>
  <c r="EA173" i="1"/>
  <c r="EO173" i="1"/>
  <c r="EB173" i="1"/>
  <c r="EQ173" i="1"/>
  <c r="EC173" i="1"/>
  <c r="EE173" i="1"/>
  <c r="EF173" i="1"/>
  <c r="EE245" i="1"/>
  <c r="EQ245" i="1"/>
  <c r="EF245" i="1"/>
  <c r="EG245" i="1"/>
  <c r="EA245" i="1"/>
  <c r="EP245" i="1"/>
  <c r="EB245" i="1"/>
  <c r="EC245" i="1"/>
  <c r="ED245" i="1"/>
  <c r="EH245" i="1"/>
  <c r="EI245" i="1"/>
  <c r="EJ245" i="1"/>
  <c r="DV245" i="1"/>
  <c r="EK245" i="1"/>
  <c r="DW245" i="1"/>
  <c r="EL245" i="1"/>
  <c r="DX245" i="1"/>
  <c r="EM245" i="1"/>
  <c r="DY245" i="1"/>
  <c r="EN245" i="1"/>
  <c r="DZ245" i="1"/>
  <c r="EO245" i="1"/>
  <c r="EB294" i="1"/>
  <c r="EN294" i="1"/>
  <c r="EC294" i="1"/>
  <c r="EO294" i="1"/>
  <c r="ED294" i="1"/>
  <c r="EP294" i="1"/>
  <c r="EE294" i="1"/>
  <c r="EQ294" i="1"/>
  <c r="EF294" i="1"/>
  <c r="EG294" i="1"/>
  <c r="DV294" i="1"/>
  <c r="EH294" i="1"/>
  <c r="DW294" i="1"/>
  <c r="EI294" i="1"/>
  <c r="DX294" i="1"/>
  <c r="EJ294" i="1"/>
  <c r="DY294" i="1"/>
  <c r="EK294" i="1"/>
  <c r="DZ294" i="1"/>
  <c r="EL294" i="1"/>
  <c r="EA294" i="1"/>
  <c r="EM294" i="1"/>
  <c r="EE150" i="1"/>
  <c r="EQ150" i="1"/>
  <c r="EF150" i="1"/>
  <c r="EG150" i="1"/>
  <c r="DV150" i="1"/>
  <c r="EH150" i="1"/>
  <c r="DW150" i="1"/>
  <c r="EI150" i="1"/>
  <c r="DY150" i="1"/>
  <c r="EK150" i="1"/>
  <c r="EA150" i="1"/>
  <c r="EM150" i="1"/>
  <c r="EB150" i="1"/>
  <c r="EN150" i="1"/>
  <c r="DX150" i="1"/>
  <c r="DZ150" i="1"/>
  <c r="EC150" i="1"/>
  <c r="ED150" i="1"/>
  <c r="EJ150" i="1"/>
  <c r="EL150" i="1"/>
  <c r="EO150" i="1"/>
  <c r="EP150" i="1"/>
  <c r="EA222" i="1"/>
  <c r="EM222" i="1"/>
  <c r="EB222" i="1"/>
  <c r="EN222" i="1"/>
  <c r="EC222" i="1"/>
  <c r="EO222" i="1"/>
  <c r="ED222" i="1"/>
  <c r="EP222" i="1"/>
  <c r="EE222" i="1"/>
  <c r="EQ222" i="1"/>
  <c r="EF222" i="1"/>
  <c r="EG222" i="1"/>
  <c r="DV222" i="1"/>
  <c r="EH222" i="1"/>
  <c r="DW222" i="1"/>
  <c r="EI222" i="1"/>
  <c r="DX222" i="1"/>
  <c r="EJ222" i="1"/>
  <c r="DY222" i="1"/>
  <c r="EK222" i="1"/>
  <c r="DZ222" i="1"/>
  <c r="EL222" i="1"/>
  <c r="EC282" i="1"/>
  <c r="EE282" i="1"/>
  <c r="EQ282" i="1"/>
  <c r="ED282" i="1"/>
  <c r="EF282" i="1"/>
  <c r="EG282" i="1"/>
  <c r="EH282" i="1"/>
  <c r="EI282" i="1"/>
  <c r="DV282" i="1"/>
  <c r="EJ282" i="1"/>
  <c r="DW282" i="1"/>
  <c r="EK282" i="1"/>
  <c r="DX282" i="1"/>
  <c r="EL282" i="1"/>
  <c r="DY282" i="1"/>
  <c r="EM282" i="1"/>
  <c r="DZ282" i="1"/>
  <c r="EN282" i="1"/>
  <c r="EA282" i="1"/>
  <c r="EO282" i="1"/>
  <c r="EB282" i="1"/>
  <c r="EP282" i="1"/>
  <c r="DY316" i="1"/>
  <c r="EK316" i="1"/>
  <c r="EC316" i="1"/>
  <c r="EF316" i="1"/>
  <c r="EG316" i="1"/>
  <c r="DV316" i="1"/>
  <c r="EH316" i="1"/>
  <c r="EI316" i="1"/>
  <c r="EJ316" i="1"/>
  <c r="EL316" i="1"/>
  <c r="EM316" i="1"/>
  <c r="EN316" i="1"/>
  <c r="DW316" i="1"/>
  <c r="EO316" i="1"/>
  <c r="DX316" i="1"/>
  <c r="EP316" i="1"/>
  <c r="DZ316" i="1"/>
  <c r="EQ316" i="1"/>
  <c r="EA316" i="1"/>
  <c r="EB316" i="1"/>
  <c r="EE316" i="1"/>
  <c r="ED316" i="1"/>
  <c r="EB178" i="1"/>
  <c r="EN178" i="1"/>
  <c r="EE178" i="1"/>
  <c r="EQ178" i="1"/>
  <c r="DX178" i="1"/>
  <c r="EL178" i="1"/>
  <c r="DY178" i="1"/>
  <c r="EM178" i="1"/>
  <c r="DZ178" i="1"/>
  <c r="EO178" i="1"/>
  <c r="EA178" i="1"/>
  <c r="EP178" i="1"/>
  <c r="EC178" i="1"/>
  <c r="ED178" i="1"/>
  <c r="EF178" i="1"/>
  <c r="EG178" i="1"/>
  <c r="EH178" i="1"/>
  <c r="EI178" i="1"/>
  <c r="DV178" i="1"/>
  <c r="EJ178" i="1"/>
  <c r="DW178" i="1"/>
  <c r="EK178" i="1"/>
  <c r="DW214" i="1"/>
  <c r="EI214" i="1"/>
  <c r="DX214" i="1"/>
  <c r="EJ214" i="1"/>
  <c r="DY214" i="1"/>
  <c r="EK214" i="1"/>
  <c r="DZ214" i="1"/>
  <c r="EL214" i="1"/>
  <c r="EA214" i="1"/>
  <c r="EM214" i="1"/>
  <c r="EB214" i="1"/>
  <c r="EN214" i="1"/>
  <c r="EC214" i="1"/>
  <c r="EO214" i="1"/>
  <c r="ED214" i="1"/>
  <c r="EP214" i="1"/>
  <c r="EE214" i="1"/>
  <c r="EQ214" i="1"/>
  <c r="EF214" i="1"/>
  <c r="EG214" i="1"/>
  <c r="DV214" i="1"/>
  <c r="EH214" i="1"/>
  <c r="EA262" i="1"/>
  <c r="EM262" i="1"/>
  <c r="EB262" i="1"/>
  <c r="EN262" i="1"/>
  <c r="EC262" i="1"/>
  <c r="EO262" i="1"/>
  <c r="ED262" i="1"/>
  <c r="EJ262" i="1"/>
  <c r="DV262" i="1"/>
  <c r="EK262" i="1"/>
  <c r="EI262" i="1"/>
  <c r="EL262" i="1"/>
  <c r="EP262" i="1"/>
  <c r="EQ262" i="1"/>
  <c r="DW262" i="1"/>
  <c r="DX262" i="1"/>
  <c r="DY262" i="1"/>
  <c r="DZ262" i="1"/>
  <c r="EE262" i="1"/>
  <c r="EF262" i="1"/>
  <c r="EG262" i="1"/>
  <c r="EH262" i="1"/>
  <c r="EA286" i="1"/>
  <c r="EM286" i="1"/>
  <c r="EH286" i="1"/>
  <c r="DV286" i="1"/>
  <c r="EI286" i="1"/>
  <c r="DW286" i="1"/>
  <c r="EJ286" i="1"/>
  <c r="DX286" i="1"/>
  <c r="EK286" i="1"/>
  <c r="DY286" i="1"/>
  <c r="EL286" i="1"/>
  <c r="DZ286" i="1"/>
  <c r="EN286" i="1"/>
  <c r="EB286" i="1"/>
  <c r="EO286" i="1"/>
  <c r="EC286" i="1"/>
  <c r="EP286" i="1"/>
  <c r="ED286" i="1"/>
  <c r="EQ286" i="1"/>
  <c r="EE286" i="1"/>
  <c r="EF286" i="1"/>
  <c r="EG286" i="1"/>
  <c r="EF308" i="1"/>
  <c r="EG308" i="1"/>
  <c r="DV308" i="1"/>
  <c r="EH308" i="1"/>
  <c r="DW308" i="1"/>
  <c r="EI308" i="1"/>
  <c r="DX308" i="1"/>
  <c r="EJ308" i="1"/>
  <c r="DY308" i="1"/>
  <c r="EK308" i="1"/>
  <c r="DZ308" i="1"/>
  <c r="EL308" i="1"/>
  <c r="EA308" i="1"/>
  <c r="EM308" i="1"/>
  <c r="EB308" i="1"/>
  <c r="EN308" i="1"/>
  <c r="EC308" i="1"/>
  <c r="EO308" i="1"/>
  <c r="ED308" i="1"/>
  <c r="EP308" i="1"/>
  <c r="EE308" i="1"/>
  <c r="EQ308" i="1"/>
  <c r="EB332" i="1"/>
  <c r="EN332" i="1"/>
  <c r="EC332" i="1"/>
  <c r="EO332" i="1"/>
  <c r="ED332" i="1"/>
  <c r="EP332" i="1"/>
  <c r="EI332" i="1"/>
  <c r="EJ332" i="1"/>
  <c r="DV332" i="1"/>
  <c r="EK332" i="1"/>
  <c r="DW332" i="1"/>
  <c r="EL332" i="1"/>
  <c r="DX332" i="1"/>
  <c r="EM332" i="1"/>
  <c r="DY332" i="1"/>
  <c r="EQ332" i="1"/>
  <c r="DZ332" i="1"/>
  <c r="EA332" i="1"/>
  <c r="EE332" i="1"/>
  <c r="EF332" i="1"/>
  <c r="EH332" i="1"/>
  <c r="EG332" i="1"/>
  <c r="DZ131" i="1"/>
  <c r="EL131" i="1"/>
  <c r="EG131" i="1"/>
  <c r="EC131" i="1"/>
  <c r="EQ131" i="1"/>
  <c r="ED131" i="1"/>
  <c r="EE131" i="1"/>
  <c r="EF131" i="1"/>
  <c r="EH131" i="1"/>
  <c r="EI131" i="1"/>
  <c r="DV131" i="1"/>
  <c r="EJ131" i="1"/>
  <c r="DW131" i="1"/>
  <c r="EK131" i="1"/>
  <c r="DX131" i="1"/>
  <c r="EM131" i="1"/>
  <c r="DY131" i="1"/>
  <c r="EN131" i="1"/>
  <c r="EA131" i="1"/>
  <c r="EO131" i="1"/>
  <c r="EB131" i="1"/>
  <c r="EP131" i="1"/>
  <c r="DZ143" i="1"/>
  <c r="EL143" i="1"/>
  <c r="EG143" i="1"/>
  <c r="EH143" i="1"/>
  <c r="DV143" i="1"/>
  <c r="EI143" i="1"/>
  <c r="DW143" i="1"/>
  <c r="EJ143" i="1"/>
  <c r="DX143" i="1"/>
  <c r="EK143" i="1"/>
  <c r="DY143" i="1"/>
  <c r="EM143" i="1"/>
  <c r="EA143" i="1"/>
  <c r="EN143" i="1"/>
  <c r="EB143" i="1"/>
  <c r="EO143" i="1"/>
  <c r="EC143" i="1"/>
  <c r="EP143" i="1"/>
  <c r="ED143" i="1"/>
  <c r="EQ143" i="1"/>
  <c r="EE143" i="1"/>
  <c r="EF143" i="1"/>
  <c r="ED155" i="1"/>
  <c r="EP155" i="1"/>
  <c r="EF155" i="1"/>
  <c r="EG155" i="1"/>
  <c r="DY155" i="1"/>
  <c r="EK155" i="1"/>
  <c r="DZ155" i="1"/>
  <c r="EL155" i="1"/>
  <c r="DW155" i="1"/>
  <c r="EQ155" i="1"/>
  <c r="DX155" i="1"/>
  <c r="EA155" i="1"/>
  <c r="EB155" i="1"/>
  <c r="EC155" i="1"/>
  <c r="EE155" i="1"/>
  <c r="EH155" i="1"/>
  <c r="EI155" i="1"/>
  <c r="EJ155" i="1"/>
  <c r="EM155" i="1"/>
  <c r="EN155" i="1"/>
  <c r="DV155" i="1"/>
  <c r="EO155" i="1"/>
  <c r="ED167" i="1"/>
  <c r="EP167" i="1"/>
  <c r="EG167" i="1"/>
  <c r="DY167" i="1"/>
  <c r="EJ167" i="1"/>
  <c r="DV167" i="1"/>
  <c r="EK167" i="1"/>
  <c r="DW167" i="1"/>
  <c r="EL167" i="1"/>
  <c r="DX167" i="1"/>
  <c r="EM167" i="1"/>
  <c r="DZ167" i="1"/>
  <c r="EN167" i="1"/>
  <c r="EA167" i="1"/>
  <c r="EO167" i="1"/>
  <c r="EB167" i="1"/>
  <c r="EQ167" i="1"/>
  <c r="EC167" i="1"/>
  <c r="EE167" i="1"/>
  <c r="EF167" i="1"/>
  <c r="EH167" i="1"/>
  <c r="EI167" i="1"/>
  <c r="EB191" i="1"/>
  <c r="EN191" i="1"/>
  <c r="EE191" i="1"/>
  <c r="EQ191" i="1"/>
  <c r="DX191" i="1"/>
  <c r="EL191" i="1"/>
  <c r="EC191" i="1"/>
  <c r="ED191" i="1"/>
  <c r="EF191" i="1"/>
  <c r="DZ191" i="1"/>
  <c r="EA191" i="1"/>
  <c r="EG191" i="1"/>
  <c r="EH191" i="1"/>
  <c r="EI191" i="1"/>
  <c r="EJ191" i="1"/>
  <c r="EK191" i="1"/>
  <c r="EM191" i="1"/>
  <c r="EO191" i="1"/>
  <c r="DV191" i="1"/>
  <c r="EP191" i="1"/>
  <c r="DW191" i="1"/>
  <c r="DY191" i="1"/>
  <c r="DX203" i="1"/>
  <c r="EJ203" i="1"/>
  <c r="EB203" i="1"/>
  <c r="EN203" i="1"/>
  <c r="EC203" i="1"/>
  <c r="EO203" i="1"/>
  <c r="ED203" i="1"/>
  <c r="EP203" i="1"/>
  <c r="DZ203" i="1"/>
  <c r="EA203" i="1"/>
  <c r="EE203" i="1"/>
  <c r="EF203" i="1"/>
  <c r="EG203" i="1"/>
  <c r="EH203" i="1"/>
  <c r="EI203" i="1"/>
  <c r="EK203" i="1"/>
  <c r="EL203" i="1"/>
  <c r="DV203" i="1"/>
  <c r="EM203" i="1"/>
  <c r="DW203" i="1"/>
  <c r="EQ203" i="1"/>
  <c r="DY203" i="1"/>
  <c r="DY215" i="1"/>
  <c r="EK215" i="1"/>
  <c r="DZ215" i="1"/>
  <c r="EL215" i="1"/>
  <c r="EA215" i="1"/>
  <c r="EM215" i="1"/>
  <c r="EB215" i="1"/>
  <c r="EN215" i="1"/>
  <c r="EC215" i="1"/>
  <c r="EO215" i="1"/>
  <c r="ED215" i="1"/>
  <c r="EP215" i="1"/>
  <c r="EE215" i="1"/>
  <c r="EQ215" i="1"/>
  <c r="EF215" i="1"/>
  <c r="EG215" i="1"/>
  <c r="DV215" i="1"/>
  <c r="EH215" i="1"/>
  <c r="DW215" i="1"/>
  <c r="EI215" i="1"/>
  <c r="DX215" i="1"/>
  <c r="EJ215" i="1"/>
  <c r="DX239" i="1"/>
  <c r="EE239" i="1"/>
  <c r="EQ239" i="1"/>
  <c r="EF239" i="1"/>
  <c r="EG239" i="1"/>
  <c r="ED239" i="1"/>
  <c r="EH239" i="1"/>
  <c r="EI239" i="1"/>
  <c r="EJ239" i="1"/>
  <c r="EK239" i="1"/>
  <c r="DV239" i="1"/>
  <c r="EL239" i="1"/>
  <c r="DW239" i="1"/>
  <c r="EM239" i="1"/>
  <c r="DY239" i="1"/>
  <c r="EN239" i="1"/>
  <c r="DZ239" i="1"/>
  <c r="EO239" i="1"/>
  <c r="EA239" i="1"/>
  <c r="EP239" i="1"/>
  <c r="EB239" i="1"/>
  <c r="EC239" i="1"/>
  <c r="EC263" i="1"/>
  <c r="EO263" i="1"/>
  <c r="ED263" i="1"/>
  <c r="EP263" i="1"/>
  <c r="EE263" i="1"/>
  <c r="EQ263" i="1"/>
  <c r="DW263" i="1"/>
  <c r="EL263" i="1"/>
  <c r="EF263" i="1"/>
  <c r="EG263" i="1"/>
  <c r="EJ263" i="1"/>
  <c r="EK263" i="1"/>
  <c r="EM263" i="1"/>
  <c r="EN263" i="1"/>
  <c r="DV263" i="1"/>
  <c r="DX263" i="1"/>
  <c r="DY263" i="1"/>
  <c r="DZ263" i="1"/>
  <c r="EA263" i="1"/>
  <c r="EB263" i="1"/>
  <c r="EH263" i="1"/>
  <c r="EI263" i="1"/>
  <c r="EC275" i="1"/>
  <c r="EO275" i="1"/>
  <c r="EF275" i="1"/>
  <c r="EH275" i="1"/>
  <c r="EI275" i="1"/>
  <c r="DV275" i="1"/>
  <c r="EJ275" i="1"/>
  <c r="DW275" i="1"/>
  <c r="EK275" i="1"/>
  <c r="DX275" i="1"/>
  <c r="EL275" i="1"/>
  <c r="DY275" i="1"/>
  <c r="EM275" i="1"/>
  <c r="DZ275" i="1"/>
  <c r="EN275" i="1"/>
  <c r="EA275" i="1"/>
  <c r="EP275" i="1"/>
  <c r="EB275" i="1"/>
  <c r="EQ275" i="1"/>
  <c r="ED275" i="1"/>
  <c r="EE275" i="1"/>
  <c r="EG275" i="1"/>
  <c r="EC287" i="1"/>
  <c r="EO287" i="1"/>
  <c r="DY287" i="1"/>
  <c r="EL287" i="1"/>
  <c r="DZ287" i="1"/>
  <c r="EM287" i="1"/>
  <c r="EA287" i="1"/>
  <c r="EN287" i="1"/>
  <c r="EB287" i="1"/>
  <c r="EP287" i="1"/>
  <c r="ED287" i="1"/>
  <c r="EQ287" i="1"/>
  <c r="EE287" i="1"/>
  <c r="EF287" i="1"/>
  <c r="EG287" i="1"/>
  <c r="EH287" i="1"/>
  <c r="DV287" i="1"/>
  <c r="EI287" i="1"/>
  <c r="DW287" i="1"/>
  <c r="EJ287" i="1"/>
  <c r="DX287" i="1"/>
  <c r="EK287" i="1"/>
  <c r="EF299" i="1"/>
  <c r="EG299" i="1"/>
  <c r="DV299" i="1"/>
  <c r="EH299" i="1"/>
  <c r="DW299" i="1"/>
  <c r="EI299" i="1"/>
  <c r="DX299" i="1"/>
  <c r="EJ299" i="1"/>
  <c r="DY299" i="1"/>
  <c r="EK299" i="1"/>
  <c r="DZ299" i="1"/>
  <c r="EL299" i="1"/>
  <c r="EA299" i="1"/>
  <c r="EM299" i="1"/>
  <c r="EB299" i="1"/>
  <c r="EN299" i="1"/>
  <c r="EC299" i="1"/>
  <c r="EO299" i="1"/>
  <c r="ED299" i="1"/>
  <c r="EP299" i="1"/>
  <c r="EE299" i="1"/>
  <c r="EQ299" i="1"/>
  <c r="ED321" i="1"/>
  <c r="EP321" i="1"/>
  <c r="EE321" i="1"/>
  <c r="EQ321" i="1"/>
  <c r="EF321" i="1"/>
  <c r="DV321" i="1"/>
  <c r="EK321" i="1"/>
  <c r="DW321" i="1"/>
  <c r="EL321" i="1"/>
  <c r="DX321" i="1"/>
  <c r="EM321" i="1"/>
  <c r="DY321" i="1"/>
  <c r="EN321" i="1"/>
  <c r="DZ321" i="1"/>
  <c r="EO321" i="1"/>
  <c r="EA321" i="1"/>
  <c r="EB321" i="1"/>
  <c r="EC321" i="1"/>
  <c r="EG321" i="1"/>
  <c r="EH321" i="1"/>
  <c r="EI321" i="1"/>
  <c r="EJ321" i="1"/>
  <c r="EC149" i="1"/>
  <c r="EO149" i="1"/>
  <c r="ED149" i="1"/>
  <c r="EP149" i="1"/>
  <c r="EE149" i="1"/>
  <c r="EQ149" i="1"/>
  <c r="EF149" i="1"/>
  <c r="EG149" i="1"/>
  <c r="DW149" i="1"/>
  <c r="EI149" i="1"/>
  <c r="DY149" i="1"/>
  <c r="EK149" i="1"/>
  <c r="DZ149" i="1"/>
  <c r="EL149" i="1"/>
  <c r="EJ149" i="1"/>
  <c r="EM149" i="1"/>
  <c r="EN149" i="1"/>
  <c r="DV149" i="1"/>
  <c r="DX149" i="1"/>
  <c r="EA149" i="1"/>
  <c r="EB149" i="1"/>
  <c r="EH149" i="1"/>
  <c r="DZ209" i="1"/>
  <c r="EL209" i="1"/>
  <c r="EA209" i="1"/>
  <c r="EM209" i="1"/>
  <c r="EB209" i="1"/>
  <c r="EN209" i="1"/>
  <c r="EC209" i="1"/>
  <c r="EO209" i="1"/>
  <c r="ED209" i="1"/>
  <c r="EP209" i="1"/>
  <c r="EE209" i="1"/>
  <c r="EQ209" i="1"/>
  <c r="EF209" i="1"/>
  <c r="EG209" i="1"/>
  <c r="DV209" i="1"/>
  <c r="EH209" i="1"/>
  <c r="DW209" i="1"/>
  <c r="EI209" i="1"/>
  <c r="DX209" i="1"/>
  <c r="EJ209" i="1"/>
  <c r="DY209" i="1"/>
  <c r="EK209" i="1"/>
  <c r="EB138" i="1"/>
  <c r="EN138" i="1"/>
  <c r="DY138" i="1"/>
  <c r="EL138" i="1"/>
  <c r="DZ138" i="1"/>
  <c r="EM138" i="1"/>
  <c r="EA138" i="1"/>
  <c r="EO138" i="1"/>
  <c r="EC138" i="1"/>
  <c r="EP138" i="1"/>
  <c r="ED138" i="1"/>
  <c r="EQ138" i="1"/>
  <c r="EE138" i="1"/>
  <c r="EF138" i="1"/>
  <c r="EG138" i="1"/>
  <c r="EH138" i="1"/>
  <c r="DV138" i="1"/>
  <c r="EI138" i="1"/>
  <c r="DW138" i="1"/>
  <c r="EJ138" i="1"/>
  <c r="DX138" i="1"/>
  <c r="EK138" i="1"/>
  <c r="DZ198" i="1"/>
  <c r="EL198" i="1"/>
  <c r="ED198" i="1"/>
  <c r="EP198" i="1"/>
  <c r="EE198" i="1"/>
  <c r="EQ198" i="1"/>
  <c r="EF198" i="1"/>
  <c r="EB198" i="1"/>
  <c r="EC198" i="1"/>
  <c r="EG198" i="1"/>
  <c r="EH198" i="1"/>
  <c r="EI198" i="1"/>
  <c r="EJ198" i="1"/>
  <c r="EK198" i="1"/>
  <c r="DV198" i="1"/>
  <c r="EM198" i="1"/>
  <c r="DW198" i="1"/>
  <c r="EN198" i="1"/>
  <c r="DX198" i="1"/>
  <c r="EO198" i="1"/>
  <c r="DY198" i="1"/>
  <c r="EA198" i="1"/>
  <c r="EE258" i="1"/>
  <c r="EQ258" i="1"/>
  <c r="EF258" i="1"/>
  <c r="EG258" i="1"/>
  <c r="DV258" i="1"/>
  <c r="EK258" i="1"/>
  <c r="EB258" i="1"/>
  <c r="EC258" i="1"/>
  <c r="ED258" i="1"/>
  <c r="EH258" i="1"/>
  <c r="DY258" i="1"/>
  <c r="DZ258" i="1"/>
  <c r="EA258" i="1"/>
  <c r="EI258" i="1"/>
  <c r="EJ258" i="1"/>
  <c r="EL258" i="1"/>
  <c r="EM258" i="1"/>
  <c r="EN258" i="1"/>
  <c r="EO258" i="1"/>
  <c r="EP258" i="1"/>
  <c r="DW258" i="1"/>
  <c r="DX258" i="1"/>
  <c r="DX142" i="1"/>
  <c r="EJ142" i="1"/>
  <c r="EC142" i="1"/>
  <c r="EP142" i="1"/>
  <c r="ED142" i="1"/>
  <c r="EQ142" i="1"/>
  <c r="EE142" i="1"/>
  <c r="EF142" i="1"/>
  <c r="EG142" i="1"/>
  <c r="EH142" i="1"/>
  <c r="DV142" i="1"/>
  <c r="EI142" i="1"/>
  <c r="DW142" i="1"/>
  <c r="EK142" i="1"/>
  <c r="DY142" i="1"/>
  <c r="EL142" i="1"/>
  <c r="DZ142" i="1"/>
  <c r="EM142" i="1"/>
  <c r="EA142" i="1"/>
  <c r="EN142" i="1"/>
  <c r="EB142" i="1"/>
  <c r="EO142" i="1"/>
  <c r="DZ190" i="1"/>
  <c r="EL190" i="1"/>
  <c r="EC190" i="1"/>
  <c r="EO190" i="1"/>
  <c r="EF190" i="1"/>
  <c r="DV190" i="1"/>
  <c r="EJ190" i="1"/>
  <c r="DW190" i="1"/>
  <c r="EK190" i="1"/>
  <c r="DX190" i="1"/>
  <c r="EM190" i="1"/>
  <c r="EB190" i="1"/>
  <c r="ED190" i="1"/>
  <c r="EE190" i="1"/>
  <c r="EG190" i="1"/>
  <c r="EH190" i="1"/>
  <c r="EI190" i="1"/>
  <c r="EN190" i="1"/>
  <c r="EP190" i="1"/>
  <c r="EQ190" i="1"/>
  <c r="DY190" i="1"/>
  <c r="EA190" i="1"/>
  <c r="EA274" i="1"/>
  <c r="EM274" i="1"/>
  <c r="EB274" i="1"/>
  <c r="EO274" i="1"/>
  <c r="DZ274" i="1"/>
  <c r="EP274" i="1"/>
  <c r="EC274" i="1"/>
  <c r="EQ274" i="1"/>
  <c r="ED274" i="1"/>
  <c r="EE274" i="1"/>
  <c r="EF274" i="1"/>
  <c r="EG274" i="1"/>
  <c r="EH274" i="1"/>
  <c r="EI274" i="1"/>
  <c r="DV274" i="1"/>
  <c r="EJ274" i="1"/>
  <c r="DW274" i="1"/>
  <c r="EK274" i="1"/>
  <c r="DX274" i="1"/>
  <c r="EL274" i="1"/>
  <c r="DY274" i="1"/>
  <c r="EN274" i="1"/>
  <c r="ED298" i="1"/>
  <c r="EP298" i="1"/>
  <c r="EE298" i="1"/>
  <c r="EQ298" i="1"/>
  <c r="EF298" i="1"/>
  <c r="EG298" i="1"/>
  <c r="DV298" i="1"/>
  <c r="EH298" i="1"/>
  <c r="DW298" i="1"/>
  <c r="EI298" i="1"/>
  <c r="DX298" i="1"/>
  <c r="EJ298" i="1"/>
  <c r="DY298" i="1"/>
  <c r="EK298" i="1"/>
  <c r="DZ298" i="1"/>
  <c r="EL298" i="1"/>
  <c r="EA298" i="1"/>
  <c r="EM298" i="1"/>
  <c r="EB298" i="1"/>
  <c r="EN298" i="1"/>
  <c r="EC298" i="1"/>
  <c r="EO298" i="1"/>
  <c r="EB320" i="1"/>
  <c r="EN320" i="1"/>
  <c r="EC320" i="1"/>
  <c r="EO320" i="1"/>
  <c r="ED320" i="1"/>
  <c r="EP320" i="1"/>
  <c r="DZ320" i="1"/>
  <c r="EA320" i="1"/>
  <c r="EE320" i="1"/>
  <c r="EF320" i="1"/>
  <c r="EG320" i="1"/>
  <c r="EH320" i="1"/>
  <c r="EI320" i="1"/>
  <c r="EJ320" i="1"/>
  <c r="DV320" i="1"/>
  <c r="EK320" i="1"/>
  <c r="DY320" i="1"/>
  <c r="DW320" i="1"/>
  <c r="EL320" i="1"/>
  <c r="EQ320" i="1"/>
  <c r="DX320" i="1"/>
  <c r="EM320" i="1"/>
  <c r="EE120" i="1"/>
  <c r="EA120" i="1"/>
  <c r="EN120" i="1"/>
  <c r="EC120" i="1"/>
  <c r="ED120" i="1"/>
  <c r="EQ120" i="1"/>
  <c r="EH120" i="1"/>
  <c r="DV120" i="1"/>
  <c r="EI120" i="1"/>
  <c r="DX120" i="1"/>
  <c r="DY120" i="1"/>
  <c r="DZ120" i="1"/>
  <c r="EB120" i="1"/>
  <c r="EF120" i="1"/>
  <c r="EG120" i="1"/>
  <c r="EJ120" i="1"/>
  <c r="EK120" i="1"/>
  <c r="EL120" i="1"/>
  <c r="EM120" i="1"/>
  <c r="EO120" i="1"/>
  <c r="DW120" i="1"/>
  <c r="EP120" i="1"/>
  <c r="EB144" i="1"/>
  <c r="EN144" i="1"/>
  <c r="DX144" i="1"/>
  <c r="EK144" i="1"/>
  <c r="DY144" i="1"/>
  <c r="EL144" i="1"/>
  <c r="DZ144" i="1"/>
  <c r="EM144" i="1"/>
  <c r="EA144" i="1"/>
  <c r="EO144" i="1"/>
  <c r="EC144" i="1"/>
  <c r="EP144" i="1"/>
  <c r="ED144" i="1"/>
  <c r="EQ144" i="1"/>
  <c r="EE144" i="1"/>
  <c r="EF144" i="1"/>
  <c r="EG144" i="1"/>
  <c r="EH144" i="1"/>
  <c r="DV144" i="1"/>
  <c r="EI144" i="1"/>
  <c r="DW144" i="1"/>
  <c r="EJ144" i="1"/>
  <c r="EF156" i="1"/>
  <c r="DW156" i="1"/>
  <c r="EI156" i="1"/>
  <c r="EA156" i="1"/>
  <c r="EM156" i="1"/>
  <c r="EB156" i="1"/>
  <c r="EN156" i="1"/>
  <c r="EL156" i="1"/>
  <c r="DV156" i="1"/>
  <c r="EO156" i="1"/>
  <c r="DX156" i="1"/>
  <c r="EP156" i="1"/>
  <c r="DY156" i="1"/>
  <c r="EQ156" i="1"/>
  <c r="DZ156" i="1"/>
  <c r="EC156" i="1"/>
  <c r="ED156" i="1"/>
  <c r="EE156" i="1"/>
  <c r="EG156" i="1"/>
  <c r="EH156" i="1"/>
  <c r="EJ156" i="1"/>
  <c r="EK156" i="1"/>
  <c r="EF168" i="1"/>
  <c r="DW168" i="1"/>
  <c r="EI168" i="1"/>
  <c r="EB168" i="1"/>
  <c r="EP168" i="1"/>
  <c r="EC168" i="1"/>
  <c r="EQ168" i="1"/>
  <c r="ED168" i="1"/>
  <c r="EE168" i="1"/>
  <c r="EG168" i="1"/>
  <c r="EH168" i="1"/>
  <c r="EJ168" i="1"/>
  <c r="DV168" i="1"/>
  <c r="EK168" i="1"/>
  <c r="DX168" i="1"/>
  <c r="EL168" i="1"/>
  <c r="DY168" i="1"/>
  <c r="EM168" i="1"/>
  <c r="DZ168" i="1"/>
  <c r="EN168" i="1"/>
  <c r="EA168" i="1"/>
  <c r="EO168" i="1"/>
  <c r="ED192" i="1"/>
  <c r="EP192" i="1"/>
  <c r="EG192" i="1"/>
  <c r="EE192" i="1"/>
  <c r="DV192" i="1"/>
  <c r="EJ192" i="1"/>
  <c r="DW192" i="1"/>
  <c r="EK192" i="1"/>
  <c r="DX192" i="1"/>
  <c r="EL192" i="1"/>
  <c r="EA192" i="1"/>
  <c r="EB192" i="1"/>
  <c r="EC192" i="1"/>
  <c r="EF192" i="1"/>
  <c r="EH192" i="1"/>
  <c r="EI192" i="1"/>
  <c r="EM192" i="1"/>
  <c r="EN192" i="1"/>
  <c r="EO192" i="1"/>
  <c r="EQ192" i="1"/>
  <c r="DY192" i="1"/>
  <c r="DZ192" i="1"/>
  <c r="DZ204" i="1"/>
  <c r="EL204" i="1"/>
  <c r="ED204" i="1"/>
  <c r="EP204" i="1"/>
  <c r="EE204" i="1"/>
  <c r="EQ204" i="1"/>
  <c r="EF204" i="1"/>
  <c r="DW204" i="1"/>
  <c r="EN204" i="1"/>
  <c r="DX204" i="1"/>
  <c r="EO204" i="1"/>
  <c r="DY204" i="1"/>
  <c r="EA204" i="1"/>
  <c r="EB204" i="1"/>
  <c r="EC204" i="1"/>
  <c r="EG204" i="1"/>
  <c r="EH204" i="1"/>
  <c r="EI204" i="1"/>
  <c r="EJ204" i="1"/>
  <c r="EK204" i="1"/>
  <c r="EM204" i="1"/>
  <c r="DV204" i="1"/>
  <c r="EA216" i="1"/>
  <c r="EM216" i="1"/>
  <c r="EB216" i="1"/>
  <c r="EN216" i="1"/>
  <c r="EC216" i="1"/>
  <c r="EO216" i="1"/>
  <c r="ED216" i="1"/>
  <c r="EP216" i="1"/>
  <c r="EE216" i="1"/>
  <c r="EQ216" i="1"/>
  <c r="EF216" i="1"/>
  <c r="EG216" i="1"/>
  <c r="DV216" i="1"/>
  <c r="EH216" i="1"/>
  <c r="DW216" i="1"/>
  <c r="EI216" i="1"/>
  <c r="DX216" i="1"/>
  <c r="EJ216" i="1"/>
  <c r="DY216" i="1"/>
  <c r="EK216" i="1"/>
  <c r="DZ216" i="1"/>
  <c r="EL216" i="1"/>
  <c r="DY228" i="1"/>
  <c r="EK228" i="1"/>
  <c r="DZ228" i="1"/>
  <c r="EL228" i="1"/>
  <c r="EA228" i="1"/>
  <c r="EM228" i="1"/>
  <c r="EB228" i="1"/>
  <c r="EN228" i="1"/>
  <c r="EC228" i="1"/>
  <c r="EO228" i="1"/>
  <c r="ED228" i="1"/>
  <c r="EP228" i="1"/>
  <c r="EE228" i="1"/>
  <c r="EQ228" i="1"/>
  <c r="EF228" i="1"/>
  <c r="EG228" i="1"/>
  <c r="DV228" i="1"/>
  <c r="EH228" i="1"/>
  <c r="DW228" i="1"/>
  <c r="EI228" i="1"/>
  <c r="DX228" i="1"/>
  <c r="EJ228" i="1"/>
  <c r="EG240" i="1"/>
  <c r="DV240" i="1"/>
  <c r="EH240" i="1"/>
  <c r="DW240" i="1"/>
  <c r="EI240" i="1"/>
  <c r="DZ240" i="1"/>
  <c r="EO240" i="1"/>
  <c r="EA240" i="1"/>
  <c r="EP240" i="1"/>
  <c r="EB240" i="1"/>
  <c r="EQ240" i="1"/>
  <c r="EC240" i="1"/>
  <c r="ED240" i="1"/>
  <c r="EE240" i="1"/>
  <c r="EF240" i="1"/>
  <c r="EJ240" i="1"/>
  <c r="EK240" i="1"/>
  <c r="EL240" i="1"/>
  <c r="DX240" i="1"/>
  <c r="EM240" i="1"/>
  <c r="DY240" i="1"/>
  <c r="EN240" i="1"/>
  <c r="EE252" i="1"/>
  <c r="EQ252" i="1"/>
  <c r="EF252" i="1"/>
  <c r="EG252" i="1"/>
  <c r="DX252" i="1"/>
  <c r="EM252" i="1"/>
  <c r="DY252" i="1"/>
  <c r="EN252" i="1"/>
  <c r="DZ252" i="1"/>
  <c r="EO252" i="1"/>
  <c r="EA252" i="1"/>
  <c r="EP252" i="1"/>
  <c r="EB252" i="1"/>
  <c r="EC252" i="1"/>
  <c r="ED252" i="1"/>
  <c r="EH252" i="1"/>
  <c r="EI252" i="1"/>
  <c r="EJ252" i="1"/>
  <c r="DV252" i="1"/>
  <c r="EK252" i="1"/>
  <c r="DW252" i="1"/>
  <c r="EL252" i="1"/>
  <c r="EE264" i="1"/>
  <c r="EF264" i="1"/>
  <c r="EG264" i="1"/>
  <c r="DY264" i="1"/>
  <c r="EN264" i="1"/>
  <c r="DZ264" i="1"/>
  <c r="EO264" i="1"/>
  <c r="EI264" i="1"/>
  <c r="EJ264" i="1"/>
  <c r="EK264" i="1"/>
  <c r="EL264" i="1"/>
  <c r="DV264" i="1"/>
  <c r="EM264" i="1"/>
  <c r="DW264" i="1"/>
  <c r="EP264" i="1"/>
  <c r="DX264" i="1"/>
  <c r="EQ264" i="1"/>
  <c r="EA264" i="1"/>
  <c r="EB264" i="1"/>
  <c r="EC264" i="1"/>
  <c r="ED264" i="1"/>
  <c r="EH264" i="1"/>
  <c r="EE276" i="1"/>
  <c r="EQ276" i="1"/>
  <c r="DW276" i="1"/>
  <c r="EJ276" i="1"/>
  <c r="DZ276" i="1"/>
  <c r="EN276" i="1"/>
  <c r="EA276" i="1"/>
  <c r="EO276" i="1"/>
  <c r="EB276" i="1"/>
  <c r="EP276" i="1"/>
  <c r="EC276" i="1"/>
  <c r="ED276" i="1"/>
  <c r="EF276" i="1"/>
  <c r="EG276" i="1"/>
  <c r="EH276" i="1"/>
  <c r="EI276" i="1"/>
  <c r="DV276" i="1"/>
  <c r="EK276" i="1"/>
  <c r="DX276" i="1"/>
  <c r="EL276" i="1"/>
  <c r="DY276" i="1"/>
  <c r="EM276" i="1"/>
  <c r="EE288" i="1"/>
  <c r="EC288" i="1"/>
  <c r="EP288" i="1"/>
  <c r="ED288" i="1"/>
  <c r="EQ288" i="1"/>
  <c r="EF288" i="1"/>
  <c r="EG288" i="1"/>
  <c r="EH288" i="1"/>
  <c r="DV288" i="1"/>
  <c r="EI288" i="1"/>
  <c r="DW288" i="1"/>
  <c r="EJ288" i="1"/>
  <c r="DX288" i="1"/>
  <c r="EK288" i="1"/>
  <c r="DY288" i="1"/>
  <c r="EL288" i="1"/>
  <c r="DZ288" i="1"/>
  <c r="EM288" i="1"/>
  <c r="EA288" i="1"/>
  <c r="EN288" i="1"/>
  <c r="EB288" i="1"/>
  <c r="EO288" i="1"/>
  <c r="DV300" i="1"/>
  <c r="EH300" i="1"/>
  <c r="DW300" i="1"/>
  <c r="EI300" i="1"/>
  <c r="DX300" i="1"/>
  <c r="EJ300" i="1"/>
  <c r="DY300" i="1"/>
  <c r="EK300" i="1"/>
  <c r="DZ300" i="1"/>
  <c r="EL300" i="1"/>
  <c r="EA300" i="1"/>
  <c r="EM300" i="1"/>
  <c r="EB300" i="1"/>
  <c r="EN300" i="1"/>
  <c r="EC300" i="1"/>
  <c r="EO300" i="1"/>
  <c r="ED300" i="1"/>
  <c r="EP300" i="1"/>
  <c r="EE300" i="1"/>
  <c r="EQ300" i="1"/>
  <c r="EF300" i="1"/>
  <c r="EG300" i="1"/>
  <c r="EF322" i="1"/>
  <c r="EG322" i="1"/>
  <c r="DV322" i="1"/>
  <c r="EH322" i="1"/>
  <c r="ED322" i="1"/>
  <c r="EE322" i="1"/>
  <c r="EI322" i="1"/>
  <c r="EJ322" i="1"/>
  <c r="EK322" i="1"/>
  <c r="DW322" i="1"/>
  <c r="EL322" i="1"/>
  <c r="DX322" i="1"/>
  <c r="EM322" i="1"/>
  <c r="DY322" i="1"/>
  <c r="EN322" i="1"/>
  <c r="EC322" i="1"/>
  <c r="DZ322" i="1"/>
  <c r="EO322" i="1"/>
  <c r="EA322" i="1"/>
  <c r="EP322" i="1"/>
  <c r="EB322" i="1"/>
  <c r="EQ322" i="1"/>
  <c r="DE107" i="1"/>
  <c r="DG107" i="1"/>
  <c r="DF107" i="1"/>
  <c r="DH107" i="1"/>
  <c r="CW107" i="1"/>
  <c r="DI107" i="1"/>
  <c r="CX107" i="1"/>
  <c r="DJ107" i="1"/>
  <c r="CY107" i="1"/>
  <c r="DK107" i="1"/>
  <c r="CZ107" i="1"/>
  <c r="DL107" i="1"/>
  <c r="DA107" i="1"/>
  <c r="DM107" i="1"/>
  <c r="DB107" i="1"/>
  <c r="DC107" i="1"/>
  <c r="DD107" i="1"/>
  <c r="CV107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CW108" i="1"/>
  <c r="CX108" i="1"/>
  <c r="CY108" i="1"/>
  <c r="CZ108" i="1"/>
  <c r="DA108" i="1"/>
  <c r="DB108" i="1"/>
  <c r="DC108" i="1"/>
  <c r="DD108" i="1"/>
  <c r="DE108" i="1"/>
  <c r="DF108" i="1"/>
  <c r="DG108" i="1"/>
  <c r="DH108" i="1"/>
  <c r="DI108" i="1"/>
  <c r="DJ108" i="1"/>
  <c r="DK108" i="1"/>
  <c r="CK109" i="1"/>
  <c r="CL109" i="1"/>
  <c r="CM109" i="1"/>
  <c r="CN109" i="1"/>
  <c r="CO109" i="1"/>
  <c r="CP109" i="1"/>
  <c r="CQ109" i="1"/>
  <c r="CR109" i="1"/>
  <c r="CS109" i="1"/>
  <c r="CT109" i="1"/>
  <c r="CV109" i="1"/>
  <c r="CW109" i="1"/>
  <c r="CX109" i="1"/>
  <c r="CY109" i="1"/>
  <c r="CZ109" i="1"/>
  <c r="DA109" i="1"/>
  <c r="DB109" i="1"/>
  <c r="DC109" i="1"/>
  <c r="DD109" i="1"/>
  <c r="DE109" i="1"/>
  <c r="DF109" i="1"/>
  <c r="DG109" i="1"/>
  <c r="DH109" i="1"/>
  <c r="DI109" i="1"/>
  <c r="DJ109" i="1"/>
  <c r="DK109" i="1"/>
  <c r="CK110" i="1"/>
  <c r="CL110" i="1"/>
  <c r="CM110" i="1"/>
  <c r="CN110" i="1"/>
  <c r="CO110" i="1"/>
  <c r="CP110" i="1"/>
  <c r="CQ110" i="1"/>
  <c r="CR110" i="1"/>
  <c r="CS110" i="1"/>
  <c r="CT110" i="1"/>
  <c r="CU110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CW111" i="1"/>
  <c r="CX111" i="1"/>
  <c r="CY111" i="1"/>
  <c r="CZ111" i="1"/>
  <c r="DA111" i="1"/>
  <c r="DB111" i="1"/>
  <c r="DC111" i="1"/>
  <c r="DD111" i="1"/>
  <c r="DE111" i="1"/>
  <c r="DF111" i="1"/>
  <c r="DG111" i="1"/>
  <c r="DH111" i="1"/>
  <c r="DI111" i="1"/>
  <c r="DJ111" i="1"/>
  <c r="DK111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CW112" i="1"/>
  <c r="CX112" i="1"/>
  <c r="CY112" i="1"/>
  <c r="CZ112" i="1"/>
  <c r="DA112" i="1"/>
  <c r="DB112" i="1"/>
  <c r="DC112" i="1"/>
  <c r="DD112" i="1"/>
  <c r="DE112" i="1"/>
  <c r="DF112" i="1"/>
  <c r="DG112" i="1"/>
  <c r="DH112" i="1"/>
  <c r="DI112" i="1"/>
  <c r="DJ112" i="1"/>
  <c r="CK120" i="1"/>
  <c r="CL120" i="1"/>
  <c r="CM120" i="1"/>
  <c r="CN120" i="1"/>
  <c r="CO120" i="1"/>
  <c r="CP120" i="1"/>
  <c r="CQ120" i="1"/>
  <c r="CR120" i="1"/>
  <c r="CS120" i="1"/>
  <c r="CT120" i="1"/>
  <c r="CU120" i="1"/>
  <c r="CV120" i="1"/>
  <c r="CW120" i="1"/>
  <c r="CX120" i="1"/>
  <c r="CY120" i="1"/>
  <c r="CZ120" i="1"/>
  <c r="DA120" i="1"/>
  <c r="DB120" i="1"/>
  <c r="DC120" i="1"/>
  <c r="DD120" i="1"/>
  <c r="DE120" i="1"/>
  <c r="DF120" i="1"/>
  <c r="DG120" i="1"/>
  <c r="DH120" i="1"/>
  <c r="DI120" i="1"/>
  <c r="DJ120" i="1"/>
  <c r="DK120" i="1"/>
  <c r="CK121" i="1"/>
  <c r="CL121" i="1"/>
  <c r="CM121" i="1"/>
  <c r="CN121" i="1"/>
  <c r="CO121" i="1"/>
  <c r="CP121" i="1"/>
  <c r="CQ121" i="1"/>
  <c r="CR121" i="1"/>
  <c r="CS121" i="1"/>
  <c r="CT121" i="1"/>
  <c r="CU121" i="1"/>
  <c r="CV121" i="1"/>
  <c r="CW121" i="1"/>
  <c r="CX121" i="1"/>
  <c r="CY121" i="1"/>
  <c r="CZ121" i="1"/>
  <c r="DA121" i="1"/>
  <c r="DB121" i="1"/>
  <c r="DC121" i="1"/>
  <c r="DD121" i="1"/>
  <c r="DE121" i="1"/>
  <c r="DF121" i="1"/>
  <c r="DG121" i="1"/>
  <c r="DH121" i="1"/>
  <c r="DI121" i="1"/>
  <c r="DJ121" i="1"/>
  <c r="DK121" i="1"/>
  <c r="CK122" i="1"/>
  <c r="CL122" i="1"/>
  <c r="CM122" i="1"/>
  <c r="CN122" i="1"/>
  <c r="CO122" i="1"/>
  <c r="CP122" i="1"/>
  <c r="CQ122" i="1"/>
  <c r="CR122" i="1"/>
  <c r="CS122" i="1"/>
  <c r="CT122" i="1"/>
  <c r="CU122" i="1"/>
  <c r="CV122" i="1"/>
  <c r="CW122" i="1"/>
  <c r="CX122" i="1"/>
  <c r="CY122" i="1"/>
  <c r="CZ122" i="1"/>
  <c r="DA122" i="1"/>
  <c r="DB122" i="1"/>
  <c r="DC122" i="1"/>
  <c r="DD122" i="1"/>
  <c r="DE122" i="1"/>
  <c r="DF122" i="1"/>
  <c r="DG122" i="1"/>
  <c r="DH122" i="1"/>
  <c r="DI122" i="1"/>
  <c r="DJ122" i="1"/>
  <c r="DK122" i="1"/>
  <c r="CK123" i="1"/>
  <c r="CL123" i="1"/>
  <c r="CM123" i="1"/>
  <c r="CN123" i="1"/>
  <c r="CO123" i="1"/>
  <c r="CP123" i="1"/>
  <c r="CQ123" i="1"/>
  <c r="CR123" i="1"/>
  <c r="CS123" i="1"/>
  <c r="CT123" i="1"/>
  <c r="CU123" i="1"/>
  <c r="CV123" i="1"/>
  <c r="CW123" i="1"/>
  <c r="CX123" i="1"/>
  <c r="CY123" i="1"/>
  <c r="CZ123" i="1"/>
  <c r="DA123" i="1"/>
  <c r="DB123" i="1"/>
  <c r="DC123" i="1"/>
  <c r="DD123" i="1"/>
  <c r="DE123" i="1"/>
  <c r="DF123" i="1"/>
  <c r="DG123" i="1"/>
  <c r="DH123" i="1"/>
  <c r="DI123" i="1"/>
  <c r="DJ123" i="1"/>
  <c r="DK123" i="1"/>
  <c r="CK124" i="1"/>
  <c r="CL124" i="1"/>
  <c r="CM124" i="1"/>
  <c r="CN124" i="1"/>
  <c r="CO124" i="1"/>
  <c r="CP124" i="1"/>
  <c r="CQ124" i="1"/>
  <c r="CR124" i="1"/>
  <c r="CS124" i="1"/>
  <c r="CT124" i="1"/>
  <c r="CU124" i="1"/>
  <c r="CV124" i="1"/>
  <c r="CW124" i="1"/>
  <c r="CX124" i="1"/>
  <c r="CY124" i="1"/>
  <c r="CZ124" i="1"/>
  <c r="DA124" i="1"/>
  <c r="DB124" i="1"/>
  <c r="DC124" i="1"/>
  <c r="DD124" i="1"/>
  <c r="DE124" i="1"/>
  <c r="DF124" i="1"/>
  <c r="DG124" i="1"/>
  <c r="DH124" i="1"/>
  <c r="DI124" i="1"/>
  <c r="DJ124" i="1"/>
  <c r="DK124" i="1"/>
  <c r="CK125" i="1"/>
  <c r="CL125" i="1"/>
  <c r="CM125" i="1"/>
  <c r="CN125" i="1"/>
  <c r="CO125" i="1"/>
  <c r="CP125" i="1"/>
  <c r="CQ125" i="1"/>
  <c r="CR125" i="1"/>
  <c r="CS125" i="1"/>
  <c r="CT125" i="1"/>
  <c r="CU125" i="1"/>
  <c r="CV125" i="1"/>
  <c r="CW125" i="1"/>
  <c r="CX125" i="1"/>
  <c r="CY125" i="1"/>
  <c r="CZ125" i="1"/>
  <c r="DA125" i="1"/>
  <c r="DB125" i="1"/>
  <c r="DC125" i="1"/>
  <c r="DD125" i="1"/>
  <c r="DE125" i="1"/>
  <c r="DF125" i="1"/>
  <c r="DG125" i="1"/>
  <c r="DH125" i="1"/>
  <c r="DI125" i="1"/>
  <c r="DJ125" i="1"/>
  <c r="DK125" i="1"/>
  <c r="CK126" i="1"/>
  <c r="CL126" i="1"/>
  <c r="CM126" i="1"/>
  <c r="CN126" i="1"/>
  <c r="CO126" i="1"/>
  <c r="CP126" i="1"/>
  <c r="CQ126" i="1"/>
  <c r="CR126" i="1"/>
  <c r="CS126" i="1"/>
  <c r="CT126" i="1"/>
  <c r="CU126" i="1"/>
  <c r="CV126" i="1"/>
  <c r="CW126" i="1"/>
  <c r="CX126" i="1"/>
  <c r="CY126" i="1"/>
  <c r="CZ126" i="1"/>
  <c r="DA126" i="1"/>
  <c r="DB126" i="1"/>
  <c r="DC126" i="1"/>
  <c r="DD126" i="1"/>
  <c r="DE126" i="1"/>
  <c r="DF126" i="1"/>
  <c r="DG126" i="1"/>
  <c r="DH126" i="1"/>
  <c r="DI126" i="1"/>
  <c r="DJ126" i="1"/>
  <c r="DK126" i="1"/>
  <c r="CK127" i="1"/>
  <c r="CL127" i="1"/>
  <c r="CM127" i="1"/>
  <c r="CN127" i="1"/>
  <c r="CO127" i="1"/>
  <c r="CP127" i="1"/>
  <c r="CQ127" i="1"/>
  <c r="CR127" i="1"/>
  <c r="CS127" i="1"/>
  <c r="CT127" i="1"/>
  <c r="CU127" i="1"/>
  <c r="CV127" i="1"/>
  <c r="CW127" i="1"/>
  <c r="CX127" i="1"/>
  <c r="CY127" i="1"/>
  <c r="CZ127" i="1"/>
  <c r="DA127" i="1"/>
  <c r="DB127" i="1"/>
  <c r="DC127" i="1"/>
  <c r="DD127" i="1"/>
  <c r="DE127" i="1"/>
  <c r="DF127" i="1"/>
  <c r="DG127" i="1"/>
  <c r="DH127" i="1"/>
  <c r="DI127" i="1"/>
  <c r="DJ127" i="1"/>
  <c r="DK127" i="1"/>
  <c r="CK128" i="1"/>
  <c r="CL128" i="1"/>
  <c r="CM128" i="1"/>
  <c r="CN128" i="1"/>
  <c r="CO128" i="1"/>
  <c r="CP128" i="1"/>
  <c r="CQ128" i="1"/>
  <c r="CR128" i="1"/>
  <c r="CS128" i="1"/>
  <c r="CT128" i="1"/>
  <c r="CU128" i="1"/>
  <c r="CV128" i="1"/>
  <c r="CW128" i="1"/>
  <c r="CX128" i="1"/>
  <c r="CY128" i="1"/>
  <c r="CZ128" i="1"/>
  <c r="DA128" i="1"/>
  <c r="DB128" i="1"/>
  <c r="DC128" i="1"/>
  <c r="DD128" i="1"/>
  <c r="DE128" i="1"/>
  <c r="DF128" i="1"/>
  <c r="DG128" i="1"/>
  <c r="DH128" i="1"/>
  <c r="DI128" i="1"/>
  <c r="DJ128" i="1"/>
  <c r="DK128" i="1"/>
  <c r="CK129" i="1"/>
  <c r="CL129" i="1"/>
  <c r="CM129" i="1"/>
  <c r="CN129" i="1"/>
  <c r="CO129" i="1"/>
  <c r="CP129" i="1"/>
  <c r="CQ129" i="1"/>
  <c r="CR129" i="1"/>
  <c r="CS129" i="1"/>
  <c r="CT129" i="1"/>
  <c r="CU129" i="1"/>
  <c r="CV129" i="1"/>
  <c r="CW129" i="1"/>
  <c r="CX129" i="1"/>
  <c r="CY129" i="1"/>
  <c r="CZ129" i="1"/>
  <c r="DA129" i="1"/>
  <c r="DB129" i="1"/>
  <c r="DC129" i="1"/>
  <c r="DD129" i="1"/>
  <c r="DE129" i="1"/>
  <c r="DF129" i="1"/>
  <c r="DG129" i="1"/>
  <c r="DH129" i="1"/>
  <c r="DI129" i="1"/>
  <c r="DJ129" i="1"/>
  <c r="DK129" i="1"/>
  <c r="CK130" i="1"/>
  <c r="CL130" i="1"/>
  <c r="CM130" i="1"/>
  <c r="CN130" i="1"/>
  <c r="CO130" i="1"/>
  <c r="CP130" i="1"/>
  <c r="CQ130" i="1"/>
  <c r="CR130" i="1"/>
  <c r="CS130" i="1"/>
  <c r="CT130" i="1"/>
  <c r="CU130" i="1"/>
  <c r="CV130" i="1"/>
  <c r="CW130" i="1"/>
  <c r="CX130" i="1"/>
  <c r="CY130" i="1"/>
  <c r="CZ130" i="1"/>
  <c r="DA130" i="1"/>
  <c r="DB130" i="1"/>
  <c r="DC130" i="1"/>
  <c r="DD130" i="1"/>
  <c r="DE130" i="1"/>
  <c r="DF130" i="1"/>
  <c r="DG130" i="1"/>
  <c r="DH130" i="1"/>
  <c r="DI130" i="1"/>
  <c r="DJ130" i="1"/>
  <c r="DK130" i="1"/>
  <c r="CK131" i="1"/>
  <c r="CL131" i="1"/>
  <c r="CM131" i="1"/>
  <c r="CN131" i="1"/>
  <c r="CO131" i="1"/>
  <c r="CP131" i="1"/>
  <c r="CQ131" i="1"/>
  <c r="CR131" i="1"/>
  <c r="CS131" i="1"/>
  <c r="CT131" i="1"/>
  <c r="CU131" i="1"/>
  <c r="CV131" i="1"/>
  <c r="CW131" i="1"/>
  <c r="CX131" i="1"/>
  <c r="CY131" i="1"/>
  <c r="CZ131" i="1"/>
  <c r="DA131" i="1"/>
  <c r="DB131" i="1"/>
  <c r="DC131" i="1"/>
  <c r="DD131" i="1"/>
  <c r="DE131" i="1"/>
  <c r="DF131" i="1"/>
  <c r="DG131" i="1"/>
  <c r="DH131" i="1"/>
  <c r="DI131" i="1"/>
  <c r="DJ131" i="1"/>
  <c r="DK131" i="1"/>
  <c r="CK133" i="1"/>
  <c r="CL133" i="1"/>
  <c r="CM133" i="1"/>
  <c r="CN133" i="1"/>
  <c r="CO133" i="1"/>
  <c r="CP133" i="1"/>
  <c r="CQ133" i="1"/>
  <c r="CR133" i="1"/>
  <c r="CS133" i="1"/>
  <c r="CT133" i="1"/>
  <c r="CU133" i="1"/>
  <c r="CV133" i="1"/>
  <c r="CW133" i="1"/>
  <c r="CX133" i="1"/>
  <c r="CY133" i="1"/>
  <c r="CZ133" i="1"/>
  <c r="DA133" i="1"/>
  <c r="DB133" i="1"/>
  <c r="DC133" i="1"/>
  <c r="DD133" i="1"/>
  <c r="DE133" i="1"/>
  <c r="DF133" i="1"/>
  <c r="DG133" i="1"/>
  <c r="DH133" i="1"/>
  <c r="DI133" i="1"/>
  <c r="DJ133" i="1"/>
  <c r="DK133" i="1"/>
  <c r="CK134" i="1"/>
  <c r="CL134" i="1"/>
  <c r="CM134" i="1"/>
  <c r="CN134" i="1"/>
  <c r="CO134" i="1"/>
  <c r="CP134" i="1"/>
  <c r="CQ134" i="1"/>
  <c r="CR134" i="1"/>
  <c r="CS134" i="1"/>
  <c r="CT134" i="1"/>
  <c r="CU134" i="1"/>
  <c r="CV134" i="1"/>
  <c r="CW134" i="1"/>
  <c r="CX134" i="1"/>
  <c r="CY134" i="1"/>
  <c r="CZ134" i="1"/>
  <c r="DA134" i="1"/>
  <c r="DB134" i="1"/>
  <c r="DC134" i="1"/>
  <c r="DD134" i="1"/>
  <c r="DE134" i="1"/>
  <c r="DF134" i="1"/>
  <c r="DG134" i="1"/>
  <c r="DH134" i="1"/>
  <c r="DI134" i="1"/>
  <c r="DJ134" i="1"/>
  <c r="DK134" i="1"/>
  <c r="CK135" i="1"/>
  <c r="CL135" i="1"/>
  <c r="CM135" i="1"/>
  <c r="CN135" i="1"/>
  <c r="CO135" i="1"/>
  <c r="CP135" i="1"/>
  <c r="CQ135" i="1"/>
  <c r="CR135" i="1"/>
  <c r="CS135" i="1"/>
  <c r="CT135" i="1"/>
  <c r="CU135" i="1"/>
  <c r="CV135" i="1"/>
  <c r="CW135" i="1"/>
  <c r="CX135" i="1"/>
  <c r="CY135" i="1"/>
  <c r="CZ135" i="1"/>
  <c r="DA135" i="1"/>
  <c r="DB135" i="1"/>
  <c r="DC135" i="1"/>
  <c r="DD135" i="1"/>
  <c r="DE135" i="1"/>
  <c r="DF135" i="1"/>
  <c r="DG135" i="1"/>
  <c r="DH135" i="1"/>
  <c r="DI135" i="1"/>
  <c r="DJ135" i="1"/>
  <c r="DK135" i="1"/>
  <c r="CK136" i="1"/>
  <c r="CL136" i="1"/>
  <c r="CM136" i="1"/>
  <c r="CN136" i="1"/>
  <c r="CO136" i="1"/>
  <c r="CP136" i="1"/>
  <c r="CQ136" i="1"/>
  <c r="CR136" i="1"/>
  <c r="CS136" i="1"/>
  <c r="CT136" i="1"/>
  <c r="CU136" i="1"/>
  <c r="CV136" i="1"/>
  <c r="CW136" i="1"/>
  <c r="CX136" i="1"/>
  <c r="CY136" i="1"/>
  <c r="CZ136" i="1"/>
  <c r="DA136" i="1"/>
  <c r="DB136" i="1"/>
  <c r="DC136" i="1"/>
  <c r="DD136" i="1"/>
  <c r="DE136" i="1"/>
  <c r="DF136" i="1"/>
  <c r="DG136" i="1"/>
  <c r="DH136" i="1"/>
  <c r="DI136" i="1"/>
  <c r="DJ136" i="1"/>
  <c r="DK136" i="1"/>
  <c r="CK137" i="1"/>
  <c r="CL137" i="1"/>
  <c r="CM137" i="1"/>
  <c r="CN137" i="1"/>
  <c r="CO137" i="1"/>
  <c r="CP137" i="1"/>
  <c r="CQ137" i="1"/>
  <c r="CR137" i="1"/>
  <c r="CS137" i="1"/>
  <c r="CT137" i="1"/>
  <c r="CU137" i="1"/>
  <c r="CV137" i="1"/>
  <c r="CW137" i="1"/>
  <c r="CX137" i="1"/>
  <c r="CY137" i="1"/>
  <c r="CZ137" i="1"/>
  <c r="DA137" i="1"/>
  <c r="DB137" i="1"/>
  <c r="DD137" i="1"/>
  <c r="DE137" i="1"/>
  <c r="DF137" i="1"/>
  <c r="DG137" i="1"/>
  <c r="DH137" i="1"/>
  <c r="DI137" i="1"/>
  <c r="DJ137" i="1"/>
  <c r="DK137" i="1"/>
  <c r="CK138" i="1"/>
  <c r="CL138" i="1"/>
  <c r="CM138" i="1"/>
  <c r="CN138" i="1"/>
  <c r="CO138" i="1"/>
  <c r="CP138" i="1"/>
  <c r="CQ138" i="1"/>
  <c r="CR138" i="1"/>
  <c r="CS138" i="1"/>
  <c r="CT138" i="1"/>
  <c r="CU138" i="1"/>
  <c r="CV138" i="1"/>
  <c r="CW138" i="1"/>
  <c r="CX138" i="1"/>
  <c r="CY138" i="1"/>
  <c r="CZ138" i="1"/>
  <c r="DA138" i="1"/>
  <c r="DB138" i="1"/>
  <c r="DC138" i="1"/>
  <c r="DD138" i="1"/>
  <c r="DE138" i="1"/>
  <c r="DF138" i="1"/>
  <c r="DG138" i="1"/>
  <c r="DH138" i="1"/>
  <c r="DI138" i="1"/>
  <c r="DJ138" i="1"/>
  <c r="DK138" i="1"/>
  <c r="CK139" i="1"/>
  <c r="CL139" i="1"/>
  <c r="CM139" i="1"/>
  <c r="CN139" i="1"/>
  <c r="CO139" i="1"/>
  <c r="CP139" i="1"/>
  <c r="CQ139" i="1"/>
  <c r="CR139" i="1"/>
  <c r="CS139" i="1"/>
  <c r="CT139" i="1"/>
  <c r="CU139" i="1"/>
  <c r="CV139" i="1"/>
  <c r="CW139" i="1"/>
  <c r="CX139" i="1"/>
  <c r="CY139" i="1"/>
  <c r="CZ139" i="1"/>
  <c r="DA139" i="1"/>
  <c r="DB139" i="1"/>
  <c r="DC139" i="1"/>
  <c r="DD139" i="1"/>
  <c r="DE139" i="1"/>
  <c r="DF139" i="1"/>
  <c r="DG139" i="1"/>
  <c r="DH139" i="1"/>
  <c r="DI139" i="1"/>
  <c r="DJ139" i="1"/>
  <c r="DK139" i="1"/>
  <c r="CK140" i="1"/>
  <c r="CL140" i="1"/>
  <c r="CM140" i="1"/>
  <c r="CN140" i="1"/>
  <c r="CO140" i="1"/>
  <c r="CP140" i="1"/>
  <c r="CQ140" i="1"/>
  <c r="CR140" i="1"/>
  <c r="CS140" i="1"/>
  <c r="CT140" i="1"/>
  <c r="CU140" i="1"/>
  <c r="CV140" i="1"/>
  <c r="CW140" i="1"/>
  <c r="CX140" i="1"/>
  <c r="CY140" i="1"/>
  <c r="CZ140" i="1"/>
  <c r="DA140" i="1"/>
  <c r="DB140" i="1"/>
  <c r="DC140" i="1"/>
  <c r="DD140" i="1"/>
  <c r="DE140" i="1"/>
  <c r="DF140" i="1"/>
  <c r="DG140" i="1"/>
  <c r="DH140" i="1"/>
  <c r="DI140" i="1"/>
  <c r="DJ140" i="1"/>
  <c r="DK140" i="1"/>
  <c r="CK141" i="1"/>
  <c r="CL141" i="1"/>
  <c r="CM141" i="1"/>
  <c r="CN141" i="1"/>
  <c r="CO141" i="1"/>
  <c r="CP141" i="1"/>
  <c r="CQ141" i="1"/>
  <c r="CR141" i="1"/>
  <c r="CS141" i="1"/>
  <c r="CT141" i="1"/>
  <c r="CU141" i="1"/>
  <c r="CV141" i="1"/>
  <c r="CW141" i="1"/>
  <c r="CX141" i="1"/>
  <c r="CY141" i="1"/>
  <c r="CZ141" i="1"/>
  <c r="DA141" i="1"/>
  <c r="DB141" i="1"/>
  <c r="DC141" i="1"/>
  <c r="DD141" i="1"/>
  <c r="DE141" i="1"/>
  <c r="DF141" i="1"/>
  <c r="DG141" i="1"/>
  <c r="DH141" i="1"/>
  <c r="DI141" i="1"/>
  <c r="DJ141" i="1"/>
  <c r="DK141" i="1"/>
  <c r="CK142" i="1"/>
  <c r="CL142" i="1"/>
  <c r="CM142" i="1"/>
  <c r="CN142" i="1"/>
  <c r="CO142" i="1"/>
  <c r="CP142" i="1"/>
  <c r="CQ142" i="1"/>
  <c r="CR142" i="1"/>
  <c r="CS142" i="1"/>
  <c r="CT142" i="1"/>
  <c r="CU142" i="1"/>
  <c r="CV142" i="1"/>
  <c r="CW142" i="1"/>
  <c r="CX142" i="1"/>
  <c r="CY142" i="1"/>
  <c r="CZ142" i="1"/>
  <c r="DA142" i="1"/>
  <c r="DB142" i="1"/>
  <c r="DC142" i="1"/>
  <c r="DD142" i="1"/>
  <c r="DE142" i="1"/>
  <c r="DF142" i="1"/>
  <c r="DG142" i="1"/>
  <c r="DH142" i="1"/>
  <c r="DI142" i="1"/>
  <c r="DJ142" i="1"/>
  <c r="DK142" i="1"/>
  <c r="CK143" i="1"/>
  <c r="CL143" i="1"/>
  <c r="CM143" i="1"/>
  <c r="CN143" i="1"/>
  <c r="CO143" i="1"/>
  <c r="CP143" i="1"/>
  <c r="CQ143" i="1"/>
  <c r="CR143" i="1"/>
  <c r="CS143" i="1"/>
  <c r="CT143" i="1"/>
  <c r="CU143" i="1"/>
  <c r="CV143" i="1"/>
  <c r="CW143" i="1"/>
  <c r="CX143" i="1"/>
  <c r="CY143" i="1"/>
  <c r="CZ143" i="1"/>
  <c r="DA143" i="1"/>
  <c r="DB143" i="1"/>
  <c r="DC143" i="1"/>
  <c r="DD143" i="1"/>
  <c r="DE143" i="1"/>
  <c r="DF143" i="1"/>
  <c r="DG143" i="1"/>
  <c r="DH143" i="1"/>
  <c r="DI143" i="1"/>
  <c r="DJ143" i="1"/>
  <c r="DK143" i="1"/>
  <c r="CK144" i="1"/>
  <c r="CL144" i="1"/>
  <c r="CM144" i="1"/>
  <c r="CN144" i="1"/>
  <c r="CO144" i="1"/>
  <c r="CP144" i="1"/>
  <c r="CQ144" i="1"/>
  <c r="CR144" i="1"/>
  <c r="CS144" i="1"/>
  <c r="CT144" i="1"/>
  <c r="CU144" i="1"/>
  <c r="CV144" i="1"/>
  <c r="CW144" i="1"/>
  <c r="CX144" i="1"/>
  <c r="CY144" i="1"/>
  <c r="CZ144" i="1"/>
  <c r="DA144" i="1"/>
  <c r="DB144" i="1"/>
  <c r="DC144" i="1"/>
  <c r="DD144" i="1"/>
  <c r="DE144" i="1"/>
  <c r="DF144" i="1"/>
  <c r="DG144" i="1"/>
  <c r="DH144" i="1"/>
  <c r="DI144" i="1"/>
  <c r="DJ144" i="1"/>
  <c r="DK144" i="1"/>
  <c r="CK145" i="1"/>
  <c r="CL145" i="1"/>
  <c r="CM145" i="1"/>
  <c r="CN145" i="1"/>
  <c r="CO145" i="1"/>
  <c r="CP145" i="1"/>
  <c r="CQ145" i="1"/>
  <c r="CR145" i="1"/>
  <c r="CS145" i="1"/>
  <c r="CT145" i="1"/>
  <c r="CU145" i="1"/>
  <c r="CV145" i="1"/>
  <c r="CW145" i="1"/>
  <c r="CX145" i="1"/>
  <c r="CY145" i="1"/>
  <c r="CZ145" i="1"/>
  <c r="DA145" i="1"/>
  <c r="DB145" i="1"/>
  <c r="DC145" i="1"/>
  <c r="DD145" i="1"/>
  <c r="DE145" i="1"/>
  <c r="DF145" i="1"/>
  <c r="DG145" i="1"/>
  <c r="DH145" i="1"/>
  <c r="DI145" i="1"/>
  <c r="DJ145" i="1"/>
  <c r="DK145" i="1"/>
  <c r="CK146" i="1"/>
  <c r="CL146" i="1"/>
  <c r="CM146" i="1"/>
  <c r="CN146" i="1"/>
  <c r="CO146" i="1"/>
  <c r="CP146" i="1"/>
  <c r="CQ146" i="1"/>
  <c r="CR146" i="1"/>
  <c r="CS146" i="1"/>
  <c r="CT146" i="1"/>
  <c r="CU146" i="1"/>
  <c r="CV146" i="1"/>
  <c r="CW146" i="1"/>
  <c r="CX146" i="1"/>
  <c r="CY146" i="1"/>
  <c r="CZ146" i="1"/>
  <c r="DA146" i="1"/>
  <c r="DB146" i="1"/>
  <c r="DC146" i="1"/>
  <c r="DD146" i="1"/>
  <c r="DE146" i="1"/>
  <c r="DF146" i="1"/>
  <c r="DG146" i="1"/>
  <c r="DH146" i="1"/>
  <c r="DI146" i="1"/>
  <c r="DJ146" i="1"/>
  <c r="DK146" i="1"/>
  <c r="CK147" i="1"/>
  <c r="CL147" i="1"/>
  <c r="CM147" i="1"/>
  <c r="CN147" i="1"/>
  <c r="CO147" i="1"/>
  <c r="CP147" i="1"/>
  <c r="CQ147" i="1"/>
  <c r="CR147" i="1"/>
  <c r="CS147" i="1"/>
  <c r="CT147" i="1"/>
  <c r="CU147" i="1"/>
  <c r="CV147" i="1"/>
  <c r="CW147" i="1"/>
  <c r="CX147" i="1"/>
  <c r="CY147" i="1"/>
  <c r="CZ147" i="1"/>
  <c r="DA147" i="1"/>
  <c r="DB147" i="1"/>
  <c r="DC147" i="1"/>
  <c r="DD147" i="1"/>
  <c r="DE147" i="1"/>
  <c r="DF147" i="1"/>
  <c r="DG147" i="1"/>
  <c r="DH147" i="1"/>
  <c r="DI147" i="1"/>
  <c r="DJ147" i="1"/>
  <c r="DK147" i="1"/>
  <c r="CK148" i="1"/>
  <c r="CL148" i="1"/>
  <c r="CM148" i="1"/>
  <c r="CN148" i="1"/>
  <c r="CO148" i="1"/>
  <c r="CP148" i="1"/>
  <c r="CQ148" i="1"/>
  <c r="CR148" i="1"/>
  <c r="CS148" i="1"/>
  <c r="CT148" i="1"/>
  <c r="CU148" i="1"/>
  <c r="CV148" i="1"/>
  <c r="CW148" i="1"/>
  <c r="CX148" i="1"/>
  <c r="CY148" i="1"/>
  <c r="CZ148" i="1"/>
  <c r="DA148" i="1"/>
  <c r="DB148" i="1"/>
  <c r="DC148" i="1"/>
  <c r="DD148" i="1"/>
  <c r="DE148" i="1"/>
  <c r="DF148" i="1"/>
  <c r="DG148" i="1"/>
  <c r="DI148" i="1"/>
  <c r="DJ148" i="1"/>
  <c r="DK148" i="1"/>
  <c r="CK149" i="1"/>
  <c r="CL149" i="1"/>
  <c r="CM149" i="1"/>
  <c r="CN149" i="1"/>
  <c r="CO149" i="1"/>
  <c r="CP149" i="1"/>
  <c r="CQ149" i="1"/>
  <c r="CR149" i="1"/>
  <c r="CS149" i="1"/>
  <c r="CT149" i="1"/>
  <c r="CV149" i="1"/>
  <c r="CW149" i="1"/>
  <c r="CX149" i="1"/>
  <c r="CY149" i="1"/>
  <c r="CZ149" i="1"/>
  <c r="DA149" i="1"/>
  <c r="DB149" i="1"/>
  <c r="DC149" i="1"/>
  <c r="DD149" i="1"/>
  <c r="DE149" i="1"/>
  <c r="DF149" i="1"/>
  <c r="DG149" i="1"/>
  <c r="DH149" i="1"/>
  <c r="DI149" i="1"/>
  <c r="DJ149" i="1"/>
  <c r="DK149" i="1"/>
  <c r="CK150" i="1"/>
  <c r="CL150" i="1"/>
  <c r="CM150" i="1"/>
  <c r="CN150" i="1"/>
  <c r="CO150" i="1"/>
  <c r="CP150" i="1"/>
  <c r="CQ150" i="1"/>
  <c r="CR150" i="1"/>
  <c r="CS150" i="1"/>
  <c r="CT150" i="1"/>
  <c r="CU150" i="1"/>
  <c r="CV150" i="1"/>
  <c r="CW150" i="1"/>
  <c r="CX150" i="1"/>
  <c r="CY150" i="1"/>
  <c r="CZ150" i="1"/>
  <c r="DA150" i="1"/>
  <c r="DB150" i="1"/>
  <c r="DC150" i="1"/>
  <c r="DD150" i="1"/>
  <c r="DE150" i="1"/>
  <c r="DF150" i="1"/>
  <c r="DG150" i="1"/>
  <c r="DH150" i="1"/>
  <c r="DI150" i="1"/>
  <c r="DJ150" i="1"/>
  <c r="DK150" i="1"/>
  <c r="CK151" i="1"/>
  <c r="CL151" i="1"/>
  <c r="CM151" i="1"/>
  <c r="CN151" i="1"/>
  <c r="CO151" i="1"/>
  <c r="CP151" i="1"/>
  <c r="CQ151" i="1"/>
  <c r="CR151" i="1"/>
  <c r="CS151" i="1"/>
  <c r="CT151" i="1"/>
  <c r="CU151" i="1"/>
  <c r="CV151" i="1"/>
  <c r="CW151" i="1"/>
  <c r="CX151" i="1"/>
  <c r="CY151" i="1"/>
  <c r="CZ151" i="1"/>
  <c r="DA151" i="1"/>
  <c r="DB151" i="1"/>
  <c r="DC151" i="1"/>
  <c r="DD151" i="1"/>
  <c r="DE151" i="1"/>
  <c r="DF151" i="1"/>
  <c r="DG151" i="1"/>
  <c r="DH151" i="1"/>
  <c r="DI151" i="1"/>
  <c r="DJ151" i="1"/>
  <c r="DK151" i="1"/>
  <c r="CK152" i="1"/>
  <c r="CL152" i="1"/>
  <c r="CM152" i="1"/>
  <c r="CN152" i="1"/>
  <c r="CO152" i="1"/>
  <c r="CP152" i="1"/>
  <c r="CQ152" i="1"/>
  <c r="CR152" i="1"/>
  <c r="CS152" i="1"/>
  <c r="CT152" i="1"/>
  <c r="CU152" i="1"/>
  <c r="CV152" i="1"/>
  <c r="CW152" i="1"/>
  <c r="CX152" i="1"/>
  <c r="CY152" i="1"/>
  <c r="CZ152" i="1"/>
  <c r="DA152" i="1"/>
  <c r="DB152" i="1"/>
  <c r="DC152" i="1"/>
  <c r="DD152" i="1"/>
  <c r="DE152" i="1"/>
  <c r="DF152" i="1"/>
  <c r="DG152" i="1"/>
  <c r="DH152" i="1"/>
  <c r="DI152" i="1"/>
  <c r="DJ152" i="1"/>
  <c r="DK152" i="1"/>
  <c r="CK153" i="1"/>
  <c r="CL153" i="1"/>
  <c r="CM153" i="1"/>
  <c r="CN153" i="1"/>
  <c r="CO153" i="1"/>
  <c r="CP153" i="1"/>
  <c r="CQ153" i="1"/>
  <c r="CR153" i="1"/>
  <c r="CS153" i="1"/>
  <c r="CT153" i="1"/>
  <c r="CU153" i="1"/>
  <c r="CV153" i="1"/>
  <c r="CW153" i="1"/>
  <c r="CX153" i="1"/>
  <c r="CY153" i="1"/>
  <c r="CZ153" i="1"/>
  <c r="DA153" i="1"/>
  <c r="DB153" i="1"/>
  <c r="DC153" i="1"/>
  <c r="DD153" i="1"/>
  <c r="DE153" i="1"/>
  <c r="DF153" i="1"/>
  <c r="DG153" i="1"/>
  <c r="DH153" i="1"/>
  <c r="DI153" i="1"/>
  <c r="DJ153" i="1"/>
  <c r="DK153" i="1"/>
  <c r="CK154" i="1"/>
  <c r="CL154" i="1"/>
  <c r="CM154" i="1"/>
  <c r="CN154" i="1"/>
  <c r="CO154" i="1"/>
  <c r="CP154" i="1"/>
  <c r="CQ154" i="1"/>
  <c r="CR154" i="1"/>
  <c r="CS154" i="1"/>
  <c r="CT154" i="1"/>
  <c r="CU154" i="1"/>
  <c r="CV154" i="1"/>
  <c r="CW154" i="1"/>
  <c r="CX154" i="1"/>
  <c r="CY154" i="1"/>
  <c r="CZ154" i="1"/>
  <c r="DA154" i="1"/>
  <c r="DB154" i="1"/>
  <c r="DC154" i="1"/>
  <c r="DD154" i="1"/>
  <c r="DE154" i="1"/>
  <c r="DF154" i="1"/>
  <c r="DG154" i="1"/>
  <c r="DH154" i="1"/>
  <c r="DI154" i="1"/>
  <c r="DJ154" i="1"/>
  <c r="DK154" i="1"/>
  <c r="CK155" i="1"/>
  <c r="CL155" i="1"/>
  <c r="CM155" i="1"/>
  <c r="CN155" i="1"/>
  <c r="CO155" i="1"/>
  <c r="CP155" i="1"/>
  <c r="CQ155" i="1"/>
  <c r="CR155" i="1"/>
  <c r="CS155" i="1"/>
  <c r="CT155" i="1"/>
  <c r="CU155" i="1"/>
  <c r="CV155" i="1"/>
  <c r="CW155" i="1"/>
  <c r="CX155" i="1"/>
  <c r="CY155" i="1"/>
  <c r="CZ155" i="1"/>
  <c r="DA155" i="1"/>
  <c r="DB155" i="1"/>
  <c r="DC155" i="1"/>
  <c r="DD155" i="1"/>
  <c r="DE155" i="1"/>
  <c r="DF155" i="1"/>
  <c r="DG155" i="1"/>
  <c r="DH155" i="1"/>
  <c r="DI155" i="1"/>
  <c r="DJ155" i="1"/>
  <c r="DK155" i="1"/>
  <c r="CK158" i="1"/>
  <c r="CL158" i="1"/>
  <c r="CM158" i="1"/>
  <c r="CN158" i="1"/>
  <c r="CO158" i="1"/>
  <c r="CP158" i="1"/>
  <c r="CQ158" i="1"/>
  <c r="CR158" i="1"/>
  <c r="CS158" i="1"/>
  <c r="CT158" i="1"/>
  <c r="CU158" i="1"/>
  <c r="CV158" i="1"/>
  <c r="CW158" i="1"/>
  <c r="CX158" i="1"/>
  <c r="CY158" i="1"/>
  <c r="CZ158" i="1"/>
  <c r="DA158" i="1"/>
  <c r="DB158" i="1"/>
  <c r="DC158" i="1"/>
  <c r="DD158" i="1"/>
  <c r="DE158" i="1"/>
  <c r="DF158" i="1"/>
  <c r="DG158" i="1"/>
  <c r="DH158" i="1"/>
  <c r="DI158" i="1"/>
  <c r="DJ158" i="1"/>
  <c r="DK158" i="1"/>
  <c r="CK159" i="1"/>
  <c r="CL159" i="1"/>
  <c r="CM159" i="1"/>
  <c r="CN159" i="1"/>
  <c r="CO159" i="1"/>
  <c r="CP159" i="1"/>
  <c r="CQ159" i="1"/>
  <c r="CR159" i="1"/>
  <c r="CS159" i="1"/>
  <c r="CT159" i="1"/>
  <c r="CU159" i="1"/>
  <c r="CV159" i="1"/>
  <c r="CW159" i="1"/>
  <c r="CX159" i="1"/>
  <c r="CY159" i="1"/>
  <c r="CZ159" i="1"/>
  <c r="DA159" i="1"/>
  <c r="DB159" i="1"/>
  <c r="DC159" i="1"/>
  <c r="DD159" i="1"/>
  <c r="DE159" i="1"/>
  <c r="DF159" i="1"/>
  <c r="DG159" i="1"/>
  <c r="DH159" i="1"/>
  <c r="DI159" i="1"/>
  <c r="DJ159" i="1"/>
  <c r="DK159" i="1"/>
  <c r="CK160" i="1"/>
  <c r="CL160" i="1"/>
  <c r="CM160" i="1"/>
  <c r="CN160" i="1"/>
  <c r="CO160" i="1"/>
  <c r="CP160" i="1"/>
  <c r="CQ160" i="1"/>
  <c r="CR160" i="1"/>
  <c r="CS160" i="1"/>
  <c r="CT160" i="1"/>
  <c r="CU160" i="1"/>
  <c r="CV160" i="1"/>
  <c r="CW160" i="1"/>
  <c r="CX160" i="1"/>
  <c r="CY160" i="1"/>
  <c r="CZ160" i="1"/>
  <c r="DA160" i="1"/>
  <c r="DB160" i="1"/>
  <c r="DC160" i="1"/>
  <c r="DD160" i="1"/>
  <c r="DE160" i="1"/>
  <c r="DF160" i="1"/>
  <c r="DG160" i="1"/>
  <c r="DH160" i="1"/>
  <c r="DI160" i="1"/>
  <c r="DJ160" i="1"/>
  <c r="DK160" i="1"/>
  <c r="CK161" i="1"/>
  <c r="CL161" i="1"/>
  <c r="CM161" i="1"/>
  <c r="CN161" i="1"/>
  <c r="CO161" i="1"/>
  <c r="CP161" i="1"/>
  <c r="CQ161" i="1"/>
  <c r="CR161" i="1"/>
  <c r="CS161" i="1"/>
  <c r="CT161" i="1"/>
  <c r="CU161" i="1"/>
  <c r="CV161" i="1"/>
  <c r="CW161" i="1"/>
  <c r="CX161" i="1"/>
  <c r="CY161" i="1"/>
  <c r="CZ161" i="1"/>
  <c r="DA161" i="1"/>
  <c r="DB161" i="1"/>
  <c r="DC161" i="1"/>
  <c r="DD161" i="1"/>
  <c r="DE161" i="1"/>
  <c r="DF161" i="1"/>
  <c r="DG161" i="1"/>
  <c r="DH161" i="1"/>
  <c r="DI161" i="1"/>
  <c r="DJ161" i="1"/>
  <c r="DK161" i="1"/>
  <c r="CK162" i="1"/>
  <c r="CL162" i="1"/>
  <c r="CM162" i="1"/>
  <c r="CN162" i="1"/>
  <c r="CO162" i="1"/>
  <c r="CP162" i="1"/>
  <c r="CQ162" i="1"/>
  <c r="CR162" i="1"/>
  <c r="CS162" i="1"/>
  <c r="CT162" i="1"/>
  <c r="CU162" i="1"/>
  <c r="CV162" i="1"/>
  <c r="CW162" i="1"/>
  <c r="CX162" i="1"/>
  <c r="CY162" i="1"/>
  <c r="CZ162" i="1"/>
  <c r="DA162" i="1"/>
  <c r="DB162" i="1"/>
  <c r="DC162" i="1"/>
  <c r="DD162" i="1"/>
  <c r="DE162" i="1"/>
  <c r="DF162" i="1"/>
  <c r="DG162" i="1"/>
  <c r="DH162" i="1"/>
  <c r="DI162" i="1"/>
  <c r="DJ162" i="1"/>
  <c r="DK162" i="1"/>
  <c r="CK163" i="1"/>
  <c r="CL163" i="1"/>
  <c r="CM163" i="1"/>
  <c r="CN163" i="1"/>
  <c r="CO163" i="1"/>
  <c r="CP163" i="1"/>
  <c r="CQ163" i="1"/>
  <c r="CR163" i="1"/>
  <c r="CS163" i="1"/>
  <c r="CT163" i="1"/>
  <c r="CU163" i="1"/>
  <c r="CV163" i="1"/>
  <c r="CW163" i="1"/>
  <c r="CX163" i="1"/>
  <c r="CY163" i="1"/>
  <c r="CZ163" i="1"/>
  <c r="DA163" i="1"/>
  <c r="DB163" i="1"/>
  <c r="DC163" i="1"/>
  <c r="DD163" i="1"/>
  <c r="DE163" i="1"/>
  <c r="DF163" i="1"/>
  <c r="DG163" i="1"/>
  <c r="DH163" i="1"/>
  <c r="DI163" i="1"/>
  <c r="DJ163" i="1"/>
  <c r="DK163" i="1"/>
  <c r="CK164" i="1"/>
  <c r="CL164" i="1"/>
  <c r="CM164" i="1"/>
  <c r="CN164" i="1"/>
  <c r="CO164" i="1"/>
  <c r="CP164" i="1"/>
  <c r="CQ164" i="1"/>
  <c r="CR164" i="1"/>
  <c r="CS164" i="1"/>
  <c r="CT164" i="1"/>
  <c r="CU164" i="1"/>
  <c r="CV164" i="1"/>
  <c r="CW164" i="1"/>
  <c r="CX164" i="1"/>
  <c r="CY164" i="1"/>
  <c r="CZ164" i="1"/>
  <c r="DA164" i="1"/>
  <c r="DB164" i="1"/>
  <c r="DC164" i="1"/>
  <c r="DD164" i="1"/>
  <c r="DE164" i="1"/>
  <c r="DF164" i="1"/>
  <c r="DG164" i="1"/>
  <c r="DH164" i="1"/>
  <c r="DI164" i="1"/>
  <c r="DJ164" i="1"/>
  <c r="DK164" i="1"/>
  <c r="CK165" i="1"/>
  <c r="CL165" i="1"/>
  <c r="CM165" i="1"/>
  <c r="CN165" i="1"/>
  <c r="CO165" i="1"/>
  <c r="CP165" i="1"/>
  <c r="CQ165" i="1"/>
  <c r="CR165" i="1"/>
  <c r="CS165" i="1"/>
  <c r="CT165" i="1"/>
  <c r="CU165" i="1"/>
  <c r="CV165" i="1"/>
  <c r="CW165" i="1"/>
  <c r="CX165" i="1"/>
  <c r="CY165" i="1"/>
  <c r="CZ165" i="1"/>
  <c r="DA165" i="1"/>
  <c r="DB165" i="1"/>
  <c r="DC165" i="1"/>
  <c r="DD165" i="1"/>
  <c r="DE165" i="1"/>
  <c r="DF165" i="1"/>
  <c r="DG165" i="1"/>
  <c r="DH165" i="1"/>
  <c r="DI165" i="1"/>
  <c r="DJ165" i="1"/>
  <c r="DK165" i="1"/>
  <c r="CK166" i="1"/>
  <c r="CL166" i="1"/>
  <c r="CM166" i="1"/>
  <c r="CN166" i="1"/>
  <c r="CO166" i="1"/>
  <c r="CP166" i="1"/>
  <c r="CQ166" i="1"/>
  <c r="CR166" i="1"/>
  <c r="CS166" i="1"/>
  <c r="CT166" i="1"/>
  <c r="CU166" i="1"/>
  <c r="CV166" i="1"/>
  <c r="CW166" i="1"/>
  <c r="CX166" i="1"/>
  <c r="CY166" i="1"/>
  <c r="CZ166" i="1"/>
  <c r="DA166" i="1"/>
  <c r="DB166" i="1"/>
  <c r="DC166" i="1"/>
  <c r="DD166" i="1"/>
  <c r="DE166" i="1"/>
  <c r="DF166" i="1"/>
  <c r="DG166" i="1"/>
  <c r="DH166" i="1"/>
  <c r="DI166" i="1"/>
  <c r="DJ166" i="1"/>
  <c r="DK166" i="1"/>
  <c r="CK167" i="1"/>
  <c r="CL167" i="1"/>
  <c r="CM167" i="1"/>
  <c r="CN167" i="1"/>
  <c r="CO167" i="1"/>
  <c r="CP167" i="1"/>
  <c r="CQ167" i="1"/>
  <c r="CR167" i="1"/>
  <c r="CS167" i="1"/>
  <c r="CT167" i="1"/>
  <c r="CU167" i="1"/>
  <c r="CV167" i="1"/>
  <c r="CW167" i="1"/>
  <c r="CX167" i="1"/>
  <c r="CY167" i="1"/>
  <c r="CZ167" i="1"/>
  <c r="DA167" i="1"/>
  <c r="DB167" i="1"/>
  <c r="DC167" i="1"/>
  <c r="DD167" i="1"/>
  <c r="DE167" i="1"/>
  <c r="DF167" i="1"/>
  <c r="DG167" i="1"/>
  <c r="DH167" i="1"/>
  <c r="DI167" i="1"/>
  <c r="DJ167" i="1"/>
  <c r="DK167" i="1"/>
  <c r="CK168" i="1"/>
  <c r="CL168" i="1"/>
  <c r="CM168" i="1"/>
  <c r="CN168" i="1"/>
  <c r="CO168" i="1"/>
  <c r="CP168" i="1"/>
  <c r="CQ168" i="1"/>
  <c r="CR168" i="1"/>
  <c r="CS168" i="1"/>
  <c r="CT168" i="1"/>
  <c r="CU168" i="1"/>
  <c r="CV168" i="1"/>
  <c r="CW168" i="1"/>
  <c r="CX168" i="1"/>
  <c r="CY168" i="1"/>
  <c r="CZ168" i="1"/>
  <c r="DA168" i="1"/>
  <c r="DB168" i="1"/>
  <c r="DC168" i="1"/>
  <c r="DD168" i="1"/>
  <c r="DE168" i="1"/>
  <c r="DF168" i="1"/>
  <c r="DG168" i="1"/>
  <c r="DH168" i="1"/>
  <c r="DI168" i="1"/>
  <c r="DJ168" i="1"/>
  <c r="DK168" i="1"/>
  <c r="CK169" i="1"/>
  <c r="CL169" i="1"/>
  <c r="CM169" i="1"/>
  <c r="CN169" i="1"/>
  <c r="CO169" i="1"/>
  <c r="CP169" i="1"/>
  <c r="CQ169" i="1"/>
  <c r="CR169" i="1"/>
  <c r="CS169" i="1"/>
  <c r="CT169" i="1"/>
  <c r="CU169" i="1"/>
  <c r="CV169" i="1"/>
  <c r="CW169" i="1"/>
  <c r="CX169" i="1"/>
  <c r="CY169" i="1"/>
  <c r="CZ169" i="1"/>
  <c r="DA169" i="1"/>
  <c r="DB169" i="1"/>
  <c r="DC169" i="1"/>
  <c r="DD169" i="1"/>
  <c r="DE169" i="1"/>
  <c r="DF169" i="1"/>
  <c r="DG169" i="1"/>
  <c r="DH169" i="1"/>
  <c r="DI169" i="1"/>
  <c r="DJ169" i="1"/>
  <c r="DK169" i="1"/>
  <c r="CK171" i="1"/>
  <c r="CL171" i="1"/>
  <c r="CM171" i="1"/>
  <c r="CN171" i="1"/>
  <c r="CO171" i="1"/>
  <c r="CP171" i="1"/>
  <c r="CQ171" i="1"/>
  <c r="CR171" i="1"/>
  <c r="CS171" i="1"/>
  <c r="CT171" i="1"/>
  <c r="CU171" i="1"/>
  <c r="CV171" i="1"/>
  <c r="CW171" i="1"/>
  <c r="CX171" i="1"/>
  <c r="CY171" i="1"/>
  <c r="CZ171" i="1"/>
  <c r="DA171" i="1"/>
  <c r="DB171" i="1"/>
  <c r="DC171" i="1"/>
  <c r="DD171" i="1"/>
  <c r="DE171" i="1"/>
  <c r="DF171" i="1"/>
  <c r="DG171" i="1"/>
  <c r="DH171" i="1"/>
  <c r="DI171" i="1"/>
  <c r="DJ171" i="1"/>
  <c r="DK171" i="1"/>
  <c r="CK172" i="1"/>
  <c r="CL172" i="1"/>
  <c r="CM172" i="1"/>
  <c r="CN172" i="1"/>
  <c r="CO172" i="1"/>
  <c r="CP172" i="1"/>
  <c r="CQ172" i="1"/>
  <c r="CR172" i="1"/>
  <c r="CS172" i="1"/>
  <c r="CT172" i="1"/>
  <c r="CU172" i="1"/>
  <c r="CV172" i="1"/>
  <c r="CW172" i="1"/>
  <c r="CX172" i="1"/>
  <c r="CY172" i="1"/>
  <c r="CZ172" i="1"/>
  <c r="DA172" i="1"/>
  <c r="DB172" i="1"/>
  <c r="DC172" i="1"/>
  <c r="DD172" i="1"/>
  <c r="DE172" i="1"/>
  <c r="DF172" i="1"/>
  <c r="DG172" i="1"/>
  <c r="DH172" i="1"/>
  <c r="DI172" i="1"/>
  <c r="DJ172" i="1"/>
  <c r="DK172" i="1"/>
  <c r="CK173" i="1"/>
  <c r="CL173" i="1"/>
  <c r="CM173" i="1"/>
  <c r="CN173" i="1"/>
  <c r="CO173" i="1"/>
  <c r="CP173" i="1"/>
  <c r="CQ173" i="1"/>
  <c r="CR173" i="1"/>
  <c r="CS173" i="1"/>
  <c r="CT173" i="1"/>
  <c r="CU173" i="1"/>
  <c r="CV173" i="1"/>
  <c r="CW173" i="1"/>
  <c r="CX173" i="1"/>
  <c r="CY173" i="1"/>
  <c r="CZ173" i="1"/>
  <c r="DA173" i="1"/>
  <c r="DB173" i="1"/>
  <c r="DC173" i="1"/>
  <c r="DD173" i="1"/>
  <c r="DE173" i="1"/>
  <c r="DF173" i="1"/>
  <c r="DG173" i="1"/>
  <c r="DH173" i="1"/>
  <c r="DI173" i="1"/>
  <c r="DJ173" i="1"/>
  <c r="DK173" i="1"/>
  <c r="CK174" i="1"/>
  <c r="CL174" i="1"/>
  <c r="CM174" i="1"/>
  <c r="CN174" i="1"/>
  <c r="CO174" i="1"/>
  <c r="CP174" i="1"/>
  <c r="CQ174" i="1"/>
  <c r="CR174" i="1"/>
  <c r="CS174" i="1"/>
  <c r="CT174" i="1"/>
  <c r="CU174" i="1"/>
  <c r="CV174" i="1"/>
  <c r="CW174" i="1"/>
  <c r="CX174" i="1"/>
  <c r="CY174" i="1"/>
  <c r="CZ174" i="1"/>
  <c r="DA174" i="1"/>
  <c r="DB174" i="1"/>
  <c r="DC174" i="1"/>
  <c r="DD174" i="1"/>
  <c r="DE174" i="1"/>
  <c r="DF174" i="1"/>
  <c r="DG174" i="1"/>
  <c r="DH174" i="1"/>
  <c r="DI174" i="1"/>
  <c r="DJ174" i="1"/>
  <c r="DK174" i="1"/>
  <c r="CK175" i="1"/>
  <c r="CL175" i="1"/>
  <c r="CM175" i="1"/>
  <c r="CN175" i="1"/>
  <c r="CO175" i="1"/>
  <c r="CP175" i="1"/>
  <c r="CQ175" i="1"/>
  <c r="CR175" i="1"/>
  <c r="CS175" i="1"/>
  <c r="CT175" i="1"/>
  <c r="CU175" i="1"/>
  <c r="CV175" i="1"/>
  <c r="CW175" i="1"/>
  <c r="CX175" i="1"/>
  <c r="CY175" i="1"/>
  <c r="CZ175" i="1"/>
  <c r="DA175" i="1"/>
  <c r="DB175" i="1"/>
  <c r="DC175" i="1"/>
  <c r="DD175" i="1"/>
  <c r="DE175" i="1"/>
  <c r="DF175" i="1"/>
  <c r="DG175" i="1"/>
  <c r="DH175" i="1"/>
  <c r="DI175" i="1"/>
  <c r="DJ175" i="1"/>
  <c r="DK175" i="1"/>
  <c r="CK176" i="1"/>
  <c r="CL176" i="1"/>
  <c r="CM176" i="1"/>
  <c r="CN176" i="1"/>
  <c r="CO176" i="1"/>
  <c r="CP176" i="1"/>
  <c r="CQ176" i="1"/>
  <c r="CR176" i="1"/>
  <c r="CS176" i="1"/>
  <c r="CT176" i="1"/>
  <c r="CU176" i="1"/>
  <c r="CV176" i="1"/>
  <c r="CW176" i="1"/>
  <c r="CX176" i="1"/>
  <c r="CY176" i="1"/>
  <c r="CZ176" i="1"/>
  <c r="DA176" i="1"/>
  <c r="DB176" i="1"/>
  <c r="DC176" i="1"/>
  <c r="DD176" i="1"/>
  <c r="DE176" i="1"/>
  <c r="DF176" i="1"/>
  <c r="DG176" i="1"/>
  <c r="DH176" i="1"/>
  <c r="DI176" i="1"/>
  <c r="DJ176" i="1"/>
  <c r="DK176" i="1"/>
  <c r="CK177" i="1"/>
  <c r="CL177" i="1"/>
  <c r="CM177" i="1"/>
  <c r="CN177" i="1"/>
  <c r="CO177" i="1"/>
  <c r="CP177" i="1"/>
  <c r="CQ177" i="1"/>
  <c r="CR177" i="1"/>
  <c r="CS177" i="1"/>
  <c r="CT177" i="1"/>
  <c r="CU177" i="1"/>
  <c r="CV177" i="1"/>
  <c r="CW177" i="1"/>
  <c r="CX177" i="1"/>
  <c r="CY177" i="1"/>
  <c r="CZ177" i="1"/>
  <c r="DA177" i="1"/>
  <c r="DB177" i="1"/>
  <c r="DC177" i="1"/>
  <c r="DD177" i="1"/>
  <c r="DE177" i="1"/>
  <c r="DF177" i="1"/>
  <c r="DG177" i="1"/>
  <c r="DH177" i="1"/>
  <c r="DI177" i="1"/>
  <c r="DJ177" i="1"/>
  <c r="DK177" i="1"/>
  <c r="CK178" i="1"/>
  <c r="CL178" i="1"/>
  <c r="CM178" i="1"/>
  <c r="CN178" i="1"/>
  <c r="CO178" i="1"/>
  <c r="CP178" i="1"/>
  <c r="CQ178" i="1"/>
  <c r="CR178" i="1"/>
  <c r="CS178" i="1"/>
  <c r="CT178" i="1"/>
  <c r="CU178" i="1"/>
  <c r="CV178" i="1"/>
  <c r="CW178" i="1"/>
  <c r="CX178" i="1"/>
  <c r="CY178" i="1"/>
  <c r="CZ178" i="1"/>
  <c r="DA178" i="1"/>
  <c r="DB178" i="1"/>
  <c r="DC178" i="1"/>
  <c r="DD178" i="1"/>
  <c r="DE178" i="1"/>
  <c r="DF178" i="1"/>
  <c r="DG178" i="1"/>
  <c r="DH178" i="1"/>
  <c r="DI178" i="1"/>
  <c r="DJ178" i="1"/>
  <c r="DK178" i="1"/>
  <c r="CK181" i="1"/>
  <c r="CL181" i="1"/>
  <c r="CM181" i="1"/>
  <c r="CN181" i="1"/>
  <c r="CO181" i="1"/>
  <c r="CP181" i="1"/>
  <c r="CQ181" i="1"/>
  <c r="CR181" i="1"/>
  <c r="CS181" i="1"/>
  <c r="CT181" i="1"/>
  <c r="CU181" i="1"/>
  <c r="CV181" i="1"/>
  <c r="CW181" i="1"/>
  <c r="CX181" i="1"/>
  <c r="CY181" i="1"/>
  <c r="CZ181" i="1"/>
  <c r="DA181" i="1"/>
  <c r="DB181" i="1"/>
  <c r="DC181" i="1"/>
  <c r="DD181" i="1"/>
  <c r="DE181" i="1"/>
  <c r="DF181" i="1"/>
  <c r="DG181" i="1"/>
  <c r="DH181" i="1"/>
  <c r="DI181" i="1"/>
  <c r="DJ181" i="1"/>
  <c r="DK181" i="1"/>
  <c r="CK182" i="1"/>
  <c r="CL182" i="1"/>
  <c r="CM182" i="1"/>
  <c r="CN182" i="1"/>
  <c r="CO182" i="1"/>
  <c r="CP182" i="1"/>
  <c r="CQ182" i="1"/>
  <c r="CR182" i="1"/>
  <c r="CS182" i="1"/>
  <c r="CT182" i="1"/>
  <c r="CU182" i="1"/>
  <c r="CV182" i="1"/>
  <c r="CW182" i="1"/>
  <c r="CX182" i="1"/>
  <c r="CY182" i="1"/>
  <c r="CZ182" i="1"/>
  <c r="DA182" i="1"/>
  <c r="DB182" i="1"/>
  <c r="DC182" i="1"/>
  <c r="DD182" i="1"/>
  <c r="DE182" i="1"/>
  <c r="DF182" i="1"/>
  <c r="DG182" i="1"/>
  <c r="DH182" i="1"/>
  <c r="DI182" i="1"/>
  <c r="DJ182" i="1"/>
  <c r="DK182" i="1"/>
  <c r="CK183" i="1"/>
  <c r="CL183" i="1"/>
  <c r="CM183" i="1"/>
  <c r="CN183" i="1"/>
  <c r="CO183" i="1"/>
  <c r="CP183" i="1"/>
  <c r="CQ183" i="1"/>
  <c r="CR183" i="1"/>
  <c r="CS183" i="1"/>
  <c r="CT183" i="1"/>
  <c r="CU183" i="1"/>
  <c r="CV183" i="1"/>
  <c r="CW183" i="1"/>
  <c r="CX183" i="1"/>
  <c r="CY183" i="1"/>
  <c r="CZ183" i="1"/>
  <c r="DA183" i="1"/>
  <c r="DB183" i="1"/>
  <c r="DC183" i="1"/>
  <c r="DD183" i="1"/>
  <c r="DE183" i="1"/>
  <c r="DF183" i="1"/>
  <c r="DG183" i="1"/>
  <c r="DH183" i="1"/>
  <c r="DI183" i="1"/>
  <c r="DJ183" i="1"/>
  <c r="DK183" i="1"/>
  <c r="CK184" i="1"/>
  <c r="CL184" i="1"/>
  <c r="CM184" i="1"/>
  <c r="CN184" i="1"/>
  <c r="CO184" i="1"/>
  <c r="CP184" i="1"/>
  <c r="CQ184" i="1"/>
  <c r="CR184" i="1"/>
  <c r="CS184" i="1"/>
  <c r="CT184" i="1"/>
  <c r="CU184" i="1"/>
  <c r="CV184" i="1"/>
  <c r="CW184" i="1"/>
  <c r="CX184" i="1"/>
  <c r="CY184" i="1"/>
  <c r="CZ184" i="1"/>
  <c r="DA184" i="1"/>
  <c r="DB184" i="1"/>
  <c r="DC184" i="1"/>
  <c r="DD184" i="1"/>
  <c r="DE184" i="1"/>
  <c r="DF184" i="1"/>
  <c r="DG184" i="1"/>
  <c r="DH184" i="1"/>
  <c r="DI184" i="1"/>
  <c r="DJ184" i="1"/>
  <c r="DK184" i="1"/>
  <c r="CK185" i="1"/>
  <c r="CL185" i="1"/>
  <c r="CM185" i="1"/>
  <c r="CN185" i="1"/>
  <c r="CO185" i="1"/>
  <c r="CP185" i="1"/>
  <c r="CQ185" i="1"/>
  <c r="CR185" i="1"/>
  <c r="CS185" i="1"/>
  <c r="CT185" i="1"/>
  <c r="CU185" i="1"/>
  <c r="CV185" i="1"/>
  <c r="CW185" i="1"/>
  <c r="CX185" i="1"/>
  <c r="CY185" i="1"/>
  <c r="CZ185" i="1"/>
  <c r="DA185" i="1"/>
  <c r="DB185" i="1"/>
  <c r="DC185" i="1"/>
  <c r="DD185" i="1"/>
  <c r="DE185" i="1"/>
  <c r="DF185" i="1"/>
  <c r="DG185" i="1"/>
  <c r="DH185" i="1"/>
  <c r="DI185" i="1"/>
  <c r="DJ185" i="1"/>
  <c r="DK185" i="1"/>
  <c r="CK186" i="1"/>
  <c r="CL186" i="1"/>
  <c r="CM186" i="1"/>
  <c r="CN186" i="1"/>
  <c r="CO186" i="1"/>
  <c r="CP186" i="1"/>
  <c r="CQ186" i="1"/>
  <c r="CR186" i="1"/>
  <c r="CS186" i="1"/>
  <c r="CT186" i="1"/>
  <c r="CU186" i="1"/>
  <c r="CV186" i="1"/>
  <c r="CW186" i="1"/>
  <c r="CX186" i="1"/>
  <c r="CY186" i="1"/>
  <c r="CZ186" i="1"/>
  <c r="DA186" i="1"/>
  <c r="DB186" i="1"/>
  <c r="DC186" i="1"/>
  <c r="DD186" i="1"/>
  <c r="DE186" i="1"/>
  <c r="DF186" i="1"/>
  <c r="DG186" i="1"/>
  <c r="DH186" i="1"/>
  <c r="DI186" i="1"/>
  <c r="DJ186" i="1"/>
  <c r="DK186" i="1"/>
  <c r="CK187" i="1"/>
  <c r="CL187" i="1"/>
  <c r="CM187" i="1"/>
  <c r="CN187" i="1"/>
  <c r="CO187" i="1"/>
  <c r="CP187" i="1"/>
  <c r="CQ187" i="1"/>
  <c r="CR187" i="1"/>
  <c r="CS187" i="1"/>
  <c r="CT187" i="1"/>
  <c r="CU187" i="1"/>
  <c r="CV187" i="1"/>
  <c r="CW187" i="1"/>
  <c r="CX187" i="1"/>
  <c r="CY187" i="1"/>
  <c r="CZ187" i="1"/>
  <c r="DA187" i="1"/>
  <c r="DB187" i="1"/>
  <c r="DC187" i="1"/>
  <c r="DD187" i="1"/>
  <c r="DE187" i="1"/>
  <c r="DF187" i="1"/>
  <c r="DG187" i="1"/>
  <c r="DH187" i="1"/>
  <c r="DI187" i="1"/>
  <c r="DJ187" i="1"/>
  <c r="DK187" i="1"/>
  <c r="CK188" i="1"/>
  <c r="CL188" i="1"/>
  <c r="CM188" i="1"/>
  <c r="CN188" i="1"/>
  <c r="CO188" i="1"/>
  <c r="CP188" i="1"/>
  <c r="CQ188" i="1"/>
  <c r="CR188" i="1"/>
  <c r="CS188" i="1"/>
  <c r="CT188" i="1"/>
  <c r="CU188" i="1"/>
  <c r="CV188" i="1"/>
  <c r="CW188" i="1"/>
  <c r="CX188" i="1"/>
  <c r="CY188" i="1"/>
  <c r="CZ188" i="1"/>
  <c r="DA188" i="1"/>
  <c r="DB188" i="1"/>
  <c r="DC188" i="1"/>
  <c r="DD188" i="1"/>
  <c r="DE188" i="1"/>
  <c r="DF188" i="1"/>
  <c r="DG188" i="1"/>
  <c r="DH188" i="1"/>
  <c r="DI188" i="1"/>
  <c r="DJ188" i="1"/>
  <c r="DK188" i="1"/>
  <c r="CK189" i="1"/>
  <c r="CL189" i="1"/>
  <c r="CM189" i="1"/>
  <c r="CN189" i="1"/>
  <c r="CO189" i="1"/>
  <c r="CP189" i="1"/>
  <c r="CQ189" i="1"/>
  <c r="CR189" i="1"/>
  <c r="CS189" i="1"/>
  <c r="CT189" i="1"/>
  <c r="CU189" i="1"/>
  <c r="CV189" i="1"/>
  <c r="CW189" i="1"/>
  <c r="CX189" i="1"/>
  <c r="CY189" i="1"/>
  <c r="CZ189" i="1"/>
  <c r="DA189" i="1"/>
  <c r="DB189" i="1"/>
  <c r="DC189" i="1"/>
  <c r="DD189" i="1"/>
  <c r="DE189" i="1"/>
  <c r="DF189" i="1"/>
  <c r="DG189" i="1"/>
  <c r="DH189" i="1"/>
  <c r="DI189" i="1"/>
  <c r="DJ189" i="1"/>
  <c r="DK189" i="1"/>
  <c r="CK190" i="1"/>
  <c r="CL190" i="1"/>
  <c r="CM190" i="1"/>
  <c r="CN190" i="1"/>
  <c r="CO190" i="1"/>
  <c r="CP190" i="1"/>
  <c r="CQ190" i="1"/>
  <c r="CR190" i="1"/>
  <c r="CS190" i="1"/>
  <c r="CT190" i="1"/>
  <c r="CU190" i="1"/>
  <c r="CV190" i="1"/>
  <c r="CW190" i="1"/>
  <c r="CX190" i="1"/>
  <c r="CY190" i="1"/>
  <c r="CZ190" i="1"/>
  <c r="DA190" i="1"/>
  <c r="DB190" i="1"/>
  <c r="DC190" i="1"/>
  <c r="DD190" i="1"/>
  <c r="DE190" i="1"/>
  <c r="DF190" i="1"/>
  <c r="DG190" i="1"/>
  <c r="DH190" i="1"/>
  <c r="DI190" i="1"/>
  <c r="DJ190" i="1"/>
  <c r="DK190" i="1"/>
  <c r="CK191" i="1"/>
  <c r="CL191" i="1"/>
  <c r="CM191" i="1"/>
  <c r="CN191" i="1"/>
  <c r="CO191" i="1"/>
  <c r="CP191" i="1"/>
  <c r="CQ191" i="1"/>
  <c r="CR191" i="1"/>
  <c r="CS191" i="1"/>
  <c r="CT191" i="1"/>
  <c r="CU191" i="1"/>
  <c r="CV191" i="1"/>
  <c r="CW191" i="1"/>
  <c r="CX191" i="1"/>
  <c r="CY191" i="1"/>
  <c r="CZ191" i="1"/>
  <c r="DA191" i="1"/>
  <c r="DB191" i="1"/>
  <c r="DC191" i="1"/>
  <c r="DD191" i="1"/>
  <c r="DE191" i="1"/>
  <c r="DF191" i="1"/>
  <c r="DG191" i="1"/>
  <c r="DH191" i="1"/>
  <c r="DI191" i="1"/>
  <c r="DJ191" i="1"/>
  <c r="DK191" i="1"/>
  <c r="CK192" i="1"/>
  <c r="CL192" i="1"/>
  <c r="CM192" i="1"/>
  <c r="CN192" i="1"/>
  <c r="CO192" i="1"/>
  <c r="CP192" i="1"/>
  <c r="CQ192" i="1"/>
  <c r="CR192" i="1"/>
  <c r="CS192" i="1"/>
  <c r="CT192" i="1"/>
  <c r="CU192" i="1"/>
  <c r="CV192" i="1"/>
  <c r="CW192" i="1"/>
  <c r="CX192" i="1"/>
  <c r="CY192" i="1"/>
  <c r="CZ192" i="1"/>
  <c r="DA192" i="1"/>
  <c r="DB192" i="1"/>
  <c r="DC192" i="1"/>
  <c r="DD192" i="1"/>
  <c r="DE192" i="1"/>
  <c r="DF192" i="1"/>
  <c r="DG192" i="1"/>
  <c r="DH192" i="1"/>
  <c r="DI192" i="1"/>
  <c r="DJ192" i="1"/>
  <c r="DK192" i="1"/>
  <c r="CK193" i="1"/>
  <c r="CL193" i="1"/>
  <c r="CM193" i="1"/>
  <c r="CN193" i="1"/>
  <c r="CO193" i="1"/>
  <c r="CP193" i="1"/>
  <c r="CQ193" i="1"/>
  <c r="CR193" i="1"/>
  <c r="CS193" i="1"/>
  <c r="CT193" i="1"/>
  <c r="CU193" i="1"/>
  <c r="CV193" i="1"/>
  <c r="CW193" i="1"/>
  <c r="CX193" i="1"/>
  <c r="CY193" i="1"/>
  <c r="CZ193" i="1"/>
  <c r="DA193" i="1"/>
  <c r="DB193" i="1"/>
  <c r="DC193" i="1"/>
  <c r="DD193" i="1"/>
  <c r="DE193" i="1"/>
  <c r="DF193" i="1"/>
  <c r="DG193" i="1"/>
  <c r="DH193" i="1"/>
  <c r="DI193" i="1"/>
  <c r="DJ193" i="1"/>
  <c r="DK193" i="1"/>
  <c r="CK194" i="1"/>
  <c r="CL194" i="1"/>
  <c r="CM194" i="1"/>
  <c r="CN194" i="1"/>
  <c r="CO194" i="1"/>
  <c r="CP194" i="1"/>
  <c r="CQ194" i="1"/>
  <c r="CR194" i="1"/>
  <c r="CS194" i="1"/>
  <c r="CT194" i="1"/>
  <c r="CU194" i="1"/>
  <c r="CV194" i="1"/>
  <c r="CW194" i="1"/>
  <c r="CX194" i="1"/>
  <c r="CY194" i="1"/>
  <c r="CZ194" i="1"/>
  <c r="DA194" i="1"/>
  <c r="DB194" i="1"/>
  <c r="DC194" i="1"/>
  <c r="DD194" i="1"/>
  <c r="DE194" i="1"/>
  <c r="DF194" i="1"/>
  <c r="DG194" i="1"/>
  <c r="DH194" i="1"/>
  <c r="DI194" i="1"/>
  <c r="DJ194" i="1"/>
  <c r="DK194" i="1"/>
  <c r="CK197" i="1"/>
  <c r="CL197" i="1"/>
  <c r="CM197" i="1"/>
  <c r="CN197" i="1"/>
  <c r="CO197" i="1"/>
  <c r="CP197" i="1"/>
  <c r="CQ197" i="1"/>
  <c r="CR197" i="1"/>
  <c r="CS197" i="1"/>
  <c r="CT197" i="1"/>
  <c r="CU197" i="1"/>
  <c r="CV197" i="1"/>
  <c r="CW197" i="1"/>
  <c r="CX197" i="1"/>
  <c r="CY197" i="1"/>
  <c r="CZ197" i="1"/>
  <c r="DB197" i="1"/>
  <c r="DC197" i="1"/>
  <c r="DD197" i="1"/>
  <c r="DE197" i="1"/>
  <c r="DF197" i="1"/>
  <c r="DG197" i="1"/>
  <c r="DH197" i="1"/>
  <c r="DI197" i="1"/>
  <c r="DJ197" i="1"/>
  <c r="DK197" i="1"/>
  <c r="CK198" i="1"/>
  <c r="CL198" i="1"/>
  <c r="CM198" i="1"/>
  <c r="CN198" i="1"/>
  <c r="CO198" i="1"/>
  <c r="CP198" i="1"/>
  <c r="CQ198" i="1"/>
  <c r="CR198" i="1"/>
  <c r="CS198" i="1"/>
  <c r="CT198" i="1"/>
  <c r="CU198" i="1"/>
  <c r="CV198" i="1"/>
  <c r="CW198" i="1"/>
  <c r="CX198" i="1"/>
  <c r="CY198" i="1"/>
  <c r="CZ198" i="1"/>
  <c r="DA198" i="1"/>
  <c r="DB198" i="1"/>
  <c r="DC198" i="1"/>
  <c r="DD198" i="1"/>
  <c r="DE198" i="1"/>
  <c r="DF198" i="1"/>
  <c r="DG198" i="1"/>
  <c r="DH198" i="1"/>
  <c r="DI198" i="1"/>
  <c r="DJ198" i="1"/>
  <c r="DK198" i="1"/>
  <c r="CK199" i="1"/>
  <c r="CL199" i="1"/>
  <c r="CM199" i="1"/>
  <c r="CN199" i="1"/>
  <c r="CO199" i="1"/>
  <c r="CP199" i="1"/>
  <c r="CQ199" i="1"/>
  <c r="CR199" i="1"/>
  <c r="CS199" i="1"/>
  <c r="CT199" i="1"/>
  <c r="CU199" i="1"/>
  <c r="CV199" i="1"/>
  <c r="CW199" i="1"/>
  <c r="CX199" i="1"/>
  <c r="CY199" i="1"/>
  <c r="CZ199" i="1"/>
  <c r="DA199" i="1"/>
  <c r="DB199" i="1"/>
  <c r="DC199" i="1"/>
  <c r="DD199" i="1"/>
  <c r="DE199" i="1"/>
  <c r="DF199" i="1"/>
  <c r="DG199" i="1"/>
  <c r="DH199" i="1"/>
  <c r="DI199" i="1"/>
  <c r="DJ199" i="1"/>
  <c r="DK199" i="1"/>
  <c r="CK200" i="1"/>
  <c r="CL200" i="1"/>
  <c r="CM200" i="1"/>
  <c r="CN200" i="1"/>
  <c r="CO200" i="1"/>
  <c r="CP200" i="1"/>
  <c r="CQ200" i="1"/>
  <c r="CR200" i="1"/>
  <c r="CS200" i="1"/>
  <c r="CT200" i="1"/>
  <c r="CU200" i="1"/>
  <c r="CV200" i="1"/>
  <c r="CW200" i="1"/>
  <c r="CX200" i="1"/>
  <c r="CY200" i="1"/>
  <c r="CZ200" i="1"/>
  <c r="DA200" i="1"/>
  <c r="DB200" i="1"/>
  <c r="DC200" i="1"/>
  <c r="DD200" i="1"/>
  <c r="DE200" i="1"/>
  <c r="DF200" i="1"/>
  <c r="DG200" i="1"/>
  <c r="DH200" i="1"/>
  <c r="DI200" i="1"/>
  <c r="DJ200" i="1"/>
  <c r="DK200" i="1"/>
  <c r="CK201" i="1"/>
  <c r="CL201" i="1"/>
  <c r="CM201" i="1"/>
  <c r="CN201" i="1"/>
  <c r="CO201" i="1"/>
  <c r="CP201" i="1"/>
  <c r="CQ201" i="1"/>
  <c r="CR201" i="1"/>
  <c r="CS201" i="1"/>
  <c r="CT201" i="1"/>
  <c r="CU201" i="1"/>
  <c r="CV201" i="1"/>
  <c r="CW201" i="1"/>
  <c r="CX201" i="1"/>
  <c r="CY201" i="1"/>
  <c r="CZ201" i="1"/>
  <c r="DA201" i="1"/>
  <c r="DB201" i="1"/>
  <c r="DC201" i="1"/>
  <c r="DD201" i="1"/>
  <c r="DE201" i="1"/>
  <c r="DF201" i="1"/>
  <c r="DG201" i="1"/>
  <c r="DH201" i="1"/>
  <c r="DI201" i="1"/>
  <c r="DJ201" i="1"/>
  <c r="DK201" i="1"/>
  <c r="CK202" i="1"/>
  <c r="CL202" i="1"/>
  <c r="CM202" i="1"/>
  <c r="CN202" i="1"/>
  <c r="CO202" i="1"/>
  <c r="CP202" i="1"/>
  <c r="CQ202" i="1"/>
  <c r="CR202" i="1"/>
  <c r="CS202" i="1"/>
  <c r="CT202" i="1"/>
  <c r="CU202" i="1"/>
  <c r="CV202" i="1"/>
  <c r="CW202" i="1"/>
  <c r="CX202" i="1"/>
  <c r="CY202" i="1"/>
  <c r="CZ202" i="1"/>
  <c r="DA202" i="1"/>
  <c r="DB202" i="1"/>
  <c r="DC202" i="1"/>
  <c r="DD202" i="1"/>
  <c r="DE202" i="1"/>
  <c r="DF202" i="1"/>
  <c r="DG202" i="1"/>
  <c r="DH202" i="1"/>
  <c r="DI202" i="1"/>
  <c r="DJ202" i="1"/>
  <c r="DK202" i="1"/>
  <c r="CK203" i="1"/>
  <c r="CL203" i="1"/>
  <c r="CM203" i="1"/>
  <c r="CN203" i="1"/>
  <c r="CO203" i="1"/>
  <c r="CP203" i="1"/>
  <c r="CQ203" i="1"/>
  <c r="CR203" i="1"/>
  <c r="CS203" i="1"/>
  <c r="CT203" i="1"/>
  <c r="CU203" i="1"/>
  <c r="CV203" i="1"/>
  <c r="CW203" i="1"/>
  <c r="CX203" i="1"/>
  <c r="CY203" i="1"/>
  <c r="CZ203" i="1"/>
  <c r="DA203" i="1"/>
  <c r="DB203" i="1"/>
  <c r="DC203" i="1"/>
  <c r="DD203" i="1"/>
  <c r="DE203" i="1"/>
  <c r="DF203" i="1"/>
  <c r="DG203" i="1"/>
  <c r="DH203" i="1"/>
  <c r="DI203" i="1"/>
  <c r="DJ203" i="1"/>
  <c r="DK203" i="1"/>
  <c r="CK204" i="1"/>
  <c r="CL204" i="1"/>
  <c r="CM204" i="1"/>
  <c r="CN204" i="1"/>
  <c r="CO204" i="1"/>
  <c r="CP204" i="1"/>
  <c r="CQ204" i="1"/>
  <c r="CR204" i="1"/>
  <c r="CS204" i="1"/>
  <c r="CT204" i="1"/>
  <c r="CU204" i="1"/>
  <c r="CV204" i="1"/>
  <c r="CW204" i="1"/>
  <c r="CX204" i="1"/>
  <c r="CY204" i="1"/>
  <c r="CZ204" i="1"/>
  <c r="DA204" i="1"/>
  <c r="DB204" i="1"/>
  <c r="DC204" i="1"/>
  <c r="DD204" i="1"/>
  <c r="DE204" i="1"/>
  <c r="DF204" i="1"/>
  <c r="DG204" i="1"/>
  <c r="DH204" i="1"/>
  <c r="DI204" i="1"/>
  <c r="DJ204" i="1"/>
  <c r="DK204" i="1"/>
  <c r="CK205" i="1"/>
  <c r="CL205" i="1"/>
  <c r="CM205" i="1"/>
  <c r="CN205" i="1"/>
  <c r="CO205" i="1"/>
  <c r="CP205" i="1"/>
  <c r="CQ205" i="1"/>
  <c r="CR205" i="1"/>
  <c r="CS205" i="1"/>
  <c r="CT205" i="1"/>
  <c r="CU205" i="1"/>
  <c r="CV205" i="1"/>
  <c r="CW205" i="1"/>
  <c r="CX205" i="1"/>
  <c r="CY205" i="1"/>
  <c r="CZ205" i="1"/>
  <c r="DA205" i="1"/>
  <c r="DB205" i="1"/>
  <c r="DC205" i="1"/>
  <c r="DD205" i="1"/>
  <c r="DE205" i="1"/>
  <c r="DF205" i="1"/>
  <c r="DG205" i="1"/>
  <c r="DH205" i="1"/>
  <c r="DI205" i="1"/>
  <c r="DJ205" i="1"/>
  <c r="DK205" i="1"/>
  <c r="CK206" i="1"/>
  <c r="CL206" i="1"/>
  <c r="CM206" i="1"/>
  <c r="CN206" i="1"/>
  <c r="CO206" i="1"/>
  <c r="CP206" i="1"/>
  <c r="CQ206" i="1"/>
  <c r="CR206" i="1"/>
  <c r="CS206" i="1"/>
  <c r="CT206" i="1"/>
  <c r="CU206" i="1"/>
  <c r="CV206" i="1"/>
  <c r="CW206" i="1"/>
  <c r="CX206" i="1"/>
  <c r="CY206" i="1"/>
  <c r="CZ206" i="1"/>
  <c r="DA206" i="1"/>
  <c r="DB206" i="1"/>
  <c r="DC206" i="1"/>
  <c r="DD206" i="1"/>
  <c r="DE206" i="1"/>
  <c r="DF206" i="1"/>
  <c r="DG206" i="1"/>
  <c r="DH206" i="1"/>
  <c r="DI206" i="1"/>
  <c r="DJ206" i="1"/>
  <c r="DK206" i="1"/>
  <c r="CK207" i="1"/>
  <c r="CL207" i="1"/>
  <c r="CM207" i="1"/>
  <c r="CN207" i="1"/>
  <c r="CO207" i="1"/>
  <c r="CP207" i="1"/>
  <c r="CQ207" i="1"/>
  <c r="CR207" i="1"/>
  <c r="CS207" i="1"/>
  <c r="CT207" i="1"/>
  <c r="CU207" i="1"/>
  <c r="CV207" i="1"/>
  <c r="CW207" i="1"/>
  <c r="CX207" i="1"/>
  <c r="CY207" i="1"/>
  <c r="CZ207" i="1"/>
  <c r="DA207" i="1"/>
  <c r="DB207" i="1"/>
  <c r="DC207" i="1"/>
  <c r="DD207" i="1"/>
  <c r="DE207" i="1"/>
  <c r="DF207" i="1"/>
  <c r="DG207" i="1"/>
  <c r="DH207" i="1"/>
  <c r="DI207" i="1"/>
  <c r="DJ207" i="1"/>
  <c r="DK207" i="1"/>
  <c r="CK208" i="1"/>
  <c r="CL208" i="1"/>
  <c r="CM208" i="1"/>
  <c r="CN208" i="1"/>
  <c r="CO208" i="1"/>
  <c r="CP208" i="1"/>
  <c r="CQ208" i="1"/>
  <c r="CR208" i="1"/>
  <c r="CS208" i="1"/>
  <c r="CT208" i="1"/>
  <c r="CU208" i="1"/>
  <c r="CV208" i="1"/>
  <c r="CW208" i="1"/>
  <c r="CX208" i="1"/>
  <c r="CY208" i="1"/>
  <c r="CZ208" i="1"/>
  <c r="DA208" i="1"/>
  <c r="DB208" i="1"/>
  <c r="DC208" i="1"/>
  <c r="DD208" i="1"/>
  <c r="DE208" i="1"/>
  <c r="DF208" i="1"/>
  <c r="DG208" i="1"/>
  <c r="DH208" i="1"/>
  <c r="DI208" i="1"/>
  <c r="DJ208" i="1"/>
  <c r="DK208" i="1"/>
  <c r="CK209" i="1"/>
  <c r="CL209" i="1"/>
  <c r="CM209" i="1"/>
  <c r="CN209" i="1"/>
  <c r="CO209" i="1"/>
  <c r="CP209" i="1"/>
  <c r="CQ209" i="1"/>
  <c r="CR209" i="1"/>
  <c r="CS209" i="1"/>
  <c r="CT209" i="1"/>
  <c r="CU209" i="1"/>
  <c r="CV209" i="1"/>
  <c r="CW209" i="1"/>
  <c r="CX209" i="1"/>
  <c r="CY209" i="1"/>
  <c r="CZ209" i="1"/>
  <c r="DA209" i="1"/>
  <c r="DB209" i="1"/>
  <c r="DC209" i="1"/>
  <c r="DD209" i="1"/>
  <c r="DE209" i="1"/>
  <c r="DF209" i="1"/>
  <c r="DG209" i="1"/>
  <c r="DH209" i="1"/>
  <c r="DI209" i="1"/>
  <c r="DJ209" i="1"/>
  <c r="DK209" i="1"/>
  <c r="CK210" i="1"/>
  <c r="CL210" i="1"/>
  <c r="CM210" i="1"/>
  <c r="CN210" i="1"/>
  <c r="CO210" i="1"/>
  <c r="CP210" i="1"/>
  <c r="CQ210" i="1"/>
  <c r="CR210" i="1"/>
  <c r="CS210" i="1"/>
  <c r="CT210" i="1"/>
  <c r="CU210" i="1"/>
  <c r="CV210" i="1"/>
  <c r="CW210" i="1"/>
  <c r="CX210" i="1"/>
  <c r="CY210" i="1"/>
  <c r="CZ210" i="1"/>
  <c r="DA210" i="1"/>
  <c r="DB210" i="1"/>
  <c r="DC210" i="1"/>
  <c r="DD210" i="1"/>
  <c r="DE210" i="1"/>
  <c r="DF210" i="1"/>
  <c r="DG210" i="1"/>
  <c r="DH210" i="1"/>
  <c r="DI210" i="1"/>
  <c r="DJ210" i="1"/>
  <c r="DK210" i="1"/>
  <c r="CK212" i="1"/>
  <c r="CL212" i="1"/>
  <c r="CM212" i="1"/>
  <c r="CN212" i="1"/>
  <c r="CO212" i="1"/>
  <c r="CP212" i="1"/>
  <c r="CQ212" i="1"/>
  <c r="CR212" i="1"/>
  <c r="CS212" i="1"/>
  <c r="CT212" i="1"/>
  <c r="CU212" i="1"/>
  <c r="CV212" i="1"/>
  <c r="CW212" i="1"/>
  <c r="CX212" i="1"/>
  <c r="CY212" i="1"/>
  <c r="CZ212" i="1"/>
  <c r="DA212" i="1"/>
  <c r="DB212" i="1"/>
  <c r="DC212" i="1"/>
  <c r="DD212" i="1"/>
  <c r="DE212" i="1"/>
  <c r="DF212" i="1"/>
  <c r="DG212" i="1"/>
  <c r="DH212" i="1"/>
  <c r="DI212" i="1"/>
  <c r="DJ212" i="1"/>
  <c r="DK212" i="1"/>
  <c r="CK213" i="1"/>
  <c r="CL213" i="1"/>
  <c r="CM213" i="1"/>
  <c r="CN213" i="1"/>
  <c r="CO213" i="1"/>
  <c r="CP213" i="1"/>
  <c r="CQ213" i="1"/>
  <c r="CR213" i="1"/>
  <c r="CS213" i="1"/>
  <c r="CT213" i="1"/>
  <c r="CU213" i="1"/>
  <c r="CV213" i="1"/>
  <c r="CW213" i="1"/>
  <c r="CX213" i="1"/>
  <c r="CY213" i="1"/>
  <c r="CZ213" i="1"/>
  <c r="DA213" i="1"/>
  <c r="DB213" i="1"/>
  <c r="DC213" i="1"/>
  <c r="DD213" i="1"/>
  <c r="DE213" i="1"/>
  <c r="DF213" i="1"/>
  <c r="DG213" i="1"/>
  <c r="DH213" i="1"/>
  <c r="DI213" i="1"/>
  <c r="DJ213" i="1"/>
  <c r="DK213" i="1"/>
  <c r="CK214" i="1"/>
  <c r="CL214" i="1"/>
  <c r="CM214" i="1"/>
  <c r="CN214" i="1"/>
  <c r="CO214" i="1"/>
  <c r="CP214" i="1"/>
  <c r="CQ214" i="1"/>
  <c r="CR214" i="1"/>
  <c r="CS214" i="1"/>
  <c r="CT214" i="1"/>
  <c r="CU214" i="1"/>
  <c r="CV214" i="1"/>
  <c r="CW214" i="1"/>
  <c r="CX214" i="1"/>
  <c r="CY214" i="1"/>
  <c r="CZ214" i="1"/>
  <c r="DA214" i="1"/>
  <c r="DB214" i="1"/>
  <c r="DC214" i="1"/>
  <c r="DD214" i="1"/>
  <c r="DE214" i="1"/>
  <c r="DF214" i="1"/>
  <c r="DG214" i="1"/>
  <c r="DH214" i="1"/>
  <c r="DI214" i="1"/>
  <c r="DJ214" i="1"/>
  <c r="DK214" i="1"/>
  <c r="CK215" i="1"/>
  <c r="CL215" i="1"/>
  <c r="CM215" i="1"/>
  <c r="CN215" i="1"/>
  <c r="CO215" i="1"/>
  <c r="CP215" i="1"/>
  <c r="CQ215" i="1"/>
  <c r="CR215" i="1"/>
  <c r="CS215" i="1"/>
  <c r="CT215" i="1"/>
  <c r="CU215" i="1"/>
  <c r="CV215" i="1"/>
  <c r="CW215" i="1"/>
  <c r="CX215" i="1"/>
  <c r="CY215" i="1"/>
  <c r="CZ215" i="1"/>
  <c r="DA215" i="1"/>
  <c r="DB215" i="1"/>
  <c r="DC215" i="1"/>
  <c r="DD215" i="1"/>
  <c r="DE215" i="1"/>
  <c r="DF215" i="1"/>
  <c r="DG215" i="1"/>
  <c r="DH215" i="1"/>
  <c r="DI215" i="1"/>
  <c r="DJ215" i="1"/>
  <c r="DK215" i="1"/>
  <c r="CK216" i="1"/>
  <c r="CL216" i="1"/>
  <c r="CM216" i="1"/>
  <c r="CN216" i="1"/>
  <c r="CO216" i="1"/>
  <c r="CP216" i="1"/>
  <c r="CQ216" i="1"/>
  <c r="CR216" i="1"/>
  <c r="CS216" i="1"/>
  <c r="CT216" i="1"/>
  <c r="CU216" i="1"/>
  <c r="CV216" i="1"/>
  <c r="CW216" i="1"/>
  <c r="CX216" i="1"/>
  <c r="CY216" i="1"/>
  <c r="CZ216" i="1"/>
  <c r="DA216" i="1"/>
  <c r="DB216" i="1"/>
  <c r="DC216" i="1"/>
  <c r="DD216" i="1"/>
  <c r="DE216" i="1"/>
  <c r="DF216" i="1"/>
  <c r="DG216" i="1"/>
  <c r="DH216" i="1"/>
  <c r="DI216" i="1"/>
  <c r="DJ216" i="1"/>
  <c r="DK216" i="1"/>
  <c r="CK217" i="1"/>
  <c r="CL217" i="1"/>
  <c r="CM217" i="1"/>
  <c r="CN217" i="1"/>
  <c r="CO217" i="1"/>
  <c r="CP217" i="1"/>
  <c r="CQ217" i="1"/>
  <c r="CR217" i="1"/>
  <c r="CS217" i="1"/>
  <c r="CT217" i="1"/>
  <c r="CU217" i="1"/>
  <c r="CV217" i="1"/>
  <c r="CW217" i="1"/>
  <c r="CX217" i="1"/>
  <c r="CY217" i="1"/>
  <c r="CZ217" i="1"/>
  <c r="DA217" i="1"/>
  <c r="DB217" i="1"/>
  <c r="DC217" i="1"/>
  <c r="DD217" i="1"/>
  <c r="DE217" i="1"/>
  <c r="DF217" i="1"/>
  <c r="DG217" i="1"/>
  <c r="DH217" i="1"/>
  <c r="DI217" i="1"/>
  <c r="DJ217" i="1"/>
  <c r="DK217" i="1"/>
  <c r="CK218" i="1"/>
  <c r="CL218" i="1"/>
  <c r="CM218" i="1"/>
  <c r="CN218" i="1"/>
  <c r="CO218" i="1"/>
  <c r="CP218" i="1"/>
  <c r="CQ218" i="1"/>
  <c r="CR218" i="1"/>
  <c r="CS218" i="1"/>
  <c r="CT218" i="1"/>
  <c r="CU218" i="1"/>
  <c r="CV218" i="1"/>
  <c r="CW218" i="1"/>
  <c r="CX218" i="1"/>
  <c r="CY218" i="1"/>
  <c r="CZ218" i="1"/>
  <c r="DA218" i="1"/>
  <c r="DB218" i="1"/>
  <c r="DC218" i="1"/>
  <c r="DD218" i="1"/>
  <c r="DE218" i="1"/>
  <c r="DF218" i="1"/>
  <c r="DG218" i="1"/>
  <c r="DH218" i="1"/>
  <c r="DI218" i="1"/>
  <c r="DJ218" i="1"/>
  <c r="DK218" i="1"/>
  <c r="CK219" i="1"/>
  <c r="CL219" i="1"/>
  <c r="CM219" i="1"/>
  <c r="CN219" i="1"/>
  <c r="CO219" i="1"/>
  <c r="CP219" i="1"/>
  <c r="CQ219" i="1"/>
  <c r="CR219" i="1"/>
  <c r="CS219" i="1"/>
  <c r="CT219" i="1"/>
  <c r="CU219" i="1"/>
  <c r="CV219" i="1"/>
  <c r="CW219" i="1"/>
  <c r="CX219" i="1"/>
  <c r="CY219" i="1"/>
  <c r="CZ219" i="1"/>
  <c r="DA219" i="1"/>
  <c r="DB219" i="1"/>
  <c r="DC219" i="1"/>
  <c r="DD219" i="1"/>
  <c r="DE219" i="1"/>
  <c r="DF219" i="1"/>
  <c r="DG219" i="1"/>
  <c r="DH219" i="1"/>
  <c r="DI219" i="1"/>
  <c r="DJ219" i="1"/>
  <c r="DK219" i="1"/>
  <c r="CK220" i="1"/>
  <c r="CL220" i="1"/>
  <c r="CM220" i="1"/>
  <c r="CN220" i="1"/>
  <c r="CO220" i="1"/>
  <c r="CP220" i="1"/>
  <c r="CQ220" i="1"/>
  <c r="CR220" i="1"/>
  <c r="CS220" i="1"/>
  <c r="CT220" i="1"/>
  <c r="CU220" i="1"/>
  <c r="CV220" i="1"/>
  <c r="CW220" i="1"/>
  <c r="CX220" i="1"/>
  <c r="CY220" i="1"/>
  <c r="CZ220" i="1"/>
  <c r="DA220" i="1"/>
  <c r="DB220" i="1"/>
  <c r="DC220" i="1"/>
  <c r="DD220" i="1"/>
  <c r="DE220" i="1"/>
  <c r="DF220" i="1"/>
  <c r="DG220" i="1"/>
  <c r="DH220" i="1"/>
  <c r="DI220" i="1"/>
  <c r="DJ220" i="1"/>
  <c r="DK220" i="1"/>
  <c r="CK221" i="1"/>
  <c r="CL221" i="1"/>
  <c r="CM221" i="1"/>
  <c r="CN221" i="1"/>
  <c r="CO221" i="1"/>
  <c r="CP221" i="1"/>
  <c r="CQ221" i="1"/>
  <c r="CR221" i="1"/>
  <c r="CS221" i="1"/>
  <c r="CT221" i="1"/>
  <c r="CU221" i="1"/>
  <c r="CV221" i="1"/>
  <c r="CW221" i="1"/>
  <c r="CX221" i="1"/>
  <c r="CY221" i="1"/>
  <c r="CZ221" i="1"/>
  <c r="DA221" i="1"/>
  <c r="DB221" i="1"/>
  <c r="DC221" i="1"/>
  <c r="DD221" i="1"/>
  <c r="DE221" i="1"/>
  <c r="DF221" i="1"/>
  <c r="DG221" i="1"/>
  <c r="DH221" i="1"/>
  <c r="DI221" i="1"/>
  <c r="DJ221" i="1"/>
  <c r="DK221" i="1"/>
  <c r="CK222" i="1"/>
  <c r="CL222" i="1"/>
  <c r="CM222" i="1"/>
  <c r="CN222" i="1"/>
  <c r="CO222" i="1"/>
  <c r="CP222" i="1"/>
  <c r="CQ222" i="1"/>
  <c r="CR222" i="1"/>
  <c r="CS222" i="1"/>
  <c r="CT222" i="1"/>
  <c r="CU222" i="1"/>
  <c r="CV222" i="1"/>
  <c r="CW222" i="1"/>
  <c r="CX222" i="1"/>
  <c r="CY222" i="1"/>
  <c r="CZ222" i="1"/>
  <c r="DA222" i="1"/>
  <c r="DB222" i="1"/>
  <c r="DC222" i="1"/>
  <c r="DD222" i="1"/>
  <c r="DE222" i="1"/>
  <c r="DF222" i="1"/>
  <c r="DG222" i="1"/>
  <c r="DH222" i="1"/>
  <c r="DI222" i="1"/>
  <c r="DJ222" i="1"/>
  <c r="DK222" i="1"/>
  <c r="CK223" i="1"/>
  <c r="CL223" i="1"/>
  <c r="CM223" i="1"/>
  <c r="CN223" i="1"/>
  <c r="CO223" i="1"/>
  <c r="CP223" i="1"/>
  <c r="CQ223" i="1"/>
  <c r="CR223" i="1"/>
  <c r="CS223" i="1"/>
  <c r="CT223" i="1"/>
  <c r="CU223" i="1"/>
  <c r="CV223" i="1"/>
  <c r="CW223" i="1"/>
  <c r="CX223" i="1"/>
  <c r="CY223" i="1"/>
  <c r="CZ223" i="1"/>
  <c r="DA223" i="1"/>
  <c r="DB223" i="1"/>
  <c r="DC223" i="1"/>
  <c r="DD223" i="1"/>
  <c r="DE223" i="1"/>
  <c r="DF223" i="1"/>
  <c r="DG223" i="1"/>
  <c r="DH223" i="1"/>
  <c r="DI223" i="1"/>
  <c r="DJ223" i="1"/>
  <c r="DK223" i="1"/>
  <c r="CK224" i="1"/>
  <c r="CL224" i="1"/>
  <c r="CM224" i="1"/>
  <c r="CN224" i="1"/>
  <c r="CO224" i="1"/>
  <c r="CP224" i="1"/>
  <c r="CQ224" i="1"/>
  <c r="CR224" i="1"/>
  <c r="CS224" i="1"/>
  <c r="CT224" i="1"/>
  <c r="CU224" i="1"/>
  <c r="CV224" i="1"/>
  <c r="CW224" i="1"/>
  <c r="CX224" i="1"/>
  <c r="CY224" i="1"/>
  <c r="CZ224" i="1"/>
  <c r="DA224" i="1"/>
  <c r="DB224" i="1"/>
  <c r="DC224" i="1"/>
  <c r="DD224" i="1"/>
  <c r="DE224" i="1"/>
  <c r="DF224" i="1"/>
  <c r="DG224" i="1"/>
  <c r="DH224" i="1"/>
  <c r="DI224" i="1"/>
  <c r="DJ224" i="1"/>
  <c r="DK224" i="1"/>
  <c r="CK225" i="1"/>
  <c r="CL225" i="1"/>
  <c r="CM225" i="1"/>
  <c r="CN225" i="1"/>
  <c r="CO225" i="1"/>
  <c r="CP225" i="1"/>
  <c r="CQ225" i="1"/>
  <c r="CR225" i="1"/>
  <c r="CS225" i="1"/>
  <c r="CT225" i="1"/>
  <c r="CU225" i="1"/>
  <c r="CV225" i="1"/>
  <c r="CW225" i="1"/>
  <c r="CX225" i="1"/>
  <c r="CY225" i="1"/>
  <c r="CZ225" i="1"/>
  <c r="DA225" i="1"/>
  <c r="DB225" i="1"/>
  <c r="DC225" i="1"/>
  <c r="DD225" i="1"/>
  <c r="DE225" i="1"/>
  <c r="DF225" i="1"/>
  <c r="DG225" i="1"/>
  <c r="DH225" i="1"/>
  <c r="DI225" i="1"/>
  <c r="DJ225" i="1"/>
  <c r="DK225" i="1"/>
  <c r="CK228" i="1"/>
  <c r="CL228" i="1"/>
  <c r="CM228" i="1"/>
  <c r="CN228" i="1"/>
  <c r="CO228" i="1"/>
  <c r="CP228" i="1"/>
  <c r="CQ228" i="1"/>
  <c r="CR228" i="1"/>
  <c r="CS228" i="1"/>
  <c r="CT228" i="1"/>
  <c r="CU228" i="1"/>
  <c r="CV228" i="1"/>
  <c r="CW228" i="1"/>
  <c r="CX228" i="1"/>
  <c r="CY228" i="1"/>
  <c r="CZ228" i="1"/>
  <c r="DA228" i="1"/>
  <c r="DB228" i="1"/>
  <c r="DC228" i="1"/>
  <c r="DD228" i="1"/>
  <c r="DE228" i="1"/>
  <c r="DF228" i="1"/>
  <c r="DG228" i="1"/>
  <c r="DH228" i="1"/>
  <c r="DI228" i="1"/>
  <c r="DJ228" i="1"/>
  <c r="DK228" i="1"/>
  <c r="CK229" i="1"/>
  <c r="CL229" i="1"/>
  <c r="CM229" i="1"/>
  <c r="CN229" i="1"/>
  <c r="CO229" i="1"/>
  <c r="CP229" i="1"/>
  <c r="CQ229" i="1"/>
  <c r="CR229" i="1"/>
  <c r="CS229" i="1"/>
  <c r="CT229" i="1"/>
  <c r="CU229" i="1"/>
  <c r="CV229" i="1"/>
  <c r="CW229" i="1"/>
  <c r="CX229" i="1"/>
  <c r="CY229" i="1"/>
  <c r="CZ229" i="1"/>
  <c r="DA229" i="1"/>
  <c r="DB229" i="1"/>
  <c r="DC229" i="1"/>
  <c r="DD229" i="1"/>
  <c r="DE229" i="1"/>
  <c r="DF229" i="1"/>
  <c r="DG229" i="1"/>
  <c r="DH229" i="1"/>
  <c r="DI229" i="1"/>
  <c r="DJ229" i="1"/>
  <c r="DK229" i="1"/>
  <c r="CK230" i="1"/>
  <c r="CL230" i="1"/>
  <c r="CM230" i="1"/>
  <c r="CN230" i="1"/>
  <c r="CO230" i="1"/>
  <c r="CP230" i="1"/>
  <c r="CQ230" i="1"/>
  <c r="CR230" i="1"/>
  <c r="CS230" i="1"/>
  <c r="CT230" i="1"/>
  <c r="CU230" i="1"/>
  <c r="CV230" i="1"/>
  <c r="CW230" i="1"/>
  <c r="CX230" i="1"/>
  <c r="CY230" i="1"/>
  <c r="CZ230" i="1"/>
  <c r="DA230" i="1"/>
  <c r="DB230" i="1"/>
  <c r="DC230" i="1"/>
  <c r="DD230" i="1"/>
  <c r="DE230" i="1"/>
  <c r="DF230" i="1"/>
  <c r="DG230" i="1"/>
  <c r="DH230" i="1"/>
  <c r="DI230" i="1"/>
  <c r="DJ230" i="1"/>
  <c r="DK230" i="1"/>
  <c r="CK231" i="1"/>
  <c r="CL231" i="1"/>
  <c r="CM231" i="1"/>
  <c r="CN231" i="1"/>
  <c r="CO231" i="1"/>
  <c r="CP231" i="1"/>
  <c r="CQ231" i="1"/>
  <c r="CR231" i="1"/>
  <c r="CS231" i="1"/>
  <c r="CT231" i="1"/>
  <c r="CU231" i="1"/>
  <c r="CV231" i="1"/>
  <c r="CW231" i="1"/>
  <c r="CX231" i="1"/>
  <c r="CY231" i="1"/>
  <c r="CZ231" i="1"/>
  <c r="DA231" i="1"/>
  <c r="DB231" i="1"/>
  <c r="DC231" i="1"/>
  <c r="DD231" i="1"/>
  <c r="DE231" i="1"/>
  <c r="DF231" i="1"/>
  <c r="DG231" i="1"/>
  <c r="DH231" i="1"/>
  <c r="DI231" i="1"/>
  <c r="DJ231" i="1"/>
  <c r="DK231" i="1"/>
  <c r="CK232" i="1"/>
  <c r="CL232" i="1"/>
  <c r="CM232" i="1"/>
  <c r="CN232" i="1"/>
  <c r="CO232" i="1"/>
  <c r="CP232" i="1"/>
  <c r="CQ232" i="1"/>
  <c r="CR232" i="1"/>
  <c r="CS232" i="1"/>
  <c r="CT232" i="1"/>
  <c r="CU232" i="1"/>
  <c r="CV232" i="1"/>
  <c r="CW232" i="1"/>
  <c r="CX232" i="1"/>
  <c r="CY232" i="1"/>
  <c r="CZ232" i="1"/>
  <c r="DA232" i="1"/>
  <c r="DB232" i="1"/>
  <c r="DC232" i="1"/>
  <c r="DD232" i="1"/>
  <c r="DE232" i="1"/>
  <c r="DF232" i="1"/>
  <c r="DG232" i="1"/>
  <c r="DH232" i="1"/>
  <c r="DI232" i="1"/>
  <c r="DJ232" i="1"/>
  <c r="DK232" i="1"/>
  <c r="CK233" i="1"/>
  <c r="CL233" i="1"/>
  <c r="CM233" i="1"/>
  <c r="CN233" i="1"/>
  <c r="CO233" i="1"/>
  <c r="CP233" i="1"/>
  <c r="CQ233" i="1"/>
  <c r="CR233" i="1"/>
  <c r="CS233" i="1"/>
  <c r="CT233" i="1"/>
  <c r="CU233" i="1"/>
  <c r="CV233" i="1"/>
  <c r="CW233" i="1"/>
  <c r="CX233" i="1"/>
  <c r="CY233" i="1"/>
  <c r="CZ233" i="1"/>
  <c r="DA233" i="1"/>
  <c r="DB233" i="1"/>
  <c r="DC233" i="1"/>
  <c r="DD233" i="1"/>
  <c r="DE233" i="1"/>
  <c r="DF233" i="1"/>
  <c r="DG233" i="1"/>
  <c r="DH233" i="1"/>
  <c r="DI233" i="1"/>
  <c r="DJ233" i="1"/>
  <c r="DK233" i="1"/>
  <c r="CK234" i="1"/>
  <c r="CL234" i="1"/>
  <c r="CM234" i="1"/>
  <c r="CN234" i="1"/>
  <c r="CO234" i="1"/>
  <c r="CP234" i="1"/>
  <c r="CQ234" i="1"/>
  <c r="CR234" i="1"/>
  <c r="CS234" i="1"/>
  <c r="CT234" i="1"/>
  <c r="CU234" i="1"/>
  <c r="CV234" i="1"/>
  <c r="CW234" i="1"/>
  <c r="CX234" i="1"/>
  <c r="CY234" i="1"/>
  <c r="CZ234" i="1"/>
  <c r="DA234" i="1"/>
  <c r="DB234" i="1"/>
  <c r="DC234" i="1"/>
  <c r="DD234" i="1"/>
  <c r="DE234" i="1"/>
  <c r="DF234" i="1"/>
  <c r="DG234" i="1"/>
  <c r="DH234" i="1"/>
  <c r="DI234" i="1"/>
  <c r="DJ234" i="1"/>
  <c r="DK234" i="1"/>
  <c r="CK235" i="1"/>
  <c r="CL235" i="1"/>
  <c r="CM235" i="1"/>
  <c r="CN235" i="1"/>
  <c r="CO235" i="1"/>
  <c r="CP235" i="1"/>
  <c r="CQ235" i="1"/>
  <c r="CR235" i="1"/>
  <c r="CS235" i="1"/>
  <c r="CT235" i="1"/>
  <c r="CU235" i="1"/>
  <c r="CV235" i="1"/>
  <c r="CW235" i="1"/>
  <c r="CX235" i="1"/>
  <c r="CY235" i="1"/>
  <c r="CZ235" i="1"/>
  <c r="DA235" i="1"/>
  <c r="DB235" i="1"/>
  <c r="DC235" i="1"/>
  <c r="DD235" i="1"/>
  <c r="DE235" i="1"/>
  <c r="DF235" i="1"/>
  <c r="DG235" i="1"/>
  <c r="DH235" i="1"/>
  <c r="DI235" i="1"/>
  <c r="DJ235" i="1"/>
  <c r="DK235" i="1"/>
  <c r="CK236" i="1"/>
  <c r="CL236" i="1"/>
  <c r="CM236" i="1"/>
  <c r="CN236" i="1"/>
  <c r="CO236" i="1"/>
  <c r="CP236" i="1"/>
  <c r="CQ236" i="1"/>
  <c r="CR236" i="1"/>
  <c r="CS236" i="1"/>
  <c r="CT236" i="1"/>
  <c r="CU236" i="1"/>
  <c r="CV236" i="1"/>
  <c r="CW236" i="1"/>
  <c r="CX236" i="1"/>
  <c r="CY236" i="1"/>
  <c r="CZ236" i="1"/>
  <c r="DA236" i="1"/>
  <c r="DB236" i="1"/>
  <c r="DC236" i="1"/>
  <c r="DD236" i="1"/>
  <c r="DE236" i="1"/>
  <c r="DF236" i="1"/>
  <c r="DG236" i="1"/>
  <c r="DH236" i="1"/>
  <c r="DI236" i="1"/>
  <c r="DJ236" i="1"/>
  <c r="DK236" i="1"/>
  <c r="CK237" i="1"/>
  <c r="CL237" i="1"/>
  <c r="CM237" i="1"/>
  <c r="CN237" i="1"/>
  <c r="CO237" i="1"/>
  <c r="CP237" i="1"/>
  <c r="CQ237" i="1"/>
  <c r="CR237" i="1"/>
  <c r="CS237" i="1"/>
  <c r="CT237" i="1"/>
  <c r="CU237" i="1"/>
  <c r="CV237" i="1"/>
  <c r="CW237" i="1"/>
  <c r="CX237" i="1"/>
  <c r="CY237" i="1"/>
  <c r="CZ237" i="1"/>
  <c r="DA237" i="1"/>
  <c r="DB237" i="1"/>
  <c r="DC237" i="1"/>
  <c r="DD237" i="1"/>
  <c r="DE237" i="1"/>
  <c r="DF237" i="1"/>
  <c r="DG237" i="1"/>
  <c r="DH237" i="1"/>
  <c r="DI237" i="1"/>
  <c r="DJ237" i="1"/>
  <c r="DK237" i="1"/>
  <c r="CK238" i="1"/>
  <c r="CL238" i="1"/>
  <c r="CM238" i="1"/>
  <c r="CN238" i="1"/>
  <c r="CO238" i="1"/>
  <c r="CP238" i="1"/>
  <c r="CQ238" i="1"/>
  <c r="CR238" i="1"/>
  <c r="CS238" i="1"/>
  <c r="CT238" i="1"/>
  <c r="CU238" i="1"/>
  <c r="CV238" i="1"/>
  <c r="CW238" i="1"/>
  <c r="CX238" i="1"/>
  <c r="CY238" i="1"/>
  <c r="CZ238" i="1"/>
  <c r="DA238" i="1"/>
  <c r="DB238" i="1"/>
  <c r="DC238" i="1"/>
  <c r="DD238" i="1"/>
  <c r="DE238" i="1"/>
  <c r="DF238" i="1"/>
  <c r="DG238" i="1"/>
  <c r="DH238" i="1"/>
  <c r="DI238" i="1"/>
  <c r="DJ238" i="1"/>
  <c r="DK238" i="1"/>
  <c r="CK239" i="1"/>
  <c r="CL239" i="1"/>
  <c r="CM239" i="1"/>
  <c r="CN239" i="1"/>
  <c r="CO239" i="1"/>
  <c r="CP239" i="1"/>
  <c r="CQ239" i="1"/>
  <c r="CR239" i="1"/>
  <c r="CS239" i="1"/>
  <c r="CT239" i="1"/>
  <c r="CU239" i="1"/>
  <c r="CV239" i="1"/>
  <c r="CW239" i="1"/>
  <c r="CX239" i="1"/>
  <c r="CY239" i="1"/>
  <c r="CZ239" i="1"/>
  <c r="DA239" i="1"/>
  <c r="DB239" i="1"/>
  <c r="DC239" i="1"/>
  <c r="DD239" i="1"/>
  <c r="DE239" i="1"/>
  <c r="DF239" i="1"/>
  <c r="DG239" i="1"/>
  <c r="DH239" i="1"/>
  <c r="DI239" i="1"/>
  <c r="DJ239" i="1"/>
  <c r="DK239" i="1"/>
  <c r="CK240" i="1"/>
  <c r="CL240" i="1"/>
  <c r="CM240" i="1"/>
  <c r="CN240" i="1"/>
  <c r="CO240" i="1"/>
  <c r="CP240" i="1"/>
  <c r="CQ240" i="1"/>
  <c r="CR240" i="1"/>
  <c r="CS240" i="1"/>
  <c r="CT240" i="1"/>
  <c r="CU240" i="1"/>
  <c r="CV240" i="1"/>
  <c r="CW240" i="1"/>
  <c r="CX240" i="1"/>
  <c r="CY240" i="1"/>
  <c r="CZ240" i="1"/>
  <c r="DA240" i="1"/>
  <c r="DB240" i="1"/>
  <c r="DC240" i="1"/>
  <c r="DD240" i="1"/>
  <c r="DE240" i="1"/>
  <c r="DF240" i="1"/>
  <c r="DG240" i="1"/>
  <c r="DH240" i="1"/>
  <c r="DI240" i="1"/>
  <c r="DJ240" i="1"/>
  <c r="DK240" i="1"/>
  <c r="CK242" i="1"/>
  <c r="CL242" i="1"/>
  <c r="CM242" i="1"/>
  <c r="CN242" i="1"/>
  <c r="CO242" i="1"/>
  <c r="CP242" i="1"/>
  <c r="CQ242" i="1"/>
  <c r="CR242" i="1"/>
  <c r="CS242" i="1"/>
  <c r="CT242" i="1"/>
  <c r="CU242" i="1"/>
  <c r="CV242" i="1"/>
  <c r="CW242" i="1"/>
  <c r="CX242" i="1"/>
  <c r="CY242" i="1"/>
  <c r="CZ242" i="1"/>
  <c r="DA242" i="1"/>
  <c r="DB242" i="1"/>
  <c r="DC242" i="1"/>
  <c r="DD242" i="1"/>
  <c r="DE242" i="1"/>
  <c r="DF242" i="1"/>
  <c r="DG242" i="1"/>
  <c r="DH242" i="1"/>
  <c r="DI242" i="1"/>
  <c r="DJ242" i="1"/>
  <c r="DK242" i="1"/>
  <c r="CK243" i="1"/>
  <c r="CL243" i="1"/>
  <c r="CM243" i="1"/>
  <c r="CN243" i="1"/>
  <c r="CO243" i="1"/>
  <c r="CP243" i="1"/>
  <c r="CQ243" i="1"/>
  <c r="CR243" i="1"/>
  <c r="CS243" i="1"/>
  <c r="CT243" i="1"/>
  <c r="CU243" i="1"/>
  <c r="CV243" i="1"/>
  <c r="CW243" i="1"/>
  <c r="CX243" i="1"/>
  <c r="CY243" i="1"/>
  <c r="CZ243" i="1"/>
  <c r="DA243" i="1"/>
  <c r="DB243" i="1"/>
  <c r="DC243" i="1"/>
  <c r="DD243" i="1"/>
  <c r="DE243" i="1"/>
  <c r="DF243" i="1"/>
  <c r="DG243" i="1"/>
  <c r="DH243" i="1"/>
  <c r="DI243" i="1"/>
  <c r="DJ243" i="1"/>
  <c r="DK243" i="1"/>
  <c r="CK244" i="1"/>
  <c r="CL244" i="1"/>
  <c r="CM244" i="1"/>
  <c r="CN244" i="1"/>
  <c r="CO244" i="1"/>
  <c r="CP244" i="1"/>
  <c r="CQ244" i="1"/>
  <c r="CR244" i="1"/>
  <c r="CS244" i="1"/>
  <c r="CT244" i="1"/>
  <c r="CU244" i="1"/>
  <c r="CV244" i="1"/>
  <c r="CW244" i="1"/>
  <c r="CX244" i="1"/>
  <c r="CY244" i="1"/>
  <c r="CZ244" i="1"/>
  <c r="DA244" i="1"/>
  <c r="DB244" i="1"/>
  <c r="DC244" i="1"/>
  <c r="DD244" i="1"/>
  <c r="DE244" i="1"/>
  <c r="DF244" i="1"/>
  <c r="DG244" i="1"/>
  <c r="DH244" i="1"/>
  <c r="DI244" i="1"/>
  <c r="DJ244" i="1"/>
  <c r="DK244" i="1"/>
  <c r="CK245" i="1"/>
  <c r="CL245" i="1"/>
  <c r="CM245" i="1"/>
  <c r="CN245" i="1"/>
  <c r="CO245" i="1"/>
  <c r="CP245" i="1"/>
  <c r="CQ245" i="1"/>
  <c r="CR245" i="1"/>
  <c r="CS245" i="1"/>
  <c r="CT245" i="1"/>
  <c r="CU245" i="1"/>
  <c r="CV245" i="1"/>
  <c r="CW245" i="1"/>
  <c r="CX245" i="1"/>
  <c r="CY245" i="1"/>
  <c r="CZ245" i="1"/>
  <c r="DA245" i="1"/>
  <c r="DB245" i="1"/>
  <c r="DC245" i="1"/>
  <c r="DD245" i="1"/>
  <c r="DE245" i="1"/>
  <c r="DF245" i="1"/>
  <c r="DG245" i="1"/>
  <c r="DH245" i="1"/>
  <c r="DI245" i="1"/>
  <c r="DJ245" i="1"/>
  <c r="DK245" i="1"/>
  <c r="CK246" i="1"/>
  <c r="CL246" i="1"/>
  <c r="CM246" i="1"/>
  <c r="CN246" i="1"/>
  <c r="CO246" i="1"/>
  <c r="CP246" i="1"/>
  <c r="CQ246" i="1"/>
  <c r="CR246" i="1"/>
  <c r="CS246" i="1"/>
  <c r="CT246" i="1"/>
  <c r="CU246" i="1"/>
  <c r="CV246" i="1"/>
  <c r="CW246" i="1"/>
  <c r="CX246" i="1"/>
  <c r="CY246" i="1"/>
  <c r="CZ246" i="1"/>
  <c r="DA246" i="1"/>
  <c r="DB246" i="1"/>
  <c r="DC246" i="1"/>
  <c r="DD246" i="1"/>
  <c r="DE246" i="1"/>
  <c r="DF246" i="1"/>
  <c r="DG246" i="1"/>
  <c r="DH246" i="1"/>
  <c r="DI246" i="1"/>
  <c r="DJ246" i="1"/>
  <c r="DK246" i="1"/>
  <c r="CK247" i="1"/>
  <c r="CL247" i="1"/>
  <c r="CM247" i="1"/>
  <c r="CN247" i="1"/>
  <c r="CO247" i="1"/>
  <c r="CP247" i="1"/>
  <c r="CQ247" i="1"/>
  <c r="CR247" i="1"/>
  <c r="CS247" i="1"/>
  <c r="CT247" i="1"/>
  <c r="CU247" i="1"/>
  <c r="CV247" i="1"/>
  <c r="CW247" i="1"/>
  <c r="CX247" i="1"/>
  <c r="CY247" i="1"/>
  <c r="CZ247" i="1"/>
  <c r="DA247" i="1"/>
  <c r="DB247" i="1"/>
  <c r="DC247" i="1"/>
  <c r="DD247" i="1"/>
  <c r="DE247" i="1"/>
  <c r="DF247" i="1"/>
  <c r="DG247" i="1"/>
  <c r="DH247" i="1"/>
  <c r="DI247" i="1"/>
  <c r="DJ247" i="1"/>
  <c r="DK247" i="1"/>
  <c r="CK248" i="1"/>
  <c r="CL248" i="1"/>
  <c r="CM248" i="1"/>
  <c r="CN248" i="1"/>
  <c r="CO248" i="1"/>
  <c r="CP248" i="1"/>
  <c r="CQ248" i="1"/>
  <c r="CR248" i="1"/>
  <c r="CS248" i="1"/>
  <c r="CT248" i="1"/>
  <c r="CU248" i="1"/>
  <c r="CV248" i="1"/>
  <c r="CW248" i="1"/>
  <c r="CX248" i="1"/>
  <c r="CY248" i="1"/>
  <c r="CZ248" i="1"/>
  <c r="DA248" i="1"/>
  <c r="DB248" i="1"/>
  <c r="DC248" i="1"/>
  <c r="DD248" i="1"/>
  <c r="DE248" i="1"/>
  <c r="DF248" i="1"/>
  <c r="DG248" i="1"/>
  <c r="DH248" i="1"/>
  <c r="DI248" i="1"/>
  <c r="DJ248" i="1"/>
  <c r="DK248" i="1"/>
  <c r="CK252" i="1"/>
  <c r="CL252" i="1"/>
  <c r="CM252" i="1"/>
  <c r="CN252" i="1"/>
  <c r="CO252" i="1"/>
  <c r="CP252" i="1"/>
  <c r="CQ252" i="1"/>
  <c r="CR252" i="1"/>
  <c r="CS252" i="1"/>
  <c r="CT252" i="1"/>
  <c r="CU252" i="1"/>
  <c r="CV252" i="1"/>
  <c r="CW252" i="1"/>
  <c r="CX252" i="1"/>
  <c r="CY252" i="1"/>
  <c r="CZ252" i="1"/>
  <c r="DA252" i="1"/>
  <c r="DB252" i="1"/>
  <c r="DC252" i="1"/>
  <c r="DD252" i="1"/>
  <c r="DE252" i="1"/>
  <c r="DF252" i="1"/>
  <c r="DG252" i="1"/>
  <c r="DH252" i="1"/>
  <c r="DI252" i="1"/>
  <c r="DJ252" i="1"/>
  <c r="DK252" i="1"/>
  <c r="CK253" i="1"/>
  <c r="CL253" i="1"/>
  <c r="CM253" i="1"/>
  <c r="CN253" i="1"/>
  <c r="CO253" i="1"/>
  <c r="CP253" i="1"/>
  <c r="CQ253" i="1"/>
  <c r="CR253" i="1"/>
  <c r="CS253" i="1"/>
  <c r="CT253" i="1"/>
  <c r="CU253" i="1"/>
  <c r="CV253" i="1"/>
  <c r="CW253" i="1"/>
  <c r="CX253" i="1"/>
  <c r="CY253" i="1"/>
  <c r="CZ253" i="1"/>
  <c r="DA253" i="1"/>
  <c r="DB253" i="1"/>
  <c r="DC253" i="1"/>
  <c r="DD253" i="1"/>
  <c r="DE253" i="1"/>
  <c r="DF253" i="1"/>
  <c r="DG253" i="1"/>
  <c r="DH253" i="1"/>
  <c r="DI253" i="1"/>
  <c r="DJ253" i="1"/>
  <c r="DK253" i="1"/>
  <c r="CK254" i="1"/>
  <c r="CL254" i="1"/>
  <c r="CM254" i="1"/>
  <c r="CN254" i="1"/>
  <c r="CO254" i="1"/>
  <c r="CP254" i="1"/>
  <c r="CQ254" i="1"/>
  <c r="CR254" i="1"/>
  <c r="CS254" i="1"/>
  <c r="CT254" i="1"/>
  <c r="CU254" i="1"/>
  <c r="CV254" i="1"/>
  <c r="CW254" i="1"/>
  <c r="CX254" i="1"/>
  <c r="CY254" i="1"/>
  <c r="CZ254" i="1"/>
  <c r="DA254" i="1"/>
  <c r="DB254" i="1"/>
  <c r="DC254" i="1"/>
  <c r="DD254" i="1"/>
  <c r="DE254" i="1"/>
  <c r="DF254" i="1"/>
  <c r="DG254" i="1"/>
  <c r="DH254" i="1"/>
  <c r="DI254" i="1"/>
  <c r="DJ254" i="1"/>
  <c r="DK254" i="1"/>
  <c r="CK255" i="1"/>
  <c r="CL255" i="1"/>
  <c r="CM255" i="1"/>
  <c r="CN255" i="1"/>
  <c r="CO255" i="1"/>
  <c r="CP255" i="1"/>
  <c r="CQ255" i="1"/>
  <c r="CR255" i="1"/>
  <c r="CS255" i="1"/>
  <c r="CT255" i="1"/>
  <c r="CU255" i="1"/>
  <c r="CV255" i="1"/>
  <c r="CW255" i="1"/>
  <c r="CX255" i="1"/>
  <c r="CY255" i="1"/>
  <c r="CZ255" i="1"/>
  <c r="DA255" i="1"/>
  <c r="DB255" i="1"/>
  <c r="DC255" i="1"/>
  <c r="DD255" i="1"/>
  <c r="DE255" i="1"/>
  <c r="DF255" i="1"/>
  <c r="DG255" i="1"/>
  <c r="DH255" i="1"/>
  <c r="DI255" i="1"/>
  <c r="DJ255" i="1"/>
  <c r="DK255" i="1"/>
  <c r="CK256" i="1"/>
  <c r="CL256" i="1"/>
  <c r="CM256" i="1"/>
  <c r="CN256" i="1"/>
  <c r="CO256" i="1"/>
  <c r="CP256" i="1"/>
  <c r="CQ256" i="1"/>
  <c r="CR256" i="1"/>
  <c r="CS256" i="1"/>
  <c r="CT256" i="1"/>
  <c r="CU256" i="1"/>
  <c r="CV256" i="1"/>
  <c r="CW256" i="1"/>
  <c r="CX256" i="1"/>
  <c r="CY256" i="1"/>
  <c r="CZ256" i="1"/>
  <c r="DA256" i="1"/>
  <c r="DB256" i="1"/>
  <c r="DC256" i="1"/>
  <c r="DD256" i="1"/>
  <c r="DE256" i="1"/>
  <c r="DF256" i="1"/>
  <c r="DG256" i="1"/>
  <c r="DH256" i="1"/>
  <c r="DI256" i="1"/>
  <c r="DJ256" i="1"/>
  <c r="DK256" i="1"/>
  <c r="CK257" i="1"/>
  <c r="CL257" i="1"/>
  <c r="CM257" i="1"/>
  <c r="CN257" i="1"/>
  <c r="CO257" i="1"/>
  <c r="CP257" i="1"/>
  <c r="CQ257" i="1"/>
  <c r="CR257" i="1"/>
  <c r="CS257" i="1"/>
  <c r="CT257" i="1"/>
  <c r="CU257" i="1"/>
  <c r="CV257" i="1"/>
  <c r="CW257" i="1"/>
  <c r="CX257" i="1"/>
  <c r="CY257" i="1"/>
  <c r="CZ257" i="1"/>
  <c r="DA257" i="1"/>
  <c r="DB257" i="1"/>
  <c r="DC257" i="1"/>
  <c r="DD257" i="1"/>
  <c r="DE257" i="1"/>
  <c r="DF257" i="1"/>
  <c r="DG257" i="1"/>
  <c r="DH257" i="1"/>
  <c r="DI257" i="1"/>
  <c r="DJ257" i="1"/>
  <c r="DK257" i="1"/>
  <c r="CK258" i="1"/>
  <c r="CL258" i="1"/>
  <c r="CM258" i="1"/>
  <c r="CN258" i="1"/>
  <c r="CO258" i="1"/>
  <c r="CP258" i="1"/>
  <c r="CQ258" i="1"/>
  <c r="CR258" i="1"/>
  <c r="CS258" i="1"/>
  <c r="CT258" i="1"/>
  <c r="CU258" i="1"/>
  <c r="CV258" i="1"/>
  <c r="CW258" i="1"/>
  <c r="CX258" i="1"/>
  <c r="CY258" i="1"/>
  <c r="CZ258" i="1"/>
  <c r="DA258" i="1"/>
  <c r="DB258" i="1"/>
  <c r="DC258" i="1"/>
  <c r="DD258" i="1"/>
  <c r="DE258" i="1"/>
  <c r="DF258" i="1"/>
  <c r="DG258" i="1"/>
  <c r="DH258" i="1"/>
  <c r="DI258" i="1"/>
  <c r="DJ258" i="1"/>
  <c r="DK258" i="1"/>
  <c r="CK261" i="1"/>
  <c r="CL261" i="1"/>
  <c r="CM261" i="1"/>
  <c r="CN261" i="1"/>
  <c r="CO261" i="1"/>
  <c r="CP261" i="1"/>
  <c r="CQ261" i="1"/>
  <c r="CR261" i="1"/>
  <c r="CS261" i="1"/>
  <c r="CT261" i="1"/>
  <c r="CU261" i="1"/>
  <c r="CV261" i="1"/>
  <c r="CW261" i="1"/>
  <c r="CX261" i="1"/>
  <c r="CY261" i="1"/>
  <c r="CZ261" i="1"/>
  <c r="DA261" i="1"/>
  <c r="DB261" i="1"/>
  <c r="DC261" i="1"/>
  <c r="DD261" i="1"/>
  <c r="DE261" i="1"/>
  <c r="DF261" i="1"/>
  <c r="DG261" i="1"/>
  <c r="DH261" i="1"/>
  <c r="DI261" i="1"/>
  <c r="DJ261" i="1"/>
  <c r="DK261" i="1"/>
  <c r="CK262" i="1"/>
  <c r="CL262" i="1"/>
  <c r="CM262" i="1"/>
  <c r="CN262" i="1"/>
  <c r="CO262" i="1"/>
  <c r="CP262" i="1"/>
  <c r="CQ262" i="1"/>
  <c r="CR262" i="1"/>
  <c r="CS262" i="1"/>
  <c r="CT262" i="1"/>
  <c r="CU262" i="1"/>
  <c r="CV262" i="1"/>
  <c r="CW262" i="1"/>
  <c r="CX262" i="1"/>
  <c r="CY262" i="1"/>
  <c r="CZ262" i="1"/>
  <c r="DA262" i="1"/>
  <c r="DB262" i="1"/>
  <c r="DC262" i="1"/>
  <c r="DD262" i="1"/>
  <c r="DE262" i="1"/>
  <c r="DF262" i="1"/>
  <c r="DG262" i="1"/>
  <c r="DH262" i="1"/>
  <c r="DI262" i="1"/>
  <c r="DJ262" i="1"/>
  <c r="DK262" i="1"/>
  <c r="CK263" i="1"/>
  <c r="CL263" i="1"/>
  <c r="CM263" i="1"/>
  <c r="CN263" i="1"/>
  <c r="CO263" i="1"/>
  <c r="CP263" i="1"/>
  <c r="CQ263" i="1"/>
  <c r="CR263" i="1"/>
  <c r="CS263" i="1"/>
  <c r="CT263" i="1"/>
  <c r="CU263" i="1"/>
  <c r="CV263" i="1"/>
  <c r="CW263" i="1"/>
  <c r="CX263" i="1"/>
  <c r="CY263" i="1"/>
  <c r="CZ263" i="1"/>
  <c r="DA263" i="1"/>
  <c r="DB263" i="1"/>
  <c r="DC263" i="1"/>
  <c r="DD263" i="1"/>
  <c r="DE263" i="1"/>
  <c r="DF263" i="1"/>
  <c r="DG263" i="1"/>
  <c r="DH263" i="1"/>
  <c r="DI263" i="1"/>
  <c r="DJ263" i="1"/>
  <c r="DK263" i="1"/>
  <c r="CK264" i="1"/>
  <c r="CL264" i="1"/>
  <c r="CM264" i="1"/>
  <c r="CN264" i="1"/>
  <c r="CO264" i="1"/>
  <c r="CP264" i="1"/>
  <c r="CQ264" i="1"/>
  <c r="CR264" i="1"/>
  <c r="CS264" i="1"/>
  <c r="CT264" i="1"/>
  <c r="CU264" i="1"/>
  <c r="CV264" i="1"/>
  <c r="CW264" i="1"/>
  <c r="CX264" i="1"/>
  <c r="CY264" i="1"/>
  <c r="CZ264" i="1"/>
  <c r="DA264" i="1"/>
  <c r="DB264" i="1"/>
  <c r="DC264" i="1"/>
  <c r="DD264" i="1"/>
  <c r="DE264" i="1"/>
  <c r="DF264" i="1"/>
  <c r="DG264" i="1"/>
  <c r="DH264" i="1"/>
  <c r="DI264" i="1"/>
  <c r="DJ264" i="1"/>
  <c r="DK264" i="1"/>
  <c r="CK265" i="1"/>
  <c r="CL265" i="1"/>
  <c r="CM265" i="1"/>
  <c r="CN265" i="1"/>
  <c r="CO265" i="1"/>
  <c r="CP265" i="1"/>
  <c r="CQ265" i="1"/>
  <c r="CR265" i="1"/>
  <c r="CS265" i="1"/>
  <c r="CT265" i="1"/>
  <c r="CU265" i="1"/>
  <c r="CV265" i="1"/>
  <c r="CW265" i="1"/>
  <c r="CX265" i="1"/>
  <c r="CY265" i="1"/>
  <c r="CZ265" i="1"/>
  <c r="DA265" i="1"/>
  <c r="DB265" i="1"/>
  <c r="DC265" i="1"/>
  <c r="DD265" i="1"/>
  <c r="DE265" i="1"/>
  <c r="DF265" i="1"/>
  <c r="DG265" i="1"/>
  <c r="DH265" i="1"/>
  <c r="DI265" i="1"/>
  <c r="DJ265" i="1"/>
  <c r="DK265" i="1"/>
  <c r="CK266" i="1"/>
  <c r="CL266" i="1"/>
  <c r="CM266" i="1"/>
  <c r="CN266" i="1"/>
  <c r="CO266" i="1"/>
  <c r="CP266" i="1"/>
  <c r="CQ266" i="1"/>
  <c r="CR266" i="1"/>
  <c r="CS266" i="1"/>
  <c r="CT266" i="1"/>
  <c r="CU266" i="1"/>
  <c r="CV266" i="1"/>
  <c r="CW266" i="1"/>
  <c r="CX266" i="1"/>
  <c r="CY266" i="1"/>
  <c r="CZ266" i="1"/>
  <c r="DA266" i="1"/>
  <c r="DB266" i="1"/>
  <c r="DC266" i="1"/>
  <c r="DD266" i="1"/>
  <c r="DE266" i="1"/>
  <c r="DF266" i="1"/>
  <c r="DG266" i="1"/>
  <c r="DH266" i="1"/>
  <c r="DI266" i="1"/>
  <c r="DJ266" i="1"/>
  <c r="DK266" i="1"/>
  <c r="CK267" i="1"/>
  <c r="CL267" i="1"/>
  <c r="CM267" i="1"/>
  <c r="CN267" i="1"/>
  <c r="CO267" i="1"/>
  <c r="CP267" i="1"/>
  <c r="CQ267" i="1"/>
  <c r="CR267" i="1"/>
  <c r="CS267" i="1"/>
  <c r="CT267" i="1"/>
  <c r="CU267" i="1"/>
  <c r="CV267" i="1"/>
  <c r="CW267" i="1"/>
  <c r="CX267" i="1"/>
  <c r="CY267" i="1"/>
  <c r="CZ267" i="1"/>
  <c r="DA267" i="1"/>
  <c r="DB267" i="1"/>
  <c r="DC267" i="1"/>
  <c r="DD267" i="1"/>
  <c r="DE267" i="1"/>
  <c r="DF267" i="1"/>
  <c r="DG267" i="1"/>
  <c r="DH267" i="1"/>
  <c r="DI267" i="1"/>
  <c r="DJ267" i="1"/>
  <c r="DK267" i="1"/>
  <c r="CK269" i="1"/>
  <c r="CL269" i="1"/>
  <c r="CM269" i="1"/>
  <c r="CN269" i="1"/>
  <c r="CO269" i="1"/>
  <c r="CP269" i="1"/>
  <c r="CQ269" i="1"/>
  <c r="CR269" i="1"/>
  <c r="CS269" i="1"/>
  <c r="CT269" i="1"/>
  <c r="CU269" i="1"/>
  <c r="CV269" i="1"/>
  <c r="CW269" i="1"/>
  <c r="CX269" i="1"/>
  <c r="CY269" i="1"/>
  <c r="CZ269" i="1"/>
  <c r="DA269" i="1"/>
  <c r="DB269" i="1"/>
  <c r="DC269" i="1"/>
  <c r="DD269" i="1"/>
  <c r="DE269" i="1"/>
  <c r="DF269" i="1"/>
  <c r="DG269" i="1"/>
  <c r="DH269" i="1"/>
  <c r="DI269" i="1"/>
  <c r="DJ269" i="1"/>
  <c r="DK269" i="1"/>
  <c r="CK270" i="1"/>
  <c r="CL270" i="1"/>
  <c r="CM270" i="1"/>
  <c r="CN270" i="1"/>
  <c r="CO270" i="1"/>
  <c r="CP270" i="1"/>
  <c r="CQ270" i="1"/>
  <c r="CR270" i="1"/>
  <c r="CS270" i="1"/>
  <c r="CT270" i="1"/>
  <c r="CU270" i="1"/>
  <c r="CV270" i="1"/>
  <c r="CW270" i="1"/>
  <c r="CX270" i="1"/>
  <c r="CY270" i="1"/>
  <c r="CZ270" i="1"/>
  <c r="DA270" i="1"/>
  <c r="DB270" i="1"/>
  <c r="DC270" i="1"/>
  <c r="DD270" i="1"/>
  <c r="DE270" i="1"/>
  <c r="DF270" i="1"/>
  <c r="DG270" i="1"/>
  <c r="DH270" i="1"/>
  <c r="DI270" i="1"/>
  <c r="DJ270" i="1"/>
  <c r="DK270" i="1"/>
  <c r="CK271" i="1"/>
  <c r="CL271" i="1"/>
  <c r="CM271" i="1"/>
  <c r="CN271" i="1"/>
  <c r="CO271" i="1"/>
  <c r="CP271" i="1"/>
  <c r="CQ271" i="1"/>
  <c r="CR271" i="1"/>
  <c r="CS271" i="1"/>
  <c r="CT271" i="1"/>
  <c r="CU271" i="1"/>
  <c r="CV271" i="1"/>
  <c r="CW271" i="1"/>
  <c r="CX271" i="1"/>
  <c r="CY271" i="1"/>
  <c r="CZ271" i="1"/>
  <c r="DA271" i="1"/>
  <c r="DB271" i="1"/>
  <c r="DC271" i="1"/>
  <c r="DD271" i="1"/>
  <c r="DE271" i="1"/>
  <c r="DF271" i="1"/>
  <c r="DG271" i="1"/>
  <c r="DH271" i="1"/>
  <c r="DI271" i="1"/>
  <c r="DJ271" i="1"/>
  <c r="DK271" i="1"/>
  <c r="CK272" i="1"/>
  <c r="CL272" i="1"/>
  <c r="CM272" i="1"/>
  <c r="CN272" i="1"/>
  <c r="CO272" i="1"/>
  <c r="CP272" i="1"/>
  <c r="CQ272" i="1"/>
  <c r="CR272" i="1"/>
  <c r="CS272" i="1"/>
  <c r="CT272" i="1"/>
  <c r="CU272" i="1"/>
  <c r="CV272" i="1"/>
  <c r="CW272" i="1"/>
  <c r="CX272" i="1"/>
  <c r="CY272" i="1"/>
  <c r="CZ272" i="1"/>
  <c r="DA272" i="1"/>
  <c r="DB272" i="1"/>
  <c r="DC272" i="1"/>
  <c r="DD272" i="1"/>
  <c r="DE272" i="1"/>
  <c r="DF272" i="1"/>
  <c r="DG272" i="1"/>
  <c r="DH272" i="1"/>
  <c r="DI272" i="1"/>
  <c r="DJ272" i="1"/>
  <c r="DK272" i="1"/>
  <c r="CK273" i="1"/>
  <c r="CL273" i="1"/>
  <c r="CM273" i="1"/>
  <c r="CN273" i="1"/>
  <c r="CO273" i="1"/>
  <c r="CP273" i="1"/>
  <c r="CQ273" i="1"/>
  <c r="CR273" i="1"/>
  <c r="CS273" i="1"/>
  <c r="CT273" i="1"/>
  <c r="CU273" i="1"/>
  <c r="CV273" i="1"/>
  <c r="CW273" i="1"/>
  <c r="CX273" i="1"/>
  <c r="CY273" i="1"/>
  <c r="CZ273" i="1"/>
  <c r="DA273" i="1"/>
  <c r="DB273" i="1"/>
  <c r="DC273" i="1"/>
  <c r="DD273" i="1"/>
  <c r="DE273" i="1"/>
  <c r="DF273" i="1"/>
  <c r="DG273" i="1"/>
  <c r="DH273" i="1"/>
  <c r="DI273" i="1"/>
  <c r="DJ273" i="1"/>
  <c r="DK273" i="1"/>
  <c r="CK274" i="1"/>
  <c r="CL274" i="1"/>
  <c r="CM274" i="1"/>
  <c r="CN274" i="1"/>
  <c r="CO274" i="1"/>
  <c r="CP274" i="1"/>
  <c r="CQ274" i="1"/>
  <c r="CR274" i="1"/>
  <c r="CS274" i="1"/>
  <c r="CT274" i="1"/>
  <c r="CU274" i="1"/>
  <c r="CV274" i="1"/>
  <c r="CW274" i="1"/>
  <c r="CX274" i="1"/>
  <c r="CY274" i="1"/>
  <c r="CZ274" i="1"/>
  <c r="DA274" i="1"/>
  <c r="DB274" i="1"/>
  <c r="DC274" i="1"/>
  <c r="DD274" i="1"/>
  <c r="DE274" i="1"/>
  <c r="DF274" i="1"/>
  <c r="DG274" i="1"/>
  <c r="DH274" i="1"/>
  <c r="DI274" i="1"/>
  <c r="DJ274" i="1"/>
  <c r="DK274" i="1"/>
  <c r="CK275" i="1"/>
  <c r="CL275" i="1"/>
  <c r="CM275" i="1"/>
  <c r="CN275" i="1"/>
  <c r="CO275" i="1"/>
  <c r="CP275" i="1"/>
  <c r="CQ275" i="1"/>
  <c r="CR275" i="1"/>
  <c r="CS275" i="1"/>
  <c r="CT275" i="1"/>
  <c r="CU275" i="1"/>
  <c r="CV275" i="1"/>
  <c r="CW275" i="1"/>
  <c r="CX275" i="1"/>
  <c r="CY275" i="1"/>
  <c r="CZ275" i="1"/>
  <c r="DA275" i="1"/>
  <c r="DB275" i="1"/>
  <c r="DC275" i="1"/>
  <c r="DD275" i="1"/>
  <c r="DE275" i="1"/>
  <c r="DF275" i="1"/>
  <c r="DG275" i="1"/>
  <c r="DH275" i="1"/>
  <c r="DI275" i="1"/>
  <c r="DJ275" i="1"/>
  <c r="DK275" i="1"/>
  <c r="CK278" i="1"/>
  <c r="CL278" i="1"/>
  <c r="CM278" i="1"/>
  <c r="CN278" i="1"/>
  <c r="CO278" i="1"/>
  <c r="CP278" i="1"/>
  <c r="CQ278" i="1"/>
  <c r="CR278" i="1"/>
  <c r="CS278" i="1"/>
  <c r="CT278" i="1"/>
  <c r="CU278" i="1"/>
  <c r="CV278" i="1"/>
  <c r="CW278" i="1"/>
  <c r="CX278" i="1"/>
  <c r="CY278" i="1"/>
  <c r="CZ278" i="1"/>
  <c r="DA278" i="1"/>
  <c r="DB278" i="1"/>
  <c r="DC278" i="1"/>
  <c r="DD278" i="1"/>
  <c r="DE278" i="1"/>
  <c r="DF278" i="1"/>
  <c r="DG278" i="1"/>
  <c r="DH278" i="1"/>
  <c r="DI278" i="1"/>
  <c r="DJ278" i="1"/>
  <c r="DK278" i="1"/>
  <c r="CK279" i="1"/>
  <c r="CL279" i="1"/>
  <c r="CM279" i="1"/>
  <c r="CN279" i="1"/>
  <c r="CO279" i="1"/>
  <c r="CP279" i="1"/>
  <c r="CQ279" i="1"/>
  <c r="CR279" i="1"/>
  <c r="CS279" i="1"/>
  <c r="CT279" i="1"/>
  <c r="CU279" i="1"/>
  <c r="CV279" i="1"/>
  <c r="CW279" i="1"/>
  <c r="CX279" i="1"/>
  <c r="CY279" i="1"/>
  <c r="CZ279" i="1"/>
  <c r="DA279" i="1"/>
  <c r="DB279" i="1"/>
  <c r="DC279" i="1"/>
  <c r="DD279" i="1"/>
  <c r="DE279" i="1"/>
  <c r="DF279" i="1"/>
  <c r="DG279" i="1"/>
  <c r="DH279" i="1"/>
  <c r="DI279" i="1"/>
  <c r="DJ279" i="1"/>
  <c r="DK279" i="1"/>
  <c r="CK280" i="1"/>
  <c r="CL280" i="1"/>
  <c r="CM280" i="1"/>
  <c r="CN280" i="1"/>
  <c r="CO280" i="1"/>
  <c r="CP280" i="1"/>
  <c r="CQ280" i="1"/>
  <c r="CR280" i="1"/>
  <c r="CS280" i="1"/>
  <c r="CT280" i="1"/>
  <c r="CU280" i="1"/>
  <c r="CV280" i="1"/>
  <c r="CW280" i="1"/>
  <c r="CX280" i="1"/>
  <c r="CY280" i="1"/>
  <c r="CZ280" i="1"/>
  <c r="DA280" i="1"/>
  <c r="DB280" i="1"/>
  <c r="DC280" i="1"/>
  <c r="DD280" i="1"/>
  <c r="DE280" i="1"/>
  <c r="DF280" i="1"/>
  <c r="DG280" i="1"/>
  <c r="DH280" i="1"/>
  <c r="DI280" i="1"/>
  <c r="DJ280" i="1"/>
  <c r="DK280" i="1"/>
  <c r="CK281" i="1"/>
  <c r="CL281" i="1"/>
  <c r="CM281" i="1"/>
  <c r="CN281" i="1"/>
  <c r="CO281" i="1"/>
  <c r="CP281" i="1"/>
  <c r="CQ281" i="1"/>
  <c r="CR281" i="1"/>
  <c r="CS281" i="1"/>
  <c r="CT281" i="1"/>
  <c r="CU281" i="1"/>
  <c r="CV281" i="1"/>
  <c r="CW281" i="1"/>
  <c r="CX281" i="1"/>
  <c r="CY281" i="1"/>
  <c r="CZ281" i="1"/>
  <c r="DA281" i="1"/>
  <c r="DB281" i="1"/>
  <c r="DC281" i="1"/>
  <c r="DD281" i="1"/>
  <c r="DE281" i="1"/>
  <c r="DF281" i="1"/>
  <c r="DG281" i="1"/>
  <c r="DH281" i="1"/>
  <c r="DI281" i="1"/>
  <c r="DJ281" i="1"/>
  <c r="DK281" i="1"/>
  <c r="CK282" i="1"/>
  <c r="CL282" i="1"/>
  <c r="CM282" i="1"/>
  <c r="CN282" i="1"/>
  <c r="CO282" i="1"/>
  <c r="CP282" i="1"/>
  <c r="CQ282" i="1"/>
  <c r="CR282" i="1"/>
  <c r="CS282" i="1"/>
  <c r="CT282" i="1"/>
  <c r="CU282" i="1"/>
  <c r="CV282" i="1"/>
  <c r="CW282" i="1"/>
  <c r="CX282" i="1"/>
  <c r="CY282" i="1"/>
  <c r="CZ282" i="1"/>
  <c r="DA282" i="1"/>
  <c r="DB282" i="1"/>
  <c r="DC282" i="1"/>
  <c r="DD282" i="1"/>
  <c r="DE282" i="1"/>
  <c r="DF282" i="1"/>
  <c r="DG282" i="1"/>
  <c r="DH282" i="1"/>
  <c r="DI282" i="1"/>
  <c r="DJ282" i="1"/>
  <c r="DK282" i="1"/>
  <c r="CK283" i="1"/>
  <c r="CL283" i="1"/>
  <c r="CM283" i="1"/>
  <c r="CN283" i="1"/>
  <c r="CO283" i="1"/>
  <c r="CP283" i="1"/>
  <c r="CQ283" i="1"/>
  <c r="CR283" i="1"/>
  <c r="CS283" i="1"/>
  <c r="CT283" i="1"/>
  <c r="CU283" i="1"/>
  <c r="CV283" i="1"/>
  <c r="CW283" i="1"/>
  <c r="CX283" i="1"/>
  <c r="CY283" i="1"/>
  <c r="CZ283" i="1"/>
  <c r="DA283" i="1"/>
  <c r="DB283" i="1"/>
  <c r="DC283" i="1"/>
  <c r="DD283" i="1"/>
  <c r="DE283" i="1"/>
  <c r="DF283" i="1"/>
  <c r="DG283" i="1"/>
  <c r="DH283" i="1"/>
  <c r="DI283" i="1"/>
  <c r="DJ283" i="1"/>
  <c r="DK283" i="1"/>
  <c r="CK284" i="1"/>
  <c r="CL284" i="1"/>
  <c r="CM284" i="1"/>
  <c r="CN284" i="1"/>
  <c r="CO284" i="1"/>
  <c r="CP284" i="1"/>
  <c r="CQ284" i="1"/>
  <c r="CR284" i="1"/>
  <c r="CS284" i="1"/>
  <c r="CT284" i="1"/>
  <c r="CU284" i="1"/>
  <c r="CV284" i="1"/>
  <c r="CW284" i="1"/>
  <c r="CX284" i="1"/>
  <c r="CY284" i="1"/>
  <c r="CZ284" i="1"/>
  <c r="DA284" i="1"/>
  <c r="DB284" i="1"/>
  <c r="DC284" i="1"/>
  <c r="DD284" i="1"/>
  <c r="DE284" i="1"/>
  <c r="DF284" i="1"/>
  <c r="DG284" i="1"/>
  <c r="DH284" i="1"/>
  <c r="DI284" i="1"/>
  <c r="DJ284" i="1"/>
  <c r="DK284" i="1"/>
  <c r="CK286" i="1"/>
  <c r="CL286" i="1"/>
  <c r="CM286" i="1"/>
  <c r="CN286" i="1"/>
  <c r="CO286" i="1"/>
  <c r="CP286" i="1"/>
  <c r="CQ286" i="1"/>
  <c r="CR286" i="1"/>
  <c r="CS286" i="1"/>
  <c r="CT286" i="1"/>
  <c r="CU286" i="1"/>
  <c r="CV286" i="1"/>
  <c r="CW286" i="1"/>
  <c r="CX286" i="1"/>
  <c r="CY286" i="1"/>
  <c r="CZ286" i="1"/>
  <c r="DA286" i="1"/>
  <c r="DB286" i="1"/>
  <c r="DC286" i="1"/>
  <c r="DD286" i="1"/>
  <c r="DE286" i="1"/>
  <c r="DF286" i="1"/>
  <c r="DG286" i="1"/>
  <c r="DH286" i="1"/>
  <c r="DI286" i="1"/>
  <c r="DJ286" i="1"/>
  <c r="DK286" i="1"/>
  <c r="CK287" i="1"/>
  <c r="CL287" i="1"/>
  <c r="CM287" i="1"/>
  <c r="CN287" i="1"/>
  <c r="CO287" i="1"/>
  <c r="CP287" i="1"/>
  <c r="CQ287" i="1"/>
  <c r="CR287" i="1"/>
  <c r="CS287" i="1"/>
  <c r="CT287" i="1"/>
  <c r="CU287" i="1"/>
  <c r="CV287" i="1"/>
  <c r="CW287" i="1"/>
  <c r="CX287" i="1"/>
  <c r="CY287" i="1"/>
  <c r="CZ287" i="1"/>
  <c r="DA287" i="1"/>
  <c r="DB287" i="1"/>
  <c r="DC287" i="1"/>
  <c r="DD287" i="1"/>
  <c r="DE287" i="1"/>
  <c r="DF287" i="1"/>
  <c r="DG287" i="1"/>
  <c r="DH287" i="1"/>
  <c r="DI287" i="1"/>
  <c r="DJ287" i="1"/>
  <c r="DK287" i="1"/>
  <c r="CK288" i="1"/>
  <c r="CL288" i="1"/>
  <c r="CM288" i="1"/>
  <c r="CN288" i="1"/>
  <c r="CO288" i="1"/>
  <c r="CP288" i="1"/>
  <c r="CQ288" i="1"/>
  <c r="CR288" i="1"/>
  <c r="CS288" i="1"/>
  <c r="CT288" i="1"/>
  <c r="CU288" i="1"/>
  <c r="CV288" i="1"/>
  <c r="CW288" i="1"/>
  <c r="CX288" i="1"/>
  <c r="CY288" i="1"/>
  <c r="CZ288" i="1"/>
  <c r="DA288" i="1"/>
  <c r="DB288" i="1"/>
  <c r="DC288" i="1"/>
  <c r="DD288" i="1"/>
  <c r="DE288" i="1"/>
  <c r="DF288" i="1"/>
  <c r="DG288" i="1"/>
  <c r="DH288" i="1"/>
  <c r="DI288" i="1"/>
  <c r="DJ288" i="1"/>
  <c r="DK288" i="1"/>
  <c r="CK289" i="1"/>
  <c r="CL289" i="1"/>
  <c r="CM289" i="1"/>
  <c r="CN289" i="1"/>
  <c r="CO289" i="1"/>
  <c r="CP289" i="1"/>
  <c r="CQ289" i="1"/>
  <c r="CR289" i="1"/>
  <c r="CS289" i="1"/>
  <c r="CT289" i="1"/>
  <c r="CU289" i="1"/>
  <c r="CV289" i="1"/>
  <c r="CW289" i="1"/>
  <c r="CX289" i="1"/>
  <c r="CY289" i="1"/>
  <c r="CZ289" i="1"/>
  <c r="DA289" i="1"/>
  <c r="DB289" i="1"/>
  <c r="DC289" i="1"/>
  <c r="DD289" i="1"/>
  <c r="DE289" i="1"/>
  <c r="DF289" i="1"/>
  <c r="DG289" i="1"/>
  <c r="DH289" i="1"/>
  <c r="DI289" i="1"/>
  <c r="DJ289" i="1"/>
  <c r="DK289" i="1"/>
  <c r="CK290" i="1"/>
  <c r="CL290" i="1"/>
  <c r="CM290" i="1"/>
  <c r="CN290" i="1"/>
  <c r="CO290" i="1"/>
  <c r="CP290" i="1"/>
  <c r="CQ290" i="1"/>
  <c r="CR290" i="1"/>
  <c r="CS290" i="1"/>
  <c r="CT290" i="1"/>
  <c r="CU290" i="1"/>
  <c r="CV290" i="1"/>
  <c r="CW290" i="1"/>
  <c r="CX290" i="1"/>
  <c r="CY290" i="1"/>
  <c r="CZ290" i="1"/>
  <c r="DA290" i="1"/>
  <c r="DB290" i="1"/>
  <c r="DC290" i="1"/>
  <c r="DD290" i="1"/>
  <c r="DE290" i="1"/>
  <c r="DF290" i="1"/>
  <c r="DG290" i="1"/>
  <c r="DH290" i="1"/>
  <c r="DI290" i="1"/>
  <c r="DJ290" i="1"/>
  <c r="DK290" i="1"/>
  <c r="CK291" i="1"/>
  <c r="CL291" i="1"/>
  <c r="CM291" i="1"/>
  <c r="CN291" i="1"/>
  <c r="CO291" i="1"/>
  <c r="CP291" i="1"/>
  <c r="CQ291" i="1"/>
  <c r="CR291" i="1"/>
  <c r="CS291" i="1"/>
  <c r="CT291" i="1"/>
  <c r="CU291" i="1"/>
  <c r="CV291" i="1"/>
  <c r="CW291" i="1"/>
  <c r="CX291" i="1"/>
  <c r="CY291" i="1"/>
  <c r="CZ291" i="1"/>
  <c r="DA291" i="1"/>
  <c r="DB291" i="1"/>
  <c r="DC291" i="1"/>
  <c r="DD291" i="1"/>
  <c r="DE291" i="1"/>
  <c r="DF291" i="1"/>
  <c r="DG291" i="1"/>
  <c r="DH291" i="1"/>
  <c r="DI291" i="1"/>
  <c r="DJ291" i="1"/>
  <c r="DK291" i="1"/>
  <c r="CK293" i="1"/>
  <c r="CL293" i="1"/>
  <c r="CM293" i="1"/>
  <c r="CN293" i="1"/>
  <c r="CO293" i="1"/>
  <c r="CP293" i="1"/>
  <c r="CQ293" i="1"/>
  <c r="CR293" i="1"/>
  <c r="CS293" i="1"/>
  <c r="CT293" i="1"/>
  <c r="CU293" i="1"/>
  <c r="CV293" i="1"/>
  <c r="CW293" i="1"/>
  <c r="CX293" i="1"/>
  <c r="CY293" i="1"/>
  <c r="CZ293" i="1"/>
  <c r="DA293" i="1"/>
  <c r="DB293" i="1"/>
  <c r="DC293" i="1"/>
  <c r="DD293" i="1"/>
  <c r="DE293" i="1"/>
  <c r="DF293" i="1"/>
  <c r="DG293" i="1"/>
  <c r="DH293" i="1"/>
  <c r="DI293" i="1"/>
  <c r="DJ293" i="1"/>
  <c r="DK293" i="1"/>
  <c r="CK298" i="1"/>
  <c r="CL298" i="1"/>
  <c r="CM298" i="1"/>
  <c r="CN298" i="1"/>
  <c r="CO298" i="1"/>
  <c r="CP298" i="1"/>
  <c r="CQ298" i="1"/>
  <c r="CR298" i="1"/>
  <c r="CS298" i="1"/>
  <c r="CT298" i="1"/>
  <c r="CU298" i="1"/>
  <c r="CV298" i="1"/>
  <c r="CW298" i="1"/>
  <c r="CX298" i="1"/>
  <c r="CY298" i="1"/>
  <c r="CZ298" i="1"/>
  <c r="DA298" i="1"/>
  <c r="DB298" i="1"/>
  <c r="DC298" i="1"/>
  <c r="DD298" i="1"/>
  <c r="DE298" i="1"/>
  <c r="DF298" i="1"/>
  <c r="DG298" i="1"/>
  <c r="DI298" i="1"/>
  <c r="DJ298" i="1"/>
  <c r="DK298" i="1"/>
  <c r="CK299" i="1"/>
  <c r="CL299" i="1"/>
  <c r="CM299" i="1"/>
  <c r="CN299" i="1"/>
  <c r="CO299" i="1"/>
  <c r="CP299" i="1"/>
  <c r="CQ299" i="1"/>
  <c r="CR299" i="1"/>
  <c r="CS299" i="1"/>
  <c r="CT299" i="1"/>
  <c r="CU299" i="1"/>
  <c r="CV299" i="1"/>
  <c r="CW299" i="1"/>
  <c r="CX299" i="1"/>
  <c r="CY299" i="1"/>
  <c r="CZ299" i="1"/>
  <c r="DA299" i="1"/>
  <c r="DB299" i="1"/>
  <c r="DC299" i="1"/>
  <c r="DD299" i="1"/>
  <c r="DE299" i="1"/>
  <c r="DF299" i="1"/>
  <c r="DG299" i="1"/>
  <c r="DH299" i="1"/>
  <c r="DI299" i="1"/>
  <c r="DJ299" i="1"/>
  <c r="DK299" i="1"/>
  <c r="CK300" i="1"/>
  <c r="CL300" i="1"/>
  <c r="CM300" i="1"/>
  <c r="CN300" i="1"/>
  <c r="CO300" i="1"/>
  <c r="CP300" i="1"/>
  <c r="CQ300" i="1"/>
  <c r="CR300" i="1"/>
  <c r="CS300" i="1"/>
  <c r="CT300" i="1"/>
  <c r="CU300" i="1"/>
  <c r="CV300" i="1"/>
  <c r="CW300" i="1"/>
  <c r="CX300" i="1"/>
  <c r="CY300" i="1"/>
  <c r="CZ300" i="1"/>
  <c r="DA300" i="1"/>
  <c r="DB300" i="1"/>
  <c r="DC300" i="1"/>
  <c r="DD300" i="1"/>
  <c r="DE300" i="1"/>
  <c r="DF300" i="1"/>
  <c r="DG300" i="1"/>
  <c r="DH300" i="1"/>
  <c r="DI300" i="1"/>
  <c r="DJ300" i="1"/>
  <c r="DK300" i="1"/>
  <c r="CK301" i="1"/>
  <c r="CL301" i="1"/>
  <c r="CM301" i="1"/>
  <c r="CN301" i="1"/>
  <c r="CO301" i="1"/>
  <c r="CP301" i="1"/>
  <c r="CQ301" i="1"/>
  <c r="CR301" i="1"/>
  <c r="CS301" i="1"/>
  <c r="CT301" i="1"/>
  <c r="CU301" i="1"/>
  <c r="CV301" i="1"/>
  <c r="CW301" i="1"/>
  <c r="CX301" i="1"/>
  <c r="CY301" i="1"/>
  <c r="CZ301" i="1"/>
  <c r="DA301" i="1"/>
  <c r="DB301" i="1"/>
  <c r="DC301" i="1"/>
  <c r="DD301" i="1"/>
  <c r="DE301" i="1"/>
  <c r="DF301" i="1"/>
  <c r="DG301" i="1"/>
  <c r="DH301" i="1"/>
  <c r="DI301" i="1"/>
  <c r="DJ301" i="1"/>
  <c r="DK301" i="1"/>
  <c r="CK305" i="1"/>
  <c r="CL305" i="1"/>
  <c r="CM305" i="1"/>
  <c r="CN305" i="1"/>
  <c r="CO305" i="1"/>
  <c r="CP305" i="1"/>
  <c r="CQ305" i="1"/>
  <c r="CR305" i="1"/>
  <c r="CS305" i="1"/>
  <c r="CT305" i="1"/>
  <c r="CU305" i="1"/>
  <c r="CV305" i="1"/>
  <c r="CW305" i="1"/>
  <c r="CX305" i="1"/>
  <c r="CY305" i="1"/>
  <c r="CZ305" i="1"/>
  <c r="DA305" i="1"/>
  <c r="DB305" i="1"/>
  <c r="DC305" i="1"/>
  <c r="DD305" i="1"/>
  <c r="DE305" i="1"/>
  <c r="DF305" i="1"/>
  <c r="DG305" i="1"/>
  <c r="DH305" i="1"/>
  <c r="DI305" i="1"/>
  <c r="DJ305" i="1"/>
  <c r="DK305" i="1"/>
  <c r="CK306" i="1"/>
  <c r="CL306" i="1"/>
  <c r="CM306" i="1"/>
  <c r="CN306" i="1"/>
  <c r="CO306" i="1"/>
  <c r="CP306" i="1"/>
  <c r="CQ306" i="1"/>
  <c r="CR306" i="1"/>
  <c r="CS306" i="1"/>
  <c r="CT306" i="1"/>
  <c r="CU306" i="1"/>
  <c r="CV306" i="1"/>
  <c r="CW306" i="1"/>
  <c r="CX306" i="1"/>
  <c r="CY306" i="1"/>
  <c r="CZ306" i="1"/>
  <c r="DA306" i="1"/>
  <c r="DB306" i="1"/>
  <c r="DC306" i="1"/>
  <c r="DD306" i="1"/>
  <c r="DE306" i="1"/>
  <c r="DF306" i="1"/>
  <c r="DG306" i="1"/>
  <c r="DH306" i="1"/>
  <c r="DI306" i="1"/>
  <c r="DJ306" i="1"/>
  <c r="DK306" i="1"/>
  <c r="CK307" i="1"/>
  <c r="CL307" i="1"/>
  <c r="CM307" i="1"/>
  <c r="CN307" i="1"/>
  <c r="CO307" i="1"/>
  <c r="CP307" i="1"/>
  <c r="CQ307" i="1"/>
  <c r="CR307" i="1"/>
  <c r="CS307" i="1"/>
  <c r="CT307" i="1"/>
  <c r="CU307" i="1"/>
  <c r="CV307" i="1"/>
  <c r="CW307" i="1"/>
  <c r="CX307" i="1"/>
  <c r="CY307" i="1"/>
  <c r="CZ307" i="1"/>
  <c r="DA307" i="1"/>
  <c r="DB307" i="1"/>
  <c r="DC307" i="1"/>
  <c r="DD307" i="1"/>
  <c r="DE307" i="1"/>
  <c r="DF307" i="1"/>
  <c r="DG307" i="1"/>
  <c r="DH307" i="1"/>
  <c r="DI307" i="1"/>
  <c r="DJ307" i="1"/>
  <c r="DK307" i="1"/>
  <c r="CK308" i="1"/>
  <c r="CL308" i="1"/>
  <c r="CM308" i="1"/>
  <c r="CN308" i="1"/>
  <c r="CO308" i="1"/>
  <c r="CP308" i="1"/>
  <c r="CQ308" i="1"/>
  <c r="CR308" i="1"/>
  <c r="CS308" i="1"/>
  <c r="CT308" i="1"/>
  <c r="CU308" i="1"/>
  <c r="CV308" i="1"/>
  <c r="CW308" i="1"/>
  <c r="CX308" i="1"/>
  <c r="CY308" i="1"/>
  <c r="CZ308" i="1"/>
  <c r="DA308" i="1"/>
  <c r="DB308" i="1"/>
  <c r="DC308" i="1"/>
  <c r="DD308" i="1"/>
  <c r="DE308" i="1"/>
  <c r="DF308" i="1"/>
  <c r="DG308" i="1"/>
  <c r="DH308" i="1"/>
  <c r="DI308" i="1"/>
  <c r="DJ308" i="1"/>
  <c r="DK308" i="1"/>
  <c r="CK321" i="1"/>
  <c r="CL321" i="1"/>
  <c r="CM321" i="1"/>
  <c r="CN321" i="1"/>
  <c r="CO321" i="1"/>
  <c r="CP321" i="1"/>
  <c r="CQ321" i="1"/>
  <c r="CR321" i="1"/>
  <c r="CS321" i="1"/>
  <c r="CT321" i="1"/>
  <c r="CU321" i="1"/>
  <c r="CV321" i="1"/>
  <c r="CW321" i="1"/>
  <c r="CX321" i="1"/>
  <c r="CY321" i="1"/>
  <c r="CZ321" i="1"/>
  <c r="DA321" i="1"/>
  <c r="DB321" i="1"/>
  <c r="DC321" i="1"/>
  <c r="DD321" i="1"/>
  <c r="DE321" i="1"/>
  <c r="DF321" i="1"/>
  <c r="DG321" i="1"/>
  <c r="DH321" i="1"/>
  <c r="DI321" i="1"/>
  <c r="DJ321" i="1"/>
  <c r="DK321" i="1"/>
  <c r="CK327" i="1"/>
  <c r="CL327" i="1"/>
  <c r="CM327" i="1"/>
  <c r="CN327" i="1"/>
  <c r="CO327" i="1"/>
  <c r="CP327" i="1"/>
  <c r="CQ327" i="1"/>
  <c r="CR327" i="1"/>
  <c r="CS327" i="1"/>
  <c r="CT327" i="1"/>
  <c r="CU327" i="1"/>
  <c r="CV327" i="1"/>
  <c r="CW327" i="1"/>
  <c r="CX327" i="1"/>
  <c r="CY327" i="1"/>
  <c r="CZ327" i="1"/>
  <c r="DA327" i="1"/>
  <c r="DB327" i="1"/>
  <c r="DC327" i="1"/>
  <c r="DD327" i="1"/>
  <c r="DE327" i="1"/>
  <c r="DF327" i="1"/>
  <c r="DG327" i="1"/>
  <c r="DH327" i="1"/>
  <c r="DI327" i="1"/>
  <c r="DJ327" i="1"/>
  <c r="DK327" i="1"/>
  <c r="DW211" i="1" l="1"/>
  <c r="EN211" i="1"/>
  <c r="EB211" i="1"/>
  <c r="DW268" i="1"/>
  <c r="DV211" i="1"/>
  <c r="EL268" i="1"/>
  <c r="DV268" i="1"/>
  <c r="EO268" i="1"/>
  <c r="EL211" i="1"/>
  <c r="EK211" i="1"/>
  <c r="EH268" i="1"/>
  <c r="EK268" i="1"/>
  <c r="DY211" i="1"/>
  <c r="EI211" i="1"/>
  <c r="EN268" i="1"/>
  <c r="DY268" i="1"/>
  <c r="EF211" i="1"/>
  <c r="EH211" i="1"/>
  <c r="EC268" i="1"/>
  <c r="EE211" i="1"/>
  <c r="EQ268" i="1"/>
  <c r="EI268" i="1"/>
  <c r="DZ268" i="1"/>
  <c r="DZ211" i="1"/>
  <c r="EE268" i="1"/>
  <c r="EO211" i="1"/>
  <c r="EF268" i="1"/>
  <c r="EB268" i="1"/>
  <c r="EQ211" i="1"/>
  <c r="EC211" i="1"/>
  <c r="CO195" i="1"/>
  <c r="CK211" i="1"/>
  <c r="CT249" i="1"/>
  <c r="CO211" i="1"/>
  <c r="DI285" i="1"/>
  <c r="CK156" i="1"/>
  <c r="DI226" i="1"/>
  <c r="CW226" i="1"/>
  <c r="CK226" i="1"/>
  <c r="DF226" i="1"/>
  <c r="CX249" i="1"/>
  <c r="DA249" i="1"/>
  <c r="DC195" i="1"/>
  <c r="DD268" i="1"/>
  <c r="DH249" i="1"/>
  <c r="CQ211" i="1"/>
  <c r="CK268" i="1"/>
  <c r="CR276" i="1"/>
  <c r="CW276" i="1"/>
  <c r="CK276" i="1"/>
  <c r="DK195" i="1"/>
  <c r="CZ156" i="1"/>
  <c r="CN156" i="1"/>
  <c r="CW156" i="1"/>
  <c r="CU294" i="1"/>
  <c r="DB268" i="1"/>
  <c r="CP226" i="1"/>
  <c r="CT211" i="1"/>
  <c r="CU285" i="1"/>
  <c r="DD276" i="1"/>
  <c r="CS259" i="1"/>
  <c r="DE259" i="1"/>
  <c r="DC249" i="1"/>
  <c r="DC211" i="1"/>
  <c r="DF211" i="1"/>
  <c r="DG156" i="1"/>
  <c r="DJ156" i="1"/>
  <c r="CL156" i="1"/>
  <c r="CU156" i="1"/>
  <c r="CW285" i="1"/>
  <c r="CU259" i="1"/>
  <c r="CR285" i="1"/>
  <c r="DD285" i="1"/>
  <c r="DJ259" i="1"/>
  <c r="CX259" i="1"/>
  <c r="CL259" i="1"/>
  <c r="DH241" i="1"/>
  <c r="CV241" i="1"/>
  <c r="CR268" i="1"/>
  <c r="CP268" i="1"/>
  <c r="CV249" i="1"/>
  <c r="DD211" i="1"/>
  <c r="DD195" i="1"/>
  <c r="CR195" i="1"/>
  <c r="CS156" i="1"/>
  <c r="DC241" i="1"/>
  <c r="CQ241" i="1"/>
  <c r="CQ195" i="1"/>
  <c r="DK211" i="1"/>
  <c r="CY211" i="1"/>
  <c r="CM211" i="1"/>
  <c r="CZ259" i="1"/>
  <c r="CN259" i="1"/>
  <c r="CL241" i="1"/>
  <c r="CO241" i="1"/>
  <c r="DA195" i="1"/>
  <c r="CQ249" i="1"/>
  <c r="DB226" i="1"/>
  <c r="CM195" i="1"/>
  <c r="DC156" i="1"/>
  <c r="CQ156" i="1"/>
  <c r="CL249" i="1"/>
  <c r="CO249" i="1"/>
  <c r="DB294" i="1"/>
  <c r="DG294" i="1"/>
  <c r="CT226" i="1"/>
  <c r="DI195" i="1"/>
  <c r="CW195" i="1"/>
  <c r="DF195" i="1"/>
  <c r="CT195" i="1"/>
  <c r="CX156" i="1"/>
  <c r="CP294" i="1"/>
  <c r="DI294" i="1"/>
  <c r="CW294" i="1"/>
  <c r="DI156" i="1"/>
  <c r="CK285" i="1"/>
  <c r="CK294" i="1"/>
  <c r="DI276" i="1"/>
  <c r="DG285" i="1"/>
  <c r="DG259" i="1"/>
  <c r="CN276" i="1"/>
  <c r="CN268" i="1"/>
  <c r="DI268" i="1"/>
  <c r="CW268" i="1"/>
  <c r="DA241" i="1"/>
  <c r="CR226" i="1"/>
  <c r="DG226" i="1"/>
  <c r="CU226" i="1"/>
  <c r="CR211" i="1"/>
  <c r="CT268" i="1"/>
  <c r="CW249" i="1"/>
  <c r="DG241" i="1"/>
  <c r="CL226" i="1"/>
  <c r="DB285" i="1"/>
  <c r="CP285" i="1"/>
  <c r="DE285" i="1"/>
  <c r="CS285" i="1"/>
  <c r="DH285" i="1"/>
  <c r="CV285" i="1"/>
  <c r="DK285" i="1"/>
  <c r="CY285" i="1"/>
  <c r="CM285" i="1"/>
  <c r="DG276" i="1"/>
  <c r="CU276" i="1"/>
  <c r="DJ276" i="1"/>
  <c r="CX276" i="1"/>
  <c r="CL276" i="1"/>
  <c r="DA276" i="1"/>
  <c r="CO276" i="1"/>
  <c r="DF241" i="1"/>
  <c r="CT241" i="1"/>
  <c r="CZ241" i="1"/>
  <c r="CN241" i="1"/>
  <c r="DF156" i="1"/>
  <c r="CT156" i="1"/>
  <c r="DD249" i="1"/>
  <c r="CU249" i="1"/>
  <c r="DK226" i="1"/>
  <c r="CY226" i="1"/>
  <c r="CM226" i="1"/>
  <c r="DE226" i="1"/>
  <c r="CS226" i="1"/>
  <c r="DH226" i="1"/>
  <c r="CV226" i="1"/>
  <c r="CZ211" i="1"/>
  <c r="CN211" i="1"/>
  <c r="DG195" i="1"/>
  <c r="CU195" i="1"/>
  <c r="CZ268" i="1"/>
  <c r="DF268" i="1"/>
  <c r="DI249" i="1"/>
  <c r="CU241" i="1"/>
  <c r="DJ226" i="1"/>
  <c r="CZ294" i="1"/>
  <c r="CT294" i="1"/>
  <c r="DG249" i="1"/>
  <c r="DB276" i="1"/>
  <c r="CP276" i="1"/>
  <c r="DE276" i="1"/>
  <c r="CS276" i="1"/>
  <c r="DH276" i="1"/>
  <c r="CV276" i="1"/>
  <c r="DK276" i="1"/>
  <c r="CY276" i="1"/>
  <c r="CM276" i="1"/>
  <c r="DC268" i="1"/>
  <c r="CQ268" i="1"/>
  <c r="DC259" i="1"/>
  <c r="CQ259" i="1"/>
  <c r="DI259" i="1"/>
  <c r="CW259" i="1"/>
  <c r="CK259" i="1"/>
  <c r="DJ241" i="1"/>
  <c r="CX241" i="1"/>
  <c r="DD241" i="1"/>
  <c r="CR241" i="1"/>
  <c r="CK249" i="1"/>
  <c r="CX226" i="1"/>
  <c r="CN294" i="1"/>
  <c r="DF294" i="1"/>
  <c r="CR249" i="1"/>
  <c r="DD294" i="1"/>
  <c r="CR294" i="1"/>
  <c r="DK249" i="1"/>
  <c r="CY249" i="1"/>
  <c r="CM249" i="1"/>
  <c r="DB249" i="1"/>
  <c r="CP249" i="1"/>
  <c r="DE249" i="1"/>
  <c r="CS249" i="1"/>
  <c r="DA211" i="1"/>
  <c r="DJ211" i="1"/>
  <c r="CX211" i="1"/>
  <c r="CL211" i="1"/>
  <c r="CY195" i="1"/>
  <c r="DH195" i="1"/>
  <c r="CV195" i="1"/>
  <c r="DB195" i="1"/>
  <c r="CP195" i="1"/>
  <c r="DE195" i="1"/>
  <c r="CS195" i="1"/>
  <c r="DC294" i="1"/>
  <c r="CQ294" i="1"/>
  <c r="DG268" i="1"/>
  <c r="CU268" i="1"/>
  <c r="DJ268" i="1"/>
  <c r="CX268" i="1"/>
  <c r="CL268" i="1"/>
  <c r="DA268" i="1"/>
  <c r="CO268" i="1"/>
  <c r="DI211" i="1"/>
  <c r="CW211" i="1"/>
  <c r="CZ285" i="1"/>
  <c r="CN285" i="1"/>
  <c r="DF285" i="1"/>
  <c r="CT285" i="1"/>
  <c r="DF259" i="1"/>
  <c r="CT259" i="1"/>
  <c r="DA156" i="1"/>
  <c r="CO156" i="1"/>
  <c r="DJ294" i="1"/>
  <c r="CX294" i="1"/>
  <c r="CL294" i="1"/>
  <c r="DA294" i="1"/>
  <c r="CO294" i="1"/>
  <c r="DE268" i="1"/>
  <c r="CS268" i="1"/>
  <c r="DH268" i="1"/>
  <c r="CV268" i="1"/>
  <c r="DK268" i="1"/>
  <c r="CY268" i="1"/>
  <c r="CM268" i="1"/>
  <c r="DC226" i="1"/>
  <c r="CQ226" i="1"/>
  <c r="DG211" i="1"/>
  <c r="CU211" i="1"/>
  <c r="CZ276" i="1"/>
  <c r="DF276" i="1"/>
  <c r="CT276" i="1"/>
  <c r="DA259" i="1"/>
  <c r="CO259" i="1"/>
  <c r="DD259" i="1"/>
  <c r="CR259" i="1"/>
  <c r="DB241" i="1"/>
  <c r="CP241" i="1"/>
  <c r="DE241" i="1"/>
  <c r="CS241" i="1"/>
  <c r="DK241" i="1"/>
  <c r="CY241" i="1"/>
  <c r="CM241" i="1"/>
  <c r="DH294" i="1"/>
  <c r="CM294" i="1"/>
  <c r="DF249" i="1"/>
  <c r="CZ249" i="1"/>
  <c r="CN249" i="1"/>
  <c r="DD226" i="1"/>
  <c r="DA226" i="1"/>
  <c r="CO226" i="1"/>
  <c r="DH211" i="1"/>
  <c r="CV211" i="1"/>
  <c r="DB211" i="1"/>
  <c r="CP211" i="1"/>
  <c r="DE211" i="1"/>
  <c r="CS211" i="1"/>
  <c r="CK195" i="1"/>
  <c r="CZ195" i="1"/>
  <c r="CN195" i="1"/>
  <c r="DD156" i="1"/>
  <c r="CR156" i="1"/>
  <c r="DE294" i="1"/>
  <c r="CV294" i="1"/>
  <c r="DC285" i="1"/>
  <c r="CV259" i="1"/>
  <c r="CM259" i="1"/>
  <c r="CP259" i="1"/>
  <c r="DI241" i="1"/>
  <c r="CW241" i="1"/>
  <c r="CK241" i="1"/>
  <c r="CZ226" i="1"/>
  <c r="CN226" i="1"/>
  <c r="CS294" i="1"/>
  <c r="DK294" i="1"/>
  <c r="CY294" i="1"/>
  <c r="CQ285" i="1"/>
  <c r="DH259" i="1"/>
  <c r="DK259" i="1"/>
  <c r="CY259" i="1"/>
  <c r="DB259" i="1"/>
  <c r="DJ285" i="1"/>
  <c r="CX285" i="1"/>
  <c r="CL285" i="1"/>
  <c r="DA285" i="1"/>
  <c r="CO285" i="1"/>
  <c r="DC276" i="1"/>
  <c r="CQ276" i="1"/>
  <c r="DJ249" i="1"/>
  <c r="DJ195" i="1"/>
  <c r="CX195" i="1"/>
  <c r="CL195" i="1"/>
  <c r="DK156" i="1"/>
  <c r="CY156" i="1"/>
  <c r="CM156" i="1"/>
  <c r="DB156" i="1"/>
  <c r="CP156" i="1"/>
  <c r="DE156" i="1"/>
  <c r="DH156" i="1"/>
  <c r="CV156" i="1"/>
  <c r="CQ326" i="1"/>
  <c r="DC326" i="1"/>
  <c r="CO326" i="1"/>
  <c r="CR326" i="1"/>
  <c r="DD326" i="1"/>
  <c r="DA326" i="1"/>
  <c r="CS326" i="1"/>
  <c r="DE326" i="1"/>
  <c r="CT326" i="1"/>
  <c r="DF326" i="1"/>
  <c r="CN326" i="1"/>
  <c r="CU326" i="1"/>
  <c r="DG326" i="1"/>
  <c r="DB326" i="1"/>
  <c r="CV326" i="1"/>
  <c r="DH326" i="1"/>
  <c r="DJ326" i="1"/>
  <c r="CK326" i="1"/>
  <c r="CW326" i="1"/>
  <c r="DI326" i="1"/>
  <c r="CY326" i="1"/>
  <c r="CP326" i="1"/>
  <c r="CL326" i="1"/>
  <c r="CX326" i="1"/>
  <c r="CM326" i="1"/>
  <c r="CZ326" i="1"/>
  <c r="DK326" i="1"/>
  <c r="CK316" i="1"/>
  <c r="CW316" i="1"/>
  <c r="DI316" i="1"/>
  <c r="CL316" i="1"/>
  <c r="CX316" i="1"/>
  <c r="DJ316" i="1"/>
  <c r="CM316" i="1"/>
  <c r="CY316" i="1"/>
  <c r="DK316" i="1"/>
  <c r="CN316" i="1"/>
  <c r="CZ316" i="1"/>
  <c r="CO316" i="1"/>
  <c r="DA316" i="1"/>
  <c r="CV316" i="1"/>
  <c r="CP316" i="1"/>
  <c r="DB316" i="1"/>
  <c r="CT316" i="1"/>
  <c r="DG316" i="1"/>
  <c r="CQ316" i="1"/>
  <c r="DC316" i="1"/>
  <c r="DF316" i="1"/>
  <c r="CU316" i="1"/>
  <c r="DH316" i="1"/>
  <c r="CR316" i="1"/>
  <c r="DD316" i="1"/>
  <c r="CS316" i="1"/>
  <c r="DE316" i="1"/>
  <c r="CT317" i="1"/>
  <c r="DF317" i="1"/>
  <c r="CU317" i="1"/>
  <c r="DG317" i="1"/>
  <c r="DE317" i="1"/>
  <c r="CV317" i="1"/>
  <c r="DH317" i="1"/>
  <c r="CK317" i="1"/>
  <c r="CW317" i="1"/>
  <c r="DI317" i="1"/>
  <c r="CL317" i="1"/>
  <c r="CX317" i="1"/>
  <c r="DJ317" i="1"/>
  <c r="CM317" i="1"/>
  <c r="CY317" i="1"/>
  <c r="DK317" i="1"/>
  <c r="DD317" i="1"/>
  <c r="CS317" i="1"/>
  <c r="CN317" i="1"/>
  <c r="CZ317" i="1"/>
  <c r="CR317" i="1"/>
  <c r="CO317" i="1"/>
  <c r="DA317" i="1"/>
  <c r="CQ317" i="1"/>
  <c r="CP317" i="1"/>
  <c r="DB317" i="1"/>
  <c r="DC317" i="1"/>
  <c r="CT325" i="1"/>
  <c r="DF325" i="1"/>
  <c r="CQ325" i="1"/>
  <c r="CU325" i="1"/>
  <c r="DG325" i="1"/>
  <c r="CV325" i="1"/>
  <c r="DH325" i="1"/>
  <c r="DC325" i="1"/>
  <c r="CK325" i="1"/>
  <c r="CW325" i="1"/>
  <c r="DI325" i="1"/>
  <c r="CR325" i="1"/>
  <c r="CS325" i="1"/>
  <c r="CL325" i="1"/>
  <c r="CX325" i="1"/>
  <c r="DJ325" i="1"/>
  <c r="CM325" i="1"/>
  <c r="CY325" i="1"/>
  <c r="DK325" i="1"/>
  <c r="DD325" i="1"/>
  <c r="DE325" i="1"/>
  <c r="CN325" i="1"/>
  <c r="CZ325" i="1"/>
  <c r="CO325" i="1"/>
  <c r="DA325" i="1"/>
  <c r="CP325" i="1"/>
  <c r="DB325" i="1"/>
  <c r="CQ318" i="1"/>
  <c r="DC318" i="1"/>
  <c r="CR318" i="1"/>
  <c r="DD318" i="1"/>
  <c r="CS318" i="1"/>
  <c r="DE318" i="1"/>
  <c r="CT318" i="1"/>
  <c r="DF318" i="1"/>
  <c r="CU318" i="1"/>
  <c r="DG318" i="1"/>
  <c r="CP318" i="1"/>
  <c r="CV318" i="1"/>
  <c r="DH318" i="1"/>
  <c r="CN318" i="1"/>
  <c r="CK318" i="1"/>
  <c r="CW318" i="1"/>
  <c r="DI318" i="1"/>
  <c r="CZ318" i="1"/>
  <c r="CO318" i="1"/>
  <c r="CL318" i="1"/>
  <c r="CX318" i="1"/>
  <c r="DJ318" i="1"/>
  <c r="CM318" i="1"/>
  <c r="CY318" i="1"/>
  <c r="DK318" i="1"/>
  <c r="DA318" i="1"/>
  <c r="DB318" i="1"/>
  <c r="CK328" i="1"/>
  <c r="CW328" i="1"/>
  <c r="DI328" i="1"/>
  <c r="DH328" i="1"/>
  <c r="CL328" i="1"/>
  <c r="CX328" i="1"/>
  <c r="DJ328" i="1"/>
  <c r="CM328" i="1"/>
  <c r="CY328" i="1"/>
  <c r="DK328" i="1"/>
  <c r="CU328" i="1"/>
  <c r="CN328" i="1"/>
  <c r="CZ328" i="1"/>
  <c r="CO328" i="1"/>
  <c r="DA328" i="1"/>
  <c r="DF328" i="1"/>
  <c r="CP328" i="1"/>
  <c r="DB328" i="1"/>
  <c r="DE328" i="1"/>
  <c r="CT328" i="1"/>
  <c r="CQ328" i="1"/>
  <c r="DC328" i="1"/>
  <c r="DD328" i="1"/>
  <c r="CR328" i="1"/>
  <c r="CS328" i="1"/>
  <c r="DG328" i="1"/>
  <c r="CV328" i="1"/>
  <c r="CT329" i="1"/>
  <c r="DF329" i="1"/>
  <c r="DC329" i="1"/>
  <c r="CU329" i="1"/>
  <c r="DG329" i="1"/>
  <c r="CV329" i="1"/>
  <c r="DH329" i="1"/>
  <c r="DE329" i="1"/>
  <c r="CK329" i="1"/>
  <c r="CW329" i="1"/>
  <c r="DI329" i="1"/>
  <c r="DD329" i="1"/>
  <c r="CS329" i="1"/>
  <c r="CL329" i="1"/>
  <c r="CX329" i="1"/>
  <c r="DJ329" i="1"/>
  <c r="CR329" i="1"/>
  <c r="CM329" i="1"/>
  <c r="CY329" i="1"/>
  <c r="DK329" i="1"/>
  <c r="CO329" i="1"/>
  <c r="CN329" i="1"/>
  <c r="CZ329" i="1"/>
  <c r="DA329" i="1"/>
  <c r="DB329" i="1"/>
  <c r="CQ329" i="1"/>
  <c r="CP329" i="1"/>
  <c r="CK320" i="1"/>
  <c r="CW320" i="1"/>
  <c r="DI320" i="1"/>
  <c r="CL320" i="1"/>
  <c r="CX320" i="1"/>
  <c r="DJ320" i="1"/>
  <c r="CM320" i="1"/>
  <c r="CY320" i="1"/>
  <c r="DK320" i="1"/>
  <c r="CV320" i="1"/>
  <c r="CN320" i="1"/>
  <c r="CZ320" i="1"/>
  <c r="CU320" i="1"/>
  <c r="CO320" i="1"/>
  <c r="DA320" i="1"/>
  <c r="DG320" i="1"/>
  <c r="CP320" i="1"/>
  <c r="DB320" i="1"/>
  <c r="DF320" i="1"/>
  <c r="CQ320" i="1"/>
  <c r="DC320" i="1"/>
  <c r="CR320" i="1"/>
  <c r="DD320" i="1"/>
  <c r="DH320" i="1"/>
  <c r="CS320" i="1"/>
  <c r="DE320" i="1"/>
  <c r="CT320" i="1"/>
  <c r="CQ330" i="1"/>
  <c r="DC330" i="1"/>
  <c r="DA330" i="1"/>
  <c r="CR330" i="1"/>
  <c r="DD330" i="1"/>
  <c r="CS330" i="1"/>
  <c r="DE330" i="1"/>
  <c r="CT330" i="1"/>
  <c r="DF330" i="1"/>
  <c r="CZ330" i="1"/>
  <c r="CU330" i="1"/>
  <c r="DG330" i="1"/>
  <c r="CV330" i="1"/>
  <c r="DH330" i="1"/>
  <c r="CX330" i="1"/>
  <c r="CM330" i="1"/>
  <c r="CN330" i="1"/>
  <c r="CP330" i="1"/>
  <c r="CK330" i="1"/>
  <c r="CW330" i="1"/>
  <c r="DI330" i="1"/>
  <c r="DJ330" i="1"/>
  <c r="DK330" i="1"/>
  <c r="CO330" i="1"/>
  <c r="DB330" i="1"/>
  <c r="CL330" i="1"/>
  <c r="CY330" i="1"/>
  <c r="CN319" i="1"/>
  <c r="CZ319" i="1"/>
  <c r="CM319" i="1"/>
  <c r="CO319" i="1"/>
  <c r="DA319" i="1"/>
  <c r="CP319" i="1"/>
  <c r="DB319" i="1"/>
  <c r="CL319" i="1"/>
  <c r="CQ319" i="1"/>
  <c r="DC319" i="1"/>
  <c r="CR319" i="1"/>
  <c r="DD319" i="1"/>
  <c r="CS319" i="1"/>
  <c r="DE319" i="1"/>
  <c r="CK319" i="1"/>
  <c r="CX319" i="1"/>
  <c r="DK319" i="1"/>
  <c r="CT319" i="1"/>
  <c r="DF319" i="1"/>
  <c r="DI319" i="1"/>
  <c r="CY319" i="1"/>
  <c r="CU319" i="1"/>
  <c r="DG319" i="1"/>
  <c r="CW319" i="1"/>
  <c r="DJ319" i="1"/>
  <c r="CV319" i="1"/>
  <c r="DH319" i="1"/>
  <c r="CN311" i="1"/>
  <c r="CZ311" i="1"/>
  <c r="CO311" i="1"/>
  <c r="DA311" i="1"/>
  <c r="DK311" i="1"/>
  <c r="CP311" i="1"/>
  <c r="DB311" i="1"/>
  <c r="CQ311" i="1"/>
  <c r="DC311" i="1"/>
  <c r="DJ311" i="1"/>
  <c r="CR311" i="1"/>
  <c r="DD311" i="1"/>
  <c r="CS311" i="1"/>
  <c r="DE311" i="1"/>
  <c r="CW311" i="1"/>
  <c r="CL311" i="1"/>
  <c r="CY311" i="1"/>
  <c r="CT311" i="1"/>
  <c r="DF311" i="1"/>
  <c r="CK311" i="1"/>
  <c r="CX311" i="1"/>
  <c r="CM311" i="1"/>
  <c r="CU311" i="1"/>
  <c r="DG311" i="1"/>
  <c r="DI311" i="1"/>
  <c r="CV311" i="1"/>
  <c r="DH311" i="1"/>
  <c r="CK332" i="1"/>
  <c r="CW332" i="1"/>
  <c r="DI332" i="1"/>
  <c r="CL332" i="1"/>
  <c r="CX332" i="1"/>
  <c r="DJ332" i="1"/>
  <c r="CM332" i="1"/>
  <c r="CY332" i="1"/>
  <c r="DK332" i="1"/>
  <c r="DG332" i="1"/>
  <c r="CN332" i="1"/>
  <c r="CZ332" i="1"/>
  <c r="CO332" i="1"/>
  <c r="DA332" i="1"/>
  <c r="CP332" i="1"/>
  <c r="DB332" i="1"/>
  <c r="DC332" i="1"/>
  <c r="DD332" i="1"/>
  <c r="CV332" i="1"/>
  <c r="CQ332" i="1"/>
  <c r="CR332" i="1"/>
  <c r="CS332" i="1"/>
  <c r="DF332" i="1"/>
  <c r="CU332" i="1"/>
  <c r="DE332" i="1"/>
  <c r="DH332" i="1"/>
  <c r="CT332" i="1"/>
  <c r="CK312" i="1"/>
  <c r="CW312" i="1"/>
  <c r="DI312" i="1"/>
  <c r="CL312" i="1"/>
  <c r="CX312" i="1"/>
  <c r="DJ312" i="1"/>
  <c r="CM312" i="1"/>
  <c r="CY312" i="1"/>
  <c r="DK312" i="1"/>
  <c r="CU312" i="1"/>
  <c r="CN312" i="1"/>
  <c r="CZ312" i="1"/>
  <c r="CO312" i="1"/>
  <c r="DA312" i="1"/>
  <c r="CP312" i="1"/>
  <c r="DB312" i="1"/>
  <c r="CT312" i="1"/>
  <c r="CQ312" i="1"/>
  <c r="DC312" i="1"/>
  <c r="DF312" i="1"/>
  <c r="CV312" i="1"/>
  <c r="CR312" i="1"/>
  <c r="DD312" i="1"/>
  <c r="DG312" i="1"/>
  <c r="CS312" i="1"/>
  <c r="DE312" i="1"/>
  <c r="DH312" i="1"/>
  <c r="CQ322" i="1"/>
  <c r="DC322" i="1"/>
  <c r="CR322" i="1"/>
  <c r="DD322" i="1"/>
  <c r="CO322" i="1"/>
  <c r="CS322" i="1"/>
  <c r="DE322" i="1"/>
  <c r="CT322" i="1"/>
  <c r="DF322" i="1"/>
  <c r="CU322" i="1"/>
  <c r="DG322" i="1"/>
  <c r="DB322" i="1"/>
  <c r="CV322" i="1"/>
  <c r="DH322" i="1"/>
  <c r="DA322" i="1"/>
  <c r="CK322" i="1"/>
  <c r="CW322" i="1"/>
  <c r="DI322" i="1"/>
  <c r="CN322" i="1"/>
  <c r="CP322" i="1"/>
  <c r="CL322" i="1"/>
  <c r="CX322" i="1"/>
  <c r="DJ322" i="1"/>
  <c r="CZ322" i="1"/>
  <c r="CM322" i="1"/>
  <c r="CY322" i="1"/>
  <c r="DK322" i="1"/>
  <c r="CT313" i="1"/>
  <c r="DF313" i="1"/>
  <c r="DE313" i="1"/>
  <c r="CU313" i="1"/>
  <c r="DG313" i="1"/>
  <c r="CV313" i="1"/>
  <c r="DH313" i="1"/>
  <c r="CK313" i="1"/>
  <c r="CW313" i="1"/>
  <c r="DI313" i="1"/>
  <c r="CL313" i="1"/>
  <c r="CX313" i="1"/>
  <c r="DJ313" i="1"/>
  <c r="DD313" i="1"/>
  <c r="CM313" i="1"/>
  <c r="CY313" i="1"/>
  <c r="DK313" i="1"/>
  <c r="DC313" i="1"/>
  <c r="CS313" i="1"/>
  <c r="CN313" i="1"/>
  <c r="CZ313" i="1"/>
  <c r="CO313" i="1"/>
  <c r="DA313" i="1"/>
  <c r="CP313" i="1"/>
  <c r="DB313" i="1"/>
  <c r="CQ313" i="1"/>
  <c r="CR313" i="1"/>
  <c r="CN323" i="1"/>
  <c r="CZ323" i="1"/>
  <c r="DK323" i="1"/>
  <c r="CO323" i="1"/>
  <c r="DA323" i="1"/>
  <c r="CM323" i="1"/>
  <c r="CP323" i="1"/>
  <c r="DB323" i="1"/>
  <c r="CX323" i="1"/>
  <c r="CQ323" i="1"/>
  <c r="DC323" i="1"/>
  <c r="CR323" i="1"/>
  <c r="DD323" i="1"/>
  <c r="DI323" i="1"/>
  <c r="CS323" i="1"/>
  <c r="DE323" i="1"/>
  <c r="CK323" i="1"/>
  <c r="CT323" i="1"/>
  <c r="DF323" i="1"/>
  <c r="DJ323" i="1"/>
  <c r="CU323" i="1"/>
  <c r="DG323" i="1"/>
  <c r="CV323" i="1"/>
  <c r="DH323" i="1"/>
  <c r="CW323" i="1"/>
  <c r="CL323" i="1"/>
  <c r="CY323" i="1"/>
  <c r="CQ314" i="1"/>
  <c r="DC314" i="1"/>
  <c r="CR314" i="1"/>
  <c r="DD314" i="1"/>
  <c r="CS314" i="1"/>
  <c r="DE314" i="1"/>
  <c r="CT314" i="1"/>
  <c r="DF314" i="1"/>
  <c r="CU314" i="1"/>
  <c r="DG314" i="1"/>
  <c r="CV314" i="1"/>
  <c r="DH314" i="1"/>
  <c r="CZ314" i="1"/>
  <c r="CO314" i="1"/>
  <c r="CK314" i="1"/>
  <c r="CW314" i="1"/>
  <c r="DI314" i="1"/>
  <c r="CN314" i="1"/>
  <c r="DA314" i="1"/>
  <c r="DB314" i="1"/>
  <c r="CL314" i="1"/>
  <c r="CX314" i="1"/>
  <c r="DJ314" i="1"/>
  <c r="CP314" i="1"/>
  <c r="CM314" i="1"/>
  <c r="CY314" i="1"/>
  <c r="DK314" i="1"/>
  <c r="CK324" i="1"/>
  <c r="CW324" i="1"/>
  <c r="DI324" i="1"/>
  <c r="CL324" i="1"/>
  <c r="CX324" i="1"/>
  <c r="DJ324" i="1"/>
  <c r="CM324" i="1"/>
  <c r="CY324" i="1"/>
  <c r="DK324" i="1"/>
  <c r="CV324" i="1"/>
  <c r="CN324" i="1"/>
  <c r="CZ324" i="1"/>
  <c r="CO324" i="1"/>
  <c r="DA324" i="1"/>
  <c r="DG324" i="1"/>
  <c r="CP324" i="1"/>
  <c r="DB324" i="1"/>
  <c r="DF324" i="1"/>
  <c r="CQ324" i="1"/>
  <c r="DC324" i="1"/>
  <c r="CT324" i="1"/>
  <c r="CR324" i="1"/>
  <c r="DD324" i="1"/>
  <c r="CU324" i="1"/>
  <c r="DH324" i="1"/>
  <c r="CS324" i="1"/>
  <c r="DE324" i="1"/>
  <c r="DD26" i="17"/>
  <c r="CW26" i="17"/>
  <c r="CP26" i="17"/>
  <c r="CI26" i="17"/>
  <c r="CB26" i="17"/>
  <c r="BU26" i="17"/>
  <c r="BN26" i="17"/>
  <c r="BG26" i="17"/>
  <c r="AZ26" i="17"/>
  <c r="AS26" i="17"/>
  <c r="AL26" i="17"/>
  <c r="BR46" i="17" l="1"/>
  <c r="BT46" i="17" s="1"/>
  <c r="BR45" i="17"/>
  <c r="BC45" i="17"/>
  <c r="BC44" i="17" s="1"/>
  <c r="DI44" i="17"/>
  <c r="DG44" i="17"/>
  <c r="DF44" i="17"/>
  <c r="DD44" i="17"/>
  <c r="DB44" i="17"/>
  <c r="CZ44" i="17"/>
  <c r="CZ28" i="17" s="1"/>
  <c r="CZ26" i="17" s="1"/>
  <c r="CY44" i="17"/>
  <c r="CW44" i="17"/>
  <c r="CU44" i="17"/>
  <c r="CS44" i="17"/>
  <c r="CR44" i="17"/>
  <c r="CP44" i="17"/>
  <c r="CN44" i="17"/>
  <c r="CL44" i="17"/>
  <c r="CK44" i="17"/>
  <c r="CI44" i="17"/>
  <c r="CG44" i="17"/>
  <c r="CE44" i="17"/>
  <c r="CD44" i="17"/>
  <c r="CB44" i="17"/>
  <c r="BZ44" i="17"/>
  <c r="BX44" i="17"/>
  <c r="BW44" i="17"/>
  <c r="BU44" i="17"/>
  <c r="BS44" i="17"/>
  <c r="BQ44" i="17"/>
  <c r="BP44" i="17"/>
  <c r="BO44" i="17"/>
  <c r="BN44" i="17"/>
  <c r="BL44" i="17"/>
  <c r="BJ44" i="17"/>
  <c r="BI44" i="17"/>
  <c r="BG44" i="17"/>
  <c r="BE44" i="17"/>
  <c r="BB44" i="17"/>
  <c r="AZ44" i="17"/>
  <c r="AX44" i="17"/>
  <c r="AV44" i="17"/>
  <c r="AU44" i="17"/>
  <c r="AS44" i="17"/>
  <c r="AQ44" i="17"/>
  <c r="AO44" i="17"/>
  <c r="AN44" i="17"/>
  <c r="AL44" i="17"/>
  <c r="AJ44" i="17"/>
  <c r="AH44" i="17"/>
  <c r="AG44" i="17"/>
  <c r="BR43" i="17"/>
  <c r="BT43" i="17" s="1"/>
  <c r="BR42" i="17"/>
  <c r="BT42" i="17" s="1"/>
  <c r="BR41" i="17"/>
  <c r="BT41" i="17" s="1"/>
  <c r="BR40" i="17"/>
  <c r="BT40" i="17" s="1"/>
  <c r="BR39" i="17"/>
  <c r="BT39" i="17" s="1"/>
  <c r="BR38" i="17"/>
  <c r="BT38" i="17" s="1"/>
  <c r="BR37" i="17"/>
  <c r="BT37" i="17" s="1"/>
  <c r="BR36" i="17"/>
  <c r="BT36" i="17" s="1"/>
  <c r="BR35" i="17"/>
  <c r="BT35" i="17" s="1"/>
  <c r="BR34" i="17"/>
  <c r="BT34" i="17" s="1"/>
  <c r="BR33" i="17"/>
  <c r="BT33" i="17" s="1"/>
  <c r="BR32" i="17"/>
  <c r="BT32" i="17" s="1"/>
  <c r="BR31" i="17"/>
  <c r="BT31" i="17" s="1"/>
  <c r="BR30" i="17"/>
  <c r="BT30" i="17" s="1"/>
  <c r="DI29" i="17"/>
  <c r="DG29" i="17"/>
  <c r="DF29" i="17"/>
  <c r="DF28" i="17" s="1"/>
  <c r="DF26" i="17" s="1"/>
  <c r="DB29" i="17"/>
  <c r="CZ29" i="17"/>
  <c r="CY29" i="17"/>
  <c r="CY28" i="17" s="1"/>
  <c r="CY26" i="17" s="1"/>
  <c r="CU29" i="17"/>
  <c r="CS29" i="17"/>
  <c r="CS28" i="17" s="1"/>
  <c r="CS26" i="17" s="1"/>
  <c r="CR29" i="17"/>
  <c r="CR28" i="17" s="1"/>
  <c r="CR26" i="17" s="1"/>
  <c r="CN29" i="17"/>
  <c r="CN28" i="17" s="1"/>
  <c r="CN26" i="17" s="1"/>
  <c r="CL29" i="17"/>
  <c r="CL28" i="17" s="1"/>
  <c r="CL26" i="17" s="1"/>
  <c r="CK29" i="17"/>
  <c r="CK28" i="17" s="1"/>
  <c r="CK26" i="17" s="1"/>
  <c r="CG29" i="17"/>
  <c r="CE29" i="17"/>
  <c r="CD29" i="17"/>
  <c r="BZ29" i="17"/>
  <c r="BX29" i="17"/>
  <c r="BX28" i="17" s="1"/>
  <c r="BX26" i="17" s="1"/>
  <c r="BW29" i="17"/>
  <c r="BW28" i="17" s="1"/>
  <c r="BW26" i="17" s="1"/>
  <c r="BS29" i="17"/>
  <c r="BQ29" i="17"/>
  <c r="BP29" i="17"/>
  <c r="BP28" i="17" s="1"/>
  <c r="BP26" i="17" s="1"/>
  <c r="BO29" i="17"/>
  <c r="BO28" i="17" s="1"/>
  <c r="BO26" i="17" s="1"/>
  <c r="BL29" i="17"/>
  <c r="BL28" i="17" s="1"/>
  <c r="BL26" i="17" s="1"/>
  <c r="BJ29" i="17"/>
  <c r="BJ28" i="17" s="1"/>
  <c r="BJ26" i="17" s="1"/>
  <c r="BI29" i="17"/>
  <c r="BI28" i="17" s="1"/>
  <c r="BI26" i="17" s="1"/>
  <c r="BE29" i="17"/>
  <c r="BE28" i="17" s="1"/>
  <c r="BE26" i="17" s="1"/>
  <c r="BC29" i="17"/>
  <c r="BB29" i="17"/>
  <c r="AX29" i="17"/>
  <c r="AV29" i="17"/>
  <c r="AU29" i="17"/>
  <c r="AU28" i="17" s="1"/>
  <c r="AU26" i="17" s="1"/>
  <c r="AQ29" i="17"/>
  <c r="AO29" i="17"/>
  <c r="AN29" i="17"/>
  <c r="AJ29" i="17"/>
  <c r="AJ28" i="17" s="1"/>
  <c r="AJ26" i="17" s="1"/>
  <c r="AH29" i="17"/>
  <c r="AH28" i="17" s="1"/>
  <c r="AH26" i="17" s="1"/>
  <c r="AG29" i="17"/>
  <c r="AG28" i="17" s="1"/>
  <c r="AG26" i="17" s="1"/>
  <c r="AD29" i="17"/>
  <c r="AD28" i="17" s="1"/>
  <c r="CU28" i="17"/>
  <c r="CU26" i="17" s="1"/>
  <c r="BZ28" i="17"/>
  <c r="BZ26" i="17" s="1"/>
  <c r="BB28" i="17"/>
  <c r="BB26" i="17" s="1"/>
  <c r="AQ28" i="17" l="1"/>
  <c r="AQ26" i="17" s="1"/>
  <c r="AV28" i="17"/>
  <c r="AV26" i="17" s="1"/>
  <c r="AN28" i="17"/>
  <c r="AN26" i="17" s="1"/>
  <c r="DI28" i="17"/>
  <c r="DI26" i="17" s="1"/>
  <c r="AO28" i="17"/>
  <c r="AO26" i="17" s="1"/>
  <c r="CD28" i="17"/>
  <c r="CD26" i="17" s="1"/>
  <c r="BR29" i="17"/>
  <c r="BT29" i="17"/>
  <c r="DG28" i="17"/>
  <c r="DG26" i="17" s="1"/>
  <c r="BQ28" i="17"/>
  <c r="BQ26" i="17" s="1"/>
  <c r="BS28" i="17"/>
  <c r="BS26" i="17" s="1"/>
  <c r="AX28" i="17"/>
  <c r="AX26" i="17" s="1"/>
  <c r="DB28" i="17"/>
  <c r="DB26" i="17" s="1"/>
  <c r="BC28" i="17"/>
  <c r="BC26" i="17" s="1"/>
  <c r="CG28" i="17"/>
  <c r="CG26" i="17" s="1"/>
  <c r="CE28" i="17"/>
  <c r="CE26" i="17" s="1"/>
  <c r="BT45" i="17"/>
  <c r="BT44" i="17" s="1"/>
  <c r="BT28" i="17" s="1"/>
  <c r="BT26" i="17" s="1"/>
  <c r="BR44" i="17"/>
  <c r="CF27" i="1"/>
  <c r="CF28" i="1"/>
  <c r="CF29" i="1"/>
  <c r="CF30" i="1"/>
  <c r="CF31" i="1"/>
  <c r="CF32" i="1"/>
  <c r="CF42" i="1"/>
  <c r="CF43" i="1"/>
  <c r="CF44" i="1"/>
  <c r="CF45" i="1"/>
  <c r="CF47" i="1"/>
  <c r="CF49" i="1"/>
  <c r="CF50" i="1"/>
  <c r="CF51" i="1"/>
  <c r="CF52" i="1"/>
  <c r="CF53" i="1"/>
  <c r="CF54" i="1"/>
  <c r="CF55" i="1"/>
  <c r="CF56" i="1"/>
  <c r="CF57" i="1"/>
  <c r="CF58" i="1"/>
  <c r="CF63" i="1"/>
  <c r="CF64" i="1"/>
  <c r="CF65" i="1"/>
  <c r="CF66" i="1"/>
  <c r="CF67" i="1"/>
  <c r="CF68" i="1"/>
  <c r="CF69" i="1"/>
  <c r="CF70" i="1"/>
  <c r="CF71" i="1"/>
  <c r="CF72" i="1"/>
  <c r="CF73" i="1"/>
  <c r="CF77" i="1"/>
  <c r="CF82" i="1"/>
  <c r="CF94" i="1"/>
  <c r="CF97" i="1"/>
  <c r="CF98" i="1"/>
  <c r="CF107" i="1"/>
  <c r="CF108" i="1"/>
  <c r="CF109" i="1"/>
  <c r="CF110" i="1"/>
  <c r="CF111" i="1"/>
  <c r="CF112" i="1"/>
  <c r="CF120" i="1"/>
  <c r="CF121" i="1"/>
  <c r="CF122" i="1"/>
  <c r="CF123" i="1"/>
  <c r="CF124" i="1"/>
  <c r="CF125" i="1"/>
  <c r="CF126" i="1"/>
  <c r="CF127" i="1"/>
  <c r="CF128" i="1"/>
  <c r="CF129" i="1"/>
  <c r="CF130" i="1"/>
  <c r="CF131" i="1"/>
  <c r="CF133" i="1"/>
  <c r="CF134" i="1"/>
  <c r="CF135" i="1"/>
  <c r="CF136" i="1"/>
  <c r="CF137" i="1"/>
  <c r="CF138" i="1"/>
  <c r="CF139" i="1"/>
  <c r="CF140" i="1"/>
  <c r="CF141" i="1"/>
  <c r="CF142" i="1"/>
  <c r="CF143" i="1"/>
  <c r="CF144" i="1"/>
  <c r="CF145" i="1"/>
  <c r="CF146" i="1"/>
  <c r="CF147" i="1"/>
  <c r="CF148" i="1"/>
  <c r="CF149" i="1"/>
  <c r="CF150" i="1"/>
  <c r="CF151" i="1"/>
  <c r="CF152" i="1"/>
  <c r="CF153" i="1"/>
  <c r="CF154" i="1"/>
  <c r="CF155" i="1"/>
  <c r="CF156" i="1"/>
  <c r="CF158" i="1"/>
  <c r="CF159" i="1"/>
  <c r="CF160" i="1"/>
  <c r="CF161" i="1"/>
  <c r="CF162" i="1"/>
  <c r="CF163" i="1"/>
  <c r="CF164" i="1"/>
  <c r="CF165" i="1"/>
  <c r="CF166" i="1"/>
  <c r="CF167" i="1"/>
  <c r="CF168" i="1"/>
  <c r="CF169" i="1"/>
  <c r="CF171" i="1"/>
  <c r="CF172" i="1"/>
  <c r="CF173" i="1"/>
  <c r="CF174" i="1"/>
  <c r="CF175" i="1"/>
  <c r="CF176" i="1"/>
  <c r="CF177" i="1"/>
  <c r="CF178" i="1"/>
  <c r="CF181" i="1"/>
  <c r="CF182" i="1"/>
  <c r="CF183" i="1"/>
  <c r="CF184" i="1"/>
  <c r="CF185" i="1"/>
  <c r="CF186" i="1"/>
  <c r="CF187" i="1"/>
  <c r="CF188" i="1"/>
  <c r="CF189" i="1"/>
  <c r="CF190" i="1"/>
  <c r="CF191" i="1"/>
  <c r="CF192" i="1"/>
  <c r="CF193" i="1"/>
  <c r="CF194" i="1"/>
  <c r="CF195" i="1"/>
  <c r="CF197" i="1"/>
  <c r="CF198" i="1"/>
  <c r="CF199" i="1"/>
  <c r="CF200" i="1"/>
  <c r="CF201" i="1"/>
  <c r="CF202" i="1"/>
  <c r="CF203" i="1"/>
  <c r="CF204" i="1"/>
  <c r="CF205" i="1"/>
  <c r="CF206" i="1"/>
  <c r="CF207" i="1"/>
  <c r="CF208" i="1"/>
  <c r="CF209" i="1"/>
  <c r="CF210" i="1"/>
  <c r="CF211" i="1"/>
  <c r="CF212" i="1"/>
  <c r="CF213" i="1"/>
  <c r="CF214" i="1"/>
  <c r="CF215" i="1"/>
  <c r="CF216" i="1"/>
  <c r="CF217" i="1"/>
  <c r="CF218" i="1"/>
  <c r="CF219" i="1"/>
  <c r="CF220" i="1"/>
  <c r="CF221" i="1"/>
  <c r="CF222" i="1"/>
  <c r="CF223" i="1"/>
  <c r="CF224" i="1"/>
  <c r="CF225" i="1"/>
  <c r="CF226" i="1"/>
  <c r="CF228" i="1"/>
  <c r="CF229" i="1"/>
  <c r="CF230" i="1"/>
  <c r="CF231" i="1"/>
  <c r="CF232" i="1"/>
  <c r="CF233" i="1"/>
  <c r="CF234" i="1"/>
  <c r="CF235" i="1"/>
  <c r="CF236" i="1"/>
  <c r="CF237" i="1"/>
  <c r="CF238" i="1"/>
  <c r="CF239" i="1"/>
  <c r="CF240" i="1"/>
  <c r="CF241" i="1"/>
  <c r="CF242" i="1"/>
  <c r="CF243" i="1"/>
  <c r="CF244" i="1"/>
  <c r="CF245" i="1"/>
  <c r="CF246" i="1"/>
  <c r="CF247" i="1"/>
  <c r="CF248" i="1"/>
  <c r="CF249" i="1"/>
  <c r="CF252" i="1"/>
  <c r="CF253" i="1"/>
  <c r="CF254" i="1"/>
  <c r="CF255" i="1"/>
  <c r="CF256" i="1"/>
  <c r="CF257" i="1"/>
  <c r="CF258" i="1"/>
  <c r="CF259" i="1"/>
  <c r="CF261" i="1"/>
  <c r="CF262" i="1"/>
  <c r="CF263" i="1"/>
  <c r="CF264" i="1"/>
  <c r="CF265" i="1"/>
  <c r="CF266" i="1"/>
  <c r="CF267" i="1"/>
  <c r="CF268" i="1"/>
  <c r="CF269" i="1"/>
  <c r="CF270" i="1"/>
  <c r="CF271" i="1"/>
  <c r="CF272" i="1"/>
  <c r="CF273" i="1"/>
  <c r="CF274" i="1"/>
  <c r="CF275" i="1"/>
  <c r="CF276" i="1"/>
  <c r="CF278" i="1"/>
  <c r="CF279" i="1"/>
  <c r="CF280" i="1"/>
  <c r="CF281" i="1"/>
  <c r="CF282" i="1"/>
  <c r="CF283" i="1"/>
  <c r="CF284" i="1"/>
  <c r="CF285" i="1"/>
  <c r="CF286" i="1"/>
  <c r="CF287" i="1"/>
  <c r="CF288" i="1"/>
  <c r="CF289" i="1"/>
  <c r="CF290" i="1"/>
  <c r="CF291" i="1"/>
  <c r="CF294" i="1"/>
  <c r="CF298" i="1"/>
  <c r="CF299" i="1"/>
  <c r="CF300" i="1"/>
  <c r="CF301" i="1"/>
  <c r="CF305" i="1"/>
  <c r="CF306" i="1"/>
  <c r="CF307" i="1"/>
  <c r="CF308" i="1"/>
  <c r="CF311" i="1"/>
  <c r="CF312" i="1"/>
  <c r="CF313" i="1"/>
  <c r="CF314" i="1"/>
  <c r="CF316" i="1"/>
  <c r="CF317" i="1"/>
  <c r="CF318" i="1"/>
  <c r="CF319" i="1"/>
  <c r="CF320" i="1"/>
  <c r="CF321" i="1"/>
  <c r="CF322" i="1"/>
  <c r="CF323" i="1"/>
  <c r="CF324" i="1"/>
  <c r="CF325" i="1"/>
  <c r="CF326" i="1"/>
  <c r="CF327" i="1"/>
  <c r="CF328" i="1"/>
  <c r="CF329" i="1"/>
  <c r="CF330" i="1"/>
  <c r="CF332" i="1"/>
  <c r="CF336" i="1"/>
  <c r="CF337" i="1"/>
  <c r="BK273" i="2"/>
  <c r="BK272" i="2"/>
  <c r="BK271" i="2"/>
  <c r="BK270" i="2"/>
  <c r="BK269" i="2"/>
  <c r="BK276" i="2"/>
  <c r="BK277" i="2" s="1"/>
  <c r="BK275" i="2"/>
  <c r="BK279" i="2" s="1"/>
  <c r="BR28" i="17" l="1"/>
  <c r="BR26" i="17" s="1"/>
  <c r="AX271" i="2"/>
  <c r="BI271" i="2" s="1"/>
  <c r="BL271" i="2" s="1"/>
  <c r="AQ271" i="2"/>
  <c r="AR271" i="2" s="1"/>
  <c r="AL271" i="2"/>
  <c r="AM271" i="2" s="1"/>
  <c r="AW271" i="2" s="1"/>
  <c r="AD271" i="2"/>
  <c r="AA271" i="2" s="1"/>
  <c r="W271" i="2"/>
  <c r="O271" i="2" s="1"/>
  <c r="T271" i="2"/>
  <c r="R271" i="2"/>
  <c r="M271" i="2"/>
  <c r="AX270" i="2"/>
  <c r="AQ270" i="2"/>
  <c r="AT270" i="2" s="1"/>
  <c r="AL270" i="2"/>
  <c r="AM270" i="2" s="1"/>
  <c r="AW270" i="2" s="1"/>
  <c r="AD270" i="2"/>
  <c r="AA270" i="2" s="1"/>
  <c r="W270" i="2"/>
  <c r="O270" i="2" s="1"/>
  <c r="T270" i="2"/>
  <c r="R270" i="2"/>
  <c r="M270" i="2"/>
  <c r="BJ280" i="2"/>
  <c r="BI280" i="2"/>
  <c r="AQ280" i="2"/>
  <c r="AT280" i="2" s="1"/>
  <c r="AL280" i="2"/>
  <c r="AM280" i="2" s="1"/>
  <c r="W280" i="2"/>
  <c r="L280" i="2" s="1"/>
  <c r="T280" i="2"/>
  <c r="R280" i="2"/>
  <c r="M280" i="2"/>
  <c r="BI279" i="2"/>
  <c r="BJ279" i="2" s="1"/>
  <c r="AQ279" i="2"/>
  <c r="AR279" i="2" s="1"/>
  <c r="AL279" i="2"/>
  <c r="AM279" i="2" s="1"/>
  <c r="AW279" i="2" s="1"/>
  <c r="W279" i="2"/>
  <c r="L279" i="2" s="1"/>
  <c r="T279" i="2"/>
  <c r="R279" i="2"/>
  <c r="M279" i="2"/>
  <c r="BJ278" i="2"/>
  <c r="BI278" i="2"/>
  <c r="AQ278" i="2"/>
  <c r="AU278" i="2" s="1"/>
  <c r="AL278" i="2"/>
  <c r="AM278" i="2" s="1"/>
  <c r="W278" i="2"/>
  <c r="L278" i="2" s="1"/>
  <c r="T278" i="2"/>
  <c r="R278" i="2"/>
  <c r="M278" i="2"/>
  <c r="BI277" i="2"/>
  <c r="BJ277" i="2" s="1"/>
  <c r="AQ277" i="2"/>
  <c r="AS277" i="2" s="1"/>
  <c r="AL277" i="2"/>
  <c r="AM277" i="2" s="1"/>
  <c r="AW277" i="2" s="1"/>
  <c r="W277" i="2"/>
  <c r="O277" i="2" s="1"/>
  <c r="T277" i="2"/>
  <c r="R277" i="2"/>
  <c r="M277" i="2"/>
  <c r="AX276" i="2"/>
  <c r="BJ276" i="2" s="1"/>
  <c r="AQ276" i="2"/>
  <c r="AU276" i="2" s="1"/>
  <c r="AL276" i="2"/>
  <c r="AM276" i="2" s="1"/>
  <c r="AW276" i="2" s="1"/>
  <c r="AD276" i="2"/>
  <c r="AA276" i="2" s="1"/>
  <c r="W276" i="2"/>
  <c r="O276" i="2" s="1"/>
  <c r="T276" i="2"/>
  <c r="R276" i="2"/>
  <c r="M276" i="2"/>
  <c r="AX275" i="2"/>
  <c r="BJ275" i="2" s="1"/>
  <c r="AQ275" i="2"/>
  <c r="AU275" i="2" s="1"/>
  <c r="AL275" i="2"/>
  <c r="AM275" i="2" s="1"/>
  <c r="AW275" i="2" s="1"/>
  <c r="AD275" i="2"/>
  <c r="AA275" i="2" s="1"/>
  <c r="W275" i="2"/>
  <c r="O275" i="2" s="1"/>
  <c r="T275" i="2"/>
  <c r="R275" i="2"/>
  <c r="M275" i="2"/>
  <c r="BK274" i="2"/>
  <c r="AX274" i="2"/>
  <c r="BI274" i="2" s="1"/>
  <c r="BL274" i="2" s="1"/>
  <c r="AQ274" i="2"/>
  <c r="AU274" i="2" s="1"/>
  <c r="AL274" i="2"/>
  <c r="AM274" i="2" s="1"/>
  <c r="AW274" i="2" s="1"/>
  <c r="AD274" i="2"/>
  <c r="AA274" i="2" s="1"/>
  <c r="W274" i="2"/>
  <c r="O274" i="2" s="1"/>
  <c r="T274" i="2"/>
  <c r="R274" i="2"/>
  <c r="M274" i="2"/>
  <c r="AX273" i="2"/>
  <c r="BJ273" i="2" s="1"/>
  <c r="AQ273" i="2"/>
  <c r="AR273" i="2" s="1"/>
  <c r="AL273" i="2"/>
  <c r="AM273" i="2" s="1"/>
  <c r="AW273" i="2" s="1"/>
  <c r="AD273" i="2"/>
  <c r="AA273" i="2" s="1"/>
  <c r="W273" i="2"/>
  <c r="L273" i="2" s="1"/>
  <c r="T273" i="2"/>
  <c r="R273" i="2"/>
  <c r="M273" i="2"/>
  <c r="AX272" i="2"/>
  <c r="BJ272" i="2" s="1"/>
  <c r="AQ272" i="2"/>
  <c r="AU272" i="2" s="1"/>
  <c r="AL272" i="2"/>
  <c r="AM272" i="2" s="1"/>
  <c r="AD272" i="2"/>
  <c r="AA272" i="2" s="1"/>
  <c r="W272" i="2"/>
  <c r="L272" i="2" s="1"/>
  <c r="T272" i="2"/>
  <c r="R272" i="2"/>
  <c r="M272" i="2"/>
  <c r="AX269" i="2"/>
  <c r="BJ269" i="2" s="1"/>
  <c r="AQ269" i="2"/>
  <c r="AR269" i="2" s="1"/>
  <c r="AL269" i="2"/>
  <c r="AM269" i="2" s="1"/>
  <c r="AD269" i="2"/>
  <c r="AA269" i="2" s="1"/>
  <c r="W269" i="2"/>
  <c r="O269" i="2" s="1"/>
  <c r="T269" i="2"/>
  <c r="R269" i="2"/>
  <c r="M269" i="2"/>
  <c r="BK268" i="2"/>
  <c r="AX268" i="2"/>
  <c r="AQ268" i="2"/>
  <c r="AT268" i="2" s="1"/>
  <c r="AL268" i="2"/>
  <c r="AM268" i="2" s="1"/>
  <c r="AW268" i="2" s="1"/>
  <c r="AD268" i="2"/>
  <c r="AA268" i="2" s="1"/>
  <c r="W268" i="2"/>
  <c r="O268" i="2" s="1"/>
  <c r="T268" i="2"/>
  <c r="R268" i="2"/>
  <c r="M268" i="2"/>
  <c r="BK267" i="2"/>
  <c r="BK278" i="2" s="1"/>
  <c r="AX267" i="2"/>
  <c r="BJ267" i="2" s="1"/>
  <c r="AQ267" i="2"/>
  <c r="AU267" i="2" s="1"/>
  <c r="AL267" i="2"/>
  <c r="AM267" i="2" s="1"/>
  <c r="AD267" i="2"/>
  <c r="AA267" i="2" s="1"/>
  <c r="W267" i="2"/>
  <c r="O267" i="2" s="1"/>
  <c r="T267" i="2"/>
  <c r="R267" i="2"/>
  <c r="M267" i="2"/>
  <c r="BK114" i="2"/>
  <c r="AX114" i="2"/>
  <c r="BJ114" i="2" s="1"/>
  <c r="BL114" i="2" s="1"/>
  <c r="AQ114" i="2"/>
  <c r="AS114" i="2" s="1"/>
  <c r="AL114" i="2"/>
  <c r="AM114" i="2" s="1"/>
  <c r="AW114" i="2" s="1"/>
  <c r="AD114" i="2"/>
  <c r="AA114" i="2" s="1"/>
  <c r="W114" i="2"/>
  <c r="O114" i="2" s="1"/>
  <c r="T114" i="2"/>
  <c r="R114" i="2"/>
  <c r="M114" i="2"/>
  <c r="X86" i="1" a="1"/>
  <c r="X86" i="1" s="1"/>
  <c r="V86" i="1"/>
  <c r="L86" i="1"/>
  <c r="BK113" i="2"/>
  <c r="AX113" i="2"/>
  <c r="BJ113" i="2" s="1"/>
  <c r="BL113" i="2" s="1"/>
  <c r="AQ113" i="2"/>
  <c r="AU113" i="2" s="1"/>
  <c r="AL113" i="2"/>
  <c r="AM113" i="2" s="1"/>
  <c r="AW113" i="2" s="1"/>
  <c r="AD113" i="2"/>
  <c r="AA113" i="2" s="1"/>
  <c r="W113" i="2"/>
  <c r="O113" i="2" s="1"/>
  <c r="T113" i="2"/>
  <c r="R113" i="2"/>
  <c r="M113" i="2"/>
  <c r="BK112" i="2"/>
  <c r="AX112" i="2"/>
  <c r="AQ112" i="2"/>
  <c r="AU112" i="2" s="1"/>
  <c r="AL112" i="2"/>
  <c r="AM112" i="2" s="1"/>
  <c r="AD112" i="2"/>
  <c r="AA112" i="2" s="1"/>
  <c r="W112" i="2"/>
  <c r="O112" i="2" s="1"/>
  <c r="T112" i="2"/>
  <c r="R112" i="2"/>
  <c r="M112" i="2"/>
  <c r="BK111" i="2"/>
  <c r="AX111" i="2"/>
  <c r="BJ111" i="2" s="1"/>
  <c r="BL111" i="2" s="1"/>
  <c r="AQ111" i="2"/>
  <c r="AU111" i="2" s="1"/>
  <c r="AL111" i="2"/>
  <c r="AM111" i="2" s="1"/>
  <c r="AD111" i="2"/>
  <c r="AA111" i="2" s="1"/>
  <c r="W111" i="2"/>
  <c r="O111" i="2" s="1"/>
  <c r="T111" i="2"/>
  <c r="R111" i="2"/>
  <c r="M111" i="2"/>
  <c r="EB86" i="1" l="1"/>
  <c r="EN86" i="1"/>
  <c r="EC86" i="1"/>
  <c r="EO86" i="1"/>
  <c r="EE86" i="1"/>
  <c r="EQ86" i="1"/>
  <c r="EF86" i="1"/>
  <c r="EG86" i="1"/>
  <c r="DV86" i="1"/>
  <c r="EH86" i="1"/>
  <c r="DW86" i="1"/>
  <c r="EI86" i="1"/>
  <c r="DY86" i="1"/>
  <c r="EK86" i="1"/>
  <c r="DZ86" i="1"/>
  <c r="EA86" i="1"/>
  <c r="ED86" i="1"/>
  <c r="EJ86" i="1"/>
  <c r="EL86" i="1"/>
  <c r="EM86" i="1"/>
  <c r="EP86" i="1"/>
  <c r="DX86" i="1"/>
  <c r="BK280" i="2"/>
  <c r="AB280" i="2" s="1"/>
  <c r="AD280" i="2" s="1"/>
  <c r="AA280" i="2" s="1"/>
  <c r="O280" i="2"/>
  <c r="BI270" i="2"/>
  <c r="BL270" i="2" s="1"/>
  <c r="BM270" i="2" s="1"/>
  <c r="BJ270" i="2"/>
  <c r="AS279" i="2"/>
  <c r="AT279" i="2"/>
  <c r="AT114" i="2"/>
  <c r="AU279" i="2"/>
  <c r="AU114" i="2"/>
  <c r="AR278" i="2"/>
  <c r="O273" i="2"/>
  <c r="BJ271" i="2"/>
  <c r="O279" i="2"/>
  <c r="AV271" i="2"/>
  <c r="AR276" i="2"/>
  <c r="AU270" i="2"/>
  <c r="AS271" i="2"/>
  <c r="AS269" i="2"/>
  <c r="AT269" i="2"/>
  <c r="AU268" i="2"/>
  <c r="AU269" i="2"/>
  <c r="AR272" i="2"/>
  <c r="AS270" i="2"/>
  <c r="L275" i="2"/>
  <c r="L271" i="2"/>
  <c r="L274" i="2"/>
  <c r="BJ274" i="2"/>
  <c r="BM271" i="2"/>
  <c r="BI275" i="2"/>
  <c r="BL275" i="2" s="1"/>
  <c r="BM275" i="2" s="1"/>
  <c r="AS276" i="2"/>
  <c r="AT277" i="2"/>
  <c r="AV270" i="2"/>
  <c r="AT271" i="2"/>
  <c r="AT276" i="2"/>
  <c r="AU271" i="2"/>
  <c r="AS272" i="2"/>
  <c r="AV277" i="2"/>
  <c r="AS278" i="2"/>
  <c r="AU277" i="2"/>
  <c r="AT272" i="2"/>
  <c r="AV276" i="2"/>
  <c r="AT278" i="2"/>
  <c r="AT267" i="2"/>
  <c r="O272" i="2"/>
  <c r="BI272" i="2"/>
  <c r="BL272" i="2" s="1"/>
  <c r="BM272" i="2" s="1"/>
  <c r="O278" i="2"/>
  <c r="L270" i="2"/>
  <c r="AR268" i="2"/>
  <c r="BI267" i="2"/>
  <c r="BL267" i="2" s="1"/>
  <c r="BM267" i="2" s="1"/>
  <c r="AS268" i="2"/>
  <c r="BI273" i="2"/>
  <c r="BL273" i="2" s="1"/>
  <c r="BM273" i="2" s="1"/>
  <c r="AR270" i="2"/>
  <c r="AB278" i="2"/>
  <c r="AD278" i="2" s="1"/>
  <c r="AA278" i="2" s="1"/>
  <c r="AV269" i="2"/>
  <c r="AW269" i="2"/>
  <c r="AV272" i="2"/>
  <c r="AW272" i="2"/>
  <c r="AV278" i="2"/>
  <c r="AW278" i="2"/>
  <c r="BM274" i="2"/>
  <c r="AB279" i="2"/>
  <c r="AD279" i="2" s="1"/>
  <c r="AA279" i="2" s="1"/>
  <c r="AV268" i="2"/>
  <c r="AV275" i="2"/>
  <c r="AW267" i="2"/>
  <c r="AV267" i="2"/>
  <c r="AW280" i="2"/>
  <c r="AV280" i="2"/>
  <c r="AR274" i="2"/>
  <c r="BI276" i="2"/>
  <c r="BL276" i="2" s="1"/>
  <c r="BM276" i="2" s="1"/>
  <c r="L267" i="2"/>
  <c r="BJ268" i="2"/>
  <c r="AU273" i="2"/>
  <c r="AS274" i="2"/>
  <c r="AV279" i="2"/>
  <c r="AU280" i="2"/>
  <c r="AR280" i="2"/>
  <c r="AS280" i="2"/>
  <c r="AR267" i="2"/>
  <c r="BI269" i="2"/>
  <c r="BL269" i="2" s="1"/>
  <c r="BM269" i="2" s="1"/>
  <c r="AV273" i="2"/>
  <c r="AT274" i="2"/>
  <c r="AR275" i="2"/>
  <c r="AS267" i="2"/>
  <c r="L268" i="2"/>
  <c r="AS275" i="2"/>
  <c r="L276" i="2"/>
  <c r="BI268" i="2"/>
  <c r="BL268" i="2" s="1"/>
  <c r="BM268" i="2" s="1"/>
  <c r="AT273" i="2"/>
  <c r="AV274" i="2"/>
  <c r="AT275" i="2"/>
  <c r="AS273" i="2"/>
  <c r="L269" i="2"/>
  <c r="L277" i="2"/>
  <c r="AR114" i="2"/>
  <c r="AR277" i="2"/>
  <c r="BM114" i="2"/>
  <c r="L114" i="2"/>
  <c r="AR113" i="2"/>
  <c r="AS113" i="2"/>
  <c r="AV114" i="2"/>
  <c r="DL86" i="1"/>
  <c r="CZ86" i="1"/>
  <c r="CN86" i="1"/>
  <c r="DF86" i="1"/>
  <c r="DK86" i="1"/>
  <c r="CY86" i="1"/>
  <c r="CM86" i="1"/>
  <c r="DJ86" i="1"/>
  <c r="CX86" i="1"/>
  <c r="CL86" i="1"/>
  <c r="CT86" i="1"/>
  <c r="DU86" i="1"/>
  <c r="DI86" i="1"/>
  <c r="CW86" i="1"/>
  <c r="CK86" i="1"/>
  <c r="DT86" i="1"/>
  <c r="DH86" i="1"/>
  <c r="CV86" i="1"/>
  <c r="DS86" i="1"/>
  <c r="DG86" i="1"/>
  <c r="CU86" i="1"/>
  <c r="DR86" i="1"/>
  <c r="DQ86" i="1"/>
  <c r="DE86" i="1"/>
  <c r="CS86" i="1"/>
  <c r="DM86" i="1"/>
  <c r="CO86" i="1"/>
  <c r="DP86" i="1"/>
  <c r="DD86" i="1"/>
  <c r="CR86" i="1"/>
  <c r="DO86" i="1"/>
  <c r="DC86" i="1"/>
  <c r="CQ86" i="1"/>
  <c r="DN86" i="1"/>
  <c r="DB86" i="1"/>
  <c r="CP86" i="1"/>
  <c r="DA86" i="1"/>
  <c r="BM113" i="2"/>
  <c r="AT113" i="2"/>
  <c r="L113" i="2"/>
  <c r="AV113" i="2"/>
  <c r="AV112" i="2"/>
  <c r="AW112" i="2"/>
  <c r="BJ112" i="2"/>
  <c r="BL112" i="2" s="1"/>
  <c r="BM112" i="2" s="1"/>
  <c r="AS112" i="2"/>
  <c r="L112" i="2"/>
  <c r="AR112" i="2"/>
  <c r="AT112" i="2"/>
  <c r="AW111" i="2"/>
  <c r="AV111" i="2"/>
  <c r="BM111" i="2"/>
  <c r="AS111" i="2"/>
  <c r="L111" i="2"/>
  <c r="AR111" i="2"/>
  <c r="AT111" i="2"/>
  <c r="BK115" i="2"/>
  <c r="AX115" i="2"/>
  <c r="AQ115" i="2"/>
  <c r="AU115" i="2" s="1"/>
  <c r="AL115" i="2"/>
  <c r="AM115" i="2" s="1"/>
  <c r="AD115" i="2"/>
  <c r="AA115" i="2" s="1"/>
  <c r="W115" i="2"/>
  <c r="O115" i="2" s="1"/>
  <c r="T115" i="2"/>
  <c r="R115" i="2"/>
  <c r="M115" i="2"/>
  <c r="BK110" i="2"/>
  <c r="AX110" i="2"/>
  <c r="BJ110" i="2" s="1"/>
  <c r="BL110" i="2" s="1"/>
  <c r="AQ110" i="2"/>
  <c r="AU110" i="2" s="1"/>
  <c r="AL110" i="2"/>
  <c r="AM110" i="2" s="1"/>
  <c r="AD110" i="2"/>
  <c r="AA110" i="2" s="1"/>
  <c r="W110" i="2"/>
  <c r="O110" i="2" s="1"/>
  <c r="T110" i="2"/>
  <c r="R110" i="2"/>
  <c r="M110" i="2"/>
  <c r="BL280" i="2" l="1"/>
  <c r="BM280" i="2" s="1"/>
  <c r="BL278" i="2"/>
  <c r="BM278" i="2" s="1"/>
  <c r="BL277" i="2"/>
  <c r="BM277" i="2" s="1"/>
  <c r="BL279" i="2"/>
  <c r="BM279" i="2" s="1"/>
  <c r="AB277" i="2"/>
  <c r="AD277" i="2" s="1"/>
  <c r="AA277" i="2" s="1"/>
  <c r="BJ115" i="2"/>
  <c r="BL115" i="2" s="1"/>
  <c r="BM115" i="2" s="1"/>
  <c r="BM110" i="2"/>
  <c r="AV110" i="2"/>
  <c r="AW110" i="2"/>
  <c r="AV115" i="2"/>
  <c r="AW115" i="2"/>
  <c r="L110" i="2"/>
  <c r="AR110" i="2"/>
  <c r="L115" i="2"/>
  <c r="AR115" i="2"/>
  <c r="AT115" i="2"/>
  <c r="AS110" i="2"/>
  <c r="AS115" i="2"/>
  <c r="AT110" i="2"/>
  <c r="DH26" i="1" l="1"/>
  <c r="DH27" i="1"/>
  <c r="DH28" i="1"/>
  <c r="DH29" i="1"/>
  <c r="DH30" i="1"/>
  <c r="DH31" i="1"/>
  <c r="DH32" i="1"/>
  <c r="DH33" i="1"/>
  <c r="DH34" i="1"/>
  <c r="DH35" i="1"/>
  <c r="DH36" i="1"/>
  <c r="DH37" i="1"/>
  <c r="DH38" i="1"/>
  <c r="DH39" i="1"/>
  <c r="DH40" i="1"/>
  <c r="DH41" i="1"/>
  <c r="DH42" i="1"/>
  <c r="DH43" i="1"/>
  <c r="DH44" i="1"/>
  <c r="DH47" i="1"/>
  <c r="DH48" i="1"/>
  <c r="DH88" i="1"/>
  <c r="DH89" i="1"/>
  <c r="DH90" i="1"/>
  <c r="DH95" i="1"/>
  <c r="DH96" i="1"/>
  <c r="H8" i="21"/>
  <c r="CE311" i="1" l="1"/>
  <c r="CD311" i="1"/>
  <c r="CC311" i="1"/>
  <c r="CB311" i="1"/>
  <c r="CA311" i="1"/>
  <c r="BZ311" i="1"/>
  <c r="BY311" i="1"/>
  <c r="BX311" i="1"/>
  <c r="BV311" i="1"/>
  <c r="BU311" i="1"/>
  <c r="BT311" i="1"/>
  <c r="BS311" i="1"/>
  <c r="BR311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CE312" i="1"/>
  <c r="CD312" i="1"/>
  <c r="CC312" i="1"/>
  <c r="CB312" i="1"/>
  <c r="CA312" i="1"/>
  <c r="BZ312" i="1"/>
  <c r="BY312" i="1"/>
  <c r="BX312" i="1"/>
  <c r="BV312" i="1"/>
  <c r="BU312" i="1"/>
  <c r="BT312" i="1"/>
  <c r="BS312" i="1"/>
  <c r="BR312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F312" i="1" l="1"/>
  <c r="F311" i="1"/>
  <c r="DL311" i="1"/>
  <c r="DL312" i="1"/>
  <c r="DM311" i="1"/>
  <c r="DN311" i="1"/>
  <c r="DO311" i="1"/>
  <c r="DP311" i="1"/>
  <c r="DQ311" i="1"/>
  <c r="DR311" i="1"/>
  <c r="DS311" i="1"/>
  <c r="DT311" i="1"/>
  <c r="DU311" i="1"/>
  <c r="DN312" i="1"/>
  <c r="DU312" i="1"/>
  <c r="DM312" i="1"/>
  <c r="DT312" i="1"/>
  <c r="DP312" i="1"/>
  <c r="DO312" i="1"/>
  <c r="DQ312" i="1"/>
  <c r="DR312" i="1"/>
  <c r="DS312" i="1"/>
  <c r="Y312" i="1" l="1"/>
  <c r="Y311" i="1"/>
  <c r="CE27" i="1"/>
  <c r="CE28" i="1"/>
  <c r="CE29" i="1"/>
  <c r="CE30" i="1"/>
  <c r="CE31" i="1"/>
  <c r="CE32" i="1"/>
  <c r="CE42" i="1"/>
  <c r="CE43" i="1"/>
  <c r="CE44" i="1"/>
  <c r="CE45" i="1"/>
  <c r="CE47" i="1"/>
  <c r="CE49" i="1"/>
  <c r="CE50" i="1"/>
  <c r="CE51" i="1"/>
  <c r="CE52" i="1"/>
  <c r="CE53" i="1"/>
  <c r="CE54" i="1"/>
  <c r="CE55" i="1"/>
  <c r="CE56" i="1"/>
  <c r="CE57" i="1"/>
  <c r="CE58" i="1"/>
  <c r="CE63" i="1"/>
  <c r="CE64" i="1"/>
  <c r="CE65" i="1"/>
  <c r="CE66" i="1"/>
  <c r="CE67" i="1"/>
  <c r="CE68" i="1"/>
  <c r="CE69" i="1"/>
  <c r="CE70" i="1"/>
  <c r="CE71" i="1"/>
  <c r="CE72" i="1"/>
  <c r="CE73" i="1"/>
  <c r="CE77" i="1"/>
  <c r="CE82" i="1"/>
  <c r="CE94" i="1"/>
  <c r="CE97" i="1"/>
  <c r="CE98" i="1"/>
  <c r="CE107" i="1"/>
  <c r="CE108" i="1"/>
  <c r="CE109" i="1"/>
  <c r="CE110" i="1"/>
  <c r="CE111" i="1"/>
  <c r="CE112" i="1"/>
  <c r="CE120" i="1"/>
  <c r="CE121" i="1"/>
  <c r="CE122" i="1"/>
  <c r="CE123" i="1"/>
  <c r="CE124" i="1"/>
  <c r="CE125" i="1"/>
  <c r="CE126" i="1"/>
  <c r="CE127" i="1"/>
  <c r="CE128" i="1"/>
  <c r="CE129" i="1"/>
  <c r="CE130" i="1"/>
  <c r="CE131" i="1"/>
  <c r="CE133" i="1"/>
  <c r="CE134" i="1"/>
  <c r="CE135" i="1"/>
  <c r="CE136" i="1"/>
  <c r="CE137" i="1"/>
  <c r="CE138" i="1"/>
  <c r="CE139" i="1"/>
  <c r="CE140" i="1"/>
  <c r="CE141" i="1"/>
  <c r="CE142" i="1"/>
  <c r="CE143" i="1"/>
  <c r="CE144" i="1"/>
  <c r="CE145" i="1"/>
  <c r="CE146" i="1"/>
  <c r="CE147" i="1"/>
  <c r="CE148" i="1"/>
  <c r="CE149" i="1"/>
  <c r="CE150" i="1"/>
  <c r="CE151" i="1"/>
  <c r="CE152" i="1"/>
  <c r="CE153" i="1"/>
  <c r="CE154" i="1"/>
  <c r="CE155" i="1"/>
  <c r="CE156" i="1"/>
  <c r="CE158" i="1"/>
  <c r="CE159" i="1"/>
  <c r="CE160" i="1"/>
  <c r="CE161" i="1"/>
  <c r="CE162" i="1"/>
  <c r="CE163" i="1"/>
  <c r="CE164" i="1"/>
  <c r="CE165" i="1"/>
  <c r="CE166" i="1"/>
  <c r="CE167" i="1"/>
  <c r="CE168" i="1"/>
  <c r="CE169" i="1"/>
  <c r="CE171" i="1"/>
  <c r="CE172" i="1"/>
  <c r="CE173" i="1"/>
  <c r="CE174" i="1"/>
  <c r="CE175" i="1"/>
  <c r="CE176" i="1"/>
  <c r="CE177" i="1"/>
  <c r="CE178" i="1"/>
  <c r="CE181" i="1"/>
  <c r="CE182" i="1"/>
  <c r="CE183" i="1"/>
  <c r="CE184" i="1"/>
  <c r="CE185" i="1"/>
  <c r="CE186" i="1"/>
  <c r="CE187" i="1"/>
  <c r="CE188" i="1"/>
  <c r="CE189" i="1"/>
  <c r="CE190" i="1"/>
  <c r="CE191" i="1"/>
  <c r="CE192" i="1"/>
  <c r="CE193" i="1"/>
  <c r="CE194" i="1"/>
  <c r="CE195" i="1"/>
  <c r="CE197" i="1"/>
  <c r="CE198" i="1"/>
  <c r="CE199" i="1"/>
  <c r="CE200" i="1"/>
  <c r="CE201" i="1"/>
  <c r="CE202" i="1"/>
  <c r="CE203" i="1"/>
  <c r="CE204" i="1"/>
  <c r="CE205" i="1"/>
  <c r="CE206" i="1"/>
  <c r="CE207" i="1"/>
  <c r="CE208" i="1"/>
  <c r="CE209" i="1"/>
  <c r="CE210" i="1"/>
  <c r="CE211" i="1"/>
  <c r="CE212" i="1"/>
  <c r="CE213" i="1"/>
  <c r="CE214" i="1"/>
  <c r="CE215" i="1"/>
  <c r="CE216" i="1"/>
  <c r="CE217" i="1"/>
  <c r="CE218" i="1"/>
  <c r="CE219" i="1"/>
  <c r="CE220" i="1"/>
  <c r="CE221" i="1"/>
  <c r="CE222" i="1"/>
  <c r="CE223" i="1"/>
  <c r="CE224" i="1"/>
  <c r="CE225" i="1"/>
  <c r="CE226" i="1"/>
  <c r="CE228" i="1"/>
  <c r="CE229" i="1"/>
  <c r="CE230" i="1"/>
  <c r="CE231" i="1"/>
  <c r="CE232" i="1"/>
  <c r="CE233" i="1"/>
  <c r="CE234" i="1"/>
  <c r="CE235" i="1"/>
  <c r="CE236" i="1"/>
  <c r="CE237" i="1"/>
  <c r="CE238" i="1"/>
  <c r="CE239" i="1"/>
  <c r="CE240" i="1"/>
  <c r="CE241" i="1"/>
  <c r="CE242" i="1"/>
  <c r="CE243" i="1"/>
  <c r="CE244" i="1"/>
  <c r="CE245" i="1"/>
  <c r="CE246" i="1"/>
  <c r="CE247" i="1"/>
  <c r="CE248" i="1"/>
  <c r="CE249" i="1"/>
  <c r="CE252" i="1"/>
  <c r="CE253" i="1"/>
  <c r="CE254" i="1"/>
  <c r="CE255" i="1"/>
  <c r="CE256" i="1"/>
  <c r="CE257" i="1"/>
  <c r="CE258" i="1"/>
  <c r="CE259" i="1"/>
  <c r="CE261" i="1"/>
  <c r="CE262" i="1"/>
  <c r="CE263" i="1"/>
  <c r="CE264" i="1"/>
  <c r="CE265" i="1"/>
  <c r="CE266" i="1"/>
  <c r="CE267" i="1"/>
  <c r="CE268" i="1"/>
  <c r="CE269" i="1"/>
  <c r="CE270" i="1"/>
  <c r="CE271" i="1"/>
  <c r="CE272" i="1"/>
  <c r="CE273" i="1"/>
  <c r="CE274" i="1"/>
  <c r="CE275" i="1"/>
  <c r="CE276" i="1"/>
  <c r="CE278" i="1"/>
  <c r="CE279" i="1"/>
  <c r="CE280" i="1"/>
  <c r="CE281" i="1"/>
  <c r="CE282" i="1"/>
  <c r="CE283" i="1"/>
  <c r="CE284" i="1"/>
  <c r="CE285" i="1"/>
  <c r="CE286" i="1"/>
  <c r="CE287" i="1"/>
  <c r="CE288" i="1"/>
  <c r="CE289" i="1"/>
  <c r="CE290" i="1"/>
  <c r="CE291" i="1"/>
  <c r="CE294" i="1"/>
  <c r="CE298" i="1"/>
  <c r="CE299" i="1"/>
  <c r="CE300" i="1"/>
  <c r="CE301" i="1"/>
  <c r="CE305" i="1"/>
  <c r="CE306" i="1"/>
  <c r="CE307" i="1"/>
  <c r="CE308" i="1"/>
  <c r="CE313" i="1"/>
  <c r="CE314" i="1"/>
  <c r="CE316" i="1"/>
  <c r="CE317" i="1"/>
  <c r="CE318" i="1"/>
  <c r="CE319" i="1"/>
  <c r="CE320" i="1"/>
  <c r="CE321" i="1"/>
  <c r="CE322" i="1"/>
  <c r="CE323" i="1"/>
  <c r="CE324" i="1"/>
  <c r="CE325" i="1"/>
  <c r="CE326" i="1"/>
  <c r="CE327" i="1"/>
  <c r="CE328" i="1"/>
  <c r="CE329" i="1"/>
  <c r="CE330" i="1"/>
  <c r="CE332" i="1"/>
  <c r="CE336" i="1"/>
  <c r="CE337" i="1"/>
  <c r="BK262" i="2"/>
  <c r="BK261" i="2"/>
  <c r="BK260" i="2"/>
  <c r="BK258" i="2"/>
  <c r="BK263" i="2" s="1"/>
  <c r="BK256" i="2"/>
  <c r="BJ266" i="2" l="1"/>
  <c r="BI266" i="2"/>
  <c r="AQ266" i="2"/>
  <c r="AU266" i="2" s="1"/>
  <c r="AL266" i="2"/>
  <c r="AM266" i="2" s="1"/>
  <c r="W266" i="2"/>
  <c r="L266" i="2" s="1"/>
  <c r="T266" i="2"/>
  <c r="R266" i="2"/>
  <c r="M266" i="2"/>
  <c r="BI265" i="2"/>
  <c r="BJ265" i="2" s="1"/>
  <c r="AQ265" i="2"/>
  <c r="AU265" i="2" s="1"/>
  <c r="AL265" i="2"/>
  <c r="AM265" i="2" s="1"/>
  <c r="AW265" i="2" s="1"/>
  <c r="W265" i="2"/>
  <c r="L265" i="2" s="1"/>
  <c r="T265" i="2"/>
  <c r="R265" i="2"/>
  <c r="M265" i="2"/>
  <c r="BJ264" i="2"/>
  <c r="BI264" i="2"/>
  <c r="AQ264" i="2"/>
  <c r="AU264" i="2" s="1"/>
  <c r="AL264" i="2"/>
  <c r="AM264" i="2" s="1"/>
  <c r="AW264" i="2" s="1"/>
  <c r="W264" i="2"/>
  <c r="O264" i="2" s="1"/>
  <c r="T264" i="2"/>
  <c r="R264" i="2"/>
  <c r="M264" i="2"/>
  <c r="BI263" i="2"/>
  <c r="BJ263" i="2" s="1"/>
  <c r="AQ263" i="2"/>
  <c r="AR263" i="2" s="1"/>
  <c r="AL263" i="2"/>
  <c r="AM263" i="2" s="1"/>
  <c r="W263" i="2"/>
  <c r="O263" i="2" s="1"/>
  <c r="T263" i="2"/>
  <c r="R263" i="2"/>
  <c r="M263" i="2"/>
  <c r="AX262" i="2"/>
  <c r="BJ262" i="2" s="1"/>
  <c r="AQ262" i="2"/>
  <c r="AU262" i="2" s="1"/>
  <c r="AL262" i="2"/>
  <c r="AM262" i="2" s="1"/>
  <c r="AW262" i="2" s="1"/>
  <c r="AD262" i="2"/>
  <c r="AA262" i="2" s="1"/>
  <c r="W262" i="2"/>
  <c r="O262" i="2" s="1"/>
  <c r="T262" i="2"/>
  <c r="R262" i="2"/>
  <c r="M262" i="2"/>
  <c r="AX261" i="2"/>
  <c r="BJ261" i="2" s="1"/>
  <c r="AQ261" i="2"/>
  <c r="AT261" i="2" s="1"/>
  <c r="AL261" i="2"/>
  <c r="AM261" i="2" s="1"/>
  <c r="AW261" i="2" s="1"/>
  <c r="AD261" i="2"/>
  <c r="AA261" i="2" s="1"/>
  <c r="W261" i="2"/>
  <c r="O261" i="2" s="1"/>
  <c r="T261" i="2"/>
  <c r="R261" i="2"/>
  <c r="M261" i="2"/>
  <c r="AX260" i="2"/>
  <c r="BJ260" i="2" s="1"/>
  <c r="AQ260" i="2"/>
  <c r="AS260" i="2" s="1"/>
  <c r="AL260" i="2"/>
  <c r="AM260" i="2" s="1"/>
  <c r="AW260" i="2" s="1"/>
  <c r="AD260" i="2"/>
  <c r="AA260" i="2" s="1"/>
  <c r="W260" i="2"/>
  <c r="O260" i="2" s="1"/>
  <c r="T260" i="2"/>
  <c r="R260" i="2"/>
  <c r="M260" i="2"/>
  <c r="BK259" i="2"/>
  <c r="AX259" i="2"/>
  <c r="BJ259" i="2" s="1"/>
  <c r="AQ259" i="2"/>
  <c r="AU259" i="2" s="1"/>
  <c r="AL259" i="2"/>
  <c r="AM259" i="2" s="1"/>
  <c r="AD259" i="2"/>
  <c r="AA259" i="2" s="1"/>
  <c r="W259" i="2"/>
  <c r="O259" i="2" s="1"/>
  <c r="T259" i="2"/>
  <c r="R259" i="2"/>
  <c r="M259" i="2"/>
  <c r="AX258" i="2"/>
  <c r="AQ258" i="2"/>
  <c r="AU258" i="2" s="1"/>
  <c r="AL258" i="2"/>
  <c r="AM258" i="2" s="1"/>
  <c r="AW258" i="2" s="1"/>
  <c r="AD258" i="2"/>
  <c r="AA258" i="2" s="1"/>
  <c r="W258" i="2"/>
  <c r="L258" i="2" s="1"/>
  <c r="T258" i="2"/>
  <c r="R258" i="2"/>
  <c r="M258" i="2"/>
  <c r="BK257" i="2"/>
  <c r="AX257" i="2"/>
  <c r="BI257" i="2" s="1"/>
  <c r="BL257" i="2" s="1"/>
  <c r="AQ257" i="2"/>
  <c r="AT257" i="2" s="1"/>
  <c r="AL257" i="2"/>
  <c r="AM257" i="2" s="1"/>
  <c r="AD257" i="2"/>
  <c r="AA257" i="2" s="1"/>
  <c r="W257" i="2"/>
  <c r="L257" i="2" s="1"/>
  <c r="T257" i="2"/>
  <c r="R257" i="2"/>
  <c r="M257" i="2"/>
  <c r="AX256" i="2"/>
  <c r="BJ256" i="2" s="1"/>
  <c r="AQ256" i="2"/>
  <c r="AU256" i="2" s="1"/>
  <c r="AL256" i="2"/>
  <c r="AM256" i="2" s="1"/>
  <c r="AW256" i="2" s="1"/>
  <c r="AD256" i="2"/>
  <c r="AA256" i="2" s="1"/>
  <c r="W256" i="2"/>
  <c r="L256" i="2" s="1"/>
  <c r="T256" i="2"/>
  <c r="R256" i="2"/>
  <c r="M256" i="2"/>
  <c r="BK255" i="2"/>
  <c r="AX255" i="2"/>
  <c r="BJ255" i="2" s="1"/>
  <c r="AQ255" i="2"/>
  <c r="AT255" i="2" s="1"/>
  <c r="AL255" i="2"/>
  <c r="AM255" i="2" s="1"/>
  <c r="AD255" i="2"/>
  <c r="AA255" i="2" s="1"/>
  <c r="W255" i="2"/>
  <c r="O255" i="2" s="1"/>
  <c r="T255" i="2"/>
  <c r="R255" i="2"/>
  <c r="M255" i="2"/>
  <c r="X85" i="1" a="1"/>
  <c r="X85" i="1" s="1"/>
  <c r="V85" i="1"/>
  <c r="L85" i="1"/>
  <c r="CD27" i="1"/>
  <c r="CD28" i="1"/>
  <c r="CD29" i="1"/>
  <c r="CD30" i="1"/>
  <c r="CD31" i="1"/>
  <c r="CD32" i="1"/>
  <c r="CD42" i="1"/>
  <c r="CD43" i="1"/>
  <c r="CD44" i="1"/>
  <c r="CD45" i="1"/>
  <c r="CD47" i="1"/>
  <c r="CD49" i="1"/>
  <c r="CD50" i="1"/>
  <c r="CD51" i="1"/>
  <c r="CD52" i="1"/>
  <c r="CD53" i="1"/>
  <c r="CD54" i="1"/>
  <c r="CD55" i="1"/>
  <c r="CD56" i="1"/>
  <c r="CD57" i="1"/>
  <c r="CD58" i="1"/>
  <c r="CD63" i="1"/>
  <c r="CD64" i="1"/>
  <c r="CD65" i="1"/>
  <c r="CD66" i="1"/>
  <c r="CD67" i="1"/>
  <c r="CD68" i="1"/>
  <c r="CD69" i="1"/>
  <c r="CD70" i="1"/>
  <c r="CD71" i="1"/>
  <c r="CD72" i="1"/>
  <c r="CD73" i="1"/>
  <c r="CD77" i="1"/>
  <c r="CD82" i="1"/>
  <c r="CD94" i="1"/>
  <c r="CD97" i="1"/>
  <c r="CD98" i="1"/>
  <c r="CD107" i="1"/>
  <c r="CD108" i="1"/>
  <c r="CD109" i="1"/>
  <c r="CD110" i="1"/>
  <c r="CD111" i="1"/>
  <c r="CD112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8" i="1"/>
  <c r="CD159" i="1"/>
  <c r="CD160" i="1"/>
  <c r="CD161" i="1"/>
  <c r="CD162" i="1"/>
  <c r="CD163" i="1"/>
  <c r="CD164" i="1"/>
  <c r="CD165" i="1"/>
  <c r="CD166" i="1"/>
  <c r="CD167" i="1"/>
  <c r="CD168" i="1"/>
  <c r="CD169" i="1"/>
  <c r="CD171" i="1"/>
  <c r="CD172" i="1"/>
  <c r="CD173" i="1"/>
  <c r="CD174" i="1"/>
  <c r="CD175" i="1"/>
  <c r="CD176" i="1"/>
  <c r="CD177" i="1"/>
  <c r="CD178" i="1"/>
  <c r="CD181" i="1"/>
  <c r="CD182" i="1"/>
  <c r="CD183" i="1"/>
  <c r="CD184" i="1"/>
  <c r="CD185" i="1"/>
  <c r="CD186" i="1"/>
  <c r="CD187" i="1"/>
  <c r="CD188" i="1"/>
  <c r="CD189" i="1"/>
  <c r="CD190" i="1"/>
  <c r="CD191" i="1"/>
  <c r="CD192" i="1"/>
  <c r="CD193" i="1"/>
  <c r="CD194" i="1"/>
  <c r="CD195" i="1"/>
  <c r="CD197" i="1"/>
  <c r="CD198" i="1"/>
  <c r="CD199" i="1"/>
  <c r="CD200" i="1"/>
  <c r="CD201" i="1"/>
  <c r="CD202" i="1"/>
  <c r="CD203" i="1"/>
  <c r="CD204" i="1"/>
  <c r="CD205" i="1"/>
  <c r="CD206" i="1"/>
  <c r="CD207" i="1"/>
  <c r="CD208" i="1"/>
  <c r="CD209" i="1"/>
  <c r="CD210" i="1"/>
  <c r="CD211" i="1"/>
  <c r="CD212" i="1"/>
  <c r="CD213" i="1"/>
  <c r="CD214" i="1"/>
  <c r="CD215" i="1"/>
  <c r="CD216" i="1"/>
  <c r="CD217" i="1"/>
  <c r="CD218" i="1"/>
  <c r="CD219" i="1"/>
  <c r="CD220" i="1"/>
  <c r="CD221" i="1"/>
  <c r="CD222" i="1"/>
  <c r="CD223" i="1"/>
  <c r="CD224" i="1"/>
  <c r="CD225" i="1"/>
  <c r="CD226" i="1"/>
  <c r="CD228" i="1"/>
  <c r="CD229" i="1"/>
  <c r="CD230" i="1"/>
  <c r="CD231" i="1"/>
  <c r="CD232" i="1"/>
  <c r="CD233" i="1"/>
  <c r="CD234" i="1"/>
  <c r="CD235" i="1"/>
  <c r="CD236" i="1"/>
  <c r="CD237" i="1"/>
  <c r="CD238" i="1"/>
  <c r="CD239" i="1"/>
  <c r="CD240" i="1"/>
  <c r="CD241" i="1"/>
  <c r="CD242" i="1"/>
  <c r="CD243" i="1"/>
  <c r="CD244" i="1"/>
  <c r="CD245" i="1"/>
  <c r="CD246" i="1"/>
  <c r="CD247" i="1"/>
  <c r="CD248" i="1"/>
  <c r="CD249" i="1"/>
  <c r="CD252" i="1"/>
  <c r="CD253" i="1"/>
  <c r="CD254" i="1"/>
  <c r="CD255" i="1"/>
  <c r="CD256" i="1"/>
  <c r="CD257" i="1"/>
  <c r="CD258" i="1"/>
  <c r="CD259" i="1"/>
  <c r="CD261" i="1"/>
  <c r="CD262" i="1"/>
  <c r="CD263" i="1"/>
  <c r="CD264" i="1"/>
  <c r="CD265" i="1"/>
  <c r="CD266" i="1"/>
  <c r="CD267" i="1"/>
  <c r="CD268" i="1"/>
  <c r="CD269" i="1"/>
  <c r="CD270" i="1"/>
  <c r="CD271" i="1"/>
  <c r="CD272" i="1"/>
  <c r="CD273" i="1"/>
  <c r="CD274" i="1"/>
  <c r="CD275" i="1"/>
  <c r="CD276" i="1"/>
  <c r="CD278" i="1"/>
  <c r="CD279" i="1"/>
  <c r="CD280" i="1"/>
  <c r="CD281" i="1"/>
  <c r="CD282" i="1"/>
  <c r="CD283" i="1"/>
  <c r="CD284" i="1"/>
  <c r="CD285" i="1"/>
  <c r="CD286" i="1"/>
  <c r="CD287" i="1"/>
  <c r="CD288" i="1"/>
  <c r="CD289" i="1"/>
  <c r="CD290" i="1"/>
  <c r="CD291" i="1"/>
  <c r="CD294" i="1"/>
  <c r="CD298" i="1"/>
  <c r="CD299" i="1"/>
  <c r="CD300" i="1"/>
  <c r="CD301" i="1"/>
  <c r="CD305" i="1"/>
  <c r="CD306" i="1"/>
  <c r="CD307" i="1"/>
  <c r="CD308" i="1"/>
  <c r="CD313" i="1"/>
  <c r="CD314" i="1"/>
  <c r="CD316" i="1"/>
  <c r="CD317" i="1"/>
  <c r="CD318" i="1"/>
  <c r="CD319" i="1"/>
  <c r="CD320" i="1"/>
  <c r="CD321" i="1"/>
  <c r="CD322" i="1"/>
  <c r="CD323" i="1"/>
  <c r="CD324" i="1"/>
  <c r="CD325" i="1"/>
  <c r="CD326" i="1"/>
  <c r="CD327" i="1"/>
  <c r="CD328" i="1"/>
  <c r="CD329" i="1"/>
  <c r="CD330" i="1"/>
  <c r="CD332" i="1"/>
  <c r="CD336" i="1"/>
  <c r="CD337" i="1"/>
  <c r="BK246" i="2"/>
  <c r="BK247" i="2"/>
  <c r="BK252" i="2" s="1"/>
  <c r="BK245" i="2"/>
  <c r="BK251" i="2" s="1"/>
  <c r="AB251" i="2" s="1"/>
  <c r="AD251" i="2" s="1"/>
  <c r="AA251" i="2" s="1"/>
  <c r="R245" i="2"/>
  <c r="AX246" i="2"/>
  <c r="BI246" i="2" s="1"/>
  <c r="BL246" i="2" s="1"/>
  <c r="AQ246" i="2"/>
  <c r="AR246" i="2" s="1"/>
  <c r="AL246" i="2"/>
  <c r="AM246" i="2" s="1"/>
  <c r="AD246" i="2"/>
  <c r="AA246" i="2" s="1"/>
  <c r="W246" i="2"/>
  <c r="L246" i="2" s="1"/>
  <c r="T246" i="2"/>
  <c r="R246" i="2"/>
  <c r="M246" i="2"/>
  <c r="AX245" i="2"/>
  <c r="BJ245" i="2" s="1"/>
  <c r="AQ245" i="2"/>
  <c r="AT245" i="2" s="1"/>
  <c r="AL245" i="2"/>
  <c r="AM245" i="2" s="1"/>
  <c r="AD245" i="2"/>
  <c r="AA245" i="2" s="1"/>
  <c r="W245" i="2"/>
  <c r="O245" i="2" s="1"/>
  <c r="T245" i="2"/>
  <c r="M245" i="2"/>
  <c r="BK244" i="2"/>
  <c r="BK253" i="2" s="1"/>
  <c r="AX244" i="2"/>
  <c r="AQ244" i="2"/>
  <c r="AR244" i="2" s="1"/>
  <c r="AL244" i="2"/>
  <c r="AM244" i="2" s="1"/>
  <c r="AW244" i="2" s="1"/>
  <c r="AD244" i="2"/>
  <c r="AA244" i="2" s="1"/>
  <c r="W244" i="2"/>
  <c r="O244" i="2" s="1"/>
  <c r="T244" i="2"/>
  <c r="R244" i="2"/>
  <c r="M244" i="2"/>
  <c r="BK243" i="2"/>
  <c r="AX243" i="2"/>
  <c r="AQ243" i="2"/>
  <c r="AT243" i="2" s="1"/>
  <c r="AL243" i="2"/>
  <c r="AM243" i="2" s="1"/>
  <c r="AW243" i="2" s="1"/>
  <c r="AD243" i="2"/>
  <c r="AA243" i="2" s="1"/>
  <c r="W243" i="2"/>
  <c r="O243" i="2" s="1"/>
  <c r="T243" i="2"/>
  <c r="R243" i="2"/>
  <c r="M243" i="2"/>
  <c r="BK248" i="2"/>
  <c r="AX248" i="2"/>
  <c r="BI248" i="2" s="1"/>
  <c r="BL248" i="2" s="1"/>
  <c r="AQ248" i="2"/>
  <c r="AR248" i="2" s="1"/>
  <c r="AL248" i="2"/>
  <c r="AM248" i="2" s="1"/>
  <c r="AD248" i="2"/>
  <c r="AA248" i="2" s="1"/>
  <c r="W248" i="2"/>
  <c r="L248" i="2" s="1"/>
  <c r="T248" i="2"/>
  <c r="R248" i="2"/>
  <c r="M248" i="2"/>
  <c r="AX247" i="2"/>
  <c r="BJ247" i="2" s="1"/>
  <c r="AQ247" i="2"/>
  <c r="AT247" i="2" s="1"/>
  <c r="AL247" i="2"/>
  <c r="AM247" i="2" s="1"/>
  <c r="AW247" i="2" s="1"/>
  <c r="AD247" i="2"/>
  <c r="AA247" i="2" s="1"/>
  <c r="W247" i="2"/>
  <c r="O247" i="2" s="1"/>
  <c r="T247" i="2"/>
  <c r="R247" i="2"/>
  <c r="M247" i="2"/>
  <c r="BJ254" i="2"/>
  <c r="BI254" i="2"/>
  <c r="AQ254" i="2"/>
  <c r="AU254" i="2" s="1"/>
  <c r="AL254" i="2"/>
  <c r="AM254" i="2" s="1"/>
  <c r="W254" i="2"/>
  <c r="L254" i="2" s="1"/>
  <c r="T254" i="2"/>
  <c r="R254" i="2"/>
  <c r="M254" i="2"/>
  <c r="BI253" i="2"/>
  <c r="BJ253" i="2" s="1"/>
  <c r="AQ253" i="2"/>
  <c r="AU253" i="2" s="1"/>
  <c r="AL253" i="2"/>
  <c r="AM253" i="2" s="1"/>
  <c r="AW253" i="2" s="1"/>
  <c r="W253" i="2"/>
  <c r="L253" i="2" s="1"/>
  <c r="T253" i="2"/>
  <c r="R253" i="2"/>
  <c r="M253" i="2"/>
  <c r="BJ252" i="2"/>
  <c r="BI252" i="2"/>
  <c r="AQ252" i="2"/>
  <c r="AT252" i="2" s="1"/>
  <c r="AL252" i="2"/>
  <c r="AM252" i="2" s="1"/>
  <c r="AW252" i="2" s="1"/>
  <c r="W252" i="2"/>
  <c r="L252" i="2" s="1"/>
  <c r="T252" i="2"/>
  <c r="R252" i="2"/>
  <c r="M252" i="2"/>
  <c r="BI251" i="2"/>
  <c r="BJ251" i="2" s="1"/>
  <c r="AQ251" i="2"/>
  <c r="AT251" i="2" s="1"/>
  <c r="AL251" i="2"/>
  <c r="AM251" i="2" s="1"/>
  <c r="W251" i="2"/>
  <c r="L251" i="2" s="1"/>
  <c r="T251" i="2"/>
  <c r="R251" i="2"/>
  <c r="M251" i="2"/>
  <c r="BK250" i="2"/>
  <c r="AX250" i="2"/>
  <c r="AQ250" i="2"/>
  <c r="AS250" i="2" s="1"/>
  <c r="AL250" i="2"/>
  <c r="AM250" i="2" s="1"/>
  <c r="AD250" i="2"/>
  <c r="AA250" i="2" s="1"/>
  <c r="W250" i="2"/>
  <c r="L250" i="2" s="1"/>
  <c r="T250" i="2"/>
  <c r="R250" i="2"/>
  <c r="M250" i="2"/>
  <c r="BK249" i="2"/>
  <c r="AX249" i="2"/>
  <c r="AQ249" i="2"/>
  <c r="AU249" i="2" s="1"/>
  <c r="AL249" i="2"/>
  <c r="AM249" i="2" s="1"/>
  <c r="AW249" i="2" s="1"/>
  <c r="AD249" i="2"/>
  <c r="AA249" i="2" s="1"/>
  <c r="W249" i="2"/>
  <c r="O249" i="2" s="1"/>
  <c r="T249" i="2"/>
  <c r="R249" i="2"/>
  <c r="M249" i="2"/>
  <c r="DH85" i="1" l="1"/>
  <c r="DZ85" i="1"/>
  <c r="EL85" i="1"/>
  <c r="EA85" i="1"/>
  <c r="EM85" i="1"/>
  <c r="EC85" i="1"/>
  <c r="EO85" i="1"/>
  <c r="ED85" i="1"/>
  <c r="EP85" i="1"/>
  <c r="EE85" i="1"/>
  <c r="EQ85" i="1"/>
  <c r="EF85" i="1"/>
  <c r="EG85" i="1"/>
  <c r="DW85" i="1"/>
  <c r="EI85" i="1"/>
  <c r="DV85" i="1"/>
  <c r="DX85" i="1"/>
  <c r="DY85" i="1"/>
  <c r="EB85" i="1"/>
  <c r="EH85" i="1"/>
  <c r="EJ85" i="1"/>
  <c r="EK85" i="1"/>
  <c r="EN85" i="1"/>
  <c r="AS256" i="2"/>
  <c r="BK266" i="2"/>
  <c r="AB266" i="2" s="1"/>
  <c r="AD266" i="2" s="1"/>
  <c r="AA266" i="2" s="1"/>
  <c r="AT256" i="2"/>
  <c r="AS255" i="2"/>
  <c r="BK254" i="2"/>
  <c r="AB254" i="2" s="1"/>
  <c r="AD254" i="2" s="1"/>
  <c r="AA254" i="2" s="1"/>
  <c r="BJ257" i="2"/>
  <c r="BI255" i="2"/>
  <c r="BL255" i="2" s="1"/>
  <c r="BM255" i="2" s="1"/>
  <c r="BJ246" i="2"/>
  <c r="BK264" i="2"/>
  <c r="AB264" i="2" s="1"/>
  <c r="AD264" i="2" s="1"/>
  <c r="AA264" i="2" s="1"/>
  <c r="BI258" i="2"/>
  <c r="BL258" i="2" s="1"/>
  <c r="BM258" i="2" s="1"/>
  <c r="BJ258" i="2"/>
  <c r="AB263" i="2"/>
  <c r="AD263" i="2" s="1"/>
  <c r="AA263" i="2" s="1"/>
  <c r="BK265" i="2"/>
  <c r="AB265" i="2" s="1"/>
  <c r="AD265" i="2" s="1"/>
  <c r="AA265" i="2" s="1"/>
  <c r="AT262" i="2"/>
  <c r="AS262" i="2"/>
  <c r="AS248" i="2"/>
  <c r="AS259" i="2"/>
  <c r="AS261" i="2"/>
  <c r="AS263" i="2"/>
  <c r="AS264" i="2"/>
  <c r="AS265" i="2"/>
  <c r="AT259" i="2"/>
  <c r="AU261" i="2"/>
  <c r="AU263" i="2"/>
  <c r="AT264" i="2"/>
  <c r="AR264" i="2"/>
  <c r="L261" i="2"/>
  <c r="AV261" i="2"/>
  <c r="AR259" i="2"/>
  <c r="AT260" i="2"/>
  <c r="AR261" i="2"/>
  <c r="L262" i="2"/>
  <c r="AT244" i="2"/>
  <c r="O256" i="2"/>
  <c r="O257" i="2"/>
  <c r="O258" i="2"/>
  <c r="BI261" i="2"/>
  <c r="BL261" i="2" s="1"/>
  <c r="BM261" i="2" s="1"/>
  <c r="BI259" i="2"/>
  <c r="BL259" i="2" s="1"/>
  <c r="BM259" i="2" s="1"/>
  <c r="BI260" i="2"/>
  <c r="BL260" i="2" s="1"/>
  <c r="BM260" i="2" s="1"/>
  <c r="AR260" i="2"/>
  <c r="AU260" i="2"/>
  <c r="L263" i="2"/>
  <c r="L264" i="2"/>
  <c r="O265" i="2"/>
  <c r="L255" i="2"/>
  <c r="AU255" i="2"/>
  <c r="AR258" i="2"/>
  <c r="AS258" i="2"/>
  <c r="AT258" i="2"/>
  <c r="AR255" i="2"/>
  <c r="BM257" i="2"/>
  <c r="AW257" i="2"/>
  <c r="AV257" i="2"/>
  <c r="AB252" i="2"/>
  <c r="AD252" i="2" s="1"/>
  <c r="AA252" i="2" s="1"/>
  <c r="AW263" i="2"/>
  <c r="AV263" i="2"/>
  <c r="AV262" i="2"/>
  <c r="AV256" i="2"/>
  <c r="AW255" i="2"/>
  <c r="AV255" i="2"/>
  <c r="AW259" i="2"/>
  <c r="AV259" i="2"/>
  <c r="AW266" i="2"/>
  <c r="AV266" i="2"/>
  <c r="AS244" i="2"/>
  <c r="AU257" i="2"/>
  <c r="L259" i="2"/>
  <c r="AT263" i="2"/>
  <c r="AR265" i="2"/>
  <c r="AR266" i="2"/>
  <c r="L260" i="2"/>
  <c r="AT265" i="2"/>
  <c r="O266" i="2"/>
  <c r="AS266" i="2"/>
  <c r="AV243" i="2"/>
  <c r="BI256" i="2"/>
  <c r="BL256" i="2" s="1"/>
  <c r="BM256" i="2" s="1"/>
  <c r="AV258" i="2"/>
  <c r="BI262" i="2"/>
  <c r="BL262" i="2" s="1"/>
  <c r="BM262" i="2" s="1"/>
  <c r="AV264" i="2"/>
  <c r="AT266" i="2"/>
  <c r="AT248" i="2"/>
  <c r="AV265" i="2"/>
  <c r="BJ248" i="2"/>
  <c r="AR256" i="2"/>
  <c r="AV260" i="2"/>
  <c r="AR262" i="2"/>
  <c r="AR257" i="2"/>
  <c r="AU245" i="2"/>
  <c r="AS257" i="2"/>
  <c r="DL85" i="1"/>
  <c r="CZ85" i="1"/>
  <c r="CN85" i="1"/>
  <c r="DK85" i="1"/>
  <c r="CY85" i="1"/>
  <c r="CM85" i="1"/>
  <c r="DJ85" i="1"/>
  <c r="CX85" i="1"/>
  <c r="CL85" i="1"/>
  <c r="DU85" i="1"/>
  <c r="DI85" i="1"/>
  <c r="CW85" i="1"/>
  <c r="CK85" i="1"/>
  <c r="DT85" i="1"/>
  <c r="CV85" i="1"/>
  <c r="DS85" i="1"/>
  <c r="DG85" i="1"/>
  <c r="CU85" i="1"/>
  <c r="DN85" i="1"/>
  <c r="DM85" i="1"/>
  <c r="DR85" i="1"/>
  <c r="DF85" i="1"/>
  <c r="CT85" i="1"/>
  <c r="CP85" i="1"/>
  <c r="DQ85" i="1"/>
  <c r="DE85" i="1"/>
  <c r="CS85" i="1"/>
  <c r="DA85" i="1"/>
  <c r="DP85" i="1"/>
  <c r="DD85" i="1"/>
  <c r="CR85" i="1"/>
  <c r="DB85" i="1"/>
  <c r="DO85" i="1"/>
  <c r="DC85" i="1"/>
  <c r="CQ85" i="1"/>
  <c r="CO85" i="1"/>
  <c r="BI243" i="2"/>
  <c r="BL243" i="2" s="1"/>
  <c r="BM243" i="2" s="1"/>
  <c r="BJ243" i="2"/>
  <c r="AU244" i="2"/>
  <c r="BM246" i="2"/>
  <c r="AU247" i="2"/>
  <c r="AU243" i="2"/>
  <c r="AS246" i="2"/>
  <c r="AT246" i="2"/>
  <c r="AU246" i="2"/>
  <c r="AW246" i="2"/>
  <c r="AV246" i="2"/>
  <c r="O250" i="2"/>
  <c r="O246" i="2"/>
  <c r="AW245" i="2"/>
  <c r="AV245" i="2"/>
  <c r="AV244" i="2"/>
  <c r="AW251" i="2"/>
  <c r="AV251" i="2"/>
  <c r="AS251" i="2"/>
  <c r="L243" i="2"/>
  <c r="BJ244" i="2"/>
  <c r="BI244" i="2"/>
  <c r="BL244" i="2" s="1"/>
  <c r="BM244" i="2" s="1"/>
  <c r="AR243" i="2"/>
  <c r="BI245" i="2"/>
  <c r="BL245" i="2" s="1"/>
  <c r="BM245" i="2" s="1"/>
  <c r="AS243" i="2"/>
  <c r="L244" i="2"/>
  <c r="AR251" i="2"/>
  <c r="AU251" i="2"/>
  <c r="O252" i="2"/>
  <c r="O253" i="2"/>
  <c r="L245" i="2"/>
  <c r="AS249" i="2"/>
  <c r="AR245" i="2"/>
  <c r="AS245" i="2"/>
  <c r="AW248" i="2"/>
  <c r="AV248" i="2"/>
  <c r="BM248" i="2"/>
  <c r="AV247" i="2"/>
  <c r="O248" i="2"/>
  <c r="AU248" i="2"/>
  <c r="AR252" i="2"/>
  <c r="BI247" i="2"/>
  <c r="BL247" i="2" s="1"/>
  <c r="BM247" i="2" s="1"/>
  <c r="AR249" i="2"/>
  <c r="AS252" i="2"/>
  <c r="AU252" i="2"/>
  <c r="AV252" i="2"/>
  <c r="AR253" i="2"/>
  <c r="L247" i="2"/>
  <c r="AT249" i="2"/>
  <c r="AR250" i="2"/>
  <c r="AS253" i="2"/>
  <c r="AR247" i="2"/>
  <c r="AT250" i="2"/>
  <c r="AS247" i="2"/>
  <c r="AU250" i="2"/>
  <c r="AV249" i="2"/>
  <c r="AB253" i="2"/>
  <c r="AD253" i="2" s="1"/>
  <c r="AA253" i="2" s="1"/>
  <c r="AW254" i="2"/>
  <c r="AV254" i="2"/>
  <c r="AV250" i="2"/>
  <c r="AW250" i="2"/>
  <c r="AR254" i="2"/>
  <c r="AT253" i="2"/>
  <c r="O254" i="2"/>
  <c r="AS254" i="2"/>
  <c r="AT254" i="2"/>
  <c r="O251" i="2"/>
  <c r="AV253" i="2"/>
  <c r="BI249" i="2"/>
  <c r="BL249" i="2" s="1"/>
  <c r="BM249" i="2" s="1"/>
  <c r="BI250" i="2"/>
  <c r="BL250" i="2" s="1"/>
  <c r="BM250" i="2" s="1"/>
  <c r="L249" i="2"/>
  <c r="BJ250" i="2"/>
  <c r="BJ249" i="2"/>
  <c r="CC294" i="1"/>
  <c r="CB294" i="1"/>
  <c r="CA294" i="1"/>
  <c r="BZ294" i="1"/>
  <c r="BY294" i="1"/>
  <c r="BX294" i="1"/>
  <c r="BV294" i="1"/>
  <c r="BU294" i="1"/>
  <c r="BT294" i="1"/>
  <c r="BS294" i="1"/>
  <c r="BR294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CC291" i="1"/>
  <c r="CB291" i="1"/>
  <c r="CA291" i="1"/>
  <c r="BZ291" i="1"/>
  <c r="BY291" i="1"/>
  <c r="BX291" i="1"/>
  <c r="BV291" i="1"/>
  <c r="BU291" i="1"/>
  <c r="BT291" i="1"/>
  <c r="BS291" i="1"/>
  <c r="BR291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CC290" i="1"/>
  <c r="CB290" i="1"/>
  <c r="CA290" i="1"/>
  <c r="BZ290" i="1"/>
  <c r="BY290" i="1"/>
  <c r="BX290" i="1"/>
  <c r="BV290" i="1"/>
  <c r="BU290" i="1"/>
  <c r="BT290" i="1"/>
  <c r="BS290" i="1"/>
  <c r="BR290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CC289" i="1"/>
  <c r="CB289" i="1"/>
  <c r="CA289" i="1"/>
  <c r="BZ289" i="1"/>
  <c r="BY289" i="1"/>
  <c r="BX289" i="1"/>
  <c r="BV289" i="1"/>
  <c r="BU289" i="1"/>
  <c r="BT289" i="1"/>
  <c r="BS289" i="1"/>
  <c r="BR289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CC288" i="1"/>
  <c r="CB288" i="1"/>
  <c r="CA288" i="1"/>
  <c r="BZ288" i="1"/>
  <c r="BY288" i="1"/>
  <c r="BX288" i="1"/>
  <c r="BV288" i="1"/>
  <c r="BU288" i="1"/>
  <c r="BT288" i="1"/>
  <c r="BS288" i="1"/>
  <c r="BR288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CC287" i="1"/>
  <c r="CB287" i="1"/>
  <c r="CA287" i="1"/>
  <c r="BZ287" i="1"/>
  <c r="BY287" i="1"/>
  <c r="BX287" i="1"/>
  <c r="BV287" i="1"/>
  <c r="BU287" i="1"/>
  <c r="BT287" i="1"/>
  <c r="BS287" i="1"/>
  <c r="BR287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CC286" i="1"/>
  <c r="CB286" i="1"/>
  <c r="CA286" i="1"/>
  <c r="BZ286" i="1"/>
  <c r="BY286" i="1"/>
  <c r="BX286" i="1"/>
  <c r="BV286" i="1"/>
  <c r="BU286" i="1"/>
  <c r="BT286" i="1"/>
  <c r="BS286" i="1"/>
  <c r="BR286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CC285" i="1"/>
  <c r="CB285" i="1"/>
  <c r="CA285" i="1"/>
  <c r="BZ285" i="1"/>
  <c r="BY285" i="1"/>
  <c r="BX285" i="1"/>
  <c r="BV285" i="1"/>
  <c r="BU285" i="1"/>
  <c r="BT285" i="1"/>
  <c r="BS285" i="1"/>
  <c r="BR285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CC284" i="1"/>
  <c r="CB284" i="1"/>
  <c r="CA284" i="1"/>
  <c r="BZ284" i="1"/>
  <c r="BY284" i="1"/>
  <c r="BX284" i="1"/>
  <c r="BV284" i="1"/>
  <c r="BU284" i="1"/>
  <c r="BT284" i="1"/>
  <c r="BS284" i="1"/>
  <c r="BR284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CC283" i="1"/>
  <c r="CB283" i="1"/>
  <c r="CA283" i="1"/>
  <c r="BZ283" i="1"/>
  <c r="BY283" i="1"/>
  <c r="BX283" i="1"/>
  <c r="BV283" i="1"/>
  <c r="BU283" i="1"/>
  <c r="BT283" i="1"/>
  <c r="BS283" i="1"/>
  <c r="BR283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CC282" i="1"/>
  <c r="CB282" i="1"/>
  <c r="CA282" i="1"/>
  <c r="BZ282" i="1"/>
  <c r="BY282" i="1"/>
  <c r="BX282" i="1"/>
  <c r="BV282" i="1"/>
  <c r="BU282" i="1"/>
  <c r="BT282" i="1"/>
  <c r="BS282" i="1"/>
  <c r="BR282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CC281" i="1"/>
  <c r="CB281" i="1"/>
  <c r="CA281" i="1"/>
  <c r="BZ281" i="1"/>
  <c r="BY281" i="1"/>
  <c r="BX281" i="1"/>
  <c r="BV281" i="1"/>
  <c r="BU281" i="1"/>
  <c r="BT281" i="1"/>
  <c r="BS281" i="1"/>
  <c r="BR281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CC280" i="1"/>
  <c r="CB280" i="1"/>
  <c r="CA280" i="1"/>
  <c r="BZ280" i="1"/>
  <c r="BY280" i="1"/>
  <c r="BX280" i="1"/>
  <c r="BV280" i="1"/>
  <c r="BU280" i="1"/>
  <c r="BT280" i="1"/>
  <c r="BS280" i="1"/>
  <c r="BR280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CC279" i="1"/>
  <c r="CB279" i="1"/>
  <c r="CA279" i="1"/>
  <c r="BZ279" i="1"/>
  <c r="BY279" i="1"/>
  <c r="BX279" i="1"/>
  <c r="BV279" i="1"/>
  <c r="BU279" i="1"/>
  <c r="BT279" i="1"/>
  <c r="BS279" i="1"/>
  <c r="BR279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CC278" i="1"/>
  <c r="CB278" i="1"/>
  <c r="CA278" i="1"/>
  <c r="BZ278" i="1"/>
  <c r="BY278" i="1"/>
  <c r="BX278" i="1"/>
  <c r="BV278" i="1"/>
  <c r="BU278" i="1"/>
  <c r="BT278" i="1"/>
  <c r="BS278" i="1"/>
  <c r="BR278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CC276" i="1"/>
  <c r="CB276" i="1"/>
  <c r="CA276" i="1"/>
  <c r="BZ276" i="1"/>
  <c r="BY276" i="1"/>
  <c r="BX276" i="1"/>
  <c r="BV276" i="1"/>
  <c r="BU276" i="1"/>
  <c r="BT276" i="1"/>
  <c r="BS276" i="1"/>
  <c r="BR276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CC275" i="1"/>
  <c r="CB275" i="1"/>
  <c r="CA275" i="1"/>
  <c r="BZ275" i="1"/>
  <c r="BY275" i="1"/>
  <c r="BX275" i="1"/>
  <c r="BV275" i="1"/>
  <c r="BU275" i="1"/>
  <c r="BT275" i="1"/>
  <c r="BS275" i="1"/>
  <c r="BR275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CC274" i="1"/>
  <c r="CB274" i="1"/>
  <c r="CA274" i="1"/>
  <c r="BZ274" i="1"/>
  <c r="BY274" i="1"/>
  <c r="BX274" i="1"/>
  <c r="BV274" i="1"/>
  <c r="BU274" i="1"/>
  <c r="BT274" i="1"/>
  <c r="BS274" i="1"/>
  <c r="BR274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CC273" i="1"/>
  <c r="CB273" i="1"/>
  <c r="CA273" i="1"/>
  <c r="BZ273" i="1"/>
  <c r="BY273" i="1"/>
  <c r="BX273" i="1"/>
  <c r="BV273" i="1"/>
  <c r="BU273" i="1"/>
  <c r="BT273" i="1"/>
  <c r="BS273" i="1"/>
  <c r="BR273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CC272" i="1"/>
  <c r="CB272" i="1"/>
  <c r="CA272" i="1"/>
  <c r="BZ272" i="1"/>
  <c r="BY272" i="1"/>
  <c r="BX272" i="1"/>
  <c r="BV272" i="1"/>
  <c r="BU272" i="1"/>
  <c r="BT272" i="1"/>
  <c r="BS272" i="1"/>
  <c r="BR272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CC271" i="1"/>
  <c r="CB271" i="1"/>
  <c r="CA271" i="1"/>
  <c r="BZ271" i="1"/>
  <c r="BY271" i="1"/>
  <c r="BX271" i="1"/>
  <c r="BV271" i="1"/>
  <c r="BU271" i="1"/>
  <c r="BT271" i="1"/>
  <c r="BS271" i="1"/>
  <c r="BR271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CC270" i="1"/>
  <c r="CB270" i="1"/>
  <c r="CA270" i="1"/>
  <c r="BZ270" i="1"/>
  <c r="BY270" i="1"/>
  <c r="BX270" i="1"/>
  <c r="BV270" i="1"/>
  <c r="BU270" i="1"/>
  <c r="BT270" i="1"/>
  <c r="BS270" i="1"/>
  <c r="BR270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CC269" i="1"/>
  <c r="CB269" i="1"/>
  <c r="CA269" i="1"/>
  <c r="BZ269" i="1"/>
  <c r="BY269" i="1"/>
  <c r="BX269" i="1"/>
  <c r="BV269" i="1"/>
  <c r="BU269" i="1"/>
  <c r="BT269" i="1"/>
  <c r="BS269" i="1"/>
  <c r="BR269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CC268" i="1"/>
  <c r="CB268" i="1"/>
  <c r="CA268" i="1"/>
  <c r="BZ268" i="1"/>
  <c r="BY268" i="1"/>
  <c r="BX268" i="1"/>
  <c r="BV268" i="1"/>
  <c r="BU268" i="1"/>
  <c r="BT268" i="1"/>
  <c r="BS268" i="1"/>
  <c r="BR268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DU268" i="1"/>
  <c r="CC267" i="1"/>
  <c r="CB267" i="1"/>
  <c r="CA267" i="1"/>
  <c r="BZ267" i="1"/>
  <c r="BY267" i="1"/>
  <c r="BX267" i="1"/>
  <c r="BV267" i="1"/>
  <c r="BU267" i="1"/>
  <c r="BT267" i="1"/>
  <c r="BS267" i="1"/>
  <c r="BR267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CC266" i="1"/>
  <c r="CB266" i="1"/>
  <c r="CA266" i="1"/>
  <c r="BZ266" i="1"/>
  <c r="BY266" i="1"/>
  <c r="BX266" i="1"/>
  <c r="BV266" i="1"/>
  <c r="BU266" i="1"/>
  <c r="BT266" i="1"/>
  <c r="BS266" i="1"/>
  <c r="BR266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CC265" i="1"/>
  <c r="CB265" i="1"/>
  <c r="CA265" i="1"/>
  <c r="BZ265" i="1"/>
  <c r="BY265" i="1"/>
  <c r="BX265" i="1"/>
  <c r="BV265" i="1"/>
  <c r="BU265" i="1"/>
  <c r="BT265" i="1"/>
  <c r="BS265" i="1"/>
  <c r="BR265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CC264" i="1"/>
  <c r="CB264" i="1"/>
  <c r="CA264" i="1"/>
  <c r="BZ264" i="1"/>
  <c r="BY264" i="1"/>
  <c r="BX264" i="1"/>
  <c r="BV264" i="1"/>
  <c r="BU264" i="1"/>
  <c r="BT264" i="1"/>
  <c r="BS264" i="1"/>
  <c r="BR264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CC263" i="1"/>
  <c r="CB263" i="1"/>
  <c r="CA263" i="1"/>
  <c r="BZ263" i="1"/>
  <c r="BY263" i="1"/>
  <c r="BX263" i="1"/>
  <c r="BV263" i="1"/>
  <c r="BU263" i="1"/>
  <c r="BT263" i="1"/>
  <c r="BS263" i="1"/>
  <c r="BR263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CC262" i="1"/>
  <c r="CB262" i="1"/>
  <c r="CA262" i="1"/>
  <c r="BZ262" i="1"/>
  <c r="BY262" i="1"/>
  <c r="BX262" i="1"/>
  <c r="BV262" i="1"/>
  <c r="BU262" i="1"/>
  <c r="BT262" i="1"/>
  <c r="BS262" i="1"/>
  <c r="BR262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CC261" i="1"/>
  <c r="CB261" i="1"/>
  <c r="CA261" i="1"/>
  <c r="BZ261" i="1"/>
  <c r="BY261" i="1"/>
  <c r="BX261" i="1"/>
  <c r="BV261" i="1"/>
  <c r="BU261" i="1"/>
  <c r="BT261" i="1"/>
  <c r="BS261" i="1"/>
  <c r="BR261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CC259" i="1"/>
  <c r="CB259" i="1"/>
  <c r="CA259" i="1"/>
  <c r="BZ259" i="1"/>
  <c r="BY259" i="1"/>
  <c r="BX259" i="1"/>
  <c r="BV259" i="1"/>
  <c r="BU259" i="1"/>
  <c r="BT259" i="1"/>
  <c r="BS259" i="1"/>
  <c r="BR259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DS259" i="1"/>
  <c r="CC258" i="1"/>
  <c r="CB258" i="1"/>
  <c r="CA258" i="1"/>
  <c r="BZ258" i="1"/>
  <c r="BY258" i="1"/>
  <c r="BX258" i="1"/>
  <c r="BV258" i="1"/>
  <c r="BU258" i="1"/>
  <c r="BT258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CC257" i="1"/>
  <c r="CB257" i="1"/>
  <c r="CA257" i="1"/>
  <c r="BZ257" i="1"/>
  <c r="BY257" i="1"/>
  <c r="BX257" i="1"/>
  <c r="BV257" i="1"/>
  <c r="BU257" i="1"/>
  <c r="BT257" i="1"/>
  <c r="BS257" i="1"/>
  <c r="BR257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CC256" i="1"/>
  <c r="CB256" i="1"/>
  <c r="CA256" i="1"/>
  <c r="BZ256" i="1"/>
  <c r="BY256" i="1"/>
  <c r="BX256" i="1"/>
  <c r="BV256" i="1"/>
  <c r="BU256" i="1"/>
  <c r="BT256" i="1"/>
  <c r="BS256" i="1"/>
  <c r="BR256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CC255" i="1"/>
  <c r="CB255" i="1"/>
  <c r="CA255" i="1"/>
  <c r="BZ255" i="1"/>
  <c r="BY255" i="1"/>
  <c r="BX255" i="1"/>
  <c r="BV255" i="1"/>
  <c r="BU255" i="1"/>
  <c r="BT255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CC254" i="1"/>
  <c r="CB254" i="1"/>
  <c r="CA254" i="1"/>
  <c r="BZ254" i="1"/>
  <c r="BY254" i="1"/>
  <c r="BX254" i="1"/>
  <c r="BV254" i="1"/>
  <c r="BU254" i="1"/>
  <c r="BT254" i="1"/>
  <c r="BS254" i="1"/>
  <c r="BR254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CC253" i="1"/>
  <c r="CB253" i="1"/>
  <c r="CA253" i="1"/>
  <c r="BZ253" i="1"/>
  <c r="BY253" i="1"/>
  <c r="BX253" i="1"/>
  <c r="BV253" i="1"/>
  <c r="BU253" i="1"/>
  <c r="BT253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CC252" i="1"/>
  <c r="CB252" i="1"/>
  <c r="CA252" i="1"/>
  <c r="BZ252" i="1"/>
  <c r="BY252" i="1"/>
  <c r="BX252" i="1"/>
  <c r="BV252" i="1"/>
  <c r="BU252" i="1"/>
  <c r="BT252" i="1"/>
  <c r="BS252" i="1"/>
  <c r="BR252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G349" i="3"/>
  <c r="CC27" i="1"/>
  <c r="CC28" i="1"/>
  <c r="CC29" i="1"/>
  <c r="CC30" i="1"/>
  <c r="CC31" i="1"/>
  <c r="CC32" i="1"/>
  <c r="CC42" i="1"/>
  <c r="CC43" i="1"/>
  <c r="CC44" i="1"/>
  <c r="CC45" i="1"/>
  <c r="CC47" i="1"/>
  <c r="CC49" i="1"/>
  <c r="CC50" i="1"/>
  <c r="CC51" i="1"/>
  <c r="CC52" i="1"/>
  <c r="CC53" i="1"/>
  <c r="CC54" i="1"/>
  <c r="CC55" i="1"/>
  <c r="CC56" i="1"/>
  <c r="CC57" i="1"/>
  <c r="CC58" i="1"/>
  <c r="CC63" i="1"/>
  <c r="CC64" i="1"/>
  <c r="CC65" i="1"/>
  <c r="CC66" i="1"/>
  <c r="CC67" i="1"/>
  <c r="CC68" i="1"/>
  <c r="CC69" i="1"/>
  <c r="CC70" i="1"/>
  <c r="CC71" i="1"/>
  <c r="CC72" i="1"/>
  <c r="CC73" i="1"/>
  <c r="CC77" i="1"/>
  <c r="CC82" i="1"/>
  <c r="CC94" i="1"/>
  <c r="CC97" i="1"/>
  <c r="CC98" i="1"/>
  <c r="CC107" i="1"/>
  <c r="CC108" i="1"/>
  <c r="CC109" i="1"/>
  <c r="CC110" i="1"/>
  <c r="CC111" i="1"/>
  <c r="CC112" i="1"/>
  <c r="CC120" i="1"/>
  <c r="CC121" i="1"/>
  <c r="CC122" i="1"/>
  <c r="CC123" i="1"/>
  <c r="CC124" i="1"/>
  <c r="CC125" i="1"/>
  <c r="CC126" i="1"/>
  <c r="CC127" i="1"/>
  <c r="CC128" i="1"/>
  <c r="CC129" i="1"/>
  <c r="CC130" i="1"/>
  <c r="CC131" i="1"/>
  <c r="CC133" i="1"/>
  <c r="CC134" i="1"/>
  <c r="CC135" i="1"/>
  <c r="CC136" i="1"/>
  <c r="CC137" i="1"/>
  <c r="CC138" i="1"/>
  <c r="CC139" i="1"/>
  <c r="CC140" i="1"/>
  <c r="CC141" i="1"/>
  <c r="CC142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8" i="1"/>
  <c r="CC159" i="1"/>
  <c r="CC160" i="1"/>
  <c r="CC161" i="1"/>
  <c r="CC162" i="1"/>
  <c r="CC163" i="1"/>
  <c r="CC164" i="1"/>
  <c r="CC165" i="1"/>
  <c r="CC166" i="1"/>
  <c r="CC167" i="1"/>
  <c r="CC168" i="1"/>
  <c r="CC169" i="1"/>
  <c r="CC171" i="1"/>
  <c r="CC172" i="1"/>
  <c r="CC173" i="1"/>
  <c r="CC174" i="1"/>
  <c r="CC175" i="1"/>
  <c r="CC176" i="1"/>
  <c r="CC177" i="1"/>
  <c r="CC178" i="1"/>
  <c r="CC181" i="1"/>
  <c r="CC182" i="1"/>
  <c r="CC183" i="1"/>
  <c r="CC184" i="1"/>
  <c r="CC185" i="1"/>
  <c r="CC186" i="1"/>
  <c r="CC187" i="1"/>
  <c r="CC188" i="1"/>
  <c r="CC189" i="1"/>
  <c r="CC190" i="1"/>
  <c r="CC191" i="1"/>
  <c r="CC192" i="1"/>
  <c r="CC193" i="1"/>
  <c r="CC194" i="1"/>
  <c r="CC195" i="1"/>
  <c r="CC197" i="1"/>
  <c r="CC198" i="1"/>
  <c r="CC199" i="1"/>
  <c r="CC200" i="1"/>
  <c r="CC201" i="1"/>
  <c r="CC202" i="1"/>
  <c r="CC203" i="1"/>
  <c r="CC204" i="1"/>
  <c r="CC205" i="1"/>
  <c r="CC206" i="1"/>
  <c r="CC207" i="1"/>
  <c r="CC208" i="1"/>
  <c r="CC209" i="1"/>
  <c r="CC210" i="1"/>
  <c r="CC211" i="1"/>
  <c r="CC212" i="1"/>
  <c r="CC213" i="1"/>
  <c r="CC214" i="1"/>
  <c r="CC215" i="1"/>
  <c r="CC216" i="1"/>
  <c r="CC217" i="1"/>
  <c r="CC218" i="1"/>
  <c r="CC219" i="1"/>
  <c r="CC220" i="1"/>
  <c r="CC221" i="1"/>
  <c r="CC222" i="1"/>
  <c r="CC223" i="1"/>
  <c r="CC224" i="1"/>
  <c r="CC225" i="1"/>
  <c r="CC226" i="1"/>
  <c r="CC228" i="1"/>
  <c r="CC229" i="1"/>
  <c r="CC230" i="1"/>
  <c r="CC231" i="1"/>
  <c r="CC232" i="1"/>
  <c r="CC233" i="1"/>
  <c r="CC234" i="1"/>
  <c r="CC235" i="1"/>
  <c r="CC236" i="1"/>
  <c r="CC237" i="1"/>
  <c r="CC238" i="1"/>
  <c r="CC239" i="1"/>
  <c r="CC240" i="1"/>
  <c r="CC241" i="1"/>
  <c r="CC242" i="1"/>
  <c r="CC243" i="1"/>
  <c r="CC244" i="1"/>
  <c r="CC245" i="1"/>
  <c r="CC246" i="1"/>
  <c r="CC247" i="1"/>
  <c r="CC248" i="1"/>
  <c r="CC249" i="1"/>
  <c r="CC298" i="1"/>
  <c r="CC299" i="1"/>
  <c r="CC300" i="1"/>
  <c r="CC301" i="1"/>
  <c r="CC305" i="1"/>
  <c r="CC306" i="1"/>
  <c r="CC307" i="1"/>
  <c r="CC308" i="1"/>
  <c r="CC313" i="1"/>
  <c r="CC314" i="1"/>
  <c r="CC316" i="1"/>
  <c r="CC317" i="1"/>
  <c r="CC318" i="1"/>
  <c r="CC319" i="1"/>
  <c r="CC320" i="1"/>
  <c r="CC321" i="1"/>
  <c r="CC322" i="1"/>
  <c r="CC323" i="1"/>
  <c r="CC324" i="1"/>
  <c r="CC325" i="1"/>
  <c r="CC326" i="1"/>
  <c r="CC327" i="1"/>
  <c r="CC328" i="1"/>
  <c r="CC329" i="1"/>
  <c r="CC330" i="1"/>
  <c r="CC332" i="1"/>
  <c r="CC336" i="1"/>
  <c r="CC337" i="1"/>
  <c r="BJ240" i="2"/>
  <c r="F261" i="1" l="1"/>
  <c r="F262" i="1"/>
  <c r="F263" i="1"/>
  <c r="F264" i="1"/>
  <c r="F265" i="1"/>
  <c r="F266" i="1"/>
  <c r="F267" i="1"/>
  <c r="F252" i="1"/>
  <c r="F253" i="1"/>
  <c r="F254" i="1"/>
  <c r="F255" i="1"/>
  <c r="F256" i="1"/>
  <c r="F257" i="1"/>
  <c r="F258" i="1"/>
  <c r="F268" i="1"/>
  <c r="F269" i="1"/>
  <c r="F270" i="1"/>
  <c r="F271" i="1"/>
  <c r="F272" i="1"/>
  <c r="F273" i="1"/>
  <c r="F274" i="1"/>
  <c r="F275" i="1"/>
  <c r="F276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4" i="1"/>
  <c r="F259" i="1"/>
  <c r="BL265" i="2"/>
  <c r="BM265" i="2" s="1"/>
  <c r="DM279" i="1"/>
  <c r="DP258" i="1"/>
  <c r="DQ274" i="1"/>
  <c r="DN282" i="1"/>
  <c r="DN291" i="1"/>
  <c r="DM275" i="1"/>
  <c r="DN266" i="1"/>
  <c r="DP271" i="1"/>
  <c r="DL281" i="1"/>
  <c r="BL263" i="2"/>
  <c r="BM263" i="2" s="1"/>
  <c r="BL264" i="2"/>
  <c r="BM264" i="2" s="1"/>
  <c r="BL266" i="2"/>
  <c r="BM266" i="2" s="1"/>
  <c r="BL251" i="2"/>
  <c r="BM251" i="2" s="1"/>
  <c r="BL254" i="2"/>
  <c r="BM254" i="2" s="1"/>
  <c r="BL252" i="2"/>
  <c r="BM252" i="2" s="1"/>
  <c r="DU290" i="1"/>
  <c r="DO275" i="1"/>
  <c r="DT275" i="1"/>
  <c r="DT284" i="1"/>
  <c r="DQ287" i="1"/>
  <c r="DM287" i="1"/>
  <c r="DU267" i="1"/>
  <c r="DT259" i="1"/>
  <c r="DQ278" i="1"/>
  <c r="DR293" i="1"/>
  <c r="DO293" i="1"/>
  <c r="DN293" i="1"/>
  <c r="DM293" i="1"/>
  <c r="DS293" i="1"/>
  <c r="DP293" i="1"/>
  <c r="DQ293" i="1"/>
  <c r="DL273" i="1"/>
  <c r="DU273" i="1"/>
  <c r="DP273" i="1"/>
  <c r="DR269" i="1"/>
  <c r="DQ285" i="1"/>
  <c r="DP285" i="1"/>
  <c r="DO285" i="1"/>
  <c r="DN285" i="1"/>
  <c r="DM285" i="1"/>
  <c r="DL285" i="1"/>
  <c r="DT285" i="1"/>
  <c r="DS285" i="1"/>
  <c r="DR285" i="1"/>
  <c r="DR276" i="1"/>
  <c r="DN276" i="1"/>
  <c r="DN287" i="1"/>
  <c r="DO287" i="1"/>
  <c r="DQ262" i="1"/>
  <c r="DP287" i="1"/>
  <c r="DL275" i="1"/>
  <c r="DR287" i="1"/>
  <c r="DO284" i="1"/>
  <c r="DP284" i="1"/>
  <c r="DL287" i="1"/>
  <c r="DU261" i="1"/>
  <c r="DT261" i="1"/>
  <c r="DS261" i="1"/>
  <c r="DR261" i="1"/>
  <c r="DP261" i="1"/>
  <c r="DO261" i="1"/>
  <c r="DN261" i="1"/>
  <c r="DQ261" i="1"/>
  <c r="DM261" i="1"/>
  <c r="DL261" i="1"/>
  <c r="DN257" i="1"/>
  <c r="DU257" i="1"/>
  <c r="DT257" i="1"/>
  <c r="DS257" i="1"/>
  <c r="DR257" i="1"/>
  <c r="DQ257" i="1"/>
  <c r="DP257" i="1"/>
  <c r="DO257" i="1"/>
  <c r="DM257" i="1"/>
  <c r="DL257" i="1"/>
  <c r="DT252" i="1"/>
  <c r="DU252" i="1"/>
  <c r="DS252" i="1"/>
  <c r="DR252" i="1"/>
  <c r="DN252" i="1"/>
  <c r="DQ252" i="1"/>
  <c r="DP252" i="1"/>
  <c r="DO252" i="1"/>
  <c r="DM252" i="1"/>
  <c r="DL252" i="1"/>
  <c r="DR254" i="1"/>
  <c r="DQ254" i="1"/>
  <c r="DP254" i="1"/>
  <c r="DO254" i="1"/>
  <c r="DN254" i="1"/>
  <c r="DM254" i="1"/>
  <c r="DL254" i="1"/>
  <c r="DU254" i="1"/>
  <c r="DS254" i="1"/>
  <c r="DT254" i="1"/>
  <c r="DP256" i="1"/>
  <c r="DO256" i="1"/>
  <c r="DN256" i="1"/>
  <c r="DM256" i="1"/>
  <c r="DL256" i="1"/>
  <c r="DU256" i="1"/>
  <c r="DT256" i="1"/>
  <c r="DS256" i="1"/>
  <c r="DQ256" i="1"/>
  <c r="DR256" i="1"/>
  <c r="DM253" i="1"/>
  <c r="DL253" i="1"/>
  <c r="DU253" i="1"/>
  <c r="DT253" i="1"/>
  <c r="DS253" i="1"/>
  <c r="DR253" i="1"/>
  <c r="DQ253" i="1"/>
  <c r="DP253" i="1"/>
  <c r="DO253" i="1"/>
  <c r="DN253" i="1"/>
  <c r="DU255" i="1"/>
  <c r="DT255" i="1"/>
  <c r="DS255" i="1"/>
  <c r="DR255" i="1"/>
  <c r="DQ255" i="1"/>
  <c r="DP255" i="1"/>
  <c r="DO255" i="1"/>
  <c r="DL255" i="1"/>
  <c r="DN255" i="1"/>
  <c r="DM255" i="1"/>
  <c r="DL258" i="1"/>
  <c r="DU259" i="1"/>
  <c r="DT267" i="1"/>
  <c r="DS267" i="1"/>
  <c r="DR267" i="1"/>
  <c r="DQ267" i="1"/>
  <c r="DP267" i="1"/>
  <c r="DO267" i="1"/>
  <c r="DN267" i="1"/>
  <c r="DM267" i="1"/>
  <c r="DL267" i="1"/>
  <c r="DM258" i="1"/>
  <c r="DM266" i="1"/>
  <c r="DL266" i="1"/>
  <c r="DU266" i="1"/>
  <c r="DT266" i="1"/>
  <c r="DS266" i="1"/>
  <c r="DR266" i="1"/>
  <c r="DQ266" i="1"/>
  <c r="DP266" i="1"/>
  <c r="DO266" i="1"/>
  <c r="DO258" i="1"/>
  <c r="DP262" i="1"/>
  <c r="DO262" i="1"/>
  <c r="DN262" i="1"/>
  <c r="DM262" i="1"/>
  <c r="DL262" i="1"/>
  <c r="DU262" i="1"/>
  <c r="DT262" i="1"/>
  <c r="DS262" i="1"/>
  <c r="DR262" i="1"/>
  <c r="DN258" i="1"/>
  <c r="DS258" i="1"/>
  <c r="DQ258" i="1"/>
  <c r="DN264" i="1"/>
  <c r="DM264" i="1"/>
  <c r="DL264" i="1"/>
  <c r="DU264" i="1"/>
  <c r="DT264" i="1"/>
  <c r="DS264" i="1"/>
  <c r="DR264" i="1"/>
  <c r="DQ264" i="1"/>
  <c r="DP264" i="1"/>
  <c r="DR258" i="1"/>
  <c r="DU263" i="1"/>
  <c r="DT263" i="1"/>
  <c r="DS263" i="1"/>
  <c r="DR263" i="1"/>
  <c r="DQ263" i="1"/>
  <c r="DP263" i="1"/>
  <c r="DO263" i="1"/>
  <c r="DN263" i="1"/>
  <c r="DM263" i="1"/>
  <c r="DL263" i="1"/>
  <c r="DT258" i="1"/>
  <c r="DU258" i="1"/>
  <c r="DO264" i="1"/>
  <c r="DR259" i="1"/>
  <c r="DU270" i="1"/>
  <c r="DT270" i="1"/>
  <c r="DS270" i="1"/>
  <c r="DR270" i="1"/>
  <c r="DQ270" i="1"/>
  <c r="DP270" i="1"/>
  <c r="DO270" i="1"/>
  <c r="DN270" i="1"/>
  <c r="DM270" i="1"/>
  <c r="DL270" i="1"/>
  <c r="DM269" i="1"/>
  <c r="DN269" i="1"/>
  <c r="DO269" i="1"/>
  <c r="DQ269" i="1"/>
  <c r="DP269" i="1"/>
  <c r="DL269" i="1"/>
  <c r="DU269" i="1"/>
  <c r="DT269" i="1"/>
  <c r="DS269" i="1"/>
  <c r="DT272" i="1"/>
  <c r="DU272" i="1"/>
  <c r="DS272" i="1"/>
  <c r="DR272" i="1"/>
  <c r="DQ272" i="1"/>
  <c r="DP272" i="1"/>
  <c r="DO272" i="1"/>
  <c r="DN272" i="1"/>
  <c r="DM272" i="1"/>
  <c r="DO280" i="1"/>
  <c r="DM280" i="1"/>
  <c r="DU280" i="1"/>
  <c r="DT280" i="1"/>
  <c r="DS280" i="1"/>
  <c r="DR280" i="1"/>
  <c r="DQ280" i="1"/>
  <c r="DP280" i="1"/>
  <c r="DN280" i="1"/>
  <c r="DL280" i="1"/>
  <c r="DO271" i="1"/>
  <c r="DN271" i="1"/>
  <c r="DM271" i="1"/>
  <c r="DL271" i="1"/>
  <c r="DU271" i="1"/>
  <c r="DT271" i="1"/>
  <c r="DS271" i="1"/>
  <c r="DR271" i="1"/>
  <c r="DQ271" i="1"/>
  <c r="DL272" i="1"/>
  <c r="DR274" i="1"/>
  <c r="DP274" i="1"/>
  <c r="DO274" i="1"/>
  <c r="DN274" i="1"/>
  <c r="DM274" i="1"/>
  <c r="DL274" i="1"/>
  <c r="DU274" i="1"/>
  <c r="DT274" i="1"/>
  <c r="DS274" i="1"/>
  <c r="DP275" i="1"/>
  <c r="DQ275" i="1"/>
  <c r="DP278" i="1"/>
  <c r="DO278" i="1"/>
  <c r="DN278" i="1"/>
  <c r="DM278" i="1"/>
  <c r="DL278" i="1"/>
  <c r="DU278" i="1"/>
  <c r="DT278" i="1"/>
  <c r="DS278" i="1"/>
  <c r="DR278" i="1"/>
  <c r="DT279" i="1"/>
  <c r="DL279" i="1"/>
  <c r="DU279" i="1"/>
  <c r="DS279" i="1"/>
  <c r="DR279" i="1"/>
  <c r="DQ279" i="1"/>
  <c r="DP279" i="1"/>
  <c r="DO279" i="1"/>
  <c r="DN279" i="1"/>
  <c r="DR275" i="1"/>
  <c r="DS275" i="1"/>
  <c r="DM273" i="1"/>
  <c r="DN273" i="1"/>
  <c r="DO273" i="1"/>
  <c r="DU275" i="1"/>
  <c r="DR283" i="1"/>
  <c r="DP283" i="1"/>
  <c r="DL283" i="1"/>
  <c r="DU283" i="1"/>
  <c r="DT283" i="1"/>
  <c r="DS283" i="1"/>
  <c r="DQ283" i="1"/>
  <c r="DO283" i="1"/>
  <c r="DN283" i="1"/>
  <c r="DO289" i="1"/>
  <c r="DN289" i="1"/>
  <c r="DM289" i="1"/>
  <c r="DL289" i="1"/>
  <c r="DU289" i="1"/>
  <c r="DT289" i="1"/>
  <c r="DS289" i="1"/>
  <c r="DR289" i="1"/>
  <c r="DQ289" i="1"/>
  <c r="DP289" i="1"/>
  <c r="DQ273" i="1"/>
  <c r="DM282" i="1"/>
  <c r="DL282" i="1"/>
  <c r="DU282" i="1"/>
  <c r="DT282" i="1"/>
  <c r="DS282" i="1"/>
  <c r="DR282" i="1"/>
  <c r="DQ282" i="1"/>
  <c r="DP282" i="1"/>
  <c r="DO282" i="1"/>
  <c r="DL286" i="1"/>
  <c r="DU286" i="1"/>
  <c r="DT286" i="1"/>
  <c r="DR286" i="1"/>
  <c r="DQ286" i="1"/>
  <c r="DP286" i="1"/>
  <c r="DO286" i="1"/>
  <c r="DN286" i="1"/>
  <c r="DS286" i="1"/>
  <c r="DM286" i="1"/>
  <c r="DR273" i="1"/>
  <c r="DQ276" i="1"/>
  <c r="DP276" i="1"/>
  <c r="DO276" i="1"/>
  <c r="DM276" i="1"/>
  <c r="DU276" i="1"/>
  <c r="DT276" i="1"/>
  <c r="DS276" i="1"/>
  <c r="DS273" i="1"/>
  <c r="DT281" i="1"/>
  <c r="DR281" i="1"/>
  <c r="DU281" i="1"/>
  <c r="DS281" i="1"/>
  <c r="DQ281" i="1"/>
  <c r="DP281" i="1"/>
  <c r="DO281" i="1"/>
  <c r="DN281" i="1"/>
  <c r="DM281" i="1"/>
  <c r="DM283" i="1"/>
  <c r="DU288" i="1"/>
  <c r="DT288" i="1"/>
  <c r="DS288" i="1"/>
  <c r="DR288" i="1"/>
  <c r="DQ288" i="1"/>
  <c r="DP288" i="1"/>
  <c r="DO288" i="1"/>
  <c r="DN288" i="1"/>
  <c r="DM288" i="1"/>
  <c r="DL288" i="1"/>
  <c r="DT273" i="1"/>
  <c r="DN275" i="1"/>
  <c r="DL276" i="1"/>
  <c r="DU284" i="1"/>
  <c r="DQ284" i="1"/>
  <c r="DR284" i="1"/>
  <c r="DS284" i="1"/>
  <c r="DL294" i="1"/>
  <c r="DU294" i="1"/>
  <c r="DT294" i="1"/>
  <c r="DS294" i="1"/>
  <c r="DR294" i="1"/>
  <c r="DQ294" i="1"/>
  <c r="DP294" i="1"/>
  <c r="DO294" i="1"/>
  <c r="DN294" i="1"/>
  <c r="DM294" i="1"/>
  <c r="DL284" i="1"/>
  <c r="DM284" i="1"/>
  <c r="DM291" i="1"/>
  <c r="DL291" i="1"/>
  <c r="DU291" i="1"/>
  <c r="DT291" i="1"/>
  <c r="DS291" i="1"/>
  <c r="DR291" i="1"/>
  <c r="DQ291" i="1"/>
  <c r="DP291" i="1"/>
  <c r="DO291" i="1"/>
  <c r="DN284" i="1"/>
  <c r="DT290" i="1"/>
  <c r="DS290" i="1"/>
  <c r="DR290" i="1"/>
  <c r="DQ290" i="1"/>
  <c r="DP290" i="1"/>
  <c r="DO290" i="1"/>
  <c r="DN290" i="1"/>
  <c r="DM290" i="1"/>
  <c r="DL290" i="1"/>
  <c r="DU285" i="1"/>
  <c r="DS287" i="1"/>
  <c r="DT293" i="1"/>
  <c r="DT287" i="1"/>
  <c r="DU293" i="1"/>
  <c r="DU287" i="1"/>
  <c r="DL293" i="1"/>
  <c r="BK238" i="2"/>
  <c r="BK241" i="2" s="1"/>
  <c r="BJ242" i="2"/>
  <c r="BL253" i="2" s="1"/>
  <c r="BM253" i="2" s="1"/>
  <c r="BI242" i="2"/>
  <c r="AQ242" i="2"/>
  <c r="AU242" i="2" s="1"/>
  <c r="AL242" i="2"/>
  <c r="AM242" i="2" s="1"/>
  <c r="AW242" i="2" s="1"/>
  <c r="W242" i="2"/>
  <c r="O242" i="2" s="1"/>
  <c r="T242" i="2"/>
  <c r="R242" i="2"/>
  <c r="M242" i="2"/>
  <c r="BI241" i="2"/>
  <c r="BJ241" i="2" s="1"/>
  <c r="AQ241" i="2"/>
  <c r="AU241" i="2" s="1"/>
  <c r="AL241" i="2"/>
  <c r="AM241" i="2" s="1"/>
  <c r="W241" i="2"/>
  <c r="O241" i="2" s="1"/>
  <c r="T241" i="2"/>
  <c r="R241" i="2"/>
  <c r="M241" i="2"/>
  <c r="BI240" i="2"/>
  <c r="AQ240" i="2"/>
  <c r="AU240" i="2" s="1"/>
  <c r="AL240" i="2"/>
  <c r="AM240" i="2" s="1"/>
  <c r="W240" i="2"/>
  <c r="L240" i="2" s="1"/>
  <c r="T240" i="2"/>
  <c r="R240" i="2"/>
  <c r="M240" i="2"/>
  <c r="BI239" i="2"/>
  <c r="BJ239" i="2" s="1"/>
  <c r="AQ239" i="2"/>
  <c r="AU239" i="2" s="1"/>
  <c r="AL239" i="2"/>
  <c r="AM239" i="2" s="1"/>
  <c r="AB239" i="2"/>
  <c r="AD239" i="2" s="1"/>
  <c r="AA239" i="2" s="1"/>
  <c r="W239" i="2"/>
  <c r="L239" i="2" s="1"/>
  <c r="T239" i="2"/>
  <c r="R239" i="2"/>
  <c r="M239" i="2"/>
  <c r="AX238" i="2"/>
  <c r="AQ238" i="2"/>
  <c r="AT238" i="2" s="1"/>
  <c r="AL238" i="2"/>
  <c r="AM238" i="2" s="1"/>
  <c r="AW238" i="2" s="1"/>
  <c r="AD238" i="2"/>
  <c r="AA238" i="2" s="1"/>
  <c r="W238" i="2"/>
  <c r="O238" i="2" s="1"/>
  <c r="T238" i="2"/>
  <c r="R238" i="2"/>
  <c r="M238" i="2"/>
  <c r="BK237" i="2"/>
  <c r="BK242" i="2" s="1"/>
  <c r="AB242" i="2" s="1"/>
  <c r="AX237" i="2"/>
  <c r="AQ237" i="2"/>
  <c r="AT237" i="2" s="1"/>
  <c r="AL237" i="2"/>
  <c r="AM237" i="2" s="1"/>
  <c r="AW237" i="2" s="1"/>
  <c r="AD237" i="2"/>
  <c r="AA237" i="2" s="1"/>
  <c r="W237" i="2"/>
  <c r="O237" i="2" s="1"/>
  <c r="T237" i="2"/>
  <c r="R237" i="2"/>
  <c r="M237" i="2"/>
  <c r="CB323" i="1"/>
  <c r="CA323" i="1"/>
  <c r="BZ323" i="1"/>
  <c r="BY323" i="1"/>
  <c r="BX323" i="1"/>
  <c r="BV323" i="1"/>
  <c r="BU323" i="1"/>
  <c r="BT323" i="1"/>
  <c r="BS323" i="1"/>
  <c r="BR323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1" i="1"/>
  <c r="L90" i="1"/>
  <c r="L89" i="1"/>
  <c r="L88" i="1"/>
  <c r="L87" i="1"/>
  <c r="L84" i="1"/>
  <c r="L83" i="1"/>
  <c r="L82" i="1"/>
  <c r="L81" i="1"/>
  <c r="L80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0" i="1"/>
  <c r="L18" i="1"/>
  <c r="L17" i="1"/>
  <c r="L16" i="1"/>
  <c r="L15" i="1"/>
  <c r="L14" i="1"/>
  <c r="L13" i="1"/>
  <c r="L12" i="1"/>
  <c r="L11" i="1"/>
  <c r="L10" i="1"/>
  <c r="L9" i="1"/>
  <c r="L8" i="1"/>
  <c r="L7" i="1"/>
  <c r="C5" i="5"/>
  <c r="C9" i="5"/>
  <c r="C10" i="5"/>
  <c r="C11" i="5"/>
  <c r="C12" i="5"/>
  <c r="C13" i="5"/>
  <c r="C14" i="5"/>
  <c r="AK2" i="2" a="1"/>
  <c r="AK2" i="2" s="1"/>
  <c r="M231" i="2"/>
  <c r="M232" i="2"/>
  <c r="BC5" i="19"/>
  <c r="AP5" i="19"/>
  <c r="W231" i="2"/>
  <c r="O231" i="2" s="1"/>
  <c r="W232" i="2"/>
  <c r="O232" i="2" s="1"/>
  <c r="AQ231" i="2"/>
  <c r="AR231" i="2" s="1"/>
  <c r="AX231" i="2"/>
  <c r="AQ232" i="2"/>
  <c r="AT232" i="2" s="1"/>
  <c r="AX232" i="2"/>
  <c r="AL232" i="2"/>
  <c r="AM232" i="2" s="1"/>
  <c r="AW232" i="2" s="1"/>
  <c r="AL231" i="2"/>
  <c r="AM231" i="2" s="1"/>
  <c r="AW231" i="2" s="1"/>
  <c r="AH22" i="19"/>
  <c r="BK109" i="2"/>
  <c r="AX109" i="2"/>
  <c r="AQ109" i="2"/>
  <c r="AU109" i="2" s="1"/>
  <c r="AL109" i="2"/>
  <c r="AM109" i="2" s="1"/>
  <c r="AD109" i="2"/>
  <c r="AA109" i="2" s="1"/>
  <c r="W109" i="2"/>
  <c r="O109" i="2" s="1"/>
  <c r="T109" i="2"/>
  <c r="R109" i="2"/>
  <c r="M109" i="2"/>
  <c r="BK108" i="2"/>
  <c r="AX108" i="2"/>
  <c r="AQ108" i="2"/>
  <c r="AU108" i="2" s="1"/>
  <c r="AL108" i="2"/>
  <c r="AM108" i="2" s="1"/>
  <c r="AD108" i="2"/>
  <c r="AA108" i="2" s="1"/>
  <c r="O108" i="2"/>
  <c r="T108" i="2"/>
  <c r="R108" i="2"/>
  <c r="M108" i="2"/>
  <c r="AI6" i="19"/>
  <c r="AJ6" i="19"/>
  <c r="D10" i="1" l="1"/>
  <c r="D22" i="1"/>
  <c r="D34" i="1"/>
  <c r="D46" i="1"/>
  <c r="D58" i="1"/>
  <c r="D70" i="1"/>
  <c r="D82" i="1"/>
  <c r="D96" i="1"/>
  <c r="D108" i="1"/>
  <c r="D120" i="1"/>
  <c r="D133" i="1"/>
  <c r="D145" i="1"/>
  <c r="D158" i="1"/>
  <c r="D11" i="1"/>
  <c r="D23" i="1"/>
  <c r="D35" i="1"/>
  <c r="D47" i="1"/>
  <c r="D59" i="1"/>
  <c r="D71" i="1"/>
  <c r="D83" i="1"/>
  <c r="D97" i="1"/>
  <c r="D109" i="1"/>
  <c r="D121" i="1"/>
  <c r="D134" i="1"/>
  <c r="D146" i="1"/>
  <c r="D159" i="1"/>
  <c r="D172" i="1"/>
  <c r="D186" i="1"/>
  <c r="D12" i="1"/>
  <c r="D24" i="1"/>
  <c r="D36" i="1"/>
  <c r="D48" i="1"/>
  <c r="D60" i="1"/>
  <c r="D72" i="1"/>
  <c r="D84" i="1"/>
  <c r="D98" i="1"/>
  <c r="D110" i="1"/>
  <c r="D122" i="1"/>
  <c r="D135" i="1"/>
  <c r="D147" i="1"/>
  <c r="D160" i="1"/>
  <c r="D173" i="1"/>
  <c r="D187" i="1"/>
  <c r="D252" i="1"/>
  <c r="D200" i="1"/>
  <c r="D199" i="1"/>
  <c r="D210" i="1"/>
  <c r="D234" i="1"/>
  <c r="D81" i="1"/>
  <c r="D317" i="1"/>
  <c r="D155" i="1"/>
  <c r="D244" i="1"/>
  <c r="D116" i="1"/>
  <c r="D191" i="1"/>
  <c r="D221" i="1"/>
  <c r="D300" i="1"/>
  <c r="D79" i="1"/>
  <c r="D294" i="1"/>
  <c r="D28" i="1"/>
  <c r="D279" i="1"/>
  <c r="D336" i="1"/>
  <c r="D285" i="1"/>
  <c r="D188" i="1"/>
  <c r="D90" i="1"/>
  <c r="D325" i="1"/>
  <c r="D63" i="1"/>
  <c r="D321" i="1"/>
  <c r="D272" i="1"/>
  <c r="D231" i="1"/>
  <c r="D115" i="1"/>
  <c r="D278" i="1"/>
  <c r="D100" i="1"/>
  <c r="D306" i="1"/>
  <c r="D305" i="1"/>
  <c r="D319" i="1"/>
  <c r="D201" i="1"/>
  <c r="D184" i="1"/>
  <c r="D33" i="1"/>
  <c r="D259" i="1"/>
  <c r="D106" i="1"/>
  <c r="D111" i="1"/>
  <c r="D194" i="1"/>
  <c r="D43" i="1"/>
  <c r="D218" i="1"/>
  <c r="D66" i="1"/>
  <c r="D256" i="1"/>
  <c r="D103" i="1"/>
  <c r="D293" i="1"/>
  <c r="D139" i="1"/>
  <c r="D225" i="1"/>
  <c r="D190" i="1"/>
  <c r="D39" i="1"/>
  <c r="D239" i="1"/>
  <c r="D86" i="1"/>
  <c r="D289" i="1"/>
  <c r="D288" i="1"/>
  <c r="D304" i="1"/>
  <c r="D330" i="1"/>
  <c r="D169" i="1"/>
  <c r="D21" i="1"/>
  <c r="D245" i="1"/>
  <c r="D94" i="1"/>
  <c r="D49" i="1"/>
  <c r="D182" i="1"/>
  <c r="D31" i="1"/>
  <c r="D206" i="1"/>
  <c r="D54" i="1"/>
  <c r="D242" i="1"/>
  <c r="D89" i="1"/>
  <c r="D281" i="1"/>
  <c r="D126" i="1"/>
  <c r="D73" i="1"/>
  <c r="D176" i="1"/>
  <c r="D27" i="1"/>
  <c r="D226" i="1"/>
  <c r="D74" i="1"/>
  <c r="D276" i="1"/>
  <c r="D275" i="1"/>
  <c r="D287" i="1"/>
  <c r="D318" i="1"/>
  <c r="D156" i="1"/>
  <c r="D9" i="1"/>
  <c r="D233" i="1"/>
  <c r="D328" i="1"/>
  <c r="D167" i="1"/>
  <c r="D19" i="1"/>
  <c r="D193" i="1"/>
  <c r="D42" i="1"/>
  <c r="D230" i="1"/>
  <c r="D77" i="1"/>
  <c r="D268" i="1"/>
  <c r="D114" i="1"/>
  <c r="D324" i="1"/>
  <c r="D163" i="1"/>
  <c r="D15" i="1"/>
  <c r="D214" i="1"/>
  <c r="D62" i="1"/>
  <c r="D202" i="1"/>
  <c r="D329" i="1"/>
  <c r="D165" i="1"/>
  <c r="D52" i="1"/>
  <c r="D149" i="1"/>
  <c r="D270" i="1"/>
  <c r="D290" i="1"/>
  <c r="D240" i="1"/>
  <c r="D137" i="1"/>
  <c r="D198" i="1"/>
  <c r="D232" i="1"/>
  <c r="D85" i="1"/>
  <c r="D25" i="1"/>
  <c r="D243" i="1"/>
  <c r="D215" i="1"/>
  <c r="D197" i="1"/>
  <c r="D207" i="1"/>
  <c r="D151" i="1"/>
  <c r="D80" i="1"/>
  <c r="D123" i="1"/>
  <c r="D69" i="1"/>
  <c r="D143" i="1"/>
  <c r="D104" i="1"/>
  <c r="D177" i="1"/>
  <c r="D75" i="1"/>
  <c r="D337" i="1"/>
  <c r="D57" i="1"/>
  <c r="D219" i="1"/>
  <c r="D127" i="1"/>
  <c r="D16" i="1"/>
  <c r="D112" i="1"/>
  <c r="D320" i="1"/>
  <c r="D45" i="1"/>
  <c r="D55" i="1"/>
  <c r="D312" i="1"/>
  <c r="D51" i="1"/>
  <c r="D264" i="1"/>
  <c r="D263" i="1"/>
  <c r="D274" i="1"/>
  <c r="D301" i="1"/>
  <c r="D144" i="1"/>
  <c r="D307" i="1"/>
  <c r="D220" i="1"/>
  <c r="D68" i="1"/>
  <c r="D316" i="1"/>
  <c r="D154" i="1"/>
  <c r="D174" i="1"/>
  <c r="D181" i="1"/>
  <c r="D30" i="1"/>
  <c r="D217" i="1"/>
  <c r="D65" i="1"/>
  <c r="D255" i="1"/>
  <c r="D102" i="1"/>
  <c r="D311" i="1"/>
  <c r="D150" i="1"/>
  <c r="D238" i="1"/>
  <c r="D50" i="1"/>
  <c r="D128" i="1"/>
  <c r="D254" i="1"/>
  <c r="D8" i="1"/>
  <c r="D152" i="1"/>
  <c r="D87" i="1"/>
  <c r="D13" i="1"/>
  <c r="D257" i="1"/>
  <c r="D228" i="1"/>
  <c r="D185" i="1"/>
  <c r="D130" i="1"/>
  <c r="D282" i="1"/>
  <c r="D266" i="1"/>
  <c r="D332" i="1"/>
  <c r="D118" i="1"/>
  <c r="D78" i="1"/>
  <c r="D203" i="1"/>
  <c r="D249" i="1"/>
  <c r="D248" i="1"/>
  <c r="D262" i="1"/>
  <c r="D286" i="1"/>
  <c r="D131" i="1"/>
  <c r="D213" i="1"/>
  <c r="D208" i="1"/>
  <c r="D56" i="1"/>
  <c r="D299" i="1"/>
  <c r="D142" i="1"/>
  <c r="D327" i="1"/>
  <c r="D166" i="1"/>
  <c r="D18" i="1"/>
  <c r="D205" i="1"/>
  <c r="D53" i="1"/>
  <c r="D241" i="1"/>
  <c r="D88" i="1"/>
  <c r="D292" i="1"/>
  <c r="D138" i="1"/>
  <c r="D148" i="1"/>
  <c r="D189" i="1"/>
  <c r="D38" i="1"/>
  <c r="D99" i="1"/>
  <c r="D175" i="1"/>
  <c r="D224" i="1"/>
  <c r="D261" i="1"/>
  <c r="D37" i="1"/>
  <c r="D32" i="1"/>
  <c r="D117" i="1"/>
  <c r="D141" i="1"/>
  <c r="D178" i="1"/>
  <c r="D216" i="1"/>
  <c r="D267" i="1"/>
  <c r="D323" i="1"/>
  <c r="D211" i="1"/>
  <c r="D222" i="1"/>
  <c r="D95" i="1"/>
  <c r="D20" i="1"/>
  <c r="D237" i="1"/>
  <c r="D236" i="1"/>
  <c r="D247" i="1"/>
  <c r="D273" i="1"/>
  <c r="D119" i="1"/>
  <c r="D136" i="1"/>
  <c r="D195" i="1"/>
  <c r="D44" i="1"/>
  <c r="D284" i="1"/>
  <c r="D129" i="1"/>
  <c r="D314" i="1"/>
  <c r="D153" i="1"/>
  <c r="D7" i="1"/>
  <c r="D192" i="1"/>
  <c r="D41" i="1"/>
  <c r="D229" i="1"/>
  <c r="D76" i="1"/>
  <c r="D280" i="1"/>
  <c r="D125" i="1"/>
  <c r="D26" i="1"/>
  <c r="D223" i="1"/>
  <c r="D235" i="1"/>
  <c r="D107" i="1"/>
  <c r="D183" i="1"/>
  <c r="D271" i="1"/>
  <c r="D298" i="1"/>
  <c r="D61" i="1"/>
  <c r="D29" i="1"/>
  <c r="D64" i="1"/>
  <c r="D113" i="1"/>
  <c r="D162" i="1"/>
  <c r="D14" i="1"/>
  <c r="D212" i="1"/>
  <c r="D246" i="1"/>
  <c r="D168" i="1"/>
  <c r="D258" i="1"/>
  <c r="D105" i="1"/>
  <c r="D283" i="1"/>
  <c r="D326" i="1"/>
  <c r="D17" i="1"/>
  <c r="D204" i="1"/>
  <c r="D101" i="1"/>
  <c r="D308" i="1"/>
  <c r="D91" i="1"/>
  <c r="D313" i="1"/>
  <c r="D40" i="1"/>
  <c r="D291" i="1"/>
  <c r="D265" i="1"/>
  <c r="D322" i="1"/>
  <c r="D140" i="1"/>
  <c r="D124" i="1"/>
  <c r="D209" i="1"/>
  <c r="D67" i="1"/>
  <c r="D164" i="1"/>
  <c r="D171" i="1"/>
  <c r="D161" i="1"/>
  <c r="D269" i="1"/>
  <c r="D253" i="1"/>
  <c r="F323" i="1"/>
  <c r="Y287" i="1"/>
  <c r="Y269" i="1"/>
  <c r="Y257" i="1"/>
  <c r="Y278" i="1"/>
  <c r="Y254" i="1"/>
  <c r="Y252" i="1"/>
  <c r="Y275" i="1"/>
  <c r="Y256" i="1"/>
  <c r="Y288" i="1"/>
  <c r="Y255" i="1"/>
  <c r="Y253" i="1"/>
  <c r="Y284" i="1"/>
  <c r="Y266" i="1"/>
  <c r="Y286" i="1"/>
  <c r="Y264" i="1"/>
  <c r="Y263" i="1"/>
  <c r="Y282" i="1"/>
  <c r="Y289" i="1"/>
  <c r="Y258" i="1"/>
  <c r="Y261" i="1"/>
  <c r="Y262" i="1"/>
  <c r="Y290" i="1"/>
  <c r="Y273" i="1"/>
  <c r="Y281" i="1"/>
  <c r="Y291" i="1"/>
  <c r="Y280" i="1"/>
  <c r="Y272" i="1"/>
  <c r="Y270" i="1"/>
  <c r="Y283" i="1"/>
  <c r="Y279" i="1"/>
  <c r="Y274" i="1"/>
  <c r="Y271" i="1"/>
  <c r="Y267" i="1"/>
  <c r="DM259" i="1"/>
  <c r="DO259" i="1"/>
  <c r="DP259" i="1"/>
  <c r="DQ259" i="1"/>
  <c r="DL259" i="1"/>
  <c r="DN259" i="1"/>
  <c r="AS242" i="2"/>
  <c r="AU238" i="2"/>
  <c r="AU237" i="2"/>
  <c r="AS238" i="2"/>
  <c r="AV238" i="2"/>
  <c r="AW241" i="2"/>
  <c r="AV241" i="2"/>
  <c r="BI238" i="2"/>
  <c r="BL238" i="2" s="1"/>
  <c r="BM238" i="2" s="1"/>
  <c r="BJ238" i="2"/>
  <c r="AR242" i="2"/>
  <c r="AT242" i="2"/>
  <c r="L241" i="2"/>
  <c r="L242" i="2"/>
  <c r="AV237" i="2"/>
  <c r="L237" i="2"/>
  <c r="AW240" i="2"/>
  <c r="AV240" i="2"/>
  <c r="AB241" i="2"/>
  <c r="AD241" i="2" s="1"/>
  <c r="AA241" i="2" s="1"/>
  <c r="AW239" i="2"/>
  <c r="AV239" i="2"/>
  <c r="AR239" i="2"/>
  <c r="AR240" i="2"/>
  <c r="BI237" i="2"/>
  <c r="O239" i="2"/>
  <c r="AS239" i="2"/>
  <c r="O240" i="2"/>
  <c r="AS240" i="2"/>
  <c r="AR241" i="2"/>
  <c r="BJ237" i="2"/>
  <c r="AT239" i="2"/>
  <c r="AT240" i="2"/>
  <c r="AS241" i="2"/>
  <c r="AT241" i="2"/>
  <c r="AR237" i="2"/>
  <c r="AS237" i="2"/>
  <c r="L238" i="2"/>
  <c r="AV242" i="2"/>
  <c r="AR238" i="2"/>
  <c r="DL323" i="1"/>
  <c r="DU323" i="1"/>
  <c r="DT323" i="1"/>
  <c r="DS323" i="1"/>
  <c r="DR323" i="1"/>
  <c r="DQ323" i="1"/>
  <c r="DP323" i="1"/>
  <c r="DO323" i="1"/>
  <c r="DN323" i="1"/>
  <c r="DM323" i="1"/>
  <c r="AV231" i="2"/>
  <c r="AV232" i="2"/>
  <c r="AU231" i="2"/>
  <c r="AT231" i="2"/>
  <c r="AS231" i="2"/>
  <c r="AU232" i="2"/>
  <c r="AS232" i="2"/>
  <c r="AR232" i="2"/>
  <c r="BJ109" i="2"/>
  <c r="BL109" i="2" s="1"/>
  <c r="BM109" i="2" s="1"/>
  <c r="AW109" i="2"/>
  <c r="AV109" i="2"/>
  <c r="AW108" i="2"/>
  <c r="AV108" i="2"/>
  <c r="BJ108" i="2"/>
  <c r="BL108" i="2" s="1"/>
  <c r="BM108" i="2" s="1"/>
  <c r="L108" i="2"/>
  <c r="AR108" i="2"/>
  <c r="L109" i="2"/>
  <c r="AR109" i="2"/>
  <c r="AS108" i="2"/>
  <c r="AS109" i="2"/>
  <c r="AT108" i="2"/>
  <c r="AT109" i="2"/>
  <c r="CB148" i="1"/>
  <c r="CA148" i="1"/>
  <c r="BZ148" i="1"/>
  <c r="BY148" i="1"/>
  <c r="BX148" i="1"/>
  <c r="BV148" i="1"/>
  <c r="BU148" i="1"/>
  <c r="BT148" i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CB154" i="1"/>
  <c r="CA154" i="1"/>
  <c r="BZ154" i="1"/>
  <c r="BY154" i="1"/>
  <c r="BX154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F148" i="1" l="1"/>
  <c r="F154" i="1"/>
  <c r="Y323" i="1"/>
  <c r="Y276" i="1"/>
  <c r="Y294" i="1"/>
  <c r="Y285" i="1"/>
  <c r="Y259" i="1"/>
  <c r="BL239" i="2"/>
  <c r="BM239" i="2" s="1"/>
  <c r="AD242" i="2"/>
  <c r="AA242" i="2" s="1"/>
  <c r="AB240" i="2"/>
  <c r="AD240" i="2" s="1"/>
  <c r="AA240" i="2" s="1"/>
  <c r="BL237" i="2"/>
  <c r="BM237" i="2" s="1"/>
  <c r="BL242" i="2"/>
  <c r="BM242" i="2" s="1"/>
  <c r="BL240" i="2"/>
  <c r="BM240" i="2" s="1"/>
  <c r="DU148" i="1"/>
  <c r="DT148" i="1"/>
  <c r="DS148" i="1"/>
  <c r="DR148" i="1"/>
  <c r="DQ148" i="1"/>
  <c r="DL148" i="1"/>
  <c r="DP148" i="1"/>
  <c r="DO148" i="1"/>
  <c r="DN148" i="1"/>
  <c r="DM148" i="1"/>
  <c r="DL154" i="1"/>
  <c r="DU154" i="1"/>
  <c r="DT154" i="1"/>
  <c r="DS154" i="1"/>
  <c r="DR154" i="1"/>
  <c r="DM154" i="1"/>
  <c r="DQ154" i="1"/>
  <c r="DN154" i="1"/>
  <c r="DP154" i="1"/>
  <c r="DO154" i="1"/>
  <c r="CB150" i="1"/>
  <c r="CA150" i="1"/>
  <c r="BZ150" i="1"/>
  <c r="BY150" i="1"/>
  <c r="BX150" i="1"/>
  <c r="BV150" i="1"/>
  <c r="BU150" i="1"/>
  <c r="BT150" i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CB145" i="1"/>
  <c r="CA145" i="1"/>
  <c r="BZ145" i="1"/>
  <c r="BY145" i="1"/>
  <c r="BX145" i="1"/>
  <c r="BV145" i="1"/>
  <c r="BU145" i="1"/>
  <c r="BT145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CB143" i="1"/>
  <c r="CA143" i="1"/>
  <c r="BZ143" i="1"/>
  <c r="BY143" i="1"/>
  <c r="BX143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CB138" i="1"/>
  <c r="CA138" i="1"/>
  <c r="BZ138" i="1"/>
  <c r="BY138" i="1"/>
  <c r="BX138" i="1"/>
  <c r="BV138" i="1"/>
  <c r="BU138" i="1"/>
  <c r="BT138" i="1"/>
  <c r="BS138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CB133" i="1"/>
  <c r="CA133" i="1"/>
  <c r="BZ133" i="1"/>
  <c r="BY133" i="1"/>
  <c r="BX133" i="1"/>
  <c r="BV133" i="1"/>
  <c r="BU133" i="1"/>
  <c r="BT133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CB112" i="1"/>
  <c r="CA112" i="1"/>
  <c r="BZ112" i="1"/>
  <c r="BY112" i="1"/>
  <c r="BX112" i="1"/>
  <c r="BV112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CB111" i="1"/>
  <c r="CA111" i="1"/>
  <c r="BZ111" i="1"/>
  <c r="BY111" i="1"/>
  <c r="BX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CB110" i="1"/>
  <c r="CA110" i="1"/>
  <c r="BZ110" i="1"/>
  <c r="BY110" i="1"/>
  <c r="BX110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CB109" i="1"/>
  <c r="CA109" i="1"/>
  <c r="BZ109" i="1"/>
  <c r="BY109" i="1"/>
  <c r="BX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CB108" i="1"/>
  <c r="CA108" i="1"/>
  <c r="BZ108" i="1"/>
  <c r="BY108" i="1"/>
  <c r="BX108" i="1"/>
  <c r="BV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CB107" i="1"/>
  <c r="CA107" i="1"/>
  <c r="BZ107" i="1"/>
  <c r="BY107" i="1"/>
  <c r="BX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CB176" i="1"/>
  <c r="CA176" i="1"/>
  <c r="BZ176" i="1"/>
  <c r="BY176" i="1"/>
  <c r="BX176" i="1"/>
  <c r="BV176" i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CB177" i="1"/>
  <c r="CA177" i="1"/>
  <c r="BZ177" i="1"/>
  <c r="BY177" i="1"/>
  <c r="BX177" i="1"/>
  <c r="BV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CB131" i="1"/>
  <c r="CA131" i="1"/>
  <c r="BZ131" i="1"/>
  <c r="BY131" i="1"/>
  <c r="BX131" i="1"/>
  <c r="BV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CB130" i="1"/>
  <c r="CA130" i="1"/>
  <c r="BZ130" i="1"/>
  <c r="BY130" i="1"/>
  <c r="BX130" i="1"/>
  <c r="BV130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CB129" i="1"/>
  <c r="CA129" i="1"/>
  <c r="BZ129" i="1"/>
  <c r="BY129" i="1"/>
  <c r="BX129" i="1"/>
  <c r="BV129" i="1"/>
  <c r="BU129" i="1"/>
  <c r="BT129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CB248" i="1"/>
  <c r="CA248" i="1"/>
  <c r="BZ248" i="1"/>
  <c r="BY248" i="1"/>
  <c r="BX248" i="1"/>
  <c r="BV248" i="1"/>
  <c r="BU248" i="1"/>
  <c r="BT248" i="1"/>
  <c r="BS248" i="1"/>
  <c r="BR248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F129" i="1" l="1"/>
  <c r="F138" i="1"/>
  <c r="F112" i="1"/>
  <c r="F110" i="1"/>
  <c r="F109" i="1"/>
  <c r="F111" i="1"/>
  <c r="F108" i="1"/>
  <c r="F107" i="1"/>
  <c r="F176" i="1"/>
  <c r="F177" i="1"/>
  <c r="F150" i="1"/>
  <c r="F248" i="1"/>
  <c r="F131" i="1"/>
  <c r="F145" i="1"/>
  <c r="F130" i="1"/>
  <c r="F143" i="1"/>
  <c r="F133" i="1"/>
  <c r="Y148" i="1"/>
  <c r="Y154" i="1"/>
  <c r="DL150" i="1"/>
  <c r="DN150" i="1"/>
  <c r="DM150" i="1"/>
  <c r="DO150" i="1"/>
  <c r="DP150" i="1"/>
  <c r="DQ150" i="1"/>
  <c r="DR150" i="1"/>
  <c r="DS150" i="1"/>
  <c r="DT150" i="1"/>
  <c r="DU150" i="1"/>
  <c r="DL145" i="1"/>
  <c r="DM145" i="1"/>
  <c r="DU145" i="1"/>
  <c r="DT145" i="1"/>
  <c r="DS145" i="1"/>
  <c r="DR145" i="1"/>
  <c r="DQ145" i="1"/>
  <c r="DP145" i="1"/>
  <c r="DO145" i="1"/>
  <c r="DN145" i="1"/>
  <c r="DL143" i="1"/>
  <c r="DU143" i="1"/>
  <c r="DP143" i="1"/>
  <c r="DT143" i="1"/>
  <c r="DM143" i="1"/>
  <c r="DS143" i="1"/>
  <c r="DQ143" i="1"/>
  <c r="DR143" i="1"/>
  <c r="DO143" i="1"/>
  <c r="DN143" i="1"/>
  <c r="DL133" i="1"/>
  <c r="DL138" i="1"/>
  <c r="DU138" i="1"/>
  <c r="DT138" i="1"/>
  <c r="DS138" i="1"/>
  <c r="DR138" i="1"/>
  <c r="DQ138" i="1"/>
  <c r="DM138" i="1"/>
  <c r="DP138" i="1"/>
  <c r="DO138" i="1"/>
  <c r="DN138" i="1"/>
  <c r="DR133" i="1"/>
  <c r="DQ133" i="1"/>
  <c r="DN133" i="1"/>
  <c r="DM133" i="1"/>
  <c r="DO133" i="1"/>
  <c r="DP133" i="1"/>
  <c r="DS133" i="1"/>
  <c r="DT133" i="1"/>
  <c r="DU133" i="1"/>
  <c r="DQ111" i="1"/>
  <c r="DS111" i="1"/>
  <c r="DR111" i="1"/>
  <c r="DL112" i="1"/>
  <c r="DU112" i="1"/>
  <c r="DT112" i="1"/>
  <c r="DS112" i="1"/>
  <c r="DR112" i="1"/>
  <c r="DQ112" i="1"/>
  <c r="DP112" i="1"/>
  <c r="DO112" i="1"/>
  <c r="DN112" i="1"/>
  <c r="DM112" i="1"/>
  <c r="DM110" i="1"/>
  <c r="DT111" i="1"/>
  <c r="DN110" i="1"/>
  <c r="DU111" i="1"/>
  <c r="DL110" i="1"/>
  <c r="DO110" i="1"/>
  <c r="DP110" i="1"/>
  <c r="DQ110" i="1"/>
  <c r="DL111" i="1"/>
  <c r="DR110" i="1"/>
  <c r="DM111" i="1"/>
  <c r="DS110" i="1"/>
  <c r="DN111" i="1"/>
  <c r="DT110" i="1"/>
  <c r="DO111" i="1"/>
  <c r="DU110" i="1"/>
  <c r="DP111" i="1"/>
  <c r="DQ108" i="1"/>
  <c r="DP108" i="1"/>
  <c r="DN108" i="1"/>
  <c r="DM108" i="1"/>
  <c r="DL108" i="1"/>
  <c r="DU108" i="1"/>
  <c r="DT108" i="1"/>
  <c r="DS108" i="1"/>
  <c r="DR108" i="1"/>
  <c r="DO108" i="1"/>
  <c r="DL109" i="1"/>
  <c r="DU109" i="1"/>
  <c r="DT109" i="1"/>
  <c r="DS109" i="1"/>
  <c r="DR109" i="1"/>
  <c r="DQ109" i="1"/>
  <c r="DP109" i="1"/>
  <c r="DO109" i="1"/>
  <c r="DN109" i="1"/>
  <c r="DM109" i="1"/>
  <c r="DU107" i="1"/>
  <c r="DS107" i="1"/>
  <c r="DR107" i="1"/>
  <c r="DQ107" i="1"/>
  <c r="DP107" i="1"/>
  <c r="DO107" i="1"/>
  <c r="DN107" i="1"/>
  <c r="DT107" i="1"/>
  <c r="DL176" i="1"/>
  <c r="DU176" i="1"/>
  <c r="DT176" i="1"/>
  <c r="DS176" i="1"/>
  <c r="DR176" i="1"/>
  <c r="DQ176" i="1"/>
  <c r="DP176" i="1"/>
  <c r="DO176" i="1"/>
  <c r="DN176" i="1"/>
  <c r="DM176" i="1"/>
  <c r="DQ130" i="1"/>
  <c r="DU177" i="1"/>
  <c r="DT177" i="1"/>
  <c r="DS177" i="1"/>
  <c r="DR177" i="1"/>
  <c r="DQ177" i="1"/>
  <c r="DP177" i="1"/>
  <c r="DO177" i="1"/>
  <c r="DN177" i="1"/>
  <c r="DM177" i="1"/>
  <c r="DL177" i="1"/>
  <c r="DL131" i="1"/>
  <c r="DN131" i="1"/>
  <c r="DM131" i="1"/>
  <c r="DR130" i="1"/>
  <c r="DS130" i="1"/>
  <c r="DM129" i="1"/>
  <c r="DT130" i="1"/>
  <c r="DO131" i="1"/>
  <c r="DN129" i="1"/>
  <c r="DU130" i="1"/>
  <c r="DP131" i="1"/>
  <c r="DL129" i="1"/>
  <c r="DO129" i="1"/>
  <c r="DQ131" i="1"/>
  <c r="DP129" i="1"/>
  <c r="DR131" i="1"/>
  <c r="DQ129" i="1"/>
  <c r="DL130" i="1"/>
  <c r="DS131" i="1"/>
  <c r="DR129" i="1"/>
  <c r="DM130" i="1"/>
  <c r="DT131" i="1"/>
  <c r="DS129" i="1"/>
  <c r="DN130" i="1"/>
  <c r="DU131" i="1"/>
  <c r="DT129" i="1"/>
  <c r="DO130" i="1"/>
  <c r="DU129" i="1"/>
  <c r="DP130" i="1"/>
  <c r="DL248" i="1"/>
  <c r="DU248" i="1"/>
  <c r="DT248" i="1"/>
  <c r="DS248" i="1"/>
  <c r="DR248" i="1"/>
  <c r="DQ248" i="1"/>
  <c r="DP248" i="1"/>
  <c r="DM248" i="1"/>
  <c r="DO248" i="1"/>
  <c r="DN248" i="1"/>
  <c r="Y129" i="1" l="1"/>
  <c r="Y150" i="1"/>
  <c r="Y111" i="1"/>
  <c r="Y108" i="1"/>
  <c r="Y177" i="1"/>
  <c r="Y248" i="1"/>
  <c r="Y130" i="1"/>
  <c r="Y133" i="1"/>
  <c r="Y145" i="1"/>
  <c r="Y131" i="1"/>
  <c r="Y109" i="1"/>
  <c r="Y143" i="1"/>
  <c r="Y176" i="1"/>
  <c r="Y112" i="1"/>
  <c r="Y138" i="1"/>
  <c r="Y110" i="1"/>
  <c r="Y107" i="1"/>
  <c r="DU265" i="1"/>
  <c r="DM265" i="1"/>
  <c r="DM268" i="1" s="1"/>
  <c r="DS265" i="1"/>
  <c r="DS268" i="1" s="1"/>
  <c r="DP265" i="1"/>
  <c r="DP268" i="1" s="1"/>
  <c r="DN265" i="1"/>
  <c r="DN268" i="1" s="1"/>
  <c r="DQ265" i="1"/>
  <c r="DQ268" i="1" s="1"/>
  <c r="DT265" i="1"/>
  <c r="DT268" i="1" s="1"/>
  <c r="DO265" i="1"/>
  <c r="DO268" i="1" s="1"/>
  <c r="DR265" i="1"/>
  <c r="DR268" i="1" s="1"/>
  <c r="DL265" i="1"/>
  <c r="DL268" i="1" s="1"/>
  <c r="Y268" i="1" l="1"/>
  <c r="Y265" i="1"/>
  <c r="BV47" i="1"/>
  <c r="BU47" i="1"/>
  <c r="BT47" i="1"/>
  <c r="BS47" i="1"/>
  <c r="BR47" i="1"/>
  <c r="BQ47" i="1"/>
  <c r="BP47" i="1"/>
  <c r="BV45" i="1"/>
  <c r="BU45" i="1"/>
  <c r="BT45" i="1"/>
  <c r="BS45" i="1"/>
  <c r="BR45" i="1"/>
  <c r="BQ45" i="1"/>
  <c r="BP45" i="1"/>
  <c r="BV44" i="1"/>
  <c r="BU44" i="1"/>
  <c r="BT44" i="1"/>
  <c r="BS44" i="1"/>
  <c r="BR44" i="1"/>
  <c r="BQ44" i="1"/>
  <c r="BP44" i="1"/>
  <c r="BV43" i="1"/>
  <c r="BU43" i="1"/>
  <c r="BT43" i="1"/>
  <c r="BS43" i="1"/>
  <c r="BR43" i="1"/>
  <c r="BQ43" i="1"/>
  <c r="BP43" i="1"/>
  <c r="BV42" i="1"/>
  <c r="BU42" i="1"/>
  <c r="BT42" i="1"/>
  <c r="BS42" i="1"/>
  <c r="BR42" i="1"/>
  <c r="BQ42" i="1"/>
  <c r="BP42" i="1"/>
  <c r="BS27" i="1"/>
  <c r="BT27" i="1"/>
  <c r="BU27" i="1"/>
  <c r="BV27" i="1"/>
  <c r="BS28" i="1"/>
  <c r="BT28" i="1"/>
  <c r="BU28" i="1"/>
  <c r="BV28" i="1"/>
  <c r="BS29" i="1"/>
  <c r="BT29" i="1"/>
  <c r="BU29" i="1"/>
  <c r="BV29" i="1"/>
  <c r="BS30" i="1"/>
  <c r="BT30" i="1"/>
  <c r="BU30" i="1"/>
  <c r="BV30" i="1"/>
  <c r="BS31" i="1"/>
  <c r="BT31" i="1"/>
  <c r="BU31" i="1"/>
  <c r="BV31" i="1"/>
  <c r="BS32" i="1"/>
  <c r="BT32" i="1"/>
  <c r="BU32" i="1"/>
  <c r="BV32" i="1"/>
  <c r="CB32" i="1"/>
  <c r="CA32" i="1"/>
  <c r="BZ32" i="1"/>
  <c r="BY32" i="1"/>
  <c r="BX32" i="1"/>
  <c r="CB31" i="1"/>
  <c r="CA31" i="1"/>
  <c r="BZ31" i="1"/>
  <c r="BY31" i="1"/>
  <c r="BX31" i="1"/>
  <c r="CB30" i="1"/>
  <c r="CA30" i="1"/>
  <c r="BZ30" i="1"/>
  <c r="BY30" i="1"/>
  <c r="BX30" i="1"/>
  <c r="CB29" i="1"/>
  <c r="CA29" i="1"/>
  <c r="BZ29" i="1"/>
  <c r="BY29" i="1"/>
  <c r="BX29" i="1"/>
  <c r="CB28" i="1"/>
  <c r="CA28" i="1"/>
  <c r="BZ28" i="1"/>
  <c r="BY28" i="1"/>
  <c r="BX28" i="1"/>
  <c r="CB27" i="1"/>
  <c r="CA27" i="1"/>
  <c r="BZ27" i="1"/>
  <c r="BY27" i="1"/>
  <c r="BX27" i="1"/>
  <c r="CB47" i="1"/>
  <c r="CA47" i="1"/>
  <c r="BZ47" i="1"/>
  <c r="BY47" i="1"/>
  <c r="BX47" i="1"/>
  <c r="CB45" i="1"/>
  <c r="CA45" i="1"/>
  <c r="BZ45" i="1"/>
  <c r="BY45" i="1"/>
  <c r="BX45" i="1"/>
  <c r="CB44" i="1"/>
  <c r="CA44" i="1"/>
  <c r="BZ44" i="1"/>
  <c r="BY44" i="1"/>
  <c r="BX44" i="1"/>
  <c r="CB43" i="1"/>
  <c r="CA43" i="1"/>
  <c r="BZ43" i="1"/>
  <c r="BY43" i="1"/>
  <c r="BX43" i="1"/>
  <c r="CB42" i="1"/>
  <c r="CA42" i="1"/>
  <c r="BZ42" i="1"/>
  <c r="BY42" i="1"/>
  <c r="BX42" i="1"/>
  <c r="CB238" i="1"/>
  <c r="CA238" i="1"/>
  <c r="BZ238" i="1"/>
  <c r="BY238" i="1"/>
  <c r="BX238" i="1"/>
  <c r="BV238" i="1"/>
  <c r="BU238" i="1"/>
  <c r="BT238" i="1"/>
  <c r="BS238" i="1"/>
  <c r="BR238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CB239" i="1"/>
  <c r="CA239" i="1"/>
  <c r="BZ239" i="1"/>
  <c r="BY239" i="1"/>
  <c r="BX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CB235" i="1"/>
  <c r="CA235" i="1"/>
  <c r="BZ235" i="1"/>
  <c r="BY235" i="1"/>
  <c r="BX235" i="1"/>
  <c r="BV235" i="1"/>
  <c r="BU235" i="1"/>
  <c r="BT235" i="1"/>
  <c r="BS235" i="1"/>
  <c r="BR235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CB236" i="1"/>
  <c r="CA236" i="1"/>
  <c r="BZ236" i="1"/>
  <c r="BY236" i="1"/>
  <c r="BX236" i="1"/>
  <c r="BV236" i="1"/>
  <c r="BU236" i="1"/>
  <c r="BT236" i="1"/>
  <c r="BS236" i="1"/>
  <c r="BR236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CB229" i="1"/>
  <c r="CA229" i="1"/>
  <c r="BZ229" i="1"/>
  <c r="BY229" i="1"/>
  <c r="BX229" i="1"/>
  <c r="BV229" i="1"/>
  <c r="BU229" i="1"/>
  <c r="BT229" i="1"/>
  <c r="BS229" i="1"/>
  <c r="BR229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CB230" i="1"/>
  <c r="CA230" i="1"/>
  <c r="BZ230" i="1"/>
  <c r="BY230" i="1"/>
  <c r="BX230" i="1"/>
  <c r="BV230" i="1"/>
  <c r="BU230" i="1"/>
  <c r="BT230" i="1"/>
  <c r="BS230" i="1"/>
  <c r="BR230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CB204" i="1"/>
  <c r="CA204" i="1"/>
  <c r="BZ204" i="1"/>
  <c r="BY204" i="1"/>
  <c r="BX204" i="1"/>
  <c r="BV204" i="1"/>
  <c r="BU204" i="1"/>
  <c r="BT204" i="1"/>
  <c r="BS204" i="1"/>
  <c r="BR204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CB219" i="1"/>
  <c r="CA219" i="1"/>
  <c r="BZ219" i="1"/>
  <c r="BY219" i="1"/>
  <c r="BX219" i="1"/>
  <c r="BV219" i="1"/>
  <c r="BU219" i="1"/>
  <c r="BT219" i="1"/>
  <c r="BS219" i="1"/>
  <c r="BR219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CB223" i="1"/>
  <c r="CA223" i="1"/>
  <c r="BZ223" i="1"/>
  <c r="BY223" i="1"/>
  <c r="BX223" i="1"/>
  <c r="BV223" i="1"/>
  <c r="BU223" i="1"/>
  <c r="BT223" i="1"/>
  <c r="BS223" i="1"/>
  <c r="BR223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CB224" i="1"/>
  <c r="CA224" i="1"/>
  <c r="BZ224" i="1"/>
  <c r="BY224" i="1"/>
  <c r="BX224" i="1"/>
  <c r="BV224" i="1"/>
  <c r="BU224" i="1"/>
  <c r="BT224" i="1"/>
  <c r="BS224" i="1"/>
  <c r="BR224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CB220" i="1"/>
  <c r="CA220" i="1"/>
  <c r="BZ220" i="1"/>
  <c r="BY220" i="1"/>
  <c r="BX220" i="1"/>
  <c r="BV220" i="1"/>
  <c r="BU220" i="1"/>
  <c r="BT220" i="1"/>
  <c r="BS220" i="1"/>
  <c r="BR220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CB221" i="1"/>
  <c r="CA221" i="1"/>
  <c r="BZ221" i="1"/>
  <c r="BY221" i="1"/>
  <c r="BX221" i="1"/>
  <c r="BV221" i="1"/>
  <c r="BU221" i="1"/>
  <c r="BT221" i="1"/>
  <c r="BS221" i="1"/>
  <c r="BR221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CB213" i="1"/>
  <c r="CA213" i="1"/>
  <c r="BZ213" i="1"/>
  <c r="BY213" i="1"/>
  <c r="BX213" i="1"/>
  <c r="BV213" i="1"/>
  <c r="BU213" i="1"/>
  <c r="BT213" i="1"/>
  <c r="BS213" i="1"/>
  <c r="BR213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CB214" i="1"/>
  <c r="CA214" i="1"/>
  <c r="BZ214" i="1"/>
  <c r="BY214" i="1"/>
  <c r="BX214" i="1"/>
  <c r="BV214" i="1"/>
  <c r="BU214" i="1"/>
  <c r="BT214" i="1"/>
  <c r="BS214" i="1"/>
  <c r="BR214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CB205" i="1"/>
  <c r="CA205" i="1"/>
  <c r="BZ205" i="1"/>
  <c r="BY205" i="1"/>
  <c r="BX205" i="1"/>
  <c r="BV205" i="1"/>
  <c r="BU205" i="1"/>
  <c r="BT205" i="1"/>
  <c r="BS205" i="1"/>
  <c r="BR205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CB206" i="1"/>
  <c r="CA206" i="1"/>
  <c r="BZ206" i="1"/>
  <c r="BY206" i="1"/>
  <c r="BX206" i="1"/>
  <c r="BV206" i="1"/>
  <c r="BU206" i="1"/>
  <c r="BT206" i="1"/>
  <c r="BS206" i="1"/>
  <c r="BR206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CB168" i="1"/>
  <c r="CA168" i="1"/>
  <c r="BZ168" i="1"/>
  <c r="BY168" i="1"/>
  <c r="BX168" i="1"/>
  <c r="BV168" i="1"/>
  <c r="BU168" i="1"/>
  <c r="BT168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CB164" i="1"/>
  <c r="CA164" i="1"/>
  <c r="BZ164" i="1"/>
  <c r="BY164" i="1"/>
  <c r="BX164" i="1"/>
  <c r="BV164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CB160" i="1"/>
  <c r="CA160" i="1"/>
  <c r="BZ160" i="1"/>
  <c r="BY160" i="1"/>
  <c r="BX160" i="1"/>
  <c r="BV160" i="1"/>
  <c r="BU160" i="1"/>
  <c r="BT160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CB198" i="1"/>
  <c r="CA198" i="1"/>
  <c r="BZ198" i="1"/>
  <c r="BY198" i="1"/>
  <c r="BX198" i="1"/>
  <c r="BV198" i="1"/>
  <c r="BU198" i="1"/>
  <c r="BT198" i="1"/>
  <c r="BS198" i="1"/>
  <c r="BR198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CB199" i="1"/>
  <c r="CA199" i="1"/>
  <c r="BZ199" i="1"/>
  <c r="BY199" i="1"/>
  <c r="BX199" i="1"/>
  <c r="BV199" i="1"/>
  <c r="BU199" i="1"/>
  <c r="BT199" i="1"/>
  <c r="BS199" i="1"/>
  <c r="BR199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CB189" i="1"/>
  <c r="CA189" i="1"/>
  <c r="BZ189" i="1"/>
  <c r="BY189" i="1"/>
  <c r="BX189" i="1"/>
  <c r="BV189" i="1"/>
  <c r="BU189" i="1"/>
  <c r="BT189" i="1"/>
  <c r="BS189" i="1"/>
  <c r="BR189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CB190" i="1"/>
  <c r="CA190" i="1"/>
  <c r="BZ190" i="1"/>
  <c r="BY190" i="1"/>
  <c r="BX190" i="1"/>
  <c r="BV190" i="1"/>
  <c r="BU190" i="1"/>
  <c r="BT190" i="1"/>
  <c r="BS190" i="1"/>
  <c r="BR190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CB182" i="1"/>
  <c r="CA182" i="1"/>
  <c r="BZ182" i="1"/>
  <c r="BY182" i="1"/>
  <c r="BX182" i="1"/>
  <c r="BV182" i="1"/>
  <c r="BU182" i="1"/>
  <c r="BT182" i="1"/>
  <c r="BS182" i="1"/>
  <c r="BR182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CB183" i="1"/>
  <c r="CA183" i="1"/>
  <c r="BZ183" i="1"/>
  <c r="BY183" i="1"/>
  <c r="BX183" i="1"/>
  <c r="BV183" i="1"/>
  <c r="BU183" i="1"/>
  <c r="BT183" i="1"/>
  <c r="BS183" i="1"/>
  <c r="BR183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CB140" i="1"/>
  <c r="CA140" i="1"/>
  <c r="BZ140" i="1"/>
  <c r="BY140" i="1"/>
  <c r="BX140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CB135" i="1"/>
  <c r="CA135" i="1"/>
  <c r="BZ135" i="1"/>
  <c r="BY135" i="1"/>
  <c r="BX135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CB178" i="1"/>
  <c r="CA178" i="1"/>
  <c r="BZ178" i="1"/>
  <c r="BY178" i="1"/>
  <c r="BX178" i="1"/>
  <c r="BV178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CB192" i="1"/>
  <c r="CA192" i="1"/>
  <c r="BZ192" i="1"/>
  <c r="BY192" i="1"/>
  <c r="BX192" i="1"/>
  <c r="BV192" i="1"/>
  <c r="BU192" i="1"/>
  <c r="BT192" i="1"/>
  <c r="BS192" i="1"/>
  <c r="BR192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CB193" i="1"/>
  <c r="CA193" i="1"/>
  <c r="BZ193" i="1"/>
  <c r="BY193" i="1"/>
  <c r="BX193" i="1"/>
  <c r="BV193" i="1"/>
  <c r="BU193" i="1"/>
  <c r="BT193" i="1"/>
  <c r="BS193" i="1"/>
  <c r="BR193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CB172" i="1"/>
  <c r="CA172" i="1"/>
  <c r="BZ172" i="1"/>
  <c r="BY172" i="1"/>
  <c r="BX172" i="1"/>
  <c r="BV172" i="1"/>
  <c r="BU172" i="1"/>
  <c r="BT172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CB171" i="1"/>
  <c r="CA171" i="1"/>
  <c r="BZ171" i="1"/>
  <c r="BY171" i="1"/>
  <c r="BX171" i="1"/>
  <c r="BV171" i="1"/>
  <c r="BU171" i="1"/>
  <c r="BT171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CB173" i="1"/>
  <c r="CA173" i="1"/>
  <c r="BZ173" i="1"/>
  <c r="BY173" i="1"/>
  <c r="BX173" i="1"/>
  <c r="BV173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CB152" i="1"/>
  <c r="CA152" i="1"/>
  <c r="BZ152" i="1"/>
  <c r="BY152" i="1"/>
  <c r="BX152" i="1"/>
  <c r="BV152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CB153" i="1"/>
  <c r="CA153" i="1"/>
  <c r="BZ153" i="1"/>
  <c r="BY153" i="1"/>
  <c r="BX153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CB146" i="1"/>
  <c r="CA146" i="1"/>
  <c r="BZ146" i="1"/>
  <c r="BY146" i="1"/>
  <c r="BX146" i="1"/>
  <c r="BV146" i="1"/>
  <c r="BU146" i="1"/>
  <c r="BT146" i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CB147" i="1"/>
  <c r="CA147" i="1"/>
  <c r="BZ147" i="1"/>
  <c r="BY147" i="1"/>
  <c r="BX147" i="1"/>
  <c r="BV147" i="1"/>
  <c r="BU147" i="1"/>
  <c r="BT147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CB136" i="1"/>
  <c r="CA136" i="1"/>
  <c r="BZ136" i="1"/>
  <c r="BY136" i="1"/>
  <c r="BX136" i="1"/>
  <c r="BV136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CB134" i="1"/>
  <c r="CA134" i="1"/>
  <c r="BZ134" i="1"/>
  <c r="BY134" i="1"/>
  <c r="BX134" i="1"/>
  <c r="BV134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CB139" i="1"/>
  <c r="CA139" i="1"/>
  <c r="BZ139" i="1"/>
  <c r="BY139" i="1"/>
  <c r="BX139" i="1"/>
  <c r="BV139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CB137" i="1"/>
  <c r="CA137" i="1"/>
  <c r="BZ137" i="1"/>
  <c r="BY137" i="1"/>
  <c r="BX137" i="1"/>
  <c r="BV137" i="1"/>
  <c r="BU137" i="1"/>
  <c r="BT137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CB244" i="1"/>
  <c r="CA244" i="1"/>
  <c r="BZ244" i="1"/>
  <c r="BY244" i="1"/>
  <c r="BX244" i="1"/>
  <c r="BV244" i="1"/>
  <c r="BU244" i="1"/>
  <c r="BT244" i="1"/>
  <c r="BS244" i="1"/>
  <c r="BR244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CB245" i="1"/>
  <c r="CA245" i="1"/>
  <c r="BZ245" i="1"/>
  <c r="BY245" i="1"/>
  <c r="BX245" i="1"/>
  <c r="BV245" i="1"/>
  <c r="BU245" i="1"/>
  <c r="BT245" i="1"/>
  <c r="BS245" i="1"/>
  <c r="BR245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CB232" i="1"/>
  <c r="CA232" i="1"/>
  <c r="BZ232" i="1"/>
  <c r="BY232" i="1"/>
  <c r="BX232" i="1"/>
  <c r="BV232" i="1"/>
  <c r="BU232" i="1"/>
  <c r="BT232" i="1"/>
  <c r="BS232" i="1"/>
  <c r="BR232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CB233" i="1"/>
  <c r="CA233" i="1"/>
  <c r="BZ233" i="1"/>
  <c r="BY233" i="1"/>
  <c r="BX233" i="1"/>
  <c r="BV233" i="1"/>
  <c r="BU233" i="1"/>
  <c r="BT233" i="1"/>
  <c r="BS233" i="1"/>
  <c r="BR233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CB216" i="1"/>
  <c r="CA216" i="1"/>
  <c r="BZ216" i="1"/>
  <c r="BY216" i="1"/>
  <c r="BX216" i="1"/>
  <c r="BV216" i="1"/>
  <c r="BU216" i="1"/>
  <c r="BT216" i="1"/>
  <c r="BS216" i="1"/>
  <c r="BR216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CB217" i="1"/>
  <c r="CA217" i="1"/>
  <c r="BZ217" i="1"/>
  <c r="BY217" i="1"/>
  <c r="BX217" i="1"/>
  <c r="BV217" i="1"/>
  <c r="BU217" i="1"/>
  <c r="BT217" i="1"/>
  <c r="BS217" i="1"/>
  <c r="BR217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CB208" i="1"/>
  <c r="CA208" i="1"/>
  <c r="BZ208" i="1"/>
  <c r="BY208" i="1"/>
  <c r="BX208" i="1"/>
  <c r="BV208" i="1"/>
  <c r="BU208" i="1"/>
  <c r="BT208" i="1"/>
  <c r="BS208" i="1"/>
  <c r="BR208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CB209" i="1"/>
  <c r="CA209" i="1"/>
  <c r="BZ209" i="1"/>
  <c r="BY209" i="1"/>
  <c r="BX209" i="1"/>
  <c r="BV209" i="1"/>
  <c r="BU209" i="1"/>
  <c r="BT209" i="1"/>
  <c r="BS209" i="1"/>
  <c r="BR209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CB201" i="1"/>
  <c r="CA201" i="1"/>
  <c r="BZ201" i="1"/>
  <c r="BY201" i="1"/>
  <c r="BX201" i="1"/>
  <c r="BV201" i="1"/>
  <c r="BU201" i="1"/>
  <c r="BT201" i="1"/>
  <c r="BS201" i="1"/>
  <c r="BR201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CB202" i="1"/>
  <c r="CA202" i="1"/>
  <c r="BZ202" i="1"/>
  <c r="BY202" i="1"/>
  <c r="BX202" i="1"/>
  <c r="BV202" i="1"/>
  <c r="BU202" i="1"/>
  <c r="BT202" i="1"/>
  <c r="BS202" i="1"/>
  <c r="BR202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CB185" i="1"/>
  <c r="CA185" i="1"/>
  <c r="BZ185" i="1"/>
  <c r="BY185" i="1"/>
  <c r="BX185" i="1"/>
  <c r="BV185" i="1"/>
  <c r="BU185" i="1"/>
  <c r="BT185" i="1"/>
  <c r="BS185" i="1"/>
  <c r="BR185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CB186" i="1"/>
  <c r="CA186" i="1"/>
  <c r="BZ186" i="1"/>
  <c r="BY186" i="1"/>
  <c r="BX186" i="1"/>
  <c r="BV186" i="1"/>
  <c r="BU186" i="1"/>
  <c r="BT186" i="1"/>
  <c r="BS186" i="1"/>
  <c r="BR186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CB125" i="1"/>
  <c r="CA125" i="1"/>
  <c r="BZ125" i="1"/>
  <c r="BY125" i="1"/>
  <c r="BX125" i="1"/>
  <c r="BV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CB124" i="1"/>
  <c r="CA124" i="1"/>
  <c r="BZ124" i="1"/>
  <c r="BY124" i="1"/>
  <c r="BX124" i="1"/>
  <c r="BV124" i="1"/>
  <c r="BU124" i="1"/>
  <c r="BT124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CB123" i="1"/>
  <c r="CA123" i="1"/>
  <c r="BZ123" i="1"/>
  <c r="BY123" i="1"/>
  <c r="BX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CB128" i="1"/>
  <c r="CA128" i="1"/>
  <c r="BZ128" i="1"/>
  <c r="BY128" i="1"/>
  <c r="BX128" i="1"/>
  <c r="BV128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CB127" i="1"/>
  <c r="CA127" i="1"/>
  <c r="BZ127" i="1"/>
  <c r="BY127" i="1"/>
  <c r="BX127" i="1"/>
  <c r="BV127" i="1"/>
  <c r="BU127" i="1"/>
  <c r="BT127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CB126" i="1"/>
  <c r="CA126" i="1"/>
  <c r="BZ126" i="1"/>
  <c r="BY126" i="1"/>
  <c r="BX126" i="1"/>
  <c r="BV126" i="1"/>
  <c r="BU126" i="1"/>
  <c r="BT126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CB161" i="1"/>
  <c r="CA161" i="1"/>
  <c r="BZ161" i="1"/>
  <c r="BY161" i="1"/>
  <c r="BX161" i="1"/>
  <c r="BV161" i="1"/>
  <c r="BU161" i="1"/>
  <c r="BT161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CB159" i="1"/>
  <c r="CA159" i="1"/>
  <c r="BZ159" i="1"/>
  <c r="BY159" i="1"/>
  <c r="BX159" i="1"/>
  <c r="BV159" i="1"/>
  <c r="BU159" i="1"/>
  <c r="BT159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CB158" i="1"/>
  <c r="CA158" i="1"/>
  <c r="BZ158" i="1"/>
  <c r="BY158" i="1"/>
  <c r="BX158" i="1"/>
  <c r="BV158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CB120" i="1"/>
  <c r="CA120" i="1"/>
  <c r="BZ120" i="1"/>
  <c r="BY120" i="1"/>
  <c r="BX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CB121" i="1"/>
  <c r="CA121" i="1"/>
  <c r="BZ121" i="1"/>
  <c r="BY121" i="1"/>
  <c r="BX121" i="1"/>
  <c r="BV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CB142" i="1"/>
  <c r="CA142" i="1"/>
  <c r="BZ142" i="1"/>
  <c r="BY142" i="1"/>
  <c r="BX142" i="1"/>
  <c r="BV142" i="1"/>
  <c r="BU142" i="1"/>
  <c r="BT142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CB141" i="1"/>
  <c r="CA141" i="1"/>
  <c r="BZ141" i="1"/>
  <c r="BY141" i="1"/>
  <c r="BX141" i="1"/>
  <c r="BV141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F204" i="1" l="1"/>
  <c r="F141" i="1"/>
  <c r="F125" i="1"/>
  <c r="F244" i="1"/>
  <c r="F193" i="1"/>
  <c r="F164" i="1"/>
  <c r="F230" i="1"/>
  <c r="F124" i="1"/>
  <c r="F245" i="1"/>
  <c r="F172" i="1"/>
  <c r="F160" i="1"/>
  <c r="F44" i="1"/>
  <c r="F123" i="1"/>
  <c r="F232" i="1"/>
  <c r="F171" i="1"/>
  <c r="F198" i="1"/>
  <c r="F219" i="1"/>
  <c r="F199" i="1"/>
  <c r="F127" i="1"/>
  <c r="F216" i="1"/>
  <c r="F152" i="1"/>
  <c r="F189" i="1"/>
  <c r="F224" i="1"/>
  <c r="F32" i="1"/>
  <c r="F233" i="1"/>
  <c r="F126" i="1"/>
  <c r="F217" i="1"/>
  <c r="F153" i="1"/>
  <c r="F190" i="1"/>
  <c r="F220" i="1"/>
  <c r="F27" i="1"/>
  <c r="F43" i="1"/>
  <c r="F47" i="1"/>
  <c r="F28" i="1"/>
  <c r="F128" i="1"/>
  <c r="F173" i="1"/>
  <c r="F161" i="1"/>
  <c r="F208" i="1"/>
  <c r="F146" i="1"/>
  <c r="F182" i="1"/>
  <c r="F221" i="1"/>
  <c r="F223" i="1"/>
  <c r="F159" i="1"/>
  <c r="F209" i="1"/>
  <c r="F147" i="1"/>
  <c r="F183" i="1"/>
  <c r="F213" i="1"/>
  <c r="F238" i="1"/>
  <c r="F29" i="1"/>
  <c r="F30" i="1"/>
  <c r="F158" i="1"/>
  <c r="F201" i="1"/>
  <c r="F136" i="1"/>
  <c r="F140" i="1"/>
  <c r="F214" i="1"/>
  <c r="F239" i="1"/>
  <c r="F120" i="1"/>
  <c r="F202" i="1"/>
  <c r="F235" i="1"/>
  <c r="F31" i="1"/>
  <c r="F42" i="1"/>
  <c r="F45" i="1"/>
  <c r="F135" i="1"/>
  <c r="F121" i="1"/>
  <c r="F185" i="1"/>
  <c r="F139" i="1"/>
  <c r="F178" i="1"/>
  <c r="F206" i="1"/>
  <c r="F236" i="1"/>
  <c r="F134" i="1"/>
  <c r="F205" i="1"/>
  <c r="F142" i="1"/>
  <c r="F186" i="1"/>
  <c r="F137" i="1"/>
  <c r="F192" i="1"/>
  <c r="F168" i="1"/>
  <c r="F229" i="1"/>
  <c r="DL238" i="1"/>
  <c r="DU238" i="1"/>
  <c r="DT238" i="1"/>
  <c r="DS238" i="1"/>
  <c r="DR238" i="1"/>
  <c r="DQ238" i="1"/>
  <c r="DP238" i="1"/>
  <c r="DM238" i="1"/>
  <c r="DO238" i="1"/>
  <c r="DN238" i="1"/>
  <c r="DL239" i="1"/>
  <c r="DU239" i="1"/>
  <c r="DT239" i="1"/>
  <c r="DS239" i="1"/>
  <c r="DR239" i="1"/>
  <c r="DQ239" i="1"/>
  <c r="DP239" i="1"/>
  <c r="DO239" i="1"/>
  <c r="DN239" i="1"/>
  <c r="DM239" i="1"/>
  <c r="DL235" i="1"/>
  <c r="DU235" i="1"/>
  <c r="DT235" i="1"/>
  <c r="DS235" i="1"/>
  <c r="DR235" i="1"/>
  <c r="DQ235" i="1"/>
  <c r="DP235" i="1"/>
  <c r="DO235" i="1"/>
  <c r="DN235" i="1"/>
  <c r="DM235" i="1"/>
  <c r="DL236" i="1"/>
  <c r="DU236" i="1"/>
  <c r="DT236" i="1"/>
  <c r="DS236" i="1"/>
  <c r="DR236" i="1"/>
  <c r="DQ236" i="1"/>
  <c r="DP236" i="1"/>
  <c r="DO236" i="1"/>
  <c r="DN236" i="1"/>
  <c r="DM236" i="1"/>
  <c r="DL230" i="1"/>
  <c r="DM230" i="1"/>
  <c r="DN230" i="1"/>
  <c r="DL229" i="1"/>
  <c r="DN229" i="1"/>
  <c r="DU229" i="1"/>
  <c r="DT229" i="1"/>
  <c r="DS229" i="1"/>
  <c r="DR229" i="1"/>
  <c r="DQ229" i="1"/>
  <c r="DO229" i="1"/>
  <c r="DM229" i="1"/>
  <c r="DP229" i="1"/>
  <c r="DO230" i="1"/>
  <c r="DP230" i="1"/>
  <c r="DQ230" i="1"/>
  <c r="DR230" i="1"/>
  <c r="DS230" i="1"/>
  <c r="DT230" i="1"/>
  <c r="DU230" i="1"/>
  <c r="DL204" i="1"/>
  <c r="DU204" i="1"/>
  <c r="DT204" i="1"/>
  <c r="DS204" i="1"/>
  <c r="DR204" i="1"/>
  <c r="DQ204" i="1"/>
  <c r="DP204" i="1"/>
  <c r="DO204" i="1"/>
  <c r="DN204" i="1"/>
  <c r="DM204" i="1"/>
  <c r="DL219" i="1"/>
  <c r="DU219" i="1"/>
  <c r="DT219" i="1"/>
  <c r="DS219" i="1"/>
  <c r="DR219" i="1"/>
  <c r="DQ219" i="1"/>
  <c r="DP219" i="1"/>
  <c r="DM219" i="1"/>
  <c r="DO219" i="1"/>
  <c r="DN219" i="1"/>
  <c r="DL223" i="1"/>
  <c r="DU223" i="1"/>
  <c r="DT223" i="1"/>
  <c r="DS223" i="1"/>
  <c r="DR223" i="1"/>
  <c r="DQ223" i="1"/>
  <c r="DP223" i="1"/>
  <c r="DM223" i="1"/>
  <c r="DO223" i="1"/>
  <c r="DN223" i="1"/>
  <c r="DL224" i="1"/>
  <c r="DU224" i="1"/>
  <c r="DT224" i="1"/>
  <c r="DS224" i="1"/>
  <c r="DQ224" i="1"/>
  <c r="DR224" i="1"/>
  <c r="DM224" i="1"/>
  <c r="DP224" i="1"/>
  <c r="DN224" i="1"/>
  <c r="DO224" i="1"/>
  <c r="DL220" i="1"/>
  <c r="DU220" i="1"/>
  <c r="DT220" i="1"/>
  <c r="DS220" i="1"/>
  <c r="DQ220" i="1"/>
  <c r="DR220" i="1"/>
  <c r="DP220" i="1"/>
  <c r="DO220" i="1"/>
  <c r="DN220" i="1"/>
  <c r="DM220" i="1"/>
  <c r="DL221" i="1"/>
  <c r="DU221" i="1"/>
  <c r="DT221" i="1"/>
  <c r="DS221" i="1"/>
  <c r="DR221" i="1"/>
  <c r="DQ221" i="1"/>
  <c r="DM221" i="1"/>
  <c r="DP221" i="1"/>
  <c r="DO221" i="1"/>
  <c r="DN221" i="1"/>
  <c r="DL213" i="1"/>
  <c r="DU213" i="1"/>
  <c r="DT213" i="1"/>
  <c r="DS213" i="1"/>
  <c r="DN213" i="1"/>
  <c r="DR213" i="1"/>
  <c r="DM213" i="1"/>
  <c r="DQ213" i="1"/>
  <c r="DP213" i="1"/>
  <c r="DO213" i="1"/>
  <c r="DL214" i="1"/>
  <c r="DU214" i="1"/>
  <c r="DT214" i="1"/>
  <c r="DS214" i="1"/>
  <c r="DR214" i="1"/>
  <c r="DQ214" i="1"/>
  <c r="DP214" i="1"/>
  <c r="DO214" i="1"/>
  <c r="DM214" i="1"/>
  <c r="DN214" i="1"/>
  <c r="DL205" i="1"/>
  <c r="DU205" i="1"/>
  <c r="DT205" i="1"/>
  <c r="DS205" i="1"/>
  <c r="DR205" i="1"/>
  <c r="DQ205" i="1"/>
  <c r="DP205" i="1"/>
  <c r="DN205" i="1"/>
  <c r="DO205" i="1"/>
  <c r="DM205" i="1"/>
  <c r="DL206" i="1"/>
  <c r="DU206" i="1"/>
  <c r="DT206" i="1"/>
  <c r="DS206" i="1"/>
  <c r="DR206" i="1"/>
  <c r="DQ206" i="1"/>
  <c r="DP206" i="1"/>
  <c r="DO206" i="1"/>
  <c r="DN206" i="1"/>
  <c r="DM206" i="1"/>
  <c r="DL164" i="1"/>
  <c r="DL168" i="1"/>
  <c r="DU168" i="1"/>
  <c r="DT168" i="1"/>
  <c r="DS168" i="1"/>
  <c r="DR168" i="1"/>
  <c r="DQ168" i="1"/>
  <c r="DP168" i="1"/>
  <c r="DO168" i="1"/>
  <c r="DN168" i="1"/>
  <c r="DM168" i="1"/>
  <c r="DM164" i="1"/>
  <c r="DN164" i="1"/>
  <c r="DO164" i="1"/>
  <c r="DP164" i="1"/>
  <c r="DQ164" i="1"/>
  <c r="DR164" i="1"/>
  <c r="DS164" i="1"/>
  <c r="DT164" i="1"/>
  <c r="DU164" i="1"/>
  <c r="DL160" i="1"/>
  <c r="DU160" i="1"/>
  <c r="DT160" i="1"/>
  <c r="DS160" i="1"/>
  <c r="DR160" i="1"/>
  <c r="DQ160" i="1"/>
  <c r="DM160" i="1"/>
  <c r="DP160" i="1"/>
  <c r="DO160" i="1"/>
  <c r="DN160" i="1"/>
  <c r="DL198" i="1"/>
  <c r="DU198" i="1"/>
  <c r="DT198" i="1"/>
  <c r="DS198" i="1"/>
  <c r="DR198" i="1"/>
  <c r="DQ198" i="1"/>
  <c r="DP198" i="1"/>
  <c r="DO198" i="1"/>
  <c r="DN198" i="1"/>
  <c r="DM198" i="1"/>
  <c r="DL199" i="1"/>
  <c r="DU199" i="1"/>
  <c r="DT199" i="1"/>
  <c r="DS199" i="1"/>
  <c r="DR199" i="1"/>
  <c r="DQ199" i="1"/>
  <c r="DP199" i="1"/>
  <c r="DO199" i="1"/>
  <c r="DN199" i="1"/>
  <c r="DM199" i="1"/>
  <c r="DL189" i="1"/>
  <c r="DU189" i="1"/>
  <c r="DT189" i="1"/>
  <c r="DS189" i="1"/>
  <c r="DR189" i="1"/>
  <c r="DQ189" i="1"/>
  <c r="DP189" i="1"/>
  <c r="DO189" i="1"/>
  <c r="DN189" i="1"/>
  <c r="DM189" i="1"/>
  <c r="DL190" i="1"/>
  <c r="DU190" i="1"/>
  <c r="DT190" i="1"/>
  <c r="DS190" i="1"/>
  <c r="DR190" i="1"/>
  <c r="DQ190" i="1"/>
  <c r="DP190" i="1"/>
  <c r="DM190" i="1"/>
  <c r="DO190" i="1"/>
  <c r="DN190" i="1"/>
  <c r="DL182" i="1"/>
  <c r="DU182" i="1"/>
  <c r="DT182" i="1"/>
  <c r="DS182" i="1"/>
  <c r="DR182" i="1"/>
  <c r="DQ182" i="1"/>
  <c r="DM182" i="1"/>
  <c r="DP182" i="1"/>
  <c r="DO182" i="1"/>
  <c r="DN182" i="1"/>
  <c r="DL183" i="1"/>
  <c r="DU183" i="1"/>
  <c r="DT183" i="1"/>
  <c r="DS183" i="1"/>
  <c r="DR183" i="1"/>
  <c r="DQ183" i="1"/>
  <c r="DP183" i="1"/>
  <c r="DO183" i="1"/>
  <c r="DN183" i="1"/>
  <c r="DM183" i="1"/>
  <c r="DL140" i="1"/>
  <c r="DU140" i="1"/>
  <c r="DT140" i="1"/>
  <c r="DS140" i="1"/>
  <c r="DR140" i="1"/>
  <c r="DQ140" i="1"/>
  <c r="DP140" i="1"/>
  <c r="DO140" i="1"/>
  <c r="DN140" i="1"/>
  <c r="DM140" i="1"/>
  <c r="DL135" i="1"/>
  <c r="DU135" i="1"/>
  <c r="DT135" i="1"/>
  <c r="DS135" i="1"/>
  <c r="DR135" i="1"/>
  <c r="DQ135" i="1"/>
  <c r="DP135" i="1"/>
  <c r="DO135" i="1"/>
  <c r="DN135" i="1"/>
  <c r="DM135" i="1"/>
  <c r="DL178" i="1"/>
  <c r="DU178" i="1"/>
  <c r="DT178" i="1"/>
  <c r="DS178" i="1"/>
  <c r="DR178" i="1"/>
  <c r="DQ178" i="1"/>
  <c r="DP178" i="1"/>
  <c r="DO178" i="1"/>
  <c r="DN178" i="1"/>
  <c r="DM178" i="1"/>
  <c r="DL192" i="1"/>
  <c r="DU192" i="1"/>
  <c r="DT192" i="1"/>
  <c r="DS192" i="1"/>
  <c r="DR192" i="1"/>
  <c r="DQ192" i="1"/>
  <c r="DP192" i="1"/>
  <c r="DO192" i="1"/>
  <c r="DN192" i="1"/>
  <c r="DM192" i="1"/>
  <c r="DL193" i="1"/>
  <c r="DU193" i="1"/>
  <c r="DT193" i="1"/>
  <c r="DM193" i="1"/>
  <c r="DS193" i="1"/>
  <c r="DN193" i="1"/>
  <c r="DR193" i="1"/>
  <c r="DQ193" i="1"/>
  <c r="DP193" i="1"/>
  <c r="DO193" i="1"/>
  <c r="DR171" i="1"/>
  <c r="DQ171" i="1"/>
  <c r="DP171" i="1"/>
  <c r="DO171" i="1"/>
  <c r="DS171" i="1"/>
  <c r="DN171" i="1"/>
  <c r="DM171" i="1"/>
  <c r="DL171" i="1"/>
  <c r="DU171" i="1"/>
  <c r="DT171" i="1"/>
  <c r="DL172" i="1"/>
  <c r="DU172" i="1"/>
  <c r="DT172" i="1"/>
  <c r="DS172" i="1"/>
  <c r="DR172" i="1"/>
  <c r="DQ172" i="1"/>
  <c r="DP172" i="1"/>
  <c r="DO172" i="1"/>
  <c r="DM172" i="1"/>
  <c r="DN172" i="1"/>
  <c r="DL173" i="1"/>
  <c r="DU173" i="1"/>
  <c r="DT173" i="1"/>
  <c r="DS173" i="1"/>
  <c r="DR173" i="1"/>
  <c r="DQ173" i="1"/>
  <c r="DP173" i="1"/>
  <c r="DO173" i="1"/>
  <c r="DN173" i="1"/>
  <c r="DM173" i="1"/>
  <c r="DL152" i="1"/>
  <c r="DU152" i="1"/>
  <c r="DT152" i="1"/>
  <c r="DS152" i="1"/>
  <c r="DR152" i="1"/>
  <c r="DM152" i="1"/>
  <c r="DQ152" i="1"/>
  <c r="DP152" i="1"/>
  <c r="DO152" i="1"/>
  <c r="DN152" i="1"/>
  <c r="DL153" i="1"/>
  <c r="DU153" i="1"/>
  <c r="DT153" i="1"/>
  <c r="DS153" i="1"/>
  <c r="DM153" i="1"/>
  <c r="DR153" i="1"/>
  <c r="DQ153" i="1"/>
  <c r="DP153" i="1"/>
  <c r="DO153" i="1"/>
  <c r="DN153" i="1"/>
  <c r="DL146" i="1"/>
  <c r="DU146" i="1"/>
  <c r="DT146" i="1"/>
  <c r="DS146" i="1"/>
  <c r="DR146" i="1"/>
  <c r="DQ146" i="1"/>
  <c r="DP146" i="1"/>
  <c r="DO146" i="1"/>
  <c r="DN146" i="1"/>
  <c r="DM146" i="1"/>
  <c r="DL147" i="1"/>
  <c r="DM147" i="1"/>
  <c r="DU147" i="1"/>
  <c r="DT147" i="1"/>
  <c r="DS147" i="1"/>
  <c r="DR147" i="1"/>
  <c r="DQ147" i="1"/>
  <c r="DP147" i="1"/>
  <c r="DO147" i="1"/>
  <c r="DN147" i="1"/>
  <c r="DR134" i="1"/>
  <c r="DQ134" i="1"/>
  <c r="DP134" i="1"/>
  <c r="DO134" i="1"/>
  <c r="DN134" i="1"/>
  <c r="DS134" i="1"/>
  <c r="DM134" i="1"/>
  <c r="DL134" i="1"/>
  <c r="DU134" i="1"/>
  <c r="DT134" i="1"/>
  <c r="DL136" i="1"/>
  <c r="DU136" i="1"/>
  <c r="DN136" i="1"/>
  <c r="DT136" i="1"/>
  <c r="DS136" i="1"/>
  <c r="DR136" i="1"/>
  <c r="DM136" i="1"/>
  <c r="DQ136" i="1"/>
  <c r="DP136" i="1"/>
  <c r="DO136" i="1"/>
  <c r="DL139" i="1"/>
  <c r="DU139" i="1"/>
  <c r="DT139" i="1"/>
  <c r="DS139" i="1"/>
  <c r="DR139" i="1"/>
  <c r="DQ139" i="1"/>
  <c r="DM139" i="1"/>
  <c r="DP139" i="1"/>
  <c r="DN139" i="1"/>
  <c r="DO139" i="1"/>
  <c r="DR137" i="1"/>
  <c r="DS137" i="1"/>
  <c r="DQ137" i="1"/>
  <c r="DT137" i="1"/>
  <c r="DP137" i="1"/>
  <c r="DO137" i="1"/>
  <c r="DN137" i="1"/>
  <c r="DM137" i="1"/>
  <c r="DL137" i="1"/>
  <c r="DU137" i="1"/>
  <c r="DL244" i="1"/>
  <c r="DU244" i="1"/>
  <c r="DT244" i="1"/>
  <c r="DS244" i="1"/>
  <c r="DR244" i="1"/>
  <c r="DM244" i="1"/>
  <c r="DQ244" i="1"/>
  <c r="DP244" i="1"/>
  <c r="DO244" i="1"/>
  <c r="DN244" i="1"/>
  <c r="DL245" i="1"/>
  <c r="DU245" i="1"/>
  <c r="DT245" i="1"/>
  <c r="DS245" i="1"/>
  <c r="DR245" i="1"/>
  <c r="DQ245" i="1"/>
  <c r="DP245" i="1"/>
  <c r="DO245" i="1"/>
  <c r="DN245" i="1"/>
  <c r="DM245" i="1"/>
  <c r="DL232" i="1"/>
  <c r="DM232" i="1"/>
  <c r="DU232" i="1"/>
  <c r="DT232" i="1"/>
  <c r="DS232" i="1"/>
  <c r="DR232" i="1"/>
  <c r="DN232" i="1"/>
  <c r="DQ232" i="1"/>
  <c r="DP232" i="1"/>
  <c r="DO232" i="1"/>
  <c r="DL233" i="1"/>
  <c r="DU233" i="1"/>
  <c r="DT233" i="1"/>
  <c r="DS233" i="1"/>
  <c r="DR233" i="1"/>
  <c r="DQ233" i="1"/>
  <c r="DP233" i="1"/>
  <c r="DO233" i="1"/>
  <c r="DM233" i="1"/>
  <c r="DN233" i="1"/>
  <c r="DL216" i="1"/>
  <c r="DU216" i="1"/>
  <c r="DT216" i="1"/>
  <c r="DS216" i="1"/>
  <c r="DM216" i="1"/>
  <c r="DR216" i="1"/>
  <c r="DQ216" i="1"/>
  <c r="DP216" i="1"/>
  <c r="DN216" i="1"/>
  <c r="DO216" i="1"/>
  <c r="DL217" i="1"/>
  <c r="DM217" i="1"/>
  <c r="DU217" i="1"/>
  <c r="DT217" i="1"/>
  <c r="DS217" i="1"/>
  <c r="DR217" i="1"/>
  <c r="DQ217" i="1"/>
  <c r="DP217" i="1"/>
  <c r="DN217" i="1"/>
  <c r="DO217" i="1"/>
  <c r="DL208" i="1"/>
  <c r="DU208" i="1"/>
  <c r="DT208" i="1"/>
  <c r="DS208" i="1"/>
  <c r="DR208" i="1"/>
  <c r="DQ208" i="1"/>
  <c r="DP208" i="1"/>
  <c r="DO208" i="1"/>
  <c r="DN208" i="1"/>
  <c r="DM208" i="1"/>
  <c r="DL209" i="1"/>
  <c r="DU209" i="1"/>
  <c r="DT209" i="1"/>
  <c r="DS209" i="1"/>
  <c r="DR209" i="1"/>
  <c r="DQ209" i="1"/>
  <c r="DP209" i="1"/>
  <c r="DO209" i="1"/>
  <c r="DN209" i="1"/>
  <c r="DM209" i="1"/>
  <c r="DM202" i="1"/>
  <c r="DN202" i="1"/>
  <c r="DO202" i="1"/>
  <c r="DP202" i="1"/>
  <c r="DL202" i="1"/>
  <c r="DQ202" i="1"/>
  <c r="DR202" i="1"/>
  <c r="DS202" i="1"/>
  <c r="DT202" i="1"/>
  <c r="DU202" i="1"/>
  <c r="DL185" i="1"/>
  <c r="DU185" i="1"/>
  <c r="DT185" i="1"/>
  <c r="DM185" i="1"/>
  <c r="DS185" i="1"/>
  <c r="DR185" i="1"/>
  <c r="DQ185" i="1"/>
  <c r="DP185" i="1"/>
  <c r="DO185" i="1"/>
  <c r="DN185" i="1"/>
  <c r="DL186" i="1"/>
  <c r="DO186" i="1"/>
  <c r="DM186" i="1"/>
  <c r="DN186" i="1"/>
  <c r="DQ124" i="1"/>
  <c r="DR124" i="1"/>
  <c r="DP186" i="1"/>
  <c r="DQ186" i="1"/>
  <c r="DR186" i="1"/>
  <c r="DS186" i="1"/>
  <c r="DT186" i="1"/>
  <c r="DU186" i="1"/>
  <c r="DL125" i="1"/>
  <c r="DR125" i="1"/>
  <c r="DU125" i="1"/>
  <c r="DT125" i="1"/>
  <c r="DS125" i="1"/>
  <c r="DQ125" i="1"/>
  <c r="DP125" i="1"/>
  <c r="DN125" i="1"/>
  <c r="DM125" i="1"/>
  <c r="DO125" i="1"/>
  <c r="DL123" i="1"/>
  <c r="DN123" i="1"/>
  <c r="DU124" i="1"/>
  <c r="DS124" i="1"/>
  <c r="DM123" i="1"/>
  <c r="DT124" i="1"/>
  <c r="DO123" i="1"/>
  <c r="DP123" i="1"/>
  <c r="DS123" i="1"/>
  <c r="DN124" i="1"/>
  <c r="DQ123" i="1"/>
  <c r="DT123" i="1"/>
  <c r="DO124" i="1"/>
  <c r="DM124" i="1"/>
  <c r="DU123" i="1"/>
  <c r="DP124" i="1"/>
  <c r="DL124" i="1"/>
  <c r="DR123" i="1"/>
  <c r="DS126" i="1"/>
  <c r="DR126" i="1"/>
  <c r="DQ126" i="1"/>
  <c r="DP126" i="1"/>
  <c r="DO126" i="1"/>
  <c r="DN126" i="1"/>
  <c r="DM126" i="1"/>
  <c r="DU126" i="1"/>
  <c r="DL126" i="1"/>
  <c r="DT126" i="1"/>
  <c r="DN159" i="1"/>
  <c r="DM159" i="1"/>
  <c r="DO159" i="1"/>
  <c r="DQ127" i="1"/>
  <c r="DP127" i="1"/>
  <c r="DO127" i="1"/>
  <c r="DN127" i="1"/>
  <c r="DM127" i="1"/>
  <c r="DL127" i="1"/>
  <c r="DU127" i="1"/>
  <c r="DT127" i="1"/>
  <c r="DS127" i="1"/>
  <c r="DR127" i="1"/>
  <c r="DL128" i="1"/>
  <c r="DU128" i="1"/>
  <c r="DT128" i="1"/>
  <c r="DS128" i="1"/>
  <c r="DR128" i="1"/>
  <c r="DQ128" i="1"/>
  <c r="DP128" i="1"/>
  <c r="DO128" i="1"/>
  <c r="DN128" i="1"/>
  <c r="DM128" i="1"/>
  <c r="DU161" i="1"/>
  <c r="DT161" i="1"/>
  <c r="DS161" i="1"/>
  <c r="DR161" i="1"/>
  <c r="DQ161" i="1"/>
  <c r="DP161" i="1"/>
  <c r="DO161" i="1"/>
  <c r="DL161" i="1"/>
  <c r="DN161" i="1"/>
  <c r="DM161" i="1"/>
  <c r="DR158" i="1"/>
  <c r="DS158" i="1"/>
  <c r="DQ158" i="1"/>
  <c r="DP158" i="1"/>
  <c r="DO158" i="1"/>
  <c r="DN158" i="1"/>
  <c r="DM158" i="1"/>
  <c r="DU158" i="1"/>
  <c r="DL158" i="1"/>
  <c r="DT158" i="1"/>
  <c r="DQ159" i="1"/>
  <c r="DR159" i="1"/>
  <c r="DS159" i="1"/>
  <c r="DU159" i="1"/>
  <c r="DP159" i="1"/>
  <c r="DT159" i="1"/>
  <c r="DL159" i="1"/>
  <c r="DL120" i="1"/>
  <c r="DU120" i="1"/>
  <c r="DT120" i="1"/>
  <c r="DS120" i="1"/>
  <c r="DM120" i="1"/>
  <c r="DR120" i="1"/>
  <c r="DO120" i="1"/>
  <c r="DN120" i="1"/>
  <c r="DQ120" i="1"/>
  <c r="DP120" i="1"/>
  <c r="DS121" i="1"/>
  <c r="DR121" i="1"/>
  <c r="DQ121" i="1"/>
  <c r="DL121" i="1"/>
  <c r="DP121" i="1"/>
  <c r="DO121" i="1"/>
  <c r="DN121" i="1"/>
  <c r="DM121" i="1"/>
  <c r="DU121" i="1"/>
  <c r="DT121" i="1"/>
  <c r="DL142" i="1"/>
  <c r="DU142" i="1"/>
  <c r="DT142" i="1"/>
  <c r="DS142" i="1"/>
  <c r="DR142" i="1"/>
  <c r="DQ142" i="1"/>
  <c r="DP142" i="1"/>
  <c r="DO142" i="1"/>
  <c r="DN142" i="1"/>
  <c r="DM142" i="1"/>
  <c r="DP141" i="1"/>
  <c r="DN141" i="1"/>
  <c r="DM141" i="1"/>
  <c r="DL141" i="1"/>
  <c r="DQ141" i="1"/>
  <c r="DS141" i="1"/>
  <c r="DU141" i="1"/>
  <c r="DT141" i="1"/>
  <c r="DO141" i="1"/>
  <c r="DR141" i="1"/>
  <c r="Y124" i="1" l="1"/>
  <c r="Y146" i="1"/>
  <c r="Y186" i="1"/>
  <c r="Y147" i="1"/>
  <c r="Y173" i="1"/>
  <c r="Y171" i="1"/>
  <c r="Y192" i="1"/>
  <c r="Y230" i="1"/>
  <c r="Y238" i="1"/>
  <c r="Y202" i="1"/>
  <c r="Y183" i="1"/>
  <c r="Y223" i="1"/>
  <c r="Y216" i="1"/>
  <c r="Y121" i="1"/>
  <c r="Y159" i="1"/>
  <c r="Y209" i="1"/>
  <c r="Y178" i="1"/>
  <c r="Y182" i="1"/>
  <c r="Y221" i="1"/>
  <c r="Y236" i="1"/>
  <c r="Y123" i="1"/>
  <c r="Y232" i="1"/>
  <c r="Y134" i="1"/>
  <c r="Y172" i="1"/>
  <c r="Y198" i="1"/>
  <c r="Y206" i="1"/>
  <c r="Y158" i="1"/>
  <c r="Y185" i="1"/>
  <c r="Y208" i="1"/>
  <c r="Y139" i="1"/>
  <c r="Y153" i="1"/>
  <c r="Y152" i="1"/>
  <c r="Y135" i="1"/>
  <c r="Y190" i="1"/>
  <c r="Y199" i="1"/>
  <c r="Y160" i="1"/>
  <c r="Y205" i="1"/>
  <c r="Y224" i="1"/>
  <c r="Y219" i="1"/>
  <c r="Y235" i="1"/>
  <c r="Y141" i="1"/>
  <c r="Y136" i="1"/>
  <c r="Y220" i="1"/>
  <c r="Y204" i="1"/>
  <c r="Y229" i="1"/>
  <c r="Y127" i="1"/>
  <c r="Y120" i="1"/>
  <c r="Y125" i="1"/>
  <c r="Y217" i="1"/>
  <c r="Y137" i="1"/>
  <c r="Y193" i="1"/>
  <c r="Y161" i="1"/>
  <c r="Y126" i="1"/>
  <c r="Y142" i="1"/>
  <c r="Y128" i="1"/>
  <c r="Y245" i="1"/>
  <c r="Y189" i="1"/>
  <c r="Y214" i="1"/>
  <c r="Y233" i="1"/>
  <c r="Y244" i="1"/>
  <c r="Y140" i="1"/>
  <c r="Y168" i="1"/>
  <c r="Y239" i="1"/>
  <c r="Y164" i="1"/>
  <c r="Y213" i="1"/>
  <c r="X61" i="1" a="1"/>
  <c r="X61" i="1" s="1"/>
  <c r="V61" i="1"/>
  <c r="J29" i="26"/>
  <c r="J28" i="26"/>
  <c r="I29" i="26"/>
  <c r="I28" i="26"/>
  <c r="DH61" i="1" l="1"/>
  <c r="DZ61" i="1"/>
  <c r="EL61" i="1"/>
  <c r="EA61" i="1"/>
  <c r="EM61" i="1"/>
  <c r="EB61" i="1"/>
  <c r="EN61" i="1"/>
  <c r="EE61" i="1"/>
  <c r="EF61" i="1"/>
  <c r="EG61" i="1"/>
  <c r="EH61" i="1"/>
  <c r="EI61" i="1"/>
  <c r="EJ61" i="1"/>
  <c r="DV61" i="1"/>
  <c r="EK61" i="1"/>
  <c r="DW61" i="1"/>
  <c r="EO61" i="1"/>
  <c r="DX61" i="1"/>
  <c r="EP61" i="1"/>
  <c r="DY61" i="1"/>
  <c r="EQ61" i="1"/>
  <c r="EC61" i="1"/>
  <c r="ED61" i="1"/>
  <c r="DL61" i="1"/>
  <c r="CZ61" i="1"/>
  <c r="CN61" i="1"/>
  <c r="DK61" i="1"/>
  <c r="CY61" i="1"/>
  <c r="CM61" i="1"/>
  <c r="DJ61" i="1"/>
  <c r="CX61" i="1"/>
  <c r="CL61" i="1"/>
  <c r="DU61" i="1"/>
  <c r="DI61" i="1"/>
  <c r="CW61" i="1"/>
  <c r="CK61" i="1"/>
  <c r="DT61" i="1"/>
  <c r="CV61" i="1"/>
  <c r="DS61" i="1"/>
  <c r="DG61" i="1"/>
  <c r="CU61" i="1"/>
  <c r="DR61" i="1"/>
  <c r="DF61" i="1"/>
  <c r="CT61" i="1"/>
  <c r="DQ61" i="1"/>
  <c r="DE61" i="1"/>
  <c r="CS61" i="1"/>
  <c r="DM61" i="1"/>
  <c r="DA61" i="1"/>
  <c r="CO61" i="1"/>
  <c r="DP61" i="1"/>
  <c r="DD61" i="1"/>
  <c r="CR61" i="1"/>
  <c r="DO61" i="1"/>
  <c r="DC61" i="1"/>
  <c r="CQ61" i="1"/>
  <c r="DN61" i="1"/>
  <c r="DB61" i="1"/>
  <c r="CP61" i="1"/>
  <c r="CB318" i="1" l="1"/>
  <c r="CA318" i="1"/>
  <c r="BZ318" i="1"/>
  <c r="BY318" i="1"/>
  <c r="BX318" i="1"/>
  <c r="BV318" i="1"/>
  <c r="BU318" i="1"/>
  <c r="BT318" i="1"/>
  <c r="BS318" i="1"/>
  <c r="BR318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F318" i="1" l="1"/>
  <c r="DL318" i="1"/>
  <c r="DM318" i="1"/>
  <c r="DN318" i="1"/>
  <c r="DO318" i="1"/>
  <c r="DP318" i="1"/>
  <c r="DQ318" i="1"/>
  <c r="DR318" i="1"/>
  <c r="DS318" i="1"/>
  <c r="DT318" i="1"/>
  <c r="DU318" i="1"/>
  <c r="Y318" i="1" l="1"/>
  <c r="CB247" i="1"/>
  <c r="CA247" i="1"/>
  <c r="BZ247" i="1"/>
  <c r="BY247" i="1"/>
  <c r="BX247" i="1"/>
  <c r="BV247" i="1"/>
  <c r="BU247" i="1"/>
  <c r="BT247" i="1"/>
  <c r="BS247" i="1"/>
  <c r="BR247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CB242" i="1"/>
  <c r="CA242" i="1"/>
  <c r="BZ242" i="1"/>
  <c r="BY242" i="1"/>
  <c r="BX242" i="1"/>
  <c r="BV242" i="1"/>
  <c r="BU242" i="1"/>
  <c r="BT242" i="1"/>
  <c r="BS242" i="1"/>
  <c r="BR242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CB222" i="1"/>
  <c r="CA222" i="1"/>
  <c r="BZ222" i="1"/>
  <c r="BY222" i="1"/>
  <c r="BX222" i="1"/>
  <c r="BV222" i="1"/>
  <c r="BU222" i="1"/>
  <c r="BT222" i="1"/>
  <c r="BS222" i="1"/>
  <c r="BR222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CB188" i="1"/>
  <c r="CA188" i="1"/>
  <c r="BZ188" i="1"/>
  <c r="BY188" i="1"/>
  <c r="BX188" i="1"/>
  <c r="BV188" i="1"/>
  <c r="BU188" i="1"/>
  <c r="BT188" i="1"/>
  <c r="BS188" i="1"/>
  <c r="BR188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CB181" i="1"/>
  <c r="CA181" i="1"/>
  <c r="BZ181" i="1"/>
  <c r="BY181" i="1"/>
  <c r="BX181" i="1"/>
  <c r="BV181" i="1"/>
  <c r="BU181" i="1"/>
  <c r="BT181" i="1"/>
  <c r="BS181" i="1"/>
  <c r="BR181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F242" i="1" l="1"/>
  <c r="F247" i="1"/>
  <c r="F222" i="1"/>
  <c r="F181" i="1"/>
  <c r="F188" i="1"/>
  <c r="DU247" i="1"/>
  <c r="DT247" i="1"/>
  <c r="DS247" i="1"/>
  <c r="DR247" i="1"/>
  <c r="DQ247" i="1"/>
  <c r="DP247" i="1"/>
  <c r="DO247" i="1"/>
  <c r="DN247" i="1"/>
  <c r="DM247" i="1"/>
  <c r="DL247" i="1"/>
  <c r="DU242" i="1"/>
  <c r="DT242" i="1"/>
  <c r="DS242" i="1"/>
  <c r="DR242" i="1"/>
  <c r="DQ242" i="1"/>
  <c r="DP242" i="1"/>
  <c r="DO242" i="1"/>
  <c r="DN242" i="1"/>
  <c r="DM242" i="1"/>
  <c r="DL242" i="1"/>
  <c r="DL222" i="1"/>
  <c r="DU222" i="1"/>
  <c r="DT222" i="1"/>
  <c r="DS222" i="1"/>
  <c r="DR222" i="1"/>
  <c r="DQ222" i="1"/>
  <c r="DP222" i="1"/>
  <c r="DM222" i="1"/>
  <c r="DO222" i="1"/>
  <c r="DN222" i="1"/>
  <c r="DU188" i="1"/>
  <c r="DT188" i="1"/>
  <c r="DR188" i="1"/>
  <c r="DQ188" i="1"/>
  <c r="DL188" i="1"/>
  <c r="DS188" i="1"/>
  <c r="DP188" i="1"/>
  <c r="DO188" i="1"/>
  <c r="DN188" i="1"/>
  <c r="DM188" i="1"/>
  <c r="DL181" i="1"/>
  <c r="DU181" i="1"/>
  <c r="DT181" i="1"/>
  <c r="DS181" i="1"/>
  <c r="DR181" i="1"/>
  <c r="DQ181" i="1"/>
  <c r="DP181" i="1"/>
  <c r="DO181" i="1"/>
  <c r="DN181" i="1"/>
  <c r="DM181" i="1"/>
  <c r="Y188" i="1" l="1"/>
  <c r="Y181" i="1"/>
  <c r="Y242" i="1"/>
  <c r="Y247" i="1"/>
  <c r="Y222" i="1"/>
  <c r="G6" i="1"/>
  <c r="D47" i="26"/>
  <c r="D61" i="26"/>
  <c r="D60" i="26"/>
  <c r="D59" i="26"/>
  <c r="D58" i="26"/>
  <c r="D57" i="26"/>
  <c r="D56" i="26"/>
  <c r="D55" i="26"/>
  <c r="D54" i="26"/>
  <c r="D51" i="26"/>
  <c r="D50" i="26"/>
  <c r="D49" i="26"/>
  <c r="D48" i="26"/>
  <c r="F22" i="20"/>
  <c r="F5" i="20" s="1"/>
  <c r="F4" i="20" s="1"/>
  <c r="DU301" i="1"/>
  <c r="DT301" i="1"/>
  <c r="DS301" i="1"/>
  <c r="DR301" i="1"/>
  <c r="DQ301" i="1"/>
  <c r="DP301" i="1"/>
  <c r="DO301" i="1"/>
  <c r="DN301" i="1"/>
  <c r="DM301" i="1"/>
  <c r="DL301" i="1"/>
  <c r="DU300" i="1"/>
  <c r="DT300" i="1"/>
  <c r="DS300" i="1"/>
  <c r="DR300" i="1"/>
  <c r="DQ300" i="1"/>
  <c r="DP300" i="1"/>
  <c r="DO300" i="1"/>
  <c r="DN300" i="1"/>
  <c r="DM300" i="1"/>
  <c r="DL300" i="1"/>
  <c r="DU299" i="1"/>
  <c r="DT299" i="1"/>
  <c r="DS299" i="1"/>
  <c r="DR299" i="1"/>
  <c r="DQ299" i="1"/>
  <c r="DP299" i="1"/>
  <c r="DO299" i="1"/>
  <c r="DN299" i="1"/>
  <c r="DM299" i="1"/>
  <c r="DL299" i="1"/>
  <c r="DU298" i="1"/>
  <c r="DT298" i="1"/>
  <c r="DS298" i="1"/>
  <c r="DR298" i="1"/>
  <c r="DQ298" i="1"/>
  <c r="DP298" i="1"/>
  <c r="DO298" i="1"/>
  <c r="DN298" i="1"/>
  <c r="DM298" i="1"/>
  <c r="DL298" i="1"/>
  <c r="DU308" i="1"/>
  <c r="DT308" i="1"/>
  <c r="DS308" i="1"/>
  <c r="DR308" i="1"/>
  <c r="DQ308" i="1"/>
  <c r="DP308" i="1"/>
  <c r="DO308" i="1"/>
  <c r="DN308" i="1"/>
  <c r="DM308" i="1"/>
  <c r="DL308" i="1"/>
  <c r="DU307" i="1"/>
  <c r="DT307" i="1"/>
  <c r="DS307" i="1"/>
  <c r="DR307" i="1"/>
  <c r="DQ307" i="1"/>
  <c r="DP307" i="1"/>
  <c r="DO307" i="1"/>
  <c r="DN307" i="1"/>
  <c r="DM307" i="1"/>
  <c r="DL307" i="1"/>
  <c r="DU306" i="1"/>
  <c r="DT306" i="1"/>
  <c r="DS306" i="1"/>
  <c r="DR306" i="1"/>
  <c r="DQ306" i="1"/>
  <c r="DP306" i="1"/>
  <c r="DO306" i="1"/>
  <c r="DN306" i="1"/>
  <c r="DM306" i="1"/>
  <c r="DL306" i="1"/>
  <c r="DU305" i="1"/>
  <c r="DT305" i="1"/>
  <c r="DS305" i="1"/>
  <c r="DR305" i="1"/>
  <c r="DQ305" i="1"/>
  <c r="DP305" i="1"/>
  <c r="DO305" i="1"/>
  <c r="DN305" i="1"/>
  <c r="DM305" i="1"/>
  <c r="DL305" i="1"/>
  <c r="CB308" i="1"/>
  <c r="CA308" i="1"/>
  <c r="BZ308" i="1"/>
  <c r="BY308" i="1"/>
  <c r="BX308" i="1"/>
  <c r="CB307" i="1"/>
  <c r="CA307" i="1"/>
  <c r="BZ307" i="1"/>
  <c r="BY307" i="1"/>
  <c r="BX307" i="1"/>
  <c r="CB306" i="1"/>
  <c r="CA306" i="1"/>
  <c r="BZ306" i="1"/>
  <c r="BY306" i="1"/>
  <c r="BX306" i="1"/>
  <c r="CB305" i="1"/>
  <c r="CA305" i="1"/>
  <c r="BZ305" i="1"/>
  <c r="BY305" i="1"/>
  <c r="BX305" i="1"/>
  <c r="BX299" i="1"/>
  <c r="BY299" i="1"/>
  <c r="BZ299" i="1"/>
  <c r="CA299" i="1"/>
  <c r="CB299" i="1"/>
  <c r="BX300" i="1"/>
  <c r="BY300" i="1"/>
  <c r="BZ300" i="1"/>
  <c r="CA300" i="1"/>
  <c r="CB300" i="1"/>
  <c r="BX301" i="1"/>
  <c r="BY301" i="1"/>
  <c r="BZ301" i="1"/>
  <c r="CA301" i="1"/>
  <c r="CB301" i="1"/>
  <c r="CB298" i="1"/>
  <c r="CA298" i="1"/>
  <c r="BZ298" i="1"/>
  <c r="BY298" i="1"/>
  <c r="BX298" i="1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 s="1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E35" i="5"/>
  <c r="BF35" i="5"/>
  <c r="BG35" i="5"/>
  <c r="BH35" i="5"/>
  <c r="BE36" i="5"/>
  <c r="BF36" i="5"/>
  <c r="BG36" i="5"/>
  <c r="BH36" i="5"/>
  <c r="BE37" i="5"/>
  <c r="BF37" i="5"/>
  <c r="BG37" i="5"/>
  <c r="BH37" i="5"/>
  <c r="BE41" i="5"/>
  <c r="BF41" i="5"/>
  <c r="BG41" i="5"/>
  <c r="BH41" i="5"/>
  <c r="BE42" i="5"/>
  <c r="BF42" i="5"/>
  <c r="BG42" i="5"/>
  <c r="BH42" i="5"/>
  <c r="BE43" i="5"/>
  <c r="BF43" i="5"/>
  <c r="BG43" i="5"/>
  <c r="BH43" i="5"/>
  <c r="BE44" i="5"/>
  <c r="BF44" i="5"/>
  <c r="BG44" i="5"/>
  <c r="BH44" i="5"/>
  <c r="BE45" i="5"/>
  <c r="BF45" i="5"/>
  <c r="BG45" i="5"/>
  <c r="BH45" i="5"/>
  <c r="BE46" i="5"/>
  <c r="BF46" i="5"/>
  <c r="BG46" i="5"/>
  <c r="BH46" i="5"/>
  <c r="BE47" i="5"/>
  <c r="BF47" i="5"/>
  <c r="BG47" i="5"/>
  <c r="BH47" i="5"/>
  <c r="BE48" i="5"/>
  <c r="BF48" i="5"/>
  <c r="BG48" i="5"/>
  <c r="BH48" i="5"/>
  <c r="BE49" i="5"/>
  <c r="BF49" i="5"/>
  <c r="BG49" i="5"/>
  <c r="BH49" i="5"/>
  <c r="BE50" i="5"/>
  <c r="BF50" i="5"/>
  <c r="BG50" i="5"/>
  <c r="BH50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G4" i="5"/>
  <c r="BH4" i="5"/>
  <c r="BI4" i="5"/>
  <c r="BJ4" i="5"/>
  <c r="BG7" i="5"/>
  <c r="BH7" i="5"/>
  <c r="BI7" i="5"/>
  <c r="BJ7" i="5"/>
  <c r="BG13" i="5"/>
  <c r="BH13" i="5"/>
  <c r="BI13" i="5"/>
  <c r="BJ13" i="5"/>
  <c r="BG15" i="5"/>
  <c r="BH15" i="5"/>
  <c r="BI15" i="5"/>
  <c r="BJ15" i="5"/>
  <c r="BG19" i="5"/>
  <c r="BH19" i="5"/>
  <c r="BI19" i="5"/>
  <c r="BJ19" i="5"/>
  <c r="BG22" i="5"/>
  <c r="BH22" i="5"/>
  <c r="BI22" i="5"/>
  <c r="BJ22" i="5"/>
  <c r="BG23" i="5"/>
  <c r="BH23" i="5"/>
  <c r="BI23" i="5"/>
  <c r="BJ23" i="5"/>
  <c r="BG24" i="5"/>
  <c r="BH24" i="5"/>
  <c r="BI24" i="5"/>
  <c r="BJ24" i="5"/>
  <c r="CB6" i="19"/>
  <c r="CA6" i="19"/>
  <c r="BZ6" i="19"/>
  <c r="BY6" i="19"/>
  <c r="BX6" i="19"/>
  <c r="BW6" i="19"/>
  <c r="BV6" i="19"/>
  <c r="BU6" i="19"/>
  <c r="BT6" i="19"/>
  <c r="BS6" i="19"/>
  <c r="BR6" i="19"/>
  <c r="BQ6" i="19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F313" i="1"/>
  <c r="BG313" i="1"/>
  <c r="BH313" i="1"/>
  <c r="BI313" i="1"/>
  <c r="BJ313" i="1"/>
  <c r="BK313" i="1"/>
  <c r="BL313" i="1"/>
  <c r="BM313" i="1"/>
  <c r="BN313" i="1"/>
  <c r="BO313" i="1"/>
  <c r="BP313" i="1"/>
  <c r="BQ313" i="1"/>
  <c r="BR313" i="1"/>
  <c r="BS313" i="1"/>
  <c r="BT313" i="1"/>
  <c r="BU313" i="1"/>
  <c r="BV313" i="1"/>
  <c r="BX313" i="1"/>
  <c r="BY313" i="1"/>
  <c r="BZ313" i="1"/>
  <c r="CA313" i="1"/>
  <c r="CB313" i="1"/>
  <c r="AT314" i="1"/>
  <c r="AU314" i="1"/>
  <c r="AV314" i="1"/>
  <c r="AW314" i="1"/>
  <c r="AX314" i="1"/>
  <c r="AY314" i="1"/>
  <c r="AZ314" i="1"/>
  <c r="BA314" i="1"/>
  <c r="BB314" i="1"/>
  <c r="BC314" i="1"/>
  <c r="BD314" i="1"/>
  <c r="BE314" i="1"/>
  <c r="BF314" i="1"/>
  <c r="BG314" i="1"/>
  <c r="BH314" i="1"/>
  <c r="BI314" i="1"/>
  <c r="BJ314" i="1"/>
  <c r="BK314" i="1"/>
  <c r="BL314" i="1"/>
  <c r="BM314" i="1"/>
  <c r="BN314" i="1"/>
  <c r="BO314" i="1"/>
  <c r="BP314" i="1"/>
  <c r="BQ314" i="1"/>
  <c r="BR314" i="1"/>
  <c r="BS314" i="1"/>
  <c r="BT314" i="1"/>
  <c r="BU314" i="1"/>
  <c r="BV314" i="1"/>
  <c r="BX314" i="1"/>
  <c r="BY314" i="1"/>
  <c r="BZ314" i="1"/>
  <c r="CA314" i="1"/>
  <c r="CB314" i="1"/>
  <c r="CB212" i="1"/>
  <c r="CA212" i="1"/>
  <c r="BZ212" i="1"/>
  <c r="BY212" i="1"/>
  <c r="BX212" i="1"/>
  <c r="BV212" i="1"/>
  <c r="BU212" i="1"/>
  <c r="BT212" i="1"/>
  <c r="BS212" i="1"/>
  <c r="BR212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CB197" i="1"/>
  <c r="CA197" i="1"/>
  <c r="BZ197" i="1"/>
  <c r="BY197" i="1"/>
  <c r="BX197" i="1"/>
  <c r="BV197" i="1"/>
  <c r="BU197" i="1"/>
  <c r="BT197" i="1"/>
  <c r="BS197" i="1"/>
  <c r="BR197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CB228" i="1"/>
  <c r="CA228" i="1"/>
  <c r="BZ228" i="1"/>
  <c r="BY228" i="1"/>
  <c r="BX228" i="1"/>
  <c r="BV228" i="1"/>
  <c r="BU228" i="1"/>
  <c r="BT228" i="1"/>
  <c r="BS228" i="1"/>
  <c r="BR228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N409" i="2" l="1"/>
  <c r="AZ409" i="2"/>
  <c r="F298" i="1"/>
  <c r="AZ403" i="2"/>
  <c r="N403" i="2"/>
  <c r="F212" i="1"/>
  <c r="F305" i="1"/>
  <c r="F197" i="1"/>
  <c r="F228" i="1"/>
  <c r="F308" i="1"/>
  <c r="F306" i="1"/>
  <c r="F301" i="1"/>
  <c r="F313" i="1"/>
  <c r="F300" i="1"/>
  <c r="F307" i="1"/>
  <c r="F314" i="1"/>
  <c r="F299" i="1"/>
  <c r="N393" i="2"/>
  <c r="N381" i="2"/>
  <c r="N369" i="2"/>
  <c r="N357" i="2"/>
  <c r="N345" i="2"/>
  <c r="N333" i="2"/>
  <c r="N320" i="2"/>
  <c r="N308" i="2"/>
  <c r="N296" i="2"/>
  <c r="N284" i="2"/>
  <c r="N272" i="2"/>
  <c r="N260" i="2"/>
  <c r="N248" i="2"/>
  <c r="N392" i="2"/>
  <c r="N380" i="2"/>
  <c r="N368" i="2"/>
  <c r="N356" i="2"/>
  <c r="N344" i="2"/>
  <c r="N332" i="2"/>
  <c r="N319" i="2"/>
  <c r="N307" i="2"/>
  <c r="N295" i="2"/>
  <c r="N283" i="2"/>
  <c r="N271" i="2"/>
  <c r="N259" i="2"/>
  <c r="N247" i="2"/>
  <c r="N115" i="2"/>
  <c r="N321" i="2"/>
  <c r="N391" i="2"/>
  <c r="N379" i="2"/>
  <c r="N367" i="2"/>
  <c r="N355" i="2"/>
  <c r="N343" i="2"/>
  <c r="N331" i="2"/>
  <c r="N318" i="2"/>
  <c r="N306" i="2"/>
  <c r="N294" i="2"/>
  <c r="N282" i="2"/>
  <c r="N270" i="2"/>
  <c r="N258" i="2"/>
  <c r="N246" i="2"/>
  <c r="N114" i="2"/>
  <c r="N394" i="2"/>
  <c r="N358" i="2"/>
  <c r="N309" i="2"/>
  <c r="N273" i="2"/>
  <c r="N237" i="2"/>
  <c r="N404" i="2"/>
  <c r="N390" i="2"/>
  <c r="N378" i="2"/>
  <c r="N366" i="2"/>
  <c r="N354" i="2"/>
  <c r="N342" i="2"/>
  <c r="N330" i="2"/>
  <c r="N317" i="2"/>
  <c r="N305" i="2"/>
  <c r="N293" i="2"/>
  <c r="N281" i="2"/>
  <c r="N269" i="2"/>
  <c r="N257" i="2"/>
  <c r="N245" i="2"/>
  <c r="N113" i="2"/>
  <c r="N382" i="2"/>
  <c r="N334" i="2"/>
  <c r="N297" i="2"/>
  <c r="N261" i="2"/>
  <c r="N402" i="2"/>
  <c r="N389" i="2"/>
  <c r="N377" i="2"/>
  <c r="N365" i="2"/>
  <c r="N353" i="2"/>
  <c r="N341" i="2"/>
  <c r="N329" i="2"/>
  <c r="N316" i="2"/>
  <c r="N304" i="2"/>
  <c r="N292" i="2"/>
  <c r="N280" i="2"/>
  <c r="N268" i="2"/>
  <c r="N256" i="2"/>
  <c r="N244" i="2"/>
  <c r="N232" i="2"/>
  <c r="N112" i="2"/>
  <c r="N401" i="2"/>
  <c r="N388" i="2"/>
  <c r="N376" i="2"/>
  <c r="N364" i="2"/>
  <c r="N352" i="2"/>
  <c r="N340" i="2"/>
  <c r="N328" i="2"/>
  <c r="N315" i="2"/>
  <c r="N303" i="2"/>
  <c r="N291" i="2"/>
  <c r="N279" i="2"/>
  <c r="N267" i="2"/>
  <c r="N255" i="2"/>
  <c r="N243" i="2"/>
  <c r="N231" i="2"/>
  <c r="N111" i="2"/>
  <c r="N400" i="2"/>
  <c r="N387" i="2"/>
  <c r="N375" i="2"/>
  <c r="N363" i="2"/>
  <c r="N351" i="2"/>
  <c r="N339" i="2"/>
  <c r="N326" i="2"/>
  <c r="N314" i="2"/>
  <c r="N302" i="2"/>
  <c r="N290" i="2"/>
  <c r="N278" i="2"/>
  <c r="N266" i="2"/>
  <c r="N254" i="2"/>
  <c r="N242" i="2"/>
  <c r="N230" i="2"/>
  <c r="N110" i="2"/>
  <c r="N408" i="2"/>
  <c r="N399" i="2"/>
  <c r="N386" i="2"/>
  <c r="N374" i="2"/>
  <c r="N362" i="2"/>
  <c r="N350" i="2"/>
  <c r="N338" i="2"/>
  <c r="N325" i="2"/>
  <c r="N313" i="2"/>
  <c r="N301" i="2"/>
  <c r="N289" i="2"/>
  <c r="N277" i="2"/>
  <c r="N265" i="2"/>
  <c r="N253" i="2"/>
  <c r="N241" i="2"/>
  <c r="N109" i="2"/>
  <c r="N370" i="2"/>
  <c r="N346" i="2"/>
  <c r="N285" i="2"/>
  <c r="N249" i="2"/>
  <c r="N407" i="2"/>
  <c r="N397" i="2"/>
  <c r="N385" i="2"/>
  <c r="N373" i="2"/>
  <c r="N361" i="2"/>
  <c r="N349" i="2"/>
  <c r="N337" i="2"/>
  <c r="N324" i="2"/>
  <c r="N312" i="2"/>
  <c r="N300" i="2"/>
  <c r="N288" i="2"/>
  <c r="N276" i="2"/>
  <c r="N264" i="2"/>
  <c r="N252" i="2"/>
  <c r="N240" i="2"/>
  <c r="N108" i="2"/>
  <c r="N406" i="2"/>
  <c r="N396" i="2"/>
  <c r="N384" i="2"/>
  <c r="N372" i="2"/>
  <c r="N360" i="2"/>
  <c r="N348" i="2"/>
  <c r="N336" i="2"/>
  <c r="N323" i="2"/>
  <c r="N311" i="2"/>
  <c r="N299" i="2"/>
  <c r="N287" i="2"/>
  <c r="N275" i="2"/>
  <c r="N263" i="2"/>
  <c r="N251" i="2"/>
  <c r="N239" i="2"/>
  <c r="N398" i="2"/>
  <c r="N405" i="2"/>
  <c r="N395" i="2"/>
  <c r="N383" i="2"/>
  <c r="N371" i="2"/>
  <c r="N359" i="2"/>
  <c r="N347" i="2"/>
  <c r="N335" i="2"/>
  <c r="N322" i="2"/>
  <c r="N310" i="2"/>
  <c r="N298" i="2"/>
  <c r="N286" i="2"/>
  <c r="N274" i="2"/>
  <c r="N262" i="2"/>
  <c r="N250" i="2"/>
  <c r="N238" i="2"/>
  <c r="N327" i="2"/>
  <c r="AZ374" i="2"/>
  <c r="AZ406" i="2"/>
  <c r="AZ407" i="2"/>
  <c r="AZ405" i="2"/>
  <c r="AZ408" i="2"/>
  <c r="AZ398" i="2"/>
  <c r="AZ400" i="2"/>
  <c r="AZ389" i="2"/>
  <c r="AZ397" i="2"/>
  <c r="AZ402" i="2"/>
  <c r="AZ395" i="2"/>
  <c r="AZ393" i="2"/>
  <c r="AZ396" i="2"/>
  <c r="AZ390" i="2"/>
  <c r="AZ401" i="2"/>
  <c r="AZ394" i="2"/>
  <c r="AZ388" i="2"/>
  <c r="AZ391" i="2"/>
  <c r="AZ381" i="2"/>
  <c r="AZ392" i="2"/>
  <c r="AZ399" i="2"/>
  <c r="AZ380" i="2"/>
  <c r="AZ382" i="2"/>
  <c r="AZ379" i="2"/>
  <c r="AZ378" i="2"/>
  <c r="AZ375" i="2"/>
  <c r="AZ376" i="2"/>
  <c r="AZ404" i="2"/>
  <c r="AZ377" i="2"/>
  <c r="AZ372" i="2"/>
  <c r="AZ360" i="2"/>
  <c r="AZ358" i="2"/>
  <c r="AZ371" i="2"/>
  <c r="AZ359" i="2"/>
  <c r="AZ368" i="2"/>
  <c r="AZ356" i="2"/>
  <c r="AZ367" i="2"/>
  <c r="AZ355" i="2"/>
  <c r="AZ369" i="2"/>
  <c r="AZ357" i="2"/>
  <c r="AZ354" i="2"/>
  <c r="AZ387" i="2"/>
  <c r="AZ366" i="2"/>
  <c r="AZ373" i="2"/>
  <c r="AZ386" i="2"/>
  <c r="AZ365" i="2"/>
  <c r="AZ353" i="2"/>
  <c r="AZ361" i="2"/>
  <c r="AZ385" i="2"/>
  <c r="AZ364" i="2"/>
  <c r="AZ352" i="2"/>
  <c r="AZ384" i="2"/>
  <c r="AZ363" i="2"/>
  <c r="AZ351" i="2"/>
  <c r="AZ370" i="2"/>
  <c r="AZ383" i="2"/>
  <c r="AZ362" i="2"/>
  <c r="Y305" i="1"/>
  <c r="Y308" i="1"/>
  <c r="Y300" i="1"/>
  <c r="Y306" i="1"/>
  <c r="Y307" i="1"/>
  <c r="Y298" i="1"/>
  <c r="Y301" i="1"/>
  <c r="Y299" i="1"/>
  <c r="D66" i="26"/>
  <c r="D46" i="26"/>
  <c r="D45" i="26" s="1"/>
  <c r="D44" i="26" s="1"/>
  <c r="D65" i="26"/>
  <c r="DO313" i="1"/>
  <c r="DP313" i="1"/>
  <c r="DQ313" i="1"/>
  <c r="DR313" i="1"/>
  <c r="DS313" i="1"/>
  <c r="DT313" i="1"/>
  <c r="DM313" i="1"/>
  <c r="DN313" i="1"/>
  <c r="DU313" i="1"/>
  <c r="DL313" i="1"/>
  <c r="DS314" i="1"/>
  <c r="DT314" i="1"/>
  <c r="DU314" i="1"/>
  <c r="DQ314" i="1"/>
  <c r="DL314" i="1"/>
  <c r="DR314" i="1"/>
  <c r="DM314" i="1"/>
  <c r="DN314" i="1"/>
  <c r="DO314" i="1"/>
  <c r="DP314" i="1"/>
  <c r="DU212" i="1"/>
  <c r="DT212" i="1"/>
  <c r="DS212" i="1"/>
  <c r="DR212" i="1"/>
  <c r="DQ212" i="1"/>
  <c r="DP212" i="1"/>
  <c r="DO212" i="1"/>
  <c r="DN212" i="1"/>
  <c r="DM212" i="1"/>
  <c r="DL212" i="1"/>
  <c r="DL197" i="1"/>
  <c r="DU197" i="1"/>
  <c r="DT197" i="1"/>
  <c r="DS197" i="1"/>
  <c r="DR197" i="1"/>
  <c r="DM197" i="1"/>
  <c r="DQ197" i="1"/>
  <c r="DP197" i="1"/>
  <c r="DO197" i="1"/>
  <c r="DN197" i="1"/>
  <c r="DU228" i="1"/>
  <c r="DT228" i="1"/>
  <c r="DS228" i="1"/>
  <c r="DR228" i="1"/>
  <c r="DQ228" i="1"/>
  <c r="DP228" i="1"/>
  <c r="DO228" i="1"/>
  <c r="DN228" i="1"/>
  <c r="DL228" i="1"/>
  <c r="DM228" i="1"/>
  <c r="Y228" i="1" l="1"/>
  <c r="Y197" i="1"/>
  <c r="Y212" i="1"/>
  <c r="Y314" i="1"/>
  <c r="Y313" i="1"/>
  <c r="CB165" i="1"/>
  <c r="CA165" i="1"/>
  <c r="BZ165" i="1"/>
  <c r="BY165" i="1"/>
  <c r="BX165" i="1"/>
  <c r="BV165" i="1"/>
  <c r="BU165" i="1"/>
  <c r="BT165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CB163" i="1"/>
  <c r="CA163" i="1"/>
  <c r="BZ163" i="1"/>
  <c r="BY163" i="1"/>
  <c r="BX163" i="1"/>
  <c r="BV163" i="1"/>
  <c r="BU163" i="1"/>
  <c r="BT163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CB162" i="1"/>
  <c r="CA162" i="1"/>
  <c r="BZ162" i="1"/>
  <c r="BY162" i="1"/>
  <c r="BX162" i="1"/>
  <c r="BV162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CB167" i="1"/>
  <c r="CA167" i="1"/>
  <c r="BZ167" i="1"/>
  <c r="BY167" i="1"/>
  <c r="BX167" i="1"/>
  <c r="BV167" i="1"/>
  <c r="BU167" i="1"/>
  <c r="BT167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CB169" i="1"/>
  <c r="CA169" i="1"/>
  <c r="BZ169" i="1"/>
  <c r="BY169" i="1"/>
  <c r="BX169" i="1"/>
  <c r="BV169" i="1"/>
  <c r="BU169" i="1"/>
  <c r="BT169" i="1"/>
  <c r="BS169" i="1"/>
  <c r="BR169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CB166" i="1"/>
  <c r="CA166" i="1"/>
  <c r="BZ166" i="1"/>
  <c r="BY166" i="1"/>
  <c r="BX166" i="1"/>
  <c r="BV166" i="1"/>
  <c r="BU166" i="1"/>
  <c r="BT166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F166" i="1" l="1"/>
  <c r="F165" i="1"/>
  <c r="F163" i="1"/>
  <c r="F162" i="1"/>
  <c r="F167" i="1"/>
  <c r="F169" i="1"/>
  <c r="DO166" i="1"/>
  <c r="DP167" i="1"/>
  <c r="DP169" i="1"/>
  <c r="DR162" i="1"/>
  <c r="DT162" i="1"/>
  <c r="DS162" i="1"/>
  <c r="DO162" i="1"/>
  <c r="DQ162" i="1"/>
  <c r="DP162" i="1"/>
  <c r="DN162" i="1"/>
  <c r="DM162" i="1"/>
  <c r="DL162" i="1"/>
  <c r="DU162" i="1"/>
  <c r="DL165" i="1"/>
  <c r="DU165" i="1"/>
  <c r="DT165" i="1"/>
  <c r="DS165" i="1"/>
  <c r="DR165" i="1"/>
  <c r="DQ165" i="1"/>
  <c r="DP165" i="1"/>
  <c r="DO165" i="1"/>
  <c r="DN165" i="1"/>
  <c r="DM165" i="1"/>
  <c r="DQ163" i="1"/>
  <c r="DP163" i="1"/>
  <c r="DO163" i="1"/>
  <c r="DN163" i="1"/>
  <c r="DM163" i="1"/>
  <c r="DL163" i="1"/>
  <c r="DU163" i="1"/>
  <c r="DR163" i="1"/>
  <c r="DT163" i="1"/>
  <c r="DS163" i="1"/>
  <c r="DO167" i="1"/>
  <c r="DQ167" i="1"/>
  <c r="DR167" i="1"/>
  <c r="DS167" i="1"/>
  <c r="DT167" i="1"/>
  <c r="DU167" i="1"/>
  <c r="DL167" i="1"/>
  <c r="DM167" i="1"/>
  <c r="DN167" i="1"/>
  <c r="DQ166" i="1"/>
  <c r="DM166" i="1"/>
  <c r="DP166" i="1"/>
  <c r="DR166" i="1"/>
  <c r="DS166" i="1"/>
  <c r="DT166" i="1"/>
  <c r="DU166" i="1"/>
  <c r="DL166" i="1"/>
  <c r="DN166" i="1"/>
  <c r="DM169" i="1"/>
  <c r="DU169" i="1"/>
  <c r="DQ169" i="1"/>
  <c r="DR169" i="1"/>
  <c r="DS169" i="1"/>
  <c r="DT169" i="1"/>
  <c r="DL169" i="1"/>
  <c r="DN169" i="1"/>
  <c r="DO169" i="1"/>
  <c r="Y167" i="1" l="1"/>
  <c r="Y166" i="1"/>
  <c r="Y163" i="1"/>
  <c r="Y169" i="1"/>
  <c r="Y162" i="1"/>
  <c r="Y165" i="1"/>
  <c r="CB151" i="1" l="1"/>
  <c r="CA151" i="1"/>
  <c r="BZ151" i="1"/>
  <c r="BY151" i="1"/>
  <c r="BX151" i="1"/>
  <c r="BV151" i="1"/>
  <c r="BU151" i="1"/>
  <c r="BT151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CB144" i="1"/>
  <c r="CA144" i="1"/>
  <c r="BZ144" i="1"/>
  <c r="BY144" i="1"/>
  <c r="BX144" i="1"/>
  <c r="BV144" i="1"/>
  <c r="BU144" i="1"/>
  <c r="BT144" i="1"/>
  <c r="BS144" i="1"/>
  <c r="BR144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CB156" i="1"/>
  <c r="CA156" i="1"/>
  <c r="BZ156" i="1"/>
  <c r="BY156" i="1"/>
  <c r="BX156" i="1"/>
  <c r="BV156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CB155" i="1"/>
  <c r="CA155" i="1"/>
  <c r="BZ155" i="1"/>
  <c r="BY155" i="1"/>
  <c r="BX155" i="1"/>
  <c r="BV155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CB149" i="1"/>
  <c r="CA149" i="1"/>
  <c r="BZ149" i="1"/>
  <c r="BY149" i="1"/>
  <c r="BX149" i="1"/>
  <c r="BV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CB122" i="1"/>
  <c r="CA122" i="1"/>
  <c r="BZ122" i="1"/>
  <c r="BY122" i="1"/>
  <c r="BX122" i="1"/>
  <c r="BV122" i="1"/>
  <c r="BU122" i="1"/>
  <c r="BT122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F151" i="1" l="1"/>
  <c r="F144" i="1"/>
  <c r="F156" i="1"/>
  <c r="F122" i="1"/>
  <c r="F149" i="1"/>
  <c r="F155" i="1"/>
  <c r="DU122" i="1"/>
  <c r="DP122" i="1"/>
  <c r="DQ122" i="1"/>
  <c r="DR122" i="1"/>
  <c r="DS122" i="1"/>
  <c r="DT122" i="1"/>
  <c r="DL122" i="1"/>
  <c r="DM122" i="1"/>
  <c r="DN122" i="1"/>
  <c r="DO122" i="1"/>
  <c r="DR155" i="1"/>
  <c r="DS155" i="1"/>
  <c r="DL155" i="1"/>
  <c r="DM155" i="1"/>
  <c r="DN155" i="1"/>
  <c r="DO155" i="1"/>
  <c r="DP155" i="1"/>
  <c r="DQ155" i="1"/>
  <c r="DT155" i="1"/>
  <c r="DU155" i="1"/>
  <c r="DM151" i="1"/>
  <c r="DT151" i="1"/>
  <c r="DU151" i="1"/>
  <c r="DL151" i="1"/>
  <c r="DN151" i="1"/>
  <c r="DO151" i="1"/>
  <c r="DP151" i="1"/>
  <c r="DQ151" i="1"/>
  <c r="DR151" i="1"/>
  <c r="DS151" i="1"/>
  <c r="DO149" i="1"/>
  <c r="DL149" i="1"/>
  <c r="DM149" i="1"/>
  <c r="DN149" i="1"/>
  <c r="DP149" i="1"/>
  <c r="DQ149" i="1"/>
  <c r="DR149" i="1"/>
  <c r="DS149" i="1"/>
  <c r="DT149" i="1"/>
  <c r="DU149" i="1"/>
  <c r="DU156" i="1"/>
  <c r="DP156" i="1"/>
  <c r="DQ156" i="1"/>
  <c r="DN156" i="1"/>
  <c r="DO156" i="1"/>
  <c r="DR156" i="1"/>
  <c r="DS156" i="1"/>
  <c r="DT156" i="1"/>
  <c r="DQ144" i="1"/>
  <c r="DL144" i="1"/>
  <c r="DM144" i="1"/>
  <c r="DU144" i="1"/>
  <c r="DN144" i="1"/>
  <c r="DO144" i="1"/>
  <c r="DP144" i="1"/>
  <c r="DR144" i="1"/>
  <c r="DS144" i="1"/>
  <c r="DT144" i="1"/>
  <c r="Y149" i="1" l="1"/>
  <c r="Y122" i="1"/>
  <c r="Y151" i="1"/>
  <c r="Y144" i="1"/>
  <c r="Y155" i="1"/>
  <c r="DM156" i="1"/>
  <c r="DL156" i="1"/>
  <c r="Y156" i="1" l="1"/>
  <c r="E46" i="22" l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K40" i="22" l="1"/>
  <c r="M6" i="25"/>
  <c r="M7" i="25"/>
  <c r="M8" i="25"/>
  <c r="M9" i="25"/>
  <c r="M10" i="25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39" i="25"/>
  <c r="M40" i="25"/>
  <c r="M41" i="25"/>
  <c r="M42" i="25"/>
  <c r="M43" i="25"/>
  <c r="M44" i="25"/>
  <c r="M45" i="25"/>
  <c r="M46" i="25"/>
  <c r="M47" i="25"/>
  <c r="M48" i="25"/>
  <c r="M49" i="25"/>
  <c r="M50" i="25"/>
  <c r="M51" i="25"/>
  <c r="M52" i="25"/>
  <c r="M53" i="25"/>
  <c r="M54" i="25"/>
  <c r="M55" i="25"/>
  <c r="M56" i="25"/>
  <c r="M57" i="25"/>
  <c r="M58" i="25"/>
  <c r="M59" i="25"/>
  <c r="M60" i="25"/>
  <c r="M61" i="25"/>
  <c r="M62" i="25"/>
  <c r="M63" i="25"/>
  <c r="M64" i="25"/>
  <c r="M65" i="25"/>
  <c r="M66" i="25"/>
  <c r="M67" i="25"/>
  <c r="M68" i="25"/>
  <c r="M69" i="25"/>
  <c r="M70" i="25"/>
  <c r="M71" i="25"/>
  <c r="M72" i="25"/>
  <c r="M73" i="25"/>
  <c r="M74" i="25"/>
  <c r="M75" i="25"/>
  <c r="M76" i="25"/>
  <c r="M77" i="25"/>
  <c r="M78" i="25"/>
  <c r="M79" i="25"/>
  <c r="M80" i="25"/>
  <c r="M81" i="25"/>
  <c r="M82" i="25"/>
  <c r="M83" i="25"/>
  <c r="M84" i="25"/>
  <c r="M85" i="25"/>
  <c r="M86" i="25"/>
  <c r="M87" i="25"/>
  <c r="M88" i="25"/>
  <c r="M89" i="25"/>
  <c r="M90" i="25"/>
  <c r="M91" i="25"/>
  <c r="M92" i="25"/>
  <c r="M93" i="25"/>
  <c r="M94" i="25"/>
  <c r="M95" i="25"/>
  <c r="M96" i="25"/>
  <c r="M97" i="25"/>
  <c r="M98" i="25"/>
  <c r="M99" i="25"/>
  <c r="M100" i="25"/>
  <c r="M101" i="25"/>
  <c r="M102" i="25"/>
  <c r="M103" i="25"/>
  <c r="M104" i="25"/>
  <c r="M105" i="25"/>
  <c r="M106" i="25"/>
  <c r="M107" i="25"/>
  <c r="M108" i="25"/>
  <c r="M109" i="25"/>
  <c r="M110" i="25"/>
  <c r="M111" i="25"/>
  <c r="M112" i="25"/>
  <c r="M113" i="25"/>
  <c r="M114" i="25"/>
  <c r="M115" i="25"/>
  <c r="M116" i="25"/>
  <c r="M117" i="25"/>
  <c r="M118" i="25"/>
  <c r="M119" i="25"/>
  <c r="M120" i="25"/>
  <c r="M121" i="25"/>
  <c r="M122" i="25"/>
  <c r="M123" i="25"/>
  <c r="M124" i="25"/>
  <c r="M125" i="25"/>
  <c r="M126" i="25"/>
  <c r="M127" i="25"/>
  <c r="M128" i="25"/>
  <c r="M129" i="25"/>
  <c r="M130" i="25"/>
  <c r="M5" i="25"/>
  <c r="J28" i="22"/>
  <c r="J34" i="22"/>
  <c r="J35" i="22"/>
  <c r="J36" i="22"/>
  <c r="D40" i="22"/>
  <c r="C27" i="22"/>
  <c r="C28" i="22"/>
  <c r="C29" i="22"/>
  <c r="C30" i="22"/>
  <c r="C31" i="22"/>
  <c r="C36" i="22"/>
  <c r="C37" i="22"/>
  <c r="C32" i="22"/>
  <c r="C33" i="22"/>
  <c r="C34" i="22"/>
  <c r="C35" i="22"/>
  <c r="C26" i="22"/>
  <c r="AB228" i="2"/>
  <c r="AD228" i="2" s="1"/>
  <c r="AA228" i="2" s="1"/>
  <c r="AB229" i="2"/>
  <c r="BK229" i="2" s="1"/>
  <c r="AX229" i="2"/>
  <c r="BI229" i="2" s="1"/>
  <c r="AQ229" i="2"/>
  <c r="AU229" i="2" s="1"/>
  <c r="AL229" i="2"/>
  <c r="AM229" i="2" s="1"/>
  <c r="W229" i="2"/>
  <c r="O229" i="2" s="1"/>
  <c r="T229" i="2"/>
  <c r="R229" i="2"/>
  <c r="M229" i="2"/>
  <c r="N229" i="2" s="1"/>
  <c r="AX228" i="2"/>
  <c r="BI228" i="2" s="1"/>
  <c r="AQ228" i="2"/>
  <c r="AT228" i="2" s="1"/>
  <c r="AL228" i="2"/>
  <c r="AM228" i="2" s="1"/>
  <c r="AW228" i="2" s="1"/>
  <c r="W228" i="2"/>
  <c r="L228" i="2" s="1"/>
  <c r="T228" i="2"/>
  <c r="R228" i="2"/>
  <c r="M228" i="2"/>
  <c r="N228" i="2" s="1"/>
  <c r="BL229" i="2" l="1"/>
  <c r="BM229" i="2" s="1"/>
  <c r="I26" i="22"/>
  <c r="BL228" i="2"/>
  <c r="BJ228" i="2"/>
  <c r="BK228" i="2"/>
  <c r="O228" i="2"/>
  <c r="L229" i="2"/>
  <c r="AV229" i="2"/>
  <c r="AW229" i="2"/>
  <c r="AV228" i="2"/>
  <c r="AD229" i="2"/>
  <c r="AA229" i="2" s="1"/>
  <c r="AU228" i="2"/>
  <c r="AR229" i="2"/>
  <c r="AS229" i="2"/>
  <c r="AR228" i="2"/>
  <c r="AS228" i="2"/>
  <c r="AT229" i="2"/>
  <c r="BJ229" i="2"/>
  <c r="AB225" i="2"/>
  <c r="AB224" i="2"/>
  <c r="BM228" i="2" l="1"/>
  <c r="I40" i="22"/>
  <c r="J26" i="22"/>
  <c r="J40" i="22" s="1"/>
  <c r="D27" i="22"/>
  <c r="I27" i="22" s="1"/>
  <c r="J27" i="22" s="1"/>
  <c r="D28" i="22"/>
  <c r="I29" i="22" s="1"/>
  <c r="J29" i="22" s="1"/>
  <c r="D29" i="22"/>
  <c r="I30" i="22" s="1"/>
  <c r="J30" i="22" s="1"/>
  <c r="D30" i="22"/>
  <c r="I31" i="22" s="1"/>
  <c r="J31" i="22" s="1"/>
  <c r="D31" i="22"/>
  <c r="I32" i="22" s="1"/>
  <c r="J32" i="22" s="1"/>
  <c r="D36" i="22"/>
  <c r="D37" i="22"/>
  <c r="D32" i="22"/>
  <c r="D33" i="22"/>
  <c r="D34" i="22"/>
  <c r="D35" i="22"/>
  <c r="I33" i="22"/>
  <c r="J33" i="22" s="1"/>
  <c r="I37" i="22"/>
  <c r="J37" i="22" s="1"/>
  <c r="I38" i="22"/>
  <c r="J38" i="22" s="1"/>
  <c r="I39" i="22"/>
  <c r="J39" i="22" s="1"/>
  <c r="M22" i="22"/>
  <c r="D26" i="22"/>
  <c r="CB337" i="1" l="1"/>
  <c r="CB336" i="1"/>
  <c r="CB332" i="1"/>
  <c r="CB330" i="1"/>
  <c r="CB329" i="1"/>
  <c r="CB328" i="1"/>
  <c r="CB327" i="1"/>
  <c r="CB326" i="1"/>
  <c r="CB325" i="1"/>
  <c r="CB324" i="1"/>
  <c r="CB322" i="1"/>
  <c r="CB321" i="1"/>
  <c r="CB320" i="1"/>
  <c r="CB319" i="1"/>
  <c r="CB317" i="1"/>
  <c r="CB316" i="1"/>
  <c r="CB249" i="1"/>
  <c r="CB246" i="1"/>
  <c r="CB243" i="1"/>
  <c r="CB241" i="1"/>
  <c r="CB240" i="1"/>
  <c r="CB237" i="1"/>
  <c r="CB234" i="1"/>
  <c r="CB231" i="1"/>
  <c r="CB226" i="1"/>
  <c r="CB225" i="1"/>
  <c r="CB218" i="1"/>
  <c r="CB215" i="1"/>
  <c r="CB211" i="1"/>
  <c r="CB210" i="1"/>
  <c r="CB207" i="1"/>
  <c r="CB203" i="1"/>
  <c r="CB200" i="1"/>
  <c r="CB195" i="1"/>
  <c r="CB194" i="1"/>
  <c r="CB191" i="1"/>
  <c r="CB187" i="1"/>
  <c r="CB184" i="1"/>
  <c r="CB175" i="1"/>
  <c r="CB174" i="1"/>
  <c r="CB98" i="1"/>
  <c r="CB97" i="1"/>
  <c r="CB94" i="1"/>
  <c r="CB82" i="1"/>
  <c r="CB77" i="1"/>
  <c r="CB73" i="1"/>
  <c r="CB72" i="1"/>
  <c r="CB71" i="1"/>
  <c r="CB70" i="1"/>
  <c r="CB69" i="1"/>
  <c r="CB68" i="1"/>
  <c r="CB67" i="1"/>
  <c r="CB66" i="1"/>
  <c r="CB65" i="1"/>
  <c r="CB64" i="1"/>
  <c r="CB63" i="1"/>
  <c r="CB58" i="1"/>
  <c r="CB57" i="1"/>
  <c r="CB56" i="1"/>
  <c r="CB55" i="1"/>
  <c r="CB54" i="1"/>
  <c r="CB53" i="1"/>
  <c r="CB52" i="1"/>
  <c r="CB51" i="1"/>
  <c r="CB50" i="1"/>
  <c r="CB49" i="1"/>
  <c r="BK223" i="2"/>
  <c r="BK222" i="2"/>
  <c r="BK227" i="2"/>
  <c r="BK235" i="2" s="1"/>
  <c r="AB235" i="2" s="1"/>
  <c r="BJ236" i="2"/>
  <c r="BL241" i="2" s="1"/>
  <c r="BM241" i="2" s="1"/>
  <c r="BI236" i="2"/>
  <c r="AQ236" i="2"/>
  <c r="AU236" i="2" s="1"/>
  <c r="AL236" i="2"/>
  <c r="AM236" i="2" s="1"/>
  <c r="W236" i="2"/>
  <c r="L236" i="2" s="1"/>
  <c r="T236" i="2"/>
  <c r="R236" i="2"/>
  <c r="M236" i="2"/>
  <c r="N236" i="2" s="1"/>
  <c r="BI235" i="2"/>
  <c r="BJ235" i="2" s="1"/>
  <c r="AQ235" i="2"/>
  <c r="AR235" i="2" s="1"/>
  <c r="AL235" i="2"/>
  <c r="AM235" i="2" s="1"/>
  <c r="W235" i="2"/>
  <c r="L235" i="2" s="1"/>
  <c r="T235" i="2"/>
  <c r="R235" i="2"/>
  <c r="M235" i="2"/>
  <c r="N235" i="2" s="1"/>
  <c r="BJ234" i="2"/>
  <c r="BI234" i="2"/>
  <c r="AQ234" i="2"/>
  <c r="AT234" i="2" s="1"/>
  <c r="AL234" i="2"/>
  <c r="AM234" i="2" s="1"/>
  <c r="W234" i="2"/>
  <c r="L234" i="2" s="1"/>
  <c r="T234" i="2"/>
  <c r="R234" i="2"/>
  <c r="M234" i="2"/>
  <c r="N234" i="2" s="1"/>
  <c r="BI233" i="2"/>
  <c r="BJ233" i="2" s="1"/>
  <c r="AQ233" i="2"/>
  <c r="AR233" i="2" s="1"/>
  <c r="AL233" i="2"/>
  <c r="AM233" i="2" s="1"/>
  <c r="W233" i="2"/>
  <c r="O233" i="2" s="1"/>
  <c r="T233" i="2"/>
  <c r="R233" i="2"/>
  <c r="M233" i="2"/>
  <c r="N233" i="2" s="1"/>
  <c r="AX227" i="2"/>
  <c r="AQ227" i="2"/>
  <c r="AU227" i="2" s="1"/>
  <c r="AL227" i="2"/>
  <c r="AM227" i="2" s="1"/>
  <c r="AW227" i="2" s="1"/>
  <c r="AD227" i="2"/>
  <c r="AA227" i="2" s="1"/>
  <c r="W227" i="2"/>
  <c r="O227" i="2" s="1"/>
  <c r="T227" i="2"/>
  <c r="R227" i="2"/>
  <c r="M227" i="2"/>
  <c r="N227" i="2" s="1"/>
  <c r="BK226" i="2"/>
  <c r="AX226" i="2"/>
  <c r="BI226" i="2" s="1"/>
  <c r="BL226" i="2" s="1"/>
  <c r="AQ226" i="2"/>
  <c r="AU226" i="2" s="1"/>
  <c r="AL226" i="2"/>
  <c r="AM226" i="2" s="1"/>
  <c r="AW226" i="2" s="1"/>
  <c r="AD226" i="2"/>
  <c r="AA226" i="2" s="1"/>
  <c r="W226" i="2"/>
  <c r="L226" i="2" s="1"/>
  <c r="T226" i="2"/>
  <c r="R226" i="2"/>
  <c r="M226" i="2"/>
  <c r="N226" i="2" s="1"/>
  <c r="BK225" i="2"/>
  <c r="AX225" i="2"/>
  <c r="AQ225" i="2"/>
  <c r="AU225" i="2" s="1"/>
  <c r="AL225" i="2"/>
  <c r="AM225" i="2" s="1"/>
  <c r="AW225" i="2" s="1"/>
  <c r="AD225" i="2"/>
  <c r="AA225" i="2" s="1"/>
  <c r="W225" i="2"/>
  <c r="O225" i="2" s="1"/>
  <c r="T225" i="2"/>
  <c r="R225" i="2"/>
  <c r="M225" i="2"/>
  <c r="N225" i="2" s="1"/>
  <c r="BK224" i="2"/>
  <c r="AX224" i="2"/>
  <c r="BJ224" i="2" s="1"/>
  <c r="AQ224" i="2"/>
  <c r="AT224" i="2" s="1"/>
  <c r="AL224" i="2"/>
  <c r="AM224" i="2" s="1"/>
  <c r="AD224" i="2"/>
  <c r="AA224" i="2" s="1"/>
  <c r="W224" i="2"/>
  <c r="O224" i="2" s="1"/>
  <c r="T224" i="2"/>
  <c r="R224" i="2"/>
  <c r="M224" i="2"/>
  <c r="N224" i="2" s="1"/>
  <c r="AX223" i="2"/>
  <c r="BJ223" i="2" s="1"/>
  <c r="AQ223" i="2"/>
  <c r="AT223" i="2" s="1"/>
  <c r="AL223" i="2"/>
  <c r="AM223" i="2" s="1"/>
  <c r="AW223" i="2" s="1"/>
  <c r="AD223" i="2"/>
  <c r="AA223" i="2" s="1"/>
  <c r="W223" i="2"/>
  <c r="L223" i="2" s="1"/>
  <c r="T223" i="2"/>
  <c r="R223" i="2"/>
  <c r="M223" i="2"/>
  <c r="N223" i="2" s="1"/>
  <c r="AX222" i="2"/>
  <c r="BJ222" i="2" s="1"/>
  <c r="AQ222" i="2"/>
  <c r="AS222" i="2" s="1"/>
  <c r="AL222" i="2"/>
  <c r="AM222" i="2" s="1"/>
  <c r="AD222" i="2"/>
  <c r="AA222" i="2" s="1"/>
  <c r="W222" i="2"/>
  <c r="O222" i="2" s="1"/>
  <c r="T222" i="2"/>
  <c r="R222" i="2"/>
  <c r="M222" i="2"/>
  <c r="N222" i="2" s="1"/>
  <c r="BK221" i="2"/>
  <c r="AX221" i="2"/>
  <c r="AQ221" i="2"/>
  <c r="AR221" i="2" s="1"/>
  <c r="AL221" i="2"/>
  <c r="AM221" i="2" s="1"/>
  <c r="AW221" i="2" s="1"/>
  <c r="AD221" i="2"/>
  <c r="AA221" i="2" s="1"/>
  <c r="W221" i="2"/>
  <c r="O221" i="2" s="1"/>
  <c r="T221" i="2"/>
  <c r="R221" i="2"/>
  <c r="M221" i="2"/>
  <c r="N221" i="2" s="1"/>
  <c r="BK220" i="2"/>
  <c r="AX220" i="2"/>
  <c r="AQ220" i="2"/>
  <c r="AU220" i="2" s="1"/>
  <c r="AL220" i="2"/>
  <c r="AM220" i="2" s="1"/>
  <c r="AW220" i="2" s="1"/>
  <c r="AD220" i="2"/>
  <c r="AA220" i="2" s="1"/>
  <c r="W220" i="2"/>
  <c r="L220" i="2" s="1"/>
  <c r="T220" i="2"/>
  <c r="R220" i="2"/>
  <c r="M220" i="2"/>
  <c r="N220" i="2" s="1"/>
  <c r="BK219" i="2"/>
  <c r="AX219" i="2"/>
  <c r="AQ219" i="2"/>
  <c r="AU219" i="2" s="1"/>
  <c r="AL219" i="2"/>
  <c r="AM219" i="2" s="1"/>
  <c r="AW219" i="2" s="1"/>
  <c r="AD219" i="2"/>
  <c r="AA219" i="2" s="1"/>
  <c r="W219" i="2"/>
  <c r="O219" i="2" s="1"/>
  <c r="T219" i="2"/>
  <c r="R219" i="2"/>
  <c r="M219" i="2"/>
  <c r="N219" i="2" s="1"/>
  <c r="BK218" i="2"/>
  <c r="AX218" i="2"/>
  <c r="BJ218" i="2" s="1"/>
  <c r="AQ218" i="2"/>
  <c r="AT218" i="2" s="1"/>
  <c r="AL218" i="2"/>
  <c r="AM218" i="2" s="1"/>
  <c r="AD218" i="2"/>
  <c r="AA218" i="2" s="1"/>
  <c r="W218" i="2"/>
  <c r="L218" i="2" s="1"/>
  <c r="T218" i="2"/>
  <c r="R218" i="2"/>
  <c r="M218" i="2"/>
  <c r="N218" i="2" s="1"/>
  <c r="BK217" i="2"/>
  <c r="AX217" i="2"/>
  <c r="BJ217" i="2" s="1"/>
  <c r="AQ217" i="2"/>
  <c r="AU217" i="2" s="1"/>
  <c r="AL217" i="2"/>
  <c r="AM217" i="2" s="1"/>
  <c r="AW217" i="2" s="1"/>
  <c r="AD217" i="2"/>
  <c r="AA217" i="2" s="1"/>
  <c r="W217" i="2"/>
  <c r="L217" i="2" s="1"/>
  <c r="T217" i="2"/>
  <c r="R217" i="2"/>
  <c r="M217" i="2"/>
  <c r="N217" i="2" s="1"/>
  <c r="BK216" i="2"/>
  <c r="AX216" i="2"/>
  <c r="BJ216" i="2" s="1"/>
  <c r="AQ216" i="2"/>
  <c r="AS216" i="2" s="1"/>
  <c r="AL216" i="2"/>
  <c r="AM216" i="2" s="1"/>
  <c r="AD216" i="2"/>
  <c r="AA216" i="2" s="1"/>
  <c r="W216" i="2"/>
  <c r="O216" i="2" s="1"/>
  <c r="T216" i="2"/>
  <c r="R216" i="2"/>
  <c r="M216" i="2"/>
  <c r="N216" i="2" s="1"/>
  <c r="BK215" i="2"/>
  <c r="AX215" i="2"/>
  <c r="BJ215" i="2" s="1"/>
  <c r="AQ215" i="2"/>
  <c r="AR215" i="2" s="1"/>
  <c r="AL215" i="2"/>
  <c r="AM215" i="2" s="1"/>
  <c r="AW215" i="2" s="1"/>
  <c r="AD215" i="2"/>
  <c r="AA215" i="2" s="1"/>
  <c r="W215" i="2"/>
  <c r="O215" i="2" s="1"/>
  <c r="T215" i="2"/>
  <c r="R215" i="2"/>
  <c r="M215" i="2"/>
  <c r="N215" i="2" s="1"/>
  <c r="BK214" i="2"/>
  <c r="AX214" i="2"/>
  <c r="AQ214" i="2"/>
  <c r="AU214" i="2" s="1"/>
  <c r="AL214" i="2"/>
  <c r="AM214" i="2" s="1"/>
  <c r="AW214" i="2" s="1"/>
  <c r="AD214" i="2"/>
  <c r="AA214" i="2" s="1"/>
  <c r="W214" i="2"/>
  <c r="O214" i="2" s="1"/>
  <c r="T214" i="2"/>
  <c r="R214" i="2"/>
  <c r="M214" i="2"/>
  <c r="N214" i="2" s="1"/>
  <c r="BK137" i="2"/>
  <c r="AX137" i="2"/>
  <c r="BJ137" i="2" s="1"/>
  <c r="BL137" i="2" s="1"/>
  <c r="AQ137" i="2"/>
  <c r="AU137" i="2" s="1"/>
  <c r="AL137" i="2"/>
  <c r="AM137" i="2" s="1"/>
  <c r="AW137" i="2" s="1"/>
  <c r="AD137" i="2"/>
  <c r="AA137" i="2" s="1"/>
  <c r="W137" i="2"/>
  <c r="O137" i="2" s="1"/>
  <c r="T137" i="2"/>
  <c r="R137" i="2"/>
  <c r="M137" i="2"/>
  <c r="N137" i="2" s="1"/>
  <c r="BK136" i="2"/>
  <c r="AX136" i="2"/>
  <c r="BJ136" i="2" s="1"/>
  <c r="BL136" i="2" s="1"/>
  <c r="AQ136" i="2"/>
  <c r="AU136" i="2" s="1"/>
  <c r="AL136" i="2"/>
  <c r="AM136" i="2" s="1"/>
  <c r="AW136" i="2" s="1"/>
  <c r="AD136" i="2"/>
  <c r="AA136" i="2" s="1"/>
  <c r="W136" i="2"/>
  <c r="L136" i="2" s="1"/>
  <c r="T136" i="2"/>
  <c r="R136" i="2"/>
  <c r="M136" i="2"/>
  <c r="N136" i="2" s="1"/>
  <c r="BK209" i="2"/>
  <c r="AX209" i="2"/>
  <c r="BI209" i="2" s="1"/>
  <c r="BL209" i="2" s="1"/>
  <c r="AQ209" i="2"/>
  <c r="AS209" i="2" s="1"/>
  <c r="AL209" i="2"/>
  <c r="AM209" i="2" s="1"/>
  <c r="AW209" i="2" s="1"/>
  <c r="AD209" i="2"/>
  <c r="AA209" i="2" s="1"/>
  <c r="W209" i="2"/>
  <c r="O209" i="2" s="1"/>
  <c r="T209" i="2"/>
  <c r="R209" i="2"/>
  <c r="M209" i="2"/>
  <c r="N209" i="2" s="1"/>
  <c r="BK208" i="2"/>
  <c r="AX208" i="2"/>
  <c r="BJ208" i="2" s="1"/>
  <c r="AQ208" i="2"/>
  <c r="AU208" i="2" s="1"/>
  <c r="AL208" i="2"/>
  <c r="AM208" i="2" s="1"/>
  <c r="AW208" i="2" s="1"/>
  <c r="AD208" i="2"/>
  <c r="AA208" i="2" s="1"/>
  <c r="W208" i="2"/>
  <c r="O208" i="2" s="1"/>
  <c r="T208" i="2"/>
  <c r="R208" i="2"/>
  <c r="M208" i="2"/>
  <c r="N208" i="2" s="1"/>
  <c r="CA49" i="1"/>
  <c r="CA50" i="1"/>
  <c r="CA51" i="1"/>
  <c r="CA52" i="1"/>
  <c r="CA53" i="1"/>
  <c r="CA54" i="1"/>
  <c r="CA55" i="1"/>
  <c r="CA56" i="1"/>
  <c r="CA57" i="1"/>
  <c r="CA58" i="1"/>
  <c r="CA63" i="1"/>
  <c r="CA64" i="1"/>
  <c r="CA65" i="1"/>
  <c r="CA66" i="1"/>
  <c r="CA67" i="1"/>
  <c r="CA68" i="1"/>
  <c r="CA69" i="1"/>
  <c r="CA70" i="1"/>
  <c r="CA71" i="1"/>
  <c r="CA72" i="1"/>
  <c r="CA73" i="1"/>
  <c r="CA77" i="1"/>
  <c r="CA82" i="1"/>
  <c r="CA94" i="1"/>
  <c r="CA97" i="1"/>
  <c r="CA98" i="1"/>
  <c r="CA174" i="1"/>
  <c r="CA175" i="1"/>
  <c r="CA184" i="1"/>
  <c r="CA187" i="1"/>
  <c r="CA191" i="1"/>
  <c r="CA194" i="1"/>
  <c r="CA195" i="1"/>
  <c r="CA200" i="1"/>
  <c r="CA203" i="1"/>
  <c r="CA207" i="1"/>
  <c r="CA210" i="1"/>
  <c r="CA211" i="1"/>
  <c r="CA215" i="1"/>
  <c r="CA218" i="1"/>
  <c r="CA225" i="1"/>
  <c r="CA226" i="1"/>
  <c r="CA231" i="1"/>
  <c r="CA234" i="1"/>
  <c r="CA237" i="1"/>
  <c r="CA240" i="1"/>
  <c r="CA241" i="1"/>
  <c r="CA243" i="1"/>
  <c r="CA246" i="1"/>
  <c r="CA249" i="1"/>
  <c r="CA316" i="1"/>
  <c r="CA317" i="1"/>
  <c r="CA319" i="1"/>
  <c r="CA320" i="1"/>
  <c r="CA321" i="1"/>
  <c r="CA322" i="1"/>
  <c r="CA324" i="1"/>
  <c r="CA325" i="1"/>
  <c r="CA326" i="1"/>
  <c r="CA327" i="1"/>
  <c r="CA328" i="1"/>
  <c r="CA329" i="1"/>
  <c r="CA330" i="1"/>
  <c r="CA332" i="1"/>
  <c r="CA336" i="1"/>
  <c r="CA337" i="1"/>
  <c r="BK201" i="2"/>
  <c r="BK200" i="2"/>
  <c r="BK199" i="2"/>
  <c r="BK198" i="2"/>
  <c r="BJ213" i="2"/>
  <c r="BI213" i="2"/>
  <c r="AQ213" i="2"/>
  <c r="AR213" i="2" s="1"/>
  <c r="AL213" i="2"/>
  <c r="AM213" i="2" s="1"/>
  <c r="W213" i="2"/>
  <c r="L213" i="2" s="1"/>
  <c r="T213" i="2"/>
  <c r="R213" i="2"/>
  <c r="M213" i="2"/>
  <c r="N213" i="2" s="1"/>
  <c r="BI212" i="2"/>
  <c r="BJ212" i="2" s="1"/>
  <c r="AQ212" i="2"/>
  <c r="AT212" i="2" s="1"/>
  <c r="AL212" i="2"/>
  <c r="AM212" i="2" s="1"/>
  <c r="W212" i="2"/>
  <c r="L212" i="2" s="1"/>
  <c r="T212" i="2"/>
  <c r="R212" i="2"/>
  <c r="M212" i="2"/>
  <c r="N212" i="2" s="1"/>
  <c r="BJ211" i="2"/>
  <c r="BI211" i="2"/>
  <c r="AQ211" i="2"/>
  <c r="AS211" i="2" s="1"/>
  <c r="AL211" i="2"/>
  <c r="AM211" i="2" s="1"/>
  <c r="W211" i="2"/>
  <c r="L211" i="2" s="1"/>
  <c r="T211" i="2"/>
  <c r="R211" i="2"/>
  <c r="M211" i="2"/>
  <c r="N211" i="2" s="1"/>
  <c r="BI210" i="2"/>
  <c r="BJ210" i="2" s="1"/>
  <c r="AQ210" i="2"/>
  <c r="AT210" i="2" s="1"/>
  <c r="AL210" i="2"/>
  <c r="AM210" i="2" s="1"/>
  <c r="AW210" i="2" s="1"/>
  <c r="W210" i="2"/>
  <c r="T210" i="2"/>
  <c r="R210" i="2"/>
  <c r="M210" i="2"/>
  <c r="N210" i="2" s="1"/>
  <c r="AX207" i="2"/>
  <c r="BJ207" i="2" s="1"/>
  <c r="AQ207" i="2"/>
  <c r="AU207" i="2" s="1"/>
  <c r="AL207" i="2"/>
  <c r="AM207" i="2" s="1"/>
  <c r="AW207" i="2" s="1"/>
  <c r="AD207" i="2"/>
  <c r="AA207" i="2" s="1"/>
  <c r="W207" i="2"/>
  <c r="O207" i="2" s="1"/>
  <c r="T207" i="2"/>
  <c r="R207" i="2"/>
  <c r="M207" i="2"/>
  <c r="N207" i="2" s="1"/>
  <c r="L207" i="2"/>
  <c r="AX206" i="2"/>
  <c r="BJ206" i="2" s="1"/>
  <c r="AQ206" i="2"/>
  <c r="AR206" i="2" s="1"/>
  <c r="AL206" i="2"/>
  <c r="AM206" i="2" s="1"/>
  <c r="AW206" i="2" s="1"/>
  <c r="AD206" i="2"/>
  <c r="AA206" i="2" s="1"/>
  <c r="W206" i="2"/>
  <c r="O206" i="2" s="1"/>
  <c r="T206" i="2"/>
  <c r="R206" i="2"/>
  <c r="M206" i="2"/>
  <c r="N206" i="2" s="1"/>
  <c r="L206" i="2"/>
  <c r="AX205" i="2"/>
  <c r="AQ205" i="2"/>
  <c r="AR205" i="2" s="1"/>
  <c r="AL205" i="2"/>
  <c r="AM205" i="2" s="1"/>
  <c r="AW205" i="2" s="1"/>
  <c r="AD205" i="2"/>
  <c r="AA205" i="2" s="1"/>
  <c r="W205" i="2"/>
  <c r="O205" i="2" s="1"/>
  <c r="T205" i="2"/>
  <c r="R205" i="2"/>
  <c r="M205" i="2"/>
  <c r="N205" i="2" s="1"/>
  <c r="L205" i="2"/>
  <c r="AX204" i="2"/>
  <c r="BI204" i="2" s="1"/>
  <c r="BL204" i="2" s="1"/>
  <c r="AQ204" i="2"/>
  <c r="AT204" i="2" s="1"/>
  <c r="AL204" i="2"/>
  <c r="AM204" i="2" s="1"/>
  <c r="AW204" i="2" s="1"/>
  <c r="AD204" i="2"/>
  <c r="AA204" i="2" s="1"/>
  <c r="W204" i="2"/>
  <c r="O204" i="2" s="1"/>
  <c r="T204" i="2"/>
  <c r="R204" i="2"/>
  <c r="M204" i="2"/>
  <c r="N204" i="2" s="1"/>
  <c r="L204" i="2"/>
  <c r="BK203" i="2"/>
  <c r="AX203" i="2"/>
  <c r="BJ203" i="2" s="1"/>
  <c r="AQ203" i="2"/>
  <c r="AU203" i="2" s="1"/>
  <c r="AL203" i="2"/>
  <c r="AM203" i="2" s="1"/>
  <c r="AW203" i="2" s="1"/>
  <c r="AD203" i="2"/>
  <c r="AA203" i="2" s="1"/>
  <c r="W203" i="2"/>
  <c r="O203" i="2" s="1"/>
  <c r="T203" i="2"/>
  <c r="R203" i="2"/>
  <c r="M203" i="2"/>
  <c r="N203" i="2" s="1"/>
  <c r="BK202" i="2"/>
  <c r="AX202" i="2"/>
  <c r="BI202" i="2" s="1"/>
  <c r="BL202" i="2" s="1"/>
  <c r="AQ202" i="2"/>
  <c r="AL202" i="2"/>
  <c r="AM202" i="2" s="1"/>
  <c r="AW202" i="2" s="1"/>
  <c r="AD202" i="2"/>
  <c r="AA202" i="2" s="1"/>
  <c r="W202" i="2"/>
  <c r="O202" i="2" s="1"/>
  <c r="T202" i="2"/>
  <c r="R202" i="2"/>
  <c r="M202" i="2"/>
  <c r="N202" i="2" s="1"/>
  <c r="AX201" i="2"/>
  <c r="AQ201" i="2"/>
  <c r="AT201" i="2" s="1"/>
  <c r="AL201" i="2"/>
  <c r="AM201" i="2" s="1"/>
  <c r="AW201" i="2" s="1"/>
  <c r="AD201" i="2"/>
  <c r="AA201" i="2" s="1"/>
  <c r="W201" i="2"/>
  <c r="T201" i="2"/>
  <c r="R201" i="2"/>
  <c r="M201" i="2"/>
  <c r="N201" i="2" s="1"/>
  <c r="AX200" i="2"/>
  <c r="AQ200" i="2"/>
  <c r="AS200" i="2" s="1"/>
  <c r="AL200" i="2"/>
  <c r="AM200" i="2" s="1"/>
  <c r="AW200" i="2" s="1"/>
  <c r="AD200" i="2"/>
  <c r="AA200" i="2" s="1"/>
  <c r="W200" i="2"/>
  <c r="T200" i="2"/>
  <c r="R200" i="2"/>
  <c r="M200" i="2"/>
  <c r="N200" i="2" s="1"/>
  <c r="AX199" i="2"/>
  <c r="BJ199" i="2" s="1"/>
  <c r="AQ199" i="2"/>
  <c r="AR199" i="2" s="1"/>
  <c r="AL199" i="2"/>
  <c r="AM199" i="2" s="1"/>
  <c r="AW199" i="2" s="1"/>
  <c r="AD199" i="2"/>
  <c r="AA199" i="2" s="1"/>
  <c r="W199" i="2"/>
  <c r="O199" i="2" s="1"/>
  <c r="T199" i="2"/>
  <c r="R199" i="2"/>
  <c r="M199" i="2"/>
  <c r="N199" i="2" s="1"/>
  <c r="AX198" i="2"/>
  <c r="BJ198" i="2" s="1"/>
  <c r="AQ198" i="2"/>
  <c r="AU198" i="2" s="1"/>
  <c r="AL198" i="2"/>
  <c r="AM198" i="2" s="1"/>
  <c r="AD198" i="2"/>
  <c r="AA198" i="2" s="1"/>
  <c r="W198" i="2"/>
  <c r="O198" i="2" s="1"/>
  <c r="T198" i="2"/>
  <c r="R198" i="2"/>
  <c r="M198" i="2"/>
  <c r="N198" i="2" s="1"/>
  <c r="BK197" i="2"/>
  <c r="AX197" i="2"/>
  <c r="BJ197" i="2" s="1"/>
  <c r="AQ197" i="2"/>
  <c r="AR197" i="2" s="1"/>
  <c r="AL197" i="2"/>
  <c r="AM197" i="2" s="1"/>
  <c r="AW197" i="2" s="1"/>
  <c r="AD197" i="2"/>
  <c r="AA197" i="2" s="1"/>
  <c r="W197" i="2"/>
  <c r="L197" i="2" s="1"/>
  <c r="T197" i="2"/>
  <c r="R197" i="2"/>
  <c r="M197" i="2"/>
  <c r="N197" i="2" s="1"/>
  <c r="BK196" i="2"/>
  <c r="AX196" i="2"/>
  <c r="AQ196" i="2"/>
  <c r="AT196" i="2" s="1"/>
  <c r="AL196" i="2"/>
  <c r="AM196" i="2" s="1"/>
  <c r="AD196" i="2"/>
  <c r="AA196" i="2" s="1"/>
  <c r="W196" i="2"/>
  <c r="T196" i="2"/>
  <c r="R196" i="2"/>
  <c r="M196" i="2"/>
  <c r="N196" i="2" s="1"/>
  <c r="BK195" i="2"/>
  <c r="AX195" i="2"/>
  <c r="AQ195" i="2"/>
  <c r="AS195" i="2" s="1"/>
  <c r="AL195" i="2"/>
  <c r="AM195" i="2" s="1"/>
  <c r="AW195" i="2" s="1"/>
  <c r="AD195" i="2"/>
  <c r="AA195" i="2" s="1"/>
  <c r="W195" i="2"/>
  <c r="T195" i="2"/>
  <c r="R195" i="2"/>
  <c r="M195" i="2"/>
  <c r="N195" i="2" s="1"/>
  <c r="BK194" i="2"/>
  <c r="AX194" i="2"/>
  <c r="AQ194" i="2"/>
  <c r="AU194" i="2" s="1"/>
  <c r="AL194" i="2"/>
  <c r="AM194" i="2" s="1"/>
  <c r="AW194" i="2" s="1"/>
  <c r="AD194" i="2"/>
  <c r="AA194" i="2" s="1"/>
  <c r="W194" i="2"/>
  <c r="O194" i="2" s="1"/>
  <c r="T194" i="2"/>
  <c r="R194" i="2"/>
  <c r="M194" i="2"/>
  <c r="N194" i="2" s="1"/>
  <c r="BK193" i="2"/>
  <c r="AX193" i="2"/>
  <c r="BJ193" i="2" s="1"/>
  <c r="AQ193" i="2"/>
  <c r="AR193" i="2" s="1"/>
  <c r="AL193" i="2"/>
  <c r="AM193" i="2" s="1"/>
  <c r="AW193" i="2" s="1"/>
  <c r="AD193" i="2"/>
  <c r="AA193" i="2" s="1"/>
  <c r="W193" i="2"/>
  <c r="O193" i="2" s="1"/>
  <c r="T193" i="2"/>
  <c r="R193" i="2"/>
  <c r="M193" i="2"/>
  <c r="N193" i="2" s="1"/>
  <c r="BK192" i="2"/>
  <c r="AX192" i="2"/>
  <c r="BJ192" i="2" s="1"/>
  <c r="AQ192" i="2"/>
  <c r="AU192" i="2" s="1"/>
  <c r="AL192" i="2"/>
  <c r="AM192" i="2" s="1"/>
  <c r="AD192" i="2"/>
  <c r="AA192" i="2" s="1"/>
  <c r="W192" i="2"/>
  <c r="L192" i="2" s="1"/>
  <c r="T192" i="2"/>
  <c r="R192" i="2"/>
  <c r="M192" i="2"/>
  <c r="N192" i="2" s="1"/>
  <c r="BK191" i="2"/>
  <c r="AX191" i="2"/>
  <c r="BJ191" i="2" s="1"/>
  <c r="AQ191" i="2"/>
  <c r="AR191" i="2" s="1"/>
  <c r="AL191" i="2"/>
  <c r="AM191" i="2" s="1"/>
  <c r="AW191" i="2" s="1"/>
  <c r="AD191" i="2"/>
  <c r="AA191" i="2" s="1"/>
  <c r="W191" i="2"/>
  <c r="L191" i="2" s="1"/>
  <c r="T191" i="2"/>
  <c r="R191" i="2"/>
  <c r="M191" i="2"/>
  <c r="N191" i="2" s="1"/>
  <c r="BK190" i="2"/>
  <c r="AX190" i="2"/>
  <c r="AQ190" i="2"/>
  <c r="AT190" i="2" s="1"/>
  <c r="AL190" i="2"/>
  <c r="AM190" i="2" s="1"/>
  <c r="AW190" i="2" s="1"/>
  <c r="AD190" i="2"/>
  <c r="AA190" i="2" s="1"/>
  <c r="W190" i="2"/>
  <c r="T190" i="2"/>
  <c r="R190" i="2"/>
  <c r="M190" i="2"/>
  <c r="N190" i="2" s="1"/>
  <c r="BK178" i="2"/>
  <c r="AX178" i="2"/>
  <c r="BI178" i="2" s="1"/>
  <c r="BL178" i="2" s="1"/>
  <c r="AQ178" i="2"/>
  <c r="AR178" i="2" s="1"/>
  <c r="AL178" i="2"/>
  <c r="AM178" i="2" s="1"/>
  <c r="AD178" i="2"/>
  <c r="AA178" i="2" s="1"/>
  <c r="W178" i="2"/>
  <c r="O178" i="2" s="1"/>
  <c r="T178" i="2"/>
  <c r="R178" i="2"/>
  <c r="M178" i="2"/>
  <c r="N178" i="2" s="1"/>
  <c r="BK177" i="2"/>
  <c r="AX177" i="2"/>
  <c r="BJ177" i="2" s="1"/>
  <c r="AQ177" i="2"/>
  <c r="AT177" i="2" s="1"/>
  <c r="AL177" i="2"/>
  <c r="AM177" i="2" s="1"/>
  <c r="AW177" i="2" s="1"/>
  <c r="AD177" i="2"/>
  <c r="AA177" i="2" s="1"/>
  <c r="W177" i="2"/>
  <c r="O177" i="2" s="1"/>
  <c r="T177" i="2"/>
  <c r="R177" i="2"/>
  <c r="M177" i="2"/>
  <c r="N177" i="2" s="1"/>
  <c r="BK176" i="2"/>
  <c r="AX176" i="2"/>
  <c r="AQ176" i="2"/>
  <c r="AR176" i="2" s="1"/>
  <c r="AL176" i="2"/>
  <c r="AM176" i="2" s="1"/>
  <c r="AW176" i="2" s="1"/>
  <c r="AD176" i="2"/>
  <c r="AA176" i="2" s="1"/>
  <c r="W176" i="2"/>
  <c r="L176" i="2" s="1"/>
  <c r="T176" i="2"/>
  <c r="R176" i="2"/>
  <c r="M176" i="2"/>
  <c r="N176" i="2" s="1"/>
  <c r="BK175" i="2"/>
  <c r="AX175" i="2"/>
  <c r="BJ175" i="2" s="1"/>
  <c r="AQ175" i="2"/>
  <c r="AT175" i="2" s="1"/>
  <c r="AL175" i="2"/>
  <c r="AM175" i="2" s="1"/>
  <c r="AD175" i="2"/>
  <c r="AA175" i="2" s="1"/>
  <c r="W175" i="2"/>
  <c r="O175" i="2" s="1"/>
  <c r="T175" i="2"/>
  <c r="R175" i="2"/>
  <c r="M175" i="2"/>
  <c r="N175" i="2" s="1"/>
  <c r="AV214" i="2" l="1"/>
  <c r="CX36" i="1"/>
  <c r="DQ36" i="1"/>
  <c r="DR36" i="1"/>
  <c r="DS36" i="1"/>
  <c r="DT36" i="1"/>
  <c r="DI36" i="1"/>
  <c r="DU36" i="1"/>
  <c r="DJ36" i="1"/>
  <c r="DK36" i="1"/>
  <c r="DL36" i="1"/>
  <c r="DM36" i="1"/>
  <c r="DN36" i="1"/>
  <c r="DO36" i="1"/>
  <c r="DP36" i="1"/>
  <c r="DK33" i="1"/>
  <c r="DL33" i="1"/>
  <c r="DM33" i="1"/>
  <c r="DN33" i="1"/>
  <c r="DO33" i="1"/>
  <c r="DP33" i="1"/>
  <c r="DQ33" i="1"/>
  <c r="DR33" i="1"/>
  <c r="DS33" i="1"/>
  <c r="DT33" i="1"/>
  <c r="DI33" i="1"/>
  <c r="DU33" i="1"/>
  <c r="DJ33" i="1"/>
  <c r="DI34" i="1"/>
  <c r="DU34" i="1"/>
  <c r="DJ34" i="1"/>
  <c r="DK34" i="1"/>
  <c r="DL34" i="1"/>
  <c r="DM34" i="1"/>
  <c r="DN34" i="1"/>
  <c r="DO34" i="1"/>
  <c r="DP34" i="1"/>
  <c r="DQ34" i="1"/>
  <c r="DR34" i="1"/>
  <c r="DS34" i="1"/>
  <c r="DT34" i="1"/>
  <c r="DS35" i="1"/>
  <c r="DT35" i="1"/>
  <c r="DI35" i="1"/>
  <c r="DU35" i="1"/>
  <c r="DJ35" i="1"/>
  <c r="DK35" i="1"/>
  <c r="DL35" i="1"/>
  <c r="DM35" i="1"/>
  <c r="DN35" i="1"/>
  <c r="DO35" i="1"/>
  <c r="DP35" i="1"/>
  <c r="DQ35" i="1"/>
  <c r="DR35" i="1"/>
  <c r="BK236" i="2"/>
  <c r="AB236" i="2" s="1"/>
  <c r="AD236" i="2" s="1"/>
  <c r="AA236" i="2" s="1"/>
  <c r="O218" i="2"/>
  <c r="BK234" i="2"/>
  <c r="BI225" i="2"/>
  <c r="BL225" i="2" s="1"/>
  <c r="BM225" i="2" s="1"/>
  <c r="BJ225" i="2"/>
  <c r="BJ214" i="2"/>
  <c r="BM226" i="2"/>
  <c r="AR216" i="2"/>
  <c r="AS217" i="2"/>
  <c r="AT216" i="2"/>
  <c r="AT217" i="2"/>
  <c r="AU216" i="2"/>
  <c r="AT225" i="2"/>
  <c r="AR226" i="2"/>
  <c r="AU215" i="2"/>
  <c r="BI222" i="2"/>
  <c r="BL222" i="2" s="1"/>
  <c r="BM222" i="2" s="1"/>
  <c r="L224" i="2"/>
  <c r="AU234" i="2"/>
  <c r="AT233" i="2"/>
  <c r="AU233" i="2"/>
  <c r="AR222" i="2"/>
  <c r="AU224" i="2"/>
  <c r="BI216" i="2"/>
  <c r="BL216" i="2" s="1"/>
  <c r="BM216" i="2" s="1"/>
  <c r="BI218" i="2"/>
  <c r="BL218" i="2" s="1"/>
  <c r="BM218" i="2" s="1"/>
  <c r="AS219" i="2"/>
  <c r="AT222" i="2"/>
  <c r="AS223" i="2"/>
  <c r="AR225" i="2"/>
  <c r="AS233" i="2"/>
  <c r="AS215" i="2"/>
  <c r="AU222" i="2"/>
  <c r="AS225" i="2"/>
  <c r="AT219" i="2"/>
  <c r="AT215" i="2"/>
  <c r="O220" i="2"/>
  <c r="O226" i="2"/>
  <c r="L225" i="2"/>
  <c r="AW233" i="2"/>
  <c r="AV233" i="2"/>
  <c r="AW235" i="2"/>
  <c r="AV235" i="2"/>
  <c r="AW234" i="2"/>
  <c r="AV234" i="2"/>
  <c r="BI220" i="2"/>
  <c r="BL220" i="2" s="1"/>
  <c r="BM220" i="2" s="1"/>
  <c r="AU223" i="2"/>
  <c r="BJ220" i="2"/>
  <c r="AR227" i="2"/>
  <c r="AV215" i="2"/>
  <c r="L219" i="2"/>
  <c r="AS221" i="2"/>
  <c r="AS227" i="2"/>
  <c r="AT221" i="2"/>
  <c r="AT227" i="2"/>
  <c r="AR234" i="2"/>
  <c r="AR214" i="2"/>
  <c r="AR217" i="2"/>
  <c r="AU221" i="2"/>
  <c r="AS234" i="2"/>
  <c r="AV221" i="2"/>
  <c r="AV227" i="2"/>
  <c r="BI219" i="2"/>
  <c r="BL219" i="2" s="1"/>
  <c r="BM219" i="2" s="1"/>
  <c r="BJ221" i="2"/>
  <c r="BJ227" i="2"/>
  <c r="L214" i="2"/>
  <c r="BI214" i="2"/>
  <c r="BL214" i="2" s="1"/>
  <c r="BM214" i="2" s="1"/>
  <c r="BJ219" i="2"/>
  <c r="AR220" i="2"/>
  <c r="AR223" i="2"/>
  <c r="AS235" i="2"/>
  <c r="AT235" i="2"/>
  <c r="AU218" i="2"/>
  <c r="AD235" i="2"/>
  <c r="AA235" i="2" s="1"/>
  <c r="AV226" i="2"/>
  <c r="AU235" i="2"/>
  <c r="AV218" i="2"/>
  <c r="AW218" i="2"/>
  <c r="AV220" i="2"/>
  <c r="AV224" i="2"/>
  <c r="AW224" i="2"/>
  <c r="AW216" i="2"/>
  <c r="AV216" i="2"/>
  <c r="AW236" i="2"/>
  <c r="AV236" i="2"/>
  <c r="AW222" i="2"/>
  <c r="AV222" i="2"/>
  <c r="O234" i="2"/>
  <c r="O136" i="2"/>
  <c r="BM136" i="2"/>
  <c r="O217" i="2"/>
  <c r="AR218" i="2"/>
  <c r="O223" i="2"/>
  <c r="AR224" i="2"/>
  <c r="O235" i="2"/>
  <c r="AR236" i="2"/>
  <c r="BM137" i="2"/>
  <c r="AS218" i="2"/>
  <c r="AS224" i="2"/>
  <c r="BJ226" i="2"/>
  <c r="O236" i="2"/>
  <c r="AS236" i="2"/>
  <c r="BI215" i="2"/>
  <c r="BL215" i="2" s="1"/>
  <c r="BM215" i="2" s="1"/>
  <c r="AV217" i="2"/>
  <c r="AR219" i="2"/>
  <c r="BI221" i="2"/>
  <c r="BL221" i="2" s="1"/>
  <c r="BM221" i="2" s="1"/>
  <c r="AV223" i="2"/>
  <c r="BI227" i="2"/>
  <c r="BL227" i="2" s="1"/>
  <c r="BM227" i="2" s="1"/>
  <c r="AT236" i="2"/>
  <c r="AS214" i="2"/>
  <c r="L215" i="2"/>
  <c r="AS220" i="2"/>
  <c r="L221" i="2"/>
  <c r="AS226" i="2"/>
  <c r="L227" i="2"/>
  <c r="AT214" i="2"/>
  <c r="BI217" i="2"/>
  <c r="BL217" i="2" s="1"/>
  <c r="BM217" i="2" s="1"/>
  <c r="AV219" i="2"/>
  <c r="AT220" i="2"/>
  <c r="BI223" i="2"/>
  <c r="BL223" i="2" s="1"/>
  <c r="BM223" i="2" s="1"/>
  <c r="AV225" i="2"/>
  <c r="AT226" i="2"/>
  <c r="L216" i="2"/>
  <c r="L222" i="2"/>
  <c r="L233" i="2"/>
  <c r="BI224" i="2"/>
  <c r="BL224" i="2" s="1"/>
  <c r="BM224" i="2" s="1"/>
  <c r="AR136" i="2"/>
  <c r="AR137" i="2"/>
  <c r="AS136" i="2"/>
  <c r="AS137" i="2"/>
  <c r="AT136" i="2"/>
  <c r="AT137" i="2"/>
  <c r="AV136" i="2"/>
  <c r="AV137" i="2"/>
  <c r="BK213" i="2"/>
  <c r="AB213" i="2" s="1"/>
  <c r="AT208" i="2"/>
  <c r="BK210" i="2"/>
  <c r="AB210" i="2" s="1"/>
  <c r="AD210" i="2" s="1"/>
  <c r="AA210" i="2" s="1"/>
  <c r="BK212" i="2"/>
  <c r="AB212" i="2" s="1"/>
  <c r="AD212" i="2" s="1"/>
  <c r="AA212" i="2" s="1"/>
  <c r="AR208" i="2"/>
  <c r="AS208" i="2"/>
  <c r="L208" i="2"/>
  <c r="BJ209" i="2"/>
  <c r="BM209" i="2"/>
  <c r="L209" i="2"/>
  <c r="AV208" i="2"/>
  <c r="AT209" i="2"/>
  <c r="AR209" i="2"/>
  <c r="AU209" i="2"/>
  <c r="AV209" i="2"/>
  <c r="BI208" i="2"/>
  <c r="BL208" i="2" s="1"/>
  <c r="BM208" i="2" s="1"/>
  <c r="BK211" i="2"/>
  <c r="AU200" i="2"/>
  <c r="AT200" i="2"/>
  <c r="O212" i="2"/>
  <c r="O192" i="2"/>
  <c r="AU195" i="2"/>
  <c r="AU204" i="2"/>
  <c r="AV207" i="2"/>
  <c r="AU212" i="2"/>
  <c r="O213" i="2"/>
  <c r="AV196" i="2"/>
  <c r="L198" i="2"/>
  <c r="AT195" i="2"/>
  <c r="AS204" i="2"/>
  <c r="L199" i="2"/>
  <c r="L202" i="2"/>
  <c r="L194" i="2"/>
  <c r="BI194" i="2"/>
  <c r="BL194" i="2" s="1"/>
  <c r="BM194" i="2" s="1"/>
  <c r="BJ194" i="2"/>
  <c r="BI198" i="2"/>
  <c r="BL198" i="2" s="1"/>
  <c r="BM198" i="2" s="1"/>
  <c r="AW198" i="2"/>
  <c r="AV198" i="2"/>
  <c r="AW192" i="2"/>
  <c r="AV192" i="2"/>
  <c r="AW211" i="2"/>
  <c r="AV211" i="2"/>
  <c r="AS210" i="2"/>
  <c r="AT176" i="2"/>
  <c r="BI192" i="2"/>
  <c r="BL192" i="2" s="1"/>
  <c r="BM192" i="2" s="1"/>
  <c r="AU205" i="2"/>
  <c r="AU176" i="2"/>
  <c r="AS197" i="2"/>
  <c r="AV205" i="2"/>
  <c r="AU210" i="2"/>
  <c r="AR211" i="2"/>
  <c r="AV176" i="2"/>
  <c r="AU197" i="2"/>
  <c r="BJ202" i="2"/>
  <c r="AS206" i="2"/>
  <c r="AT211" i="2"/>
  <c r="BJ176" i="2"/>
  <c r="L178" i="2"/>
  <c r="AS191" i="2"/>
  <c r="L193" i="2"/>
  <c r="BI193" i="2"/>
  <c r="BL193" i="2" s="1"/>
  <c r="BM193" i="2" s="1"/>
  <c r="O197" i="2"/>
  <c r="AV197" i="2"/>
  <c r="BI199" i="2"/>
  <c r="BL199" i="2" s="1"/>
  <c r="BM199" i="2" s="1"/>
  <c r="BM202" i="2"/>
  <c r="BI203" i="2"/>
  <c r="BL203" i="2" s="1"/>
  <c r="BM203" i="2" s="1"/>
  <c r="AT206" i="2"/>
  <c r="AU211" i="2"/>
  <c r="AV190" i="2"/>
  <c r="AR204" i="2"/>
  <c r="AU206" i="2"/>
  <c r="AR212" i="2"/>
  <c r="AS196" i="2"/>
  <c r="AU196" i="2"/>
  <c r="AU201" i="2"/>
  <c r="AT205" i="2"/>
  <c r="BI207" i="2"/>
  <c r="BL207" i="2" s="1"/>
  <c r="BM207" i="2" s="1"/>
  <c r="AV210" i="2"/>
  <c r="L177" i="2"/>
  <c r="AU191" i="2"/>
  <c r="AR195" i="2"/>
  <c r="AR200" i="2"/>
  <c r="L203" i="2"/>
  <c r="AV206" i="2"/>
  <c r="O211" i="2"/>
  <c r="AS212" i="2"/>
  <c r="AS201" i="2"/>
  <c r="AS205" i="2"/>
  <c r="AR210" i="2"/>
  <c r="AV202" i="2"/>
  <c r="AS190" i="2"/>
  <c r="AU190" i="2"/>
  <c r="AV193" i="2"/>
  <c r="AT197" i="2"/>
  <c r="AV199" i="2"/>
  <c r="BI176" i="2"/>
  <c r="BL176" i="2" s="1"/>
  <c r="BM176" i="2" s="1"/>
  <c r="AT191" i="2"/>
  <c r="O191" i="2"/>
  <c r="AV191" i="2"/>
  <c r="AR192" i="2"/>
  <c r="AT198" i="2"/>
  <c r="AV201" i="2"/>
  <c r="BM204" i="2"/>
  <c r="AW196" i="2"/>
  <c r="BI201" i="2"/>
  <c r="BL201" i="2" s="1"/>
  <c r="BM201" i="2" s="1"/>
  <c r="BJ201" i="2"/>
  <c r="AT207" i="2"/>
  <c r="AV213" i="2"/>
  <c r="AW213" i="2"/>
  <c r="AV200" i="2"/>
  <c r="BJ200" i="2"/>
  <c r="O200" i="2"/>
  <c r="L200" i="2"/>
  <c r="BI200" i="2"/>
  <c r="BL200" i="2" s="1"/>
  <c r="BM200" i="2" s="1"/>
  <c r="AS192" i="2"/>
  <c r="AT192" i="2"/>
  <c r="AV203" i="2"/>
  <c r="AS207" i="2"/>
  <c r="BJ178" i="2"/>
  <c r="AV194" i="2"/>
  <c r="BI196" i="2"/>
  <c r="BL196" i="2" s="1"/>
  <c r="BM196" i="2" s="1"/>
  <c r="BJ196" i="2"/>
  <c r="AT213" i="2"/>
  <c r="AU213" i="2"/>
  <c r="AT193" i="2"/>
  <c r="AS193" i="2"/>
  <c r="AU193" i="2"/>
  <c r="AR198" i="2"/>
  <c r="AW212" i="2"/>
  <c r="AV212" i="2"/>
  <c r="BI190" i="2"/>
  <c r="BJ190" i="2"/>
  <c r="BJ205" i="2"/>
  <c r="BI205" i="2"/>
  <c r="BL205" i="2" s="1"/>
  <c r="BM205" i="2" s="1"/>
  <c r="AV204" i="2"/>
  <c r="BJ204" i="2"/>
  <c r="AV195" i="2"/>
  <c r="BJ195" i="2"/>
  <c r="O195" i="2"/>
  <c r="L195" i="2"/>
  <c r="BI195" i="2"/>
  <c r="BL195" i="2" s="1"/>
  <c r="BM195" i="2" s="1"/>
  <c r="AR207" i="2"/>
  <c r="O201" i="2"/>
  <c r="L201" i="2"/>
  <c r="O210" i="2"/>
  <c r="L210" i="2"/>
  <c r="AS213" i="2"/>
  <c r="O196" i="2"/>
  <c r="L196" i="2"/>
  <c r="AS202" i="2"/>
  <c r="AU202" i="2"/>
  <c r="AT202" i="2"/>
  <c r="AS198" i="2"/>
  <c r="O190" i="2"/>
  <c r="L190" i="2"/>
  <c r="AT199" i="2"/>
  <c r="AS199" i="2"/>
  <c r="AU199" i="2"/>
  <c r="AR202" i="2"/>
  <c r="AR203" i="2"/>
  <c r="AS194" i="2"/>
  <c r="AS203" i="2"/>
  <c r="BI191" i="2"/>
  <c r="BL191" i="2" s="1"/>
  <c r="BM191" i="2" s="1"/>
  <c r="AT194" i="2"/>
  <c r="BI197" i="2"/>
  <c r="BL197" i="2" s="1"/>
  <c r="BM197" i="2" s="1"/>
  <c r="AT203" i="2"/>
  <c r="BI206" i="2"/>
  <c r="BL206" i="2" s="1"/>
  <c r="BM206" i="2" s="1"/>
  <c r="AR194" i="2"/>
  <c r="AU175" i="2"/>
  <c r="AS176" i="2"/>
  <c r="AR190" i="2"/>
  <c r="AR196" i="2"/>
  <c r="AR201" i="2"/>
  <c r="AV178" i="2"/>
  <c r="CY35" i="1"/>
  <c r="CX35" i="1"/>
  <c r="CW35" i="1"/>
  <c r="CV35" i="1"/>
  <c r="CZ35" i="1"/>
  <c r="DG35" i="1"/>
  <c r="CU35" i="1"/>
  <c r="DF35" i="1"/>
  <c r="CT35" i="1"/>
  <c r="DE35" i="1"/>
  <c r="DD35" i="1"/>
  <c r="DC35" i="1"/>
  <c r="DB35" i="1"/>
  <c r="DA35" i="1"/>
  <c r="DA33" i="1"/>
  <c r="CZ33" i="1"/>
  <c r="CY33" i="1"/>
  <c r="CX33" i="1"/>
  <c r="CW33" i="1"/>
  <c r="DB33" i="1"/>
  <c r="CV33" i="1"/>
  <c r="DG33" i="1"/>
  <c r="CU33" i="1"/>
  <c r="DF33" i="1"/>
  <c r="CT33" i="1"/>
  <c r="DE33" i="1"/>
  <c r="DD33" i="1"/>
  <c r="DC33" i="1"/>
  <c r="CZ34" i="1"/>
  <c r="CY34" i="1"/>
  <c r="CX34" i="1"/>
  <c r="CW34" i="1"/>
  <c r="CV34" i="1"/>
  <c r="DA34" i="1"/>
  <c r="DG34" i="1"/>
  <c r="CU34" i="1"/>
  <c r="DF34" i="1"/>
  <c r="CT34" i="1"/>
  <c r="DE34" i="1"/>
  <c r="DD34" i="1"/>
  <c r="DC34" i="1"/>
  <c r="DB34" i="1"/>
  <c r="CZ36" i="1"/>
  <c r="CY36" i="1"/>
  <c r="DA36" i="1"/>
  <c r="DB36" i="1"/>
  <c r="DC36" i="1"/>
  <c r="DD36" i="1"/>
  <c r="DE36" i="1"/>
  <c r="CT36" i="1"/>
  <c r="DF36" i="1"/>
  <c r="CU36" i="1"/>
  <c r="DG36" i="1"/>
  <c r="CV36" i="1"/>
  <c r="CW36" i="1"/>
  <c r="AV175" i="2"/>
  <c r="AW175" i="2"/>
  <c r="BM178" i="2"/>
  <c r="AU177" i="2"/>
  <c r="AS178" i="2"/>
  <c r="AV177" i="2"/>
  <c r="AT178" i="2"/>
  <c r="O176" i="2"/>
  <c r="AS177" i="2"/>
  <c r="BI175" i="2"/>
  <c r="BL175" i="2" s="1"/>
  <c r="BM175" i="2" s="1"/>
  <c r="AU178" i="2"/>
  <c r="L175" i="2"/>
  <c r="AW178" i="2"/>
  <c r="AR177" i="2"/>
  <c r="AR175" i="2"/>
  <c r="BI177" i="2"/>
  <c r="BL177" i="2" s="1"/>
  <c r="BM177" i="2" s="1"/>
  <c r="AS175" i="2"/>
  <c r="BI189" i="2"/>
  <c r="BI188" i="2"/>
  <c r="BJ188" i="2" s="1"/>
  <c r="BI187" i="2"/>
  <c r="BI186" i="2"/>
  <c r="BJ186" i="2" s="1"/>
  <c r="BL233" i="2" l="1"/>
  <c r="BM233" i="2" s="1"/>
  <c r="BL235" i="2"/>
  <c r="BM235" i="2" s="1"/>
  <c r="AB233" i="2"/>
  <c r="AD233" i="2" s="1"/>
  <c r="AA233" i="2" s="1"/>
  <c r="AB234" i="2"/>
  <c r="AD234" i="2" s="1"/>
  <c r="AA234" i="2" s="1"/>
  <c r="BL234" i="2"/>
  <c r="BM234" i="2" s="1"/>
  <c r="BL236" i="2"/>
  <c r="BM236" i="2" s="1"/>
  <c r="BL210" i="2"/>
  <c r="BM210" i="2" s="1"/>
  <c r="AB211" i="2"/>
  <c r="AD211" i="2" s="1"/>
  <c r="AA211" i="2" s="1"/>
  <c r="BL213" i="2"/>
  <c r="BM213" i="2" s="1"/>
  <c r="BL211" i="2"/>
  <c r="BM211" i="2" s="1"/>
  <c r="BL190" i="2"/>
  <c r="BM190" i="2" s="1"/>
  <c r="AD213" i="2"/>
  <c r="AA213" i="2" s="1"/>
  <c r="X91" i="1" l="1" a="1"/>
  <c r="X91" i="1" s="1"/>
  <c r="V91" i="1"/>
  <c r="AA184" i="2"/>
  <c r="AA183" i="2"/>
  <c r="BK184" i="2"/>
  <c r="AX184" i="2"/>
  <c r="AQ184" i="2"/>
  <c r="AU184" i="2" s="1"/>
  <c r="AL184" i="2"/>
  <c r="AM184" i="2" s="1"/>
  <c r="AD184" i="2"/>
  <c r="W184" i="2"/>
  <c r="O184" i="2" s="1"/>
  <c r="T184" i="2"/>
  <c r="R184" i="2"/>
  <c r="M184" i="2"/>
  <c r="N184" i="2" s="1"/>
  <c r="X23" i="1" a="1"/>
  <c r="X23" i="1" s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V32" i="1"/>
  <c r="BK171" i="2"/>
  <c r="BK170" i="2"/>
  <c r="BK169" i="2"/>
  <c r="BK168" i="2"/>
  <c r="BK174" i="2"/>
  <c r="BK186" i="2" s="1"/>
  <c r="BK173" i="2"/>
  <c r="BK188" i="2" s="1"/>
  <c r="BZ49" i="1"/>
  <c r="BZ50" i="1"/>
  <c r="BZ51" i="1"/>
  <c r="BZ52" i="1"/>
  <c r="BZ53" i="1"/>
  <c r="BZ54" i="1"/>
  <c r="BZ55" i="1"/>
  <c r="BZ56" i="1"/>
  <c r="BZ57" i="1"/>
  <c r="BZ58" i="1"/>
  <c r="BZ63" i="1"/>
  <c r="BZ64" i="1"/>
  <c r="BZ65" i="1"/>
  <c r="BZ66" i="1"/>
  <c r="BZ67" i="1"/>
  <c r="BZ68" i="1"/>
  <c r="BZ69" i="1"/>
  <c r="BZ70" i="1"/>
  <c r="BZ71" i="1"/>
  <c r="BZ72" i="1"/>
  <c r="BZ73" i="1"/>
  <c r="BZ77" i="1"/>
  <c r="BZ82" i="1"/>
  <c r="BZ94" i="1"/>
  <c r="BZ97" i="1"/>
  <c r="BZ98" i="1"/>
  <c r="BZ174" i="1"/>
  <c r="BZ175" i="1"/>
  <c r="BZ184" i="1"/>
  <c r="BZ187" i="1"/>
  <c r="BZ191" i="1"/>
  <c r="BZ194" i="1"/>
  <c r="BZ195" i="1"/>
  <c r="BZ200" i="1"/>
  <c r="BZ203" i="1"/>
  <c r="BZ207" i="1"/>
  <c r="BZ210" i="1"/>
  <c r="BZ211" i="1"/>
  <c r="BZ215" i="1"/>
  <c r="BZ218" i="1"/>
  <c r="BZ225" i="1"/>
  <c r="BZ226" i="1"/>
  <c r="BZ231" i="1"/>
  <c r="BZ234" i="1"/>
  <c r="BZ237" i="1"/>
  <c r="BZ240" i="1"/>
  <c r="BZ241" i="1"/>
  <c r="BZ243" i="1"/>
  <c r="BZ246" i="1"/>
  <c r="BZ249" i="1"/>
  <c r="BZ316" i="1"/>
  <c r="BZ317" i="1"/>
  <c r="BZ319" i="1"/>
  <c r="BZ320" i="1"/>
  <c r="BZ321" i="1"/>
  <c r="BZ322" i="1"/>
  <c r="BZ324" i="1"/>
  <c r="BZ325" i="1"/>
  <c r="BZ326" i="1"/>
  <c r="BZ327" i="1"/>
  <c r="BZ328" i="1"/>
  <c r="BZ329" i="1"/>
  <c r="BZ330" i="1"/>
  <c r="BZ332" i="1"/>
  <c r="BZ336" i="1"/>
  <c r="BZ337" i="1"/>
  <c r="DH23" i="1" l="1"/>
  <c r="DX23" i="1"/>
  <c r="EJ23" i="1"/>
  <c r="DY23" i="1"/>
  <c r="EK23" i="1"/>
  <c r="DZ23" i="1"/>
  <c r="EL23" i="1"/>
  <c r="EA23" i="1"/>
  <c r="EM23" i="1"/>
  <c r="EB23" i="1"/>
  <c r="EN23" i="1"/>
  <c r="EC23" i="1"/>
  <c r="EO23" i="1"/>
  <c r="ED23" i="1"/>
  <c r="EP23" i="1"/>
  <c r="EE23" i="1"/>
  <c r="EQ23" i="1"/>
  <c r="EF23" i="1"/>
  <c r="EG23" i="1"/>
  <c r="DV23" i="1"/>
  <c r="EH23" i="1"/>
  <c r="DW23" i="1"/>
  <c r="EI23" i="1"/>
  <c r="DH91" i="1"/>
  <c r="EA91" i="1"/>
  <c r="EM91" i="1"/>
  <c r="EC91" i="1"/>
  <c r="EO91" i="1"/>
  <c r="EF91" i="1"/>
  <c r="EG91" i="1"/>
  <c r="DX91" i="1"/>
  <c r="EP91" i="1"/>
  <c r="DY91" i="1"/>
  <c r="EQ91" i="1"/>
  <c r="DZ91" i="1"/>
  <c r="EB91" i="1"/>
  <c r="ED91" i="1"/>
  <c r="EE91" i="1"/>
  <c r="EH91" i="1"/>
  <c r="EI91" i="1"/>
  <c r="EJ91" i="1"/>
  <c r="EK91" i="1"/>
  <c r="DV91" i="1"/>
  <c r="EL91" i="1"/>
  <c r="DW91" i="1"/>
  <c r="EN91" i="1"/>
  <c r="DM38" i="1"/>
  <c r="DN38" i="1"/>
  <c r="DO38" i="1"/>
  <c r="DP38" i="1"/>
  <c r="DQ38" i="1"/>
  <c r="DR38" i="1"/>
  <c r="DS38" i="1"/>
  <c r="DT38" i="1"/>
  <c r="DI38" i="1"/>
  <c r="DU38" i="1"/>
  <c r="DJ38" i="1"/>
  <c r="DK38" i="1"/>
  <c r="DL38" i="1"/>
  <c r="DS23" i="1"/>
  <c r="DT23" i="1"/>
  <c r="DI23" i="1"/>
  <c r="DU23" i="1"/>
  <c r="DJ23" i="1"/>
  <c r="DK23" i="1"/>
  <c r="DL23" i="1"/>
  <c r="DM23" i="1"/>
  <c r="DN23" i="1"/>
  <c r="DO23" i="1"/>
  <c r="DP23" i="1"/>
  <c r="DQ23" i="1"/>
  <c r="DR23" i="1"/>
  <c r="CX32" i="1"/>
  <c r="DM32" i="1"/>
  <c r="DN32" i="1"/>
  <c r="DO32" i="1"/>
  <c r="DP32" i="1"/>
  <c r="DQ32" i="1"/>
  <c r="DR32" i="1"/>
  <c r="DS32" i="1"/>
  <c r="DT32" i="1"/>
  <c r="DI32" i="1"/>
  <c r="DU32" i="1"/>
  <c r="DJ32" i="1"/>
  <c r="DK32" i="1"/>
  <c r="DL32" i="1"/>
  <c r="DK39" i="1"/>
  <c r="DL39" i="1"/>
  <c r="DM39" i="1"/>
  <c r="DN39" i="1"/>
  <c r="DO39" i="1"/>
  <c r="DP39" i="1"/>
  <c r="DQ39" i="1"/>
  <c r="DR39" i="1"/>
  <c r="DS39" i="1"/>
  <c r="DT39" i="1"/>
  <c r="DI39" i="1"/>
  <c r="DU39" i="1"/>
  <c r="DJ39" i="1"/>
  <c r="DT91" i="1"/>
  <c r="DI91" i="1"/>
  <c r="DU91" i="1"/>
  <c r="DP91" i="1"/>
  <c r="DQ91" i="1"/>
  <c r="DJ91" i="1"/>
  <c r="DK91" i="1"/>
  <c r="DL91" i="1"/>
  <c r="DM91" i="1"/>
  <c r="DN91" i="1"/>
  <c r="DO91" i="1"/>
  <c r="DR91" i="1"/>
  <c r="DS91" i="1"/>
  <c r="DO37" i="1"/>
  <c r="DP37" i="1"/>
  <c r="DQ37" i="1"/>
  <c r="DR37" i="1"/>
  <c r="DS37" i="1"/>
  <c r="DT37" i="1"/>
  <c r="DI37" i="1"/>
  <c r="DU37" i="1"/>
  <c r="DJ37" i="1"/>
  <c r="DK37" i="1"/>
  <c r="DL37" i="1"/>
  <c r="DM37" i="1"/>
  <c r="DN37" i="1"/>
  <c r="AR184" i="2"/>
  <c r="BI184" i="2"/>
  <c r="BL184" i="2" s="1"/>
  <c r="BM184" i="2" s="1"/>
  <c r="BJ184" i="2"/>
  <c r="CX91" i="1"/>
  <c r="CL91" i="1"/>
  <c r="CW91" i="1"/>
  <c r="CK91" i="1"/>
  <c r="CV91" i="1"/>
  <c r="DG91" i="1"/>
  <c r="CU91" i="1"/>
  <c r="DF91" i="1"/>
  <c r="CT91" i="1"/>
  <c r="DE91" i="1"/>
  <c r="CS91" i="1"/>
  <c r="DD91" i="1"/>
  <c r="CR91" i="1"/>
  <c r="CN91" i="1"/>
  <c r="DC91" i="1"/>
  <c r="CQ91" i="1"/>
  <c r="CZ91" i="1"/>
  <c r="DB91" i="1"/>
  <c r="CP91" i="1"/>
  <c r="DA91" i="1"/>
  <c r="CO91" i="1"/>
  <c r="CY91" i="1"/>
  <c r="CM91" i="1"/>
  <c r="AW184" i="2"/>
  <c r="AV184" i="2"/>
  <c r="AS184" i="2"/>
  <c r="L184" i="2"/>
  <c r="AT184" i="2"/>
  <c r="CX23" i="1"/>
  <c r="CL23" i="1"/>
  <c r="CW23" i="1"/>
  <c r="CK23" i="1"/>
  <c r="CV23" i="1"/>
  <c r="CN23" i="1"/>
  <c r="DG23" i="1"/>
  <c r="CU23" i="1"/>
  <c r="DF23" i="1"/>
  <c r="CT23" i="1"/>
  <c r="CZ23" i="1"/>
  <c r="DE23" i="1"/>
  <c r="CS23" i="1"/>
  <c r="DA23" i="1"/>
  <c r="DD23" i="1"/>
  <c r="CR23" i="1"/>
  <c r="CO23" i="1"/>
  <c r="DC23" i="1"/>
  <c r="CQ23" i="1"/>
  <c r="DB23" i="1"/>
  <c r="CP23" i="1"/>
  <c r="CY23" i="1"/>
  <c r="CM23" i="1"/>
  <c r="CX38" i="1"/>
  <c r="CW38" i="1"/>
  <c r="CV38" i="1"/>
  <c r="DG38" i="1"/>
  <c r="CU38" i="1"/>
  <c r="DA38" i="1"/>
  <c r="DF38" i="1"/>
  <c r="CT38" i="1"/>
  <c r="DE38" i="1"/>
  <c r="CZ38" i="1"/>
  <c r="DD38" i="1"/>
  <c r="DC38" i="1"/>
  <c r="DB38" i="1"/>
  <c r="CY38" i="1"/>
  <c r="CY37" i="1"/>
  <c r="CX37" i="1"/>
  <c r="CW37" i="1"/>
  <c r="CV37" i="1"/>
  <c r="DG37" i="1"/>
  <c r="CU37" i="1"/>
  <c r="DB37" i="1"/>
  <c r="DF37" i="1"/>
  <c r="CT37" i="1"/>
  <c r="DE37" i="1"/>
  <c r="DA37" i="1"/>
  <c r="DD37" i="1"/>
  <c r="DC37" i="1"/>
  <c r="CZ37" i="1"/>
  <c r="CX39" i="1"/>
  <c r="DA39" i="1"/>
  <c r="CZ39" i="1"/>
  <c r="CW39" i="1"/>
  <c r="CV39" i="1"/>
  <c r="DG39" i="1"/>
  <c r="CU39" i="1"/>
  <c r="DF39" i="1"/>
  <c r="CT39" i="1"/>
  <c r="DE39" i="1"/>
  <c r="DD39" i="1"/>
  <c r="DC39" i="1"/>
  <c r="DB39" i="1"/>
  <c r="CY39" i="1"/>
  <c r="CY32" i="1"/>
  <c r="CZ32" i="1"/>
  <c r="DA32" i="1"/>
  <c r="DB32" i="1"/>
  <c r="DC32" i="1"/>
  <c r="DD32" i="1"/>
  <c r="DE32" i="1"/>
  <c r="CT32" i="1"/>
  <c r="DF32" i="1"/>
  <c r="CU32" i="1"/>
  <c r="DG32" i="1"/>
  <c r="CV32" i="1"/>
  <c r="CW32" i="1"/>
  <c r="AX171" i="2" l="1"/>
  <c r="AQ171" i="2"/>
  <c r="AU171" i="2" s="1"/>
  <c r="AL171" i="2"/>
  <c r="AM171" i="2" s="1"/>
  <c r="AW171" i="2" s="1"/>
  <c r="AD171" i="2"/>
  <c r="AA171" i="2" s="1"/>
  <c r="W171" i="2"/>
  <c r="L171" i="2" s="1"/>
  <c r="T171" i="2"/>
  <c r="R171" i="2"/>
  <c r="M171" i="2"/>
  <c r="N171" i="2" s="1"/>
  <c r="AX170" i="2"/>
  <c r="AQ170" i="2"/>
  <c r="AU170" i="2" s="1"/>
  <c r="AL170" i="2"/>
  <c r="AM170" i="2" s="1"/>
  <c r="AW170" i="2" s="1"/>
  <c r="AD170" i="2"/>
  <c r="AA170" i="2" s="1"/>
  <c r="W170" i="2"/>
  <c r="L170" i="2" s="1"/>
  <c r="T170" i="2"/>
  <c r="R170" i="2"/>
  <c r="M170" i="2"/>
  <c r="N170" i="2" s="1"/>
  <c r="AX169" i="2"/>
  <c r="AQ169" i="2"/>
  <c r="AR169" i="2" s="1"/>
  <c r="AL169" i="2"/>
  <c r="AM169" i="2" s="1"/>
  <c r="AW169" i="2" s="1"/>
  <c r="AD169" i="2"/>
  <c r="AA169" i="2" s="1"/>
  <c r="W169" i="2"/>
  <c r="L169" i="2" s="1"/>
  <c r="T169" i="2"/>
  <c r="R169" i="2"/>
  <c r="M169" i="2"/>
  <c r="N169" i="2" s="1"/>
  <c r="AX168" i="2"/>
  <c r="AQ168" i="2"/>
  <c r="AS168" i="2" s="1"/>
  <c r="AL168" i="2"/>
  <c r="AM168" i="2" s="1"/>
  <c r="AD168" i="2"/>
  <c r="AA168" i="2" s="1"/>
  <c r="W168" i="2"/>
  <c r="L168" i="2" s="1"/>
  <c r="T168" i="2"/>
  <c r="R168" i="2"/>
  <c r="M168" i="2"/>
  <c r="N168" i="2" s="1"/>
  <c r="BK167" i="2"/>
  <c r="AX167" i="2"/>
  <c r="AQ167" i="2"/>
  <c r="AT167" i="2" s="1"/>
  <c r="AL167" i="2"/>
  <c r="AM167" i="2" s="1"/>
  <c r="AW167" i="2" s="1"/>
  <c r="AD167" i="2"/>
  <c r="AA167" i="2" s="1"/>
  <c r="W167" i="2"/>
  <c r="O167" i="2" s="1"/>
  <c r="T167" i="2"/>
  <c r="R167" i="2"/>
  <c r="M167" i="2"/>
  <c r="N167" i="2" s="1"/>
  <c r="BK166" i="2"/>
  <c r="AX166" i="2"/>
  <c r="AQ166" i="2"/>
  <c r="AU166" i="2" s="1"/>
  <c r="AL166" i="2"/>
  <c r="AM166" i="2" s="1"/>
  <c r="AW166" i="2" s="1"/>
  <c r="AD166" i="2"/>
  <c r="AA166" i="2" s="1"/>
  <c r="W166" i="2"/>
  <c r="O166" i="2" s="1"/>
  <c r="T166" i="2"/>
  <c r="R166" i="2"/>
  <c r="M166" i="2"/>
  <c r="N166" i="2" s="1"/>
  <c r="BK165" i="2"/>
  <c r="AX165" i="2"/>
  <c r="AQ165" i="2"/>
  <c r="AU165" i="2" s="1"/>
  <c r="AL165" i="2"/>
  <c r="AM165" i="2" s="1"/>
  <c r="AW165" i="2" s="1"/>
  <c r="AD165" i="2"/>
  <c r="AA165" i="2" s="1"/>
  <c r="W165" i="2"/>
  <c r="O165" i="2" s="1"/>
  <c r="T165" i="2"/>
  <c r="R165" i="2"/>
  <c r="M165" i="2"/>
  <c r="N165" i="2" s="1"/>
  <c r="BK164" i="2"/>
  <c r="AX164" i="2"/>
  <c r="AQ164" i="2"/>
  <c r="AU164" i="2" s="1"/>
  <c r="AL164" i="2"/>
  <c r="AM164" i="2" s="1"/>
  <c r="AW164" i="2" s="1"/>
  <c r="AD164" i="2"/>
  <c r="AA164" i="2" s="1"/>
  <c r="W164" i="2"/>
  <c r="O164" i="2" s="1"/>
  <c r="T164" i="2"/>
  <c r="R164" i="2"/>
  <c r="M164" i="2"/>
  <c r="N164" i="2" s="1"/>
  <c r="BK163" i="2"/>
  <c r="AX163" i="2"/>
  <c r="AQ163" i="2"/>
  <c r="AU163" i="2" s="1"/>
  <c r="AL163" i="2"/>
  <c r="AM163" i="2" s="1"/>
  <c r="AW163" i="2" s="1"/>
  <c r="AD163" i="2"/>
  <c r="AA163" i="2" s="1"/>
  <c r="W163" i="2"/>
  <c r="O163" i="2" s="1"/>
  <c r="T163" i="2"/>
  <c r="R163" i="2"/>
  <c r="M163" i="2"/>
  <c r="N163" i="2" s="1"/>
  <c r="BK162" i="2"/>
  <c r="AX162" i="2"/>
  <c r="AQ162" i="2"/>
  <c r="AU162" i="2" s="1"/>
  <c r="AL162" i="2"/>
  <c r="AM162" i="2" s="1"/>
  <c r="AW162" i="2" s="1"/>
  <c r="AD162" i="2"/>
  <c r="AA162" i="2" s="1"/>
  <c r="W162" i="2"/>
  <c r="O162" i="2" s="1"/>
  <c r="T162" i="2"/>
  <c r="R162" i="2"/>
  <c r="M162" i="2"/>
  <c r="N162" i="2" s="1"/>
  <c r="BJ189" i="2"/>
  <c r="BL212" i="2" s="1"/>
  <c r="BM212" i="2" s="1"/>
  <c r="AQ189" i="2"/>
  <c r="AU189" i="2" s="1"/>
  <c r="AL189" i="2"/>
  <c r="AM189" i="2" s="1"/>
  <c r="AW189" i="2" s="1"/>
  <c r="W189" i="2"/>
  <c r="O189" i="2" s="1"/>
  <c r="T189" i="2"/>
  <c r="R189" i="2"/>
  <c r="M189" i="2"/>
  <c r="N189" i="2" s="1"/>
  <c r="AQ188" i="2"/>
  <c r="AR188" i="2" s="1"/>
  <c r="AL188" i="2"/>
  <c r="AM188" i="2" s="1"/>
  <c r="W188" i="2"/>
  <c r="O188" i="2" s="1"/>
  <c r="T188" i="2"/>
  <c r="R188" i="2"/>
  <c r="M188" i="2"/>
  <c r="N188" i="2" s="1"/>
  <c r="BJ187" i="2"/>
  <c r="AQ187" i="2"/>
  <c r="AR187" i="2" s="1"/>
  <c r="AL187" i="2"/>
  <c r="AM187" i="2" s="1"/>
  <c r="W187" i="2"/>
  <c r="O187" i="2" s="1"/>
  <c r="T187" i="2"/>
  <c r="R187" i="2"/>
  <c r="M187" i="2"/>
  <c r="N187" i="2" s="1"/>
  <c r="AQ186" i="2"/>
  <c r="AR186" i="2" s="1"/>
  <c r="AL186" i="2"/>
  <c r="AM186" i="2" s="1"/>
  <c r="AW186" i="2" s="1"/>
  <c r="W186" i="2"/>
  <c r="L186" i="2" s="1"/>
  <c r="T186" i="2"/>
  <c r="R186" i="2"/>
  <c r="M186" i="2"/>
  <c r="N186" i="2" s="1"/>
  <c r="BK185" i="2"/>
  <c r="AX185" i="2"/>
  <c r="AQ185" i="2"/>
  <c r="AU185" i="2" s="1"/>
  <c r="AL185" i="2"/>
  <c r="AM185" i="2" s="1"/>
  <c r="AD185" i="2"/>
  <c r="AA185" i="2" s="1"/>
  <c r="W185" i="2"/>
  <c r="O185" i="2" s="1"/>
  <c r="T185" i="2"/>
  <c r="R185" i="2"/>
  <c r="M185" i="2"/>
  <c r="N185" i="2" s="1"/>
  <c r="BK183" i="2"/>
  <c r="AX183" i="2"/>
  <c r="AQ183" i="2"/>
  <c r="AU183" i="2" s="1"/>
  <c r="AL183" i="2"/>
  <c r="AM183" i="2" s="1"/>
  <c r="AW183" i="2" s="1"/>
  <c r="AD183" i="2"/>
  <c r="W183" i="2"/>
  <c r="L183" i="2" s="1"/>
  <c r="T183" i="2"/>
  <c r="R183" i="2"/>
  <c r="M183" i="2"/>
  <c r="N183" i="2" s="1"/>
  <c r="AX182" i="2"/>
  <c r="AQ182" i="2"/>
  <c r="AU182" i="2" s="1"/>
  <c r="AL182" i="2"/>
  <c r="AM182" i="2" s="1"/>
  <c r="AW182" i="2" s="1"/>
  <c r="AD182" i="2"/>
  <c r="AA182" i="2" s="1"/>
  <c r="W182" i="2"/>
  <c r="L182" i="2" s="1"/>
  <c r="T182" i="2"/>
  <c r="R182" i="2"/>
  <c r="M182" i="2"/>
  <c r="N182" i="2" s="1"/>
  <c r="AX181" i="2"/>
  <c r="AQ181" i="2"/>
  <c r="AR181" i="2" s="1"/>
  <c r="AL181" i="2"/>
  <c r="AM181" i="2" s="1"/>
  <c r="AW181" i="2" s="1"/>
  <c r="AD181" i="2"/>
  <c r="AA181" i="2" s="1"/>
  <c r="W181" i="2"/>
  <c r="O181" i="2" s="1"/>
  <c r="T181" i="2"/>
  <c r="R181" i="2"/>
  <c r="M181" i="2"/>
  <c r="N181" i="2" s="1"/>
  <c r="AX180" i="2"/>
  <c r="AQ180" i="2"/>
  <c r="AS180" i="2" s="1"/>
  <c r="AL180" i="2"/>
  <c r="AM180" i="2" s="1"/>
  <c r="AW180" i="2" s="1"/>
  <c r="AD180" i="2"/>
  <c r="AA180" i="2" s="1"/>
  <c r="W180" i="2"/>
  <c r="O180" i="2" s="1"/>
  <c r="T180" i="2"/>
  <c r="R180" i="2"/>
  <c r="M180" i="2"/>
  <c r="N180" i="2" s="1"/>
  <c r="AX179" i="2"/>
  <c r="AQ179" i="2"/>
  <c r="AU179" i="2" s="1"/>
  <c r="AL179" i="2"/>
  <c r="AM179" i="2" s="1"/>
  <c r="AW179" i="2" s="1"/>
  <c r="AD179" i="2"/>
  <c r="AA179" i="2" s="1"/>
  <c r="W179" i="2"/>
  <c r="O179" i="2" s="1"/>
  <c r="T179" i="2"/>
  <c r="R179" i="2"/>
  <c r="M179" i="2"/>
  <c r="N179" i="2" s="1"/>
  <c r="AX174" i="2"/>
  <c r="AQ174" i="2"/>
  <c r="AU174" i="2" s="1"/>
  <c r="AL174" i="2"/>
  <c r="AM174" i="2" s="1"/>
  <c r="AW174" i="2" s="1"/>
  <c r="AD174" i="2"/>
  <c r="AA174" i="2" s="1"/>
  <c r="W174" i="2"/>
  <c r="O174" i="2" s="1"/>
  <c r="T174" i="2"/>
  <c r="R174" i="2"/>
  <c r="M174" i="2"/>
  <c r="N174" i="2" s="1"/>
  <c r="AX173" i="2"/>
  <c r="AQ173" i="2"/>
  <c r="AU173" i="2" s="1"/>
  <c r="AL173" i="2"/>
  <c r="AM173" i="2" s="1"/>
  <c r="AW173" i="2" s="1"/>
  <c r="AD173" i="2"/>
  <c r="AA173" i="2" s="1"/>
  <c r="W173" i="2"/>
  <c r="O173" i="2" s="1"/>
  <c r="T173" i="2"/>
  <c r="R173" i="2"/>
  <c r="M173" i="2"/>
  <c r="N173" i="2" s="1"/>
  <c r="BK172" i="2"/>
  <c r="AX172" i="2"/>
  <c r="AQ172" i="2"/>
  <c r="AU172" i="2" s="1"/>
  <c r="AL172" i="2"/>
  <c r="AM172" i="2" s="1"/>
  <c r="AW172" i="2" s="1"/>
  <c r="AD172" i="2"/>
  <c r="AA172" i="2" s="1"/>
  <c r="W172" i="2"/>
  <c r="L172" i="2" s="1"/>
  <c r="T172" i="2"/>
  <c r="R172" i="2"/>
  <c r="M172" i="2"/>
  <c r="N172" i="2" s="1"/>
  <c r="BK154" i="2"/>
  <c r="AX154" i="2"/>
  <c r="BJ154" i="2" s="1"/>
  <c r="BL154" i="2" s="1"/>
  <c r="AQ154" i="2"/>
  <c r="AU154" i="2" s="1"/>
  <c r="AL154" i="2"/>
  <c r="AM154" i="2" s="1"/>
  <c r="AW154" i="2" s="1"/>
  <c r="AD154" i="2"/>
  <c r="W154" i="2"/>
  <c r="L154" i="2" s="1"/>
  <c r="T154" i="2"/>
  <c r="R154" i="2"/>
  <c r="M154" i="2"/>
  <c r="N154" i="2" s="1"/>
  <c r="BK155" i="2"/>
  <c r="AX155" i="2"/>
  <c r="BJ155" i="2" s="1"/>
  <c r="BL155" i="2" s="1"/>
  <c r="AQ155" i="2"/>
  <c r="AU155" i="2" s="1"/>
  <c r="AL155" i="2"/>
  <c r="AM155" i="2" s="1"/>
  <c r="AW155" i="2" s="1"/>
  <c r="AD155" i="2"/>
  <c r="W155" i="2"/>
  <c r="O155" i="2" s="1"/>
  <c r="T155" i="2"/>
  <c r="R155" i="2"/>
  <c r="M155" i="2"/>
  <c r="N155" i="2" s="1"/>
  <c r="BK156" i="2"/>
  <c r="AX156" i="2"/>
  <c r="BJ156" i="2" s="1"/>
  <c r="BL156" i="2" s="1"/>
  <c r="AQ156" i="2"/>
  <c r="AU156" i="2" s="1"/>
  <c r="AL156" i="2"/>
  <c r="AM156" i="2" s="1"/>
  <c r="AW156" i="2" s="1"/>
  <c r="AD156" i="2"/>
  <c r="W156" i="2"/>
  <c r="O156" i="2" s="1"/>
  <c r="T156" i="2"/>
  <c r="R156" i="2"/>
  <c r="M156" i="2"/>
  <c r="N156" i="2" s="1"/>
  <c r="BY49" i="1"/>
  <c r="BY50" i="1"/>
  <c r="BY51" i="1"/>
  <c r="BY52" i="1"/>
  <c r="BY53" i="1"/>
  <c r="BY54" i="1"/>
  <c r="BY55" i="1"/>
  <c r="BY56" i="1"/>
  <c r="BY57" i="1"/>
  <c r="BY58" i="1"/>
  <c r="BY63" i="1"/>
  <c r="BY64" i="1"/>
  <c r="BY65" i="1"/>
  <c r="BY66" i="1"/>
  <c r="BY67" i="1"/>
  <c r="BY68" i="1"/>
  <c r="BY69" i="1"/>
  <c r="BY70" i="1"/>
  <c r="BY71" i="1"/>
  <c r="BY72" i="1"/>
  <c r="BY73" i="1"/>
  <c r="BY77" i="1"/>
  <c r="BY82" i="1"/>
  <c r="BY94" i="1"/>
  <c r="BY97" i="1"/>
  <c r="BY98" i="1"/>
  <c r="BY174" i="1"/>
  <c r="BY175" i="1"/>
  <c r="BY184" i="1"/>
  <c r="BY187" i="1"/>
  <c r="BY191" i="1"/>
  <c r="BY194" i="1"/>
  <c r="BY195" i="1"/>
  <c r="BY200" i="1"/>
  <c r="BY203" i="1"/>
  <c r="BY207" i="1"/>
  <c r="BY210" i="1"/>
  <c r="BY211" i="1"/>
  <c r="BY215" i="1"/>
  <c r="BY218" i="1"/>
  <c r="BY225" i="1"/>
  <c r="BY226" i="1"/>
  <c r="BY231" i="1"/>
  <c r="BY234" i="1"/>
  <c r="BY237" i="1"/>
  <c r="BY240" i="1"/>
  <c r="BY241" i="1"/>
  <c r="BY243" i="1"/>
  <c r="BY246" i="1"/>
  <c r="BY249" i="1"/>
  <c r="BY316" i="1"/>
  <c r="BY317" i="1"/>
  <c r="BY319" i="1"/>
  <c r="BY320" i="1"/>
  <c r="BY321" i="1"/>
  <c r="BY322" i="1"/>
  <c r="BY324" i="1"/>
  <c r="BY325" i="1"/>
  <c r="BY326" i="1"/>
  <c r="BY327" i="1"/>
  <c r="BY328" i="1"/>
  <c r="BY329" i="1"/>
  <c r="BY330" i="1"/>
  <c r="BY332" i="1"/>
  <c r="BY336" i="1"/>
  <c r="BY337" i="1"/>
  <c r="BK153" i="2"/>
  <c r="BK158" i="2" s="1"/>
  <c r="BK152" i="2"/>
  <c r="BK151" i="2"/>
  <c r="BJ161" i="2"/>
  <c r="AQ161" i="2"/>
  <c r="AT161" i="2" s="1"/>
  <c r="AL161" i="2"/>
  <c r="AM161" i="2" s="1"/>
  <c r="W161" i="2"/>
  <c r="O161" i="2" s="1"/>
  <c r="T161" i="2"/>
  <c r="R161" i="2"/>
  <c r="M161" i="2"/>
  <c r="N161" i="2" s="1"/>
  <c r="AQ160" i="2"/>
  <c r="AS160" i="2" s="1"/>
  <c r="AL160" i="2"/>
  <c r="AM160" i="2" s="1"/>
  <c r="AW160" i="2" s="1"/>
  <c r="W160" i="2"/>
  <c r="O160" i="2" s="1"/>
  <c r="T160" i="2"/>
  <c r="R160" i="2"/>
  <c r="M160" i="2"/>
  <c r="N160" i="2" s="1"/>
  <c r="BJ159" i="2"/>
  <c r="AQ159" i="2"/>
  <c r="AS159" i="2" s="1"/>
  <c r="AL159" i="2"/>
  <c r="AM159" i="2" s="1"/>
  <c r="AW159" i="2" s="1"/>
  <c r="W159" i="2"/>
  <c r="O159" i="2" s="1"/>
  <c r="T159" i="2"/>
  <c r="R159" i="2"/>
  <c r="M159" i="2"/>
  <c r="N159" i="2" s="1"/>
  <c r="AQ158" i="2"/>
  <c r="AS158" i="2" s="1"/>
  <c r="AL158" i="2"/>
  <c r="AM158" i="2" s="1"/>
  <c r="W158" i="2"/>
  <c r="L158" i="2" s="1"/>
  <c r="T158" i="2"/>
  <c r="R158" i="2"/>
  <c r="M158" i="2"/>
  <c r="N158" i="2" s="1"/>
  <c r="BK157" i="2"/>
  <c r="AX157" i="2"/>
  <c r="AQ157" i="2"/>
  <c r="AS157" i="2" s="1"/>
  <c r="AL157" i="2"/>
  <c r="AM157" i="2" s="1"/>
  <c r="AD157" i="2"/>
  <c r="W157" i="2"/>
  <c r="O157" i="2" s="1"/>
  <c r="T157" i="2"/>
  <c r="R157" i="2"/>
  <c r="M157" i="2"/>
  <c r="N157" i="2" s="1"/>
  <c r="AX153" i="2"/>
  <c r="BJ153" i="2" s="1"/>
  <c r="AQ153" i="2"/>
  <c r="AU153" i="2" s="1"/>
  <c r="AL153" i="2"/>
  <c r="AM153" i="2" s="1"/>
  <c r="AW153" i="2" s="1"/>
  <c r="AD153" i="2"/>
  <c r="AA153" i="2" s="1"/>
  <c r="W153" i="2"/>
  <c r="O153" i="2" s="1"/>
  <c r="T153" i="2"/>
  <c r="R153" i="2"/>
  <c r="M153" i="2"/>
  <c r="N153" i="2" s="1"/>
  <c r="AX152" i="2"/>
  <c r="BJ152" i="2" s="1"/>
  <c r="AQ152" i="2"/>
  <c r="AS152" i="2" s="1"/>
  <c r="AL152" i="2"/>
  <c r="AM152" i="2" s="1"/>
  <c r="AW152" i="2" s="1"/>
  <c r="AD152" i="2"/>
  <c r="AA152" i="2" s="1"/>
  <c r="W152" i="2"/>
  <c r="L152" i="2" s="1"/>
  <c r="T152" i="2"/>
  <c r="R152" i="2"/>
  <c r="M152" i="2"/>
  <c r="N152" i="2" s="1"/>
  <c r="AX151" i="2"/>
  <c r="BJ151" i="2" s="1"/>
  <c r="AQ151" i="2"/>
  <c r="AR151" i="2" s="1"/>
  <c r="AL151" i="2"/>
  <c r="AM151" i="2" s="1"/>
  <c r="AD151" i="2"/>
  <c r="AA151" i="2" s="1"/>
  <c r="W151" i="2"/>
  <c r="O151" i="2" s="1"/>
  <c r="T151" i="2"/>
  <c r="R151" i="2"/>
  <c r="M151" i="2"/>
  <c r="N151" i="2" s="1"/>
  <c r="BK150" i="2"/>
  <c r="AX150" i="2"/>
  <c r="AQ150" i="2"/>
  <c r="AU150" i="2" s="1"/>
  <c r="AL150" i="2"/>
  <c r="AM150" i="2" s="1"/>
  <c r="AD150" i="2"/>
  <c r="AA150" i="2" s="1"/>
  <c r="W150" i="2"/>
  <c r="O150" i="2" s="1"/>
  <c r="T150" i="2"/>
  <c r="R150" i="2"/>
  <c r="M150" i="2"/>
  <c r="N150" i="2" s="1"/>
  <c r="BK149" i="2"/>
  <c r="AX149" i="2"/>
  <c r="BJ149" i="2" s="1"/>
  <c r="BL149" i="2" s="1"/>
  <c r="AQ149" i="2"/>
  <c r="AU149" i="2" s="1"/>
  <c r="AL149" i="2"/>
  <c r="AM149" i="2" s="1"/>
  <c r="AW149" i="2" s="1"/>
  <c r="AD149" i="2"/>
  <c r="AA149" i="2" s="1"/>
  <c r="W149" i="2"/>
  <c r="L149" i="2" s="1"/>
  <c r="T149" i="2"/>
  <c r="R149" i="2"/>
  <c r="M149" i="2"/>
  <c r="N149" i="2" s="1"/>
  <c r="BK148" i="2"/>
  <c r="AX148" i="2"/>
  <c r="BJ148" i="2" s="1"/>
  <c r="BL148" i="2" s="1"/>
  <c r="AQ148" i="2"/>
  <c r="AR148" i="2" s="1"/>
  <c r="AL148" i="2"/>
  <c r="AM148" i="2" s="1"/>
  <c r="AW148" i="2" s="1"/>
  <c r="AD148" i="2"/>
  <c r="AA148" i="2" s="1"/>
  <c r="W148" i="2"/>
  <c r="O148" i="2" s="1"/>
  <c r="T148" i="2"/>
  <c r="R148" i="2"/>
  <c r="M148" i="2"/>
  <c r="N148" i="2" s="1"/>
  <c r="BK147" i="2"/>
  <c r="AX147" i="2"/>
  <c r="BJ147" i="2" s="1"/>
  <c r="BL147" i="2" s="1"/>
  <c r="AQ147" i="2"/>
  <c r="AT147" i="2" s="1"/>
  <c r="AL147" i="2"/>
  <c r="AM147" i="2" s="1"/>
  <c r="AW147" i="2" s="1"/>
  <c r="AD147" i="2"/>
  <c r="AA147" i="2" s="1"/>
  <c r="W147" i="2"/>
  <c r="O147" i="2" s="1"/>
  <c r="T147" i="2"/>
  <c r="R147" i="2"/>
  <c r="M147" i="2"/>
  <c r="N147" i="2" s="1"/>
  <c r="BK146" i="2"/>
  <c r="AX146" i="2"/>
  <c r="BJ146" i="2" s="1"/>
  <c r="BL146" i="2" s="1"/>
  <c r="AQ146" i="2"/>
  <c r="AR146" i="2" s="1"/>
  <c r="AL146" i="2"/>
  <c r="AM146" i="2" s="1"/>
  <c r="AW146" i="2" s="1"/>
  <c r="AD146" i="2"/>
  <c r="AA146" i="2" s="1"/>
  <c r="W146" i="2"/>
  <c r="L146" i="2" s="1"/>
  <c r="T146" i="2"/>
  <c r="R146" i="2"/>
  <c r="M146" i="2"/>
  <c r="N146" i="2" s="1"/>
  <c r="BK145" i="2"/>
  <c r="AX145" i="2"/>
  <c r="AQ145" i="2"/>
  <c r="AR145" i="2" s="1"/>
  <c r="AL145" i="2"/>
  <c r="AM145" i="2" s="1"/>
  <c r="AD145" i="2"/>
  <c r="AA145" i="2" s="1"/>
  <c r="W145" i="2"/>
  <c r="O145" i="2" s="1"/>
  <c r="T145" i="2"/>
  <c r="R145" i="2"/>
  <c r="M145" i="2"/>
  <c r="N145" i="2" s="1"/>
  <c r="BK144" i="2"/>
  <c r="AX144" i="2"/>
  <c r="AQ144" i="2"/>
  <c r="AS144" i="2" s="1"/>
  <c r="AL144" i="2"/>
  <c r="AM144" i="2" s="1"/>
  <c r="AW144" i="2" s="1"/>
  <c r="AD144" i="2"/>
  <c r="AA144" i="2" s="1"/>
  <c r="W144" i="2"/>
  <c r="O144" i="2" s="1"/>
  <c r="T144" i="2"/>
  <c r="R144" i="2"/>
  <c r="M144" i="2"/>
  <c r="N144" i="2" s="1"/>
  <c r="BG17" i="5" l="1"/>
  <c r="BJ17" i="5"/>
  <c r="AU186" i="2"/>
  <c r="AS186" i="2"/>
  <c r="BI162" i="2"/>
  <c r="BL162" i="2" s="1"/>
  <c r="BM162" i="2" s="1"/>
  <c r="BJ162" i="2"/>
  <c r="BI166" i="2"/>
  <c r="BL166" i="2" s="1"/>
  <c r="BM166" i="2" s="1"/>
  <c r="BJ166" i="2"/>
  <c r="BK187" i="2"/>
  <c r="AB187" i="2" s="1"/>
  <c r="AD187" i="2" s="1"/>
  <c r="AA187" i="2" s="1"/>
  <c r="BK189" i="2"/>
  <c r="AB189" i="2" s="1"/>
  <c r="BI170" i="2"/>
  <c r="BL170" i="2" s="1"/>
  <c r="BM170" i="2" s="1"/>
  <c r="BJ170" i="2"/>
  <c r="BJ173" i="2"/>
  <c r="BI173" i="2"/>
  <c r="BL173" i="2" s="1"/>
  <c r="BM173" i="2" s="1"/>
  <c r="BJ180" i="2"/>
  <c r="BI180" i="2"/>
  <c r="BL180" i="2" s="1"/>
  <c r="BM180" i="2" s="1"/>
  <c r="BI183" i="2"/>
  <c r="BL183" i="2" s="1"/>
  <c r="BM183" i="2" s="1"/>
  <c r="BJ183" i="2"/>
  <c r="BJ165" i="2"/>
  <c r="BI165" i="2"/>
  <c r="BL165" i="2" s="1"/>
  <c r="BM165" i="2" s="1"/>
  <c r="AS169" i="2"/>
  <c r="AT169" i="2"/>
  <c r="BJ172" i="2"/>
  <c r="BI172" i="2"/>
  <c r="BL172" i="2" s="1"/>
  <c r="BM172" i="2" s="1"/>
  <c r="BI169" i="2"/>
  <c r="BL169" i="2" s="1"/>
  <c r="BM169" i="2" s="1"/>
  <c r="BJ169" i="2"/>
  <c r="BJ179" i="2"/>
  <c r="BI179" i="2"/>
  <c r="BL179" i="2" s="1"/>
  <c r="BM179" i="2" s="1"/>
  <c r="BI182" i="2"/>
  <c r="BL182" i="2" s="1"/>
  <c r="BM182" i="2" s="1"/>
  <c r="BJ182" i="2"/>
  <c r="BJ164" i="2"/>
  <c r="BI164" i="2"/>
  <c r="BL164" i="2" s="1"/>
  <c r="BM164" i="2" s="1"/>
  <c r="BI168" i="2"/>
  <c r="BL168" i="2" s="1"/>
  <c r="BM168" i="2" s="1"/>
  <c r="BJ168" i="2"/>
  <c r="BJ163" i="2"/>
  <c r="BI163" i="2"/>
  <c r="BL163" i="2" s="1"/>
  <c r="BM163" i="2" s="1"/>
  <c r="BI171" i="2"/>
  <c r="BL171" i="2" s="1"/>
  <c r="BM171" i="2" s="1"/>
  <c r="BJ171" i="2"/>
  <c r="BI174" i="2"/>
  <c r="BL174" i="2" s="1"/>
  <c r="BM174" i="2" s="1"/>
  <c r="BJ174" i="2"/>
  <c r="BJ181" i="2"/>
  <c r="BI181" i="2"/>
  <c r="BL181" i="2" s="1"/>
  <c r="BM181" i="2" s="1"/>
  <c r="BI167" i="2"/>
  <c r="BL167" i="2" s="1"/>
  <c r="BM167" i="2" s="1"/>
  <c r="BJ167" i="2"/>
  <c r="BI185" i="2"/>
  <c r="BL185" i="2" s="1"/>
  <c r="BM185" i="2" s="1"/>
  <c r="BJ185" i="2"/>
  <c r="AU169" i="2"/>
  <c r="AT172" i="2"/>
  <c r="AS181" i="2"/>
  <c r="AR162" i="2"/>
  <c r="AR163" i="2"/>
  <c r="AS162" i="2"/>
  <c r="AS163" i="2"/>
  <c r="AT162" i="2"/>
  <c r="AR164" i="2"/>
  <c r="AT168" i="2"/>
  <c r="AU168" i="2"/>
  <c r="AU167" i="2"/>
  <c r="AR170" i="2"/>
  <c r="AS171" i="2"/>
  <c r="AS170" i="2"/>
  <c r="AU181" i="2"/>
  <c r="AT170" i="2"/>
  <c r="L162" i="2"/>
  <c r="L187" i="2"/>
  <c r="O186" i="2"/>
  <c r="L164" i="2"/>
  <c r="O170" i="2"/>
  <c r="AV163" i="2"/>
  <c r="AV166" i="2"/>
  <c r="AV167" i="2"/>
  <c r="L163" i="2"/>
  <c r="AV165" i="2"/>
  <c r="O168" i="2"/>
  <c r="AW168" i="2"/>
  <c r="AV168" i="2"/>
  <c r="AV164" i="2"/>
  <c r="BK160" i="2"/>
  <c r="AB160" i="2" s="1"/>
  <c r="AD160" i="2" s="1"/>
  <c r="AA160" i="2" s="1"/>
  <c r="L188" i="2"/>
  <c r="O169" i="2"/>
  <c r="AR171" i="2"/>
  <c r="AT186" i="2"/>
  <c r="AV169" i="2"/>
  <c r="O171" i="2"/>
  <c r="AT171" i="2"/>
  <c r="AV170" i="2"/>
  <c r="AV171" i="2"/>
  <c r="L165" i="2"/>
  <c r="AT163" i="2"/>
  <c r="AS164" i="2"/>
  <c r="AR165" i="2"/>
  <c r="L166" i="2"/>
  <c r="AV162" i="2"/>
  <c r="AT164" i="2"/>
  <c r="AS165" i="2"/>
  <c r="AR166" i="2"/>
  <c r="L167" i="2"/>
  <c r="AS172" i="2"/>
  <c r="AT165" i="2"/>
  <c r="AS166" i="2"/>
  <c r="AR167" i="2"/>
  <c r="AT166" i="2"/>
  <c r="AS167" i="2"/>
  <c r="AR168" i="2"/>
  <c r="AT182" i="2"/>
  <c r="AS188" i="2"/>
  <c r="AS187" i="2"/>
  <c r="AT188" i="2"/>
  <c r="L173" i="2"/>
  <c r="AR174" i="2"/>
  <c r="AT180" i="2"/>
  <c r="AT187" i="2"/>
  <c r="AU188" i="2"/>
  <c r="AU187" i="2"/>
  <c r="AR182" i="2"/>
  <c r="AR172" i="2"/>
  <c r="BK161" i="2"/>
  <c r="AB161" i="2" s="1"/>
  <c r="AS183" i="2"/>
  <c r="AR173" i="2"/>
  <c r="AS173" i="2"/>
  <c r="AW185" i="2"/>
  <c r="AV185" i="2"/>
  <c r="L174" i="2"/>
  <c r="AV174" i="2"/>
  <c r="O172" i="2"/>
  <c r="O182" i="2"/>
  <c r="AV180" i="2"/>
  <c r="L185" i="2"/>
  <c r="L180" i="2"/>
  <c r="AV173" i="2"/>
  <c r="L181" i="2"/>
  <c r="AV181" i="2"/>
  <c r="AV179" i="2"/>
  <c r="AV182" i="2"/>
  <c r="AW187" i="2"/>
  <c r="AV187" i="2"/>
  <c r="AB188" i="2"/>
  <c r="AD188" i="2" s="1"/>
  <c r="AA188" i="2" s="1"/>
  <c r="AV172" i="2"/>
  <c r="AB186" i="2"/>
  <c r="AD186" i="2" s="1"/>
  <c r="AA186" i="2" s="1"/>
  <c r="AW188" i="2"/>
  <c r="AV188" i="2"/>
  <c r="AU180" i="2"/>
  <c r="AT181" i="2"/>
  <c r="AS182" i="2"/>
  <c r="AR183" i="2"/>
  <c r="L189" i="2"/>
  <c r="BK159" i="2"/>
  <c r="O183" i="2"/>
  <c r="AT183" i="2"/>
  <c r="AR185" i="2"/>
  <c r="AR189" i="2"/>
  <c r="AS185" i="2"/>
  <c r="AS189" i="2"/>
  <c r="AU152" i="2"/>
  <c r="AV183" i="2"/>
  <c r="AT185" i="2"/>
  <c r="AT189" i="2"/>
  <c r="BM154" i="2"/>
  <c r="AV189" i="2"/>
  <c r="AT173" i="2"/>
  <c r="AS174" i="2"/>
  <c r="AR179" i="2"/>
  <c r="AV186" i="2"/>
  <c r="L179" i="2"/>
  <c r="AT174" i="2"/>
  <c r="AS179" i="2"/>
  <c r="AR180" i="2"/>
  <c r="AB158" i="2"/>
  <c r="AD158" i="2" s="1"/>
  <c r="AA158" i="2" s="1"/>
  <c r="AT179" i="2"/>
  <c r="AR154" i="2"/>
  <c r="L156" i="2"/>
  <c r="AR158" i="2"/>
  <c r="AS154" i="2"/>
  <c r="O154" i="2"/>
  <c r="AT154" i="2"/>
  <c r="AV154" i="2"/>
  <c r="L155" i="2"/>
  <c r="AV155" i="2"/>
  <c r="BM155" i="2"/>
  <c r="AR155" i="2"/>
  <c r="AS155" i="2"/>
  <c r="AT155" i="2"/>
  <c r="AU160" i="2"/>
  <c r="BM156" i="2"/>
  <c r="AR157" i="2"/>
  <c r="AT158" i="2"/>
  <c r="AR156" i="2"/>
  <c r="AT157" i="2"/>
  <c r="AU158" i="2"/>
  <c r="AS156" i="2"/>
  <c r="AV145" i="2"/>
  <c r="AT156" i="2"/>
  <c r="BJ157" i="2"/>
  <c r="BL157" i="2" s="1"/>
  <c r="BM157" i="2" s="1"/>
  <c r="AV156" i="2"/>
  <c r="BM147" i="2"/>
  <c r="AS151" i="2"/>
  <c r="AT160" i="2"/>
  <c r="AU151" i="2"/>
  <c r="BL151" i="2"/>
  <c r="BM151" i="2" s="1"/>
  <c r="AS153" i="2"/>
  <c r="AU157" i="2"/>
  <c r="AT159" i="2"/>
  <c r="L161" i="2"/>
  <c r="AU159" i="2"/>
  <c r="O158" i="2"/>
  <c r="AU161" i="2"/>
  <c r="O152" i="2"/>
  <c r="BJ150" i="2"/>
  <c r="BL150" i="2" s="1"/>
  <c r="BM150" i="2" s="1"/>
  <c r="BM148" i="2"/>
  <c r="AT151" i="2"/>
  <c r="AT152" i="2"/>
  <c r="AS146" i="2"/>
  <c r="AT146" i="2"/>
  <c r="AU145" i="2"/>
  <c r="AU146" i="2"/>
  <c r="L147" i="2"/>
  <c r="L148" i="2"/>
  <c r="L144" i="2"/>
  <c r="L145" i="2"/>
  <c r="AV144" i="2"/>
  <c r="O146" i="2"/>
  <c r="AS145" i="2"/>
  <c r="AT145" i="2"/>
  <c r="AR153" i="2"/>
  <c r="AT153" i="2"/>
  <c r="BJ144" i="2"/>
  <c r="BL144" i="2" s="1"/>
  <c r="BM144" i="2" s="1"/>
  <c r="BJ145" i="2"/>
  <c r="BL145" i="2" s="1"/>
  <c r="BM145" i="2" s="1"/>
  <c r="AW151" i="2"/>
  <c r="AV151" i="2"/>
  <c r="AV146" i="2"/>
  <c r="AV153" i="2"/>
  <c r="AW158" i="2"/>
  <c r="AV158" i="2"/>
  <c r="AW157" i="2"/>
  <c r="AV157" i="2"/>
  <c r="AV147" i="2"/>
  <c r="AV152" i="2"/>
  <c r="AW150" i="2"/>
  <c r="AV150" i="2"/>
  <c r="BM146" i="2"/>
  <c r="BM149" i="2"/>
  <c r="AW161" i="2"/>
  <c r="AV161" i="2"/>
  <c r="L150" i="2"/>
  <c r="AW145" i="2"/>
  <c r="AU147" i="2"/>
  <c r="AT148" i="2"/>
  <c r="AS149" i="2"/>
  <c r="AR150" i="2"/>
  <c r="L151" i="2"/>
  <c r="L157" i="2"/>
  <c r="L159" i="2"/>
  <c r="L160" i="2"/>
  <c r="AU148" i="2"/>
  <c r="O149" i="2"/>
  <c r="AT149" i="2"/>
  <c r="AR161" i="2"/>
  <c r="AS148" i="2"/>
  <c r="AR149" i="2"/>
  <c r="BL153" i="2"/>
  <c r="BM153" i="2" s="1"/>
  <c r="AS150" i="2"/>
  <c r="AV148" i="2"/>
  <c r="AT150" i="2"/>
  <c r="AR152" i="2"/>
  <c r="L153" i="2"/>
  <c r="AR159" i="2"/>
  <c r="AR160" i="2"/>
  <c r="AS161" i="2"/>
  <c r="AT144" i="2"/>
  <c r="AU144" i="2"/>
  <c r="AR147" i="2"/>
  <c r="AS147" i="2"/>
  <c r="BL152" i="2"/>
  <c r="BM152" i="2" s="1"/>
  <c r="AV149" i="2"/>
  <c r="AV159" i="2"/>
  <c r="AV160" i="2"/>
  <c r="AR144" i="2"/>
  <c r="G343" i="3"/>
  <c r="G344" i="3"/>
  <c r="BH17" i="5" l="1"/>
  <c r="BL186" i="2"/>
  <c r="BM186" i="2" s="1"/>
  <c r="BL187" i="2"/>
  <c r="BM187" i="2" s="1"/>
  <c r="BL189" i="2"/>
  <c r="BM189" i="2" s="1"/>
  <c r="BL188" i="2"/>
  <c r="BM188" i="2" s="1"/>
  <c r="AD189" i="2"/>
  <c r="AA189" i="2" s="1"/>
  <c r="BL159" i="2"/>
  <c r="BM159" i="2" s="1"/>
  <c r="AB159" i="2"/>
  <c r="AD159" i="2" s="1"/>
  <c r="BL158" i="2"/>
  <c r="BM158" i="2" s="1"/>
  <c r="BL161" i="2"/>
  <c r="BM161" i="2" s="1"/>
  <c r="AD161" i="2"/>
  <c r="DL330" i="1" l="1"/>
  <c r="DP330" i="1"/>
  <c r="DR330" i="1"/>
  <c r="DQ330" i="1"/>
  <c r="DM330" i="1"/>
  <c r="DN330" i="1"/>
  <c r="DO330" i="1"/>
  <c r="DT330" i="1"/>
  <c r="DS330" i="1"/>
  <c r="DU330" i="1"/>
  <c r="AA161" i="2"/>
  <c r="AA159" i="2"/>
  <c r="BX49" i="1"/>
  <c r="BX50" i="1"/>
  <c r="BX51" i="1"/>
  <c r="BX52" i="1"/>
  <c r="BX53" i="1"/>
  <c r="BX54" i="1"/>
  <c r="BX55" i="1"/>
  <c r="BX56" i="1"/>
  <c r="BX57" i="1"/>
  <c r="BX58" i="1"/>
  <c r="BX63" i="1"/>
  <c r="BX64" i="1"/>
  <c r="BX65" i="1"/>
  <c r="BX66" i="1"/>
  <c r="BX67" i="1"/>
  <c r="BX68" i="1"/>
  <c r="BX69" i="1"/>
  <c r="BX70" i="1"/>
  <c r="BX71" i="1"/>
  <c r="BX72" i="1"/>
  <c r="BX73" i="1"/>
  <c r="BX77" i="1"/>
  <c r="BX82" i="1"/>
  <c r="BX94" i="1"/>
  <c r="BX97" i="1"/>
  <c r="BX98" i="1"/>
  <c r="BX174" i="1"/>
  <c r="BX175" i="1"/>
  <c r="BX184" i="1"/>
  <c r="BX187" i="1"/>
  <c r="BX191" i="1"/>
  <c r="BX194" i="1"/>
  <c r="BX195" i="1"/>
  <c r="BX200" i="1"/>
  <c r="BX203" i="1"/>
  <c r="BX207" i="1"/>
  <c r="BX210" i="1"/>
  <c r="BX211" i="1"/>
  <c r="BX215" i="1"/>
  <c r="BX218" i="1"/>
  <c r="BX225" i="1"/>
  <c r="BX226" i="1"/>
  <c r="BX231" i="1"/>
  <c r="BX234" i="1"/>
  <c r="BX237" i="1"/>
  <c r="BX240" i="1"/>
  <c r="BX241" i="1"/>
  <c r="BX243" i="1"/>
  <c r="BX246" i="1"/>
  <c r="BX249" i="1"/>
  <c r="BX316" i="1"/>
  <c r="BX317" i="1"/>
  <c r="BX319" i="1"/>
  <c r="BX320" i="1"/>
  <c r="BX321" i="1"/>
  <c r="BX322" i="1"/>
  <c r="BX324" i="1"/>
  <c r="BX325" i="1"/>
  <c r="BX326" i="1"/>
  <c r="BX327" i="1"/>
  <c r="BX328" i="1"/>
  <c r="BX329" i="1"/>
  <c r="BX330" i="1"/>
  <c r="BX332" i="1"/>
  <c r="BX336" i="1"/>
  <c r="BX337" i="1"/>
  <c r="X102" i="1" a="1"/>
  <c r="X102" i="1" s="1"/>
  <c r="X101" i="1" a="1"/>
  <c r="X101" i="1" s="1"/>
  <c r="X100" i="1" a="1"/>
  <c r="X100" i="1" s="1"/>
  <c r="X99" i="1" a="1"/>
  <c r="X99" i="1" s="1"/>
  <c r="X98" i="1" a="1"/>
  <c r="X98" i="1" s="1"/>
  <c r="X97" i="1" a="1"/>
  <c r="X97" i="1" s="1"/>
  <c r="X94" i="1" a="1"/>
  <c r="X94" i="1" s="1"/>
  <c r="X87" i="1" a="1"/>
  <c r="X87" i="1" s="1"/>
  <c r="X84" i="1" a="1"/>
  <c r="X84" i="1" s="1"/>
  <c r="X83" i="1" a="1"/>
  <c r="X83" i="1" s="1"/>
  <c r="X81" i="1" a="1"/>
  <c r="X81" i="1" s="1"/>
  <c r="X80" i="1" a="1"/>
  <c r="X80" i="1" s="1"/>
  <c r="X76" i="1" a="1"/>
  <c r="X76" i="1" s="1"/>
  <c r="X75" i="1" a="1"/>
  <c r="X75" i="1" s="1"/>
  <c r="X74" i="1" a="1"/>
  <c r="X74" i="1" s="1"/>
  <c r="X73" i="1" a="1"/>
  <c r="X73" i="1" s="1"/>
  <c r="X72" i="1" a="1"/>
  <c r="X72" i="1" s="1"/>
  <c r="X71" i="1" a="1"/>
  <c r="X71" i="1" s="1"/>
  <c r="X70" i="1" a="1"/>
  <c r="X70" i="1" s="1"/>
  <c r="X69" i="1" a="1"/>
  <c r="X69" i="1" s="1"/>
  <c r="X68" i="1" a="1"/>
  <c r="X68" i="1" s="1"/>
  <c r="X67" i="1" a="1"/>
  <c r="X67" i="1" s="1"/>
  <c r="X66" i="1" a="1"/>
  <c r="X66" i="1" s="1"/>
  <c r="X65" i="1" a="1"/>
  <c r="X65" i="1" s="1"/>
  <c r="X64" i="1" a="1"/>
  <c r="X64" i="1" s="1"/>
  <c r="X62" i="1" a="1"/>
  <c r="X62" i="1" s="1"/>
  <c r="X60" i="1" a="1"/>
  <c r="X60" i="1" s="1"/>
  <c r="X59" i="1" a="1"/>
  <c r="X59" i="1" s="1"/>
  <c r="X58" i="1" a="1"/>
  <c r="X58" i="1" s="1"/>
  <c r="X57" i="1" a="1"/>
  <c r="X57" i="1" s="1"/>
  <c r="X56" i="1" a="1"/>
  <c r="X56" i="1" s="1"/>
  <c r="X55" i="1" a="1"/>
  <c r="X55" i="1" s="1"/>
  <c r="X54" i="1" a="1"/>
  <c r="X54" i="1" s="1"/>
  <c r="X53" i="1" a="1"/>
  <c r="X53" i="1" s="1"/>
  <c r="X52" i="1" a="1"/>
  <c r="X52" i="1" s="1"/>
  <c r="X51" i="1" a="1"/>
  <c r="X51" i="1" s="1"/>
  <c r="X50" i="1" a="1"/>
  <c r="X50" i="1" s="1"/>
  <c r="X49" i="1" a="1"/>
  <c r="X49" i="1" s="1"/>
  <c r="X24" i="1" a="1"/>
  <c r="X24" i="1" s="1"/>
  <c r="X20" i="1" a="1"/>
  <c r="X20" i="1" s="1"/>
  <c r="X18" i="1" a="1"/>
  <c r="X18" i="1" s="1"/>
  <c r="X17" i="1" a="1"/>
  <c r="X17" i="1" s="1"/>
  <c r="X16" i="1" a="1"/>
  <c r="X16" i="1" s="1"/>
  <c r="X15" i="1" a="1"/>
  <c r="X15" i="1" s="1"/>
  <c r="X14" i="1" a="1"/>
  <c r="X14" i="1" s="1"/>
  <c r="X13" i="1" a="1"/>
  <c r="X13" i="1" s="1"/>
  <c r="X12" i="1" a="1"/>
  <c r="X12" i="1" s="1"/>
  <c r="X10" i="1" a="1"/>
  <c r="X10" i="1" s="1"/>
  <c r="X9" i="1" a="1"/>
  <c r="X9" i="1" s="1"/>
  <c r="X8" i="1" a="1"/>
  <c r="X8" i="1" s="1"/>
  <c r="X7" i="1" a="1"/>
  <c r="X7" i="1" s="1"/>
  <c r="V100" i="1"/>
  <c r="V99" i="1"/>
  <c r="V16" i="1"/>
  <c r="BK138" i="2"/>
  <c r="BK135" i="2"/>
  <c r="BK134" i="2"/>
  <c r="BK132" i="2"/>
  <c r="BK131" i="2"/>
  <c r="BK130" i="2"/>
  <c r="BJ141" i="2"/>
  <c r="AQ141" i="2"/>
  <c r="AU141" i="2" s="1"/>
  <c r="AL141" i="2"/>
  <c r="AM141" i="2" s="1"/>
  <c r="AW141" i="2" s="1"/>
  <c r="W141" i="2"/>
  <c r="O141" i="2" s="1"/>
  <c r="T141" i="2"/>
  <c r="R141" i="2"/>
  <c r="M141" i="2"/>
  <c r="N141" i="2" s="1"/>
  <c r="AQ140" i="2"/>
  <c r="AR140" i="2" s="1"/>
  <c r="AL140" i="2"/>
  <c r="AM140" i="2" s="1"/>
  <c r="W140" i="2"/>
  <c r="L140" i="2" s="1"/>
  <c r="T140" i="2"/>
  <c r="R140" i="2"/>
  <c r="M140" i="2"/>
  <c r="N140" i="2" s="1"/>
  <c r="BJ143" i="2"/>
  <c r="BL160" i="2" s="1"/>
  <c r="BM160" i="2" s="1"/>
  <c r="AQ143" i="2"/>
  <c r="AS143" i="2" s="1"/>
  <c r="AL143" i="2"/>
  <c r="AM143" i="2" s="1"/>
  <c r="AW143" i="2" s="1"/>
  <c r="W143" i="2"/>
  <c r="L143" i="2" s="1"/>
  <c r="T143" i="2"/>
  <c r="R143" i="2"/>
  <c r="M143" i="2"/>
  <c r="N143" i="2" s="1"/>
  <c r="AQ142" i="2"/>
  <c r="AU142" i="2" s="1"/>
  <c r="AL142" i="2"/>
  <c r="AM142" i="2" s="1"/>
  <c r="W142" i="2"/>
  <c r="O142" i="2" s="1"/>
  <c r="T142" i="2"/>
  <c r="R142" i="2"/>
  <c r="M142" i="2"/>
  <c r="N142" i="2" s="1"/>
  <c r="BK139" i="2"/>
  <c r="AX139" i="2"/>
  <c r="BJ139" i="2" s="1"/>
  <c r="BL139" i="2" s="1"/>
  <c r="AQ139" i="2"/>
  <c r="AS139" i="2" s="1"/>
  <c r="AL139" i="2"/>
  <c r="AM139" i="2" s="1"/>
  <c r="AW139" i="2" s="1"/>
  <c r="AD139" i="2"/>
  <c r="AA139" i="2" s="1"/>
  <c r="AO139" i="2" s="1"/>
  <c r="W139" i="2"/>
  <c r="O139" i="2" s="1"/>
  <c r="T139" i="2"/>
  <c r="R139" i="2"/>
  <c r="M139" i="2"/>
  <c r="N139" i="2" s="1"/>
  <c r="AX138" i="2"/>
  <c r="AQ138" i="2"/>
  <c r="AT138" i="2" s="1"/>
  <c r="AL138" i="2"/>
  <c r="AM138" i="2" s="1"/>
  <c r="AW138" i="2" s="1"/>
  <c r="AD138" i="2"/>
  <c r="AA138" i="2" s="1"/>
  <c r="AO138" i="2" s="1"/>
  <c r="W138" i="2"/>
  <c r="O138" i="2" s="1"/>
  <c r="T138" i="2"/>
  <c r="R138" i="2"/>
  <c r="M138" i="2"/>
  <c r="N138" i="2" s="1"/>
  <c r="AX135" i="2"/>
  <c r="BJ135" i="2" s="1"/>
  <c r="AQ135" i="2"/>
  <c r="AT135" i="2" s="1"/>
  <c r="AL135" i="2"/>
  <c r="AM135" i="2" s="1"/>
  <c r="AD135" i="2"/>
  <c r="AA135" i="2" s="1"/>
  <c r="AO135" i="2" s="1"/>
  <c r="W135" i="2"/>
  <c r="L135" i="2" s="1"/>
  <c r="T135" i="2"/>
  <c r="R135" i="2"/>
  <c r="M135" i="2"/>
  <c r="N135" i="2" s="1"/>
  <c r="AX134" i="2"/>
  <c r="BJ134" i="2" s="1"/>
  <c r="AQ134" i="2"/>
  <c r="AU134" i="2" s="1"/>
  <c r="AL134" i="2"/>
  <c r="AM134" i="2" s="1"/>
  <c r="AD134" i="2"/>
  <c r="AA134" i="2" s="1"/>
  <c r="AO134" i="2" s="1"/>
  <c r="W134" i="2"/>
  <c r="L134" i="2" s="1"/>
  <c r="T134" i="2"/>
  <c r="R134" i="2"/>
  <c r="M134" i="2"/>
  <c r="N134" i="2" s="1"/>
  <c r="BK133" i="2"/>
  <c r="AX133" i="2"/>
  <c r="AQ133" i="2"/>
  <c r="AS133" i="2" s="1"/>
  <c r="AL133" i="2"/>
  <c r="AM133" i="2" s="1"/>
  <c r="AW133" i="2" s="1"/>
  <c r="AD133" i="2"/>
  <c r="AA133" i="2" s="1"/>
  <c r="AO133" i="2" s="1"/>
  <c r="W133" i="2"/>
  <c r="L133" i="2" s="1"/>
  <c r="T133" i="2"/>
  <c r="R133" i="2"/>
  <c r="M133" i="2"/>
  <c r="N133" i="2" s="1"/>
  <c r="AX132" i="2"/>
  <c r="AQ132" i="2"/>
  <c r="AT132" i="2" s="1"/>
  <c r="AL132" i="2"/>
  <c r="AM132" i="2" s="1"/>
  <c r="AD132" i="2"/>
  <c r="AA132" i="2" s="1"/>
  <c r="AO132" i="2" s="1"/>
  <c r="W132" i="2"/>
  <c r="O132" i="2" s="1"/>
  <c r="T132" i="2"/>
  <c r="R132" i="2"/>
  <c r="M132" i="2"/>
  <c r="N132" i="2" s="1"/>
  <c r="AX131" i="2"/>
  <c r="BJ131" i="2" s="1"/>
  <c r="AQ131" i="2"/>
  <c r="AU131" i="2" s="1"/>
  <c r="AL131" i="2"/>
  <c r="AM131" i="2" s="1"/>
  <c r="AD131" i="2"/>
  <c r="AA131" i="2" s="1"/>
  <c r="AO131" i="2" s="1"/>
  <c r="W131" i="2"/>
  <c r="O131" i="2" s="1"/>
  <c r="T131" i="2"/>
  <c r="R131" i="2"/>
  <c r="M131" i="2"/>
  <c r="N131" i="2" s="1"/>
  <c r="AX130" i="2"/>
  <c r="AQ130" i="2"/>
  <c r="AR130" i="2" s="1"/>
  <c r="AL130" i="2"/>
  <c r="AM130" i="2" s="1"/>
  <c r="AW130" i="2" s="1"/>
  <c r="AD130" i="2"/>
  <c r="AA130" i="2" s="1"/>
  <c r="AO130" i="2" s="1"/>
  <c r="W130" i="2"/>
  <c r="O130" i="2" s="1"/>
  <c r="T130" i="2"/>
  <c r="R130" i="2"/>
  <c r="M130" i="2"/>
  <c r="N130" i="2" s="1"/>
  <c r="BK129" i="2"/>
  <c r="AX129" i="2"/>
  <c r="BJ129" i="2" s="1"/>
  <c r="BL129" i="2" s="1"/>
  <c r="AQ129" i="2"/>
  <c r="AR129" i="2" s="1"/>
  <c r="AL129" i="2"/>
  <c r="AM129" i="2" s="1"/>
  <c r="AW129" i="2" s="1"/>
  <c r="AD129" i="2"/>
  <c r="AA129" i="2" s="1"/>
  <c r="AO129" i="2" s="1"/>
  <c r="W129" i="2"/>
  <c r="L129" i="2" s="1"/>
  <c r="T129" i="2"/>
  <c r="R129" i="2"/>
  <c r="M129" i="2"/>
  <c r="N129" i="2" s="1"/>
  <c r="BK128" i="2"/>
  <c r="AX128" i="2"/>
  <c r="BJ128" i="2" s="1"/>
  <c r="BL128" i="2" s="1"/>
  <c r="AQ128" i="2"/>
  <c r="AT128" i="2" s="1"/>
  <c r="AL128" i="2"/>
  <c r="AM128" i="2" s="1"/>
  <c r="AD128" i="2"/>
  <c r="AA128" i="2" s="1"/>
  <c r="W128" i="2"/>
  <c r="O128" i="2" s="1"/>
  <c r="T128" i="2"/>
  <c r="R128" i="2"/>
  <c r="M128" i="2"/>
  <c r="N128" i="2" s="1"/>
  <c r="BK127" i="2"/>
  <c r="AX127" i="2"/>
  <c r="AQ127" i="2"/>
  <c r="AU127" i="2" s="1"/>
  <c r="AL127" i="2"/>
  <c r="AM127" i="2" s="1"/>
  <c r="AD127" i="2"/>
  <c r="AA127" i="2" s="1"/>
  <c r="W127" i="2"/>
  <c r="O127" i="2" s="1"/>
  <c r="T127" i="2"/>
  <c r="R127" i="2"/>
  <c r="M127" i="2"/>
  <c r="N127" i="2" s="1"/>
  <c r="BK126" i="2"/>
  <c r="AX126" i="2"/>
  <c r="BJ126" i="2" s="1"/>
  <c r="BL126" i="2" s="1"/>
  <c r="AQ126" i="2"/>
  <c r="AT126" i="2" s="1"/>
  <c r="AL126" i="2"/>
  <c r="AM126" i="2" s="1"/>
  <c r="AW126" i="2" s="1"/>
  <c r="AD126" i="2"/>
  <c r="AA126" i="2" s="1"/>
  <c r="AO126" i="2" s="1"/>
  <c r="W126" i="2"/>
  <c r="L126" i="2" s="1"/>
  <c r="T126" i="2"/>
  <c r="R126" i="2"/>
  <c r="M126" i="2"/>
  <c r="N126" i="2" s="1"/>
  <c r="BK125" i="2"/>
  <c r="AX125" i="2"/>
  <c r="AQ125" i="2"/>
  <c r="AR125" i="2" s="1"/>
  <c r="AL125" i="2"/>
  <c r="AM125" i="2" s="1"/>
  <c r="AW125" i="2" s="1"/>
  <c r="AD125" i="2"/>
  <c r="AA125" i="2" s="1"/>
  <c r="AO125" i="2" s="1"/>
  <c r="W125" i="2"/>
  <c r="O125" i="2" s="1"/>
  <c r="T125" i="2"/>
  <c r="R125" i="2"/>
  <c r="M125" i="2"/>
  <c r="N125" i="2" s="1"/>
  <c r="BK124" i="2"/>
  <c r="AX124" i="2"/>
  <c r="AQ124" i="2"/>
  <c r="AR124" i="2" s="1"/>
  <c r="AL124" i="2"/>
  <c r="AM124" i="2" s="1"/>
  <c r="AW124" i="2" s="1"/>
  <c r="AD124" i="2"/>
  <c r="AA124" i="2" s="1"/>
  <c r="AO124" i="2" s="1"/>
  <c r="W124" i="2"/>
  <c r="O124" i="2" s="1"/>
  <c r="T124" i="2"/>
  <c r="R124" i="2"/>
  <c r="M124" i="2"/>
  <c r="N124" i="2" s="1"/>
  <c r="BK123" i="2"/>
  <c r="AX123" i="2"/>
  <c r="BJ123" i="2" s="1"/>
  <c r="BL123" i="2" s="1"/>
  <c r="AQ123" i="2"/>
  <c r="AT123" i="2" s="1"/>
  <c r="AL123" i="2"/>
  <c r="AM123" i="2" s="1"/>
  <c r="AD123" i="2"/>
  <c r="AA123" i="2" s="1"/>
  <c r="W123" i="2"/>
  <c r="L123" i="2" s="1"/>
  <c r="T123" i="2"/>
  <c r="R123" i="2"/>
  <c r="M123" i="2"/>
  <c r="N123" i="2" s="1"/>
  <c r="BK122" i="2"/>
  <c r="AX122" i="2"/>
  <c r="BJ122" i="2" s="1"/>
  <c r="BL122" i="2" s="1"/>
  <c r="AQ122" i="2"/>
  <c r="AU122" i="2" s="1"/>
  <c r="AL122" i="2"/>
  <c r="AM122" i="2" s="1"/>
  <c r="AD122" i="2"/>
  <c r="AA122" i="2" s="1"/>
  <c r="W122" i="2"/>
  <c r="L122" i="2" s="1"/>
  <c r="T122" i="2"/>
  <c r="R122" i="2"/>
  <c r="M122" i="2"/>
  <c r="N122" i="2" s="1"/>
  <c r="BK121" i="2"/>
  <c r="AX121" i="2"/>
  <c r="AQ121" i="2"/>
  <c r="AS121" i="2" s="1"/>
  <c r="AL121" i="2"/>
  <c r="AM121" i="2" s="1"/>
  <c r="AW121" i="2" s="1"/>
  <c r="AD121" i="2"/>
  <c r="AA121" i="2" s="1"/>
  <c r="AO121" i="2" s="1"/>
  <c r="W121" i="2"/>
  <c r="L121" i="2" s="1"/>
  <c r="T121" i="2"/>
  <c r="R121" i="2"/>
  <c r="M121" i="2"/>
  <c r="N121" i="2" s="1"/>
  <c r="BK120" i="2"/>
  <c r="AX120" i="2"/>
  <c r="AQ120" i="2"/>
  <c r="AT120" i="2" s="1"/>
  <c r="AL120" i="2"/>
  <c r="AM120" i="2" s="1"/>
  <c r="AD120" i="2"/>
  <c r="AA120" i="2" s="1"/>
  <c r="W120" i="2"/>
  <c r="O120" i="2" s="1"/>
  <c r="T120" i="2"/>
  <c r="R120" i="2"/>
  <c r="M120" i="2"/>
  <c r="N120" i="2" s="1"/>
  <c r="BK119" i="2"/>
  <c r="AX119" i="2"/>
  <c r="BJ119" i="2" s="1"/>
  <c r="BL119" i="2" s="1"/>
  <c r="AQ119" i="2"/>
  <c r="AU119" i="2" s="1"/>
  <c r="AL119" i="2"/>
  <c r="AM119" i="2" s="1"/>
  <c r="AD119" i="2"/>
  <c r="AA119" i="2" s="1"/>
  <c r="AO119" i="2" s="1"/>
  <c r="W119" i="2"/>
  <c r="O119" i="2" s="1"/>
  <c r="T119" i="2"/>
  <c r="R119" i="2"/>
  <c r="M119" i="2"/>
  <c r="N119" i="2" s="1"/>
  <c r="BK118" i="2"/>
  <c r="AX118" i="2"/>
  <c r="AQ118" i="2"/>
  <c r="AS118" i="2" s="1"/>
  <c r="AL118" i="2"/>
  <c r="AM118" i="2" s="1"/>
  <c r="AW118" i="2" s="1"/>
  <c r="AD118" i="2"/>
  <c r="AA118" i="2" s="1"/>
  <c r="AO118" i="2" s="1"/>
  <c r="W118" i="2"/>
  <c r="O118" i="2" s="1"/>
  <c r="T118" i="2"/>
  <c r="R118" i="2"/>
  <c r="M118" i="2"/>
  <c r="N118" i="2" s="1"/>
  <c r="DH16" i="1" l="1"/>
  <c r="DZ16" i="1"/>
  <c r="EL16" i="1"/>
  <c r="EA16" i="1"/>
  <c r="EM16" i="1"/>
  <c r="EB16" i="1"/>
  <c r="EN16" i="1"/>
  <c r="EC16" i="1"/>
  <c r="EO16" i="1"/>
  <c r="ED16" i="1"/>
  <c r="EP16" i="1"/>
  <c r="EE16" i="1"/>
  <c r="EQ16" i="1"/>
  <c r="EF16" i="1"/>
  <c r="EG16" i="1"/>
  <c r="DV16" i="1"/>
  <c r="EH16" i="1"/>
  <c r="DW16" i="1"/>
  <c r="EI16" i="1"/>
  <c r="DX16" i="1"/>
  <c r="EJ16" i="1"/>
  <c r="DY16" i="1"/>
  <c r="EK16" i="1"/>
  <c r="DH70" i="1"/>
  <c r="EE70" i="1"/>
  <c r="EQ70" i="1"/>
  <c r="DY70" i="1"/>
  <c r="EL70" i="1"/>
  <c r="DZ70" i="1"/>
  <c r="EM70" i="1"/>
  <c r="EA70" i="1"/>
  <c r="EN70" i="1"/>
  <c r="EB70" i="1"/>
  <c r="EO70" i="1"/>
  <c r="EC70" i="1"/>
  <c r="EP70" i="1"/>
  <c r="ED70" i="1"/>
  <c r="EF70" i="1"/>
  <c r="EG70" i="1"/>
  <c r="EH70" i="1"/>
  <c r="DV70" i="1"/>
  <c r="EI70" i="1"/>
  <c r="DW70" i="1"/>
  <c r="EJ70" i="1"/>
  <c r="EK70" i="1"/>
  <c r="DX70" i="1"/>
  <c r="DH17" i="1"/>
  <c r="EB17" i="1"/>
  <c r="EN17" i="1"/>
  <c r="EC17" i="1"/>
  <c r="EO17" i="1"/>
  <c r="ED17" i="1"/>
  <c r="EP17" i="1"/>
  <c r="EE17" i="1"/>
  <c r="EQ17" i="1"/>
  <c r="EF17" i="1"/>
  <c r="EG17" i="1"/>
  <c r="DV17" i="1"/>
  <c r="EH17" i="1"/>
  <c r="DW17" i="1"/>
  <c r="EI17" i="1"/>
  <c r="DX17" i="1"/>
  <c r="EJ17" i="1"/>
  <c r="DY17" i="1"/>
  <c r="EK17" i="1"/>
  <c r="DZ17" i="1"/>
  <c r="EL17" i="1"/>
  <c r="EA17" i="1"/>
  <c r="EM17" i="1"/>
  <c r="DH57" i="1"/>
  <c r="EF57" i="1"/>
  <c r="EG57" i="1"/>
  <c r="DV57" i="1"/>
  <c r="EH57" i="1"/>
  <c r="EE57" i="1"/>
  <c r="EI57" i="1"/>
  <c r="EJ57" i="1"/>
  <c r="EK57" i="1"/>
  <c r="DW57" i="1"/>
  <c r="EL57" i="1"/>
  <c r="DX57" i="1"/>
  <c r="EM57" i="1"/>
  <c r="DY57" i="1"/>
  <c r="EN57" i="1"/>
  <c r="DZ57" i="1"/>
  <c r="EO57" i="1"/>
  <c r="EA57" i="1"/>
  <c r="EP57" i="1"/>
  <c r="EB57" i="1"/>
  <c r="EQ57" i="1"/>
  <c r="EC57" i="1"/>
  <c r="ED57" i="1"/>
  <c r="DH71" i="1"/>
  <c r="EG71" i="1"/>
  <c r="EC71" i="1"/>
  <c r="EP71" i="1"/>
  <c r="ED71" i="1"/>
  <c r="EQ71" i="1"/>
  <c r="EE71" i="1"/>
  <c r="EF71" i="1"/>
  <c r="EH71" i="1"/>
  <c r="DV71" i="1"/>
  <c r="EI71" i="1"/>
  <c r="DW71" i="1"/>
  <c r="EJ71" i="1"/>
  <c r="DX71" i="1"/>
  <c r="EK71" i="1"/>
  <c r="DY71" i="1"/>
  <c r="EL71" i="1"/>
  <c r="DZ71" i="1"/>
  <c r="EM71" i="1"/>
  <c r="EA71" i="1"/>
  <c r="EN71" i="1"/>
  <c r="EB71" i="1"/>
  <c r="EO71" i="1"/>
  <c r="DH7" i="1"/>
  <c r="DZ7" i="1"/>
  <c r="EL7" i="1"/>
  <c r="EA7" i="1"/>
  <c r="EM7" i="1"/>
  <c r="EB7" i="1"/>
  <c r="EN7" i="1"/>
  <c r="EC7" i="1"/>
  <c r="EO7" i="1"/>
  <c r="ED7" i="1"/>
  <c r="EP7" i="1"/>
  <c r="EE7" i="1"/>
  <c r="EQ7" i="1"/>
  <c r="EF7" i="1"/>
  <c r="EG7" i="1"/>
  <c r="DV7" i="1"/>
  <c r="EH7" i="1"/>
  <c r="DW7" i="1"/>
  <c r="EI7" i="1"/>
  <c r="DX7" i="1"/>
  <c r="EJ7" i="1"/>
  <c r="DY7" i="1"/>
  <c r="EK7" i="1"/>
  <c r="DH18" i="1"/>
  <c r="ED18" i="1"/>
  <c r="EP18" i="1"/>
  <c r="EE18" i="1"/>
  <c r="EQ18" i="1"/>
  <c r="EF18" i="1"/>
  <c r="EG18" i="1"/>
  <c r="DV18" i="1"/>
  <c r="EH18" i="1"/>
  <c r="DW18" i="1"/>
  <c r="EI18" i="1"/>
  <c r="DX18" i="1"/>
  <c r="EJ18" i="1"/>
  <c r="DY18" i="1"/>
  <c r="EK18" i="1"/>
  <c r="DZ18" i="1"/>
  <c r="EL18" i="1"/>
  <c r="EA18" i="1"/>
  <c r="EM18" i="1"/>
  <c r="EB18" i="1"/>
  <c r="EN18" i="1"/>
  <c r="EC18" i="1"/>
  <c r="EO18" i="1"/>
  <c r="DH72" i="1"/>
  <c r="DW72" i="1"/>
  <c r="EI72" i="1"/>
  <c r="EG72" i="1"/>
  <c r="EH72" i="1"/>
  <c r="DV72" i="1"/>
  <c r="EJ72" i="1"/>
  <c r="DY72" i="1"/>
  <c r="EL72" i="1"/>
  <c r="DZ72" i="1"/>
  <c r="EM72" i="1"/>
  <c r="EA72" i="1"/>
  <c r="EN72" i="1"/>
  <c r="EB72" i="1"/>
  <c r="EO72" i="1"/>
  <c r="EC72" i="1"/>
  <c r="EP72" i="1"/>
  <c r="ED72" i="1"/>
  <c r="EQ72" i="1"/>
  <c r="EE72" i="1"/>
  <c r="DX72" i="1"/>
  <c r="EF72" i="1"/>
  <c r="EK72" i="1"/>
  <c r="DH94" i="1"/>
  <c r="DW94" i="1"/>
  <c r="EI94" i="1"/>
  <c r="DY94" i="1"/>
  <c r="EK94" i="1"/>
  <c r="EC94" i="1"/>
  <c r="EO94" i="1"/>
  <c r="EL94" i="1"/>
  <c r="DV94" i="1"/>
  <c r="EM94" i="1"/>
  <c r="DX94" i="1"/>
  <c r="EN94" i="1"/>
  <c r="DZ94" i="1"/>
  <c r="EP94" i="1"/>
  <c r="EA94" i="1"/>
  <c r="EQ94" i="1"/>
  <c r="EB94" i="1"/>
  <c r="ED94" i="1"/>
  <c r="EE94" i="1"/>
  <c r="EF94" i="1"/>
  <c r="EG94" i="1"/>
  <c r="EH94" i="1"/>
  <c r="EJ94" i="1"/>
  <c r="DH73" i="1"/>
  <c r="DY73" i="1"/>
  <c r="EK73" i="1"/>
  <c r="DX73" i="1"/>
  <c r="EL73" i="1"/>
  <c r="DZ73" i="1"/>
  <c r="EM73" i="1"/>
  <c r="EA73" i="1"/>
  <c r="EN73" i="1"/>
  <c r="EC73" i="1"/>
  <c r="EP73" i="1"/>
  <c r="ED73" i="1"/>
  <c r="EQ73" i="1"/>
  <c r="EE73" i="1"/>
  <c r="EF73" i="1"/>
  <c r="EG73" i="1"/>
  <c r="EH73" i="1"/>
  <c r="DV73" i="1"/>
  <c r="EI73" i="1"/>
  <c r="DW73" i="1"/>
  <c r="EB73" i="1"/>
  <c r="EJ73" i="1"/>
  <c r="EO73" i="1"/>
  <c r="DH97" i="1"/>
  <c r="EC97" i="1"/>
  <c r="EO97" i="1"/>
  <c r="EE97" i="1"/>
  <c r="EQ97" i="1"/>
  <c r="DW97" i="1"/>
  <c r="EI97" i="1"/>
  <c r="DV97" i="1"/>
  <c r="EL97" i="1"/>
  <c r="DX97" i="1"/>
  <c r="EM97" i="1"/>
  <c r="DY97" i="1"/>
  <c r="EN97" i="1"/>
  <c r="DZ97" i="1"/>
  <c r="EP97" i="1"/>
  <c r="EA97" i="1"/>
  <c r="EB97" i="1"/>
  <c r="ED97" i="1"/>
  <c r="EF97" i="1"/>
  <c r="EG97" i="1"/>
  <c r="EH97" i="1"/>
  <c r="EK97" i="1"/>
  <c r="EJ97" i="1"/>
  <c r="DH9" i="1"/>
  <c r="ED9" i="1"/>
  <c r="EP9" i="1"/>
  <c r="EE9" i="1"/>
  <c r="EQ9" i="1"/>
  <c r="EF9" i="1"/>
  <c r="EG9" i="1"/>
  <c r="DV9" i="1"/>
  <c r="EH9" i="1"/>
  <c r="DW9" i="1"/>
  <c r="EI9" i="1"/>
  <c r="DX9" i="1"/>
  <c r="EJ9" i="1"/>
  <c r="DY9" i="1"/>
  <c r="EK9" i="1"/>
  <c r="DZ9" i="1"/>
  <c r="EL9" i="1"/>
  <c r="EA9" i="1"/>
  <c r="EM9" i="1"/>
  <c r="EB9" i="1"/>
  <c r="EN9" i="1"/>
  <c r="EC9" i="1"/>
  <c r="EO9" i="1"/>
  <c r="DH24" i="1"/>
  <c r="DZ24" i="1"/>
  <c r="EL24" i="1"/>
  <c r="EA24" i="1"/>
  <c r="EM24" i="1"/>
  <c r="EB24" i="1"/>
  <c r="EN24" i="1"/>
  <c r="EC24" i="1"/>
  <c r="EO24" i="1"/>
  <c r="ED24" i="1"/>
  <c r="EP24" i="1"/>
  <c r="EE24" i="1"/>
  <c r="EQ24" i="1"/>
  <c r="EF24" i="1"/>
  <c r="EG24" i="1"/>
  <c r="DV24" i="1"/>
  <c r="EH24" i="1"/>
  <c r="DW24" i="1"/>
  <c r="EI24" i="1"/>
  <c r="DX24" i="1"/>
  <c r="EJ24" i="1"/>
  <c r="DY24" i="1"/>
  <c r="EK24" i="1"/>
  <c r="DH60" i="1"/>
  <c r="DX60" i="1"/>
  <c r="EJ60" i="1"/>
  <c r="DY60" i="1"/>
  <c r="EK60" i="1"/>
  <c r="DZ60" i="1"/>
  <c r="EL60" i="1"/>
  <c r="EI60" i="1"/>
  <c r="EM60" i="1"/>
  <c r="DV60" i="1"/>
  <c r="EN60" i="1"/>
  <c r="DW60" i="1"/>
  <c r="EO60" i="1"/>
  <c r="EA60" i="1"/>
  <c r="EP60" i="1"/>
  <c r="EB60" i="1"/>
  <c r="EQ60" i="1"/>
  <c r="EC60" i="1"/>
  <c r="ED60" i="1"/>
  <c r="EE60" i="1"/>
  <c r="EF60" i="1"/>
  <c r="EG60" i="1"/>
  <c r="EH60" i="1"/>
  <c r="DH74" i="1"/>
  <c r="EA74" i="1"/>
  <c r="EM74" i="1"/>
  <c r="EC74" i="1"/>
  <c r="EP74" i="1"/>
  <c r="ED74" i="1"/>
  <c r="EQ74" i="1"/>
  <c r="EE74" i="1"/>
  <c r="EG74" i="1"/>
  <c r="EH74" i="1"/>
  <c r="DV74" i="1"/>
  <c r="EI74" i="1"/>
  <c r="DW74" i="1"/>
  <c r="EJ74" i="1"/>
  <c r="DX74" i="1"/>
  <c r="EK74" i="1"/>
  <c r="DY74" i="1"/>
  <c r="EL74" i="1"/>
  <c r="DZ74" i="1"/>
  <c r="EN74" i="1"/>
  <c r="EO74" i="1"/>
  <c r="EB74" i="1"/>
  <c r="EF74" i="1"/>
  <c r="DH98" i="1"/>
  <c r="EE98" i="1"/>
  <c r="EQ98" i="1"/>
  <c r="EG98" i="1"/>
  <c r="DY98" i="1"/>
  <c r="EK98" i="1"/>
  <c r="EF98" i="1"/>
  <c r="EH98" i="1"/>
  <c r="EI98" i="1"/>
  <c r="EJ98" i="1"/>
  <c r="DV98" i="1"/>
  <c r="EL98" i="1"/>
  <c r="DW98" i="1"/>
  <c r="EM98" i="1"/>
  <c r="DX98" i="1"/>
  <c r="EN98" i="1"/>
  <c r="DZ98" i="1"/>
  <c r="EO98" i="1"/>
  <c r="EA98" i="1"/>
  <c r="EP98" i="1"/>
  <c r="EB98" i="1"/>
  <c r="EC98" i="1"/>
  <c r="ED98" i="1"/>
  <c r="DH49" i="1"/>
  <c r="ED49" i="1"/>
  <c r="EP49" i="1"/>
  <c r="EE49" i="1"/>
  <c r="EQ49" i="1"/>
  <c r="EF49" i="1"/>
  <c r="DZ49" i="1"/>
  <c r="EO49" i="1"/>
  <c r="EA49" i="1"/>
  <c r="EB49" i="1"/>
  <c r="EC49" i="1"/>
  <c r="EG49" i="1"/>
  <c r="EH49" i="1"/>
  <c r="EI49" i="1"/>
  <c r="EJ49" i="1"/>
  <c r="DV49" i="1"/>
  <c r="EK49" i="1"/>
  <c r="DW49" i="1"/>
  <c r="EL49" i="1"/>
  <c r="DX49" i="1"/>
  <c r="EM49" i="1"/>
  <c r="DY49" i="1"/>
  <c r="EN49" i="1"/>
  <c r="DH62" i="1"/>
  <c r="EB62" i="1"/>
  <c r="EN62" i="1"/>
  <c r="EC62" i="1"/>
  <c r="EO62" i="1"/>
  <c r="ED62" i="1"/>
  <c r="EP62" i="1"/>
  <c r="DX62" i="1"/>
  <c r="EM62" i="1"/>
  <c r="DY62" i="1"/>
  <c r="EQ62" i="1"/>
  <c r="DZ62" i="1"/>
  <c r="EA62" i="1"/>
  <c r="EE62" i="1"/>
  <c r="EF62" i="1"/>
  <c r="EG62" i="1"/>
  <c r="EH62" i="1"/>
  <c r="EI62" i="1"/>
  <c r="EJ62" i="1"/>
  <c r="DV62" i="1"/>
  <c r="EK62" i="1"/>
  <c r="DW62" i="1"/>
  <c r="EL62" i="1"/>
  <c r="DH75" i="1"/>
  <c r="EC75" i="1"/>
  <c r="EO75" i="1"/>
  <c r="EG75" i="1"/>
  <c r="EH75" i="1"/>
  <c r="DV75" i="1"/>
  <c r="EI75" i="1"/>
  <c r="DX75" i="1"/>
  <c r="EK75" i="1"/>
  <c r="DY75" i="1"/>
  <c r="EL75" i="1"/>
  <c r="DZ75" i="1"/>
  <c r="EM75" i="1"/>
  <c r="EA75" i="1"/>
  <c r="EN75" i="1"/>
  <c r="EB75" i="1"/>
  <c r="EP75" i="1"/>
  <c r="ED75" i="1"/>
  <c r="EQ75" i="1"/>
  <c r="EE75" i="1"/>
  <c r="DW75" i="1"/>
  <c r="EF75" i="1"/>
  <c r="EJ75" i="1"/>
  <c r="DH99" i="1"/>
  <c r="EG99" i="1"/>
  <c r="DW99" i="1"/>
  <c r="EI99" i="1"/>
  <c r="EA99" i="1"/>
  <c r="EM99" i="1"/>
  <c r="DZ99" i="1"/>
  <c r="EP99" i="1"/>
  <c r="EB99" i="1"/>
  <c r="EQ99" i="1"/>
  <c r="EC99" i="1"/>
  <c r="ED99" i="1"/>
  <c r="EE99" i="1"/>
  <c r="EF99" i="1"/>
  <c r="EH99" i="1"/>
  <c r="EJ99" i="1"/>
  <c r="EK99" i="1"/>
  <c r="DV99" i="1"/>
  <c r="DX99" i="1"/>
  <c r="DY99" i="1"/>
  <c r="EL99" i="1"/>
  <c r="EN99" i="1"/>
  <c r="EO99" i="1"/>
  <c r="DH8" i="1"/>
  <c r="EB8" i="1"/>
  <c r="EN8" i="1"/>
  <c r="EC8" i="1"/>
  <c r="EO8" i="1"/>
  <c r="ED8" i="1"/>
  <c r="EP8" i="1"/>
  <c r="EE8" i="1"/>
  <c r="EQ8" i="1"/>
  <c r="EF8" i="1"/>
  <c r="EG8" i="1"/>
  <c r="DV8" i="1"/>
  <c r="EH8" i="1"/>
  <c r="DW8" i="1"/>
  <c r="EI8" i="1"/>
  <c r="DX8" i="1"/>
  <c r="EJ8" i="1"/>
  <c r="DY8" i="1"/>
  <c r="EK8" i="1"/>
  <c r="DZ8" i="1"/>
  <c r="EL8" i="1"/>
  <c r="EA8" i="1"/>
  <c r="EM8" i="1"/>
  <c r="DH50" i="1"/>
  <c r="EF50" i="1"/>
  <c r="EG50" i="1"/>
  <c r="DV50" i="1"/>
  <c r="EH50" i="1"/>
  <c r="EK50" i="1"/>
  <c r="DW50" i="1"/>
  <c r="EL50" i="1"/>
  <c r="DX50" i="1"/>
  <c r="EM50" i="1"/>
  <c r="DY50" i="1"/>
  <c r="EN50" i="1"/>
  <c r="DZ50" i="1"/>
  <c r="EO50" i="1"/>
  <c r="EA50" i="1"/>
  <c r="EP50" i="1"/>
  <c r="EB50" i="1"/>
  <c r="EQ50" i="1"/>
  <c r="EC50" i="1"/>
  <c r="ED50" i="1"/>
  <c r="EE50" i="1"/>
  <c r="EI50" i="1"/>
  <c r="EJ50" i="1"/>
  <c r="DH64" i="1"/>
  <c r="ED64" i="1"/>
  <c r="EP64" i="1"/>
  <c r="EE64" i="1"/>
  <c r="EQ64" i="1"/>
  <c r="EF64" i="1"/>
  <c r="EI64" i="1"/>
  <c r="EJ64" i="1"/>
  <c r="DV64" i="1"/>
  <c r="EK64" i="1"/>
  <c r="DW64" i="1"/>
  <c r="EL64" i="1"/>
  <c r="DX64" i="1"/>
  <c r="EM64" i="1"/>
  <c r="DY64" i="1"/>
  <c r="EN64" i="1"/>
  <c r="DZ64" i="1"/>
  <c r="EO64" i="1"/>
  <c r="EA64" i="1"/>
  <c r="EB64" i="1"/>
  <c r="EC64" i="1"/>
  <c r="EG64" i="1"/>
  <c r="EH64" i="1"/>
  <c r="DH76" i="1"/>
  <c r="EE76" i="1"/>
  <c r="EQ76" i="1"/>
  <c r="DX76" i="1"/>
  <c r="EK76" i="1"/>
  <c r="DY76" i="1"/>
  <c r="EL76" i="1"/>
  <c r="DZ76" i="1"/>
  <c r="EM76" i="1"/>
  <c r="EB76" i="1"/>
  <c r="EO76" i="1"/>
  <c r="EC76" i="1"/>
  <c r="EP76" i="1"/>
  <c r="ED76" i="1"/>
  <c r="EF76" i="1"/>
  <c r="EG76" i="1"/>
  <c r="EH76" i="1"/>
  <c r="DV76" i="1"/>
  <c r="EI76" i="1"/>
  <c r="DW76" i="1"/>
  <c r="EA76" i="1"/>
  <c r="EJ76" i="1"/>
  <c r="EN76" i="1"/>
  <c r="DH100" i="1"/>
  <c r="DW100" i="1"/>
  <c r="EI100" i="1"/>
  <c r="DY100" i="1"/>
  <c r="EK100" i="1"/>
  <c r="EC100" i="1"/>
  <c r="EO100" i="1"/>
  <c r="EJ100" i="1"/>
  <c r="EL100" i="1"/>
  <c r="DV100" i="1"/>
  <c r="EM100" i="1"/>
  <c r="DX100" i="1"/>
  <c r="EN100" i="1"/>
  <c r="DZ100" i="1"/>
  <c r="EP100" i="1"/>
  <c r="EA100" i="1"/>
  <c r="EQ100" i="1"/>
  <c r="EB100" i="1"/>
  <c r="ED100" i="1"/>
  <c r="EE100" i="1"/>
  <c r="EF100" i="1"/>
  <c r="EG100" i="1"/>
  <c r="EH100" i="1"/>
  <c r="DH65" i="1"/>
  <c r="EF65" i="1"/>
  <c r="EG65" i="1"/>
  <c r="DV65" i="1"/>
  <c r="EH65" i="1"/>
  <c r="EB65" i="1"/>
  <c r="EQ65" i="1"/>
  <c r="EC65" i="1"/>
  <c r="ED65" i="1"/>
  <c r="EE65" i="1"/>
  <c r="EI65" i="1"/>
  <c r="EJ65" i="1"/>
  <c r="EK65" i="1"/>
  <c r="DW65" i="1"/>
  <c r="EL65" i="1"/>
  <c r="DX65" i="1"/>
  <c r="EM65" i="1"/>
  <c r="DY65" i="1"/>
  <c r="EN65" i="1"/>
  <c r="DZ65" i="1"/>
  <c r="EO65" i="1"/>
  <c r="EA65" i="1"/>
  <c r="EP65" i="1"/>
  <c r="DH80" i="1"/>
  <c r="EG80" i="1"/>
  <c r="EB80" i="1"/>
  <c r="EO80" i="1"/>
  <c r="EC80" i="1"/>
  <c r="EP80" i="1"/>
  <c r="ED80" i="1"/>
  <c r="EQ80" i="1"/>
  <c r="EF80" i="1"/>
  <c r="EH80" i="1"/>
  <c r="DV80" i="1"/>
  <c r="EI80" i="1"/>
  <c r="DW80" i="1"/>
  <c r="EJ80" i="1"/>
  <c r="DX80" i="1"/>
  <c r="EK80" i="1"/>
  <c r="DY80" i="1"/>
  <c r="EL80" i="1"/>
  <c r="DZ80" i="1"/>
  <c r="EM80" i="1"/>
  <c r="EA80" i="1"/>
  <c r="EE80" i="1"/>
  <c r="EN80" i="1"/>
  <c r="DH101" i="1"/>
  <c r="DY101" i="1"/>
  <c r="EK101" i="1"/>
  <c r="EA101" i="1"/>
  <c r="EM101" i="1"/>
  <c r="EE101" i="1"/>
  <c r="EQ101" i="1"/>
  <c r="ED101" i="1"/>
  <c r="EF101" i="1"/>
  <c r="EG101" i="1"/>
  <c r="EH101" i="1"/>
  <c r="EI101" i="1"/>
  <c r="DV101" i="1"/>
  <c r="EL101" i="1"/>
  <c r="DW101" i="1"/>
  <c r="EN101" i="1"/>
  <c r="DX101" i="1"/>
  <c r="EO101" i="1"/>
  <c r="DZ101" i="1"/>
  <c r="EB101" i="1"/>
  <c r="EC101" i="1"/>
  <c r="EJ101" i="1"/>
  <c r="EP101" i="1"/>
  <c r="DH59" i="1"/>
  <c r="DV59" i="1"/>
  <c r="EH59" i="1"/>
  <c r="DW59" i="1"/>
  <c r="EI59" i="1"/>
  <c r="DX59" i="1"/>
  <c r="EJ59" i="1"/>
  <c r="EA59" i="1"/>
  <c r="EP59" i="1"/>
  <c r="EB59" i="1"/>
  <c r="EQ59" i="1"/>
  <c r="EC59" i="1"/>
  <c r="ED59" i="1"/>
  <c r="EE59" i="1"/>
  <c r="EF59" i="1"/>
  <c r="EG59" i="1"/>
  <c r="EK59" i="1"/>
  <c r="EL59" i="1"/>
  <c r="EM59" i="1"/>
  <c r="DY59" i="1"/>
  <c r="EN59" i="1"/>
  <c r="DZ59" i="1"/>
  <c r="EO59" i="1"/>
  <c r="DH12" i="1"/>
  <c r="ED12" i="1"/>
  <c r="EP12" i="1"/>
  <c r="EE12" i="1"/>
  <c r="EQ12" i="1"/>
  <c r="EF12" i="1"/>
  <c r="EG12" i="1"/>
  <c r="DV12" i="1"/>
  <c r="EH12" i="1"/>
  <c r="DW12" i="1"/>
  <c r="EI12" i="1"/>
  <c r="DX12" i="1"/>
  <c r="EJ12" i="1"/>
  <c r="DY12" i="1"/>
  <c r="EK12" i="1"/>
  <c r="DZ12" i="1"/>
  <c r="EL12" i="1"/>
  <c r="EA12" i="1"/>
  <c r="EM12" i="1"/>
  <c r="EB12" i="1"/>
  <c r="EN12" i="1"/>
  <c r="EC12" i="1"/>
  <c r="EO12" i="1"/>
  <c r="DH52" i="1"/>
  <c r="DX52" i="1"/>
  <c r="EJ52" i="1"/>
  <c r="DY52" i="1"/>
  <c r="EK52" i="1"/>
  <c r="DZ52" i="1"/>
  <c r="EL52" i="1"/>
  <c r="DW52" i="1"/>
  <c r="EO52" i="1"/>
  <c r="EA52" i="1"/>
  <c r="EP52" i="1"/>
  <c r="EB52" i="1"/>
  <c r="EQ52" i="1"/>
  <c r="EC52" i="1"/>
  <c r="ED52" i="1"/>
  <c r="EE52" i="1"/>
  <c r="EF52" i="1"/>
  <c r="EG52" i="1"/>
  <c r="EH52" i="1"/>
  <c r="EI52" i="1"/>
  <c r="EM52" i="1"/>
  <c r="DV52" i="1"/>
  <c r="EN52" i="1"/>
  <c r="DH66" i="1"/>
  <c r="DW66" i="1"/>
  <c r="EI66" i="1"/>
  <c r="EH66" i="1"/>
  <c r="DV66" i="1"/>
  <c r="EJ66" i="1"/>
  <c r="DX66" i="1"/>
  <c r="EK66" i="1"/>
  <c r="DY66" i="1"/>
  <c r="EL66" i="1"/>
  <c r="DZ66" i="1"/>
  <c r="EM66" i="1"/>
  <c r="EA66" i="1"/>
  <c r="EN66" i="1"/>
  <c r="EB66" i="1"/>
  <c r="EO66" i="1"/>
  <c r="EC66" i="1"/>
  <c r="EP66" i="1"/>
  <c r="ED66" i="1"/>
  <c r="EQ66" i="1"/>
  <c r="EE66" i="1"/>
  <c r="EF66" i="1"/>
  <c r="EG66" i="1"/>
  <c r="DH81" i="1"/>
  <c r="EE81" i="1"/>
  <c r="EQ81" i="1"/>
  <c r="EF81" i="1"/>
  <c r="EG81" i="1"/>
  <c r="DW81" i="1"/>
  <c r="EI81" i="1"/>
  <c r="DX81" i="1"/>
  <c r="EJ81" i="1"/>
  <c r="DY81" i="1"/>
  <c r="EK81" i="1"/>
  <c r="DZ81" i="1"/>
  <c r="EL81" i="1"/>
  <c r="EA81" i="1"/>
  <c r="EM81" i="1"/>
  <c r="EB81" i="1"/>
  <c r="EC81" i="1"/>
  <c r="EO81" i="1"/>
  <c r="ED81" i="1"/>
  <c r="EH81" i="1"/>
  <c r="EN81" i="1"/>
  <c r="EP81" i="1"/>
  <c r="DV81" i="1"/>
  <c r="DH102" i="1"/>
  <c r="EA102" i="1"/>
  <c r="EM102" i="1"/>
  <c r="EC102" i="1"/>
  <c r="EO102" i="1"/>
  <c r="EG102" i="1"/>
  <c r="DX102" i="1"/>
  <c r="EN102" i="1"/>
  <c r="DY102" i="1"/>
  <c r="EP102" i="1"/>
  <c r="DZ102" i="1"/>
  <c r="EQ102" i="1"/>
  <c r="EB102" i="1"/>
  <c r="ED102" i="1"/>
  <c r="EF102" i="1"/>
  <c r="EH102" i="1"/>
  <c r="EI102" i="1"/>
  <c r="DV102" i="1"/>
  <c r="DW102" i="1"/>
  <c r="EE102" i="1"/>
  <c r="EJ102" i="1"/>
  <c r="EK102" i="1"/>
  <c r="EL102" i="1"/>
  <c r="DH13" i="1"/>
  <c r="EF13" i="1"/>
  <c r="EG13" i="1"/>
  <c r="DV13" i="1"/>
  <c r="EH13" i="1"/>
  <c r="DW13" i="1"/>
  <c r="EI13" i="1"/>
  <c r="DX13" i="1"/>
  <c r="EJ13" i="1"/>
  <c r="DY13" i="1"/>
  <c r="EK13" i="1"/>
  <c r="DZ13" i="1"/>
  <c r="EL13" i="1"/>
  <c r="EA13" i="1"/>
  <c r="EM13" i="1"/>
  <c r="EB13" i="1"/>
  <c r="EN13" i="1"/>
  <c r="EC13" i="1"/>
  <c r="EO13" i="1"/>
  <c r="ED13" i="1"/>
  <c r="EP13" i="1"/>
  <c r="EE13" i="1"/>
  <c r="EQ13" i="1"/>
  <c r="DH67" i="1"/>
  <c r="DY67" i="1"/>
  <c r="EK67" i="1"/>
  <c r="DZ67" i="1"/>
  <c r="EM67" i="1"/>
  <c r="EA67" i="1"/>
  <c r="EN67" i="1"/>
  <c r="EB67" i="1"/>
  <c r="EO67" i="1"/>
  <c r="EC67" i="1"/>
  <c r="EP67" i="1"/>
  <c r="ED67" i="1"/>
  <c r="EQ67" i="1"/>
  <c r="EE67" i="1"/>
  <c r="EF67" i="1"/>
  <c r="EG67" i="1"/>
  <c r="EH67" i="1"/>
  <c r="DV67" i="1"/>
  <c r="EI67" i="1"/>
  <c r="DW67" i="1"/>
  <c r="EJ67" i="1"/>
  <c r="DX67" i="1"/>
  <c r="EL67" i="1"/>
  <c r="DH83" i="1"/>
  <c r="EG83" i="1"/>
  <c r="DV83" i="1"/>
  <c r="EH83" i="1"/>
  <c r="DW83" i="1"/>
  <c r="EI83" i="1"/>
  <c r="DY83" i="1"/>
  <c r="EK83" i="1"/>
  <c r="DZ83" i="1"/>
  <c r="EL83" i="1"/>
  <c r="EA83" i="1"/>
  <c r="EM83" i="1"/>
  <c r="EB83" i="1"/>
  <c r="EN83" i="1"/>
  <c r="EC83" i="1"/>
  <c r="EO83" i="1"/>
  <c r="EE83" i="1"/>
  <c r="EQ83" i="1"/>
  <c r="DX83" i="1"/>
  <c r="ED83" i="1"/>
  <c r="EF83" i="1"/>
  <c r="EJ83" i="1"/>
  <c r="EP83" i="1"/>
  <c r="DH10" i="1"/>
  <c r="EF10" i="1"/>
  <c r="EG10" i="1"/>
  <c r="DV10" i="1"/>
  <c r="EH10" i="1"/>
  <c r="DW10" i="1"/>
  <c r="EI10" i="1"/>
  <c r="DX10" i="1"/>
  <c r="EJ10" i="1"/>
  <c r="DY10" i="1"/>
  <c r="EK10" i="1"/>
  <c r="DZ10" i="1"/>
  <c r="EL10" i="1"/>
  <c r="EA10" i="1"/>
  <c r="EM10" i="1"/>
  <c r="EB10" i="1"/>
  <c r="EN10" i="1"/>
  <c r="EC10" i="1"/>
  <c r="EO10" i="1"/>
  <c r="ED10" i="1"/>
  <c r="EP10" i="1"/>
  <c r="EE10" i="1"/>
  <c r="EQ10" i="1"/>
  <c r="DH51" i="1"/>
  <c r="DV51" i="1"/>
  <c r="EH51" i="1"/>
  <c r="DW51" i="1"/>
  <c r="EI51" i="1"/>
  <c r="DX51" i="1"/>
  <c r="EJ51" i="1"/>
  <c r="ED51" i="1"/>
  <c r="EE51" i="1"/>
  <c r="EF51" i="1"/>
  <c r="EG51" i="1"/>
  <c r="EK51" i="1"/>
  <c r="EL51" i="1"/>
  <c r="EM51" i="1"/>
  <c r="DY51" i="1"/>
  <c r="EN51" i="1"/>
  <c r="DZ51" i="1"/>
  <c r="EO51" i="1"/>
  <c r="EA51" i="1"/>
  <c r="EP51" i="1"/>
  <c r="EB51" i="1"/>
  <c r="EQ51" i="1"/>
  <c r="EC51" i="1"/>
  <c r="DH14" i="1"/>
  <c r="DV14" i="1"/>
  <c r="EH14" i="1"/>
  <c r="DW14" i="1"/>
  <c r="EI14" i="1"/>
  <c r="DX14" i="1"/>
  <c r="EJ14" i="1"/>
  <c r="DY14" i="1"/>
  <c r="EK14" i="1"/>
  <c r="DZ14" i="1"/>
  <c r="EL14" i="1"/>
  <c r="EA14" i="1"/>
  <c r="EM14" i="1"/>
  <c r="EB14" i="1"/>
  <c r="EN14" i="1"/>
  <c r="EC14" i="1"/>
  <c r="EO14" i="1"/>
  <c r="ED14" i="1"/>
  <c r="EP14" i="1"/>
  <c r="EE14" i="1"/>
  <c r="EQ14" i="1"/>
  <c r="EF14" i="1"/>
  <c r="EG14" i="1"/>
  <c r="DH68" i="1"/>
  <c r="EA68" i="1"/>
  <c r="EM68" i="1"/>
  <c r="ED68" i="1"/>
  <c r="EQ68" i="1"/>
  <c r="EE68" i="1"/>
  <c r="EF68" i="1"/>
  <c r="EG68" i="1"/>
  <c r="EH68" i="1"/>
  <c r="DV68" i="1"/>
  <c r="EI68" i="1"/>
  <c r="DW68" i="1"/>
  <c r="EJ68" i="1"/>
  <c r="DX68" i="1"/>
  <c r="EK68" i="1"/>
  <c r="DY68" i="1"/>
  <c r="EL68" i="1"/>
  <c r="DZ68" i="1"/>
  <c r="EN68" i="1"/>
  <c r="EB68" i="1"/>
  <c r="EO68" i="1"/>
  <c r="EC68" i="1"/>
  <c r="EP68" i="1"/>
  <c r="DH84" i="1"/>
  <c r="DW84" i="1"/>
  <c r="DX84" i="1"/>
  <c r="EJ84" i="1"/>
  <c r="DY84" i="1"/>
  <c r="EK84" i="1"/>
  <c r="EA84" i="1"/>
  <c r="EM84" i="1"/>
  <c r="EB84" i="1"/>
  <c r="EN84" i="1"/>
  <c r="EC84" i="1"/>
  <c r="EO84" i="1"/>
  <c r="ED84" i="1"/>
  <c r="EP84" i="1"/>
  <c r="EE84" i="1"/>
  <c r="EQ84" i="1"/>
  <c r="EG84" i="1"/>
  <c r="EH84" i="1"/>
  <c r="EI84" i="1"/>
  <c r="EL84" i="1"/>
  <c r="DV84" i="1"/>
  <c r="DZ84" i="1"/>
  <c r="EF84" i="1"/>
  <c r="DH20" i="1"/>
  <c r="DV20" i="1"/>
  <c r="EH20" i="1"/>
  <c r="DW20" i="1"/>
  <c r="EI20" i="1"/>
  <c r="DX20" i="1"/>
  <c r="EJ20" i="1"/>
  <c r="DY20" i="1"/>
  <c r="EK20" i="1"/>
  <c r="DZ20" i="1"/>
  <c r="EL20" i="1"/>
  <c r="EA20" i="1"/>
  <c r="EM20" i="1"/>
  <c r="EB20" i="1"/>
  <c r="EN20" i="1"/>
  <c r="EC20" i="1"/>
  <c r="EO20" i="1"/>
  <c r="ED20" i="1"/>
  <c r="EP20" i="1"/>
  <c r="EE20" i="1"/>
  <c r="EQ20" i="1"/>
  <c r="EF20" i="1"/>
  <c r="EG20" i="1"/>
  <c r="DH53" i="1"/>
  <c r="DZ53" i="1"/>
  <c r="EL53" i="1"/>
  <c r="EA53" i="1"/>
  <c r="EM53" i="1"/>
  <c r="EB53" i="1"/>
  <c r="EN53" i="1"/>
  <c r="EH53" i="1"/>
  <c r="EI53" i="1"/>
  <c r="EJ53" i="1"/>
  <c r="DV53" i="1"/>
  <c r="EK53" i="1"/>
  <c r="DW53" i="1"/>
  <c r="EO53" i="1"/>
  <c r="DX53" i="1"/>
  <c r="EP53" i="1"/>
  <c r="DY53" i="1"/>
  <c r="EQ53" i="1"/>
  <c r="EC53" i="1"/>
  <c r="ED53" i="1"/>
  <c r="EE53" i="1"/>
  <c r="EF53" i="1"/>
  <c r="EG53" i="1"/>
  <c r="DH54" i="1"/>
  <c r="EB54" i="1"/>
  <c r="EN54" i="1"/>
  <c r="EC54" i="1"/>
  <c r="EO54" i="1"/>
  <c r="ED54" i="1"/>
  <c r="EP54" i="1"/>
  <c r="EA54" i="1"/>
  <c r="EE54" i="1"/>
  <c r="EF54" i="1"/>
  <c r="EG54" i="1"/>
  <c r="EH54" i="1"/>
  <c r="EI54" i="1"/>
  <c r="EJ54" i="1"/>
  <c r="DV54" i="1"/>
  <c r="EK54" i="1"/>
  <c r="DW54" i="1"/>
  <c r="EL54" i="1"/>
  <c r="DX54" i="1"/>
  <c r="EM54" i="1"/>
  <c r="DY54" i="1"/>
  <c r="EQ54" i="1"/>
  <c r="DZ54" i="1"/>
  <c r="DH15" i="1"/>
  <c r="DX15" i="1"/>
  <c r="EJ15" i="1"/>
  <c r="DY15" i="1"/>
  <c r="EK15" i="1"/>
  <c r="DZ15" i="1"/>
  <c r="EL15" i="1"/>
  <c r="EA15" i="1"/>
  <c r="EM15" i="1"/>
  <c r="EB15" i="1"/>
  <c r="EN15" i="1"/>
  <c r="EC15" i="1"/>
  <c r="EO15" i="1"/>
  <c r="ED15" i="1"/>
  <c r="EP15" i="1"/>
  <c r="EE15" i="1"/>
  <c r="EQ15" i="1"/>
  <c r="EF15" i="1"/>
  <c r="EG15" i="1"/>
  <c r="DV15" i="1"/>
  <c r="EH15" i="1"/>
  <c r="EI15" i="1"/>
  <c r="DW15" i="1"/>
  <c r="DH55" i="1"/>
  <c r="ED55" i="1"/>
  <c r="EP55" i="1"/>
  <c r="EE55" i="1"/>
  <c r="EQ55" i="1"/>
  <c r="EF55" i="1"/>
  <c r="DW55" i="1"/>
  <c r="EL55" i="1"/>
  <c r="DX55" i="1"/>
  <c r="EM55" i="1"/>
  <c r="DY55" i="1"/>
  <c r="EN55" i="1"/>
  <c r="DZ55" i="1"/>
  <c r="EO55" i="1"/>
  <c r="EA55" i="1"/>
  <c r="EB55" i="1"/>
  <c r="EC55" i="1"/>
  <c r="EG55" i="1"/>
  <c r="EH55" i="1"/>
  <c r="EI55" i="1"/>
  <c r="EJ55" i="1"/>
  <c r="DV55" i="1"/>
  <c r="EK55" i="1"/>
  <c r="DH69" i="1"/>
  <c r="EC69" i="1"/>
  <c r="EO69" i="1"/>
  <c r="EH69" i="1"/>
  <c r="DV69" i="1"/>
  <c r="EI69" i="1"/>
  <c r="DW69" i="1"/>
  <c r="EJ69" i="1"/>
  <c r="DX69" i="1"/>
  <c r="EK69" i="1"/>
  <c r="DY69" i="1"/>
  <c r="EL69" i="1"/>
  <c r="DZ69" i="1"/>
  <c r="EM69" i="1"/>
  <c r="EA69" i="1"/>
  <c r="EN69" i="1"/>
  <c r="EB69" i="1"/>
  <c r="EP69" i="1"/>
  <c r="ED69" i="1"/>
  <c r="EQ69" i="1"/>
  <c r="EE69" i="1"/>
  <c r="EF69" i="1"/>
  <c r="EG69" i="1"/>
  <c r="DH87" i="1"/>
  <c r="ED87" i="1"/>
  <c r="EP87" i="1"/>
  <c r="EE87" i="1"/>
  <c r="EQ87" i="1"/>
  <c r="EG87" i="1"/>
  <c r="DV87" i="1"/>
  <c r="EH87" i="1"/>
  <c r="DW87" i="1"/>
  <c r="EI87" i="1"/>
  <c r="DX87" i="1"/>
  <c r="EJ87" i="1"/>
  <c r="DY87" i="1"/>
  <c r="EK87" i="1"/>
  <c r="EL87" i="1"/>
  <c r="EM87" i="1"/>
  <c r="EN87" i="1"/>
  <c r="EO87" i="1"/>
  <c r="DZ87" i="1"/>
  <c r="EA87" i="1"/>
  <c r="EB87" i="1"/>
  <c r="EC87" i="1"/>
  <c r="EF87" i="1"/>
  <c r="DM226" i="1"/>
  <c r="DL226" i="1"/>
  <c r="DU226" i="1"/>
  <c r="DT226" i="1"/>
  <c r="DN226" i="1"/>
  <c r="DS226" i="1"/>
  <c r="DR226" i="1"/>
  <c r="DQ226" i="1"/>
  <c r="DP226" i="1"/>
  <c r="DO226" i="1"/>
  <c r="DS175" i="1"/>
  <c r="DO175" i="1"/>
  <c r="DR175" i="1"/>
  <c r="DT175" i="1"/>
  <c r="DU175" i="1"/>
  <c r="DL175" i="1"/>
  <c r="DM175" i="1"/>
  <c r="DN175" i="1"/>
  <c r="DP175" i="1"/>
  <c r="DQ175" i="1"/>
  <c r="DQ98" i="1"/>
  <c r="DL98" i="1"/>
  <c r="DM98" i="1"/>
  <c r="DN98" i="1"/>
  <c r="DO98" i="1"/>
  <c r="DP98" i="1"/>
  <c r="DR98" i="1"/>
  <c r="DS98" i="1"/>
  <c r="DT98" i="1"/>
  <c r="DU98" i="1"/>
  <c r="DI98" i="1"/>
  <c r="DJ98" i="1"/>
  <c r="DK98" i="1"/>
  <c r="DN326" i="1"/>
  <c r="DT326" i="1"/>
  <c r="DQ326" i="1"/>
  <c r="DR326" i="1"/>
  <c r="DS326" i="1"/>
  <c r="DM326" i="1"/>
  <c r="DO326" i="1"/>
  <c r="DP326" i="1"/>
  <c r="DU326" i="1"/>
  <c r="DL326" i="1"/>
  <c r="DM71" i="1"/>
  <c r="DN71" i="1"/>
  <c r="DQ71" i="1"/>
  <c r="DI71" i="1"/>
  <c r="DJ71" i="1"/>
  <c r="DK71" i="1"/>
  <c r="DL71" i="1"/>
  <c r="DO71" i="1"/>
  <c r="DP71" i="1"/>
  <c r="DR71" i="1"/>
  <c r="DS71" i="1"/>
  <c r="DT71" i="1"/>
  <c r="DU71" i="1"/>
  <c r="DK47" i="1"/>
  <c r="DL47" i="1"/>
  <c r="DM47" i="1"/>
  <c r="DN47" i="1"/>
  <c r="DO47" i="1"/>
  <c r="DP47" i="1"/>
  <c r="DQ47" i="1"/>
  <c r="DR47" i="1"/>
  <c r="DS47" i="1"/>
  <c r="DT47" i="1"/>
  <c r="DI47" i="1"/>
  <c r="DU47" i="1"/>
  <c r="DJ47" i="1"/>
  <c r="DI14" i="1"/>
  <c r="DU14" i="1"/>
  <c r="DJ14" i="1"/>
  <c r="DK14" i="1"/>
  <c r="DL14" i="1"/>
  <c r="DM14" i="1"/>
  <c r="DN14" i="1"/>
  <c r="DO14" i="1"/>
  <c r="DP14" i="1"/>
  <c r="DQ14" i="1"/>
  <c r="DR14" i="1"/>
  <c r="DS14" i="1"/>
  <c r="DT14" i="1"/>
  <c r="DS29" i="1"/>
  <c r="DT29" i="1"/>
  <c r="DI29" i="1"/>
  <c r="DU29" i="1"/>
  <c r="DJ29" i="1"/>
  <c r="DK29" i="1"/>
  <c r="DL29" i="1"/>
  <c r="DM29" i="1"/>
  <c r="DN29" i="1"/>
  <c r="DO29" i="1"/>
  <c r="DP29" i="1"/>
  <c r="DQ29" i="1"/>
  <c r="DR29" i="1"/>
  <c r="DS49" i="1"/>
  <c r="DT49" i="1"/>
  <c r="DI49" i="1"/>
  <c r="DU49" i="1"/>
  <c r="DJ49" i="1"/>
  <c r="DK49" i="1"/>
  <c r="DL49" i="1"/>
  <c r="DM49" i="1"/>
  <c r="DN49" i="1"/>
  <c r="DO49" i="1"/>
  <c r="DP49" i="1"/>
  <c r="DQ49" i="1"/>
  <c r="DR49" i="1"/>
  <c r="DQ62" i="1"/>
  <c r="DR62" i="1"/>
  <c r="DI62" i="1"/>
  <c r="DU62" i="1"/>
  <c r="DJ62" i="1"/>
  <c r="DK62" i="1"/>
  <c r="DL62" i="1"/>
  <c r="DM62" i="1"/>
  <c r="DN62" i="1"/>
  <c r="DO62" i="1"/>
  <c r="DP62" i="1"/>
  <c r="DS62" i="1"/>
  <c r="DT62" i="1"/>
  <c r="DS74" i="1"/>
  <c r="DT74" i="1"/>
  <c r="DN74" i="1"/>
  <c r="DO74" i="1"/>
  <c r="DP74" i="1"/>
  <c r="DQ74" i="1"/>
  <c r="DR74" i="1"/>
  <c r="DU74" i="1"/>
  <c r="DI74" i="1"/>
  <c r="DJ74" i="1"/>
  <c r="DK74" i="1"/>
  <c r="DL74" i="1"/>
  <c r="DM74" i="1"/>
  <c r="DM100" i="1"/>
  <c r="DT100" i="1"/>
  <c r="DI100" i="1"/>
  <c r="DU100" i="1"/>
  <c r="DQ100" i="1"/>
  <c r="DR100" i="1"/>
  <c r="DS100" i="1"/>
  <c r="DJ100" i="1"/>
  <c r="DK100" i="1"/>
  <c r="DL100" i="1"/>
  <c r="DN100" i="1"/>
  <c r="DO100" i="1"/>
  <c r="DP100" i="1"/>
  <c r="DS200" i="1"/>
  <c r="DT200" i="1"/>
  <c r="DN200" i="1"/>
  <c r="DO200" i="1"/>
  <c r="DL200" i="1"/>
  <c r="DM200" i="1"/>
  <c r="DQ200" i="1"/>
  <c r="DP200" i="1"/>
  <c r="DR200" i="1"/>
  <c r="DU200" i="1"/>
  <c r="DL234" i="1"/>
  <c r="DR234" i="1"/>
  <c r="DS234" i="1"/>
  <c r="DO234" i="1"/>
  <c r="DP234" i="1"/>
  <c r="DU234" i="1"/>
  <c r="DQ234" i="1"/>
  <c r="DT234" i="1"/>
  <c r="DM234" i="1"/>
  <c r="DN234" i="1"/>
  <c r="DL317" i="1"/>
  <c r="DR317" i="1"/>
  <c r="DM317" i="1"/>
  <c r="DN317" i="1"/>
  <c r="DO317" i="1"/>
  <c r="DP317" i="1"/>
  <c r="DT317" i="1"/>
  <c r="DQ317" i="1"/>
  <c r="DS317" i="1"/>
  <c r="DU317" i="1"/>
  <c r="DL327" i="1"/>
  <c r="DR327" i="1"/>
  <c r="DQ327" i="1"/>
  <c r="DT327" i="1"/>
  <c r="DS327" i="1"/>
  <c r="DU327" i="1"/>
  <c r="DO327" i="1"/>
  <c r="DP327" i="1"/>
  <c r="DM327" i="1"/>
  <c r="DN327" i="1"/>
  <c r="DR57" i="1"/>
  <c r="DS57" i="1"/>
  <c r="DT57" i="1"/>
  <c r="DI57" i="1"/>
  <c r="DU57" i="1"/>
  <c r="DK57" i="1"/>
  <c r="DL57" i="1"/>
  <c r="DM57" i="1"/>
  <c r="DO57" i="1"/>
  <c r="DJ57" i="1"/>
  <c r="DN57" i="1"/>
  <c r="DP57" i="1"/>
  <c r="DQ57" i="1"/>
  <c r="DT324" i="1"/>
  <c r="DN324" i="1"/>
  <c r="DO324" i="1"/>
  <c r="DP324" i="1"/>
  <c r="DR324" i="1"/>
  <c r="DQ324" i="1"/>
  <c r="DS324" i="1"/>
  <c r="DL324" i="1"/>
  <c r="DM324" i="1"/>
  <c r="DU324" i="1"/>
  <c r="DQ87" i="1"/>
  <c r="DR87" i="1"/>
  <c r="DP87" i="1"/>
  <c r="DS87" i="1"/>
  <c r="DT87" i="1"/>
  <c r="DU87" i="1"/>
  <c r="DI87" i="1"/>
  <c r="DJ87" i="1"/>
  <c r="DK87" i="1"/>
  <c r="DL87" i="1"/>
  <c r="DM87" i="1"/>
  <c r="DN87" i="1"/>
  <c r="DO87" i="1"/>
  <c r="DI73" i="1"/>
  <c r="DU73" i="1"/>
  <c r="DJ73" i="1"/>
  <c r="DM73" i="1"/>
  <c r="DN73" i="1"/>
  <c r="DO73" i="1"/>
  <c r="DP73" i="1"/>
  <c r="DQ73" i="1"/>
  <c r="DR73" i="1"/>
  <c r="DS73" i="1"/>
  <c r="DT73" i="1"/>
  <c r="DK73" i="1"/>
  <c r="DL73" i="1"/>
  <c r="DS15" i="1"/>
  <c r="DT15" i="1"/>
  <c r="DI15" i="1"/>
  <c r="DU15" i="1"/>
  <c r="DJ15" i="1"/>
  <c r="DK15" i="1"/>
  <c r="DL15" i="1"/>
  <c r="DM15" i="1"/>
  <c r="DN15" i="1"/>
  <c r="DO15" i="1"/>
  <c r="DP15" i="1"/>
  <c r="DQ15" i="1"/>
  <c r="DR15" i="1"/>
  <c r="DQ30" i="1"/>
  <c r="DR30" i="1"/>
  <c r="DS30" i="1"/>
  <c r="DT30" i="1"/>
  <c r="DI30" i="1"/>
  <c r="DU30" i="1"/>
  <c r="DJ30" i="1"/>
  <c r="DK30" i="1"/>
  <c r="DL30" i="1"/>
  <c r="DM30" i="1"/>
  <c r="DN30" i="1"/>
  <c r="DO30" i="1"/>
  <c r="DP30" i="1"/>
  <c r="DQ50" i="1"/>
  <c r="DR50" i="1"/>
  <c r="DS50" i="1"/>
  <c r="DT50" i="1"/>
  <c r="DI50" i="1"/>
  <c r="DU50" i="1"/>
  <c r="DJ50" i="1"/>
  <c r="DK50" i="1"/>
  <c r="DL50" i="1"/>
  <c r="DM50" i="1"/>
  <c r="DN50" i="1"/>
  <c r="DO50" i="1"/>
  <c r="DP50" i="1"/>
  <c r="DQ75" i="1"/>
  <c r="DR75" i="1"/>
  <c r="DN75" i="1"/>
  <c r="DO75" i="1"/>
  <c r="DP75" i="1"/>
  <c r="DS75" i="1"/>
  <c r="DT75" i="1"/>
  <c r="DU75" i="1"/>
  <c r="DI75" i="1"/>
  <c r="DJ75" i="1"/>
  <c r="DK75" i="1"/>
  <c r="DL75" i="1"/>
  <c r="DM75" i="1"/>
  <c r="DN88" i="1"/>
  <c r="DO88" i="1"/>
  <c r="DI88" i="1"/>
  <c r="DU88" i="1"/>
  <c r="DJ88" i="1"/>
  <c r="DK88" i="1"/>
  <c r="DL88" i="1"/>
  <c r="DM88" i="1"/>
  <c r="DP88" i="1"/>
  <c r="DQ88" i="1"/>
  <c r="DR88" i="1"/>
  <c r="DS88" i="1"/>
  <c r="DT88" i="1"/>
  <c r="DK101" i="1"/>
  <c r="DR101" i="1"/>
  <c r="DS101" i="1"/>
  <c r="DT101" i="1"/>
  <c r="DU101" i="1"/>
  <c r="DI101" i="1"/>
  <c r="DJ101" i="1"/>
  <c r="DL101" i="1"/>
  <c r="DM101" i="1"/>
  <c r="DN101" i="1"/>
  <c r="DO101" i="1"/>
  <c r="DP101" i="1"/>
  <c r="DQ101" i="1"/>
  <c r="DQ203" i="1"/>
  <c r="DR203" i="1"/>
  <c r="DL203" i="1"/>
  <c r="DM203" i="1"/>
  <c r="DO203" i="1"/>
  <c r="DP203" i="1"/>
  <c r="DU203" i="1"/>
  <c r="DS203" i="1"/>
  <c r="DT203" i="1"/>
  <c r="DN203" i="1"/>
  <c r="DP237" i="1"/>
  <c r="DQ237" i="1"/>
  <c r="DR237" i="1"/>
  <c r="DS237" i="1"/>
  <c r="DT237" i="1"/>
  <c r="DU237" i="1"/>
  <c r="DL237" i="1"/>
  <c r="DM237" i="1"/>
  <c r="DO237" i="1"/>
  <c r="DN237" i="1"/>
  <c r="DU191" i="1"/>
  <c r="DL191" i="1"/>
  <c r="DR191" i="1"/>
  <c r="DS191" i="1"/>
  <c r="DT191" i="1"/>
  <c r="DO191" i="1"/>
  <c r="DP191" i="1"/>
  <c r="DQ191" i="1"/>
  <c r="DM191" i="1"/>
  <c r="DN191" i="1"/>
  <c r="DS60" i="1"/>
  <c r="DT60" i="1"/>
  <c r="DK60" i="1"/>
  <c r="DI60" i="1"/>
  <c r="DJ60" i="1"/>
  <c r="DL60" i="1"/>
  <c r="DM60" i="1"/>
  <c r="DN60" i="1"/>
  <c r="DO60" i="1"/>
  <c r="DP60" i="1"/>
  <c r="DQ60" i="1"/>
  <c r="DR60" i="1"/>
  <c r="DU60" i="1"/>
  <c r="CX16" i="1"/>
  <c r="DQ16" i="1"/>
  <c r="DR16" i="1"/>
  <c r="DS16" i="1"/>
  <c r="DT16" i="1"/>
  <c r="DI16" i="1"/>
  <c r="DU16" i="1"/>
  <c r="DJ16" i="1"/>
  <c r="DK16" i="1"/>
  <c r="DL16" i="1"/>
  <c r="DM16" i="1"/>
  <c r="DN16" i="1"/>
  <c r="DO16" i="1"/>
  <c r="DP16" i="1"/>
  <c r="DO31" i="1"/>
  <c r="DP31" i="1"/>
  <c r="DQ31" i="1"/>
  <c r="DR31" i="1"/>
  <c r="DS31" i="1"/>
  <c r="DT31" i="1"/>
  <c r="DI31" i="1"/>
  <c r="DU31" i="1"/>
  <c r="DJ31" i="1"/>
  <c r="DK31" i="1"/>
  <c r="DL31" i="1"/>
  <c r="DM31" i="1"/>
  <c r="DN31" i="1"/>
  <c r="DO51" i="1"/>
  <c r="DP51" i="1"/>
  <c r="DQ51" i="1"/>
  <c r="DR51" i="1"/>
  <c r="DS51" i="1"/>
  <c r="DT51" i="1"/>
  <c r="DI51" i="1"/>
  <c r="DU51" i="1"/>
  <c r="DJ51" i="1"/>
  <c r="DK51" i="1"/>
  <c r="DL51" i="1"/>
  <c r="DM51" i="1"/>
  <c r="DN51" i="1"/>
  <c r="DO64" i="1"/>
  <c r="DP64" i="1"/>
  <c r="DS64" i="1"/>
  <c r="DK64" i="1"/>
  <c r="DL64" i="1"/>
  <c r="DM64" i="1"/>
  <c r="DN64" i="1"/>
  <c r="DQ64" i="1"/>
  <c r="DR64" i="1"/>
  <c r="DT64" i="1"/>
  <c r="DU64" i="1"/>
  <c r="DI64" i="1"/>
  <c r="DJ64" i="1"/>
  <c r="DO76" i="1"/>
  <c r="DP76" i="1"/>
  <c r="DN76" i="1"/>
  <c r="DQ76" i="1"/>
  <c r="DR76" i="1"/>
  <c r="DS76" i="1"/>
  <c r="DT76" i="1"/>
  <c r="DU76" i="1"/>
  <c r="DI76" i="1"/>
  <c r="DJ76" i="1"/>
  <c r="DK76" i="1"/>
  <c r="DL76" i="1"/>
  <c r="DM76" i="1"/>
  <c r="DL89" i="1"/>
  <c r="DM89" i="1"/>
  <c r="DS89" i="1"/>
  <c r="DT89" i="1"/>
  <c r="DI89" i="1"/>
  <c r="DU89" i="1"/>
  <c r="DJ89" i="1"/>
  <c r="DQ89" i="1"/>
  <c r="DR89" i="1"/>
  <c r="DK89" i="1"/>
  <c r="DN89" i="1"/>
  <c r="DO89" i="1"/>
  <c r="DP89" i="1"/>
  <c r="DI102" i="1"/>
  <c r="DU102" i="1"/>
  <c r="DP102" i="1"/>
  <c r="DQ102" i="1"/>
  <c r="DJ102" i="1"/>
  <c r="DK102" i="1"/>
  <c r="DL102" i="1"/>
  <c r="DM102" i="1"/>
  <c r="DN102" i="1"/>
  <c r="DO102" i="1"/>
  <c r="DR102" i="1"/>
  <c r="DS102" i="1"/>
  <c r="DT102" i="1"/>
  <c r="DO207" i="1"/>
  <c r="DP207" i="1"/>
  <c r="DS207" i="1"/>
  <c r="DT207" i="1"/>
  <c r="DU207" i="1"/>
  <c r="DL207" i="1"/>
  <c r="DM207" i="1"/>
  <c r="DN207" i="1"/>
  <c r="DQ207" i="1"/>
  <c r="DR207" i="1"/>
  <c r="DT240" i="1"/>
  <c r="DN240" i="1"/>
  <c r="DO240" i="1"/>
  <c r="DS240" i="1"/>
  <c r="DU240" i="1"/>
  <c r="DL240" i="1"/>
  <c r="DM240" i="1"/>
  <c r="DP240" i="1"/>
  <c r="DQ240" i="1"/>
  <c r="DR240" i="1"/>
  <c r="DT328" i="1"/>
  <c r="DN328" i="1"/>
  <c r="DR328" i="1"/>
  <c r="DS328" i="1"/>
  <c r="DU328" i="1"/>
  <c r="DL328" i="1"/>
  <c r="DM328" i="1"/>
  <c r="DO328" i="1"/>
  <c r="DP328" i="1"/>
  <c r="DQ328" i="1"/>
  <c r="DS84" i="1"/>
  <c r="DT84" i="1"/>
  <c r="DP84" i="1"/>
  <c r="DQ84" i="1"/>
  <c r="DR84" i="1"/>
  <c r="DU84" i="1"/>
  <c r="DI84" i="1"/>
  <c r="DJ84" i="1"/>
  <c r="DK84" i="1"/>
  <c r="DL84" i="1"/>
  <c r="DM84" i="1"/>
  <c r="DN84" i="1"/>
  <c r="DO84" i="1"/>
  <c r="DO17" i="1"/>
  <c r="DP17" i="1"/>
  <c r="DQ17" i="1"/>
  <c r="DR17" i="1"/>
  <c r="DS17" i="1"/>
  <c r="DT17" i="1"/>
  <c r="DI17" i="1"/>
  <c r="DU17" i="1"/>
  <c r="DJ17" i="1"/>
  <c r="DK17" i="1"/>
  <c r="DL17" i="1"/>
  <c r="DM17" i="1"/>
  <c r="DN17" i="1"/>
  <c r="DI40" i="1"/>
  <c r="DU40" i="1"/>
  <c r="DJ40" i="1"/>
  <c r="DK40" i="1"/>
  <c r="DL40" i="1"/>
  <c r="DM40" i="1"/>
  <c r="DN40" i="1"/>
  <c r="DO40" i="1"/>
  <c r="DP40" i="1"/>
  <c r="DQ40" i="1"/>
  <c r="DR40" i="1"/>
  <c r="DS40" i="1"/>
  <c r="DT40" i="1"/>
  <c r="DM52" i="1"/>
  <c r="DN52" i="1"/>
  <c r="DO52" i="1"/>
  <c r="DP52" i="1"/>
  <c r="DQ52" i="1"/>
  <c r="DR52" i="1"/>
  <c r="DS52" i="1"/>
  <c r="DT52" i="1"/>
  <c r="DI52" i="1"/>
  <c r="DU52" i="1"/>
  <c r="DJ52" i="1"/>
  <c r="DK52" i="1"/>
  <c r="DL52" i="1"/>
  <c r="DM65" i="1"/>
  <c r="DN65" i="1"/>
  <c r="DQ65" i="1"/>
  <c r="DL65" i="1"/>
  <c r="DO65" i="1"/>
  <c r="DP65" i="1"/>
  <c r="DR65" i="1"/>
  <c r="DS65" i="1"/>
  <c r="DT65" i="1"/>
  <c r="DU65" i="1"/>
  <c r="DI65" i="1"/>
  <c r="DJ65" i="1"/>
  <c r="DK65" i="1"/>
  <c r="DJ90" i="1"/>
  <c r="DK90" i="1"/>
  <c r="DR90" i="1"/>
  <c r="DS90" i="1"/>
  <c r="DI90" i="1"/>
  <c r="DL90" i="1"/>
  <c r="DM90" i="1"/>
  <c r="DN90" i="1"/>
  <c r="DO90" i="1"/>
  <c r="DP90" i="1"/>
  <c r="DQ90" i="1"/>
  <c r="DT90" i="1"/>
  <c r="DU90" i="1"/>
  <c r="DM210" i="1"/>
  <c r="DN210" i="1"/>
  <c r="DT210" i="1"/>
  <c r="DU210" i="1"/>
  <c r="DP210" i="1"/>
  <c r="DQ210" i="1"/>
  <c r="DR210" i="1"/>
  <c r="DS210" i="1"/>
  <c r="DO210" i="1"/>
  <c r="DL210" i="1"/>
  <c r="DR241" i="1"/>
  <c r="DL241" i="1"/>
  <c r="DM241" i="1"/>
  <c r="DU241" i="1"/>
  <c r="DO241" i="1"/>
  <c r="DP241" i="1"/>
  <c r="DQ241" i="1"/>
  <c r="DN241" i="1"/>
  <c r="DS241" i="1"/>
  <c r="DT241" i="1"/>
  <c r="DR319" i="1"/>
  <c r="DL319" i="1"/>
  <c r="DM319" i="1"/>
  <c r="DN319" i="1"/>
  <c r="DO319" i="1"/>
  <c r="DP319" i="1"/>
  <c r="DQ319" i="1"/>
  <c r="DU319" i="1"/>
  <c r="DT319" i="1"/>
  <c r="DS319" i="1"/>
  <c r="DO70" i="1"/>
  <c r="DP70" i="1"/>
  <c r="DS70" i="1"/>
  <c r="DI70" i="1"/>
  <c r="DJ70" i="1"/>
  <c r="DK70" i="1"/>
  <c r="DL70" i="1"/>
  <c r="DM70" i="1"/>
  <c r="DN70" i="1"/>
  <c r="DQ70" i="1"/>
  <c r="DR70" i="1"/>
  <c r="DT70" i="1"/>
  <c r="DU70" i="1"/>
  <c r="DK27" i="1"/>
  <c r="DL27" i="1"/>
  <c r="DM27" i="1"/>
  <c r="DN27" i="1"/>
  <c r="DO27" i="1"/>
  <c r="DP27" i="1"/>
  <c r="DQ27" i="1"/>
  <c r="DR27" i="1"/>
  <c r="DS27" i="1"/>
  <c r="DT27" i="1"/>
  <c r="DI27" i="1"/>
  <c r="DU27" i="1"/>
  <c r="DJ27" i="1"/>
  <c r="DR195" i="1"/>
  <c r="DS195" i="1"/>
  <c r="DT195" i="1"/>
  <c r="DU195" i="1"/>
  <c r="DK13" i="1"/>
  <c r="DL13" i="1"/>
  <c r="DM13" i="1"/>
  <c r="DN13" i="1"/>
  <c r="DO13" i="1"/>
  <c r="DP13" i="1"/>
  <c r="DQ13" i="1"/>
  <c r="DR13" i="1"/>
  <c r="DS13" i="1"/>
  <c r="DT13" i="1"/>
  <c r="DI13" i="1"/>
  <c r="DU13" i="1"/>
  <c r="DJ13" i="1"/>
  <c r="DM231" i="1"/>
  <c r="DN231" i="1"/>
  <c r="DT231" i="1"/>
  <c r="DU231" i="1"/>
  <c r="DL231" i="1"/>
  <c r="DO231" i="1"/>
  <c r="DQ231" i="1"/>
  <c r="DP231" i="1"/>
  <c r="DR231" i="1"/>
  <c r="DS231" i="1"/>
  <c r="DO7" i="1"/>
  <c r="DP7" i="1"/>
  <c r="DQ7" i="1"/>
  <c r="DR7" i="1"/>
  <c r="DS7" i="1"/>
  <c r="DT7" i="1"/>
  <c r="DI7" i="1"/>
  <c r="DU7" i="1"/>
  <c r="DJ7" i="1"/>
  <c r="DK7" i="1"/>
  <c r="DL7" i="1"/>
  <c r="DM7" i="1"/>
  <c r="DN7" i="1"/>
  <c r="DM18" i="1"/>
  <c r="DN18" i="1"/>
  <c r="DO18" i="1"/>
  <c r="DP18" i="1"/>
  <c r="DQ18" i="1"/>
  <c r="DR18" i="1"/>
  <c r="DS18" i="1"/>
  <c r="DT18" i="1"/>
  <c r="DI18" i="1"/>
  <c r="DU18" i="1"/>
  <c r="DJ18" i="1"/>
  <c r="DK18" i="1"/>
  <c r="DL18" i="1"/>
  <c r="DS41" i="1"/>
  <c r="DT41" i="1"/>
  <c r="DI41" i="1"/>
  <c r="DU41" i="1"/>
  <c r="DJ41" i="1"/>
  <c r="DK41" i="1"/>
  <c r="DL41" i="1"/>
  <c r="DM41" i="1"/>
  <c r="DN41" i="1"/>
  <c r="DO41" i="1"/>
  <c r="DP41" i="1"/>
  <c r="DQ41" i="1"/>
  <c r="DR41" i="1"/>
  <c r="DL53" i="1"/>
  <c r="DM53" i="1"/>
  <c r="DN53" i="1"/>
  <c r="DO53" i="1"/>
  <c r="DP53" i="1"/>
  <c r="DQ53" i="1"/>
  <c r="DR53" i="1"/>
  <c r="DS53" i="1"/>
  <c r="DT53" i="1"/>
  <c r="DI53" i="1"/>
  <c r="DU53" i="1"/>
  <c r="DJ53" i="1"/>
  <c r="DK53" i="1"/>
  <c r="DK66" i="1"/>
  <c r="DL66" i="1"/>
  <c r="DO66" i="1"/>
  <c r="DP66" i="1"/>
  <c r="DQ66" i="1"/>
  <c r="DR66" i="1"/>
  <c r="DS66" i="1"/>
  <c r="DT66" i="1"/>
  <c r="DU66" i="1"/>
  <c r="DI66" i="1"/>
  <c r="DJ66" i="1"/>
  <c r="DM66" i="1"/>
  <c r="DN66" i="1"/>
  <c r="DM80" i="1"/>
  <c r="DN80" i="1"/>
  <c r="DP80" i="1"/>
  <c r="DQ80" i="1"/>
  <c r="DR80" i="1"/>
  <c r="DS80" i="1"/>
  <c r="DT80" i="1"/>
  <c r="DU80" i="1"/>
  <c r="DI80" i="1"/>
  <c r="DJ80" i="1"/>
  <c r="DK80" i="1"/>
  <c r="DL80" i="1"/>
  <c r="DO80" i="1"/>
  <c r="DU211" i="1"/>
  <c r="DP243" i="1"/>
  <c r="DM243" i="1"/>
  <c r="DL243" i="1"/>
  <c r="DQ243" i="1"/>
  <c r="DR243" i="1"/>
  <c r="DS243" i="1"/>
  <c r="DU243" i="1"/>
  <c r="DO243" i="1"/>
  <c r="DT243" i="1"/>
  <c r="DN243" i="1"/>
  <c r="DP320" i="1"/>
  <c r="DM320" i="1"/>
  <c r="DN320" i="1"/>
  <c r="DO320" i="1"/>
  <c r="DR320" i="1"/>
  <c r="DQ320" i="1"/>
  <c r="DU320" i="1"/>
  <c r="DL320" i="1"/>
  <c r="DS320" i="1"/>
  <c r="DT320" i="1"/>
  <c r="DT249" i="1"/>
  <c r="DN249" i="1"/>
  <c r="DO249" i="1"/>
  <c r="DP249" i="1"/>
  <c r="DQ249" i="1"/>
  <c r="DU249" i="1"/>
  <c r="DR249" i="1"/>
  <c r="DS249" i="1"/>
  <c r="DM249" i="1"/>
  <c r="DL249" i="1"/>
  <c r="DS194" i="1"/>
  <c r="DQ194" i="1"/>
  <c r="DR194" i="1"/>
  <c r="DT194" i="1"/>
  <c r="DL194" i="1"/>
  <c r="DM194" i="1"/>
  <c r="DP194" i="1"/>
  <c r="DN194" i="1"/>
  <c r="DO194" i="1"/>
  <c r="DU194" i="1"/>
  <c r="DK72" i="1"/>
  <c r="DL72" i="1"/>
  <c r="DO72" i="1"/>
  <c r="DJ72" i="1"/>
  <c r="DM72" i="1"/>
  <c r="DN72" i="1"/>
  <c r="DP72" i="1"/>
  <c r="DQ72" i="1"/>
  <c r="DR72" i="1"/>
  <c r="DS72" i="1"/>
  <c r="DT72" i="1"/>
  <c r="DU72" i="1"/>
  <c r="DI72" i="1"/>
  <c r="DI28" i="1"/>
  <c r="DU28" i="1"/>
  <c r="DJ28" i="1"/>
  <c r="DK28" i="1"/>
  <c r="DL28" i="1"/>
  <c r="DM28" i="1"/>
  <c r="DN28" i="1"/>
  <c r="DO28" i="1"/>
  <c r="DP28" i="1"/>
  <c r="DQ28" i="1"/>
  <c r="DR28" i="1"/>
  <c r="DS28" i="1"/>
  <c r="DT28" i="1"/>
  <c r="DM8" i="1"/>
  <c r="DN8" i="1"/>
  <c r="DO8" i="1"/>
  <c r="DP8" i="1"/>
  <c r="DQ8" i="1"/>
  <c r="DR8" i="1"/>
  <c r="DS8" i="1"/>
  <c r="DT8" i="1"/>
  <c r="DI8" i="1"/>
  <c r="DU8" i="1"/>
  <c r="DJ8" i="1"/>
  <c r="DK8" i="1"/>
  <c r="DL8" i="1"/>
  <c r="DK20" i="1"/>
  <c r="DL20" i="1"/>
  <c r="DM20" i="1"/>
  <c r="DN20" i="1"/>
  <c r="DO20" i="1"/>
  <c r="DP20" i="1"/>
  <c r="DQ20" i="1"/>
  <c r="DR20" i="1"/>
  <c r="DS20" i="1"/>
  <c r="DT20" i="1"/>
  <c r="DI20" i="1"/>
  <c r="DU20" i="1"/>
  <c r="DJ20" i="1"/>
  <c r="DQ42" i="1"/>
  <c r="DR42" i="1"/>
  <c r="DS42" i="1"/>
  <c r="DT42" i="1"/>
  <c r="DI42" i="1"/>
  <c r="DU42" i="1"/>
  <c r="DJ42" i="1"/>
  <c r="DK42" i="1"/>
  <c r="DL42" i="1"/>
  <c r="DM42" i="1"/>
  <c r="DN42" i="1"/>
  <c r="DO42" i="1"/>
  <c r="DP42" i="1"/>
  <c r="DJ54" i="1"/>
  <c r="DK54" i="1"/>
  <c r="DL54" i="1"/>
  <c r="DM54" i="1"/>
  <c r="DN54" i="1"/>
  <c r="DO54" i="1"/>
  <c r="DP54" i="1"/>
  <c r="DQ54" i="1"/>
  <c r="DR54" i="1"/>
  <c r="DS54" i="1"/>
  <c r="DI54" i="1"/>
  <c r="DT54" i="1"/>
  <c r="DU54" i="1"/>
  <c r="DI67" i="1"/>
  <c r="DU67" i="1"/>
  <c r="DJ67" i="1"/>
  <c r="DM67" i="1"/>
  <c r="DQ67" i="1"/>
  <c r="DR67" i="1"/>
  <c r="DS67" i="1"/>
  <c r="DT67" i="1"/>
  <c r="DK67" i="1"/>
  <c r="DL67" i="1"/>
  <c r="DN67" i="1"/>
  <c r="DO67" i="1"/>
  <c r="DP67" i="1"/>
  <c r="DK81" i="1"/>
  <c r="DL81" i="1"/>
  <c r="DP81" i="1"/>
  <c r="DQ81" i="1"/>
  <c r="DR81" i="1"/>
  <c r="DS81" i="1"/>
  <c r="DT81" i="1"/>
  <c r="DU81" i="1"/>
  <c r="DI81" i="1"/>
  <c r="DJ81" i="1"/>
  <c r="DM81" i="1"/>
  <c r="DN81" i="1"/>
  <c r="DO81" i="1"/>
  <c r="DU215" i="1"/>
  <c r="DP215" i="1"/>
  <c r="DQ215" i="1"/>
  <c r="DM215" i="1"/>
  <c r="DN215" i="1"/>
  <c r="DS215" i="1"/>
  <c r="DO215" i="1"/>
  <c r="DR215" i="1"/>
  <c r="DL215" i="1"/>
  <c r="DT215" i="1"/>
  <c r="DN246" i="1"/>
  <c r="DT246" i="1"/>
  <c r="DU246" i="1"/>
  <c r="DO246" i="1"/>
  <c r="DL246" i="1"/>
  <c r="DM246" i="1"/>
  <c r="DR246" i="1"/>
  <c r="DS246" i="1"/>
  <c r="DP246" i="1"/>
  <c r="DQ246" i="1"/>
  <c r="DN329" i="1"/>
  <c r="DQ329" i="1"/>
  <c r="DR329" i="1"/>
  <c r="DS329" i="1"/>
  <c r="DL329" i="1"/>
  <c r="DM329" i="1"/>
  <c r="DO329" i="1"/>
  <c r="DP329" i="1"/>
  <c r="DU329" i="1"/>
  <c r="DT329" i="1"/>
  <c r="DI96" i="1"/>
  <c r="DU96" i="1"/>
  <c r="DP96" i="1"/>
  <c r="DQ96" i="1"/>
  <c r="DJ96" i="1"/>
  <c r="DK96" i="1"/>
  <c r="DL96" i="1"/>
  <c r="DM96" i="1"/>
  <c r="DN96" i="1"/>
  <c r="DO96" i="1"/>
  <c r="DR96" i="1"/>
  <c r="DS96" i="1"/>
  <c r="DT96" i="1"/>
  <c r="DS97" i="1"/>
  <c r="DN97" i="1"/>
  <c r="DO97" i="1"/>
  <c r="DK97" i="1"/>
  <c r="DL97" i="1"/>
  <c r="DM97" i="1"/>
  <c r="DP97" i="1"/>
  <c r="DQ97" i="1"/>
  <c r="DR97" i="1"/>
  <c r="DT97" i="1"/>
  <c r="DU97" i="1"/>
  <c r="DI97" i="1"/>
  <c r="DJ97" i="1"/>
  <c r="DM12" i="1"/>
  <c r="DN12" i="1"/>
  <c r="DO12" i="1"/>
  <c r="DP12" i="1"/>
  <c r="DQ12" i="1"/>
  <c r="DR12" i="1"/>
  <c r="DS12" i="1"/>
  <c r="DT12" i="1"/>
  <c r="DI12" i="1"/>
  <c r="DU12" i="1"/>
  <c r="DJ12" i="1"/>
  <c r="DK12" i="1"/>
  <c r="DL12" i="1"/>
  <c r="DP325" i="1"/>
  <c r="DQ325" i="1"/>
  <c r="DR325" i="1"/>
  <c r="DS325" i="1"/>
  <c r="DM325" i="1"/>
  <c r="DL325" i="1"/>
  <c r="DN325" i="1"/>
  <c r="DO325" i="1"/>
  <c r="DT325" i="1"/>
  <c r="DU325" i="1"/>
  <c r="DI48" i="1"/>
  <c r="DU48" i="1"/>
  <c r="DJ48" i="1"/>
  <c r="DK48" i="1"/>
  <c r="DL48" i="1"/>
  <c r="DM48" i="1"/>
  <c r="DN48" i="1"/>
  <c r="DO48" i="1"/>
  <c r="DP48" i="1"/>
  <c r="DQ48" i="1"/>
  <c r="DR48" i="1"/>
  <c r="DS48" i="1"/>
  <c r="DT48" i="1"/>
  <c r="DN316" i="1"/>
  <c r="DT316" i="1"/>
  <c r="DL316" i="1"/>
  <c r="DM316" i="1"/>
  <c r="DP316" i="1"/>
  <c r="DO316" i="1"/>
  <c r="DS316" i="1"/>
  <c r="DR316" i="1"/>
  <c r="DU316" i="1"/>
  <c r="DQ316" i="1"/>
  <c r="DK9" i="1"/>
  <c r="DL9" i="1"/>
  <c r="DM9" i="1"/>
  <c r="DN9" i="1"/>
  <c r="DO9" i="1"/>
  <c r="DP9" i="1"/>
  <c r="DQ9" i="1"/>
  <c r="DR9" i="1"/>
  <c r="DS9" i="1"/>
  <c r="DT9" i="1"/>
  <c r="DI9" i="1"/>
  <c r="DU9" i="1"/>
  <c r="DJ9" i="1"/>
  <c r="DO43" i="1"/>
  <c r="DP43" i="1"/>
  <c r="DQ43" i="1"/>
  <c r="DR43" i="1"/>
  <c r="DS43" i="1"/>
  <c r="DT43" i="1"/>
  <c r="DI43" i="1"/>
  <c r="DU43" i="1"/>
  <c r="DJ43" i="1"/>
  <c r="DK43" i="1"/>
  <c r="DL43" i="1"/>
  <c r="DM43" i="1"/>
  <c r="DN43" i="1"/>
  <c r="DT55" i="1"/>
  <c r="DI55" i="1"/>
  <c r="DU55" i="1"/>
  <c r="DJ55" i="1"/>
  <c r="DK55" i="1"/>
  <c r="DL55" i="1"/>
  <c r="DM55" i="1"/>
  <c r="DN55" i="1"/>
  <c r="DO55" i="1"/>
  <c r="DQ55" i="1"/>
  <c r="DR55" i="1"/>
  <c r="DS55" i="1"/>
  <c r="DP55" i="1"/>
  <c r="DS68" i="1"/>
  <c r="DT68" i="1"/>
  <c r="DK68" i="1"/>
  <c r="DR68" i="1"/>
  <c r="DU68" i="1"/>
  <c r="DI68" i="1"/>
  <c r="DJ68" i="1"/>
  <c r="DL68" i="1"/>
  <c r="DM68" i="1"/>
  <c r="DN68" i="1"/>
  <c r="DO68" i="1"/>
  <c r="DP68" i="1"/>
  <c r="DQ68" i="1"/>
  <c r="DM94" i="1"/>
  <c r="DT94" i="1"/>
  <c r="DI94" i="1"/>
  <c r="DU94" i="1"/>
  <c r="DJ94" i="1"/>
  <c r="DK94" i="1"/>
  <c r="DL94" i="1"/>
  <c r="DN94" i="1"/>
  <c r="DO94" i="1"/>
  <c r="DP94" i="1"/>
  <c r="DQ94" i="1"/>
  <c r="DR94" i="1"/>
  <c r="DS94" i="1"/>
  <c r="DM184" i="1"/>
  <c r="DL184" i="1"/>
  <c r="DN184" i="1"/>
  <c r="DT184" i="1"/>
  <c r="DU184" i="1"/>
  <c r="DQ184" i="1"/>
  <c r="DR184" i="1"/>
  <c r="DS184" i="1"/>
  <c r="DO184" i="1"/>
  <c r="DP184" i="1"/>
  <c r="DS218" i="1"/>
  <c r="DT218" i="1"/>
  <c r="DN218" i="1"/>
  <c r="DO218" i="1"/>
  <c r="DQ218" i="1"/>
  <c r="DR218" i="1"/>
  <c r="DU218" i="1"/>
  <c r="DL218" i="1"/>
  <c r="DM218" i="1"/>
  <c r="DP218" i="1"/>
  <c r="DL321" i="1"/>
  <c r="DR321" i="1"/>
  <c r="DN321" i="1"/>
  <c r="DO321" i="1"/>
  <c r="DS321" i="1"/>
  <c r="DP321" i="1"/>
  <c r="DQ321" i="1"/>
  <c r="DM321" i="1"/>
  <c r="DT321" i="1"/>
  <c r="DU321" i="1"/>
  <c r="DM26" i="1"/>
  <c r="DN26" i="1"/>
  <c r="DO26" i="1"/>
  <c r="DP26" i="1"/>
  <c r="DQ26" i="1"/>
  <c r="DR26" i="1"/>
  <c r="DS26" i="1"/>
  <c r="DT26" i="1"/>
  <c r="DI26" i="1"/>
  <c r="DU26" i="1"/>
  <c r="DJ26" i="1"/>
  <c r="DK26" i="1"/>
  <c r="DL26" i="1"/>
  <c r="DP59" i="1"/>
  <c r="DQ59" i="1"/>
  <c r="DS59" i="1"/>
  <c r="DI59" i="1"/>
  <c r="DU59" i="1"/>
  <c r="DJ59" i="1"/>
  <c r="DM59" i="1"/>
  <c r="DT59" i="1"/>
  <c r="DK59" i="1"/>
  <c r="DL59" i="1"/>
  <c r="DN59" i="1"/>
  <c r="DO59" i="1"/>
  <c r="DR59" i="1"/>
  <c r="DO99" i="1"/>
  <c r="DJ99" i="1"/>
  <c r="DK99" i="1"/>
  <c r="DP99" i="1"/>
  <c r="DQ99" i="1"/>
  <c r="DR99" i="1"/>
  <c r="DS99" i="1"/>
  <c r="DT99" i="1"/>
  <c r="DU99" i="1"/>
  <c r="DI99" i="1"/>
  <c r="DL99" i="1"/>
  <c r="DM99" i="1"/>
  <c r="DN99" i="1"/>
  <c r="DI10" i="1"/>
  <c r="DU10" i="1"/>
  <c r="DJ10" i="1"/>
  <c r="DK10" i="1"/>
  <c r="DL10" i="1"/>
  <c r="DM10" i="1"/>
  <c r="DN10" i="1"/>
  <c r="DO10" i="1"/>
  <c r="DP10" i="1"/>
  <c r="DQ10" i="1"/>
  <c r="DR10" i="1"/>
  <c r="DS10" i="1"/>
  <c r="DT10" i="1"/>
  <c r="DQ24" i="1"/>
  <c r="DR24" i="1"/>
  <c r="DS24" i="1"/>
  <c r="DT24" i="1"/>
  <c r="DI24" i="1"/>
  <c r="DU24" i="1"/>
  <c r="DJ24" i="1"/>
  <c r="DK24" i="1"/>
  <c r="DL24" i="1"/>
  <c r="DM24" i="1"/>
  <c r="DN24" i="1"/>
  <c r="DO24" i="1"/>
  <c r="DP24" i="1"/>
  <c r="DM44" i="1"/>
  <c r="DN44" i="1"/>
  <c r="DO44" i="1"/>
  <c r="DP44" i="1"/>
  <c r="DQ44" i="1"/>
  <c r="DR44" i="1"/>
  <c r="DS44" i="1"/>
  <c r="DT44" i="1"/>
  <c r="DI44" i="1"/>
  <c r="DU44" i="1"/>
  <c r="DJ44" i="1"/>
  <c r="DK44" i="1"/>
  <c r="DL44" i="1"/>
  <c r="DQ69" i="1"/>
  <c r="DR69" i="1"/>
  <c r="DI69" i="1"/>
  <c r="DU69" i="1"/>
  <c r="DJ69" i="1"/>
  <c r="DK69" i="1"/>
  <c r="DL69" i="1"/>
  <c r="DM69" i="1"/>
  <c r="DN69" i="1"/>
  <c r="DO69" i="1"/>
  <c r="DP69" i="1"/>
  <c r="DS69" i="1"/>
  <c r="DT69" i="1"/>
  <c r="DI83" i="1"/>
  <c r="DU83" i="1"/>
  <c r="DJ83" i="1"/>
  <c r="DP83" i="1"/>
  <c r="DQ83" i="1"/>
  <c r="DR83" i="1"/>
  <c r="DS83" i="1"/>
  <c r="DT83" i="1"/>
  <c r="DK83" i="1"/>
  <c r="DL83" i="1"/>
  <c r="DM83" i="1"/>
  <c r="DN83" i="1"/>
  <c r="DO83" i="1"/>
  <c r="DK95" i="1"/>
  <c r="DR95" i="1"/>
  <c r="DS95" i="1"/>
  <c r="DI95" i="1"/>
  <c r="DJ95" i="1"/>
  <c r="DL95" i="1"/>
  <c r="DM95" i="1"/>
  <c r="DN95" i="1"/>
  <c r="DO95" i="1"/>
  <c r="DP95" i="1"/>
  <c r="DQ95" i="1"/>
  <c r="DT95" i="1"/>
  <c r="DU95" i="1"/>
  <c r="DU174" i="1"/>
  <c r="DQ174" i="1"/>
  <c r="DR174" i="1"/>
  <c r="DS174" i="1"/>
  <c r="DT174" i="1"/>
  <c r="DL174" i="1"/>
  <c r="DM174" i="1"/>
  <c r="DN174" i="1"/>
  <c r="DO174" i="1"/>
  <c r="DP174" i="1"/>
  <c r="DL187" i="1"/>
  <c r="DM187" i="1"/>
  <c r="DS187" i="1"/>
  <c r="DT187" i="1"/>
  <c r="DU187" i="1"/>
  <c r="DO187" i="1"/>
  <c r="DP187" i="1"/>
  <c r="DQ187" i="1"/>
  <c r="DR187" i="1"/>
  <c r="DN187" i="1"/>
  <c r="DQ225" i="1"/>
  <c r="DR225" i="1"/>
  <c r="DL225" i="1"/>
  <c r="DM225" i="1"/>
  <c r="DU225" i="1"/>
  <c r="DN225" i="1"/>
  <c r="DO225" i="1"/>
  <c r="DP225" i="1"/>
  <c r="DT225" i="1"/>
  <c r="DS225" i="1"/>
  <c r="DP322" i="1"/>
  <c r="DN322" i="1"/>
  <c r="DO322" i="1"/>
  <c r="DQ322" i="1"/>
  <c r="DR322" i="1"/>
  <c r="DS322" i="1"/>
  <c r="DU322" i="1"/>
  <c r="DM322" i="1"/>
  <c r="DL322" i="1"/>
  <c r="DT322" i="1"/>
  <c r="DT332" i="1"/>
  <c r="DN332" i="1"/>
  <c r="DO332" i="1"/>
  <c r="DP332" i="1"/>
  <c r="DQ332" i="1"/>
  <c r="DR332" i="1"/>
  <c r="DS332" i="1"/>
  <c r="DU332" i="1"/>
  <c r="DM332" i="1"/>
  <c r="DL332" i="1"/>
  <c r="O140" i="2"/>
  <c r="O123" i="2"/>
  <c r="BK141" i="2"/>
  <c r="BK142" i="2"/>
  <c r="AB142" i="2" s="1"/>
  <c r="AD142" i="2" s="1"/>
  <c r="AA142" i="2" s="1"/>
  <c r="AO142" i="2" s="1"/>
  <c r="DB100" i="1"/>
  <c r="CP100" i="1"/>
  <c r="CO100" i="1"/>
  <c r="CX100" i="1"/>
  <c r="CY99" i="1"/>
  <c r="CP99" i="1"/>
  <c r="CS99" i="1"/>
  <c r="CQ99" i="1"/>
  <c r="DA100" i="1"/>
  <c r="DB99" i="1"/>
  <c r="DC99" i="1"/>
  <c r="CN99" i="1"/>
  <c r="CZ99" i="1"/>
  <c r="CM100" i="1"/>
  <c r="CY100" i="1"/>
  <c r="CO99" i="1"/>
  <c r="DA99" i="1"/>
  <c r="CN100" i="1"/>
  <c r="CZ100" i="1"/>
  <c r="CR99" i="1"/>
  <c r="DD99" i="1"/>
  <c r="CQ100" i="1"/>
  <c r="DC100" i="1"/>
  <c r="DE99" i="1"/>
  <c r="CR100" i="1"/>
  <c r="DD100" i="1"/>
  <c r="CT99" i="1"/>
  <c r="DF99" i="1"/>
  <c r="CS100" i="1"/>
  <c r="DE100" i="1"/>
  <c r="CU99" i="1"/>
  <c r="DG99" i="1"/>
  <c r="CT100" i="1"/>
  <c r="DF100" i="1"/>
  <c r="CV99" i="1"/>
  <c r="CU100" i="1"/>
  <c r="DG100" i="1"/>
  <c r="CK99" i="1"/>
  <c r="CW99" i="1"/>
  <c r="CV100" i="1"/>
  <c r="CL99" i="1"/>
  <c r="CX99" i="1"/>
  <c r="CK100" i="1"/>
  <c r="CW100" i="1"/>
  <c r="CM99" i="1"/>
  <c r="CL100" i="1"/>
  <c r="CM16" i="1"/>
  <c r="CY16" i="1"/>
  <c r="CN16" i="1"/>
  <c r="CZ16" i="1"/>
  <c r="CO16" i="1"/>
  <c r="DA16" i="1"/>
  <c r="CP16" i="1"/>
  <c r="DB16" i="1"/>
  <c r="CQ16" i="1"/>
  <c r="DC16" i="1"/>
  <c r="CR16" i="1"/>
  <c r="DD16" i="1"/>
  <c r="CS16" i="1"/>
  <c r="DE16" i="1"/>
  <c r="CT16" i="1"/>
  <c r="DF16" i="1"/>
  <c r="CU16" i="1"/>
  <c r="DG16" i="1"/>
  <c r="CV16" i="1"/>
  <c r="CK16" i="1"/>
  <c r="CW16" i="1"/>
  <c r="CL16" i="1"/>
  <c r="BM128" i="2"/>
  <c r="AR142" i="2"/>
  <c r="BJ130" i="2"/>
  <c r="BL130" i="2" s="1"/>
  <c r="BM130" i="2" s="1"/>
  <c r="BK140" i="2"/>
  <c r="AB140" i="2" s="1"/>
  <c r="AS140" i="2"/>
  <c r="AT140" i="2"/>
  <c r="O133" i="2"/>
  <c r="BK143" i="2"/>
  <c r="AB143" i="2" s="1"/>
  <c r="AD143" i="2" s="1"/>
  <c r="AA143" i="2" s="1"/>
  <c r="AO143" i="2" s="1"/>
  <c r="BM119" i="2"/>
  <c r="AU140" i="2"/>
  <c r="L141" i="2"/>
  <c r="BJ132" i="2"/>
  <c r="BL132" i="2" s="1"/>
  <c r="BM132" i="2" s="1"/>
  <c r="AT142" i="2"/>
  <c r="BJ138" i="2"/>
  <c r="BL138" i="2" s="1"/>
  <c r="BM138" i="2" s="1"/>
  <c r="BL134" i="2"/>
  <c r="BM134" i="2" s="1"/>
  <c r="BL135" i="2"/>
  <c r="BM135" i="2" s="1"/>
  <c r="BL131" i="2"/>
  <c r="BM131" i="2" s="1"/>
  <c r="AW140" i="2"/>
  <c r="AV140" i="2"/>
  <c r="AT143" i="2"/>
  <c r="AR141" i="2"/>
  <c r="O135" i="2"/>
  <c r="AS141" i="2"/>
  <c r="AS142" i="2"/>
  <c r="AT141" i="2"/>
  <c r="AV141" i="2"/>
  <c r="L120" i="2"/>
  <c r="L132" i="2"/>
  <c r="AS129" i="2"/>
  <c r="AS122" i="2"/>
  <c r="AT129" i="2"/>
  <c r="AV134" i="2"/>
  <c r="AS130" i="2"/>
  <c r="AU118" i="2"/>
  <c r="AR131" i="2"/>
  <c r="AS126" i="2"/>
  <c r="AU129" i="2"/>
  <c r="AR126" i="2"/>
  <c r="AU128" i="2"/>
  <c r="AU126" i="2"/>
  <c r="AU121" i="2"/>
  <c r="AT122" i="2"/>
  <c r="AU123" i="2"/>
  <c r="AS119" i="2"/>
  <c r="AU120" i="2"/>
  <c r="AT118" i="2"/>
  <c r="BJ124" i="2"/>
  <c r="BL124" i="2" s="1"/>
  <c r="BM124" i="2" s="1"/>
  <c r="AW132" i="2"/>
  <c r="AV132" i="2"/>
  <c r="AW120" i="2"/>
  <c r="AV120" i="2"/>
  <c r="AV122" i="2"/>
  <c r="O121" i="2"/>
  <c r="L124" i="2"/>
  <c r="AT130" i="2"/>
  <c r="AS131" i="2"/>
  <c r="AV133" i="2"/>
  <c r="AS134" i="2"/>
  <c r="L138" i="2"/>
  <c r="O143" i="2"/>
  <c r="AR118" i="2"/>
  <c r="L125" i="2"/>
  <c r="AU130" i="2"/>
  <c r="AT131" i="2"/>
  <c r="AT134" i="2"/>
  <c r="AV121" i="2"/>
  <c r="AR119" i="2"/>
  <c r="L139" i="2"/>
  <c r="BM139" i="2"/>
  <c r="BJ127" i="2"/>
  <c r="BL127" i="2" s="1"/>
  <c r="BM127" i="2" s="1"/>
  <c r="O134" i="2"/>
  <c r="AR135" i="2"/>
  <c r="O122" i="2"/>
  <c r="AR123" i="2"/>
  <c r="BM122" i="2"/>
  <c r="AS123" i="2"/>
  <c r="L127" i="2"/>
  <c r="L128" i="2"/>
  <c r="AU132" i="2"/>
  <c r="AS135" i="2"/>
  <c r="AU135" i="2"/>
  <c r="AV124" i="2"/>
  <c r="AT133" i="2"/>
  <c r="AR138" i="2"/>
  <c r="AU143" i="2"/>
  <c r="AT121" i="2"/>
  <c r="O129" i="2"/>
  <c r="AU133" i="2"/>
  <c r="AV138" i="2"/>
  <c r="BM126" i="2"/>
  <c r="AW127" i="2"/>
  <c r="AV127" i="2"/>
  <c r="AW123" i="2"/>
  <c r="AV123" i="2"/>
  <c r="AW135" i="2"/>
  <c r="AV135" i="2"/>
  <c r="AV131" i="2"/>
  <c r="AW131" i="2"/>
  <c r="AW142" i="2"/>
  <c r="AV142" i="2"/>
  <c r="BM123" i="2"/>
  <c r="AW119" i="2"/>
  <c r="AV119" i="2"/>
  <c r="BM129" i="2"/>
  <c r="AW128" i="2"/>
  <c r="AV128" i="2"/>
  <c r="BJ118" i="2"/>
  <c r="AT124" i="2"/>
  <c r="AS125" i="2"/>
  <c r="AW122" i="2"/>
  <c r="AU124" i="2"/>
  <c r="AT125" i="2"/>
  <c r="AR127" i="2"/>
  <c r="AW134" i="2"/>
  <c r="AU138" i="2"/>
  <c r="AT139" i="2"/>
  <c r="BJ120" i="2"/>
  <c r="BL120" i="2" s="1"/>
  <c r="BM120" i="2" s="1"/>
  <c r="AU125" i="2"/>
  <c r="O126" i="2"/>
  <c r="AS127" i="2"/>
  <c r="AR128" i="2"/>
  <c r="AU139" i="2"/>
  <c r="L118" i="2"/>
  <c r="BJ121" i="2"/>
  <c r="BL121" i="2" s="1"/>
  <c r="BM121" i="2" s="1"/>
  <c r="AV125" i="2"/>
  <c r="AT127" i="2"/>
  <c r="AS128" i="2"/>
  <c r="L130" i="2"/>
  <c r="BJ133" i="2"/>
  <c r="BL133" i="2" s="1"/>
  <c r="BM133" i="2" s="1"/>
  <c r="AV139" i="2"/>
  <c r="AR143" i="2"/>
  <c r="L119" i="2"/>
  <c r="AV126" i="2"/>
  <c r="L131" i="2"/>
  <c r="L142" i="2"/>
  <c r="AR132" i="2"/>
  <c r="AT119" i="2"/>
  <c r="AS120" i="2"/>
  <c r="AR121" i="2"/>
  <c r="BJ125" i="2"/>
  <c r="BL125" i="2" s="1"/>
  <c r="BM125" i="2" s="1"/>
  <c r="AV129" i="2"/>
  <c r="AS132" i="2"/>
  <c r="AR133" i="2"/>
  <c r="AV143" i="2"/>
  <c r="AR120" i="2"/>
  <c r="AV118" i="2"/>
  <c r="AR122" i="2"/>
  <c r="AV130" i="2"/>
  <c r="AR134" i="2"/>
  <c r="AS124" i="2"/>
  <c r="AS138" i="2"/>
  <c r="AR139" i="2"/>
  <c r="BV320" i="1"/>
  <c r="BU320" i="1"/>
  <c r="BT320" i="1"/>
  <c r="BS320" i="1"/>
  <c r="BR320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DH2" i="1" l="1"/>
  <c r="DK2" i="1"/>
  <c r="DJ2" i="1"/>
  <c r="DI2" i="1"/>
  <c r="F320" i="1"/>
  <c r="BG16" i="5"/>
  <c r="EJ337" i="1"/>
  <c r="EO337" i="1"/>
  <c r="EA336" i="1"/>
  <c r="BH16" i="5"/>
  <c r="DX337" i="1"/>
  <c r="EC337" i="1"/>
  <c r="EG336" i="1"/>
  <c r="EL336" i="1"/>
  <c r="EI337" i="1"/>
  <c r="EN337" i="1"/>
  <c r="EF336" i="1"/>
  <c r="DZ336" i="1"/>
  <c r="DW337" i="1"/>
  <c r="EB337" i="1"/>
  <c r="EQ336" i="1"/>
  <c r="EK336" i="1"/>
  <c r="EH337" i="1"/>
  <c r="EM337" i="1"/>
  <c r="EE336" i="1"/>
  <c r="DY336" i="1"/>
  <c r="DV337" i="1"/>
  <c r="EA337" i="1"/>
  <c r="EP336" i="1"/>
  <c r="EJ336" i="1"/>
  <c r="EL337" i="1"/>
  <c r="ED336" i="1"/>
  <c r="DX336" i="1"/>
  <c r="EQ337" i="1"/>
  <c r="EF337" i="1"/>
  <c r="DZ337" i="1"/>
  <c r="EO336" i="1"/>
  <c r="EI336" i="1"/>
  <c r="EE337" i="1"/>
  <c r="EC336" i="1"/>
  <c r="DW336" i="1"/>
  <c r="EG337" i="1"/>
  <c r="EN336" i="1"/>
  <c r="EH336" i="1"/>
  <c r="EK337" i="1"/>
  <c r="EP337" i="1"/>
  <c r="EB336" i="1"/>
  <c r="DV336" i="1"/>
  <c r="DY337" i="1"/>
  <c r="ED337" i="1"/>
  <c r="EM336" i="1"/>
  <c r="AD140" i="2"/>
  <c r="AA140" i="2" s="1"/>
  <c r="AO140" i="2" s="1"/>
  <c r="DQ195" i="1"/>
  <c r="DP195" i="1"/>
  <c r="DL195" i="1"/>
  <c r="DO195" i="1"/>
  <c r="DM195" i="1"/>
  <c r="DN195" i="1"/>
  <c r="BG8" i="5"/>
  <c r="BH14" i="5"/>
  <c r="BG14" i="5"/>
  <c r="BG18" i="5"/>
  <c r="DJ336" i="1"/>
  <c r="DK336" i="1"/>
  <c r="BH8" i="5"/>
  <c r="BF38" i="5"/>
  <c r="BH9" i="5"/>
  <c r="DI336" i="1"/>
  <c r="BH18" i="5"/>
  <c r="BG9" i="5"/>
  <c r="BE38" i="5"/>
  <c r="BF40" i="5"/>
  <c r="BH12" i="5"/>
  <c r="BE40" i="5"/>
  <c r="BG12" i="5"/>
  <c r="BE33" i="5"/>
  <c r="BG5" i="5"/>
  <c r="BF33" i="5"/>
  <c r="BH5" i="5"/>
  <c r="BE34" i="5"/>
  <c r="BG6" i="5"/>
  <c r="BF34" i="5"/>
  <c r="BH6" i="5"/>
  <c r="DM336" i="1"/>
  <c r="DL336" i="1"/>
  <c r="DT336" i="1"/>
  <c r="DR336" i="1"/>
  <c r="DQ336" i="1"/>
  <c r="DS336" i="1"/>
  <c r="DP336" i="1"/>
  <c r="DO336" i="1"/>
  <c r="DN336" i="1"/>
  <c r="DU336" i="1"/>
  <c r="BL118" i="2"/>
  <c r="BM118" i="2" s="1"/>
  <c r="BL140" i="2"/>
  <c r="BM140" i="2" s="1"/>
  <c r="BL141" i="2"/>
  <c r="BL143" i="2"/>
  <c r="BM143" i="2" s="1"/>
  <c r="Y320" i="1" l="1"/>
  <c r="BH20" i="5"/>
  <c r="BF51" i="5"/>
  <c r="BG20" i="5"/>
  <c r="BE51" i="5"/>
  <c r="C21" i="5" l="1"/>
  <c r="C20" i="5"/>
  <c r="C6" i="5"/>
  <c r="C7" i="5"/>
  <c r="C8" i="5"/>
  <c r="C15" i="5"/>
  <c r="C16" i="5"/>
  <c r="C17" i="5"/>
  <c r="C18" i="5"/>
  <c r="M9" i="21"/>
  <c r="L9" i="21"/>
  <c r="M8" i="21"/>
  <c r="L8" i="21"/>
  <c r="N8" i="21" l="1"/>
  <c r="N9" i="21"/>
  <c r="AG22" i="19"/>
  <c r="G37" i="19"/>
  <c r="G36" i="19"/>
  <c r="G35" i="19"/>
  <c r="G34" i="19"/>
  <c r="G33" i="19"/>
  <c r="G32" i="19"/>
  <c r="G31" i="19"/>
  <c r="G30" i="19"/>
  <c r="G29" i="19"/>
  <c r="G28" i="19"/>
  <c r="G27" i="19"/>
  <c r="G26" i="19"/>
  <c r="G25" i="19"/>
  <c r="AF22" i="19"/>
  <c r="G24" i="19"/>
  <c r="G23" i="19"/>
  <c r="AE22" i="19"/>
  <c r="AD22" i="19"/>
  <c r="AB22" i="19"/>
  <c r="AA22" i="19"/>
  <c r="Z22" i="19"/>
  <c r="Y22" i="19"/>
  <c r="X22" i="19"/>
  <c r="W22" i="19"/>
  <c r="M21" i="19"/>
  <c r="K21" i="19"/>
  <c r="M20" i="19"/>
  <c r="K20" i="19"/>
  <c r="M19" i="19"/>
  <c r="K19" i="19"/>
  <c r="M18" i="19"/>
  <c r="K18" i="19"/>
  <c r="M17" i="19"/>
  <c r="K17" i="19"/>
  <c r="M16" i="19"/>
  <c r="K16" i="19"/>
  <c r="M15" i="19"/>
  <c r="K15" i="19"/>
  <c r="M14" i="19"/>
  <c r="K14" i="19"/>
  <c r="M13" i="19"/>
  <c r="K13" i="19"/>
  <c r="M12" i="19"/>
  <c r="K12" i="19"/>
  <c r="M11" i="19"/>
  <c r="K11" i="19"/>
  <c r="M10" i="19"/>
  <c r="K10" i="19"/>
  <c r="M9" i="19"/>
  <c r="K9" i="19"/>
  <c r="M8" i="19"/>
  <c r="K8" i="19"/>
  <c r="M7" i="19"/>
  <c r="K7" i="19"/>
  <c r="BO6" i="19"/>
  <c r="BN6" i="19"/>
  <c r="BM6" i="19"/>
  <c r="BL6" i="19"/>
  <c r="BK6" i="19"/>
  <c r="BJ6" i="19"/>
  <c r="BI6" i="19"/>
  <c r="BH6" i="19"/>
  <c r="BG6" i="19"/>
  <c r="BF6" i="19"/>
  <c r="BE6" i="19"/>
  <c r="BD6" i="19"/>
  <c r="BB6" i="19"/>
  <c r="BA6" i="19"/>
  <c r="AZ6" i="19"/>
  <c r="AY6" i="19"/>
  <c r="AX6" i="19"/>
  <c r="AW6" i="19"/>
  <c r="AV6" i="19"/>
  <c r="AU6" i="19"/>
  <c r="AT6" i="19"/>
  <c r="AS6" i="19"/>
  <c r="AR6" i="19"/>
  <c r="AQ6" i="19"/>
  <c r="AO6" i="19"/>
  <c r="AN6" i="19"/>
  <c r="AM6" i="19"/>
  <c r="AL6" i="19"/>
  <c r="AK6" i="19"/>
  <c r="G22" i="19" l="1"/>
  <c r="D9" i="21" s="1"/>
  <c r="K6" i="19"/>
  <c r="F8" i="21" s="1"/>
  <c r="M6" i="19"/>
  <c r="G8" i="21" s="1"/>
  <c r="V102" i="1" l="1"/>
  <c r="V101" i="1"/>
  <c r="V98" i="1"/>
  <c r="V97" i="1"/>
  <c r="V94" i="1"/>
  <c r="V87" i="1"/>
  <c r="V84" i="1"/>
  <c r="V83" i="1"/>
  <c r="V81" i="1"/>
  <c r="V80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2" i="1"/>
  <c r="V60" i="1"/>
  <c r="V59" i="1"/>
  <c r="V58" i="1"/>
  <c r="V57" i="1"/>
  <c r="V56" i="1"/>
  <c r="V55" i="1"/>
  <c r="V54" i="1"/>
  <c r="V53" i="1"/>
  <c r="V52" i="1"/>
  <c r="V51" i="1"/>
  <c r="V50" i="1"/>
  <c r="V49" i="1"/>
  <c r="V47" i="1"/>
  <c r="V46" i="1"/>
  <c r="V45" i="1"/>
  <c r="V44" i="1"/>
  <c r="V43" i="1"/>
  <c r="V42" i="1"/>
  <c r="V31" i="1"/>
  <c r="V30" i="1"/>
  <c r="V29" i="1"/>
  <c r="V28" i="1"/>
  <c r="V27" i="1"/>
  <c r="V20" i="1"/>
  <c r="V18" i="1"/>
  <c r="V17" i="1"/>
  <c r="V15" i="1"/>
  <c r="V14" i="1"/>
  <c r="V13" i="1"/>
  <c r="V12" i="1"/>
  <c r="V10" i="1"/>
  <c r="V9" i="1"/>
  <c r="V8" i="1"/>
  <c r="V7" i="1"/>
  <c r="BK106" i="2" l="1"/>
  <c r="AX106" i="2"/>
  <c r="BJ106" i="2" s="1"/>
  <c r="BL106" i="2" s="1"/>
  <c r="AQ106" i="2"/>
  <c r="AU106" i="2" s="1"/>
  <c r="AL106" i="2"/>
  <c r="AM106" i="2" s="1"/>
  <c r="AW106" i="2" s="1"/>
  <c r="AD106" i="2"/>
  <c r="AA106" i="2" s="1"/>
  <c r="W106" i="2"/>
  <c r="O106" i="2" s="1"/>
  <c r="T106" i="2"/>
  <c r="R106" i="2"/>
  <c r="M106" i="2"/>
  <c r="N106" i="2" s="1"/>
  <c r="BK107" i="2"/>
  <c r="AX107" i="2"/>
  <c r="AQ107" i="2"/>
  <c r="AU107" i="2" s="1"/>
  <c r="AL107" i="2"/>
  <c r="AM107" i="2" s="1"/>
  <c r="AW107" i="2" s="1"/>
  <c r="AD107" i="2"/>
  <c r="AA107" i="2" s="1"/>
  <c r="W107" i="2"/>
  <c r="O107" i="2" s="1"/>
  <c r="T107" i="2"/>
  <c r="R107" i="2"/>
  <c r="M107" i="2"/>
  <c r="N107" i="2" s="1"/>
  <c r="AO102" i="2"/>
  <c r="AO101" i="2"/>
  <c r="BM106" i="2" l="1"/>
  <c r="AT106" i="2"/>
  <c r="L106" i="2"/>
  <c r="AR106" i="2"/>
  <c r="AS106" i="2"/>
  <c r="AV106" i="2"/>
  <c r="AV107" i="2"/>
  <c r="BJ107" i="2"/>
  <c r="L107" i="2"/>
  <c r="AR107" i="2"/>
  <c r="AS107" i="2"/>
  <c r="AT107" i="2"/>
  <c r="DB8" i="1"/>
  <c r="BL107" i="2" l="1"/>
  <c r="BM107" i="2" s="1"/>
  <c r="CU8" i="1"/>
  <c r="DC8" i="1"/>
  <c r="CN8" i="1"/>
  <c r="CV8" i="1"/>
  <c r="DD8" i="1"/>
  <c r="CO8" i="1"/>
  <c r="CW8" i="1"/>
  <c r="DE8" i="1"/>
  <c r="CM8" i="1"/>
  <c r="CP8" i="1"/>
  <c r="CX8" i="1"/>
  <c r="DF8" i="1"/>
  <c r="CQ8" i="1"/>
  <c r="CY8" i="1"/>
  <c r="DG8" i="1"/>
  <c r="CR8" i="1"/>
  <c r="CZ8" i="1"/>
  <c r="CK8" i="1"/>
  <c r="CS8" i="1"/>
  <c r="DA8" i="1"/>
  <c r="CL8" i="1"/>
  <c r="CT8" i="1"/>
  <c r="BK102" i="2"/>
  <c r="BK101" i="2"/>
  <c r="BK100" i="2"/>
  <c r="BK99" i="2"/>
  <c r="BK98" i="2"/>
  <c r="BK91" i="2"/>
  <c r="BK95" i="2"/>
  <c r="BK94" i="2"/>
  <c r="BK93" i="2"/>
  <c r="BK92" i="2"/>
  <c r="CX84" i="1"/>
  <c r="CX87" i="1"/>
  <c r="CX15" i="1"/>
  <c r="AX91" i="2"/>
  <c r="AQ91" i="2"/>
  <c r="AU91" i="2" s="1"/>
  <c r="AL91" i="2"/>
  <c r="AM91" i="2" s="1"/>
  <c r="AW91" i="2" s="1"/>
  <c r="AD91" i="2"/>
  <c r="AA91" i="2" s="1"/>
  <c r="W91" i="2"/>
  <c r="O91" i="2" s="1"/>
  <c r="T91" i="2"/>
  <c r="R91" i="2"/>
  <c r="M91" i="2"/>
  <c r="N91" i="2" s="1"/>
  <c r="BK90" i="2"/>
  <c r="AX90" i="2"/>
  <c r="BJ90" i="2" s="1"/>
  <c r="BL90" i="2" s="1"/>
  <c r="AQ90" i="2"/>
  <c r="AU90" i="2" s="1"/>
  <c r="AL90" i="2"/>
  <c r="AM90" i="2" s="1"/>
  <c r="AW90" i="2" s="1"/>
  <c r="AD90" i="2"/>
  <c r="AA90" i="2" s="1"/>
  <c r="W90" i="2"/>
  <c r="L90" i="2" s="1"/>
  <c r="T90" i="2"/>
  <c r="R90" i="2"/>
  <c r="M90" i="2"/>
  <c r="N90" i="2" s="1"/>
  <c r="BK89" i="2"/>
  <c r="AX89" i="2"/>
  <c r="BJ89" i="2" s="1"/>
  <c r="BL89" i="2" s="1"/>
  <c r="AQ89" i="2"/>
  <c r="AR89" i="2" s="1"/>
  <c r="AL89" i="2"/>
  <c r="AM89" i="2" s="1"/>
  <c r="AW89" i="2" s="1"/>
  <c r="AD89" i="2"/>
  <c r="AA89" i="2" s="1"/>
  <c r="W89" i="2"/>
  <c r="L89" i="2" s="1"/>
  <c r="T89" i="2"/>
  <c r="R89" i="2"/>
  <c r="M89" i="2"/>
  <c r="N89" i="2" s="1"/>
  <c r="BK88" i="2"/>
  <c r="AX88" i="2"/>
  <c r="BJ88" i="2" s="1"/>
  <c r="BL88" i="2" s="1"/>
  <c r="AQ88" i="2"/>
  <c r="AU88" i="2" s="1"/>
  <c r="AL88" i="2"/>
  <c r="AM88" i="2" s="1"/>
  <c r="AD88" i="2"/>
  <c r="AA88" i="2" s="1"/>
  <c r="W88" i="2"/>
  <c r="L88" i="2" s="1"/>
  <c r="T88" i="2"/>
  <c r="R88" i="2"/>
  <c r="M88" i="2"/>
  <c r="N88" i="2" s="1"/>
  <c r="BK87" i="2"/>
  <c r="AX87" i="2"/>
  <c r="BJ87" i="2" s="1"/>
  <c r="BL87" i="2" s="1"/>
  <c r="AQ87" i="2"/>
  <c r="AT87" i="2" s="1"/>
  <c r="AL87" i="2"/>
  <c r="AM87" i="2" s="1"/>
  <c r="AW87" i="2" s="1"/>
  <c r="AD87" i="2"/>
  <c r="AA87" i="2" s="1"/>
  <c r="W87" i="2"/>
  <c r="O87" i="2" s="1"/>
  <c r="T87" i="2"/>
  <c r="R87" i="2"/>
  <c r="M87" i="2"/>
  <c r="N87" i="2" s="1"/>
  <c r="BK86" i="2"/>
  <c r="AX86" i="2"/>
  <c r="BJ86" i="2" s="1"/>
  <c r="BL86" i="2" s="1"/>
  <c r="AQ86" i="2"/>
  <c r="AU86" i="2" s="1"/>
  <c r="AL86" i="2"/>
  <c r="AM86" i="2" s="1"/>
  <c r="AW86" i="2" s="1"/>
  <c r="AD86" i="2"/>
  <c r="AA86" i="2" s="1"/>
  <c r="W86" i="2"/>
  <c r="L86" i="2" s="1"/>
  <c r="T86" i="2"/>
  <c r="R86" i="2"/>
  <c r="M86" i="2"/>
  <c r="N86" i="2" s="1"/>
  <c r="BK85" i="2"/>
  <c r="AX85" i="2"/>
  <c r="AQ85" i="2"/>
  <c r="AU85" i="2" s="1"/>
  <c r="AL85" i="2"/>
  <c r="AM85" i="2" s="1"/>
  <c r="AW85" i="2" s="1"/>
  <c r="AD85" i="2"/>
  <c r="AA85" i="2" s="1"/>
  <c r="W85" i="2"/>
  <c r="O85" i="2" s="1"/>
  <c r="T85" i="2"/>
  <c r="R85" i="2"/>
  <c r="M85" i="2"/>
  <c r="N85" i="2" s="1"/>
  <c r="BJ117" i="2"/>
  <c r="AQ117" i="2"/>
  <c r="AU117" i="2" s="1"/>
  <c r="AL117" i="2"/>
  <c r="AM117" i="2" s="1"/>
  <c r="W117" i="2"/>
  <c r="O117" i="2" s="1"/>
  <c r="T117" i="2"/>
  <c r="R117" i="2"/>
  <c r="M117" i="2"/>
  <c r="N117" i="2" s="1"/>
  <c r="AQ116" i="2"/>
  <c r="AS116" i="2" s="1"/>
  <c r="AL116" i="2"/>
  <c r="AM116" i="2" s="1"/>
  <c r="AW116" i="2" s="1"/>
  <c r="W116" i="2"/>
  <c r="O116" i="2" s="1"/>
  <c r="T116" i="2"/>
  <c r="R116" i="2"/>
  <c r="M116" i="2"/>
  <c r="N116" i="2" s="1"/>
  <c r="AX105" i="2"/>
  <c r="AQ105" i="2"/>
  <c r="AU105" i="2" s="1"/>
  <c r="AL105" i="2"/>
  <c r="AM105" i="2" s="1"/>
  <c r="AD105" i="2"/>
  <c r="AA105" i="2" s="1"/>
  <c r="W105" i="2"/>
  <c r="O105" i="2" s="1"/>
  <c r="T105" i="2"/>
  <c r="R105" i="2"/>
  <c r="M105" i="2"/>
  <c r="N105" i="2" s="1"/>
  <c r="L105" i="2"/>
  <c r="AX104" i="2"/>
  <c r="AQ104" i="2"/>
  <c r="AU104" i="2" s="1"/>
  <c r="AL104" i="2"/>
  <c r="AM104" i="2" s="1"/>
  <c r="AD104" i="2"/>
  <c r="AA104" i="2" s="1"/>
  <c r="W104" i="2"/>
  <c r="O104" i="2" s="1"/>
  <c r="T104" i="2"/>
  <c r="R104" i="2"/>
  <c r="M104" i="2"/>
  <c r="N104" i="2" s="1"/>
  <c r="L104" i="2"/>
  <c r="AX103" i="2"/>
  <c r="BJ103" i="2" s="1"/>
  <c r="AQ103" i="2"/>
  <c r="AU103" i="2" s="1"/>
  <c r="AL103" i="2"/>
  <c r="AM103" i="2" s="1"/>
  <c r="AW103" i="2" s="1"/>
  <c r="AD103" i="2"/>
  <c r="AA103" i="2" s="1"/>
  <c r="W103" i="2"/>
  <c r="O103" i="2" s="1"/>
  <c r="T103" i="2"/>
  <c r="R103" i="2"/>
  <c r="M103" i="2"/>
  <c r="N103" i="2" s="1"/>
  <c r="L103" i="2"/>
  <c r="AX102" i="2"/>
  <c r="AQ102" i="2"/>
  <c r="AS102" i="2" s="1"/>
  <c r="AL102" i="2"/>
  <c r="AM102" i="2" s="1"/>
  <c r="AW102" i="2" s="1"/>
  <c r="AD102" i="2"/>
  <c r="AA102" i="2" s="1"/>
  <c r="W102" i="2"/>
  <c r="O102" i="2" s="1"/>
  <c r="T102" i="2"/>
  <c r="R102" i="2"/>
  <c r="M102" i="2"/>
  <c r="N102" i="2" s="1"/>
  <c r="AX101" i="2"/>
  <c r="BJ101" i="2" s="1"/>
  <c r="AQ101" i="2"/>
  <c r="AS101" i="2" s="1"/>
  <c r="AL101" i="2"/>
  <c r="AM101" i="2" s="1"/>
  <c r="AW101" i="2" s="1"/>
  <c r="AD101" i="2"/>
  <c r="AA101" i="2" s="1"/>
  <c r="W101" i="2"/>
  <c r="O101" i="2" s="1"/>
  <c r="T101" i="2"/>
  <c r="R101" i="2"/>
  <c r="M101" i="2"/>
  <c r="N101" i="2" s="1"/>
  <c r="AX100" i="2"/>
  <c r="AQ100" i="2"/>
  <c r="AS100" i="2" s="1"/>
  <c r="AL100" i="2"/>
  <c r="AM100" i="2" s="1"/>
  <c r="AW100" i="2" s="1"/>
  <c r="AD100" i="2"/>
  <c r="AA100" i="2" s="1"/>
  <c r="W100" i="2"/>
  <c r="O100" i="2" s="1"/>
  <c r="T100" i="2"/>
  <c r="R100" i="2"/>
  <c r="M100" i="2"/>
  <c r="N100" i="2" s="1"/>
  <c r="AX99" i="2"/>
  <c r="BJ99" i="2" s="1"/>
  <c r="AQ99" i="2"/>
  <c r="AS99" i="2" s="1"/>
  <c r="AL99" i="2"/>
  <c r="AM99" i="2" s="1"/>
  <c r="AW99" i="2" s="1"/>
  <c r="AD99" i="2"/>
  <c r="AA99" i="2" s="1"/>
  <c r="W99" i="2"/>
  <c r="O99" i="2" s="1"/>
  <c r="T99" i="2"/>
  <c r="R99" i="2"/>
  <c r="M99" i="2"/>
  <c r="N99" i="2" s="1"/>
  <c r="AX98" i="2"/>
  <c r="BJ98" i="2" s="1"/>
  <c r="AQ98" i="2"/>
  <c r="AU98" i="2" s="1"/>
  <c r="AL98" i="2"/>
  <c r="AM98" i="2" s="1"/>
  <c r="AW98" i="2" s="1"/>
  <c r="AD98" i="2"/>
  <c r="AA98" i="2" s="1"/>
  <c r="W98" i="2"/>
  <c r="O98" i="2" s="1"/>
  <c r="T98" i="2"/>
  <c r="R98" i="2"/>
  <c r="M98" i="2"/>
  <c r="N98" i="2" s="1"/>
  <c r="BK97" i="2"/>
  <c r="AX97" i="2"/>
  <c r="BJ97" i="2" s="1"/>
  <c r="BL97" i="2" s="1"/>
  <c r="AQ97" i="2"/>
  <c r="AU97" i="2" s="1"/>
  <c r="AL97" i="2"/>
  <c r="AM97" i="2" s="1"/>
  <c r="AW97" i="2" s="1"/>
  <c r="AD97" i="2"/>
  <c r="AA97" i="2" s="1"/>
  <c r="W97" i="2"/>
  <c r="O97" i="2" s="1"/>
  <c r="T97" i="2"/>
  <c r="R97" i="2"/>
  <c r="M97" i="2"/>
  <c r="N97" i="2" s="1"/>
  <c r="BK96" i="2"/>
  <c r="AX96" i="2"/>
  <c r="AQ96" i="2"/>
  <c r="AU96" i="2" s="1"/>
  <c r="AL96" i="2"/>
  <c r="AM96" i="2" s="1"/>
  <c r="AW96" i="2" s="1"/>
  <c r="AD96" i="2"/>
  <c r="AA96" i="2" s="1"/>
  <c r="W96" i="2"/>
  <c r="O96" i="2" s="1"/>
  <c r="T96" i="2"/>
  <c r="R96" i="2"/>
  <c r="M96" i="2"/>
  <c r="N96" i="2" s="1"/>
  <c r="AX95" i="2"/>
  <c r="BJ95" i="2" s="1"/>
  <c r="AQ95" i="2"/>
  <c r="AU95" i="2" s="1"/>
  <c r="AL95" i="2"/>
  <c r="AM95" i="2" s="1"/>
  <c r="AW95" i="2" s="1"/>
  <c r="AD95" i="2"/>
  <c r="AA95" i="2" s="1"/>
  <c r="W95" i="2"/>
  <c r="L95" i="2" s="1"/>
  <c r="T95" i="2"/>
  <c r="R95" i="2"/>
  <c r="M95" i="2"/>
  <c r="N95" i="2" s="1"/>
  <c r="AX94" i="2"/>
  <c r="BJ94" i="2" s="1"/>
  <c r="BL94" i="2" s="1"/>
  <c r="AQ94" i="2"/>
  <c r="AT94" i="2" s="1"/>
  <c r="AL94" i="2"/>
  <c r="AM94" i="2" s="1"/>
  <c r="AD94" i="2"/>
  <c r="AA94" i="2" s="1"/>
  <c r="W94" i="2"/>
  <c r="O94" i="2" s="1"/>
  <c r="T94" i="2"/>
  <c r="R94" i="2"/>
  <c r="M94" i="2"/>
  <c r="N94" i="2" s="1"/>
  <c r="AX93" i="2"/>
  <c r="BJ93" i="2" s="1"/>
  <c r="BL93" i="2" s="1"/>
  <c r="AQ93" i="2"/>
  <c r="AU93" i="2" s="1"/>
  <c r="AL93" i="2"/>
  <c r="AM93" i="2" s="1"/>
  <c r="AD93" i="2"/>
  <c r="AA93" i="2" s="1"/>
  <c r="W93" i="2"/>
  <c r="L93" i="2" s="1"/>
  <c r="T93" i="2"/>
  <c r="R93" i="2"/>
  <c r="M93" i="2"/>
  <c r="N93" i="2" s="1"/>
  <c r="AX92" i="2"/>
  <c r="AQ92" i="2"/>
  <c r="AU92" i="2" s="1"/>
  <c r="AL92" i="2"/>
  <c r="AM92" i="2" s="1"/>
  <c r="AW92" i="2" s="1"/>
  <c r="AD92" i="2"/>
  <c r="AA92" i="2" s="1"/>
  <c r="W92" i="2"/>
  <c r="L92" i="2" s="1"/>
  <c r="T92" i="2"/>
  <c r="R92" i="2"/>
  <c r="M92" i="2"/>
  <c r="N92" i="2" s="1"/>
  <c r="BK84" i="2"/>
  <c r="AX84" i="2"/>
  <c r="BJ84" i="2" s="1"/>
  <c r="BL84" i="2" s="1"/>
  <c r="AQ84" i="2"/>
  <c r="AR84" i="2" s="1"/>
  <c r="AL84" i="2"/>
  <c r="AM84" i="2" s="1"/>
  <c r="AW84" i="2" s="1"/>
  <c r="AD84" i="2"/>
  <c r="AA84" i="2" s="1"/>
  <c r="W84" i="2"/>
  <c r="O84" i="2" s="1"/>
  <c r="T84" i="2"/>
  <c r="R84" i="2"/>
  <c r="M84" i="2"/>
  <c r="N84" i="2" s="1"/>
  <c r="BK83" i="2"/>
  <c r="AX83" i="2"/>
  <c r="AQ83" i="2"/>
  <c r="AU83" i="2" s="1"/>
  <c r="AL83" i="2"/>
  <c r="AM83" i="2" s="1"/>
  <c r="AD83" i="2"/>
  <c r="AA83" i="2" s="1"/>
  <c r="W83" i="2"/>
  <c r="L83" i="2" s="1"/>
  <c r="T83" i="2"/>
  <c r="R83" i="2"/>
  <c r="M83" i="2"/>
  <c r="N83" i="2" s="1"/>
  <c r="BK82" i="2"/>
  <c r="AX82" i="2"/>
  <c r="AQ82" i="2"/>
  <c r="AT82" i="2" s="1"/>
  <c r="AL82" i="2"/>
  <c r="AM82" i="2" s="1"/>
  <c r="AW82" i="2" s="1"/>
  <c r="AD82" i="2"/>
  <c r="AA82" i="2" s="1"/>
  <c r="W82" i="2"/>
  <c r="O82" i="2" s="1"/>
  <c r="T82" i="2"/>
  <c r="R82" i="2"/>
  <c r="M82" i="2"/>
  <c r="N82" i="2" s="1"/>
  <c r="BK81" i="2"/>
  <c r="AX81" i="2"/>
  <c r="BJ81" i="2" s="1"/>
  <c r="BL81" i="2" s="1"/>
  <c r="AQ81" i="2"/>
  <c r="AT81" i="2" s="1"/>
  <c r="AL81" i="2"/>
  <c r="AM81" i="2" s="1"/>
  <c r="AD81" i="2"/>
  <c r="AA81" i="2" s="1"/>
  <c r="W81" i="2"/>
  <c r="O81" i="2" s="1"/>
  <c r="T81" i="2"/>
  <c r="R81" i="2"/>
  <c r="M81" i="2"/>
  <c r="N81" i="2" s="1"/>
  <c r="BK80" i="2"/>
  <c r="AX80" i="2"/>
  <c r="AQ80" i="2"/>
  <c r="AU80" i="2" s="1"/>
  <c r="AL80" i="2"/>
  <c r="AM80" i="2" s="1"/>
  <c r="AW80" i="2" s="1"/>
  <c r="AD80" i="2"/>
  <c r="AA80" i="2" s="1"/>
  <c r="W80" i="2"/>
  <c r="O80" i="2" s="1"/>
  <c r="T80" i="2"/>
  <c r="R80" i="2"/>
  <c r="M80" i="2"/>
  <c r="N80" i="2" s="1"/>
  <c r="BK79" i="2"/>
  <c r="AX79" i="2"/>
  <c r="BJ79" i="2" s="1"/>
  <c r="BL79" i="2" s="1"/>
  <c r="AQ79" i="2"/>
  <c r="AS79" i="2" s="1"/>
  <c r="AL79" i="2"/>
  <c r="AM79" i="2" s="1"/>
  <c r="AW79" i="2" s="1"/>
  <c r="AD79" i="2"/>
  <c r="AA79" i="2" s="1"/>
  <c r="W79" i="2"/>
  <c r="L79" i="2" s="1"/>
  <c r="T79" i="2"/>
  <c r="R79" i="2"/>
  <c r="M79" i="2"/>
  <c r="N79" i="2" s="1"/>
  <c r="BK78" i="2"/>
  <c r="AX78" i="2"/>
  <c r="BJ78" i="2" s="1"/>
  <c r="BL78" i="2" s="1"/>
  <c r="AQ78" i="2"/>
  <c r="AU78" i="2" s="1"/>
  <c r="AL78" i="2"/>
  <c r="AM78" i="2" s="1"/>
  <c r="AD78" i="2"/>
  <c r="AA78" i="2" s="1"/>
  <c r="W78" i="2"/>
  <c r="O78" i="2" s="1"/>
  <c r="T78" i="2"/>
  <c r="R78" i="2"/>
  <c r="M78" i="2"/>
  <c r="N78" i="2" s="1"/>
  <c r="BK77" i="2"/>
  <c r="AX77" i="2"/>
  <c r="AQ77" i="2"/>
  <c r="AU77" i="2" s="1"/>
  <c r="AL77" i="2"/>
  <c r="AM77" i="2" s="1"/>
  <c r="AW77" i="2" s="1"/>
  <c r="AD77" i="2"/>
  <c r="AA77" i="2" s="1"/>
  <c r="W77" i="2"/>
  <c r="L77" i="2" s="1"/>
  <c r="T77" i="2"/>
  <c r="R77" i="2"/>
  <c r="M77" i="2"/>
  <c r="N77" i="2" s="1"/>
  <c r="CX14" i="1"/>
  <c r="AB74" i="2"/>
  <c r="AB73" i="2"/>
  <c r="AB72" i="2"/>
  <c r="AD72" i="2" s="1"/>
  <c r="AA72" i="2" s="1"/>
  <c r="AX72" i="2"/>
  <c r="BJ72" i="2" s="1"/>
  <c r="AQ72" i="2"/>
  <c r="AU72" i="2" s="1"/>
  <c r="AL72" i="2"/>
  <c r="AM72" i="2" s="1"/>
  <c r="AW72" i="2" s="1"/>
  <c r="W72" i="2"/>
  <c r="O72" i="2" s="1"/>
  <c r="T72" i="2"/>
  <c r="R72" i="2"/>
  <c r="M72" i="2"/>
  <c r="N72" i="2" s="1"/>
  <c r="L72" i="2"/>
  <c r="AX71" i="2"/>
  <c r="BJ71" i="2" s="1"/>
  <c r="BL71" i="2" s="1"/>
  <c r="AQ71" i="2"/>
  <c r="AU71" i="2" s="1"/>
  <c r="AL71" i="2"/>
  <c r="AM71" i="2" s="1"/>
  <c r="AD71" i="2"/>
  <c r="AA71" i="2" s="1"/>
  <c r="W71" i="2"/>
  <c r="O71" i="2" s="1"/>
  <c r="T71" i="2"/>
  <c r="R71" i="2"/>
  <c r="M71" i="2"/>
  <c r="N71" i="2" s="1"/>
  <c r="L71" i="2"/>
  <c r="AX70" i="2"/>
  <c r="BJ70" i="2" s="1"/>
  <c r="BL70" i="2" s="1"/>
  <c r="BM70" i="2" s="1"/>
  <c r="AQ70" i="2"/>
  <c r="AU70" i="2" s="1"/>
  <c r="AL70" i="2"/>
  <c r="AM70" i="2" s="1"/>
  <c r="AW70" i="2" s="1"/>
  <c r="AD70" i="2"/>
  <c r="AA70" i="2" s="1"/>
  <c r="W70" i="2"/>
  <c r="O70" i="2" s="1"/>
  <c r="T70" i="2"/>
  <c r="R70" i="2"/>
  <c r="M70" i="2"/>
  <c r="N70" i="2" s="1"/>
  <c r="L70" i="2"/>
  <c r="L74" i="2"/>
  <c r="L73" i="2"/>
  <c r="L44" i="2"/>
  <c r="L43" i="2"/>
  <c r="L42" i="2"/>
  <c r="L41" i="2"/>
  <c r="L19" i="2"/>
  <c r="L18" i="2"/>
  <c r="L17" i="2"/>
  <c r="L16" i="2"/>
  <c r="L15" i="2"/>
  <c r="L6" i="2"/>
  <c r="L4" i="2"/>
  <c r="L5" i="2"/>
  <c r="BK69" i="2"/>
  <c r="BK68" i="2"/>
  <c r="CX83" i="1"/>
  <c r="CX81" i="1"/>
  <c r="CY80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CX18" i="1"/>
  <c r="CX17" i="1"/>
  <c r="F77" i="1" l="1"/>
  <c r="BL142" i="2"/>
  <c r="BM142" i="2" s="1"/>
  <c r="AU116" i="2"/>
  <c r="BK116" i="2"/>
  <c r="BM87" i="2"/>
  <c r="AS103" i="2"/>
  <c r="BM90" i="2"/>
  <c r="BK117" i="2"/>
  <c r="AR86" i="2"/>
  <c r="O86" i="2"/>
  <c r="BJ100" i="2"/>
  <c r="BL100" i="2" s="1"/>
  <c r="BM100" i="2" s="1"/>
  <c r="BL95" i="2"/>
  <c r="BM95" i="2" s="1"/>
  <c r="BJ92" i="2"/>
  <c r="BL92" i="2" s="1"/>
  <c r="BM92" i="2" s="1"/>
  <c r="BJ91" i="2"/>
  <c r="BL91" i="2" s="1"/>
  <c r="BM91" i="2" s="1"/>
  <c r="BL101" i="2"/>
  <c r="BM101" i="2" s="1"/>
  <c r="BJ102" i="2"/>
  <c r="BL102" i="2" s="1"/>
  <c r="BM102" i="2" s="1"/>
  <c r="CM84" i="1"/>
  <c r="CY84" i="1"/>
  <c r="CN84" i="1"/>
  <c r="CZ84" i="1"/>
  <c r="CO84" i="1"/>
  <c r="DA84" i="1"/>
  <c r="CP84" i="1"/>
  <c r="DB84" i="1"/>
  <c r="CQ84" i="1"/>
  <c r="DC84" i="1"/>
  <c r="CR84" i="1"/>
  <c r="DD84" i="1"/>
  <c r="CS84" i="1"/>
  <c r="DE84" i="1"/>
  <c r="CT84" i="1"/>
  <c r="DF84" i="1"/>
  <c r="CU84" i="1"/>
  <c r="DG84" i="1"/>
  <c r="CV84" i="1"/>
  <c r="CK84" i="1"/>
  <c r="CW84" i="1"/>
  <c r="CL84" i="1"/>
  <c r="CM87" i="1"/>
  <c r="CN87" i="1"/>
  <c r="CO87" i="1"/>
  <c r="DA87" i="1"/>
  <c r="CY87" i="1"/>
  <c r="CZ87" i="1"/>
  <c r="CP87" i="1"/>
  <c r="DB87" i="1"/>
  <c r="CQ87" i="1"/>
  <c r="DC87" i="1"/>
  <c r="CR87" i="1"/>
  <c r="DD87" i="1"/>
  <c r="CS87" i="1"/>
  <c r="DE87" i="1"/>
  <c r="CT87" i="1"/>
  <c r="DF87" i="1"/>
  <c r="CU87" i="1"/>
  <c r="DG87" i="1"/>
  <c r="CV87" i="1"/>
  <c r="CK87" i="1"/>
  <c r="CW87" i="1"/>
  <c r="CL87" i="1"/>
  <c r="CN15" i="1"/>
  <c r="CZ15" i="1"/>
  <c r="CY15" i="1"/>
  <c r="CO15" i="1"/>
  <c r="DA15" i="1"/>
  <c r="CM15" i="1"/>
  <c r="CP15" i="1"/>
  <c r="DB15" i="1"/>
  <c r="CQ15" i="1"/>
  <c r="DC15" i="1"/>
  <c r="CR15" i="1"/>
  <c r="DD15" i="1"/>
  <c r="CS15" i="1"/>
  <c r="DE15" i="1"/>
  <c r="CT15" i="1"/>
  <c r="DF15" i="1"/>
  <c r="CU15" i="1"/>
  <c r="DG15" i="1"/>
  <c r="CV15" i="1"/>
  <c r="CK15" i="1"/>
  <c r="CW15" i="1"/>
  <c r="CL15" i="1"/>
  <c r="AT86" i="2"/>
  <c r="AS89" i="2"/>
  <c r="AT88" i="2"/>
  <c r="AR81" i="2"/>
  <c r="AR79" i="2"/>
  <c r="AU79" i="2"/>
  <c r="AR88" i="2"/>
  <c r="AR90" i="2"/>
  <c r="AS88" i="2"/>
  <c r="AT90" i="2"/>
  <c r="AV91" i="2"/>
  <c r="AR77" i="2"/>
  <c r="AU94" i="2"/>
  <c r="BJ105" i="2"/>
  <c r="BL105" i="2" s="1"/>
  <c r="BM105" i="2" s="1"/>
  <c r="AS85" i="2"/>
  <c r="O88" i="2"/>
  <c r="BM88" i="2"/>
  <c r="BM81" i="2"/>
  <c r="BJ104" i="2"/>
  <c r="BL104" i="2" s="1"/>
  <c r="BM104" i="2" s="1"/>
  <c r="AV85" i="2"/>
  <c r="AU89" i="2"/>
  <c r="BJ85" i="2"/>
  <c r="BL85" i="2" s="1"/>
  <c r="BM85" i="2" s="1"/>
  <c r="AT79" i="2"/>
  <c r="O93" i="2"/>
  <c r="O95" i="2"/>
  <c r="L91" i="2"/>
  <c r="AR97" i="2"/>
  <c r="AU87" i="2"/>
  <c r="BM78" i="2"/>
  <c r="BM97" i="2"/>
  <c r="AV86" i="2"/>
  <c r="BM86" i="2"/>
  <c r="BM89" i="2"/>
  <c r="AV87" i="2"/>
  <c r="AW88" i="2"/>
  <c r="AV88" i="2"/>
  <c r="AS81" i="2"/>
  <c r="L101" i="2"/>
  <c r="O89" i="2"/>
  <c r="AT89" i="2"/>
  <c r="AS90" i="2"/>
  <c r="AR91" i="2"/>
  <c r="O90" i="2"/>
  <c r="AS91" i="2"/>
  <c r="AR95" i="2"/>
  <c r="L116" i="2"/>
  <c r="AV89" i="2"/>
  <c r="AT91" i="2"/>
  <c r="AS95" i="2"/>
  <c r="AV90" i="2"/>
  <c r="AT95" i="2"/>
  <c r="AT102" i="2"/>
  <c r="BL103" i="2"/>
  <c r="BM103" i="2" s="1"/>
  <c r="L85" i="2"/>
  <c r="AR85" i="2"/>
  <c r="L87" i="2"/>
  <c r="O79" i="2"/>
  <c r="AT99" i="2"/>
  <c r="AT85" i="2"/>
  <c r="AS86" i="2"/>
  <c r="AR87" i="2"/>
  <c r="AS87" i="2"/>
  <c r="AU82" i="2"/>
  <c r="BJ80" i="2"/>
  <c r="BL80" i="2" s="1"/>
  <c r="BM80" i="2" s="1"/>
  <c r="BJ96" i="2"/>
  <c r="BL96" i="2" s="1"/>
  <c r="BM96" i="2" s="1"/>
  <c r="AS84" i="2"/>
  <c r="AR100" i="2"/>
  <c r="AS92" i="2"/>
  <c r="L98" i="2"/>
  <c r="AT100" i="2"/>
  <c r="AU100" i="2"/>
  <c r="AU99" i="2"/>
  <c r="BM93" i="2"/>
  <c r="AT116" i="2"/>
  <c r="L94" i="2"/>
  <c r="AR103" i="2"/>
  <c r="L117" i="2"/>
  <c r="AU81" i="2"/>
  <c r="AS83" i="2"/>
  <c r="AS96" i="2"/>
  <c r="AS97" i="2"/>
  <c r="AT101" i="2"/>
  <c r="BJ77" i="2"/>
  <c r="BL77" i="2" s="1"/>
  <c r="BM77" i="2" s="1"/>
  <c r="AR83" i="2"/>
  <c r="AT83" i="2"/>
  <c r="AU101" i="2"/>
  <c r="AU102" i="2"/>
  <c r="AS80" i="2"/>
  <c r="L82" i="2"/>
  <c r="BJ83" i="2"/>
  <c r="BL83" i="2" s="1"/>
  <c r="BM83" i="2" s="1"/>
  <c r="AT84" i="2"/>
  <c r="AR92" i="2"/>
  <c r="AD116" i="2"/>
  <c r="AA116" i="2" s="1"/>
  <c r="AV82" i="2"/>
  <c r="O83" i="2"/>
  <c r="L78" i="2"/>
  <c r="L84" i="2"/>
  <c r="AV98" i="2"/>
  <c r="AV99" i="2"/>
  <c r="AV101" i="2"/>
  <c r="AV102" i="2"/>
  <c r="AV100" i="2"/>
  <c r="BM79" i="2"/>
  <c r="BM84" i="2"/>
  <c r="BM94" i="2"/>
  <c r="AW83" i="2"/>
  <c r="AV83" i="2"/>
  <c r="AW105" i="2"/>
  <c r="AV105" i="2"/>
  <c r="AV78" i="2"/>
  <c r="AW78" i="2"/>
  <c r="AV93" i="2"/>
  <c r="AW93" i="2"/>
  <c r="AV97" i="2"/>
  <c r="AW104" i="2"/>
  <c r="AV104" i="2"/>
  <c r="AW94" i="2"/>
  <c r="AV94" i="2"/>
  <c r="AW117" i="2"/>
  <c r="AV117" i="2"/>
  <c r="AW81" i="2"/>
  <c r="AV81" i="2"/>
  <c r="AR93" i="2"/>
  <c r="AR104" i="2"/>
  <c r="O77" i="2"/>
  <c r="AT77" i="2"/>
  <c r="AS78" i="2"/>
  <c r="BJ82" i="2"/>
  <c r="BL82" i="2" s="1"/>
  <c r="BM82" i="2" s="1"/>
  <c r="AU84" i="2"/>
  <c r="O92" i="2"/>
  <c r="AT92" i="2"/>
  <c r="AS93" i="2"/>
  <c r="AR94" i="2"/>
  <c r="BL98" i="2"/>
  <c r="BM98" i="2" s="1"/>
  <c r="AT103" i="2"/>
  <c r="AS104" i="2"/>
  <c r="AR105" i="2"/>
  <c r="AR117" i="2"/>
  <c r="AS77" i="2"/>
  <c r="AR78" i="2"/>
  <c r="AV84" i="2"/>
  <c r="AT93" i="2"/>
  <c r="AS94" i="2"/>
  <c r="L96" i="2"/>
  <c r="BL99" i="2"/>
  <c r="BM99" i="2" s="1"/>
  <c r="AT104" i="2"/>
  <c r="AS105" i="2"/>
  <c r="AR116" i="2"/>
  <c r="AS117" i="2"/>
  <c r="AT78" i="2"/>
  <c r="L80" i="2"/>
  <c r="AV77" i="2"/>
  <c r="AR80" i="2"/>
  <c r="L81" i="2"/>
  <c r="AV92" i="2"/>
  <c r="AR96" i="2"/>
  <c r="L97" i="2"/>
  <c r="AV103" i="2"/>
  <c r="AT105" i="2"/>
  <c r="AT117" i="2"/>
  <c r="AT80" i="2"/>
  <c r="AR82" i="2"/>
  <c r="AT96" i="2"/>
  <c r="AR98" i="2"/>
  <c r="L99" i="2"/>
  <c r="AV79" i="2"/>
  <c r="AS82" i="2"/>
  <c r="AV95" i="2"/>
  <c r="AT97" i="2"/>
  <c r="AS98" i="2"/>
  <c r="AR99" i="2"/>
  <c r="L100" i="2"/>
  <c r="AV116" i="2"/>
  <c r="BL72" i="2"/>
  <c r="BM72" i="2" s="1"/>
  <c r="AV80" i="2"/>
  <c r="AV96" i="2"/>
  <c r="AT98" i="2"/>
  <c r="AR101" i="2"/>
  <c r="AR102" i="2"/>
  <c r="CY14" i="1"/>
  <c r="CO14" i="1"/>
  <c r="DA14" i="1"/>
  <c r="CP14" i="1"/>
  <c r="DB14" i="1"/>
  <c r="CR14" i="1"/>
  <c r="CS14" i="1"/>
  <c r="DE14" i="1"/>
  <c r="CU80" i="1"/>
  <c r="DF14" i="1"/>
  <c r="CU14" i="1"/>
  <c r="CK14" i="1"/>
  <c r="CW14" i="1"/>
  <c r="CM14" i="1"/>
  <c r="CN14" i="1"/>
  <c r="CZ14" i="1"/>
  <c r="CQ14" i="1"/>
  <c r="DC14" i="1"/>
  <c r="CQ80" i="1"/>
  <c r="DD14" i="1"/>
  <c r="CT80" i="1"/>
  <c r="CT14" i="1"/>
  <c r="DG14" i="1"/>
  <c r="CV14" i="1"/>
  <c r="CL14" i="1"/>
  <c r="AR72" i="2"/>
  <c r="AS72" i="2"/>
  <c r="AT72" i="2"/>
  <c r="AV72" i="2"/>
  <c r="AT70" i="2"/>
  <c r="BM71" i="2"/>
  <c r="AW71" i="2"/>
  <c r="AV71" i="2"/>
  <c r="AR70" i="2"/>
  <c r="AS70" i="2"/>
  <c r="AR71" i="2"/>
  <c r="AS71" i="2"/>
  <c r="AT71" i="2"/>
  <c r="AV70" i="2"/>
  <c r="CV80" i="1"/>
  <c r="CP83" i="1"/>
  <c r="CW80" i="1"/>
  <c r="CZ80" i="1"/>
  <c r="DA80" i="1"/>
  <c r="DB80" i="1"/>
  <c r="DC80" i="1"/>
  <c r="CM83" i="1"/>
  <c r="CY83" i="1"/>
  <c r="CN83" i="1"/>
  <c r="CZ83" i="1"/>
  <c r="CO83" i="1"/>
  <c r="DA83" i="1"/>
  <c r="DB83" i="1"/>
  <c r="CQ83" i="1"/>
  <c r="DC83" i="1"/>
  <c r="CR83" i="1"/>
  <c r="DD83" i="1"/>
  <c r="CS83" i="1"/>
  <c r="DE83" i="1"/>
  <c r="CT83" i="1"/>
  <c r="DF83" i="1"/>
  <c r="CK80" i="1"/>
  <c r="CU83" i="1"/>
  <c r="DG83" i="1"/>
  <c r="CN80" i="1"/>
  <c r="DD80" i="1"/>
  <c r="CV83" i="1"/>
  <c r="CO80" i="1"/>
  <c r="DE80" i="1"/>
  <c r="CK83" i="1"/>
  <c r="CW83" i="1"/>
  <c r="CP80" i="1"/>
  <c r="CL83" i="1"/>
  <c r="CR80" i="1"/>
  <c r="DF80" i="1"/>
  <c r="CS80" i="1"/>
  <c r="DG80" i="1"/>
  <c r="CM81" i="1"/>
  <c r="CZ81" i="1"/>
  <c r="DA81" i="1"/>
  <c r="CP81" i="1"/>
  <c r="CS81" i="1"/>
  <c r="CV81" i="1"/>
  <c r="CL80" i="1"/>
  <c r="CX80" i="1"/>
  <c r="CK81" i="1"/>
  <c r="CW81" i="1"/>
  <c r="CY81" i="1"/>
  <c r="CN81" i="1"/>
  <c r="CO81" i="1"/>
  <c r="DB81" i="1"/>
  <c r="CQ81" i="1"/>
  <c r="DC81" i="1"/>
  <c r="CR81" i="1"/>
  <c r="DD81" i="1"/>
  <c r="DE81" i="1"/>
  <c r="CT81" i="1"/>
  <c r="DF81" i="1"/>
  <c r="CU81" i="1"/>
  <c r="DG81" i="1"/>
  <c r="CM80" i="1"/>
  <c r="CL81" i="1"/>
  <c r="CM18" i="1"/>
  <c r="CY18" i="1"/>
  <c r="CN18" i="1"/>
  <c r="CR18" i="1"/>
  <c r="CT18" i="1"/>
  <c r="DF18" i="1"/>
  <c r="CU18" i="1"/>
  <c r="DG18" i="1"/>
  <c r="CV18" i="1"/>
  <c r="CK18" i="1"/>
  <c r="CW18" i="1"/>
  <c r="CZ18" i="1"/>
  <c r="CO18" i="1"/>
  <c r="DA18" i="1"/>
  <c r="CP18" i="1"/>
  <c r="DB18" i="1"/>
  <c r="CQ18" i="1"/>
  <c r="DC18" i="1"/>
  <c r="DD18" i="1"/>
  <c r="CS18" i="1"/>
  <c r="DE18" i="1"/>
  <c r="CL18" i="1"/>
  <c r="CN17" i="1"/>
  <c r="CQ17" i="1"/>
  <c r="CR17" i="1"/>
  <c r="CS17" i="1"/>
  <c r="DE17" i="1"/>
  <c r="CT17" i="1"/>
  <c r="DF17" i="1"/>
  <c r="DG17" i="1"/>
  <c r="DD17" i="1"/>
  <c r="CU17" i="1"/>
  <c r="CV17" i="1"/>
  <c r="CM17" i="1"/>
  <c r="CY17" i="1"/>
  <c r="CZ17" i="1"/>
  <c r="CO17" i="1"/>
  <c r="DA17" i="1"/>
  <c r="CP17" i="1"/>
  <c r="DB17" i="1"/>
  <c r="DC17" i="1"/>
  <c r="CK17" i="1"/>
  <c r="CW17" i="1"/>
  <c r="CL17" i="1"/>
  <c r="BJ16" i="5"/>
  <c r="BJ14" i="5"/>
  <c r="BJ8" i="5"/>
  <c r="BJ18" i="5"/>
  <c r="CX59" i="1"/>
  <c r="M42" i="2"/>
  <c r="N42" i="2" s="1"/>
  <c r="M76" i="2"/>
  <c r="N76" i="2" s="1"/>
  <c r="M75" i="2"/>
  <c r="N75" i="2" s="1"/>
  <c r="M74" i="2"/>
  <c r="N74" i="2" s="1"/>
  <c r="M73" i="2"/>
  <c r="N73" i="2" s="1"/>
  <c r="M69" i="2"/>
  <c r="N69" i="2" s="1"/>
  <c r="M68" i="2"/>
  <c r="N68" i="2" s="1"/>
  <c r="M67" i="2"/>
  <c r="N67" i="2" s="1"/>
  <c r="M66" i="2"/>
  <c r="N66" i="2" s="1"/>
  <c r="M65" i="2"/>
  <c r="N65" i="2" s="1"/>
  <c r="M64" i="2"/>
  <c r="N64" i="2" s="1"/>
  <c r="M63" i="2"/>
  <c r="N63" i="2" s="1"/>
  <c r="M62" i="2"/>
  <c r="N62" i="2" s="1"/>
  <c r="M61" i="2"/>
  <c r="N61" i="2" s="1"/>
  <c r="M60" i="2"/>
  <c r="N60" i="2" s="1"/>
  <c r="M59" i="2"/>
  <c r="N59" i="2" s="1"/>
  <c r="M58" i="2"/>
  <c r="N58" i="2" s="1"/>
  <c r="M57" i="2"/>
  <c r="N57" i="2" s="1"/>
  <c r="M56" i="2"/>
  <c r="N56" i="2" s="1"/>
  <c r="M55" i="2"/>
  <c r="N55" i="2" s="1"/>
  <c r="M54" i="2"/>
  <c r="N54" i="2" s="1"/>
  <c r="M53" i="2"/>
  <c r="N53" i="2" s="1"/>
  <c r="M52" i="2"/>
  <c r="N52" i="2" s="1"/>
  <c r="M51" i="2"/>
  <c r="N51" i="2" s="1"/>
  <c r="M50" i="2"/>
  <c r="N50" i="2" s="1"/>
  <c r="M48" i="2"/>
  <c r="N48" i="2" s="1"/>
  <c r="M47" i="2"/>
  <c r="N47" i="2" s="1"/>
  <c r="M46" i="2"/>
  <c r="N46" i="2" s="1"/>
  <c r="M45" i="2"/>
  <c r="N45" i="2" s="1"/>
  <c r="M44" i="2"/>
  <c r="N44" i="2" s="1"/>
  <c r="M43" i="2"/>
  <c r="N43" i="2" s="1"/>
  <c r="M41" i="2"/>
  <c r="N41" i="2" s="1"/>
  <c r="M40" i="2"/>
  <c r="N40" i="2" s="1"/>
  <c r="M39" i="2"/>
  <c r="N39" i="2" s="1"/>
  <c r="M38" i="2"/>
  <c r="N38" i="2" s="1"/>
  <c r="M37" i="2"/>
  <c r="N37" i="2" s="1"/>
  <c r="M36" i="2"/>
  <c r="N36" i="2" s="1"/>
  <c r="M35" i="2"/>
  <c r="N35" i="2" s="1"/>
  <c r="M34" i="2"/>
  <c r="N34" i="2" s="1"/>
  <c r="M33" i="2"/>
  <c r="N33" i="2" s="1"/>
  <c r="M32" i="2"/>
  <c r="N32" i="2" s="1"/>
  <c r="M31" i="2"/>
  <c r="N31" i="2" s="1"/>
  <c r="M30" i="2"/>
  <c r="N30" i="2" s="1"/>
  <c r="M29" i="2"/>
  <c r="N29" i="2" s="1"/>
  <c r="M28" i="2"/>
  <c r="N28" i="2" s="1"/>
  <c r="M27" i="2"/>
  <c r="N27" i="2" s="1"/>
  <c r="M26" i="2"/>
  <c r="N26" i="2" s="1"/>
  <c r="M25" i="2"/>
  <c r="N25" i="2" s="1"/>
  <c r="M24" i="2"/>
  <c r="N24" i="2" s="1"/>
  <c r="M23" i="2"/>
  <c r="N23" i="2" s="1"/>
  <c r="M22" i="2"/>
  <c r="N22" i="2" s="1"/>
  <c r="M21" i="2"/>
  <c r="N21" i="2" s="1"/>
  <c r="M20" i="2"/>
  <c r="N20" i="2" s="1"/>
  <c r="M19" i="2"/>
  <c r="N19" i="2" s="1"/>
  <c r="M18" i="2"/>
  <c r="N18" i="2" s="1"/>
  <c r="M17" i="2"/>
  <c r="N17" i="2" s="1"/>
  <c r="M16" i="2"/>
  <c r="N16" i="2" s="1"/>
  <c r="M15" i="2"/>
  <c r="N15" i="2" s="1"/>
  <c r="M14" i="2"/>
  <c r="N14" i="2" s="1"/>
  <c r="M13" i="2"/>
  <c r="N13" i="2" s="1"/>
  <c r="M12" i="2"/>
  <c r="N12" i="2" s="1"/>
  <c r="M11" i="2"/>
  <c r="N11" i="2" s="1"/>
  <c r="M10" i="2"/>
  <c r="N10" i="2" s="1"/>
  <c r="M9" i="2"/>
  <c r="N9" i="2" s="1"/>
  <c r="M8" i="2"/>
  <c r="N8" i="2" s="1"/>
  <c r="M7" i="2"/>
  <c r="N7" i="2" s="1"/>
  <c r="M6" i="2"/>
  <c r="N6" i="2" s="1"/>
  <c r="M5" i="2"/>
  <c r="N5" i="2" s="1"/>
  <c r="M4" i="2"/>
  <c r="N4" i="2" s="1"/>
  <c r="M3" i="2"/>
  <c r="N3" i="2" s="1"/>
  <c r="M2" i="2"/>
  <c r="N2" i="2" s="1"/>
  <c r="M49" i="2"/>
  <c r="N49" i="2" s="1"/>
  <c r="BH34" i="5" l="1"/>
  <c r="BJ6" i="5"/>
  <c r="BH39" i="5"/>
  <c r="BJ10" i="5"/>
  <c r="BJ20" i="5"/>
  <c r="BH51" i="5"/>
  <c r="BJ12" i="5"/>
  <c r="BH40" i="5"/>
  <c r="BH38" i="5"/>
  <c r="BJ9" i="5"/>
  <c r="BH33" i="5"/>
  <c r="BJ5" i="5"/>
  <c r="AZ338" i="2"/>
  <c r="AZ337" i="2"/>
  <c r="AZ333" i="2"/>
  <c r="AZ340" i="2"/>
  <c r="AZ339" i="2"/>
  <c r="AZ281" i="2"/>
  <c r="AZ335" i="2"/>
  <c r="AZ344" i="2"/>
  <c r="AZ332" i="2"/>
  <c r="AZ345" i="2"/>
  <c r="AZ341" i="2"/>
  <c r="AZ336" i="2"/>
  <c r="AZ342" i="2"/>
  <c r="AZ346" i="2"/>
  <c r="AZ334" i="2"/>
  <c r="AZ343" i="2"/>
  <c r="AZ323" i="2"/>
  <c r="AZ311" i="2"/>
  <c r="AZ306" i="2"/>
  <c r="AZ316" i="2"/>
  <c r="AZ288" i="2"/>
  <c r="AZ296" i="2"/>
  <c r="AZ295" i="2"/>
  <c r="AZ322" i="2"/>
  <c r="AZ294" i="2"/>
  <c r="AZ293" i="2"/>
  <c r="AZ291" i="2"/>
  <c r="AZ304" i="2"/>
  <c r="AZ315" i="2"/>
  <c r="AZ286" i="2"/>
  <c r="AZ299" i="2"/>
  <c r="AZ302" i="2"/>
  <c r="AZ317" i="2"/>
  <c r="AZ287" i="2"/>
  <c r="AZ298" i="2"/>
  <c r="AZ312" i="2"/>
  <c r="AZ310" i="2"/>
  <c r="AZ305" i="2"/>
  <c r="AZ290" i="2"/>
  <c r="AZ314" i="2"/>
  <c r="AZ318" i="2"/>
  <c r="AZ297" i="2"/>
  <c r="AZ300" i="2"/>
  <c r="AZ313" i="2"/>
  <c r="AZ283" i="2"/>
  <c r="AZ301" i="2"/>
  <c r="AZ303" i="2"/>
  <c r="AZ324" i="2"/>
  <c r="AZ230" i="2"/>
  <c r="AZ320" i="2"/>
  <c r="AZ292" i="2"/>
  <c r="AZ326" i="2"/>
  <c r="AZ321" i="2"/>
  <c r="AZ284" i="2"/>
  <c r="AZ327" i="2"/>
  <c r="AZ285" i="2"/>
  <c r="AZ307" i="2"/>
  <c r="AZ309" i="2"/>
  <c r="AZ319" i="2"/>
  <c r="AZ325" i="2"/>
  <c r="AZ308" i="2"/>
  <c r="AZ282" i="2"/>
  <c r="AZ289" i="2"/>
  <c r="AZ276" i="2"/>
  <c r="AZ273" i="2"/>
  <c r="AZ271" i="2"/>
  <c r="AZ270" i="2"/>
  <c r="AZ272" i="2"/>
  <c r="AZ274" i="2"/>
  <c r="AZ267" i="2"/>
  <c r="AZ275" i="2"/>
  <c r="AZ114" i="2"/>
  <c r="AZ269" i="2"/>
  <c r="AZ268" i="2"/>
  <c r="AZ113" i="2"/>
  <c r="AZ112" i="2"/>
  <c r="AZ111" i="2"/>
  <c r="AZ115" i="2"/>
  <c r="AZ110" i="2"/>
  <c r="AZ260" i="2"/>
  <c r="AZ259" i="2"/>
  <c r="AZ261" i="2"/>
  <c r="AZ257" i="2"/>
  <c r="AZ256" i="2"/>
  <c r="AZ258" i="2"/>
  <c r="AZ262" i="2"/>
  <c r="AZ255" i="2"/>
  <c r="AZ245" i="2"/>
  <c r="AZ247" i="2"/>
  <c r="AZ250" i="2"/>
  <c r="AZ248" i="2"/>
  <c r="AZ243" i="2"/>
  <c r="AZ246" i="2"/>
  <c r="AZ249" i="2"/>
  <c r="AZ244" i="2"/>
  <c r="AZ238" i="2"/>
  <c r="AZ237" i="2"/>
  <c r="AZ231" i="2"/>
  <c r="AZ232" i="2"/>
  <c r="AZ109" i="2"/>
  <c r="AZ108" i="2"/>
  <c r="AZ229" i="2"/>
  <c r="AZ228" i="2"/>
  <c r="AZ214" i="2"/>
  <c r="AZ218" i="2"/>
  <c r="AZ215" i="2"/>
  <c r="AZ225" i="2"/>
  <c r="AZ219" i="2"/>
  <c r="AZ221" i="2"/>
  <c r="AZ226" i="2"/>
  <c r="AZ217" i="2"/>
  <c r="AZ223" i="2"/>
  <c r="AZ224" i="2"/>
  <c r="AZ216" i="2"/>
  <c r="AZ227" i="2"/>
  <c r="AZ222" i="2"/>
  <c r="AZ220" i="2"/>
  <c r="AZ137" i="2"/>
  <c r="AZ136" i="2"/>
  <c r="AZ198" i="2"/>
  <c r="AZ190" i="2"/>
  <c r="AZ195" i="2"/>
  <c r="AZ194" i="2"/>
  <c r="AZ206" i="2"/>
  <c r="AZ208" i="2"/>
  <c r="AZ202" i="2"/>
  <c r="AZ209" i="2"/>
  <c r="AZ205" i="2"/>
  <c r="AZ200" i="2"/>
  <c r="AZ196" i="2"/>
  <c r="AZ201" i="2"/>
  <c r="AZ191" i="2"/>
  <c r="AZ197" i="2"/>
  <c r="AZ199" i="2"/>
  <c r="AZ193" i="2"/>
  <c r="AZ207" i="2"/>
  <c r="AZ192" i="2"/>
  <c r="AZ204" i="2"/>
  <c r="AZ203" i="2"/>
  <c r="AZ178" i="2"/>
  <c r="AZ175" i="2"/>
  <c r="AZ176" i="2"/>
  <c r="AZ177" i="2"/>
  <c r="AZ132" i="2"/>
  <c r="AZ120" i="2"/>
  <c r="AZ89" i="2"/>
  <c r="AZ77" i="2"/>
  <c r="AZ156" i="2"/>
  <c r="AZ164" i="2"/>
  <c r="AZ181" i="2"/>
  <c r="AZ131" i="2"/>
  <c r="AZ119" i="2"/>
  <c r="AZ100" i="2"/>
  <c r="AZ88" i="2"/>
  <c r="AZ76" i="2"/>
  <c r="AZ155" i="2"/>
  <c r="AZ165" i="2"/>
  <c r="AZ182" i="2"/>
  <c r="AZ134" i="2"/>
  <c r="AZ158" i="2"/>
  <c r="AZ174" i="2"/>
  <c r="AZ144" i="2"/>
  <c r="AZ130" i="2"/>
  <c r="AZ118" i="2"/>
  <c r="AZ99" i="2"/>
  <c r="AZ87" i="2"/>
  <c r="AZ75" i="2"/>
  <c r="AZ154" i="2"/>
  <c r="AZ166" i="2"/>
  <c r="AZ183" i="2"/>
  <c r="AZ143" i="2"/>
  <c r="AZ129" i="2"/>
  <c r="AZ117" i="2"/>
  <c r="AZ98" i="2"/>
  <c r="AZ86" i="2"/>
  <c r="AZ153" i="2"/>
  <c r="AZ167" i="2"/>
  <c r="AZ184" i="2"/>
  <c r="AZ142" i="2"/>
  <c r="AZ128" i="2"/>
  <c r="AZ116" i="2"/>
  <c r="AZ97" i="2"/>
  <c r="AZ85" i="2"/>
  <c r="AZ152" i="2"/>
  <c r="AZ168" i="2"/>
  <c r="AZ185" i="2"/>
  <c r="AZ122" i="2"/>
  <c r="AZ146" i="2"/>
  <c r="AZ141" i="2"/>
  <c r="AZ127" i="2"/>
  <c r="AZ107" i="2"/>
  <c r="AZ96" i="2"/>
  <c r="AZ84" i="2"/>
  <c r="AZ72" i="2"/>
  <c r="AZ163" i="2"/>
  <c r="AZ151" i="2"/>
  <c r="AZ169" i="2"/>
  <c r="AZ179" i="2"/>
  <c r="AZ140" i="2"/>
  <c r="AZ126" i="2"/>
  <c r="AZ106" i="2"/>
  <c r="AZ95" i="2"/>
  <c r="AZ83" i="2"/>
  <c r="AZ71" i="2"/>
  <c r="AZ162" i="2"/>
  <c r="AZ150" i="2"/>
  <c r="AZ170" i="2"/>
  <c r="AZ139" i="2"/>
  <c r="AZ125" i="2"/>
  <c r="AZ105" i="2"/>
  <c r="AZ94" i="2"/>
  <c r="AZ82" i="2"/>
  <c r="AZ70" i="2"/>
  <c r="AZ161" i="2"/>
  <c r="AZ149" i="2"/>
  <c r="AZ171" i="2"/>
  <c r="AZ91" i="2"/>
  <c r="AZ138" i="2"/>
  <c r="AZ124" i="2"/>
  <c r="AZ104" i="2"/>
  <c r="AZ93" i="2"/>
  <c r="AZ81" i="2"/>
  <c r="AZ46" i="2"/>
  <c r="AZ160" i="2"/>
  <c r="AZ148" i="2"/>
  <c r="AZ172" i="2"/>
  <c r="AZ135" i="2"/>
  <c r="AZ123" i="2"/>
  <c r="AZ103" i="2"/>
  <c r="AZ92" i="2"/>
  <c r="AZ80" i="2"/>
  <c r="AZ45" i="2"/>
  <c r="AZ21" i="2"/>
  <c r="AZ159" i="2"/>
  <c r="AZ147" i="2"/>
  <c r="AZ173" i="2"/>
  <c r="AZ102" i="2"/>
  <c r="AZ79" i="2"/>
  <c r="AZ8" i="2"/>
  <c r="AZ133" i="2"/>
  <c r="AZ121" i="2"/>
  <c r="AZ101" i="2"/>
  <c r="AZ90" i="2"/>
  <c r="AZ78" i="2"/>
  <c r="AZ7" i="2"/>
  <c r="AZ157" i="2"/>
  <c r="AZ145" i="2"/>
  <c r="AZ180" i="2"/>
  <c r="AZ20" i="2"/>
  <c r="BL117" i="2"/>
  <c r="BM117" i="2" s="1"/>
  <c r="AD117" i="2"/>
  <c r="AA117" i="2" s="1"/>
  <c r="CM59" i="1"/>
  <c r="CN59" i="1"/>
  <c r="CZ59" i="1"/>
  <c r="DA59" i="1"/>
  <c r="CP59" i="1"/>
  <c r="DB59" i="1"/>
  <c r="DC59" i="1"/>
  <c r="CS59" i="1"/>
  <c r="CT59" i="1"/>
  <c r="DG59" i="1"/>
  <c r="CK59" i="1"/>
  <c r="CW59" i="1"/>
  <c r="CY59" i="1"/>
  <c r="CO59" i="1"/>
  <c r="CQ59" i="1"/>
  <c r="CR59" i="1"/>
  <c r="DD59" i="1"/>
  <c r="DE59" i="1"/>
  <c r="DF59" i="1"/>
  <c r="CU59" i="1"/>
  <c r="CV59" i="1"/>
  <c r="CL59" i="1"/>
  <c r="CX10" i="1"/>
  <c r="BV49" i="1"/>
  <c r="BV50" i="1"/>
  <c r="BV51" i="1"/>
  <c r="BV52" i="1"/>
  <c r="BV53" i="1"/>
  <c r="BV54" i="1"/>
  <c r="BV55" i="1"/>
  <c r="BV56" i="1"/>
  <c r="BV57" i="1"/>
  <c r="BV58" i="1"/>
  <c r="BV63" i="1"/>
  <c r="BV64" i="1"/>
  <c r="BV65" i="1"/>
  <c r="BV66" i="1"/>
  <c r="BV67" i="1"/>
  <c r="BV68" i="1"/>
  <c r="BV69" i="1"/>
  <c r="BV70" i="1"/>
  <c r="BV71" i="1"/>
  <c r="BV72" i="1"/>
  <c r="BV73" i="1"/>
  <c r="BV82" i="1"/>
  <c r="BV94" i="1"/>
  <c r="BV97" i="1"/>
  <c r="BV98" i="1"/>
  <c r="BV174" i="1"/>
  <c r="BV175" i="1"/>
  <c r="BV184" i="1"/>
  <c r="BV187" i="1"/>
  <c r="BV191" i="1"/>
  <c r="BV194" i="1"/>
  <c r="BV195" i="1"/>
  <c r="BV200" i="1"/>
  <c r="BV203" i="1"/>
  <c r="BV207" i="1"/>
  <c r="BV210" i="1"/>
  <c r="BV211" i="1"/>
  <c r="BV215" i="1"/>
  <c r="BV218" i="1"/>
  <c r="BV225" i="1"/>
  <c r="BV226" i="1"/>
  <c r="BV231" i="1"/>
  <c r="BV234" i="1"/>
  <c r="BV237" i="1"/>
  <c r="BV240" i="1"/>
  <c r="BV241" i="1"/>
  <c r="BV243" i="1"/>
  <c r="BV246" i="1"/>
  <c r="BV249" i="1"/>
  <c r="BV316" i="1"/>
  <c r="BV317" i="1"/>
  <c r="BV319" i="1"/>
  <c r="BV321" i="1"/>
  <c r="BV322" i="1"/>
  <c r="BV324" i="1"/>
  <c r="BV325" i="1"/>
  <c r="BV326" i="1"/>
  <c r="BV327" i="1"/>
  <c r="BV328" i="1"/>
  <c r="BV329" i="1"/>
  <c r="BV330" i="1"/>
  <c r="BV332" i="1"/>
  <c r="BV336" i="1"/>
  <c r="BV337" i="1"/>
  <c r="BM141" i="2" l="1"/>
  <c r="AB141" i="2"/>
  <c r="CM10" i="1"/>
  <c r="CY10" i="1"/>
  <c r="CZ10" i="1"/>
  <c r="CO10" i="1"/>
  <c r="DA10" i="1"/>
  <c r="CN10" i="1"/>
  <c r="CP10" i="1"/>
  <c r="DB10" i="1"/>
  <c r="CQ10" i="1"/>
  <c r="DC10" i="1"/>
  <c r="CR10" i="1"/>
  <c r="DD10" i="1"/>
  <c r="CS10" i="1"/>
  <c r="DE10" i="1"/>
  <c r="CT10" i="1"/>
  <c r="DF10" i="1"/>
  <c r="CU10" i="1"/>
  <c r="DG10" i="1"/>
  <c r="CV10" i="1"/>
  <c r="CK10" i="1"/>
  <c r="CW10" i="1"/>
  <c r="CL10" i="1"/>
  <c r="AD141" i="2" l="1"/>
  <c r="AA141" i="2" s="1"/>
  <c r="AO141" i="2" s="1"/>
  <c r="AX74" i="2"/>
  <c r="AQ74" i="2"/>
  <c r="AU74" i="2" s="1"/>
  <c r="AL74" i="2"/>
  <c r="AM74" i="2" s="1"/>
  <c r="W74" i="2"/>
  <c r="T74" i="2"/>
  <c r="R74" i="2"/>
  <c r="AX73" i="2"/>
  <c r="AQ73" i="2"/>
  <c r="AS73" i="2" s="1"/>
  <c r="AL73" i="2"/>
  <c r="AM73" i="2" s="1"/>
  <c r="W73" i="2"/>
  <c r="O73" i="2" s="1"/>
  <c r="T73" i="2"/>
  <c r="R73" i="2"/>
  <c r="BJ73" i="2" l="1"/>
  <c r="BL73" i="2" s="1"/>
  <c r="BM73" i="2" s="1"/>
  <c r="AZ73" i="2"/>
  <c r="BJ74" i="2"/>
  <c r="BL74" i="2" s="1"/>
  <c r="BM74" i="2" s="1"/>
  <c r="AZ74" i="2"/>
  <c r="AR74" i="2"/>
  <c r="AS74" i="2"/>
  <c r="AT73" i="2"/>
  <c r="AT74" i="2"/>
  <c r="AU73" i="2"/>
  <c r="O74" i="2"/>
  <c r="AW73" i="2"/>
  <c r="AV73" i="2"/>
  <c r="AW74" i="2"/>
  <c r="AV74" i="2"/>
  <c r="AD73" i="2"/>
  <c r="AA73" i="2" s="1"/>
  <c r="AD74" i="2"/>
  <c r="AA74" i="2" s="1"/>
  <c r="AR73" i="2"/>
  <c r="R47" i="2"/>
  <c r="BK56" i="2"/>
  <c r="AX56" i="2"/>
  <c r="AQ56" i="2"/>
  <c r="AU56" i="2" s="1"/>
  <c r="AL56" i="2"/>
  <c r="AM56" i="2" s="1"/>
  <c r="AD56" i="2"/>
  <c r="AA56" i="2" s="1"/>
  <c r="W56" i="2"/>
  <c r="L56" i="2" s="1"/>
  <c r="T56" i="2"/>
  <c r="R56" i="2"/>
  <c r="BK55" i="2"/>
  <c r="AX55" i="2"/>
  <c r="AQ55" i="2"/>
  <c r="AU55" i="2" s="1"/>
  <c r="AL55" i="2"/>
  <c r="AM55" i="2" s="1"/>
  <c r="AD55" i="2"/>
  <c r="AA55" i="2" s="1"/>
  <c r="W55" i="2"/>
  <c r="L55" i="2" s="1"/>
  <c r="T55" i="2"/>
  <c r="R55" i="2"/>
  <c r="BK54" i="2"/>
  <c r="AX54" i="2"/>
  <c r="AQ54" i="2"/>
  <c r="AT54" i="2" s="1"/>
  <c r="AL54" i="2"/>
  <c r="AM54" i="2" s="1"/>
  <c r="AD54" i="2"/>
  <c r="AA54" i="2" s="1"/>
  <c r="W54" i="2"/>
  <c r="L54" i="2" s="1"/>
  <c r="T54" i="2"/>
  <c r="R54" i="2"/>
  <c r="BK53" i="2"/>
  <c r="AX53" i="2"/>
  <c r="AQ53" i="2"/>
  <c r="AR53" i="2" s="1"/>
  <c r="AL53" i="2"/>
  <c r="AM53" i="2" s="1"/>
  <c r="AD53" i="2"/>
  <c r="AA53" i="2" s="1"/>
  <c r="W53" i="2"/>
  <c r="L53" i="2" s="1"/>
  <c r="T53" i="2"/>
  <c r="R53" i="2"/>
  <c r="BK52" i="2"/>
  <c r="AX52" i="2"/>
  <c r="AQ52" i="2"/>
  <c r="AU52" i="2" s="1"/>
  <c r="AL52" i="2"/>
  <c r="AM52" i="2" s="1"/>
  <c r="AD52" i="2"/>
  <c r="AA52" i="2" s="1"/>
  <c r="W52" i="2"/>
  <c r="L52" i="2" s="1"/>
  <c r="T52" i="2"/>
  <c r="R52" i="2"/>
  <c r="BJ76" i="2"/>
  <c r="BL116" i="2" s="1"/>
  <c r="BM116" i="2" s="1"/>
  <c r="AQ76" i="2"/>
  <c r="AU76" i="2" s="1"/>
  <c r="AL76" i="2"/>
  <c r="AM76" i="2" s="1"/>
  <c r="W76" i="2"/>
  <c r="L76" i="2" s="1"/>
  <c r="T76" i="2"/>
  <c r="R76" i="2"/>
  <c r="AQ75" i="2"/>
  <c r="AR75" i="2" s="1"/>
  <c r="AL75" i="2"/>
  <c r="AM75" i="2" s="1"/>
  <c r="W75" i="2"/>
  <c r="L75" i="2" s="1"/>
  <c r="T75" i="2"/>
  <c r="R75" i="2"/>
  <c r="AX69" i="2"/>
  <c r="AZ69" i="2" s="1"/>
  <c r="AQ69" i="2"/>
  <c r="AU69" i="2" s="1"/>
  <c r="AL69" i="2"/>
  <c r="AM69" i="2" s="1"/>
  <c r="AW69" i="2" s="1"/>
  <c r="AD69" i="2"/>
  <c r="AA69" i="2" s="1"/>
  <c r="W69" i="2"/>
  <c r="L69" i="2" s="1"/>
  <c r="T69" i="2"/>
  <c r="R69" i="2"/>
  <c r="AX68" i="2"/>
  <c r="AZ68" i="2" s="1"/>
  <c r="AQ68" i="2"/>
  <c r="AS68" i="2" s="1"/>
  <c r="AL68" i="2"/>
  <c r="AM68" i="2" s="1"/>
  <c r="AD68" i="2"/>
  <c r="AA68" i="2" s="1"/>
  <c r="W68" i="2"/>
  <c r="L68" i="2" s="1"/>
  <c r="T68" i="2"/>
  <c r="R68" i="2"/>
  <c r="BK67" i="2"/>
  <c r="AX67" i="2"/>
  <c r="AZ67" i="2" s="1"/>
  <c r="AQ67" i="2"/>
  <c r="AU67" i="2" s="1"/>
  <c r="AL67" i="2"/>
  <c r="AM67" i="2" s="1"/>
  <c r="AD67" i="2"/>
  <c r="AA67" i="2" s="1"/>
  <c r="W67" i="2"/>
  <c r="L67" i="2" s="1"/>
  <c r="T67" i="2"/>
  <c r="R67" i="2"/>
  <c r="BK66" i="2"/>
  <c r="AX66" i="2"/>
  <c r="AQ66" i="2"/>
  <c r="AU66" i="2" s="1"/>
  <c r="AL66" i="2"/>
  <c r="AM66" i="2" s="1"/>
  <c r="AD66" i="2"/>
  <c r="AA66" i="2" s="1"/>
  <c r="W66" i="2"/>
  <c r="T66" i="2"/>
  <c r="R66" i="2"/>
  <c r="BK65" i="2"/>
  <c r="AX65" i="2"/>
  <c r="AZ65" i="2" s="1"/>
  <c r="AQ65" i="2"/>
  <c r="AL65" i="2"/>
  <c r="AM65" i="2" s="1"/>
  <c r="AW65" i="2" s="1"/>
  <c r="AD65" i="2"/>
  <c r="AA65" i="2" s="1"/>
  <c r="W65" i="2"/>
  <c r="L65" i="2" s="1"/>
  <c r="T65" i="2"/>
  <c r="R65" i="2"/>
  <c r="BK64" i="2"/>
  <c r="AX64" i="2"/>
  <c r="AQ64" i="2"/>
  <c r="AL64" i="2"/>
  <c r="AM64" i="2" s="1"/>
  <c r="AD64" i="2"/>
  <c r="AA64" i="2" s="1"/>
  <c r="W64" i="2"/>
  <c r="L64" i="2" s="1"/>
  <c r="T64" i="2"/>
  <c r="R64" i="2"/>
  <c r="BK63" i="2"/>
  <c r="AX63" i="2"/>
  <c r="AZ63" i="2" s="1"/>
  <c r="AQ63" i="2"/>
  <c r="AU63" i="2" s="1"/>
  <c r="AL63" i="2"/>
  <c r="AM63" i="2" s="1"/>
  <c r="AW63" i="2" s="1"/>
  <c r="AD63" i="2"/>
  <c r="AA63" i="2" s="1"/>
  <c r="W63" i="2"/>
  <c r="L63" i="2" s="1"/>
  <c r="T63" i="2"/>
  <c r="R63" i="2"/>
  <c r="BK62" i="2"/>
  <c r="AX62" i="2"/>
  <c r="AZ62" i="2" s="1"/>
  <c r="AQ62" i="2"/>
  <c r="AR62" i="2" s="1"/>
  <c r="AL62" i="2"/>
  <c r="AM62" i="2" s="1"/>
  <c r="AW62" i="2" s="1"/>
  <c r="AD62" i="2"/>
  <c r="AA62" i="2" s="1"/>
  <c r="W62" i="2"/>
  <c r="L62" i="2" s="1"/>
  <c r="T62" i="2"/>
  <c r="R62" i="2"/>
  <c r="BK61" i="2"/>
  <c r="AX61" i="2"/>
  <c r="AQ61" i="2"/>
  <c r="AU61" i="2" s="1"/>
  <c r="AL61" i="2"/>
  <c r="AM61" i="2" s="1"/>
  <c r="AW61" i="2" s="1"/>
  <c r="AD61" i="2"/>
  <c r="AA61" i="2" s="1"/>
  <c r="W61" i="2"/>
  <c r="T61" i="2"/>
  <c r="R61" i="2"/>
  <c r="BK60" i="2"/>
  <c r="AX60" i="2"/>
  <c r="AQ60" i="2"/>
  <c r="AL60" i="2"/>
  <c r="AM60" i="2" s="1"/>
  <c r="AD60" i="2"/>
  <c r="AA60" i="2" s="1"/>
  <c r="W60" i="2"/>
  <c r="T60" i="2"/>
  <c r="R60" i="2"/>
  <c r="BK59" i="2"/>
  <c r="AX59" i="2"/>
  <c r="AQ59" i="2"/>
  <c r="AL59" i="2"/>
  <c r="AM59" i="2" s="1"/>
  <c r="AD59" i="2"/>
  <c r="AA59" i="2" s="1"/>
  <c r="W59" i="2"/>
  <c r="T59" i="2"/>
  <c r="R59" i="2"/>
  <c r="BK58" i="2"/>
  <c r="AX58" i="2"/>
  <c r="AQ58" i="2"/>
  <c r="AU58" i="2" s="1"/>
  <c r="AL58" i="2"/>
  <c r="AM58" i="2" s="1"/>
  <c r="AW58" i="2" s="1"/>
  <c r="AD58" i="2"/>
  <c r="AA58" i="2" s="1"/>
  <c r="W58" i="2"/>
  <c r="L58" i="2" s="1"/>
  <c r="T58" i="2"/>
  <c r="R58" i="2"/>
  <c r="BK57" i="2"/>
  <c r="AX57" i="2"/>
  <c r="AQ57" i="2"/>
  <c r="AU57" i="2" s="1"/>
  <c r="AL57" i="2"/>
  <c r="AM57" i="2" s="1"/>
  <c r="AW57" i="2" s="1"/>
  <c r="AD57" i="2"/>
  <c r="AA57" i="2" s="1"/>
  <c r="W57" i="2"/>
  <c r="L57" i="2" s="1"/>
  <c r="T57" i="2"/>
  <c r="R57" i="2"/>
  <c r="BK51" i="2"/>
  <c r="AX51" i="2"/>
  <c r="AQ51" i="2"/>
  <c r="AU51" i="2" s="1"/>
  <c r="AL51" i="2"/>
  <c r="AM51" i="2" s="1"/>
  <c r="AW51" i="2" s="1"/>
  <c r="AD51" i="2"/>
  <c r="AA51" i="2" s="1"/>
  <c r="W51" i="2"/>
  <c r="L51" i="2" s="1"/>
  <c r="T51" i="2"/>
  <c r="R51" i="2"/>
  <c r="BK50" i="2"/>
  <c r="AX50" i="2"/>
  <c r="AZ50" i="2" s="1"/>
  <c r="AQ50" i="2"/>
  <c r="AT50" i="2" s="1"/>
  <c r="AL50" i="2"/>
  <c r="AM50" i="2" s="1"/>
  <c r="AW50" i="2" s="1"/>
  <c r="AD50" i="2"/>
  <c r="AA50" i="2" s="1"/>
  <c r="W50" i="2"/>
  <c r="L50" i="2" s="1"/>
  <c r="T50" i="2"/>
  <c r="R50" i="2"/>
  <c r="BK49" i="2"/>
  <c r="AX49" i="2"/>
  <c r="AZ49" i="2" s="1"/>
  <c r="AQ49" i="2"/>
  <c r="AS49" i="2" s="1"/>
  <c r="AL49" i="2"/>
  <c r="AM49" i="2" s="1"/>
  <c r="AD49" i="2"/>
  <c r="AA49" i="2" s="1"/>
  <c r="W49" i="2"/>
  <c r="L49" i="2" s="1"/>
  <c r="T49" i="2"/>
  <c r="R49" i="2"/>
  <c r="BK48" i="2"/>
  <c r="AX48" i="2"/>
  <c r="AZ48" i="2" s="1"/>
  <c r="AQ48" i="2"/>
  <c r="AS48" i="2" s="1"/>
  <c r="AL48" i="2"/>
  <c r="AM48" i="2" s="1"/>
  <c r="AW48" i="2" s="1"/>
  <c r="AD48" i="2"/>
  <c r="AA48" i="2" s="1"/>
  <c r="W48" i="2"/>
  <c r="L48" i="2" s="1"/>
  <c r="T48" i="2"/>
  <c r="R48" i="2"/>
  <c r="BK47" i="2"/>
  <c r="AX47" i="2"/>
  <c r="AQ47" i="2"/>
  <c r="AR47" i="2" s="1"/>
  <c r="AL47" i="2"/>
  <c r="AM47" i="2" s="1"/>
  <c r="AD47" i="2"/>
  <c r="AA47" i="2" s="1"/>
  <c r="W47" i="2"/>
  <c r="T47" i="2"/>
  <c r="BJ53" i="2" l="1"/>
  <c r="BL53" i="2" s="1"/>
  <c r="BM53" i="2" s="1"/>
  <c r="AZ53" i="2"/>
  <c r="BJ56" i="2"/>
  <c r="BL56" i="2" s="1"/>
  <c r="BM56" i="2" s="1"/>
  <c r="AZ56" i="2"/>
  <c r="BJ60" i="2"/>
  <c r="BL60" i="2" s="1"/>
  <c r="BM60" i="2" s="1"/>
  <c r="AZ60" i="2"/>
  <c r="BJ66" i="2"/>
  <c r="BL66" i="2" s="1"/>
  <c r="BM66" i="2" s="1"/>
  <c r="AZ66" i="2"/>
  <c r="BJ58" i="2"/>
  <c r="BL58" i="2" s="1"/>
  <c r="BM58" i="2" s="1"/>
  <c r="AZ58" i="2"/>
  <c r="BJ61" i="2"/>
  <c r="BL61" i="2" s="1"/>
  <c r="BM61" i="2" s="1"/>
  <c r="AZ61" i="2"/>
  <c r="BJ57" i="2"/>
  <c r="BL57" i="2" s="1"/>
  <c r="BM57" i="2" s="1"/>
  <c r="AZ57" i="2"/>
  <c r="BJ52" i="2"/>
  <c r="BL52" i="2" s="1"/>
  <c r="BM52" i="2" s="1"/>
  <c r="AZ52" i="2"/>
  <c r="BJ55" i="2"/>
  <c r="BL55" i="2" s="1"/>
  <c r="BM55" i="2" s="1"/>
  <c r="AZ55" i="2"/>
  <c r="BJ64" i="2"/>
  <c r="BL64" i="2" s="1"/>
  <c r="BM64" i="2" s="1"/>
  <c r="AZ64" i="2"/>
  <c r="BJ47" i="2"/>
  <c r="BL47" i="2" s="1"/>
  <c r="BM47" i="2" s="1"/>
  <c r="AZ47" i="2"/>
  <c r="BJ59" i="2"/>
  <c r="BL59" i="2" s="1"/>
  <c r="BM59" i="2" s="1"/>
  <c r="AZ59" i="2"/>
  <c r="BJ51" i="2"/>
  <c r="BL51" i="2" s="1"/>
  <c r="BM51" i="2" s="1"/>
  <c r="AZ51" i="2"/>
  <c r="BJ54" i="2"/>
  <c r="BL54" i="2" s="1"/>
  <c r="BM54" i="2" s="1"/>
  <c r="AZ54" i="2"/>
  <c r="BJ69" i="2"/>
  <c r="BL69" i="2" s="1"/>
  <c r="BM69" i="2" s="1"/>
  <c r="AV47" i="2"/>
  <c r="BK76" i="2"/>
  <c r="O61" i="2"/>
  <c r="L61" i="2"/>
  <c r="O52" i="2"/>
  <c r="O56" i="2"/>
  <c r="O47" i="2"/>
  <c r="L47" i="2"/>
  <c r="O51" i="2"/>
  <c r="O67" i="2"/>
  <c r="O60" i="2"/>
  <c r="L60" i="2"/>
  <c r="BK75" i="2"/>
  <c r="AT75" i="2"/>
  <c r="O62" i="2"/>
  <c r="AU75" i="2"/>
  <c r="BJ68" i="2"/>
  <c r="BL68" i="2" s="1"/>
  <c r="BM68" i="2" s="1"/>
  <c r="O59" i="2"/>
  <c r="L59" i="2"/>
  <c r="O66" i="2"/>
  <c r="L66" i="2"/>
  <c r="O76" i="2"/>
  <c r="O55" i="2"/>
  <c r="O54" i="2"/>
  <c r="O48" i="2"/>
  <c r="AS75" i="2"/>
  <c r="O53" i="2"/>
  <c r="O75" i="2"/>
  <c r="AV48" i="2"/>
  <c r="AV62" i="2"/>
  <c r="O69" i="2"/>
  <c r="O49" i="2"/>
  <c r="O68" i="2"/>
  <c r="AR54" i="2"/>
  <c r="AS54" i="2"/>
  <c r="AU54" i="2"/>
  <c r="AR52" i="2"/>
  <c r="AR55" i="2"/>
  <c r="AS52" i="2"/>
  <c r="AS55" i="2"/>
  <c r="AT55" i="2"/>
  <c r="AR56" i="2"/>
  <c r="AS53" i="2"/>
  <c r="AS56" i="2"/>
  <c r="AT53" i="2"/>
  <c r="AT56" i="2"/>
  <c r="AT52" i="2"/>
  <c r="AU53" i="2"/>
  <c r="AT61" i="2"/>
  <c r="AW56" i="2"/>
  <c r="AV56" i="2"/>
  <c r="AW52" i="2"/>
  <c r="AV52" i="2"/>
  <c r="AW55" i="2"/>
  <c r="AV55" i="2"/>
  <c r="AW53" i="2"/>
  <c r="AV53" i="2"/>
  <c r="AW54" i="2"/>
  <c r="AV54" i="2"/>
  <c r="AS62" i="2"/>
  <c r="AT62" i="2"/>
  <c r="AU62" i="2"/>
  <c r="AR63" i="2"/>
  <c r="AS63" i="2"/>
  <c r="AR67" i="2"/>
  <c r="AT63" i="2"/>
  <c r="AS67" i="2"/>
  <c r="AS47" i="2"/>
  <c r="AT67" i="2"/>
  <c r="AT47" i="2"/>
  <c r="AT68" i="2"/>
  <c r="AU47" i="2"/>
  <c r="AT48" i="2"/>
  <c r="AU68" i="2"/>
  <c r="AU48" i="2"/>
  <c r="AU50" i="2"/>
  <c r="O65" i="2"/>
  <c r="AT49" i="2"/>
  <c r="O64" i="2"/>
  <c r="AU49" i="2"/>
  <c r="O57" i="2"/>
  <c r="BJ67" i="2"/>
  <c r="BL67" i="2" s="1"/>
  <c r="BM67" i="2" s="1"/>
  <c r="BJ50" i="2"/>
  <c r="BL50" i="2" s="1"/>
  <c r="BM50" i="2" s="1"/>
  <c r="AW66" i="2"/>
  <c r="AV66" i="2"/>
  <c r="AW49" i="2"/>
  <c r="AV49" i="2"/>
  <c r="AW75" i="2"/>
  <c r="AV75" i="2"/>
  <c r="AV63" i="2"/>
  <c r="AW47" i="2"/>
  <c r="AV65" i="2"/>
  <c r="AW59" i="2"/>
  <c r="AV59" i="2"/>
  <c r="AW60" i="2"/>
  <c r="AV60" i="2"/>
  <c r="BJ48" i="2"/>
  <c r="BL48" i="2" s="1"/>
  <c r="BM48" i="2" s="1"/>
  <c r="AT60" i="2"/>
  <c r="AS60" i="2"/>
  <c r="BJ62" i="2"/>
  <c r="BL62" i="2" s="1"/>
  <c r="BM62" i="2" s="1"/>
  <c r="AW68" i="2"/>
  <c r="AV68" i="2"/>
  <c r="AR60" i="2"/>
  <c r="AU60" i="2"/>
  <c r="AR66" i="2"/>
  <c r="BJ49" i="2"/>
  <c r="BL49" i="2" s="1"/>
  <c r="BM49" i="2" s="1"/>
  <c r="AV50" i="2"/>
  <c r="O58" i="2"/>
  <c r="AW64" i="2"/>
  <c r="AV64" i="2"/>
  <c r="AS66" i="2"/>
  <c r="AU64" i="2"/>
  <c r="AT64" i="2"/>
  <c r="AS64" i="2"/>
  <c r="AR64" i="2"/>
  <c r="AT66" i="2"/>
  <c r="AV51" i="2"/>
  <c r="AV61" i="2"/>
  <c r="O63" i="2"/>
  <c r="BJ63" i="2"/>
  <c r="BL63" i="2" s="1"/>
  <c r="BM63" i="2" s="1"/>
  <c r="AW76" i="2"/>
  <c r="AV76" i="2"/>
  <c r="AU65" i="2"/>
  <c r="AT65" i="2"/>
  <c r="AW67" i="2"/>
  <c r="AV67" i="2"/>
  <c r="AV69" i="2"/>
  <c r="AR65" i="2"/>
  <c r="O50" i="2"/>
  <c r="AV57" i="2"/>
  <c r="AS65" i="2"/>
  <c r="AU59" i="2"/>
  <c r="AT59" i="2"/>
  <c r="AR59" i="2"/>
  <c r="AR76" i="2"/>
  <c r="AS59" i="2"/>
  <c r="AS76" i="2"/>
  <c r="AR58" i="2"/>
  <c r="AT76" i="2"/>
  <c r="AR51" i="2"/>
  <c r="AR57" i="2"/>
  <c r="AS58" i="2"/>
  <c r="BJ65" i="2"/>
  <c r="BL65" i="2" s="1"/>
  <c r="BM65" i="2" s="1"/>
  <c r="AR50" i="2"/>
  <c r="AS51" i="2"/>
  <c r="AS57" i="2"/>
  <c r="AT58" i="2"/>
  <c r="AR69" i="2"/>
  <c r="AR48" i="2"/>
  <c r="AR49" i="2"/>
  <c r="AS50" i="2"/>
  <c r="AT51" i="2"/>
  <c r="AT57" i="2"/>
  <c r="AR68" i="2"/>
  <c r="AS69" i="2"/>
  <c r="AV58" i="2"/>
  <c r="AS61" i="2"/>
  <c r="AR61" i="2"/>
  <c r="AT69" i="2"/>
  <c r="AB76" i="2" l="1"/>
  <c r="AD76" i="2" s="1"/>
  <c r="AA76" i="2" s="1"/>
  <c r="AB75" i="2"/>
  <c r="AD75" i="2" s="1"/>
  <c r="AA75" i="2" s="1"/>
  <c r="BL76" i="2"/>
  <c r="BM76" i="2" s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B44" i="2"/>
  <c r="AB43" i="2"/>
  <c r="AX42" i="2"/>
  <c r="AQ42" i="2"/>
  <c r="AU42" i="2" s="1"/>
  <c r="AL42" i="2"/>
  <c r="AM42" i="2" s="1"/>
  <c r="AD42" i="2"/>
  <c r="AA42" i="2" s="1"/>
  <c r="W42" i="2"/>
  <c r="O42" i="2" s="1"/>
  <c r="T42" i="2"/>
  <c r="R42" i="2"/>
  <c r="AX41" i="2"/>
  <c r="AZ41" i="2" s="1"/>
  <c r="AQ41" i="2"/>
  <c r="AU41" i="2" s="1"/>
  <c r="AL41" i="2"/>
  <c r="AM41" i="2" s="1"/>
  <c r="AW41" i="2" s="1"/>
  <c r="AD41" i="2"/>
  <c r="AA41" i="2" s="1"/>
  <c r="W41" i="2"/>
  <c r="O41" i="2" s="1"/>
  <c r="T41" i="2"/>
  <c r="R41" i="2"/>
  <c r="F82" i="1" l="1"/>
  <c r="BJ42" i="2"/>
  <c r="BL42" i="2" s="1"/>
  <c r="BM42" i="2" s="1"/>
  <c r="AZ42" i="2"/>
  <c r="AW42" i="2"/>
  <c r="AV42" i="2"/>
  <c r="AV41" i="2"/>
  <c r="BJ41" i="2"/>
  <c r="BL41" i="2" s="1"/>
  <c r="BM41" i="2" s="1"/>
  <c r="AS41" i="2"/>
  <c r="AR42" i="2"/>
  <c r="AT41" i="2"/>
  <c r="AS42" i="2"/>
  <c r="AR41" i="2"/>
  <c r="AT42" i="2"/>
  <c r="CX20" i="1"/>
  <c r="AI30" i="5"/>
  <c r="AJ30" i="5"/>
  <c r="AK30" i="5"/>
  <c r="AL30" i="5"/>
  <c r="AM30" i="5"/>
  <c r="AN30" i="5"/>
  <c r="AO30" i="5"/>
  <c r="AP30" i="5"/>
  <c r="AQ30" i="5"/>
  <c r="AR30" i="5"/>
  <c r="AS30" i="5"/>
  <c r="AT30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CM20" i="1" l="1"/>
  <c r="CY20" i="1"/>
  <c r="CN20" i="1"/>
  <c r="CZ20" i="1"/>
  <c r="CP20" i="1"/>
  <c r="DB20" i="1"/>
  <c r="DA20" i="1"/>
  <c r="CQ20" i="1"/>
  <c r="DC20" i="1"/>
  <c r="CO20" i="1"/>
  <c r="CR20" i="1"/>
  <c r="DD20" i="1"/>
  <c r="CS20" i="1"/>
  <c r="DE20" i="1"/>
  <c r="CT20" i="1"/>
  <c r="DF20" i="1"/>
  <c r="CU20" i="1"/>
  <c r="DG20" i="1"/>
  <c r="CV20" i="1"/>
  <c r="CK20" i="1"/>
  <c r="CW20" i="1"/>
  <c r="CL20" i="1"/>
  <c r="R26" i="2"/>
  <c r="U5" i="17"/>
  <c r="G11" i="18" l="1"/>
  <c r="CX12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CX75" i="1"/>
  <c r="BU49" i="1"/>
  <c r="BU50" i="1"/>
  <c r="BU51" i="1"/>
  <c r="BU52" i="1"/>
  <c r="BU53" i="1"/>
  <c r="BU54" i="1"/>
  <c r="BU55" i="1"/>
  <c r="BU56" i="1"/>
  <c r="BU57" i="1"/>
  <c r="BU58" i="1"/>
  <c r="BU63" i="1"/>
  <c r="BU64" i="1"/>
  <c r="BU65" i="1"/>
  <c r="BU66" i="1"/>
  <c r="BU67" i="1"/>
  <c r="BU68" i="1"/>
  <c r="BU69" i="1"/>
  <c r="BU70" i="1"/>
  <c r="BU71" i="1"/>
  <c r="BU72" i="1"/>
  <c r="BU73" i="1"/>
  <c r="BU94" i="1"/>
  <c r="BU97" i="1"/>
  <c r="BU98" i="1"/>
  <c r="BU174" i="1"/>
  <c r="BU175" i="1"/>
  <c r="BU184" i="1"/>
  <c r="BU187" i="1"/>
  <c r="BU191" i="1"/>
  <c r="BU194" i="1"/>
  <c r="BU195" i="1"/>
  <c r="BU200" i="1"/>
  <c r="BU203" i="1"/>
  <c r="BU207" i="1"/>
  <c r="BU210" i="1"/>
  <c r="BU211" i="1"/>
  <c r="BU215" i="1"/>
  <c r="BU218" i="1"/>
  <c r="BU225" i="1"/>
  <c r="BU226" i="1"/>
  <c r="BU231" i="1"/>
  <c r="BU234" i="1"/>
  <c r="BU237" i="1"/>
  <c r="BU240" i="1"/>
  <c r="BU241" i="1"/>
  <c r="BU243" i="1"/>
  <c r="BU246" i="1"/>
  <c r="BU249" i="1"/>
  <c r="BU316" i="1"/>
  <c r="BU317" i="1"/>
  <c r="BU319" i="1"/>
  <c r="BU321" i="1"/>
  <c r="BU322" i="1"/>
  <c r="BU324" i="1"/>
  <c r="BU325" i="1"/>
  <c r="BU326" i="1"/>
  <c r="BU327" i="1"/>
  <c r="BU328" i="1"/>
  <c r="BU329" i="1"/>
  <c r="BU330" i="1"/>
  <c r="BU332" i="1"/>
  <c r="BU336" i="1"/>
  <c r="BU337" i="1"/>
  <c r="BK26" i="2"/>
  <c r="BK29" i="2"/>
  <c r="BK33" i="2"/>
  <c r="BK36" i="2"/>
  <c r="BK35" i="2"/>
  <c r="BK40" i="2"/>
  <c r="BK39" i="2"/>
  <c r="BK38" i="2"/>
  <c r="CM12" i="1" l="1"/>
  <c r="CY12" i="1"/>
  <c r="CN12" i="1"/>
  <c r="CZ12" i="1"/>
  <c r="CO12" i="1"/>
  <c r="DA12" i="1"/>
  <c r="CP12" i="1"/>
  <c r="DB12" i="1"/>
  <c r="CQ12" i="1"/>
  <c r="DC12" i="1"/>
  <c r="CR12" i="1"/>
  <c r="DD12" i="1"/>
  <c r="CS12" i="1"/>
  <c r="DE12" i="1"/>
  <c r="CT12" i="1"/>
  <c r="DF12" i="1"/>
  <c r="CU12" i="1"/>
  <c r="DG12" i="1"/>
  <c r="CV12" i="1"/>
  <c r="CK12" i="1"/>
  <c r="CW12" i="1"/>
  <c r="CL12" i="1"/>
  <c r="CR75" i="1"/>
  <c r="CS75" i="1"/>
  <c r="DE75" i="1"/>
  <c r="CM75" i="1"/>
  <c r="CY75" i="1"/>
  <c r="CN75" i="1"/>
  <c r="CZ75" i="1"/>
  <c r="CO75" i="1"/>
  <c r="DA75" i="1"/>
  <c r="CP75" i="1"/>
  <c r="DB75" i="1"/>
  <c r="CQ75" i="1"/>
  <c r="DC75" i="1"/>
  <c r="DD75" i="1"/>
  <c r="CT75" i="1"/>
  <c r="DF75" i="1"/>
  <c r="CU75" i="1"/>
  <c r="DG75" i="1"/>
  <c r="CV75" i="1"/>
  <c r="CK75" i="1"/>
  <c r="CW75" i="1"/>
  <c r="CL75" i="1"/>
  <c r="BK28" i="2" l="1"/>
  <c r="AX28" i="2"/>
  <c r="AQ28" i="2"/>
  <c r="AU28" i="2" s="1"/>
  <c r="AL28" i="2"/>
  <c r="AM28" i="2" s="1"/>
  <c r="AW28" i="2" s="1"/>
  <c r="AD28" i="2"/>
  <c r="AA28" i="2" s="1"/>
  <c r="W28" i="2"/>
  <c r="L28" i="2" s="1"/>
  <c r="T28" i="2"/>
  <c r="R28" i="2"/>
  <c r="BK27" i="2"/>
  <c r="AX27" i="2"/>
  <c r="AQ27" i="2"/>
  <c r="AU27" i="2" s="1"/>
  <c r="AL27" i="2"/>
  <c r="AM27" i="2" s="1"/>
  <c r="AW27" i="2" s="1"/>
  <c r="AD27" i="2"/>
  <c r="AA27" i="2" s="1"/>
  <c r="W27" i="2"/>
  <c r="L27" i="2" s="1"/>
  <c r="T27" i="2"/>
  <c r="R27" i="2"/>
  <c r="AX26" i="2"/>
  <c r="AZ26" i="2" s="1"/>
  <c r="AQ26" i="2"/>
  <c r="AU26" i="2" s="1"/>
  <c r="AL26" i="2"/>
  <c r="AM26" i="2" s="1"/>
  <c r="AW26" i="2" s="1"/>
  <c r="AD26" i="2"/>
  <c r="AA26" i="2" s="1"/>
  <c r="W26" i="2"/>
  <c r="L26" i="2" s="1"/>
  <c r="T26" i="2"/>
  <c r="AX38" i="2"/>
  <c r="AZ38" i="2" s="1"/>
  <c r="AQ38" i="2"/>
  <c r="AS38" i="2" s="1"/>
  <c r="AL38" i="2"/>
  <c r="AM38" i="2" s="1"/>
  <c r="AD38" i="2"/>
  <c r="AA38" i="2" s="1"/>
  <c r="W38" i="2"/>
  <c r="L38" i="2" s="1"/>
  <c r="T38" i="2"/>
  <c r="R38" i="2"/>
  <c r="BK37" i="2"/>
  <c r="BK45" i="2" s="1"/>
  <c r="AX37" i="2"/>
  <c r="AQ37" i="2"/>
  <c r="AS37" i="2" s="1"/>
  <c r="AL37" i="2"/>
  <c r="AM37" i="2" s="1"/>
  <c r="AW37" i="2" s="1"/>
  <c r="AD37" i="2"/>
  <c r="AA37" i="2" s="1"/>
  <c r="W37" i="2"/>
  <c r="L37" i="2" s="1"/>
  <c r="T37" i="2"/>
  <c r="R37" i="2"/>
  <c r="AX36" i="2"/>
  <c r="AQ36" i="2"/>
  <c r="AS36" i="2" s="1"/>
  <c r="AL36" i="2"/>
  <c r="AM36" i="2" s="1"/>
  <c r="AW36" i="2" s="1"/>
  <c r="AD36" i="2"/>
  <c r="AA36" i="2" s="1"/>
  <c r="W36" i="2"/>
  <c r="L36" i="2" s="1"/>
  <c r="T36" i="2"/>
  <c r="R36" i="2"/>
  <c r="AX35" i="2"/>
  <c r="AQ35" i="2"/>
  <c r="AS35" i="2" s="1"/>
  <c r="AL35" i="2"/>
  <c r="AM35" i="2" s="1"/>
  <c r="AD35" i="2"/>
  <c r="AA35" i="2" s="1"/>
  <c r="W35" i="2"/>
  <c r="L35" i="2" s="1"/>
  <c r="T35" i="2"/>
  <c r="R35" i="2"/>
  <c r="BK34" i="2"/>
  <c r="AX34" i="2"/>
  <c r="AQ34" i="2"/>
  <c r="AS34" i="2" s="1"/>
  <c r="AL34" i="2"/>
  <c r="AM34" i="2" s="1"/>
  <c r="AD34" i="2"/>
  <c r="AA34" i="2" s="1"/>
  <c r="W34" i="2"/>
  <c r="L34" i="2" s="1"/>
  <c r="T34" i="2"/>
  <c r="R34" i="2"/>
  <c r="AX33" i="2"/>
  <c r="AZ33" i="2" s="1"/>
  <c r="AQ33" i="2"/>
  <c r="AS33" i="2" s="1"/>
  <c r="AL33" i="2"/>
  <c r="AM33" i="2" s="1"/>
  <c r="AW33" i="2" s="1"/>
  <c r="AD33" i="2"/>
  <c r="AA33" i="2" s="1"/>
  <c r="W33" i="2"/>
  <c r="L33" i="2" s="1"/>
  <c r="T33" i="2"/>
  <c r="R33" i="2"/>
  <c r="BK32" i="2"/>
  <c r="AX32" i="2"/>
  <c r="AZ32" i="2" s="1"/>
  <c r="AQ32" i="2"/>
  <c r="AS32" i="2" s="1"/>
  <c r="AL32" i="2"/>
  <c r="AM32" i="2" s="1"/>
  <c r="AW32" i="2" s="1"/>
  <c r="AD32" i="2"/>
  <c r="AA32" i="2" s="1"/>
  <c r="W32" i="2"/>
  <c r="L32" i="2" s="1"/>
  <c r="T32" i="2"/>
  <c r="R32" i="2"/>
  <c r="BK31" i="2"/>
  <c r="AX31" i="2"/>
  <c r="AQ31" i="2"/>
  <c r="AS31" i="2" s="1"/>
  <c r="AL31" i="2"/>
  <c r="AM31" i="2" s="1"/>
  <c r="AW31" i="2" s="1"/>
  <c r="AD31" i="2"/>
  <c r="AA31" i="2" s="1"/>
  <c r="W31" i="2"/>
  <c r="L31" i="2" s="1"/>
  <c r="T31" i="2"/>
  <c r="R31" i="2"/>
  <c r="BK30" i="2"/>
  <c r="AX30" i="2"/>
  <c r="AZ30" i="2" s="1"/>
  <c r="AQ30" i="2"/>
  <c r="AS30" i="2" s="1"/>
  <c r="AL30" i="2"/>
  <c r="AM30" i="2" s="1"/>
  <c r="AW30" i="2" s="1"/>
  <c r="AD30" i="2"/>
  <c r="AA30" i="2" s="1"/>
  <c r="W30" i="2"/>
  <c r="L30" i="2" s="1"/>
  <c r="T30" i="2"/>
  <c r="R30" i="2"/>
  <c r="AX29" i="2"/>
  <c r="AZ29" i="2" s="1"/>
  <c r="AQ29" i="2"/>
  <c r="AS29" i="2" s="1"/>
  <c r="AL29" i="2"/>
  <c r="AM29" i="2" s="1"/>
  <c r="AW29" i="2" s="1"/>
  <c r="AD29" i="2"/>
  <c r="AA29" i="2" s="1"/>
  <c r="W29" i="2"/>
  <c r="L29" i="2" s="1"/>
  <c r="T29" i="2"/>
  <c r="R29" i="2"/>
  <c r="BK25" i="2"/>
  <c r="AX25" i="2"/>
  <c r="AQ25" i="2"/>
  <c r="AS25" i="2" s="1"/>
  <c r="AL25" i="2"/>
  <c r="AM25" i="2" s="1"/>
  <c r="AW25" i="2" s="1"/>
  <c r="AD25" i="2"/>
  <c r="AA25" i="2" s="1"/>
  <c r="W25" i="2"/>
  <c r="L25" i="2" s="1"/>
  <c r="T25" i="2"/>
  <c r="R25" i="2"/>
  <c r="BK24" i="2"/>
  <c r="AX24" i="2"/>
  <c r="AQ24" i="2"/>
  <c r="AS24" i="2" s="1"/>
  <c r="AL24" i="2"/>
  <c r="AM24" i="2" s="1"/>
  <c r="AW24" i="2" s="1"/>
  <c r="AD24" i="2"/>
  <c r="AA24" i="2" s="1"/>
  <c r="W24" i="2"/>
  <c r="L24" i="2" s="1"/>
  <c r="T24" i="2"/>
  <c r="R24" i="2"/>
  <c r="BK23" i="2"/>
  <c r="AX23" i="2"/>
  <c r="AZ23" i="2" s="1"/>
  <c r="AQ23" i="2"/>
  <c r="AS23" i="2" s="1"/>
  <c r="AL23" i="2"/>
  <c r="AM23" i="2" s="1"/>
  <c r="AW23" i="2" s="1"/>
  <c r="AD23" i="2"/>
  <c r="AA23" i="2" s="1"/>
  <c r="W23" i="2"/>
  <c r="L23" i="2" s="1"/>
  <c r="T23" i="2"/>
  <c r="R23" i="2"/>
  <c r="BJ46" i="2"/>
  <c r="BL75" i="2" s="1"/>
  <c r="BM75" i="2" s="1"/>
  <c r="AQ46" i="2"/>
  <c r="AU46" i="2" s="1"/>
  <c r="AL46" i="2"/>
  <c r="AM46" i="2" s="1"/>
  <c r="W46" i="2"/>
  <c r="L46" i="2" s="1"/>
  <c r="T46" i="2"/>
  <c r="R46" i="2"/>
  <c r="AQ45" i="2"/>
  <c r="AU45" i="2" s="1"/>
  <c r="AL45" i="2"/>
  <c r="AM45" i="2" s="1"/>
  <c r="W45" i="2"/>
  <c r="L45" i="2" s="1"/>
  <c r="T45" i="2"/>
  <c r="R45" i="2"/>
  <c r="AX44" i="2"/>
  <c r="AZ44" i="2" s="1"/>
  <c r="AQ44" i="2"/>
  <c r="AS44" i="2" s="1"/>
  <c r="AL44" i="2"/>
  <c r="AM44" i="2" s="1"/>
  <c r="AW44" i="2" s="1"/>
  <c r="AD44" i="2"/>
  <c r="AA44" i="2" s="1"/>
  <c r="W44" i="2"/>
  <c r="T44" i="2"/>
  <c r="R44" i="2"/>
  <c r="AX43" i="2"/>
  <c r="AQ43" i="2"/>
  <c r="AU43" i="2" s="1"/>
  <c r="AL43" i="2"/>
  <c r="AM43" i="2" s="1"/>
  <c r="AW43" i="2" s="1"/>
  <c r="AD43" i="2"/>
  <c r="AA43" i="2" s="1"/>
  <c r="W43" i="2"/>
  <c r="T43" i="2"/>
  <c r="R43" i="2"/>
  <c r="AX40" i="2"/>
  <c r="AZ40" i="2" s="1"/>
  <c r="AQ40" i="2"/>
  <c r="AU40" i="2" s="1"/>
  <c r="AL40" i="2"/>
  <c r="AM40" i="2" s="1"/>
  <c r="AW40" i="2" s="1"/>
  <c r="AD40" i="2"/>
  <c r="AA40" i="2" s="1"/>
  <c r="W40" i="2"/>
  <c r="L40" i="2" s="1"/>
  <c r="T40" i="2"/>
  <c r="R40" i="2"/>
  <c r="AX39" i="2"/>
  <c r="AQ39" i="2"/>
  <c r="AU39" i="2" s="1"/>
  <c r="AL39" i="2"/>
  <c r="AM39" i="2" s="1"/>
  <c r="AD39" i="2"/>
  <c r="AA39" i="2" s="1"/>
  <c r="W39" i="2"/>
  <c r="L39" i="2" s="1"/>
  <c r="T39" i="2"/>
  <c r="R39" i="2"/>
  <c r="BK22" i="2"/>
  <c r="AX22" i="2"/>
  <c r="AQ22" i="2"/>
  <c r="AU22" i="2" s="1"/>
  <c r="AL22" i="2"/>
  <c r="AM22" i="2" s="1"/>
  <c r="AW22" i="2" s="1"/>
  <c r="AD22" i="2"/>
  <c r="AA22" i="2" s="1"/>
  <c r="W22" i="2"/>
  <c r="L22" i="2" s="1"/>
  <c r="T22" i="2"/>
  <c r="R22" i="2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Q218" i="1"/>
  <c r="BR218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Q231" i="1"/>
  <c r="BR231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Q234" i="1"/>
  <c r="BR234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Q237" i="1"/>
  <c r="BR237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Q241" i="1"/>
  <c r="BR241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M246" i="1"/>
  <c r="BN246" i="1"/>
  <c r="BO246" i="1"/>
  <c r="BP246" i="1"/>
  <c r="BQ246" i="1"/>
  <c r="BR246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AT316" i="1"/>
  <c r="AU316" i="1"/>
  <c r="AV316" i="1"/>
  <c r="AW316" i="1"/>
  <c r="AX316" i="1"/>
  <c r="AY316" i="1"/>
  <c r="AZ316" i="1"/>
  <c r="BA316" i="1"/>
  <c r="BB316" i="1"/>
  <c r="BC316" i="1"/>
  <c r="BD316" i="1"/>
  <c r="BE316" i="1"/>
  <c r="BF316" i="1"/>
  <c r="BG316" i="1"/>
  <c r="BH316" i="1"/>
  <c r="BI316" i="1"/>
  <c r="BJ316" i="1"/>
  <c r="BK316" i="1"/>
  <c r="BL316" i="1"/>
  <c r="BM316" i="1"/>
  <c r="BN316" i="1"/>
  <c r="BO316" i="1"/>
  <c r="BP316" i="1"/>
  <c r="BQ316" i="1"/>
  <c r="BR316" i="1"/>
  <c r="AT317" i="1"/>
  <c r="AU317" i="1"/>
  <c r="AV317" i="1"/>
  <c r="AW317" i="1"/>
  <c r="AX317" i="1"/>
  <c r="AY317" i="1"/>
  <c r="AZ317" i="1"/>
  <c r="BA317" i="1"/>
  <c r="BB317" i="1"/>
  <c r="BC317" i="1"/>
  <c r="BD317" i="1"/>
  <c r="BE317" i="1"/>
  <c r="BF317" i="1"/>
  <c r="BG317" i="1"/>
  <c r="BH317" i="1"/>
  <c r="BI317" i="1"/>
  <c r="BJ317" i="1"/>
  <c r="BK317" i="1"/>
  <c r="BL317" i="1"/>
  <c r="BM317" i="1"/>
  <c r="BN317" i="1"/>
  <c r="BO317" i="1"/>
  <c r="BP317" i="1"/>
  <c r="BQ317" i="1"/>
  <c r="BR317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F319" i="1"/>
  <c r="BG319" i="1"/>
  <c r="BH319" i="1"/>
  <c r="BI319" i="1"/>
  <c r="BJ319" i="1"/>
  <c r="BK319" i="1"/>
  <c r="BL319" i="1"/>
  <c r="BM319" i="1"/>
  <c r="BN319" i="1"/>
  <c r="BO319" i="1"/>
  <c r="BP319" i="1"/>
  <c r="BQ319" i="1"/>
  <c r="BR319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G321" i="1"/>
  <c r="BH321" i="1"/>
  <c r="BI321" i="1"/>
  <c r="BJ321" i="1"/>
  <c r="BK321" i="1"/>
  <c r="BL321" i="1"/>
  <c r="BM321" i="1"/>
  <c r="BN321" i="1"/>
  <c r="BO321" i="1"/>
  <c r="BP321" i="1"/>
  <c r="BQ321" i="1"/>
  <c r="BR321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G322" i="1"/>
  <c r="BH322" i="1"/>
  <c r="BI322" i="1"/>
  <c r="BJ322" i="1"/>
  <c r="BK322" i="1"/>
  <c r="BL322" i="1"/>
  <c r="BM322" i="1"/>
  <c r="BN322" i="1"/>
  <c r="BO322" i="1"/>
  <c r="BP322" i="1"/>
  <c r="BQ322" i="1"/>
  <c r="BR322" i="1"/>
  <c r="AT324" i="1"/>
  <c r="AU324" i="1"/>
  <c r="AV324" i="1"/>
  <c r="AW324" i="1"/>
  <c r="AX324" i="1"/>
  <c r="AY324" i="1"/>
  <c r="AZ324" i="1"/>
  <c r="BA324" i="1"/>
  <c r="BB324" i="1"/>
  <c r="BC324" i="1"/>
  <c r="BD324" i="1"/>
  <c r="BE324" i="1"/>
  <c r="BF324" i="1"/>
  <c r="BG324" i="1"/>
  <c r="BH324" i="1"/>
  <c r="BI324" i="1"/>
  <c r="BJ324" i="1"/>
  <c r="BK324" i="1"/>
  <c r="BL324" i="1"/>
  <c r="BM324" i="1"/>
  <c r="BN324" i="1"/>
  <c r="BO324" i="1"/>
  <c r="BP324" i="1"/>
  <c r="BQ324" i="1"/>
  <c r="BR324" i="1"/>
  <c r="AT325" i="1"/>
  <c r="AU325" i="1"/>
  <c r="AV325" i="1"/>
  <c r="AW325" i="1"/>
  <c r="AX325" i="1"/>
  <c r="AY325" i="1"/>
  <c r="AZ325" i="1"/>
  <c r="BA325" i="1"/>
  <c r="BB325" i="1"/>
  <c r="BC325" i="1"/>
  <c r="BD325" i="1"/>
  <c r="BE325" i="1"/>
  <c r="BF325" i="1"/>
  <c r="BG325" i="1"/>
  <c r="BH325" i="1"/>
  <c r="BI325" i="1"/>
  <c r="BJ325" i="1"/>
  <c r="BK325" i="1"/>
  <c r="BL325" i="1"/>
  <c r="BM325" i="1"/>
  <c r="BN325" i="1"/>
  <c r="BO325" i="1"/>
  <c r="BP325" i="1"/>
  <c r="BQ325" i="1"/>
  <c r="BR325" i="1"/>
  <c r="AT326" i="1"/>
  <c r="AU326" i="1"/>
  <c r="AV326" i="1"/>
  <c r="AW326" i="1"/>
  <c r="AX326" i="1"/>
  <c r="AY326" i="1"/>
  <c r="AZ326" i="1"/>
  <c r="BA326" i="1"/>
  <c r="BB326" i="1"/>
  <c r="BC326" i="1"/>
  <c r="BD326" i="1"/>
  <c r="BE326" i="1"/>
  <c r="BF326" i="1"/>
  <c r="BG326" i="1"/>
  <c r="BH326" i="1"/>
  <c r="BI326" i="1"/>
  <c r="BJ326" i="1"/>
  <c r="BK326" i="1"/>
  <c r="BL326" i="1"/>
  <c r="BM326" i="1"/>
  <c r="BN326" i="1"/>
  <c r="BO326" i="1"/>
  <c r="BP326" i="1"/>
  <c r="BQ326" i="1"/>
  <c r="BR326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F327" i="1"/>
  <c r="BG327" i="1"/>
  <c r="BH327" i="1"/>
  <c r="BI327" i="1"/>
  <c r="BJ327" i="1"/>
  <c r="BK327" i="1"/>
  <c r="BL327" i="1"/>
  <c r="BM327" i="1"/>
  <c r="BN327" i="1"/>
  <c r="BO327" i="1"/>
  <c r="BP327" i="1"/>
  <c r="BQ327" i="1"/>
  <c r="BR327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F328" i="1"/>
  <c r="BG328" i="1"/>
  <c r="BH328" i="1"/>
  <c r="BI328" i="1"/>
  <c r="BJ328" i="1"/>
  <c r="BK328" i="1"/>
  <c r="BL328" i="1"/>
  <c r="BM328" i="1"/>
  <c r="BN328" i="1"/>
  <c r="BO328" i="1"/>
  <c r="BP328" i="1"/>
  <c r="BQ328" i="1"/>
  <c r="BR328" i="1"/>
  <c r="AT329" i="1"/>
  <c r="AU329" i="1"/>
  <c r="AV329" i="1"/>
  <c r="AW329" i="1"/>
  <c r="AX329" i="1"/>
  <c r="AY329" i="1"/>
  <c r="AZ329" i="1"/>
  <c r="BA329" i="1"/>
  <c r="BB329" i="1"/>
  <c r="BC329" i="1"/>
  <c r="BD329" i="1"/>
  <c r="BE329" i="1"/>
  <c r="BF329" i="1"/>
  <c r="BG329" i="1"/>
  <c r="BH329" i="1"/>
  <c r="BI329" i="1"/>
  <c r="BJ329" i="1"/>
  <c r="BK329" i="1"/>
  <c r="BL329" i="1"/>
  <c r="BM329" i="1"/>
  <c r="BN329" i="1"/>
  <c r="BO329" i="1"/>
  <c r="BP329" i="1"/>
  <c r="BQ329" i="1"/>
  <c r="BR329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G330" i="1"/>
  <c r="BH330" i="1"/>
  <c r="BI330" i="1"/>
  <c r="BJ330" i="1"/>
  <c r="BK330" i="1"/>
  <c r="BL330" i="1"/>
  <c r="BM330" i="1"/>
  <c r="BN330" i="1"/>
  <c r="BO330" i="1"/>
  <c r="BP330" i="1"/>
  <c r="BQ330" i="1"/>
  <c r="BR330" i="1"/>
  <c r="AT332" i="1"/>
  <c r="AU332" i="1"/>
  <c r="AV332" i="1"/>
  <c r="AW332" i="1"/>
  <c r="AX332" i="1"/>
  <c r="AY332" i="1"/>
  <c r="AZ332" i="1"/>
  <c r="BA332" i="1"/>
  <c r="BB332" i="1"/>
  <c r="BC332" i="1"/>
  <c r="BD332" i="1"/>
  <c r="BE332" i="1"/>
  <c r="BF332" i="1"/>
  <c r="BG332" i="1"/>
  <c r="BH332" i="1"/>
  <c r="BI332" i="1"/>
  <c r="BJ332" i="1"/>
  <c r="BK332" i="1"/>
  <c r="BL332" i="1"/>
  <c r="BM332" i="1"/>
  <c r="BN332" i="1"/>
  <c r="BO332" i="1"/>
  <c r="BP332" i="1"/>
  <c r="BQ332" i="1"/>
  <c r="BR332" i="1"/>
  <c r="AT336" i="1"/>
  <c r="AU336" i="1"/>
  <c r="AV336" i="1"/>
  <c r="AW336" i="1"/>
  <c r="AX336" i="1"/>
  <c r="AY336" i="1"/>
  <c r="AZ336" i="1"/>
  <c r="BA336" i="1"/>
  <c r="BB336" i="1"/>
  <c r="BC336" i="1"/>
  <c r="BD336" i="1"/>
  <c r="BE336" i="1"/>
  <c r="BF336" i="1"/>
  <c r="BG336" i="1"/>
  <c r="BH336" i="1"/>
  <c r="BI336" i="1"/>
  <c r="BJ336" i="1"/>
  <c r="BK336" i="1"/>
  <c r="BL336" i="1"/>
  <c r="BM336" i="1"/>
  <c r="BN336" i="1"/>
  <c r="BO336" i="1"/>
  <c r="BP336" i="1"/>
  <c r="BQ336" i="1"/>
  <c r="BR336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G337" i="1"/>
  <c r="BH337" i="1"/>
  <c r="BI337" i="1"/>
  <c r="BJ337" i="1"/>
  <c r="BK337" i="1"/>
  <c r="BL337" i="1"/>
  <c r="BM337" i="1"/>
  <c r="BN337" i="1"/>
  <c r="BO337" i="1"/>
  <c r="BP337" i="1"/>
  <c r="BQ337" i="1"/>
  <c r="BR337" i="1"/>
  <c r="BS49" i="1"/>
  <c r="BS50" i="1"/>
  <c r="BS51" i="1"/>
  <c r="BS52" i="1"/>
  <c r="BS53" i="1"/>
  <c r="BS54" i="1"/>
  <c r="BS55" i="1"/>
  <c r="BS56" i="1"/>
  <c r="BS57" i="1"/>
  <c r="BS58" i="1"/>
  <c r="BS63" i="1"/>
  <c r="BS64" i="1"/>
  <c r="BS65" i="1"/>
  <c r="BS66" i="1"/>
  <c r="BS67" i="1"/>
  <c r="BS68" i="1"/>
  <c r="BS69" i="1"/>
  <c r="BS70" i="1"/>
  <c r="BS71" i="1"/>
  <c r="BS72" i="1"/>
  <c r="BS73" i="1"/>
  <c r="BS94" i="1"/>
  <c r="BS97" i="1"/>
  <c r="BS98" i="1"/>
  <c r="BS174" i="1"/>
  <c r="BS175" i="1"/>
  <c r="BS184" i="1"/>
  <c r="BS187" i="1"/>
  <c r="BS191" i="1"/>
  <c r="BS194" i="1"/>
  <c r="BS195" i="1"/>
  <c r="BS200" i="1"/>
  <c r="BS203" i="1"/>
  <c r="BS207" i="1"/>
  <c r="BS210" i="1"/>
  <c r="BS211" i="1"/>
  <c r="BS215" i="1"/>
  <c r="BS218" i="1"/>
  <c r="BS225" i="1"/>
  <c r="BS226" i="1"/>
  <c r="BS231" i="1"/>
  <c r="BS234" i="1"/>
  <c r="BS237" i="1"/>
  <c r="BS240" i="1"/>
  <c r="BS241" i="1"/>
  <c r="BS243" i="1"/>
  <c r="BS246" i="1"/>
  <c r="BS249" i="1"/>
  <c r="BS316" i="1"/>
  <c r="BS317" i="1"/>
  <c r="AB19" i="2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CU88" i="1"/>
  <c r="CV88" i="1"/>
  <c r="CW88" i="1"/>
  <c r="CX88" i="1"/>
  <c r="CY88" i="1"/>
  <c r="CZ88" i="1"/>
  <c r="DA88" i="1"/>
  <c r="DB88" i="1"/>
  <c r="DC88" i="1"/>
  <c r="DD88" i="1"/>
  <c r="DE88" i="1"/>
  <c r="DF88" i="1"/>
  <c r="DG88" i="1"/>
  <c r="CU89" i="1"/>
  <c r="CV89" i="1"/>
  <c r="CW89" i="1"/>
  <c r="CX89" i="1"/>
  <c r="CY89" i="1"/>
  <c r="CZ89" i="1"/>
  <c r="DA89" i="1"/>
  <c r="DB89" i="1"/>
  <c r="DC89" i="1"/>
  <c r="DD89" i="1"/>
  <c r="DE89" i="1"/>
  <c r="DF89" i="1"/>
  <c r="DG89" i="1"/>
  <c r="CU90" i="1"/>
  <c r="CV90" i="1"/>
  <c r="CW90" i="1"/>
  <c r="CX90" i="1"/>
  <c r="CY90" i="1"/>
  <c r="CZ90" i="1"/>
  <c r="DA90" i="1"/>
  <c r="DB90" i="1"/>
  <c r="DC90" i="1"/>
  <c r="DD90" i="1"/>
  <c r="DE90" i="1"/>
  <c r="DF90" i="1"/>
  <c r="DG90" i="1"/>
  <c r="CU94" i="1"/>
  <c r="CV94" i="1"/>
  <c r="CW94" i="1"/>
  <c r="CX94" i="1"/>
  <c r="CY94" i="1"/>
  <c r="CZ94" i="1"/>
  <c r="DA94" i="1"/>
  <c r="DB94" i="1"/>
  <c r="DC94" i="1"/>
  <c r="DD94" i="1"/>
  <c r="DE94" i="1"/>
  <c r="DF94" i="1"/>
  <c r="DG94" i="1"/>
  <c r="BT174" i="1"/>
  <c r="BT175" i="1"/>
  <c r="BT184" i="1"/>
  <c r="BT187" i="1"/>
  <c r="BT191" i="1"/>
  <c r="BT194" i="1"/>
  <c r="BT195" i="1"/>
  <c r="BT200" i="1"/>
  <c r="BT203" i="1"/>
  <c r="BT207" i="1"/>
  <c r="BT210" i="1"/>
  <c r="BT211" i="1"/>
  <c r="BT215" i="1"/>
  <c r="BT218" i="1"/>
  <c r="BT225" i="1"/>
  <c r="BT226" i="1"/>
  <c r="BT231" i="1"/>
  <c r="BT234" i="1"/>
  <c r="BT237" i="1"/>
  <c r="BT240" i="1"/>
  <c r="BT241" i="1"/>
  <c r="BT243" i="1"/>
  <c r="BT246" i="1"/>
  <c r="BT249" i="1"/>
  <c r="BT316" i="1"/>
  <c r="BT317" i="1"/>
  <c r="BS319" i="1"/>
  <c r="BT319" i="1"/>
  <c r="BS321" i="1"/>
  <c r="BT321" i="1"/>
  <c r="BS322" i="1"/>
  <c r="BT322" i="1"/>
  <c r="BS324" i="1"/>
  <c r="BT324" i="1"/>
  <c r="BS325" i="1"/>
  <c r="BT325" i="1"/>
  <c r="BS326" i="1"/>
  <c r="BT326" i="1"/>
  <c r="BS327" i="1"/>
  <c r="BT327" i="1"/>
  <c r="BS328" i="1"/>
  <c r="BT328" i="1"/>
  <c r="BS329" i="1"/>
  <c r="BT329" i="1"/>
  <c r="BS330" i="1"/>
  <c r="BT330" i="1"/>
  <c r="BS332" i="1"/>
  <c r="BT332" i="1"/>
  <c r="BS336" i="1"/>
  <c r="BT336" i="1"/>
  <c r="BS337" i="1"/>
  <c r="BT337" i="1"/>
  <c r="F327" i="1" l="1"/>
  <c r="F319" i="1"/>
  <c r="F336" i="1"/>
  <c r="F240" i="1"/>
  <c r="F330" i="1"/>
  <c r="F203" i="1"/>
  <c r="F237" i="1"/>
  <c r="F200" i="1"/>
  <c r="F234" i="1"/>
  <c r="F324" i="1"/>
  <c r="F231" i="1"/>
  <c r="F195" i="1"/>
  <c r="F337" i="1"/>
  <c r="F194" i="1"/>
  <c r="F332" i="1"/>
  <c r="F317" i="1"/>
  <c r="F226" i="1"/>
  <c r="F191" i="1"/>
  <c r="F325" i="1"/>
  <c r="F316" i="1"/>
  <c r="F225" i="1"/>
  <c r="F187" i="1"/>
  <c r="F218" i="1"/>
  <c r="F184" i="1"/>
  <c r="F249" i="1"/>
  <c r="F215" i="1"/>
  <c r="F175" i="1"/>
  <c r="F322" i="1"/>
  <c r="F246" i="1"/>
  <c r="F211" i="1"/>
  <c r="F174" i="1"/>
  <c r="F243" i="1"/>
  <c r="F210" i="1"/>
  <c r="F326" i="1"/>
  <c r="F329" i="1"/>
  <c r="F328" i="1"/>
  <c r="F321" i="1"/>
  <c r="F241" i="1"/>
  <c r="F207" i="1"/>
  <c r="Y332" i="1"/>
  <c r="Y329" i="1"/>
  <c r="Y322" i="1"/>
  <c r="Y317" i="1"/>
  <c r="Y321" i="1"/>
  <c r="BJ24" i="2"/>
  <c r="BL24" i="2" s="1"/>
  <c r="BM24" i="2" s="1"/>
  <c r="AZ24" i="2"/>
  <c r="BJ39" i="2"/>
  <c r="BL39" i="2" s="1"/>
  <c r="BM39" i="2" s="1"/>
  <c r="AZ39" i="2"/>
  <c r="BJ27" i="2"/>
  <c r="BL27" i="2" s="1"/>
  <c r="BM27" i="2" s="1"/>
  <c r="AZ27" i="2"/>
  <c r="BJ35" i="2"/>
  <c r="BL35" i="2" s="1"/>
  <c r="BM35" i="2" s="1"/>
  <c r="AZ35" i="2"/>
  <c r="BJ43" i="2"/>
  <c r="BL43" i="2" s="1"/>
  <c r="BM43" i="2" s="1"/>
  <c r="AZ43" i="2"/>
  <c r="BJ37" i="2"/>
  <c r="BL37" i="2" s="1"/>
  <c r="BM37" i="2" s="1"/>
  <c r="AZ37" i="2"/>
  <c r="BJ22" i="2"/>
  <c r="BL22" i="2" s="1"/>
  <c r="BM22" i="2" s="1"/>
  <c r="AZ22" i="2"/>
  <c r="BJ34" i="2"/>
  <c r="BL34" i="2" s="1"/>
  <c r="BM34" i="2" s="1"/>
  <c r="AZ34" i="2"/>
  <c r="BJ31" i="2"/>
  <c r="BL31" i="2" s="1"/>
  <c r="BM31" i="2" s="1"/>
  <c r="AZ31" i="2"/>
  <c r="BJ25" i="2"/>
  <c r="BL25" i="2" s="1"/>
  <c r="BM25" i="2" s="1"/>
  <c r="AZ25" i="2"/>
  <c r="BJ36" i="2"/>
  <c r="BL36" i="2" s="1"/>
  <c r="BM36" i="2" s="1"/>
  <c r="AZ36" i="2"/>
  <c r="BJ28" i="2"/>
  <c r="BL28" i="2" s="1"/>
  <c r="BM28" i="2" s="1"/>
  <c r="AZ28" i="2"/>
  <c r="BK46" i="2"/>
  <c r="AB46" i="2" s="1"/>
  <c r="AD46" i="2" s="1"/>
  <c r="AA46" i="2" s="1"/>
  <c r="AT29" i="2"/>
  <c r="AU33" i="2"/>
  <c r="O22" i="2"/>
  <c r="BJ29" i="2"/>
  <c r="BL29" i="2" s="1"/>
  <c r="BM29" i="2" s="1"/>
  <c r="BJ33" i="2"/>
  <c r="BL33" i="2" s="1"/>
  <c r="BM33" i="2" s="1"/>
  <c r="O24" i="2"/>
  <c r="O31" i="2"/>
  <c r="O35" i="2"/>
  <c r="O28" i="2"/>
  <c r="O38" i="2"/>
  <c r="BJ26" i="2"/>
  <c r="BL26" i="2" s="1"/>
  <c r="BM26" i="2" s="1"/>
  <c r="O45" i="2"/>
  <c r="O23" i="2"/>
  <c r="O30" i="2"/>
  <c r="O34" i="2"/>
  <c r="O40" i="2"/>
  <c r="O37" i="2"/>
  <c r="BJ38" i="2"/>
  <c r="BL38" i="2" s="1"/>
  <c r="BM38" i="2" s="1"/>
  <c r="O27" i="2"/>
  <c r="O29" i="2"/>
  <c r="O33" i="2"/>
  <c r="O39" i="2"/>
  <c r="BJ40" i="2"/>
  <c r="BL40" i="2" s="1"/>
  <c r="BM40" i="2" s="1"/>
  <c r="O46" i="2"/>
  <c r="O36" i="2"/>
  <c r="O26" i="2"/>
  <c r="O25" i="2"/>
  <c r="O32" i="2"/>
  <c r="AR29" i="2"/>
  <c r="O44" i="2"/>
  <c r="O43" i="2"/>
  <c r="BJ30" i="2"/>
  <c r="BL30" i="2" s="1"/>
  <c r="BM30" i="2" s="1"/>
  <c r="AT25" i="2"/>
  <c r="AR27" i="2"/>
  <c r="AT30" i="2"/>
  <c r="AU31" i="2"/>
  <c r="AU30" i="2"/>
  <c r="AR30" i="2"/>
  <c r="AR26" i="2"/>
  <c r="AR23" i="2"/>
  <c r="AT38" i="2"/>
  <c r="AS26" i="2"/>
  <c r="AS27" i="2"/>
  <c r="AR28" i="2"/>
  <c r="AT23" i="2"/>
  <c r="AT26" i="2"/>
  <c r="AT27" i="2"/>
  <c r="AS28" i="2"/>
  <c r="AU23" i="2"/>
  <c r="AT28" i="2"/>
  <c r="AV27" i="2"/>
  <c r="AV26" i="2"/>
  <c r="BJ23" i="2"/>
  <c r="BL23" i="2" s="1"/>
  <c r="BM23" i="2" s="1"/>
  <c r="AW35" i="2"/>
  <c r="AV35" i="2"/>
  <c r="AT31" i="2"/>
  <c r="AV32" i="2"/>
  <c r="AV28" i="2"/>
  <c r="BJ32" i="2"/>
  <c r="BL32" i="2" s="1"/>
  <c r="BM32" i="2" s="1"/>
  <c r="AR24" i="2"/>
  <c r="AT24" i="2"/>
  <c r="AR25" i="2"/>
  <c r="AU36" i="2"/>
  <c r="AU25" i="2"/>
  <c r="AW34" i="2"/>
  <c r="AV34" i="2"/>
  <c r="AV30" i="2"/>
  <c r="AV23" i="2"/>
  <c r="AW38" i="2"/>
  <c r="AV38" i="2"/>
  <c r="AV25" i="2"/>
  <c r="AV33" i="2"/>
  <c r="AV36" i="2"/>
  <c r="AU24" i="2"/>
  <c r="AU29" i="2"/>
  <c r="AV31" i="2"/>
  <c r="AU34" i="2"/>
  <c r="AU37" i="2"/>
  <c r="AT37" i="2"/>
  <c r="AV24" i="2"/>
  <c r="AV29" i="2"/>
  <c r="AV37" i="2"/>
  <c r="AT32" i="2"/>
  <c r="AT35" i="2"/>
  <c r="AT34" i="2"/>
  <c r="AU32" i="2"/>
  <c r="AU35" i="2"/>
  <c r="AU38" i="2"/>
  <c r="AT33" i="2"/>
  <c r="AT36" i="2"/>
  <c r="AR31" i="2"/>
  <c r="AR32" i="2"/>
  <c r="AR33" i="2"/>
  <c r="AR34" i="2"/>
  <c r="AR35" i="2"/>
  <c r="AR36" i="2"/>
  <c r="AR37" i="2"/>
  <c r="AR38" i="2"/>
  <c r="BJ44" i="2"/>
  <c r="BL44" i="2" s="1"/>
  <c r="AT44" i="2"/>
  <c r="AV22" i="2"/>
  <c r="AW39" i="2"/>
  <c r="AV39" i="2"/>
  <c r="AU44" i="2"/>
  <c r="AR45" i="2"/>
  <c r="AS45" i="2"/>
  <c r="AT45" i="2"/>
  <c r="AV43" i="2"/>
  <c r="AR44" i="2"/>
  <c r="AV40" i="2"/>
  <c r="AB45" i="2"/>
  <c r="AD45" i="2" s="1"/>
  <c r="AA45" i="2" s="1"/>
  <c r="AW46" i="2"/>
  <c r="AV46" i="2"/>
  <c r="AW45" i="2"/>
  <c r="AV45" i="2"/>
  <c r="AR22" i="2"/>
  <c r="AR39" i="2"/>
  <c r="AR40" i="2"/>
  <c r="AR43" i="2"/>
  <c r="AR46" i="2"/>
  <c r="AS22" i="2"/>
  <c r="AS39" i="2"/>
  <c r="AS40" i="2"/>
  <c r="AS43" i="2"/>
  <c r="AS46" i="2"/>
  <c r="AT22" i="2"/>
  <c r="AT39" i="2"/>
  <c r="AT40" i="2"/>
  <c r="AT43" i="2"/>
  <c r="AT46" i="2"/>
  <c r="AV44" i="2"/>
  <c r="Y191" i="1" l="1"/>
  <c r="Y325" i="1"/>
  <c r="Y175" i="1"/>
  <c r="Y246" i="1"/>
  <c r="Y316" i="1"/>
  <c r="Y328" i="1"/>
  <c r="Y203" i="1"/>
  <c r="Y234" i="1"/>
  <c r="Y218" i="1"/>
  <c r="Y240" i="1"/>
  <c r="Y200" i="1"/>
  <c r="Y215" i="1"/>
  <c r="Y210" i="1"/>
  <c r="Y243" i="1"/>
  <c r="Y187" i="1"/>
  <c r="Y326" i="1"/>
  <c r="Y231" i="1"/>
  <c r="Y174" i="1"/>
  <c r="Y237" i="1"/>
  <c r="Y225" i="1"/>
  <c r="Y330" i="1"/>
  <c r="Y319" i="1"/>
  <c r="Y194" i="1"/>
  <c r="Y327" i="1"/>
  <c r="Y324" i="1"/>
  <c r="Y207" i="1"/>
  <c r="Y184" i="1"/>
  <c r="BM44" i="2"/>
  <c r="BL46" i="2"/>
  <c r="BM46" i="2" s="1"/>
  <c r="Y249" i="1" l="1"/>
  <c r="Y241" i="1"/>
  <c r="Y226" i="1"/>
  <c r="Y195" i="1"/>
  <c r="R21" i="2" l="1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R2" i="2"/>
  <c r="CL7" i="1" l="1"/>
  <c r="DA7" i="1"/>
  <c r="DB7" i="1"/>
  <c r="DC7" i="1"/>
  <c r="DD7" i="1"/>
  <c r="DE7" i="1"/>
  <c r="DF7" i="1"/>
  <c r="CU7" i="1"/>
  <c r="DG7" i="1"/>
  <c r="CV7" i="1"/>
  <c r="CW7" i="1"/>
  <c r="CX7" i="1"/>
  <c r="CY7" i="1"/>
  <c r="CZ7" i="1"/>
  <c r="CX60" i="1"/>
  <c r="DB60" i="1"/>
  <c r="DC60" i="1"/>
  <c r="DD60" i="1"/>
  <c r="CU60" i="1"/>
  <c r="CV60" i="1"/>
  <c r="CW60" i="1"/>
  <c r="CY60" i="1"/>
  <c r="CZ60" i="1"/>
  <c r="DF60" i="1"/>
  <c r="DG60" i="1"/>
  <c r="DA60" i="1"/>
  <c r="DE60" i="1"/>
  <c r="CL74" i="1"/>
  <c r="DB74" i="1"/>
  <c r="DC74" i="1"/>
  <c r="DD74" i="1"/>
  <c r="DG74" i="1"/>
  <c r="CV74" i="1"/>
  <c r="CZ74" i="1"/>
  <c r="DA74" i="1"/>
  <c r="CU74" i="1"/>
  <c r="CW74" i="1"/>
  <c r="CX74" i="1"/>
  <c r="CY74" i="1"/>
  <c r="DE74" i="1"/>
  <c r="DF74" i="1"/>
  <c r="DA13" i="1"/>
  <c r="DB13" i="1"/>
  <c r="DC13" i="1"/>
  <c r="DD13" i="1"/>
  <c r="DE13" i="1"/>
  <c r="DF13" i="1"/>
  <c r="CU13" i="1"/>
  <c r="DG13" i="1"/>
  <c r="CV13" i="1"/>
  <c r="CW13" i="1"/>
  <c r="CX13" i="1"/>
  <c r="CY13" i="1"/>
  <c r="CZ13" i="1"/>
  <c r="CM74" i="1"/>
  <c r="CN74" i="1"/>
  <c r="CL13" i="1"/>
  <c r="CL2" i="1" s="1"/>
  <c r="CK13" i="1"/>
  <c r="CK2" i="1" s="1"/>
  <c r="CT13" i="1"/>
  <c r="CS13" i="1"/>
  <c r="CS2" i="1" s="1"/>
  <c r="CR13" i="1"/>
  <c r="CR2" i="1" s="1"/>
  <c r="CQ13" i="1"/>
  <c r="CQ2" i="1" s="1"/>
  <c r="CP13" i="1"/>
  <c r="CP2" i="1" s="1"/>
  <c r="CO13" i="1"/>
  <c r="CO2" i="1" s="1"/>
  <c r="CN13" i="1"/>
  <c r="CN2" i="1" s="1"/>
  <c r="CM13" i="1"/>
  <c r="CM2" i="1" s="1"/>
  <c r="CQ60" i="1"/>
  <c r="CO74" i="1"/>
  <c r="CP74" i="1"/>
  <c r="CK60" i="1"/>
  <c r="CQ74" i="1"/>
  <c r="CR74" i="1"/>
  <c r="CS74" i="1"/>
  <c r="CT74" i="1"/>
  <c r="CK74" i="1"/>
  <c r="CP7" i="1"/>
  <c r="CN60" i="1"/>
  <c r="CQ7" i="1"/>
  <c r="CO60" i="1"/>
  <c r="CL60" i="1"/>
  <c r="CO7" i="1"/>
  <c r="CM60" i="1"/>
  <c r="CP60" i="1"/>
  <c r="CR60" i="1"/>
  <c r="CS60" i="1"/>
  <c r="CT60" i="1"/>
  <c r="CM7" i="1"/>
  <c r="CN7" i="1"/>
  <c r="CR7" i="1"/>
  <c r="CS7" i="1"/>
  <c r="CT7" i="1"/>
  <c r="CK7" i="1"/>
  <c r="BK19" i="2"/>
  <c r="BK18" i="2"/>
  <c r="AX18" i="2"/>
  <c r="AQ18" i="2"/>
  <c r="AR18" i="2" s="1"/>
  <c r="AL18" i="2"/>
  <c r="AM18" i="2" s="1"/>
  <c r="AW18" i="2" s="1"/>
  <c r="AD18" i="2"/>
  <c r="AA18" i="2" s="1"/>
  <c r="W18" i="2"/>
  <c r="T18" i="2"/>
  <c r="BK17" i="2"/>
  <c r="AX17" i="2"/>
  <c r="AQ17" i="2"/>
  <c r="AR17" i="2" s="1"/>
  <c r="AL17" i="2"/>
  <c r="AM17" i="2" s="1"/>
  <c r="AW17" i="2" s="1"/>
  <c r="AD17" i="2"/>
  <c r="AA17" i="2" s="1"/>
  <c r="W17" i="2"/>
  <c r="T17" i="2"/>
  <c r="BK15" i="2"/>
  <c r="BT49" i="1"/>
  <c r="F49" i="1" s="1"/>
  <c r="BT50" i="1"/>
  <c r="F50" i="1" s="1"/>
  <c r="BT51" i="1"/>
  <c r="F51" i="1" s="1"/>
  <c r="BT52" i="1"/>
  <c r="F52" i="1" s="1"/>
  <c r="BT53" i="1"/>
  <c r="F53" i="1" s="1"/>
  <c r="BT54" i="1"/>
  <c r="F54" i="1" s="1"/>
  <c r="BT55" i="1"/>
  <c r="F55" i="1" s="1"/>
  <c r="BT56" i="1"/>
  <c r="F56" i="1" s="1"/>
  <c r="BT57" i="1"/>
  <c r="F57" i="1" s="1"/>
  <c r="BT58" i="1"/>
  <c r="F58" i="1" s="1"/>
  <c r="BT63" i="1"/>
  <c r="F63" i="1" s="1"/>
  <c r="BT64" i="1"/>
  <c r="F64" i="1" s="1"/>
  <c r="BT65" i="1"/>
  <c r="F65" i="1" s="1"/>
  <c r="BT66" i="1"/>
  <c r="F66" i="1" s="1"/>
  <c r="BT67" i="1"/>
  <c r="F67" i="1" s="1"/>
  <c r="BT68" i="1"/>
  <c r="F68" i="1" s="1"/>
  <c r="BT69" i="1"/>
  <c r="F69" i="1" s="1"/>
  <c r="BT70" i="1"/>
  <c r="F70" i="1" s="1"/>
  <c r="BT71" i="1"/>
  <c r="F71" i="1" s="1"/>
  <c r="BT72" i="1"/>
  <c r="F72" i="1" s="1"/>
  <c r="BT73" i="1"/>
  <c r="F73" i="1" s="1"/>
  <c r="BT94" i="1"/>
  <c r="F94" i="1" s="1"/>
  <c r="BT97" i="1"/>
  <c r="F97" i="1" s="1"/>
  <c r="BT98" i="1"/>
  <c r="F98" i="1" s="1"/>
  <c r="BK14" i="2"/>
  <c r="BK10" i="2"/>
  <c r="BK12" i="2"/>
  <c r="BK13" i="2"/>
  <c r="BK20" i="2" s="1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5" i="12"/>
  <c r="AX10" i="2"/>
  <c r="AZ10" i="2" s="1"/>
  <c r="AQ10" i="2"/>
  <c r="AU10" i="2" s="1"/>
  <c r="AL10" i="2"/>
  <c r="AM10" i="2" s="1"/>
  <c r="AW10" i="2" s="1"/>
  <c r="AD10" i="2"/>
  <c r="AA10" i="2" s="1"/>
  <c r="W10" i="2"/>
  <c r="L10" i="2" s="1"/>
  <c r="T10" i="2"/>
  <c r="BK9" i="2"/>
  <c r="AX9" i="2"/>
  <c r="AZ9" i="2" s="1"/>
  <c r="AQ9" i="2"/>
  <c r="AU9" i="2" s="1"/>
  <c r="AL9" i="2"/>
  <c r="AM9" i="2" s="1"/>
  <c r="AD9" i="2"/>
  <c r="AA9" i="2" s="1"/>
  <c r="W9" i="2"/>
  <c r="L9" i="2" s="1"/>
  <c r="T9" i="2"/>
  <c r="AX12" i="2"/>
  <c r="AZ12" i="2" s="1"/>
  <c r="AQ12" i="2"/>
  <c r="AU12" i="2" s="1"/>
  <c r="AL12" i="2"/>
  <c r="AM12" i="2" s="1"/>
  <c r="AD12" i="2"/>
  <c r="AA12" i="2" s="1"/>
  <c r="W12" i="2"/>
  <c r="L12" i="2" s="1"/>
  <c r="T12" i="2"/>
  <c r="BK11" i="2"/>
  <c r="AX11" i="2"/>
  <c r="AZ11" i="2" s="1"/>
  <c r="AQ11" i="2"/>
  <c r="AU11" i="2" s="1"/>
  <c r="AL11" i="2"/>
  <c r="AM11" i="2" s="1"/>
  <c r="AD11" i="2"/>
  <c r="AA11" i="2" s="1"/>
  <c r="W11" i="2"/>
  <c r="L11" i="2" s="1"/>
  <c r="T11" i="2"/>
  <c r="BK16" i="2"/>
  <c r="BJ21" i="2"/>
  <c r="BL45" i="2" s="1"/>
  <c r="BM45" i="2" s="1"/>
  <c r="AQ21" i="2"/>
  <c r="AT21" i="2" s="1"/>
  <c r="AL21" i="2"/>
  <c r="AM21" i="2" s="1"/>
  <c r="W21" i="2"/>
  <c r="L21" i="2" s="1"/>
  <c r="T21" i="2"/>
  <c r="AQ20" i="2"/>
  <c r="AS20" i="2" s="1"/>
  <c r="AL20" i="2"/>
  <c r="AM20" i="2" s="1"/>
  <c r="W20" i="2"/>
  <c r="L20" i="2" s="1"/>
  <c r="T20" i="2"/>
  <c r="AX19" i="2"/>
  <c r="AZ19" i="2" s="1"/>
  <c r="AQ19" i="2"/>
  <c r="AU19" i="2" s="1"/>
  <c r="AL19" i="2"/>
  <c r="AM19" i="2" s="1"/>
  <c r="W19" i="2"/>
  <c r="T19" i="2"/>
  <c r="AX16" i="2"/>
  <c r="AZ16" i="2" s="1"/>
  <c r="AQ16" i="2"/>
  <c r="AR16" i="2" s="1"/>
  <c r="AL16" i="2"/>
  <c r="AM16" i="2" s="1"/>
  <c r="W16" i="2"/>
  <c r="T16" i="2"/>
  <c r="AX15" i="2"/>
  <c r="AZ15" i="2" s="1"/>
  <c r="AQ15" i="2"/>
  <c r="AS15" i="2" s="1"/>
  <c r="AL15" i="2"/>
  <c r="AM15" i="2" s="1"/>
  <c r="W15" i="2"/>
  <c r="T15" i="2"/>
  <c r="AX14" i="2"/>
  <c r="AZ14" i="2" s="1"/>
  <c r="AQ14" i="2"/>
  <c r="AT14" i="2" s="1"/>
  <c r="AL14" i="2"/>
  <c r="AM14" i="2" s="1"/>
  <c r="AD14" i="2"/>
  <c r="AA14" i="2" s="1"/>
  <c r="W14" i="2"/>
  <c r="L14" i="2" s="1"/>
  <c r="T14" i="2"/>
  <c r="AX13" i="2"/>
  <c r="AZ13" i="2" s="1"/>
  <c r="AQ13" i="2"/>
  <c r="AT13" i="2" s="1"/>
  <c r="AL13" i="2"/>
  <c r="AM13" i="2" s="1"/>
  <c r="AD13" i="2"/>
  <c r="AA13" i="2" s="1"/>
  <c r="W13" i="2"/>
  <c r="L13" i="2" s="1"/>
  <c r="T13" i="2"/>
  <c r="BJ17" i="2" l="1"/>
  <c r="BL17" i="2" s="1"/>
  <c r="BM17" i="2" s="1"/>
  <c r="AZ17" i="2"/>
  <c r="BJ18" i="2"/>
  <c r="BL18" i="2" s="1"/>
  <c r="BM18" i="2" s="1"/>
  <c r="AZ18" i="2"/>
  <c r="O11" i="2"/>
  <c r="O12" i="2"/>
  <c r="O10" i="2"/>
  <c r="O15" i="2"/>
  <c r="O19" i="2"/>
  <c r="O18" i="2"/>
  <c r="O9" i="2"/>
  <c r="O13" i="2"/>
  <c r="O20" i="2"/>
  <c r="O16" i="2"/>
  <c r="O17" i="2"/>
  <c r="O14" i="2"/>
  <c r="O21" i="2"/>
  <c r="BJ10" i="2"/>
  <c r="BL10" i="2" s="1"/>
  <c r="BM10" i="2" s="1"/>
  <c r="AS18" i="2"/>
  <c r="BK21" i="2"/>
  <c r="AS17" i="2"/>
  <c r="AT18" i="2"/>
  <c r="AU18" i="2"/>
  <c r="AR9" i="2"/>
  <c r="BJ11" i="2"/>
  <c r="BL11" i="2" s="1"/>
  <c r="BM11" i="2" s="1"/>
  <c r="AV18" i="2"/>
  <c r="BJ16" i="2"/>
  <c r="BL16" i="2" s="1"/>
  <c r="BM16" i="2" s="1"/>
  <c r="BJ13" i="2"/>
  <c r="BL13" i="2" s="1"/>
  <c r="BM13" i="2" s="1"/>
  <c r="BJ14" i="2"/>
  <c r="BL14" i="2" s="1"/>
  <c r="BM14" i="2" s="1"/>
  <c r="AT17" i="2"/>
  <c r="AU17" i="2"/>
  <c r="BJ9" i="2"/>
  <c r="BL9" i="2" s="1"/>
  <c r="BM9" i="2" s="1"/>
  <c r="AV17" i="2"/>
  <c r="BJ19" i="2"/>
  <c r="BL19" i="2" s="1"/>
  <c r="BM19" i="2" s="1"/>
  <c r="BJ12" i="2"/>
  <c r="BL12" i="2" s="1"/>
  <c r="BM12" i="2" s="1"/>
  <c r="BJ15" i="2"/>
  <c r="BL15" i="2" s="1"/>
  <c r="BM15" i="2" s="1"/>
  <c r="AS9" i="2"/>
  <c r="AS10" i="2"/>
  <c r="AT10" i="2"/>
  <c r="AR12" i="2"/>
  <c r="AR10" i="2"/>
  <c r="AW9" i="2"/>
  <c r="AV9" i="2"/>
  <c r="AW11" i="2"/>
  <c r="AV11" i="2"/>
  <c r="AS19" i="2"/>
  <c r="AT9" i="2"/>
  <c r="AR19" i="2"/>
  <c r="AV10" i="2"/>
  <c r="AR11" i="2"/>
  <c r="AT15" i="2"/>
  <c r="AS12" i="2"/>
  <c r="AU15" i="2"/>
  <c r="AT20" i="2"/>
  <c r="AW12" i="2"/>
  <c r="AV12" i="2"/>
  <c r="AS16" i="2"/>
  <c r="AT19" i="2"/>
  <c r="AU20" i="2"/>
  <c r="AS11" i="2"/>
  <c r="AT12" i="2"/>
  <c r="AT16" i="2"/>
  <c r="AT11" i="2"/>
  <c r="AU16" i="2"/>
  <c r="AU14" i="2"/>
  <c r="AU21" i="2"/>
  <c r="AR20" i="2"/>
  <c r="AU13" i="2"/>
  <c r="AW16" i="2"/>
  <c r="AV16" i="2"/>
  <c r="AW14" i="2"/>
  <c r="AV14" i="2"/>
  <c r="AW21" i="2"/>
  <c r="AV21" i="2"/>
  <c r="AV20" i="2"/>
  <c r="AW20" i="2"/>
  <c r="AV15" i="2"/>
  <c r="AW15" i="2"/>
  <c r="AV19" i="2"/>
  <c r="AW19" i="2"/>
  <c r="AV13" i="2"/>
  <c r="AW13" i="2"/>
  <c r="AD15" i="2"/>
  <c r="AA15" i="2" s="1"/>
  <c r="AD16" i="2"/>
  <c r="AA16" i="2" s="1"/>
  <c r="AD19" i="2"/>
  <c r="AA19" i="2" s="1"/>
  <c r="AR13" i="2"/>
  <c r="AR14" i="2"/>
  <c r="AS13" i="2"/>
  <c r="AS14" i="2"/>
  <c r="AR15" i="2"/>
  <c r="AR21" i="2"/>
  <c r="AS21" i="2"/>
  <c r="AB6" i="2"/>
  <c r="AD6" i="2" s="1"/>
  <c r="AX5" i="2"/>
  <c r="AQ5" i="2"/>
  <c r="AS5" i="2" s="1"/>
  <c r="AL5" i="2"/>
  <c r="AM5" i="2" s="1"/>
  <c r="AW5" i="2" s="1"/>
  <c r="AB5" i="2"/>
  <c r="BK5" i="2" s="1"/>
  <c r="W5" i="2"/>
  <c r="T5" i="2"/>
  <c r="T6" i="2"/>
  <c r="AX4" i="2"/>
  <c r="AQ4" i="2"/>
  <c r="AR4" i="2" s="1"/>
  <c r="AL4" i="2"/>
  <c r="AM4" i="2" s="1"/>
  <c r="AW4" i="2" s="1"/>
  <c r="AB4" i="2"/>
  <c r="BK4" i="2" s="1"/>
  <c r="W4" i="2"/>
  <c r="T4" i="2"/>
  <c r="BJ5" i="2" l="1"/>
  <c r="AZ5" i="2"/>
  <c r="BJ4" i="2"/>
  <c r="AZ4" i="2"/>
  <c r="O5" i="2"/>
  <c r="O4" i="2"/>
  <c r="BL21" i="2"/>
  <c r="CY76" i="1"/>
  <c r="CZ76" i="1"/>
  <c r="DA76" i="1"/>
  <c r="DG76" i="1"/>
  <c r="CV76" i="1"/>
  <c r="DC76" i="1"/>
  <c r="DD76" i="1"/>
  <c r="CX76" i="1"/>
  <c r="DB76" i="1"/>
  <c r="DE76" i="1"/>
  <c r="DF76" i="1"/>
  <c r="CU76" i="1"/>
  <c r="CW76" i="1"/>
  <c r="CY62" i="1"/>
  <c r="CZ62" i="1"/>
  <c r="DA62" i="1"/>
  <c r="CU62" i="1"/>
  <c r="CV62" i="1"/>
  <c r="CW62" i="1"/>
  <c r="CX62" i="1"/>
  <c r="DB62" i="1"/>
  <c r="DC62" i="1"/>
  <c r="DF62" i="1"/>
  <c r="DG62" i="1"/>
  <c r="DD62" i="1"/>
  <c r="DE62" i="1"/>
  <c r="CQ76" i="1"/>
  <c r="CS76" i="1"/>
  <c r="AD5" i="2"/>
  <c r="AA5" i="2" s="1"/>
  <c r="AB20" i="2"/>
  <c r="AD20" i="2" s="1"/>
  <c r="AA20" i="2" s="1"/>
  <c r="AB21" i="2"/>
  <c r="AD21" i="2" s="1"/>
  <c r="AA21" i="2" s="1"/>
  <c r="CL76" i="1"/>
  <c r="CM76" i="1"/>
  <c r="CN76" i="1"/>
  <c r="CO76" i="1"/>
  <c r="CK76" i="1"/>
  <c r="CP76" i="1"/>
  <c r="CR76" i="1"/>
  <c r="CT76" i="1"/>
  <c r="AV5" i="2"/>
  <c r="AU5" i="2"/>
  <c r="AD4" i="2"/>
  <c r="AA4" i="2" s="1"/>
  <c r="AR5" i="2"/>
  <c r="AT5" i="2"/>
  <c r="CL62" i="1"/>
  <c r="CT62" i="1"/>
  <c r="CR62" i="1"/>
  <c r="CS62" i="1"/>
  <c r="CQ62" i="1"/>
  <c r="CP62" i="1"/>
  <c r="CO62" i="1"/>
  <c r="CM62" i="1"/>
  <c r="CK62" i="1"/>
  <c r="CN62" i="1"/>
  <c r="AS4" i="2"/>
  <c r="AT4" i="2"/>
  <c r="AU4" i="2"/>
  <c r="AV4" i="2"/>
  <c r="BR18" i="17"/>
  <c r="BT18" i="17" s="1"/>
  <c r="BR19" i="17"/>
  <c r="BT19" i="17" s="1"/>
  <c r="BR17" i="17"/>
  <c r="BT17" i="17" s="1"/>
  <c r="BR16" i="17"/>
  <c r="BT16" i="17" s="1"/>
  <c r="BR15" i="17"/>
  <c r="BT15" i="17" s="1"/>
  <c r="BR14" i="17"/>
  <c r="BT14" i="17" s="1"/>
  <c r="AA6" i="2" l="1"/>
  <c r="BK6" i="2"/>
  <c r="AX6" i="2"/>
  <c r="AQ6" i="2"/>
  <c r="AR6" i="2" s="1"/>
  <c r="AL6" i="2"/>
  <c r="AM6" i="2" s="1"/>
  <c r="W6" i="2"/>
  <c r="BJ6" i="2" l="1"/>
  <c r="AZ6" i="2"/>
  <c r="O6" i="2"/>
  <c r="CX9" i="1"/>
  <c r="CY9" i="1"/>
  <c r="CZ9" i="1"/>
  <c r="DA9" i="1"/>
  <c r="DB9" i="1"/>
  <c r="DC9" i="1"/>
  <c r="DD9" i="1"/>
  <c r="DE9" i="1"/>
  <c r="DF9" i="1"/>
  <c r="CU9" i="1"/>
  <c r="DG9" i="1"/>
  <c r="CV9" i="1"/>
  <c r="CW9" i="1"/>
  <c r="CT9" i="1"/>
  <c r="CS9" i="1"/>
  <c r="CR9" i="1"/>
  <c r="CQ9" i="1"/>
  <c r="CM9" i="1"/>
  <c r="CP9" i="1"/>
  <c r="CK9" i="1"/>
  <c r="CO9" i="1"/>
  <c r="CN9" i="1"/>
  <c r="CL9" i="1"/>
  <c r="AV6" i="2"/>
  <c r="AW6" i="2"/>
  <c r="AS6" i="2"/>
  <c r="AT6" i="2"/>
  <c r="AU6" i="2"/>
  <c r="P62" i="17" l="1"/>
  <c r="DD49" i="17"/>
  <c r="DD47" i="17" s="1"/>
  <c r="CW49" i="17"/>
  <c r="CW47" i="17" s="1"/>
  <c r="CP49" i="17"/>
  <c r="CP47" i="17" s="1"/>
  <c r="CI49" i="17"/>
  <c r="CI47" i="17" s="1"/>
  <c r="CB49" i="17"/>
  <c r="CB47" i="17" s="1"/>
  <c r="BU49" i="17"/>
  <c r="BU47" i="17" s="1"/>
  <c r="BN49" i="17"/>
  <c r="BN47" i="17" s="1"/>
  <c r="BG49" i="17"/>
  <c r="BG47" i="17" s="1"/>
  <c r="AZ49" i="17"/>
  <c r="AZ47" i="17" s="1"/>
  <c r="AS49" i="17"/>
  <c r="AS47" i="17" s="1"/>
  <c r="AL49" i="17"/>
  <c r="AL47" i="17" s="1"/>
  <c r="BR25" i="17"/>
  <c r="BT25" i="17" s="1"/>
  <c r="BR24" i="17"/>
  <c r="BC24" i="17"/>
  <c r="BC23" i="17" s="1"/>
  <c r="DI23" i="17"/>
  <c r="DG23" i="17"/>
  <c r="DF23" i="17"/>
  <c r="DD23" i="17"/>
  <c r="DB23" i="17"/>
  <c r="CZ23" i="17"/>
  <c r="CY23" i="17"/>
  <c r="CW23" i="17"/>
  <c r="CU23" i="17"/>
  <c r="CS23" i="17"/>
  <c r="CR23" i="17"/>
  <c r="CP23" i="17"/>
  <c r="CN23" i="17"/>
  <c r="CL23" i="17"/>
  <c r="CK23" i="17"/>
  <c r="CI23" i="17"/>
  <c r="CG23" i="17"/>
  <c r="CE23" i="17"/>
  <c r="CD23" i="17"/>
  <c r="CB23" i="17"/>
  <c r="BZ23" i="17"/>
  <c r="BX23" i="17"/>
  <c r="BW23" i="17"/>
  <c r="BU23" i="17"/>
  <c r="BS23" i="17"/>
  <c r="BQ23" i="17"/>
  <c r="BP23" i="17"/>
  <c r="BO23" i="17"/>
  <c r="BN23" i="17"/>
  <c r="BL23" i="17"/>
  <c r="BJ23" i="17"/>
  <c r="BI23" i="17"/>
  <c r="BG23" i="17"/>
  <c r="BE23" i="17"/>
  <c r="BB23" i="17"/>
  <c r="AZ23" i="17"/>
  <c r="AX23" i="17"/>
  <c r="AV23" i="17"/>
  <c r="AU23" i="17"/>
  <c r="AS23" i="17"/>
  <c r="AQ23" i="17"/>
  <c r="AO23" i="17"/>
  <c r="AN23" i="17"/>
  <c r="AL23" i="17"/>
  <c r="AJ23" i="17"/>
  <c r="AH23" i="17"/>
  <c r="AG23" i="17"/>
  <c r="BR22" i="17"/>
  <c r="BT22" i="17" s="1"/>
  <c r="BR21" i="17"/>
  <c r="BT21" i="17" s="1"/>
  <c r="BR20" i="17"/>
  <c r="BT20" i="17" s="1"/>
  <c r="BR13" i="17"/>
  <c r="BT13" i="17" s="1"/>
  <c r="BR12" i="17"/>
  <c r="BT12" i="17" s="1"/>
  <c r="BR11" i="17"/>
  <c r="BT11" i="17" s="1"/>
  <c r="BR10" i="17"/>
  <c r="BR9" i="17"/>
  <c r="BT9" i="17" s="1"/>
  <c r="DI8" i="17"/>
  <c r="DG8" i="17"/>
  <c r="DF8" i="17"/>
  <c r="DB8" i="17"/>
  <c r="CZ8" i="17"/>
  <c r="CY8" i="17"/>
  <c r="CU8" i="17"/>
  <c r="CS8" i="17"/>
  <c r="CR8" i="17"/>
  <c r="CN8" i="17"/>
  <c r="CL8" i="17"/>
  <c r="CK8" i="17"/>
  <c r="CG8" i="17"/>
  <c r="CE8" i="17"/>
  <c r="CD8" i="17"/>
  <c r="BZ8" i="17"/>
  <c r="BX8" i="17"/>
  <c r="BW8" i="17"/>
  <c r="BS8" i="17"/>
  <c r="BQ8" i="17"/>
  <c r="BP8" i="17"/>
  <c r="BO8" i="17"/>
  <c r="BL8" i="17"/>
  <c r="BJ8" i="17"/>
  <c r="BI8" i="17"/>
  <c r="BE8" i="17"/>
  <c r="BC8" i="17"/>
  <c r="BB8" i="17"/>
  <c r="AX8" i="17"/>
  <c r="AV8" i="17"/>
  <c r="AU8" i="17"/>
  <c r="AQ8" i="17"/>
  <c r="AO8" i="17"/>
  <c r="AN8" i="17"/>
  <c r="AJ8" i="17"/>
  <c r="AH8" i="17"/>
  <c r="AG8" i="17"/>
  <c r="AD8" i="17"/>
  <c r="BB5" i="17"/>
  <c r="BA5" i="17"/>
  <c r="AU5" i="17"/>
  <c r="AT5" i="17"/>
  <c r="AN5" i="17"/>
  <c r="AM5" i="17"/>
  <c r="AG5" i="17"/>
  <c r="AF5" i="17"/>
  <c r="T5" i="17"/>
  <c r="S5" i="17"/>
  <c r="R5" i="17"/>
  <c r="BC7" i="17" l="1"/>
  <c r="BC6" i="17" s="1"/>
  <c r="BC49" i="17" s="1"/>
  <c r="BC47" i="17" s="1"/>
  <c r="BL7" i="17"/>
  <c r="BL6" i="17" s="1"/>
  <c r="BL49" i="17" s="1"/>
  <c r="BL47" i="17" s="1"/>
  <c r="CK7" i="17"/>
  <c r="CK6" i="17" s="1"/>
  <c r="CK49" i="17" s="1"/>
  <c r="CK47" i="17" s="1"/>
  <c r="AD7" i="17"/>
  <c r="CE7" i="17"/>
  <c r="CE6" i="17" s="1"/>
  <c r="CE49" i="17" s="1"/>
  <c r="CE47" i="17" s="1"/>
  <c r="BE7" i="17"/>
  <c r="BE6" i="17" s="1"/>
  <c r="BE49" i="17" s="1"/>
  <c r="BE47" i="17" s="1"/>
  <c r="AJ7" i="17"/>
  <c r="AJ6" i="17" s="1"/>
  <c r="AJ49" i="17" s="1"/>
  <c r="AJ47" i="17" s="1"/>
  <c r="BQ7" i="17"/>
  <c r="BQ6" i="17" s="1"/>
  <c r="BQ49" i="17" s="1"/>
  <c r="BQ47" i="17" s="1"/>
  <c r="CS7" i="17"/>
  <c r="CS6" i="17" s="1"/>
  <c r="CS49" i="17" s="1"/>
  <c r="CS47" i="17" s="1"/>
  <c r="DG7" i="17"/>
  <c r="DG6" i="17" s="1"/>
  <c r="DG49" i="17" s="1"/>
  <c r="DG47" i="17" s="1"/>
  <c r="CL7" i="17"/>
  <c r="CL6" i="17" s="1"/>
  <c r="CL49" i="17" s="1"/>
  <c r="CL47" i="17" s="1"/>
  <c r="AG7" i="17"/>
  <c r="AG6" i="17" s="1"/>
  <c r="AG49" i="17" s="1"/>
  <c r="AG47" i="17" s="1"/>
  <c r="BI7" i="17"/>
  <c r="BI6" i="17" s="1"/>
  <c r="BI49" i="17" s="1"/>
  <c r="BI47" i="17" s="1"/>
  <c r="DI7" i="17"/>
  <c r="DI6" i="17" s="1"/>
  <c r="DI49" i="17" s="1"/>
  <c r="DI47" i="17" s="1"/>
  <c r="BJ7" i="17"/>
  <c r="BJ6" i="17" s="1"/>
  <c r="BJ49" i="17" s="1"/>
  <c r="BJ47" i="17" s="1"/>
  <c r="DB7" i="17"/>
  <c r="DB6" i="17" s="1"/>
  <c r="DB49" i="17" s="1"/>
  <c r="DB47" i="17" s="1"/>
  <c r="AQ7" i="17"/>
  <c r="AQ6" i="17" s="1"/>
  <c r="AQ49" i="17" s="1"/>
  <c r="AQ47" i="17" s="1"/>
  <c r="CU7" i="17"/>
  <c r="CU6" i="17" s="1"/>
  <c r="CU49" i="17" s="1"/>
  <c r="CU47" i="17" s="1"/>
  <c r="AO7" i="17"/>
  <c r="AO6" i="17" s="1"/>
  <c r="AO49" i="17" s="1"/>
  <c r="AO47" i="17" s="1"/>
  <c r="CY7" i="17"/>
  <c r="CY6" i="17" s="1"/>
  <c r="CY49" i="17" s="1"/>
  <c r="CY47" i="17" s="1"/>
  <c r="CZ7" i="17"/>
  <c r="CZ6" i="17" s="1"/>
  <c r="CZ49" i="17" s="1"/>
  <c r="CZ47" i="17" s="1"/>
  <c r="BS7" i="17"/>
  <c r="BS6" i="17" s="1"/>
  <c r="BS49" i="17" s="1"/>
  <c r="BS47" i="17" s="1"/>
  <c r="CN7" i="17"/>
  <c r="CN6" i="17" s="1"/>
  <c r="CN49" i="17" s="1"/>
  <c r="CN47" i="17" s="1"/>
  <c r="AV7" i="17"/>
  <c r="AV6" i="17" s="1"/>
  <c r="AV49" i="17" s="1"/>
  <c r="AV47" i="17" s="1"/>
  <c r="BW7" i="17"/>
  <c r="BW6" i="17" s="1"/>
  <c r="BW49" i="17" s="1"/>
  <c r="BW47" i="17" s="1"/>
  <c r="BX7" i="17"/>
  <c r="BX6" i="17" s="1"/>
  <c r="BX49" i="17" s="1"/>
  <c r="BX47" i="17" s="1"/>
  <c r="BB7" i="17"/>
  <c r="BB6" i="17" s="1"/>
  <c r="BB49" i="17" s="1"/>
  <c r="BB47" i="17" s="1"/>
  <c r="BZ7" i="17"/>
  <c r="BZ6" i="17" s="1"/>
  <c r="BZ49" i="17" s="1"/>
  <c r="BZ47" i="17" s="1"/>
  <c r="CD7" i="17"/>
  <c r="CD6" i="17" s="1"/>
  <c r="CD49" i="17" s="1"/>
  <c r="CD47" i="17" s="1"/>
  <c r="DF7" i="17"/>
  <c r="DF6" i="17" s="1"/>
  <c r="DF49" i="17" s="1"/>
  <c r="DF47" i="17" s="1"/>
  <c r="CG7" i="17"/>
  <c r="CG6" i="17" s="1"/>
  <c r="CG49" i="17" s="1"/>
  <c r="CG47" i="17" s="1"/>
  <c r="AX7" i="17"/>
  <c r="AX6" i="17" s="1"/>
  <c r="AX49" i="17" s="1"/>
  <c r="AX47" i="17" s="1"/>
  <c r="AH7" i="17"/>
  <c r="AH6" i="17" s="1"/>
  <c r="AH49" i="17" s="1"/>
  <c r="AH47" i="17" s="1"/>
  <c r="CR7" i="17"/>
  <c r="CR6" i="17" s="1"/>
  <c r="CR49" i="17" s="1"/>
  <c r="CR47" i="17" s="1"/>
  <c r="BR8" i="17"/>
  <c r="BR23" i="17"/>
  <c r="AN7" i="17"/>
  <c r="AN6" i="17" s="1"/>
  <c r="AN49" i="17" s="1"/>
  <c r="AN47" i="17" s="1"/>
  <c r="BO7" i="17"/>
  <c r="BO6" i="17" s="1"/>
  <c r="BO49" i="17" s="1"/>
  <c r="BO47" i="17" s="1"/>
  <c r="BP7" i="17"/>
  <c r="BP6" i="17" s="1"/>
  <c r="BP49" i="17" s="1"/>
  <c r="BP47" i="17" s="1"/>
  <c r="AU7" i="17"/>
  <c r="AU6" i="17" s="1"/>
  <c r="AU49" i="17" s="1"/>
  <c r="AU47" i="17" s="1"/>
  <c r="BT10" i="17"/>
  <c r="BT8" i="17" s="1"/>
  <c r="BT24" i="17"/>
  <c r="BT23" i="17" s="1"/>
  <c r="BR7" i="17" l="1"/>
  <c r="BR6" i="17" s="1"/>
  <c r="BR49" i="17" s="1"/>
  <c r="BR47" i="17" s="1"/>
  <c r="BT7" i="17"/>
  <c r="BT6" i="17" s="1"/>
  <c r="BT49" i="17" s="1"/>
  <c r="BT47" i="17" s="1"/>
  <c r="AX3" i="2" l="1"/>
  <c r="AX2" i="2"/>
  <c r="AZ2" i="2" s="1"/>
  <c r="BJ8" i="2"/>
  <c r="BK3" i="2"/>
  <c r="BK2" i="2"/>
  <c r="BK8" i="2" s="1"/>
  <c r="BJ3" i="2" l="1"/>
  <c r="AZ3" i="2"/>
  <c r="D12" i="13"/>
  <c r="D20" i="13"/>
  <c r="N15" i="13"/>
  <c r="D13" i="13"/>
  <c r="D21" i="13"/>
  <c r="N21" i="13"/>
  <c r="D14" i="13"/>
  <c r="D22" i="13"/>
  <c r="D15" i="13"/>
  <c r="D23" i="13"/>
  <c r="D16" i="13"/>
  <c r="D24" i="13"/>
  <c r="D17" i="13"/>
  <c r="D25" i="13"/>
  <c r="D11" i="13"/>
  <c r="D19" i="13"/>
  <c r="D26" i="13"/>
  <c r="D18" i="13"/>
  <c r="D10" i="13"/>
  <c r="BJ2" i="2"/>
  <c r="CK101" i="1"/>
  <c r="DE101" i="1"/>
  <c r="DF101" i="1"/>
  <c r="CU101" i="1"/>
  <c r="CW101" i="1"/>
  <c r="DC101" i="1"/>
  <c r="DD101" i="1"/>
  <c r="DG101" i="1"/>
  <c r="CV101" i="1"/>
  <c r="CX101" i="1"/>
  <c r="CY101" i="1"/>
  <c r="CZ101" i="1"/>
  <c r="DA101" i="1"/>
  <c r="DB101" i="1"/>
  <c r="CL102" i="1"/>
  <c r="DB102" i="1"/>
  <c r="CV102" i="1"/>
  <c r="DD102" i="1"/>
  <c r="DE102" i="1"/>
  <c r="DF102" i="1"/>
  <c r="DG102" i="1"/>
  <c r="CU102" i="1"/>
  <c r="CW102" i="1"/>
  <c r="CX102" i="1"/>
  <c r="CY102" i="1"/>
  <c r="CZ102" i="1"/>
  <c r="DA102" i="1"/>
  <c r="DC102" i="1"/>
  <c r="BK7" i="2"/>
  <c r="AB7" i="2" s="1"/>
  <c r="BL20" i="2"/>
  <c r="BM20" i="2" s="1"/>
  <c r="BM21" i="2"/>
  <c r="AB8" i="2"/>
  <c r="CL101" i="1"/>
  <c r="CM101" i="1"/>
  <c r="CN101" i="1"/>
  <c r="CO101" i="1"/>
  <c r="CP101" i="1"/>
  <c r="CQ101" i="1"/>
  <c r="CR101" i="1"/>
  <c r="CM102" i="1"/>
  <c r="CN102" i="1"/>
  <c r="CK102" i="1"/>
  <c r="CS101" i="1"/>
  <c r="CT101" i="1"/>
  <c r="CO102" i="1"/>
  <c r="CP102" i="1"/>
  <c r="CQ102" i="1"/>
  <c r="CR102" i="1"/>
  <c r="CS102" i="1"/>
  <c r="CT102" i="1"/>
  <c r="BL8" i="2" l="1"/>
  <c r="DE95" i="1" l="1"/>
  <c r="DF95" i="1"/>
  <c r="CU95" i="1"/>
  <c r="DG95" i="1"/>
  <c r="CW95" i="1"/>
  <c r="CV95" i="1"/>
  <c r="CX95" i="1"/>
  <c r="CY95" i="1"/>
  <c r="CZ95" i="1"/>
  <c r="DA95" i="1"/>
  <c r="DB95" i="1"/>
  <c r="DC95" i="1"/>
  <c r="DD95" i="1"/>
  <c r="DD55" i="1"/>
  <c r="CV55" i="1"/>
  <c r="CW55" i="1"/>
  <c r="CX55" i="1"/>
  <c r="DE55" i="1"/>
  <c r="DF55" i="1"/>
  <c r="DG55" i="1"/>
  <c r="CU55" i="1"/>
  <c r="CY55" i="1"/>
  <c r="CZ55" i="1"/>
  <c r="DA55" i="1"/>
  <c r="DB55" i="1"/>
  <c r="DC55" i="1"/>
  <c r="DB96" i="1"/>
  <c r="DC96" i="1"/>
  <c r="DD96" i="1"/>
  <c r="CW96" i="1"/>
  <c r="CX96" i="1"/>
  <c r="CY96" i="1"/>
  <c r="CZ96" i="1"/>
  <c r="DA96" i="1"/>
  <c r="DE96" i="1"/>
  <c r="DF96" i="1"/>
  <c r="DG96" i="1"/>
  <c r="CU96" i="1"/>
  <c r="CV96" i="1"/>
  <c r="DA29" i="1"/>
  <c r="DB29" i="1"/>
  <c r="DC29" i="1"/>
  <c r="DD29" i="1"/>
  <c r="DE29" i="1"/>
  <c r="DF29" i="1"/>
  <c r="CU29" i="1"/>
  <c r="DG29" i="1"/>
  <c r="CV29" i="1"/>
  <c r="CW29" i="1"/>
  <c r="CX29" i="1"/>
  <c r="CY29" i="1"/>
  <c r="CZ29" i="1"/>
  <c r="DA57" i="1"/>
  <c r="DE57" i="1"/>
  <c r="DF57" i="1"/>
  <c r="CU57" i="1"/>
  <c r="DG57" i="1"/>
  <c r="CV57" i="1"/>
  <c r="CW57" i="1"/>
  <c r="CX57" i="1"/>
  <c r="CY57" i="1"/>
  <c r="CZ57" i="1"/>
  <c r="DB57" i="1"/>
  <c r="DC57" i="1"/>
  <c r="DD57" i="1"/>
  <c r="CY97" i="1"/>
  <c r="CZ97" i="1"/>
  <c r="DA97" i="1"/>
  <c r="CX97" i="1"/>
  <c r="DB97" i="1"/>
  <c r="DC97" i="1"/>
  <c r="DD97" i="1"/>
  <c r="DE97" i="1"/>
  <c r="DF97" i="1"/>
  <c r="DG97" i="1"/>
  <c r="CU97" i="1"/>
  <c r="CV97" i="1"/>
  <c r="CW97" i="1"/>
  <c r="DA52" i="1"/>
  <c r="DB52" i="1"/>
  <c r="DD52" i="1"/>
  <c r="DE52" i="1"/>
  <c r="DF52" i="1"/>
  <c r="CU52" i="1"/>
  <c r="DG52" i="1"/>
  <c r="CV52" i="1"/>
  <c r="CW52" i="1"/>
  <c r="CX52" i="1"/>
  <c r="CY52" i="1"/>
  <c r="CZ52" i="1"/>
  <c r="DC52" i="1"/>
  <c r="CX53" i="1"/>
  <c r="CY53" i="1"/>
  <c r="DB53" i="1"/>
  <c r="DC53" i="1"/>
  <c r="DD53" i="1"/>
  <c r="CW53" i="1"/>
  <c r="CZ53" i="1"/>
  <c r="DA53" i="1"/>
  <c r="DE53" i="1"/>
  <c r="DF53" i="1"/>
  <c r="DG53" i="1"/>
  <c r="CU53" i="1"/>
  <c r="CV53" i="1"/>
  <c r="CV98" i="1"/>
  <c r="CW98" i="1"/>
  <c r="CX98" i="1"/>
  <c r="DB98" i="1"/>
  <c r="DC98" i="1"/>
  <c r="DD98" i="1"/>
  <c r="DE98" i="1"/>
  <c r="DF98" i="1"/>
  <c r="DG98" i="1"/>
  <c r="CU98" i="1"/>
  <c r="CY98" i="1"/>
  <c r="CZ98" i="1"/>
  <c r="DA98" i="1"/>
  <c r="CV72" i="1"/>
  <c r="CW72" i="1"/>
  <c r="CX72" i="1"/>
  <c r="DD72" i="1"/>
  <c r="DE72" i="1"/>
  <c r="DG72" i="1"/>
  <c r="CZ72" i="1"/>
  <c r="DA72" i="1"/>
  <c r="CU72" i="1"/>
  <c r="CY72" i="1"/>
  <c r="DB72" i="1"/>
  <c r="DC72" i="1"/>
  <c r="DF72" i="1"/>
  <c r="CV64" i="1"/>
  <c r="CW64" i="1"/>
  <c r="CX64" i="1"/>
  <c r="CU64" i="1"/>
  <c r="CY64" i="1"/>
  <c r="CZ64" i="1"/>
  <c r="DA64" i="1"/>
  <c r="DB64" i="1"/>
  <c r="DC64" i="1"/>
  <c r="DF64" i="1"/>
  <c r="DG64" i="1"/>
  <c r="DD64" i="1"/>
  <c r="DE64" i="1"/>
  <c r="DE65" i="1"/>
  <c r="DF65" i="1"/>
  <c r="CU65" i="1"/>
  <c r="DG65" i="1"/>
  <c r="CX65" i="1"/>
  <c r="CY65" i="1"/>
  <c r="CZ65" i="1"/>
  <c r="DA65" i="1"/>
  <c r="DB65" i="1"/>
  <c r="DC65" i="1"/>
  <c r="CV65" i="1"/>
  <c r="CW65" i="1"/>
  <c r="DD65" i="1"/>
  <c r="DG336" i="1"/>
  <c r="CV336" i="1"/>
  <c r="CW336" i="1"/>
  <c r="DB336" i="1"/>
  <c r="CU44" i="1"/>
  <c r="DG44" i="1"/>
  <c r="CV44" i="1"/>
  <c r="CX44" i="1"/>
  <c r="CY44" i="1"/>
  <c r="CZ44" i="1"/>
  <c r="DA44" i="1"/>
  <c r="DB44" i="1"/>
  <c r="CW44" i="1"/>
  <c r="DC44" i="1"/>
  <c r="DD44" i="1"/>
  <c r="DE44" i="1"/>
  <c r="DF44" i="1"/>
  <c r="CV68" i="1"/>
  <c r="CW68" i="1"/>
  <c r="CX68" i="1"/>
  <c r="DA68" i="1"/>
  <c r="DB68" i="1"/>
  <c r="DD68" i="1"/>
  <c r="DE68" i="1"/>
  <c r="CU68" i="1"/>
  <c r="CY68" i="1"/>
  <c r="CZ68" i="1"/>
  <c r="DC68" i="1"/>
  <c r="DF68" i="1"/>
  <c r="DG68" i="1"/>
  <c r="DE69" i="1"/>
  <c r="DF69" i="1"/>
  <c r="CU69" i="1"/>
  <c r="DG69" i="1"/>
  <c r="DA69" i="1"/>
  <c r="DB69" i="1"/>
  <c r="DD69" i="1"/>
  <c r="CW69" i="1"/>
  <c r="CX69" i="1"/>
  <c r="CY69" i="1"/>
  <c r="CZ69" i="1"/>
  <c r="DC69" i="1"/>
  <c r="CV69" i="1"/>
  <c r="DD47" i="1"/>
  <c r="DE47" i="1"/>
  <c r="CU47" i="1"/>
  <c r="DG47" i="1"/>
  <c r="CV47" i="1"/>
  <c r="CW47" i="1"/>
  <c r="CX47" i="1"/>
  <c r="CY47" i="1"/>
  <c r="CZ47" i="1"/>
  <c r="DA47" i="1"/>
  <c r="DB47" i="1"/>
  <c r="DC47" i="1"/>
  <c r="DF47" i="1"/>
  <c r="DB70" i="1"/>
  <c r="DC70" i="1"/>
  <c r="DD70" i="1"/>
  <c r="DA70" i="1"/>
  <c r="DE70" i="1"/>
  <c r="DG70" i="1"/>
  <c r="CW70" i="1"/>
  <c r="CX70" i="1"/>
  <c r="CU70" i="1"/>
  <c r="CV70" i="1"/>
  <c r="CY70" i="1"/>
  <c r="CZ70" i="1"/>
  <c r="DF70" i="1"/>
  <c r="DD51" i="1"/>
  <c r="DE51" i="1"/>
  <c r="CU51" i="1"/>
  <c r="DG51" i="1"/>
  <c r="CV51" i="1"/>
  <c r="CW51" i="1"/>
  <c r="CX51" i="1"/>
  <c r="CY51" i="1"/>
  <c r="DA51" i="1"/>
  <c r="DB51" i="1"/>
  <c r="DC51" i="1"/>
  <c r="DF51" i="1"/>
  <c r="CZ51" i="1"/>
  <c r="CY71" i="1"/>
  <c r="CZ71" i="1"/>
  <c r="DA71" i="1"/>
  <c r="DD71" i="1"/>
  <c r="DE71" i="1"/>
  <c r="DG71" i="1"/>
  <c r="CW71" i="1"/>
  <c r="CX71" i="1"/>
  <c r="DB71" i="1"/>
  <c r="DC71" i="1"/>
  <c r="DF71" i="1"/>
  <c r="CU71" i="1"/>
  <c r="CV71" i="1"/>
  <c r="CZ336" i="1" l="1"/>
  <c r="CX336" i="1"/>
  <c r="DD336" i="1"/>
  <c r="DC336" i="1"/>
  <c r="DA336" i="1"/>
  <c r="CY336" i="1"/>
  <c r="DE336" i="1"/>
  <c r="CU336" i="1"/>
  <c r="DF336" i="1"/>
  <c r="CX30" i="1"/>
  <c r="CY30" i="1"/>
  <c r="CZ30" i="1"/>
  <c r="DA30" i="1"/>
  <c r="DB30" i="1"/>
  <c r="DC30" i="1"/>
  <c r="DD30" i="1"/>
  <c r="DE30" i="1"/>
  <c r="DF30" i="1"/>
  <c r="CU30" i="1"/>
  <c r="DG30" i="1"/>
  <c r="CV30" i="1"/>
  <c r="CW30" i="1"/>
  <c r="CU31" i="1"/>
  <c r="DG31" i="1"/>
  <c r="CV31" i="1"/>
  <c r="CW31" i="1"/>
  <c r="CX31" i="1"/>
  <c r="CY31" i="1"/>
  <c r="CZ31" i="1"/>
  <c r="DA31" i="1"/>
  <c r="DB31" i="1"/>
  <c r="DC31" i="1"/>
  <c r="DD31" i="1"/>
  <c r="DE31" i="1"/>
  <c r="DF31" i="1"/>
  <c r="CU50" i="1"/>
  <c r="DG50" i="1"/>
  <c r="CV50" i="1"/>
  <c r="CX50" i="1"/>
  <c r="CY50" i="1"/>
  <c r="CZ50" i="1"/>
  <c r="DA50" i="1"/>
  <c r="DB50" i="1"/>
  <c r="CW50" i="1"/>
  <c r="DC50" i="1"/>
  <c r="DD50" i="1"/>
  <c r="DE50" i="1"/>
  <c r="DF50" i="1"/>
  <c r="CX43" i="1"/>
  <c r="CY43" i="1"/>
  <c r="DA43" i="1"/>
  <c r="DB43" i="1"/>
  <c r="DC43" i="1"/>
  <c r="DD43" i="1"/>
  <c r="DE43" i="1"/>
  <c r="CV43" i="1"/>
  <c r="CW43" i="1"/>
  <c r="CZ43" i="1"/>
  <c r="DF43" i="1"/>
  <c r="DG43" i="1"/>
  <c r="CU43" i="1"/>
  <c r="CX49" i="1"/>
  <c r="CY49" i="1"/>
  <c r="DA49" i="1"/>
  <c r="DB49" i="1"/>
  <c r="DC49" i="1"/>
  <c r="DD49" i="1"/>
  <c r="DE49" i="1"/>
  <c r="CZ49" i="1"/>
  <c r="DF49" i="1"/>
  <c r="DG49" i="1"/>
  <c r="CU49" i="1"/>
  <c r="CV49" i="1"/>
  <c r="CW49" i="1"/>
  <c r="DD40" i="1"/>
  <c r="DE40" i="1"/>
  <c r="DF40" i="1"/>
  <c r="CU40" i="1"/>
  <c r="DG40" i="1"/>
  <c r="CV40" i="1"/>
  <c r="CW40" i="1"/>
  <c r="CX40" i="1"/>
  <c r="CY40" i="1"/>
  <c r="CZ40" i="1"/>
  <c r="DA40" i="1"/>
  <c r="DB40" i="1"/>
  <c r="DC40" i="1"/>
  <c r="CU27" i="1"/>
  <c r="DG27" i="1"/>
  <c r="CV27" i="1"/>
  <c r="CW27" i="1"/>
  <c r="CX27" i="1"/>
  <c r="CY27" i="1"/>
  <c r="CZ27" i="1"/>
  <c r="DA27" i="1"/>
  <c r="DB27" i="1"/>
  <c r="DC27" i="1"/>
  <c r="DD27" i="1"/>
  <c r="DE27" i="1"/>
  <c r="DF27" i="1"/>
  <c r="DB66" i="1"/>
  <c r="DC66" i="1"/>
  <c r="DD66" i="1"/>
  <c r="CX66" i="1"/>
  <c r="CY66" i="1"/>
  <c r="CZ66" i="1"/>
  <c r="DA66" i="1"/>
  <c r="DE66" i="1"/>
  <c r="DF66" i="1"/>
  <c r="CU66" i="1"/>
  <c r="CV66" i="1"/>
  <c r="CW66" i="1"/>
  <c r="DG66" i="1"/>
  <c r="DD24" i="1"/>
  <c r="DE24" i="1"/>
  <c r="DF24" i="1"/>
  <c r="CU24" i="1"/>
  <c r="DG24" i="1"/>
  <c r="CV24" i="1"/>
  <c r="CW24" i="1"/>
  <c r="CX24" i="1"/>
  <c r="CY24" i="1"/>
  <c r="CZ24" i="1"/>
  <c r="DA24" i="1"/>
  <c r="DB24" i="1"/>
  <c r="DC24" i="1"/>
  <c r="DA42" i="1"/>
  <c r="DB42" i="1"/>
  <c r="DD42" i="1"/>
  <c r="DE42" i="1"/>
  <c r="DF42" i="1"/>
  <c r="CU42" i="1"/>
  <c r="DG42" i="1"/>
  <c r="CV42" i="1"/>
  <c r="CW42" i="1"/>
  <c r="CX42" i="1"/>
  <c r="CY42" i="1"/>
  <c r="CZ42" i="1"/>
  <c r="DC42" i="1"/>
  <c r="CY67" i="1"/>
  <c r="CZ67" i="1"/>
  <c r="DA67" i="1"/>
  <c r="CX67" i="1"/>
  <c r="DB67" i="1"/>
  <c r="DC67" i="1"/>
  <c r="DD67" i="1"/>
  <c r="DE67" i="1"/>
  <c r="DF67" i="1"/>
  <c r="CU67" i="1"/>
  <c r="CV67" i="1"/>
  <c r="CW67" i="1"/>
  <c r="DG67" i="1"/>
  <c r="CU54" i="1"/>
  <c r="DG54" i="1"/>
  <c r="CY54" i="1"/>
  <c r="CZ54" i="1"/>
  <c r="DA54" i="1"/>
  <c r="DC54" i="1"/>
  <c r="DD54" i="1"/>
  <c r="DE54" i="1"/>
  <c r="DF54" i="1"/>
  <c r="CV54" i="1"/>
  <c r="CW54" i="1"/>
  <c r="CX54" i="1"/>
  <c r="DB54" i="1"/>
  <c r="DD28" i="1"/>
  <c r="DE28" i="1"/>
  <c r="DF28" i="1"/>
  <c r="CU28" i="1"/>
  <c r="DG28" i="1"/>
  <c r="CV28" i="1"/>
  <c r="CW28" i="1"/>
  <c r="CX28" i="1"/>
  <c r="CY28" i="1"/>
  <c r="CZ28" i="1"/>
  <c r="DA28" i="1"/>
  <c r="DB28" i="1"/>
  <c r="DC28" i="1"/>
  <c r="N43" i="16"/>
  <c r="O43" i="16" s="1"/>
  <c r="P43" i="16" s="1"/>
  <c r="E42" i="16"/>
  <c r="F42" i="16" s="1"/>
  <c r="G42" i="16" s="1"/>
  <c r="E44" i="16"/>
  <c r="F44" i="16" s="1"/>
  <c r="G44" i="16" s="1"/>
  <c r="H44" i="16" s="1"/>
  <c r="I44" i="16" s="1"/>
  <c r="J44" i="16" s="1"/>
  <c r="K44" i="16" s="1"/>
  <c r="L44" i="16" s="1"/>
  <c r="M44" i="16" s="1"/>
  <c r="E43" i="16"/>
  <c r="CX2" i="1" l="1"/>
  <c r="DB2" i="1"/>
  <c r="DA2" i="1"/>
  <c r="CZ2" i="1"/>
  <c r="CY2" i="1"/>
  <c r="CW2" i="1"/>
  <c r="CV2" i="1"/>
  <c r="DG2" i="1"/>
  <c r="DF2" i="1"/>
  <c r="CU2" i="1"/>
  <c r="DE2" i="1"/>
  <c r="DD2" i="1"/>
  <c r="DC2" i="1"/>
  <c r="N44" i="16"/>
  <c r="F43" i="16"/>
  <c r="H42" i="16"/>
  <c r="I42" i="16" l="1"/>
  <c r="O44" i="16"/>
  <c r="G43" i="16"/>
  <c r="J42" i="16" l="1"/>
  <c r="H43" i="16"/>
  <c r="I43" i="16" l="1"/>
  <c r="K42" i="16"/>
  <c r="L42" i="16" l="1"/>
  <c r="J43" i="16"/>
  <c r="K43" i="16" l="1"/>
  <c r="M42" i="16"/>
  <c r="AD8" i="2"/>
  <c r="W8" i="2"/>
  <c r="L8" i="2" s="1"/>
  <c r="AB413" i="2"/>
  <c r="W7" i="2"/>
  <c r="L7" i="2" s="1"/>
  <c r="T7" i="2"/>
  <c r="T8" i="2"/>
  <c r="AL7" i="2"/>
  <c r="AM7" i="2" s="1"/>
  <c r="AL8" i="2"/>
  <c r="AM8" i="2" s="1"/>
  <c r="AQ7" i="2"/>
  <c r="AR7" i="2" s="1"/>
  <c r="AQ8" i="2"/>
  <c r="AS8" i="2" s="1"/>
  <c r="O7" i="2" l="1"/>
  <c r="O8" i="2"/>
  <c r="AA8" i="2"/>
  <c r="N42" i="16"/>
  <c r="L43" i="16"/>
  <c r="AD7" i="2"/>
  <c r="AA7" i="2" s="1"/>
  <c r="CT43" i="1"/>
  <c r="AV8" i="2"/>
  <c r="AW8" i="2"/>
  <c r="AV7" i="2"/>
  <c r="AW7" i="2"/>
  <c r="AR8" i="2"/>
  <c r="AU8" i="2"/>
  <c r="AT7" i="2"/>
  <c r="AU7" i="2"/>
  <c r="AT8" i="2"/>
  <c r="AS7" i="2"/>
  <c r="M43" i="16" l="1"/>
  <c r="O42" i="16"/>
  <c r="P42" i="16" l="1"/>
  <c r="AD3" i="2"/>
  <c r="AA3" i="2" s="1"/>
  <c r="AQ3" i="2"/>
  <c r="AU3" i="2" s="1"/>
  <c r="AL3" i="2"/>
  <c r="AM3" i="2" s="1"/>
  <c r="AW3" i="2" s="1"/>
  <c r="W3" i="2"/>
  <c r="L3" i="2" s="1"/>
  <c r="T3" i="2"/>
  <c r="E875" i="13"/>
  <c r="E874" i="13"/>
  <c r="E873" i="13"/>
  <c r="E872" i="13"/>
  <c r="E871" i="13"/>
  <c r="E870" i="13"/>
  <c r="E869" i="13"/>
  <c r="E868" i="13"/>
  <c r="E867" i="13"/>
  <c r="E866" i="13"/>
  <c r="E865" i="13"/>
  <c r="E864" i="13"/>
  <c r="E863" i="13"/>
  <c r="E862" i="13"/>
  <c r="E861" i="13"/>
  <c r="E860" i="13"/>
  <c r="E859" i="13"/>
  <c r="E858" i="13"/>
  <c r="E857" i="13"/>
  <c r="E856" i="13"/>
  <c r="E855" i="13"/>
  <c r="E854" i="13"/>
  <c r="E853" i="13"/>
  <c r="E852" i="13"/>
  <c r="E851" i="13"/>
  <c r="E850" i="13"/>
  <c r="E849" i="13"/>
  <c r="E848" i="13"/>
  <c r="E847" i="13"/>
  <c r="E846" i="13"/>
  <c r="E845" i="13"/>
  <c r="E844" i="13"/>
  <c r="E843" i="13"/>
  <c r="E842" i="13"/>
  <c r="E841" i="13"/>
  <c r="E840" i="13"/>
  <c r="E839" i="13"/>
  <c r="E838" i="13"/>
  <c r="E837" i="13"/>
  <c r="E836" i="13"/>
  <c r="E835" i="13"/>
  <c r="E834" i="13"/>
  <c r="E833" i="13"/>
  <c r="E832" i="13"/>
  <c r="E831" i="13"/>
  <c r="E830" i="13"/>
  <c r="E829" i="13"/>
  <c r="E828" i="13"/>
  <c r="E827" i="13"/>
  <c r="E826" i="13"/>
  <c r="E825" i="13"/>
  <c r="E824" i="13"/>
  <c r="E823" i="13"/>
  <c r="E822" i="13"/>
  <c r="E821" i="13"/>
  <c r="E820" i="13"/>
  <c r="E819" i="13"/>
  <c r="E818" i="13"/>
  <c r="E817" i="13"/>
  <c r="E816" i="13"/>
  <c r="E815" i="13"/>
  <c r="E814" i="13"/>
  <c r="E813" i="13"/>
  <c r="E812" i="13"/>
  <c r="E811" i="13"/>
  <c r="E810" i="13"/>
  <c r="E809" i="13"/>
  <c r="E808" i="13"/>
  <c r="E807" i="13"/>
  <c r="E806" i="13"/>
  <c r="E805" i="13"/>
  <c r="E804" i="13"/>
  <c r="E803" i="13"/>
  <c r="E802" i="13"/>
  <c r="E801" i="13"/>
  <c r="E800" i="13"/>
  <c r="E799" i="13"/>
  <c r="E798" i="13"/>
  <c r="E797" i="13"/>
  <c r="E796" i="13"/>
  <c r="E795" i="13"/>
  <c r="E794" i="13"/>
  <c r="E793" i="13"/>
  <c r="E792" i="13"/>
  <c r="E791" i="13"/>
  <c r="E790" i="13"/>
  <c r="E789" i="13"/>
  <c r="E788" i="13"/>
  <c r="E787" i="13"/>
  <c r="E786" i="13"/>
  <c r="E785" i="13"/>
  <c r="E784" i="13"/>
  <c r="E783" i="13"/>
  <c r="E782" i="13"/>
  <c r="E781" i="13"/>
  <c r="E780" i="13"/>
  <c r="E779" i="13"/>
  <c r="E778" i="13"/>
  <c r="E777" i="13"/>
  <c r="E776" i="13"/>
  <c r="E775" i="13"/>
  <c r="E774" i="13"/>
  <c r="E773" i="13"/>
  <c r="E772" i="13"/>
  <c r="E771" i="13"/>
  <c r="E770" i="13"/>
  <c r="E769" i="13"/>
  <c r="E768" i="13"/>
  <c r="E767" i="13"/>
  <c r="E766" i="13"/>
  <c r="E765" i="13"/>
  <c r="E764" i="13"/>
  <c r="E763" i="13"/>
  <c r="E762" i="13"/>
  <c r="E761" i="13"/>
  <c r="E760" i="13"/>
  <c r="E759" i="13"/>
  <c r="E758" i="13"/>
  <c r="E757" i="13"/>
  <c r="E756" i="13"/>
  <c r="E755" i="13"/>
  <c r="E754" i="13"/>
  <c r="E753" i="13"/>
  <c r="E752" i="13"/>
  <c r="E751" i="13"/>
  <c r="E750" i="13"/>
  <c r="E749" i="13"/>
  <c r="E748" i="13"/>
  <c r="E747" i="13"/>
  <c r="E746" i="13"/>
  <c r="E745" i="13"/>
  <c r="E744" i="13"/>
  <c r="E743" i="13"/>
  <c r="E742" i="13"/>
  <c r="E741" i="13"/>
  <c r="E740" i="13"/>
  <c r="E739" i="13"/>
  <c r="E738" i="13"/>
  <c r="E737" i="13"/>
  <c r="E736" i="13"/>
  <c r="E735" i="13"/>
  <c r="E734" i="13"/>
  <c r="E733" i="13"/>
  <c r="E732" i="13"/>
  <c r="E731" i="13"/>
  <c r="E730" i="13"/>
  <c r="E729" i="13"/>
  <c r="E728" i="13"/>
  <c r="E727" i="13"/>
  <c r="E726" i="13"/>
  <c r="E725" i="13"/>
  <c r="E724" i="13"/>
  <c r="E723" i="13"/>
  <c r="E722" i="13"/>
  <c r="E721" i="13"/>
  <c r="E720" i="13"/>
  <c r="E719" i="13"/>
  <c r="E718" i="13"/>
  <c r="E717" i="13"/>
  <c r="E716" i="13"/>
  <c r="E715" i="13"/>
  <c r="E714" i="13"/>
  <c r="E713" i="13"/>
  <c r="E712" i="13"/>
  <c r="E711" i="13"/>
  <c r="E710" i="13"/>
  <c r="E709" i="13"/>
  <c r="E708" i="13"/>
  <c r="E707" i="13"/>
  <c r="E706" i="13"/>
  <c r="E705" i="13"/>
  <c r="E704" i="13"/>
  <c r="E703" i="13"/>
  <c r="E702" i="13"/>
  <c r="E701" i="13"/>
  <c r="E700" i="13"/>
  <c r="E699" i="13"/>
  <c r="E698" i="13"/>
  <c r="E697" i="13"/>
  <c r="E696" i="13"/>
  <c r="E695" i="13"/>
  <c r="E694" i="13"/>
  <c r="E693" i="13"/>
  <c r="E692" i="13"/>
  <c r="E691" i="13"/>
  <c r="E690" i="13"/>
  <c r="E689" i="13"/>
  <c r="E688" i="13"/>
  <c r="E687" i="13"/>
  <c r="E686" i="13"/>
  <c r="E685" i="13"/>
  <c r="E684" i="13"/>
  <c r="E683" i="13"/>
  <c r="E682" i="13"/>
  <c r="E681" i="13"/>
  <c r="E680" i="13"/>
  <c r="E679" i="13"/>
  <c r="E678" i="13"/>
  <c r="E677" i="13"/>
  <c r="E676" i="13"/>
  <c r="E675" i="13"/>
  <c r="E674" i="13"/>
  <c r="E673" i="13"/>
  <c r="E672" i="13"/>
  <c r="E671" i="13"/>
  <c r="E670" i="13"/>
  <c r="E669" i="13"/>
  <c r="E668" i="13"/>
  <c r="E667" i="13"/>
  <c r="E666" i="13"/>
  <c r="E665" i="13"/>
  <c r="E664" i="13"/>
  <c r="E663" i="13"/>
  <c r="E662" i="13"/>
  <c r="E661" i="13"/>
  <c r="E660" i="13"/>
  <c r="E659" i="13"/>
  <c r="E658" i="13"/>
  <c r="E657" i="13"/>
  <c r="E656" i="13"/>
  <c r="E655" i="13"/>
  <c r="E654" i="13"/>
  <c r="E653" i="13"/>
  <c r="E652" i="13"/>
  <c r="E651" i="13"/>
  <c r="E650" i="13"/>
  <c r="E649" i="13"/>
  <c r="E648" i="13"/>
  <c r="E647" i="13"/>
  <c r="E646" i="13"/>
  <c r="E645" i="13"/>
  <c r="E644" i="13"/>
  <c r="E643" i="13"/>
  <c r="E642" i="13"/>
  <c r="E641" i="13"/>
  <c r="E640" i="13"/>
  <c r="E639" i="13"/>
  <c r="E638" i="13"/>
  <c r="E637" i="13"/>
  <c r="E636" i="13"/>
  <c r="E635" i="13"/>
  <c r="E634" i="13"/>
  <c r="E633" i="13"/>
  <c r="E632" i="13"/>
  <c r="E631" i="13"/>
  <c r="E630" i="13"/>
  <c r="E629" i="13"/>
  <c r="E628" i="13"/>
  <c r="E627" i="13"/>
  <c r="E626" i="13"/>
  <c r="E625" i="13"/>
  <c r="E624" i="13"/>
  <c r="E623" i="13"/>
  <c r="E622" i="13"/>
  <c r="E621" i="13"/>
  <c r="E620" i="13"/>
  <c r="E619" i="13"/>
  <c r="E618" i="13"/>
  <c r="E617" i="13"/>
  <c r="E616" i="13"/>
  <c r="E615" i="13"/>
  <c r="E614" i="13"/>
  <c r="E613" i="13"/>
  <c r="E612" i="13"/>
  <c r="E611" i="13"/>
  <c r="E610" i="13"/>
  <c r="E609" i="13"/>
  <c r="E608" i="13"/>
  <c r="E607" i="13"/>
  <c r="E606" i="13"/>
  <c r="E605" i="13"/>
  <c r="E604" i="13"/>
  <c r="E603" i="13"/>
  <c r="E602" i="13"/>
  <c r="E601" i="13"/>
  <c r="E600" i="13"/>
  <c r="E599" i="13"/>
  <c r="E598" i="13"/>
  <c r="E597" i="13"/>
  <c r="E596" i="13"/>
  <c r="E595" i="13"/>
  <c r="E594" i="13"/>
  <c r="E593" i="13"/>
  <c r="E592" i="13"/>
  <c r="E591" i="13"/>
  <c r="E590" i="13"/>
  <c r="E589" i="13"/>
  <c r="E588" i="13"/>
  <c r="E587" i="13"/>
  <c r="E586" i="13"/>
  <c r="E585" i="13"/>
  <c r="E584" i="13"/>
  <c r="E583" i="13"/>
  <c r="E582" i="13"/>
  <c r="E581" i="13"/>
  <c r="E580" i="13"/>
  <c r="E579" i="13"/>
  <c r="E578" i="13"/>
  <c r="E577" i="13"/>
  <c r="E576" i="13"/>
  <c r="E575" i="13"/>
  <c r="E574" i="13"/>
  <c r="E573" i="13"/>
  <c r="E572" i="13"/>
  <c r="E571" i="13"/>
  <c r="E570" i="13"/>
  <c r="E569" i="13"/>
  <c r="E568" i="13"/>
  <c r="E567" i="13"/>
  <c r="E566" i="13"/>
  <c r="E565" i="13"/>
  <c r="E564" i="13"/>
  <c r="E563" i="13"/>
  <c r="E562" i="13"/>
  <c r="E561" i="13"/>
  <c r="E560" i="13"/>
  <c r="E559" i="13"/>
  <c r="E558" i="13"/>
  <c r="E557" i="13"/>
  <c r="E556" i="13"/>
  <c r="E555" i="13"/>
  <c r="E554" i="13"/>
  <c r="E553" i="13"/>
  <c r="E552" i="13"/>
  <c r="E551" i="13"/>
  <c r="E550" i="13"/>
  <c r="E549" i="13"/>
  <c r="E548" i="13"/>
  <c r="E547" i="13"/>
  <c r="E546" i="13"/>
  <c r="E545" i="13"/>
  <c r="E544" i="13"/>
  <c r="E543" i="13"/>
  <c r="E542" i="13"/>
  <c r="E541" i="13"/>
  <c r="E540" i="13"/>
  <c r="E539" i="13"/>
  <c r="E538" i="13"/>
  <c r="E537" i="13"/>
  <c r="E536" i="13"/>
  <c r="E535" i="13"/>
  <c r="E534" i="13"/>
  <c r="E533" i="13"/>
  <c r="E532" i="13"/>
  <c r="E531" i="13"/>
  <c r="E530" i="13"/>
  <c r="E529" i="13"/>
  <c r="E528" i="13"/>
  <c r="E527" i="13"/>
  <c r="E526" i="13"/>
  <c r="E525" i="13"/>
  <c r="E524" i="13"/>
  <c r="E523" i="13"/>
  <c r="E522" i="13"/>
  <c r="E521" i="13"/>
  <c r="E520" i="13"/>
  <c r="E519" i="13"/>
  <c r="E518" i="13"/>
  <c r="E517" i="13"/>
  <c r="E516" i="13"/>
  <c r="E515" i="13"/>
  <c r="E514" i="13"/>
  <c r="E513" i="13"/>
  <c r="E512" i="13"/>
  <c r="E511" i="13"/>
  <c r="E510" i="13"/>
  <c r="E509" i="13"/>
  <c r="E508" i="13"/>
  <c r="E507" i="13"/>
  <c r="E506" i="13"/>
  <c r="E505" i="13"/>
  <c r="E504" i="13"/>
  <c r="E503" i="13"/>
  <c r="E502" i="13"/>
  <c r="E501" i="13"/>
  <c r="E500" i="13"/>
  <c r="E499" i="13"/>
  <c r="E498" i="13"/>
  <c r="E497" i="13"/>
  <c r="E496" i="13"/>
  <c r="E495" i="13"/>
  <c r="E494" i="13"/>
  <c r="E493" i="13"/>
  <c r="E492" i="13"/>
  <c r="E491" i="13"/>
  <c r="E490" i="13"/>
  <c r="E489" i="13"/>
  <c r="E488" i="13"/>
  <c r="E487" i="13"/>
  <c r="E486" i="13"/>
  <c r="E485" i="13"/>
  <c r="E484" i="13"/>
  <c r="E483" i="13"/>
  <c r="E482" i="13"/>
  <c r="E481" i="13"/>
  <c r="E480" i="13"/>
  <c r="E479" i="13"/>
  <c r="E478" i="13"/>
  <c r="E477" i="13"/>
  <c r="E476" i="13"/>
  <c r="E475" i="13"/>
  <c r="E474" i="13"/>
  <c r="E473" i="13"/>
  <c r="E472" i="13"/>
  <c r="E471" i="13"/>
  <c r="E470" i="13"/>
  <c r="E469" i="13"/>
  <c r="E468" i="13"/>
  <c r="E467" i="13"/>
  <c r="E466" i="13"/>
  <c r="E465" i="13"/>
  <c r="K9" i="13"/>
  <c r="G43" i="4"/>
  <c r="G41" i="4"/>
  <c r="G40" i="4"/>
  <c r="G39" i="4"/>
  <c r="G38" i="4"/>
  <c r="G37" i="4"/>
  <c r="G35" i="4"/>
  <c r="G33" i="4"/>
  <c r="G28" i="4"/>
  <c r="G27" i="4"/>
  <c r="G25" i="4"/>
  <c r="G24" i="4"/>
  <c r="G23" i="4"/>
  <c r="G22" i="4"/>
  <c r="G21" i="4"/>
  <c r="G18" i="4"/>
  <c r="G17" i="4"/>
  <c r="G15" i="4"/>
  <c r="G14" i="4"/>
  <c r="O3" i="2" l="1"/>
  <c r="O47" i="16"/>
  <c r="P47" i="16"/>
  <c r="N47" i="16"/>
  <c r="P46" i="16"/>
  <c r="E46" i="16"/>
  <c r="E47" i="16"/>
  <c r="F46" i="16"/>
  <c r="G46" i="16"/>
  <c r="H46" i="16"/>
  <c r="F47" i="16"/>
  <c r="I46" i="16"/>
  <c r="G47" i="16"/>
  <c r="H47" i="16"/>
  <c r="J46" i="16"/>
  <c r="K46" i="16"/>
  <c r="I47" i="16"/>
  <c r="J47" i="16"/>
  <c r="L46" i="16"/>
  <c r="K47" i="16"/>
  <c r="M46" i="16"/>
  <c r="N46" i="16"/>
  <c r="L47" i="16"/>
  <c r="O46" i="16"/>
  <c r="M47" i="16"/>
  <c r="AV3" i="2"/>
  <c r="AR3" i="2"/>
  <c r="AS3" i="2"/>
  <c r="AT3" i="2"/>
  <c r="AL2" i="2"/>
  <c r="AM2" i="2" s="1"/>
  <c r="AV2" i="2" l="1"/>
  <c r="AW2" i="2"/>
  <c r="T34" i="5" l="1"/>
  <c r="T38" i="5"/>
  <c r="T42" i="5"/>
  <c r="T46" i="5"/>
  <c r="T50" i="5"/>
  <c r="U34" i="5"/>
  <c r="U38" i="5"/>
  <c r="U42" i="5"/>
  <c r="U46" i="5"/>
  <c r="U50" i="5"/>
  <c r="V34" i="5"/>
  <c r="V38" i="5"/>
  <c r="V42" i="5"/>
  <c r="V46" i="5"/>
  <c r="V50" i="5"/>
  <c r="V37" i="5"/>
  <c r="T35" i="5"/>
  <c r="T39" i="5"/>
  <c r="T43" i="5"/>
  <c r="T47" i="5"/>
  <c r="T51" i="5"/>
  <c r="V49" i="5"/>
  <c r="U35" i="5"/>
  <c r="U39" i="5"/>
  <c r="U43" i="5"/>
  <c r="U47" i="5"/>
  <c r="U51" i="5"/>
  <c r="T48" i="5"/>
  <c r="V52" i="5"/>
  <c r="U49" i="5"/>
  <c r="V35" i="5"/>
  <c r="V39" i="5"/>
  <c r="V43" i="5"/>
  <c r="V47" i="5"/>
  <c r="V51" i="5"/>
  <c r="T52" i="5"/>
  <c r="U41" i="5"/>
  <c r="T36" i="5"/>
  <c r="T40" i="5"/>
  <c r="T44" i="5"/>
  <c r="V44" i="5"/>
  <c r="U45" i="5"/>
  <c r="V41" i="5"/>
  <c r="U36" i="5"/>
  <c r="U40" i="5"/>
  <c r="U44" i="5"/>
  <c r="U48" i="5"/>
  <c r="U52" i="5"/>
  <c r="V40" i="5"/>
  <c r="V48" i="5"/>
  <c r="V45" i="5"/>
  <c r="V36" i="5"/>
  <c r="T33" i="5"/>
  <c r="T37" i="5"/>
  <c r="T41" i="5"/>
  <c r="T45" i="5"/>
  <c r="T49" i="5"/>
  <c r="V33" i="5"/>
  <c r="U33" i="5"/>
  <c r="U37" i="5"/>
  <c r="K33" i="5"/>
  <c r="K46" i="5"/>
  <c r="Q41" i="5"/>
  <c r="S34" i="5"/>
  <c r="M41" i="5"/>
  <c r="N38" i="5"/>
  <c r="N51" i="5"/>
  <c r="K47" i="5"/>
  <c r="O45" i="5"/>
  <c r="R35" i="5"/>
  <c r="M46" i="5"/>
  <c r="Q40" i="5"/>
  <c r="N36" i="5"/>
  <c r="R50" i="5"/>
  <c r="S35" i="5"/>
  <c r="R40" i="5"/>
  <c r="L39" i="5"/>
  <c r="S50" i="5"/>
  <c r="K36" i="5"/>
  <c r="N45" i="5"/>
  <c r="R51" i="5"/>
  <c r="O35" i="5"/>
  <c r="R33" i="5"/>
  <c r="S51" i="5"/>
  <c r="N43" i="5"/>
  <c r="S43" i="5"/>
  <c r="L38" i="5"/>
  <c r="Q44" i="5"/>
  <c r="K49" i="5"/>
  <c r="L46" i="5"/>
  <c r="O44" i="5"/>
  <c r="M40" i="5"/>
  <c r="Q43" i="5"/>
  <c r="P45" i="5"/>
  <c r="L36" i="5"/>
  <c r="K51" i="5"/>
  <c r="M50" i="5"/>
  <c r="O42" i="5"/>
  <c r="S36" i="5"/>
  <c r="M35" i="5"/>
  <c r="K43" i="5"/>
  <c r="O41" i="5"/>
  <c r="R47" i="5"/>
  <c r="M42" i="5"/>
  <c r="P40" i="5"/>
  <c r="K52" i="5"/>
  <c r="P46" i="5"/>
  <c r="L37" i="5"/>
  <c r="O51" i="5"/>
  <c r="R49" i="5"/>
  <c r="Q37" i="5"/>
  <c r="Q49" i="5"/>
  <c r="M37" i="5"/>
  <c r="M38" i="5"/>
  <c r="M51" i="5"/>
  <c r="O40" i="5"/>
  <c r="M36" i="5"/>
  <c r="P42" i="5"/>
  <c r="O47" i="5"/>
  <c r="Q36" i="5"/>
  <c r="N48" i="5"/>
  <c r="Q42" i="5"/>
  <c r="K44" i="5"/>
  <c r="P47" i="5"/>
  <c r="S45" i="5"/>
  <c r="L35" i="5"/>
  <c r="L52" i="5"/>
  <c r="N49" i="5"/>
  <c r="N34" i="5"/>
  <c r="N47" i="5"/>
  <c r="P36" i="5"/>
  <c r="M52" i="5"/>
  <c r="N37" i="5"/>
  <c r="Q39" i="5"/>
  <c r="Q52" i="5"/>
  <c r="R45" i="5"/>
  <c r="R46" i="5"/>
  <c r="S47" i="5"/>
  <c r="S48" i="5"/>
  <c r="K42" i="5"/>
  <c r="L51" i="5"/>
  <c r="S46" i="5"/>
  <c r="O37" i="5"/>
  <c r="L42" i="5"/>
  <c r="P52" i="5"/>
  <c r="N44" i="5"/>
  <c r="R42" i="5"/>
  <c r="L33" i="5"/>
  <c r="P41" i="5"/>
  <c r="K48" i="5"/>
  <c r="R36" i="5"/>
  <c r="M47" i="5"/>
  <c r="R43" i="5"/>
  <c r="P37" i="5"/>
  <c r="K38" i="5"/>
  <c r="L48" i="5"/>
  <c r="O36" i="5"/>
  <c r="K41" i="5"/>
  <c r="O52" i="5"/>
  <c r="P34" i="5"/>
  <c r="N50" i="5"/>
  <c r="P43" i="5"/>
  <c r="K45" i="5"/>
  <c r="K39" i="5"/>
  <c r="Q35" i="5"/>
  <c r="S52" i="5"/>
  <c r="Q50" i="5"/>
  <c r="M33" i="5"/>
  <c r="S41" i="5"/>
  <c r="Q48" i="5"/>
  <c r="Q33" i="5"/>
  <c r="R52" i="5"/>
  <c r="P51" i="5"/>
  <c r="R41" i="5"/>
  <c r="L49" i="5"/>
  <c r="O38" i="5"/>
  <c r="N46" i="5"/>
  <c r="P35" i="5"/>
  <c r="M48" i="5"/>
  <c r="P38" i="5"/>
  <c r="Q51" i="5"/>
  <c r="O43" i="5"/>
  <c r="S37" i="5"/>
  <c r="S42" i="5"/>
  <c r="N40" i="5"/>
  <c r="N33" i="5"/>
  <c r="L45" i="5"/>
  <c r="P39" i="5"/>
  <c r="K34" i="5"/>
  <c r="Q45" i="5"/>
  <c r="Q38" i="5"/>
  <c r="O34" i="5"/>
  <c r="R48" i="5"/>
  <c r="L47" i="5"/>
  <c r="K35" i="5"/>
  <c r="M49" i="5"/>
  <c r="R39" i="5"/>
  <c r="M34" i="5"/>
  <c r="P48" i="5"/>
  <c r="L43" i="5"/>
  <c r="O50" i="5"/>
  <c r="M43" i="5"/>
  <c r="Q46" i="5"/>
  <c r="R37" i="5"/>
  <c r="R38" i="5"/>
  <c r="S39" i="5"/>
  <c r="K37" i="5"/>
  <c r="K50" i="5"/>
  <c r="L44" i="5"/>
  <c r="S44" i="5"/>
  <c r="O33" i="5"/>
  <c r="S33" i="5"/>
  <c r="P33" i="5"/>
  <c r="Q34" i="5"/>
  <c r="N41" i="5"/>
  <c r="R44" i="5"/>
  <c r="M39" i="5"/>
  <c r="S38" i="5"/>
  <c r="M45" i="5"/>
  <c r="L50" i="5"/>
  <c r="N39" i="5"/>
  <c r="O48" i="5"/>
  <c r="O49" i="5"/>
  <c r="P50" i="5"/>
  <c r="Q47" i="5"/>
  <c r="O39" i="5"/>
  <c r="S49" i="5"/>
  <c r="P49" i="5"/>
  <c r="L40" i="5"/>
  <c r="O46" i="5"/>
  <c r="S40" i="5"/>
  <c r="N35" i="5"/>
  <c r="N52" i="5"/>
  <c r="K40" i="5"/>
  <c r="N42" i="5"/>
  <c r="L34" i="5"/>
  <c r="P44" i="5"/>
  <c r="M44" i="5"/>
  <c r="R34" i="5"/>
  <c r="L41" i="5"/>
  <c r="I38" i="5"/>
  <c r="I43" i="5"/>
  <c r="I47" i="5"/>
  <c r="I46" i="5"/>
  <c r="J38" i="5"/>
  <c r="J43" i="5"/>
  <c r="J47" i="5"/>
  <c r="I35" i="5"/>
  <c r="I40" i="5"/>
  <c r="I44" i="5"/>
  <c r="I48" i="5"/>
  <c r="I37" i="5"/>
  <c r="J35" i="5"/>
  <c r="J40" i="5"/>
  <c r="J44" i="5"/>
  <c r="J48" i="5"/>
  <c r="I36" i="5"/>
  <c r="I41" i="5"/>
  <c r="I45" i="5"/>
  <c r="I49" i="5"/>
  <c r="I50" i="5"/>
  <c r="J36" i="5"/>
  <c r="J41" i="5"/>
  <c r="J45" i="5"/>
  <c r="J49" i="5"/>
  <c r="J37" i="5"/>
  <c r="J42" i="5"/>
  <c r="J46" i="5"/>
  <c r="J50" i="5"/>
  <c r="I42" i="5"/>
  <c r="J39" i="5"/>
  <c r="J33" i="5"/>
  <c r="J34" i="5"/>
  <c r="J51" i="5"/>
  <c r="J52" i="5"/>
  <c r="I33" i="5"/>
  <c r="I39" i="5"/>
  <c r="I34" i="5"/>
  <c r="I51" i="5"/>
  <c r="I52" i="5"/>
  <c r="H34" i="5"/>
  <c r="H46" i="5"/>
  <c r="H35" i="5"/>
  <c r="H47" i="5"/>
  <c r="H36" i="5"/>
  <c r="H48" i="5"/>
  <c r="H43" i="5"/>
  <c r="H37" i="5"/>
  <c r="H49" i="5"/>
  <c r="H51" i="5"/>
  <c r="H38" i="5"/>
  <c r="H50" i="5"/>
  <c r="H39" i="5"/>
  <c r="H40" i="5"/>
  <c r="H52" i="5"/>
  <c r="H41" i="5"/>
  <c r="H42" i="5"/>
  <c r="H44" i="5"/>
  <c r="H33" i="5"/>
  <c r="H45" i="5"/>
  <c r="G30" i="5"/>
  <c r="F30" i="5"/>
  <c r="G36" i="5"/>
  <c r="G43" i="5"/>
  <c r="G49" i="5"/>
  <c r="H56" i="5"/>
  <c r="F50" i="5"/>
  <c r="F37" i="5"/>
  <c r="F44" i="5"/>
  <c r="I56" i="5"/>
  <c r="F31" i="5"/>
  <c r="G37" i="5"/>
  <c r="G44" i="5"/>
  <c r="G50" i="5"/>
  <c r="H57" i="5"/>
  <c r="G31" i="5"/>
  <c r="F38" i="5"/>
  <c r="F45" i="5"/>
  <c r="F51" i="5"/>
  <c r="I57" i="5"/>
  <c r="F32" i="5"/>
  <c r="G38" i="5"/>
  <c r="G45" i="5"/>
  <c r="G51" i="5"/>
  <c r="H58" i="5"/>
  <c r="G32" i="5"/>
  <c r="F39" i="5"/>
  <c r="F46" i="5"/>
  <c r="F52" i="5"/>
  <c r="I58" i="5"/>
  <c r="G39" i="5"/>
  <c r="G46" i="5"/>
  <c r="H53" i="5"/>
  <c r="F34" i="5"/>
  <c r="F40" i="5"/>
  <c r="F47" i="5"/>
  <c r="I53" i="5"/>
  <c r="G34" i="5"/>
  <c r="F41" i="5"/>
  <c r="G47" i="5"/>
  <c r="H54" i="5"/>
  <c r="F43" i="5"/>
  <c r="F35" i="5"/>
  <c r="F42" i="5"/>
  <c r="F48" i="5"/>
  <c r="I54" i="5"/>
  <c r="I55" i="5"/>
  <c r="G35" i="5"/>
  <c r="G42" i="5"/>
  <c r="G48" i="5"/>
  <c r="H55" i="5"/>
  <c r="F36" i="5"/>
  <c r="F49" i="5"/>
  <c r="G33" i="5"/>
  <c r="G40" i="5"/>
  <c r="G41" i="5"/>
  <c r="G52" i="5"/>
  <c r="F55" i="5"/>
  <c r="G55" i="5"/>
  <c r="F57" i="5"/>
  <c r="G53" i="5"/>
  <c r="G57" i="5"/>
  <c r="G58" i="5"/>
  <c r="F54" i="5"/>
  <c r="G54" i="5"/>
  <c r="F56" i="5"/>
  <c r="G56" i="5"/>
  <c r="F58" i="5"/>
  <c r="F53" i="5"/>
  <c r="AQ2" i="2"/>
  <c r="W2" i="2"/>
  <c r="L2" i="2" s="1"/>
  <c r="D30" i="17" l="1"/>
  <c r="I31" i="17"/>
  <c r="W31" i="17" s="1"/>
  <c r="G33" i="17"/>
  <c r="U33" i="17" s="1"/>
  <c r="BA33" i="17" s="1"/>
  <c r="BD33" i="17" s="1"/>
  <c r="BF33" i="17" s="1"/>
  <c r="E35" i="17"/>
  <c r="S35" i="17" s="1"/>
  <c r="AM35" i="17" s="1"/>
  <c r="AP35" i="17" s="1"/>
  <c r="AR35" i="17" s="1"/>
  <c r="J36" i="17"/>
  <c r="X36" i="17" s="1"/>
  <c r="BV36" i="17" s="1"/>
  <c r="BY36" i="17" s="1"/>
  <c r="CA36" i="17" s="1"/>
  <c r="H38" i="17"/>
  <c r="V38" i="17" s="1"/>
  <c r="BH38" i="17" s="1"/>
  <c r="BK38" i="17" s="1"/>
  <c r="BM38" i="17" s="1"/>
  <c r="F40" i="17"/>
  <c r="T40" i="17" s="1"/>
  <c r="AT40" i="17" s="1"/>
  <c r="AW40" i="17" s="1"/>
  <c r="AY40" i="17" s="1"/>
  <c r="D42" i="17"/>
  <c r="R42" i="17" s="1"/>
  <c r="AF42" i="17" s="1"/>
  <c r="AI42" i="17" s="1"/>
  <c r="AK42" i="17" s="1"/>
  <c r="I43" i="17"/>
  <c r="W43" i="17" s="1"/>
  <c r="G46" i="17"/>
  <c r="U46" i="17" s="1"/>
  <c r="BA46" i="17" s="1"/>
  <c r="BD46" i="17" s="1"/>
  <c r="BF46" i="17" s="1"/>
  <c r="D46" i="17"/>
  <c r="R46" i="17" s="1"/>
  <c r="AF46" i="17" s="1"/>
  <c r="AI46" i="17" s="1"/>
  <c r="AK46" i="17" s="1"/>
  <c r="G43" i="17"/>
  <c r="U43" i="17" s="1"/>
  <c r="BA43" i="17" s="1"/>
  <c r="BD43" i="17" s="1"/>
  <c r="BF43" i="17" s="1"/>
  <c r="F46" i="17"/>
  <c r="T46" i="17" s="1"/>
  <c r="AT46" i="17" s="1"/>
  <c r="AW46" i="17" s="1"/>
  <c r="AY46" i="17" s="1"/>
  <c r="E30" i="17"/>
  <c r="J31" i="17"/>
  <c r="X31" i="17" s="1"/>
  <c r="BV31" i="17" s="1"/>
  <c r="BY31" i="17" s="1"/>
  <c r="CA31" i="17" s="1"/>
  <c r="H33" i="17"/>
  <c r="V33" i="17" s="1"/>
  <c r="BH33" i="17" s="1"/>
  <c r="BK33" i="17" s="1"/>
  <c r="BM33" i="17" s="1"/>
  <c r="F35" i="17"/>
  <c r="T35" i="17" s="1"/>
  <c r="AT35" i="17" s="1"/>
  <c r="AW35" i="17" s="1"/>
  <c r="AY35" i="17" s="1"/>
  <c r="D37" i="17"/>
  <c r="R37" i="17" s="1"/>
  <c r="AF37" i="17" s="1"/>
  <c r="AI37" i="17" s="1"/>
  <c r="AK37" i="17" s="1"/>
  <c r="I38" i="17"/>
  <c r="W38" i="17" s="1"/>
  <c r="G40" i="17"/>
  <c r="U40" i="17" s="1"/>
  <c r="BA40" i="17" s="1"/>
  <c r="BD40" i="17" s="1"/>
  <c r="BF40" i="17" s="1"/>
  <c r="E42" i="17"/>
  <c r="S42" i="17" s="1"/>
  <c r="AM42" i="17" s="1"/>
  <c r="AP42" i="17" s="1"/>
  <c r="AR42" i="17" s="1"/>
  <c r="J43" i="17"/>
  <c r="X43" i="17" s="1"/>
  <c r="BV43" i="17" s="1"/>
  <c r="BY43" i="17" s="1"/>
  <c r="CA43" i="17" s="1"/>
  <c r="H46" i="17"/>
  <c r="V46" i="17" s="1"/>
  <c r="BH46" i="17" s="1"/>
  <c r="BK46" i="17" s="1"/>
  <c r="BM46" i="17" s="1"/>
  <c r="H41" i="17"/>
  <c r="V41" i="17" s="1"/>
  <c r="BH41" i="17" s="1"/>
  <c r="BK41" i="17" s="1"/>
  <c r="BM41" i="17" s="1"/>
  <c r="I41" i="17"/>
  <c r="W41" i="17" s="1"/>
  <c r="H43" i="17"/>
  <c r="V43" i="17" s="1"/>
  <c r="BH43" i="17" s="1"/>
  <c r="BK43" i="17" s="1"/>
  <c r="BM43" i="17" s="1"/>
  <c r="F30" i="17"/>
  <c r="D32" i="17"/>
  <c r="R32" i="17" s="1"/>
  <c r="AF32" i="17" s="1"/>
  <c r="AI32" i="17" s="1"/>
  <c r="AK32" i="17" s="1"/>
  <c r="I33" i="17"/>
  <c r="W33" i="17" s="1"/>
  <c r="G35" i="17"/>
  <c r="U35" i="17" s="1"/>
  <c r="BA35" i="17" s="1"/>
  <c r="BD35" i="17" s="1"/>
  <c r="BF35" i="17" s="1"/>
  <c r="E37" i="17"/>
  <c r="S37" i="17" s="1"/>
  <c r="AM37" i="17" s="1"/>
  <c r="AP37" i="17" s="1"/>
  <c r="AR37" i="17" s="1"/>
  <c r="J38" i="17"/>
  <c r="X38" i="17" s="1"/>
  <c r="BV38" i="17" s="1"/>
  <c r="BY38" i="17" s="1"/>
  <c r="CA38" i="17" s="1"/>
  <c r="H40" i="17"/>
  <c r="V40" i="17" s="1"/>
  <c r="BH40" i="17" s="1"/>
  <c r="BK40" i="17" s="1"/>
  <c r="BM40" i="17" s="1"/>
  <c r="F42" i="17"/>
  <c r="T42" i="17" s="1"/>
  <c r="AT42" i="17" s="1"/>
  <c r="AW42" i="17" s="1"/>
  <c r="AY42" i="17" s="1"/>
  <c r="D45" i="17"/>
  <c r="I46" i="17"/>
  <c r="E38" i="17"/>
  <c r="S38" i="17" s="1"/>
  <c r="AM38" i="17" s="1"/>
  <c r="AP38" i="17" s="1"/>
  <c r="AR38" i="17" s="1"/>
  <c r="F38" i="17"/>
  <c r="T38" i="17" s="1"/>
  <c r="AT38" i="17" s="1"/>
  <c r="AW38" i="17" s="1"/>
  <c r="AY38" i="17" s="1"/>
  <c r="H31" i="17"/>
  <c r="V31" i="17" s="1"/>
  <c r="BH31" i="17" s="1"/>
  <c r="BK31" i="17" s="1"/>
  <c r="BM31" i="17" s="1"/>
  <c r="G30" i="17"/>
  <c r="E32" i="17"/>
  <c r="S32" i="17" s="1"/>
  <c r="AM32" i="17" s="1"/>
  <c r="AP32" i="17" s="1"/>
  <c r="AR32" i="17" s="1"/>
  <c r="J33" i="17"/>
  <c r="X33" i="17" s="1"/>
  <c r="BV33" i="17" s="1"/>
  <c r="BY33" i="17" s="1"/>
  <c r="CA33" i="17" s="1"/>
  <c r="H35" i="17"/>
  <c r="V35" i="17" s="1"/>
  <c r="BH35" i="17" s="1"/>
  <c r="BK35" i="17" s="1"/>
  <c r="BM35" i="17" s="1"/>
  <c r="F37" i="17"/>
  <c r="T37" i="17" s="1"/>
  <c r="AT37" i="17" s="1"/>
  <c r="AW37" i="17" s="1"/>
  <c r="AY37" i="17" s="1"/>
  <c r="D39" i="17"/>
  <c r="R39" i="17" s="1"/>
  <c r="AF39" i="17" s="1"/>
  <c r="AI39" i="17" s="1"/>
  <c r="AK39" i="17" s="1"/>
  <c r="I40" i="17"/>
  <c r="W40" i="17" s="1"/>
  <c r="G42" i="17"/>
  <c r="U42" i="17" s="1"/>
  <c r="BA42" i="17" s="1"/>
  <c r="BD42" i="17" s="1"/>
  <c r="BF42" i="17" s="1"/>
  <c r="E45" i="17"/>
  <c r="J46" i="17"/>
  <c r="X46" i="17" s="1"/>
  <c r="BV46" i="17" s="1"/>
  <c r="BY46" i="17" s="1"/>
  <c r="CA46" i="17" s="1"/>
  <c r="F43" i="17"/>
  <c r="T43" i="17" s="1"/>
  <c r="AT43" i="17" s="1"/>
  <c r="AW43" i="17" s="1"/>
  <c r="AY43" i="17" s="1"/>
  <c r="E46" i="17"/>
  <c r="S46" i="17" s="1"/>
  <c r="AM46" i="17" s="1"/>
  <c r="AP46" i="17" s="1"/>
  <c r="AR46" i="17" s="1"/>
  <c r="E40" i="17"/>
  <c r="S40" i="17" s="1"/>
  <c r="AM40" i="17" s="1"/>
  <c r="AP40" i="17" s="1"/>
  <c r="AR40" i="17" s="1"/>
  <c r="H30" i="17"/>
  <c r="F32" i="17"/>
  <c r="T32" i="17" s="1"/>
  <c r="AT32" i="17" s="1"/>
  <c r="AW32" i="17" s="1"/>
  <c r="AY32" i="17" s="1"/>
  <c r="D34" i="17"/>
  <c r="R34" i="17" s="1"/>
  <c r="AF34" i="17" s="1"/>
  <c r="AI34" i="17" s="1"/>
  <c r="AK34" i="17" s="1"/>
  <c r="I35" i="17"/>
  <c r="W35" i="17" s="1"/>
  <c r="G37" i="17"/>
  <c r="U37" i="17" s="1"/>
  <c r="BA37" i="17" s="1"/>
  <c r="BD37" i="17" s="1"/>
  <c r="BF37" i="17" s="1"/>
  <c r="E39" i="17"/>
  <c r="S39" i="17" s="1"/>
  <c r="AM39" i="17" s="1"/>
  <c r="AP39" i="17" s="1"/>
  <c r="AR39" i="17" s="1"/>
  <c r="J40" i="17"/>
  <c r="X40" i="17" s="1"/>
  <c r="BV40" i="17" s="1"/>
  <c r="BY40" i="17" s="1"/>
  <c r="CA40" i="17" s="1"/>
  <c r="H42" i="17"/>
  <c r="V42" i="17" s="1"/>
  <c r="BH42" i="17" s="1"/>
  <c r="BK42" i="17" s="1"/>
  <c r="BM42" i="17" s="1"/>
  <c r="F45" i="17"/>
  <c r="D33" i="17"/>
  <c r="R33" i="17" s="1"/>
  <c r="AF33" i="17" s="1"/>
  <c r="AI33" i="17" s="1"/>
  <c r="AK33" i="17" s="1"/>
  <c r="E33" i="17"/>
  <c r="S33" i="17" s="1"/>
  <c r="AM33" i="17" s="1"/>
  <c r="AP33" i="17" s="1"/>
  <c r="AR33" i="17" s="1"/>
  <c r="I36" i="17"/>
  <c r="W36" i="17" s="1"/>
  <c r="I30" i="17"/>
  <c r="G32" i="17"/>
  <c r="U32" i="17" s="1"/>
  <c r="BA32" i="17" s="1"/>
  <c r="BD32" i="17" s="1"/>
  <c r="BF32" i="17" s="1"/>
  <c r="E34" i="17"/>
  <c r="S34" i="17" s="1"/>
  <c r="AM34" i="17" s="1"/>
  <c r="AP34" i="17" s="1"/>
  <c r="AR34" i="17" s="1"/>
  <c r="J35" i="17"/>
  <c r="X35" i="17" s="1"/>
  <c r="BV35" i="17" s="1"/>
  <c r="BY35" i="17" s="1"/>
  <c r="CA35" i="17" s="1"/>
  <c r="H37" i="17"/>
  <c r="V37" i="17" s="1"/>
  <c r="BH37" i="17" s="1"/>
  <c r="BK37" i="17" s="1"/>
  <c r="BM37" i="17" s="1"/>
  <c r="F39" i="17"/>
  <c r="T39" i="17" s="1"/>
  <c r="AT39" i="17" s="1"/>
  <c r="AW39" i="17" s="1"/>
  <c r="AY39" i="17" s="1"/>
  <c r="D41" i="17"/>
  <c r="R41" i="17" s="1"/>
  <c r="AF41" i="17" s="1"/>
  <c r="AI41" i="17" s="1"/>
  <c r="AK41" i="17" s="1"/>
  <c r="I42" i="17"/>
  <c r="W42" i="17" s="1"/>
  <c r="G45" i="17"/>
  <c r="F31" i="17"/>
  <c r="T31" i="17" s="1"/>
  <c r="AT31" i="17" s="1"/>
  <c r="AW31" i="17" s="1"/>
  <c r="AY31" i="17" s="1"/>
  <c r="D40" i="17"/>
  <c r="R40" i="17" s="1"/>
  <c r="AF40" i="17" s="1"/>
  <c r="AI40" i="17" s="1"/>
  <c r="AK40" i="17" s="1"/>
  <c r="D35" i="17"/>
  <c r="R35" i="17" s="1"/>
  <c r="AF35" i="17" s="1"/>
  <c r="AI35" i="17" s="1"/>
  <c r="AK35" i="17" s="1"/>
  <c r="J30" i="17"/>
  <c r="H32" i="17"/>
  <c r="V32" i="17" s="1"/>
  <c r="BH32" i="17" s="1"/>
  <c r="BK32" i="17" s="1"/>
  <c r="BM32" i="17" s="1"/>
  <c r="F34" i="17"/>
  <c r="T34" i="17" s="1"/>
  <c r="AT34" i="17" s="1"/>
  <c r="AW34" i="17" s="1"/>
  <c r="AY34" i="17" s="1"/>
  <c r="D36" i="17"/>
  <c r="R36" i="17" s="1"/>
  <c r="AF36" i="17" s="1"/>
  <c r="AI36" i="17" s="1"/>
  <c r="AK36" i="17" s="1"/>
  <c r="I37" i="17"/>
  <c r="W37" i="17" s="1"/>
  <c r="G39" i="17"/>
  <c r="U39" i="17" s="1"/>
  <c r="BA39" i="17" s="1"/>
  <c r="BD39" i="17" s="1"/>
  <c r="BF39" i="17" s="1"/>
  <c r="E41" i="17"/>
  <c r="S41" i="17" s="1"/>
  <c r="AM41" i="17" s="1"/>
  <c r="AP41" i="17" s="1"/>
  <c r="AR41" i="17" s="1"/>
  <c r="J42" i="17"/>
  <c r="X42" i="17" s="1"/>
  <c r="BV42" i="17" s="1"/>
  <c r="BY42" i="17" s="1"/>
  <c r="CA42" i="17" s="1"/>
  <c r="H45" i="17"/>
  <c r="I34" i="17"/>
  <c r="W34" i="17" s="1"/>
  <c r="H36" i="17"/>
  <c r="V36" i="17" s="1"/>
  <c r="BH36" i="17" s="1"/>
  <c r="BK36" i="17" s="1"/>
  <c r="BM36" i="17" s="1"/>
  <c r="J41" i="17"/>
  <c r="X41" i="17" s="1"/>
  <c r="BV41" i="17" s="1"/>
  <c r="BY41" i="17" s="1"/>
  <c r="CA41" i="17" s="1"/>
  <c r="D31" i="17"/>
  <c r="R31" i="17" s="1"/>
  <c r="AF31" i="17" s="1"/>
  <c r="AI31" i="17" s="1"/>
  <c r="AK31" i="17" s="1"/>
  <c r="I32" i="17"/>
  <c r="W32" i="17" s="1"/>
  <c r="G34" i="17"/>
  <c r="U34" i="17" s="1"/>
  <c r="BA34" i="17" s="1"/>
  <c r="BD34" i="17" s="1"/>
  <c r="BF34" i="17" s="1"/>
  <c r="E36" i="17"/>
  <c r="S36" i="17" s="1"/>
  <c r="AM36" i="17" s="1"/>
  <c r="AP36" i="17" s="1"/>
  <c r="AR36" i="17" s="1"/>
  <c r="J37" i="17"/>
  <c r="X37" i="17" s="1"/>
  <c r="BV37" i="17" s="1"/>
  <c r="BY37" i="17" s="1"/>
  <c r="CA37" i="17" s="1"/>
  <c r="H39" i="17"/>
  <c r="V39" i="17" s="1"/>
  <c r="BH39" i="17" s="1"/>
  <c r="BK39" i="17" s="1"/>
  <c r="BM39" i="17" s="1"/>
  <c r="F41" i="17"/>
  <c r="T41" i="17" s="1"/>
  <c r="AT41" i="17" s="1"/>
  <c r="AW41" i="17" s="1"/>
  <c r="AY41" i="17" s="1"/>
  <c r="D43" i="17"/>
  <c r="R43" i="17" s="1"/>
  <c r="AF43" i="17" s="1"/>
  <c r="AI43" i="17" s="1"/>
  <c r="AK43" i="17" s="1"/>
  <c r="I45" i="17"/>
  <c r="W45" i="17" s="1"/>
  <c r="G36" i="17"/>
  <c r="U36" i="17" s="1"/>
  <c r="BA36" i="17" s="1"/>
  <c r="BD36" i="17" s="1"/>
  <c r="BF36" i="17" s="1"/>
  <c r="G31" i="17"/>
  <c r="U31" i="17" s="1"/>
  <c r="BA31" i="17" s="1"/>
  <c r="BD31" i="17" s="1"/>
  <c r="BF31" i="17" s="1"/>
  <c r="G38" i="17"/>
  <c r="U38" i="17" s="1"/>
  <c r="BA38" i="17" s="1"/>
  <c r="BD38" i="17" s="1"/>
  <c r="BF38" i="17" s="1"/>
  <c r="E31" i="17"/>
  <c r="S31" i="17" s="1"/>
  <c r="AM31" i="17" s="1"/>
  <c r="AP31" i="17" s="1"/>
  <c r="AR31" i="17" s="1"/>
  <c r="J32" i="17"/>
  <c r="X32" i="17" s="1"/>
  <c r="BV32" i="17" s="1"/>
  <c r="BY32" i="17" s="1"/>
  <c r="CA32" i="17" s="1"/>
  <c r="H34" i="17"/>
  <c r="V34" i="17" s="1"/>
  <c r="BH34" i="17" s="1"/>
  <c r="BK34" i="17" s="1"/>
  <c r="BM34" i="17" s="1"/>
  <c r="F36" i="17"/>
  <c r="T36" i="17" s="1"/>
  <c r="AT36" i="17" s="1"/>
  <c r="AW36" i="17" s="1"/>
  <c r="AY36" i="17" s="1"/>
  <c r="D38" i="17"/>
  <c r="R38" i="17" s="1"/>
  <c r="AF38" i="17" s="1"/>
  <c r="AI38" i="17" s="1"/>
  <c r="AK38" i="17" s="1"/>
  <c r="I39" i="17"/>
  <c r="W39" i="17" s="1"/>
  <c r="G41" i="17"/>
  <c r="U41" i="17" s="1"/>
  <c r="BA41" i="17" s="1"/>
  <c r="BD41" i="17" s="1"/>
  <c r="BF41" i="17" s="1"/>
  <c r="E43" i="17"/>
  <c r="S43" i="17" s="1"/>
  <c r="AM43" i="17" s="1"/>
  <c r="AP43" i="17" s="1"/>
  <c r="AR43" i="17" s="1"/>
  <c r="J45" i="17"/>
  <c r="J39" i="17"/>
  <c r="X39" i="17" s="1"/>
  <c r="BV39" i="17" s="1"/>
  <c r="BY39" i="17" s="1"/>
  <c r="CA39" i="17" s="1"/>
  <c r="J34" i="17"/>
  <c r="X34" i="17" s="1"/>
  <c r="BV34" i="17" s="1"/>
  <c r="BY34" i="17" s="1"/>
  <c r="CA34" i="17" s="1"/>
  <c r="F33" i="17"/>
  <c r="T33" i="17" s="1"/>
  <c r="AT33" i="17" s="1"/>
  <c r="AW33" i="17" s="1"/>
  <c r="AY33" i="17" s="1"/>
  <c r="H25" i="17"/>
  <c r="M45" i="17"/>
  <c r="M40" i="17"/>
  <c r="AA40" i="17" s="1"/>
  <c r="CQ40" i="17" s="1"/>
  <c r="CT40" i="17" s="1"/>
  <c r="CV40" i="17" s="1"/>
  <c r="M36" i="17"/>
  <c r="AA36" i="17" s="1"/>
  <c r="CQ36" i="17" s="1"/>
  <c r="CT36" i="17" s="1"/>
  <c r="CV36" i="17" s="1"/>
  <c r="M32" i="17"/>
  <c r="AA32" i="17" s="1"/>
  <c r="CQ32" i="17" s="1"/>
  <c r="CT32" i="17" s="1"/>
  <c r="CV32" i="17" s="1"/>
  <c r="L36" i="17"/>
  <c r="Z36" i="17" s="1"/>
  <c r="CJ36" i="17" s="1"/>
  <c r="CM36" i="17" s="1"/>
  <c r="CO36" i="17" s="1"/>
  <c r="L32" i="17"/>
  <c r="Z32" i="17" s="1"/>
  <c r="CJ32" i="17" s="1"/>
  <c r="CM32" i="17" s="1"/>
  <c r="CO32" i="17" s="1"/>
  <c r="M41" i="17"/>
  <c r="AA41" i="17" s="1"/>
  <c r="CQ41" i="17" s="1"/>
  <c r="CT41" i="17" s="1"/>
  <c r="CV41" i="17" s="1"/>
  <c r="O34" i="17"/>
  <c r="AC34" i="17" s="1"/>
  <c r="DE34" i="17" s="1"/>
  <c r="DH34" i="17" s="1"/>
  <c r="DJ34" i="17" s="1"/>
  <c r="N42" i="17"/>
  <c r="AB42" i="17" s="1"/>
  <c r="CX42" i="17" s="1"/>
  <c r="DA42" i="17" s="1"/>
  <c r="DC42" i="17" s="1"/>
  <c r="M42" i="17"/>
  <c r="AA42" i="17" s="1"/>
  <c r="CQ42" i="17" s="1"/>
  <c r="CT42" i="17" s="1"/>
  <c r="CV42" i="17" s="1"/>
  <c r="O31" i="17"/>
  <c r="AC31" i="17" s="1"/>
  <c r="DE31" i="17" s="1"/>
  <c r="DH31" i="17" s="1"/>
  <c r="DJ31" i="17" s="1"/>
  <c r="O46" i="17"/>
  <c r="AC46" i="17" s="1"/>
  <c r="DE46" i="17" s="1"/>
  <c r="DH46" i="17" s="1"/>
  <c r="DJ46" i="17" s="1"/>
  <c r="L45" i="17"/>
  <c r="O41" i="17"/>
  <c r="AC41" i="17" s="1"/>
  <c r="DE41" i="17" s="1"/>
  <c r="DH41" i="17" s="1"/>
  <c r="DJ41" i="17" s="1"/>
  <c r="L40" i="17"/>
  <c r="Z40" i="17" s="1"/>
  <c r="CJ40" i="17" s="1"/>
  <c r="CM40" i="17" s="1"/>
  <c r="CO40" i="17" s="1"/>
  <c r="O37" i="17"/>
  <c r="AC37" i="17" s="1"/>
  <c r="DE37" i="17" s="1"/>
  <c r="DH37" i="17" s="1"/>
  <c r="DJ37" i="17" s="1"/>
  <c r="O33" i="17"/>
  <c r="AC33" i="17" s="1"/>
  <c r="DE33" i="17" s="1"/>
  <c r="DH33" i="17" s="1"/>
  <c r="DJ33" i="17" s="1"/>
  <c r="K32" i="17"/>
  <c r="M33" i="17"/>
  <c r="AA33" i="17" s="1"/>
  <c r="CQ33" i="17" s="1"/>
  <c r="CT33" i="17" s="1"/>
  <c r="CV33" i="17" s="1"/>
  <c r="O30" i="17"/>
  <c r="K37" i="17"/>
  <c r="M34" i="17"/>
  <c r="AA34" i="17" s="1"/>
  <c r="CQ34" i="17" s="1"/>
  <c r="CT34" i="17" s="1"/>
  <c r="CV34" i="17" s="1"/>
  <c r="N46" i="17"/>
  <c r="AB46" i="17" s="1"/>
  <c r="CX46" i="17" s="1"/>
  <c r="DA46" i="17" s="1"/>
  <c r="DC46" i="17" s="1"/>
  <c r="K45" i="17"/>
  <c r="N41" i="17"/>
  <c r="AB41" i="17" s="1"/>
  <c r="CX41" i="17" s="1"/>
  <c r="DA41" i="17" s="1"/>
  <c r="DC41" i="17" s="1"/>
  <c r="K40" i="17"/>
  <c r="N37" i="17"/>
  <c r="AB37" i="17" s="1"/>
  <c r="CX37" i="17" s="1"/>
  <c r="DA37" i="17" s="1"/>
  <c r="DC37" i="17" s="1"/>
  <c r="K36" i="17"/>
  <c r="N33" i="17"/>
  <c r="AB33" i="17" s="1"/>
  <c r="CX33" i="17" s="1"/>
  <c r="DA33" i="17" s="1"/>
  <c r="DC33" i="17" s="1"/>
  <c r="M37" i="17"/>
  <c r="AA37" i="17" s="1"/>
  <c r="CQ37" i="17" s="1"/>
  <c r="CT37" i="17" s="1"/>
  <c r="CV37" i="17" s="1"/>
  <c r="L33" i="17"/>
  <c r="Z33" i="17" s="1"/>
  <c r="CJ33" i="17" s="1"/>
  <c r="CM33" i="17" s="1"/>
  <c r="CO33" i="17" s="1"/>
  <c r="N38" i="17"/>
  <c r="AB38" i="17" s="1"/>
  <c r="CX38" i="17" s="1"/>
  <c r="DA38" i="17" s="1"/>
  <c r="DC38" i="17" s="1"/>
  <c r="M30" i="17"/>
  <c r="M46" i="17"/>
  <c r="AA46" i="17" s="1"/>
  <c r="CQ46" i="17" s="1"/>
  <c r="CT46" i="17" s="1"/>
  <c r="CV46" i="17" s="1"/>
  <c r="L46" i="17"/>
  <c r="Z46" i="17" s="1"/>
  <c r="CJ46" i="17" s="1"/>
  <c r="CM46" i="17" s="1"/>
  <c r="CO46" i="17" s="1"/>
  <c r="O42" i="17"/>
  <c r="AC42" i="17" s="1"/>
  <c r="DE42" i="17" s="1"/>
  <c r="DH42" i="17" s="1"/>
  <c r="DJ42" i="17" s="1"/>
  <c r="L41" i="17"/>
  <c r="Z41" i="17" s="1"/>
  <c r="CJ41" i="17" s="1"/>
  <c r="CM41" i="17" s="1"/>
  <c r="CO41" i="17" s="1"/>
  <c r="O38" i="17"/>
  <c r="AC38" i="17" s="1"/>
  <c r="DE38" i="17" s="1"/>
  <c r="DH38" i="17" s="1"/>
  <c r="DJ38" i="17" s="1"/>
  <c r="L37" i="17"/>
  <c r="Z37" i="17" s="1"/>
  <c r="CJ37" i="17" s="1"/>
  <c r="CM37" i="17" s="1"/>
  <c r="CO37" i="17" s="1"/>
  <c r="K41" i="17"/>
  <c r="M38" i="17"/>
  <c r="AA38" i="17" s="1"/>
  <c r="CQ38" i="17" s="1"/>
  <c r="CT38" i="17" s="1"/>
  <c r="CV38" i="17" s="1"/>
  <c r="K46" i="17"/>
  <c r="Y46" i="17" s="1"/>
  <c r="CC46" i="17" s="1"/>
  <c r="CF46" i="17" s="1"/>
  <c r="CH46" i="17" s="1"/>
  <c r="O43" i="17"/>
  <c r="AC43" i="17" s="1"/>
  <c r="DE43" i="17" s="1"/>
  <c r="DH43" i="17" s="1"/>
  <c r="DJ43" i="17" s="1"/>
  <c r="N43" i="17"/>
  <c r="AB43" i="17" s="1"/>
  <c r="CX43" i="17" s="1"/>
  <c r="DA43" i="17" s="1"/>
  <c r="DC43" i="17" s="1"/>
  <c r="L42" i="17"/>
  <c r="Z42" i="17" s="1"/>
  <c r="CJ42" i="17" s="1"/>
  <c r="CM42" i="17" s="1"/>
  <c r="CO42" i="17" s="1"/>
  <c r="O39" i="17"/>
  <c r="AC39" i="17" s="1"/>
  <c r="DE39" i="17" s="1"/>
  <c r="DH39" i="17" s="1"/>
  <c r="DJ39" i="17" s="1"/>
  <c r="L38" i="17"/>
  <c r="Z38" i="17" s="1"/>
  <c r="CJ38" i="17" s="1"/>
  <c r="CM38" i="17" s="1"/>
  <c r="CO38" i="17" s="1"/>
  <c r="M43" i="17"/>
  <c r="AA43" i="17" s="1"/>
  <c r="CQ43" i="17" s="1"/>
  <c r="CT43" i="17" s="1"/>
  <c r="CV43" i="17" s="1"/>
  <c r="K42" i="17"/>
  <c r="N39" i="17"/>
  <c r="AB39" i="17" s="1"/>
  <c r="CX39" i="17" s="1"/>
  <c r="DA39" i="17" s="1"/>
  <c r="DC39" i="17" s="1"/>
  <c r="K38" i="17"/>
  <c r="N35" i="17"/>
  <c r="AB35" i="17" s="1"/>
  <c r="CX35" i="17" s="1"/>
  <c r="DA35" i="17" s="1"/>
  <c r="DC35" i="17" s="1"/>
  <c r="K34" i="17"/>
  <c r="N31" i="17"/>
  <c r="AB31" i="17" s="1"/>
  <c r="CX31" i="17" s="1"/>
  <c r="DA31" i="17" s="1"/>
  <c r="DC31" i="17" s="1"/>
  <c r="K30" i="17"/>
  <c r="K31" i="17"/>
  <c r="N30" i="17"/>
  <c r="L34" i="17"/>
  <c r="Z34" i="17" s="1"/>
  <c r="CJ34" i="17" s="1"/>
  <c r="CM34" i="17" s="1"/>
  <c r="CO34" i="17" s="1"/>
  <c r="L43" i="17"/>
  <c r="Z43" i="17" s="1"/>
  <c r="CJ43" i="17" s="1"/>
  <c r="CM43" i="17" s="1"/>
  <c r="CO43" i="17" s="1"/>
  <c r="M39" i="17"/>
  <c r="AA39" i="17" s="1"/>
  <c r="CQ39" i="17" s="1"/>
  <c r="CT39" i="17" s="1"/>
  <c r="CV39" i="17" s="1"/>
  <c r="M35" i="17"/>
  <c r="AA35" i="17" s="1"/>
  <c r="CQ35" i="17" s="1"/>
  <c r="CT35" i="17" s="1"/>
  <c r="CV35" i="17" s="1"/>
  <c r="M31" i="17"/>
  <c r="AA31" i="17" s="1"/>
  <c r="CQ31" i="17" s="1"/>
  <c r="CT31" i="17" s="1"/>
  <c r="CV31" i="17" s="1"/>
  <c r="O32" i="17"/>
  <c r="AC32" i="17" s="1"/>
  <c r="DE32" i="17" s="1"/>
  <c r="DH32" i="17" s="1"/>
  <c r="DJ32" i="17" s="1"/>
  <c r="L31" i="17"/>
  <c r="Z31" i="17" s="1"/>
  <c r="CJ31" i="17" s="1"/>
  <c r="CM31" i="17" s="1"/>
  <c r="CO31" i="17" s="1"/>
  <c r="N40" i="17"/>
  <c r="AB40" i="17" s="1"/>
  <c r="CX40" i="17" s="1"/>
  <c r="DA40" i="17" s="1"/>
  <c r="DC40" i="17" s="1"/>
  <c r="K39" i="17"/>
  <c r="N36" i="17"/>
  <c r="AB36" i="17" s="1"/>
  <c r="CX36" i="17" s="1"/>
  <c r="DA36" i="17" s="1"/>
  <c r="DC36" i="17" s="1"/>
  <c r="N32" i="17"/>
  <c r="AB32" i="17" s="1"/>
  <c r="CX32" i="17" s="1"/>
  <c r="DA32" i="17" s="1"/>
  <c r="DC32" i="17" s="1"/>
  <c r="K33" i="17"/>
  <c r="O35" i="17"/>
  <c r="AC35" i="17" s="1"/>
  <c r="DE35" i="17" s="1"/>
  <c r="DH35" i="17" s="1"/>
  <c r="DJ35" i="17" s="1"/>
  <c r="L30" i="17"/>
  <c r="O45" i="17"/>
  <c r="K43" i="17"/>
  <c r="O40" i="17"/>
  <c r="AC40" i="17" s="1"/>
  <c r="DE40" i="17" s="1"/>
  <c r="DH40" i="17" s="1"/>
  <c r="DJ40" i="17" s="1"/>
  <c r="L39" i="17"/>
  <c r="Z39" i="17" s="1"/>
  <c r="CJ39" i="17" s="1"/>
  <c r="CM39" i="17" s="1"/>
  <c r="CO39" i="17" s="1"/>
  <c r="O36" i="17"/>
  <c r="AC36" i="17" s="1"/>
  <c r="DE36" i="17" s="1"/>
  <c r="DH36" i="17" s="1"/>
  <c r="DJ36" i="17" s="1"/>
  <c r="L35" i="17"/>
  <c r="Z35" i="17" s="1"/>
  <c r="CJ35" i="17" s="1"/>
  <c r="CM35" i="17" s="1"/>
  <c r="CO35" i="17" s="1"/>
  <c r="K35" i="17"/>
  <c r="N34" i="17"/>
  <c r="AB34" i="17" s="1"/>
  <c r="CX34" i="17" s="1"/>
  <c r="DA34" i="17" s="1"/>
  <c r="DC34" i="17" s="1"/>
  <c r="N45" i="17"/>
  <c r="I25" i="17"/>
  <c r="J25" i="17"/>
  <c r="H24" i="17"/>
  <c r="I24" i="17"/>
  <c r="J24" i="17"/>
  <c r="O2" i="2"/>
  <c r="AT2" i="2"/>
  <c r="AS2" i="2"/>
  <c r="AR2" i="2"/>
  <c r="AU2" i="2"/>
  <c r="BW23" i="1" l="1"/>
  <c r="BW12" i="1"/>
  <c r="BW46" i="1"/>
  <c r="BW34" i="1"/>
  <c r="BW37" i="1"/>
  <c r="BW39" i="1"/>
  <c r="BW17" i="1"/>
  <c r="BW20" i="1"/>
  <c r="BW35" i="1"/>
  <c r="BW100" i="1"/>
  <c r="BW87" i="1"/>
  <c r="BW83" i="1"/>
  <c r="BW80" i="1"/>
  <c r="BW81" i="1"/>
  <c r="BW74" i="1"/>
  <c r="BW24" i="1"/>
  <c r="BW59" i="1"/>
  <c r="BW19" i="1"/>
  <c r="BW8" i="1"/>
  <c r="BW38" i="1"/>
  <c r="BW40" i="1"/>
  <c r="BW91" i="1"/>
  <c r="BW21" i="1"/>
  <c r="BW78" i="1"/>
  <c r="BW36" i="1"/>
  <c r="BW14" i="1"/>
  <c r="BW99" i="1"/>
  <c r="BW86" i="1"/>
  <c r="BW79" i="1"/>
  <c r="BW115" i="1"/>
  <c r="BW116" i="1"/>
  <c r="BW9" i="1"/>
  <c r="BW293" i="1"/>
  <c r="BW33" i="1"/>
  <c r="BW60" i="1"/>
  <c r="AI78" i="1"/>
  <c r="BI78" i="1"/>
  <c r="BY78" i="1"/>
  <c r="CA78" i="1"/>
  <c r="CC78" i="1"/>
  <c r="AU78" i="1"/>
  <c r="BU78" i="1"/>
  <c r="CI78" i="1"/>
  <c r="CD78" i="1"/>
  <c r="BR78" i="1"/>
  <c r="AT78" i="1"/>
  <c r="BG78" i="1"/>
  <c r="CG78" i="1"/>
  <c r="AB78" i="1"/>
  <c r="AD78" i="1"/>
  <c r="AF78" i="1"/>
  <c r="BS78" i="1"/>
  <c r="AL78" i="1"/>
  <c r="AN78" i="1"/>
  <c r="AP78" i="1"/>
  <c r="AR78" i="1"/>
  <c r="CE78" i="1"/>
  <c r="AX78" i="1"/>
  <c r="AZ78" i="1"/>
  <c r="BB78" i="1"/>
  <c r="BD78" i="1"/>
  <c r="BA78" i="1"/>
  <c r="BM78" i="1"/>
  <c r="AJ78" i="1"/>
  <c r="BJ78" i="1"/>
  <c r="BL78" i="1"/>
  <c r="BN78" i="1"/>
  <c r="BP78" i="1"/>
  <c r="BC78" i="1"/>
  <c r="AW78" i="1"/>
  <c r="AV78" i="1"/>
  <c r="BV78" i="1"/>
  <c r="BX78" i="1"/>
  <c r="BZ78" i="1"/>
  <c r="CB78" i="1"/>
  <c r="BE78" i="1"/>
  <c r="BH78" i="1"/>
  <c r="CH78" i="1"/>
  <c r="CJ78" i="1"/>
  <c r="AH78" i="1"/>
  <c r="BF78" i="1"/>
  <c r="BO78" i="1"/>
  <c r="BT78" i="1"/>
  <c r="AA78" i="1"/>
  <c r="AC78" i="1"/>
  <c r="AE78" i="1"/>
  <c r="AG78" i="1"/>
  <c r="AY78" i="1"/>
  <c r="BQ78" i="1"/>
  <c r="CF78" i="1"/>
  <c r="AM78" i="1"/>
  <c r="AO78" i="1"/>
  <c r="AQ78" i="1"/>
  <c r="AS78" i="1"/>
  <c r="AK78" i="1"/>
  <c r="BK78" i="1"/>
  <c r="CJ79" i="1"/>
  <c r="BX79" i="1"/>
  <c r="BL79" i="1"/>
  <c r="AZ79" i="1"/>
  <c r="AN79" i="1"/>
  <c r="AB79" i="1"/>
  <c r="CI79" i="1"/>
  <c r="BK79" i="1"/>
  <c r="AY79" i="1"/>
  <c r="AM79" i="1"/>
  <c r="AA79" i="1"/>
  <c r="CH79" i="1"/>
  <c r="BV79" i="1"/>
  <c r="BJ79" i="1"/>
  <c r="AX79" i="1"/>
  <c r="AL79" i="1"/>
  <c r="CG79" i="1"/>
  <c r="BU79" i="1"/>
  <c r="BI79" i="1"/>
  <c r="AW79" i="1"/>
  <c r="AK79" i="1"/>
  <c r="BM79" i="1"/>
  <c r="CF79" i="1"/>
  <c r="BT79" i="1"/>
  <c r="BH79" i="1"/>
  <c r="AV79" i="1"/>
  <c r="AJ79" i="1"/>
  <c r="BY79" i="1"/>
  <c r="CE79" i="1"/>
  <c r="BS79" i="1"/>
  <c r="BG79" i="1"/>
  <c r="AU79" i="1"/>
  <c r="AI79" i="1"/>
  <c r="BA79" i="1"/>
  <c r="CD79" i="1"/>
  <c r="BR79" i="1"/>
  <c r="BF79" i="1"/>
  <c r="AT79" i="1"/>
  <c r="AH79" i="1"/>
  <c r="CC79" i="1"/>
  <c r="BQ79" i="1"/>
  <c r="BE79" i="1"/>
  <c r="AS79" i="1"/>
  <c r="AG79" i="1"/>
  <c r="AO79" i="1"/>
  <c r="CB79" i="1"/>
  <c r="BP79" i="1"/>
  <c r="BD79" i="1"/>
  <c r="AR79" i="1"/>
  <c r="AF79" i="1"/>
  <c r="AD79" i="1"/>
  <c r="CA79" i="1"/>
  <c r="BO79" i="1"/>
  <c r="BC79" i="1"/>
  <c r="AQ79" i="1"/>
  <c r="AE79" i="1"/>
  <c r="AP79" i="1"/>
  <c r="AC79" i="1"/>
  <c r="BZ79" i="1"/>
  <c r="BN79" i="1"/>
  <c r="BB79" i="1"/>
  <c r="D44" i="17"/>
  <c r="R45" i="17"/>
  <c r="I44" i="17"/>
  <c r="W46" i="17"/>
  <c r="E44" i="17"/>
  <c r="S45" i="17"/>
  <c r="AM45" i="17" s="1"/>
  <c r="CJ24" i="1"/>
  <c r="CJ80" i="1"/>
  <c r="CJ18" i="1"/>
  <c r="CJ293" i="1"/>
  <c r="CJ17" i="1"/>
  <c r="CJ85" i="1"/>
  <c r="CJ84" i="1"/>
  <c r="CJ9" i="1"/>
  <c r="CJ59" i="1"/>
  <c r="CJ8" i="1"/>
  <c r="CJ15" i="1"/>
  <c r="CJ74" i="1"/>
  <c r="CJ38" i="1"/>
  <c r="CJ7" i="1"/>
  <c r="CJ62" i="1"/>
  <c r="CJ40" i="1"/>
  <c r="CJ37" i="1"/>
  <c r="CJ81" i="1"/>
  <c r="CJ46" i="1"/>
  <c r="CJ39" i="1"/>
  <c r="CJ10" i="1"/>
  <c r="CJ12" i="1"/>
  <c r="CJ83" i="1"/>
  <c r="CJ87" i="1"/>
  <c r="CJ91" i="1"/>
  <c r="CJ33" i="1"/>
  <c r="CJ16" i="1"/>
  <c r="CJ35" i="1"/>
  <c r="CJ76" i="1"/>
  <c r="CJ23" i="1"/>
  <c r="CJ61" i="1"/>
  <c r="CJ14" i="1"/>
  <c r="CJ36" i="1"/>
  <c r="CJ34" i="1"/>
  <c r="CJ19" i="1"/>
  <c r="CJ86" i="1"/>
  <c r="CJ60" i="1"/>
  <c r="J29" i="17"/>
  <c r="X30" i="17"/>
  <c r="I29" i="17"/>
  <c r="W30" i="17"/>
  <c r="W29" i="17" s="1"/>
  <c r="W28" i="17" s="1"/>
  <c r="H29" i="17"/>
  <c r="V30" i="17"/>
  <c r="G29" i="17"/>
  <c r="U30" i="17"/>
  <c r="F29" i="17"/>
  <c r="T30" i="17"/>
  <c r="E29" i="17"/>
  <c r="E28" i="17" s="1"/>
  <c r="S30" i="17"/>
  <c r="J44" i="17"/>
  <c r="X45" i="17"/>
  <c r="BV45" i="17" s="1"/>
  <c r="H44" i="17"/>
  <c r="V45" i="17"/>
  <c r="BH45" i="17" s="1"/>
  <c r="G44" i="17"/>
  <c r="U45" i="17"/>
  <c r="BA45" i="17" s="1"/>
  <c r="F44" i="17"/>
  <c r="T45" i="17"/>
  <c r="AT45" i="17" s="1"/>
  <c r="D29" i="17"/>
  <c r="R30" i="17"/>
  <c r="AW21" i="1"/>
  <c r="BQ21" i="1"/>
  <c r="BO21" i="1"/>
  <c r="AO21" i="1"/>
  <c r="AM21" i="1"/>
  <c r="BC21" i="1"/>
  <c r="AA21" i="1"/>
  <c r="AT21" i="1"/>
  <c r="AK21" i="1"/>
  <c r="BE21" i="1"/>
  <c r="AC21" i="1"/>
  <c r="BG21" i="1"/>
  <c r="CC21" i="1"/>
  <c r="BT21" i="1"/>
  <c r="AS21" i="1"/>
  <c r="AQ21" i="1"/>
  <c r="AH21" i="1"/>
  <c r="AN21" i="1"/>
  <c r="BA21" i="1"/>
  <c r="CH21" i="1"/>
  <c r="CF21" i="1"/>
  <c r="AG21" i="1"/>
  <c r="BZ21" i="1"/>
  <c r="BX21" i="1"/>
  <c r="BV21" i="1"/>
  <c r="CE21" i="1"/>
  <c r="AE21" i="1"/>
  <c r="BN21" i="1"/>
  <c r="BL21" i="1"/>
  <c r="CI23" i="1"/>
  <c r="CB21" i="1"/>
  <c r="CI17" i="1"/>
  <c r="AP21" i="1"/>
  <c r="BK21" i="1"/>
  <c r="BB21" i="1"/>
  <c r="CA21" i="1"/>
  <c r="BJ21" i="1"/>
  <c r="BS21" i="1"/>
  <c r="AZ21" i="1"/>
  <c r="BP21" i="1"/>
  <c r="BI21" i="1"/>
  <c r="AX21" i="1"/>
  <c r="CI62" i="1"/>
  <c r="AY21" i="1"/>
  <c r="AL21" i="1"/>
  <c r="AU21" i="1"/>
  <c r="BD21" i="1"/>
  <c r="AD21" i="1"/>
  <c r="AB21" i="1"/>
  <c r="CI61" i="1"/>
  <c r="BM21" i="1"/>
  <c r="BH21" i="1"/>
  <c r="AI21" i="1"/>
  <c r="AR21" i="1"/>
  <c r="AJ21" i="1"/>
  <c r="AV21" i="1"/>
  <c r="BF21" i="1"/>
  <c r="CG21" i="1"/>
  <c r="BR21" i="1"/>
  <c r="AF21" i="1"/>
  <c r="BY21" i="1"/>
  <c r="BU21" i="1"/>
  <c r="CD21" i="1"/>
  <c r="CI83" i="1"/>
  <c r="CI37" i="1"/>
  <c r="CI8" i="1"/>
  <c r="CI38" i="1"/>
  <c r="CI85" i="1"/>
  <c r="CI9" i="1"/>
  <c r="CI59" i="1"/>
  <c r="CI16" i="1"/>
  <c r="CI18" i="1"/>
  <c r="CI60" i="1"/>
  <c r="CI39" i="1"/>
  <c r="CI75" i="1"/>
  <c r="CI10" i="1"/>
  <c r="CI12" i="1"/>
  <c r="CI7" i="1"/>
  <c r="CI19" i="1"/>
  <c r="CI24" i="1"/>
  <c r="CI84" i="1"/>
  <c r="CI86" i="1"/>
  <c r="CI14" i="1"/>
  <c r="CI80" i="1"/>
  <c r="CI87" i="1"/>
  <c r="CI40" i="1"/>
  <c r="CI33" i="1"/>
  <c r="CI36" i="1"/>
  <c r="CI35" i="1"/>
  <c r="CI15" i="1"/>
  <c r="CI46" i="1"/>
  <c r="CI81" i="1"/>
  <c r="CI34" i="1"/>
  <c r="CI74" i="1"/>
  <c r="CH12" i="1"/>
  <c r="CH40" i="1"/>
  <c r="CH80" i="1"/>
  <c r="CH10" i="1"/>
  <c r="CH13" i="1"/>
  <c r="CH81" i="1"/>
  <c r="CH38" i="1"/>
  <c r="CH14" i="1"/>
  <c r="CH24" i="1"/>
  <c r="CH15" i="1"/>
  <c r="CH83" i="1"/>
  <c r="CH16" i="1"/>
  <c r="CH84" i="1"/>
  <c r="CH9" i="1"/>
  <c r="CH17" i="1"/>
  <c r="CH33" i="1"/>
  <c r="CH46" i="1"/>
  <c r="CH59" i="1"/>
  <c r="CH85" i="1"/>
  <c r="CH18" i="1"/>
  <c r="CH34" i="1"/>
  <c r="CH60" i="1"/>
  <c r="CH86" i="1"/>
  <c r="CH19" i="1"/>
  <c r="CH35" i="1"/>
  <c r="CH61" i="1"/>
  <c r="CH87" i="1"/>
  <c r="CH7" i="1"/>
  <c r="CH36" i="1"/>
  <c r="CH62" i="1"/>
  <c r="CH74" i="1"/>
  <c r="CH91" i="1"/>
  <c r="CH8" i="1"/>
  <c r="CH23" i="1"/>
  <c r="CH37" i="1"/>
  <c r="CH75" i="1"/>
  <c r="CH39" i="1"/>
  <c r="AC293" i="1"/>
  <c r="AO293" i="1"/>
  <c r="AD293" i="1"/>
  <c r="AP293" i="1"/>
  <c r="AE293" i="1"/>
  <c r="AQ293" i="1"/>
  <c r="AF293" i="1"/>
  <c r="AR293" i="1"/>
  <c r="AG293" i="1"/>
  <c r="AS293" i="1"/>
  <c r="AA293" i="1"/>
  <c r="AB293" i="1"/>
  <c r="AH293" i="1"/>
  <c r="AI293" i="1"/>
  <c r="AN293" i="1"/>
  <c r="AJ293" i="1"/>
  <c r="AK293" i="1"/>
  <c r="AL293" i="1"/>
  <c r="AM293" i="1"/>
  <c r="CG293" i="1"/>
  <c r="CF293" i="1"/>
  <c r="CE293" i="1"/>
  <c r="CD293" i="1"/>
  <c r="BX293" i="1"/>
  <c r="BL293" i="1"/>
  <c r="AZ293" i="1"/>
  <c r="BK293" i="1"/>
  <c r="AY293" i="1"/>
  <c r="BV293" i="1"/>
  <c r="BJ293" i="1"/>
  <c r="AX293" i="1"/>
  <c r="BB293" i="1"/>
  <c r="BM293" i="1"/>
  <c r="BU293" i="1"/>
  <c r="BI293" i="1"/>
  <c r="AW293" i="1"/>
  <c r="BT293" i="1"/>
  <c r="BH293" i="1"/>
  <c r="AV293" i="1"/>
  <c r="BZ293" i="1"/>
  <c r="BA293" i="1"/>
  <c r="BS293" i="1"/>
  <c r="BG293" i="1"/>
  <c r="AU293" i="1"/>
  <c r="BR293" i="1"/>
  <c r="BF293" i="1"/>
  <c r="AT293" i="1"/>
  <c r="CC293" i="1"/>
  <c r="BQ293" i="1"/>
  <c r="BE293" i="1"/>
  <c r="BY293" i="1"/>
  <c r="CB293" i="1"/>
  <c r="BP293" i="1"/>
  <c r="BD293" i="1"/>
  <c r="BN293" i="1"/>
  <c r="CA293" i="1"/>
  <c r="BO293" i="1"/>
  <c r="BC293" i="1"/>
  <c r="BO118" i="1"/>
  <c r="BC118" i="1"/>
  <c r="AQ118" i="1"/>
  <c r="AE118" i="1"/>
  <c r="BG117" i="1"/>
  <c r="AU117" i="1"/>
  <c r="AI117" i="1"/>
  <c r="BK116" i="1"/>
  <c r="AY116" i="1"/>
  <c r="AM116" i="1"/>
  <c r="AA116" i="1"/>
  <c r="CA115" i="1"/>
  <c r="BO115" i="1"/>
  <c r="BC115" i="1"/>
  <c r="AQ115" i="1"/>
  <c r="AE115" i="1"/>
  <c r="BM118" i="1"/>
  <c r="BA118" i="1"/>
  <c r="AO118" i="1"/>
  <c r="AC118" i="1"/>
  <c r="BQ117" i="1"/>
  <c r="BE117" i="1"/>
  <c r="AS117" i="1"/>
  <c r="AG117" i="1"/>
  <c r="BU116" i="1"/>
  <c r="BI116" i="1"/>
  <c r="AW116" i="1"/>
  <c r="AK116" i="1"/>
  <c r="BY115" i="1"/>
  <c r="BM115" i="1"/>
  <c r="BA115" i="1"/>
  <c r="AO115" i="1"/>
  <c r="AC115" i="1"/>
  <c r="BR114" i="1"/>
  <c r="BF114" i="1"/>
  <c r="AT114" i="1"/>
  <c r="AH114" i="1"/>
  <c r="BJ113" i="1"/>
  <c r="AX113" i="1"/>
  <c r="AL113" i="1"/>
  <c r="BX118" i="1"/>
  <c r="BL118" i="1"/>
  <c r="AZ118" i="1"/>
  <c r="AN118" i="1"/>
  <c r="AB118" i="1"/>
  <c r="BP117" i="1"/>
  <c r="BD117" i="1"/>
  <c r="AR117" i="1"/>
  <c r="AF117" i="1"/>
  <c r="BT116" i="1"/>
  <c r="BH116" i="1"/>
  <c r="AV116" i="1"/>
  <c r="AJ116" i="1"/>
  <c r="BX115" i="1"/>
  <c r="BL115" i="1"/>
  <c r="AZ115" i="1"/>
  <c r="AN115" i="1"/>
  <c r="AB115" i="1"/>
  <c r="CC114" i="1"/>
  <c r="BQ114" i="1"/>
  <c r="BE114" i="1"/>
  <c r="AS114" i="1"/>
  <c r="AG114" i="1"/>
  <c r="BI113" i="1"/>
  <c r="AW113" i="1"/>
  <c r="AK113" i="1"/>
  <c r="AC7" i="1"/>
  <c r="AO7" i="1"/>
  <c r="AH8" i="1"/>
  <c r="AA9" i="1"/>
  <c r="AM9" i="1"/>
  <c r="AF10" i="1"/>
  <c r="AR10" i="1"/>
  <c r="AD12" i="1"/>
  <c r="AP12" i="1"/>
  <c r="AI13" i="1"/>
  <c r="AB14" i="1"/>
  <c r="AN14" i="1"/>
  <c r="AG15" i="1"/>
  <c r="AS15" i="1"/>
  <c r="AL16" i="1"/>
  <c r="AE17" i="1"/>
  <c r="AQ17" i="1"/>
  <c r="AJ18" i="1"/>
  <c r="AC19" i="1"/>
  <c r="AO19" i="1"/>
  <c r="AH20" i="1"/>
  <c r="AF23" i="1"/>
  <c r="AR23" i="1"/>
  <c r="BK118" i="1"/>
  <c r="AY118" i="1"/>
  <c r="AM118" i="1"/>
  <c r="AA118" i="1"/>
  <c r="BO117" i="1"/>
  <c r="BC117" i="1"/>
  <c r="AQ117" i="1"/>
  <c r="AE117" i="1"/>
  <c r="BS116" i="1"/>
  <c r="BG116" i="1"/>
  <c r="AU116" i="1"/>
  <c r="AI116" i="1"/>
  <c r="BK115" i="1"/>
  <c r="AY115" i="1"/>
  <c r="AM115" i="1"/>
  <c r="AA115" i="1"/>
  <c r="BP114" i="1"/>
  <c r="BD114" i="1"/>
  <c r="AR114" i="1"/>
  <c r="AF114" i="1"/>
  <c r="BT113" i="1"/>
  <c r="BH113" i="1"/>
  <c r="AV113" i="1"/>
  <c r="AJ113" i="1"/>
  <c r="AD7" i="1"/>
  <c r="AP7" i="1"/>
  <c r="AI8" i="1"/>
  <c r="AB9" i="1"/>
  <c r="AN9" i="1"/>
  <c r="AG10" i="1"/>
  <c r="AS10" i="1"/>
  <c r="AE12" i="1"/>
  <c r="AQ12" i="1"/>
  <c r="AJ13" i="1"/>
  <c r="AC14" i="1"/>
  <c r="AO14" i="1"/>
  <c r="BJ118" i="1"/>
  <c r="AX118" i="1"/>
  <c r="AL118" i="1"/>
  <c r="BN117" i="1"/>
  <c r="BB117" i="1"/>
  <c r="AP117" i="1"/>
  <c r="AD117" i="1"/>
  <c r="CD116" i="1"/>
  <c r="BR116" i="1"/>
  <c r="BF116" i="1"/>
  <c r="AT116" i="1"/>
  <c r="AH116" i="1"/>
  <c r="BV115" i="1"/>
  <c r="BJ115" i="1"/>
  <c r="AX115" i="1"/>
  <c r="AL115" i="1"/>
  <c r="BO114" i="1"/>
  <c r="BC114" i="1"/>
  <c r="AQ114" i="1"/>
  <c r="AE114" i="1"/>
  <c r="BS113" i="1"/>
  <c r="BG113" i="1"/>
  <c r="AU113" i="1"/>
  <c r="AI113" i="1"/>
  <c r="AE7" i="1"/>
  <c r="AQ7" i="1"/>
  <c r="AJ8" i="1"/>
  <c r="AC9" i="1"/>
  <c r="AO9" i="1"/>
  <c r="AH10" i="1"/>
  <c r="AF12" i="1"/>
  <c r="AR12" i="1"/>
  <c r="AK13" i="1"/>
  <c r="AD14" i="1"/>
  <c r="BU118" i="1"/>
  <c r="BI118" i="1"/>
  <c r="AW118" i="1"/>
  <c r="AK118" i="1"/>
  <c r="BM117" i="1"/>
  <c r="BA117" i="1"/>
  <c r="AO117" i="1"/>
  <c r="AC117" i="1"/>
  <c r="CC116" i="1"/>
  <c r="BQ116" i="1"/>
  <c r="BE116" i="1"/>
  <c r="AS116" i="1"/>
  <c r="AG116" i="1"/>
  <c r="BU115" i="1"/>
  <c r="BI115" i="1"/>
  <c r="AW115" i="1"/>
  <c r="AK115" i="1"/>
  <c r="BN114" i="1"/>
  <c r="BB114" i="1"/>
  <c r="AP114" i="1"/>
  <c r="AD114" i="1"/>
  <c r="BR113" i="1"/>
  <c r="BF113" i="1"/>
  <c r="AT113" i="1"/>
  <c r="AH113" i="1"/>
  <c r="AF7" i="1"/>
  <c r="AR7" i="1"/>
  <c r="AK8" i="1"/>
  <c r="AD9" i="1"/>
  <c r="AP9" i="1"/>
  <c r="AI10" i="1"/>
  <c r="AG12" i="1"/>
  <c r="AS12" i="1"/>
  <c r="BH118" i="1"/>
  <c r="AV118" i="1"/>
  <c r="AJ118" i="1"/>
  <c r="BX117" i="1"/>
  <c r="BL117" i="1"/>
  <c r="AZ117" i="1"/>
  <c r="AN117" i="1"/>
  <c r="AB117" i="1"/>
  <c r="CB116" i="1"/>
  <c r="BP116" i="1"/>
  <c r="BD116" i="1"/>
  <c r="AR116" i="1"/>
  <c r="AF116" i="1"/>
  <c r="BT115" i="1"/>
  <c r="BH115" i="1"/>
  <c r="AV115" i="1"/>
  <c r="AJ115" i="1"/>
  <c r="BM114" i="1"/>
  <c r="BA114" i="1"/>
  <c r="AO114" i="1"/>
  <c r="AC114" i="1"/>
  <c r="CC113" i="1"/>
  <c r="BQ113" i="1"/>
  <c r="BE113" i="1"/>
  <c r="AS113" i="1"/>
  <c r="AG113" i="1"/>
  <c r="AG7" i="1"/>
  <c r="AS7" i="1"/>
  <c r="AL8" i="1"/>
  <c r="AE9" i="1"/>
  <c r="AQ9" i="1"/>
  <c r="AJ10" i="1"/>
  <c r="AH12" i="1"/>
  <c r="AA13" i="1"/>
  <c r="AM13" i="1"/>
  <c r="AF14" i="1"/>
  <c r="BG118" i="1"/>
  <c r="AU118" i="1"/>
  <c r="AI118" i="1"/>
  <c r="BK117" i="1"/>
  <c r="AY117" i="1"/>
  <c r="AM117" i="1"/>
  <c r="AA117" i="1"/>
  <c r="CA116" i="1"/>
  <c r="BO116" i="1"/>
  <c r="BC116" i="1"/>
  <c r="AQ116" i="1"/>
  <c r="AE116" i="1"/>
  <c r="BS115" i="1"/>
  <c r="BG115" i="1"/>
  <c r="AU115" i="1"/>
  <c r="AI115" i="1"/>
  <c r="BX114" i="1"/>
  <c r="BL114" i="1"/>
  <c r="AZ114" i="1"/>
  <c r="AN114" i="1"/>
  <c r="AB114" i="1"/>
  <c r="CB113" i="1"/>
  <c r="BP113" i="1"/>
  <c r="BD113" i="1"/>
  <c r="AR113" i="1"/>
  <c r="AF113" i="1"/>
  <c r="AH7" i="1"/>
  <c r="AA8" i="1"/>
  <c r="AM8" i="1"/>
  <c r="AF9" i="1"/>
  <c r="AR9" i="1"/>
  <c r="AK10" i="1"/>
  <c r="BR118" i="1"/>
  <c r="BF118" i="1"/>
  <c r="AT118" i="1"/>
  <c r="AH118" i="1"/>
  <c r="BJ117" i="1"/>
  <c r="AX117" i="1"/>
  <c r="AL117" i="1"/>
  <c r="BZ116" i="1"/>
  <c r="BN116" i="1"/>
  <c r="BB116" i="1"/>
  <c r="AP116" i="1"/>
  <c r="AD116" i="1"/>
  <c r="CD115" i="1"/>
  <c r="BR115" i="1"/>
  <c r="BF115" i="1"/>
  <c r="AT115" i="1"/>
  <c r="AH115" i="1"/>
  <c r="BK114" i="1"/>
  <c r="AY114" i="1"/>
  <c r="AM114" i="1"/>
  <c r="AA114" i="1"/>
  <c r="CA113" i="1"/>
  <c r="BO113" i="1"/>
  <c r="BC113" i="1"/>
  <c r="AQ113" i="1"/>
  <c r="AE113" i="1"/>
  <c r="AI7" i="1"/>
  <c r="AB8" i="1"/>
  <c r="AN8" i="1"/>
  <c r="AG9" i="1"/>
  <c r="AS9" i="1"/>
  <c r="AL10" i="1"/>
  <c r="AJ12" i="1"/>
  <c r="AC13" i="1"/>
  <c r="AO13" i="1"/>
  <c r="AH14" i="1"/>
  <c r="AA15" i="1"/>
  <c r="CC118" i="1"/>
  <c r="BQ118" i="1"/>
  <c r="BE118" i="1"/>
  <c r="AS118" i="1"/>
  <c r="AG118" i="1"/>
  <c r="BU117" i="1"/>
  <c r="BI117" i="1"/>
  <c r="AW117" i="1"/>
  <c r="AK117" i="1"/>
  <c r="BY116" i="1"/>
  <c r="BM116" i="1"/>
  <c r="BA116" i="1"/>
  <c r="AO116" i="1"/>
  <c r="AC116" i="1"/>
  <c r="CC115" i="1"/>
  <c r="BQ115" i="1"/>
  <c r="BE115" i="1"/>
  <c r="AS115" i="1"/>
  <c r="AG115" i="1"/>
  <c r="BJ114" i="1"/>
  <c r="AX114" i="1"/>
  <c r="AL114" i="1"/>
  <c r="BN113" i="1"/>
  <c r="BB113" i="1"/>
  <c r="AP113" i="1"/>
  <c r="AD113" i="1"/>
  <c r="AJ7" i="1"/>
  <c r="AC8" i="1"/>
  <c r="AO8" i="1"/>
  <c r="AH9" i="1"/>
  <c r="AA10" i="1"/>
  <c r="AM10" i="1"/>
  <c r="AK12" i="1"/>
  <c r="AD13" i="1"/>
  <c r="AP13" i="1"/>
  <c r="AI14" i="1"/>
  <c r="AB15" i="1"/>
  <c r="AN15" i="1"/>
  <c r="BB118" i="1"/>
  <c r="BR117" i="1"/>
  <c r="BX116" i="1"/>
  <c r="BG114" i="1"/>
  <c r="BX113" i="1"/>
  <c r="AB113" i="1"/>
  <c r="AQ8" i="1"/>
  <c r="AO10" i="1"/>
  <c r="AC12" i="1"/>
  <c r="AN13" i="1"/>
  <c r="AQ14" i="1"/>
  <c r="AM15" i="1"/>
  <c r="AH16" i="1"/>
  <c r="AB17" i="1"/>
  <c r="AO17" i="1"/>
  <c r="AI18" i="1"/>
  <c r="AD19" i="1"/>
  <c r="AQ19" i="1"/>
  <c r="AK20" i="1"/>
  <c r="AJ23" i="1"/>
  <c r="AD24" i="1"/>
  <c r="AP24" i="1"/>
  <c r="AA33" i="1"/>
  <c r="AM33" i="1"/>
  <c r="AF34" i="1"/>
  <c r="AR34" i="1"/>
  <c r="AK35" i="1"/>
  <c r="AD36" i="1"/>
  <c r="AP36" i="1"/>
  <c r="AI37" i="1"/>
  <c r="AB38" i="1"/>
  <c r="AN38" i="1"/>
  <c r="AG39" i="1"/>
  <c r="AS39" i="1"/>
  <c r="AL40" i="1"/>
  <c r="AF46" i="1"/>
  <c r="AR46" i="1"/>
  <c r="AK59" i="1"/>
  <c r="AD60" i="1"/>
  <c r="AP60" i="1"/>
  <c r="AI61" i="1"/>
  <c r="AB62" i="1"/>
  <c r="AN62" i="1"/>
  <c r="AB74" i="1"/>
  <c r="AN74" i="1"/>
  <c r="AG75" i="1"/>
  <c r="AS75" i="1"/>
  <c r="AL76" i="1"/>
  <c r="AJ80" i="1"/>
  <c r="AC81" i="1"/>
  <c r="AO81" i="1"/>
  <c r="AA83" i="1"/>
  <c r="AM83" i="1"/>
  <c r="AF84" i="1"/>
  <c r="AR84" i="1"/>
  <c r="AK85" i="1"/>
  <c r="AD86" i="1"/>
  <c r="AP86" i="1"/>
  <c r="AI87" i="1"/>
  <c r="AE91" i="1"/>
  <c r="AQ91" i="1"/>
  <c r="AB99" i="1"/>
  <c r="AN99" i="1"/>
  <c r="AG100" i="1"/>
  <c r="AS100" i="1"/>
  <c r="AL101" i="1"/>
  <c r="AE102" i="1"/>
  <c r="AQ102" i="1"/>
  <c r="AI59" i="1"/>
  <c r="AA81" i="1"/>
  <c r="AC91" i="1"/>
  <c r="AP14" i="1"/>
  <c r="AI23" i="1"/>
  <c r="AM38" i="1"/>
  <c r="AR118" i="1"/>
  <c r="BH117" i="1"/>
  <c r="BV116" i="1"/>
  <c r="CB115" i="1"/>
  <c r="AW114" i="1"/>
  <c r="AA113" i="1"/>
  <c r="AA7" i="1"/>
  <c r="AR8" i="1"/>
  <c r="AP10" i="1"/>
  <c r="AI12" i="1"/>
  <c r="AQ13" i="1"/>
  <c r="AR14" i="1"/>
  <c r="AO15" i="1"/>
  <c r="AI16" i="1"/>
  <c r="AC17" i="1"/>
  <c r="AP17" i="1"/>
  <c r="AK18" i="1"/>
  <c r="AE19" i="1"/>
  <c r="AR19" i="1"/>
  <c r="AL20" i="1"/>
  <c r="AK23" i="1"/>
  <c r="AE24" i="1"/>
  <c r="AQ24" i="1"/>
  <c r="AB33" i="1"/>
  <c r="AN33" i="1"/>
  <c r="AG34" i="1"/>
  <c r="AS34" i="1"/>
  <c r="AL35" i="1"/>
  <c r="AE36" i="1"/>
  <c r="AQ36" i="1"/>
  <c r="AJ37" i="1"/>
  <c r="AC38" i="1"/>
  <c r="AO38" i="1"/>
  <c r="AH39" i="1"/>
  <c r="AA40" i="1"/>
  <c r="AM40" i="1"/>
  <c r="AG46" i="1"/>
  <c r="AS46" i="1"/>
  <c r="AL59" i="1"/>
  <c r="AE60" i="1"/>
  <c r="AQ60" i="1"/>
  <c r="AJ61" i="1"/>
  <c r="AC62" i="1"/>
  <c r="AO62" i="1"/>
  <c r="AC74" i="1"/>
  <c r="AO74" i="1"/>
  <c r="AH75" i="1"/>
  <c r="AA76" i="1"/>
  <c r="AM76" i="1"/>
  <c r="AK80" i="1"/>
  <c r="AD81" i="1"/>
  <c r="AP81" i="1"/>
  <c r="AB83" i="1"/>
  <c r="AN83" i="1"/>
  <c r="AG84" i="1"/>
  <c r="AS84" i="1"/>
  <c r="AL85" i="1"/>
  <c r="AE86" i="1"/>
  <c r="AQ86" i="1"/>
  <c r="AJ87" i="1"/>
  <c r="AF91" i="1"/>
  <c r="AR91" i="1"/>
  <c r="AC99" i="1"/>
  <c r="AO99" i="1"/>
  <c r="AH100" i="1"/>
  <c r="AA101" i="1"/>
  <c r="AM101" i="1"/>
  <c r="AF102" i="1"/>
  <c r="AR102" i="1"/>
  <c r="AQ39" i="1"/>
  <c r="AH80" i="1"/>
  <c r="AS87" i="1"/>
  <c r="AN10" i="1"/>
  <c r="AB19" i="1"/>
  <c r="AJ35" i="1"/>
  <c r="AK40" i="1"/>
  <c r="AP118" i="1"/>
  <c r="BF117" i="1"/>
  <c r="BL116" i="1"/>
  <c r="BZ115" i="1"/>
  <c r="AV114" i="1"/>
  <c r="BM113" i="1"/>
  <c r="AB7" i="1"/>
  <c r="AS8" i="1"/>
  <c r="AQ10" i="1"/>
  <c r="AL12" i="1"/>
  <c r="AR13" i="1"/>
  <c r="AS14" i="1"/>
  <c r="AP15" i="1"/>
  <c r="AJ16" i="1"/>
  <c r="AD17" i="1"/>
  <c r="AR17" i="1"/>
  <c r="AL18" i="1"/>
  <c r="AF19" i="1"/>
  <c r="AS19" i="1"/>
  <c r="AM20" i="1"/>
  <c r="AL23" i="1"/>
  <c r="AF24" i="1"/>
  <c r="AR24" i="1"/>
  <c r="AC33" i="1"/>
  <c r="AO33" i="1"/>
  <c r="AH34" i="1"/>
  <c r="AA35" i="1"/>
  <c r="AM35" i="1"/>
  <c r="AF36" i="1"/>
  <c r="AR36" i="1"/>
  <c r="AK37" i="1"/>
  <c r="AD38" i="1"/>
  <c r="AP38" i="1"/>
  <c r="AI39" i="1"/>
  <c r="AB40" i="1"/>
  <c r="AN40" i="1"/>
  <c r="AH46" i="1"/>
  <c r="AA59" i="1"/>
  <c r="AM59" i="1"/>
  <c r="AF60" i="1"/>
  <c r="AR60" i="1"/>
  <c r="AK61" i="1"/>
  <c r="AD62" i="1"/>
  <c r="AP62" i="1"/>
  <c r="AD74" i="1"/>
  <c r="AP74" i="1"/>
  <c r="AI75" i="1"/>
  <c r="AB76" i="1"/>
  <c r="AN76" i="1"/>
  <c r="AL80" i="1"/>
  <c r="AE81" i="1"/>
  <c r="AQ81" i="1"/>
  <c r="AC83" i="1"/>
  <c r="AO83" i="1"/>
  <c r="AH84" i="1"/>
  <c r="AA85" i="1"/>
  <c r="AM85" i="1"/>
  <c r="AF86" i="1"/>
  <c r="AR86" i="1"/>
  <c r="AK87" i="1"/>
  <c r="AG91" i="1"/>
  <c r="AS91" i="1"/>
  <c r="AD99" i="1"/>
  <c r="AP99" i="1"/>
  <c r="AI100" i="1"/>
  <c r="AB101" i="1"/>
  <c r="AN101" i="1"/>
  <c r="AG102" i="1"/>
  <c r="AS102" i="1"/>
  <c r="AN24" i="1"/>
  <c r="AE75" i="1"/>
  <c r="AN86" i="1"/>
  <c r="AC102" i="1"/>
  <c r="AH18" i="1"/>
  <c r="AQ34" i="1"/>
  <c r="AF118" i="1"/>
  <c r="AV117" i="1"/>
  <c r="BJ116" i="1"/>
  <c r="BP115" i="1"/>
  <c r="AU114" i="1"/>
  <c r="BL113" i="1"/>
  <c r="AK7" i="1"/>
  <c r="AI9" i="1"/>
  <c r="AM12" i="1"/>
  <c r="AS13" i="1"/>
  <c r="AC15" i="1"/>
  <c r="AQ15" i="1"/>
  <c r="AK16" i="1"/>
  <c r="AF17" i="1"/>
  <c r="AS17" i="1"/>
  <c r="AM18" i="1"/>
  <c r="AG19" i="1"/>
  <c r="AA20" i="1"/>
  <c r="AN20" i="1"/>
  <c r="AM23" i="1"/>
  <c r="AG24" i="1"/>
  <c r="AS24" i="1"/>
  <c r="AD33" i="1"/>
  <c r="AP33" i="1"/>
  <c r="AI34" i="1"/>
  <c r="AB35" i="1"/>
  <c r="AN35" i="1"/>
  <c r="AG36" i="1"/>
  <c r="AS36" i="1"/>
  <c r="AL37" i="1"/>
  <c r="AE38" i="1"/>
  <c r="AQ38" i="1"/>
  <c r="AJ39" i="1"/>
  <c r="AC40" i="1"/>
  <c r="AO40" i="1"/>
  <c r="AI46" i="1"/>
  <c r="AB59" i="1"/>
  <c r="AN59" i="1"/>
  <c r="AG60" i="1"/>
  <c r="AS60" i="1"/>
  <c r="AL61" i="1"/>
  <c r="AE62" i="1"/>
  <c r="AQ62" i="1"/>
  <c r="AE74" i="1"/>
  <c r="AQ74" i="1"/>
  <c r="AJ75" i="1"/>
  <c r="AC76" i="1"/>
  <c r="AO76" i="1"/>
  <c r="AA80" i="1"/>
  <c r="AM80" i="1"/>
  <c r="AF81" i="1"/>
  <c r="AR81" i="1"/>
  <c r="AD83" i="1"/>
  <c r="AP83" i="1"/>
  <c r="AI84" i="1"/>
  <c r="AB85" i="1"/>
  <c r="AN85" i="1"/>
  <c r="AG86" i="1"/>
  <c r="AS86" i="1"/>
  <c r="AL87" i="1"/>
  <c r="AH91" i="1"/>
  <c r="AE99" i="1"/>
  <c r="AQ99" i="1"/>
  <c r="AJ100" i="1"/>
  <c r="AC101" i="1"/>
  <c r="AO101" i="1"/>
  <c r="AH102" i="1"/>
  <c r="AN60" i="1"/>
  <c r="AM81" i="1"/>
  <c r="AB12" i="1"/>
  <c r="AJ20" i="1"/>
  <c r="AH37" i="1"/>
  <c r="AD118" i="1"/>
  <c r="AT117" i="1"/>
  <c r="AZ116" i="1"/>
  <c r="BN115" i="1"/>
  <c r="AK114" i="1"/>
  <c r="BK113" i="1"/>
  <c r="AL7" i="1"/>
  <c r="AJ9" i="1"/>
  <c r="AN12" i="1"/>
  <c r="AA14" i="1"/>
  <c r="AD15" i="1"/>
  <c r="AR15" i="1"/>
  <c r="AM16" i="1"/>
  <c r="AG17" i="1"/>
  <c r="AA18" i="1"/>
  <c r="AN18" i="1"/>
  <c r="AH19" i="1"/>
  <c r="AB20" i="1"/>
  <c r="AO20" i="1"/>
  <c r="AA23" i="1"/>
  <c r="AN23" i="1"/>
  <c r="AH24" i="1"/>
  <c r="AE33" i="1"/>
  <c r="AQ33" i="1"/>
  <c r="AJ34" i="1"/>
  <c r="AC35" i="1"/>
  <c r="AO35" i="1"/>
  <c r="AH36" i="1"/>
  <c r="AA37" i="1"/>
  <c r="AM37" i="1"/>
  <c r="AF38" i="1"/>
  <c r="AR38" i="1"/>
  <c r="AK39" i="1"/>
  <c r="AD40" i="1"/>
  <c r="AP40" i="1"/>
  <c r="AJ46" i="1"/>
  <c r="AC59" i="1"/>
  <c r="AO59" i="1"/>
  <c r="AH60" i="1"/>
  <c r="AA61" i="1"/>
  <c r="AM61" i="1"/>
  <c r="AF62" i="1"/>
  <c r="AR62" i="1"/>
  <c r="AF74" i="1"/>
  <c r="AR74" i="1"/>
  <c r="AK75" i="1"/>
  <c r="AD76" i="1"/>
  <c r="AP76" i="1"/>
  <c r="AB80" i="1"/>
  <c r="AN80" i="1"/>
  <c r="AG81" i="1"/>
  <c r="AS81" i="1"/>
  <c r="AE83" i="1"/>
  <c r="AQ83" i="1"/>
  <c r="AJ84" i="1"/>
  <c r="AC85" i="1"/>
  <c r="AO85" i="1"/>
  <c r="AH86" i="1"/>
  <c r="AA87" i="1"/>
  <c r="AM87" i="1"/>
  <c r="AI91" i="1"/>
  <c r="AF99" i="1"/>
  <c r="AR99" i="1"/>
  <c r="AK100" i="1"/>
  <c r="AD101" i="1"/>
  <c r="AP101" i="1"/>
  <c r="AI102" i="1"/>
  <c r="AH13" i="1"/>
  <c r="AA19" i="1"/>
  <c r="AD34" i="1"/>
  <c r="AL38" i="1"/>
  <c r="AG61" i="1"/>
  <c r="AP84" i="1"/>
  <c r="AQ100" i="1"/>
  <c r="BD118" i="1"/>
  <c r="AL15" i="1"/>
  <c r="AE34" i="1"/>
  <c r="AJ117" i="1"/>
  <c r="AX116" i="1"/>
  <c r="BD115" i="1"/>
  <c r="AJ114" i="1"/>
  <c r="BA113" i="1"/>
  <c r="AM7" i="1"/>
  <c r="AK9" i="1"/>
  <c r="AO12" i="1"/>
  <c r="AE14" i="1"/>
  <c r="AE15" i="1"/>
  <c r="AA16" i="1"/>
  <c r="AN16" i="1"/>
  <c r="AH17" i="1"/>
  <c r="AB18" i="1"/>
  <c r="AO18" i="1"/>
  <c r="AI19" i="1"/>
  <c r="AC20" i="1"/>
  <c r="AP20" i="1"/>
  <c r="AB23" i="1"/>
  <c r="AO23" i="1"/>
  <c r="AI24" i="1"/>
  <c r="AF33" i="1"/>
  <c r="AR33" i="1"/>
  <c r="AK34" i="1"/>
  <c r="AD35" i="1"/>
  <c r="AP35" i="1"/>
  <c r="AI36" i="1"/>
  <c r="AB37" i="1"/>
  <c r="AN37" i="1"/>
  <c r="AG38" i="1"/>
  <c r="AS38" i="1"/>
  <c r="AL39" i="1"/>
  <c r="AE40" i="1"/>
  <c r="AQ40" i="1"/>
  <c r="AK46" i="1"/>
  <c r="AD59" i="1"/>
  <c r="AP59" i="1"/>
  <c r="AI60" i="1"/>
  <c r="AB61" i="1"/>
  <c r="AN61" i="1"/>
  <c r="AG62" i="1"/>
  <c r="AS62" i="1"/>
  <c r="AG74" i="1"/>
  <c r="AS74" i="1"/>
  <c r="AL75" i="1"/>
  <c r="AE76" i="1"/>
  <c r="AQ76" i="1"/>
  <c r="AC80" i="1"/>
  <c r="AO80" i="1"/>
  <c r="AH81" i="1"/>
  <c r="AF83" i="1"/>
  <c r="AR83" i="1"/>
  <c r="AK84" i="1"/>
  <c r="AD85" i="1"/>
  <c r="AP85" i="1"/>
  <c r="AI86" i="1"/>
  <c r="AB87" i="1"/>
  <c r="AN87" i="1"/>
  <c r="AJ91" i="1"/>
  <c r="AG99" i="1"/>
  <c r="AS99" i="1"/>
  <c r="AL100" i="1"/>
  <c r="AE101" i="1"/>
  <c r="AQ101" i="1"/>
  <c r="AJ102" i="1"/>
  <c r="AM14" i="1"/>
  <c r="AB24" i="1"/>
  <c r="AN36" i="1"/>
  <c r="AD46" i="1"/>
  <c r="AJ76" i="1"/>
  <c r="AG87" i="1"/>
  <c r="AO102" i="1"/>
  <c r="AG16" i="1"/>
  <c r="AC24" i="1"/>
  <c r="AF39" i="1"/>
  <c r="AH117" i="1"/>
  <c r="AN116" i="1"/>
  <c r="BB115" i="1"/>
  <c r="AI114" i="1"/>
  <c r="AZ113" i="1"/>
  <c r="AN7" i="1"/>
  <c r="AL9" i="1"/>
  <c r="AB13" i="1"/>
  <c r="AG14" i="1"/>
  <c r="AF15" i="1"/>
  <c r="AB16" i="1"/>
  <c r="AO16" i="1"/>
  <c r="AI17" i="1"/>
  <c r="AC18" i="1"/>
  <c r="AP18" i="1"/>
  <c r="AJ19" i="1"/>
  <c r="AD20" i="1"/>
  <c r="AQ20" i="1"/>
  <c r="AC23" i="1"/>
  <c r="AP23" i="1"/>
  <c r="AJ24" i="1"/>
  <c r="AG33" i="1"/>
  <c r="AS33" i="1"/>
  <c r="AL34" i="1"/>
  <c r="AE35" i="1"/>
  <c r="AQ35" i="1"/>
  <c r="AJ36" i="1"/>
  <c r="AC37" i="1"/>
  <c r="AO37" i="1"/>
  <c r="AH38" i="1"/>
  <c r="AA39" i="1"/>
  <c r="AM39" i="1"/>
  <c r="AF40" i="1"/>
  <c r="AR40" i="1"/>
  <c r="AL46" i="1"/>
  <c r="AE59" i="1"/>
  <c r="AQ59" i="1"/>
  <c r="AJ60" i="1"/>
  <c r="AC61" i="1"/>
  <c r="AO61" i="1"/>
  <c r="AH62" i="1"/>
  <c r="AH74" i="1"/>
  <c r="AA75" i="1"/>
  <c r="AM75" i="1"/>
  <c r="AF76" i="1"/>
  <c r="AR76" i="1"/>
  <c r="AD80" i="1"/>
  <c r="AP80" i="1"/>
  <c r="AI81" i="1"/>
  <c r="AG83" i="1"/>
  <c r="AS83" i="1"/>
  <c r="AL84" i="1"/>
  <c r="AE85" i="1"/>
  <c r="AQ85" i="1"/>
  <c r="AJ86" i="1"/>
  <c r="AC87" i="1"/>
  <c r="AO87" i="1"/>
  <c r="AK91" i="1"/>
  <c r="AH99" i="1"/>
  <c r="AA100" i="1"/>
  <c r="AM100" i="1"/>
  <c r="AF101" i="1"/>
  <c r="AR101" i="1"/>
  <c r="AK102" i="1"/>
  <c r="AA12" i="1"/>
  <c r="AM17" i="1"/>
  <c r="AH23" i="1"/>
  <c r="AB36" i="1"/>
  <c r="AJ40" i="1"/>
  <c r="AS61" i="1"/>
  <c r="AK83" i="1"/>
  <c r="AO91" i="1"/>
  <c r="AP8" i="1"/>
  <c r="AP19" i="1"/>
  <c r="AC36" i="1"/>
  <c r="AL116" i="1"/>
  <c r="AR115" i="1"/>
  <c r="AY113" i="1"/>
  <c r="AD8" i="1"/>
  <c r="AB10" i="1"/>
  <c r="AE13" i="1"/>
  <c r="AJ14" i="1"/>
  <c r="AH15" i="1"/>
  <c r="AC16" i="1"/>
  <c r="AP16" i="1"/>
  <c r="AJ17" i="1"/>
  <c r="AD18" i="1"/>
  <c r="AQ18" i="1"/>
  <c r="AK19" i="1"/>
  <c r="AE20" i="1"/>
  <c r="AR20" i="1"/>
  <c r="AD23" i="1"/>
  <c r="AQ23" i="1"/>
  <c r="AK24" i="1"/>
  <c r="AH33" i="1"/>
  <c r="AA34" i="1"/>
  <c r="AM34" i="1"/>
  <c r="AF35" i="1"/>
  <c r="AR35" i="1"/>
  <c r="AK36" i="1"/>
  <c r="AD37" i="1"/>
  <c r="AP37" i="1"/>
  <c r="AI38" i="1"/>
  <c r="AB39" i="1"/>
  <c r="AN39" i="1"/>
  <c r="AG40" i="1"/>
  <c r="AS40" i="1"/>
  <c r="AA46" i="1"/>
  <c r="AM46" i="1"/>
  <c r="AF59" i="1"/>
  <c r="AR59" i="1"/>
  <c r="AK60" i="1"/>
  <c r="AD61" i="1"/>
  <c r="AP61" i="1"/>
  <c r="AI62" i="1"/>
  <c r="AI74" i="1"/>
  <c r="AB75" i="1"/>
  <c r="AN75" i="1"/>
  <c r="AG76" i="1"/>
  <c r="AS76" i="1"/>
  <c r="AE80" i="1"/>
  <c r="AQ80" i="1"/>
  <c r="AJ81" i="1"/>
  <c r="AH83" i="1"/>
  <c r="AA84" i="1"/>
  <c r="AM84" i="1"/>
  <c r="AF85" i="1"/>
  <c r="AR85" i="1"/>
  <c r="AK86" i="1"/>
  <c r="AD87" i="1"/>
  <c r="AP87" i="1"/>
  <c r="AL91" i="1"/>
  <c r="AI99" i="1"/>
  <c r="AB100" i="1"/>
  <c r="AN100" i="1"/>
  <c r="AG101" i="1"/>
  <c r="AS101" i="1"/>
  <c r="AL102" i="1"/>
  <c r="BN118" i="1"/>
  <c r="AE10" i="1"/>
  <c r="AS16" i="1"/>
  <c r="AN19" i="1"/>
  <c r="AP34" i="1"/>
  <c r="AS37" i="1"/>
  <c r="AB60" i="1"/>
  <c r="AQ75" i="1"/>
  <c r="AI85" i="1"/>
  <c r="AL99" i="1"/>
  <c r="AC113" i="1"/>
  <c r="AN17" i="1"/>
  <c r="AO36" i="1"/>
  <c r="AB116" i="1"/>
  <c r="AP115" i="1"/>
  <c r="BT114" i="1"/>
  <c r="AO113" i="1"/>
  <c r="AE8" i="1"/>
  <c r="AC10" i="1"/>
  <c r="AF13" i="1"/>
  <c r="AK14" i="1"/>
  <c r="AI15" i="1"/>
  <c r="AD16" i="1"/>
  <c r="AQ16" i="1"/>
  <c r="AK17" i="1"/>
  <c r="AE18" i="1"/>
  <c r="AR18" i="1"/>
  <c r="AL19" i="1"/>
  <c r="AF20" i="1"/>
  <c r="AS20" i="1"/>
  <c r="AE23" i="1"/>
  <c r="AS23" i="1"/>
  <c r="AL24" i="1"/>
  <c r="AI33" i="1"/>
  <c r="AB34" i="1"/>
  <c r="AN34" i="1"/>
  <c r="AG35" i="1"/>
  <c r="AS35" i="1"/>
  <c r="AL36" i="1"/>
  <c r="AE37" i="1"/>
  <c r="AQ37" i="1"/>
  <c r="AJ38" i="1"/>
  <c r="AC39" i="1"/>
  <c r="AO39" i="1"/>
  <c r="AH40" i="1"/>
  <c r="AB46" i="1"/>
  <c r="AN46" i="1"/>
  <c r="AG59" i="1"/>
  <c r="AS59" i="1"/>
  <c r="AL60" i="1"/>
  <c r="AE61" i="1"/>
  <c r="AQ61" i="1"/>
  <c r="AJ62" i="1"/>
  <c r="AJ74" i="1"/>
  <c r="AC75" i="1"/>
  <c r="AO75" i="1"/>
  <c r="AH76" i="1"/>
  <c r="AF80" i="1"/>
  <c r="AR80" i="1"/>
  <c r="AK81" i="1"/>
  <c r="AI83" i="1"/>
  <c r="AB84" i="1"/>
  <c r="AN84" i="1"/>
  <c r="AG85" i="1"/>
  <c r="AS85" i="1"/>
  <c r="AL86" i="1"/>
  <c r="AE87" i="1"/>
  <c r="AQ87" i="1"/>
  <c r="AA91" i="1"/>
  <c r="AM91" i="1"/>
  <c r="AJ99" i="1"/>
  <c r="AC100" i="1"/>
  <c r="AO100" i="1"/>
  <c r="AH101" i="1"/>
  <c r="AA102" i="1"/>
  <c r="AM102" i="1"/>
  <c r="BI114" i="1"/>
  <c r="AG8" i="1"/>
  <c r="AF16" i="1"/>
  <c r="AG18" i="1"/>
  <c r="AK33" i="1"/>
  <c r="AG37" i="1"/>
  <c r="AP46" i="1"/>
  <c r="AL74" i="1"/>
  <c r="AB86" i="1"/>
  <c r="AJ101" i="1"/>
  <c r="AA17" i="1"/>
  <c r="AO24" i="1"/>
  <c r="AA38" i="1"/>
  <c r="BP118" i="1"/>
  <c r="AF115" i="1"/>
  <c r="BS114" i="1"/>
  <c r="AN113" i="1"/>
  <c r="AF8" i="1"/>
  <c r="AD10" i="1"/>
  <c r="AG13" i="1"/>
  <c r="AL14" i="1"/>
  <c r="AJ15" i="1"/>
  <c r="AE16" i="1"/>
  <c r="AR16" i="1"/>
  <c r="AL17" i="1"/>
  <c r="AF18" i="1"/>
  <c r="AS18" i="1"/>
  <c r="AM19" i="1"/>
  <c r="AG20" i="1"/>
  <c r="AG23" i="1"/>
  <c r="AA24" i="1"/>
  <c r="AM24" i="1"/>
  <c r="AJ33" i="1"/>
  <c r="AC34" i="1"/>
  <c r="AO34" i="1"/>
  <c r="AH35" i="1"/>
  <c r="AA36" i="1"/>
  <c r="AM36" i="1"/>
  <c r="AF37" i="1"/>
  <c r="AR37" i="1"/>
  <c r="AK38" i="1"/>
  <c r="AD39" i="1"/>
  <c r="AP39" i="1"/>
  <c r="AI40" i="1"/>
  <c r="AC46" i="1"/>
  <c r="AO46" i="1"/>
  <c r="AH59" i="1"/>
  <c r="AA60" i="1"/>
  <c r="AM60" i="1"/>
  <c r="AF61" i="1"/>
  <c r="AR61" i="1"/>
  <c r="AK62" i="1"/>
  <c r="AK74" i="1"/>
  <c r="AD75" i="1"/>
  <c r="AP75" i="1"/>
  <c r="AI76" i="1"/>
  <c r="AG80" i="1"/>
  <c r="AS80" i="1"/>
  <c r="AL81" i="1"/>
  <c r="AJ83" i="1"/>
  <c r="AC84" i="1"/>
  <c r="AO84" i="1"/>
  <c r="AH85" i="1"/>
  <c r="AA86" i="1"/>
  <c r="AM86" i="1"/>
  <c r="AF87" i="1"/>
  <c r="AR87" i="1"/>
  <c r="AB91" i="1"/>
  <c r="AN91" i="1"/>
  <c r="AK99" i="1"/>
  <c r="AD100" i="1"/>
  <c r="AP100" i="1"/>
  <c r="AI101" i="1"/>
  <c r="AB102" i="1"/>
  <c r="AN102" i="1"/>
  <c r="AD115" i="1"/>
  <c r="AM113" i="1"/>
  <c r="AK15" i="1"/>
  <c r="AI20" i="1"/>
  <c r="AI35" i="1"/>
  <c r="AE39" i="1"/>
  <c r="AL62" i="1"/>
  <c r="AD84" i="1"/>
  <c r="AE100" i="1"/>
  <c r="BH114" i="1"/>
  <c r="AL13" i="1"/>
  <c r="AL33" i="1"/>
  <c r="AC60" i="1"/>
  <c r="AF75" i="1"/>
  <c r="AN81" i="1"/>
  <c r="AC86" i="1"/>
  <c r="AD91" i="1"/>
  <c r="AO60" i="1"/>
  <c r="AR75" i="1"/>
  <c r="AO86" i="1"/>
  <c r="AP91" i="1"/>
  <c r="AJ85" i="1"/>
  <c r="AH61" i="1"/>
  <c r="AK76" i="1"/>
  <c r="AH87" i="1"/>
  <c r="AB81" i="1"/>
  <c r="AA62" i="1"/>
  <c r="AM62" i="1"/>
  <c r="AA99" i="1"/>
  <c r="AM99" i="1"/>
  <c r="AF100" i="1"/>
  <c r="AR100" i="1"/>
  <c r="AL83" i="1"/>
  <c r="AK101" i="1"/>
  <c r="AE46" i="1"/>
  <c r="AE84" i="1"/>
  <c r="AQ46" i="1"/>
  <c r="AA74" i="1"/>
  <c r="AI80" i="1"/>
  <c r="AP102" i="1"/>
  <c r="AJ59" i="1"/>
  <c r="AM74" i="1"/>
  <c r="AR39" i="1"/>
  <c r="AD102" i="1"/>
  <c r="AQ84" i="1"/>
  <c r="CG37" i="1"/>
  <c r="BS19" i="1"/>
  <c r="BG19" i="1"/>
  <c r="CG80" i="1"/>
  <c r="BZ19" i="1"/>
  <c r="AX19" i="1"/>
  <c r="CG34" i="1"/>
  <c r="BY19" i="1"/>
  <c r="CG19" i="1"/>
  <c r="AV19" i="1"/>
  <c r="CG81" i="1"/>
  <c r="BB19" i="1"/>
  <c r="CG40" i="1"/>
  <c r="CG23" i="1"/>
  <c r="CG84" i="1"/>
  <c r="CG62" i="1"/>
  <c r="BO19" i="1"/>
  <c r="CG14" i="1"/>
  <c r="CG83" i="1"/>
  <c r="CG38" i="1"/>
  <c r="AZ19" i="1"/>
  <c r="AY19" i="1"/>
  <c r="BQ19" i="1"/>
  <c r="AU19" i="1"/>
  <c r="CE19" i="1"/>
  <c r="BI19" i="1"/>
  <c r="BD19" i="1"/>
  <c r="CG59" i="1"/>
  <c r="CG39" i="1"/>
  <c r="BJ19" i="1"/>
  <c r="CG87" i="1"/>
  <c r="CG35" i="1"/>
  <c r="BR19" i="1"/>
  <c r="CG7" i="1"/>
  <c r="BT19" i="1"/>
  <c r="CG60" i="1"/>
  <c r="CG9" i="1"/>
  <c r="BK19" i="1"/>
  <c r="CG74" i="1"/>
  <c r="BC19" i="1"/>
  <c r="CG33" i="1"/>
  <c r="CG8" i="1"/>
  <c r="BM19" i="1"/>
  <c r="CB19" i="1"/>
  <c r="CG10" i="1"/>
  <c r="BE19" i="1"/>
  <c r="BL19" i="1"/>
  <c r="BN19" i="1"/>
  <c r="CG46" i="1"/>
  <c r="CG15" i="1"/>
  <c r="CG12" i="1"/>
  <c r="CG85" i="1"/>
  <c r="CG91" i="1"/>
  <c r="CA19" i="1"/>
  <c r="CG17" i="1"/>
  <c r="AT19" i="1"/>
  <c r="CG16" i="1"/>
  <c r="BH19" i="1"/>
  <c r="CC19" i="1"/>
  <c r="BU19" i="1"/>
  <c r="CG76" i="1"/>
  <c r="BF19" i="1"/>
  <c r="BA19" i="1"/>
  <c r="CG36" i="1"/>
  <c r="CF19" i="1"/>
  <c r="BP19" i="1"/>
  <c r="AW19" i="1"/>
  <c r="CG24" i="1"/>
  <c r="CG86" i="1"/>
  <c r="CD19" i="1"/>
  <c r="BX19" i="1"/>
  <c r="CF85" i="1"/>
  <c r="CF7" i="1"/>
  <c r="CF16" i="1"/>
  <c r="CF61" i="1"/>
  <c r="CF87" i="1"/>
  <c r="CF24" i="1"/>
  <c r="CF38" i="1"/>
  <c r="CF84" i="1"/>
  <c r="CF17" i="1"/>
  <c r="CF9" i="1"/>
  <c r="CF33" i="1"/>
  <c r="CF37" i="1"/>
  <c r="CF83" i="1"/>
  <c r="CF12" i="1"/>
  <c r="CF86" i="1"/>
  <c r="CF36" i="1"/>
  <c r="CF15" i="1"/>
  <c r="CF8" i="1"/>
  <c r="CF80" i="1"/>
  <c r="CF91" i="1"/>
  <c r="CF81" i="1"/>
  <c r="CF14" i="1"/>
  <c r="CF60" i="1"/>
  <c r="CF46" i="1"/>
  <c r="CF23" i="1"/>
  <c r="CF20" i="1"/>
  <c r="CF35" i="1"/>
  <c r="CF74" i="1"/>
  <c r="CF34" i="1"/>
  <c r="CF76" i="1"/>
  <c r="CF40" i="1"/>
  <c r="CF59" i="1"/>
  <c r="CF10" i="1"/>
  <c r="CF18" i="1"/>
  <c r="CF39" i="1"/>
  <c r="CF62" i="1"/>
  <c r="Y33" i="17"/>
  <c r="CC33" i="17" s="1"/>
  <c r="CF33" i="17" s="1"/>
  <c r="CH33" i="17" s="1"/>
  <c r="P33" i="17"/>
  <c r="AB30" i="17"/>
  <c r="N29" i="17"/>
  <c r="AA30" i="17"/>
  <c r="M29" i="17"/>
  <c r="Y37" i="17"/>
  <c r="CC37" i="17" s="1"/>
  <c r="CF37" i="17" s="1"/>
  <c r="CH37" i="17" s="1"/>
  <c r="P37" i="17"/>
  <c r="AB45" i="17"/>
  <c r="CX45" i="17" s="1"/>
  <c r="N44" i="17"/>
  <c r="Y31" i="17"/>
  <c r="CC31" i="17" s="1"/>
  <c r="CF31" i="17" s="1"/>
  <c r="CH31" i="17" s="1"/>
  <c r="P31" i="17"/>
  <c r="AC30" i="17"/>
  <c r="O29" i="17"/>
  <c r="Y30" i="17"/>
  <c r="P30" i="17"/>
  <c r="K29" i="17"/>
  <c r="Y35" i="17"/>
  <c r="CC35" i="17" s="1"/>
  <c r="CF35" i="17" s="1"/>
  <c r="CH35" i="17" s="1"/>
  <c r="P35" i="17"/>
  <c r="Y39" i="17"/>
  <c r="CC39" i="17" s="1"/>
  <c r="CF39" i="17" s="1"/>
  <c r="CH39" i="17" s="1"/>
  <c r="P39" i="17"/>
  <c r="Y32" i="17"/>
  <c r="CC32" i="17" s="1"/>
  <c r="CF32" i="17" s="1"/>
  <c r="CH32" i="17" s="1"/>
  <c r="P32" i="17"/>
  <c r="Y34" i="17"/>
  <c r="CC34" i="17" s="1"/>
  <c r="CF34" i="17" s="1"/>
  <c r="CH34" i="17" s="1"/>
  <c r="P34" i="17"/>
  <c r="Y41" i="17"/>
  <c r="CC41" i="17" s="1"/>
  <c r="CF41" i="17" s="1"/>
  <c r="CH41" i="17" s="1"/>
  <c r="P41" i="17"/>
  <c r="Y36" i="17"/>
  <c r="CC36" i="17" s="1"/>
  <c r="CF36" i="17" s="1"/>
  <c r="CH36" i="17" s="1"/>
  <c r="P36" i="17"/>
  <c r="Y38" i="17"/>
  <c r="CC38" i="17" s="1"/>
  <c r="CF38" i="17" s="1"/>
  <c r="CH38" i="17" s="1"/>
  <c r="P38" i="17"/>
  <c r="Y40" i="17"/>
  <c r="CC40" i="17" s="1"/>
  <c r="CF40" i="17" s="1"/>
  <c r="CH40" i="17" s="1"/>
  <c r="P40" i="17"/>
  <c r="L29" i="17"/>
  <c r="Z30" i="17"/>
  <c r="Y43" i="17"/>
  <c r="CC43" i="17" s="1"/>
  <c r="CF43" i="17" s="1"/>
  <c r="CH43" i="17" s="1"/>
  <c r="P43" i="17"/>
  <c r="Y42" i="17"/>
  <c r="CC42" i="17" s="1"/>
  <c r="CF42" i="17" s="1"/>
  <c r="CH42" i="17" s="1"/>
  <c r="P42" i="17"/>
  <c r="Z45" i="17"/>
  <c r="CJ45" i="17" s="1"/>
  <c r="L44" i="17"/>
  <c r="AA45" i="17"/>
  <c r="CQ45" i="17" s="1"/>
  <c r="M44" i="17"/>
  <c r="AC45" i="17"/>
  <c r="DE45" i="17" s="1"/>
  <c r="O44" i="17"/>
  <c r="Y45" i="17"/>
  <c r="CC45" i="17" s="1"/>
  <c r="K44" i="17"/>
  <c r="BU86" i="1"/>
  <c r="BF86" i="1"/>
  <c r="BC86" i="1"/>
  <c r="BI86" i="1"/>
  <c r="AT86" i="1"/>
  <c r="BJ86" i="1"/>
  <c r="AW86" i="1"/>
  <c r="CC86" i="1"/>
  <c r="BZ86" i="1"/>
  <c r="BK86" i="1"/>
  <c r="BT86" i="1"/>
  <c r="BQ86" i="1"/>
  <c r="BN86" i="1"/>
  <c r="BE86" i="1"/>
  <c r="AZ86" i="1"/>
  <c r="BH86" i="1"/>
  <c r="BB86" i="1"/>
  <c r="AV86" i="1"/>
  <c r="BV86" i="1"/>
  <c r="AU86" i="1"/>
  <c r="BR86" i="1"/>
  <c r="CE86" i="1"/>
  <c r="CB86" i="1"/>
  <c r="BY86" i="1"/>
  <c r="BA86" i="1"/>
  <c r="AX86" i="1"/>
  <c r="CA86" i="1"/>
  <c r="AY86" i="1"/>
  <c r="BS86" i="1"/>
  <c r="BP86" i="1"/>
  <c r="BM86" i="1"/>
  <c r="BD86" i="1"/>
  <c r="BX86" i="1"/>
  <c r="BO86" i="1"/>
  <c r="BG86" i="1"/>
  <c r="BL86" i="1"/>
  <c r="CE61" i="1"/>
  <c r="CE85" i="1"/>
  <c r="CE38" i="1"/>
  <c r="CE37" i="1"/>
  <c r="CE10" i="1"/>
  <c r="CE16" i="1"/>
  <c r="CE14" i="1"/>
  <c r="CE62" i="1"/>
  <c r="CE80" i="1"/>
  <c r="CE24" i="1"/>
  <c r="CE34" i="1"/>
  <c r="CE36" i="1"/>
  <c r="CE35" i="1"/>
  <c r="CE12" i="1"/>
  <c r="CE59" i="1"/>
  <c r="CE23" i="1"/>
  <c r="CE13" i="1"/>
  <c r="CE39" i="1"/>
  <c r="CE8" i="1"/>
  <c r="CE17" i="1"/>
  <c r="CE33" i="1"/>
  <c r="CE20" i="1"/>
  <c r="CE18" i="1"/>
  <c r="CE81" i="1"/>
  <c r="CE87" i="1"/>
  <c r="CE83" i="1"/>
  <c r="CE7" i="1"/>
  <c r="CE15" i="1"/>
  <c r="CE76" i="1"/>
  <c r="CE46" i="1"/>
  <c r="CE9" i="1"/>
  <c r="CE40" i="1"/>
  <c r="CE84" i="1"/>
  <c r="CE91" i="1"/>
  <c r="CE60" i="1"/>
  <c r="CE74" i="1"/>
  <c r="CC85" i="1"/>
  <c r="BN85" i="1"/>
  <c r="BB85" i="1"/>
  <c r="CD18" i="1"/>
  <c r="CD35" i="1"/>
  <c r="CD61" i="1"/>
  <c r="CB85" i="1"/>
  <c r="BM85" i="1"/>
  <c r="BA85" i="1"/>
  <c r="CD20" i="1"/>
  <c r="CD36" i="1"/>
  <c r="CD62" i="1"/>
  <c r="CD74" i="1"/>
  <c r="CD91" i="1"/>
  <c r="CA85" i="1"/>
  <c r="BL85" i="1"/>
  <c r="AZ85" i="1"/>
  <c r="CD7" i="1"/>
  <c r="CD23" i="1"/>
  <c r="CD37" i="1"/>
  <c r="CD75" i="1"/>
  <c r="BK85" i="1"/>
  <c r="AY85" i="1"/>
  <c r="CD8" i="1"/>
  <c r="CD24" i="1"/>
  <c r="CD38" i="1"/>
  <c r="CD76" i="1"/>
  <c r="BJ85" i="1"/>
  <c r="AX85" i="1"/>
  <c r="CD9" i="1"/>
  <c r="CD39" i="1"/>
  <c r="BU85" i="1"/>
  <c r="BI85" i="1"/>
  <c r="AW85" i="1"/>
  <c r="CD10" i="1"/>
  <c r="CD40" i="1"/>
  <c r="CD80" i="1"/>
  <c r="CD59" i="1"/>
  <c r="BT85" i="1"/>
  <c r="BH85" i="1"/>
  <c r="AV85" i="1"/>
  <c r="CD12" i="1"/>
  <c r="CD81" i="1"/>
  <c r="CD16" i="1"/>
  <c r="BS85" i="1"/>
  <c r="BG85" i="1"/>
  <c r="AU85" i="1"/>
  <c r="CD13" i="1"/>
  <c r="BR85" i="1"/>
  <c r="BF85" i="1"/>
  <c r="AT85" i="1"/>
  <c r="CD14" i="1"/>
  <c r="CD83" i="1"/>
  <c r="BP85" i="1"/>
  <c r="CD33" i="1"/>
  <c r="BQ85" i="1"/>
  <c r="BE85" i="1"/>
  <c r="CD15" i="1"/>
  <c r="CD84" i="1"/>
  <c r="BD85" i="1"/>
  <c r="CD46" i="1"/>
  <c r="CD85" i="1"/>
  <c r="BO85" i="1"/>
  <c r="BC85" i="1"/>
  <c r="CD17" i="1"/>
  <c r="CD34" i="1"/>
  <c r="CD60" i="1"/>
  <c r="BX85" i="1"/>
  <c r="BU12" i="1"/>
  <c r="CC34" i="1"/>
  <c r="CC37" i="1"/>
  <c r="CC60" i="1"/>
  <c r="CC75" i="1"/>
  <c r="CC12" i="1"/>
  <c r="CC10" i="1"/>
  <c r="CC81" i="1"/>
  <c r="CC7" i="1"/>
  <c r="CC18" i="1"/>
  <c r="CC24" i="1"/>
  <c r="CC87" i="1"/>
  <c r="CC15" i="1"/>
  <c r="CC35" i="1"/>
  <c r="CC38" i="1"/>
  <c r="CC13" i="1"/>
  <c r="CC61" i="1"/>
  <c r="CC76" i="1"/>
  <c r="CC8" i="1"/>
  <c r="CC74" i="1"/>
  <c r="CC91" i="1"/>
  <c r="CC40" i="1"/>
  <c r="CC20" i="1"/>
  <c r="CC14" i="1"/>
  <c r="CC9" i="1"/>
  <c r="CC16" i="1"/>
  <c r="CC36" i="1"/>
  <c r="CC39" i="1"/>
  <c r="CC83" i="1"/>
  <c r="CC46" i="1"/>
  <c r="CC33" i="1"/>
  <c r="CC62" i="1"/>
  <c r="CC80" i="1"/>
  <c r="CC84" i="1"/>
  <c r="CC59" i="1"/>
  <c r="CC23" i="1"/>
  <c r="BS46" i="1"/>
  <c r="BY40" i="1"/>
  <c r="CA46" i="1"/>
  <c r="BX46" i="1"/>
  <c r="BS38" i="1"/>
  <c r="BU46" i="1"/>
  <c r="BV39" i="1"/>
  <c r="CB40" i="1"/>
  <c r="BT34" i="1"/>
  <c r="CB37" i="1"/>
  <c r="BP46" i="1"/>
  <c r="BU40" i="1"/>
  <c r="BX34" i="1"/>
  <c r="BV36" i="1"/>
  <c r="BY37" i="1"/>
  <c r="BS33" i="1"/>
  <c r="BX39" i="1"/>
  <c r="BS34" i="1"/>
  <c r="BT36" i="1"/>
  <c r="BY34" i="1"/>
  <c r="BS39" i="1"/>
  <c r="BX33" i="1"/>
  <c r="BT37" i="1"/>
  <c r="CB34" i="1"/>
  <c r="BU35" i="1"/>
  <c r="BV46" i="1"/>
  <c r="BV38" i="1"/>
  <c r="BV33" i="1"/>
  <c r="CB46" i="1"/>
  <c r="BY46" i="1"/>
  <c r="BT46" i="1"/>
  <c r="BX38" i="1"/>
  <c r="BQ46" i="1"/>
  <c r="CB39" i="1"/>
  <c r="BT40" i="1"/>
  <c r="BY38" i="1"/>
  <c r="BS36" i="1"/>
  <c r="BV34" i="1"/>
  <c r="BT35" i="1"/>
  <c r="BY39" i="1"/>
  <c r="BU38" i="1"/>
  <c r="BX36" i="1"/>
  <c r="BY35" i="1"/>
  <c r="CB38" i="1"/>
  <c r="BY33" i="1"/>
  <c r="BS37" i="1"/>
  <c r="BX35" i="1"/>
  <c r="BV37" i="1"/>
  <c r="CB36" i="1"/>
  <c r="BU33" i="1"/>
  <c r="BU36" i="1"/>
  <c r="BR46" i="1"/>
  <c r="BU39" i="1"/>
  <c r="BZ46" i="1"/>
  <c r="BS40" i="1"/>
  <c r="BV35" i="1"/>
  <c r="BU34" i="1"/>
  <c r="BX40" i="1"/>
  <c r="CB35" i="1"/>
  <c r="BT38" i="1"/>
  <c r="BY36" i="1"/>
  <c r="BS35" i="1"/>
  <c r="BX37" i="1"/>
  <c r="BT33" i="1"/>
  <c r="BV40" i="1"/>
  <c r="CB33" i="1"/>
  <c r="BT39" i="1"/>
  <c r="BU37" i="1"/>
  <c r="BR61" i="1"/>
  <c r="BC61" i="1"/>
  <c r="BK61" i="1"/>
  <c r="BF61" i="1"/>
  <c r="BZ61" i="1"/>
  <c r="AY61" i="1"/>
  <c r="AT61" i="1"/>
  <c r="BN61" i="1"/>
  <c r="BS61" i="1"/>
  <c r="BQ61" i="1"/>
  <c r="BB61" i="1"/>
  <c r="BV61" i="1"/>
  <c r="BE61" i="1"/>
  <c r="BG61" i="1"/>
  <c r="BJ61" i="1"/>
  <c r="BY61" i="1"/>
  <c r="AX61" i="1"/>
  <c r="AU61" i="1"/>
  <c r="BM61" i="1"/>
  <c r="AV61" i="1"/>
  <c r="CB61" i="1"/>
  <c r="BA61" i="1"/>
  <c r="BI61" i="1"/>
  <c r="BP61" i="1"/>
  <c r="BX61" i="1"/>
  <c r="AW61" i="1"/>
  <c r="BO61" i="1"/>
  <c r="BD61" i="1"/>
  <c r="BL61" i="1"/>
  <c r="CA61" i="1"/>
  <c r="AZ61" i="1"/>
  <c r="BH61" i="1"/>
  <c r="CB75" i="1"/>
  <c r="CB20" i="1"/>
  <c r="CB15" i="1"/>
  <c r="CB87" i="1"/>
  <c r="CB81" i="1"/>
  <c r="CB62" i="1"/>
  <c r="CB84" i="1"/>
  <c r="CB91" i="1"/>
  <c r="CB60" i="1"/>
  <c r="CB83" i="1"/>
  <c r="CB76" i="1"/>
  <c r="CB12" i="1"/>
  <c r="CB9" i="1"/>
  <c r="CB24" i="1"/>
  <c r="CB8" i="1"/>
  <c r="CB80" i="1"/>
  <c r="CB14" i="1"/>
  <c r="CB16" i="1"/>
  <c r="CB74" i="1"/>
  <c r="CB59" i="1"/>
  <c r="BM62" i="1"/>
  <c r="CA9" i="1"/>
  <c r="CA16" i="1"/>
  <c r="CA23" i="1"/>
  <c r="CA12" i="1"/>
  <c r="CA75" i="1"/>
  <c r="CA81" i="1"/>
  <c r="CA83" i="1"/>
  <c r="CA60" i="1"/>
  <c r="CA59" i="1"/>
  <c r="CA17" i="1"/>
  <c r="CA84" i="1"/>
  <c r="CA14" i="1"/>
  <c r="CA76" i="1"/>
  <c r="CA24" i="1"/>
  <c r="CA8" i="1"/>
  <c r="CA87" i="1"/>
  <c r="CA18" i="1"/>
  <c r="CA15" i="1"/>
  <c r="CA20" i="1"/>
  <c r="CA62" i="1"/>
  <c r="CA80" i="1"/>
  <c r="CA74" i="1"/>
  <c r="CA91" i="1"/>
  <c r="H8" i="17"/>
  <c r="I8" i="17"/>
  <c r="J8" i="17"/>
  <c r="O8" i="17"/>
  <c r="G8" i="17"/>
  <c r="F8" i="17"/>
  <c r="I23" i="17"/>
  <c r="BH36" i="1"/>
  <c r="AV36" i="1"/>
  <c r="BJ35" i="1"/>
  <c r="AX35" i="1"/>
  <c r="BK34" i="1"/>
  <c r="AY34" i="1"/>
  <c r="BL33" i="1"/>
  <c r="AZ33" i="1"/>
  <c r="BJ34" i="1"/>
  <c r="AY33" i="1"/>
  <c r="BC35" i="1"/>
  <c r="BG36" i="1"/>
  <c r="AU36" i="1"/>
  <c r="BI35" i="1"/>
  <c r="AW35" i="1"/>
  <c r="AX34" i="1"/>
  <c r="BK33" i="1"/>
  <c r="BP34" i="1"/>
  <c r="BR36" i="1"/>
  <c r="BF36" i="1"/>
  <c r="AT36" i="1"/>
  <c r="BH35" i="1"/>
  <c r="AV35" i="1"/>
  <c r="BI34" i="1"/>
  <c r="AW34" i="1"/>
  <c r="BJ33" i="1"/>
  <c r="AX33" i="1"/>
  <c r="BE34" i="1"/>
  <c r="AT33" i="1"/>
  <c r="BE33" i="1"/>
  <c r="BQ36" i="1"/>
  <c r="BE36" i="1"/>
  <c r="BG35" i="1"/>
  <c r="AU35" i="1"/>
  <c r="BH34" i="1"/>
  <c r="AV34" i="1"/>
  <c r="BI33" i="1"/>
  <c r="AW33" i="1"/>
  <c r="BN36" i="1"/>
  <c r="BD35" i="1"/>
  <c r="BR33" i="1"/>
  <c r="BA36" i="1"/>
  <c r="BQ33" i="1"/>
  <c r="BP36" i="1"/>
  <c r="BD36" i="1"/>
  <c r="BR35" i="1"/>
  <c r="BF35" i="1"/>
  <c r="AT35" i="1"/>
  <c r="BG34" i="1"/>
  <c r="AU34" i="1"/>
  <c r="BH33" i="1"/>
  <c r="AV33" i="1"/>
  <c r="BB36" i="1"/>
  <c r="BQ34" i="1"/>
  <c r="BF33" i="1"/>
  <c r="BM36" i="1"/>
  <c r="BD34" i="1"/>
  <c r="BO36" i="1"/>
  <c r="BC36" i="1"/>
  <c r="BQ35" i="1"/>
  <c r="BE35" i="1"/>
  <c r="BR34" i="1"/>
  <c r="BF34" i="1"/>
  <c r="AT34" i="1"/>
  <c r="BG33" i="1"/>
  <c r="AU33" i="1"/>
  <c r="BP35" i="1"/>
  <c r="BO35" i="1"/>
  <c r="BK36" i="1"/>
  <c r="AZ34" i="1"/>
  <c r="BB33" i="1"/>
  <c r="BC34" i="1"/>
  <c r="BD33" i="1"/>
  <c r="BA34" i="1"/>
  <c r="BJ36" i="1"/>
  <c r="BA33" i="1"/>
  <c r="BN33" i="1"/>
  <c r="BM33" i="1"/>
  <c r="BI36" i="1"/>
  <c r="BO33" i="1"/>
  <c r="AZ35" i="1"/>
  <c r="BB34" i="1"/>
  <c r="BC33" i="1"/>
  <c r="AZ36" i="1"/>
  <c r="BN35" i="1"/>
  <c r="BN34" i="1"/>
  <c r="BM34" i="1"/>
  <c r="BA35" i="1"/>
  <c r="BL36" i="1"/>
  <c r="AY36" i="1"/>
  <c r="BM35" i="1"/>
  <c r="BO34" i="1"/>
  <c r="BK35" i="1"/>
  <c r="BP33" i="1"/>
  <c r="BL34" i="1"/>
  <c r="AY35" i="1"/>
  <c r="AX36" i="1"/>
  <c r="BL35" i="1"/>
  <c r="AW36" i="1"/>
  <c r="BB35" i="1"/>
  <c r="BN91" i="1"/>
  <c r="BB91" i="1"/>
  <c r="BM91" i="1"/>
  <c r="BA91" i="1"/>
  <c r="BL91" i="1"/>
  <c r="AZ91" i="1"/>
  <c r="BK91" i="1"/>
  <c r="AY91" i="1"/>
  <c r="BV91" i="1"/>
  <c r="BJ91" i="1"/>
  <c r="AX91" i="1"/>
  <c r="BU91" i="1"/>
  <c r="BI91" i="1"/>
  <c r="AW91" i="1"/>
  <c r="BT91" i="1"/>
  <c r="BH91" i="1"/>
  <c r="AV91" i="1"/>
  <c r="BD91" i="1"/>
  <c r="BS91" i="1"/>
  <c r="BG91" i="1"/>
  <c r="AU91" i="1"/>
  <c r="BR91" i="1"/>
  <c r="BF91" i="1"/>
  <c r="AT91" i="1"/>
  <c r="BP91" i="1"/>
  <c r="BQ91" i="1"/>
  <c r="BE91" i="1"/>
  <c r="BO91" i="1"/>
  <c r="BC91" i="1"/>
  <c r="BI37" i="1"/>
  <c r="BG38" i="1"/>
  <c r="BG39" i="1"/>
  <c r="BD38" i="1"/>
  <c r="BL39" i="1"/>
  <c r="BD39" i="1"/>
  <c r="AW37" i="1"/>
  <c r="AU38" i="1"/>
  <c r="BN23" i="1"/>
  <c r="AU39" i="1"/>
  <c r="BQ37" i="1"/>
  <c r="BB39" i="1"/>
  <c r="AU23" i="1"/>
  <c r="BM37" i="1"/>
  <c r="BZ84" i="1"/>
  <c r="BQ23" i="1"/>
  <c r="BR38" i="1"/>
  <c r="BB23" i="1"/>
  <c r="BL37" i="1"/>
  <c r="BE37" i="1"/>
  <c r="BK23" i="1"/>
  <c r="AV23" i="1"/>
  <c r="BM38" i="1"/>
  <c r="BA37" i="1"/>
  <c r="BZ14" i="1"/>
  <c r="BZ80" i="1"/>
  <c r="BZ81" i="1"/>
  <c r="BE23" i="1"/>
  <c r="BJ39" i="1"/>
  <c r="BH37" i="1"/>
  <c r="BF38" i="1"/>
  <c r="BO38" i="1"/>
  <c r="AY23" i="1"/>
  <c r="BA38" i="1"/>
  <c r="BU23" i="1"/>
  <c r="BH23" i="1"/>
  <c r="AX39" i="1"/>
  <c r="AV37" i="1"/>
  <c r="AT38" i="1"/>
  <c r="AZ39" i="1"/>
  <c r="BR39" i="1"/>
  <c r="BC38" i="1"/>
  <c r="AY38" i="1"/>
  <c r="BN37" i="1"/>
  <c r="BI23" i="1"/>
  <c r="BI38" i="1"/>
  <c r="BZ15" i="1"/>
  <c r="BZ9" i="1"/>
  <c r="BZ59" i="1"/>
  <c r="BZ83" i="1"/>
  <c r="BQ38" i="1"/>
  <c r="BY23" i="1"/>
  <c r="BF39" i="1"/>
  <c r="BP37" i="1"/>
  <c r="BG23" i="1"/>
  <c r="BB37" i="1"/>
  <c r="AW23" i="1"/>
  <c r="BK38" i="1"/>
  <c r="AW38" i="1"/>
  <c r="BZ12" i="1"/>
  <c r="BZ74" i="1"/>
  <c r="BP23" i="1"/>
  <c r="BI39" i="1"/>
  <c r="BG37" i="1"/>
  <c r="BE38" i="1"/>
  <c r="BM23" i="1"/>
  <c r="AT39" i="1"/>
  <c r="BD37" i="1"/>
  <c r="BK37" i="1"/>
  <c r="BO39" i="1"/>
  <c r="BA39" i="1"/>
  <c r="BZ16" i="1"/>
  <c r="BD23" i="1"/>
  <c r="AW39" i="1"/>
  <c r="AU37" i="1"/>
  <c r="BA23" i="1"/>
  <c r="BM39" i="1"/>
  <c r="BQ39" i="1"/>
  <c r="BN38" i="1"/>
  <c r="BV23" i="1"/>
  <c r="BC39" i="1"/>
  <c r="BJ38" i="1"/>
  <c r="BJ37" i="1"/>
  <c r="BZ60" i="1"/>
  <c r="BY24" i="1"/>
  <c r="BS23" i="1"/>
  <c r="BR37" i="1"/>
  <c r="AX38" i="1"/>
  <c r="BE39" i="1"/>
  <c r="BB38" i="1"/>
  <c r="BJ23" i="1"/>
  <c r="BN39" i="1"/>
  <c r="AX37" i="1"/>
  <c r="BZ62" i="1"/>
  <c r="BH38" i="1"/>
  <c r="AY37" i="1"/>
  <c r="BH39" i="1"/>
  <c r="BF37" i="1"/>
  <c r="BO37" i="1"/>
  <c r="AX23" i="1"/>
  <c r="BT23" i="1"/>
  <c r="BR23" i="1"/>
  <c r="AV38" i="1"/>
  <c r="BO23" i="1"/>
  <c r="AV39" i="1"/>
  <c r="AT37" i="1"/>
  <c r="BL23" i="1"/>
  <c r="AZ37" i="1"/>
  <c r="BC37" i="1"/>
  <c r="BL38" i="1"/>
  <c r="BF23" i="1"/>
  <c r="BK39" i="1"/>
  <c r="BZ18" i="1"/>
  <c r="BC23" i="1"/>
  <c r="BP38" i="1"/>
  <c r="AZ23" i="1"/>
  <c r="BP39" i="1"/>
  <c r="AZ38" i="1"/>
  <c r="AT23" i="1"/>
  <c r="AY39" i="1"/>
  <c r="BZ8" i="1"/>
  <c r="BZ20" i="1"/>
  <c r="BZ76" i="1"/>
  <c r="BV24" i="1"/>
  <c r="BU24" i="1"/>
  <c r="AZ24" i="1"/>
  <c r="BL24" i="1"/>
  <c r="AV40" i="1"/>
  <c r="BH40" i="1"/>
  <c r="BK40" i="1"/>
  <c r="BA24" i="1"/>
  <c r="BM24" i="1"/>
  <c r="AW40" i="1"/>
  <c r="BI40" i="1"/>
  <c r="BB24" i="1"/>
  <c r="BN24" i="1"/>
  <c r="AX40" i="1"/>
  <c r="BJ40" i="1"/>
  <c r="BD24" i="1"/>
  <c r="BP24" i="1"/>
  <c r="AZ40" i="1"/>
  <c r="BL40" i="1"/>
  <c r="BS24" i="1"/>
  <c r="AY40" i="1"/>
  <c r="BE24" i="1"/>
  <c r="BQ24" i="1"/>
  <c r="BA40" i="1"/>
  <c r="BM40" i="1"/>
  <c r="AT24" i="1"/>
  <c r="BF24" i="1"/>
  <c r="BR24" i="1"/>
  <c r="BB40" i="1"/>
  <c r="BN40" i="1"/>
  <c r="AU24" i="1"/>
  <c r="BG24" i="1"/>
  <c r="BC40" i="1"/>
  <c r="BO40" i="1"/>
  <c r="AV24" i="1"/>
  <c r="BH24" i="1"/>
  <c r="BD40" i="1"/>
  <c r="BP40" i="1"/>
  <c r="AW24" i="1"/>
  <c r="BI24" i="1"/>
  <c r="BE40" i="1"/>
  <c r="BQ40" i="1"/>
  <c r="BC24" i="1"/>
  <c r="AX24" i="1"/>
  <c r="BJ24" i="1"/>
  <c r="AT40" i="1"/>
  <c r="BF40" i="1"/>
  <c r="BR40" i="1"/>
  <c r="AY24" i="1"/>
  <c r="BK24" i="1"/>
  <c r="AU40" i="1"/>
  <c r="BG40" i="1"/>
  <c r="BO24" i="1"/>
  <c r="BT24" i="1"/>
  <c r="BA74" i="1"/>
  <c r="BO60" i="1"/>
  <c r="BK9" i="1"/>
  <c r="AZ62" i="1"/>
  <c r="BN7" i="1"/>
  <c r="AX7" i="1"/>
  <c r="AW74" i="1"/>
  <c r="BR76" i="1"/>
  <c r="BQ60" i="1"/>
  <c r="BQ74" i="1"/>
  <c r="AT102" i="1"/>
  <c r="BJ101" i="1"/>
  <c r="J23" i="17"/>
  <c r="BB7" i="1"/>
  <c r="BP60" i="1"/>
  <c r="BD102" i="1"/>
  <c r="BG102" i="1"/>
  <c r="BB74" i="1"/>
  <c r="BM74" i="1"/>
  <c r="AV76" i="1"/>
  <c r="BN74" i="1"/>
  <c r="AV7" i="1"/>
  <c r="BA62" i="1"/>
  <c r="AX74" i="1"/>
  <c r="BA13" i="1"/>
  <c r="BD9" i="1"/>
  <c r="BQ102" i="1"/>
  <c r="BK62" i="1"/>
  <c r="AT76" i="1"/>
  <c r="BM60" i="1"/>
  <c r="AT9" i="1"/>
  <c r="BC62" i="1"/>
  <c r="AU102" i="1"/>
  <c r="BE76" i="1"/>
  <c r="BE102" i="1"/>
  <c r="BG101" i="1"/>
  <c r="BO13" i="1"/>
  <c r="BE9" i="1"/>
  <c r="BC13" i="1"/>
  <c r="BC60" i="1"/>
  <c r="BL13" i="1"/>
  <c r="AW7" i="1"/>
  <c r="BF7" i="1"/>
  <c r="BY60" i="1"/>
  <c r="BY59" i="1"/>
  <c r="BY16" i="1"/>
  <c r="BY81" i="1"/>
  <c r="BY62" i="1"/>
  <c r="BY74" i="1"/>
  <c r="BY13" i="1"/>
  <c r="BY75" i="1"/>
  <c r="BY18" i="1"/>
  <c r="BY83" i="1"/>
  <c r="BY80" i="1"/>
  <c r="BY14" i="1"/>
  <c r="BY76" i="1"/>
  <c r="BY9" i="1"/>
  <c r="BY84" i="1"/>
  <c r="BY8" i="1"/>
  <c r="BY20" i="1"/>
  <c r="BY15" i="1"/>
  <c r="BY12" i="1"/>
  <c r="BA101" i="1"/>
  <c r="H23" i="17"/>
  <c r="E23" i="17"/>
  <c r="BG7" i="1"/>
  <c r="BD60" i="1"/>
  <c r="BM13" i="1"/>
  <c r="BN60" i="1"/>
  <c r="AU76" i="1"/>
  <c r="BP76" i="1"/>
  <c r="D23" i="17"/>
  <c r="BR74" i="1"/>
  <c r="F23" i="17"/>
  <c r="G23" i="17"/>
  <c r="BD62" i="1"/>
  <c r="AZ99" i="1"/>
  <c r="BA99" i="1"/>
  <c r="BQ99" i="1"/>
  <c r="BM99" i="1"/>
  <c r="AV100" i="1"/>
  <c r="BN99" i="1"/>
  <c r="BH100" i="1"/>
  <c r="BQ100" i="1"/>
  <c r="BO99" i="1"/>
  <c r="AT100" i="1"/>
  <c r="BE99" i="1"/>
  <c r="BF100" i="1"/>
  <c r="BS100" i="1"/>
  <c r="BM16" i="1"/>
  <c r="BK16" i="1"/>
  <c r="BR100" i="1"/>
  <c r="BL16" i="1"/>
  <c r="BT16" i="1"/>
  <c r="BJ16" i="1"/>
  <c r="BO16" i="1"/>
  <c r="BG16" i="1"/>
  <c r="BG99" i="1"/>
  <c r="BH16" i="1"/>
  <c r="BE16" i="1"/>
  <c r="AT99" i="1"/>
  <c r="BN16" i="1"/>
  <c r="BJ100" i="1"/>
  <c r="BP16" i="1"/>
  <c r="BA100" i="1"/>
  <c r="BF16" i="1"/>
  <c r="AX99" i="1"/>
  <c r="AW99" i="1"/>
  <c r="BJ99" i="1"/>
  <c r="BA16" i="1"/>
  <c r="AX16" i="1"/>
  <c r="BC16" i="1"/>
  <c r="AZ100" i="1"/>
  <c r="BQ16" i="1"/>
  <c r="AZ16" i="1"/>
  <c r="BG100" i="1"/>
  <c r="BV16" i="1"/>
  <c r="AY100" i="1"/>
  <c r="BI99" i="1"/>
  <c r="AY16" i="1"/>
  <c r="BS16" i="1"/>
  <c r="BD99" i="1"/>
  <c r="BP100" i="1"/>
  <c r="BC99" i="1"/>
  <c r="BP99" i="1"/>
  <c r="BD16" i="1"/>
  <c r="BB99" i="1"/>
  <c r="AW16" i="1"/>
  <c r="BS99" i="1"/>
  <c r="BN100" i="1"/>
  <c r="BH99" i="1"/>
  <c r="BT100" i="1"/>
  <c r="BT99" i="1"/>
  <c r="BI100" i="1"/>
  <c r="AV16" i="1"/>
  <c r="BB100" i="1"/>
  <c r="BB16" i="1"/>
  <c r="AU16" i="1"/>
  <c r="BM100" i="1"/>
  <c r="BV99" i="1"/>
  <c r="BF99" i="1"/>
  <c r="BE100" i="1"/>
  <c r="BD100" i="1"/>
  <c r="BU16" i="1"/>
  <c r="AU99" i="1"/>
  <c r="BR99" i="1"/>
  <c r="AW100" i="1"/>
  <c r="BK99" i="1"/>
  <c r="AX100" i="1"/>
  <c r="AU100" i="1"/>
  <c r="BL100" i="1"/>
  <c r="BU99" i="1"/>
  <c r="AT16" i="1"/>
  <c r="BV100" i="1"/>
  <c r="BK100" i="1"/>
  <c r="BI16" i="1"/>
  <c r="AY99" i="1"/>
  <c r="AV99" i="1"/>
  <c r="BR16" i="1"/>
  <c r="BL99" i="1"/>
  <c r="BC100" i="1"/>
  <c r="BO100" i="1"/>
  <c r="BU100" i="1"/>
  <c r="BP102" i="1"/>
  <c r="BB60" i="1"/>
  <c r="BN13" i="1"/>
  <c r="AY62" i="1"/>
  <c r="BC74" i="1"/>
  <c r="BJ74" i="1"/>
  <c r="BI74" i="1"/>
  <c r="BF76" i="1"/>
  <c r="BH7" i="1"/>
  <c r="BQ76" i="1"/>
  <c r="BD76" i="1"/>
  <c r="BR7" i="1"/>
  <c r="BE74" i="1"/>
  <c r="BB76" i="1"/>
  <c r="AY9" i="1"/>
  <c r="BO102" i="1"/>
  <c r="BA60" i="1"/>
  <c r="BH101" i="1"/>
  <c r="BJ62" i="1"/>
  <c r="BS7" i="1"/>
  <c r="BI62" i="1"/>
  <c r="AW101" i="1"/>
  <c r="BH74" i="1"/>
  <c r="AU7" i="1"/>
  <c r="BF74" i="1"/>
  <c r="AT7" i="1"/>
  <c r="AU101" i="1"/>
  <c r="BR101" i="1"/>
  <c r="AZ13" i="1"/>
  <c r="BK76" i="1"/>
  <c r="BM7" i="1"/>
  <c r="BF101" i="1"/>
  <c r="BJ9" i="1"/>
  <c r="BC102" i="1"/>
  <c r="BK13" i="1"/>
  <c r="BB62" i="1"/>
  <c r="AX62" i="1"/>
  <c r="BO74" i="1"/>
  <c r="AW62" i="1"/>
  <c r="BO62" i="1"/>
  <c r="AV74" i="1"/>
  <c r="BG74" i="1"/>
  <c r="AT74" i="1"/>
  <c r="AY76" i="1"/>
  <c r="BA7" i="1"/>
  <c r="AT101" i="1"/>
  <c r="AX9" i="1"/>
  <c r="BQ101" i="1"/>
  <c r="AY13" i="1"/>
  <c r="BB13" i="1"/>
  <c r="BL60" i="1"/>
  <c r="BC7" i="1"/>
  <c r="BK60" i="1"/>
  <c r="BH62" i="1"/>
  <c r="BI101" i="1"/>
  <c r="AU74" i="1"/>
  <c r="BR62" i="1"/>
  <c r="BO9" i="1"/>
  <c r="BJ76" i="1"/>
  <c r="BL7" i="1"/>
  <c r="BE101" i="1"/>
  <c r="BI9" i="1"/>
  <c r="AZ60" i="1"/>
  <c r="AZ9" i="1"/>
  <c r="AY60" i="1"/>
  <c r="AV101" i="1"/>
  <c r="AV62" i="1"/>
  <c r="BO7" i="1"/>
  <c r="BG62" i="1"/>
  <c r="BF62" i="1"/>
  <c r="BL76" i="1"/>
  <c r="BC9" i="1"/>
  <c r="AX76" i="1"/>
  <c r="AZ7" i="1"/>
  <c r="AW9" i="1"/>
  <c r="BN102" i="1"/>
  <c r="BJ13" i="1"/>
  <c r="BM102" i="1"/>
  <c r="BI13" i="1"/>
  <c r="BN62" i="1"/>
  <c r="BJ60" i="1"/>
  <c r="BF102" i="1"/>
  <c r="AU62" i="1"/>
  <c r="BA9" i="1"/>
  <c r="AT62" i="1"/>
  <c r="BI102" i="1"/>
  <c r="BQ7" i="1"/>
  <c r="BL74" i="1"/>
  <c r="BI76" i="1"/>
  <c r="BK7" i="1"/>
  <c r="BB102" i="1"/>
  <c r="AX13" i="1"/>
  <c r="BA102" i="1"/>
  <c r="AW13" i="1"/>
  <c r="BL102" i="1"/>
  <c r="AX60" i="1"/>
  <c r="BS76" i="1"/>
  <c r="BI60" i="1"/>
  <c r="AZ76" i="1"/>
  <c r="AV60" i="1"/>
  <c r="AW102" i="1"/>
  <c r="BE7" i="1"/>
  <c r="AZ74" i="1"/>
  <c r="AW76" i="1"/>
  <c r="AY7" i="1"/>
  <c r="BP101" i="1"/>
  <c r="BH9" i="1"/>
  <c r="BO101" i="1"/>
  <c r="BG9" i="1"/>
  <c r="AZ102" i="1"/>
  <c r="BH13" i="1"/>
  <c r="BS62" i="1"/>
  <c r="AW60" i="1"/>
  <c r="AX102" i="1"/>
  <c r="BR13" i="1"/>
  <c r="AY101" i="1"/>
  <c r="BL62" i="1"/>
  <c r="BE60" i="1"/>
  <c r="BK74" i="1"/>
  <c r="BD101" i="1"/>
  <c r="AV9" i="1"/>
  <c r="BC101" i="1"/>
  <c r="AU9" i="1"/>
  <c r="BN101" i="1"/>
  <c r="AV13" i="1"/>
  <c r="BK102" i="1"/>
  <c r="AU13" i="1"/>
  <c r="BL101" i="1"/>
  <c r="BF13" i="1"/>
  <c r="BO76" i="1"/>
  <c r="BS13" i="1"/>
  <c r="AY74" i="1"/>
  <c r="BH76" i="1"/>
  <c r="BJ7" i="1"/>
  <c r="BG76" i="1"/>
  <c r="BI7" i="1"/>
  <c r="BB101" i="1"/>
  <c r="BR9" i="1"/>
  <c r="BM101" i="1"/>
  <c r="BQ9" i="1"/>
  <c r="AZ101" i="1"/>
  <c r="AT13" i="1"/>
  <c r="BC76" i="1"/>
  <c r="AV102" i="1"/>
  <c r="BP13" i="1"/>
  <c r="AX101" i="1"/>
  <c r="BN76" i="1"/>
  <c r="BO8" i="1"/>
  <c r="BG8" i="1"/>
  <c r="AY8" i="1"/>
  <c r="BV8" i="1"/>
  <c r="BN8" i="1"/>
  <c r="BF8" i="1"/>
  <c r="AX8" i="1"/>
  <c r="BA8" i="1"/>
  <c r="BU8" i="1"/>
  <c r="BM8" i="1"/>
  <c r="BE8" i="1"/>
  <c r="AW8" i="1"/>
  <c r="BL8" i="1"/>
  <c r="BD8" i="1"/>
  <c r="AV8" i="1"/>
  <c r="BK8" i="1"/>
  <c r="BC8" i="1"/>
  <c r="AU8" i="1"/>
  <c r="BI8" i="1"/>
  <c r="BR8" i="1"/>
  <c r="BJ8" i="1"/>
  <c r="BB8" i="1"/>
  <c r="AT8" i="1"/>
  <c r="BQ8" i="1"/>
  <c r="BP8" i="1"/>
  <c r="BH8" i="1"/>
  <c r="AZ8" i="1"/>
  <c r="BN84" i="1"/>
  <c r="AT87" i="1"/>
  <c r="AU84" i="1"/>
  <c r="BC84" i="1"/>
  <c r="BN87" i="1"/>
  <c r="BB87" i="1"/>
  <c r="BL15" i="1"/>
  <c r="BK84" i="1"/>
  <c r="BS15" i="1"/>
  <c r="BD84" i="1"/>
  <c r="BG84" i="1"/>
  <c r="AV84" i="1"/>
  <c r="BS84" i="1"/>
  <c r="BD15" i="1"/>
  <c r="BA15" i="1"/>
  <c r="BQ87" i="1"/>
  <c r="BA84" i="1"/>
  <c r="BL87" i="1"/>
  <c r="AZ87" i="1"/>
  <c r="BI87" i="1"/>
  <c r="AW87" i="1"/>
  <c r="AT84" i="1"/>
  <c r="BH84" i="1"/>
  <c r="BF87" i="1"/>
  <c r="AU87" i="1"/>
  <c r="BO84" i="1"/>
  <c r="BU87" i="1"/>
  <c r="BL84" i="1"/>
  <c r="AZ15" i="1"/>
  <c r="BS87" i="1"/>
  <c r="BC87" i="1"/>
  <c r="AY15" i="1"/>
  <c r="BM84" i="1"/>
  <c r="BU15" i="1"/>
  <c r="BI15" i="1"/>
  <c r="AW15" i="1"/>
  <c r="BR84" i="1"/>
  <c r="BF84" i="1"/>
  <c r="BP84" i="1"/>
  <c r="BM87" i="1"/>
  <c r="BA87" i="1"/>
  <c r="BJ84" i="1"/>
  <c r="BN15" i="1"/>
  <c r="AZ84" i="1"/>
  <c r="AX15" i="1"/>
  <c r="BP15" i="1"/>
  <c r="BO87" i="1"/>
  <c r="BK87" i="1"/>
  <c r="AY87" i="1"/>
  <c r="AX84" i="1"/>
  <c r="BB15" i="1"/>
  <c r="BK15" i="1"/>
  <c r="BG15" i="1"/>
  <c r="BO15" i="1"/>
  <c r="BQ15" i="1"/>
  <c r="AY84" i="1"/>
  <c r="BH15" i="1"/>
  <c r="BV84" i="1"/>
  <c r="AV87" i="1"/>
  <c r="BR15" i="1"/>
  <c r="BF15" i="1"/>
  <c r="BT84" i="1"/>
  <c r="BG87" i="1"/>
  <c r="AT15" i="1"/>
  <c r="BJ87" i="1"/>
  <c r="AX87" i="1"/>
  <c r="BT15" i="1"/>
  <c r="BQ84" i="1"/>
  <c r="BE15" i="1"/>
  <c r="BJ15" i="1"/>
  <c r="BT87" i="1"/>
  <c r="BH87" i="1"/>
  <c r="BP87" i="1"/>
  <c r="BD87" i="1"/>
  <c r="AV15" i="1"/>
  <c r="AU15" i="1"/>
  <c r="BB84" i="1"/>
  <c r="BU84" i="1"/>
  <c r="BI84" i="1"/>
  <c r="AW84" i="1"/>
  <c r="BE84" i="1"/>
  <c r="BR87" i="1"/>
  <c r="BE87" i="1"/>
  <c r="BC15" i="1"/>
  <c r="BM15" i="1"/>
  <c r="AU60" i="1"/>
  <c r="BR102" i="1"/>
  <c r="BD13" i="1"/>
  <c r="BQ13" i="1"/>
  <c r="BL9" i="1"/>
  <c r="BN9" i="1"/>
  <c r="BP9" i="1"/>
  <c r="BK101" i="1"/>
  <c r="BE13" i="1"/>
  <c r="BH102" i="1"/>
  <c r="BD7" i="1"/>
  <c r="BF9" i="1"/>
  <c r="AY102" i="1"/>
  <c r="BG13" i="1"/>
  <c r="BJ102" i="1"/>
  <c r="BH60" i="1"/>
  <c r="BM76" i="1"/>
  <c r="BQ62" i="1"/>
  <c r="BF60" i="1"/>
  <c r="BM9" i="1"/>
  <c r="BE62" i="1"/>
  <c r="AT60" i="1"/>
  <c r="BP74" i="1"/>
  <c r="BD74" i="1"/>
  <c r="BG60" i="1"/>
  <c r="BA76" i="1"/>
  <c r="BP62" i="1"/>
  <c r="AX14" i="1"/>
  <c r="BB14" i="1"/>
  <c r="BJ14" i="1"/>
  <c r="AZ14" i="1"/>
  <c r="BC14" i="1"/>
  <c r="BG14" i="1"/>
  <c r="BD14" i="1"/>
  <c r="BI14" i="1"/>
  <c r="BQ14" i="1"/>
  <c r="BK14" i="1"/>
  <c r="AU14" i="1"/>
  <c r="AT14" i="1"/>
  <c r="BO14" i="1"/>
  <c r="BT14" i="1"/>
  <c r="BR14" i="1"/>
  <c r="BA14" i="1"/>
  <c r="BN14" i="1"/>
  <c r="AY14" i="1"/>
  <c r="BE14" i="1"/>
  <c r="BL14" i="1"/>
  <c r="BF14" i="1"/>
  <c r="BP14" i="1"/>
  <c r="BM14" i="1"/>
  <c r="AV14" i="1"/>
  <c r="BS14" i="1"/>
  <c r="BH14" i="1"/>
  <c r="AW14" i="1"/>
  <c r="BR60" i="1"/>
  <c r="BP7" i="1"/>
  <c r="BH17" i="1"/>
  <c r="BC17" i="1"/>
  <c r="AY17" i="1"/>
  <c r="AX17" i="1"/>
  <c r="BM17" i="1"/>
  <c r="BS17" i="1"/>
  <c r="BF17" i="1"/>
  <c r="BU17" i="1"/>
  <c r="BO17" i="1"/>
  <c r="BN17" i="1"/>
  <c r="AW17" i="1"/>
  <c r="BE17" i="1"/>
  <c r="BP17" i="1"/>
  <c r="BQ83" i="1"/>
  <c r="BM81" i="1"/>
  <c r="AZ81" i="1"/>
  <c r="BN80" i="1"/>
  <c r="BA80" i="1"/>
  <c r="BQ18" i="1"/>
  <c r="AV17" i="1"/>
  <c r="BS83" i="1"/>
  <c r="BD17" i="1"/>
  <c r="BE83" i="1"/>
  <c r="BA81" i="1"/>
  <c r="BO80" i="1"/>
  <c r="BB80" i="1"/>
  <c r="BR18" i="1"/>
  <c r="AT17" i="1"/>
  <c r="BK17" i="1"/>
  <c r="BR83" i="1"/>
  <c r="BP80" i="1"/>
  <c r="BC80" i="1"/>
  <c r="BS18" i="1"/>
  <c r="BF18" i="1"/>
  <c r="BT83" i="1"/>
  <c r="BG83" i="1"/>
  <c r="BT17" i="1"/>
  <c r="BK83" i="1"/>
  <c r="AW83" i="1"/>
  <c r="BJ17" i="1"/>
  <c r="BF83" i="1"/>
  <c r="BN81" i="1"/>
  <c r="BD80" i="1"/>
  <c r="BT18" i="1"/>
  <c r="BG18" i="1"/>
  <c r="AT18" i="1"/>
  <c r="BJ80" i="1"/>
  <c r="BU83" i="1"/>
  <c r="BH83" i="1"/>
  <c r="AU83" i="1"/>
  <c r="BR17" i="1"/>
  <c r="AV83" i="1"/>
  <c r="AT83" i="1"/>
  <c r="BB81" i="1"/>
  <c r="BU18" i="1"/>
  <c r="BH18" i="1"/>
  <c r="AU18" i="1"/>
  <c r="AX83" i="1"/>
  <c r="BI83" i="1"/>
  <c r="BG17" i="1"/>
  <c r="BA17" i="1"/>
  <c r="BO81" i="1"/>
  <c r="BQ80" i="1"/>
  <c r="BI18" i="1"/>
  <c r="AV18" i="1"/>
  <c r="BS81" i="1"/>
  <c r="BL83" i="1"/>
  <c r="AZ17" i="1"/>
  <c r="BC81" i="1"/>
  <c r="BE80" i="1"/>
  <c r="AW18" i="1"/>
  <c r="BG81" i="1"/>
  <c r="BO18" i="1"/>
  <c r="AZ83" i="1"/>
  <c r="BT81" i="1"/>
  <c r="BR81" i="1"/>
  <c r="BE81" i="1"/>
  <c r="BS80" i="1"/>
  <c r="BQ17" i="1"/>
  <c r="BR80" i="1"/>
  <c r="AU81" i="1"/>
  <c r="AX80" i="1"/>
  <c r="BM83" i="1"/>
  <c r="BH81" i="1"/>
  <c r="BF81" i="1"/>
  <c r="BG80" i="1"/>
  <c r="BQ81" i="1"/>
  <c r="BB17" i="1"/>
  <c r="BF80" i="1"/>
  <c r="BC18" i="1"/>
  <c r="BN83" i="1"/>
  <c r="BA83" i="1"/>
  <c r="BI81" i="1"/>
  <c r="AV81" i="1"/>
  <c r="AT81" i="1"/>
  <c r="BT80" i="1"/>
  <c r="AU80" i="1"/>
  <c r="BD81" i="1"/>
  <c r="BL17" i="1"/>
  <c r="AT80" i="1"/>
  <c r="BJ18" i="1"/>
  <c r="BO83" i="1"/>
  <c r="BB83" i="1"/>
  <c r="BJ81" i="1"/>
  <c r="AW81" i="1"/>
  <c r="BK80" i="1"/>
  <c r="BH80" i="1"/>
  <c r="BL18" i="1"/>
  <c r="BD18" i="1"/>
  <c r="BJ83" i="1"/>
  <c r="BI17" i="1"/>
  <c r="BK18" i="1"/>
  <c r="BP83" i="1"/>
  <c r="BC83" i="1"/>
  <c r="BK81" i="1"/>
  <c r="AX81" i="1"/>
  <c r="BL80" i="1"/>
  <c r="AY80" i="1"/>
  <c r="BI80" i="1"/>
  <c r="AV80" i="1"/>
  <c r="AZ18" i="1"/>
  <c r="BN18" i="1"/>
  <c r="BE18" i="1"/>
  <c r="BP81" i="1"/>
  <c r="AU17" i="1"/>
  <c r="AX18" i="1"/>
  <c r="BD83" i="1"/>
  <c r="BL81" i="1"/>
  <c r="AY81" i="1"/>
  <c r="BM80" i="1"/>
  <c r="AZ80" i="1"/>
  <c r="BP18" i="1"/>
  <c r="AW80" i="1"/>
  <c r="BM18" i="1"/>
  <c r="AY18" i="1"/>
  <c r="BA18" i="1"/>
  <c r="BB18" i="1"/>
  <c r="AY83" i="1"/>
  <c r="BQ10" i="1"/>
  <c r="AW10" i="1"/>
  <c r="BQ59" i="1"/>
  <c r="BJ59" i="1"/>
  <c r="BS10" i="1"/>
  <c r="BD10" i="1"/>
  <c r="BP10" i="1"/>
  <c r="BM10" i="1"/>
  <c r="BV75" i="1"/>
  <c r="AZ59" i="1"/>
  <c r="BE59" i="1"/>
  <c r="BA59" i="1"/>
  <c r="BK10" i="1"/>
  <c r="BJ10" i="1"/>
  <c r="BA10" i="1"/>
  <c r="AW59" i="1"/>
  <c r="BN59" i="1"/>
  <c r="BK59" i="1"/>
  <c r="BG10" i="1"/>
  <c r="BG59" i="1"/>
  <c r="BO10" i="1"/>
  <c r="BM59" i="1"/>
  <c r="AT10" i="1"/>
  <c r="BF59" i="1"/>
  <c r="AU59" i="1"/>
  <c r="BV74" i="1"/>
  <c r="BU10" i="1"/>
  <c r="BV59" i="1"/>
  <c r="BH10" i="1"/>
  <c r="BV7" i="1"/>
  <c r="BV76" i="1"/>
  <c r="BF10" i="1"/>
  <c r="AX10" i="1"/>
  <c r="BC10" i="1"/>
  <c r="BH59" i="1"/>
  <c r="BC59" i="1"/>
  <c r="BB10" i="1"/>
  <c r="BV12" i="1"/>
  <c r="BL59" i="1"/>
  <c r="AT59" i="1"/>
  <c r="BE10" i="1"/>
  <c r="BT10" i="1"/>
  <c r="BI10" i="1"/>
  <c r="BV9" i="1"/>
  <c r="BI59" i="1"/>
  <c r="BU59" i="1"/>
  <c r="BR10" i="1"/>
  <c r="BV60" i="1"/>
  <c r="BP59" i="1"/>
  <c r="AU10" i="1"/>
  <c r="AV59" i="1"/>
  <c r="AX59" i="1"/>
  <c r="AZ10" i="1"/>
  <c r="BN10" i="1"/>
  <c r="AV10" i="1"/>
  <c r="BD59" i="1"/>
  <c r="BL10" i="1"/>
  <c r="AY59" i="1"/>
  <c r="BR59" i="1"/>
  <c r="BO59" i="1"/>
  <c r="AY10" i="1"/>
  <c r="BB59" i="1"/>
  <c r="BB9" i="1"/>
  <c r="Y15" i="17"/>
  <c r="CC15" i="17" s="1"/>
  <c r="CF15" i="17" s="1"/>
  <c r="CH15" i="17" s="1"/>
  <c r="Z14" i="17"/>
  <c r="CJ14" i="17" s="1"/>
  <c r="CM14" i="17" s="1"/>
  <c r="CO14" i="17" s="1"/>
  <c r="AA16" i="17"/>
  <c r="CQ16" i="17" s="1"/>
  <c r="CT16" i="17" s="1"/>
  <c r="CV16" i="17" s="1"/>
  <c r="AA22" i="17"/>
  <c r="CQ22" i="17" s="1"/>
  <c r="CT22" i="17" s="1"/>
  <c r="CV22" i="17" s="1"/>
  <c r="AB10" i="17"/>
  <c r="CX10" i="17" s="1"/>
  <c r="DA10" i="17" s="1"/>
  <c r="DC10" i="17" s="1"/>
  <c r="AB22" i="17"/>
  <c r="CX22" i="17" s="1"/>
  <c r="DA22" i="17" s="1"/>
  <c r="DC22" i="17" s="1"/>
  <c r="Y11" i="17"/>
  <c r="CC11" i="17" s="1"/>
  <c r="CF11" i="17" s="1"/>
  <c r="CH11" i="17" s="1"/>
  <c r="Z22" i="17"/>
  <c r="CJ22" i="17" s="1"/>
  <c r="CM22" i="17" s="1"/>
  <c r="CO22" i="17" s="1"/>
  <c r="Y18" i="17"/>
  <c r="CC18" i="17" s="1"/>
  <c r="CF18" i="17" s="1"/>
  <c r="CH18" i="17" s="1"/>
  <c r="Y21" i="17"/>
  <c r="CC21" i="17" s="1"/>
  <c r="CF21" i="17" s="1"/>
  <c r="CH21" i="17" s="1"/>
  <c r="AB16" i="17"/>
  <c r="CX16" i="17" s="1"/>
  <c r="DA16" i="17" s="1"/>
  <c r="DC16" i="17" s="1"/>
  <c r="AB19" i="17"/>
  <c r="CX19" i="17" s="1"/>
  <c r="DA19" i="17" s="1"/>
  <c r="DC19" i="17" s="1"/>
  <c r="Z19" i="17"/>
  <c r="CJ19" i="17" s="1"/>
  <c r="CM19" i="17" s="1"/>
  <c r="CO19" i="17" s="1"/>
  <c r="Z25" i="17"/>
  <c r="CJ25" i="17" s="1"/>
  <c r="CM25" i="17" s="1"/>
  <c r="CO25" i="17" s="1"/>
  <c r="AA14" i="17"/>
  <c r="CQ14" i="17" s="1"/>
  <c r="CT14" i="17" s="1"/>
  <c r="CV14" i="17" s="1"/>
  <c r="AA17" i="17"/>
  <c r="CQ17" i="17" s="1"/>
  <c r="CT17" i="17" s="1"/>
  <c r="CV17" i="17" s="1"/>
  <c r="AB21" i="17"/>
  <c r="CX21" i="17" s="1"/>
  <c r="DA21" i="17" s="1"/>
  <c r="DC21" i="17" s="1"/>
  <c r="Y16" i="17"/>
  <c r="CC16" i="17" s="1"/>
  <c r="CF16" i="17" s="1"/>
  <c r="CH16" i="17" s="1"/>
  <c r="Y10" i="17"/>
  <c r="CC10" i="17" s="1"/>
  <c r="CF10" i="17" s="1"/>
  <c r="CH10" i="17" s="1"/>
  <c r="AA19" i="17"/>
  <c r="CQ19" i="17" s="1"/>
  <c r="CT19" i="17" s="1"/>
  <c r="CV19" i="17" s="1"/>
  <c r="AA21" i="17"/>
  <c r="CQ21" i="17" s="1"/>
  <c r="CT21" i="17" s="1"/>
  <c r="CV21" i="17" s="1"/>
  <c r="AB14" i="17"/>
  <c r="CX14" i="17" s="1"/>
  <c r="DA14" i="17" s="1"/>
  <c r="DC14" i="17" s="1"/>
  <c r="Y19" i="17"/>
  <c r="CC19" i="17" s="1"/>
  <c r="CF19" i="17" s="1"/>
  <c r="CH19" i="17" s="1"/>
  <c r="Y22" i="17"/>
  <c r="CC22" i="17" s="1"/>
  <c r="CF22" i="17" s="1"/>
  <c r="CH22" i="17" s="1"/>
  <c r="Z18" i="17"/>
  <c r="CJ18" i="17" s="1"/>
  <c r="CM18" i="17" s="1"/>
  <c r="CO18" i="17" s="1"/>
  <c r="Z21" i="17"/>
  <c r="CJ21" i="17" s="1"/>
  <c r="CM21" i="17" s="1"/>
  <c r="CO21" i="17" s="1"/>
  <c r="Y14" i="17"/>
  <c r="CC14" i="17" s="1"/>
  <c r="CF14" i="17" s="1"/>
  <c r="CH14" i="17" s="1"/>
  <c r="AA12" i="17"/>
  <c r="CQ12" i="17" s="1"/>
  <c r="CT12" i="17" s="1"/>
  <c r="CV12" i="17" s="1"/>
  <c r="AB17" i="17"/>
  <c r="CX17" i="17" s="1"/>
  <c r="DA17" i="17" s="1"/>
  <c r="DC17" i="17" s="1"/>
  <c r="AB20" i="17"/>
  <c r="CX20" i="17" s="1"/>
  <c r="DA20" i="17" s="1"/>
  <c r="DC20" i="17" s="1"/>
  <c r="Z10" i="17"/>
  <c r="CJ10" i="17" s="1"/>
  <c r="CM10" i="17" s="1"/>
  <c r="CO10" i="17" s="1"/>
  <c r="Z12" i="17"/>
  <c r="CJ12" i="17" s="1"/>
  <c r="CM12" i="17" s="1"/>
  <c r="CO12" i="17" s="1"/>
  <c r="AB12" i="17"/>
  <c r="CX12" i="17" s="1"/>
  <c r="DA12" i="17" s="1"/>
  <c r="DC12" i="17" s="1"/>
  <c r="Z16" i="17"/>
  <c r="CJ16" i="17" s="1"/>
  <c r="CM16" i="17" s="1"/>
  <c r="CO16" i="17" s="1"/>
  <c r="AA15" i="17"/>
  <c r="CQ15" i="17" s="1"/>
  <c r="CT15" i="17" s="1"/>
  <c r="CV15" i="17" s="1"/>
  <c r="AA18" i="17"/>
  <c r="CQ18" i="17" s="1"/>
  <c r="CT18" i="17" s="1"/>
  <c r="CV18" i="17" s="1"/>
  <c r="AA20" i="17"/>
  <c r="CQ20" i="17" s="1"/>
  <c r="CT20" i="17" s="1"/>
  <c r="CV20" i="17" s="1"/>
  <c r="Z11" i="17"/>
  <c r="CJ11" i="17" s="1"/>
  <c r="CM11" i="17" s="1"/>
  <c r="CO11" i="17" s="1"/>
  <c r="Y25" i="17"/>
  <c r="CC25" i="17" s="1"/>
  <c r="CF25" i="17" s="1"/>
  <c r="CH25" i="17" s="1"/>
  <c r="Z17" i="17"/>
  <c r="CJ17" i="17" s="1"/>
  <c r="CM17" i="17" s="1"/>
  <c r="CO17" i="17" s="1"/>
  <c r="AA11" i="17"/>
  <c r="CQ11" i="17" s="1"/>
  <c r="CT11" i="17" s="1"/>
  <c r="CV11" i="17" s="1"/>
  <c r="Z15" i="17"/>
  <c r="CJ15" i="17" s="1"/>
  <c r="CM15" i="17" s="1"/>
  <c r="CO15" i="17" s="1"/>
  <c r="Y17" i="17"/>
  <c r="CC17" i="17" s="1"/>
  <c r="CF17" i="17" s="1"/>
  <c r="CH17" i="17" s="1"/>
  <c r="Y20" i="17"/>
  <c r="CC20" i="17" s="1"/>
  <c r="CF20" i="17" s="1"/>
  <c r="CH20" i="17" s="1"/>
  <c r="AB11" i="17"/>
  <c r="CX11" i="17" s="1"/>
  <c r="DA11" i="17" s="1"/>
  <c r="DC11" i="17" s="1"/>
  <c r="AA25" i="17"/>
  <c r="CQ25" i="17" s="1"/>
  <c r="CT25" i="17" s="1"/>
  <c r="CV25" i="17" s="1"/>
  <c r="AB15" i="17"/>
  <c r="CX15" i="17" s="1"/>
  <c r="DA15" i="17" s="1"/>
  <c r="DC15" i="17" s="1"/>
  <c r="AB18" i="17"/>
  <c r="CX18" i="17" s="1"/>
  <c r="DA18" i="17" s="1"/>
  <c r="DC18" i="17" s="1"/>
  <c r="Z20" i="17"/>
  <c r="CJ20" i="17" s="1"/>
  <c r="CM20" i="17" s="1"/>
  <c r="CO20" i="17" s="1"/>
  <c r="Y12" i="17"/>
  <c r="CC12" i="17" s="1"/>
  <c r="CF12" i="17" s="1"/>
  <c r="CH12" i="17" s="1"/>
  <c r="BO20" i="1"/>
  <c r="BC20" i="1"/>
  <c r="BN20" i="1"/>
  <c r="BB20" i="1"/>
  <c r="BM20" i="1"/>
  <c r="BA20" i="1"/>
  <c r="BL20" i="1"/>
  <c r="AZ20" i="1"/>
  <c r="BK20" i="1"/>
  <c r="AY20" i="1"/>
  <c r="BJ20" i="1"/>
  <c r="AX20" i="1"/>
  <c r="BI20" i="1"/>
  <c r="AW20" i="1"/>
  <c r="BT20" i="1"/>
  <c r="BH20" i="1"/>
  <c r="AV20" i="1"/>
  <c r="BF20" i="1"/>
  <c r="AT20" i="1"/>
  <c r="BS20" i="1"/>
  <c r="BG20" i="1"/>
  <c r="AU20" i="1"/>
  <c r="BR20" i="1"/>
  <c r="BQ20" i="1"/>
  <c r="BE20" i="1"/>
  <c r="BP20" i="1"/>
  <c r="BD20" i="1"/>
  <c r="BA46" i="1"/>
  <c r="BD75" i="1"/>
  <c r="AV75" i="1"/>
  <c r="BE46" i="1"/>
  <c r="BJ46" i="1"/>
  <c r="BB75" i="1"/>
  <c r="AT75" i="1"/>
  <c r="BL46" i="1"/>
  <c r="BE75" i="1"/>
  <c r="BK75" i="1"/>
  <c r="BU9" i="1"/>
  <c r="BI46" i="1"/>
  <c r="AZ46" i="1"/>
  <c r="BO75" i="1"/>
  <c r="AY75" i="1"/>
  <c r="AW46" i="1"/>
  <c r="BD46" i="1"/>
  <c r="BK46" i="1"/>
  <c r="BC75" i="1"/>
  <c r="BO46" i="1"/>
  <c r="AY46" i="1"/>
  <c r="BN75" i="1"/>
  <c r="AW75" i="1"/>
  <c r="BU60" i="1"/>
  <c r="BH46" i="1"/>
  <c r="BC46" i="1"/>
  <c r="BS75" i="1"/>
  <c r="BQ75" i="1"/>
  <c r="AZ75" i="1"/>
  <c r="AX46" i="1"/>
  <c r="BG75" i="1"/>
  <c r="BM75" i="1"/>
  <c r="BJ75" i="1"/>
  <c r="BB46" i="1"/>
  <c r="BI75" i="1"/>
  <c r="AU46" i="1"/>
  <c r="BN46" i="1"/>
  <c r="AU75" i="1"/>
  <c r="BA75" i="1"/>
  <c r="AX75" i="1"/>
  <c r="BF75" i="1"/>
  <c r="BF46" i="1"/>
  <c r="AV46" i="1"/>
  <c r="BR75" i="1"/>
  <c r="BH75" i="1"/>
  <c r="AT46" i="1"/>
  <c r="BM46" i="1"/>
  <c r="BP75" i="1"/>
  <c r="BL75" i="1"/>
  <c r="AX12" i="1"/>
  <c r="AT12" i="1"/>
  <c r="BA12" i="1"/>
  <c r="BQ12" i="1"/>
  <c r="AZ12" i="1"/>
  <c r="BL12" i="1"/>
  <c r="AW12" i="1"/>
  <c r="BE12" i="1"/>
  <c r="BH12" i="1"/>
  <c r="BP12" i="1"/>
  <c r="AV12" i="1"/>
  <c r="BD12" i="1"/>
  <c r="BS12" i="1"/>
  <c r="BN12" i="1"/>
  <c r="BO12" i="1"/>
  <c r="BG46" i="1"/>
  <c r="BG12" i="1"/>
  <c r="BK12" i="1"/>
  <c r="AU12" i="1"/>
  <c r="BC12" i="1"/>
  <c r="AY12" i="1"/>
  <c r="BR12" i="1"/>
  <c r="BB12" i="1"/>
  <c r="BI12" i="1"/>
  <c r="BJ12" i="1"/>
  <c r="BF12" i="1"/>
  <c r="BM12" i="1"/>
  <c r="S19" i="17"/>
  <c r="AM19" i="17" s="1"/>
  <c r="AP19" i="17" s="1"/>
  <c r="AR19" i="17" s="1"/>
  <c r="AC18" i="17"/>
  <c r="DE18" i="17" s="1"/>
  <c r="DH18" i="17" s="1"/>
  <c r="DJ18" i="17" s="1"/>
  <c r="AC19" i="17"/>
  <c r="DE19" i="17" s="1"/>
  <c r="DH19" i="17" s="1"/>
  <c r="DJ19" i="17" s="1"/>
  <c r="X18" i="17"/>
  <c r="BV18" i="17" s="1"/>
  <c r="BY18" i="17" s="1"/>
  <c r="CA18" i="17" s="1"/>
  <c r="W18" i="17"/>
  <c r="X19" i="17"/>
  <c r="BV19" i="17" s="1"/>
  <c r="BY19" i="17" s="1"/>
  <c r="CA19" i="17" s="1"/>
  <c r="U18" i="17"/>
  <c r="BA18" i="17" s="1"/>
  <c r="BD18" i="17" s="1"/>
  <c r="BF18" i="17" s="1"/>
  <c r="T19" i="17"/>
  <c r="AT19" i="17" s="1"/>
  <c r="AW19" i="17" s="1"/>
  <c r="AY19" i="17" s="1"/>
  <c r="V18" i="17"/>
  <c r="BH18" i="17" s="1"/>
  <c r="BK18" i="17" s="1"/>
  <c r="BM18" i="17" s="1"/>
  <c r="W19" i="17"/>
  <c r="U16" i="17"/>
  <c r="BA16" i="17" s="1"/>
  <c r="BD16" i="17" s="1"/>
  <c r="BF16" i="17" s="1"/>
  <c r="V19" i="17"/>
  <c r="BH19" i="17" s="1"/>
  <c r="BK19" i="17" s="1"/>
  <c r="BM19" i="17" s="1"/>
  <c r="T17" i="17"/>
  <c r="AT17" i="17" s="1"/>
  <c r="AW17" i="17" s="1"/>
  <c r="AY17" i="17" s="1"/>
  <c r="T18" i="17"/>
  <c r="AT18" i="17" s="1"/>
  <c r="AW18" i="17" s="1"/>
  <c r="AY18" i="17" s="1"/>
  <c r="U19" i="17"/>
  <c r="BA19" i="17" s="1"/>
  <c r="BD19" i="17" s="1"/>
  <c r="BF19" i="17" s="1"/>
  <c r="S18" i="17"/>
  <c r="AM18" i="17" s="1"/>
  <c r="AP18" i="17" s="1"/>
  <c r="AR18" i="17" s="1"/>
  <c r="V15" i="17"/>
  <c r="BH15" i="17" s="1"/>
  <c r="BK15" i="17" s="1"/>
  <c r="BM15" i="17" s="1"/>
  <c r="V16" i="17"/>
  <c r="BH16" i="17" s="1"/>
  <c r="BK16" i="17" s="1"/>
  <c r="BM16" i="17" s="1"/>
  <c r="S15" i="17"/>
  <c r="AM15" i="17" s="1"/>
  <c r="AP15" i="17" s="1"/>
  <c r="AR15" i="17" s="1"/>
  <c r="W17" i="17"/>
  <c r="W14" i="17"/>
  <c r="V14" i="17"/>
  <c r="BH14" i="17" s="1"/>
  <c r="BK14" i="17" s="1"/>
  <c r="BM14" i="17" s="1"/>
  <c r="X17" i="17"/>
  <c r="BV17" i="17" s="1"/>
  <c r="BY17" i="17" s="1"/>
  <c r="CA17" i="17" s="1"/>
  <c r="W16" i="17"/>
  <c r="U15" i="17"/>
  <c r="BA15" i="17" s="1"/>
  <c r="BD15" i="17" s="1"/>
  <c r="BF15" i="17" s="1"/>
  <c r="T16" i="17"/>
  <c r="AT16" i="17" s="1"/>
  <c r="AW16" i="17" s="1"/>
  <c r="AY16" i="17" s="1"/>
  <c r="S17" i="17"/>
  <c r="AM17" i="17" s="1"/>
  <c r="AP17" i="17" s="1"/>
  <c r="AR17" i="17" s="1"/>
  <c r="AC15" i="17"/>
  <c r="DE15" i="17" s="1"/>
  <c r="DH15" i="17" s="1"/>
  <c r="DJ15" i="17" s="1"/>
  <c r="X14" i="17"/>
  <c r="BV14" i="17" s="1"/>
  <c r="BY14" i="17" s="1"/>
  <c r="CA14" i="17" s="1"/>
  <c r="W15" i="17"/>
  <c r="S14" i="17"/>
  <c r="AM14" i="17" s="1"/>
  <c r="AP14" i="17" s="1"/>
  <c r="AR14" i="17" s="1"/>
  <c r="U14" i="17"/>
  <c r="BA14" i="17" s="1"/>
  <c r="BD14" i="17" s="1"/>
  <c r="BF14" i="17" s="1"/>
  <c r="X15" i="17"/>
  <c r="BV15" i="17" s="1"/>
  <c r="BY15" i="17" s="1"/>
  <c r="CA15" i="17" s="1"/>
  <c r="T15" i="17"/>
  <c r="AT15" i="17" s="1"/>
  <c r="AW15" i="17" s="1"/>
  <c r="AY15" i="17" s="1"/>
  <c r="V17" i="17"/>
  <c r="BH17" i="17" s="1"/>
  <c r="BK17" i="17" s="1"/>
  <c r="BM17" i="17" s="1"/>
  <c r="AC14" i="17"/>
  <c r="DE14" i="17" s="1"/>
  <c r="DH14" i="17" s="1"/>
  <c r="DJ14" i="17" s="1"/>
  <c r="U17" i="17"/>
  <c r="BA17" i="17" s="1"/>
  <c r="BD17" i="17" s="1"/>
  <c r="BF17" i="17" s="1"/>
  <c r="AC16" i="17"/>
  <c r="DE16" i="17" s="1"/>
  <c r="DH16" i="17" s="1"/>
  <c r="DJ16" i="17" s="1"/>
  <c r="T14" i="17"/>
  <c r="AT14" i="17" s="1"/>
  <c r="AW14" i="17" s="1"/>
  <c r="AY14" i="17" s="1"/>
  <c r="AC17" i="17"/>
  <c r="DE17" i="17" s="1"/>
  <c r="DH17" i="17" s="1"/>
  <c r="DJ17" i="17" s="1"/>
  <c r="S16" i="17"/>
  <c r="AM16" i="17" s="1"/>
  <c r="AP16" i="17" s="1"/>
  <c r="AR16" i="17" s="1"/>
  <c r="X16" i="17"/>
  <c r="BV16" i="17" s="1"/>
  <c r="BY16" i="17" s="1"/>
  <c r="CA16" i="17" s="1"/>
  <c r="X12" i="17"/>
  <c r="BV12" i="17" s="1"/>
  <c r="BY12" i="17" s="1"/>
  <c r="CA12" i="17" s="1"/>
  <c r="V12" i="17"/>
  <c r="BH12" i="17" s="1"/>
  <c r="BK12" i="17" s="1"/>
  <c r="BM12" i="17" s="1"/>
  <c r="W22" i="17"/>
  <c r="X10" i="17"/>
  <c r="BV10" i="17" s="1"/>
  <c r="BY10" i="17" s="1"/>
  <c r="CA10" i="17" s="1"/>
  <c r="S12" i="17"/>
  <c r="AM12" i="17" s="1"/>
  <c r="AP12" i="17" s="1"/>
  <c r="AR12" i="17" s="1"/>
  <c r="S21" i="17"/>
  <c r="AM21" i="17" s="1"/>
  <c r="AP21" i="17" s="1"/>
  <c r="AR21" i="17" s="1"/>
  <c r="S20" i="17"/>
  <c r="AM20" i="17" s="1"/>
  <c r="AP20" i="17" s="1"/>
  <c r="AR20" i="17" s="1"/>
  <c r="V11" i="17"/>
  <c r="BH11" i="17" s="1"/>
  <c r="BK11" i="17" s="1"/>
  <c r="BM11" i="17" s="1"/>
  <c r="AC10" i="17"/>
  <c r="DE10" i="17" s="1"/>
  <c r="DH10" i="17" s="1"/>
  <c r="DJ10" i="17" s="1"/>
  <c r="AC21" i="17"/>
  <c r="DE21" i="17" s="1"/>
  <c r="DH21" i="17" s="1"/>
  <c r="DJ21" i="17" s="1"/>
  <c r="T22" i="17"/>
  <c r="AT22" i="17" s="1"/>
  <c r="AW22" i="17" s="1"/>
  <c r="AY22" i="17" s="1"/>
  <c r="T21" i="17"/>
  <c r="AT21" i="17" s="1"/>
  <c r="AW21" i="17" s="1"/>
  <c r="AY21" i="17" s="1"/>
  <c r="U10" i="17"/>
  <c r="BA10" i="17" s="1"/>
  <c r="BD10" i="17" s="1"/>
  <c r="BF10" i="17" s="1"/>
  <c r="S22" i="17"/>
  <c r="AM22" i="17" s="1"/>
  <c r="AP22" i="17" s="1"/>
  <c r="AR22" i="17" s="1"/>
  <c r="AC22" i="17"/>
  <c r="DE22" i="17" s="1"/>
  <c r="DH22" i="17" s="1"/>
  <c r="DJ22" i="17" s="1"/>
  <c r="T25" i="17"/>
  <c r="AT25" i="17" s="1"/>
  <c r="AW25" i="17" s="1"/>
  <c r="AY25" i="17" s="1"/>
  <c r="AC20" i="17"/>
  <c r="DE20" i="17" s="1"/>
  <c r="DH20" i="17" s="1"/>
  <c r="DJ20" i="17" s="1"/>
  <c r="U22" i="17"/>
  <c r="BA22" i="17" s="1"/>
  <c r="BD22" i="17" s="1"/>
  <c r="BF22" i="17" s="1"/>
  <c r="W21" i="17"/>
  <c r="W20" i="17"/>
  <c r="X25" i="17"/>
  <c r="BV25" i="17" s="1"/>
  <c r="BY25" i="17" s="1"/>
  <c r="CA25" i="17" s="1"/>
  <c r="W11" i="17"/>
  <c r="V20" i="17"/>
  <c r="BH20" i="17" s="1"/>
  <c r="BK20" i="17" s="1"/>
  <c r="BM20" i="17" s="1"/>
  <c r="X21" i="17"/>
  <c r="BV21" i="17" s="1"/>
  <c r="BY21" i="17" s="1"/>
  <c r="CA21" i="17" s="1"/>
  <c r="AC11" i="17"/>
  <c r="DE11" i="17" s="1"/>
  <c r="DH11" i="17" s="1"/>
  <c r="DJ11" i="17" s="1"/>
  <c r="S11" i="17"/>
  <c r="AM11" i="17" s="1"/>
  <c r="AP11" i="17" s="1"/>
  <c r="AR11" i="17" s="1"/>
  <c r="S10" i="17"/>
  <c r="AM10" i="17" s="1"/>
  <c r="AP10" i="17" s="1"/>
  <c r="AR10" i="17" s="1"/>
  <c r="V10" i="17"/>
  <c r="BH10" i="17" s="1"/>
  <c r="BK10" i="17" s="1"/>
  <c r="BM10" i="17" s="1"/>
  <c r="U25" i="17"/>
  <c r="BA25" i="17" s="1"/>
  <c r="BD25" i="17" s="1"/>
  <c r="BF25" i="17" s="1"/>
  <c r="T12" i="17"/>
  <c r="AT12" i="17" s="1"/>
  <c r="AW12" i="17" s="1"/>
  <c r="AY12" i="17" s="1"/>
  <c r="T11" i="17"/>
  <c r="AT11" i="17" s="1"/>
  <c r="AW11" i="17" s="1"/>
  <c r="AY11" i="17" s="1"/>
  <c r="T20" i="17"/>
  <c r="AT20" i="17" s="1"/>
  <c r="AW20" i="17" s="1"/>
  <c r="AY20" i="17" s="1"/>
  <c r="AC12" i="17"/>
  <c r="DE12" i="17" s="1"/>
  <c r="DH12" i="17" s="1"/>
  <c r="DJ12" i="17" s="1"/>
  <c r="U12" i="17"/>
  <c r="BA12" i="17" s="1"/>
  <c r="BD12" i="17" s="1"/>
  <c r="BF12" i="17" s="1"/>
  <c r="U21" i="17"/>
  <c r="BA21" i="17" s="1"/>
  <c r="BD21" i="17" s="1"/>
  <c r="BF21" i="17" s="1"/>
  <c r="W10" i="17"/>
  <c r="AB25" i="17"/>
  <c r="CX25" i="17" s="1"/>
  <c r="DA25" i="17" s="1"/>
  <c r="DC25" i="17" s="1"/>
  <c r="R25" i="17"/>
  <c r="AF25" i="17" s="1"/>
  <c r="AI25" i="17" s="1"/>
  <c r="AK25" i="17" s="1"/>
  <c r="V22" i="17"/>
  <c r="BH22" i="17" s="1"/>
  <c r="BK22" i="17" s="1"/>
  <c r="BM22" i="17" s="1"/>
  <c r="X11" i="17"/>
  <c r="BV11" i="17" s="1"/>
  <c r="BY11" i="17" s="1"/>
  <c r="CA11" i="17" s="1"/>
  <c r="W12" i="17"/>
  <c r="X22" i="17"/>
  <c r="BV22" i="17" s="1"/>
  <c r="BY22" i="17" s="1"/>
  <c r="CA22" i="17" s="1"/>
  <c r="U11" i="17"/>
  <c r="BA11" i="17" s="1"/>
  <c r="BD11" i="17" s="1"/>
  <c r="BF11" i="17" s="1"/>
  <c r="V25" i="17"/>
  <c r="BH25" i="17" s="1"/>
  <c r="BK25" i="17" s="1"/>
  <c r="BM25" i="17" s="1"/>
  <c r="T10" i="17"/>
  <c r="AT10" i="17" s="1"/>
  <c r="AW10" i="17" s="1"/>
  <c r="AY10" i="17" s="1"/>
  <c r="X20" i="17"/>
  <c r="BV20" i="17" s="1"/>
  <c r="BY20" i="17" s="1"/>
  <c r="CA20" i="17" s="1"/>
  <c r="S25" i="17"/>
  <c r="AM25" i="17" s="1"/>
  <c r="AP25" i="17" s="1"/>
  <c r="AR25" i="17" s="1"/>
  <c r="AC25" i="17"/>
  <c r="DE25" i="17" s="1"/>
  <c r="DH25" i="17" s="1"/>
  <c r="DJ25" i="17" s="1"/>
  <c r="W25" i="17"/>
  <c r="V21" i="17"/>
  <c r="BH21" i="17" s="1"/>
  <c r="BK21" i="17" s="1"/>
  <c r="BM21" i="17" s="1"/>
  <c r="D28" i="17" l="1"/>
  <c r="BS2" i="1"/>
  <c r="CD2" i="1"/>
  <c r="CC2" i="1"/>
  <c r="CE2" i="1"/>
  <c r="BY2" i="1"/>
  <c r="I28" i="17"/>
  <c r="F293" i="1"/>
  <c r="F79" i="1"/>
  <c r="F86" i="1"/>
  <c r="F78" i="1"/>
  <c r="F115" i="1"/>
  <c r="F116" i="1"/>
  <c r="F46" i="1"/>
  <c r="F21" i="1"/>
  <c r="Y78" i="1"/>
  <c r="Y79" i="1"/>
  <c r="H28" i="17"/>
  <c r="F28" i="17"/>
  <c r="BV44" i="17"/>
  <c r="BY45" i="17"/>
  <c r="BV30" i="17"/>
  <c r="X29" i="17"/>
  <c r="X28" i="17" s="1"/>
  <c r="J28" i="17"/>
  <c r="S29" i="17"/>
  <c r="S28" i="17" s="1"/>
  <c r="AM30" i="17"/>
  <c r="R29" i="17"/>
  <c r="AF30" i="17"/>
  <c r="AT30" i="17"/>
  <c r="T29" i="17"/>
  <c r="T28" i="17" s="1"/>
  <c r="AW45" i="17"/>
  <c r="AT44" i="17"/>
  <c r="U29" i="17"/>
  <c r="U28" i="17" s="1"/>
  <c r="BA30" i="17"/>
  <c r="AM44" i="17"/>
  <c r="AP45" i="17"/>
  <c r="G28" i="17"/>
  <c r="BA44" i="17"/>
  <c r="BD45" i="17"/>
  <c r="V29" i="17"/>
  <c r="V28" i="17" s="1"/>
  <c r="BH30" i="17"/>
  <c r="BH44" i="17"/>
  <c r="BK45" i="17"/>
  <c r="AF45" i="17"/>
  <c r="R44" i="17"/>
  <c r="BR3" i="1"/>
  <c r="L28" i="17"/>
  <c r="M28" i="17"/>
  <c r="CJ30" i="17"/>
  <c r="Z29" i="17"/>
  <c r="Z28" i="17" s="1"/>
  <c r="CC44" i="17"/>
  <c r="CF45" i="17"/>
  <c r="DA45" i="17"/>
  <c r="CX44" i="17"/>
  <c r="DH45" i="17"/>
  <c r="DE44" i="17"/>
  <c r="CT45" i="17"/>
  <c r="CQ44" i="17"/>
  <c r="K28" i="17"/>
  <c r="CQ30" i="17"/>
  <c r="AA29" i="17"/>
  <c r="AA28" i="17" s="1"/>
  <c r="CM45" i="17"/>
  <c r="CJ44" i="17"/>
  <c r="P29" i="17"/>
  <c r="P28" i="17" s="1"/>
  <c r="N28" i="17"/>
  <c r="CC30" i="17"/>
  <c r="Y29" i="17"/>
  <c r="Y28" i="17" s="1"/>
  <c r="CX30" i="17"/>
  <c r="AB29" i="17"/>
  <c r="AB28" i="17" s="1"/>
  <c r="O28" i="17"/>
  <c r="AC29" i="17"/>
  <c r="AC28" i="17" s="1"/>
  <c r="DE30" i="17"/>
  <c r="L8" i="17"/>
  <c r="N8" i="17"/>
  <c r="M8" i="17"/>
  <c r="O7" i="17"/>
  <c r="U20" i="17"/>
  <c r="BA20" i="17" s="1"/>
  <c r="BD20" i="17" s="1"/>
  <c r="BF20" i="17" s="1"/>
  <c r="AA10" i="17"/>
  <c r="CQ10" i="17" s="1"/>
  <c r="CT10" i="17" s="1"/>
  <c r="CV10" i="17" s="1"/>
  <c r="P15" i="17"/>
  <c r="R15" i="17"/>
  <c r="AF15" i="17" s="1"/>
  <c r="AI15" i="17" s="1"/>
  <c r="AK15" i="17" s="1"/>
  <c r="P18" i="17"/>
  <c r="R18" i="17"/>
  <c r="AF18" i="17" s="1"/>
  <c r="AI18" i="17" s="1"/>
  <c r="AK18" i="17" s="1"/>
  <c r="P17" i="17"/>
  <c r="R17" i="17"/>
  <c r="AF17" i="17" s="1"/>
  <c r="AI17" i="17" s="1"/>
  <c r="AK17" i="17" s="1"/>
  <c r="P16" i="17"/>
  <c r="R16" i="17"/>
  <c r="AF16" i="17" s="1"/>
  <c r="AI16" i="17" s="1"/>
  <c r="AK16" i="17" s="1"/>
  <c r="P14" i="17"/>
  <c r="R14" i="17"/>
  <c r="AF14" i="17" s="1"/>
  <c r="AI14" i="17" s="1"/>
  <c r="AK14" i="17" s="1"/>
  <c r="P19" i="17"/>
  <c r="R19" i="17"/>
  <c r="AF19" i="17" s="1"/>
  <c r="AI19" i="17" s="1"/>
  <c r="AK19" i="17" s="1"/>
  <c r="T9" i="17"/>
  <c r="S24" i="17"/>
  <c r="AM24" i="17" s="1"/>
  <c r="R10" i="17"/>
  <c r="AF10" i="17" s="1"/>
  <c r="AI10" i="17" s="1"/>
  <c r="AK10" i="17" s="1"/>
  <c r="P10" i="17"/>
  <c r="W9" i="17"/>
  <c r="W8" i="17" s="1"/>
  <c r="W7" i="17" s="1"/>
  <c r="W6" i="17" s="1"/>
  <c r="X24" i="17"/>
  <c r="BV24" i="17" s="1"/>
  <c r="AA13" i="17"/>
  <c r="X13" i="17"/>
  <c r="S13" i="17"/>
  <c r="Z9" i="17"/>
  <c r="AB24" i="17"/>
  <c r="CX24" i="17" s="1"/>
  <c r="Z13" i="17"/>
  <c r="S9" i="17"/>
  <c r="E8" i="17"/>
  <c r="U13" i="17"/>
  <c r="R9" i="17"/>
  <c r="D8" i="17"/>
  <c r="AB9" i="17"/>
  <c r="R24" i="17"/>
  <c r="U24" i="17"/>
  <c r="BA24" i="17" s="1"/>
  <c r="W24" i="17"/>
  <c r="AA9" i="17"/>
  <c r="Y24" i="17"/>
  <c r="CC24" i="17" s="1"/>
  <c r="Z24" i="17"/>
  <c r="CJ24" i="17" s="1"/>
  <c r="R20" i="17"/>
  <c r="AF20" i="17" s="1"/>
  <c r="AI20" i="17" s="1"/>
  <c r="AK20" i="17" s="1"/>
  <c r="P20" i="17"/>
  <c r="T24" i="17"/>
  <c r="AT24" i="17" s="1"/>
  <c r="U9" i="17"/>
  <c r="AC9" i="17"/>
  <c r="R12" i="17"/>
  <c r="AF12" i="17" s="1"/>
  <c r="AI12" i="17" s="1"/>
  <c r="AK12" i="17" s="1"/>
  <c r="P12" i="17"/>
  <c r="AB13" i="17"/>
  <c r="AC24" i="17"/>
  <c r="DE24" i="17" s="1"/>
  <c r="R11" i="17"/>
  <c r="AF11" i="17" s="1"/>
  <c r="AI11" i="17" s="1"/>
  <c r="AK11" i="17" s="1"/>
  <c r="P11" i="17"/>
  <c r="M57" i="17"/>
  <c r="P22" i="17"/>
  <c r="R22" i="17"/>
  <c r="AF22" i="17" s="1"/>
  <c r="AI22" i="17" s="1"/>
  <c r="AK22" i="17" s="1"/>
  <c r="V24" i="17"/>
  <c r="BH24" i="17" s="1"/>
  <c r="X9" i="17"/>
  <c r="T13" i="17"/>
  <c r="Y13" i="17"/>
  <c r="V13" i="17"/>
  <c r="AC13" i="17"/>
  <c r="V9" i="17"/>
  <c r="R13" i="17"/>
  <c r="P13" i="17"/>
  <c r="W13" i="17"/>
  <c r="P21" i="17"/>
  <c r="R21" i="17"/>
  <c r="AF21" i="17" s="1"/>
  <c r="AI21" i="17" s="1"/>
  <c r="AK21" i="17" s="1"/>
  <c r="AA24" i="17"/>
  <c r="CQ24" i="17" s="1"/>
  <c r="E36" i="4"/>
  <c r="AR45" i="17" l="1"/>
  <c r="AR44" i="17" s="1"/>
  <c r="AP44" i="17"/>
  <c r="BM45" i="17"/>
  <c r="BM44" i="17" s="1"/>
  <c r="BK44" i="17"/>
  <c r="BH29" i="17"/>
  <c r="BH28" i="17" s="1"/>
  <c r="BH26" i="17" s="1"/>
  <c r="BK30" i="17"/>
  <c r="AW30" i="17"/>
  <c r="AT29" i="17"/>
  <c r="AT28" i="17" s="1"/>
  <c r="AT26" i="17" s="1"/>
  <c r="AY45" i="17"/>
  <c r="AY44" i="17" s="1"/>
  <c r="AW44" i="17"/>
  <c r="AI30" i="17"/>
  <c r="AF29" i="17"/>
  <c r="BD44" i="17"/>
  <c r="BF45" i="17"/>
  <c r="BF44" i="17" s="1"/>
  <c r="R28" i="17"/>
  <c r="R26" i="17" s="1"/>
  <c r="AP30" i="17"/>
  <c r="AM29" i="17"/>
  <c r="AM28" i="17" s="1"/>
  <c r="AM26" i="17" s="1"/>
  <c r="BA29" i="17"/>
  <c r="BA28" i="17" s="1"/>
  <c r="BA26" i="17" s="1"/>
  <c r="BD30" i="17"/>
  <c r="BY30" i="17"/>
  <c r="BV29" i="17"/>
  <c r="BV28" i="17" s="1"/>
  <c r="BV26" i="17" s="1"/>
  <c r="AF44" i="17"/>
  <c r="AI45" i="17"/>
  <c r="CA45" i="17"/>
  <c r="CA44" i="17" s="1"/>
  <c r="BY44" i="17"/>
  <c r="DH30" i="17"/>
  <c r="DE29" i="17"/>
  <c r="DE28" i="17" s="1"/>
  <c r="DE26" i="17" s="1"/>
  <c r="CQ29" i="17"/>
  <c r="CQ28" i="17" s="1"/>
  <c r="CQ26" i="17" s="1"/>
  <c r="CT30" i="17"/>
  <c r="CJ29" i="17"/>
  <c r="CJ28" i="17" s="1"/>
  <c r="CJ26" i="17" s="1"/>
  <c r="CM30" i="17"/>
  <c r="CV45" i="17"/>
  <c r="CV44" i="17" s="1"/>
  <c r="CT44" i="17"/>
  <c r="DA30" i="17"/>
  <c r="CX29" i="17"/>
  <c r="CX28" i="17" s="1"/>
  <c r="CX26" i="17" s="1"/>
  <c r="DH44" i="17"/>
  <c r="DJ45" i="17"/>
  <c r="DJ44" i="17" s="1"/>
  <c r="CC29" i="17"/>
  <c r="CC28" i="17" s="1"/>
  <c r="CC26" i="17" s="1"/>
  <c r="CF30" i="17"/>
  <c r="DC45" i="17"/>
  <c r="DC44" i="17" s="1"/>
  <c r="DA44" i="17"/>
  <c r="CF44" i="17"/>
  <c r="CH45" i="17"/>
  <c r="CH44" i="17" s="1"/>
  <c r="CO45" i="17"/>
  <c r="CO44" i="17" s="1"/>
  <c r="CM44" i="17"/>
  <c r="O6" i="17"/>
  <c r="O49" i="17" s="1"/>
  <c r="J7" i="17"/>
  <c r="L7" i="17"/>
  <c r="I7" i="17"/>
  <c r="D7" i="17"/>
  <c r="D6" i="17" s="1"/>
  <c r="D49" i="17" s="1"/>
  <c r="M7" i="17"/>
  <c r="F7" i="17"/>
  <c r="H7" i="17"/>
  <c r="E7" i="17"/>
  <c r="N7" i="17"/>
  <c r="G7" i="17"/>
  <c r="AB8" i="17"/>
  <c r="AB7" i="17" s="1"/>
  <c r="AB6" i="17" s="1"/>
  <c r="CX9" i="17"/>
  <c r="AM9" i="17"/>
  <c r="S8" i="17"/>
  <c r="S7" i="17" s="1"/>
  <c r="S6" i="17" s="1"/>
  <c r="CX23" i="17"/>
  <c r="DA24" i="17"/>
  <c r="BY24" i="17"/>
  <c r="BV23" i="17"/>
  <c r="X8" i="17"/>
  <c r="X7" i="17" s="1"/>
  <c r="X6" i="17" s="1"/>
  <c r="BV9" i="17"/>
  <c r="CC23" i="17"/>
  <c r="CF24" i="17"/>
  <c r="BA23" i="17"/>
  <c r="BD24" i="17"/>
  <c r="CM24" i="17"/>
  <c r="CJ23" i="17"/>
  <c r="AF9" i="17"/>
  <c r="R8" i="17"/>
  <c r="AM23" i="17"/>
  <c r="AP24" i="17"/>
  <c r="CJ9" i="17"/>
  <c r="Z8" i="17"/>
  <c r="Z7" i="17" s="1"/>
  <c r="Z6" i="17" s="1"/>
  <c r="T8" i="17"/>
  <c r="T7" i="17" s="1"/>
  <c r="T6" i="17" s="1"/>
  <c r="AT9" i="17"/>
  <c r="CQ13" i="17"/>
  <c r="CX13" i="17"/>
  <c r="CQ23" i="17"/>
  <c r="CT24" i="17"/>
  <c r="AF13" i="17"/>
  <c r="BH13" i="17"/>
  <c r="AC8" i="17"/>
  <c r="AC7" i="17" s="1"/>
  <c r="AC6" i="17" s="1"/>
  <c r="DE9" i="17"/>
  <c r="W49" i="17"/>
  <c r="AM13" i="17"/>
  <c r="DE13" i="17"/>
  <c r="BK24" i="17"/>
  <c r="BH23" i="17"/>
  <c r="BA9" i="17"/>
  <c r="U8" i="17"/>
  <c r="U7" i="17" s="1"/>
  <c r="U6" i="17" s="1"/>
  <c r="AF24" i="17"/>
  <c r="R23" i="17"/>
  <c r="BV13" i="17"/>
  <c r="BA13" i="17"/>
  <c r="BH9" i="17"/>
  <c r="V8" i="17"/>
  <c r="V7" i="17" s="1"/>
  <c r="V6" i="17" s="1"/>
  <c r="CC13" i="17"/>
  <c r="AW24" i="17"/>
  <c r="AT23" i="17"/>
  <c r="CQ9" i="17"/>
  <c r="AA8" i="17"/>
  <c r="AA7" i="17" s="1"/>
  <c r="AA6" i="17" s="1"/>
  <c r="CJ13" i="17"/>
  <c r="AT13" i="17"/>
  <c r="DH24" i="17"/>
  <c r="DE23" i="17"/>
  <c r="AF28" i="17" l="1"/>
  <c r="AF26" i="17" s="1"/>
  <c r="AK45" i="17"/>
  <c r="AK44" i="17" s="1"/>
  <c r="AI44" i="17"/>
  <c r="AK30" i="17"/>
  <c r="AK29" i="17" s="1"/>
  <c r="AI29" i="17"/>
  <c r="AY30" i="17"/>
  <c r="AY29" i="17" s="1"/>
  <c r="AY28" i="17" s="1"/>
  <c r="AY26" i="17" s="1"/>
  <c r="AW29" i="17"/>
  <c r="AW28" i="17" s="1"/>
  <c r="AW26" i="17" s="1"/>
  <c r="CA30" i="17"/>
  <c r="CA29" i="17" s="1"/>
  <c r="CA28" i="17" s="1"/>
  <c r="CA26" i="17" s="1"/>
  <c r="BY29" i="17"/>
  <c r="BY28" i="17" s="1"/>
  <c r="BY26" i="17" s="1"/>
  <c r="BK29" i="17"/>
  <c r="BK28" i="17" s="1"/>
  <c r="BK26" i="17" s="1"/>
  <c r="BM30" i="17"/>
  <c r="BM29" i="17" s="1"/>
  <c r="BM28" i="17" s="1"/>
  <c r="BM26" i="17" s="1"/>
  <c r="BD29" i="17"/>
  <c r="BD28" i="17" s="1"/>
  <c r="BD26" i="17" s="1"/>
  <c r="BF30" i="17"/>
  <c r="BF29" i="17" s="1"/>
  <c r="BF28" i="17" s="1"/>
  <c r="BF26" i="17" s="1"/>
  <c r="AR30" i="17"/>
  <c r="AR29" i="17" s="1"/>
  <c r="AR28" i="17" s="1"/>
  <c r="AR26" i="17" s="1"/>
  <c r="AP29" i="17"/>
  <c r="AP28" i="17" s="1"/>
  <c r="AP26" i="17" s="1"/>
  <c r="DA29" i="17"/>
  <c r="DA28" i="17" s="1"/>
  <c r="DA26" i="17" s="1"/>
  <c r="DC30" i="17"/>
  <c r="DC29" i="17" s="1"/>
  <c r="DC28" i="17" s="1"/>
  <c r="DC26" i="17" s="1"/>
  <c r="CV30" i="17"/>
  <c r="CV29" i="17" s="1"/>
  <c r="CV28" i="17" s="1"/>
  <c r="CV26" i="17" s="1"/>
  <c r="CT29" i="17"/>
  <c r="CT28" i="17" s="1"/>
  <c r="CT26" i="17" s="1"/>
  <c r="CF29" i="17"/>
  <c r="CF28" i="17" s="1"/>
  <c r="CF26" i="17" s="1"/>
  <c r="CH30" i="17"/>
  <c r="CH29" i="17" s="1"/>
  <c r="CH28" i="17" s="1"/>
  <c r="CH26" i="17" s="1"/>
  <c r="CM29" i="17"/>
  <c r="CM28" i="17" s="1"/>
  <c r="CM26" i="17" s="1"/>
  <c r="CO30" i="17"/>
  <c r="CO29" i="17" s="1"/>
  <c r="CO28" i="17" s="1"/>
  <c r="CO26" i="17" s="1"/>
  <c r="DJ30" i="17"/>
  <c r="DJ29" i="17" s="1"/>
  <c r="DJ28" i="17" s="1"/>
  <c r="DJ26" i="17" s="1"/>
  <c r="DH29" i="17"/>
  <c r="DH28" i="17" s="1"/>
  <c r="DH26" i="17" s="1"/>
  <c r="E6" i="17"/>
  <c r="E49" i="17" s="1"/>
  <c r="H6" i="17"/>
  <c r="H49" i="17" s="1"/>
  <c r="G6" i="17"/>
  <c r="G49" i="17" s="1"/>
  <c r="F6" i="17"/>
  <c r="F49" i="17" s="1"/>
  <c r="M6" i="17"/>
  <c r="M49" i="17" s="1"/>
  <c r="M63" i="17" s="1"/>
  <c r="I6" i="17"/>
  <c r="I49" i="17" s="1"/>
  <c r="L6" i="17"/>
  <c r="L49" i="17" s="1"/>
  <c r="L63" i="17" s="1"/>
  <c r="J6" i="17"/>
  <c r="J49" i="17" s="1"/>
  <c r="N6" i="17"/>
  <c r="N49" i="17" s="1"/>
  <c r="N63" i="17" s="1"/>
  <c r="R7" i="17"/>
  <c r="R6" i="17" s="1"/>
  <c r="V49" i="17"/>
  <c r="Z49" i="17"/>
  <c r="BK9" i="17"/>
  <c r="BH8" i="17"/>
  <c r="AI13" i="17"/>
  <c r="CJ8" i="17"/>
  <c r="CM9" i="17"/>
  <c r="BY23" i="17"/>
  <c r="CA24" i="17"/>
  <c r="CA23" i="17" s="1"/>
  <c r="AP23" i="17"/>
  <c r="AR24" i="17"/>
  <c r="AR23" i="17" s="1"/>
  <c r="DC24" i="17"/>
  <c r="DC23" i="17" s="1"/>
  <c r="DA23" i="17"/>
  <c r="AA49" i="17"/>
  <c r="CQ8" i="17"/>
  <c r="CT9" i="17"/>
  <c r="BK23" i="17"/>
  <c r="BM24" i="17"/>
  <c r="BM23" i="17" s="1"/>
  <c r="DH9" i="17"/>
  <c r="DE8" i="17"/>
  <c r="BY13" i="17"/>
  <c r="S49" i="17"/>
  <c r="DA13" i="17"/>
  <c r="AM8" i="17"/>
  <c r="AP9" i="17"/>
  <c r="BF24" i="17"/>
  <c r="BF23" i="17" s="1"/>
  <c r="BD23" i="17"/>
  <c r="CF23" i="17"/>
  <c r="CH24" i="17"/>
  <c r="CH23" i="17" s="1"/>
  <c r="CX8" i="17"/>
  <c r="DA9" i="17"/>
  <c r="AB49" i="17"/>
  <c r="DH13" i="17"/>
  <c r="CT23" i="17"/>
  <c r="CV24" i="17"/>
  <c r="CV23" i="17" s="1"/>
  <c r="AI24" i="17"/>
  <c r="AF23" i="17"/>
  <c r="CT13" i="17"/>
  <c r="AT8" i="17"/>
  <c r="AW9" i="17"/>
  <c r="AW23" i="17"/>
  <c r="AY24" i="17"/>
  <c r="AY23" i="17" s="1"/>
  <c r="AF8" i="17"/>
  <c r="AI9" i="17"/>
  <c r="T49" i="17"/>
  <c r="CO24" i="17"/>
  <c r="CO23" i="17" s="1"/>
  <c r="CM23" i="17"/>
  <c r="AW13" i="17"/>
  <c r="U49" i="17"/>
  <c r="BK13" i="17"/>
  <c r="BV8" i="17"/>
  <c r="BY9" i="17"/>
  <c r="AC49" i="17"/>
  <c r="DH23" i="17"/>
  <c r="DJ24" i="17"/>
  <c r="DJ23" i="17" s="1"/>
  <c r="AP13" i="17"/>
  <c r="BD13" i="17"/>
  <c r="CF13" i="17"/>
  <c r="CM13" i="17"/>
  <c r="BA8" i="17"/>
  <c r="BD9" i="17"/>
  <c r="X49" i="17"/>
  <c r="P58" i="5"/>
  <c r="O58" i="5"/>
  <c r="N58" i="5"/>
  <c r="M58" i="5"/>
  <c r="L58" i="5"/>
  <c r="K58" i="5"/>
  <c r="J58" i="5"/>
  <c r="P55" i="5"/>
  <c r="O55" i="5"/>
  <c r="N55" i="5"/>
  <c r="M55" i="5"/>
  <c r="L55" i="5"/>
  <c r="K55" i="5"/>
  <c r="J55" i="5"/>
  <c r="P53" i="5"/>
  <c r="O53" i="5"/>
  <c r="N53" i="5"/>
  <c r="M53" i="5"/>
  <c r="L53" i="5"/>
  <c r="K53" i="5"/>
  <c r="J53" i="5"/>
  <c r="AI28" i="17" l="1"/>
  <c r="AI26" i="17" s="1"/>
  <c r="AK28" i="17"/>
  <c r="AK26" i="17" s="1"/>
  <c r="D63" i="17"/>
  <c r="J63" i="17"/>
  <c r="I63" i="17"/>
  <c r="F63" i="17"/>
  <c r="G63" i="17"/>
  <c r="H63" i="17"/>
  <c r="E63" i="17"/>
  <c r="BA7" i="17"/>
  <c r="BA6" i="17" s="1"/>
  <c r="BA49" i="17" s="1"/>
  <c r="BA47" i="17" s="1"/>
  <c r="BD8" i="17"/>
  <c r="BF9" i="17"/>
  <c r="BF8" i="17" s="1"/>
  <c r="AK13" i="17"/>
  <c r="DE7" i="17"/>
  <c r="DE6" i="17" s="1"/>
  <c r="DE49" i="17" s="1"/>
  <c r="DE47" i="17" s="1"/>
  <c r="CO13" i="17"/>
  <c r="AP8" i="17"/>
  <c r="AR9" i="17"/>
  <c r="AR8" i="17" s="1"/>
  <c r="DJ9" i="17"/>
  <c r="DJ8" i="17" s="1"/>
  <c r="DH8" i="17"/>
  <c r="CH13" i="17"/>
  <c r="CV13" i="17"/>
  <c r="DJ13" i="17"/>
  <c r="AM7" i="17"/>
  <c r="AM6" i="17" s="1"/>
  <c r="AM49" i="17" s="1"/>
  <c r="AM47" i="17" s="1"/>
  <c r="BY8" i="17"/>
  <c r="CA9" i="17"/>
  <c r="CA8" i="17" s="1"/>
  <c r="DC13" i="17"/>
  <c r="BV7" i="17"/>
  <c r="BV6" i="17" s="1"/>
  <c r="BV49" i="17" s="1"/>
  <c r="BV47" i="17" s="1"/>
  <c r="AK24" i="17"/>
  <c r="AK23" i="17" s="1"/>
  <c r="AI23" i="17"/>
  <c r="DC9" i="17"/>
  <c r="DC8" i="17" s="1"/>
  <c r="DA8" i="17"/>
  <c r="BM13" i="17"/>
  <c r="AY13" i="17"/>
  <c r="AI8" i="17"/>
  <c r="AK9" i="17"/>
  <c r="AK8" i="17" s="1"/>
  <c r="CX7" i="17"/>
  <c r="CX6" i="17" s="1"/>
  <c r="CX49" i="17" s="1"/>
  <c r="CX47" i="17" s="1"/>
  <c r="BH7" i="17"/>
  <c r="BH6" i="17" s="1"/>
  <c r="BH49" i="17" s="1"/>
  <c r="BH47" i="17" s="1"/>
  <c r="AF7" i="17"/>
  <c r="AF6" i="17" s="1"/>
  <c r="AF49" i="17" s="1"/>
  <c r="AF47" i="17" s="1"/>
  <c r="CV9" i="17"/>
  <c r="CV8" i="17" s="1"/>
  <c r="CT8" i="17"/>
  <c r="BK8" i="17"/>
  <c r="BM9" i="17"/>
  <c r="BM8" i="17" s="1"/>
  <c r="BF13" i="17"/>
  <c r="AW8" i="17"/>
  <c r="AY9" i="17"/>
  <c r="AY8" i="17" s="1"/>
  <c r="CQ7" i="17"/>
  <c r="CQ6" i="17" s="1"/>
  <c r="CQ49" i="17" s="1"/>
  <c r="CQ47" i="17" s="1"/>
  <c r="CM8" i="17"/>
  <c r="CO9" i="17"/>
  <c r="CO8" i="17" s="1"/>
  <c r="CA13" i="17"/>
  <c r="AR13" i="17"/>
  <c r="AT7" i="17"/>
  <c r="AT6" i="17" s="1"/>
  <c r="AT49" i="17" s="1"/>
  <c r="AT47" i="17" s="1"/>
  <c r="R49" i="17"/>
  <c r="R47" i="17" s="1"/>
  <c r="CJ7" i="17"/>
  <c r="CJ6" i="17" s="1"/>
  <c r="CJ49" i="17" s="1"/>
  <c r="CJ47" i="17" s="1"/>
  <c r="E52" i="5"/>
  <c r="E53" i="5"/>
  <c r="E55" i="5"/>
  <c r="E58" i="5"/>
  <c r="AY7" i="17" l="1"/>
  <c r="AY6" i="17" s="1"/>
  <c r="AY49" i="17" s="1"/>
  <c r="AY47" i="17" s="1"/>
  <c r="BM7" i="17"/>
  <c r="BM6" i="17" s="1"/>
  <c r="BM49" i="17" s="1"/>
  <c r="BM47" i="17" s="1"/>
  <c r="CA7" i="17"/>
  <c r="CA6" i="17" s="1"/>
  <c r="CA49" i="17" s="1"/>
  <c r="CA47" i="17" s="1"/>
  <c r="AW7" i="17"/>
  <c r="AW6" i="17" s="1"/>
  <c r="AW49" i="17" s="1"/>
  <c r="AW47" i="17" s="1"/>
  <c r="DA7" i="17"/>
  <c r="DA6" i="17" s="1"/>
  <c r="DA49" i="17" s="1"/>
  <c r="DA47" i="17" s="1"/>
  <c r="BK7" i="17"/>
  <c r="BK6" i="17" s="1"/>
  <c r="BK49" i="17" s="1"/>
  <c r="BK47" i="17" s="1"/>
  <c r="CT7" i="17"/>
  <c r="CT6" i="17" s="1"/>
  <c r="CT49" i="17" s="1"/>
  <c r="CT47" i="17" s="1"/>
  <c r="CO7" i="17"/>
  <c r="CO6" i="17" s="1"/>
  <c r="CO49" i="17" s="1"/>
  <c r="CO47" i="17" s="1"/>
  <c r="BY7" i="17"/>
  <c r="BY6" i="17" s="1"/>
  <c r="BY49" i="17" s="1"/>
  <c r="BY47" i="17" s="1"/>
  <c r="DC7" i="17"/>
  <c r="DC6" i="17" s="1"/>
  <c r="DC49" i="17" s="1"/>
  <c r="DC47" i="17" s="1"/>
  <c r="DH7" i="17"/>
  <c r="DH6" i="17" s="1"/>
  <c r="DH49" i="17" s="1"/>
  <c r="DH47" i="17" s="1"/>
  <c r="CM7" i="17"/>
  <c r="CM6" i="17" s="1"/>
  <c r="CM49" i="17" s="1"/>
  <c r="CM47" i="17" s="1"/>
  <c r="CV7" i="17"/>
  <c r="CV6" i="17" s="1"/>
  <c r="CV49" i="17" s="1"/>
  <c r="CV47" i="17" s="1"/>
  <c r="AK7" i="17"/>
  <c r="AK6" i="17" s="1"/>
  <c r="AK49" i="17" s="1"/>
  <c r="AK47" i="17" s="1"/>
  <c r="BF7" i="17"/>
  <c r="BF6" i="17" s="1"/>
  <c r="BF49" i="17" s="1"/>
  <c r="BF47" i="17" s="1"/>
  <c r="DJ7" i="17"/>
  <c r="DJ6" i="17" s="1"/>
  <c r="DJ49" i="17" s="1"/>
  <c r="DJ47" i="17" s="1"/>
  <c r="AR7" i="17"/>
  <c r="AR6" i="17" s="1"/>
  <c r="AR49" i="17" s="1"/>
  <c r="AR47" i="17" s="1"/>
  <c r="AI7" i="17"/>
  <c r="AI6" i="17" s="1"/>
  <c r="AI49" i="17" s="1"/>
  <c r="AI47" i="17" s="1"/>
  <c r="AP7" i="17"/>
  <c r="AP6" i="17" s="1"/>
  <c r="AP49" i="17" s="1"/>
  <c r="AP47" i="17" s="1"/>
  <c r="BD7" i="17"/>
  <c r="BD6" i="17" s="1"/>
  <c r="BD49" i="17" s="1"/>
  <c r="BD47" i="17" s="1"/>
  <c r="G42" i="4"/>
  <c r="E42" i="4"/>
  <c r="G36" i="4"/>
  <c r="L54" i="5" l="1"/>
  <c r="P54" i="5"/>
  <c r="O54" i="5"/>
  <c r="N54" i="5"/>
  <c r="M54" i="5"/>
  <c r="K54" i="5"/>
  <c r="J54" i="5"/>
  <c r="CS90" i="1"/>
  <c r="CT98" i="1"/>
  <c r="CT48" i="1"/>
  <c r="BL5" i="2" l="1"/>
  <c r="BM5" i="2" s="1"/>
  <c r="BL4" i="2"/>
  <c r="BM4" i="2" s="1"/>
  <c r="BL3" i="2"/>
  <c r="BM3" i="2" s="1"/>
  <c r="CL64" i="1"/>
  <c r="CP24" i="1"/>
  <c r="CP52" i="1"/>
  <c r="CT50" i="1"/>
  <c r="CP57" i="1"/>
  <c r="CT68" i="1"/>
  <c r="CT54" i="1"/>
  <c r="CN49" i="1"/>
  <c r="CN51" i="1"/>
  <c r="F35" i="4"/>
  <c r="E49" i="5"/>
  <c r="E54" i="5"/>
  <c r="CT41" i="1"/>
  <c r="CT42" i="1"/>
  <c r="CS24" i="1"/>
  <c r="CK24" i="1"/>
  <c r="CQ24" i="1"/>
  <c r="CR24" i="1"/>
  <c r="CM24" i="1"/>
  <c r="CL24" i="1"/>
  <c r="CN24" i="1"/>
  <c r="CT24" i="1"/>
  <c r="CO24" i="1"/>
  <c r="CT26" i="1"/>
  <c r="CT28" i="1"/>
  <c r="CL98" i="1"/>
  <c r="CQ95" i="1"/>
  <c r="CQ66" i="1"/>
  <c r="CK65" i="1"/>
  <c r="CT40" i="1"/>
  <c r="CT27" i="1"/>
  <c r="CT31" i="1"/>
  <c r="CT30" i="1"/>
  <c r="CT29" i="1"/>
  <c r="CT44" i="1"/>
  <c r="CT65" i="1"/>
  <c r="CS64" i="1"/>
  <c r="CR98" i="1"/>
  <c r="CN66" i="1"/>
  <c r="CR72" i="1"/>
  <c r="CL66" i="1"/>
  <c r="CK66" i="1"/>
  <c r="CT66" i="1"/>
  <c r="CS66" i="1"/>
  <c r="CS65" i="1"/>
  <c r="CR66" i="1"/>
  <c r="CQ69" i="1"/>
  <c r="CL72" i="1"/>
  <c r="CN69" i="1"/>
  <c r="CP88" i="1"/>
  <c r="CN65" i="1"/>
  <c r="CP72" i="1"/>
  <c r="CL65" i="1"/>
  <c r="CP95" i="1"/>
  <c r="CN95" i="1"/>
  <c r="CP89" i="1"/>
  <c r="CR65" i="1"/>
  <c r="CL95" i="1"/>
  <c r="CO89" i="1"/>
  <c r="CT88" i="1"/>
  <c r="CT71" i="1"/>
  <c r="CQ65" i="1"/>
  <c r="CN89" i="1"/>
  <c r="CR88" i="1"/>
  <c r="CL71" i="1"/>
  <c r="CP65" i="1"/>
  <c r="CM89" i="1"/>
  <c r="CT72" i="1"/>
  <c r="CO65" i="1"/>
  <c r="CK90" i="1"/>
  <c r="CT90" i="1"/>
  <c r="CL90" i="1"/>
  <c r="CM90" i="1"/>
  <c r="CN90" i="1"/>
  <c r="CP90" i="1"/>
  <c r="CR90" i="1"/>
  <c r="CQ90" i="1"/>
  <c r="CL70" i="1"/>
  <c r="CN70" i="1"/>
  <c r="CO70" i="1"/>
  <c r="CQ70" i="1"/>
  <c r="CR70" i="1"/>
  <c r="CT70" i="1"/>
  <c r="CS70" i="1"/>
  <c r="CP64" i="1"/>
  <c r="CK70" i="1"/>
  <c r="CM98" i="1"/>
  <c r="CN98" i="1"/>
  <c r="CO98" i="1"/>
  <c r="CP98" i="1"/>
  <c r="CQ98" i="1"/>
  <c r="CK98" i="1"/>
  <c r="CS98" i="1"/>
  <c r="CR69" i="1"/>
  <c r="CT69" i="1"/>
  <c r="CL69" i="1"/>
  <c r="CM69" i="1"/>
  <c r="CO69" i="1"/>
  <c r="CM65" i="1"/>
  <c r="CN88" i="1"/>
  <c r="CR95" i="1"/>
  <c r="CL88" i="1"/>
  <c r="CO71" i="1"/>
  <c r="CP71" i="1"/>
  <c r="CQ71" i="1"/>
  <c r="CR71" i="1"/>
  <c r="CK71" i="1"/>
  <c r="CS71" i="1"/>
  <c r="CM71" i="1"/>
  <c r="CN71" i="1"/>
  <c r="CM67" i="1"/>
  <c r="CN67" i="1"/>
  <c r="CO67" i="1"/>
  <c r="CP67" i="1"/>
  <c r="CQ67" i="1"/>
  <c r="CK67" i="1"/>
  <c r="CS67" i="1"/>
  <c r="CL67" i="1"/>
  <c r="CT67" i="1"/>
  <c r="CT97" i="1"/>
  <c r="CT96" i="1"/>
  <c r="CL96" i="1"/>
  <c r="CR96" i="1"/>
  <c r="CR67" i="1"/>
  <c r="CL68" i="1"/>
  <c r="CR68" i="1"/>
  <c r="CT89" i="1"/>
  <c r="CL89" i="1"/>
  <c r="CP70" i="1"/>
  <c r="CS69" i="1"/>
  <c r="CK69" i="1"/>
  <c r="CP66" i="1"/>
  <c r="CS89" i="1"/>
  <c r="CK89" i="1"/>
  <c r="CO66" i="1"/>
  <c r="CT64" i="1"/>
  <c r="CR89" i="1"/>
  <c r="CT95" i="1"/>
  <c r="CO90" i="1"/>
  <c r="CQ89" i="1"/>
  <c r="CM70" i="1"/>
  <c r="CP69" i="1"/>
  <c r="CM66" i="1"/>
  <c r="CR64" i="1"/>
  <c r="CO97" i="1"/>
  <c r="CQ97" i="1"/>
  <c r="CK97" i="1"/>
  <c r="CS97" i="1"/>
  <c r="CM97" i="1"/>
  <c r="CR97" i="1"/>
  <c r="CP97" i="1"/>
  <c r="CN97" i="1"/>
  <c r="CL97" i="1"/>
  <c r="CS96" i="1"/>
  <c r="CK96" i="1"/>
  <c r="CM88" i="1"/>
  <c r="CS72" i="1"/>
  <c r="CK72" i="1"/>
  <c r="CS68" i="1"/>
  <c r="CK68" i="1"/>
  <c r="CK64" i="1"/>
  <c r="CQ96" i="1"/>
  <c r="CO95" i="1"/>
  <c r="CS88" i="1"/>
  <c r="CK88" i="1"/>
  <c r="CQ72" i="1"/>
  <c r="CQ68" i="1"/>
  <c r="CQ64" i="1"/>
  <c r="CP96" i="1"/>
  <c r="CP68" i="1"/>
  <c r="CO96" i="1"/>
  <c r="CM95" i="1"/>
  <c r="CQ88" i="1"/>
  <c r="CO72" i="1"/>
  <c r="CO68" i="1"/>
  <c r="CO64" i="1"/>
  <c r="CN96" i="1"/>
  <c r="CN72" i="1"/>
  <c r="CN68" i="1"/>
  <c r="CN64" i="1"/>
  <c r="CM96" i="1"/>
  <c r="CS95" i="1"/>
  <c r="CK95" i="1"/>
  <c r="CO88" i="1"/>
  <c r="CM72" i="1"/>
  <c r="CM68" i="1"/>
  <c r="CM64" i="1"/>
  <c r="CN55" i="1"/>
  <c r="CO50" i="1"/>
  <c r="CQ52" i="1"/>
  <c r="CS52" i="1"/>
  <c r="CM50" i="1"/>
  <c r="CN50" i="1"/>
  <c r="CP50" i="1"/>
  <c r="CO51" i="1"/>
  <c r="CQ51" i="1"/>
  <c r="CR51" i="1"/>
  <c r="CK52" i="1"/>
  <c r="CP53" i="1"/>
  <c r="CP51" i="1"/>
  <c r="CR52" i="1"/>
  <c r="CL52" i="1"/>
  <c r="CT52" i="1"/>
  <c r="CQ50" i="1"/>
  <c r="CK51" i="1"/>
  <c r="CS51" i="1"/>
  <c r="CM52" i="1"/>
  <c r="CR50" i="1"/>
  <c r="CL51" i="1"/>
  <c r="CT51" i="1"/>
  <c r="CN52" i="1"/>
  <c r="CK50" i="1"/>
  <c r="CS50" i="1"/>
  <c r="CM51" i="1"/>
  <c r="CO52" i="1"/>
  <c r="CL50" i="1"/>
  <c r="CO49" i="1"/>
  <c r="CR55" i="1"/>
  <c r="CP49" i="1"/>
  <c r="CQ53" i="1"/>
  <c r="CM54" i="1"/>
  <c r="CR53" i="1"/>
  <c r="CN54" i="1"/>
  <c r="CQ55" i="1"/>
  <c r="CQ49" i="1"/>
  <c r="CK53" i="1"/>
  <c r="CS53" i="1"/>
  <c r="CO54" i="1"/>
  <c r="CR49" i="1"/>
  <c r="CL53" i="1"/>
  <c r="CT53" i="1"/>
  <c r="CP54" i="1"/>
  <c r="CK49" i="1"/>
  <c r="CS49" i="1"/>
  <c r="CM53" i="1"/>
  <c r="CL49" i="1"/>
  <c r="CT49" i="1"/>
  <c r="CN53" i="1"/>
  <c r="CO55" i="1"/>
  <c r="CM49" i="1"/>
  <c r="CO53" i="1"/>
  <c r="CP55" i="1"/>
  <c r="CQ54" i="1"/>
  <c r="CK55" i="1"/>
  <c r="CS55" i="1"/>
  <c r="CR54" i="1"/>
  <c r="CL55" i="1"/>
  <c r="CT55" i="1"/>
  <c r="CK54" i="1"/>
  <c r="CS54" i="1"/>
  <c r="CM55" i="1"/>
  <c r="CL54" i="1"/>
  <c r="CQ57" i="1"/>
  <c r="CR57" i="1"/>
  <c r="CK57" i="1"/>
  <c r="CS57" i="1"/>
  <c r="CL57" i="1"/>
  <c r="CT57" i="1"/>
  <c r="CM57" i="1"/>
  <c r="CN57" i="1"/>
  <c r="CO57" i="1"/>
  <c r="CT47" i="1"/>
  <c r="CT2" i="1" l="1"/>
  <c r="CS336" i="1"/>
  <c r="CR336" i="1"/>
  <c r="CP336" i="1"/>
  <c r="CL336" i="1"/>
  <c r="CK336" i="1"/>
  <c r="CO336" i="1"/>
  <c r="CT336" i="1"/>
  <c r="CN336" i="1"/>
  <c r="CQ336" i="1"/>
  <c r="CM336" i="1"/>
  <c r="BL6" i="2"/>
  <c r="BM6" i="2" s="1"/>
  <c r="BL2" i="2"/>
  <c r="BM2" i="2" s="1"/>
  <c r="BM8" i="2"/>
  <c r="BL7" i="2"/>
  <c r="BM7" i="2" s="1"/>
  <c r="DE73" i="1" l="1"/>
  <c r="DF73" i="1"/>
  <c r="CU73" i="1"/>
  <c r="DG73" i="1"/>
  <c r="DD73" i="1"/>
  <c r="CV73" i="1"/>
  <c r="CZ73" i="1"/>
  <c r="DA73" i="1"/>
  <c r="DB73" i="1"/>
  <c r="DC73" i="1"/>
  <c r="CW73" i="1"/>
  <c r="CX73" i="1"/>
  <c r="CY73" i="1"/>
  <c r="CT73" i="1"/>
  <c r="W54" i="5"/>
  <c r="CN73" i="1"/>
  <c r="AC54" i="5" s="1"/>
  <c r="U58" i="5"/>
  <c r="CP73" i="1"/>
  <c r="CM73" i="1"/>
  <c r="CQ73" i="1"/>
  <c r="CO73" i="1"/>
  <c r="AD58" i="5" s="1"/>
  <c r="CS73" i="1"/>
  <c r="CL73" i="1"/>
  <c r="E47" i="5"/>
  <c r="E51" i="5"/>
  <c r="E48" i="5"/>
  <c r="AH53" i="5" l="1"/>
  <c r="AD55" i="5"/>
  <c r="AI58" i="5"/>
  <c r="V58" i="5"/>
  <c r="W53" i="5"/>
  <c r="AB53" i="5"/>
  <c r="AH55" i="5"/>
  <c r="AA53" i="5"/>
  <c r="W55" i="5"/>
  <c r="AB55" i="5"/>
  <c r="AH58" i="5"/>
  <c r="AE53" i="5"/>
  <c r="AC53" i="5"/>
  <c r="AA55" i="5"/>
  <c r="X54" i="5"/>
  <c r="W58" i="5"/>
  <c r="AC55" i="5"/>
  <c r="AA58" i="5"/>
  <c r="T54" i="5"/>
  <c r="AD53" i="5"/>
  <c r="AF54" i="5"/>
  <c r="Y54" i="5"/>
  <c r="AB54" i="5"/>
  <c r="AI54" i="5"/>
  <c r="T53" i="5"/>
  <c r="U54" i="5"/>
  <c r="AF53" i="5"/>
  <c r="Y53" i="5"/>
  <c r="AE54" i="5"/>
  <c r="T55" i="5"/>
  <c r="AD54" i="5"/>
  <c r="V54" i="5"/>
  <c r="U53" i="5"/>
  <c r="X53" i="5"/>
  <c r="AF55" i="5"/>
  <c r="Y55" i="5"/>
  <c r="AB58" i="5"/>
  <c r="AE55" i="5"/>
  <c r="T58" i="5"/>
  <c r="U55" i="5"/>
  <c r="AA54" i="5"/>
  <c r="X55" i="5"/>
  <c r="AF58" i="5"/>
  <c r="Y58" i="5"/>
  <c r="AH54" i="5"/>
  <c r="AE58" i="5"/>
  <c r="AI53" i="5"/>
  <c r="V53" i="5"/>
  <c r="AC58" i="5"/>
  <c r="X58" i="5"/>
  <c r="AI55" i="5"/>
  <c r="V55" i="5"/>
  <c r="CR73" i="1"/>
  <c r="CK73" i="1"/>
  <c r="R58" i="5" l="1"/>
  <c r="R55" i="5"/>
  <c r="R54" i="5"/>
  <c r="R53" i="5"/>
  <c r="Z55" i="5"/>
  <c r="Z53" i="5"/>
  <c r="Z54" i="5"/>
  <c r="Z58" i="5"/>
  <c r="Q58" i="5"/>
  <c r="Q54" i="5"/>
  <c r="Q55" i="5"/>
  <c r="Q53" i="5"/>
  <c r="AJ53" i="5"/>
  <c r="AH32" i="5"/>
  <c r="AJ54" i="5"/>
  <c r="AJ55" i="5"/>
  <c r="AJ56" i="5"/>
  <c r="AH30" i="5"/>
  <c r="AJ57" i="5"/>
  <c r="AH31" i="5"/>
  <c r="AJ58" i="5"/>
  <c r="AG58" i="5"/>
  <c r="AG55" i="5"/>
  <c r="AG53" i="5"/>
  <c r="AG54" i="5"/>
  <c r="S53" i="5"/>
  <c r="S58" i="5"/>
  <c r="S55" i="5"/>
  <c r="S54" i="5"/>
  <c r="AC56" i="5"/>
  <c r="E26" i="4"/>
  <c r="F40" i="4" l="1"/>
  <c r="F43" i="4"/>
  <c r="F42" i="4" s="1"/>
  <c r="V56" i="5"/>
  <c r="F37" i="4"/>
  <c r="Q56" i="5"/>
  <c r="J56" i="5"/>
  <c r="T56" i="5"/>
  <c r="K56" i="5"/>
  <c r="Y56" i="5"/>
  <c r="AI56" i="5"/>
  <c r="X56" i="5"/>
  <c r="W56" i="5"/>
  <c r="U56" i="5"/>
  <c r="S56" i="5"/>
  <c r="AH56" i="5"/>
  <c r="AB56" i="5"/>
  <c r="O56" i="5"/>
  <c r="AG56" i="5"/>
  <c r="AF56" i="5"/>
  <c r="AD56" i="5"/>
  <c r="AA56" i="5"/>
  <c r="M56" i="5"/>
  <c r="N56" i="5"/>
  <c r="AE56" i="5"/>
  <c r="Z56" i="5"/>
  <c r="L56" i="5"/>
  <c r="P56" i="5"/>
  <c r="R56" i="5"/>
  <c r="E50" i="5"/>
  <c r="G34" i="4"/>
  <c r="F34" i="4"/>
  <c r="E34" i="4"/>
  <c r="E19" i="4"/>
  <c r="E16" i="4"/>
  <c r="E11" i="4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B3" i="7"/>
  <c r="A3" i="7"/>
  <c r="AD2" i="2"/>
  <c r="H355" i="3"/>
  <c r="G355" i="3"/>
  <c r="H354" i="3"/>
  <c r="G354" i="3"/>
  <c r="H353" i="3"/>
  <c r="G353" i="3"/>
  <c r="H352" i="3"/>
  <c r="G352" i="3"/>
  <c r="H351" i="3"/>
  <c r="G351" i="3"/>
  <c r="H350" i="3"/>
  <c r="G350" i="3"/>
  <c r="H349" i="3"/>
  <c r="H348" i="3"/>
  <c r="AO223" i="2" s="1"/>
  <c r="CB13" i="1" s="1"/>
  <c r="CB2" i="1" s="1"/>
  <c r="G348" i="3"/>
  <c r="H347" i="3"/>
  <c r="G347" i="3"/>
  <c r="H346" i="3"/>
  <c r="G346" i="3"/>
  <c r="H345" i="3"/>
  <c r="G345" i="3"/>
  <c r="H344" i="3"/>
  <c r="H343" i="3"/>
  <c r="H342" i="3"/>
  <c r="G342" i="3"/>
  <c r="H341" i="3"/>
  <c r="G341" i="3"/>
  <c r="H340" i="3"/>
  <c r="G340" i="3"/>
  <c r="AO16" i="2" s="1"/>
  <c r="BT59" i="1" s="1"/>
  <c r="H339" i="3"/>
  <c r="G339" i="3"/>
  <c r="H338" i="3"/>
  <c r="G338" i="3"/>
  <c r="H337" i="3"/>
  <c r="G337" i="3"/>
  <c r="H336" i="3"/>
  <c r="G336" i="3"/>
  <c r="H335" i="3"/>
  <c r="G335" i="3"/>
  <c r="H334" i="3"/>
  <c r="G334" i="3"/>
  <c r="H333" i="3"/>
  <c r="G333" i="3"/>
  <c r="H332" i="3"/>
  <c r="G332" i="3"/>
  <c r="H331" i="3"/>
  <c r="G331" i="3"/>
  <c r="H330" i="3"/>
  <c r="G330" i="3"/>
  <c r="H329" i="3"/>
  <c r="G329" i="3"/>
  <c r="H328" i="3"/>
  <c r="G328" i="3"/>
  <c r="H327" i="3"/>
  <c r="G327" i="3"/>
  <c r="H326" i="3"/>
  <c r="G326" i="3"/>
  <c r="H325" i="3"/>
  <c r="G325" i="3"/>
  <c r="H324" i="3"/>
  <c r="G324" i="3"/>
  <c r="H323" i="3"/>
  <c r="G323" i="3"/>
  <c r="H322" i="3"/>
  <c r="G322" i="3"/>
  <c r="H321" i="3"/>
  <c r="G321" i="3"/>
  <c r="H320" i="3"/>
  <c r="G320" i="3"/>
  <c r="H319" i="3"/>
  <c r="G319" i="3"/>
  <c r="H318" i="3"/>
  <c r="G318" i="3"/>
  <c r="H317" i="3"/>
  <c r="G317" i="3"/>
  <c r="H316" i="3"/>
  <c r="G316" i="3"/>
  <c r="H315" i="3"/>
  <c r="G315" i="3"/>
  <c r="H314" i="3"/>
  <c r="G314" i="3"/>
  <c r="H313" i="3"/>
  <c r="G313" i="3"/>
  <c r="H312" i="3"/>
  <c r="G312" i="3"/>
  <c r="H311" i="3"/>
  <c r="G311" i="3"/>
  <c r="H310" i="3"/>
  <c r="G310" i="3"/>
  <c r="H309" i="3"/>
  <c r="G309" i="3"/>
  <c r="H308" i="3"/>
  <c r="G308" i="3"/>
  <c r="H307" i="3"/>
  <c r="G307" i="3"/>
  <c r="H306" i="3"/>
  <c r="G306" i="3"/>
  <c r="H305" i="3"/>
  <c r="G305" i="3"/>
  <c r="H304" i="3"/>
  <c r="G304" i="3"/>
  <c r="H303" i="3"/>
  <c r="G303" i="3"/>
  <c r="H302" i="3"/>
  <c r="G302" i="3"/>
  <c r="H301" i="3"/>
  <c r="G301" i="3"/>
  <c r="H300" i="3"/>
  <c r="G300" i="3"/>
  <c r="H299" i="3"/>
  <c r="G299" i="3"/>
  <c r="H298" i="3"/>
  <c r="G298" i="3"/>
  <c r="H297" i="3"/>
  <c r="G297" i="3"/>
  <c r="H296" i="3"/>
  <c r="G29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AO392" i="2" l="1"/>
  <c r="CJ21" i="1" s="1"/>
  <c r="AO389" i="2"/>
  <c r="CJ116" i="1" s="1"/>
  <c r="AO393" i="2"/>
  <c r="AO402" i="2"/>
  <c r="CJ113" i="1" s="1"/>
  <c r="AO401" i="2"/>
  <c r="CJ117" i="1" s="1"/>
  <c r="AO396" i="2"/>
  <c r="AO391" i="2"/>
  <c r="CJ75" i="1" s="1"/>
  <c r="AO388" i="2"/>
  <c r="CJ115" i="1" s="1"/>
  <c r="AO395" i="2"/>
  <c r="AO407" i="2"/>
  <c r="CJ101" i="1" s="1"/>
  <c r="AO408" i="2"/>
  <c r="CJ102" i="1" s="1"/>
  <c r="AO406" i="2"/>
  <c r="CJ100" i="1" s="1"/>
  <c r="AO405" i="2"/>
  <c r="CJ99" i="1" s="1"/>
  <c r="AO374" i="2"/>
  <c r="AO403" i="2"/>
  <c r="CJ118" i="1" s="1"/>
  <c r="AO398" i="2"/>
  <c r="AO400" i="2"/>
  <c r="AO399" i="2"/>
  <c r="AO394" i="2"/>
  <c r="AO397" i="2"/>
  <c r="AO404" i="2"/>
  <c r="CJ114" i="1" s="1"/>
  <c r="AO390" i="2"/>
  <c r="AO363" i="2"/>
  <c r="AO361" i="2"/>
  <c r="AO352" i="2"/>
  <c r="AO353" i="2"/>
  <c r="AO362" i="2"/>
  <c r="AO366" i="2"/>
  <c r="AO367" i="2"/>
  <c r="AO357" i="2"/>
  <c r="AO360" i="2"/>
  <c r="AO368" i="2"/>
  <c r="AO387" i="2"/>
  <c r="CI102" i="1" s="1"/>
  <c r="AO365" i="2"/>
  <c r="AO386" i="2"/>
  <c r="CI101" i="1" s="1"/>
  <c r="AO364" i="2"/>
  <c r="AO351" i="2"/>
  <c r="AO384" i="2"/>
  <c r="CI99" i="1" s="1"/>
  <c r="AO385" i="2"/>
  <c r="CI100" i="1" s="1"/>
  <c r="AO373" i="2"/>
  <c r="AO371" i="2"/>
  <c r="CI91" i="1" s="1"/>
  <c r="AO370" i="2"/>
  <c r="CI113" i="1" s="1"/>
  <c r="AO359" i="2"/>
  <c r="CI114" i="1" s="1"/>
  <c r="AO358" i="2"/>
  <c r="CI118" i="1" s="1"/>
  <c r="AO369" i="2"/>
  <c r="CI117" i="1" s="1"/>
  <c r="AO356" i="2"/>
  <c r="CI76" i="1" s="1"/>
  <c r="AO372" i="2"/>
  <c r="AO355" i="2"/>
  <c r="AO354" i="2"/>
  <c r="AO335" i="2"/>
  <c r="AO336" i="2"/>
  <c r="AO334" i="2"/>
  <c r="AO340" i="2"/>
  <c r="CH113" i="1" s="1"/>
  <c r="AO341" i="2"/>
  <c r="AO345" i="2"/>
  <c r="AO344" i="2"/>
  <c r="AO332" i="2"/>
  <c r="CH116" i="1" s="1"/>
  <c r="AO333" i="2"/>
  <c r="CH115" i="1" s="1"/>
  <c r="AO343" i="2"/>
  <c r="AO346" i="2"/>
  <c r="AO338" i="2"/>
  <c r="CH114" i="1" s="1"/>
  <c r="AO339" i="2"/>
  <c r="CH117" i="1" s="1"/>
  <c r="AO337" i="2"/>
  <c r="CH118" i="1" s="1"/>
  <c r="AO342" i="2"/>
  <c r="AO349" i="2"/>
  <c r="CH101" i="1" s="1"/>
  <c r="AO348" i="2"/>
  <c r="CH100" i="1" s="1"/>
  <c r="AO347" i="2"/>
  <c r="CH99" i="1" s="1"/>
  <c r="AO350" i="2"/>
  <c r="CH102" i="1" s="1"/>
  <c r="AO324" i="2"/>
  <c r="CG20" i="1" s="1"/>
  <c r="AO321" i="2"/>
  <c r="CG13" i="1" s="1"/>
  <c r="AO271" i="2"/>
  <c r="AO272" i="2"/>
  <c r="AO275" i="2"/>
  <c r="CF117" i="1" s="1"/>
  <c r="AO269" i="2"/>
  <c r="CF115" i="1" s="1"/>
  <c r="AO267" i="2"/>
  <c r="AO268" i="2"/>
  <c r="CF116" i="1" s="1"/>
  <c r="AO274" i="2"/>
  <c r="CF114" i="1" s="1"/>
  <c r="AO276" i="2"/>
  <c r="CF113" i="1" s="1"/>
  <c r="AO270" i="2"/>
  <c r="AO273" i="2"/>
  <c r="CF118" i="1" s="1"/>
  <c r="AO278" i="2"/>
  <c r="CF100" i="1" s="1"/>
  <c r="AO280" i="2"/>
  <c r="CF102" i="1" s="1"/>
  <c r="AO279" i="2"/>
  <c r="CF101" i="1" s="1"/>
  <c r="AO277" i="2"/>
  <c r="CF99" i="1" s="1"/>
  <c r="AO319" i="2"/>
  <c r="AO307" i="2"/>
  <c r="AO295" i="2"/>
  <c r="AO283" i="2"/>
  <c r="AO331" i="2"/>
  <c r="CG102" i="1" s="1"/>
  <c r="AO318" i="2"/>
  <c r="AO306" i="2"/>
  <c r="AO294" i="2"/>
  <c r="AO281" i="2"/>
  <c r="CG116" i="1" s="1"/>
  <c r="AO330" i="2"/>
  <c r="CG101" i="1" s="1"/>
  <c r="AO317" i="2"/>
  <c r="AO305" i="2"/>
  <c r="AO293" i="2"/>
  <c r="AO282" i="2"/>
  <c r="CG115" i="1" s="1"/>
  <c r="AO329" i="2"/>
  <c r="CG100" i="1" s="1"/>
  <c r="AO316" i="2"/>
  <c r="AO304" i="2"/>
  <c r="AO292" i="2"/>
  <c r="AO328" i="2"/>
  <c r="CG99" i="1" s="1"/>
  <c r="AO315" i="2"/>
  <c r="AO303" i="2"/>
  <c r="AO291" i="2"/>
  <c r="AO327" i="2"/>
  <c r="CG18" i="1" s="1"/>
  <c r="AO314" i="2"/>
  <c r="AO302" i="2"/>
  <c r="AO290" i="2"/>
  <c r="AO326" i="2"/>
  <c r="CG113" i="1" s="1"/>
  <c r="AO313" i="2"/>
  <c r="AO301" i="2"/>
  <c r="AO289" i="2"/>
  <c r="AO284" i="2"/>
  <c r="AO325" i="2"/>
  <c r="CG117" i="1" s="1"/>
  <c r="AO312" i="2"/>
  <c r="AO300" i="2"/>
  <c r="AO288" i="2"/>
  <c r="AO323" i="2"/>
  <c r="CG114" i="1" s="1"/>
  <c r="AO311" i="2"/>
  <c r="AO299" i="2"/>
  <c r="AO287" i="2"/>
  <c r="AO296" i="2"/>
  <c r="AO322" i="2"/>
  <c r="CG118" i="1" s="1"/>
  <c r="AO310" i="2"/>
  <c r="AO298" i="2"/>
  <c r="AO286" i="2"/>
  <c r="AO308" i="2"/>
  <c r="AO309" i="2"/>
  <c r="AO297" i="2"/>
  <c r="AO285" i="2"/>
  <c r="AO320" i="2"/>
  <c r="AO263" i="2"/>
  <c r="CE99" i="1" s="1"/>
  <c r="AO261" i="2"/>
  <c r="CE118" i="1" s="1"/>
  <c r="AO255" i="2"/>
  <c r="CE116" i="1" s="1"/>
  <c r="AO258" i="2"/>
  <c r="CE113" i="1" s="1"/>
  <c r="AO259" i="2"/>
  <c r="AO262" i="2"/>
  <c r="CE114" i="1" s="1"/>
  <c r="AO256" i="2"/>
  <c r="CE115" i="1" s="1"/>
  <c r="AO260" i="2"/>
  <c r="AO257" i="2"/>
  <c r="CE117" i="1" s="1"/>
  <c r="AO264" i="2"/>
  <c r="CE100" i="1" s="1"/>
  <c r="AO265" i="2"/>
  <c r="CE101" i="1" s="1"/>
  <c r="AO266" i="2"/>
  <c r="CE102" i="1" s="1"/>
  <c r="AO245" i="2"/>
  <c r="CD113" i="1" s="1"/>
  <c r="AO246" i="2"/>
  <c r="CD118" i="1" s="1"/>
  <c r="AO244" i="2"/>
  <c r="CD117" i="1" s="1"/>
  <c r="AO251" i="2"/>
  <c r="CD99" i="1" s="1"/>
  <c r="AO250" i="2"/>
  <c r="AO243" i="2"/>
  <c r="AO249" i="2"/>
  <c r="AO248" i="2"/>
  <c r="AO247" i="2"/>
  <c r="CD114" i="1" s="1"/>
  <c r="AO252" i="2"/>
  <c r="CD100" i="1" s="1"/>
  <c r="AO253" i="2"/>
  <c r="CD101" i="1" s="1"/>
  <c r="AO254" i="2"/>
  <c r="CD102" i="1" s="1"/>
  <c r="AO241" i="2"/>
  <c r="CC101" i="1" s="1"/>
  <c r="AO237" i="2"/>
  <c r="CC17" i="1" s="1"/>
  <c r="AO238" i="2"/>
  <c r="CC117" i="1" s="1"/>
  <c r="AO240" i="2"/>
  <c r="CC100" i="1" s="1"/>
  <c r="AO239" i="2"/>
  <c r="CC99" i="1" s="1"/>
  <c r="AO242" i="2"/>
  <c r="CC102" i="1" s="1"/>
  <c r="AO208" i="2"/>
  <c r="CA114" i="1" s="1"/>
  <c r="AO209" i="2"/>
  <c r="CA118" i="1" s="1"/>
  <c r="AO229" i="2"/>
  <c r="AO236" i="2"/>
  <c r="CB102" i="1" s="1"/>
  <c r="AO219" i="2"/>
  <c r="AO234" i="2"/>
  <c r="CB100" i="1" s="1"/>
  <c r="AO216" i="2"/>
  <c r="CB17" i="1" s="1"/>
  <c r="AO215" i="2"/>
  <c r="AO222" i="2"/>
  <c r="AO221" i="2"/>
  <c r="AO220" i="2"/>
  <c r="CB23" i="1" s="1"/>
  <c r="AO235" i="2"/>
  <c r="CB101" i="1" s="1"/>
  <c r="AO218" i="2"/>
  <c r="AO228" i="2"/>
  <c r="AO224" i="2"/>
  <c r="CB114" i="1" s="1"/>
  <c r="AO225" i="2"/>
  <c r="AO214" i="2"/>
  <c r="AO217" i="2"/>
  <c r="AO227" i="2"/>
  <c r="CB117" i="1" s="1"/>
  <c r="AO226" i="2"/>
  <c r="AO233" i="2"/>
  <c r="CB99" i="1" s="1"/>
  <c r="AO177" i="2"/>
  <c r="BZ36" i="1" s="1"/>
  <c r="AO178" i="2"/>
  <c r="BZ35" i="1" s="1"/>
  <c r="AO183" i="2"/>
  <c r="BZ91" i="1" s="1"/>
  <c r="AO184" i="2"/>
  <c r="AO181" i="2"/>
  <c r="BZ40" i="1" s="1"/>
  <c r="AO169" i="2"/>
  <c r="BZ23" i="1" s="1"/>
  <c r="AO185" i="2"/>
  <c r="AO166" i="2"/>
  <c r="BZ17" i="1" s="1"/>
  <c r="AO171" i="2"/>
  <c r="BZ118" i="1" s="1"/>
  <c r="AO174" i="2"/>
  <c r="BZ113" i="1" s="1"/>
  <c r="AO182" i="2"/>
  <c r="BZ39" i="1" s="1"/>
  <c r="AO165" i="2"/>
  <c r="AO167" i="2"/>
  <c r="AO173" i="2"/>
  <c r="BZ117" i="1" s="1"/>
  <c r="AO162" i="2"/>
  <c r="AO170" i="2"/>
  <c r="BZ114" i="1" s="1"/>
  <c r="AO163" i="2"/>
  <c r="BZ10" i="1" s="1"/>
  <c r="AO164" i="2"/>
  <c r="BZ7" i="1" s="1"/>
  <c r="AO168" i="2"/>
  <c r="BZ24" i="1" s="1"/>
  <c r="AO188" i="2"/>
  <c r="BZ101" i="1" s="1"/>
  <c r="AO186" i="2"/>
  <c r="BZ99" i="1" s="1"/>
  <c r="AO187" i="2"/>
  <c r="BZ100" i="1" s="1"/>
  <c r="AO189" i="2"/>
  <c r="BZ102" i="1" s="1"/>
  <c r="AO175" i="2"/>
  <c r="BZ34" i="1" s="1"/>
  <c r="AO176" i="2"/>
  <c r="BZ33" i="1" s="1"/>
  <c r="AO172" i="2"/>
  <c r="BZ13" i="1" s="1"/>
  <c r="AO179" i="2"/>
  <c r="BZ38" i="1" s="1"/>
  <c r="AO180" i="2"/>
  <c r="BZ37" i="1" s="1"/>
  <c r="AO191" i="2"/>
  <c r="CA10" i="1" s="1"/>
  <c r="AO206" i="2"/>
  <c r="CA40" i="1" s="1"/>
  <c r="AO203" i="2"/>
  <c r="CA35" i="1" s="1"/>
  <c r="AO192" i="2"/>
  <c r="CA7" i="1" s="1"/>
  <c r="AO199" i="2"/>
  <c r="AO202" i="2"/>
  <c r="CA36" i="1" s="1"/>
  <c r="AO207" i="2"/>
  <c r="CA39" i="1" s="1"/>
  <c r="AO198" i="2"/>
  <c r="AO210" i="2"/>
  <c r="CA99" i="1" s="1"/>
  <c r="AO212" i="2"/>
  <c r="CA101" i="1" s="1"/>
  <c r="AO213" i="2"/>
  <c r="CA102" i="1" s="1"/>
  <c r="AO211" i="2"/>
  <c r="CA100" i="1" s="1"/>
  <c r="AO204" i="2"/>
  <c r="CA38" i="1" s="1"/>
  <c r="AO200" i="2"/>
  <c r="CA34" i="1" s="1"/>
  <c r="AO195" i="2"/>
  <c r="AO197" i="2"/>
  <c r="AO196" i="2"/>
  <c r="AO205" i="2"/>
  <c r="CA37" i="1" s="1"/>
  <c r="AO190" i="2"/>
  <c r="AO193" i="2"/>
  <c r="AO201" i="2"/>
  <c r="CA33" i="1" s="1"/>
  <c r="AO194" i="2"/>
  <c r="AO122" i="2"/>
  <c r="AO120" i="2"/>
  <c r="AO128" i="2"/>
  <c r="AO123" i="2"/>
  <c r="AO127" i="2"/>
  <c r="AO149" i="2"/>
  <c r="BY118" i="1" s="1"/>
  <c r="AO157" i="2"/>
  <c r="AO154" i="2"/>
  <c r="AO152" i="2"/>
  <c r="AO150" i="2"/>
  <c r="AO148" i="2"/>
  <c r="BY114" i="1" s="1"/>
  <c r="AO147" i="2"/>
  <c r="BY17" i="1" s="1"/>
  <c r="AO146" i="2"/>
  <c r="AO151" i="2"/>
  <c r="AO153" i="2"/>
  <c r="BY113" i="1" s="1"/>
  <c r="AO156" i="2"/>
  <c r="AO144" i="2"/>
  <c r="BY10" i="1" s="1"/>
  <c r="AO145" i="2"/>
  <c r="BY7" i="1" s="1"/>
  <c r="AO155" i="2"/>
  <c r="AO160" i="2"/>
  <c r="BY101" i="1" s="1"/>
  <c r="AO158" i="2"/>
  <c r="BY99" i="1" s="1"/>
  <c r="AO159" i="2"/>
  <c r="BY100" i="1" s="1"/>
  <c r="AO161" i="2"/>
  <c r="BY102" i="1" s="1"/>
  <c r="AO90" i="2"/>
  <c r="BW13" i="1" s="1"/>
  <c r="AO100" i="2"/>
  <c r="AO99" i="2"/>
  <c r="AO116" i="2"/>
  <c r="BW101" i="1" s="1"/>
  <c r="AO117" i="2"/>
  <c r="BW102" i="1" s="1"/>
  <c r="AO80" i="2"/>
  <c r="BW10" i="1" s="1"/>
  <c r="AO83" i="2"/>
  <c r="BW76" i="1" s="1"/>
  <c r="AO89" i="2"/>
  <c r="AO87" i="2"/>
  <c r="AO84" i="2"/>
  <c r="AO96" i="2"/>
  <c r="BW114" i="1" s="1"/>
  <c r="AO88" i="2"/>
  <c r="AO97" i="2"/>
  <c r="BW118" i="1" s="1"/>
  <c r="AO85" i="2"/>
  <c r="AO93" i="2"/>
  <c r="AO77" i="2"/>
  <c r="AO95" i="2"/>
  <c r="AO98" i="2"/>
  <c r="BW18" i="1" s="1"/>
  <c r="AO81" i="2"/>
  <c r="AO86" i="2"/>
  <c r="AO92" i="2"/>
  <c r="BW117" i="1" s="1"/>
  <c r="AO94" i="2"/>
  <c r="AO91" i="2"/>
  <c r="BW85" i="1" s="1"/>
  <c r="AO78" i="2"/>
  <c r="AO79" i="2"/>
  <c r="AO82" i="2"/>
  <c r="BW84" i="1" s="1"/>
  <c r="AO104" i="2"/>
  <c r="AO103" i="2"/>
  <c r="BW15" i="1" s="1"/>
  <c r="AO35" i="2"/>
  <c r="AO30" i="2"/>
  <c r="AO32" i="2"/>
  <c r="BU114" i="1" s="1"/>
  <c r="AO24" i="2"/>
  <c r="AO23" i="2"/>
  <c r="AO38" i="2"/>
  <c r="AO29" i="2"/>
  <c r="AO39" i="2"/>
  <c r="AO37" i="2"/>
  <c r="AO27" i="2"/>
  <c r="AO22" i="2"/>
  <c r="AO26" i="2"/>
  <c r="AO31" i="2"/>
  <c r="BU7" i="1" s="1"/>
  <c r="AO40" i="2"/>
  <c r="AO25" i="2"/>
  <c r="AO36" i="2"/>
  <c r="AO28" i="2"/>
  <c r="AO45" i="2"/>
  <c r="BU101" i="1" s="1"/>
  <c r="AO46" i="2"/>
  <c r="BU102" i="1" s="1"/>
  <c r="AO74" i="2"/>
  <c r="AO72" i="2"/>
  <c r="AO73" i="2"/>
  <c r="AO71" i="2"/>
  <c r="BV80" i="1" s="1"/>
  <c r="AO70" i="2"/>
  <c r="BV81" i="1" s="1"/>
  <c r="AO49" i="2"/>
  <c r="AO55" i="2"/>
  <c r="AO57" i="2"/>
  <c r="AO68" i="2"/>
  <c r="AO54" i="2"/>
  <c r="AO69" i="2"/>
  <c r="BU81" i="1"/>
  <c r="BU80" i="1"/>
  <c r="AO33" i="2"/>
  <c r="AO34" i="2"/>
  <c r="BU13" i="1" s="1"/>
  <c r="AO65" i="2"/>
  <c r="AO51" i="2"/>
  <c r="AO58" i="2"/>
  <c r="BV62" i="1" s="1"/>
  <c r="AO62" i="2"/>
  <c r="AO61" i="2"/>
  <c r="AO50" i="2"/>
  <c r="BV10" i="1" s="1"/>
  <c r="AO60" i="2"/>
  <c r="AO64" i="2"/>
  <c r="BV118" i="1" s="1"/>
  <c r="AO63" i="2"/>
  <c r="BV114" i="1" s="1"/>
  <c r="AO66" i="2"/>
  <c r="BV113" i="1" s="1"/>
  <c r="AO67" i="2"/>
  <c r="AO53" i="2"/>
  <c r="AO56" i="2"/>
  <c r="AO52" i="2"/>
  <c r="AO59" i="2"/>
  <c r="AO48" i="2"/>
  <c r="BV85" i="1" s="1"/>
  <c r="AO47" i="2"/>
  <c r="AO75" i="2"/>
  <c r="BV101" i="1" s="1"/>
  <c r="AO76" i="2"/>
  <c r="BV102" i="1" s="1"/>
  <c r="BU74" i="1"/>
  <c r="BU20" i="1"/>
  <c r="AA2" i="2"/>
  <c r="F33" i="5" s="1"/>
  <c r="K8" i="17"/>
  <c r="AO18" i="2"/>
  <c r="AO14" i="2"/>
  <c r="BT118" i="1" s="1"/>
  <c r="AO15" i="2"/>
  <c r="BT60" i="1"/>
  <c r="AO17" i="2"/>
  <c r="AO19" i="2"/>
  <c r="AO20" i="2"/>
  <c r="BT101" i="1" s="1"/>
  <c r="AO9" i="2"/>
  <c r="AO21" i="2"/>
  <c r="BT102" i="1" s="1"/>
  <c r="AO10" i="2"/>
  <c r="BT7" i="1" s="1"/>
  <c r="AO11" i="2"/>
  <c r="AO12" i="2"/>
  <c r="AO13" i="2"/>
  <c r="BT117" i="1" s="1"/>
  <c r="AO5" i="2"/>
  <c r="AO4" i="2"/>
  <c r="BS8" i="1" s="1"/>
  <c r="AO6" i="2"/>
  <c r="AO7" i="2"/>
  <c r="AO8" i="2"/>
  <c r="AO3" i="2"/>
  <c r="BS117" i="1" s="1"/>
  <c r="E57" i="5"/>
  <c r="E56" i="5"/>
  <c r="F27" i="4"/>
  <c r="F21" i="4"/>
  <c r="E44" i="4"/>
  <c r="E10" i="4" s="1"/>
  <c r="E8" i="4" s="1"/>
  <c r="G16" i="4"/>
  <c r="E40" i="5"/>
  <c r="E46" i="5"/>
  <c r="E38" i="5"/>
  <c r="E43" i="5"/>
  <c r="E35" i="5"/>
  <c r="E37" i="5"/>
  <c r="E45" i="5"/>
  <c r="E39" i="5"/>
  <c r="E36" i="5"/>
  <c r="E44" i="5"/>
  <c r="E34" i="5"/>
  <c r="E42" i="5"/>
  <c r="E31" i="5"/>
  <c r="E33" i="5"/>
  <c r="E41" i="5"/>
  <c r="E32" i="5"/>
  <c r="CG2" i="1" l="1"/>
  <c r="BZ2" i="1"/>
  <c r="CJ13" i="1"/>
  <c r="CJ20" i="1"/>
  <c r="CF13" i="1"/>
  <c r="CF2" i="1" s="1"/>
  <c r="F38" i="1"/>
  <c r="CI116" i="1"/>
  <c r="Y116" i="1" s="1"/>
  <c r="BW75" i="1"/>
  <c r="BW61" i="1"/>
  <c r="BW62" i="1"/>
  <c r="BW113" i="1"/>
  <c r="BW16" i="1"/>
  <c r="BW2" i="1" s="1"/>
  <c r="F34" i="1"/>
  <c r="F37" i="1"/>
  <c r="F35" i="1"/>
  <c r="F33" i="1"/>
  <c r="F36" i="1"/>
  <c r="F39" i="1"/>
  <c r="F114" i="1"/>
  <c r="F40" i="1"/>
  <c r="CI13" i="1"/>
  <c r="CI293" i="1"/>
  <c r="CH20" i="1"/>
  <c r="CH2" i="1" s="1"/>
  <c r="CC1" i="1"/>
  <c r="CI115" i="1"/>
  <c r="Y115" i="1" s="1"/>
  <c r="CI21" i="1"/>
  <c r="Y21" i="1" s="1"/>
  <c r="CB118" i="1"/>
  <c r="CI20" i="1"/>
  <c r="BV117" i="1"/>
  <c r="CH293" i="1"/>
  <c r="CH76" i="1"/>
  <c r="Y114" i="1"/>
  <c r="CA117" i="1"/>
  <c r="CA1" i="1" s="1"/>
  <c r="BU113" i="1"/>
  <c r="BY117" i="1"/>
  <c r="CC3" i="1"/>
  <c r="CF75" i="1"/>
  <c r="BV19" i="1"/>
  <c r="F19" i="1" s="1"/>
  <c r="CG75" i="1"/>
  <c r="CG61" i="1"/>
  <c r="CE75" i="1"/>
  <c r="CD87" i="1"/>
  <c r="CD86" i="1"/>
  <c r="BY85" i="1"/>
  <c r="BZ87" i="1"/>
  <c r="BZ85" i="1"/>
  <c r="CB7" i="1"/>
  <c r="BU61" i="1"/>
  <c r="CB18" i="1"/>
  <c r="CB10" i="1"/>
  <c r="BT62" i="1"/>
  <c r="BT61" i="1"/>
  <c r="BY91" i="1"/>
  <c r="CA13" i="1"/>
  <c r="CA2" i="1" s="1"/>
  <c r="BZ75" i="1"/>
  <c r="BY87" i="1"/>
  <c r="BU76" i="1"/>
  <c r="BT9" i="1"/>
  <c r="BT8" i="1"/>
  <c r="N11" i="13"/>
  <c r="N25" i="13"/>
  <c r="BV87" i="1"/>
  <c r="N24" i="13"/>
  <c r="BT12" i="1"/>
  <c r="N22" i="13"/>
  <c r="BS9" i="1"/>
  <c r="N17" i="13"/>
  <c r="BS74" i="1"/>
  <c r="N19" i="13"/>
  <c r="BS59" i="1"/>
  <c r="N18" i="13"/>
  <c r="BU14" i="1"/>
  <c r="BU2" i="1" s="1"/>
  <c r="N23" i="13"/>
  <c r="N20" i="13"/>
  <c r="BV15" i="1"/>
  <c r="N26" i="13"/>
  <c r="N13" i="13"/>
  <c r="N14" i="13"/>
  <c r="BV17" i="1"/>
  <c r="BV83" i="1"/>
  <c r="BV20" i="1"/>
  <c r="BV14" i="1"/>
  <c r="BV13" i="1"/>
  <c r="BV18" i="1"/>
  <c r="AA413" i="2"/>
  <c r="BT75" i="1"/>
  <c r="BU62" i="1"/>
  <c r="G30" i="4"/>
  <c r="AO2" i="2"/>
  <c r="BU75" i="1"/>
  <c r="BS60" i="1"/>
  <c r="BT74" i="1"/>
  <c r="BS102" i="1"/>
  <c r="BS101" i="1"/>
  <c r="BT76" i="1"/>
  <c r="G13" i="4"/>
  <c r="BT13" i="1"/>
  <c r="G29" i="4"/>
  <c r="F22" i="4"/>
  <c r="F18" i="4"/>
  <c r="G32" i="4"/>
  <c r="G31" i="4"/>
  <c r="K7" i="17"/>
  <c r="K6" i="17" s="1"/>
  <c r="Y9" i="17"/>
  <c r="P9" i="17"/>
  <c r="P8" i="17" s="1"/>
  <c r="P7" i="17" s="1"/>
  <c r="F25" i="4"/>
  <c r="F17" i="4"/>
  <c r="E30" i="5"/>
  <c r="N10" i="13"/>
  <c r="G45" i="4"/>
  <c r="G20" i="4"/>
  <c r="G19" i="4" s="1"/>
  <c r="N12" i="13"/>
  <c r="G46" i="4"/>
  <c r="CJ2" i="1" l="1"/>
  <c r="BT2" i="1"/>
  <c r="CI2" i="1"/>
  <c r="BV2" i="1"/>
  <c r="CJ3" i="1"/>
  <c r="F85" i="1"/>
  <c r="F61" i="1"/>
  <c r="F117" i="1"/>
  <c r="F113" i="1"/>
  <c r="Y293" i="1"/>
  <c r="CB1" i="1"/>
  <c r="BV1" i="1"/>
  <c r="CG1" i="1"/>
  <c r="BW1" i="1"/>
  <c r="BT1" i="1"/>
  <c r="BU1" i="1"/>
  <c r="BZ1" i="1"/>
  <c r="BY1" i="1"/>
  <c r="Y86" i="1"/>
  <c r="CD1" i="1"/>
  <c r="CE3" i="1"/>
  <c r="CE1" i="1"/>
  <c r="CH1" i="1"/>
  <c r="CF3" i="1"/>
  <c r="CF1" i="1"/>
  <c r="CI1" i="1"/>
  <c r="CH3" i="1"/>
  <c r="BZ3" i="1"/>
  <c r="Y113" i="1"/>
  <c r="Y117" i="1"/>
  <c r="AO413" i="2"/>
  <c r="BS118" i="1"/>
  <c r="CG3" i="1"/>
  <c r="CA3" i="1"/>
  <c r="CB3" i="1"/>
  <c r="BW3" i="1"/>
  <c r="BU3" i="1"/>
  <c r="BV3" i="1"/>
  <c r="BT3" i="1"/>
  <c r="CD3" i="1"/>
  <c r="BY3" i="1"/>
  <c r="Y19" i="1"/>
  <c r="N16" i="13"/>
  <c r="N29" i="13" s="1"/>
  <c r="G12" i="4"/>
  <c r="G11" i="4" s="1"/>
  <c r="F16" i="4"/>
  <c r="F20" i="4"/>
  <c r="F39" i="4"/>
  <c r="F38" i="4"/>
  <c r="G26" i="4"/>
  <c r="CC9" i="17"/>
  <c r="Y8" i="17"/>
  <c r="CO94" i="1"/>
  <c r="CN94" i="1"/>
  <c r="CM94" i="1"/>
  <c r="CQ94" i="1"/>
  <c r="CP94" i="1"/>
  <c r="CT94" i="1"/>
  <c r="CL94" i="1"/>
  <c r="CS94" i="1"/>
  <c r="CK94" i="1"/>
  <c r="CR94" i="1"/>
  <c r="G44" i="4"/>
  <c r="Y4" i="1"/>
  <c r="X4" i="1"/>
  <c r="Y118" i="1" l="1"/>
  <c r="F118" i="1"/>
  <c r="BS1" i="1"/>
  <c r="N30" i="13"/>
  <c r="BS3" i="1"/>
  <c r="Q2" i="1" s="1"/>
  <c r="DT201" i="1"/>
  <c r="DM201" i="1"/>
  <c r="DQ201" i="1"/>
  <c r="DR201" i="1"/>
  <c r="DL201" i="1"/>
  <c r="DO201" i="1"/>
  <c r="DS201" i="1"/>
  <c r="DU201" i="1"/>
  <c r="DP201" i="1"/>
  <c r="DN201" i="1"/>
  <c r="F14" i="4"/>
  <c r="Y7" i="17"/>
  <c r="Y6" i="17" s="1"/>
  <c r="AD6" i="17" s="1"/>
  <c r="AD49" i="17" s="1"/>
  <c r="G10" i="4"/>
  <c r="G8" i="4" s="1"/>
  <c r="F23" i="4"/>
  <c r="F24" i="4"/>
  <c r="K49" i="17"/>
  <c r="K63" i="17" s="1"/>
  <c r="P6" i="17"/>
  <c r="A3" i="27" s="1"/>
  <c r="CC8" i="17"/>
  <c r="CC7" i="17" s="1"/>
  <c r="CC6" i="17" s="1"/>
  <c r="CC49" i="17" s="1"/>
  <c r="CC47" i="17" s="1"/>
  <c r="CF9" i="17"/>
  <c r="P49" i="17" l="1"/>
  <c r="Y201" i="1"/>
  <c r="DV2" i="1"/>
  <c r="DT211" i="1"/>
  <c r="DO211" i="1"/>
  <c r="DO2" i="1" s="1"/>
  <c r="DQ2" i="1"/>
  <c r="CZ337" i="1"/>
  <c r="CV337" i="1"/>
  <c r="DE337" i="1"/>
  <c r="CK337" i="1"/>
  <c r="CK1" i="1" s="1"/>
  <c r="CN337" i="1"/>
  <c r="CX337" i="1"/>
  <c r="DJ337" i="1"/>
  <c r="CJ1" i="1"/>
  <c r="DL211" i="1"/>
  <c r="DL2" i="1" s="1"/>
  <c r="CY337" i="1"/>
  <c r="CU337" i="1"/>
  <c r="CW337" i="1"/>
  <c r="DS2" i="1"/>
  <c r="DQ211" i="1"/>
  <c r="DQ337" i="1" s="1"/>
  <c r="DT2" i="1"/>
  <c r="BG11" i="5"/>
  <c r="DR211" i="1"/>
  <c r="DR337" i="1" s="1"/>
  <c r="CR337" i="1"/>
  <c r="BH11" i="5"/>
  <c r="DS211" i="1"/>
  <c r="DU2" i="1"/>
  <c r="DN211" i="1"/>
  <c r="DN2" i="1" s="1"/>
  <c r="DK337" i="1"/>
  <c r="DD337" i="1"/>
  <c r="DP211" i="1"/>
  <c r="DP2" i="1" s="1"/>
  <c r="DR2" i="1"/>
  <c r="DM211" i="1"/>
  <c r="DM2" i="1" s="1"/>
  <c r="DW2" i="1"/>
  <c r="DU337" i="1"/>
  <c r="BJ11" i="5"/>
  <c r="DF337" i="1"/>
  <c r="CT337" i="1"/>
  <c r="Y49" i="17"/>
  <c r="Y50" i="17" s="1"/>
  <c r="F19" i="4"/>
  <c r="CF8" i="17"/>
  <c r="CF7" i="17" s="1"/>
  <c r="CF6" i="17" s="1"/>
  <c r="CF49" i="17" s="1"/>
  <c r="CF47" i="17" s="1"/>
  <c r="CH9" i="17"/>
  <c r="CH8" i="17" s="1"/>
  <c r="CH7" i="17" s="1"/>
  <c r="CH6" i="17" s="1"/>
  <c r="CH49" i="17" s="1"/>
  <c r="CH47" i="17" s="1"/>
  <c r="AG57" i="5"/>
  <c r="AD57" i="5"/>
  <c r="L57" i="5"/>
  <c r="L59" i="5" s="1"/>
  <c r="P57" i="5"/>
  <c r="P59" i="5" s="1"/>
  <c r="F59" i="5"/>
  <c r="AI57" i="5"/>
  <c r="X57" i="5"/>
  <c r="K57" i="5"/>
  <c r="K59" i="5" s="1"/>
  <c r="Y57" i="5"/>
  <c r="J57" i="5"/>
  <c r="J59" i="5" s="1"/>
  <c r="H59" i="5"/>
  <c r="U57" i="5"/>
  <c r="G59" i="5"/>
  <c r="AE57" i="5"/>
  <c r="AH57" i="5"/>
  <c r="AA57" i="5"/>
  <c r="T57" i="5"/>
  <c r="V57" i="5"/>
  <c r="M57" i="5"/>
  <c r="N57" i="5"/>
  <c r="N59" i="5" s="1"/>
  <c r="Z57" i="5"/>
  <c r="W57" i="5"/>
  <c r="AC57" i="5"/>
  <c r="AB57" i="5"/>
  <c r="R57" i="5"/>
  <c r="S57" i="5"/>
  <c r="AF57" i="5"/>
  <c r="O57" i="5"/>
  <c r="O59" i="5" s="1"/>
  <c r="Q57" i="5"/>
  <c r="Q59" i="5" s="1"/>
  <c r="I59" i="5"/>
  <c r="T2" i="2"/>
  <c r="CN3" i="1" l="1"/>
  <c r="CN1" i="1"/>
  <c r="DD3" i="1"/>
  <c r="DD1" i="1"/>
  <c r="DE3" i="1"/>
  <c r="DE1" i="1"/>
  <c r="CW3" i="1"/>
  <c r="CW1" i="1"/>
  <c r="CV3" i="1"/>
  <c r="CV1" i="1"/>
  <c r="CT3" i="1"/>
  <c r="CT1" i="1"/>
  <c r="CU3" i="1"/>
  <c r="CU1" i="1"/>
  <c r="CZ3" i="1"/>
  <c r="CZ1" i="1"/>
  <c r="DF3" i="1"/>
  <c r="DF1" i="1"/>
  <c r="CY3" i="1"/>
  <c r="CY1" i="1"/>
  <c r="CR3" i="1"/>
  <c r="CR1" i="1"/>
  <c r="DJ3" i="1"/>
  <c r="DJ1" i="1"/>
  <c r="CX3" i="1"/>
  <c r="CX1" i="1"/>
  <c r="DK3" i="1"/>
  <c r="DK1" i="1"/>
  <c r="CK3" i="1"/>
  <c r="DS3" i="1"/>
  <c r="DT3" i="1"/>
  <c r="Y211" i="1"/>
  <c r="DW3" i="1"/>
  <c r="R59" i="5"/>
  <c r="DB337" i="1"/>
  <c r="S59" i="5"/>
  <c r="DS337" i="1"/>
  <c r="BH10" i="5"/>
  <c r="BF39" i="5"/>
  <c r="DP337" i="1"/>
  <c r="BE39" i="5"/>
  <c r="BG10" i="5"/>
  <c r="DO337" i="1"/>
  <c r="CM337" i="1"/>
  <c r="CS337" i="1"/>
  <c r="CP337" i="1"/>
  <c r="CL337" i="1"/>
  <c r="CI3" i="1"/>
  <c r="DT337" i="1"/>
  <c r="DM337" i="1"/>
  <c r="DM3" i="1" s="1"/>
  <c r="DC337" i="1"/>
  <c r="DL337" i="1"/>
  <c r="DL3" i="1" s="1"/>
  <c r="DN337" i="1"/>
  <c r="DI337" i="1"/>
  <c r="CQ337" i="1"/>
  <c r="BJ21" i="5"/>
  <c r="BJ25" i="5" s="1"/>
  <c r="BH52" i="5"/>
  <c r="BJ59" i="5" s="1"/>
  <c r="CO337" i="1"/>
  <c r="DA337" i="1"/>
  <c r="DG337" i="1"/>
  <c r="F41" i="4"/>
  <c r="F36" i="4" s="1"/>
  <c r="F15" i="4"/>
  <c r="DG3" i="1" l="1"/>
  <c r="DG1" i="1"/>
  <c r="DI3" i="1"/>
  <c r="DI1" i="1"/>
  <c r="DC3" i="1"/>
  <c r="DC1" i="1"/>
  <c r="DA3" i="1"/>
  <c r="DA1" i="1"/>
  <c r="CL3" i="1"/>
  <c r="CL1" i="1"/>
  <c r="DB3" i="1"/>
  <c r="DB1" i="1"/>
  <c r="CO3" i="1"/>
  <c r="CO1" i="1"/>
  <c r="CP3" i="1"/>
  <c r="CP1" i="1"/>
  <c r="CS3" i="1"/>
  <c r="CS1" i="1"/>
  <c r="CM3" i="1"/>
  <c r="CM1" i="1"/>
  <c r="CQ3" i="1"/>
  <c r="CQ1" i="1"/>
  <c r="DR3" i="1"/>
  <c r="DQ3" i="1"/>
  <c r="DU3" i="1"/>
  <c r="DP3" i="1"/>
  <c r="BE52" i="5"/>
  <c r="BG21" i="5"/>
  <c r="DO3" i="1"/>
  <c r="DN3" i="1"/>
  <c r="BH21" i="5"/>
  <c r="BF52" i="5"/>
  <c r="BH59" i="5" s="1"/>
  <c r="DV3" i="1"/>
  <c r="T2" i="1" l="1"/>
  <c r="S2" i="1"/>
  <c r="BG25" i="5"/>
  <c r="BH25" i="5"/>
  <c r="BX18" i="1"/>
  <c r="F18" i="1" s="1"/>
  <c r="BX101" i="1"/>
  <c r="F101" i="1" s="1"/>
  <c r="BX74" i="1"/>
  <c r="F74" i="1" s="1"/>
  <c r="BX62" i="1"/>
  <c r="F62" i="1" s="1"/>
  <c r="BX9" i="1"/>
  <c r="F9" i="1" s="1"/>
  <c r="BX15" i="1"/>
  <c r="F15" i="1" s="1"/>
  <c r="BX83" i="1"/>
  <c r="F83" i="1" s="1"/>
  <c r="BX12" i="1"/>
  <c r="BX76" i="1"/>
  <c r="F76" i="1" s="1"/>
  <c r="BX75" i="1"/>
  <c r="F75" i="1" s="1"/>
  <c r="BX8" i="1"/>
  <c r="F8" i="1" s="1"/>
  <c r="BX17" i="1"/>
  <c r="F17" i="1" s="1"/>
  <c r="BX60" i="1"/>
  <c r="F60" i="1" s="1"/>
  <c r="BX20" i="1"/>
  <c r="F20" i="1" s="1"/>
  <c r="BX59" i="1"/>
  <c r="F59" i="1" s="1"/>
  <c r="BX102" i="1"/>
  <c r="F102" i="1" s="1"/>
  <c r="BX16" i="1"/>
  <c r="F16" i="1" s="1"/>
  <c r="BX14" i="1"/>
  <c r="F14" i="1" s="1"/>
  <c r="BX13" i="1"/>
  <c r="F13" i="1" s="1"/>
  <c r="BX87" i="1"/>
  <c r="F87" i="1" s="1"/>
  <c r="BX91" i="1"/>
  <c r="F91" i="1" s="1"/>
  <c r="BX7" i="1"/>
  <c r="F7" i="1" s="1"/>
  <c r="BX10" i="1"/>
  <c r="F10" i="1" s="1"/>
  <c r="BX23" i="1"/>
  <c r="F23" i="1" s="1"/>
  <c r="BX81" i="1"/>
  <c r="F81" i="1" s="1"/>
  <c r="BX99" i="1"/>
  <c r="F99" i="1" s="1"/>
  <c r="BX24" i="1"/>
  <c r="F24" i="1" s="1"/>
  <c r="BX80" i="1"/>
  <c r="F80" i="1" s="1"/>
  <c r="BX100" i="1"/>
  <c r="F100" i="1" s="1"/>
  <c r="BX84" i="1"/>
  <c r="F84" i="1" s="1"/>
  <c r="BI18" i="5"/>
  <c r="BI14" i="5"/>
  <c r="BI8" i="5"/>
  <c r="BX2" i="1" l="1"/>
  <c r="Z2" i="1" s="1"/>
  <c r="F12" i="1"/>
  <c r="BX1" i="1"/>
  <c r="BX3" i="1"/>
  <c r="BI12" i="5"/>
  <c r="BG40" i="5"/>
  <c r="BI16" i="5"/>
  <c r="BG38" i="5"/>
  <c r="BI9" i="5"/>
  <c r="BG52" i="5"/>
  <c r="BI20" i="5"/>
  <c r="BI17" i="5"/>
  <c r="R2" i="1" l="1"/>
  <c r="BI11" i="5"/>
  <c r="BG39" i="5"/>
  <c r="BI10" i="5"/>
  <c r="BG51" i="5"/>
  <c r="BI21" i="5"/>
  <c r="BG33" i="5"/>
  <c r="BI5" i="5"/>
  <c r="BG34" i="5"/>
  <c r="BI6" i="5"/>
  <c r="M59" i="5"/>
  <c r="BG59" i="5" l="1"/>
  <c r="T59" i="5"/>
  <c r="U59" i="5"/>
  <c r="BF59" i="5"/>
  <c r="BE59" i="5"/>
  <c r="V59" i="5"/>
  <c r="BI25" i="5"/>
  <c r="BI59" i="5"/>
  <c r="W6" i="19"/>
  <c r="W5" i="19" s="1"/>
  <c r="W4" i="19" s="1"/>
  <c r="P40" i="16"/>
  <c r="P44" i="16" s="1"/>
  <c r="P48" i="16" s="1"/>
  <c r="DH337" i="1" l="1"/>
  <c r="DH336" i="1"/>
  <c r="Y54" i="1"/>
  <c r="Y69" i="1"/>
  <c r="Y53" i="1"/>
  <c r="Y33" i="1"/>
  <c r="Y15" i="1"/>
  <c r="Y56" i="1"/>
  <c r="Y35" i="1"/>
  <c r="Y16" i="1"/>
  <c r="Y68" i="1"/>
  <c r="Y14" i="1"/>
  <c r="Y102" i="1"/>
  <c r="Y85" i="1"/>
  <c r="Y67" i="1"/>
  <c r="Y47" i="1"/>
  <c r="Y31" i="1"/>
  <c r="Y76" i="1"/>
  <c r="Y55" i="1"/>
  <c r="Y70" i="1"/>
  <c r="Y34" i="1"/>
  <c r="Y52" i="1"/>
  <c r="Y32" i="1"/>
  <c r="Y101" i="1"/>
  <c r="Y84" i="1"/>
  <c r="Y66" i="1"/>
  <c r="Y46" i="1"/>
  <c r="Y30" i="1"/>
  <c r="Y40" i="1"/>
  <c r="Y91" i="1"/>
  <c r="Y45" i="1"/>
  <c r="Y99" i="1"/>
  <c r="Y44" i="1"/>
  <c r="Y28" i="1"/>
  <c r="Y10" i="1"/>
  <c r="Y94" i="1"/>
  <c r="Y81" i="1"/>
  <c r="Y59" i="1"/>
  <c r="Y43" i="1"/>
  <c r="Y23" i="1"/>
  <c r="Y9" i="1"/>
  <c r="Y18" i="1"/>
  <c r="Y17" i="1"/>
  <c r="Y83" i="1"/>
  <c r="Y29" i="1"/>
  <c r="Y64" i="1"/>
  <c r="Y80" i="1"/>
  <c r="Y58" i="1"/>
  <c r="Y42" i="1"/>
  <c r="Y7" i="1"/>
  <c r="Y71" i="1"/>
  <c r="Y100" i="1"/>
  <c r="Y65" i="1"/>
  <c r="Y57" i="1"/>
  <c r="Y41" i="1"/>
  <c r="Y20" i="1"/>
  <c r="Y98" i="1"/>
  <c r="Y12" i="1"/>
  <c r="Y75" i="1"/>
  <c r="Y51" i="1"/>
  <c r="Y39" i="1"/>
  <c r="Y27" i="1"/>
  <c r="Y13" i="1"/>
  <c r="Y97" i="1"/>
  <c r="Y74" i="1"/>
  <c r="Y62" i="1"/>
  <c r="Y50" i="1"/>
  <c r="Y38" i="1"/>
  <c r="Y73" i="1"/>
  <c r="Y61" i="1"/>
  <c r="Y49" i="1"/>
  <c r="Y37" i="1"/>
  <c r="Y87" i="1"/>
  <c r="Y72" i="1"/>
  <c r="Y60" i="1"/>
  <c r="Y36" i="1"/>
  <c r="Y24" i="1"/>
  <c r="Y8" i="1"/>
  <c r="DH1" i="1" l="1"/>
  <c r="Z1" i="1" s="1"/>
  <c r="DH3" i="1"/>
  <c r="Y3" i="1" s="1"/>
  <c r="Y336" i="1"/>
  <c r="Y337" i="1"/>
  <c r="I12" i="18" l="1"/>
  <c r="K12" i="18"/>
  <c r="K29" i="18" s="1"/>
  <c r="J35" i="18"/>
  <c r="K24" i="18"/>
  <c r="K41" i="18" s="1"/>
  <c r="K13" i="18"/>
  <c r="K30" i="18" s="1"/>
  <c r="K25" i="18"/>
  <c r="K42" i="18" s="1"/>
  <c r="K14" i="18"/>
  <c r="K31" i="18" s="1"/>
  <c r="K26" i="18"/>
  <c r="K15" i="18"/>
  <c r="K32" i="18" s="1"/>
  <c r="K27" i="18"/>
  <c r="K16" i="18"/>
  <c r="K33" i="18" s="1"/>
  <c r="K23" i="18"/>
  <c r="K40" i="18" s="1"/>
  <c r="K17" i="18"/>
  <c r="K34" i="18" s="1"/>
  <c r="K18" i="18"/>
  <c r="K35" i="18" s="1"/>
  <c r="K19" i="18"/>
  <c r="K36" i="18" s="1"/>
  <c r="K20" i="18"/>
  <c r="K37" i="18" s="1"/>
  <c r="K22" i="18"/>
  <c r="K39" i="18" s="1"/>
  <c r="K21" i="18"/>
  <c r="K38" i="18" s="1"/>
  <c r="J19" i="18"/>
  <c r="J36" i="18" s="1"/>
  <c r="I16" i="18"/>
  <c r="I33" i="18" s="1"/>
  <c r="H13" i="18"/>
  <c r="H30" i="18" s="1"/>
  <c r="H25" i="18"/>
  <c r="H42" i="18" s="1"/>
  <c r="J20" i="18"/>
  <c r="J37" i="18" s="1"/>
  <c r="I17" i="18"/>
  <c r="I34" i="18" s="1"/>
  <c r="H14" i="18"/>
  <c r="H31" i="18" s="1"/>
  <c r="H27" i="18"/>
  <c r="H44" i="18" s="1"/>
  <c r="H24" i="18"/>
  <c r="H41" i="18" s="1"/>
  <c r="J26" i="18"/>
  <c r="J21" i="18"/>
  <c r="J38" i="18" s="1"/>
  <c r="I18" i="18"/>
  <c r="I35" i="18" s="1"/>
  <c r="H15" i="18"/>
  <c r="H32" i="18" s="1"/>
  <c r="H12" i="18"/>
  <c r="H29" i="18" s="1"/>
  <c r="I26" i="18"/>
  <c r="J22" i="18"/>
  <c r="J39" i="18" s="1"/>
  <c r="I19" i="18"/>
  <c r="I36" i="18" s="1"/>
  <c r="H16" i="18"/>
  <c r="H33" i="18" s="1"/>
  <c r="H26" i="18"/>
  <c r="H43" i="18" s="1"/>
  <c r="J23" i="18"/>
  <c r="J40" i="18" s="1"/>
  <c r="I20" i="18"/>
  <c r="I37" i="18" s="1"/>
  <c r="H17" i="18"/>
  <c r="H34" i="18" s="1"/>
  <c r="J24" i="18"/>
  <c r="J41" i="18" s="1"/>
  <c r="I21" i="18"/>
  <c r="I38" i="18" s="1"/>
  <c r="H18" i="18"/>
  <c r="H35" i="18" s="1"/>
  <c r="J13" i="18"/>
  <c r="J30" i="18" s="1"/>
  <c r="J25" i="18"/>
  <c r="J42" i="18" s="1"/>
  <c r="I22" i="18"/>
  <c r="I39" i="18" s="1"/>
  <c r="H19" i="18"/>
  <c r="L19" i="18" s="1"/>
  <c r="M19" i="18" s="1"/>
  <c r="I15" i="18"/>
  <c r="I32" i="18" s="1"/>
  <c r="J14" i="18"/>
  <c r="J31" i="18" s="1"/>
  <c r="J27" i="18"/>
  <c r="I23" i="18"/>
  <c r="I40" i="18" s="1"/>
  <c r="H20" i="18"/>
  <c r="H37" i="18" s="1"/>
  <c r="J18" i="18"/>
  <c r="J15" i="18"/>
  <c r="J32" i="18" s="1"/>
  <c r="J12" i="18"/>
  <c r="J29" i="18" s="1"/>
  <c r="I24" i="18"/>
  <c r="I41" i="18" s="1"/>
  <c r="H21" i="18"/>
  <c r="H38" i="18" s="1"/>
  <c r="I29" i="18"/>
  <c r="J16" i="18"/>
  <c r="J33" i="18" s="1"/>
  <c r="I13" i="18"/>
  <c r="I30" i="18" s="1"/>
  <c r="I25" i="18"/>
  <c r="I42" i="18" s="1"/>
  <c r="H22" i="18"/>
  <c r="H39" i="18" s="1"/>
  <c r="J17" i="18"/>
  <c r="J34" i="18" s="1"/>
  <c r="I14" i="18"/>
  <c r="I31" i="18" s="1"/>
  <c r="I27" i="18"/>
  <c r="H23" i="18"/>
  <c r="H40" i="18" s="1"/>
  <c r="I44" i="18"/>
  <c r="J13" i="5"/>
  <c r="AB15" i="19" s="1"/>
  <c r="AZ38" i="5"/>
  <c r="T22" i="5"/>
  <c r="AR12" i="5"/>
  <c r="BM30" i="19" s="1"/>
  <c r="U4" i="5"/>
  <c r="N10" i="5"/>
  <c r="AG12" i="19" s="1"/>
  <c r="U10" i="5"/>
  <c r="AN28" i="19" s="1"/>
  <c r="AD17" i="5"/>
  <c r="AX35" i="19" s="1"/>
  <c r="H24" i="4"/>
  <c r="Q21" i="5"/>
  <c r="I14" i="5"/>
  <c r="AA16" i="19" s="1"/>
  <c r="AU21" i="5"/>
  <c r="H18" i="4"/>
  <c r="Y36" i="5"/>
  <c r="H12" i="5"/>
  <c r="Z14" i="19" s="1"/>
  <c r="S11" i="5"/>
  <c r="AL29" i="19" s="1"/>
  <c r="M13" i="5"/>
  <c r="AF15" i="19" s="1"/>
  <c r="F10" i="5"/>
  <c r="X12" i="19" s="1"/>
  <c r="I10" i="5"/>
  <c r="AA12" i="19" s="1"/>
  <c r="BF13" i="5"/>
  <c r="CB31" i="19" s="1"/>
  <c r="L5" i="5"/>
  <c r="AE7" i="19" s="1"/>
  <c r="BF6" i="5"/>
  <c r="CB24" i="19" s="1"/>
  <c r="T10" i="5"/>
  <c r="AM28" i="19" s="1"/>
  <c r="H17" i="4"/>
  <c r="I18" i="5"/>
  <c r="AA20" i="19" s="1"/>
  <c r="K18" i="5"/>
  <c r="AD20" i="19" s="1"/>
  <c r="Y13" i="5"/>
  <c r="AS31" i="19" s="1"/>
  <c r="AS51" i="5"/>
  <c r="G9" i="5"/>
  <c r="Y11" i="19" s="1"/>
  <c r="K8" i="5"/>
  <c r="AD10" i="19" s="1"/>
  <c r="H20" i="4"/>
  <c r="S12" i="5"/>
  <c r="AL30" i="19" s="1"/>
  <c r="Q9" i="5"/>
  <c r="AJ27" i="19" s="1"/>
  <c r="T11" i="5"/>
  <c r="AM29" i="19" s="1"/>
  <c r="S9" i="5"/>
  <c r="AL27" i="19" s="1"/>
  <c r="I43" i="18"/>
  <c r="G18" i="5"/>
  <c r="Y20" i="19" s="1"/>
  <c r="L24" i="5"/>
  <c r="R19" i="5"/>
  <c r="H30" i="4"/>
  <c r="F15" i="5"/>
  <c r="X17" i="19" s="1"/>
  <c r="AS16" i="5"/>
  <c r="BN34" i="19" s="1"/>
  <c r="S17" i="5"/>
  <c r="AL35" i="19" s="1"/>
  <c r="O14" i="5"/>
  <c r="AH16" i="19" s="1"/>
  <c r="Q7" i="5"/>
  <c r="AJ25" i="19" s="1"/>
  <c r="I12" i="5"/>
  <c r="AA14" i="19" s="1"/>
  <c r="Q11" i="5"/>
  <c r="AJ29" i="19" s="1"/>
  <c r="H33" i="4"/>
  <c r="T12" i="5"/>
  <c r="AM30" i="19" s="1"/>
  <c r="U6" i="5"/>
  <c r="AN24" i="19" s="1"/>
  <c r="AU4" i="5"/>
  <c r="G19" i="5"/>
  <c r="S4" i="5"/>
  <c r="Y5" i="5"/>
  <c r="AS23" i="19" s="1"/>
  <c r="AJ39" i="5"/>
  <c r="M7" i="5"/>
  <c r="AF9" i="19" s="1"/>
  <c r="S19" i="5"/>
  <c r="N4" i="5"/>
  <c r="AQ12" i="5"/>
  <c r="BL30" i="19" s="1"/>
  <c r="Z21" i="5"/>
  <c r="N8" i="5"/>
  <c r="AG10" i="19" s="1"/>
  <c r="F16" i="5"/>
  <c r="X18" i="19" s="1"/>
  <c r="K10" i="5"/>
  <c r="AD12" i="19" s="1"/>
  <c r="N9" i="5"/>
  <c r="AG11" i="19" s="1"/>
  <c r="L6" i="5"/>
  <c r="AE8" i="19" s="1"/>
  <c r="H17" i="5"/>
  <c r="Z19" i="19" s="1"/>
  <c r="T14" i="5"/>
  <c r="AM32" i="19" s="1"/>
  <c r="AE21" i="5"/>
  <c r="AE9" i="5"/>
  <c r="AY27" i="19" s="1"/>
  <c r="G17" i="5"/>
  <c r="Y19" i="19" s="1"/>
  <c r="K4" i="5"/>
  <c r="N11" i="5"/>
  <c r="AG13" i="19" s="1"/>
  <c r="P7" i="5"/>
  <c r="AI25" i="19" s="1"/>
  <c r="O21" i="5"/>
  <c r="J19" i="5"/>
  <c r="AB8" i="5"/>
  <c r="AV26" i="19" s="1"/>
  <c r="R15" i="5"/>
  <c r="AK33" i="19" s="1"/>
  <c r="O13" i="5"/>
  <c r="AH15" i="19" s="1"/>
  <c r="P13" i="5"/>
  <c r="AI31" i="19" s="1"/>
  <c r="O17" i="5"/>
  <c r="AH19" i="19" s="1"/>
  <c r="AO11" i="5"/>
  <c r="BJ29" i="19" s="1"/>
  <c r="AL11" i="5"/>
  <c r="BG29" i="19" s="1"/>
  <c r="R5" i="5"/>
  <c r="AK23" i="19" s="1"/>
  <c r="AO43" i="5"/>
  <c r="AA50" i="5"/>
  <c r="G7" i="5"/>
  <c r="Y9" i="19" s="1"/>
  <c r="L22" i="5"/>
  <c r="R21" i="5"/>
  <c r="F23" i="5"/>
  <c r="AS12" i="5"/>
  <c r="BN30" i="19" s="1"/>
  <c r="M5" i="5"/>
  <c r="AF7" i="19" s="1"/>
  <c r="T21" i="5"/>
  <c r="I21" i="5"/>
  <c r="S14" i="5"/>
  <c r="AL32" i="19" s="1"/>
  <c r="BC8" i="5"/>
  <c r="BY26" i="19" s="1"/>
  <c r="U11" i="5"/>
  <c r="AN29" i="19" s="1"/>
  <c r="BC16" i="5"/>
  <c r="BY34" i="19" s="1"/>
  <c r="AS23" i="5"/>
  <c r="BB13" i="5"/>
  <c r="BX31" i="19" s="1"/>
  <c r="Q22" i="5"/>
  <c r="U16" i="5"/>
  <c r="AN34" i="19" s="1"/>
  <c r="F14" i="5"/>
  <c r="X16" i="19" s="1"/>
  <c r="R23" i="5"/>
  <c r="P21" i="5"/>
  <c r="F22" i="5"/>
  <c r="T16" i="5"/>
  <c r="AM34" i="19" s="1"/>
  <c r="AR6" i="5"/>
  <c r="BM24" i="19" s="1"/>
  <c r="J7" i="5"/>
  <c r="AB9" i="19" s="1"/>
  <c r="I23" i="5"/>
  <c r="K14" i="5"/>
  <c r="AD16" i="19" s="1"/>
  <c r="X50" i="5"/>
  <c r="AS24" i="5"/>
  <c r="H15" i="5"/>
  <c r="Z17" i="19" s="1"/>
  <c r="BE18" i="5"/>
  <c r="CA36" i="19" s="1"/>
  <c r="F13" i="5"/>
  <c r="X15" i="19" s="1"/>
  <c r="AS15" i="5"/>
  <c r="BN33" i="19" s="1"/>
  <c r="H8" i="5"/>
  <c r="Z10" i="19" s="1"/>
  <c r="T6" i="5"/>
  <c r="AM24" i="19" s="1"/>
  <c r="Q18" i="5"/>
  <c r="AJ36" i="19" s="1"/>
  <c r="H37" i="4"/>
  <c r="K24" i="5"/>
  <c r="I11" i="5"/>
  <c r="AA13" i="19" s="1"/>
  <c r="J16" i="5"/>
  <c r="AB18" i="19" s="1"/>
  <c r="F5" i="5"/>
  <c r="X7" i="19" s="1"/>
  <c r="BF19" i="5"/>
  <c r="CB37" i="19" s="1"/>
  <c r="AA20" i="5"/>
  <c r="L4" i="5"/>
  <c r="P23" i="5"/>
  <c r="T7" i="5"/>
  <c r="AM25" i="19" s="1"/>
  <c r="F24" i="5"/>
  <c r="AL7" i="5"/>
  <c r="BG25" i="19" s="1"/>
  <c r="AU39" i="5"/>
  <c r="AE19" i="5"/>
  <c r="G8" i="5"/>
  <c r="Y10" i="19" s="1"/>
  <c r="U24" i="5"/>
  <c r="F6" i="5"/>
  <c r="X8" i="19" s="1"/>
  <c r="H6" i="5"/>
  <c r="Z8" i="19" s="1"/>
  <c r="I9" i="5"/>
  <c r="AA11" i="19" s="1"/>
  <c r="S20" i="5"/>
  <c r="M14" i="5"/>
  <c r="AF16" i="19" s="1"/>
  <c r="O24" i="5"/>
  <c r="AT22" i="5"/>
  <c r="AQ21" i="5"/>
  <c r="AT23" i="5"/>
  <c r="H9" i="5"/>
  <c r="Z11" i="19" s="1"/>
  <c r="J18" i="5"/>
  <c r="AB20" i="19" s="1"/>
  <c r="AG20" i="5"/>
  <c r="W16" i="5"/>
  <c r="AQ34" i="19" s="1"/>
  <c r="G22" i="5"/>
  <c r="AI21" i="5"/>
  <c r="K16" i="5"/>
  <c r="AD18" i="19" s="1"/>
  <c r="L7" i="5"/>
  <c r="AE9" i="19" s="1"/>
  <c r="AR20" i="5"/>
  <c r="BC6" i="5"/>
  <c r="BY24" i="19" s="1"/>
  <c r="H46" i="4"/>
  <c r="P24" i="5"/>
  <c r="H22" i="4"/>
  <c r="H25" i="4"/>
  <c r="R20" i="5"/>
  <c r="H19" i="5"/>
  <c r="AR8" i="5"/>
  <c r="BM26" i="19" s="1"/>
  <c r="AL48" i="5"/>
  <c r="H21" i="4"/>
  <c r="AO5" i="5"/>
  <c r="BJ23" i="19" s="1"/>
  <c r="Y6" i="5"/>
  <c r="AS24" i="19" s="1"/>
  <c r="P10" i="5"/>
  <c r="AI28" i="19" s="1"/>
  <c r="H14" i="4"/>
  <c r="Q13" i="5"/>
  <c r="AJ31" i="19" s="1"/>
  <c r="BA20" i="5"/>
  <c r="M9" i="5"/>
  <c r="AF11" i="19" s="1"/>
  <c r="AF15" i="5"/>
  <c r="AZ33" i="19" s="1"/>
  <c r="H15" i="4"/>
  <c r="M17" i="5"/>
  <c r="AF19" i="19" s="1"/>
  <c r="AF9" i="5"/>
  <c r="AZ27" i="19" s="1"/>
  <c r="N22" i="5"/>
  <c r="T20" i="5"/>
  <c r="H7" i="5"/>
  <c r="Z9" i="19" s="1"/>
  <c r="H28" i="4"/>
  <c r="F18" i="5"/>
  <c r="X20" i="19" s="1"/>
  <c r="T9" i="5"/>
  <c r="AM27" i="19" s="1"/>
  <c r="S21" i="5"/>
  <c r="N23" i="5"/>
  <c r="P15" i="5"/>
  <c r="AI33" i="19" s="1"/>
  <c r="P12" i="5"/>
  <c r="AI30" i="19" s="1"/>
  <c r="N13" i="5"/>
  <c r="AG15" i="19" s="1"/>
  <c r="AM20" i="5"/>
  <c r="BC52" i="5"/>
  <c r="K11" i="5"/>
  <c r="AD13" i="19" s="1"/>
  <c r="R16" i="5"/>
  <c r="AK34" i="19" s="1"/>
  <c r="R13" i="5"/>
  <c r="AK31" i="19" s="1"/>
  <c r="U18" i="5"/>
  <c r="AN36" i="19" s="1"/>
  <c r="J24" i="5"/>
  <c r="H14" i="5"/>
  <c r="Z16" i="19" s="1"/>
  <c r="T18" i="5"/>
  <c r="AM36" i="19" s="1"/>
  <c r="AX12" i="5"/>
  <c r="BT30" i="19" s="1"/>
  <c r="AQ19" i="5"/>
  <c r="H32" i="4"/>
  <c r="M4" i="5"/>
  <c r="X23" i="5"/>
  <c r="Q20" i="5"/>
  <c r="M11" i="5"/>
  <c r="AF13" i="19" s="1"/>
  <c r="Q6" i="5"/>
  <c r="AJ24" i="19" s="1"/>
  <c r="G14" i="5"/>
  <c r="Y16" i="19" s="1"/>
  <c r="S16" i="5"/>
  <c r="AL34" i="19" s="1"/>
  <c r="L12" i="5"/>
  <c r="AE14" i="19" s="1"/>
  <c r="G11" i="5"/>
  <c r="Y13" i="19" s="1"/>
  <c r="H20" i="5"/>
  <c r="K12" i="5"/>
  <c r="AD14" i="19" s="1"/>
  <c r="U7" i="5"/>
  <c r="AN25" i="19" s="1"/>
  <c r="P16" i="5"/>
  <c r="AI34" i="19" s="1"/>
  <c r="M24" i="5"/>
  <c r="L20" i="5"/>
  <c r="M21" i="5"/>
  <c r="M6" i="5"/>
  <c r="AF8" i="19" s="1"/>
  <c r="H4" i="5"/>
  <c r="AH5" i="5"/>
  <c r="BB23" i="19" s="1"/>
  <c r="AL15" i="5"/>
  <c r="BG33" i="19" s="1"/>
  <c r="R6" i="5"/>
  <c r="AK24" i="19" s="1"/>
  <c r="H38" i="4"/>
  <c r="G6" i="5"/>
  <c r="Y8" i="19" s="1"/>
  <c r="U22" i="5"/>
  <c r="AK10" i="5"/>
  <c r="BF28" i="19" s="1"/>
  <c r="Y22" i="5"/>
  <c r="AM18" i="5"/>
  <c r="BH36" i="19" s="1"/>
  <c r="U23" i="5"/>
  <c r="U12" i="5"/>
  <c r="AN30" i="19" s="1"/>
  <c r="H29" i="4"/>
  <c r="U19" i="5"/>
  <c r="J10" i="5"/>
  <c r="AB12" i="19" s="1"/>
  <c r="T5" i="5"/>
  <c r="AM23" i="19" s="1"/>
  <c r="Q4" i="5"/>
  <c r="H11" i="5"/>
  <c r="Z13" i="19" s="1"/>
  <c r="O10" i="5"/>
  <c r="AH12" i="19" s="1"/>
  <c r="J23" i="5"/>
  <c r="T19" i="5"/>
  <c r="N18" i="5"/>
  <c r="AG20" i="19" s="1"/>
  <c r="J21" i="5"/>
  <c r="Q12" i="5"/>
  <c r="AJ30" i="19" s="1"/>
  <c r="O4" i="5"/>
  <c r="J6" i="5"/>
  <c r="AB8" i="19" s="1"/>
  <c r="G24" i="5"/>
  <c r="BE10" i="5"/>
  <c r="CA28" i="19" s="1"/>
  <c r="AJ10" i="5"/>
  <c r="BE28" i="19" s="1"/>
  <c r="U21" i="5"/>
  <c r="H35" i="4"/>
  <c r="H34" i="4" s="1"/>
  <c r="Q14" i="5"/>
  <c r="AJ32" i="19" s="1"/>
  <c r="T17" i="5"/>
  <c r="AM35" i="19" s="1"/>
  <c r="AY34" i="5"/>
  <c r="AI16" i="5"/>
  <c r="BD34" i="19" s="1"/>
  <c r="M10" i="5"/>
  <c r="AF12" i="19" s="1"/>
  <c r="I20" i="5"/>
  <c r="AC37" i="5"/>
  <c r="I5" i="5"/>
  <c r="AA7" i="19" s="1"/>
  <c r="L14" i="5"/>
  <c r="AE16" i="19" s="1"/>
  <c r="O15" i="5"/>
  <c r="AH17" i="19" s="1"/>
  <c r="BF5" i="5"/>
  <c r="CB23" i="19" s="1"/>
  <c r="M20" i="5"/>
  <c r="K9" i="5"/>
  <c r="AD11" i="19" s="1"/>
  <c r="H23" i="5"/>
  <c r="K21" i="5"/>
  <c r="AD48" i="5"/>
  <c r="N5" i="5"/>
  <c r="AG7" i="19" s="1"/>
  <c r="H24" i="5"/>
  <c r="AR14" i="5"/>
  <c r="BM32" i="19" s="1"/>
  <c r="AP18" i="5"/>
  <c r="BK36" i="19" s="1"/>
  <c r="R4" i="5"/>
  <c r="AF24" i="5"/>
  <c r="F21" i="5"/>
  <c r="S15" i="5"/>
  <c r="AL33" i="19" s="1"/>
  <c r="BF10" i="5"/>
  <c r="CB28" i="19" s="1"/>
  <c r="O7" i="5"/>
  <c r="AH9" i="19" s="1"/>
  <c r="I6" i="5"/>
  <c r="AA8" i="19" s="1"/>
  <c r="AP22" i="5"/>
  <c r="K23" i="5"/>
  <c r="L18" i="5"/>
  <c r="AE20" i="19" s="1"/>
  <c r="U14" i="5"/>
  <c r="AN32" i="19" s="1"/>
  <c r="AM6" i="5"/>
  <c r="BH24" i="19" s="1"/>
  <c r="L9" i="5"/>
  <c r="AE11" i="19" s="1"/>
  <c r="F8" i="5"/>
  <c r="X10" i="19" s="1"/>
  <c r="P14" i="5"/>
  <c r="AI32" i="19" s="1"/>
  <c r="H23" i="4"/>
  <c r="AD5" i="5"/>
  <c r="AX23" i="19" s="1"/>
  <c r="N19" i="5"/>
  <c r="M23" i="5"/>
  <c r="H22" i="5"/>
  <c r="AD37" i="5"/>
  <c r="BF22" i="5"/>
  <c r="I13" i="5"/>
  <c r="AA15" i="19" s="1"/>
  <c r="AG24" i="5"/>
  <c r="L19" i="5"/>
  <c r="H41" i="4"/>
  <c r="L17" i="5"/>
  <c r="AE19" i="19" s="1"/>
  <c r="Q23" i="5"/>
  <c r="AS20" i="5"/>
  <c r="AP24" i="5"/>
  <c r="AK6" i="5"/>
  <c r="BF24" i="19" s="1"/>
  <c r="BE19" i="5"/>
  <c r="CA37" i="19" s="1"/>
  <c r="AF33" i="5"/>
  <c r="AI10" i="5"/>
  <c r="BD28" i="19" s="1"/>
  <c r="W10" i="5"/>
  <c r="AQ28" i="19" s="1"/>
  <c r="AG18" i="5"/>
  <c r="BA36" i="19" s="1"/>
  <c r="H31" i="4"/>
  <c r="N12" i="5"/>
  <c r="AG14" i="19" s="1"/>
  <c r="J4" i="5"/>
  <c r="AQ44" i="5"/>
  <c r="V15" i="5"/>
  <c r="AO33" i="19" s="1"/>
  <c r="P17" i="5"/>
  <c r="AI35" i="19" s="1"/>
  <c r="AS7" i="5"/>
  <c r="BN25" i="19" s="1"/>
  <c r="Q5" i="5"/>
  <c r="AJ23" i="19" s="1"/>
  <c r="O23" i="5"/>
  <c r="M16" i="5"/>
  <c r="AF18" i="19" s="1"/>
  <c r="P4" i="5"/>
  <c r="AS4" i="5"/>
  <c r="AD19" i="5"/>
  <c r="AJ24" i="5"/>
  <c r="BE15" i="5"/>
  <c r="CA33" i="19" s="1"/>
  <c r="AG33" i="5"/>
  <c r="W39" i="5"/>
  <c r="AI39" i="5"/>
  <c r="AM11" i="5"/>
  <c r="BH29" i="19" s="1"/>
  <c r="AX23" i="5"/>
  <c r="AS52" i="5"/>
  <c r="AB14" i="5"/>
  <c r="AV32" i="19" s="1"/>
  <c r="K5" i="5"/>
  <c r="AD7" i="19" s="1"/>
  <c r="S5" i="5"/>
  <c r="AL23" i="19" s="1"/>
  <c r="AR18" i="5"/>
  <c r="BM36" i="19" s="1"/>
  <c r="G15" i="5"/>
  <c r="Y17" i="19" s="1"/>
  <c r="Q17" i="5"/>
  <c r="AJ35" i="19" s="1"/>
  <c r="AY43" i="5"/>
  <c r="N15" i="5"/>
  <c r="AG17" i="19" s="1"/>
  <c r="P18" i="5"/>
  <c r="AI36" i="19" s="1"/>
  <c r="AH9" i="5"/>
  <c r="BB27" i="19" s="1"/>
  <c r="AS45" i="5"/>
  <c r="U13" i="5"/>
  <c r="AN31" i="19" s="1"/>
  <c r="H13" i="5"/>
  <c r="Z15" i="19" s="1"/>
  <c r="L16" i="5"/>
  <c r="AE18" i="19" s="1"/>
  <c r="O8" i="5"/>
  <c r="AH10" i="19" s="1"/>
  <c r="AV18" i="5"/>
  <c r="BR36" i="19" s="1"/>
  <c r="J5" i="5"/>
  <c r="AB7" i="19" s="1"/>
  <c r="K13" i="5"/>
  <c r="AD15" i="19" s="1"/>
  <c r="O20" i="5"/>
  <c r="L21" i="5"/>
  <c r="AE24" i="5"/>
  <c r="Q15" i="5"/>
  <c r="AJ33" i="19" s="1"/>
  <c r="Y21" i="5"/>
  <c r="M22" i="5"/>
  <c r="H13" i="4"/>
  <c r="O11" i="5"/>
  <c r="AH13" i="19" s="1"/>
  <c r="H39" i="4"/>
  <c r="AE15" i="5"/>
  <c r="AY33" i="19" s="1"/>
  <c r="AD13" i="5"/>
  <c r="AX31" i="19" s="1"/>
  <c r="AV6" i="5"/>
  <c r="BR24" i="19" s="1"/>
  <c r="AE8" i="5"/>
  <c r="AY26" i="19" s="1"/>
  <c r="AB35" i="5"/>
  <c r="AE49" i="5"/>
  <c r="AQ49" i="5"/>
  <c r="AX10" i="5"/>
  <c r="BT28" i="19" s="1"/>
  <c r="S24" i="5"/>
  <c r="AQ6" i="5"/>
  <c r="BL24" i="19" s="1"/>
  <c r="S7" i="5"/>
  <c r="AL25" i="19" s="1"/>
  <c r="H40" i="4"/>
  <c r="BA14" i="5"/>
  <c r="BW32" i="19" s="1"/>
  <c r="G4" i="5"/>
  <c r="H27" i="4"/>
  <c r="BE14" i="5"/>
  <c r="CA32" i="19" s="1"/>
  <c r="BB42" i="5"/>
  <c r="S8" i="5"/>
  <c r="AL26" i="19" s="1"/>
  <c r="I15" i="5"/>
  <c r="AA17" i="19" s="1"/>
  <c r="M19" i="5"/>
  <c r="H45" i="4"/>
  <c r="M12" i="5"/>
  <c r="AF14" i="19" s="1"/>
  <c r="H43" i="4"/>
  <c r="H42" i="4" s="1"/>
  <c r="G23" i="5"/>
  <c r="S18" i="5"/>
  <c r="AL36" i="19" s="1"/>
  <c r="O22" i="5"/>
  <c r="AO15" i="5"/>
  <c r="BJ33" i="19" s="1"/>
  <c r="I19" i="5"/>
  <c r="AO9" i="5"/>
  <c r="BJ27" i="19" s="1"/>
  <c r="L15" i="5"/>
  <c r="AE17" i="19" s="1"/>
  <c r="P9" i="5"/>
  <c r="AI27" i="19" s="1"/>
  <c r="H18" i="5"/>
  <c r="Z20" i="19" s="1"/>
  <c r="P8" i="5"/>
  <c r="AI26" i="19" s="1"/>
  <c r="AU15" i="5"/>
  <c r="BQ33" i="19" s="1"/>
  <c r="AO17" i="5"/>
  <c r="BJ35" i="19" s="1"/>
  <c r="AR33" i="5"/>
  <c r="AD24" i="5"/>
  <c r="AN50" i="5"/>
  <c r="AT13" i="5"/>
  <c r="BO31" i="19" s="1"/>
  <c r="S13" i="5"/>
  <c r="AL31" i="19" s="1"/>
  <c r="AE17" i="5"/>
  <c r="AY35" i="19" s="1"/>
  <c r="BA24" i="5"/>
  <c r="AT9" i="5"/>
  <c r="BO27" i="19" s="1"/>
  <c r="U17" i="5"/>
  <c r="AN35" i="19" s="1"/>
  <c r="AC20" i="5"/>
  <c r="V13" i="5"/>
  <c r="AO31" i="19" s="1"/>
  <c r="AQ24" i="5"/>
  <c r="AF12" i="5"/>
  <c r="AZ30" i="19" s="1"/>
  <c r="V23" i="5"/>
  <c r="AF6" i="5"/>
  <c r="AZ24" i="19" s="1"/>
  <c r="AM10" i="5"/>
  <c r="BH28" i="19" s="1"/>
  <c r="BE6" i="5"/>
  <c r="CA24" i="19" s="1"/>
  <c r="I4" i="5"/>
  <c r="AG16" i="5"/>
  <c r="BA34" i="19" s="1"/>
  <c r="AM14" i="5"/>
  <c r="BH32" i="19" s="1"/>
  <c r="AR49" i="5"/>
  <c r="AA14" i="5"/>
  <c r="AU32" i="19" s="1"/>
  <c r="AH21" i="5"/>
  <c r="AN20" i="5"/>
  <c r="AA12" i="5"/>
  <c r="AU30" i="19" s="1"/>
  <c r="BD13" i="5"/>
  <c r="BZ31" i="19" s="1"/>
  <c r="P20" i="5"/>
  <c r="N6" i="5"/>
  <c r="AG8" i="19" s="1"/>
  <c r="AQ18" i="5"/>
  <c r="BL36" i="19" s="1"/>
  <c r="I8" i="5"/>
  <c r="AA10" i="19" s="1"/>
  <c r="AG12" i="5"/>
  <c r="BA30" i="19" s="1"/>
  <c r="AM8" i="5"/>
  <c r="BH26" i="19" s="1"/>
  <c r="AJ50" i="5"/>
  <c r="Y14" i="5"/>
  <c r="AS32" i="19" s="1"/>
  <c r="AB15" i="5"/>
  <c r="AV33" i="19" s="1"/>
  <c r="AN14" i="5"/>
  <c r="BI32" i="19" s="1"/>
  <c r="Z11" i="5"/>
  <c r="AT29" i="19" s="1"/>
  <c r="AD8" i="5"/>
  <c r="AX26" i="19" s="1"/>
  <c r="AX16" i="5"/>
  <c r="BT34" i="19" s="1"/>
  <c r="AZ20" i="5"/>
  <c r="Y10" i="5"/>
  <c r="AS28" i="19" s="1"/>
  <c r="Z4" i="5"/>
  <c r="BF17" i="5"/>
  <c r="CB35" i="19" s="1"/>
  <c r="AO37" i="5"/>
  <c r="AG44" i="5"/>
  <c r="AQ13" i="5"/>
  <c r="BL31" i="19" s="1"/>
  <c r="AB9" i="5"/>
  <c r="AV27" i="19" s="1"/>
  <c r="AW17" i="5"/>
  <c r="BS35" i="19" s="1"/>
  <c r="AI5" i="5"/>
  <c r="BD23" i="19" s="1"/>
  <c r="AZ41" i="5"/>
  <c r="AT5" i="5"/>
  <c r="BO23" i="19" s="1"/>
  <c r="AE13" i="5"/>
  <c r="AY31" i="19" s="1"/>
  <c r="AN8" i="5"/>
  <c r="BI26" i="19" s="1"/>
  <c r="AK17" i="5"/>
  <c r="BF35" i="19" s="1"/>
  <c r="W5" i="5"/>
  <c r="AQ23" i="19" s="1"/>
  <c r="BD39" i="5"/>
  <c r="R7" i="5"/>
  <c r="AK25" i="19" s="1"/>
  <c r="AQ23" i="5"/>
  <c r="Z7" i="5"/>
  <c r="AT25" i="19" s="1"/>
  <c r="AM50" i="5"/>
  <c r="AG14" i="5"/>
  <c r="BA32" i="19" s="1"/>
  <c r="AK16" i="5"/>
  <c r="BF34" i="19" s="1"/>
  <c r="AC14" i="5"/>
  <c r="AW32" i="19" s="1"/>
  <c r="AH19" i="5"/>
  <c r="AO18" i="5"/>
  <c r="BJ36" i="19" s="1"/>
  <c r="AE35" i="5"/>
  <c r="AU20" i="5"/>
  <c r="AU9" i="5"/>
  <c r="BQ27" i="19" s="1"/>
  <c r="L10" i="5"/>
  <c r="AE12" i="19" s="1"/>
  <c r="F7" i="5"/>
  <c r="X9" i="19" s="1"/>
  <c r="Y17" i="5"/>
  <c r="AS35" i="19" s="1"/>
  <c r="M8" i="5"/>
  <c r="AF10" i="19" s="1"/>
  <c r="N21" i="5"/>
  <c r="K20" i="5"/>
  <c r="Y9" i="5"/>
  <c r="AS27" i="19" s="1"/>
  <c r="N16" i="5"/>
  <c r="AG18" i="19" s="1"/>
  <c r="J11" i="5"/>
  <c r="AB13" i="19" s="1"/>
  <c r="K17" i="5"/>
  <c r="AD19" i="19" s="1"/>
  <c r="AM12" i="5"/>
  <c r="BH30" i="19" s="1"/>
  <c r="K22" i="5"/>
  <c r="N7" i="5"/>
  <c r="AG9" i="19" s="1"/>
  <c r="I17" i="5"/>
  <c r="AA19" i="19" s="1"/>
  <c r="R22" i="5"/>
  <c r="G13" i="5"/>
  <c r="Y15" i="19" s="1"/>
  <c r="T23" i="5"/>
  <c r="BD6" i="5"/>
  <c r="BZ24" i="19" s="1"/>
  <c r="R24" i="5"/>
  <c r="P5" i="5"/>
  <c r="AI23" i="19" s="1"/>
  <c r="F20" i="5"/>
  <c r="H12" i="4"/>
  <c r="AL19" i="5"/>
  <c r="S6" i="5"/>
  <c r="AL24" i="19" s="1"/>
  <c r="AD46" i="5"/>
  <c r="Q16" i="5"/>
  <c r="AJ34" i="19" s="1"/>
  <c r="R10" i="5"/>
  <c r="AK28" i="19" s="1"/>
  <c r="O19" i="5"/>
  <c r="I16" i="5"/>
  <c r="AA18" i="19" s="1"/>
  <c r="P22" i="5"/>
  <c r="I22" i="5"/>
  <c r="K15" i="5"/>
  <c r="AD17" i="19" s="1"/>
  <c r="BF18" i="5"/>
  <c r="CB36" i="19" s="1"/>
  <c r="G10" i="5"/>
  <c r="Y12" i="19" s="1"/>
  <c r="Q10" i="5"/>
  <c r="AJ28" i="19" s="1"/>
  <c r="AB20" i="5"/>
  <c r="AG8" i="5"/>
  <c r="BA26" i="19" s="1"/>
  <c r="AD7" i="5"/>
  <c r="AX25" i="19" s="1"/>
  <c r="V8" i="5"/>
  <c r="AO26" i="19" s="1"/>
  <c r="X20" i="5"/>
  <c r="AZ24" i="5"/>
  <c r="AT46" i="5"/>
  <c r="BE11" i="5"/>
  <c r="CA29" i="19" s="1"/>
  <c r="AP12" i="5"/>
  <c r="BK30" i="19" s="1"/>
  <c r="AA8" i="5"/>
  <c r="AU26" i="19" s="1"/>
  <c r="X24" i="5"/>
  <c r="Y44" i="5"/>
  <c r="AZ16" i="5"/>
  <c r="BV34" i="19" s="1"/>
  <c r="AQ7" i="5"/>
  <c r="BL25" i="19" s="1"/>
  <c r="V21" i="5"/>
  <c r="AW13" i="5"/>
  <c r="BS31" i="19" s="1"/>
  <c r="BC20" i="5"/>
  <c r="AN35" i="5"/>
  <c r="BE23" i="5"/>
  <c r="AE7" i="5"/>
  <c r="AY25" i="19" s="1"/>
  <c r="V9" i="5"/>
  <c r="AO27" i="19" s="1"/>
  <c r="AK13" i="5"/>
  <c r="BF31" i="19" s="1"/>
  <c r="BA51" i="5"/>
  <c r="X39" i="5"/>
  <c r="BE21" i="5"/>
  <c r="AE18" i="5"/>
  <c r="AY36" i="19" s="1"/>
  <c r="V7" i="5"/>
  <c r="AO25" i="19" s="1"/>
  <c r="BD36" i="5"/>
  <c r="AG10" i="5"/>
  <c r="BA28" i="19" s="1"/>
  <c r="AK12" i="5"/>
  <c r="BF30" i="19" s="1"/>
  <c r="AN12" i="5"/>
  <c r="BI30" i="19" s="1"/>
  <c r="AP21" i="5"/>
  <c r="V6" i="5"/>
  <c r="AO24" i="19" s="1"/>
  <c r="AT39" i="5"/>
  <c r="U9" i="5"/>
  <c r="AN27" i="19" s="1"/>
  <c r="AY20" i="5"/>
  <c r="R8" i="5"/>
  <c r="AK26" i="19" s="1"/>
  <c r="I7" i="5"/>
  <c r="AA9" i="19" s="1"/>
  <c r="G12" i="5"/>
  <c r="Y14" i="19" s="1"/>
  <c r="T8" i="5"/>
  <c r="AM26" i="19" s="1"/>
  <c r="AV14" i="5"/>
  <c r="BR32" i="19" s="1"/>
  <c r="T4" i="5"/>
  <c r="AR44" i="5"/>
  <c r="K7" i="5"/>
  <c r="AD9" i="19" s="1"/>
  <c r="AN21" i="5"/>
  <c r="J15" i="5"/>
  <c r="AB17" i="19" s="1"/>
  <c r="J20" i="5"/>
  <c r="P6" i="5"/>
  <c r="AI24" i="19" s="1"/>
  <c r="N20" i="5"/>
  <c r="P11" i="5"/>
  <c r="AI29" i="19" s="1"/>
  <c r="AC21" i="5"/>
  <c r="J12" i="5"/>
  <c r="AB14" i="19" s="1"/>
  <c r="G21" i="5"/>
  <c r="V19" i="5"/>
  <c r="AG4" i="5"/>
  <c r="AO23" i="5"/>
  <c r="AX20" i="5"/>
  <c r="X16" i="5"/>
  <c r="AR34" i="19" s="1"/>
  <c r="AX34" i="5"/>
  <c r="AQ38" i="5"/>
  <c r="BE7" i="5"/>
  <c r="CA25" i="19" s="1"/>
  <c r="AP6" i="5"/>
  <c r="BK24" i="19" s="1"/>
  <c r="AX24" i="5"/>
  <c r="AV19" i="5"/>
  <c r="BD12" i="5"/>
  <c r="BZ30" i="19" s="1"/>
  <c r="AP47" i="5"/>
  <c r="AP23" i="5"/>
  <c r="AM19" i="5"/>
  <c r="AW9" i="5"/>
  <c r="BS27" i="19" s="1"/>
  <c r="AV38" i="5"/>
  <c r="X51" i="5"/>
  <c r="AG19" i="5"/>
  <c r="AD23" i="5"/>
  <c r="AA19" i="5"/>
  <c r="AK9" i="5"/>
  <c r="BF27" i="19" s="1"/>
  <c r="AJ35" i="5"/>
  <c r="BA16" i="5"/>
  <c r="BW34" i="19" s="1"/>
  <c r="AT18" i="5"/>
  <c r="BO36" i="19" s="1"/>
  <c r="AE12" i="5"/>
  <c r="AY30" i="19" s="1"/>
  <c r="AW20" i="5"/>
  <c r="AF40" i="5"/>
  <c r="AG6" i="5"/>
  <c r="BA24" i="19" s="1"/>
  <c r="AV8" i="5"/>
  <c r="BR26" i="19" s="1"/>
  <c r="AL18" i="5"/>
  <c r="BG36" i="19" s="1"/>
  <c r="AX40" i="5"/>
  <c r="AJ7" i="5"/>
  <c r="BE25" i="19" s="1"/>
  <c r="AT51" i="5"/>
  <c r="AV11" i="5"/>
  <c r="BR29" i="19" s="1"/>
  <c r="AP43" i="5"/>
  <c r="AJ34" i="5"/>
  <c r="AT15" i="5"/>
  <c r="BO33" i="19" s="1"/>
  <c r="AC23" i="5"/>
  <c r="AL20" i="5"/>
  <c r="AV15" i="5"/>
  <c r="BR33" i="19" s="1"/>
  <c r="AH33" i="5"/>
  <c r="AM39" i="5"/>
  <c r="AD18" i="5"/>
  <c r="AX36" i="19" s="1"/>
  <c r="AM13" i="5"/>
  <c r="BH31" i="19" s="1"/>
  <c r="AW5" i="5"/>
  <c r="BS23" i="19" s="1"/>
  <c r="AS33" i="5"/>
  <c r="AS34" i="5"/>
  <c r="AG15" i="5"/>
  <c r="BA33" i="19" s="1"/>
  <c r="AP17" i="5"/>
  <c r="BK35" i="19" s="1"/>
  <c r="AA13" i="5"/>
  <c r="AU31" i="19" s="1"/>
  <c r="AK5" i="5"/>
  <c r="BF23" i="19" s="1"/>
  <c r="AO34" i="5"/>
  <c r="AC35" i="5"/>
  <c r="BF12" i="5"/>
  <c r="CB30" i="19" s="1"/>
  <c r="AE6" i="5"/>
  <c r="AY24" i="19" s="1"/>
  <c r="AW16" i="5"/>
  <c r="BS34" i="19" s="1"/>
  <c r="BA10" i="5"/>
  <c r="BW28" i="19" s="1"/>
  <c r="AF23" i="5"/>
  <c r="AC49" i="5"/>
  <c r="X22" i="5"/>
  <c r="AH40" i="5"/>
  <c r="AI34" i="5"/>
  <c r="AB42" i="5"/>
  <c r="AF20" i="5"/>
  <c r="AC17" i="5"/>
  <c r="AW35" i="19" s="1"/>
  <c r="AL16" i="5"/>
  <c r="BG34" i="19" s="1"/>
  <c r="AJ11" i="5"/>
  <c r="BE29" i="19" s="1"/>
  <c r="Z44" i="5"/>
  <c r="AR35" i="5"/>
  <c r="AD12" i="5"/>
  <c r="AX30" i="19" s="1"/>
  <c r="AM7" i="5"/>
  <c r="BH25" i="19" s="1"/>
  <c r="AV23" i="5"/>
  <c r="AK44" i="5"/>
  <c r="AX47" i="5"/>
  <c r="AG11" i="5"/>
  <c r="BA29" i="19" s="1"/>
  <c r="AP11" i="5"/>
  <c r="BK29" i="19" s="1"/>
  <c r="AA7" i="5"/>
  <c r="AU25" i="19" s="1"/>
  <c r="AJ23" i="5"/>
  <c r="AG45" i="5"/>
  <c r="BB45" i="5"/>
  <c r="BF8" i="5"/>
  <c r="CB26" i="19" s="1"/>
  <c r="AP16" i="5"/>
  <c r="BK34" i="19" s="1"/>
  <c r="AW4" i="5"/>
  <c r="AW50" i="5"/>
  <c r="AQ17" i="5"/>
  <c r="BL35" i="19" s="1"/>
  <c r="BB50" i="5"/>
  <c r="AV17" i="5"/>
  <c r="BR35" i="19" s="1"/>
  <c r="BD19" i="5"/>
  <c r="BZ37" i="19" s="1"/>
  <c r="AZ45" i="5"/>
  <c r="BA13" i="5"/>
  <c r="BW31" i="19" s="1"/>
  <c r="AX8" i="5"/>
  <c r="BT26" i="19" s="1"/>
  <c r="AU22" i="5"/>
  <c r="BA35" i="5"/>
  <c r="AZ40" i="5"/>
  <c r="AF14" i="5"/>
  <c r="AZ32" i="19" s="1"/>
  <c r="AC11" i="5"/>
  <c r="AW29" i="19" s="1"/>
  <c r="AL12" i="5"/>
  <c r="BG30" i="19" s="1"/>
  <c r="AJ6" i="5"/>
  <c r="BE24" i="19" s="1"/>
  <c r="BC14" i="5"/>
  <c r="BY32" i="19" s="1"/>
  <c r="BB40" i="5"/>
  <c r="AD6" i="5"/>
  <c r="AX24" i="19" s="1"/>
  <c r="AL24" i="5"/>
  <c r="AJ19" i="5"/>
  <c r="BD10" i="5"/>
  <c r="BZ28" i="19" s="1"/>
  <c r="AH52" i="5"/>
  <c r="AG7" i="5"/>
  <c r="BA25" i="19" s="1"/>
  <c r="AP5" i="5"/>
  <c r="BK23" i="19" s="1"/>
  <c r="Z24" i="5"/>
  <c r="X19" i="5"/>
  <c r="BD8" i="5"/>
  <c r="BZ26" i="19" s="1"/>
  <c r="AT52" i="5"/>
  <c r="BF4" i="5"/>
  <c r="AC9" i="5"/>
  <c r="AW27" i="19" s="1"/>
  <c r="X4" i="5"/>
  <c r="H10" i="5"/>
  <c r="Z12" i="19" s="1"/>
  <c r="AD10" i="5"/>
  <c r="AX28" i="19" s="1"/>
  <c r="Z38" i="5"/>
  <c r="BB47" i="5"/>
  <c r="AP8" i="5"/>
  <c r="BK26" i="19" s="1"/>
  <c r="Y23" i="5"/>
  <c r="AH50" i="5"/>
  <c r="U15" i="5"/>
  <c r="AN33" i="19" s="1"/>
  <c r="M18" i="5"/>
  <c r="AF20" i="19" s="1"/>
  <c r="Q8" i="5"/>
  <c r="AJ26" i="19" s="1"/>
  <c r="T24" i="5"/>
  <c r="AT14" i="5"/>
  <c r="BO32" i="19" s="1"/>
  <c r="BF15" i="5"/>
  <c r="CB33" i="19" s="1"/>
  <c r="AB22" i="5"/>
  <c r="AX4" i="5"/>
  <c r="W17" i="5"/>
  <c r="AQ35" i="19" s="1"/>
  <c r="AM35" i="5"/>
  <c r="AH22" i="5"/>
  <c r="AF8" i="5"/>
  <c r="AZ26" i="19" s="1"/>
  <c r="AC5" i="5"/>
  <c r="AW23" i="19" s="1"/>
  <c r="AL8" i="5"/>
  <c r="BG26" i="19" s="1"/>
  <c r="AI22" i="5"/>
  <c r="AN40" i="5"/>
  <c r="V14" i="5"/>
  <c r="AO32" i="19" s="1"/>
  <c r="AO22" i="5"/>
  <c r="Z20" i="5"/>
  <c r="AJ15" i="5"/>
  <c r="BE33" i="19" s="1"/>
  <c r="AD34" i="5"/>
  <c r="AI43" i="5"/>
  <c r="AR24" i="5"/>
  <c r="AC22" i="5"/>
  <c r="AX19" i="5"/>
  <c r="X15" i="5"/>
  <c r="AR33" i="19" s="1"/>
  <c r="AT36" i="5"/>
  <c r="AU43" i="5"/>
  <c r="AG23" i="5"/>
  <c r="V22" i="5"/>
  <c r="AI20" i="5"/>
  <c r="S23" i="5"/>
  <c r="AD4" i="5"/>
  <c r="AC41" i="5"/>
  <c r="Y42" i="5"/>
  <c r="V11" i="5"/>
  <c r="AO29" i="19" s="1"/>
  <c r="AW14" i="5"/>
  <c r="BS32" i="19" s="1"/>
  <c r="BA11" i="5"/>
  <c r="BW29" i="19" s="1"/>
  <c r="F17" i="5"/>
  <c r="X19" i="19" s="1"/>
  <c r="L13" i="5"/>
  <c r="AE15" i="19" s="1"/>
  <c r="F11" i="5"/>
  <c r="X13" i="19" s="1"/>
  <c r="R14" i="5"/>
  <c r="AK32" i="19" s="1"/>
  <c r="I24" i="5"/>
  <c r="Q19" i="5"/>
  <c r="S22" i="5"/>
  <c r="AT10" i="5"/>
  <c r="BO28" i="19" s="1"/>
  <c r="AQ20" i="5"/>
  <c r="AB16" i="5"/>
  <c r="AV34" i="19" s="1"/>
  <c r="AW22" i="5"/>
  <c r="W12" i="5"/>
  <c r="AQ30" i="19" s="1"/>
  <c r="AU45" i="5"/>
  <c r="AH14" i="5"/>
  <c r="BB32" i="19" s="1"/>
  <c r="V4" i="5"/>
  <c r="AT21" i="5"/>
  <c r="AL4" i="5"/>
  <c r="AU16" i="5"/>
  <c r="BQ34" i="19" s="1"/>
  <c r="W36" i="5"/>
  <c r="AR19" i="5"/>
  <c r="AO16" i="5"/>
  <c r="BJ34" i="19" s="1"/>
  <c r="Z16" i="5"/>
  <c r="AT34" i="19" s="1"/>
  <c r="X11" i="5"/>
  <c r="AR29" i="19" s="1"/>
  <c r="AL44" i="5"/>
  <c r="AN39" i="5"/>
  <c r="AF19" i="5"/>
  <c r="AC16" i="5"/>
  <c r="AW34" i="19" s="1"/>
  <c r="AX15" i="5"/>
  <c r="BT33" i="19" s="1"/>
  <c r="AV10" i="5"/>
  <c r="BR28" i="19" s="1"/>
  <c r="AH45" i="5"/>
  <c r="AV40" i="5"/>
  <c r="AS18" i="5"/>
  <c r="BN36" i="19" s="1"/>
  <c r="AN19" i="5"/>
  <c r="AI14" i="5"/>
  <c r="BD32" i="19" s="1"/>
  <c r="T15" i="5"/>
  <c r="AM33" i="19" s="1"/>
  <c r="AO20" i="5"/>
  <c r="AH8" i="5"/>
  <c r="BB26" i="19" s="1"/>
  <c r="BA45" i="5"/>
  <c r="V18" i="5"/>
  <c r="AO36" i="19" s="1"/>
  <c r="AE38" i="5"/>
  <c r="X6" i="5"/>
  <c r="AR24" i="19" s="1"/>
  <c r="AS19" i="5"/>
  <c r="N14" i="5"/>
  <c r="AG16" i="19" s="1"/>
  <c r="M15" i="5"/>
  <c r="AF17" i="19" s="1"/>
  <c r="AH13" i="5"/>
  <c r="BB31" i="19" s="1"/>
  <c r="AM24" i="5"/>
  <c r="J14" i="5"/>
  <c r="AB16" i="19" s="1"/>
  <c r="F4" i="5"/>
  <c r="BF9" i="5"/>
  <c r="CB27" i="19" s="1"/>
  <c r="L11" i="5"/>
  <c r="AE13" i="19" s="1"/>
  <c r="L23" i="5"/>
  <c r="F12" i="5"/>
  <c r="X14" i="19" s="1"/>
  <c r="R11" i="5"/>
  <c r="AK29" i="19" s="1"/>
  <c r="AD11" i="5"/>
  <c r="AX29" i="19" s="1"/>
  <c r="K6" i="5"/>
  <c r="AD8" i="19" s="1"/>
  <c r="O5" i="5"/>
  <c r="AH7" i="19" s="1"/>
  <c r="U8" i="5"/>
  <c r="AN26" i="19" s="1"/>
  <c r="K19" i="5"/>
  <c r="O18" i="5"/>
  <c r="AH20" i="19" s="1"/>
  <c r="AS11" i="5"/>
  <c r="BN29" i="19" s="1"/>
  <c r="J9" i="5"/>
  <c r="AB11" i="19" s="1"/>
  <c r="J8" i="5"/>
  <c r="AB10" i="19" s="1"/>
  <c r="F9" i="5"/>
  <c r="X11" i="19" s="1"/>
  <c r="G16" i="5"/>
  <c r="Y18" i="19" s="1"/>
  <c r="BF21" i="5"/>
  <c r="F19" i="5"/>
  <c r="AS8" i="5"/>
  <c r="BN26" i="19" s="1"/>
  <c r="O9" i="5"/>
  <c r="AH11" i="19" s="1"/>
  <c r="R17" i="5"/>
  <c r="AK35" i="19" s="1"/>
  <c r="AJ4" i="5"/>
  <c r="H21" i="5"/>
  <c r="Z21" i="19" s="1"/>
  <c r="N17" i="5"/>
  <c r="AG19" i="19" s="1"/>
  <c r="G20" i="5"/>
  <c r="L8" i="5"/>
  <c r="AE10" i="19" s="1"/>
  <c r="R18" i="5"/>
  <c r="AK36" i="19" s="1"/>
  <c r="J17" i="5"/>
  <c r="AB19" i="19" s="1"/>
  <c r="O12" i="5"/>
  <c r="AH14" i="19" s="1"/>
  <c r="R9" i="5"/>
  <c r="AK27" i="19" s="1"/>
  <c r="AT6" i="5"/>
  <c r="BO24" i="19" s="1"/>
  <c r="AQ14" i="5"/>
  <c r="BL32" i="19" s="1"/>
  <c r="AB10" i="5"/>
  <c r="AV28" i="19" s="1"/>
  <c r="AK18" i="5"/>
  <c r="BF36" i="19" s="1"/>
  <c r="W6" i="5"/>
  <c r="AQ24" i="19" s="1"/>
  <c r="BB8" i="5"/>
  <c r="BX26" i="19" s="1"/>
  <c r="AH10" i="5"/>
  <c r="BB28" i="19" s="1"/>
  <c r="AE20" i="5"/>
  <c r="AN15" i="5"/>
  <c r="BI33" i="19" s="1"/>
  <c r="AK22" i="5"/>
  <c r="AU11" i="5"/>
  <c r="BQ29" i="19" s="1"/>
  <c r="AE46" i="5"/>
  <c r="AR13" i="5"/>
  <c r="BM31" i="19" s="1"/>
  <c r="AO10" i="5"/>
  <c r="BJ28" i="19" s="1"/>
  <c r="Z12" i="5"/>
  <c r="AT30" i="19" s="1"/>
  <c r="X5" i="5"/>
  <c r="AR23" i="19" s="1"/>
  <c r="BC12" i="5"/>
  <c r="BY30" i="19" s="1"/>
  <c r="AD36" i="5"/>
  <c r="AF13" i="5"/>
  <c r="AZ31" i="19" s="1"/>
  <c r="AC10" i="5"/>
  <c r="AW28" i="19" s="1"/>
  <c r="AX11" i="5"/>
  <c r="BT29" i="19" s="1"/>
  <c r="AV4" i="5"/>
  <c r="BC10" i="5"/>
  <c r="BY28" i="19" s="1"/>
  <c r="AD42" i="5"/>
  <c r="AS14" i="5"/>
  <c r="BN32" i="19" s="1"/>
  <c r="AN13" i="5"/>
  <c r="BI31" i="19" s="1"/>
  <c r="AI9" i="5"/>
  <c r="BD27" i="19" s="1"/>
  <c r="T13" i="5"/>
  <c r="AM31" i="19" s="1"/>
  <c r="AO14" i="5"/>
  <c r="BJ32" i="19" s="1"/>
  <c r="AH4" i="5"/>
  <c r="AS9" i="5"/>
  <c r="BN27" i="19" s="1"/>
  <c r="AD21" i="5"/>
  <c r="BD40" i="5"/>
  <c r="AK47" i="5"/>
  <c r="H16" i="5"/>
  <c r="Z18" i="19" s="1"/>
  <c r="N24" i="5"/>
  <c r="O6" i="5"/>
  <c r="AH8" i="19" s="1"/>
  <c r="AT20" i="5"/>
  <c r="J22" i="5"/>
  <c r="H5" i="5"/>
  <c r="Z7" i="19" s="1"/>
  <c r="BF14" i="5"/>
  <c r="CB32" i="19" s="1"/>
  <c r="BE24" i="5"/>
  <c r="AQ8" i="5"/>
  <c r="BL26" i="19" s="1"/>
  <c r="AB4" i="5"/>
  <c r="AK14" i="5"/>
  <c r="BF32" i="19" s="1"/>
  <c r="BB52" i="5"/>
  <c r="AF34" i="5"/>
  <c r="AH6" i="5"/>
  <c r="BB24" i="19" s="1"/>
  <c r="AE14" i="5"/>
  <c r="AY32" i="19" s="1"/>
  <c r="AN9" i="5"/>
  <c r="BI27" i="19" s="1"/>
  <c r="Y18" i="5"/>
  <c r="AS36" i="19" s="1"/>
  <c r="AU5" i="5"/>
  <c r="BQ23" i="19" s="1"/>
  <c r="BD42" i="5"/>
  <c r="AR7" i="5"/>
  <c r="BM25" i="19" s="1"/>
  <c r="AO4" i="5"/>
  <c r="Z8" i="5"/>
  <c r="AT26" i="19" s="1"/>
  <c r="W22" i="5"/>
  <c r="X47" i="5"/>
  <c r="AB21" i="5"/>
  <c r="AV37" i="19" s="1"/>
  <c r="AF7" i="5"/>
  <c r="AZ25" i="19" s="1"/>
  <c r="AC4" i="5"/>
  <c r="AX7" i="5"/>
  <c r="BT25" i="19" s="1"/>
  <c r="AO21" i="5"/>
  <c r="AF48" i="5"/>
  <c r="R12" i="5"/>
  <c r="AK30" i="19" s="1"/>
  <c r="AS10" i="5"/>
  <c r="BN28" i="19" s="1"/>
  <c r="AN7" i="5"/>
  <c r="BI25" i="19" s="1"/>
  <c r="AI4" i="5"/>
  <c r="U20" i="5"/>
  <c r="AO8" i="5"/>
  <c r="BJ26" i="19" s="1"/>
  <c r="BE17" i="5"/>
  <c r="CA35" i="19" s="1"/>
  <c r="AQ10" i="5"/>
  <c r="BL28" i="19" s="1"/>
  <c r="AM33" i="5"/>
  <c r="AG38" i="5"/>
  <c r="Z45" i="5"/>
  <c r="AW35" i="5"/>
  <c r="AJ13" i="5"/>
  <c r="BE31" i="19" s="1"/>
  <c r="BC7" i="5"/>
  <c r="BY25" i="19" s="1"/>
  <c r="AO19" i="5"/>
  <c r="AJ17" i="5"/>
  <c r="BE35" i="19" s="1"/>
  <c r="AY36" i="5"/>
  <c r="AC13" i="5"/>
  <c r="AW31" i="19" s="1"/>
  <c r="AU24" i="5"/>
  <c r="AK37" i="5"/>
  <c r="AO6" i="5"/>
  <c r="BJ24" i="19" s="1"/>
  <c r="AI24" i="5"/>
  <c r="AK43" i="5"/>
  <c r="AW6" i="5"/>
  <c r="BS24" i="19" s="1"/>
  <c r="AK36" i="5"/>
  <c r="BA43" i="5"/>
  <c r="AI40" i="5"/>
  <c r="AM41" i="5"/>
  <c r="W41" i="5"/>
  <c r="AW39" i="5"/>
  <c r="Z47" i="5"/>
  <c r="AS36" i="5"/>
  <c r="AK4" i="5"/>
  <c r="AD49" i="5"/>
  <c r="BE9" i="5"/>
  <c r="CA27" i="19" s="1"/>
  <c r="AN6" i="5"/>
  <c r="BI24" i="19" s="1"/>
  <c r="AJ8" i="5"/>
  <c r="BE26" i="19" s="1"/>
  <c r="AM34" i="5"/>
  <c r="AO7" i="5"/>
  <c r="BJ25" i="19" s="1"/>
  <c r="AI18" i="5"/>
  <c r="BD36" i="19" s="1"/>
  <c r="AQ39" i="5"/>
  <c r="AN23" i="5"/>
  <c r="W18" i="5"/>
  <c r="AQ36" i="19" s="1"/>
  <c r="AU44" i="5"/>
  <c r="AB17" i="5"/>
  <c r="AV35" i="19" s="1"/>
  <c r="AZ52" i="5"/>
  <c r="AC24" i="5"/>
  <c r="X12" i="5"/>
  <c r="AR30" i="19" s="1"/>
  <c r="AK48" i="5"/>
  <c r="W35" i="5"/>
  <c r="AM45" i="5"/>
  <c r="AQ46" i="5"/>
  <c r="BD35" i="5"/>
  <c r="AX46" i="5"/>
  <c r="BC23" i="5"/>
  <c r="AS48" i="5"/>
  <c r="AJ22" i="5"/>
  <c r="BA50" i="5"/>
  <c r="BE5" i="5"/>
  <c r="CA23" i="19" s="1"/>
  <c r="AA17" i="5"/>
  <c r="AU35" i="19" s="1"/>
  <c r="AU8" i="5"/>
  <c r="BQ26" i="19" s="1"/>
  <c r="V16" i="5"/>
  <c r="AO34" i="19" s="1"/>
  <c r="AB18" i="5"/>
  <c r="AV36" i="19" s="1"/>
  <c r="AI13" i="5"/>
  <c r="BD31" i="19" s="1"/>
  <c r="AH24" i="5"/>
  <c r="AN11" i="5"/>
  <c r="BI29" i="19" s="1"/>
  <c r="AB34" i="5"/>
  <c r="AA21" i="5"/>
  <c r="AB5" i="5"/>
  <c r="AV23" i="19" s="1"/>
  <c r="BC35" i="5"/>
  <c r="AC18" i="5"/>
  <c r="AW36" i="19" s="1"/>
  <c r="X7" i="5"/>
  <c r="AR25" i="19" s="1"/>
  <c r="AX41" i="5"/>
  <c r="AE45" i="5"/>
  <c r="X52" i="5"/>
  <c r="AJ36" i="5"/>
  <c r="AY15" i="5"/>
  <c r="BU33" i="19" s="1"/>
  <c r="BC50" i="5"/>
  <c r="AP38" i="5"/>
  <c r="BB18" i="5"/>
  <c r="BX36" i="19" s="1"/>
  <c r="AA24" i="5"/>
  <c r="AW12" i="5"/>
  <c r="BS30" i="19" s="1"/>
  <c r="BC51" i="5"/>
  <c r="AS40" i="5"/>
  <c r="S10" i="5"/>
  <c r="AL28" i="19" s="1"/>
  <c r="AR17" i="5"/>
  <c r="BM35" i="19" s="1"/>
  <c r="AB7" i="5"/>
  <c r="AV25" i="19" s="1"/>
  <c r="X18" i="5"/>
  <c r="AR36" i="19" s="1"/>
  <c r="AN46" i="5"/>
  <c r="AR22" i="5"/>
  <c r="AA5" i="5"/>
  <c r="AU23" i="19" s="1"/>
  <c r="BC21" i="5"/>
  <c r="BF16" i="5"/>
  <c r="CB34" i="19" s="1"/>
  <c r="AB6" i="5"/>
  <c r="AV24" i="19" s="1"/>
  <c r="AY40" i="5"/>
  <c r="AG17" i="5"/>
  <c r="BA35" i="19" s="1"/>
  <c r="AA22" i="5"/>
  <c r="AS39" i="5"/>
  <c r="BE16" i="5"/>
  <c r="CA34" i="19" s="1"/>
  <c r="AS21" i="5"/>
  <c r="AO40" i="5"/>
  <c r="AC6" i="5"/>
  <c r="AW24" i="19" s="1"/>
  <c r="AI6" i="5"/>
  <c r="BD24" i="19" s="1"/>
  <c r="Z42" i="5"/>
  <c r="AZ11" i="5"/>
  <c r="BV29" i="19" s="1"/>
  <c r="AW52" i="5"/>
  <c r="AN41" i="5"/>
  <c r="AV36" i="5"/>
  <c r="AB43" i="5"/>
  <c r="AN48" i="5"/>
  <c r="AY44" i="5"/>
  <c r="AD22" i="5"/>
  <c r="AA18" i="5"/>
  <c r="AU36" i="19" s="1"/>
  <c r="AW8" i="5"/>
  <c r="BS26" i="19" s="1"/>
  <c r="AV35" i="5"/>
  <c r="AH34" i="5"/>
  <c r="U5" i="5"/>
  <c r="AN23" i="19" s="1"/>
  <c r="AR11" i="5"/>
  <c r="BM29" i="19" s="1"/>
  <c r="AM23" i="5"/>
  <c r="AV13" i="5"/>
  <c r="BR31" i="19" s="1"/>
  <c r="AR40" i="5"/>
  <c r="AF17" i="5"/>
  <c r="AZ35" i="19" s="1"/>
  <c r="AX22" i="5"/>
  <c r="AK38" i="5"/>
  <c r="AS13" i="5"/>
  <c r="BN31" i="19" s="1"/>
  <c r="AM16" i="5"/>
  <c r="BH34" i="19" s="1"/>
  <c r="Y50" i="5"/>
  <c r="AG13" i="5"/>
  <c r="BA31" i="19" s="1"/>
  <c r="AA16" i="5"/>
  <c r="AU34" i="19" s="1"/>
  <c r="AK50" i="5"/>
  <c r="BE8" i="5"/>
  <c r="CA26" i="19" s="1"/>
  <c r="AR21" i="5"/>
  <c r="AG51" i="5"/>
  <c r="AN16" i="5"/>
  <c r="BI34" i="19" s="1"/>
  <c r="BD21" i="5"/>
  <c r="Z48" i="5"/>
  <c r="BD38" i="5"/>
  <c r="Z37" i="5"/>
  <c r="AS43" i="5"/>
  <c r="X42" i="5"/>
  <c r="BC44" i="5"/>
  <c r="AY45" i="5"/>
  <c r="AJ47" i="5"/>
  <c r="AG5" i="5"/>
  <c r="BA23" i="19" s="1"/>
  <c r="AX17" i="5"/>
  <c r="BT35" i="19" s="1"/>
  <c r="BB38" i="5"/>
  <c r="AL21" i="5"/>
  <c r="AL17" i="5"/>
  <c r="BG35" i="19" s="1"/>
  <c r="AX37" i="5"/>
  <c r="AN10" i="5"/>
  <c r="BI28" i="19" s="1"/>
  <c r="AC52" i="5"/>
  <c r="W40" i="5"/>
  <c r="BA15" i="5"/>
  <c r="BW33" i="19" s="1"/>
  <c r="AS49" i="5"/>
  <c r="AB47" i="5"/>
  <c r="AO38" i="5"/>
  <c r="AK34" i="5"/>
  <c r="BA49" i="5"/>
  <c r="AP10" i="5"/>
  <c r="BK28" i="19" s="1"/>
  <c r="AA6" i="5"/>
  <c r="AU24" i="19" s="1"/>
  <c r="AV22" i="5"/>
  <c r="AO46" i="5"/>
  <c r="AM48" i="5"/>
  <c r="BE20" i="5"/>
  <c r="AQ11" i="5"/>
  <c r="BL29" i="19" s="1"/>
  <c r="AM5" i="5"/>
  <c r="BH23" i="19" s="1"/>
  <c r="AH18" i="5"/>
  <c r="BB36" i="19" s="1"/>
  <c r="BA48" i="5"/>
  <c r="AE11" i="5"/>
  <c r="AY29" i="19" s="1"/>
  <c r="AL14" i="5"/>
  <c r="BG32" i="19" s="1"/>
  <c r="AL38" i="5"/>
  <c r="AF22" i="5"/>
  <c r="Z14" i="5"/>
  <c r="AT32" i="19" s="1"/>
  <c r="AH39" i="5"/>
  <c r="AF16" i="5"/>
  <c r="AZ34" i="19" s="1"/>
  <c r="AX13" i="5"/>
  <c r="BT31" i="19" s="1"/>
  <c r="AD40" i="5"/>
  <c r="AR15" i="5"/>
  <c r="BM33" i="19" s="1"/>
  <c r="AL9" i="5"/>
  <c r="BG27" i="19" s="1"/>
  <c r="W45" i="5"/>
  <c r="AN4" i="5"/>
  <c r="AW37" i="5"/>
  <c r="BD11" i="5"/>
  <c r="BZ29" i="19" s="1"/>
  <c r="AZ35" i="5"/>
  <c r="AW42" i="5"/>
  <c r="AU40" i="5"/>
  <c r="BA39" i="5"/>
  <c r="AO44" i="5"/>
  <c r="AK52" i="5"/>
  <c r="BD43" i="5"/>
  <c r="AS6" i="5"/>
  <c r="BN24" i="19" s="1"/>
  <c r="AP4" i="5"/>
  <c r="AL23" i="5"/>
  <c r="AJ18" i="5"/>
  <c r="BE36" i="19" s="1"/>
  <c r="BD4" i="5"/>
  <c r="X46" i="5"/>
  <c r="AT8" i="5"/>
  <c r="BO26" i="19" s="1"/>
  <c r="AQ5" i="5"/>
  <c r="BL23" i="19" s="1"/>
  <c r="Z23" i="5"/>
  <c r="W4" i="5"/>
  <c r="W49" i="5"/>
  <c r="AJ21" i="5"/>
  <c r="Y20" i="5"/>
  <c r="AP49" i="5"/>
  <c r="AR10" i="5"/>
  <c r="BM28" i="19" s="1"/>
  <c r="Z10" i="5"/>
  <c r="AT28" i="19" s="1"/>
  <c r="Z50" i="5"/>
  <c r="AF10" i="5"/>
  <c r="AZ28" i="19" s="1"/>
  <c r="AX5" i="5"/>
  <c r="BT23" i="19" s="1"/>
  <c r="BB14" i="5"/>
  <c r="BX32" i="19" s="1"/>
  <c r="AR9" i="5"/>
  <c r="BM27" i="19" s="1"/>
  <c r="Y15" i="5"/>
  <c r="AS33" i="19" s="1"/>
  <c r="AV50" i="5"/>
  <c r="AA15" i="5"/>
  <c r="AU33" i="19" s="1"/>
  <c r="AA35" i="5"/>
  <c r="AJ46" i="5"/>
  <c r="AY35" i="5"/>
  <c r="AI35" i="5"/>
  <c r="BD7" i="5"/>
  <c r="BZ25" i="19" s="1"/>
  <c r="AI46" i="5"/>
  <c r="Y34" i="5"/>
  <c r="AZ21" i="5"/>
  <c r="BC24" i="5"/>
  <c r="AR23" i="5"/>
  <c r="W21" i="5"/>
  <c r="Z19" i="5"/>
  <c r="AJ14" i="5"/>
  <c r="BE32" i="19" s="1"/>
  <c r="AP37" i="5"/>
  <c r="BA19" i="5"/>
  <c r="BW37" i="19" s="1"/>
  <c r="AT4" i="5"/>
  <c r="AV21" i="5"/>
  <c r="AX18" i="5"/>
  <c r="BT36" i="19" s="1"/>
  <c r="BD51" i="5"/>
  <c r="AB51" i="5"/>
  <c r="AP9" i="5"/>
  <c r="BK27" i="19" s="1"/>
  <c r="Y16" i="5"/>
  <c r="AS34" i="19" s="1"/>
  <c r="AW43" i="5"/>
  <c r="AR4" i="5"/>
  <c r="Y24" i="5"/>
  <c r="AB49" i="5"/>
  <c r="AF4" i="5"/>
  <c r="AK11" i="5"/>
  <c r="BF29" i="19" s="1"/>
  <c r="AJ45" i="5"/>
  <c r="AK21" i="5"/>
  <c r="Y11" i="5"/>
  <c r="AS29" i="19" s="1"/>
  <c r="BC36" i="5"/>
  <c r="Z13" i="5"/>
  <c r="AT31" i="19" s="1"/>
  <c r="AI45" i="5"/>
  <c r="BC5" i="5"/>
  <c r="BY23" i="19" s="1"/>
  <c r="AY13" i="5"/>
  <c r="BU31" i="19" s="1"/>
  <c r="AM40" i="5"/>
  <c r="AZ36" i="5"/>
  <c r="AJ37" i="5"/>
  <c r="BD50" i="5"/>
  <c r="AV44" i="5"/>
  <c r="AF18" i="5"/>
  <c r="AZ36" i="19" s="1"/>
  <c r="AC15" i="5"/>
  <c r="AW33" i="19" s="1"/>
  <c r="Z15" i="5"/>
  <c r="AT33" i="19" s="1"/>
  <c r="X9" i="5"/>
  <c r="AR27" i="19" s="1"/>
  <c r="AT48" i="5"/>
  <c r="Q24" i="5"/>
  <c r="BE22" i="5"/>
  <c r="AD16" i="5"/>
  <c r="AX34" i="19" s="1"/>
  <c r="AX14" i="5"/>
  <c r="BT32" i="19" s="1"/>
  <c r="Y38" i="5"/>
  <c r="AW45" i="5"/>
  <c r="AH20" i="5"/>
  <c r="Y8" i="5"/>
  <c r="AS26" i="19" s="1"/>
  <c r="AB44" i="5"/>
  <c r="AE22" i="5"/>
  <c r="AW7" i="5"/>
  <c r="BS25" i="19" s="1"/>
  <c r="AY41" i="5"/>
  <c r="AE16" i="5"/>
  <c r="AY34" i="19" s="1"/>
  <c r="AK7" i="5"/>
  <c r="BF25" i="19" s="1"/>
  <c r="AC47" i="5"/>
  <c r="AD14" i="5"/>
  <c r="AX32" i="19" s="1"/>
  <c r="Y7" i="5"/>
  <c r="AS25" i="19" s="1"/>
  <c r="AP41" i="5"/>
  <c r="Z9" i="5"/>
  <c r="AT27" i="19" s="1"/>
  <c r="BB10" i="5"/>
  <c r="BX28" i="19" s="1"/>
  <c r="BC34" i="5"/>
  <c r="AZ12" i="5"/>
  <c r="BV30" i="19" s="1"/>
  <c r="AT33" i="5"/>
  <c r="X37" i="5"/>
  <c r="AH44" i="5"/>
  <c r="Z33" i="5"/>
  <c r="AF51" i="5"/>
  <c r="P19" i="5"/>
  <c r="AT17" i="5"/>
  <c r="BO35" i="19" s="1"/>
  <c r="AR5" i="5"/>
  <c r="BM23" i="19" s="1"/>
  <c r="V10" i="5"/>
  <c r="AO28" i="19" s="1"/>
  <c r="AX6" i="5"/>
  <c r="BT24" i="19" s="1"/>
  <c r="W20" i="5"/>
  <c r="AN52" i="5"/>
  <c r="BF20" i="5"/>
  <c r="AF11" i="5"/>
  <c r="AZ29" i="19" s="1"/>
  <c r="AC8" i="5"/>
  <c r="AW26" i="19" s="1"/>
  <c r="AL10" i="5"/>
  <c r="BG28" i="19" s="1"/>
  <c r="V17" i="5"/>
  <c r="AO35" i="19" s="1"/>
  <c r="AY17" i="5"/>
  <c r="BU35" i="19" s="1"/>
  <c r="BF11" i="5"/>
  <c r="CB29" i="19" s="1"/>
  <c r="X21" i="5"/>
  <c r="AM4" i="5"/>
  <c r="X13" i="5"/>
  <c r="AR31" i="19" s="1"/>
  <c r="BA41" i="5"/>
  <c r="AT16" i="5"/>
  <c r="BO34" i="19" s="1"/>
  <c r="AE4" i="5"/>
  <c r="AA10" i="5"/>
  <c r="AU28" i="19" s="1"/>
  <c r="X17" i="5"/>
  <c r="AR35" i="19" s="1"/>
  <c r="AL50" i="5"/>
  <c r="BF23" i="5"/>
  <c r="AQ9" i="5"/>
  <c r="BL27" i="19" s="1"/>
  <c r="AM15" i="5"/>
  <c r="BH33" i="19" s="1"/>
  <c r="AV20" i="5"/>
  <c r="AT42" i="5"/>
  <c r="W50" i="5"/>
  <c r="V20" i="5"/>
  <c r="W23" i="5"/>
  <c r="AV33" i="5"/>
  <c r="AY18" i="5"/>
  <c r="BU36" i="19" s="1"/>
  <c r="AG50" i="5"/>
  <c r="AF46" i="5"/>
  <c r="BD37" i="5"/>
  <c r="AQ45" i="5"/>
  <c r="BA4" i="5"/>
  <c r="AF47" i="5"/>
  <c r="AF52" i="5"/>
  <c r="AE36" i="5"/>
  <c r="AU46" i="5"/>
  <c r="AY24" i="5"/>
  <c r="AD45" i="5"/>
  <c r="AU52" i="5"/>
  <c r="AG34" i="5"/>
  <c r="AR34" i="5"/>
  <c r="AE40" i="5"/>
  <c r="O16" i="5"/>
  <c r="AH18" i="19" s="1"/>
  <c r="AT12" i="5"/>
  <c r="BO30" i="19" s="1"/>
  <c r="AE23" i="5"/>
  <c r="AB19" i="5"/>
  <c r="AW24" i="5"/>
  <c r="W14" i="5"/>
  <c r="AQ32" i="19" s="1"/>
  <c r="AQ40" i="5"/>
  <c r="AH17" i="5"/>
  <c r="BB35" i="19" s="1"/>
  <c r="AF5" i="5"/>
  <c r="AZ23" i="19" s="1"/>
  <c r="AN24" i="5"/>
  <c r="AL6" i="5"/>
  <c r="BG24" i="19" s="1"/>
  <c r="AU19" i="5"/>
  <c r="AA41" i="5"/>
  <c r="AT24" i="5"/>
  <c r="AD15" i="5"/>
  <c r="AX33" i="19" s="1"/>
  <c r="AL22" i="5"/>
  <c r="X8" i="5"/>
  <c r="AR26" i="19" s="1"/>
  <c r="AU33" i="5"/>
  <c r="AT7" i="5"/>
  <c r="BO25" i="19" s="1"/>
  <c r="AP20" i="5"/>
  <c r="AA4" i="5"/>
  <c r="AV12" i="5"/>
  <c r="BR30" i="19" s="1"/>
  <c r="AW40" i="5"/>
  <c r="AH11" i="5"/>
  <c r="BB29" i="19" s="1"/>
  <c r="V24" i="5"/>
  <c r="AM9" i="5"/>
  <c r="BH27" i="19" s="1"/>
  <c r="AV16" i="5"/>
  <c r="BR34" i="19" s="1"/>
  <c r="AH51" i="5"/>
  <c r="AP19" i="5"/>
  <c r="AF21" i="5"/>
  <c r="AI17" i="5"/>
  <c r="BD35" i="19" s="1"/>
  <c r="AR48" i="5"/>
  <c r="AW44" i="5"/>
  <c r="BB11" i="5"/>
  <c r="BX29" i="19" s="1"/>
  <c r="AJ51" i="5"/>
  <c r="AR41" i="5"/>
  <c r="AU50" i="5"/>
  <c r="AY5" i="5"/>
  <c r="BU23" i="19" s="1"/>
  <c r="AL43" i="5"/>
  <c r="AT49" i="5"/>
  <c r="Y47" i="5"/>
  <c r="AX52" i="5"/>
  <c r="BA47" i="5"/>
  <c r="AU23" i="5"/>
  <c r="AP33" i="5"/>
  <c r="AS35" i="5"/>
  <c r="AJ40" i="5"/>
  <c r="AB13" i="5"/>
  <c r="AV31" i="19" s="1"/>
  <c r="AK20" i="5"/>
  <c r="W9" i="5"/>
  <c r="AQ27" i="19" s="1"/>
  <c r="W51" i="5"/>
  <c r="AH12" i="5"/>
  <c r="BB30" i="19" s="1"/>
  <c r="AQ22" i="5"/>
  <c r="AN18" i="5"/>
  <c r="BI36" i="19" s="1"/>
  <c r="AK24" i="5"/>
  <c r="AU13" i="5"/>
  <c r="BQ31" i="19" s="1"/>
  <c r="AI51" i="5"/>
  <c r="AS17" i="5"/>
  <c r="BN35" i="19" s="1"/>
  <c r="AD9" i="5"/>
  <c r="AX27" i="19" s="1"/>
  <c r="Z18" i="5"/>
  <c r="AT36" i="19" s="1"/>
  <c r="V5" i="5"/>
  <c r="AO23" i="19" s="1"/>
  <c r="AA44" i="5"/>
  <c r="AM21" i="5"/>
  <c r="AP14" i="5"/>
  <c r="BK32" i="19" s="1"/>
  <c r="Z22" i="5"/>
  <c r="AV7" i="5"/>
  <c r="BR25" i="19" s="1"/>
  <c r="AE34" i="5"/>
  <c r="AH15" i="5"/>
  <c r="BB33" i="19" s="1"/>
  <c r="AD20" i="5"/>
  <c r="AT19" i="5"/>
  <c r="AJ12" i="5"/>
  <c r="BE30" i="19" s="1"/>
  <c r="BA38" i="5"/>
  <c r="AP7" i="5"/>
  <c r="BK25" i="19" s="1"/>
  <c r="Z17" i="5"/>
  <c r="AT35" i="19" s="1"/>
  <c r="AI12" i="5"/>
  <c r="BD30" i="19" s="1"/>
  <c r="AH46" i="5"/>
  <c r="AU34" i="5"/>
  <c r="BA17" i="5"/>
  <c r="BW35" i="19" s="1"/>
  <c r="BA6" i="5"/>
  <c r="BW24" i="19" s="1"/>
  <c r="AV46" i="5"/>
  <c r="AX49" i="5"/>
  <c r="AS37" i="5"/>
  <c r="AL49" i="5"/>
  <c r="AY12" i="5"/>
  <c r="BU30" i="19" s="1"/>
  <c r="AZ22" i="5"/>
  <c r="X43" i="5"/>
  <c r="AR42" i="5"/>
  <c r="W15" i="5"/>
  <c r="AQ33" i="19" s="1"/>
  <c r="AP45" i="5"/>
  <c r="AS47" i="5"/>
  <c r="AT35" i="5"/>
  <c r="W11" i="5"/>
  <c r="AQ29" i="19" s="1"/>
  <c r="AP51" i="5"/>
  <c r="BD22" i="5"/>
  <c r="AT41" i="5"/>
  <c r="AP46" i="5"/>
  <c r="Y40" i="5"/>
  <c r="Y39" i="5"/>
  <c r="W7" i="5"/>
  <c r="AQ25" i="19" s="1"/>
  <c r="BA5" i="5"/>
  <c r="BW23" i="19" s="1"/>
  <c r="BB46" i="5"/>
  <c r="AT47" i="5"/>
  <c r="AM17" i="5"/>
  <c r="BH35" i="19" s="1"/>
  <c r="AK8" i="5"/>
  <c r="BF26" i="19" s="1"/>
  <c r="BC41" i="5"/>
  <c r="BA8" i="5"/>
  <c r="BW26" i="19" s="1"/>
  <c r="AS22" i="5"/>
  <c r="AE5" i="5"/>
  <c r="AY23" i="19" s="1"/>
  <c r="AA23" i="5"/>
  <c r="Y12" i="5"/>
  <c r="AS30" i="19" s="1"/>
  <c r="BB20" i="5"/>
  <c r="AP35" i="5"/>
  <c r="AS5" i="5"/>
  <c r="BN23" i="19" s="1"/>
  <c r="AO13" i="5"/>
  <c r="BJ31" i="19" s="1"/>
  <c r="Z6" i="5"/>
  <c r="AT24" i="19" s="1"/>
  <c r="BA52" i="5"/>
  <c r="AS46" i="5"/>
  <c r="AG9" i="5"/>
  <c r="BA27" i="19" s="1"/>
  <c r="AC19" i="5"/>
  <c r="AX9" i="5"/>
  <c r="BT27" i="19" s="1"/>
  <c r="W8" i="5"/>
  <c r="AQ26" i="19" s="1"/>
  <c r="AY38" i="5"/>
  <c r="BE12" i="5"/>
  <c r="CA30" i="19" s="1"/>
  <c r="AO24" i="5"/>
  <c r="AL13" i="5"/>
  <c r="BG31" i="19" s="1"/>
  <c r="AU12" i="5"/>
  <c r="BQ30" i="19" s="1"/>
  <c r="AV45" i="5"/>
  <c r="AC12" i="5"/>
  <c r="AW30" i="19" s="1"/>
  <c r="Z5" i="5"/>
  <c r="AT23" i="19" s="1"/>
  <c r="X38" i="5"/>
  <c r="AK49" i="5"/>
  <c r="AB36" i="5"/>
  <c r="AA40" i="5"/>
  <c r="AG37" i="5"/>
  <c r="AS38" i="5"/>
  <c r="AT45" i="5"/>
  <c r="AZ10" i="5"/>
  <c r="BV28" i="19" s="1"/>
  <c r="AE51" i="5"/>
  <c r="BD5" i="5"/>
  <c r="BZ23" i="19" s="1"/>
  <c r="AW49" i="5"/>
  <c r="W47" i="5"/>
  <c r="BB33" i="5"/>
  <c r="AY22" i="5"/>
  <c r="AU6" i="5"/>
  <c r="BQ24" i="19" s="1"/>
  <c r="AL46" i="5"/>
  <c r="AT34" i="5"/>
  <c r="BE13" i="5"/>
  <c r="CA31" i="19" s="1"/>
  <c r="AP15" i="5"/>
  <c r="BK33" i="19" s="1"/>
  <c r="AA11" i="5"/>
  <c r="AU29" i="19" s="1"/>
  <c r="Y4" i="5"/>
  <c r="AO49" i="5"/>
  <c r="AU49" i="5"/>
  <c r="AR16" i="5"/>
  <c r="BM34" i="19" s="1"/>
  <c r="AB24" i="5"/>
  <c r="AW15" i="5"/>
  <c r="BS33" i="19" s="1"/>
  <c r="AG39" i="5"/>
  <c r="AA33" i="5"/>
  <c r="AX21" i="5"/>
  <c r="AC7" i="5"/>
  <c r="AW25" i="19" s="1"/>
  <c r="AK19" i="5"/>
  <c r="AN37" i="5"/>
  <c r="AT40" i="5"/>
  <c r="BE4" i="5"/>
  <c r="AO12" i="5"/>
  <c r="BJ30" i="19" s="1"/>
  <c r="AK23" i="5"/>
  <c r="AF39" i="5"/>
  <c r="Y48" i="5"/>
  <c r="AN22" i="5"/>
  <c r="AW18" i="5"/>
  <c r="BS36" i="19" s="1"/>
  <c r="BB35" i="5"/>
  <c r="AK42" i="5"/>
  <c r="AN51" i="5"/>
  <c r="AI50" i="5"/>
  <c r="AL36" i="5"/>
  <c r="Z49" i="5"/>
  <c r="AY11" i="5"/>
  <c r="BU29" i="19" s="1"/>
  <c r="AA51" i="5"/>
  <c r="AZ50" i="5"/>
  <c r="BB34" i="5"/>
  <c r="AN47" i="5"/>
  <c r="G5" i="5"/>
  <c r="Y7" i="19" s="1"/>
  <c r="AP44" i="5"/>
  <c r="BD45" i="5"/>
  <c r="AS42" i="5"/>
  <c r="BD17" i="5"/>
  <c r="BZ35" i="19" s="1"/>
  <c r="BB21" i="5"/>
  <c r="X33" i="5"/>
  <c r="AZ48" i="5"/>
  <c r="AQ42" i="5"/>
  <c r="BD14" i="5"/>
  <c r="BZ32" i="19" s="1"/>
  <c r="AG40" i="5"/>
  <c r="AA43" i="5"/>
  <c r="AV34" i="5"/>
  <c r="AV39" i="5"/>
  <c r="BC22" i="5"/>
  <c r="AY50" i="5"/>
  <c r="AN42" i="5"/>
  <c r="AI41" i="5"/>
  <c r="AE37" i="5"/>
  <c r="AO50" i="5"/>
  <c r="Y46" i="5"/>
  <c r="AI11" i="5"/>
  <c r="BD29" i="19" s="1"/>
  <c r="AY46" i="5"/>
  <c r="AP50" i="5"/>
  <c r="AD51" i="5"/>
  <c r="AB37" i="5"/>
  <c r="AB38" i="5"/>
  <c r="AN33" i="5"/>
  <c r="BB41" i="5"/>
  <c r="AG46" i="5"/>
  <c r="AE48" i="5"/>
  <c r="X40" i="5"/>
  <c r="AZ18" i="5"/>
  <c r="BV36" i="19" s="1"/>
  <c r="AC33" i="5"/>
  <c r="AC38" i="5"/>
  <c r="AR47" i="5"/>
  <c r="AZ5" i="5"/>
  <c r="BV23" i="19" s="1"/>
  <c r="AI42" i="5"/>
  <c r="AD38" i="5"/>
  <c r="Y52" i="5"/>
  <c r="AI7" i="5"/>
  <c r="BD25" i="19" s="1"/>
  <c r="W48" i="5"/>
  <c r="AY8" i="5"/>
  <c r="BU26" i="19" s="1"/>
  <c r="BA7" i="5"/>
  <c r="BW25" i="19" s="1"/>
  <c r="BD16" i="5"/>
  <c r="BZ34" i="19" s="1"/>
  <c r="AF43" i="5"/>
  <c r="AR38" i="5"/>
  <c r="AH48" i="5"/>
  <c r="BA33" i="5"/>
  <c r="BB22" i="5"/>
  <c r="AB45" i="5"/>
  <c r="AX44" i="5"/>
  <c r="AL42" i="5"/>
  <c r="AY33" i="5"/>
  <c r="AZ9" i="5"/>
  <c r="BV27" i="19" s="1"/>
  <c r="AU51" i="5"/>
  <c r="AX38" i="5"/>
  <c r="AC45" i="5"/>
  <c r="AC50" i="5"/>
  <c r="AV52" i="5"/>
  <c r="AM47" i="5"/>
  <c r="AD50" i="5"/>
  <c r="AX51" i="5"/>
  <c r="BA21" i="5"/>
  <c r="BC47" i="5"/>
  <c r="BA36" i="5"/>
  <c r="AW36" i="5"/>
  <c r="AX43" i="5"/>
  <c r="BC45" i="5"/>
  <c r="AV43" i="5"/>
  <c r="AJ9" i="5"/>
  <c r="BE27" i="19" s="1"/>
  <c r="AI33" i="5"/>
  <c r="AU37" i="5"/>
  <c r="AZ46" i="5"/>
  <c r="BB43" i="5"/>
  <c r="AD35" i="5"/>
  <c r="AC40" i="5"/>
  <c r="BB4" i="5"/>
  <c r="AH37" i="5"/>
  <c r="BB7" i="5"/>
  <c r="BX25" i="19" s="1"/>
  <c r="BB36" i="5"/>
  <c r="AY48" i="5"/>
  <c r="AR36" i="5"/>
  <c r="AQ52" i="5"/>
  <c r="AW38" i="5"/>
  <c r="AX33" i="5"/>
  <c r="BD20" i="5"/>
  <c r="AR37" i="5"/>
  <c r="AE47" i="5"/>
  <c r="AA37" i="5"/>
  <c r="AL35" i="5"/>
  <c r="AK45" i="5"/>
  <c r="X49" i="5"/>
  <c r="AJ5" i="5"/>
  <c r="BE23" i="19" s="1"/>
  <c r="AM38" i="5"/>
  <c r="W43" i="5"/>
  <c r="AV49" i="5"/>
  <c r="AH35" i="5"/>
  <c r="AD41" i="5"/>
  <c r="AJ20" i="5"/>
  <c r="AD43" i="5"/>
  <c r="AZ13" i="5"/>
  <c r="BV31" i="19" s="1"/>
  <c r="AA45" i="5"/>
  <c r="AX39" i="5"/>
  <c r="X36" i="5"/>
  <c r="AY16" i="5"/>
  <c r="BU34" i="19" s="1"/>
  <c r="AS44" i="5"/>
  <c r="AC46" i="5"/>
  <c r="BD33" i="5"/>
  <c r="AH43" i="5"/>
  <c r="AX36" i="5"/>
  <c r="AY7" i="5"/>
  <c r="BU25" i="19" s="1"/>
  <c r="AT37" i="5"/>
  <c r="AO33" i="5"/>
  <c r="Y35" i="5"/>
  <c r="BD48" i="5"/>
  <c r="AM36" i="5"/>
  <c r="AT50" i="5"/>
  <c r="AR39" i="5"/>
  <c r="AV42" i="5"/>
  <c r="AF38" i="5"/>
  <c r="AE42" i="5"/>
  <c r="AL41" i="5"/>
  <c r="AK51" i="5"/>
  <c r="AG35" i="5"/>
  <c r="AI23" i="5"/>
  <c r="AQ43" i="5"/>
  <c r="AA48" i="5"/>
  <c r="AL34" i="5"/>
  <c r="AH41" i="5"/>
  <c r="AZ42" i="5"/>
  <c r="AJ16" i="5"/>
  <c r="BE34" i="19" s="1"/>
  <c r="AD52" i="5"/>
  <c r="AY19" i="5"/>
  <c r="BU37" i="19" s="1"/>
  <c r="AE50" i="5"/>
  <c r="AP42" i="5"/>
  <c r="AB41" i="5"/>
  <c r="BA42" i="5"/>
  <c r="AS50" i="5"/>
  <c r="AO52" i="5"/>
  <c r="BA22" i="5"/>
  <c r="AW41" i="5"/>
  <c r="AL37" i="5"/>
  <c r="AA47" i="5"/>
  <c r="AT43" i="5"/>
  <c r="AO51" i="5"/>
  <c r="Y41" i="5"/>
  <c r="AF37" i="5"/>
  <c r="AQ41" i="5"/>
  <c r="AU41" i="5"/>
  <c r="BC38" i="5"/>
  <c r="X48" i="5"/>
  <c r="AJ43" i="5"/>
  <c r="AZ49" i="5"/>
  <c r="AL47" i="5"/>
  <c r="AX50" i="5"/>
  <c r="AX48" i="5"/>
  <c r="AU18" i="5"/>
  <c r="BQ36" i="19" s="1"/>
  <c r="AU48" i="5"/>
  <c r="AZ23" i="5"/>
  <c r="AL40" i="5"/>
  <c r="AH47" i="5"/>
  <c r="AF35" i="5"/>
  <c r="BC48" i="5"/>
  <c r="W52" i="5"/>
  <c r="AA52" i="5"/>
  <c r="Z41" i="5"/>
  <c r="AY47" i="5"/>
  <c r="BC19" i="5"/>
  <c r="BY37" i="19" s="1"/>
  <c r="W19" i="5"/>
  <c r="W33" i="5"/>
  <c r="Z39" i="5"/>
  <c r="AP39" i="5"/>
  <c r="AY37" i="5"/>
  <c r="AN38" i="5"/>
  <c r="AS41" i="5"/>
  <c r="AL52" i="5"/>
  <c r="AN45" i="5"/>
  <c r="AZ44" i="5"/>
  <c r="AG52" i="5"/>
  <c r="BD46" i="5"/>
  <c r="Z34" i="5"/>
  <c r="BC13" i="5"/>
  <c r="BY31" i="19" s="1"/>
  <c r="AE33" i="5"/>
  <c r="AF50" i="5"/>
  <c r="AW48" i="5"/>
  <c r="X45" i="5"/>
  <c r="AD47" i="5"/>
  <c r="AR50" i="5"/>
  <c r="BA46" i="5"/>
  <c r="K44" i="18"/>
  <c r="AG43" i="5"/>
  <c r="AQ50" i="5"/>
  <c r="BB9" i="5"/>
  <c r="BX27" i="19" s="1"/>
  <c r="AZ37" i="5"/>
  <c r="BC4" i="5"/>
  <c r="AR46" i="5"/>
  <c r="AH49" i="5"/>
  <c r="AJ52" i="5"/>
  <c r="BA40" i="5"/>
  <c r="AU36" i="5"/>
  <c r="AV41" i="5"/>
  <c r="AA36" i="5"/>
  <c r="AO39" i="5"/>
  <c r="AM46" i="5"/>
  <c r="AP34" i="5"/>
  <c r="AF42" i="5"/>
  <c r="AZ6" i="5"/>
  <c r="BV24" i="19" s="1"/>
  <c r="AZ33" i="5"/>
  <c r="AT38" i="5"/>
  <c r="X14" i="5"/>
  <c r="AR32" i="19" s="1"/>
  <c r="AK35" i="5"/>
  <c r="AQ37" i="5"/>
  <c r="AJ44" i="5"/>
  <c r="W37" i="5"/>
  <c r="AK40" i="5"/>
  <c r="AI47" i="5"/>
  <c r="AY51" i="5"/>
  <c r="AW46" i="5"/>
  <c r="AJ48" i="5"/>
  <c r="Z51" i="5"/>
  <c r="BC17" i="5"/>
  <c r="BY35" i="19" s="1"/>
  <c r="BA34" i="5"/>
  <c r="AU14" i="5"/>
  <c r="BQ32" i="19" s="1"/>
  <c r="AH36" i="5"/>
  <c r="AB46" i="5"/>
  <c r="BB48" i="5"/>
  <c r="X34" i="5"/>
  <c r="Z40" i="5"/>
  <c r="BC40" i="5"/>
  <c r="AI38" i="5"/>
  <c r="BC11" i="5"/>
  <c r="BY29" i="19" s="1"/>
  <c r="AQ33" i="5"/>
  <c r="AB50" i="5"/>
  <c r="BA23" i="5"/>
  <c r="BC9" i="5"/>
  <c r="BY27" i="19" s="1"/>
  <c r="AA34" i="5"/>
  <c r="AV47" i="5"/>
  <c r="BF7" i="5"/>
  <c r="CB25" i="19" s="1"/>
  <c r="AQ16" i="5"/>
  <c r="BL34" i="19" s="1"/>
  <c r="AB12" i="5"/>
  <c r="AV30" i="19" s="1"/>
  <c r="AW19" i="5"/>
  <c r="AI8" i="5"/>
  <c r="BD26" i="19" s="1"/>
  <c r="BB16" i="5"/>
  <c r="BX34" i="19" s="1"/>
  <c r="AT11" i="5"/>
  <c r="BO29" i="19" s="1"/>
  <c r="AW21" i="5"/>
  <c r="AN17" i="5"/>
  <c r="BI35" i="19" s="1"/>
  <c r="AW23" i="5"/>
  <c r="W13" i="5"/>
  <c r="AQ31" i="19" s="1"/>
  <c r="AM44" i="5"/>
  <c r="AH16" i="5"/>
  <c r="BB34" i="19" s="1"/>
  <c r="BF24" i="5"/>
  <c r="AB23" i="5"/>
  <c r="AL5" i="5"/>
  <c r="BG23" i="19" s="1"/>
  <c r="AU17" i="5"/>
  <c r="BQ35" i="19" s="1"/>
  <c r="AQ34" i="5"/>
  <c r="V12" i="5"/>
  <c r="AO30" i="19" s="1"/>
  <c r="AG21" i="5"/>
  <c r="AW10" i="5"/>
  <c r="BS28" i="19" s="1"/>
  <c r="AJ38" i="5"/>
  <c r="AF49" i="5"/>
  <c r="AZ14" i="5"/>
  <c r="BV32" i="19" s="1"/>
  <c r="AZ39" i="5"/>
  <c r="AP36" i="5"/>
  <c r="BB6" i="5"/>
  <c r="BX24" i="19" s="1"/>
  <c r="AG49" i="5"/>
  <c r="BD9" i="5"/>
  <c r="BZ27" i="19" s="1"/>
  <c r="BB37" i="5"/>
  <c r="AW34" i="5"/>
  <c r="AV51" i="5"/>
  <c r="AY14" i="5"/>
  <c r="BU32" i="19" s="1"/>
  <c r="BC49" i="5"/>
  <c r="AU35" i="5"/>
  <c r="W42" i="5"/>
  <c r="AY49" i="5"/>
  <c r="AE41" i="5"/>
  <c r="AO45" i="5"/>
  <c r="AQ51" i="5"/>
  <c r="AP40" i="5"/>
  <c r="AY9" i="5"/>
  <c r="BU27" i="19" s="1"/>
  <c r="AX35" i="5"/>
  <c r="AV37" i="5"/>
  <c r="AT44" i="5"/>
  <c r="X10" i="5"/>
  <c r="AR28" i="19" s="1"/>
  <c r="AK41" i="5"/>
  <c r="AU42" i="5"/>
  <c r="Y33" i="5"/>
  <c r="AA42" i="5"/>
  <c r="AK46" i="5"/>
  <c r="AM52" i="5"/>
  <c r="X35" i="5"/>
  <c r="X44" i="5"/>
  <c r="AY21" i="5"/>
  <c r="AY6" i="5"/>
  <c r="BU24" i="19" s="1"/>
  <c r="BC43" i="5"/>
  <c r="AM37" i="5"/>
  <c r="AU10" i="5"/>
  <c r="BQ28" i="19" s="1"/>
  <c r="AH42" i="5"/>
  <c r="AJ33" i="5"/>
  <c r="AL33" i="5"/>
  <c r="AB39" i="5"/>
  <c r="Z46" i="5"/>
  <c r="AC36" i="5"/>
  <c r="AM43" i="5"/>
  <c r="AY39" i="5"/>
  <c r="AU38" i="5"/>
  <c r="BA12" i="5"/>
  <c r="BW30" i="19" s="1"/>
  <c r="AW47" i="5"/>
  <c r="BC37" i="5"/>
  <c r="AE39" i="5"/>
  <c r="AL39" i="5"/>
  <c r="AF44" i="5"/>
  <c r="Z52" i="5"/>
  <c r="AC42" i="5"/>
  <c r="AQ48" i="5"/>
  <c r="AO36" i="5"/>
  <c r="W44" i="5"/>
  <c r="BC39" i="5"/>
  <c r="W34" i="5"/>
  <c r="Y37" i="5"/>
  <c r="AI44" i="5"/>
  <c r="AF36" i="5"/>
  <c r="BC42" i="5"/>
  <c r="AG22" i="5"/>
  <c r="AQ4" i="5"/>
  <c r="AM22" i="5"/>
  <c r="AW11" i="5"/>
  <c r="BS29" i="19" s="1"/>
  <c r="AZ51" i="5"/>
  <c r="AN44" i="5"/>
  <c r="AH23" i="5"/>
  <c r="AE10" i="5"/>
  <c r="AY28" i="19" s="1"/>
  <c r="AN5" i="5"/>
  <c r="BI23" i="19" s="1"/>
  <c r="AK15" i="5"/>
  <c r="BF33" i="19" s="1"/>
  <c r="AY52" i="5"/>
  <c r="AN49" i="5"/>
  <c r="AH7" i="5"/>
  <c r="BB25" i="19" s="1"/>
  <c r="AQ15" i="5"/>
  <c r="BL33" i="19" s="1"/>
  <c r="AB11" i="5"/>
  <c r="AV29" i="19" s="1"/>
  <c r="Y19" i="5"/>
  <c r="AU7" i="5"/>
  <c r="BQ25" i="19" s="1"/>
  <c r="BB12" i="5"/>
  <c r="BX30" i="19" s="1"/>
  <c r="AP13" i="5"/>
  <c r="BK31" i="19" s="1"/>
  <c r="AA9" i="5"/>
  <c r="AU27" i="19" s="1"/>
  <c r="AV24" i="5"/>
  <c r="AC43" i="5"/>
  <c r="BB23" i="5"/>
  <c r="Z36" i="5"/>
  <c r="AF41" i="5"/>
  <c r="AP48" i="5"/>
  <c r="AB52" i="5"/>
  <c r="BB39" i="5"/>
  <c r="AN36" i="5"/>
  <c r="Z43" i="5"/>
  <c r="AC34" i="5"/>
  <c r="AI36" i="5"/>
  <c r="BC33" i="5"/>
  <c r="AQ35" i="5"/>
  <c r="AC39" i="5"/>
  <c r="AA46" i="5"/>
  <c r="AE52" i="5"/>
  <c r="AC44" i="5"/>
  <c r="AM51" i="5"/>
  <c r="BB5" i="5"/>
  <c r="BX23" i="19" s="1"/>
  <c r="AZ34" i="5"/>
  <c r="AP52" i="5"/>
  <c r="AJ42" i="5"/>
  <c r="AD44" i="5"/>
  <c r="AB48" i="5"/>
  <c r="BA9" i="5"/>
  <c r="BW27" i="19" s="1"/>
  <c r="W24" i="5"/>
  <c r="BD18" i="5"/>
  <c r="BZ36" i="19" s="1"/>
  <c r="BD23" i="5"/>
  <c r="Y45" i="5"/>
  <c r="AI52" i="5"/>
  <c r="BB49" i="5"/>
  <c r="AG36" i="5"/>
  <c r="AA38" i="5"/>
  <c r="AR45" i="5"/>
  <c r="AI37" i="5"/>
  <c r="AG41" i="5"/>
  <c r="AU47" i="5"/>
  <c r="BD52" i="5"/>
  <c r="BC18" i="5"/>
  <c r="BY36" i="19" s="1"/>
  <c r="AR43" i="5"/>
  <c r="AL45" i="5"/>
  <c r="AJ49" i="5"/>
  <c r="AW51" i="5"/>
  <c r="AC48" i="5"/>
  <c r="AZ19" i="5"/>
  <c r="BV37" i="19" s="1"/>
  <c r="AO42" i="5"/>
  <c r="AA49" i="5"/>
  <c r="AR51" i="5"/>
  <c r="AA39" i="5"/>
  <c r="Y43" i="5"/>
  <c r="AM49" i="5"/>
  <c r="J43" i="18"/>
  <c r="AY23" i="5"/>
  <c r="BA37" i="5"/>
  <c r="AI19" i="5"/>
  <c r="BB44" i="5"/>
  <c r="AZ47" i="5"/>
  <c r="Y51" i="5"/>
  <c r="BD49" i="5"/>
  <c r="AD33" i="5"/>
  <c r="AV9" i="5"/>
  <c r="BR27" i="19" s="1"/>
  <c r="AG42" i="5"/>
  <c r="AE43" i="5"/>
  <c r="AK33" i="5"/>
  <c r="AM42" i="5"/>
  <c r="AG47" i="5"/>
  <c r="BB24" i="5"/>
  <c r="BB51" i="5"/>
  <c r="BA44" i="5"/>
  <c r="AV48" i="5"/>
  <c r="AL51" i="5"/>
  <c r="BC15" i="5"/>
  <c r="BY33" i="19" s="1"/>
  <c r="AW33" i="5"/>
  <c r="BB19" i="5"/>
  <c r="BX37" i="19" s="1"/>
  <c r="BD44" i="5"/>
  <c r="AO48" i="5"/>
  <c r="AZ17" i="5"/>
  <c r="BV35" i="19" s="1"/>
  <c r="AO35" i="5"/>
  <c r="AE44" i="5"/>
  <c r="Y49" i="5"/>
  <c r="AZ15" i="5"/>
  <c r="BV33" i="19" s="1"/>
  <c r="W46" i="5"/>
  <c r="AC51" i="5"/>
  <c r="AZ7" i="5"/>
  <c r="BV25" i="19" s="1"/>
  <c r="X41" i="5"/>
  <c r="AZ8" i="5"/>
  <c r="BV26" i="19" s="1"/>
  <c r="BD34" i="5"/>
  <c r="AH38" i="5"/>
  <c r="AN34" i="5"/>
  <c r="AJ41" i="5"/>
  <c r="AR52" i="5"/>
  <c r="AY10" i="5"/>
  <c r="BU28" i="19" s="1"/>
  <c r="BC46" i="5"/>
  <c r="AQ36" i="5"/>
  <c r="AI15" i="5"/>
  <c r="BD33" i="19" s="1"/>
  <c r="Z35" i="5"/>
  <c r="AN43" i="5"/>
  <c r="AZ4" i="5"/>
  <c r="AB33" i="5"/>
  <c r="AD39" i="5"/>
  <c r="AV5" i="5"/>
  <c r="BR23" i="19" s="1"/>
  <c r="AG48" i="5"/>
  <c r="AI48" i="5"/>
  <c r="AK39" i="5"/>
  <c r="AQ47" i="5"/>
  <c r="BD24" i="5"/>
  <c r="BD47" i="5"/>
  <c r="AB40" i="5"/>
  <c r="AF45" i="5"/>
  <c r="BA18" i="5"/>
  <c r="BW36" i="19" s="1"/>
  <c r="AY4" i="5"/>
  <c r="AY42" i="5"/>
  <c r="W38" i="5"/>
  <c r="AX45" i="5"/>
  <c r="BB17" i="5"/>
  <c r="BX35" i="19" s="1"/>
  <c r="AZ43" i="5"/>
  <c r="AO41" i="5"/>
  <c r="AI49" i="5"/>
  <c r="BB15" i="5"/>
  <c r="BX33" i="19" s="1"/>
  <c r="BD41" i="5"/>
  <c r="AO47" i="5"/>
  <c r="BD15" i="5"/>
  <c r="BZ33" i="19" s="1"/>
  <c r="AX42" i="5"/>
  <c r="J44" i="18"/>
  <c r="K43" i="18"/>
  <c r="AM37" i="19"/>
  <c r="U2" i="1"/>
  <c r="Y2" i="1"/>
  <c r="AY37" i="19" l="1"/>
  <c r="L20" i="18"/>
  <c r="M20" i="18" s="1"/>
  <c r="AH21" i="19"/>
  <c r="AH6" i="19" s="1"/>
  <c r="AH5" i="19" s="1"/>
  <c r="AH4" i="19" s="1"/>
  <c r="AD21" i="19"/>
  <c r="AD6" i="19" s="1"/>
  <c r="AD5" i="19" s="1"/>
  <c r="AD4" i="19" s="1"/>
  <c r="AG21" i="19"/>
  <c r="AG6" i="19" s="1"/>
  <c r="AG5" i="19" s="1"/>
  <c r="AG4" i="19" s="1"/>
  <c r="H16" i="4"/>
  <c r="L24" i="18"/>
  <c r="M24" i="18" s="1"/>
  <c r="I16" i="19"/>
  <c r="BA37" i="19"/>
  <c r="BA22" i="19" s="1"/>
  <c r="BA5" i="19" s="1"/>
  <c r="BA4" i="19" s="1"/>
  <c r="K28" i="18"/>
  <c r="I28" i="18"/>
  <c r="N29" i="18"/>
  <c r="J28" i="18"/>
  <c r="AI37" i="19"/>
  <c r="AI22" i="19" s="1"/>
  <c r="AI5" i="19" s="1"/>
  <c r="AI4" i="19" s="1"/>
  <c r="L12" i="18"/>
  <c r="M12" i="18" s="1"/>
  <c r="BO37" i="19"/>
  <c r="BO22" i="19" s="1"/>
  <c r="BO5" i="19" s="1"/>
  <c r="BO4" i="19" s="1"/>
  <c r="N35" i="18"/>
  <c r="BG37" i="19"/>
  <c r="BG22" i="19" s="1"/>
  <c r="BG5" i="19" s="1"/>
  <c r="BG4" i="19" s="1"/>
  <c r="AL37" i="19"/>
  <c r="AL22" i="19" s="1"/>
  <c r="AL5" i="19" s="1"/>
  <c r="AL4" i="19" s="1"/>
  <c r="L25" i="18"/>
  <c r="M25" i="18" s="1"/>
  <c r="L22" i="18"/>
  <c r="M22" i="18" s="1"/>
  <c r="H36" i="4"/>
  <c r="BQ37" i="19"/>
  <c r="BQ22" i="19" s="1"/>
  <c r="BQ5" i="19" s="1"/>
  <c r="BQ4" i="19" s="1"/>
  <c r="L21" i="18"/>
  <c r="M21" i="18" s="1"/>
  <c r="L18" i="18"/>
  <c r="M18" i="18" s="1"/>
  <c r="L41" i="18"/>
  <c r="AT37" i="19"/>
  <c r="AT22" i="19" s="1"/>
  <c r="AT5" i="19" s="1"/>
  <c r="AT4" i="19" s="1"/>
  <c r="I10" i="19"/>
  <c r="AR37" i="19"/>
  <c r="AR22" i="19" s="1"/>
  <c r="AR5" i="19" s="1"/>
  <c r="AR4" i="19" s="1"/>
  <c r="L33" i="18"/>
  <c r="L23" i="18"/>
  <c r="M23" i="18" s="1"/>
  <c r="BS37" i="19"/>
  <c r="BS22" i="19" s="1"/>
  <c r="BS5" i="19" s="1"/>
  <c r="BS4" i="19" s="1"/>
  <c r="I30" i="19"/>
  <c r="Y21" i="19"/>
  <c r="Y6" i="19" s="1"/>
  <c r="Y5" i="19" s="1"/>
  <c r="Y4" i="19" s="1"/>
  <c r="H36" i="18"/>
  <c r="H28" i="18" s="1"/>
  <c r="BI37" i="19"/>
  <c r="BI22" i="19" s="1"/>
  <c r="BI5" i="19" s="1"/>
  <c r="BI4" i="19" s="1"/>
  <c r="BK37" i="19"/>
  <c r="BK22" i="19" s="1"/>
  <c r="BK5" i="19" s="1"/>
  <c r="BK4" i="19" s="1"/>
  <c r="AU37" i="19"/>
  <c r="AU22" i="19" s="1"/>
  <c r="AU5" i="19" s="1"/>
  <c r="AU4" i="19" s="1"/>
  <c r="BD37" i="19"/>
  <c r="BD22" i="19" s="1"/>
  <c r="BD5" i="19" s="1"/>
  <c r="BD4" i="19" s="1"/>
  <c r="L16" i="18"/>
  <c r="M16" i="18" s="1"/>
  <c r="X21" i="19"/>
  <c r="X6" i="19" s="1"/>
  <c r="X5" i="19" s="1"/>
  <c r="X4" i="19" s="1"/>
  <c r="I11" i="19"/>
  <c r="AK37" i="19"/>
  <c r="AK22" i="19" s="1"/>
  <c r="AK5" i="19" s="1"/>
  <c r="AK4" i="19" s="1"/>
  <c r="L27" i="18"/>
  <c r="M27" i="18" s="1"/>
  <c r="AN37" i="19"/>
  <c r="AN22" i="19" s="1"/>
  <c r="AN5" i="19" s="1"/>
  <c r="AN4" i="19" s="1"/>
  <c r="L13" i="18"/>
  <c r="M13" i="18" s="1"/>
  <c r="BJ37" i="19"/>
  <c r="BJ22" i="19" s="1"/>
  <c r="BJ5" i="19" s="1"/>
  <c r="BJ4" i="19" s="1"/>
  <c r="BT37" i="19"/>
  <c r="BT22" i="19" s="1"/>
  <c r="BT5" i="19" s="1"/>
  <c r="BT4" i="19" s="1"/>
  <c r="AO37" i="19"/>
  <c r="AO22" i="19" s="1"/>
  <c r="AO5" i="19" s="1"/>
  <c r="AO4" i="19" s="1"/>
  <c r="G7" i="19"/>
  <c r="G8" i="19"/>
  <c r="G17" i="19"/>
  <c r="G11" i="19"/>
  <c r="L15" i="18"/>
  <c r="M15" i="18" s="1"/>
  <c r="L14" i="18"/>
  <c r="M14" i="18" s="1"/>
  <c r="H11" i="18"/>
  <c r="K11" i="18"/>
  <c r="AZ37" i="19"/>
  <c r="AZ22" i="19" s="1"/>
  <c r="AZ5" i="19" s="1"/>
  <c r="AZ4" i="19" s="1"/>
  <c r="G13" i="19"/>
  <c r="I15" i="19"/>
  <c r="L26" i="18"/>
  <c r="M26" i="18" s="1"/>
  <c r="J11" i="18"/>
  <c r="L43" i="18"/>
  <c r="AQ37" i="19"/>
  <c r="AQ22" i="19" s="1"/>
  <c r="AQ5" i="19" s="1"/>
  <c r="AQ4" i="19" s="1"/>
  <c r="I17" i="19"/>
  <c r="I33" i="19"/>
  <c r="L44" i="18"/>
  <c r="M44" i="18" s="1"/>
  <c r="H19" i="4"/>
  <c r="AA21" i="19"/>
  <c r="AA6" i="19" s="1"/>
  <c r="AA5" i="19" s="1"/>
  <c r="AA4" i="19" s="1"/>
  <c r="I25" i="19"/>
  <c r="I34" i="19"/>
  <c r="G18" i="19"/>
  <c r="I9" i="19"/>
  <c r="I35" i="19"/>
  <c r="AS37" i="19"/>
  <c r="AS22" i="19" s="1"/>
  <c r="AS5" i="19" s="1"/>
  <c r="AS4" i="19" s="1"/>
  <c r="AF21" i="19"/>
  <c r="AF6" i="19" s="1"/>
  <c r="AF5" i="19" s="1"/>
  <c r="AF4" i="19" s="1"/>
  <c r="BM37" i="19"/>
  <c r="BM22" i="19" s="1"/>
  <c r="BM5" i="19" s="1"/>
  <c r="BM4" i="19" s="1"/>
  <c r="BE37" i="19"/>
  <c r="BE22" i="19" s="1"/>
  <c r="BE5" i="19" s="1"/>
  <c r="BE4" i="19" s="1"/>
  <c r="G19" i="19"/>
  <c r="G20" i="19"/>
  <c r="H44" i="4"/>
  <c r="G9" i="19"/>
  <c r="I7" i="19"/>
  <c r="I12" i="19"/>
  <c r="AJ37" i="19"/>
  <c r="AJ22" i="19" s="1"/>
  <c r="AJ5" i="19" s="1"/>
  <c r="AJ4" i="19" s="1"/>
  <c r="AW37" i="19"/>
  <c r="AW22" i="19" s="1"/>
  <c r="AW5" i="19" s="1"/>
  <c r="AW4" i="19" s="1"/>
  <c r="G10" i="19"/>
  <c r="I13" i="19"/>
  <c r="AB21" i="19"/>
  <c r="AB6" i="19" s="1"/>
  <c r="AB5" i="19" s="1"/>
  <c r="AB4" i="19" s="1"/>
  <c r="K33" i="19"/>
  <c r="I23" i="19"/>
  <c r="CB22" i="19"/>
  <c r="CB5" i="19" s="1"/>
  <c r="CB4" i="19" s="1"/>
  <c r="I8" i="19"/>
  <c r="S25" i="5"/>
  <c r="S27" i="5" s="1"/>
  <c r="G14" i="19"/>
  <c r="I31" i="19"/>
  <c r="I20" i="19"/>
  <c r="H26" i="4"/>
  <c r="G16" i="19"/>
  <c r="BL37" i="19"/>
  <c r="BL22" i="19" s="1"/>
  <c r="BL5" i="19" s="1"/>
  <c r="BL4" i="19" s="1"/>
  <c r="M25" i="5"/>
  <c r="M27" i="5" s="1"/>
  <c r="I24" i="19"/>
  <c r="G15" i="19"/>
  <c r="Q25" i="5"/>
  <c r="Q27" i="5" s="1"/>
  <c r="I14" i="19"/>
  <c r="K25" i="5"/>
  <c r="K27" i="5" s="1"/>
  <c r="K35" i="19"/>
  <c r="BB37" i="19"/>
  <c r="BB22" i="19" s="1"/>
  <c r="BB5" i="19" s="1"/>
  <c r="BB4" i="19" s="1"/>
  <c r="I36" i="19"/>
  <c r="E4" i="5"/>
  <c r="I28" i="19"/>
  <c r="K23" i="19"/>
  <c r="I26" i="19"/>
  <c r="N25" i="5"/>
  <c r="N27" i="5" s="1"/>
  <c r="Y25" i="5"/>
  <c r="Y27" i="5" s="1"/>
  <c r="F25" i="5"/>
  <c r="F27" i="5" s="1"/>
  <c r="AM22" i="19"/>
  <c r="AM5" i="19" s="1"/>
  <c r="AM4" i="19" s="1"/>
  <c r="I18" i="19"/>
  <c r="R25" i="5"/>
  <c r="R27" i="5" s="1"/>
  <c r="I25" i="5"/>
  <c r="I27" i="5" s="1"/>
  <c r="M27" i="19"/>
  <c r="K26" i="19"/>
  <c r="BF37" i="19"/>
  <c r="BF22" i="19" s="1"/>
  <c r="BF5" i="19" s="1"/>
  <c r="BF4" i="19" s="1"/>
  <c r="BR37" i="19"/>
  <c r="H11" i="4"/>
  <c r="AE21" i="19"/>
  <c r="K34" i="19"/>
  <c r="AF25" i="5"/>
  <c r="AF27" i="5" s="1"/>
  <c r="L40" i="18"/>
  <c r="N33" i="18"/>
  <c r="M25" i="19"/>
  <c r="AS25" i="5"/>
  <c r="AS27" i="5" s="1"/>
  <c r="K36" i="19"/>
  <c r="M36" i="19"/>
  <c r="AX37" i="19"/>
  <c r="AX22" i="19" s="1"/>
  <c r="AX5" i="19" s="1"/>
  <c r="AX4" i="19" s="1"/>
  <c r="T25" i="5"/>
  <c r="T27" i="5" s="1"/>
  <c r="K24" i="19"/>
  <c r="I27" i="19"/>
  <c r="G12" i="19"/>
  <c r="I19" i="19"/>
  <c r="I32" i="19"/>
  <c r="K31" i="19"/>
  <c r="U25" i="5"/>
  <c r="U27" i="5" s="1"/>
  <c r="BN37" i="19"/>
  <c r="BN22" i="19" s="1"/>
  <c r="BN5" i="19" s="1"/>
  <c r="BN4" i="19" s="1"/>
  <c r="AR25" i="5"/>
  <c r="AR27" i="5" s="1"/>
  <c r="O31" i="19"/>
  <c r="M31" i="19"/>
  <c r="AJ25" i="5"/>
  <c r="AJ27" i="5" s="1"/>
  <c r="BH37" i="19"/>
  <c r="BH22" i="19" s="1"/>
  <c r="BH5" i="19" s="1"/>
  <c r="BH4" i="19" s="1"/>
  <c r="J25" i="5"/>
  <c r="J27" i="5" s="1"/>
  <c r="K32" i="19"/>
  <c r="O25" i="5"/>
  <c r="O27" i="5" s="1"/>
  <c r="L34" i="18"/>
  <c r="N30" i="18"/>
  <c r="L39" i="18"/>
  <c r="M35" i="19"/>
  <c r="M32" i="19"/>
  <c r="AL25" i="5"/>
  <c r="AL27" i="5" s="1"/>
  <c r="AB25" i="5"/>
  <c r="AB27" i="5" s="1"/>
  <c r="I29" i="19"/>
  <c r="L42" i="18"/>
  <c r="L37" i="18"/>
  <c r="AS59" i="5"/>
  <c r="CA22" i="19"/>
  <c r="CA5" i="19" s="1"/>
  <c r="CA4" i="19" s="1"/>
  <c r="K25" i="19"/>
  <c r="O34" i="19"/>
  <c r="M28" i="19"/>
  <c r="M34" i="19"/>
  <c r="M29" i="19"/>
  <c r="K30" i="19"/>
  <c r="O32" i="19"/>
  <c r="L25" i="5"/>
  <c r="L27" i="5" s="1"/>
  <c r="P25" i="5"/>
  <c r="P27" i="5" s="1"/>
  <c r="BF25" i="5"/>
  <c r="M24" i="19"/>
  <c r="H25" i="5"/>
  <c r="H27" i="5" s="1"/>
  <c r="BE25" i="5"/>
  <c r="AY22" i="19"/>
  <c r="AY5" i="19" s="1"/>
  <c r="AY4" i="19" s="1"/>
  <c r="V25" i="5"/>
  <c r="V27" i="5" s="1"/>
  <c r="Z6" i="19"/>
  <c r="Z5" i="19" s="1"/>
  <c r="Z4" i="19" s="1"/>
  <c r="N38" i="18"/>
  <c r="N31" i="18"/>
  <c r="L29" i="18"/>
  <c r="AH25" i="5"/>
  <c r="AH27" i="5" s="1"/>
  <c r="AD25" i="5"/>
  <c r="AD27" i="5" s="1"/>
  <c r="M33" i="19"/>
  <c r="N36" i="18"/>
  <c r="O30" i="19"/>
  <c r="N41" i="18"/>
  <c r="AX25" i="5"/>
  <c r="AX27" i="5" s="1"/>
  <c r="AE25" i="5"/>
  <c r="AE27" i="5" s="1"/>
  <c r="G25" i="5"/>
  <c r="G27" i="5" s="1"/>
  <c r="AN25" i="5"/>
  <c r="AN27" i="5" s="1"/>
  <c r="M23" i="19"/>
  <c r="AV59" i="5"/>
  <c r="E20" i="5"/>
  <c r="F45" i="4" s="1"/>
  <c r="Z59" i="5"/>
  <c r="AQ59" i="5"/>
  <c r="M26" i="19"/>
  <c r="K29" i="19"/>
  <c r="AM25" i="5"/>
  <c r="AM27" i="5" s="1"/>
  <c r="E14" i="5"/>
  <c r="F33" i="4" s="1"/>
  <c r="L31" i="18"/>
  <c r="AC25" i="5"/>
  <c r="AC27" i="5" s="1"/>
  <c r="X25" i="5"/>
  <c r="X27" i="5" s="1"/>
  <c r="E16" i="5"/>
  <c r="Z25" i="5"/>
  <c r="Z27" i="5" s="1"/>
  <c r="AF59" i="5"/>
  <c r="N39" i="18"/>
  <c r="O29" i="19"/>
  <c r="M30" i="19"/>
  <c r="K27" i="19"/>
  <c r="AT25" i="5"/>
  <c r="AT27" i="5" s="1"/>
  <c r="W25" i="5"/>
  <c r="W27" i="5" s="1"/>
  <c r="AP25" i="5"/>
  <c r="AP27" i="5" s="1"/>
  <c r="E13" i="5"/>
  <c r="F32" i="4" s="1"/>
  <c r="BW22" i="19"/>
  <c r="BW5" i="19" s="1"/>
  <c r="BW4" i="19" s="1"/>
  <c r="AZ25" i="5"/>
  <c r="AI25" i="5"/>
  <c r="AI27" i="5" s="1"/>
  <c r="E24" i="5"/>
  <c r="AU59" i="5"/>
  <c r="N37" i="18"/>
  <c r="X59" i="5"/>
  <c r="AG59" i="5"/>
  <c r="AN59" i="5"/>
  <c r="N42" i="18"/>
  <c r="BD59" i="5"/>
  <c r="N34" i="18"/>
  <c r="AO25" i="5"/>
  <c r="AO27" i="5" s="1"/>
  <c r="K28" i="19"/>
  <c r="AX59" i="5"/>
  <c r="AC59" i="5"/>
  <c r="L38" i="18"/>
  <c r="O26" i="19"/>
  <c r="BB59" i="5"/>
  <c r="E19" i="5"/>
  <c r="O33" i="19"/>
  <c r="O23" i="19"/>
  <c r="AB59" i="5"/>
  <c r="BV22" i="19"/>
  <c r="BV5" i="19" s="1"/>
  <c r="BV4" i="19" s="1"/>
  <c r="L35" i="18"/>
  <c r="AW25" i="5"/>
  <c r="AW27" i="5" s="1"/>
  <c r="AA25" i="5"/>
  <c r="AA27" i="5" s="1"/>
  <c r="O35" i="19"/>
  <c r="N32" i="18"/>
  <c r="AW59" i="5"/>
  <c r="O27" i="19"/>
  <c r="L32" i="18"/>
  <c r="AM59" i="5"/>
  <c r="W59" i="5"/>
  <c r="AL59" i="5"/>
  <c r="AA59" i="5"/>
  <c r="AE59" i="5"/>
  <c r="O24" i="19"/>
  <c r="E23" i="5"/>
  <c r="AT59" i="5"/>
  <c r="AH59" i="5"/>
  <c r="BA59" i="5"/>
  <c r="E8" i="5"/>
  <c r="AG25" i="5"/>
  <c r="AG27" i="5" s="1"/>
  <c r="AK59" i="5"/>
  <c r="E21" i="5"/>
  <c r="F46" i="4" s="1"/>
  <c r="AO59" i="5"/>
  <c r="I11" i="18"/>
  <c r="AI59" i="5"/>
  <c r="BY22" i="19"/>
  <c r="BY5" i="19" s="1"/>
  <c r="BY4" i="19" s="1"/>
  <c r="AD59" i="5"/>
  <c r="AR59" i="5"/>
  <c r="Y59" i="5"/>
  <c r="AQ25" i="5"/>
  <c r="AQ27" i="5" s="1"/>
  <c r="BC59" i="5"/>
  <c r="AJ59" i="5"/>
  <c r="AY59" i="5"/>
  <c r="AP59" i="5"/>
  <c r="AZ59" i="5"/>
  <c r="BZ22" i="19"/>
  <c r="BZ5" i="19" s="1"/>
  <c r="BZ4" i="19" s="1"/>
  <c r="O28" i="19"/>
  <c r="BA25" i="5"/>
  <c r="AU25" i="5"/>
  <c r="AU27" i="5" s="1"/>
  <c r="AK25" i="5"/>
  <c r="AK27" i="5" s="1"/>
  <c r="O36" i="19"/>
  <c r="E5" i="5"/>
  <c r="F12" i="4" s="1"/>
  <c r="E6" i="5"/>
  <c r="F13" i="4" s="1"/>
  <c r="L30" i="18"/>
  <c r="L17" i="18"/>
  <c r="M17" i="18" s="1"/>
  <c r="E7" i="5"/>
  <c r="E18" i="5"/>
  <c r="E10" i="5"/>
  <c r="F29" i="4" s="1"/>
  <c r="BU22" i="19"/>
  <c r="BU5" i="19" s="1"/>
  <c r="BU4" i="19" s="1"/>
  <c r="N40" i="18"/>
  <c r="O25" i="19"/>
  <c r="BD25" i="5"/>
  <c r="E22" i="5"/>
  <c r="E9" i="5"/>
  <c r="F28" i="4" s="1"/>
  <c r="E11" i="5"/>
  <c r="F30" i="4" s="1"/>
  <c r="BX22" i="19"/>
  <c r="BX5" i="19" s="1"/>
  <c r="BX4" i="19" s="1"/>
  <c r="E15" i="5"/>
  <c r="AV22" i="19"/>
  <c r="AV5" i="19" s="1"/>
  <c r="AV4" i="19" s="1"/>
  <c r="E17" i="5"/>
  <c r="E12" i="5"/>
  <c r="F31" i="4" s="1"/>
  <c r="AY25" i="5"/>
  <c r="AV25" i="5"/>
  <c r="AV27" i="5" s="1"/>
  <c r="BC25" i="5"/>
  <c r="BB25" i="5"/>
  <c r="E16" i="19" l="1"/>
  <c r="E16" i="26" s="1"/>
  <c r="H10" i="18"/>
  <c r="H8" i="18" s="1"/>
  <c r="J10" i="18"/>
  <c r="J8" i="18" s="1"/>
  <c r="I10" i="18"/>
  <c r="I8" i="18" s="1"/>
  <c r="K10" i="18"/>
  <c r="K8" i="18" s="1"/>
  <c r="E10" i="19"/>
  <c r="E10" i="26" s="1"/>
  <c r="L36" i="18"/>
  <c r="E11" i="19"/>
  <c r="E11" i="26" s="1"/>
  <c r="O37" i="19"/>
  <c r="O44" i="19" s="1"/>
  <c r="E17" i="19"/>
  <c r="E17" i="26" s="1"/>
  <c r="E7" i="19"/>
  <c r="E7" i="26" s="1"/>
  <c r="E15" i="19"/>
  <c r="E15" i="26" s="1"/>
  <c r="E8" i="19"/>
  <c r="E8" i="26" s="1"/>
  <c r="E13" i="19"/>
  <c r="E13" i="26" s="1"/>
  <c r="M11" i="18"/>
  <c r="BR22" i="19"/>
  <c r="BR5" i="19" s="1"/>
  <c r="BR4" i="19" s="1"/>
  <c r="E18" i="19"/>
  <c r="E18" i="26" s="1"/>
  <c r="E9" i="19"/>
  <c r="E9" i="26" s="1"/>
  <c r="K37" i="19"/>
  <c r="K44" i="19" s="1"/>
  <c r="I37" i="19"/>
  <c r="I22" i="19" s="1"/>
  <c r="E9" i="21" s="1"/>
  <c r="E19" i="19"/>
  <c r="E19" i="26" s="1"/>
  <c r="G45" i="19"/>
  <c r="E20" i="19"/>
  <c r="E20" i="26" s="1"/>
  <c r="I21" i="19"/>
  <c r="I6" i="19" s="1"/>
  <c r="E8" i="21" s="1"/>
  <c r="H10" i="4"/>
  <c r="H8" i="4" s="1"/>
  <c r="E12" i="19"/>
  <c r="E12" i="26" s="1"/>
  <c r="G21" i="19"/>
  <c r="G44" i="19" s="1"/>
  <c r="E31" i="19"/>
  <c r="E31" i="26" s="1"/>
  <c r="E14" i="19"/>
  <c r="E14" i="26" s="1"/>
  <c r="AE6" i="19"/>
  <c r="AE5" i="19" s="1"/>
  <c r="AE4" i="19" s="1"/>
  <c r="E25" i="19"/>
  <c r="E25" i="26" s="1"/>
  <c r="E36" i="19"/>
  <c r="E36" i="26" s="1"/>
  <c r="M37" i="19"/>
  <c r="E35" i="19"/>
  <c r="E35" i="26" s="1"/>
  <c r="E34" i="19"/>
  <c r="E34" i="26" s="1"/>
  <c r="E33" i="19"/>
  <c r="E33" i="26" s="1"/>
  <c r="E29" i="19"/>
  <c r="E29" i="26" s="1"/>
  <c r="E32" i="19"/>
  <c r="E32" i="26" s="1"/>
  <c r="E24" i="19"/>
  <c r="E24" i="26" s="1"/>
  <c r="E23" i="19"/>
  <c r="E23" i="26" s="1"/>
  <c r="M45" i="19"/>
  <c r="I45" i="19"/>
  <c r="E28" i="19"/>
  <c r="E28" i="26" s="1"/>
  <c r="K45" i="19"/>
  <c r="E30" i="19"/>
  <c r="E30" i="26" s="1"/>
  <c r="E26" i="19"/>
  <c r="E26" i="26" s="1"/>
  <c r="E27" i="19"/>
  <c r="E27" i="26" s="1"/>
  <c r="F11" i="4"/>
  <c r="E25" i="5"/>
  <c r="L11" i="18"/>
  <c r="F26" i="4"/>
  <c r="F44" i="4"/>
  <c r="O45" i="19"/>
  <c r="E56" i="26" l="1"/>
  <c r="L28" i="18"/>
  <c r="L10" i="18" s="1"/>
  <c r="E50" i="26"/>
  <c r="E51" i="26"/>
  <c r="O22" i="19"/>
  <c r="O5" i="19" s="1"/>
  <c r="O4" i="19" s="1"/>
  <c r="O40" i="19" s="1"/>
  <c r="E55" i="26"/>
  <c r="E57" i="26"/>
  <c r="E48" i="26"/>
  <c r="E53" i="26"/>
  <c r="K22" i="19"/>
  <c r="F9" i="21" s="1"/>
  <c r="F7" i="21" s="1"/>
  <c r="F6" i="21" s="1"/>
  <c r="E58" i="26"/>
  <c r="E49" i="26"/>
  <c r="I44" i="19"/>
  <c r="I46" i="19" s="1"/>
  <c r="G46" i="19"/>
  <c r="G6" i="19"/>
  <c r="G5" i="19" s="1"/>
  <c r="G4" i="19" s="1"/>
  <c r="G40" i="19" s="1"/>
  <c r="E37" i="19"/>
  <c r="E37" i="26" s="1"/>
  <c r="E60" i="26"/>
  <c r="E21" i="19"/>
  <c r="E21" i="26" s="1"/>
  <c r="E6" i="26" s="1"/>
  <c r="E59" i="26"/>
  <c r="E52" i="26"/>
  <c r="E54" i="26"/>
  <c r="M44" i="19"/>
  <c r="M46" i="19" s="1"/>
  <c r="M22" i="19"/>
  <c r="G9" i="21" s="1"/>
  <c r="G7" i="21" s="1"/>
  <c r="G6" i="21" s="1"/>
  <c r="E47" i="26"/>
  <c r="K46" i="19"/>
  <c r="E45" i="19"/>
  <c r="F10" i="4"/>
  <c r="F8" i="4" s="1"/>
  <c r="F5" i="4" s="1"/>
  <c r="O46" i="19"/>
  <c r="I5" i="19"/>
  <c r="I4" i="19" s="1"/>
  <c r="I40" i="19" s="1"/>
  <c r="E7" i="21"/>
  <c r="E6" i="21" s="1"/>
  <c r="L8" i="18" l="1"/>
  <c r="O8" i="18" s="1"/>
  <c r="H9" i="21"/>
  <c r="H7" i="21" s="1"/>
  <c r="H6" i="21" s="1"/>
  <c r="K5" i="19"/>
  <c r="K4" i="19" s="1"/>
  <c r="K40" i="19" s="1"/>
  <c r="E66" i="26"/>
  <c r="D8" i="21"/>
  <c r="D7" i="21" s="1"/>
  <c r="D6" i="21" s="1"/>
  <c r="E22" i="19"/>
  <c r="E22" i="26" s="1"/>
  <c r="E5" i="26" s="1"/>
  <c r="E4" i="26" s="1"/>
  <c r="E61" i="26"/>
  <c r="E65" i="26" s="1"/>
  <c r="E6" i="19"/>
  <c r="E44" i="19"/>
  <c r="E46" i="19" s="1"/>
  <c r="M5" i="19"/>
  <c r="M4" i="19" s="1"/>
  <c r="M40" i="19" s="1"/>
  <c r="J8" i="4"/>
  <c r="I9" i="21" l="1"/>
  <c r="E5" i="19"/>
  <c r="E4" i="19" s="1"/>
  <c r="E40" i="19" s="1"/>
  <c r="I8" i="21"/>
  <c r="E46" i="26"/>
  <c r="E45" i="26" s="1"/>
  <c r="E44" i="26" s="1"/>
  <c r="I7" i="21" l="1"/>
  <c r="I6" i="21" s="1"/>
  <c r="E10" i="18" l="1"/>
  <c r="E8" i="18" s="1"/>
  <c r="G29" i="18"/>
  <c r="G39" i="18"/>
  <c r="M39" i="18" s="1"/>
  <c r="G41" i="18"/>
  <c r="M41" i="18" s="1"/>
  <c r="G43" i="18"/>
  <c r="M43" i="18" s="1"/>
  <c r="G34" i="18"/>
  <c r="M34" i="18"/>
  <c r="G35" i="18"/>
  <c r="M35" i="18" s="1"/>
  <c r="G40" i="18"/>
  <c r="M40" i="18" s="1"/>
  <c r="G42" i="18"/>
  <c r="M42" i="18"/>
  <c r="G33" i="18"/>
  <c r="M33" i="18" s="1"/>
  <c r="G36" i="18"/>
  <c r="M36" i="18" s="1"/>
  <c r="G38" i="18"/>
  <c r="M38" i="18" s="1"/>
  <c r="G31" i="18"/>
  <c r="M31" i="18"/>
  <c r="G32" i="18"/>
  <c r="M32" i="18" s="1"/>
  <c r="G37" i="18"/>
  <c r="M37" i="18" s="1"/>
  <c r="G30" i="18"/>
  <c r="M30" i="18"/>
  <c r="G28" i="18" l="1"/>
  <c r="G10" i="18" s="1"/>
  <c r="G8" i="18" s="1"/>
  <c r="M29" i="18"/>
  <c r="M28" i="18" s="1"/>
  <c r="M10" i="18" s="1"/>
  <c r="M8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Diaz Esquivel Simon (Ecometales)</author>
  </authors>
  <commentList>
    <comment ref="L49" authorId="0" shapeId="0" xr:uid="{BFA52A09-32B3-4BF3-AFC8-437C526FE751}">
      <text>
        <r>
          <rPr>
            <b/>
            <sz val="9"/>
            <color indexed="81"/>
            <rFont val="Tahoma"/>
            <family val="2"/>
          </rPr>
          <t>Diaz Esquivel Simon (Ecometales):</t>
        </r>
        <r>
          <rPr>
            <sz val="9"/>
            <color indexed="81"/>
            <rFont val="Tahoma"/>
            <family val="2"/>
          </rPr>
          <t xml:space="preserve">
Ajustar SAP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Cardenas Ulloa Juan Pablo (EM)</author>
  </authors>
  <commentList>
    <comment ref="F1" authorId="0" shapeId="0" xr:uid="{8C830401-BB16-4AED-9E75-F1426BCE6B05}">
      <text>
        <r>
          <rPr>
            <b/>
            <sz val="9"/>
            <color indexed="81"/>
            <rFont val="Tahoma"/>
            <family val="2"/>
          </rPr>
          <t>Llave GEX</t>
        </r>
      </text>
    </comment>
    <comment ref="G1" authorId="0" shapeId="0" xr:uid="{CCC9BB32-D64F-4354-9B69-D2E65608E69F}">
      <text>
        <r>
          <rPr>
            <b/>
            <sz val="9"/>
            <color indexed="81"/>
            <rFont val="Tahoma"/>
            <family val="2"/>
          </rPr>
          <t>PROGRAMA</t>
        </r>
      </text>
    </comment>
    <comment ref="I1" authorId="0" shapeId="0" xr:uid="{7E3C5F68-8927-468F-8A74-BA519B85DB09}">
      <text>
        <r>
          <rPr>
            <b/>
            <sz val="9"/>
            <color indexed="81"/>
            <rFont val="Tahoma"/>
            <family val="2"/>
          </rPr>
          <t>DISCIPLINA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<sst xmlns="http://schemas.openxmlformats.org/spreadsheetml/2006/main" count="9666" uniqueCount="1259">
  <si>
    <t>AUXILIAR_1</t>
  </si>
  <si>
    <t>AUXILIAR_2</t>
  </si>
  <si>
    <t>AUXILIAR_3</t>
  </si>
  <si>
    <t>AUXILIAR_4</t>
  </si>
  <si>
    <t>AUXILIAR_5</t>
  </si>
  <si>
    <t>GASTO / PPT</t>
  </si>
  <si>
    <t>FEE</t>
  </si>
  <si>
    <t>ARTÍCULO</t>
  </si>
  <si>
    <t>MONEDA</t>
  </si>
  <si>
    <t>KEY</t>
  </si>
  <si>
    <t>DESCRIPCION</t>
  </si>
  <si>
    <t>CODIGO PROVEEDOR</t>
  </si>
  <si>
    <t>NOMBRE PROVEEDOR</t>
  </si>
  <si>
    <t>ID_BLANCO</t>
  </si>
  <si>
    <t>UN</t>
  </si>
  <si>
    <t>CTD</t>
  </si>
  <si>
    <t>FE_INI</t>
  </si>
  <si>
    <t>FE_FIN</t>
  </si>
  <si>
    <t>MES</t>
  </si>
  <si>
    <t>PRECIO UNITARIO (CLP $)</t>
  </si>
  <si>
    <t>GRAFO</t>
  </si>
  <si>
    <t>REAL</t>
  </si>
  <si>
    <t>FEE SS</t>
  </si>
  <si>
    <t>510102</t>
  </si>
  <si>
    <t>MN</t>
  </si>
  <si>
    <t>Asesoría Experta</t>
  </si>
  <si>
    <t>mes</t>
  </si>
  <si>
    <t>AUX_1</t>
  </si>
  <si>
    <t>AUX_2</t>
  </si>
  <si>
    <t>AUX_3</t>
  </si>
  <si>
    <t>AUX_4</t>
  </si>
  <si>
    <t>AUX_5</t>
  </si>
  <si>
    <t>AUX_6</t>
  </si>
  <si>
    <t>AUX_7</t>
  </si>
  <si>
    <t>AUX_8</t>
  </si>
  <si>
    <t>AUX_9</t>
  </si>
  <si>
    <t>AUX_10</t>
  </si>
  <si>
    <t>KEY_G</t>
  </si>
  <si>
    <t>KEY_G2_CONTAB</t>
  </si>
  <si>
    <t>KEY_G2_INCURR</t>
  </si>
  <si>
    <t>LlaveD2Gasto</t>
  </si>
  <si>
    <t>ID_D2</t>
  </si>
  <si>
    <t>TIPO DE GASTO</t>
  </si>
  <si>
    <t>Objeto</t>
  </si>
  <si>
    <t>Denominación objeto</t>
  </si>
  <si>
    <t>NG</t>
  </si>
  <si>
    <t>Denominación Ng</t>
  </si>
  <si>
    <t>N° Transaccion</t>
  </si>
  <si>
    <t>Doc.compr.</t>
  </si>
  <si>
    <t>Periodo</t>
  </si>
  <si>
    <t>BLANCO</t>
  </si>
  <si>
    <t>Monto US$ D</t>
  </si>
  <si>
    <t>Monto US$ (H)</t>
  </si>
  <si>
    <t>Total USD</t>
  </si>
  <si>
    <t>Monto $ D</t>
  </si>
  <si>
    <t>Monto $ (H)</t>
  </si>
  <si>
    <t>Total $</t>
  </si>
  <si>
    <t>Fecha</t>
  </si>
  <si>
    <t>Usuario</t>
  </si>
  <si>
    <t>Descripcion 1</t>
  </si>
  <si>
    <t>Descripcion 2</t>
  </si>
  <si>
    <t>Descripcion 3</t>
  </si>
  <si>
    <t>GRAFO_OP_KEY_2</t>
  </si>
  <si>
    <t>CR</t>
  </si>
  <si>
    <t>AÑO</t>
  </si>
  <si>
    <t>PER</t>
  </si>
  <si>
    <t>MON</t>
  </si>
  <si>
    <t>MB</t>
  </si>
  <si>
    <t>OR</t>
  </si>
  <si>
    <t>EXPLORACIÓN</t>
  </si>
  <si>
    <t>ZONA / DIST</t>
  </si>
  <si>
    <t>TIPO</t>
  </si>
  <si>
    <t>ETAPA</t>
  </si>
  <si>
    <t>KEY2</t>
  </si>
  <si>
    <t>APER</t>
  </si>
  <si>
    <t>APER_1</t>
  </si>
  <si>
    <t>APER_2</t>
  </si>
  <si>
    <t>ID</t>
  </si>
  <si>
    <t>REC</t>
  </si>
  <si>
    <t>CONTRATO</t>
  </si>
  <si>
    <t>HES</t>
  </si>
  <si>
    <t>N_EP</t>
  </si>
  <si>
    <t>EGRESO</t>
  </si>
  <si>
    <t>FACTURA</t>
  </si>
  <si>
    <t>TIPO FEE</t>
  </si>
  <si>
    <t>MONTO FEE</t>
  </si>
  <si>
    <t>BASE</t>
  </si>
  <si>
    <t>IPC</t>
  </si>
  <si>
    <t>DÓLAR</t>
  </si>
  <si>
    <t>IPM</t>
  </si>
  <si>
    <t>DATE</t>
  </si>
  <si>
    <t>FN</t>
  </si>
  <si>
    <t>FE</t>
  </si>
  <si>
    <t>XCOM</t>
  </si>
  <si>
    <t>ZONA</t>
  </si>
  <si>
    <t>SONDA</t>
  </si>
  <si>
    <t>MÉTODO</t>
  </si>
  <si>
    <t>CLASIF</t>
  </si>
  <si>
    <r>
      <t xml:space="preserve">RENDIMIENTO </t>
    </r>
    <r>
      <rPr>
        <b/>
        <sz val="9"/>
        <color rgb="FFC00000"/>
        <rFont val="Arial"/>
        <family val="2"/>
      </rPr>
      <t>CAMPAÑA</t>
    </r>
  </si>
  <si>
    <t>TOTAL</t>
  </si>
  <si>
    <t>Perforación</t>
  </si>
  <si>
    <t>Acondicionamiento</t>
  </si>
  <si>
    <t>Agregando barras</t>
  </si>
  <si>
    <t>Ensanchar pozo / Rimeo</t>
  </si>
  <si>
    <t>Instalación/Retiro casing</t>
  </si>
  <si>
    <t>Movimiento herramientas</t>
  </si>
  <si>
    <t>Preparación Lodo</t>
  </si>
  <si>
    <t>Rescate Barras</t>
  </si>
  <si>
    <t>Rescate de Casing</t>
  </si>
  <si>
    <t>Reperforación</t>
  </si>
  <si>
    <t>Lavado de Pozo</t>
  </si>
  <si>
    <t>Otros (colocar el motivo)</t>
  </si>
  <si>
    <t>Carga /descarga materiales</t>
  </si>
  <si>
    <t>Ingreso/salida túnel</t>
  </si>
  <si>
    <t>Devico</t>
  </si>
  <si>
    <t>Desplazamiento de Fluido</t>
  </si>
  <si>
    <t>Habilitación de Pozo</t>
  </si>
  <si>
    <t>Montaje de Bomba</t>
  </si>
  <si>
    <t>Prueba de Tanteo</t>
  </si>
  <si>
    <t>Medición de Trayectoria</t>
  </si>
  <si>
    <t>Prueba de Gasto Constante</t>
  </si>
  <si>
    <t>Engravillado</t>
  </si>
  <si>
    <t>Desarrollo</t>
  </si>
  <si>
    <t>Cambio de Sistema</t>
  </si>
  <si>
    <t>Video Inspección</t>
  </si>
  <si>
    <t>Recuperación de Nivel</t>
  </si>
  <si>
    <t>Prueba Airlift</t>
  </si>
  <si>
    <t>Inyección Dispersante</t>
  </si>
  <si>
    <t>Prueba de Gasto Variable</t>
  </si>
  <si>
    <t>Sacando Embanque</t>
  </si>
  <si>
    <t>Medicion de nivel estatico</t>
  </si>
  <si>
    <t>Perforación Lexan Liner</t>
  </si>
  <si>
    <t>Purgado de pozo</t>
  </si>
  <si>
    <t>Prueba Bailer</t>
  </si>
  <si>
    <t>Recuperacion de pozo</t>
  </si>
  <si>
    <t>Desarme /Traslado/Instalación</t>
  </si>
  <si>
    <t>Estandarización</t>
  </si>
  <si>
    <t>Orden y Aseo</t>
  </si>
  <si>
    <t>Preparacion de materiales</t>
  </si>
  <si>
    <t>Retiro de Muestras</t>
  </si>
  <si>
    <t>Mantención</t>
  </si>
  <si>
    <t>Reparación Mec-Electr.</t>
  </si>
  <si>
    <t>Equipo en taller mecánico</t>
  </si>
  <si>
    <t>Colación</t>
  </si>
  <si>
    <t>Traslado por colación</t>
  </si>
  <si>
    <t>Reunión/cursos varios.</t>
  </si>
  <si>
    <t>Charlas / Cambio Turno</t>
  </si>
  <si>
    <t>Espera Combustible</t>
  </si>
  <si>
    <t>Espera insumos</t>
  </si>
  <si>
    <t>Espera Mecánico</t>
  </si>
  <si>
    <t>Carguio de Muestras</t>
  </si>
  <si>
    <t>Espera de frague</t>
  </si>
  <si>
    <t>Espera repuestos</t>
  </si>
  <si>
    <t>Espera de personal</t>
  </si>
  <si>
    <t>Traslado de Personal</t>
  </si>
  <si>
    <t>Espera de agua</t>
  </si>
  <si>
    <t>Factor climático</t>
  </si>
  <si>
    <t>Izaje de Tuberias</t>
  </si>
  <si>
    <t>Cuidados de Equipos</t>
  </si>
  <si>
    <t>Antígeno</t>
  </si>
  <si>
    <t>Espera Instrucciones</t>
  </si>
  <si>
    <t>Espera Orientación</t>
  </si>
  <si>
    <t>Medición trayectoria</t>
  </si>
  <si>
    <t>Espera topógrafos</t>
  </si>
  <si>
    <t>VISITA GERENCIAL</t>
  </si>
  <si>
    <t>Factor climático.</t>
  </si>
  <si>
    <t>Operaciones mina</t>
  </si>
  <si>
    <t>Espera plataforma</t>
  </si>
  <si>
    <t>Espera agua</t>
  </si>
  <si>
    <t>Ventilación</t>
  </si>
  <si>
    <t>Espera energía electrica</t>
  </si>
  <si>
    <t>Sin Acceso.</t>
  </si>
  <si>
    <t>Medición televiewer</t>
  </si>
  <si>
    <t>Tronadura</t>
  </si>
  <si>
    <t>Espera energía eléctrica</t>
  </si>
  <si>
    <t>COVID</t>
  </si>
  <si>
    <t>Inyección de Hipoclorito</t>
  </si>
  <si>
    <t>Prueba de Bombeo</t>
  </si>
  <si>
    <t>Medición topografía</t>
  </si>
  <si>
    <t xml:space="preserve">Pozo en Reposo </t>
  </si>
  <si>
    <t>Prueba de Permeabilidad</t>
  </si>
  <si>
    <t>KEY_PF</t>
  </si>
  <si>
    <t>Key</t>
  </si>
  <si>
    <t>PROYECTO</t>
  </si>
  <si>
    <t>METODO PERFORACIÓN</t>
  </si>
  <si>
    <t>CLASIFICACIÓN PERFORACIÓN</t>
  </si>
  <si>
    <t>Sonda</t>
  </si>
  <si>
    <t>Pozó Número</t>
  </si>
  <si>
    <t>Días</t>
  </si>
  <si>
    <t>Turno</t>
  </si>
  <si>
    <t>Fondo Acumulado</t>
  </si>
  <si>
    <t>Metros Turno</t>
  </si>
  <si>
    <t>Empresa de Perforación</t>
  </si>
  <si>
    <t>TRICONO/MARTILLO</t>
  </si>
  <si>
    <t>PROGRAMA</t>
  </si>
  <si>
    <t>PEP</t>
  </si>
  <si>
    <t>N°</t>
  </si>
  <si>
    <t>COD.</t>
  </si>
  <si>
    <t>NOMBRE</t>
  </si>
  <si>
    <t>STATUS</t>
  </si>
  <si>
    <t>DENOMINACIÓN</t>
  </si>
  <si>
    <t>COMENTARIOS</t>
  </si>
  <si>
    <t>GEOLOGÍA</t>
  </si>
  <si>
    <t> REMUNERACIÓN PROYECTO GEOLOGÍA</t>
  </si>
  <si>
    <t> SERVICIO DE APOYO GEOLÓGICO</t>
  </si>
  <si>
    <t> ASESORIA EXPERTA</t>
  </si>
  <si>
    <t> OTROS ESTUDIOS</t>
  </si>
  <si>
    <t>GEOQUÍMICA</t>
  </si>
  <si>
    <t> SERVICIO DE APOYO GEOQUÍMICO</t>
  </si>
  <si>
    <t> ANÁLISIS QUÍMICOS</t>
  </si>
  <si>
    <t>SONDAJES</t>
  </si>
  <si>
    <t> REMUNERACIÓN PROYECTO SONDAJES</t>
  </si>
  <si>
    <t> SERVICIO DE APOYO SONDAJES</t>
  </si>
  <si>
    <t> TOPOGRAFÍA &amp; MEDICIÓN DE TRAYECTORIA</t>
  </si>
  <si>
    <t> MOVIMIENTO DE TIERRA</t>
  </si>
  <si>
    <t> PERFORACIÓN DE SONDAJES</t>
  </si>
  <si>
    <t> MATERIALES e INSUMOS DE SONDAJES</t>
  </si>
  <si>
    <t>LOGÍSTICA</t>
  </si>
  <si>
    <t> LOGÍSTICA DE CAMPAMENTO Y MUESTRERA</t>
  </si>
  <si>
    <t> EQUIPOS, MATERIALES e INSUMOS</t>
  </si>
  <si>
    <t> VEHÍCULOS LIVIANOS Y OTROS MEDIOS DE TRANSPORTE</t>
  </si>
  <si>
    <t> SERVICIOS DE APOYO LOGÍSTICO</t>
  </si>
  <si>
    <t> SERVICIOS DE ALOJAMIENTO Y ALIMENTACIÓN</t>
  </si>
  <si>
    <t> TRANSPORTE DE PERSONAL</t>
  </si>
  <si>
    <t> COMUNICACIONES PROYECTO</t>
  </si>
  <si>
    <t>ADMINISTRACIÓN, DSUST Y DSSO</t>
  </si>
  <si>
    <t> REMUNERACIONES C. INDIRECTO</t>
  </si>
  <si>
    <t>GESTIÓN EJECUCIÓN PROYECTO</t>
  </si>
  <si>
    <t>Programa</t>
  </si>
  <si>
    <t>Cumplimiento</t>
  </si>
  <si>
    <t>No Cumplimiento</t>
  </si>
  <si>
    <t>Plan de Acción</t>
  </si>
  <si>
    <t>Responsable y Fecha Cierre</t>
  </si>
  <si>
    <t>FLUJO DE CAJA</t>
  </si>
  <si>
    <t>DISC</t>
  </si>
  <si>
    <t>Grafo GEX</t>
  </si>
  <si>
    <t>MONEDA CORRIENTE</t>
  </si>
  <si>
    <t>Real/Estimado  Total Proyecto</t>
  </si>
  <si>
    <t>Over-Run</t>
  </si>
  <si>
    <t>Real Acumulado US$ a:</t>
  </si>
  <si>
    <t>PARTIDA</t>
  </si>
  <si>
    <t>Proyectado</t>
  </si>
  <si>
    <t>Acum</t>
  </si>
  <si>
    <t>-</t>
  </si>
  <si>
    <t>Dirección Prospección y Evaluación</t>
  </si>
  <si>
    <t> ADMINISTRACIÓN DUST DSSO</t>
  </si>
  <si>
    <t> FEE</t>
  </si>
  <si>
    <t>510114</t>
  </si>
  <si>
    <t>510109</t>
  </si>
  <si>
    <t>510113</t>
  </si>
  <si>
    <t>510306</t>
  </si>
  <si>
    <t>510301</t>
  </si>
  <si>
    <t>510509</t>
  </si>
  <si>
    <t>510502</t>
  </si>
  <si>
    <t>510504</t>
  </si>
  <si>
    <t>510508</t>
  </si>
  <si>
    <t>510505</t>
  </si>
  <si>
    <t>510503</t>
  </si>
  <si>
    <t>510604</t>
  </si>
  <si>
    <t>510606</t>
  </si>
  <si>
    <t>510614</t>
  </si>
  <si>
    <t>510613</t>
  </si>
  <si>
    <t>510615</t>
  </si>
  <si>
    <t>Servicio de Alojamiento y Alimentación</t>
  </si>
  <si>
    <t>510616</t>
  </si>
  <si>
    <t>510602</t>
  </si>
  <si>
    <t>610201</t>
  </si>
  <si>
    <t>Remuneraciones Costo Indirecto</t>
  </si>
  <si>
    <t>CONT_OPE</t>
  </si>
  <si>
    <t>FEE MO</t>
  </si>
  <si>
    <t>Continuidad Operacional</t>
  </si>
  <si>
    <t>--</t>
  </si>
  <si>
    <t>gl</t>
  </si>
  <si>
    <t>GL</t>
  </si>
  <si>
    <t>Materiales e Insumos de Sondajes</t>
  </si>
  <si>
    <t>ALIMENTACION</t>
  </si>
  <si>
    <t>G_SAP</t>
  </si>
  <si>
    <t>COSTO DEL DUEÑO - PATROCINANTE</t>
  </si>
  <si>
    <t>510901</t>
  </si>
  <si>
    <t>Contingencias</t>
  </si>
  <si>
    <t>Dólar MB US$</t>
  </si>
  <si>
    <t>PROVISIÓN SERVICIOS DE TERCEROS</t>
  </si>
  <si>
    <t>C_DUEÑO</t>
  </si>
  <si>
    <t> ADMINISTRACIÓN</t>
  </si>
  <si>
    <t> DSSO</t>
  </si>
  <si>
    <t> DSUST</t>
  </si>
  <si>
    <t> CONTINGENCIAS</t>
  </si>
  <si>
    <t> PROVISIÓN SERVICIOS DE TERCEROS</t>
  </si>
  <si>
    <t> FEE M.O.</t>
  </si>
  <si>
    <t> FEE S.S.</t>
  </si>
  <si>
    <t>IPM USA</t>
  </si>
  <si>
    <t>TC</t>
  </si>
  <si>
    <t>ID_ARTICULO</t>
  </si>
  <si>
    <t>NOM_ARTICULO</t>
  </si>
  <si>
    <t>NOM_DISCIPLINA_ARTICULO</t>
  </si>
  <si>
    <t>COD_GRF_ART</t>
  </si>
  <si>
    <t>TIPO COSTO</t>
  </si>
  <si>
    <t>2DA CLASIFICACION</t>
  </si>
  <si>
    <t>3ra CLASIFICACION</t>
  </si>
  <si>
    <t>SORT_BY</t>
  </si>
  <si>
    <t>Arrieros Y Mulares</t>
  </si>
  <si>
    <t>No Valida</t>
  </si>
  <si>
    <t/>
  </si>
  <si>
    <t>DIRECTO</t>
  </si>
  <si>
    <t>N/A</t>
  </si>
  <si>
    <t>Geología</t>
  </si>
  <si>
    <t>130</t>
  </si>
  <si>
    <t>Otros C.D.</t>
  </si>
  <si>
    <t>Camionetas E Insumos</t>
  </si>
  <si>
    <t>Helicoptero</t>
  </si>
  <si>
    <t>Alojamiento y Alimentación Proyecto</t>
  </si>
  <si>
    <t>Ambulancia</t>
  </si>
  <si>
    <t>Cartografía</t>
  </si>
  <si>
    <t>Equipamiento Personal Alta Cordillera</t>
  </si>
  <si>
    <t>Servicio de Apoyo Geológico</t>
  </si>
  <si>
    <t>120</t>
  </si>
  <si>
    <t>Servicios de Apoyo</t>
  </si>
  <si>
    <t>Logística</t>
  </si>
  <si>
    <t>Movilización Personal Proyecto</t>
  </si>
  <si>
    <t>Control de Avalanchas</t>
  </si>
  <si>
    <t>Otros Estudios</t>
  </si>
  <si>
    <t>140</t>
  </si>
  <si>
    <t>Remuneración Proyecto Geología</t>
  </si>
  <si>
    <t>110</t>
  </si>
  <si>
    <t>* Remun. C.D.</t>
  </si>
  <si>
    <t>Remuneraciones Proyecto</t>
  </si>
  <si>
    <t>Análisis Químicos</t>
  </si>
  <si>
    <t>Geoquímica</t>
  </si>
  <si>
    <t>220</t>
  </si>
  <si>
    <t>Análisis Químico</t>
  </si>
  <si>
    <t>Transporte de Carga</t>
  </si>
  <si>
    <t>Servicio de Apoyo Geoquímico</t>
  </si>
  <si>
    <t>210</t>
  </si>
  <si>
    <t>Servicios Geofísica</t>
  </si>
  <si>
    <t>Geofísica</t>
  </si>
  <si>
    <t>310</t>
  </si>
  <si>
    <t>Estudios Ztem</t>
  </si>
  <si>
    <t>Servicios de Apoyo Geofísico</t>
  </si>
  <si>
    <t>320</t>
  </si>
  <si>
    <t>Camión Aljibe</t>
  </si>
  <si>
    <t>Servicio de Apoyo Sondajes</t>
  </si>
  <si>
    <t>Sondajes</t>
  </si>
  <si>
    <t>420</t>
  </si>
  <si>
    <t>460</t>
  </si>
  <si>
    <t>Topografía &amp; Medición de Trayectoria</t>
  </si>
  <si>
    <t>430</t>
  </si>
  <si>
    <t>Perforación de Sondajes</t>
  </si>
  <si>
    <t>450</t>
  </si>
  <si>
    <t>Perforación *</t>
  </si>
  <si>
    <t>Topografía</t>
  </si>
  <si>
    <t>Movimiento de Tierra</t>
  </si>
  <si>
    <t>440</t>
  </si>
  <si>
    <t>Remuneración Proyecto Sondajes</t>
  </si>
  <si>
    <t>410</t>
  </si>
  <si>
    <t>Arriendo de Muestreras</t>
  </si>
  <si>
    <t>Comunicaciones Proyecto</t>
  </si>
  <si>
    <t>570</t>
  </si>
  <si>
    <t>Servicios Básicos Muestreras</t>
  </si>
  <si>
    <t>Logística de Campamento y Muestrera</t>
  </si>
  <si>
    <t>510</t>
  </si>
  <si>
    <t>Campamento/Hospedaje</t>
  </si>
  <si>
    <t>Equipos Materiales E Insumos</t>
  </si>
  <si>
    <t>520</t>
  </si>
  <si>
    <t>descarte Chatarra Militar</t>
  </si>
  <si>
    <t>Arriendo Equipos Computacionales</t>
  </si>
  <si>
    <t>Software y Licencias</t>
  </si>
  <si>
    <t>Mantención de Sistema</t>
  </si>
  <si>
    <t>Mantención de Licencias</t>
  </si>
  <si>
    <t>Provisiones</t>
  </si>
  <si>
    <t>Provisión Servicios De Terceros</t>
  </si>
  <si>
    <t>Servicios de Apoyo Logístico</t>
  </si>
  <si>
    <t>540</t>
  </si>
  <si>
    <t>Vehículos Livianos y Otros Medios de Transporte</t>
  </si>
  <si>
    <t>530</t>
  </si>
  <si>
    <t>550</t>
  </si>
  <si>
    <t>Transporte de Personal</t>
  </si>
  <si>
    <t>560</t>
  </si>
  <si>
    <t>Asesorías En Medio Ambiente</t>
  </si>
  <si>
    <t>Adm Matc Sso</t>
  </si>
  <si>
    <t>740</t>
  </si>
  <si>
    <t>INDIRECTO</t>
  </si>
  <si>
    <t>Admin.</t>
  </si>
  <si>
    <t>Permisos de Paso</t>
  </si>
  <si>
    <t>Asesorías En Seguridad</t>
  </si>
  <si>
    <t>730</t>
  </si>
  <si>
    <t>Gastos E Insumos Por Seguridad</t>
  </si>
  <si>
    <t>Descarte Chatarra Militar</t>
  </si>
  <si>
    <t>750</t>
  </si>
  <si>
    <t>Asesorías y Consultorias Administracion</t>
  </si>
  <si>
    <t>720</t>
  </si>
  <si>
    <t>Servicios Juridicos</t>
  </si>
  <si>
    <t>Remuneraciones del Personal</t>
  </si>
  <si>
    <t>710</t>
  </si>
  <si>
    <t>* Remun. Areas Transv.</t>
  </si>
  <si>
    <t>Memoristas y Practicas Profesionales</t>
  </si>
  <si>
    <t>Seguros Complementarios</t>
  </si>
  <si>
    <t>Vacaciones</t>
  </si>
  <si>
    <t>Indemnización Años de Servicio</t>
  </si>
  <si>
    <t>Donaciones Ley 21.015</t>
  </si>
  <si>
    <t>Gastos de Capacitación</t>
  </si>
  <si>
    <t>Alojamiento y Alimentación</t>
  </si>
  <si>
    <t>Comunicación Oficina</t>
  </si>
  <si>
    <t>Correspondencia Oficina</t>
  </si>
  <si>
    <t>Almacenaje de Documentos</t>
  </si>
  <si>
    <t>Materiales e Insumos de Oficina</t>
  </si>
  <si>
    <t>Fotocopias</t>
  </si>
  <si>
    <t>Utiles de Aseo, Cafetería y Viveres</t>
  </si>
  <si>
    <t>Exámenes de Salud</t>
  </si>
  <si>
    <t>Arriendos Administración</t>
  </si>
  <si>
    <t>Gastos Comunes y Servicios Básicos</t>
  </si>
  <si>
    <t>Equipos Menores</t>
  </si>
  <si>
    <t>Mantención y Reparación de Equipos</t>
  </si>
  <si>
    <t>Arriendos Tic</t>
  </si>
  <si>
    <t>Mantención, Software y Licencias</t>
  </si>
  <si>
    <t>Gastos Varios</t>
  </si>
  <si>
    <t>Combustibles</t>
  </si>
  <si>
    <t>Provisión Servicios de Terceros</t>
  </si>
  <si>
    <t>810</t>
  </si>
  <si>
    <t>depreciación Activo Fijo</t>
  </si>
  <si>
    <t>Patente Comercial</t>
  </si>
  <si>
    <t>Publicaciones E Impresos</t>
  </si>
  <si>
    <t>Suscripciones</t>
  </si>
  <si>
    <t>Seguros de Responsabilidad Civil</t>
  </si>
  <si>
    <t>Seguros Contra Incendios</t>
  </si>
  <si>
    <t>Gastos Notariales</t>
  </si>
  <si>
    <t>Impuesto a La Renta</t>
  </si>
  <si>
    <t>Impuesto a La Renta Diferido</t>
  </si>
  <si>
    <t>Art. 72 Renta</t>
  </si>
  <si>
    <t>Comisiones Bancarias</t>
  </si>
  <si>
    <t>Gastos Bancarios</t>
  </si>
  <si>
    <t>Diferencia de Cambio</t>
  </si>
  <si>
    <t>Correción Monetaria</t>
  </si>
  <si>
    <t>Gastos No Aceptados</t>
  </si>
  <si>
    <t>Gastos Rechazados</t>
  </si>
  <si>
    <t>Ganancia (Perdida) Actuarial Por Benef. A Trabajadores</t>
  </si>
  <si>
    <t>Continuidad Operacional Administración</t>
  </si>
  <si>
    <t>Costo de Servicio Mano de Obra</t>
  </si>
  <si>
    <t>Fee</t>
  </si>
  <si>
    <t>910</t>
  </si>
  <si>
    <t>Costo de Servicio Administración Contratos</t>
  </si>
  <si>
    <t>920</t>
  </si>
  <si>
    <t>Costo Dueño Sap</t>
  </si>
  <si>
    <t>Costos Dueño</t>
  </si>
  <si>
    <t>MATC</t>
  </si>
  <si>
    <t>Medio Ambiente Territorio y Comunidades</t>
  </si>
  <si>
    <t>SSO</t>
  </si>
  <si>
    <t>Seguridad y Salud Ocupacional</t>
  </si>
  <si>
    <t>DSUST</t>
  </si>
  <si>
    <t>510101</t>
  </si>
  <si>
    <t>510103</t>
  </si>
  <si>
    <t>510104</t>
  </si>
  <si>
    <t>510105</t>
  </si>
  <si>
    <t>510106</t>
  </si>
  <si>
    <t>510107</t>
  </si>
  <si>
    <t>510108</t>
  </si>
  <si>
    <t>510110</t>
  </si>
  <si>
    <t>510111</t>
  </si>
  <si>
    <t>510201</t>
  </si>
  <si>
    <t>510302</t>
  </si>
  <si>
    <t>510401</t>
  </si>
  <si>
    <t>510402</t>
  </si>
  <si>
    <t>510403</t>
  </si>
  <si>
    <t>510501</t>
  </si>
  <si>
    <t>510507</t>
  </si>
  <si>
    <t>510601</t>
  </si>
  <si>
    <t>510603</t>
  </si>
  <si>
    <t>510605</t>
  </si>
  <si>
    <t>510607</t>
  </si>
  <si>
    <t>510608</t>
  </si>
  <si>
    <t>510609</t>
  </si>
  <si>
    <t>510610</t>
  </si>
  <si>
    <t>510611</t>
  </si>
  <si>
    <t>510612</t>
  </si>
  <si>
    <t>510701</t>
  </si>
  <si>
    <t>510702</t>
  </si>
  <si>
    <t>510801</t>
  </si>
  <si>
    <t>510802</t>
  </si>
  <si>
    <t>510803</t>
  </si>
  <si>
    <t>610101</t>
  </si>
  <si>
    <t>610102</t>
  </si>
  <si>
    <t>610202</t>
  </si>
  <si>
    <t>610203</t>
  </si>
  <si>
    <t>610204</t>
  </si>
  <si>
    <t>610205</t>
  </si>
  <si>
    <t>610206</t>
  </si>
  <si>
    <t>610301</t>
  </si>
  <si>
    <t>610302</t>
  </si>
  <si>
    <t>610303</t>
  </si>
  <si>
    <t>610304</t>
  </si>
  <si>
    <t>610305</t>
  </si>
  <si>
    <t>610306</t>
  </si>
  <si>
    <t>610307</t>
  </si>
  <si>
    <t>610308</t>
  </si>
  <si>
    <t>610309</t>
  </si>
  <si>
    <t>610310</t>
  </si>
  <si>
    <t>610311</t>
  </si>
  <si>
    <t>610312</t>
  </si>
  <si>
    <t>610313</t>
  </si>
  <si>
    <t>610314</t>
  </si>
  <si>
    <t>610315</t>
  </si>
  <si>
    <t>610316</t>
  </si>
  <si>
    <t>610317</t>
  </si>
  <si>
    <t>610318</t>
  </si>
  <si>
    <t>610319</t>
  </si>
  <si>
    <t>610401</t>
  </si>
  <si>
    <t>610501</t>
  </si>
  <si>
    <t>610502</t>
  </si>
  <si>
    <t>610503</t>
  </si>
  <si>
    <t>610504</t>
  </si>
  <si>
    <t>610505</t>
  </si>
  <si>
    <t>610506</t>
  </si>
  <si>
    <t>610601</t>
  </si>
  <si>
    <t>610602</t>
  </si>
  <si>
    <t>610603</t>
  </si>
  <si>
    <t>810101</t>
  </si>
  <si>
    <t>810102</t>
  </si>
  <si>
    <t>810201</t>
  </si>
  <si>
    <t>810301</t>
  </si>
  <si>
    <t>810401</t>
  </si>
  <si>
    <t>810402</t>
  </si>
  <si>
    <t>810501</t>
  </si>
  <si>
    <t>N</t>
  </si>
  <si>
    <t>WBS GL</t>
  </si>
  <si>
    <t>ZONA / DISTRITO</t>
  </si>
  <si>
    <t>API</t>
  </si>
  <si>
    <t>91134110</t>
  </si>
  <si>
    <t>91134410</t>
  </si>
  <si>
    <t>91134910</t>
  </si>
  <si>
    <t>91134920</t>
  </si>
  <si>
    <t>PROYECTO:</t>
  </si>
  <si>
    <t>CONTROL CONTRATOS y OTROS SERVICIOS</t>
  </si>
  <si>
    <t>EMPRESA</t>
  </si>
  <si>
    <t>BA&amp;BT</t>
  </si>
  <si>
    <t>LIC</t>
  </si>
  <si>
    <t>ADJ</t>
  </si>
  <si>
    <t>ES</t>
  </si>
  <si>
    <t>EF</t>
  </si>
  <si>
    <t>ST</t>
  </si>
  <si>
    <t>M</t>
  </si>
  <si>
    <t>TOTAL US$</t>
  </si>
  <si>
    <t>EQUIPAMENTO, MATERIALES E INSUMOS</t>
  </si>
  <si>
    <t>SERVICIOS DE INGENIERIA</t>
  </si>
  <si>
    <t>REMUNERACIÓN DSAL</t>
  </si>
  <si>
    <t>SERVICIOS DE PROFESIONALES</t>
  </si>
  <si>
    <t>SAP_DSAL</t>
  </si>
  <si>
    <t>P76030404-2 DSAL</t>
  </si>
  <si>
    <t>SERVICIOS VARIOS</t>
  </si>
  <si>
    <t>FEE DSAL</t>
  </si>
  <si>
    <t>H10244420-5 DSAL</t>
  </si>
  <si>
    <t>H11507660-4 DSAL</t>
  </si>
  <si>
    <t>H13915697-8 DSAL</t>
  </si>
  <si>
    <t>P70285100-9 DSAL</t>
  </si>
  <si>
    <t>P76047381-2 DSAL</t>
  </si>
  <si>
    <t>P76106530-0_DSAL</t>
  </si>
  <si>
    <t>P76156793-4_DSAL</t>
  </si>
  <si>
    <t>P76209415-0 DSAL</t>
  </si>
  <si>
    <t>P76230978-5 DSAL</t>
  </si>
  <si>
    <t>P76260061-7 DSAL</t>
  </si>
  <si>
    <t>P76311376-0 DSAL</t>
  </si>
  <si>
    <t>P76574879-8 DSAL</t>
  </si>
  <si>
    <t>P76775243-1 DSAL</t>
  </si>
  <si>
    <t>P77296516-8 DSAL</t>
  </si>
  <si>
    <t>P77313060-4 DSAL</t>
  </si>
  <si>
    <t>P77316581-5 DSAL</t>
  </si>
  <si>
    <t>P77334290-3 DSAL</t>
  </si>
  <si>
    <t>P77663150-7 DSAL</t>
  </si>
  <si>
    <t>P77676860-K_DSAL</t>
  </si>
  <si>
    <t>P78325000-4 DSAL</t>
  </si>
  <si>
    <t>P81821100-7 DSAL</t>
  </si>
  <si>
    <t>P83547100-4 DSAL</t>
  </si>
  <si>
    <t>P87049000-3 DSAL</t>
  </si>
  <si>
    <t>P9132522-5 DSAL</t>
  </si>
  <si>
    <t>P96697430-3 DSAL</t>
  </si>
  <si>
    <t>P99520000-7 DSAL</t>
  </si>
  <si>
    <t>PROVISIÓN DSAL</t>
  </si>
  <si>
    <t>PROVISIÓN SIC DSAL</t>
  </si>
  <si>
    <t>PROVISIÓN SIC SEPTIEMBRE DSAL</t>
  </si>
  <si>
    <t>RENDICIÓN DSAL</t>
  </si>
  <si>
    <t>TRANSP_DSAL</t>
  </si>
  <si>
    <t>VUELOS_DSAL</t>
  </si>
  <si>
    <t>Total</t>
  </si>
  <si>
    <t>PROVISIÓN F SIC ABR DSAL</t>
  </si>
  <si>
    <t>Distribución Remuneraciones Octubre 2023</t>
  </si>
  <si>
    <t>Distribución Remuneraciones Noviembre 2023</t>
  </si>
  <si>
    <t>Distribución Remuneraciones Diciembre 2023</t>
  </si>
  <si>
    <t>P&amp;C</t>
  </si>
  <si>
    <t>RENDICION DE GASTOS</t>
  </si>
  <si>
    <t>Total CLP $</t>
  </si>
  <si>
    <t>Grafo OS</t>
  </si>
  <si>
    <t>Proveedor</t>
  </si>
  <si>
    <t>Total parcial</t>
  </si>
  <si>
    <t>FIRMA</t>
  </si>
  <si>
    <t>FECHA</t>
  </si>
  <si>
    <t>RAFAEL DIEGUEZ FRANZANI</t>
  </si>
  <si>
    <t>RODRIGO PONCE VALDIVIA</t>
  </si>
  <si>
    <t>JORGE SEPULVEDA CANALES</t>
  </si>
  <si>
    <t>RICARDO VARGAS ROJAS</t>
  </si>
  <si>
    <t>DICIEMBRE2023</t>
  </si>
  <si>
    <t>(Todas)</t>
  </si>
  <si>
    <t>M23G009: "EXPLORACIÓN AVANZADA FILO NORTE / LA HUIFA"</t>
  </si>
  <si>
    <t>(en blanco)</t>
  </si>
  <si>
    <t>REALREMUNERACIONESAM23G009DICIEMBRE202391134110</t>
  </si>
  <si>
    <t>EXPLORACION SALAR DE MARICUNGA</t>
  </si>
  <si>
    <t>DATA Curva "S"</t>
  </si>
  <si>
    <t>PARCIALES</t>
  </si>
  <si>
    <t>V0 SAP</t>
  </si>
  <si>
    <t>PROYECTADO</t>
  </si>
  <si>
    <t>ACUMULADOS</t>
  </si>
  <si>
    <t>Acum.</t>
  </si>
  <si>
    <t>ACTIVO</t>
  </si>
  <si>
    <t>ADMINISTRACIÓN, SUST Y SSO</t>
  </si>
  <si>
    <t>PROVISIONES</t>
  </si>
  <si>
    <t>Director Proyecto (JCT) 2%</t>
  </si>
  <si>
    <t>REMUNERACION</t>
  </si>
  <si>
    <t>Ingeniero P&amp;C  5%</t>
  </si>
  <si>
    <t>Geólogo Juan R.</t>
  </si>
  <si>
    <t>Geología Australia</t>
  </si>
  <si>
    <t>Geología Canadá</t>
  </si>
  <si>
    <t>Geología Gabinete Chile</t>
  </si>
  <si>
    <t>ME</t>
  </si>
  <si>
    <t>Darren Obrian Cad</t>
  </si>
  <si>
    <t>EMSA</t>
  </si>
  <si>
    <t>días</t>
  </si>
  <si>
    <t>Peter Pollar Aus</t>
  </si>
  <si>
    <t>Impuesto (Valor Antes Impuesto)/(1-15%))*15%</t>
  </si>
  <si>
    <t>Contingencia en arriendo de materiales AUS</t>
  </si>
  <si>
    <t>Contingencia en arriendo de materiales CAD</t>
  </si>
  <si>
    <t>Arriendo Implementos de Mapeo</t>
  </si>
  <si>
    <t>Licencia</t>
  </si>
  <si>
    <t>LeapFrog Geo - Subscription - Shared</t>
  </si>
  <si>
    <t>Vehículos Livianos y otros Medios de Transporte AUS Camioneta</t>
  </si>
  <si>
    <t>TRANSPORTE</t>
  </si>
  <si>
    <t>Día</t>
  </si>
  <si>
    <t>Vehículos Livianos y otros Medios de Transporte CAD Camioneta</t>
  </si>
  <si>
    <t>Camioneta Consultor AUS</t>
  </si>
  <si>
    <t>Camioneta Consultor CAD</t>
  </si>
  <si>
    <t>Impuesto</t>
  </si>
  <si>
    <t>Hotel Personal EMSA AUS</t>
  </si>
  <si>
    <t>HOTEL</t>
  </si>
  <si>
    <t>Hotel Personal EMSACAD</t>
  </si>
  <si>
    <t>Hotel Consultores AUS</t>
  </si>
  <si>
    <t>RENDICIONES</t>
  </si>
  <si>
    <t>Hotel Consultores CAD</t>
  </si>
  <si>
    <t>Impuesto Hoteles</t>
  </si>
  <si>
    <t>IMPUESTO</t>
  </si>
  <si>
    <t>Alimentación Personal EMSA AUS</t>
  </si>
  <si>
    <t>Alimentación Personal EMSA CAD</t>
  </si>
  <si>
    <t>Alimentación Consultores AUS</t>
  </si>
  <si>
    <t>Alimentación Consultores CAD</t>
  </si>
  <si>
    <t>Impuesto Alimentación</t>
  </si>
  <si>
    <t xml:space="preserve">Vuelo Avión CHI-AUS </t>
  </si>
  <si>
    <t>Un</t>
  </si>
  <si>
    <t>Vuelo Avión CHI-CAD</t>
  </si>
  <si>
    <t>Vuelo Avión Consultor AUS</t>
  </si>
  <si>
    <t>Vuelo Avión Consultor CAD</t>
  </si>
  <si>
    <t>Impuesto Aviones</t>
  </si>
  <si>
    <t>Transporte de personal AUS</t>
  </si>
  <si>
    <t>Transporte de personal CAD</t>
  </si>
  <si>
    <t>Transporte de Consultor AUS</t>
  </si>
  <si>
    <t>Transporte de Consultor CAD</t>
  </si>
  <si>
    <t>Impuesto Transporte Rendiciones</t>
  </si>
  <si>
    <t>912431</t>
  </si>
  <si>
    <t>91243110</t>
  </si>
  <si>
    <t>91243120</t>
  </si>
  <si>
    <t>91243130</t>
  </si>
  <si>
    <t>91243140</t>
  </si>
  <si>
    <t>912432</t>
  </si>
  <si>
    <t>91243210</t>
  </si>
  <si>
    <t>91243220</t>
  </si>
  <si>
    <t>912433</t>
  </si>
  <si>
    <t>GEOFÍSICA</t>
  </si>
  <si>
    <t>91243310</t>
  </si>
  <si>
    <t> SERVICIOS GEOFÍSICA</t>
  </si>
  <si>
    <t>91243320</t>
  </si>
  <si>
    <t> SERVICIOS DE APOYO GEOFÍSICO</t>
  </si>
  <si>
    <t>912435</t>
  </si>
  <si>
    <t>91243510</t>
  </si>
  <si>
    <t>91243520</t>
  </si>
  <si>
    <t>91243530</t>
  </si>
  <si>
    <t>91243540</t>
  </si>
  <si>
    <t>91243550</t>
  </si>
  <si>
    <t>91243560</t>
  </si>
  <si>
    <t>91243570</t>
  </si>
  <si>
    <t>LIBRE</t>
  </si>
  <si>
    <t>912437</t>
  </si>
  <si>
    <t>91243710</t>
  </si>
  <si>
    <t>91243720</t>
  </si>
  <si>
    <t>91243730</t>
  </si>
  <si>
    <t>91243740</t>
  </si>
  <si>
    <t>91243750</t>
  </si>
  <si>
    <t>912438</t>
  </si>
  <si>
    <t>91243810</t>
  </si>
  <si>
    <t>912439</t>
  </si>
  <si>
    <t>91243910</t>
  </si>
  <si>
    <t>91243920</t>
  </si>
  <si>
    <t>AM24G005</t>
  </si>
  <si>
    <t>M24G005</t>
  </si>
  <si>
    <t>EXPLORACIÓN INTERNACIONAL OTROS PAISES</t>
  </si>
  <si>
    <t>Moneda Base 2024</t>
  </si>
  <si>
    <t>API M24G005 EB INTERNACIONAL OTROS PAISES</t>
  </si>
  <si>
    <t>Autorizado 2024</t>
  </si>
  <si>
    <t>MONEDA BASE 2024</t>
  </si>
  <si>
    <t>INTERNACIONAL</t>
  </si>
  <si>
    <t>BERG_CAD</t>
  </si>
  <si>
    <t>emmville</t>
  </si>
  <si>
    <t>Servicio de Apoyo Geologico</t>
  </si>
  <si>
    <t>Fact.proveedores - P76282588-0</t>
  </si>
  <si>
    <t>Distribución Remuneraciones Agosto 2024</t>
  </si>
  <si>
    <t>CO-073/2023</t>
  </si>
  <si>
    <t>GASTO MENSUAL PESOS CHILENOS  $</t>
  </si>
  <si>
    <t>GASTO MENSUAL DOLARES  $ (dólar corriente)</t>
  </si>
  <si>
    <t>GASTO MENSUAL MILES DE DOLARES BASE $</t>
  </si>
  <si>
    <t>TOTAL PESOS $</t>
  </si>
  <si>
    <t>Incurrido</t>
  </si>
  <si>
    <t>Gasto Sap</t>
  </si>
  <si>
    <t>Total Enero</t>
  </si>
  <si>
    <t>Ptto Ene</t>
  </si>
  <si>
    <t>Cumpl.</t>
  </si>
  <si>
    <t>Gasto SAP</t>
  </si>
  <si>
    <t>Total Febrero</t>
  </si>
  <si>
    <t>Ptto Feb</t>
  </si>
  <si>
    <t>Total Marzo</t>
  </si>
  <si>
    <t>Ptto Mar</t>
  </si>
  <si>
    <t>Total Abril</t>
  </si>
  <si>
    <t>Ptto Abr</t>
  </si>
  <si>
    <t>Total Mayo</t>
  </si>
  <si>
    <t>Ptto May</t>
  </si>
  <si>
    <t>Total Junio</t>
  </si>
  <si>
    <t>Ptto Jun</t>
  </si>
  <si>
    <t>Total Julio</t>
  </si>
  <si>
    <t xml:space="preserve">Ptto Jul </t>
  </si>
  <si>
    <t>Total Agosto</t>
  </si>
  <si>
    <t xml:space="preserve">Ptto Ago </t>
  </si>
  <si>
    <t>Total Septiembre</t>
  </si>
  <si>
    <t xml:space="preserve">Ptto Sept </t>
  </si>
  <si>
    <t>Total Octubre</t>
  </si>
  <si>
    <t xml:space="preserve">Ptto Oct </t>
  </si>
  <si>
    <t>Total Noviembre</t>
  </si>
  <si>
    <t xml:space="preserve">Ptto Nov </t>
  </si>
  <si>
    <t>Total Diciembre</t>
  </si>
  <si>
    <t xml:space="preserve">Ptto Dic </t>
  </si>
  <si>
    <t>%</t>
  </si>
  <si>
    <t>TOTAL EXPLORACIONES MINERAS S.A.</t>
  </si>
  <si>
    <t>INCURRIDO</t>
  </si>
  <si>
    <t>HONORARIOS J REF</t>
  </si>
  <si>
    <t>APIS 20224</t>
  </si>
  <si>
    <t>Geología MN</t>
  </si>
  <si>
    <t>Geología ME</t>
  </si>
  <si>
    <t>Geoquímica ME</t>
  </si>
  <si>
    <t>Geofísica ME</t>
  </si>
  <si>
    <t>Sondajes  ME</t>
  </si>
  <si>
    <t>Logística MN</t>
  </si>
  <si>
    <t>Logística ME</t>
  </si>
  <si>
    <t>Propiedad Minera</t>
  </si>
  <si>
    <t>Medio Ambiente MN</t>
  </si>
  <si>
    <t>Medio Ambiente ME</t>
  </si>
  <si>
    <t>Seguridad ME</t>
  </si>
  <si>
    <t>Comunidades ME</t>
  </si>
  <si>
    <t>Administración MN</t>
  </si>
  <si>
    <t>Contingencia MN</t>
  </si>
  <si>
    <t>HOTEL J REF</t>
  </si>
  <si>
    <t>PASAJES JR RV FJ</t>
  </si>
  <si>
    <t>058/2021</t>
  </si>
  <si>
    <t>Propiedad Minera ME</t>
  </si>
  <si>
    <t>Reversa incurrido</t>
  </si>
  <si>
    <t>q FEE M.O.</t>
  </si>
  <si>
    <t>q FEE S.S.</t>
  </si>
  <si>
    <t>emjsaguas</t>
  </si>
  <si>
    <t>TURISMO COCHA S.A.</t>
  </si>
  <si>
    <t>JUAN REHNFELDT RIESTRA</t>
  </si>
  <si>
    <t>TRANSVIP</t>
  </si>
  <si>
    <t>Fact.proveedores - P81821100-7</t>
  </si>
  <si>
    <t>Fact.proveedores - H15367609-7</t>
  </si>
  <si>
    <t>Fact.proveedores - P76102176-1</t>
  </si>
  <si>
    <t>Distribución Remuneraciones Septiembre 2024</t>
  </si>
  <si>
    <t>CO-H-007/2024</t>
  </si>
  <si>
    <t>10006165</t>
  </si>
  <si>
    <t>1</t>
  </si>
  <si>
    <t>Rendiciones RV+ FJ</t>
  </si>
  <si>
    <t>CO-055/2024</t>
  </si>
  <si>
    <t>Consultor Darren Obrian</t>
  </si>
  <si>
    <t>ITEM II</t>
  </si>
  <si>
    <t>Evaluación Caso de Negocio Externo SRK Cad</t>
  </si>
  <si>
    <t>Evaluación Caso de Negocio Externo SRK AUS</t>
  </si>
  <si>
    <t xml:space="preserve">Licencias Software </t>
  </si>
  <si>
    <t>Licencias Software delta</t>
  </si>
  <si>
    <t>G_SAP MN</t>
  </si>
  <si>
    <t>G_SAP  comunidades</t>
  </si>
  <si>
    <t>Perforación DDH (costo total por metro)</t>
  </si>
  <si>
    <t>IP Profundo</t>
  </si>
  <si>
    <t>MINDAS</t>
  </si>
  <si>
    <t>PROPIEDAD MINERA</t>
  </si>
  <si>
    <t>Pago de Opción de Compra/servidumbre ME</t>
  </si>
  <si>
    <t>Consultor Especialista en Medio Ambiente</t>
  </si>
  <si>
    <t>G_SAP Adm</t>
  </si>
  <si>
    <t>Contingencias Ítem III 27</t>
  </si>
  <si>
    <t>CANN_AUS</t>
  </si>
  <si>
    <t>Felipe Jimenez Arevalo</t>
  </si>
  <si>
    <t>VERGARA  ARAYA, RICARDO MAURICIO</t>
  </si>
  <si>
    <t>Provisión Facturas por Recibir</t>
  </si>
  <si>
    <t>Rendicion de gastos Juan Rehnfeldt USD 11.09.2024</t>
  </si>
  <si>
    <t>Rendicion de gastos Felipe Jimenes USD 07.10.2024</t>
  </si>
  <si>
    <t>Rendicion de gastos USD Ricardo Vergara 07.10.2024</t>
  </si>
  <si>
    <t>Provision mes de Octubre 2024 (SIC)</t>
  </si>
  <si>
    <t>Distribución Remuneraciones Octubre 2024</t>
  </si>
  <si>
    <t>Distribución Remuneraciones Octubre 2024(Anulación</t>
  </si>
  <si>
    <t>10006236</t>
  </si>
  <si>
    <t>2</t>
  </si>
  <si>
    <t>CO-056/2024</t>
  </si>
  <si>
    <t>CAMIONETA</t>
  </si>
  <si>
    <t>Metalotectos</t>
  </si>
  <si>
    <t>Contingencia ME</t>
  </si>
  <si>
    <t>Consultor Alojamineto</t>
  </si>
  <si>
    <t>Cosultor camioneta</t>
  </si>
  <si>
    <t>LOGISTICA ME</t>
  </si>
  <si>
    <t>Contingencia apoyo en terreno AUS</t>
  </si>
  <si>
    <t xml:space="preserve">Cobro </t>
  </si>
  <si>
    <t>SERVICIOS DE INGENIERÍA ASESORÍAS Y OBRAS CIVILES LIMITADA</t>
  </si>
  <si>
    <t>O'BRIEN GEOLOGICAL CONSULTING INC.</t>
  </si>
  <si>
    <t>POLLARD GEOLOGICAL SERVICES PTY. LTD</t>
  </si>
  <si>
    <t>Impuesto Adicional</t>
  </si>
  <si>
    <t>Rendicion de gastos Juan Rehnfeldt 11.09.2024</t>
  </si>
  <si>
    <t>Fact.proveedores - P76002137-7</t>
  </si>
  <si>
    <t>Fact.proveedores - PE1012</t>
  </si>
  <si>
    <t>Rendicion de gastos Juan Rehnfeldt 29.10.2024</t>
  </si>
  <si>
    <t>Fact.proveedores - PE1016</t>
  </si>
  <si>
    <t>Rendicion de gastos Juan Rehnfeldt 25.09.2024</t>
  </si>
  <si>
    <t>Rendicion de gastos Felipe Jimenez 07.11 USD</t>
  </si>
  <si>
    <t>Pago impto adicional  F50 Noviembre 2024</t>
  </si>
  <si>
    <t>Distribución Remuneraciones Noviembre 2024</t>
  </si>
  <si>
    <t>Provision mes de Octubre 2024 (SIC)(Anulación) - 7</t>
  </si>
  <si>
    <t>CO-076/2023</t>
  </si>
  <si>
    <t>10006308</t>
  </si>
  <si>
    <t>8</t>
  </si>
  <si>
    <t>10006293</t>
  </si>
  <si>
    <t>10006338</t>
  </si>
  <si>
    <t>3</t>
  </si>
  <si>
    <t>10006325</t>
  </si>
  <si>
    <t>10006273</t>
  </si>
  <si>
    <t>10006324</t>
  </si>
  <si>
    <t>RENDICIONES J R</t>
  </si>
  <si>
    <t>TERRA</t>
  </si>
  <si>
    <t>CHURATA  NUNEZ, EDWIN HAIKOU</t>
  </si>
  <si>
    <t>Rendicion de Ricardo Vergara 07.11.2024 USD</t>
  </si>
  <si>
    <t>Rendicion de gastos Felipe Jimenez 07.11 USD ANULA</t>
  </si>
  <si>
    <t>Rendicion de gastos Felipe Jimenez 07.11 USD P</t>
  </si>
  <si>
    <t>Rendicion de gastos Felipe Jimenez 07.11 USD P(Anu</t>
  </si>
  <si>
    <t>Rendicion de gastos Felipe Jimenez 07.11 USD o</t>
  </si>
  <si>
    <t>Rendicion de gastos Edwin Churata USD 10.24</t>
  </si>
  <si>
    <t>Distribución Remuneraciones Diciembre 2024</t>
  </si>
  <si>
    <t>Pago impto adicional  F50 Diciembre 2024</t>
  </si>
  <si>
    <t>TERRA SEARCH PTY LTD</t>
  </si>
  <si>
    <t>10006390</t>
  </si>
  <si>
    <t>4</t>
  </si>
  <si>
    <t>10006403</t>
  </si>
  <si>
    <t>9</t>
  </si>
  <si>
    <t>10006461</t>
  </si>
  <si>
    <t>10006469</t>
  </si>
  <si>
    <t>10</t>
  </si>
  <si>
    <t>SAP_ID_PROVEEDOR</t>
  </si>
  <si>
    <t>CUADRATURA 2024</t>
  </si>
  <si>
    <t>Financiero</t>
  </si>
  <si>
    <t>2024-2027</t>
  </si>
  <si>
    <t>PLANIFICACION AÑO 2024</t>
  </si>
  <si>
    <t>PLANIFICACION AÑO 2025</t>
  </si>
  <si>
    <t>PLANIFICACION AÑO 2026</t>
  </si>
  <si>
    <t>PLANIFICACION AÑO 2027</t>
  </si>
  <si>
    <t>TOTAL AÑO</t>
  </si>
  <si>
    <t>Exploración Internacional Otros Países</t>
  </si>
  <si>
    <t>E. Internacional Otros Países</t>
  </si>
  <si>
    <t>Metalotectos de Interés Item I</t>
  </si>
  <si>
    <t>Fee MN</t>
  </si>
  <si>
    <t>Metalotectos de Interés Item II</t>
  </si>
  <si>
    <t>API M24G005 - FORMATO COCHILCO</t>
  </si>
  <si>
    <t>TOTAL
US$</t>
  </si>
  <si>
    <t>M Nac</t>
  </si>
  <si>
    <t>M Ext</t>
  </si>
  <si>
    <t>M24G005-1.1</t>
  </si>
  <si>
    <t>M24G005-1.1.1</t>
  </si>
  <si>
    <t>M24G005-1.1.2</t>
  </si>
  <si>
    <t>NELSON RAUL CORTES CABEZAS</t>
  </si>
  <si>
    <t>Fact.proveedores - PE1023</t>
  </si>
  <si>
    <t>Fact.proveedores - H7202046-4</t>
  </si>
  <si>
    <t>Pago impto adicional  F50 Enero 2025</t>
  </si>
  <si>
    <t>Servicios De Ingeniería Asesorías Y Obras Civiles</t>
  </si>
  <si>
    <t>Distribución Remuneraciones Enero 2025</t>
  </si>
  <si>
    <t>10006495</t>
  </si>
  <si>
    <t>5</t>
  </si>
  <si>
    <t>CO-075/2024</t>
  </si>
  <si>
    <t>10006491</t>
  </si>
  <si>
    <t>CO-H-008/2024</t>
  </si>
  <si>
    <t>10006514</t>
  </si>
  <si>
    <t>10006549</t>
  </si>
  <si>
    <t>10006526</t>
  </si>
  <si>
    <t>CO-075/2024 SEARCH PTY LTD</t>
  </si>
  <si>
    <t>CO-075/2024 SEARCH PTY LTD(Anulación) - 81992</t>
  </si>
  <si>
    <t>Servicios De Ingeniería Asesorías Y Obras Civiles(</t>
  </si>
  <si>
    <t>Distribución Remuneraciones Febrero 2025</t>
  </si>
  <si>
    <t>10006593</t>
  </si>
  <si>
    <t>6</t>
  </si>
  <si>
    <t>10006584</t>
  </si>
  <si>
    <t>11</t>
  </si>
  <si>
    <t>10006628</t>
  </si>
  <si>
    <t>FCAST065</t>
  </si>
  <si>
    <t>FIA_HOTEL_INTERNACIONALES_FEB_25</t>
  </si>
  <si>
    <t>FIA_VUELOS_INTERNACIONALES_FEB_25</t>
  </si>
  <si>
    <t>HTL_YYZ AGUILAR/ANGELO</t>
  </si>
  <si>
    <t>VI_VISA WAIVER USA AGUILA</t>
  </si>
  <si>
    <t>FEE_VISA WAIVER USA AGUIL</t>
  </si>
  <si>
    <t>TKT-AEI-AGUILAR/ANGELO</t>
  </si>
  <si>
    <t>Costos del Dueño MN</t>
  </si>
  <si>
    <t>Recursos y reservas Mineras Consultores Ltda</t>
  </si>
  <si>
    <t>Fact.proveedores - p76142304-5</t>
  </si>
  <si>
    <t>O'brien Geological Consulting Inc.</t>
  </si>
  <si>
    <t>Distribución Remuneraciones Marzo  2025</t>
  </si>
  <si>
    <t>Fact.proveedores - PE1018</t>
  </si>
  <si>
    <t>Pago impto adicional  F50 Marzo 2025</t>
  </si>
  <si>
    <t>10006681</t>
  </si>
  <si>
    <t>7</t>
  </si>
  <si>
    <t>10006690</t>
  </si>
  <si>
    <t>12</t>
  </si>
  <si>
    <t>10006689</t>
  </si>
  <si>
    <t>CO-016/2025</t>
  </si>
  <si>
    <t>10006737</t>
  </si>
  <si>
    <t>SOFTWARE</t>
  </si>
  <si>
    <t>Rend TC Ene-25 Pichott</t>
  </si>
  <si>
    <t>GSOLA003</t>
  </si>
  <si>
    <t>Recursos Y Reservas Mineras Consultores Limitada</t>
  </si>
  <si>
    <t>LOGISTICA MN</t>
  </si>
  <si>
    <t>Remuneración</t>
  </si>
  <si>
    <t>Remuneración P&amp;C</t>
  </si>
  <si>
    <t>Evaluación de proyecto CAD AUS</t>
  </si>
  <si>
    <t>Evaluación de proyecto RRM CAD AUS</t>
  </si>
  <si>
    <t>Pago impto. adicional  F50 Marzo 2025</t>
  </si>
  <si>
    <t>Delta Api Ítem II</t>
  </si>
  <si>
    <t>Geólogos Proyecto (x3) Ítem II</t>
  </si>
  <si>
    <t>Geólogos Proyecto (x2) Ítem II</t>
  </si>
  <si>
    <t>Gastos Asociados a la Constitución o Adquisición de Por. Minera (abogados, notarios, etc.) ME</t>
  </si>
  <si>
    <t>incurrido</t>
  </si>
  <si>
    <t>Notas de crédito acreedores - PE1012</t>
  </si>
  <si>
    <t>O'brien Geological Consulting Inc.(Anulación) - 85</t>
  </si>
  <si>
    <t>Distribución Remuneraciones Abril  2025</t>
  </si>
  <si>
    <t>10006866</t>
  </si>
  <si>
    <t>10006879</t>
  </si>
  <si>
    <t>10006912</t>
  </si>
  <si>
    <t>10006914</t>
  </si>
  <si>
    <t>10006911</t>
  </si>
  <si>
    <t>emjalcaino</t>
  </si>
  <si>
    <t>Impuesto adicional Abr 2025 O’BRIEN GEOLOGICAL CON</t>
  </si>
  <si>
    <t>Impuesto Adicional Mayo 2025</t>
  </si>
  <si>
    <t>Distribución Remuneraciones Mayo  2025</t>
  </si>
  <si>
    <t>Etiquetas de fila</t>
  </si>
  <si>
    <t>Total general</t>
  </si>
  <si>
    <t>Suma de ago-24</t>
  </si>
  <si>
    <t>Suma de sept-24</t>
  </si>
  <si>
    <t>Suma de oct-24</t>
  </si>
  <si>
    <t>Suma de nov-24</t>
  </si>
  <si>
    <t>Suma de dic-24</t>
  </si>
  <si>
    <t>Suma de ene-25</t>
  </si>
  <si>
    <t>Suma de feb-25</t>
  </si>
  <si>
    <t>Suma de mar-25</t>
  </si>
  <si>
    <t>Suma de abr-25</t>
  </si>
  <si>
    <t xml:space="preserve">Ahorro en HH Gabinete </t>
  </si>
  <si>
    <t>Ahorro en Viajes, menos personas por menos dias y tarifas mas bajas</t>
  </si>
  <si>
    <t>Ahorro en Licencias de Software y contigencias de materiales</t>
  </si>
  <si>
    <t>Eficiencia en modelamiento y evaluacion, HH + RRM</t>
  </si>
  <si>
    <t>Monitoreo y búsqueda de nuevas oportunidades</t>
  </si>
  <si>
    <t>Vuelo Avión CHI-USA</t>
  </si>
  <si>
    <t>Hotel Personal EMSA USA</t>
  </si>
  <si>
    <t>Alimentación Personal EMSA USA</t>
  </si>
  <si>
    <t xml:space="preserve">Hotel Personal EMSA </t>
  </si>
  <si>
    <t>Alimentación Personal EMSA</t>
  </si>
  <si>
    <t>Vuelo Avión</t>
  </si>
  <si>
    <t>ORIG</t>
  </si>
  <si>
    <t>RP</t>
  </si>
  <si>
    <t>Transporte de personal</t>
  </si>
  <si>
    <t>Moneda Base 2025</t>
  </si>
  <si>
    <t>Hotel Personal EMSA CAD</t>
  </si>
  <si>
    <t>Hotel Personal EMSA ACAD</t>
  </si>
  <si>
    <t>Hotel Consultores CAD Camp 25</t>
  </si>
  <si>
    <t>Hotel Consultores CAD Camp 26</t>
  </si>
  <si>
    <t>Hotel Consultores CAD Camp 27</t>
  </si>
  <si>
    <t>Alimentación Personal EMSA CAD Camp 25</t>
  </si>
  <si>
    <t>Alimentación Personal EMSA CAD Camp 26</t>
  </si>
  <si>
    <t>Alimentación Personal EMSA CAD Camp 27</t>
  </si>
  <si>
    <t>vuelo</t>
  </si>
  <si>
    <t>Hotel Personal EMSA CAD Camp 25</t>
  </si>
  <si>
    <t>Hotel Personal EMSA CAD Camp 26</t>
  </si>
  <si>
    <t>Hotel Personal EMSA CAD Camp 27</t>
  </si>
  <si>
    <t>Hotel Consultores AUS Camp 25</t>
  </si>
  <si>
    <t>Hotel Consultores AUS Camp 26</t>
  </si>
  <si>
    <t>Hotel Consultores AUS Camp 27</t>
  </si>
  <si>
    <t>Hotel Personal EMSA AUS Camp 25</t>
  </si>
  <si>
    <t>Hotel Personal EMSA AUS Camp 26</t>
  </si>
  <si>
    <t>Hotel Personal EMSA AUS Camp 27</t>
  </si>
  <si>
    <t>Alimentación Personal EMSA AUS Camp 25</t>
  </si>
  <si>
    <t>Alimentación Personal EMSA AUS Camp 26</t>
  </si>
  <si>
    <t>Alimentación Personal EMSA AUS Camp 27</t>
  </si>
  <si>
    <t>Alimentación Consultores CAD Camp 25</t>
  </si>
  <si>
    <t>Alimentación Consultores CAD Camp 26</t>
  </si>
  <si>
    <t>Alimentación Consultores CAD Camp 27</t>
  </si>
  <si>
    <t>Alimentación Consultores AUS Camp 25</t>
  </si>
  <si>
    <t>Alimentación Consultores AUS Camp 26</t>
  </si>
  <si>
    <t>Alimentación Consultores AUS Camp 27</t>
  </si>
  <si>
    <t>Alimentación Consultores USA</t>
  </si>
  <si>
    <t>Hotel Consultores USA</t>
  </si>
  <si>
    <t>Vuelo Avión CHI-CAD Camp 25</t>
  </si>
  <si>
    <t>Vuelo Avión CHI-CAD Camp 26</t>
  </si>
  <si>
    <t>Vuelo Avión CHI-CAD Camp 27</t>
  </si>
  <si>
    <t>Vuelo Avión CHI-AUS Camp 25</t>
  </si>
  <si>
    <t>Vuelo Avión CHI-AUS Camp 26</t>
  </si>
  <si>
    <t>Vuelo Avión CHI-AUS Camp 27</t>
  </si>
  <si>
    <t>Vuelo Avión Consultor AUS Camp 25</t>
  </si>
  <si>
    <t>Vuelo Avión Consultor AUS Camp 26</t>
  </si>
  <si>
    <t>Vuelo Avión Consultor AUS Camp 27</t>
  </si>
  <si>
    <t>Vuelo Avión Consultor CAD Camp 25</t>
  </si>
  <si>
    <t>Vuelo Avión Consultor CAD Camp 26</t>
  </si>
  <si>
    <t>Vuelo Avión Consultor CAD Camp 27</t>
  </si>
  <si>
    <t>Transporte CAD Camp 25</t>
  </si>
  <si>
    <t>Transporte CAD Camp 26</t>
  </si>
  <si>
    <t>Transporte CAD Camp 27</t>
  </si>
  <si>
    <t>Transporte  AUS Camp 25</t>
  </si>
  <si>
    <t>Transporte AUS Camp 26</t>
  </si>
  <si>
    <t>Transporte AUS Camp 27</t>
  </si>
  <si>
    <t>Transporte USA</t>
  </si>
  <si>
    <t>Director Proyecto (JCT) 2% Busqueda de alternativas</t>
  </si>
  <si>
    <t>Ingeniero P&amp;C  25% Busqueda de alternativas</t>
  </si>
  <si>
    <t>Geólogo EMSA 1_SC Busqueda de alternativas</t>
  </si>
  <si>
    <t>Director Proyecto (JCT) 2% Seguimiento de proyecto</t>
  </si>
  <si>
    <t>Ingeniero P&amp;C  25% Seguimiento de proyecto</t>
  </si>
  <si>
    <t>Geólogo EMSA 1_SC Seguimiento de proyecto</t>
  </si>
  <si>
    <t>Geólogo EMSA 2  Seguimiento de proyecto 27</t>
  </si>
  <si>
    <t>Geólogo EMSA 3 Seguimiento de proyecto 27</t>
  </si>
  <si>
    <t>Geólogo EMSA 4  Seguimiento de proyecto 27</t>
  </si>
  <si>
    <t>Geólogo EMSA 2  Seguimiento de proyecto 28</t>
  </si>
  <si>
    <t>Geólogo EMSA 3  Seguimiento de proyecto 28</t>
  </si>
  <si>
    <t>Geólogo EMSA 4  Seguimiento de proyecto 28</t>
  </si>
  <si>
    <t>Geólogo EMSA 2 Busqueda de alternativas 26</t>
  </si>
  <si>
    <t>Geólogo EMSA 3 Busqueda de alternativas 25</t>
  </si>
  <si>
    <t>Geólogo EMSA 2  Busqueda de alternativas 25</t>
  </si>
  <si>
    <t>Geólogo EMSA 3  Busqueda de alternativas 26</t>
  </si>
  <si>
    <t>Geólogo EMSA 4  Busqueda de alternativas 26</t>
  </si>
  <si>
    <t>Geólogo EMSA 4 Busqueda de alternativas 25</t>
  </si>
  <si>
    <t>Geólogo Consultor 1 Mensual Busqueda de proyecto</t>
  </si>
  <si>
    <t>Geólogo Consultor 1 Mensual Seguimiento de proyecto</t>
  </si>
  <si>
    <t>Geólogo Consultor 2  Mensual Busqueda de proyecto</t>
  </si>
  <si>
    <t>Geólogo Consultor 2 Mensual Seguimiento de proyecto</t>
  </si>
  <si>
    <t>día</t>
  </si>
  <si>
    <t>Geólogo Consultor 1 Busqueda de proyecto 25</t>
  </si>
  <si>
    <t>Geólogo Consultor 1 Busqueda de proyecto 26</t>
  </si>
  <si>
    <t>Geólogo Consultor 1Seguimiento de proyecto 27</t>
  </si>
  <si>
    <t>Geólogo Consultor 2 Busqueda de alternativas 25</t>
  </si>
  <si>
    <t>Geólogo Consultor 2 Busqueda de alternativas 26</t>
  </si>
  <si>
    <t>Geólogo Consultor 2 Seguimiento de proyecto 27</t>
  </si>
  <si>
    <t>Consultor CAD Mensual Busqueda de alternativas</t>
  </si>
  <si>
    <t>Consultor CAD Mensual Seguimiento de proyecto</t>
  </si>
  <si>
    <t>Consultor AUS Mensual Busqueda de alternativas</t>
  </si>
  <si>
    <t>Consultor CAD Busqueda de alternativas 25</t>
  </si>
  <si>
    <t>Consultor CAD Seguimiento de proyecto 27</t>
  </si>
  <si>
    <t>Consultor AUS  Busqueda de alternativas 26</t>
  </si>
  <si>
    <t>Pasajes 26 Busqueda de alternativas</t>
  </si>
  <si>
    <t>Hotel 26 Busqueda de alternativas</t>
  </si>
  <si>
    <t>Alimentación 26 Busqueda de alternativas</t>
  </si>
  <si>
    <t>Transporte 26 Busqueda de alternativas</t>
  </si>
  <si>
    <t>Pasajes 27 Seguimiento de proyecto</t>
  </si>
  <si>
    <t>Hotel 27 Seguimiento de proyecto</t>
  </si>
  <si>
    <t>Alimentación 27 Seguimiento de proyecto</t>
  </si>
  <si>
    <t>Transporte 27 Seguimiento de proyecto</t>
  </si>
  <si>
    <t>Pasajes 28 Seguimiento de proyecto</t>
  </si>
  <si>
    <t>Hotel 28 Seguimiento de proyecto</t>
  </si>
  <si>
    <t>Alimentación 28 Seguimiento de proyecto</t>
  </si>
  <si>
    <t>Transporte 28 Seguimiento de proyecto</t>
  </si>
  <si>
    <t>Evaluación Diagnóstica Proyectos CAD Camp 1 Busqueda de alternativas</t>
  </si>
  <si>
    <t>Evaluación Diagnóstica Proyectos CAD Camp 2 Seguimiento de proyecto</t>
  </si>
  <si>
    <t>Evaluación Diagnóstica Proyectos AUS Camp 1 Busqueda de alternativas</t>
  </si>
  <si>
    <t>Evaluación Diagnóstica Proyectos AUS Camp 2 Busqueda de alternativas</t>
  </si>
  <si>
    <t>Evaluación Diagnóstica Proyectos AUS Camp 3 Seguimiento de proyecto</t>
  </si>
  <si>
    <t>Evaluación Diagnóstica Proyectos USA Camp 1 Busqueda de alternativas</t>
  </si>
  <si>
    <t>Evaluación Diagnóstica Proyectos Seguimiento 1 Seguimiento de proyecto</t>
  </si>
  <si>
    <t>Evaluación Diagnóstica Proyectos Seguimiento 2 Seguimiento de proyecto</t>
  </si>
  <si>
    <t>Vehículos Livianos USA Camioneta Busqueda de alternativas</t>
  </si>
  <si>
    <t>Vehículos Livianos AUS Camioneta Camp 25 Busqueda de alternativas</t>
  </si>
  <si>
    <t>Vehículos Livianos AUS Camioneta Camp 26 Busqueda de alternativas</t>
  </si>
  <si>
    <t>Vehículos Livianos AUS Camioneta Camp 27 Seguimiento de proyecto</t>
  </si>
  <si>
    <t>Vehículos Livianos  CAD Camioneta Camp 25 Busqueda de alternativas</t>
  </si>
  <si>
    <t>Vehículos Livianos  CAD Camioneta Camp 26 Busqueda de alternativas</t>
  </si>
  <si>
    <t>Vehículos Livianos  CAD Camioneta Camp 27 Seguimiento de proyecto</t>
  </si>
  <si>
    <t>Camioneta Consultor USA Busqueda de alternativas</t>
  </si>
  <si>
    <t>Camioneta Consultor AUS Camp 25 Busqueda de alternativas</t>
  </si>
  <si>
    <t>Camioneta Consultor AUS Camp 26 Busqueda de alternativas</t>
  </si>
  <si>
    <t>Camioneta Consultor AUS Camp 27 Seguimiento de proyecto</t>
  </si>
  <si>
    <t>Camioneta Consultor CAD Camp 25 Busqueda de alternativas</t>
  </si>
  <si>
    <t>Camioneta Consultor CAD Camp 26 Busqueda de alternativas</t>
  </si>
  <si>
    <t>Camioneta Consultor CAD Camp 27 Seguimiento de proyecto</t>
  </si>
  <si>
    <t>Gastos Asociados a la Constitución o Adquisición de Prop. Minera (abogados, notarios, etc.) ME</t>
  </si>
  <si>
    <t xml:space="preserve">Consultor AUS  Busqueda de alternativas 25 </t>
  </si>
  <si>
    <t>Consultor AUS   Seguimiento de proyecto 27</t>
  </si>
  <si>
    <t>Consultor AUS   Seguimiento de proyecto 28</t>
  </si>
  <si>
    <t>Consultor CAD  Busqueda de alternativas 27</t>
  </si>
  <si>
    <t>Consultor AUS Mensual Seguimiento de proyecto</t>
  </si>
  <si>
    <t>PLANIFICACION AÑO 2028</t>
  </si>
  <si>
    <t>2024-2028</t>
  </si>
  <si>
    <t>Consultor CAD Busqueda de alternativas 26</t>
  </si>
  <si>
    <t>Consultor USA  Busqueda de alternativas 26</t>
  </si>
  <si>
    <t>CUADRATURA 2024 1806</t>
  </si>
  <si>
    <t>Vuelo Avión AUS</t>
  </si>
  <si>
    <t>Metalotectos de Interés Item I y II</t>
  </si>
  <si>
    <t>Remuneraciones Proyecto - Geología</t>
  </si>
  <si>
    <t>Distribución Remuneraciones Junio  2025</t>
  </si>
  <si>
    <t>10006983</t>
  </si>
  <si>
    <t>FACTORES DE CORRECCION DE GASTO A MB:2025</t>
  </si>
  <si>
    <t>Distribución Remuneraciones Julio  2025</t>
  </si>
  <si>
    <t>10007101</t>
  </si>
  <si>
    <t>16</t>
  </si>
  <si>
    <t>CO-H-006/2025</t>
  </si>
  <si>
    <t>10007199</t>
  </si>
  <si>
    <t>emcpala</t>
  </si>
  <si>
    <t>Distribución Remuneraciones Agosto  2025</t>
  </si>
  <si>
    <t>CUADRATURA 2024 3009</t>
  </si>
  <si>
    <t>CUADRATURA CGEX</t>
  </si>
  <si>
    <t>TRANSPORTES NUEVA APOQUINDO</t>
  </si>
  <si>
    <t>Fact.proveedores - P77348570-4</t>
  </si>
  <si>
    <t>Reclasif. P&amp;C Sep 2025 OS</t>
  </si>
  <si>
    <t>Distribución Remuneraciones Septiembre  2025</t>
  </si>
  <si>
    <t>10007234</t>
  </si>
  <si>
    <t>10007271</t>
  </si>
  <si>
    <t>10007280</t>
  </si>
  <si>
    <t>Item I</t>
  </si>
  <si>
    <t>9076860 0010</t>
  </si>
  <si>
    <t>9076860 0020</t>
  </si>
  <si>
    <t>9076860 0030</t>
  </si>
  <si>
    <t>9076860 0040</t>
  </si>
  <si>
    <t>9076860 0050</t>
  </si>
  <si>
    <t>9076860 0060</t>
  </si>
  <si>
    <t>9076860 0070</t>
  </si>
  <si>
    <t>9076860 0080</t>
  </si>
  <si>
    <t>9076860 0090</t>
  </si>
  <si>
    <t>9076860 00100</t>
  </si>
  <si>
    <t>9076860 00110</t>
  </si>
  <si>
    <t>9076860 0120</t>
  </si>
  <si>
    <t>9076860 0130</t>
  </si>
  <si>
    <t>9076860 0140</t>
  </si>
  <si>
    <t>9076860 0150</t>
  </si>
  <si>
    <t>9076860 0160</t>
  </si>
  <si>
    <t>9076860 0170</t>
  </si>
  <si>
    <t>COSTOS DEL DUEÑO</t>
  </si>
  <si>
    <t>9077127 0010</t>
  </si>
  <si>
    <t>9077127 0020</t>
  </si>
  <si>
    <t>9077127 0030</t>
  </si>
  <si>
    <t>9077127 0040</t>
  </si>
  <si>
    <t>9077127 0050</t>
  </si>
  <si>
    <t>9077127 0060</t>
  </si>
  <si>
    <t>9077127 0070</t>
  </si>
  <si>
    <t>9077127 0080</t>
  </si>
  <si>
    <t>9077127 0090</t>
  </si>
  <si>
    <t>9077127 00100</t>
  </si>
  <si>
    <t>9077127 00110</t>
  </si>
  <si>
    <t>9077127 00120</t>
  </si>
  <si>
    <t>9077127 00130</t>
  </si>
  <si>
    <t>9077127 00140</t>
  </si>
  <si>
    <t>9077127 00150</t>
  </si>
  <si>
    <t>9077127 00160</t>
  </si>
  <si>
    <t>Item Ii</t>
  </si>
  <si>
    <t>9077127 00170</t>
  </si>
  <si>
    <t>M18G005-1.1.2</t>
  </si>
  <si>
    <t>q SERVICIOS DE ALOJAMIENTO Y ALIMENTACIÓN</t>
  </si>
  <si>
    <t xml:space="preserve"> Seguimiento de proyecto </t>
  </si>
  <si>
    <t xml:space="preserve"> Busqueda de alternativas </t>
  </si>
  <si>
    <t>TOTAL API</t>
  </si>
  <si>
    <t xml:space="preserve">TOTAL REPORTADO </t>
  </si>
  <si>
    <t>CUADRATURA 2024 3010</t>
  </si>
  <si>
    <t>CUBELLI  BARRIOS, SERGIO</t>
  </si>
  <si>
    <t>RENDICIÓN NRO:1549, SERGIO CUBELLI  BARRIOS</t>
  </si>
  <si>
    <t>Rendicion de gastos Juan Rehnfeldt 09.2025</t>
  </si>
  <si>
    <t>Reclasif. P&amp;C Oct 2025 OS</t>
  </si>
  <si>
    <t>Provisiones SIC Octubre</t>
  </si>
  <si>
    <t>Distribución Remuneraciones Octubre  2025</t>
  </si>
  <si>
    <t>10007339</t>
  </si>
  <si>
    <t>10007358</t>
  </si>
  <si>
    <t>CO-073/2025</t>
  </si>
  <si>
    <t>ASESORÍA MONITORING SERVICES FUTURE MINERALS</t>
  </si>
  <si>
    <t>Impuesto Adicional Octubre 2025</t>
  </si>
  <si>
    <t>Provisiones SIC Octubre(Anulación) - 94493</t>
  </si>
  <si>
    <t>Provision mes de Noviembre 2025 (SIC)</t>
  </si>
  <si>
    <t>Reclasificación P&amp;C Noviembre 2025</t>
  </si>
  <si>
    <t>Distribución Remuneraciones Noviembre  2025</t>
  </si>
  <si>
    <t>10007423</t>
  </si>
  <si>
    <t>AUXILIAR_6</t>
  </si>
  <si>
    <t>Llave S</t>
  </si>
  <si>
    <t>MONEDA BASE</t>
  </si>
  <si>
    <t>MB-2025</t>
  </si>
  <si>
    <t>CONTINGENCIA</t>
  </si>
  <si>
    <t>*</t>
  </si>
  <si>
    <t>FIA_VUELOS_INTERNACIONALES</t>
  </si>
  <si>
    <t>Ajuste Grafos Viajes Enero</t>
  </si>
  <si>
    <t>CLOMB002</t>
  </si>
  <si>
    <t>GESTIÓN</t>
  </si>
  <si>
    <t>COM</t>
  </si>
  <si>
    <t>CO-061/2025</t>
  </si>
  <si>
    <t>FUTURE MINERALS INSIGHTS</t>
  </si>
  <si>
    <t>Provision mes de Noviembre 2025 (SIC)(Anulación) -</t>
  </si>
  <si>
    <t>Fact.proveedores - PE1026</t>
  </si>
  <si>
    <t>Reclasif. P&amp;C Dic 2025</t>
  </si>
  <si>
    <t>Provision mes de Diciembre 2025 (SIC)</t>
  </si>
  <si>
    <t>Provision mes de Diciembre 2025 (Fuera de SIC)</t>
  </si>
  <si>
    <t>Distribución Remuneraciones Diciembre  2025</t>
  </si>
  <si>
    <t>10007460</t>
  </si>
  <si>
    <t>10007519</t>
  </si>
  <si>
    <t>10007518</t>
  </si>
  <si>
    <t>10007552</t>
  </si>
  <si>
    <t>10007608</t>
  </si>
  <si>
    <t>10007600</t>
  </si>
  <si>
    <t>13</t>
  </si>
  <si>
    <t>Future Minerals Insights</t>
  </si>
  <si>
    <t>Pollard Geological Services Pty. Ltd</t>
  </si>
  <si>
    <t>DIFERENCIA</t>
  </si>
  <si>
    <t>Servicios de Movilización de Personal</t>
  </si>
  <si>
    <t>VUELOS INTERNACIONALES</t>
  </si>
  <si>
    <t>HOTELES INTERNACIONALES</t>
  </si>
  <si>
    <t>TAXIS NACIONALES</t>
  </si>
  <si>
    <t>ESTATUS</t>
  </si>
  <si>
    <t>Participación congresos y otros (PDAC)</t>
  </si>
  <si>
    <t>PDAC: 3 internos  3 viajes</t>
  </si>
  <si>
    <t>Terreno proyectos Canadá</t>
  </si>
  <si>
    <t>25 días: JR-SC-AA + consultor (darren) 3 viajes</t>
  </si>
  <si>
    <t>Evaluación oportunidades + firma NDA Canadá</t>
  </si>
  <si>
    <t>RRM proyecto corto</t>
  </si>
  <si>
    <t>Evaluación oportunidades + firma NDA Australia</t>
  </si>
  <si>
    <t>Terreno proyectos USA</t>
  </si>
  <si>
    <t>Análisis y recomendaciones proy. USA</t>
  </si>
  <si>
    <t>Actividad</t>
  </si>
  <si>
    <t>Comentario</t>
  </si>
  <si>
    <t>Fecha Incio</t>
  </si>
  <si>
    <t>Fecha fin</t>
  </si>
  <si>
    <t>Registro de actividades M24G005</t>
  </si>
  <si>
    <t>Pendiente</t>
  </si>
  <si>
    <t>Etapa</t>
  </si>
  <si>
    <t>Seguimiento proyecto 1</t>
  </si>
  <si>
    <t>AJUSTE GEX AÑO 25</t>
  </si>
  <si>
    <t>CAMBIOS</t>
  </si>
  <si>
    <t>PPTO CONTROL</t>
  </si>
  <si>
    <t>COMPROMETIDO</t>
  </si>
  <si>
    <t>POR COMPROMETER</t>
  </si>
  <si>
    <t>COSTO REAL</t>
  </si>
  <si>
    <t>COSTO INCURRIDO</t>
  </si>
  <si>
    <t>ESTIMADO A TÉRMINO</t>
  </si>
  <si>
    <t>DESVIACIÓN</t>
  </si>
  <si>
    <t>Validación del EAT</t>
  </si>
  <si>
    <t>AJUSTE CUADRE INCURRIDO</t>
  </si>
  <si>
    <t>Provisiones SIC Enero 2026</t>
  </si>
  <si>
    <t>Provision mes de Diciembre 2025 (Fuera de SIC)(Anu</t>
  </si>
  <si>
    <t>Provision mes de Diciembre 2025 (SIC)(Anulación) -</t>
  </si>
  <si>
    <t>Distribución Remuneraciones Enero  2026</t>
  </si>
  <si>
    <t>10007644</t>
  </si>
  <si>
    <t>10007649</t>
  </si>
  <si>
    <t>14</t>
  </si>
  <si>
    <t>ASESOR DEL MONITOREO Y APOYO TERRENO DE PROYECTOS EN AUSTRALIA</t>
  </si>
  <si>
    <t>Suma de TOTAL (US$)</t>
  </si>
  <si>
    <t>Autorizado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</si>
</sst>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8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* #,##0_-;\-* #,##0_-;_-* &quot;-&quot;_-;_-@_-"/>
    <numFmt numFmtId="165" formatCode="_-* #,##0.00_-;\-* #,##0.00_-;_-* &quot;-&quot;??_-;_-@_-"/>
    <numFmt numFmtId="166" formatCode="dd/mm/yy;@"/>
    <numFmt numFmtId="167" formatCode="#,###"/>
    <numFmt numFmtId="168" formatCode="[$-C0A]mmmmm\-yy;@"/>
    <numFmt numFmtId="169" formatCode="#,##0.0"/>
    <numFmt numFmtId="170" formatCode="_-* #,##0.000_-;\-* #,##0.000_-;_-* &quot;-&quot;??_-;_-@_-"/>
    <numFmt numFmtId="171" formatCode="_-* #,##0.00000_-;\-* #,##0.00000_-;_-* &quot;-&quot;??_-;_-@_-"/>
    <numFmt numFmtId="172" formatCode="mmmm/yy"/>
    <numFmt numFmtId="173" formatCode="_-* #,##0.00\ _$_-;\-* #,##0.00\ _$_-;_-* &quot;-&quot;??\ _$_-;_-@_-"/>
    <numFmt numFmtId="174" formatCode="0.0"/>
    <numFmt numFmtId="175" formatCode="mmmm\-yy"/>
    <numFmt numFmtId="176" formatCode="0.0%"/>
    <numFmt numFmtId="177" formatCode="0.000%"/>
    <numFmt numFmtId="178" formatCode="_-* #,##0_-;\-* #,##0_-;_-* &quot;-&quot;??_-;_-@_-"/>
    <numFmt numFmtId="179" formatCode="#,##0.000"/>
    <numFmt numFmtId="180" formatCode="0.00000%"/>
    <numFmt numFmtId="181" formatCode="[$-C0A]dd/mmm/yy;@"/>
    <numFmt numFmtId="182" formatCode="_-&quot;$&quot;\ * #,##0.00_-;\-&quot;$&quot;\ * #,##0.00_-;_-&quot;$&quot;\ * &quot;-&quot;??_-;_-@_-"/>
    <numFmt numFmtId="183" formatCode="_-* #,##0.00\ &quot;€&quot;_-;\-* #,##0.00\ &quot;€&quot;_-;_-* &quot;-&quot;??\ &quot;€&quot;_-;_-@_-"/>
    <numFmt numFmtId="184" formatCode="_-[$€]\ * #,##0.00_-;\-[$€]\ * #,##0.00_-;_-[$€]\ * &quot;-&quot;??_-;_-@_-"/>
    <numFmt numFmtId="185" formatCode="_-* #,##0.00\ _p_t_a_-;\-* #,##0.00\ _p_t_a_-;_-* &quot;-&quot;??\ _p_t_a_-;_-@_-"/>
    <numFmt numFmtId="186" formatCode="&quot;Pts&quot;\ #,##0;[Red]\-&quot;Pts&quot;\ #,##0"/>
    <numFmt numFmtId="187" formatCode="&quot;$&quot;#,##0\ ;\(&quot;$&quot;#,##0\)"/>
    <numFmt numFmtId="188" formatCode="#,"/>
    <numFmt numFmtId="189" formatCode="_-* #,##0\ _$_-;\-* #,##0\ _$_-;_-* &quot;-&quot;\ _$_-;_-@_-"/>
    <numFmt numFmtId="190" formatCode="_-* #,##0.00\ [$€]_-;\-* #,##0.00\ [$€]_-;_-* &quot;-&quot;??\ [$€]_-;_-@_-"/>
    <numFmt numFmtId="191" formatCode="d\-mmmm\-yyyy"/>
    <numFmt numFmtId="192" formatCode="#,#00"/>
    <numFmt numFmtId="193" formatCode="#.##000"/>
    <numFmt numFmtId="194" formatCode="_-* #,##0.00\ _P_t_a_-;\-* #,##0.00\ _P_t_a_-;_-* &quot;-&quot;??\ _P_t_a_-;_-@_-"/>
    <numFmt numFmtId="195" formatCode="_(&quot;Ch$&quot;* #,##0.00_);_(&quot;Ch$&quot;* \(#,##0.00\);_(&quot;Ch$&quot;* &quot;-&quot;??_);_(@_)"/>
    <numFmt numFmtId="196" formatCode="\$#,#00"/>
    <numFmt numFmtId="197" formatCode="#,##0\ &quot;Pts&quot;;\-#,##0\ &quot;Pts&quot;"/>
    <numFmt numFmtId="198" formatCode="[$$-340A]\ #,##0"/>
    <numFmt numFmtId="199" formatCode="#,##0.00_)&quot;Cents/lb&quot;;\-&quot;$&quot;#,##0.00"/>
    <numFmt numFmtId="200" formatCode="&quot;$&quot;#,##0.000_);\(&quot;$&quot;#,##0.000\)"/>
    <numFmt numFmtId="201" formatCode="&quot;$&quot;\ #.##&quot;/KWh&quot;"/>
    <numFmt numFmtId="202" formatCode="&quot;$&quot;#,##0.00_)&quot;/lb&quot;;\-&quot;$&quot;#,##0.00"/>
    <numFmt numFmtId="203" formatCode="&quot;$&quot;#,##0.0000_)&quot;/lb&quot;;\(&quot;$&quot;#,##0.0000\)"/>
    <numFmt numFmtId="204" formatCode="&quot;$&quot;#,##0.000_)&quot;/m3&quot;;\(&quot;$&quot;#,##0.00\)"/>
    <numFmt numFmtId="205" formatCode="&quot;$&quot;\ #.##&quot;/MWh&quot;"/>
    <numFmt numFmtId="206" formatCode="&quot;$&quot;#,##0.00_)&quot;/t&quot;;\-&quot;$&quot;#,##0"/>
    <numFmt numFmtId="207" formatCode="&quot;$&quot;#,##0_)&quot; /year&quot;;[Red]\(#,##0\)"/>
    <numFmt numFmtId="208" formatCode="#0&quot; months&quot;"/>
    <numFmt numFmtId="209" formatCode="0%\ &quot;Grade A&quot;"/>
    <numFmt numFmtId="210" formatCode="0.0000%"/>
    <numFmt numFmtId="211" formatCode="m/d/yy\ h:mm:ss"/>
    <numFmt numFmtId="212" formatCode="0\ &quot;weeks&quot;"/>
    <numFmt numFmtId="213" formatCode="yyyy"/>
    <numFmt numFmtId="214" formatCode="0.0\ &quot;yrs&quot;"/>
    <numFmt numFmtId="215" formatCode="#,##0.00\ &quot;pta&quot;;\-#,##0.00\ &quot;pta&quot;"/>
    <numFmt numFmtId="216" formatCode="#,##0\ &quot;pta&quot;;\-#,##0\ &quot;pta&quot;"/>
    <numFmt numFmtId="217" formatCode="_-* #,##0\ _$_-;\-* #,##0\ _$_-;_-* &quot;-&quot;??\ _$_-;_-@_-"/>
    <numFmt numFmtId="218" formatCode="0.0000"/>
    <numFmt numFmtId="219" formatCode="_-* #,##0.000000000_-;\-* #,##0.000000000_-;_-* &quot;-&quot;?????????_-;_-@_-"/>
    <numFmt numFmtId="220" formatCode="mmm"/>
    <numFmt numFmtId="221" formatCode="_-* #,##0.000000000_-;\-* #,##0.000000000_-;_-* &quot;-&quot;??_-;_-@_-"/>
    <numFmt numFmtId="222" formatCode="#,##0_ ;\-#,##0\ "/>
    <numFmt numFmtId="223" formatCode="#,##0.000_ ;\-#,##0.000\ "/>
    <numFmt numFmtId="224" formatCode="0.000"/>
    <numFmt numFmtId="225" formatCode="_-* #,##0.0_-;\-* #,##0.0_-;_-* &quot;-&quot;_-;_-@_-"/>
    <numFmt numFmtId="226" formatCode="0.000000000"/>
    <numFmt numFmtId="227" formatCode="_ * #,##0_ ;_ * \-#,##0_ ;_ * &quot;-&quot;??_ ;_ @_ "/>
    <numFmt numFmtId="228" formatCode="_-* #,##0.00_-;\-* #,##0.00_-;_-* &quot;-&quot;_-;_-@_-"/>
  </numFmts>
  <fonts count="17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FF66"/>
      <name val="Arial"/>
      <family val="2"/>
    </font>
    <font>
      <sz val="11"/>
      <color theme="0"/>
      <name val="Arial"/>
      <family val="2"/>
    </font>
    <font>
      <b/>
      <sz val="11"/>
      <color rgb="FFFF0000"/>
      <name val="Arial"/>
      <family val="2"/>
    </font>
    <font>
      <b/>
      <sz val="11"/>
      <color theme="0"/>
      <name val="Arial"/>
      <family val="2"/>
    </font>
    <font>
      <sz val="10"/>
      <color rgb="FFFF0000"/>
      <name val="Arial"/>
      <family val="2"/>
    </font>
    <font>
      <sz val="10"/>
      <color rgb="FF0000FF"/>
      <name val="Arial"/>
      <family val="2"/>
    </font>
    <font>
      <sz val="9"/>
      <name val="Arial"/>
      <family val="2"/>
    </font>
    <font>
      <b/>
      <sz val="8"/>
      <color theme="0"/>
      <name val="Arial"/>
      <family val="2"/>
    </font>
    <font>
      <b/>
      <sz val="9"/>
      <color indexed="81"/>
      <name val="Tahoma"/>
      <family val="2"/>
    </font>
    <font>
      <b/>
      <sz val="14"/>
      <name val="Arial"/>
      <family val="2"/>
    </font>
    <font>
      <sz val="8"/>
      <name val="Arial"/>
      <family val="2"/>
    </font>
    <font>
      <b/>
      <sz val="8"/>
      <color theme="4"/>
      <name val="Helvetica"/>
    </font>
    <font>
      <b/>
      <sz val="8"/>
      <color rgb="FFF0921E"/>
      <name val="Helvetica"/>
    </font>
    <font>
      <b/>
      <sz val="8"/>
      <color indexed="9"/>
      <name val="Arial"/>
      <family val="2"/>
    </font>
    <font>
      <b/>
      <sz val="8"/>
      <color rgb="FFFF0000"/>
      <name val="Arial"/>
      <family val="2"/>
    </font>
    <font>
      <sz val="8"/>
      <color indexed="12"/>
      <name val="Arial"/>
      <family val="2"/>
    </font>
    <font>
      <sz val="8"/>
      <color indexed="8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color rgb="FF0000FF"/>
      <name val="Arial"/>
      <family val="2"/>
    </font>
    <font>
      <sz val="10"/>
      <name val="MS Sans Serif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9"/>
      <color rgb="FFC00000"/>
      <name val="Arial"/>
      <family val="2"/>
    </font>
    <font>
      <sz val="5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0000FF"/>
      <name val="Mangal"/>
      <family val="1"/>
    </font>
    <font>
      <sz val="10"/>
      <color theme="1"/>
      <name val="Mangal"/>
      <family val="1"/>
    </font>
    <font>
      <b/>
      <sz val="10"/>
      <color theme="1"/>
      <name val="Mangal"/>
      <family val="1"/>
    </font>
    <font>
      <b/>
      <sz val="12"/>
      <color theme="1"/>
      <name val="Mangal"/>
      <family val="1"/>
    </font>
    <font>
      <b/>
      <sz val="10"/>
      <color theme="9" tint="-0.499984740745262"/>
      <name val="Arial"/>
      <family val="2"/>
    </font>
    <font>
      <b/>
      <sz val="12"/>
      <name val="Arial"/>
      <family val="2"/>
    </font>
    <font>
      <b/>
      <sz val="9"/>
      <color indexed="30"/>
      <name val="Arial"/>
      <family val="2"/>
    </font>
    <font>
      <sz val="8"/>
      <color indexed="30"/>
      <name val="Arial"/>
      <family val="2"/>
    </font>
    <font>
      <b/>
      <sz val="11"/>
      <name val="Mangal"/>
      <family val="1"/>
    </font>
    <font>
      <sz val="8"/>
      <name val="Mangal"/>
      <family val="1"/>
    </font>
    <font>
      <b/>
      <sz val="8"/>
      <name val="Mangal"/>
      <family val="1"/>
    </font>
    <font>
      <b/>
      <sz val="12"/>
      <name val="Mangal"/>
      <family val="1"/>
    </font>
    <font>
      <b/>
      <sz val="8"/>
      <color indexed="30"/>
      <name val="Mangal"/>
      <family val="1"/>
    </font>
    <font>
      <sz val="8"/>
      <color indexed="30"/>
      <name val="Mangal"/>
      <family val="1"/>
    </font>
    <font>
      <b/>
      <sz val="14"/>
      <color rgb="FF0000FF"/>
      <name val="Mangal"/>
      <family val="1"/>
    </font>
    <font>
      <b/>
      <sz val="11"/>
      <color theme="1"/>
      <name val="Mangal"/>
      <family val="1"/>
    </font>
    <font>
      <sz val="8"/>
      <name val="Helv"/>
    </font>
    <font>
      <b/>
      <u/>
      <sz val="11"/>
      <color indexed="12"/>
      <name val="Arial"/>
      <family val="2"/>
    </font>
    <font>
      <b/>
      <sz val="8"/>
      <color theme="0" tint="-0.499984740745262"/>
      <name val="Mangal"/>
      <family val="1"/>
    </font>
    <font>
      <sz val="9"/>
      <name val="Mangal"/>
      <family val="1"/>
    </font>
    <font>
      <sz val="9"/>
      <color theme="1"/>
      <name val="Mangal"/>
      <family val="1"/>
    </font>
    <font>
      <sz val="9"/>
      <color indexed="12"/>
      <name val="Mangal"/>
      <family val="1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FFFF00"/>
      <name val="Mangal"/>
      <family val="1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color indexed="12"/>
      <name val="Mangal"/>
      <family val="1"/>
    </font>
    <font>
      <sz val="10"/>
      <name val="Mangal"/>
      <family val="1"/>
    </font>
    <font>
      <b/>
      <sz val="12"/>
      <color indexed="30"/>
      <name val="Mangal"/>
      <family val="1"/>
    </font>
    <font>
      <sz val="10"/>
      <color indexed="30"/>
      <name val="Mangal"/>
      <family val="1"/>
    </font>
    <font>
      <b/>
      <sz val="14"/>
      <color indexed="30"/>
      <name val="Mangal"/>
      <family val="1"/>
    </font>
    <font>
      <b/>
      <sz val="14"/>
      <color indexed="10"/>
      <name val="Mangal"/>
      <family val="1"/>
    </font>
    <font>
      <b/>
      <sz val="10"/>
      <name val="Mangal"/>
      <family val="1"/>
    </font>
    <font>
      <sz val="12"/>
      <name val="Mangal"/>
      <family val="1"/>
    </font>
    <font>
      <sz val="11"/>
      <color indexed="8"/>
      <name val="Calibri"/>
      <family val="2"/>
    </font>
    <font>
      <b/>
      <sz val="9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4"/>
      <color indexed="9"/>
      <name val="Mangal"/>
      <family val="1"/>
    </font>
    <font>
      <sz val="14"/>
      <name val="Mangal"/>
      <family val="1"/>
    </font>
    <font>
      <sz val="14"/>
      <color indexed="10"/>
      <name val="Mangal"/>
      <family val="1"/>
    </font>
    <font>
      <sz val="14"/>
      <color indexed="12"/>
      <name val="Mangal"/>
      <family val="1"/>
    </font>
    <font>
      <sz val="14"/>
      <color indexed="23"/>
      <name val="Mangal"/>
      <family val="1"/>
    </font>
    <font>
      <sz val="14"/>
      <color indexed="8"/>
      <name val="Mangal"/>
      <family val="1"/>
    </font>
    <font>
      <sz val="10"/>
      <name val="Arial"/>
      <family val="2"/>
    </font>
    <font>
      <b/>
      <sz val="24"/>
      <name val="Mangal"/>
      <family val="1"/>
    </font>
    <font>
      <b/>
      <sz val="16"/>
      <color theme="1"/>
      <name val="Mangal"/>
      <family val="1"/>
    </font>
    <font>
      <b/>
      <sz val="14"/>
      <name val="Mangal"/>
      <family val="1"/>
    </font>
    <font>
      <b/>
      <sz val="10"/>
      <color rgb="FFFFFF00"/>
      <name val="Arial"/>
      <family val="2"/>
    </font>
    <font>
      <b/>
      <sz val="12"/>
      <color rgb="FFFFFF00"/>
      <name val="Arial"/>
      <family val="2"/>
    </font>
    <font>
      <b/>
      <sz val="14"/>
      <color theme="1"/>
      <name val="Mangal"/>
      <family val="1"/>
    </font>
    <font>
      <sz val="14"/>
      <color theme="1"/>
      <name val="Mangal"/>
      <family val="1"/>
    </font>
    <font>
      <b/>
      <sz val="12"/>
      <color rgb="FFFF0000"/>
      <name val="Arial"/>
      <family val="2"/>
    </font>
    <font>
      <b/>
      <sz val="12"/>
      <color rgb="FF0033CC"/>
      <name val="Arial"/>
      <family val="2"/>
    </font>
    <font>
      <b/>
      <sz val="11"/>
      <color theme="1"/>
      <name val="Arial"/>
      <family val="2"/>
    </font>
    <font>
      <b/>
      <sz val="9"/>
      <color rgb="FFFFFF00"/>
      <name val="Arial"/>
      <family val="2"/>
    </font>
    <font>
      <sz val="9"/>
      <color rgb="FF0033CC"/>
      <name val="Arial"/>
      <family val="2"/>
    </font>
    <font>
      <b/>
      <i/>
      <sz val="9"/>
      <color rgb="FF0033CC"/>
      <name val="Arial"/>
      <family val="2"/>
    </font>
    <font>
      <sz val="10"/>
      <color theme="1"/>
      <name val="Arial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8"/>
      <color indexed="24"/>
      <name val="Arial"/>
      <family val="2"/>
    </font>
    <font>
      <sz val="10"/>
      <name val="Helv"/>
    </font>
    <font>
      <b/>
      <sz val="10"/>
      <color indexed="24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18"/>
      <name val="Arial"/>
      <family val="2"/>
    </font>
    <font>
      <sz val="14"/>
      <name val="Arial"/>
      <family val="2"/>
    </font>
    <font>
      <sz val="6"/>
      <name val="Arial"/>
      <family val="2"/>
    </font>
    <font>
      <sz val="6"/>
      <name val="Times New Roman"/>
      <family val="1"/>
    </font>
    <font>
      <sz val="12"/>
      <name val="Times New Roman"/>
      <family val="1"/>
    </font>
    <font>
      <sz val="5"/>
      <name val="Times New Roman"/>
      <family val="1"/>
    </font>
    <font>
      <sz val="10"/>
      <name val="Courier"/>
      <family val="3"/>
    </font>
    <font>
      <b/>
      <sz val="10"/>
      <name val="helv"/>
    </font>
    <font>
      <i/>
      <sz val="10"/>
      <name val="Helv"/>
    </font>
    <font>
      <sz val="10"/>
      <color indexed="11"/>
      <name val="Courier New"/>
      <family val="3"/>
    </font>
    <font>
      <b/>
      <u/>
      <sz val="10"/>
      <name val="Arial"/>
      <family val="2"/>
    </font>
    <font>
      <sz val="10"/>
      <name val="Courier New"/>
      <family val="3"/>
    </font>
    <font>
      <sz val="10"/>
      <color indexed="9"/>
      <name val="MS Sans Serif"/>
      <family val="2"/>
    </font>
    <font>
      <i/>
      <sz val="10"/>
      <name val="Arial"/>
      <family val="2"/>
    </font>
    <font>
      <sz val="18"/>
      <name val="Arial"/>
      <family val="2"/>
    </font>
    <font>
      <b/>
      <sz val="12"/>
      <name val="MS Sans Serif"/>
      <family val="2"/>
    </font>
    <font>
      <sz val="12"/>
      <name val="Courier New"/>
      <family val="3"/>
    </font>
    <font>
      <b/>
      <sz val="18"/>
      <color indexed="62"/>
      <name val="Cambria"/>
      <family val="2"/>
    </font>
    <font>
      <b/>
      <sz val="11"/>
      <color indexed="10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color indexed="62"/>
      <name val="Calibri"/>
      <family val="2"/>
      <scheme val="minor"/>
    </font>
    <font>
      <u/>
      <sz val="10"/>
      <color theme="10"/>
      <name val="Arial"/>
      <family val="2"/>
    </font>
    <font>
      <sz val="11"/>
      <color indexed="19"/>
      <name val="Calibri"/>
      <family val="2"/>
      <scheme val="minor"/>
    </font>
    <font>
      <b/>
      <sz val="15"/>
      <color indexed="62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1"/>
      <color theme="1"/>
      <name val="Arial"/>
      <family val="2"/>
    </font>
    <font>
      <b/>
      <sz val="12"/>
      <color indexed="57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6"/>
      <color indexed="9"/>
      <name val="Arial"/>
      <family val="2"/>
    </font>
    <font>
      <b/>
      <sz val="14"/>
      <color indexed="9"/>
      <name val="Arial"/>
      <family val="2"/>
    </font>
    <font>
      <b/>
      <sz val="14"/>
      <color rgb="FFFF0000"/>
      <name val="Arial"/>
      <family val="2"/>
    </font>
    <font>
      <sz val="14"/>
      <color indexed="9"/>
      <name val="Arial"/>
      <family val="2"/>
    </font>
    <font>
      <sz val="11"/>
      <name val="Arial"/>
      <family val="2"/>
    </font>
    <font>
      <b/>
      <sz val="18"/>
      <color indexed="9"/>
      <name val="Arial"/>
      <family val="2"/>
    </font>
    <font>
      <b/>
      <sz val="16"/>
      <name val="Arial"/>
      <family val="2"/>
    </font>
    <font>
      <b/>
      <sz val="14"/>
      <color theme="1"/>
      <name val="Arial"/>
      <family val="2"/>
    </font>
    <font>
      <sz val="10"/>
      <name val="Comic Sans MS"/>
      <family val="4"/>
    </font>
    <font>
      <b/>
      <sz val="10"/>
      <color theme="0"/>
      <name val="Arial"/>
      <family val="2"/>
    </font>
    <font>
      <sz val="11"/>
      <color theme="0" tint="-4.9989318521683403E-2"/>
      <name val="Calibri"/>
      <family val="2"/>
      <scheme val="minor"/>
    </font>
    <font>
      <b/>
      <sz val="24"/>
      <name val="Arial"/>
      <family val="2"/>
    </font>
    <font>
      <sz val="12"/>
      <color theme="0" tint="-4.9989318521683403E-2"/>
      <name val="Arial"/>
      <family val="2"/>
    </font>
    <font>
      <b/>
      <sz val="18"/>
      <color theme="0" tint="-4.9989318521683403E-2"/>
      <name val="Arial"/>
      <family val="2"/>
    </font>
    <font>
      <sz val="14"/>
      <color theme="1"/>
      <name val="Arial"/>
      <family val="2"/>
    </font>
    <font>
      <sz val="11"/>
      <name val="Calibri"/>
      <family val="2"/>
      <scheme val="minor"/>
    </font>
    <font>
      <sz val="14"/>
      <color rgb="FFFF0000"/>
      <name val="Arial"/>
      <family val="2"/>
    </font>
    <font>
      <sz val="8"/>
      <color theme="0" tint="-4.9989318521683403E-2"/>
      <name val="Arial"/>
      <family val="2"/>
    </font>
    <font>
      <b/>
      <sz val="28"/>
      <name val="Arial"/>
      <family val="2"/>
    </font>
    <font>
      <b/>
      <sz val="11"/>
      <name val="Arial"/>
      <family val="2"/>
    </font>
    <font>
      <sz val="11"/>
      <color theme="2"/>
      <name val="Calibri"/>
      <family val="2"/>
      <scheme val="minor"/>
    </font>
    <font>
      <sz val="10"/>
      <color theme="2"/>
      <name val="Arial"/>
      <family val="2"/>
    </font>
    <font>
      <b/>
      <sz val="11"/>
      <color theme="2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0"/>
      <color theme="0" tint="-4.9989318521683403E-2"/>
      <name val="Arial"/>
      <family val="2"/>
    </font>
    <font>
      <b/>
      <sz val="10"/>
      <color theme="0" tint="-4.9989318521683403E-2"/>
      <name val="Arial"/>
      <family val="2"/>
    </font>
    <font>
      <sz val="10"/>
      <color theme="0" tint="-4.9989318521683403E-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9"/>
      <color theme="0"/>
      <name val="Arial"/>
      <family val="2"/>
    </font>
    <font>
      <sz val="10"/>
      <name val="Times New Roman"/>
      <family val="1"/>
    </font>
  </fonts>
  <fills count="6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8"/>
        <bgColor indexed="0"/>
      </patternFill>
    </fill>
    <fill>
      <patternFill patternType="solid">
        <fgColor indexed="5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34998626667073579"/>
        <bgColor theme="4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</fills>
  <borders count="1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theme="3" tint="0.79998168889431442"/>
      </top>
      <bottom style="hair">
        <color theme="3" tint="0.7999816888943144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auto="1"/>
      </top>
      <bottom style="hair">
        <color theme="4" tint="-0.24994659260841701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theme="4" tint="0.79998168889431442"/>
      </top>
      <bottom style="hair">
        <color theme="4" tint="0.7999816888943144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1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460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3" fillId="0" borderId="0"/>
    <xf numFmtId="0" fontId="1" fillId="0" borderId="0"/>
    <xf numFmtId="0" fontId="2" fillId="0" borderId="0"/>
    <xf numFmtId="0" fontId="49" fillId="0" borderId="0"/>
    <xf numFmtId="0" fontId="2" fillId="0" borderId="0"/>
    <xf numFmtId="41" fontId="2" fillId="0" borderId="0" applyFont="0" applyFill="0" applyBorder="0" applyAlignment="0" applyProtection="0"/>
    <xf numFmtId="0" fontId="58" fillId="0" borderId="0"/>
    <xf numFmtId="0" fontId="61" fillId="0" borderId="0"/>
    <xf numFmtId="0" fontId="2" fillId="0" borderId="0"/>
    <xf numFmtId="0" fontId="1" fillId="0" borderId="0"/>
    <xf numFmtId="0" fontId="8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01" fillId="25" borderId="52" applyNumberFormat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" fillId="27" borderId="0" applyNumberFormat="0" applyBorder="0" applyAlignment="0" applyProtection="0"/>
    <xf numFmtId="0" fontId="104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198" fontId="1" fillId="30" borderId="0" applyNumberFormat="0" applyBorder="0" applyAlignment="0" applyProtection="0"/>
    <xf numFmtId="198" fontId="1" fillId="30" borderId="0" applyNumberFormat="0" applyBorder="0" applyAlignment="0" applyProtection="0"/>
    <xf numFmtId="198" fontId="1" fillId="30" borderId="0" applyNumberFormat="0" applyBorder="0" applyAlignment="0" applyProtection="0"/>
    <xf numFmtId="198" fontId="1" fillId="31" borderId="0" applyNumberFormat="0" applyBorder="0" applyAlignment="0" applyProtection="0"/>
    <xf numFmtId="198" fontId="1" fillId="30" borderId="0" applyNumberFormat="0" applyBorder="0" applyAlignment="0" applyProtection="0"/>
    <xf numFmtId="0" fontId="1" fillId="32" borderId="0" applyNumberFormat="0" applyBorder="0" applyAlignment="0" applyProtection="0"/>
    <xf numFmtId="198" fontId="1" fillId="32" borderId="0" applyNumberFormat="0" applyBorder="0" applyAlignment="0" applyProtection="0"/>
    <xf numFmtId="198" fontId="1" fillId="32" borderId="0" applyNumberFormat="0" applyBorder="0" applyAlignment="0" applyProtection="0"/>
    <xf numFmtId="198" fontId="1" fillId="32" borderId="0" applyNumberFormat="0" applyBorder="0" applyAlignment="0" applyProtection="0"/>
    <xf numFmtId="198" fontId="1" fillId="33" borderId="0" applyNumberFormat="0" applyBorder="0" applyAlignment="0" applyProtection="0"/>
    <xf numFmtId="198" fontId="1" fillId="32" borderId="0" applyNumberFormat="0" applyBorder="0" applyAlignment="0" applyProtection="0"/>
    <xf numFmtId="0" fontId="1" fillId="34" borderId="0" applyNumberFormat="0" applyBorder="0" applyAlignment="0" applyProtection="0"/>
    <xf numFmtId="198" fontId="1" fillId="34" borderId="0" applyNumberFormat="0" applyBorder="0" applyAlignment="0" applyProtection="0"/>
    <xf numFmtId="198" fontId="1" fillId="34" borderId="0" applyNumberFormat="0" applyBorder="0" applyAlignment="0" applyProtection="0"/>
    <xf numFmtId="198" fontId="1" fillId="34" borderId="0" applyNumberFormat="0" applyBorder="0" applyAlignment="0" applyProtection="0"/>
    <xf numFmtId="198" fontId="1" fillId="35" borderId="0" applyNumberFormat="0" applyBorder="0" applyAlignment="0" applyProtection="0"/>
    <xf numFmtId="198" fontId="1" fillId="34" borderId="0" applyNumberFormat="0" applyBorder="0" applyAlignment="0" applyProtection="0"/>
    <xf numFmtId="0" fontId="1" fillId="36" borderId="0" applyNumberFormat="0" applyBorder="0" applyAlignment="0" applyProtection="0"/>
    <xf numFmtId="198" fontId="1" fillId="36" borderId="0" applyNumberFormat="0" applyBorder="0" applyAlignment="0" applyProtection="0"/>
    <xf numFmtId="198" fontId="1" fillId="36" borderId="0" applyNumberFormat="0" applyBorder="0" applyAlignment="0" applyProtection="0"/>
    <xf numFmtId="198" fontId="1" fillId="36" borderId="0" applyNumberFormat="0" applyBorder="0" applyAlignment="0" applyProtection="0"/>
    <xf numFmtId="198" fontId="1" fillId="37" borderId="0" applyNumberFormat="0" applyBorder="0" applyAlignment="0" applyProtection="0"/>
    <xf numFmtId="198" fontId="1" fillId="36" borderId="0" applyNumberFormat="0" applyBorder="0" applyAlignment="0" applyProtection="0"/>
    <xf numFmtId="198" fontId="1" fillId="29" borderId="0" applyNumberFormat="0" applyBorder="0" applyAlignment="0" applyProtection="0"/>
    <xf numFmtId="198" fontId="1" fillId="29" borderId="0" applyNumberFormat="0" applyBorder="0" applyAlignment="0" applyProtection="0"/>
    <xf numFmtId="198" fontId="1" fillId="29" borderId="0" applyNumberFormat="0" applyBorder="0" applyAlignment="0" applyProtection="0"/>
    <xf numFmtId="0" fontId="1" fillId="34" borderId="0" applyNumberFormat="0" applyBorder="0" applyAlignment="0" applyProtection="0"/>
    <xf numFmtId="198" fontId="1" fillId="34" borderId="0" applyNumberFormat="0" applyBorder="0" applyAlignment="0" applyProtection="0"/>
    <xf numFmtId="198" fontId="1" fillId="34" borderId="0" applyNumberFormat="0" applyBorder="0" applyAlignment="0" applyProtection="0"/>
    <xf numFmtId="198" fontId="1" fillId="34" borderId="0" applyNumberFormat="0" applyBorder="0" applyAlignment="0" applyProtection="0"/>
    <xf numFmtId="0" fontId="1" fillId="38" borderId="0" applyNumberFormat="0" applyBorder="0" applyAlignment="0" applyProtection="0"/>
    <xf numFmtId="198" fontId="1" fillId="38" borderId="0" applyNumberFormat="0" applyBorder="0" applyAlignment="0" applyProtection="0"/>
    <xf numFmtId="198" fontId="1" fillId="38" borderId="0" applyNumberFormat="0" applyBorder="0" applyAlignment="0" applyProtection="0"/>
    <xf numFmtId="198" fontId="1" fillId="38" borderId="0" applyNumberFormat="0" applyBorder="0" applyAlignment="0" applyProtection="0"/>
    <xf numFmtId="198" fontId="1" fillId="27" borderId="0" applyNumberFormat="0" applyBorder="0" applyAlignment="0" applyProtection="0"/>
    <xf numFmtId="198" fontId="1" fillId="27" borderId="0" applyNumberFormat="0" applyBorder="0" applyAlignment="0" applyProtection="0"/>
    <xf numFmtId="198" fontId="1" fillId="27" borderId="0" applyNumberFormat="0" applyBorder="0" applyAlignment="0" applyProtection="0"/>
    <xf numFmtId="0" fontId="1" fillId="39" borderId="0" applyNumberFormat="0" applyBorder="0" applyAlignment="0" applyProtection="0"/>
    <xf numFmtId="198" fontId="1" fillId="39" borderId="0" applyNumberFormat="0" applyBorder="0" applyAlignment="0" applyProtection="0"/>
    <xf numFmtId="198" fontId="1" fillId="39" borderId="0" applyNumberFormat="0" applyBorder="0" applyAlignment="0" applyProtection="0"/>
    <xf numFmtId="198" fontId="1" fillId="39" borderId="0" applyNumberFormat="0" applyBorder="0" applyAlignment="0" applyProtection="0"/>
    <xf numFmtId="198" fontId="1" fillId="40" borderId="0" applyNumberFormat="0" applyBorder="0" applyAlignment="0" applyProtection="0"/>
    <xf numFmtId="198" fontId="1" fillId="39" borderId="0" applyNumberFormat="0" applyBorder="0" applyAlignment="0" applyProtection="0"/>
    <xf numFmtId="0" fontId="1" fillId="33" borderId="0" applyNumberFormat="0" applyBorder="0" applyAlignment="0" applyProtection="0"/>
    <xf numFmtId="198" fontId="1" fillId="33" borderId="0" applyNumberFormat="0" applyBorder="0" applyAlignment="0" applyProtection="0"/>
    <xf numFmtId="198" fontId="1" fillId="33" borderId="0" applyNumberFormat="0" applyBorder="0" applyAlignment="0" applyProtection="0"/>
    <xf numFmtId="198" fontId="1" fillId="33" borderId="0" applyNumberFormat="0" applyBorder="0" applyAlignment="0" applyProtection="0"/>
    <xf numFmtId="0" fontId="1" fillId="38" borderId="0" applyNumberFormat="0" applyBorder="0" applyAlignment="0" applyProtection="0"/>
    <xf numFmtId="198" fontId="1" fillId="38" borderId="0" applyNumberFormat="0" applyBorder="0" applyAlignment="0" applyProtection="0"/>
    <xf numFmtId="198" fontId="1" fillId="38" borderId="0" applyNumberFormat="0" applyBorder="0" applyAlignment="0" applyProtection="0"/>
    <xf numFmtId="198" fontId="1" fillId="38" borderId="0" applyNumberFormat="0" applyBorder="0" applyAlignment="0" applyProtection="0"/>
    <xf numFmtId="0" fontId="1" fillId="34" borderId="0" applyNumberFormat="0" applyBorder="0" applyAlignment="0" applyProtection="0"/>
    <xf numFmtId="198" fontId="1" fillId="34" borderId="0" applyNumberFormat="0" applyBorder="0" applyAlignment="0" applyProtection="0"/>
    <xf numFmtId="198" fontId="1" fillId="34" borderId="0" applyNumberFormat="0" applyBorder="0" applyAlignment="0" applyProtection="0"/>
    <xf numFmtId="198" fontId="1" fillId="34" borderId="0" applyNumberFormat="0" applyBorder="0" applyAlignment="0" applyProtection="0"/>
    <xf numFmtId="0" fontId="104" fillId="38" borderId="0" applyNumberFormat="0" applyBorder="0" applyAlignment="0" applyProtection="0"/>
    <xf numFmtId="198" fontId="104" fillId="38" borderId="0" applyNumberFormat="0" applyBorder="0" applyAlignment="0" applyProtection="0"/>
    <xf numFmtId="198" fontId="104" fillId="38" borderId="0" applyNumberFormat="0" applyBorder="0" applyAlignment="0" applyProtection="0"/>
    <xf numFmtId="0" fontId="104" fillId="41" borderId="0" applyNumberFormat="0" applyBorder="0" applyAlignment="0" applyProtection="0"/>
    <xf numFmtId="198" fontId="104" fillId="41" borderId="0" applyNumberFormat="0" applyBorder="0" applyAlignment="0" applyProtection="0"/>
    <xf numFmtId="198" fontId="104" fillId="41" borderId="0" applyNumberFormat="0" applyBorder="0" applyAlignment="0" applyProtection="0"/>
    <xf numFmtId="0" fontId="104" fillId="42" borderId="0" applyNumberFormat="0" applyBorder="0" applyAlignment="0" applyProtection="0"/>
    <xf numFmtId="198" fontId="104" fillId="42" borderId="0" applyNumberFormat="0" applyBorder="0" applyAlignment="0" applyProtection="0"/>
    <xf numFmtId="198" fontId="104" fillId="42" borderId="0" applyNumberFormat="0" applyBorder="0" applyAlignment="0" applyProtection="0"/>
    <xf numFmtId="198" fontId="104" fillId="40" borderId="0" applyNumberFormat="0" applyBorder="0" applyAlignment="0" applyProtection="0"/>
    <xf numFmtId="0" fontId="104" fillId="33" borderId="0" applyNumberFormat="0" applyBorder="0" applyAlignment="0" applyProtection="0"/>
    <xf numFmtId="198" fontId="104" fillId="33" borderId="0" applyNumberFormat="0" applyBorder="0" applyAlignment="0" applyProtection="0"/>
    <xf numFmtId="198" fontId="104" fillId="33" borderId="0" applyNumberFormat="0" applyBorder="0" applyAlignment="0" applyProtection="0"/>
    <xf numFmtId="198" fontId="104" fillId="43" borderId="0" applyNumberFormat="0" applyBorder="0" applyAlignment="0" applyProtection="0"/>
    <xf numFmtId="0" fontId="104" fillId="38" borderId="0" applyNumberFormat="0" applyBorder="0" applyAlignment="0" applyProtection="0"/>
    <xf numFmtId="198" fontId="104" fillId="38" borderId="0" applyNumberFormat="0" applyBorder="0" applyAlignment="0" applyProtection="0"/>
    <xf numFmtId="198" fontId="104" fillId="38" borderId="0" applyNumberFormat="0" applyBorder="0" applyAlignment="0" applyProtection="0"/>
    <xf numFmtId="0" fontId="104" fillId="32" borderId="0" applyNumberFormat="0" applyBorder="0" applyAlignment="0" applyProtection="0"/>
    <xf numFmtId="198" fontId="104" fillId="32" borderId="0" applyNumberFormat="0" applyBorder="0" applyAlignment="0" applyProtection="0"/>
    <xf numFmtId="198" fontId="104" fillId="32" borderId="0" applyNumberFormat="0" applyBorder="0" applyAlignment="0" applyProtection="0"/>
    <xf numFmtId="198" fontId="104" fillId="44" borderId="0" applyNumberFormat="0" applyBorder="0" applyAlignment="0" applyProtection="0"/>
    <xf numFmtId="37" fontId="13" fillId="0" borderId="7" applyFont="0" applyBorder="0" applyAlignment="0">
      <alignment horizontal="centerContinuous"/>
    </xf>
    <xf numFmtId="0" fontId="49" fillId="0" borderId="0" applyNumberFormat="0" applyFill="0" applyProtection="0">
      <alignment horizontal="left"/>
    </xf>
    <xf numFmtId="0" fontId="2" fillId="0" borderId="0"/>
    <xf numFmtId="0" fontId="2" fillId="0" borderId="0"/>
    <xf numFmtId="0" fontId="97" fillId="38" borderId="0" applyNumberFormat="0" applyBorder="0" applyAlignment="0" applyProtection="0"/>
    <xf numFmtId="198" fontId="97" fillId="38" borderId="0" applyNumberFormat="0" applyBorder="0" applyAlignment="0" applyProtection="0"/>
    <xf numFmtId="198" fontId="97" fillId="38" borderId="0" applyNumberFormat="0" applyBorder="0" applyAlignment="0" applyProtection="0"/>
    <xf numFmtId="0" fontId="129" fillId="45" borderId="50" applyNumberFormat="0" applyAlignment="0" applyProtection="0"/>
    <xf numFmtId="198" fontId="129" fillId="45" borderId="50" applyNumberFormat="0" applyAlignment="0" applyProtection="0"/>
    <xf numFmtId="198" fontId="129" fillId="45" borderId="50" applyNumberFormat="0" applyAlignment="0" applyProtection="0"/>
    <xf numFmtId="198" fontId="101" fillId="25" borderId="52" applyNumberFormat="0" applyAlignment="0" applyProtection="0"/>
    <xf numFmtId="198" fontId="101" fillId="25" borderId="52" applyNumberFormat="0" applyAlignment="0" applyProtection="0"/>
    <xf numFmtId="0" fontId="130" fillId="0" borderId="54" applyNumberFormat="0" applyFill="0" applyAlignment="0" applyProtection="0"/>
    <xf numFmtId="198" fontId="130" fillId="0" borderId="54" applyNumberFormat="0" applyFill="0" applyAlignment="0" applyProtection="0"/>
    <xf numFmtId="198" fontId="130" fillId="0" borderId="54" applyNumberFormat="0" applyFill="0" applyAlignment="0" applyProtection="0"/>
    <xf numFmtId="199" fontId="120" fillId="0" borderId="1">
      <alignment horizontal="center"/>
      <protection locked="0"/>
    </xf>
    <xf numFmtId="1" fontId="121" fillId="0" borderId="0" applyFill="0" applyBorder="0">
      <alignment horizontal="center"/>
    </xf>
    <xf numFmtId="3" fontId="108" fillId="0" borderId="0" applyFont="0" applyFill="0" applyBorder="0" applyAlignment="0" applyProtection="0"/>
    <xf numFmtId="3" fontId="108" fillId="0" borderId="0" applyFont="0" applyFill="0" applyBorder="0" applyAlignment="0" applyProtection="0"/>
    <xf numFmtId="186" fontId="107" fillId="0" borderId="0" applyFont="0" applyFill="0" applyBorder="0" applyAlignment="0" applyProtection="0"/>
    <xf numFmtId="200" fontId="122" fillId="0" borderId="0"/>
    <xf numFmtId="187" fontId="108" fillId="0" borderId="0" applyFont="0" applyFill="0" applyBorder="0" applyAlignment="0" applyProtection="0"/>
    <xf numFmtId="187" fontId="108" fillId="0" borderId="0" applyFont="0" applyFill="0" applyBorder="0" applyAlignment="0" applyProtection="0"/>
    <xf numFmtId="0" fontId="49" fillId="0" borderId="5" applyNumberFormat="0" applyAlignment="0" applyProtection="0"/>
    <xf numFmtId="0" fontId="49" fillId="0" borderId="5" applyNumberFormat="0" applyAlignment="0" applyProtection="0"/>
    <xf numFmtId="0" fontId="108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9" fillId="0" borderId="0">
      <protection locked="0"/>
    </xf>
    <xf numFmtId="201" fontId="2" fillId="0" borderId="0">
      <alignment horizontal="center"/>
    </xf>
    <xf numFmtId="202" fontId="2" fillId="0" borderId="0">
      <alignment horizontal="center"/>
    </xf>
    <xf numFmtId="203" fontId="2" fillId="0" borderId="0">
      <alignment horizontal="right"/>
    </xf>
    <xf numFmtId="204" fontId="122" fillId="0" borderId="42">
      <alignment horizontal="center"/>
    </xf>
    <xf numFmtId="205" fontId="2" fillId="0" borderId="0">
      <alignment horizontal="center"/>
    </xf>
    <xf numFmtId="206" fontId="2" fillId="0" borderId="0">
      <alignment horizontal="center"/>
    </xf>
    <xf numFmtId="207" fontId="122" fillId="0" borderId="48">
      <alignment horizontal="center"/>
    </xf>
    <xf numFmtId="188" fontId="110" fillId="0" borderId="0">
      <protection locked="0"/>
    </xf>
    <xf numFmtId="188" fontId="110" fillId="0" borderId="0">
      <protection locked="0"/>
    </xf>
    <xf numFmtId="0" fontId="111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198" fontId="131" fillId="0" borderId="0" applyNumberFormat="0" applyFill="0" applyBorder="0" applyAlignment="0" applyProtection="0"/>
    <xf numFmtId="198" fontId="131" fillId="0" borderId="0" applyNumberFormat="0" applyFill="0" applyBorder="0" applyAlignment="0" applyProtection="0"/>
    <xf numFmtId="0" fontId="104" fillId="46" borderId="0" applyNumberFormat="0" applyBorder="0" applyAlignment="0" applyProtection="0"/>
    <xf numFmtId="198" fontId="104" fillId="46" borderId="0" applyNumberFormat="0" applyBorder="0" applyAlignment="0" applyProtection="0"/>
    <xf numFmtId="198" fontId="104" fillId="46" borderId="0" applyNumberFormat="0" applyBorder="0" applyAlignment="0" applyProtection="0"/>
    <xf numFmtId="0" fontId="104" fillId="41" borderId="0" applyNumberFormat="0" applyBorder="0" applyAlignment="0" applyProtection="0"/>
    <xf numFmtId="198" fontId="104" fillId="41" borderId="0" applyNumberFormat="0" applyBorder="0" applyAlignment="0" applyProtection="0"/>
    <xf numFmtId="198" fontId="104" fillId="41" borderId="0" applyNumberFormat="0" applyBorder="0" applyAlignment="0" applyProtection="0"/>
    <xf numFmtId="0" fontId="104" fillId="42" borderId="0" applyNumberFormat="0" applyBorder="0" applyAlignment="0" applyProtection="0"/>
    <xf numFmtId="198" fontId="104" fillId="42" borderId="0" applyNumberFormat="0" applyBorder="0" applyAlignment="0" applyProtection="0"/>
    <xf numFmtId="198" fontId="104" fillId="42" borderId="0" applyNumberFormat="0" applyBorder="0" applyAlignment="0" applyProtection="0"/>
    <xf numFmtId="0" fontId="104" fillId="47" borderId="0" applyNumberFormat="0" applyBorder="0" applyAlignment="0" applyProtection="0"/>
    <xf numFmtId="198" fontId="104" fillId="47" borderId="0" applyNumberFormat="0" applyBorder="0" applyAlignment="0" applyProtection="0"/>
    <xf numFmtId="198" fontId="104" fillId="47" borderId="0" applyNumberFormat="0" applyBorder="0" applyAlignment="0" applyProtection="0"/>
    <xf numFmtId="198" fontId="104" fillId="28" borderId="0" applyNumberFormat="0" applyBorder="0" applyAlignment="0" applyProtection="0"/>
    <xf numFmtId="198" fontId="104" fillId="28" borderId="0" applyNumberFormat="0" applyBorder="0" applyAlignment="0" applyProtection="0"/>
    <xf numFmtId="0" fontId="104" fillId="48" borderId="0" applyNumberFormat="0" applyBorder="0" applyAlignment="0" applyProtection="0"/>
    <xf numFmtId="198" fontId="104" fillId="48" borderId="0" applyNumberFormat="0" applyBorder="0" applyAlignment="0" applyProtection="0"/>
    <xf numFmtId="198" fontId="104" fillId="48" borderId="0" applyNumberFormat="0" applyBorder="0" applyAlignment="0" applyProtection="0"/>
    <xf numFmtId="0" fontId="99" fillId="39" borderId="50" applyNumberFormat="0" applyAlignment="0" applyProtection="0"/>
    <xf numFmtId="198" fontId="99" fillId="39" borderId="50" applyNumberFormat="0" applyAlignment="0" applyProtection="0"/>
    <xf numFmtId="198" fontId="99" fillId="39" borderId="50" applyNumberFormat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3" fontId="2" fillId="0" borderId="0" applyFill="0" applyBorder="0" applyAlignment="0" applyProtection="0"/>
    <xf numFmtId="3" fontId="112" fillId="0" borderId="0" applyFill="0" applyBorder="0" applyAlignment="0" applyProtection="0"/>
    <xf numFmtId="3" fontId="113" fillId="0" borderId="0" applyFill="0" applyBorder="0" applyAlignment="0" applyProtection="0"/>
    <xf numFmtId="3" fontId="114" fillId="0" borderId="0" applyFill="0" applyBorder="0" applyAlignment="0" applyProtection="0"/>
    <xf numFmtId="3" fontId="114" fillId="0" borderId="0" applyFill="0" applyBorder="0" applyAlignment="0" applyProtection="0"/>
    <xf numFmtId="3" fontId="115" fillId="0" borderId="0" applyFill="0" applyBorder="0" applyAlignment="0" applyProtection="0"/>
    <xf numFmtId="3" fontId="116" fillId="0" borderId="0" applyFill="0" applyBorder="0" applyAlignment="0" applyProtection="0"/>
    <xf numFmtId="191" fontId="2" fillId="0" borderId="0" applyFill="0" applyBorder="0" applyAlignment="0" applyProtection="0"/>
    <xf numFmtId="191" fontId="2" fillId="0" borderId="0" applyFill="0" applyBorder="0" applyAlignment="0" applyProtection="0"/>
    <xf numFmtId="191" fontId="2" fillId="0" borderId="0" applyFill="0" applyBorder="0" applyAlignment="0" applyProtection="0"/>
    <xf numFmtId="192" fontId="109" fillId="0" borderId="0">
      <protection locked="0"/>
    </xf>
    <xf numFmtId="2" fontId="2" fillId="0" borderId="0" applyFill="0" applyBorder="0" applyAlignment="0" applyProtection="0"/>
    <xf numFmtId="192" fontId="109" fillId="0" borderId="0">
      <protection locked="0"/>
    </xf>
    <xf numFmtId="193" fontId="109" fillId="0" borderId="0">
      <protection locked="0"/>
    </xf>
    <xf numFmtId="2" fontId="108" fillId="0" borderId="0" applyFont="0" applyFill="0" applyBorder="0" applyAlignment="0" applyProtection="0"/>
    <xf numFmtId="2" fontId="108" fillId="0" borderId="0" applyFont="0" applyFill="0" applyBorder="0" applyAlignment="0" applyProtection="0"/>
    <xf numFmtId="0" fontId="106" fillId="0" borderId="0" applyNumberFormat="0" applyFill="0" applyBorder="0" applyAlignment="0" applyProtection="0"/>
    <xf numFmtId="37" fontId="123" fillId="0" borderId="0"/>
    <xf numFmtId="0" fontId="105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132" fillId="0" borderId="0" applyNumberFormat="0" applyFill="0" applyBorder="0" applyAlignment="0" applyProtection="0"/>
    <xf numFmtId="0" fontId="98" fillId="37" borderId="0" applyNumberFormat="0" applyBorder="0" applyAlignment="0" applyProtection="0"/>
    <xf numFmtId="198" fontId="98" fillId="37" borderId="0" applyNumberFormat="0" applyBorder="0" applyAlignment="0" applyProtection="0"/>
    <xf numFmtId="198" fontId="98" fillId="37" borderId="0" applyNumberFormat="0" applyBorder="0" applyAlignment="0" applyProtection="0"/>
    <xf numFmtId="169" fontId="49" fillId="0" borderId="0" applyFill="0" applyBorder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71" fillId="0" borderId="0" applyFont="0" applyFill="0" applyBorder="0" applyAlignment="0" applyProtection="0"/>
    <xf numFmtId="165" fontId="7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71" fillId="0" borderId="0" applyFont="0" applyFill="0" applyBorder="0" applyAlignment="0" applyProtection="0"/>
    <xf numFmtId="165" fontId="71" fillId="0" borderId="0" applyFont="0" applyFill="0" applyBorder="0" applyAlignment="0" applyProtection="0"/>
    <xf numFmtId="165" fontId="71" fillId="0" borderId="0" applyFont="0" applyFill="0" applyBorder="0" applyAlignment="0" applyProtection="0"/>
    <xf numFmtId="165" fontId="71" fillId="0" borderId="0" applyFont="0" applyFill="0" applyBorder="0" applyAlignment="0" applyProtection="0"/>
    <xf numFmtId="165" fontId="71" fillId="0" borderId="0" applyFont="0" applyFill="0" applyBorder="0" applyAlignment="0" applyProtection="0"/>
    <xf numFmtId="165" fontId="71" fillId="0" borderId="0" applyFont="0" applyFill="0" applyBorder="0" applyAlignment="0" applyProtection="0"/>
    <xf numFmtId="165" fontId="71" fillId="0" borderId="0" applyFont="0" applyFill="0" applyBorder="0" applyAlignment="0" applyProtection="0"/>
    <xf numFmtId="165" fontId="71" fillId="0" borderId="0" applyFont="0" applyFill="0" applyBorder="0" applyAlignment="0" applyProtection="0"/>
    <xf numFmtId="165" fontId="71" fillId="0" borderId="0" applyFont="0" applyFill="0" applyBorder="0" applyAlignment="0" applyProtection="0"/>
    <xf numFmtId="165" fontId="71" fillId="0" borderId="0" applyFont="0" applyFill="0" applyBorder="0" applyAlignment="0" applyProtection="0"/>
    <xf numFmtId="165" fontId="71" fillId="0" borderId="0" applyFont="0" applyFill="0" applyBorder="0" applyAlignment="0" applyProtection="0"/>
    <xf numFmtId="165" fontId="71" fillId="0" borderId="0" applyFont="0" applyFill="0" applyBorder="0" applyAlignment="0" applyProtection="0"/>
    <xf numFmtId="165" fontId="71" fillId="0" borderId="0" applyFont="0" applyFill="0" applyBorder="0" applyAlignment="0" applyProtection="0"/>
    <xf numFmtId="182" fontId="2" fillId="0" borderId="0" applyFont="0" applyFill="0" applyBorder="0" applyAlignment="0" applyProtection="0"/>
    <xf numFmtId="195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3" fontId="71" fillId="0" borderId="0" applyFont="0" applyFill="0" applyBorder="0" applyAlignment="0" applyProtection="0"/>
    <xf numFmtId="183" fontId="71" fillId="0" borderId="0" applyFont="0" applyFill="0" applyBorder="0" applyAlignment="0" applyProtection="0"/>
    <xf numFmtId="196" fontId="109" fillId="0" borderId="0">
      <protection locked="0"/>
    </xf>
    <xf numFmtId="215" fontId="2" fillId="0" borderId="0" applyFill="0" applyBorder="0" applyAlignment="0" applyProtection="0"/>
    <xf numFmtId="196" fontId="109" fillId="0" borderId="0">
      <protection locked="0"/>
    </xf>
    <xf numFmtId="197" fontId="2" fillId="0" borderId="0" applyFill="0" applyBorder="0" applyAlignment="0" applyProtection="0"/>
    <xf numFmtId="216" fontId="2" fillId="0" borderId="0" applyFill="0" applyBorder="0" applyAlignment="0" applyProtection="0"/>
    <xf numFmtId="197" fontId="2" fillId="0" borderId="0" applyFill="0" applyBorder="0" applyAlignment="0" applyProtection="0"/>
    <xf numFmtId="208" fontId="23" fillId="0" borderId="0">
      <alignment horizontal="center"/>
    </xf>
    <xf numFmtId="0" fontId="133" fillId="24" borderId="0" applyNumberFormat="0" applyBorder="0" applyAlignment="0" applyProtection="0"/>
    <xf numFmtId="198" fontId="133" fillId="24" borderId="0" applyNumberFormat="0" applyBorder="0" applyAlignment="0" applyProtection="0"/>
    <xf numFmtId="198" fontId="133" fillId="24" borderId="0" applyNumberFormat="0" applyBorder="0" applyAlignment="0" applyProtection="0"/>
    <xf numFmtId="0" fontId="11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3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8" fontId="71" fillId="26" borderId="53" applyNumberFormat="0" applyFont="0" applyAlignment="0" applyProtection="0"/>
    <xf numFmtId="198" fontId="71" fillId="26" borderId="53" applyNumberFormat="0" applyFont="0" applyAlignment="0" applyProtection="0"/>
    <xf numFmtId="198" fontId="71" fillId="26" borderId="53" applyNumberFormat="0" applyFont="0" applyAlignment="0" applyProtection="0"/>
    <xf numFmtId="198" fontId="71" fillId="26" borderId="53" applyNumberFormat="0" applyFont="0" applyAlignment="0" applyProtection="0"/>
    <xf numFmtId="198" fontId="71" fillId="26" borderId="53" applyNumberFormat="0" applyFont="0" applyAlignment="0" applyProtection="0"/>
    <xf numFmtId="198" fontId="71" fillId="26" borderId="53" applyNumberFormat="0" applyFont="0" applyAlignment="0" applyProtection="0"/>
    <xf numFmtId="198" fontId="71" fillId="26" borderId="53" applyNumberFormat="0" applyFont="0" applyAlignment="0" applyProtection="0"/>
    <xf numFmtId="198" fontId="71" fillId="26" borderId="53" applyNumberFormat="0" applyFont="0" applyAlignment="0" applyProtection="0"/>
    <xf numFmtId="0" fontId="71" fillId="26" borderId="53" applyNumberFormat="0" applyFont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209" fontId="122" fillId="0" borderId="48">
      <alignment horizontal="center"/>
    </xf>
    <xf numFmtId="0" fontId="49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3" fontId="2" fillId="0" borderId="0" applyFill="0" applyBorder="0" applyAlignment="0" applyProtection="0"/>
    <xf numFmtId="0" fontId="49" fillId="0" borderId="0"/>
    <xf numFmtId="0" fontId="107" fillId="0" borderId="0"/>
    <xf numFmtId="3" fontId="2" fillId="0" borderId="0" applyFill="0" applyBorder="0" applyAlignment="0" applyProtection="0"/>
    <xf numFmtId="3" fontId="2" fillId="0" borderId="0" applyFill="0" applyBorder="0" applyAlignment="0" applyProtection="0"/>
    <xf numFmtId="3" fontId="2" fillId="0" borderId="0" applyFill="0" applyBorder="0" applyAlignment="0" applyProtection="0"/>
    <xf numFmtId="0" fontId="49" fillId="0" borderId="0"/>
    <xf numFmtId="210" fontId="2" fillId="0" borderId="0" applyFont="0" applyFill="0" applyBorder="0" applyAlignment="0" applyProtection="0"/>
    <xf numFmtId="0" fontId="2" fillId="0" borderId="55" applyNumberFormat="0" applyFont="0" applyFill="0" applyAlignment="0" applyProtection="0"/>
    <xf numFmtId="0" fontId="2" fillId="0" borderId="56" applyNumberFormat="0" applyFont="0" applyFill="0" applyAlignment="0" applyProtection="0"/>
    <xf numFmtId="0" fontId="2" fillId="0" borderId="57" applyNumberFormat="0" applyFont="0" applyFill="0" applyAlignment="0" applyProtection="0"/>
    <xf numFmtId="0" fontId="2" fillId="0" borderId="58" applyNumberFormat="0" applyFont="0" applyFill="0" applyAlignment="0" applyProtection="0"/>
    <xf numFmtId="0" fontId="2" fillId="0" borderId="59" applyNumberFormat="0" applyFont="0" applyFill="0" applyAlignment="0" applyProtection="0"/>
    <xf numFmtId="0" fontId="2" fillId="45" borderId="0" applyNumberFormat="0" applyFont="0" applyBorder="0" applyAlignment="0" applyProtection="0"/>
    <xf numFmtId="0" fontId="2" fillId="0" borderId="60" applyNumberFormat="0" applyFont="0" applyFill="0" applyAlignment="0" applyProtection="0"/>
    <xf numFmtId="0" fontId="2" fillId="0" borderId="61" applyNumberFormat="0" applyFont="0" applyFill="0" applyAlignment="0" applyProtection="0"/>
    <xf numFmtId="46" fontId="2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2" fillId="0" borderId="62" applyNumberFormat="0" applyFont="0" applyFill="0" applyAlignment="0" applyProtection="0"/>
    <xf numFmtId="0" fontId="2" fillId="0" borderId="63" applyNumberFormat="0" applyFont="0" applyFill="0" applyAlignment="0" applyProtection="0"/>
    <xf numFmtId="0" fontId="2" fillId="0" borderId="41" applyNumberFormat="0" applyFont="0" applyFill="0" applyAlignment="0" applyProtection="0"/>
    <xf numFmtId="0" fontId="2" fillId="0" borderId="64" applyNumberFormat="0" applyFont="0" applyFill="0" applyAlignment="0" applyProtection="0"/>
    <xf numFmtId="0" fontId="2" fillId="0" borderId="41" applyNumberFormat="0" applyFont="0" applyFill="0" applyAlignment="0" applyProtection="0"/>
    <xf numFmtId="0" fontId="2" fillId="0" borderId="0" applyNumberFormat="0" applyFont="0" applyFill="0" applyBorder="0" applyProtection="0">
      <alignment horizontal="center"/>
    </xf>
    <xf numFmtId="0" fontId="112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24" fillId="0" borderId="0" applyNumberFormat="0" applyFill="0" applyBorder="0" applyProtection="0">
      <alignment horizontal="left"/>
    </xf>
    <xf numFmtId="0" fontId="2" fillId="45" borderId="0" applyNumberFormat="0" applyFont="0" applyBorder="0" applyAlignment="0" applyProtection="0"/>
    <xf numFmtId="0" fontId="125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" fillId="0" borderId="65" applyNumberFormat="0" applyFont="0" applyFill="0" applyAlignment="0" applyProtection="0"/>
    <xf numFmtId="0" fontId="2" fillId="0" borderId="66" applyNumberFormat="0" applyFont="0" applyFill="0" applyAlignment="0" applyProtection="0"/>
    <xf numFmtId="211" fontId="2" fillId="0" borderId="0" applyFont="0" applyFill="0" applyBorder="0" applyAlignment="0" applyProtection="0"/>
    <xf numFmtId="0" fontId="2" fillId="0" borderId="67" applyNumberFormat="0" applyFont="0" applyFill="0" applyAlignment="0" applyProtection="0"/>
    <xf numFmtId="0" fontId="2" fillId="0" borderId="68" applyNumberFormat="0" applyFont="0" applyFill="0" applyAlignment="0" applyProtection="0"/>
    <xf numFmtId="0" fontId="2" fillId="0" borderId="69" applyNumberFormat="0" applyFont="0" applyFill="0" applyAlignment="0" applyProtection="0"/>
    <xf numFmtId="0" fontId="2" fillId="0" borderId="70" applyNumberFormat="0" applyFont="0" applyFill="0" applyAlignment="0" applyProtection="0"/>
    <xf numFmtId="0" fontId="2" fillId="0" borderId="71" applyNumberFormat="0" applyFont="0" applyFill="0" applyAlignment="0" applyProtection="0"/>
    <xf numFmtId="0" fontId="100" fillId="45" borderId="51" applyNumberFormat="0" applyAlignment="0" applyProtection="0"/>
    <xf numFmtId="198" fontId="100" fillId="45" borderId="51" applyNumberFormat="0" applyAlignment="0" applyProtection="0"/>
    <xf numFmtId="198" fontId="100" fillId="45" borderId="51" applyNumberFormat="0" applyAlignment="0" applyProtection="0"/>
    <xf numFmtId="0" fontId="49" fillId="0" borderId="72" applyNumberFormat="0" applyFill="0" applyAlignment="0" applyProtection="0"/>
    <xf numFmtId="0" fontId="118" fillId="0" borderId="0" applyNumberFormat="0" applyFill="0" applyBorder="0" applyAlignment="0" applyProtection="0"/>
    <xf numFmtId="0" fontId="126" fillId="0" borderId="0" applyNumberFormat="0" applyBorder="0">
      <alignment horizontal="centerContinuous"/>
    </xf>
    <xf numFmtId="198" fontId="102" fillId="0" borderId="0" applyNumberFormat="0" applyFill="0" applyBorder="0" applyAlignment="0" applyProtection="0"/>
    <xf numFmtId="198" fontId="102" fillId="0" borderId="0" applyNumberFormat="0" applyFill="0" applyBorder="0" applyAlignment="0" applyProtection="0"/>
    <xf numFmtId="0" fontId="2" fillId="0" borderId="0"/>
    <xf numFmtId="198" fontId="103" fillId="0" borderId="0" applyNumberFormat="0" applyFill="0" applyBorder="0" applyAlignment="0" applyProtection="0"/>
    <xf numFmtId="198" fontId="103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34" fillId="0" borderId="73" applyNumberFormat="0" applyFill="0" applyAlignment="0" applyProtection="0"/>
    <xf numFmtId="198" fontId="134" fillId="0" borderId="73" applyNumberFormat="0" applyFill="0" applyAlignment="0" applyProtection="0"/>
    <xf numFmtId="198" fontId="134" fillId="0" borderId="73" applyNumberFormat="0" applyFill="0" applyAlignment="0" applyProtection="0"/>
    <xf numFmtId="0" fontId="135" fillId="0" borderId="74" applyNumberFormat="0" applyFill="0" applyAlignment="0" applyProtection="0"/>
    <xf numFmtId="198" fontId="135" fillId="0" borderId="74" applyNumberFormat="0" applyFill="0" applyAlignment="0" applyProtection="0"/>
    <xf numFmtId="198" fontId="135" fillId="0" borderId="74" applyNumberFormat="0" applyFill="0" applyAlignment="0" applyProtection="0"/>
    <xf numFmtId="0" fontId="131" fillId="0" borderId="75" applyNumberFormat="0" applyFill="0" applyAlignment="0" applyProtection="0"/>
    <xf numFmtId="198" fontId="131" fillId="0" borderId="75" applyNumberFormat="0" applyFill="0" applyAlignment="0" applyProtection="0"/>
    <xf numFmtId="198" fontId="131" fillId="0" borderId="75" applyNumberFormat="0" applyFill="0" applyAlignment="0" applyProtection="0"/>
    <xf numFmtId="198" fontId="128" fillId="0" borderId="0" applyNumberFormat="0" applyFill="0" applyBorder="0" applyAlignment="0" applyProtection="0"/>
    <xf numFmtId="198" fontId="128" fillId="0" borderId="0" applyNumberFormat="0" applyFill="0" applyBorder="0" applyAlignment="0" applyProtection="0"/>
    <xf numFmtId="1" fontId="55" fillId="0" borderId="0" applyFill="0" applyBorder="0" applyAlignment="0"/>
    <xf numFmtId="0" fontId="56" fillId="0" borderId="76" applyNumberFormat="0" applyFill="0" applyAlignment="0" applyProtection="0"/>
    <xf numFmtId="198" fontId="56" fillId="0" borderId="76" applyNumberFormat="0" applyFill="0" applyAlignment="0" applyProtection="0"/>
    <xf numFmtId="198" fontId="56" fillId="0" borderId="76" applyNumberFormat="0" applyFill="0" applyAlignment="0" applyProtection="0"/>
    <xf numFmtId="212" fontId="23" fillId="0" borderId="0"/>
    <xf numFmtId="213" fontId="2" fillId="0" borderId="0">
      <alignment horizontal="right"/>
    </xf>
    <xf numFmtId="214" fontId="127" fillId="0" borderId="0">
      <alignment horizontal="center"/>
    </xf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144" fillId="0" borderId="0"/>
    <xf numFmtId="0" fontId="148" fillId="0" borderId="0"/>
    <xf numFmtId="0" fontId="144" fillId="0" borderId="0"/>
    <xf numFmtId="0" fontId="23" fillId="0" borderId="0"/>
    <xf numFmtId="0" fontId="171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5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/>
    </xf>
    <xf numFmtId="167" fontId="0" fillId="0" borderId="0" xfId="0" applyNumberFormat="1"/>
    <xf numFmtId="0" fontId="2" fillId="0" borderId="0" xfId="0" applyFont="1" applyAlignment="1">
      <alignment vertical="center"/>
    </xf>
    <xf numFmtId="3" fontId="3" fillId="3" borderId="0" xfId="0" applyNumberFormat="1" applyFont="1" applyFill="1" applyAlignment="1">
      <alignment horizontal="left" vertical="center"/>
    </xf>
    <xf numFmtId="1" fontId="4" fillId="3" borderId="0" xfId="0" applyNumberFormat="1" applyFont="1" applyFill="1" applyAlignment="1">
      <alignment horizontal="center" vertical="center"/>
    </xf>
    <xf numFmtId="1" fontId="5" fillId="4" borderId="0" xfId="0" applyNumberFormat="1" applyFont="1" applyFill="1" applyAlignment="1">
      <alignment horizontal="center" vertical="center"/>
    </xf>
    <xf numFmtId="1" fontId="4" fillId="3" borderId="0" xfId="0" applyNumberFormat="1" applyFont="1" applyFill="1" applyAlignment="1">
      <alignment horizontal="left" vertical="center"/>
    </xf>
    <xf numFmtId="1" fontId="4" fillId="3" borderId="0" xfId="0" applyNumberFormat="1" applyFont="1" applyFill="1" applyAlignment="1">
      <alignment vertical="center"/>
    </xf>
    <xf numFmtId="3" fontId="4" fillId="3" borderId="0" xfId="0" applyNumberFormat="1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 wrapText="1"/>
    </xf>
    <xf numFmtId="4" fontId="4" fillId="3" borderId="0" xfId="0" applyNumberFormat="1" applyFont="1" applyFill="1" applyAlignment="1">
      <alignment horizontal="center" vertical="center" wrapText="1"/>
    </xf>
    <xf numFmtId="166" fontId="4" fillId="3" borderId="0" xfId="0" applyNumberFormat="1" applyFont="1" applyFill="1" applyAlignment="1">
      <alignment horizontal="center" vertical="center"/>
    </xf>
    <xf numFmtId="3" fontId="6" fillId="3" borderId="0" xfId="0" applyNumberFormat="1" applyFont="1" applyFill="1" applyAlignment="1">
      <alignment horizontal="center" vertical="center"/>
    </xf>
    <xf numFmtId="17" fontId="4" fillId="3" borderId="0" xfId="0" applyNumberFormat="1" applyFont="1" applyFill="1" applyAlignment="1">
      <alignment horizontal="center" vertical="center"/>
    </xf>
    <xf numFmtId="3" fontId="8" fillId="0" borderId="2" xfId="2" applyNumberFormat="1" applyFont="1" applyFill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167" fontId="9" fillId="5" borderId="2" xfId="0" applyNumberFormat="1" applyFont="1" applyFill="1" applyBorder="1" applyAlignment="1">
      <alignment horizontal="center"/>
    </xf>
    <xf numFmtId="0" fontId="10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left" vertical="center"/>
    </xf>
    <xf numFmtId="0" fontId="0" fillId="7" borderId="0" xfId="0" applyFill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8" borderId="0" xfId="0" applyFont="1" applyFill="1"/>
    <xf numFmtId="4" fontId="13" fillId="0" borderId="5" xfId="0" applyNumberFormat="1" applyFont="1" applyBorder="1"/>
    <xf numFmtId="4" fontId="13" fillId="0" borderId="6" xfId="0" applyNumberFormat="1" applyFont="1" applyBorder="1"/>
    <xf numFmtId="14" fontId="13" fillId="0" borderId="7" xfId="0" applyNumberFormat="1" applyFont="1" applyBorder="1"/>
    <xf numFmtId="170" fontId="13" fillId="0" borderId="8" xfId="4" applyNumberFormat="1" applyFont="1" applyBorder="1"/>
    <xf numFmtId="170" fontId="18" fillId="0" borderId="8" xfId="4" applyNumberFormat="1" applyFont="1" applyBorder="1"/>
    <xf numFmtId="171" fontId="18" fillId="0" borderId="8" xfId="4" applyNumberFormat="1" applyFont="1" applyBorder="1"/>
    <xf numFmtId="171" fontId="18" fillId="0" borderId="9" xfId="4" applyNumberFormat="1" applyFont="1" applyBorder="1"/>
    <xf numFmtId="14" fontId="13" fillId="0" borderId="10" xfId="0" applyNumberFormat="1" applyFont="1" applyBorder="1"/>
    <xf numFmtId="170" fontId="13" fillId="0" borderId="0" xfId="4" applyNumberFormat="1" applyFont="1" applyBorder="1"/>
    <xf numFmtId="170" fontId="18" fillId="0" borderId="0" xfId="4" applyNumberFormat="1" applyFont="1" applyBorder="1"/>
    <xf numFmtId="171" fontId="18" fillId="0" borderId="0" xfId="4" applyNumberFormat="1" applyFont="1" applyBorder="1"/>
    <xf numFmtId="171" fontId="18" fillId="0" borderId="11" xfId="4" applyNumberFormat="1" applyFont="1" applyBorder="1"/>
    <xf numFmtId="14" fontId="13" fillId="0" borderId="3" xfId="0" applyNumberFormat="1" applyFont="1" applyBorder="1"/>
    <xf numFmtId="170" fontId="13" fillId="0" borderId="4" xfId="4" applyNumberFormat="1" applyFont="1" applyBorder="1"/>
    <xf numFmtId="170" fontId="18" fillId="0" borderId="4" xfId="4" applyNumberFormat="1" applyFont="1" applyBorder="1"/>
    <xf numFmtId="171" fontId="18" fillId="0" borderId="4" xfId="4" applyNumberFormat="1" applyFont="1" applyBorder="1"/>
    <xf numFmtId="171" fontId="18" fillId="0" borderId="12" xfId="4" applyNumberFormat="1" applyFont="1" applyBorder="1"/>
    <xf numFmtId="170" fontId="13" fillId="0" borderId="0" xfId="4" applyNumberFormat="1" applyFont="1" applyFill="1" applyBorder="1"/>
    <xf numFmtId="170" fontId="18" fillId="0" borderId="0" xfId="4" applyNumberFormat="1" applyFont="1" applyFill="1" applyBorder="1"/>
    <xf numFmtId="170" fontId="13" fillId="0" borderId="8" xfId="4" applyNumberFormat="1" applyFont="1" applyFill="1" applyBorder="1"/>
    <xf numFmtId="170" fontId="19" fillId="0" borderId="0" xfId="4" applyNumberFormat="1" applyFont="1" applyFill="1" applyBorder="1"/>
    <xf numFmtId="0" fontId="18" fillId="0" borderId="0" xfId="0" applyFont="1"/>
    <xf numFmtId="0" fontId="18" fillId="0" borderId="11" xfId="0" applyFont="1" applyBorder="1"/>
    <xf numFmtId="0" fontId="18" fillId="0" borderId="4" xfId="0" applyFont="1" applyBorder="1"/>
    <xf numFmtId="0" fontId="18" fillId="0" borderId="12" xfId="0" applyFont="1" applyBorder="1"/>
    <xf numFmtId="170" fontId="13" fillId="9" borderId="8" xfId="4" applyNumberFormat="1" applyFont="1" applyFill="1" applyBorder="1"/>
    <xf numFmtId="170" fontId="13" fillId="9" borderId="0" xfId="4" applyNumberFormat="1" applyFont="1" applyFill="1" applyBorder="1"/>
    <xf numFmtId="170" fontId="13" fillId="0" borderId="4" xfId="4" applyNumberFormat="1" applyFont="1" applyFill="1" applyBorder="1"/>
    <xf numFmtId="170" fontId="13" fillId="9" borderId="4" xfId="4" applyNumberFormat="1" applyFont="1" applyFill="1" applyBorder="1"/>
    <xf numFmtId="171" fontId="18" fillId="0" borderId="0" xfId="4" applyNumberFormat="1" applyFont="1" applyFill="1" applyBorder="1"/>
    <xf numFmtId="171" fontId="18" fillId="0" borderId="11" xfId="4" applyNumberFormat="1" applyFont="1" applyFill="1" applyBorder="1"/>
    <xf numFmtId="170" fontId="13" fillId="0" borderId="8" xfId="4" applyNumberFormat="1" applyFont="1" applyFill="1" applyBorder="1" applyAlignment="1">
      <alignment horizontal="right"/>
    </xf>
    <xf numFmtId="170" fontId="18" fillId="0" borderId="8" xfId="4" applyNumberFormat="1" applyFont="1" applyFill="1" applyBorder="1"/>
    <xf numFmtId="171" fontId="18" fillId="0" borderId="8" xfId="4" applyNumberFormat="1" applyFont="1" applyFill="1" applyBorder="1"/>
    <xf numFmtId="170" fontId="13" fillId="0" borderId="0" xfId="4" applyNumberFormat="1" applyFont="1" applyFill="1" applyBorder="1" applyAlignment="1">
      <alignment horizontal="right"/>
    </xf>
    <xf numFmtId="170" fontId="20" fillId="0" borderId="0" xfId="4" applyNumberFormat="1" applyFont="1" applyFill="1" applyBorder="1"/>
    <xf numFmtId="170" fontId="13" fillId="0" borderId="4" xfId="4" applyNumberFormat="1" applyFont="1" applyBorder="1" applyAlignment="1">
      <alignment horizontal="right"/>
    </xf>
    <xf numFmtId="170" fontId="18" fillId="0" borderId="4" xfId="4" applyNumberFormat="1" applyFont="1" applyFill="1" applyBorder="1"/>
    <xf numFmtId="171" fontId="18" fillId="0" borderId="4" xfId="4" applyNumberFormat="1" applyFont="1" applyFill="1" applyBorder="1"/>
    <xf numFmtId="171" fontId="18" fillId="0" borderId="12" xfId="4" applyNumberFormat="1" applyFont="1" applyFill="1" applyBorder="1"/>
    <xf numFmtId="170" fontId="13" fillId="0" borderId="4" xfId="4" applyNumberFormat="1" applyFont="1" applyFill="1" applyBorder="1" applyAlignment="1">
      <alignment horizontal="right"/>
    </xf>
    <xf numFmtId="170" fontId="17" fillId="4" borderId="0" xfId="4" applyNumberFormat="1" applyFont="1" applyFill="1" applyBorder="1" applyAlignment="1">
      <alignment horizontal="right"/>
    </xf>
    <xf numFmtId="171" fontId="17" fillId="0" borderId="0" xfId="4" applyNumberFormat="1" applyFont="1" applyBorder="1"/>
    <xf numFmtId="14" fontId="13" fillId="0" borderId="13" xfId="0" applyNumberFormat="1" applyFont="1" applyBorder="1"/>
    <xf numFmtId="170" fontId="13" fillId="0" borderId="14" xfId="4" applyNumberFormat="1" applyFont="1" applyFill="1" applyBorder="1"/>
    <xf numFmtId="170" fontId="13" fillId="0" borderId="14" xfId="4" applyNumberFormat="1" applyFont="1" applyFill="1" applyBorder="1" applyAlignment="1">
      <alignment horizontal="right"/>
    </xf>
    <xf numFmtId="170" fontId="18" fillId="0" borderId="14" xfId="4" applyNumberFormat="1" applyFont="1" applyBorder="1"/>
    <xf numFmtId="171" fontId="18" fillId="0" borderId="14" xfId="4" applyNumberFormat="1" applyFont="1" applyBorder="1"/>
    <xf numFmtId="171" fontId="18" fillId="0" borderId="15" xfId="4" applyNumberFormat="1" applyFont="1" applyBorder="1"/>
    <xf numFmtId="170" fontId="17" fillId="0" borderId="0" xfId="4" applyNumberFormat="1" applyFont="1" applyFill="1" applyBorder="1" applyAlignment="1">
      <alignment horizontal="right"/>
    </xf>
    <xf numFmtId="170" fontId="13" fillId="10" borderId="0" xfId="4" applyNumberFormat="1" applyFont="1" applyFill="1" applyBorder="1"/>
    <xf numFmtId="165" fontId="13" fillId="0" borderId="0" xfId="4" applyFont="1" applyFill="1" applyBorder="1"/>
    <xf numFmtId="165" fontId="13" fillId="0" borderId="8" xfId="4" applyFont="1" applyFill="1" applyBorder="1"/>
    <xf numFmtId="171" fontId="18" fillId="0" borderId="9" xfId="4" applyNumberFormat="1" applyFont="1" applyFill="1" applyBorder="1"/>
    <xf numFmtId="165" fontId="21" fillId="0" borderId="0" xfId="4" applyFont="1" applyFill="1" applyBorder="1"/>
    <xf numFmtId="165" fontId="13" fillId="0" borderId="4" xfId="4" applyFont="1" applyFill="1" applyBorder="1"/>
    <xf numFmtId="165" fontId="21" fillId="0" borderId="4" xfId="4" applyFont="1" applyFill="1" applyBorder="1"/>
    <xf numFmtId="172" fontId="22" fillId="0" borderId="10" xfId="0" applyNumberFormat="1" applyFont="1" applyBorder="1"/>
    <xf numFmtId="165" fontId="21" fillId="0" borderId="8" xfId="4" applyFont="1" applyFill="1" applyBorder="1"/>
    <xf numFmtId="172" fontId="22" fillId="0" borderId="3" xfId="0" applyNumberFormat="1" applyFont="1" applyBorder="1"/>
    <xf numFmtId="170" fontId="21" fillId="0" borderId="0" xfId="4" applyNumberFormat="1" applyFont="1" applyFill="1" applyBorder="1"/>
    <xf numFmtId="170" fontId="21" fillId="0" borderId="0" xfId="4" applyNumberFormat="1" applyFont="1" applyFill="1" applyBorder="1" applyAlignment="1">
      <alignment horizontal="right"/>
    </xf>
    <xf numFmtId="170" fontId="21" fillId="0" borderId="4" xfId="4" applyNumberFormat="1" applyFont="1" applyFill="1" applyBorder="1"/>
    <xf numFmtId="170" fontId="21" fillId="0" borderId="4" xfId="4" applyNumberFormat="1" applyFont="1" applyFill="1" applyBorder="1" applyAlignment="1">
      <alignment horizontal="right"/>
    </xf>
    <xf numFmtId="172" fontId="22" fillId="0" borderId="7" xfId="0" applyNumberFormat="1" applyFont="1" applyBorder="1"/>
    <xf numFmtId="170" fontId="21" fillId="0" borderId="8" xfId="4" applyNumberFormat="1" applyFont="1" applyFill="1" applyBorder="1"/>
    <xf numFmtId="170" fontId="21" fillId="0" borderId="8" xfId="4" applyNumberFormat="1" applyFont="1" applyFill="1" applyBorder="1" applyAlignment="1">
      <alignment horizontal="right"/>
    </xf>
    <xf numFmtId="173" fontId="0" fillId="7" borderId="0" xfId="0" applyNumberFormat="1" applyFill="1"/>
    <xf numFmtId="0" fontId="24" fillId="0" borderId="16" xfId="5" applyFont="1" applyBorder="1" applyAlignment="1" applyProtection="1">
      <alignment horizontal="center" vertical="center" wrapText="1"/>
      <protection locked="0"/>
    </xf>
    <xf numFmtId="0" fontId="25" fillId="0" borderId="16" xfId="5" applyFont="1" applyBorder="1" applyAlignment="1" applyProtection="1">
      <alignment horizontal="center" vertical="center" wrapText="1"/>
      <protection locked="0"/>
    </xf>
    <xf numFmtId="3" fontId="24" fillId="0" borderId="16" xfId="5" applyNumberFormat="1" applyFont="1" applyBorder="1" applyAlignment="1" applyProtection="1">
      <alignment horizontal="center" vertical="center" wrapText="1"/>
      <protection locked="0"/>
    </xf>
    <xf numFmtId="15" fontId="24" fillId="0" borderId="16" xfId="5" applyNumberFormat="1" applyFont="1" applyBorder="1" applyAlignment="1" applyProtection="1">
      <alignment horizontal="center" vertical="center" wrapText="1"/>
      <protection locked="0"/>
    </xf>
    <xf numFmtId="14" fontId="24" fillId="0" borderId="16" xfId="5" applyNumberFormat="1" applyFont="1" applyBorder="1" applyAlignment="1">
      <alignment horizontal="center" vertical="center" wrapText="1"/>
    </xf>
    <xf numFmtId="3" fontId="24" fillId="0" borderId="17" xfId="5" applyNumberFormat="1" applyFont="1" applyBorder="1" applyAlignment="1">
      <alignment horizontal="center" vertical="center" wrapText="1"/>
    </xf>
    <xf numFmtId="167" fontId="9" fillId="0" borderId="19" xfId="5" applyNumberFormat="1" applyFont="1" applyBorder="1" applyAlignment="1" applyProtection="1">
      <alignment horizontal="center" vertical="center" wrapText="1"/>
      <protection locked="0"/>
    </xf>
    <xf numFmtId="0" fontId="9" fillId="0" borderId="19" xfId="5" applyFont="1" applyBorder="1" applyAlignment="1" applyProtection="1">
      <alignment horizontal="left" vertical="center" wrapText="1"/>
      <protection locked="0"/>
    </xf>
    <xf numFmtId="0" fontId="28" fillId="0" borderId="19" xfId="5" applyFont="1" applyBorder="1" applyAlignment="1" applyProtection="1">
      <alignment horizontal="center" vertical="center" wrapText="1"/>
      <protection locked="0"/>
    </xf>
    <xf numFmtId="3" fontId="9" fillId="0" borderId="19" xfId="5" applyNumberFormat="1" applyFont="1" applyBorder="1" applyAlignment="1" applyProtection="1">
      <alignment horizontal="center" vertical="center" wrapText="1"/>
      <protection locked="0"/>
    </xf>
    <xf numFmtId="15" fontId="9" fillId="0" borderId="19" xfId="5" applyNumberFormat="1" applyFont="1" applyBorder="1" applyAlignment="1" applyProtection="1">
      <alignment horizontal="center" vertical="center" wrapText="1"/>
      <protection locked="0"/>
    </xf>
    <xf numFmtId="174" fontId="9" fillId="0" borderId="19" xfId="2" applyNumberFormat="1" applyFont="1" applyBorder="1" applyAlignment="1" applyProtection="1">
      <alignment horizontal="center" vertical="center" wrapText="1"/>
    </xf>
    <xf numFmtId="3" fontId="9" fillId="0" borderId="20" xfId="5" applyNumberFormat="1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30" fillId="0" borderId="1" xfId="0" applyFont="1" applyBorder="1" applyAlignment="1">
      <alignment horizontal="center" vertical="center" textRotation="90" wrapText="1"/>
    </xf>
    <xf numFmtId="0" fontId="31" fillId="0" borderId="1" xfId="0" applyFont="1" applyBorder="1" applyAlignment="1">
      <alignment horizontal="center" vertical="center" textRotation="90" wrapText="1"/>
    </xf>
    <xf numFmtId="0" fontId="30" fillId="0" borderId="0" xfId="0" applyFont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32" fillId="11" borderId="1" xfId="0" applyFont="1" applyFill="1" applyBorder="1" applyAlignment="1">
      <alignment horizontal="center" vertical="center"/>
    </xf>
    <xf numFmtId="14" fontId="32" fillId="11" borderId="1" xfId="0" applyNumberFormat="1" applyFont="1" applyFill="1" applyBorder="1" applyAlignment="1">
      <alignment horizontal="center" vertical="center"/>
    </xf>
    <xf numFmtId="0" fontId="27" fillId="7" borderId="19" xfId="5" applyFont="1" applyFill="1" applyBorder="1" applyAlignment="1" applyProtection="1">
      <alignment horizontal="left" vertical="center" wrapText="1"/>
      <protection locked="0"/>
    </xf>
    <xf numFmtId="15" fontId="29" fillId="7" borderId="19" xfId="5" applyNumberFormat="1" applyFont="1" applyFill="1" applyBorder="1" applyAlignment="1" applyProtection="1">
      <alignment horizontal="center" vertical="center" wrapText="1"/>
      <protection locked="0"/>
    </xf>
    <xf numFmtId="0" fontId="33" fillId="0" borderId="21" xfId="6" applyFont="1" applyBorder="1" applyAlignment="1">
      <alignment horizontal="center" vertical="center" wrapText="1"/>
    </xf>
    <xf numFmtId="0" fontId="33" fillId="0" borderId="21" xfId="0" applyFont="1" applyBorder="1" applyAlignment="1">
      <alignment horizontal="center" vertical="center" wrapText="1"/>
    </xf>
    <xf numFmtId="0" fontId="34" fillId="0" borderId="22" xfId="6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2" xfId="0" quotePrefix="1" applyFont="1" applyBorder="1" applyAlignment="1">
      <alignment horizontal="center"/>
    </xf>
    <xf numFmtId="175" fontId="2" fillId="0" borderId="23" xfId="7" applyNumberFormat="1" applyBorder="1" applyAlignment="1">
      <alignment horizontal="center" vertical="center" wrapText="1"/>
    </xf>
    <xf numFmtId="0" fontId="2" fillId="0" borderId="23" xfId="7" applyBorder="1" applyAlignment="1">
      <alignment horizontal="center" vertical="center" wrapText="1"/>
    </xf>
    <xf numFmtId="0" fontId="37" fillId="14" borderId="23" xfId="7" applyFont="1" applyFill="1" applyBorder="1" applyAlignment="1">
      <alignment horizontal="center" vertical="center" wrapText="1"/>
    </xf>
    <xf numFmtId="0" fontId="40" fillId="0" borderId="0" xfId="0" applyFont="1"/>
    <xf numFmtId="168" fontId="10" fillId="15" borderId="16" xfId="0" applyNumberFormat="1" applyFont="1" applyFill="1" applyBorder="1" applyAlignment="1">
      <alignment horizontal="center"/>
    </xf>
    <xf numFmtId="167" fontId="0" fillId="0" borderId="25" xfId="0" applyNumberFormat="1" applyBorder="1"/>
    <xf numFmtId="167" fontId="22" fillId="0" borderId="25" xfId="0" applyNumberFormat="1" applyFont="1" applyBorder="1"/>
    <xf numFmtId="167" fontId="0" fillId="0" borderId="26" xfId="0" applyNumberFormat="1" applyBorder="1"/>
    <xf numFmtId="167" fontId="22" fillId="0" borderId="26" xfId="0" applyNumberFormat="1" applyFont="1" applyBorder="1"/>
    <xf numFmtId="167" fontId="0" fillId="5" borderId="25" xfId="0" applyNumberFormat="1" applyFill="1" applyBorder="1"/>
    <xf numFmtId="167" fontId="0" fillId="5" borderId="26" xfId="0" applyNumberFormat="1" applyFill="1" applyBorder="1"/>
    <xf numFmtId="3" fontId="10" fillId="15" borderId="16" xfId="0" applyNumberFormat="1" applyFont="1" applyFill="1" applyBorder="1" applyAlignment="1">
      <alignment horizontal="center"/>
    </xf>
    <xf numFmtId="0" fontId="41" fillId="0" borderId="0" xfId="0" applyFont="1"/>
    <xf numFmtId="0" fontId="42" fillId="0" borderId="0" xfId="0" applyFont="1"/>
    <xf numFmtId="3" fontId="42" fillId="0" borderId="0" xfId="0" applyNumberFormat="1" applyFont="1"/>
    <xf numFmtId="0" fontId="42" fillId="0" borderId="0" xfId="0" applyFont="1" applyAlignment="1">
      <alignment horizontal="right"/>
    </xf>
    <xf numFmtId="0" fontId="43" fillId="0" borderId="0" xfId="0" applyFont="1"/>
    <xf numFmtId="0" fontId="44" fillId="0" borderId="0" xfId="0" applyFont="1"/>
    <xf numFmtId="0" fontId="44" fillId="0" borderId="0" xfId="0" applyFont="1" applyAlignment="1">
      <alignment horizontal="center"/>
    </xf>
    <xf numFmtId="3" fontId="44" fillId="0" borderId="0" xfId="0" applyNumberFormat="1" applyFont="1" applyAlignment="1">
      <alignment horizontal="right"/>
    </xf>
    <xf numFmtId="0" fontId="45" fillId="0" borderId="0" xfId="0" applyFont="1"/>
    <xf numFmtId="0" fontId="46" fillId="0" borderId="0" xfId="0" applyFont="1"/>
    <xf numFmtId="3" fontId="45" fillId="0" borderId="0" xfId="0" applyNumberFormat="1" applyFont="1" applyAlignment="1">
      <alignment horizontal="right"/>
    </xf>
    <xf numFmtId="176" fontId="45" fillId="0" borderId="0" xfId="3" applyNumberFormat="1" applyFont="1"/>
    <xf numFmtId="3" fontId="42" fillId="0" borderId="0" xfId="0" applyNumberFormat="1" applyFont="1" applyAlignment="1">
      <alignment horizontal="center" vertical="center"/>
    </xf>
    <xf numFmtId="177" fontId="42" fillId="0" borderId="0" xfId="3" applyNumberFormat="1" applyFont="1" applyAlignment="1">
      <alignment horizontal="center"/>
    </xf>
    <xf numFmtId="0" fontId="41" fillId="0" borderId="0" xfId="0" applyFont="1" applyAlignment="1">
      <alignment horizontal="left"/>
    </xf>
    <xf numFmtId="3" fontId="41" fillId="0" borderId="0" xfId="0" applyNumberFormat="1" applyFont="1"/>
    <xf numFmtId="3" fontId="48" fillId="0" borderId="0" xfId="0" applyNumberFormat="1" applyFont="1"/>
    <xf numFmtId="3" fontId="50" fillId="0" borderId="0" xfId="8" applyNumberFormat="1" applyFont="1" applyAlignment="1">
      <alignment horizontal="left"/>
    </xf>
    <xf numFmtId="3" fontId="43" fillId="0" borderId="0" xfId="0" applyNumberFormat="1" applyFont="1"/>
    <xf numFmtId="3" fontId="51" fillId="0" borderId="0" xfId="0" applyNumberFormat="1" applyFont="1"/>
    <xf numFmtId="0" fontId="52" fillId="0" borderId="0" xfId="0" applyFont="1" applyAlignment="1">
      <alignment horizontal="left"/>
    </xf>
    <xf numFmtId="0" fontId="52" fillId="0" borderId="0" xfId="0" applyFont="1"/>
    <xf numFmtId="3" fontId="52" fillId="0" borderId="0" xfId="0" applyNumberFormat="1" applyFont="1"/>
    <xf numFmtId="3" fontId="53" fillId="0" borderId="0" xfId="0" applyNumberFormat="1" applyFont="1"/>
    <xf numFmtId="3" fontId="54" fillId="0" borderId="0" xfId="0" applyNumberFormat="1" applyFont="1"/>
    <xf numFmtId="0" fontId="34" fillId="17" borderId="0" xfId="0" applyFont="1" applyFill="1" applyAlignment="1">
      <alignment vertical="center"/>
    </xf>
    <xf numFmtId="0" fontId="34" fillId="17" borderId="0" xfId="0" applyFont="1" applyFill="1" applyAlignment="1">
      <alignment horizontal="right" vertical="center"/>
    </xf>
    <xf numFmtId="17" fontId="47" fillId="17" borderId="0" xfId="0" applyNumberFormat="1" applyFont="1" applyFill="1" applyAlignment="1">
      <alignment horizontal="right" vertical="center"/>
    </xf>
    <xf numFmtId="0" fontId="35" fillId="17" borderId="0" xfId="0" applyFont="1" applyFill="1"/>
    <xf numFmtId="3" fontId="35" fillId="17" borderId="0" xfId="0" applyNumberFormat="1" applyFont="1" applyFill="1" applyAlignment="1">
      <alignment horizontal="right"/>
    </xf>
    <xf numFmtId="0" fontId="0" fillId="4" borderId="0" xfId="0" applyFill="1"/>
    <xf numFmtId="0" fontId="2" fillId="16" borderId="27" xfId="9" applyFill="1" applyBorder="1" applyProtection="1">
      <protection locked="0"/>
    </xf>
    <xf numFmtId="0" fontId="2" fillId="16" borderId="27" xfId="9" applyFill="1" applyBorder="1" applyAlignment="1" applyProtection="1">
      <alignment horizontal="center"/>
      <protection locked="0"/>
    </xf>
    <xf numFmtId="0" fontId="2" fillId="16" borderId="27" xfId="9" applyFill="1" applyBorder="1" applyAlignment="1" applyProtection="1">
      <alignment horizontal="left"/>
      <protection locked="0"/>
    </xf>
    <xf numFmtId="0" fontId="55" fillId="16" borderId="27" xfId="9" applyFont="1" applyFill="1" applyBorder="1" applyProtection="1">
      <protection locked="0"/>
    </xf>
    <xf numFmtId="169" fontId="2" fillId="16" borderId="27" xfId="10" applyNumberFormat="1" applyFont="1" applyFill="1" applyBorder="1" applyProtection="1">
      <protection locked="0"/>
    </xf>
    <xf numFmtId="166" fontId="2" fillId="16" borderId="27" xfId="9" applyNumberFormat="1" applyFill="1" applyBorder="1" applyAlignment="1" applyProtection="1">
      <alignment horizontal="center"/>
      <protection locked="0"/>
    </xf>
    <xf numFmtId="167" fontId="8" fillId="16" borderId="27" xfId="9" applyNumberFormat="1" applyFont="1" applyFill="1" applyBorder="1" applyAlignment="1" applyProtection="1">
      <alignment horizontal="center"/>
      <protection locked="0"/>
    </xf>
    <xf numFmtId="3" fontId="2" fillId="16" borderId="27" xfId="9" applyNumberFormat="1" applyFill="1" applyBorder="1" applyAlignment="1" applyProtection="1">
      <alignment horizontal="center"/>
      <protection locked="0"/>
    </xf>
    <xf numFmtId="167" fontId="8" fillId="16" borderId="27" xfId="10" applyNumberFormat="1" applyFont="1" applyFill="1" applyBorder="1" applyAlignment="1" applyProtection="1">
      <alignment horizontal="center" vertical="center"/>
      <protection locked="0"/>
    </xf>
    <xf numFmtId="167" fontId="8" fillId="16" borderId="27" xfId="9" applyNumberFormat="1" applyFont="1" applyFill="1" applyBorder="1" applyAlignment="1" applyProtection="1">
      <alignment horizontal="center" vertical="center"/>
      <protection locked="0"/>
    </xf>
    <xf numFmtId="167" fontId="9" fillId="16" borderId="27" xfId="9" applyNumberFormat="1" applyFont="1" applyFill="1" applyBorder="1" applyAlignment="1" applyProtection="1">
      <alignment horizontal="center"/>
      <protection locked="0"/>
    </xf>
    <xf numFmtId="0" fontId="2" fillId="4" borderId="27" xfId="9" applyFill="1" applyBorder="1" applyAlignment="1" applyProtection="1">
      <alignment horizontal="center"/>
      <protection locked="0"/>
    </xf>
    <xf numFmtId="167" fontId="8" fillId="4" borderId="27" xfId="10" applyNumberFormat="1" applyFont="1" applyFill="1" applyBorder="1" applyAlignment="1" applyProtection="1">
      <alignment horizontal="center" vertical="center"/>
      <protection locked="0"/>
    </xf>
    <xf numFmtId="167" fontId="8" fillId="4" borderId="27" xfId="9" applyNumberFormat="1" applyFont="1" applyFill="1" applyBorder="1" applyAlignment="1" applyProtection="1">
      <alignment horizontal="center" vertical="center"/>
      <protection locked="0"/>
    </xf>
    <xf numFmtId="167" fontId="9" fillId="4" borderId="27" xfId="9" applyNumberFormat="1" applyFont="1" applyFill="1" applyBorder="1" applyAlignment="1" applyProtection="1">
      <alignment horizontal="center"/>
      <protection locked="0"/>
    </xf>
    <xf numFmtId="0" fontId="2" fillId="14" borderId="27" xfId="9" applyFill="1" applyBorder="1" applyProtection="1">
      <protection locked="0"/>
    </xf>
    <xf numFmtId="0" fontId="2" fillId="14" borderId="27" xfId="9" applyFill="1" applyBorder="1" applyAlignment="1" applyProtection="1">
      <alignment horizontal="center"/>
      <protection locked="0"/>
    </xf>
    <xf numFmtId="0" fontId="2" fillId="14" borderId="27" xfId="9" applyFill="1" applyBorder="1" applyAlignment="1" applyProtection="1">
      <alignment horizontal="left"/>
      <protection locked="0"/>
    </xf>
    <xf numFmtId="0" fontId="55" fillId="14" borderId="27" xfId="9" applyFont="1" applyFill="1" applyBorder="1" applyProtection="1">
      <protection locked="0"/>
    </xf>
    <xf numFmtId="169" fontId="2" fillId="14" borderId="27" xfId="10" applyNumberFormat="1" applyFont="1" applyFill="1" applyBorder="1" applyProtection="1">
      <protection locked="0"/>
    </xf>
    <xf numFmtId="166" fontId="2" fillId="14" borderId="27" xfId="9" applyNumberFormat="1" applyFill="1" applyBorder="1" applyAlignment="1" applyProtection="1">
      <alignment horizontal="center"/>
      <protection locked="0"/>
    </xf>
    <xf numFmtId="167" fontId="8" fillId="14" borderId="27" xfId="9" applyNumberFormat="1" applyFont="1" applyFill="1" applyBorder="1" applyAlignment="1" applyProtection="1">
      <alignment horizontal="center"/>
      <protection locked="0"/>
    </xf>
    <xf numFmtId="3" fontId="2" fillId="14" borderId="27" xfId="9" applyNumberFormat="1" applyFill="1" applyBorder="1" applyAlignment="1" applyProtection="1">
      <alignment horizontal="center"/>
      <protection locked="0"/>
    </xf>
    <xf numFmtId="167" fontId="8" fillId="14" borderId="27" xfId="10" applyNumberFormat="1" applyFont="1" applyFill="1" applyBorder="1" applyAlignment="1" applyProtection="1">
      <alignment horizontal="center" vertical="center"/>
      <protection locked="0"/>
    </xf>
    <xf numFmtId="167" fontId="8" fillId="14" borderId="27" xfId="9" applyNumberFormat="1" applyFont="1" applyFill="1" applyBorder="1" applyAlignment="1" applyProtection="1">
      <alignment horizontal="center" vertical="center"/>
      <protection locked="0"/>
    </xf>
    <xf numFmtId="167" fontId="9" fillId="14" borderId="27" xfId="9" applyNumberFormat="1" applyFont="1" applyFill="1" applyBorder="1" applyAlignment="1" applyProtection="1">
      <alignment horizontal="center"/>
      <protection locked="0"/>
    </xf>
    <xf numFmtId="178" fontId="0" fillId="0" borderId="0" xfId="1" applyNumberFormat="1" applyFont="1"/>
    <xf numFmtId="167" fontId="0" fillId="0" borderId="0" xfId="0" applyNumberFormat="1" applyAlignment="1">
      <alignment horizontal="center"/>
    </xf>
    <xf numFmtId="3" fontId="0" fillId="0" borderId="0" xfId="0" applyNumberFormat="1"/>
    <xf numFmtId="0" fontId="52" fillId="0" borderId="0" xfId="0" quotePrefix="1" applyFont="1" applyAlignment="1">
      <alignment horizontal="left"/>
    </xf>
    <xf numFmtId="0" fontId="35" fillId="17" borderId="0" xfId="0" applyFont="1" applyFill="1" applyAlignment="1">
      <alignment horizontal="left"/>
    </xf>
    <xf numFmtId="0" fontId="38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168" fontId="10" fillId="15" borderId="24" xfId="0" applyNumberFormat="1" applyFont="1" applyFill="1" applyBorder="1" applyAlignment="1">
      <alignment horizontal="left"/>
    </xf>
    <xf numFmtId="0" fontId="0" fillId="0" borderId="25" xfId="2" applyNumberFormat="1" applyFont="1" applyBorder="1" applyAlignment="1">
      <alignment horizontal="left"/>
    </xf>
    <xf numFmtId="0" fontId="0" fillId="0" borderId="26" xfId="2" applyNumberFormat="1" applyFont="1" applyBorder="1" applyAlignment="1">
      <alignment horizontal="left"/>
    </xf>
    <xf numFmtId="167" fontId="0" fillId="0" borderId="26" xfId="0" applyNumberFormat="1" applyBorder="1" applyAlignment="1">
      <alignment horizontal="left"/>
    </xf>
    <xf numFmtId="0" fontId="0" fillId="12" borderId="0" xfId="0" applyFill="1"/>
    <xf numFmtId="0" fontId="57" fillId="15" borderId="0" xfId="0" applyFont="1" applyFill="1"/>
    <xf numFmtId="0" fontId="57" fillId="15" borderId="0" xfId="0" applyFont="1" applyFill="1" applyAlignment="1">
      <alignment horizontal="center"/>
    </xf>
    <xf numFmtId="3" fontId="57" fillId="15" borderId="0" xfId="0" applyNumberFormat="1" applyFont="1" applyFill="1" applyAlignment="1">
      <alignment horizontal="right"/>
    </xf>
    <xf numFmtId="164" fontId="0" fillId="0" borderId="0" xfId="2" applyFont="1"/>
    <xf numFmtId="9" fontId="0" fillId="0" borderId="0" xfId="3" applyFont="1"/>
    <xf numFmtId="164" fontId="42" fillId="0" borderId="0" xfId="2" applyFont="1"/>
    <xf numFmtId="14" fontId="0" fillId="0" borderId="0" xfId="0" applyNumberFormat="1"/>
    <xf numFmtId="4" fontId="18" fillId="0" borderId="0" xfId="9" applyNumberFormat="1" applyFont="1"/>
    <xf numFmtId="1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center"/>
    </xf>
    <xf numFmtId="0" fontId="59" fillId="18" borderId="28" xfId="11" applyFont="1" applyFill="1" applyBorder="1" applyAlignment="1">
      <alignment horizontal="center" vertical="center"/>
    </xf>
    <xf numFmtId="0" fontId="59" fillId="18" borderId="21" xfId="11" applyFont="1" applyFill="1" applyBorder="1" applyAlignment="1">
      <alignment horizontal="center" vertical="center"/>
    </xf>
    <xf numFmtId="2" fontId="13" fillId="0" borderId="0" xfId="0" applyNumberFormat="1" applyFont="1"/>
    <xf numFmtId="0" fontId="60" fillId="0" borderId="0" xfId="0" applyFont="1"/>
    <xf numFmtId="0" fontId="1" fillId="0" borderId="0" xfId="14"/>
    <xf numFmtId="0" fontId="1" fillId="0" borderId="0" xfId="14" quotePrefix="1"/>
    <xf numFmtId="0" fontId="18" fillId="0" borderId="0" xfId="9" applyFont="1" applyAlignment="1">
      <alignment horizontal="center"/>
    </xf>
    <xf numFmtId="0" fontId="62" fillId="0" borderId="0" xfId="9" applyFont="1"/>
    <xf numFmtId="0" fontId="13" fillId="0" borderId="0" xfId="9" applyFont="1"/>
    <xf numFmtId="0" fontId="42" fillId="0" borderId="0" xfId="9" quotePrefix="1" applyFont="1" applyAlignment="1">
      <alignment horizontal="left"/>
    </xf>
    <xf numFmtId="0" fontId="13" fillId="0" borderId="0" xfId="9" applyFont="1" applyAlignment="1">
      <alignment horizontal="left"/>
    </xf>
    <xf numFmtId="0" fontId="63" fillId="0" borderId="0" xfId="9" quotePrefix="1" applyFont="1" applyAlignment="1">
      <alignment horizontal="left"/>
    </xf>
    <xf numFmtId="0" fontId="13" fillId="0" borderId="0" xfId="9" quotePrefix="1" applyFont="1" applyAlignment="1">
      <alignment horizontal="left"/>
    </xf>
    <xf numFmtId="0" fontId="44" fillId="0" borderId="0" xfId="9" applyFont="1"/>
    <xf numFmtId="0" fontId="42" fillId="0" borderId="0" xfId="9" applyFont="1"/>
    <xf numFmtId="3" fontId="42" fillId="0" borderId="0" xfId="9" applyNumberFormat="1" applyFont="1"/>
    <xf numFmtId="0" fontId="64" fillId="0" borderId="0" xfId="9" applyFont="1"/>
    <xf numFmtId="0" fontId="65" fillId="0" borderId="0" xfId="9" applyFont="1"/>
    <xf numFmtId="0" fontId="46" fillId="0" borderId="0" xfId="9" applyFont="1"/>
    <xf numFmtId="3" fontId="46" fillId="0" borderId="0" xfId="9" applyNumberFormat="1" applyFont="1"/>
    <xf numFmtId="0" fontId="66" fillId="0" borderId="0" xfId="9" applyFont="1"/>
    <xf numFmtId="0" fontId="67" fillId="0" borderId="0" xfId="9" applyFont="1"/>
    <xf numFmtId="0" fontId="68" fillId="0" borderId="32" xfId="9" applyFont="1" applyBorder="1"/>
    <xf numFmtId="17" fontId="64" fillId="0" borderId="0" xfId="9" applyNumberFormat="1" applyFont="1"/>
    <xf numFmtId="0" fontId="68" fillId="0" borderId="35" xfId="9" applyFont="1" applyBorder="1"/>
    <xf numFmtId="17" fontId="42" fillId="0" borderId="0" xfId="9" applyNumberFormat="1" applyFont="1"/>
    <xf numFmtId="0" fontId="69" fillId="0" borderId="0" xfId="9" applyFont="1"/>
    <xf numFmtId="17" fontId="70" fillId="0" borderId="0" xfId="9" applyNumberFormat="1" applyFont="1"/>
    <xf numFmtId="0" fontId="70" fillId="0" borderId="0" xfId="9" applyFont="1"/>
    <xf numFmtId="0" fontId="57" fillId="0" borderId="0" xfId="9" applyFont="1"/>
    <xf numFmtId="3" fontId="64" fillId="0" borderId="0" xfId="9" applyNumberFormat="1" applyFont="1"/>
    <xf numFmtId="0" fontId="73" fillId="0" borderId="0" xfId="0" applyFont="1"/>
    <xf numFmtId="167" fontId="72" fillId="5" borderId="2" xfId="0" applyNumberFormat="1" applyFont="1" applyFill="1" applyBorder="1" applyAlignment="1">
      <alignment horizontal="center"/>
    </xf>
    <xf numFmtId="0" fontId="0" fillId="14" borderId="0" xfId="0" applyFill="1"/>
    <xf numFmtId="0" fontId="13" fillId="14" borderId="0" xfId="0" applyFont="1" applyFill="1" applyAlignment="1">
      <alignment horizontal="center"/>
    </xf>
    <xf numFmtId="4" fontId="18" fillId="14" borderId="0" xfId="9" applyNumberFormat="1" applyFont="1" applyFill="1"/>
    <xf numFmtId="173" fontId="0" fillId="14" borderId="0" xfId="0" applyNumberFormat="1" applyFill="1"/>
    <xf numFmtId="164" fontId="0" fillId="14" borderId="0" xfId="2" applyFont="1" applyFill="1"/>
    <xf numFmtId="14" fontId="0" fillId="14" borderId="0" xfId="0" applyNumberFormat="1" applyFill="1"/>
    <xf numFmtId="0" fontId="13" fillId="14" borderId="0" xfId="9" applyFont="1" applyFill="1"/>
    <xf numFmtId="0" fontId="18" fillId="14" borderId="0" xfId="9" applyFont="1" applyFill="1" applyAlignment="1">
      <alignment horizontal="center"/>
    </xf>
    <xf numFmtId="0" fontId="0" fillId="14" borderId="0" xfId="0" applyFill="1" applyAlignment="1">
      <alignment horizontal="center"/>
    </xf>
    <xf numFmtId="1" fontId="18" fillId="14" borderId="0" xfId="0" applyNumberFormat="1" applyFont="1" applyFill="1" applyAlignment="1">
      <alignment horizontal="right"/>
    </xf>
    <xf numFmtId="0" fontId="18" fillId="14" borderId="0" xfId="0" applyFont="1" applyFill="1" applyAlignment="1">
      <alignment horizontal="center"/>
    </xf>
    <xf numFmtId="1" fontId="18" fillId="14" borderId="42" xfId="0" applyNumberFormat="1" applyFont="1" applyFill="1" applyBorder="1" applyAlignment="1">
      <alignment horizontal="right"/>
    </xf>
    <xf numFmtId="0" fontId="18" fillId="14" borderId="42" xfId="0" applyFont="1" applyFill="1" applyBorder="1" applyAlignment="1">
      <alignment horizontal="center"/>
    </xf>
    <xf numFmtId="0" fontId="0" fillId="14" borderId="42" xfId="0" applyFill="1" applyBorder="1"/>
    <xf numFmtId="0" fontId="0" fillId="0" borderId="42" xfId="0" applyBorder="1"/>
    <xf numFmtId="164" fontId="56" fillId="0" borderId="43" xfId="2" applyFont="1" applyBorder="1"/>
    <xf numFmtId="0" fontId="0" fillId="0" borderId="43" xfId="0" applyBorder="1"/>
    <xf numFmtId="0" fontId="0" fillId="0" borderId="43" xfId="0" applyBorder="1" applyAlignment="1">
      <alignment horizontal="center"/>
    </xf>
    <xf numFmtId="0" fontId="13" fillId="14" borderId="42" xfId="0" applyFont="1" applyFill="1" applyBorder="1" applyAlignment="1">
      <alignment horizontal="center"/>
    </xf>
    <xf numFmtId="4" fontId="18" fillId="14" borderId="42" xfId="9" applyNumberFormat="1" applyFont="1" applyFill="1" applyBorder="1"/>
    <xf numFmtId="173" fontId="0" fillId="14" borderId="42" xfId="0" applyNumberFormat="1" applyFill="1" applyBorder="1"/>
    <xf numFmtId="164" fontId="0" fillId="14" borderId="42" xfId="2" applyFont="1" applyFill="1" applyBorder="1"/>
    <xf numFmtId="14" fontId="0" fillId="14" borderId="42" xfId="0" applyNumberFormat="1" applyFill="1" applyBorder="1"/>
    <xf numFmtId="0" fontId="13" fillId="14" borderId="42" xfId="9" applyFont="1" applyFill="1" applyBorder="1"/>
    <xf numFmtId="0" fontId="18" fillId="14" borderId="42" xfId="9" applyFont="1" applyFill="1" applyBorder="1" applyAlignment="1">
      <alignment horizontal="center"/>
    </xf>
    <xf numFmtId="0" fontId="0" fillId="14" borderId="42" xfId="0" applyFill="1" applyBorder="1" applyAlignment="1">
      <alignment horizontal="center"/>
    </xf>
    <xf numFmtId="0" fontId="74" fillId="19" borderId="29" xfId="9" applyFont="1" applyFill="1" applyBorder="1"/>
    <xf numFmtId="0" fontId="74" fillId="19" borderId="30" xfId="9" applyFont="1" applyFill="1" applyBorder="1"/>
    <xf numFmtId="175" fontId="74" fillId="19" borderId="30" xfId="9" applyNumberFormat="1" applyFont="1" applyFill="1" applyBorder="1" applyAlignment="1">
      <alignment horizontal="center"/>
    </xf>
    <xf numFmtId="3" fontId="74" fillId="19" borderId="31" xfId="9" applyNumberFormat="1" applyFont="1" applyFill="1" applyBorder="1"/>
    <xf numFmtId="0" fontId="75" fillId="0" borderId="19" xfId="9" applyFont="1" applyBorder="1"/>
    <xf numFmtId="15" fontId="75" fillId="0" borderId="19" xfId="9" applyNumberFormat="1" applyFont="1" applyBorder="1"/>
    <xf numFmtId="3" fontId="76" fillId="0" borderId="33" xfId="9" applyNumberFormat="1" applyFont="1" applyBorder="1"/>
    <xf numFmtId="0" fontId="75" fillId="0" borderId="0" xfId="9" applyFont="1"/>
    <xf numFmtId="3" fontId="77" fillId="0" borderId="34" xfId="9" applyNumberFormat="1" applyFont="1" applyBorder="1"/>
    <xf numFmtId="3" fontId="78" fillId="0" borderId="26" xfId="9" applyNumberFormat="1" applyFont="1" applyBorder="1"/>
    <xf numFmtId="15" fontId="75" fillId="0" borderId="34" xfId="9" applyNumberFormat="1" applyFont="1" applyBorder="1"/>
    <xf numFmtId="0" fontId="75" fillId="0" borderId="34" xfId="9" applyFont="1" applyBorder="1"/>
    <xf numFmtId="0" fontId="75" fillId="0" borderId="26" xfId="9" applyFont="1" applyBorder="1"/>
    <xf numFmtId="3" fontId="77" fillId="0" borderId="26" xfId="9" applyNumberFormat="1" applyFont="1" applyBorder="1"/>
    <xf numFmtId="15" fontId="75" fillId="0" borderId="26" xfId="9" applyNumberFormat="1" applyFont="1" applyBorder="1"/>
    <xf numFmtId="1" fontId="75" fillId="0" borderId="26" xfId="9" applyNumberFormat="1" applyFont="1" applyBorder="1"/>
    <xf numFmtId="0" fontId="79" fillId="0" borderId="35" xfId="9" applyFont="1" applyBorder="1"/>
    <xf numFmtId="0" fontId="79" fillId="0" borderId="36" xfId="9" applyFont="1" applyBorder="1"/>
    <xf numFmtId="3" fontId="76" fillId="0" borderId="37" xfId="9" applyNumberFormat="1" applyFont="1" applyBorder="1"/>
    <xf numFmtId="0" fontId="75" fillId="0" borderId="38" xfId="9" applyFont="1" applyBorder="1"/>
    <xf numFmtId="0" fontId="75" fillId="0" borderId="39" xfId="9" applyFont="1" applyBorder="1"/>
    <xf numFmtId="17" fontId="75" fillId="0" borderId="39" xfId="9" applyNumberFormat="1" applyFont="1" applyBorder="1"/>
    <xf numFmtId="0" fontId="75" fillId="0" borderId="39" xfId="9" applyFont="1" applyBorder="1" applyAlignment="1">
      <alignment horizontal="right"/>
    </xf>
    <xf numFmtId="0" fontId="64" fillId="0" borderId="0" xfId="15" applyFont="1" applyAlignment="1">
      <alignment horizontal="left" vertical="center"/>
    </xf>
    <xf numFmtId="0" fontId="64" fillId="0" borderId="0" xfId="15" applyFont="1" applyAlignment="1">
      <alignment vertical="center"/>
    </xf>
    <xf numFmtId="0" fontId="64" fillId="0" borderId="0" xfId="15" applyFont="1" applyAlignment="1">
      <alignment horizontal="center" vertical="center"/>
    </xf>
    <xf numFmtId="0" fontId="80" fillId="0" borderId="0" xfId="15"/>
    <xf numFmtId="0" fontId="42" fillId="0" borderId="0" xfId="15" applyFont="1" applyAlignment="1">
      <alignment horizontal="left" vertical="center"/>
    </xf>
    <xf numFmtId="0" fontId="42" fillId="0" borderId="0" xfId="15" applyFont="1" applyAlignment="1">
      <alignment vertical="center"/>
    </xf>
    <xf numFmtId="0" fontId="81" fillId="0" borderId="0" xfId="15" applyFont="1" applyAlignment="1">
      <alignment vertical="center"/>
    </xf>
    <xf numFmtId="0" fontId="82" fillId="13" borderId="0" xfId="15" applyFont="1" applyFill="1" applyAlignment="1">
      <alignment vertical="center" wrapText="1"/>
    </xf>
    <xf numFmtId="0" fontId="80" fillId="0" borderId="0" xfId="15" applyAlignment="1">
      <alignment horizontal="left"/>
    </xf>
    <xf numFmtId="0" fontId="80" fillId="0" borderId="0" xfId="15" applyAlignment="1">
      <alignment horizontal="center"/>
    </xf>
    <xf numFmtId="0" fontId="2" fillId="0" borderId="0" xfId="15" applyFont="1"/>
    <xf numFmtId="0" fontId="84" fillId="0" borderId="0" xfId="15" applyFont="1"/>
    <xf numFmtId="180" fontId="85" fillId="0" borderId="0" xfId="16" applyNumberFormat="1" applyFont="1"/>
    <xf numFmtId="0" fontId="38" fillId="21" borderId="26" xfId="15" applyFont="1" applyFill="1" applyBorder="1" applyAlignment="1">
      <alignment horizontal="center" vertical="center"/>
    </xf>
    <xf numFmtId="14" fontId="38" fillId="0" borderId="26" xfId="15" applyNumberFormat="1" applyFont="1" applyBorder="1" applyAlignment="1">
      <alignment horizontal="center" vertical="center"/>
    </xf>
    <xf numFmtId="14" fontId="12" fillId="0" borderId="26" xfId="15" applyNumberFormat="1" applyFont="1" applyBorder="1" applyAlignment="1">
      <alignment horizontal="center" vertical="center"/>
    </xf>
    <xf numFmtId="14" fontId="38" fillId="0" borderId="0" xfId="15" applyNumberFormat="1" applyFont="1" applyAlignment="1">
      <alignment horizontal="center" vertical="center"/>
    </xf>
    <xf numFmtId="164" fontId="56" fillId="0" borderId="45" xfId="2" applyFont="1" applyBorder="1"/>
    <xf numFmtId="0" fontId="0" fillId="0" borderId="45" xfId="0" applyBorder="1"/>
    <xf numFmtId="0" fontId="0" fillId="0" borderId="45" xfId="0" applyBorder="1" applyAlignment="1">
      <alignment horizontal="center"/>
    </xf>
    <xf numFmtId="0" fontId="86" fillId="20" borderId="0" xfId="0" applyFont="1" applyFill="1" applyAlignment="1">
      <alignment vertical="center"/>
    </xf>
    <xf numFmtId="3" fontId="86" fillId="2" borderId="0" xfId="0" applyNumberFormat="1" applyFont="1" applyFill="1" applyAlignment="1">
      <alignment vertical="center"/>
    </xf>
    <xf numFmtId="0" fontId="86" fillId="2" borderId="0" xfId="0" applyFont="1" applyFill="1" applyAlignment="1">
      <alignment horizontal="left" vertical="center"/>
    </xf>
    <xf numFmtId="0" fontId="87" fillId="0" borderId="0" xfId="0" applyFont="1" applyAlignment="1">
      <alignment vertical="center"/>
    </xf>
    <xf numFmtId="3" fontId="87" fillId="0" borderId="0" xfId="0" applyNumberFormat="1" applyFont="1" applyAlignment="1">
      <alignment vertical="center"/>
    </xf>
    <xf numFmtId="0" fontId="86" fillId="20" borderId="0" xfId="0" applyFont="1" applyFill="1" applyAlignment="1">
      <alignment horizontal="center" vertical="center"/>
    </xf>
    <xf numFmtId="0" fontId="87" fillId="0" borderId="0" xfId="0" pivotButton="1" applyFont="1" applyAlignment="1">
      <alignment vertical="center"/>
    </xf>
    <xf numFmtId="172" fontId="60" fillId="0" borderId="10" xfId="0" applyNumberFormat="1" applyFont="1" applyBorder="1"/>
    <xf numFmtId="170" fontId="60" fillId="0" borderId="0" xfId="4" applyNumberFormat="1" applyFont="1" applyBorder="1"/>
    <xf numFmtId="165" fontId="60" fillId="0" borderId="0" xfId="4" applyFont="1" applyFill="1" applyBorder="1"/>
    <xf numFmtId="170" fontId="60" fillId="0" borderId="0" xfId="4" applyNumberFormat="1" applyFont="1" applyFill="1" applyBorder="1"/>
    <xf numFmtId="170" fontId="60" fillId="0" borderId="0" xfId="4" applyNumberFormat="1" applyFont="1" applyFill="1" applyBorder="1" applyAlignment="1">
      <alignment horizontal="right"/>
    </xf>
    <xf numFmtId="171" fontId="60" fillId="0" borderId="0" xfId="4" applyNumberFormat="1" applyFont="1" applyBorder="1"/>
    <xf numFmtId="171" fontId="60" fillId="0" borderId="11" xfId="4" applyNumberFormat="1" applyFont="1" applyBorder="1"/>
    <xf numFmtId="0" fontId="88" fillId="0" borderId="0" xfId="9" applyFont="1"/>
    <xf numFmtId="0" fontId="2" fillId="0" borderId="0" xfId="9"/>
    <xf numFmtId="0" fontId="89" fillId="13" borderId="0" xfId="9" applyFont="1" applyFill="1"/>
    <xf numFmtId="9" fontId="2" fillId="0" borderId="0" xfId="16"/>
    <xf numFmtId="3" fontId="2" fillId="0" borderId="0" xfId="9" applyNumberFormat="1"/>
    <xf numFmtId="0" fontId="90" fillId="0" borderId="46" xfId="9" applyFont="1" applyBorder="1"/>
    <xf numFmtId="0" fontId="90" fillId="0" borderId="47" xfId="9" applyFont="1" applyBorder="1"/>
    <xf numFmtId="17" fontId="28" fillId="0" borderId="1" xfId="9" applyNumberFormat="1" applyFont="1" applyBorder="1"/>
    <xf numFmtId="0" fontId="28" fillId="0" borderId="0" xfId="9" applyFont="1"/>
    <xf numFmtId="0" fontId="91" fillId="22" borderId="46" xfId="9" applyFont="1" applyFill="1" applyBorder="1"/>
    <xf numFmtId="0" fontId="91" fillId="22" borderId="47" xfId="9" applyFont="1" applyFill="1" applyBorder="1"/>
    <xf numFmtId="3" fontId="91" fillId="22" borderId="1" xfId="9" applyNumberFormat="1" applyFont="1" applyFill="1" applyBorder="1"/>
    <xf numFmtId="0" fontId="92" fillId="0" borderId="46" xfId="9" applyFont="1" applyBorder="1"/>
    <xf numFmtId="0" fontId="92" fillId="0" borderId="47" xfId="9" applyFont="1" applyBorder="1"/>
    <xf numFmtId="3" fontId="92" fillId="0" borderId="1" xfId="9" applyNumberFormat="1" applyFont="1" applyBorder="1"/>
    <xf numFmtId="0" fontId="2" fillId="0" borderId="0" xfId="9" applyAlignment="1">
      <alignment vertical="center"/>
    </xf>
    <xf numFmtId="0" fontId="93" fillId="0" borderId="0" xfId="9" applyFont="1"/>
    <xf numFmtId="3" fontId="93" fillId="0" borderId="0" xfId="9" applyNumberFormat="1" applyFont="1"/>
    <xf numFmtId="3" fontId="93" fillId="13" borderId="0" xfId="9" applyNumberFormat="1" applyFont="1" applyFill="1"/>
    <xf numFmtId="0" fontId="28" fillId="0" borderId="46" xfId="9" applyFont="1" applyBorder="1"/>
    <xf numFmtId="0" fontId="28" fillId="0" borderId="47" xfId="9" applyFont="1" applyBorder="1" applyAlignment="1">
      <alignment horizontal="right"/>
    </xf>
    <xf numFmtId="3" fontId="28" fillId="0" borderId="1" xfId="9" applyNumberFormat="1" applyFont="1" applyBorder="1"/>
    <xf numFmtId="3" fontId="28" fillId="13" borderId="1" xfId="9" applyNumberFormat="1" applyFont="1" applyFill="1" applyBorder="1"/>
    <xf numFmtId="41" fontId="2" fillId="0" borderId="0" xfId="10" applyFont="1"/>
    <xf numFmtId="0" fontId="28" fillId="13" borderId="0" xfId="9" applyFont="1" applyFill="1"/>
    <xf numFmtId="3" fontId="28" fillId="0" borderId="0" xfId="9" applyNumberFormat="1" applyFont="1"/>
    <xf numFmtId="9" fontId="28" fillId="0" borderId="1" xfId="16" applyFont="1" applyBorder="1"/>
    <xf numFmtId="9" fontId="28" fillId="4" borderId="1" xfId="16" applyFont="1" applyFill="1" applyBorder="1"/>
    <xf numFmtId="0" fontId="35" fillId="0" borderId="22" xfId="0" applyFont="1" applyBorder="1" applyAlignment="1">
      <alignment horizontal="center"/>
    </xf>
    <xf numFmtId="0" fontId="36" fillId="0" borderId="22" xfId="0" applyFont="1" applyBorder="1"/>
    <xf numFmtId="0" fontId="34" fillId="0" borderId="49" xfId="0" quotePrefix="1" applyFont="1" applyBorder="1" applyAlignment="1">
      <alignment horizontal="center"/>
    </xf>
    <xf numFmtId="0" fontId="34" fillId="13" borderId="49" xfId="0" quotePrefix="1" applyFont="1" applyFill="1" applyBorder="1" applyAlignment="1">
      <alignment horizontal="center"/>
    </xf>
    <xf numFmtId="0" fontId="34" fillId="0" borderId="49" xfId="0" applyFont="1" applyBorder="1" applyAlignment="1">
      <alignment horizontal="center"/>
    </xf>
    <xf numFmtId="0" fontId="35" fillId="0" borderId="49" xfId="0" applyFont="1" applyBorder="1" applyAlignment="1">
      <alignment horizontal="center"/>
    </xf>
    <xf numFmtId="0" fontId="36" fillId="0" borderId="49" xfId="0" applyFont="1" applyBorder="1"/>
    <xf numFmtId="0" fontId="34" fillId="0" borderId="49" xfId="0" applyFont="1" applyBorder="1"/>
    <xf numFmtId="0" fontId="34" fillId="13" borderId="49" xfId="0" applyFont="1" applyFill="1" applyBorder="1" applyAlignment="1">
      <alignment horizontal="center"/>
    </xf>
    <xf numFmtId="0" fontId="35" fillId="13" borderId="49" xfId="0" applyFont="1" applyFill="1" applyBorder="1" applyAlignment="1">
      <alignment horizontal="center"/>
    </xf>
    <xf numFmtId="0" fontId="2" fillId="0" borderId="2" xfId="18" applyFont="1" applyBorder="1" applyAlignment="1">
      <alignment horizontal="center"/>
    </xf>
    <xf numFmtId="0" fontId="2" fillId="0" borderId="2" xfId="18" applyFont="1" applyBorder="1" applyAlignment="1">
      <alignment horizontal="left"/>
    </xf>
    <xf numFmtId="0" fontId="2" fillId="0" borderId="2" xfId="18" applyFont="1" applyBorder="1"/>
    <xf numFmtId="169" fontId="2" fillId="0" borderId="2" xfId="17" applyNumberFormat="1" applyFont="1" applyFill="1" applyBorder="1"/>
    <xf numFmtId="166" fontId="2" fillId="0" borderId="2" xfId="18" applyNumberFormat="1" applyFont="1" applyBorder="1" applyAlignment="1">
      <alignment horizontal="center"/>
    </xf>
    <xf numFmtId="167" fontId="8" fillId="0" borderId="2" xfId="18" applyNumberFormat="1" applyFont="1" applyBorder="1" applyAlignment="1">
      <alignment horizontal="center"/>
    </xf>
    <xf numFmtId="3" fontId="2" fillId="0" borderId="2" xfId="18" applyNumberFormat="1" applyFont="1" applyBorder="1" applyAlignment="1">
      <alignment horizontal="center"/>
    </xf>
    <xf numFmtId="0" fontId="2" fillId="23" borderId="27" xfId="9" applyFill="1" applyBorder="1" applyAlignment="1" applyProtection="1">
      <alignment horizontal="center"/>
      <protection locked="0"/>
    </xf>
    <xf numFmtId="169" fontId="94" fillId="0" borderId="2" xfId="17" applyNumberFormat="1" applyFont="1" applyFill="1" applyBorder="1"/>
    <xf numFmtId="0" fontId="94" fillId="0" borderId="2" xfId="18" applyFont="1" applyBorder="1"/>
    <xf numFmtId="167" fontId="1" fillId="0" borderId="0" xfId="18" applyNumberFormat="1"/>
    <xf numFmtId="167" fontId="28" fillId="23" borderId="27" xfId="9" applyNumberFormat="1" applyFont="1" applyFill="1" applyBorder="1" applyAlignment="1" applyProtection="1">
      <alignment horizontal="center"/>
      <protection locked="0"/>
    </xf>
    <xf numFmtId="167" fontId="28" fillId="14" borderId="27" xfId="9" applyNumberFormat="1" applyFont="1" applyFill="1" applyBorder="1" applyAlignment="1" applyProtection="1">
      <alignment horizontal="center"/>
      <protection locked="0"/>
    </xf>
    <xf numFmtId="176" fontId="28" fillId="16" borderId="27" xfId="16" applyNumberFormat="1" applyFont="1" applyFill="1" applyBorder="1" applyAlignment="1" applyProtection="1">
      <alignment horizontal="center"/>
      <protection locked="0"/>
    </xf>
    <xf numFmtId="167" fontId="28" fillId="16" borderId="27" xfId="9" applyNumberFormat="1" applyFont="1" applyFill="1" applyBorder="1" applyAlignment="1" applyProtection="1">
      <alignment horizontal="center"/>
      <protection locked="0"/>
    </xf>
    <xf numFmtId="0" fontId="71" fillId="13" borderId="0" xfId="11" applyFont="1" applyFill="1"/>
    <xf numFmtId="0" fontId="71" fillId="13" borderId="0" xfId="11" applyFont="1" applyFill="1" applyAlignment="1">
      <alignment horizontal="right"/>
    </xf>
    <xf numFmtId="0" fontId="17" fillId="0" borderId="3" xfId="409" applyFont="1" applyBorder="1"/>
    <xf numFmtId="4" fontId="17" fillId="0" borderId="4" xfId="409" applyNumberFormat="1" applyFont="1" applyBorder="1" applyAlignment="1">
      <alignment horizontal="right"/>
    </xf>
    <xf numFmtId="0" fontId="52" fillId="0" borderId="78" xfId="9" quotePrefix="1" applyFont="1" applyBorder="1" applyAlignment="1">
      <alignment horizontal="left"/>
    </xf>
    <xf numFmtId="217" fontId="0" fillId="7" borderId="0" xfId="0" applyNumberFormat="1" applyFill="1"/>
    <xf numFmtId="174" fontId="42" fillId="11" borderId="0" xfId="0" applyNumberFormat="1" applyFont="1" applyFill="1"/>
    <xf numFmtId="174" fontId="42" fillId="11" borderId="79" xfId="0" applyNumberFormat="1" applyFont="1" applyFill="1" applyBorder="1"/>
    <xf numFmtId="174" fontId="43" fillId="49" borderId="29" xfId="0" applyNumberFormat="1" applyFont="1" applyFill="1" applyBorder="1"/>
    <xf numFmtId="174" fontId="43" fillId="49" borderId="31" xfId="0" applyNumberFormat="1" applyFont="1" applyFill="1" applyBorder="1"/>
    <xf numFmtId="174" fontId="43" fillId="10" borderId="77" xfId="0" applyNumberFormat="1" applyFont="1" applyFill="1" applyBorder="1"/>
    <xf numFmtId="174" fontId="43" fillId="10" borderId="80" xfId="0" applyNumberFormat="1" applyFont="1" applyFill="1" applyBorder="1"/>
    <xf numFmtId="174" fontId="42" fillId="12" borderId="0" xfId="0" applyNumberFormat="1" applyFont="1" applyFill="1"/>
    <xf numFmtId="174" fontId="42" fillId="12" borderId="79" xfId="0" applyNumberFormat="1" applyFont="1" applyFill="1" applyBorder="1"/>
    <xf numFmtId="16" fontId="0" fillId="50" borderId="0" xfId="0" applyNumberFormat="1" applyFill="1"/>
    <xf numFmtId="0" fontId="136" fillId="0" borderId="0" xfId="7" applyFont="1" applyAlignment="1">
      <alignment vertical="center"/>
    </xf>
    <xf numFmtId="218" fontId="136" fillId="0" borderId="0" xfId="7" applyNumberFormat="1" applyFont="1" applyAlignment="1">
      <alignment vertical="center"/>
    </xf>
    <xf numFmtId="3" fontId="136" fillId="0" borderId="0" xfId="7" applyNumberFormat="1" applyFont="1" applyAlignment="1">
      <alignment vertical="center"/>
    </xf>
    <xf numFmtId="178" fontId="136" fillId="0" borderId="0" xfId="7" applyNumberFormat="1" applyFont="1" applyAlignment="1">
      <alignment vertical="center"/>
    </xf>
    <xf numFmtId="3" fontId="136" fillId="0" borderId="0" xfId="7" applyNumberFormat="1" applyFont="1" applyAlignment="1">
      <alignment horizontal="center" vertical="center"/>
    </xf>
    <xf numFmtId="9" fontId="136" fillId="0" borderId="0" xfId="446" applyFont="1" applyAlignment="1">
      <alignment horizontal="center" vertical="center"/>
    </xf>
    <xf numFmtId="0" fontId="136" fillId="0" borderId="0" xfId="7" applyFont="1" applyAlignment="1">
      <alignment horizontal="center" vertical="center"/>
    </xf>
    <xf numFmtId="0" fontId="137" fillId="0" borderId="46" xfId="451" applyFont="1" applyBorder="1" applyAlignment="1">
      <alignment vertical="center"/>
    </xf>
    <xf numFmtId="0" fontId="138" fillId="0" borderId="72" xfId="451" applyFont="1" applyBorder="1" applyAlignment="1">
      <alignment vertical="center"/>
    </xf>
    <xf numFmtId="3" fontId="138" fillId="0" borderId="72" xfId="451" applyNumberFormat="1" applyFont="1" applyBorder="1" applyAlignment="1">
      <alignment vertical="center"/>
    </xf>
    <xf numFmtId="0" fontId="138" fillId="0" borderId="47" xfId="451" applyFont="1" applyBorder="1" applyAlignment="1">
      <alignment vertical="center"/>
    </xf>
    <xf numFmtId="0" fontId="137" fillId="0" borderId="72" xfId="451" applyFont="1" applyBorder="1" applyAlignment="1">
      <alignment vertical="center"/>
    </xf>
    <xf numFmtId="3" fontId="138" fillId="0" borderId="72" xfId="451" applyNumberFormat="1" applyFont="1" applyBorder="1" applyAlignment="1">
      <alignment horizontal="center" vertical="center"/>
    </xf>
    <xf numFmtId="9" fontId="137" fillId="0" borderId="72" xfId="446" applyFont="1" applyBorder="1" applyAlignment="1">
      <alignment horizontal="center" vertical="center"/>
    </xf>
    <xf numFmtId="0" fontId="137" fillId="0" borderId="72" xfId="451" applyFont="1" applyBorder="1" applyAlignment="1">
      <alignment horizontal="center" vertical="center"/>
    </xf>
    <xf numFmtId="219" fontId="138" fillId="0" borderId="72" xfId="451" applyNumberFormat="1" applyFont="1" applyBorder="1" applyAlignment="1">
      <alignment vertical="center"/>
    </xf>
    <xf numFmtId="0" fontId="139" fillId="0" borderId="0" xfId="7" applyFont="1" applyAlignment="1">
      <alignment vertical="center"/>
    </xf>
    <xf numFmtId="0" fontId="138" fillId="0" borderId="0" xfId="451" applyFont="1" applyAlignment="1">
      <alignment vertical="center"/>
    </xf>
    <xf numFmtId="3" fontId="138" fillId="0" borderId="0" xfId="451" applyNumberFormat="1" applyFont="1" applyAlignment="1">
      <alignment vertical="center"/>
    </xf>
    <xf numFmtId="178" fontId="138" fillId="0" borderId="0" xfId="451" applyNumberFormat="1" applyFont="1" applyAlignment="1">
      <alignment vertical="center"/>
    </xf>
    <xf numFmtId="220" fontId="140" fillId="51" borderId="81" xfId="7" applyNumberFormat="1" applyFont="1" applyFill="1" applyBorder="1" applyAlignment="1">
      <alignment horizontal="left" vertical="center"/>
    </xf>
    <xf numFmtId="220" fontId="140" fillId="51" borderId="39" xfId="7" applyNumberFormat="1" applyFont="1" applyFill="1" applyBorder="1" applyAlignment="1">
      <alignment vertical="top" wrapText="1"/>
    </xf>
    <xf numFmtId="220" fontId="141" fillId="52" borderId="82" xfId="451" applyNumberFormat="1" applyFont="1" applyFill="1" applyBorder="1" applyAlignment="1">
      <alignment horizontal="center" vertical="center"/>
    </xf>
    <xf numFmtId="220" fontId="141" fillId="52" borderId="40" xfId="451" applyNumberFormat="1" applyFont="1" applyFill="1" applyBorder="1" applyAlignment="1">
      <alignment horizontal="center" vertical="center"/>
    </xf>
    <xf numFmtId="220" fontId="141" fillId="52" borderId="84" xfId="451" applyNumberFormat="1" applyFont="1" applyFill="1" applyBorder="1" applyAlignment="1">
      <alignment horizontal="center" vertical="center"/>
    </xf>
    <xf numFmtId="220" fontId="141" fillId="52" borderId="85" xfId="451" applyNumberFormat="1" applyFont="1" applyFill="1" applyBorder="1" applyAlignment="1">
      <alignment horizontal="center" vertical="center" wrapText="1"/>
    </xf>
    <xf numFmtId="220" fontId="141" fillId="53" borderId="86" xfId="451" applyNumberFormat="1" applyFont="1" applyFill="1" applyBorder="1" applyAlignment="1">
      <alignment horizontal="center" vertical="center" wrapText="1"/>
    </xf>
    <xf numFmtId="220" fontId="141" fillId="54" borderId="87" xfId="451" applyNumberFormat="1" applyFont="1" applyFill="1" applyBorder="1" applyAlignment="1">
      <alignment horizontal="center" vertical="center" wrapText="1"/>
    </xf>
    <xf numFmtId="220" fontId="141" fillId="53" borderId="87" xfId="451" applyNumberFormat="1" applyFont="1" applyFill="1" applyBorder="1" applyAlignment="1">
      <alignment horizontal="center" vertical="center" wrapText="1"/>
    </xf>
    <xf numFmtId="3" fontId="142" fillId="53" borderId="87" xfId="451" applyNumberFormat="1" applyFont="1" applyFill="1" applyBorder="1" applyAlignment="1">
      <alignment horizontal="center" vertical="center" wrapText="1"/>
    </xf>
    <xf numFmtId="9" fontId="141" fillId="53" borderId="88" xfId="446" applyFont="1" applyFill="1" applyBorder="1" applyAlignment="1" applyProtection="1">
      <alignment horizontal="center" vertical="center" wrapText="1"/>
    </xf>
    <xf numFmtId="220" fontId="141" fillId="53" borderId="88" xfId="451" applyNumberFormat="1" applyFont="1" applyFill="1" applyBorder="1" applyAlignment="1">
      <alignment horizontal="center" vertical="center" wrapText="1"/>
    </xf>
    <xf numFmtId="220" fontId="140" fillId="51" borderId="89" xfId="7" applyNumberFormat="1" applyFont="1" applyFill="1" applyBorder="1" applyAlignment="1">
      <alignment horizontal="left" vertical="center" wrapText="1"/>
    </xf>
    <xf numFmtId="1" fontId="141" fillId="52" borderId="92" xfId="451" applyNumberFormat="1" applyFont="1" applyFill="1" applyBorder="1" applyAlignment="1">
      <alignment horizontal="center" vertical="center"/>
    </xf>
    <xf numFmtId="1" fontId="141" fillId="52" borderId="1" xfId="451" applyNumberFormat="1" applyFont="1" applyFill="1" applyBorder="1" applyAlignment="1">
      <alignment horizontal="center" vertical="center"/>
    </xf>
    <xf numFmtId="1" fontId="141" fillId="52" borderId="46" xfId="451" applyNumberFormat="1" applyFont="1" applyFill="1" applyBorder="1" applyAlignment="1">
      <alignment horizontal="center" vertical="center"/>
    </xf>
    <xf numFmtId="1" fontId="141" fillId="52" borderId="93" xfId="451" applyNumberFormat="1" applyFont="1" applyFill="1" applyBorder="1" applyAlignment="1">
      <alignment horizontal="center" vertical="center"/>
    </xf>
    <xf numFmtId="1" fontId="141" fillId="52" borderId="12" xfId="451" quotePrefix="1" applyNumberFormat="1" applyFont="1" applyFill="1" applyBorder="1" applyAlignment="1">
      <alignment horizontal="center" vertical="center"/>
    </xf>
    <xf numFmtId="221" fontId="143" fillId="53" borderId="40" xfId="437" applyNumberFormat="1" applyFont="1" applyFill="1" applyBorder="1" applyAlignment="1" applyProtection="1">
      <alignment horizontal="center" vertical="center"/>
    </xf>
    <xf numFmtId="171" fontId="141" fillId="54" borderId="84" xfId="437" applyNumberFormat="1" applyFont="1" applyFill="1" applyBorder="1" applyAlignment="1" applyProtection="1">
      <alignment horizontal="center" vertical="center"/>
    </xf>
    <xf numFmtId="171" fontId="141" fillId="53" borderId="84" xfId="437" applyNumberFormat="1" applyFont="1" applyFill="1" applyBorder="1" applyAlignment="1" applyProtection="1">
      <alignment horizontal="center" vertical="center"/>
    </xf>
    <xf numFmtId="3" fontId="142" fillId="53" borderId="84" xfId="437" applyNumberFormat="1" applyFont="1" applyFill="1" applyBorder="1" applyAlignment="1" applyProtection="1">
      <alignment horizontal="center" vertical="center"/>
    </xf>
    <xf numFmtId="9" fontId="141" fillId="53" borderId="94" xfId="446" applyFont="1" applyFill="1" applyBorder="1" applyAlignment="1" applyProtection="1">
      <alignment horizontal="center" vertical="center"/>
    </xf>
    <xf numFmtId="221" fontId="143" fillId="53" borderId="10" xfId="437" applyNumberFormat="1" applyFont="1" applyFill="1" applyBorder="1" applyAlignment="1" applyProtection="1">
      <alignment horizontal="center" vertical="center"/>
    </xf>
    <xf numFmtId="171" fontId="141" fillId="54" borderId="78" xfId="437" applyNumberFormat="1" applyFont="1" applyFill="1" applyBorder="1" applyAlignment="1" applyProtection="1">
      <alignment horizontal="center" vertical="center"/>
    </xf>
    <xf numFmtId="171" fontId="141" fillId="53" borderId="78" xfId="437" applyNumberFormat="1" applyFont="1" applyFill="1" applyBorder="1" applyAlignment="1" applyProtection="1">
      <alignment horizontal="center" vertical="center"/>
    </xf>
    <xf numFmtId="3" fontId="142" fillId="53" borderId="78" xfId="437" applyNumberFormat="1" applyFont="1" applyFill="1" applyBorder="1" applyAlignment="1" applyProtection="1">
      <alignment horizontal="center" vertical="center"/>
    </xf>
    <xf numFmtId="178" fontId="141" fillId="53" borderId="95" xfId="437" applyNumberFormat="1" applyFont="1" applyFill="1" applyBorder="1" applyAlignment="1" applyProtection="1">
      <alignment horizontal="center" vertical="center"/>
    </xf>
    <xf numFmtId="0" fontId="145" fillId="8" borderId="96" xfId="452" applyFont="1" applyFill="1" applyBorder="1" applyAlignment="1">
      <alignment horizontal="center" vertical="center"/>
    </xf>
    <xf numFmtId="0" fontId="145" fillId="8" borderId="77" xfId="452" applyFont="1" applyFill="1" applyBorder="1" applyAlignment="1">
      <alignment horizontal="left" vertical="center"/>
    </xf>
    <xf numFmtId="3" fontId="145" fillId="8" borderId="13" xfId="438" applyNumberFormat="1" applyFont="1" applyFill="1" applyBorder="1" applyAlignment="1" applyProtection="1">
      <alignment horizontal="center" vertical="center"/>
    </xf>
    <xf numFmtId="3" fontId="145" fillId="8" borderId="97" xfId="437" applyNumberFormat="1" applyFont="1" applyFill="1" applyBorder="1" applyAlignment="1" applyProtection="1">
      <alignment horizontal="center" vertical="center"/>
    </xf>
    <xf numFmtId="222" fontId="145" fillId="8" borderId="96" xfId="437" applyNumberFormat="1" applyFont="1" applyFill="1" applyBorder="1" applyAlignment="1" applyProtection="1">
      <alignment horizontal="center" vertical="center"/>
    </xf>
    <xf numFmtId="222" fontId="145" fillId="8" borderId="12" xfId="437" applyNumberFormat="1" applyFont="1" applyFill="1" applyBorder="1" applyAlignment="1" applyProtection="1">
      <alignment horizontal="center" vertical="center"/>
    </xf>
    <xf numFmtId="3" fontId="145" fillId="8" borderId="98" xfId="438" applyNumberFormat="1" applyFont="1" applyFill="1" applyBorder="1" applyAlignment="1" applyProtection="1">
      <alignment horizontal="center" vertical="center"/>
    </xf>
    <xf numFmtId="3" fontId="145" fillId="8" borderId="1" xfId="438" applyNumberFormat="1" applyFont="1" applyFill="1" applyBorder="1" applyAlignment="1" applyProtection="1">
      <alignment horizontal="center" vertical="center"/>
    </xf>
    <xf numFmtId="9" fontId="145" fillId="8" borderId="99" xfId="446" applyFont="1" applyFill="1" applyBorder="1" applyAlignment="1" applyProtection="1">
      <alignment horizontal="center" vertical="center"/>
    </xf>
    <xf numFmtId="0" fontId="146" fillId="55" borderId="98" xfId="451" applyFont="1" applyFill="1" applyBorder="1" applyAlignment="1">
      <alignment horizontal="center" vertical="center"/>
    </xf>
    <xf numFmtId="0" fontId="146" fillId="55" borderId="46" xfId="451" applyFont="1" applyFill="1" applyBorder="1" applyAlignment="1">
      <alignment horizontal="left" vertical="center"/>
    </xf>
    <xf numFmtId="3" fontId="146" fillId="55" borderId="98" xfId="438" applyNumberFormat="1" applyFont="1" applyFill="1" applyBorder="1" applyAlignment="1" applyProtection="1">
      <alignment horizontal="center" vertical="center"/>
    </xf>
    <xf numFmtId="223" fontId="146" fillId="55" borderId="98" xfId="437" applyNumberFormat="1" applyFont="1" applyFill="1" applyBorder="1" applyAlignment="1" applyProtection="1">
      <alignment horizontal="center" vertical="center"/>
    </xf>
    <xf numFmtId="222" fontId="146" fillId="55" borderId="99" xfId="437" applyNumberFormat="1" applyFont="1" applyFill="1" applyBorder="1" applyAlignment="1" applyProtection="1">
      <alignment horizontal="center" vertical="center"/>
    </xf>
    <xf numFmtId="179" fontId="146" fillId="55" borderId="98" xfId="438" applyNumberFormat="1" applyFont="1" applyFill="1" applyBorder="1" applyAlignment="1" applyProtection="1">
      <alignment horizontal="center" vertical="center"/>
    </xf>
    <xf numFmtId="179" fontId="146" fillId="55" borderId="1" xfId="438" applyNumberFormat="1" applyFont="1" applyFill="1" applyBorder="1" applyAlignment="1" applyProtection="1">
      <alignment horizontal="center" vertical="center"/>
    </xf>
    <xf numFmtId="3" fontId="146" fillId="55" borderId="1" xfId="438" applyNumberFormat="1" applyFont="1" applyFill="1" applyBorder="1" applyAlignment="1" applyProtection="1">
      <alignment horizontal="center" vertical="center"/>
    </xf>
    <xf numFmtId="9" fontId="146" fillId="55" borderId="99" xfId="446" applyFont="1" applyFill="1" applyBorder="1" applyAlignment="1" applyProtection="1">
      <alignment horizontal="center" vertical="center"/>
    </xf>
    <xf numFmtId="0" fontId="12" fillId="56" borderId="98" xfId="451" applyFont="1" applyFill="1" applyBorder="1" applyAlignment="1">
      <alignment horizontal="left" vertical="center"/>
    </xf>
    <xf numFmtId="0" fontId="12" fillId="56" borderId="1" xfId="451" applyFont="1" applyFill="1" applyBorder="1" applyAlignment="1">
      <alignment horizontal="left" vertical="center"/>
    </xf>
    <xf numFmtId="3" fontId="12" fillId="56" borderId="98" xfId="438" applyNumberFormat="1" applyFont="1" applyFill="1" applyBorder="1" applyAlignment="1">
      <alignment horizontal="center" vertical="center"/>
    </xf>
    <xf numFmtId="3" fontId="12" fillId="56" borderId="100" xfId="437" applyNumberFormat="1" applyFont="1" applyFill="1" applyBorder="1" applyAlignment="1">
      <alignment horizontal="center" vertical="center"/>
    </xf>
    <xf numFmtId="222" fontId="12" fillId="56" borderId="98" xfId="437" applyNumberFormat="1" applyFont="1" applyFill="1" applyBorder="1" applyAlignment="1">
      <alignment horizontal="center" vertical="center"/>
    </xf>
    <xf numFmtId="222" fontId="12" fillId="56" borderId="1" xfId="437" applyNumberFormat="1" applyFont="1" applyFill="1" applyBorder="1" applyAlignment="1">
      <alignment horizontal="center" vertical="center"/>
    </xf>
    <xf numFmtId="222" fontId="12" fillId="56" borderId="46" xfId="437" applyNumberFormat="1" applyFont="1" applyFill="1" applyBorder="1" applyAlignment="1">
      <alignment horizontal="center" vertical="center"/>
    </xf>
    <xf numFmtId="222" fontId="12" fillId="56" borderId="99" xfId="437" applyNumberFormat="1" applyFont="1" applyFill="1" applyBorder="1" applyAlignment="1">
      <alignment horizontal="center" vertical="center"/>
    </xf>
    <xf numFmtId="222" fontId="12" fillId="56" borderId="101" xfId="437" applyNumberFormat="1" applyFont="1" applyFill="1" applyBorder="1" applyAlignment="1">
      <alignment horizontal="center" vertical="center"/>
    </xf>
    <xf numFmtId="179" fontId="12" fillId="56" borderId="98" xfId="438" applyNumberFormat="1" applyFont="1" applyFill="1" applyBorder="1" applyAlignment="1">
      <alignment horizontal="center" vertical="center"/>
    </xf>
    <xf numFmtId="3" fontId="112" fillId="56" borderId="1" xfId="437" applyNumberFormat="1" applyFont="1" applyFill="1" applyBorder="1" applyAlignment="1">
      <alignment horizontal="center" vertical="center"/>
    </xf>
    <xf numFmtId="3" fontId="12" fillId="56" borderId="1" xfId="438" applyNumberFormat="1" applyFont="1" applyFill="1" applyBorder="1" applyAlignment="1">
      <alignment horizontal="center" vertical="center"/>
    </xf>
    <xf numFmtId="9" fontId="12" fillId="56" borderId="99" xfId="446" applyFont="1" applyFill="1" applyBorder="1" applyAlignment="1">
      <alignment horizontal="center" vertical="center"/>
    </xf>
    <xf numFmtId="4" fontId="12" fillId="56" borderId="98" xfId="438" applyNumberFormat="1" applyFont="1" applyFill="1" applyBorder="1" applyAlignment="1">
      <alignment horizontal="center" vertical="center"/>
    </xf>
    <xf numFmtId="0" fontId="138" fillId="0" borderId="102" xfId="451" applyFont="1" applyBorder="1" applyAlignment="1">
      <alignment horizontal="left" vertical="center"/>
    </xf>
    <xf numFmtId="3" fontId="138" fillId="9" borderId="103" xfId="444" applyNumberFormat="1" applyFont="1" applyFill="1" applyBorder="1" applyAlignment="1">
      <alignment horizontal="left" vertical="center"/>
    </xf>
    <xf numFmtId="3" fontId="138" fillId="0" borderId="98" xfId="438" applyNumberFormat="1" applyFont="1" applyFill="1" applyBorder="1" applyAlignment="1" applyProtection="1">
      <alignment horizontal="center" vertical="center"/>
    </xf>
    <xf numFmtId="3" fontId="138" fillId="0" borderId="100" xfId="437" applyNumberFormat="1" applyFont="1" applyFill="1" applyBorder="1" applyAlignment="1" applyProtection="1">
      <alignment horizontal="center" vertical="center"/>
    </xf>
    <xf numFmtId="222" fontId="138" fillId="0" borderId="98" xfId="437" applyNumberFormat="1" applyFont="1" applyFill="1" applyBorder="1" applyAlignment="1" applyProtection="1">
      <alignment horizontal="center" vertical="center"/>
    </xf>
    <xf numFmtId="222" fontId="138" fillId="0" borderId="1" xfId="437" applyNumberFormat="1" applyFont="1" applyFill="1" applyBorder="1" applyAlignment="1" applyProtection="1">
      <alignment horizontal="center" vertical="center"/>
    </xf>
    <xf numFmtId="222" fontId="138" fillId="0" borderId="46" xfId="437" applyNumberFormat="1" applyFont="1" applyFill="1" applyBorder="1" applyAlignment="1" applyProtection="1">
      <alignment horizontal="center" vertical="center"/>
    </xf>
    <xf numFmtId="222" fontId="138" fillId="0" borderId="99" xfId="437" applyNumberFormat="1" applyFont="1" applyFill="1" applyBorder="1" applyAlignment="1" applyProtection="1">
      <alignment horizontal="center" vertical="center"/>
    </xf>
    <xf numFmtId="222" fontId="138" fillId="0" borderId="101" xfId="437" applyNumberFormat="1" applyFont="1" applyFill="1" applyBorder="1" applyAlignment="1" applyProtection="1">
      <alignment horizontal="center" vertical="center"/>
    </xf>
    <xf numFmtId="3" fontId="112" fillId="54" borderId="1" xfId="437" applyNumberFormat="1" applyFont="1" applyFill="1" applyBorder="1" applyAlignment="1" applyProtection="1">
      <alignment horizontal="center" vertical="center"/>
    </xf>
    <xf numFmtId="3" fontId="138" fillId="0" borderId="1" xfId="438" applyNumberFormat="1" applyFont="1" applyFill="1" applyBorder="1" applyAlignment="1" applyProtection="1">
      <alignment horizontal="center" vertical="center"/>
    </xf>
    <xf numFmtId="9" fontId="138" fillId="0" borderId="99" xfId="446" applyFont="1" applyFill="1" applyBorder="1" applyAlignment="1" applyProtection="1">
      <alignment horizontal="center" vertical="center"/>
    </xf>
    <xf numFmtId="4" fontId="138" fillId="0" borderId="98" xfId="438" applyNumberFormat="1" applyFont="1" applyFill="1" applyBorder="1" applyAlignment="1" applyProtection="1">
      <alignment horizontal="center" vertical="center"/>
    </xf>
    <xf numFmtId="3" fontId="138" fillId="9" borderId="104" xfId="444" applyNumberFormat="1" applyFont="1" applyFill="1" applyBorder="1" applyAlignment="1">
      <alignment horizontal="left" vertical="center"/>
    </xf>
    <xf numFmtId="3" fontId="138" fillId="0" borderId="1" xfId="451" applyNumberFormat="1" applyFont="1" applyBorder="1" applyAlignment="1">
      <alignment horizontal="left" vertical="center"/>
    </xf>
    <xf numFmtId="0" fontId="145" fillId="51" borderId="28" xfId="452" applyFont="1" applyFill="1" applyBorder="1" applyAlignment="1">
      <alignment vertical="center"/>
    </xf>
    <xf numFmtId="0" fontId="145" fillId="51" borderId="4" xfId="452" applyFont="1" applyFill="1" applyBorder="1" applyAlignment="1">
      <alignment vertical="center"/>
    </xf>
    <xf numFmtId="178" fontId="147" fillId="57" borderId="92" xfId="438" applyNumberFormat="1" applyFont="1" applyFill="1" applyBorder="1" applyAlignment="1">
      <alignment horizontal="center" vertical="center"/>
    </xf>
    <xf numFmtId="3" fontId="147" fillId="57" borderId="92" xfId="437" applyNumberFormat="1" applyFont="1" applyFill="1" applyBorder="1" applyAlignment="1">
      <alignment horizontal="center" vertical="center"/>
    </xf>
    <xf numFmtId="178" fontId="147" fillId="57" borderId="92" xfId="437" applyNumberFormat="1" applyFont="1" applyFill="1" applyBorder="1" applyAlignment="1">
      <alignment horizontal="center" vertical="center"/>
    </xf>
    <xf numFmtId="178" fontId="147" fillId="0" borderId="0" xfId="437" applyNumberFormat="1" applyFont="1" applyBorder="1" applyAlignment="1">
      <alignment vertical="center"/>
    </xf>
    <xf numFmtId="222" fontId="147" fillId="57" borderId="105" xfId="437" applyNumberFormat="1" applyFont="1" applyFill="1" applyBorder="1" applyAlignment="1">
      <alignment horizontal="center" vertical="center"/>
    </xf>
    <xf numFmtId="178" fontId="147" fillId="0" borderId="0" xfId="437" applyNumberFormat="1" applyFont="1" applyAlignment="1">
      <alignment vertical="center"/>
    </xf>
    <xf numFmtId="178" fontId="147" fillId="57" borderId="86" xfId="437" applyNumberFormat="1" applyFont="1" applyFill="1" applyBorder="1" applyAlignment="1">
      <alignment horizontal="center" vertical="center"/>
    </xf>
    <xf numFmtId="0" fontId="147" fillId="0" borderId="0" xfId="7" applyFont="1" applyAlignment="1">
      <alignment vertical="center"/>
    </xf>
    <xf numFmtId="1" fontId="138" fillId="0" borderId="102" xfId="451" applyNumberFormat="1" applyFont="1" applyBorder="1" applyAlignment="1">
      <alignment horizontal="left" vertical="center"/>
    </xf>
    <xf numFmtId="0" fontId="42" fillId="14" borderId="78" xfId="9" quotePrefix="1" applyFont="1" applyFill="1" applyBorder="1" applyAlignment="1">
      <alignment horizontal="left"/>
    </xf>
    <xf numFmtId="0" fontId="42" fillId="14" borderId="77" xfId="9" quotePrefix="1" applyFont="1" applyFill="1" applyBorder="1" applyAlignment="1">
      <alignment horizontal="left"/>
    </xf>
    <xf numFmtId="4" fontId="2" fillId="0" borderId="81" xfId="453" applyNumberFormat="1" applyFont="1" applyBorder="1" applyAlignment="1" applyProtection="1">
      <alignment horizontal="center" vertical="center"/>
      <protection locked="0"/>
    </xf>
    <xf numFmtId="4" fontId="2" fillId="0" borderId="85" xfId="453" applyNumberFormat="1" applyFont="1" applyBorder="1" applyAlignment="1" applyProtection="1">
      <alignment horizontal="center" vertical="center"/>
      <protection locked="0"/>
    </xf>
    <xf numFmtId="224" fontId="2" fillId="0" borderId="100" xfId="453" applyNumberFormat="1" applyFont="1" applyBorder="1" applyAlignment="1">
      <alignment horizontal="center" vertical="center"/>
    </xf>
    <xf numFmtId="4" fontId="2" fillId="0" borderId="100" xfId="453" applyNumberFormat="1" applyFont="1" applyBorder="1" applyAlignment="1">
      <alignment horizontal="center" vertical="center"/>
    </xf>
    <xf numFmtId="224" fontId="2" fillId="4" borderId="100" xfId="453" applyNumberFormat="1" applyFont="1" applyFill="1" applyBorder="1" applyAlignment="1">
      <alignment horizontal="center" vertical="center"/>
    </xf>
    <xf numFmtId="224" fontId="149" fillId="58" borderId="100" xfId="453" applyNumberFormat="1" applyFont="1" applyFill="1" applyBorder="1" applyAlignment="1">
      <alignment horizontal="center" vertical="center"/>
    </xf>
    <xf numFmtId="4" fontId="2" fillId="4" borderId="100" xfId="453" applyNumberFormat="1" applyFont="1" applyFill="1" applyBorder="1" applyAlignment="1">
      <alignment horizontal="center" vertical="center"/>
    </xf>
    <xf numFmtId="0" fontId="34" fillId="10" borderId="49" xfId="0" applyFont="1" applyFill="1" applyBorder="1" applyAlignment="1">
      <alignment horizontal="center"/>
    </xf>
    <xf numFmtId="0" fontId="34" fillId="10" borderId="49" xfId="0" quotePrefix="1" applyFont="1" applyFill="1" applyBorder="1" applyAlignment="1">
      <alignment horizontal="center"/>
    </xf>
    <xf numFmtId="0" fontId="34" fillId="10" borderId="49" xfId="0" applyFont="1" applyFill="1" applyBorder="1"/>
    <xf numFmtId="0" fontId="0" fillId="10" borderId="0" xfId="0" applyFill="1"/>
    <xf numFmtId="0" fontId="2" fillId="4" borderId="27" xfId="9" applyFill="1" applyBorder="1" applyAlignment="1" applyProtection="1">
      <alignment horizontal="left"/>
      <protection locked="0"/>
    </xf>
    <xf numFmtId="0" fontId="55" fillId="4" borderId="27" xfId="9" applyFont="1" applyFill="1" applyBorder="1" applyProtection="1">
      <protection locked="0"/>
    </xf>
    <xf numFmtId="0" fontId="2" fillId="4" borderId="27" xfId="9" applyFill="1" applyBorder="1" applyProtection="1">
      <protection locked="0"/>
    </xf>
    <xf numFmtId="169" fontId="2" fillId="4" borderId="27" xfId="10" applyNumberFormat="1" applyFont="1" applyFill="1" applyBorder="1" applyProtection="1">
      <protection locked="0"/>
    </xf>
    <xf numFmtId="166" fontId="2" fillId="4" borderId="27" xfId="9" applyNumberFormat="1" applyFill="1" applyBorder="1" applyAlignment="1" applyProtection="1">
      <alignment horizontal="center"/>
      <protection locked="0"/>
    </xf>
    <xf numFmtId="167" fontId="8" fillId="4" borderId="27" xfId="9" applyNumberFormat="1" applyFont="1" applyFill="1" applyBorder="1" applyAlignment="1" applyProtection="1">
      <alignment horizontal="center"/>
      <protection locked="0"/>
    </xf>
    <xf numFmtId="3" fontId="2" fillId="4" borderId="27" xfId="9" applyNumberFormat="1" applyFill="1" applyBorder="1" applyAlignment="1" applyProtection="1">
      <alignment horizontal="center"/>
      <protection locked="0"/>
    </xf>
    <xf numFmtId="169" fontId="7" fillId="0" borderId="2" xfId="17" applyNumberFormat="1" applyFont="1" applyFill="1" applyBorder="1"/>
    <xf numFmtId="164" fontId="0" fillId="12" borderId="0" xfId="2" applyFont="1" applyFill="1"/>
    <xf numFmtId="164" fontId="0" fillId="10" borderId="0" xfId="2" applyFont="1" applyFill="1"/>
    <xf numFmtId="0" fontId="2" fillId="0" borderId="27" xfId="9" applyBorder="1" applyProtection="1">
      <protection locked="0"/>
    </xf>
    <xf numFmtId="0" fontId="0" fillId="4" borderId="0" xfId="0" applyFill="1" applyAlignment="1">
      <alignment horizontal="center"/>
    </xf>
    <xf numFmtId="173" fontId="0" fillId="4" borderId="0" xfId="0" applyNumberFormat="1" applyFill="1"/>
    <xf numFmtId="17" fontId="0" fillId="0" borderId="0" xfId="0" applyNumberFormat="1"/>
    <xf numFmtId="17" fontId="0" fillId="0" borderId="42" xfId="0" applyNumberFormat="1" applyBorder="1"/>
    <xf numFmtId="164" fontId="0" fillId="4" borderId="0" xfId="2" applyFont="1" applyFill="1"/>
    <xf numFmtId="164" fontId="43" fillId="49" borderId="31" xfId="2" applyFont="1" applyFill="1" applyBorder="1"/>
    <xf numFmtId="164" fontId="68" fillId="0" borderId="40" xfId="2" applyFont="1" applyBorder="1"/>
    <xf numFmtId="164" fontId="70" fillId="0" borderId="0" xfId="2" applyFont="1"/>
    <xf numFmtId="164" fontId="102" fillId="4" borderId="0" xfId="2" applyFont="1" applyFill="1"/>
    <xf numFmtId="173" fontId="0" fillId="0" borderId="0" xfId="0" applyNumberFormat="1"/>
    <xf numFmtId="43" fontId="0" fillId="0" borderId="0" xfId="0" applyNumberFormat="1"/>
    <xf numFmtId="0" fontId="0" fillId="59" borderId="0" xfId="0" applyFill="1" applyAlignment="1">
      <alignment horizontal="center"/>
    </xf>
    <xf numFmtId="0" fontId="150" fillId="0" borderId="0" xfId="0" applyFont="1"/>
    <xf numFmtId="3" fontId="151" fillId="13" borderId="0" xfId="303" applyNumberFormat="1" applyFont="1" applyFill="1" applyAlignment="1">
      <alignment horizontal="left" vertical="center"/>
    </xf>
    <xf numFmtId="0" fontId="152" fillId="13" borderId="0" xfId="303" applyFont="1" applyFill="1" applyAlignment="1">
      <alignment vertical="center"/>
    </xf>
    <xf numFmtId="0" fontId="146" fillId="13" borderId="21" xfId="303" applyFont="1" applyFill="1" applyBorder="1" applyAlignment="1">
      <alignment horizontal="center" vertical="center"/>
    </xf>
    <xf numFmtId="0" fontId="138" fillId="13" borderId="0" xfId="303" applyFont="1" applyFill="1" applyAlignment="1">
      <alignment vertical="center"/>
    </xf>
    <xf numFmtId="0" fontId="38" fillId="13" borderId="0" xfId="303" applyFont="1" applyFill="1" applyAlignment="1">
      <alignment vertical="center"/>
    </xf>
    <xf numFmtId="0" fontId="146" fillId="13" borderId="0" xfId="303" applyFont="1" applyFill="1" applyAlignment="1">
      <alignment vertical="center"/>
    </xf>
    <xf numFmtId="0" fontId="13" fillId="0" borderId="0" xfId="303"/>
    <xf numFmtId="3" fontId="138" fillId="13" borderId="0" xfId="303" applyNumberFormat="1" applyFont="1" applyFill="1" applyAlignment="1">
      <alignment vertical="center"/>
    </xf>
    <xf numFmtId="0" fontId="138" fillId="13" borderId="0" xfId="303" applyFont="1" applyFill="1"/>
    <xf numFmtId="0" fontId="152" fillId="13" borderId="0" xfId="303" applyFont="1" applyFill="1"/>
    <xf numFmtId="0" fontId="12" fillId="13" borderId="21" xfId="303" applyFont="1" applyFill="1" applyBorder="1" applyAlignment="1">
      <alignment horizontal="center"/>
    </xf>
    <xf numFmtId="220" fontId="12" fillId="13" borderId="82" xfId="303" applyNumberFormat="1" applyFont="1" applyFill="1" applyBorder="1" applyAlignment="1">
      <alignment horizontal="center" vertical="center"/>
    </xf>
    <xf numFmtId="220" fontId="12" fillId="13" borderId="106" xfId="303" applyNumberFormat="1" applyFont="1" applyFill="1" applyBorder="1" applyAlignment="1">
      <alignment horizontal="center" vertical="center"/>
    </xf>
    <xf numFmtId="0" fontId="111" fillId="60" borderId="85" xfId="303" applyFont="1" applyFill="1" applyBorder="1" applyAlignment="1">
      <alignment horizontal="left" vertical="center"/>
    </xf>
    <xf numFmtId="0" fontId="153" fillId="13" borderId="0" xfId="303" applyFont="1" applyFill="1" applyAlignment="1">
      <alignment horizontal="center"/>
    </xf>
    <xf numFmtId="3" fontId="111" fillId="60" borderId="85" xfId="303" applyNumberFormat="1" applyFont="1" applyFill="1" applyBorder="1" applyAlignment="1">
      <alignment horizontal="right" vertical="center"/>
    </xf>
    <xf numFmtId="0" fontId="111" fillId="13" borderId="0" xfId="303" applyFont="1" applyFill="1" applyAlignment="1">
      <alignment horizontal="center"/>
    </xf>
    <xf numFmtId="0" fontId="111" fillId="13" borderId="0" xfId="303" applyFont="1" applyFill="1" applyAlignment="1">
      <alignment horizontal="center" vertical="center"/>
    </xf>
    <xf numFmtId="3" fontId="146" fillId="60" borderId="40" xfId="303" applyNumberFormat="1" applyFont="1" applyFill="1" applyBorder="1" applyAlignment="1">
      <alignment vertical="center"/>
    </xf>
    <xf numFmtId="3" fontId="146" fillId="60" borderId="84" xfId="303" applyNumberFormat="1" applyFont="1" applyFill="1" applyBorder="1" applyAlignment="1">
      <alignment vertical="center"/>
    </xf>
    <xf numFmtId="3" fontId="146" fillId="60" borderId="94" xfId="303" applyNumberFormat="1" applyFont="1" applyFill="1" applyBorder="1" applyAlignment="1">
      <alignment vertical="center"/>
    </xf>
    <xf numFmtId="0" fontId="111" fillId="55" borderId="100" xfId="303" applyFont="1" applyFill="1" applyBorder="1" applyAlignment="1">
      <alignment horizontal="left" vertical="center"/>
    </xf>
    <xf numFmtId="3" fontId="111" fillId="55" borderId="100" xfId="303" applyNumberFormat="1" applyFont="1" applyFill="1" applyBorder="1" applyAlignment="1">
      <alignment horizontal="right" vertical="center"/>
    </xf>
    <xf numFmtId="3" fontId="146" fillId="55" borderId="98" xfId="303" applyNumberFormat="1" applyFont="1" applyFill="1" applyBorder="1" applyAlignment="1">
      <alignment vertical="center"/>
    </xf>
    <xf numFmtId="3" fontId="146" fillId="55" borderId="1" xfId="303" applyNumberFormat="1" applyFont="1" applyFill="1" applyBorder="1" applyAlignment="1">
      <alignment vertical="center"/>
    </xf>
    <xf numFmtId="3" fontId="146" fillId="55" borderId="99" xfId="303" applyNumberFormat="1" applyFont="1" applyFill="1" applyBorder="1" applyAlignment="1">
      <alignment vertical="center"/>
    </xf>
    <xf numFmtId="0" fontId="111" fillId="56" borderId="100" xfId="303" applyFont="1" applyFill="1" applyBorder="1" applyAlignment="1">
      <alignment horizontal="left"/>
    </xf>
    <xf numFmtId="3" fontId="111" fillId="56" borderId="100" xfId="303" applyNumberFormat="1" applyFont="1" applyFill="1" applyBorder="1" applyAlignment="1">
      <alignment horizontal="right"/>
    </xf>
    <xf numFmtId="3" fontId="146" fillId="56" borderId="98" xfId="303" applyNumberFormat="1" applyFont="1" applyFill="1" applyBorder="1"/>
    <xf numFmtId="3" fontId="146" fillId="56" borderId="1" xfId="303" applyNumberFormat="1" applyFont="1" applyFill="1" applyBorder="1"/>
    <xf numFmtId="3" fontId="146" fillId="56" borderId="99" xfId="303" applyNumberFormat="1" applyFont="1" applyFill="1" applyBorder="1"/>
    <xf numFmtId="3" fontId="154" fillId="13" borderId="100" xfId="303" applyNumberFormat="1" applyFont="1" applyFill="1" applyBorder="1" applyAlignment="1">
      <alignment horizontal="left" vertical="center"/>
    </xf>
    <xf numFmtId="3" fontId="154" fillId="13" borderId="100" xfId="303" applyNumberFormat="1" applyFont="1" applyFill="1" applyBorder="1" applyAlignment="1">
      <alignment horizontal="right"/>
    </xf>
    <xf numFmtId="0" fontId="154" fillId="13" borderId="0" xfId="303" applyFont="1" applyFill="1" applyAlignment="1">
      <alignment horizontal="center"/>
    </xf>
    <xf numFmtId="0" fontId="154" fillId="13" borderId="0" xfId="303" applyFont="1" applyFill="1" applyAlignment="1">
      <alignment horizontal="center" vertical="center"/>
    </xf>
    <xf numFmtId="0" fontId="112" fillId="13" borderId="0" xfId="303" applyFont="1" applyFill="1" applyAlignment="1">
      <alignment horizontal="center" vertical="center"/>
    </xf>
    <xf numFmtId="3" fontId="112" fillId="13" borderId="98" xfId="303" applyNumberFormat="1" applyFont="1" applyFill="1" applyBorder="1" applyAlignment="1">
      <alignment vertical="center"/>
    </xf>
    <xf numFmtId="3" fontId="112" fillId="13" borderId="1" xfId="303" applyNumberFormat="1" applyFont="1" applyFill="1" applyBorder="1" applyAlignment="1">
      <alignment vertical="center"/>
    </xf>
    <xf numFmtId="3" fontId="154" fillId="13" borderId="1" xfId="303" applyNumberFormat="1" applyFont="1" applyFill="1" applyBorder="1" applyAlignment="1">
      <alignment vertical="center"/>
    </xf>
    <xf numFmtId="3" fontId="154" fillId="13" borderId="99" xfId="303" applyNumberFormat="1" applyFont="1" applyFill="1" applyBorder="1" applyAlignment="1">
      <alignment vertical="center"/>
    </xf>
    <xf numFmtId="3" fontId="112" fillId="13" borderId="99" xfId="303" applyNumberFormat="1" applyFont="1" applyFill="1" applyBorder="1" applyAlignment="1">
      <alignment vertical="center"/>
    </xf>
    <xf numFmtId="0" fontId="155" fillId="0" borderId="0" xfId="0" applyFont="1"/>
    <xf numFmtId="0" fontId="156" fillId="13" borderId="0" xfId="303" applyFont="1" applyFill="1" applyAlignment="1">
      <alignment horizontal="center" vertical="center"/>
    </xf>
    <xf numFmtId="3" fontId="156" fillId="13" borderId="98" xfId="303" applyNumberFormat="1" applyFont="1" applyFill="1" applyBorder="1" applyAlignment="1">
      <alignment vertical="center"/>
    </xf>
    <xf numFmtId="3" fontId="156" fillId="13" borderId="1" xfId="303" applyNumberFormat="1" applyFont="1" applyFill="1" applyBorder="1" applyAlignment="1">
      <alignment vertical="center"/>
    </xf>
    <xf numFmtId="0" fontId="60" fillId="0" borderId="0" xfId="303" applyFont="1"/>
    <xf numFmtId="3" fontId="156" fillId="13" borderId="99" xfId="303" applyNumberFormat="1" applyFont="1" applyFill="1" applyBorder="1" applyAlignment="1">
      <alignment vertical="center"/>
    </xf>
    <xf numFmtId="0" fontId="102" fillId="0" borderId="0" xfId="0" applyFont="1"/>
    <xf numFmtId="3" fontId="154" fillId="13" borderId="107" xfId="303" applyNumberFormat="1" applyFont="1" applyFill="1" applyBorder="1" applyAlignment="1">
      <alignment horizontal="left" vertical="center"/>
    </xf>
    <xf numFmtId="3" fontId="156" fillId="13" borderId="108" xfId="303" applyNumberFormat="1" applyFont="1" applyFill="1" applyBorder="1" applyAlignment="1">
      <alignment vertical="center"/>
    </xf>
    <xf numFmtId="3" fontId="154" fillId="13" borderId="108" xfId="303" applyNumberFormat="1" applyFont="1" applyFill="1" applyBorder="1" applyAlignment="1">
      <alignment vertical="center"/>
    </xf>
    <xf numFmtId="3" fontId="154" fillId="13" borderId="109" xfId="303" applyNumberFormat="1" applyFont="1" applyFill="1" applyBorder="1" applyAlignment="1">
      <alignment vertical="center"/>
    </xf>
    <xf numFmtId="3" fontId="156" fillId="13" borderId="109" xfId="303" applyNumberFormat="1" applyFont="1" applyFill="1" applyBorder="1" applyAlignment="1">
      <alignment vertical="center"/>
    </xf>
    <xf numFmtId="3" fontId="154" fillId="13" borderId="110" xfId="303" applyNumberFormat="1" applyFont="1" applyFill="1" applyBorder="1" applyAlignment="1">
      <alignment horizontal="left" vertical="center"/>
    </xf>
    <xf numFmtId="3" fontId="154" fillId="13" borderId="110" xfId="303" applyNumberFormat="1" applyFont="1" applyFill="1" applyBorder="1" applyAlignment="1">
      <alignment horizontal="right"/>
    </xf>
    <xf numFmtId="3" fontId="112" fillId="13" borderId="105" xfId="303" applyNumberFormat="1" applyFont="1" applyFill="1" applyBorder="1" applyAlignment="1">
      <alignment vertical="center"/>
    </xf>
    <xf numFmtId="3" fontId="112" fillId="13" borderId="111" xfId="303" applyNumberFormat="1" applyFont="1" applyFill="1" applyBorder="1" applyAlignment="1">
      <alignment vertical="center"/>
    </xf>
    <xf numFmtId="3" fontId="154" fillId="13" borderId="111" xfId="303" applyNumberFormat="1" applyFont="1" applyFill="1" applyBorder="1" applyAlignment="1">
      <alignment vertical="center"/>
    </xf>
    <xf numFmtId="3" fontId="154" fillId="13" borderId="93" xfId="303" applyNumberFormat="1" applyFont="1" applyFill="1" applyBorder="1" applyAlignment="1">
      <alignment vertical="center"/>
    </xf>
    <xf numFmtId="3" fontId="112" fillId="13" borderId="93" xfId="303" applyNumberFormat="1" applyFont="1" applyFill="1" applyBorder="1" applyAlignment="1">
      <alignment vertical="center"/>
    </xf>
    <xf numFmtId="3" fontId="112" fillId="13" borderId="108" xfId="303" applyNumberFormat="1" applyFont="1" applyFill="1" applyBorder="1" applyAlignment="1">
      <alignment vertical="center"/>
    </xf>
    <xf numFmtId="3" fontId="112" fillId="13" borderId="109" xfId="303" applyNumberFormat="1" applyFont="1" applyFill="1" applyBorder="1" applyAlignment="1">
      <alignment vertical="center"/>
    </xf>
    <xf numFmtId="0" fontId="157" fillId="0" borderId="0" xfId="303" applyFont="1"/>
    <xf numFmtId="41" fontId="104" fillId="0" borderId="0" xfId="10" applyFont="1"/>
    <xf numFmtId="0" fontId="104" fillId="0" borderId="0" xfId="303" applyFont="1"/>
    <xf numFmtId="3" fontId="104" fillId="0" borderId="0" xfId="303" applyNumberFormat="1" applyFont="1"/>
    <xf numFmtId="3" fontId="146" fillId="56" borderId="96" xfId="303" applyNumberFormat="1" applyFont="1" applyFill="1" applyBorder="1"/>
    <xf numFmtId="3" fontId="146" fillId="56" borderId="112" xfId="303" applyNumberFormat="1" applyFont="1" applyFill="1" applyBorder="1"/>
    <xf numFmtId="3" fontId="146" fillId="56" borderId="113" xfId="303" applyNumberFormat="1" applyFont="1" applyFill="1" applyBorder="1"/>
    <xf numFmtId="0" fontId="158" fillId="13" borderId="0" xfId="9" applyFont="1" applyFill="1" applyAlignment="1">
      <alignment horizontal="left" vertical="center"/>
    </xf>
    <xf numFmtId="0" fontId="144" fillId="13" borderId="0" xfId="454" applyFill="1" applyAlignment="1">
      <alignment vertical="center"/>
    </xf>
    <xf numFmtId="0" fontId="55" fillId="13" borderId="0" xfId="454" applyFont="1" applyFill="1" applyAlignment="1">
      <alignment vertical="center"/>
    </xf>
    <xf numFmtId="0" fontId="12" fillId="53" borderId="86" xfId="269" applyFont="1" applyFill="1" applyBorder="1" applyAlignment="1">
      <alignment horizontal="left" vertical="center"/>
    </xf>
    <xf numFmtId="0" fontId="12" fillId="53" borderId="6" xfId="454" applyFont="1" applyFill="1" applyBorder="1" applyAlignment="1">
      <alignment vertical="center"/>
    </xf>
    <xf numFmtId="3" fontId="12" fillId="53" borderId="118" xfId="454" applyNumberFormat="1" applyFont="1" applyFill="1" applyBorder="1" applyAlignment="1">
      <alignment horizontal="center" vertical="center"/>
    </xf>
    <xf numFmtId="3" fontId="12" fillId="53" borderId="5" xfId="454" applyNumberFormat="1" applyFont="1" applyFill="1" applyBorder="1" applyAlignment="1">
      <alignment horizontal="center" vertical="center"/>
    </xf>
    <xf numFmtId="3" fontId="12" fillId="53" borderId="87" xfId="454" applyNumberFormat="1" applyFont="1" applyFill="1" applyBorder="1" applyAlignment="1">
      <alignment horizontal="center" vertical="center"/>
    </xf>
    <xf numFmtId="3" fontId="12" fillId="53" borderId="21" xfId="454" applyNumberFormat="1" applyFont="1" applyFill="1" applyBorder="1" applyAlignment="1">
      <alignment horizontal="center" vertical="center"/>
    </xf>
    <xf numFmtId="0" fontId="38" fillId="13" borderId="96" xfId="454" applyFont="1" applyFill="1" applyBorder="1" applyAlignment="1">
      <alignment vertical="center"/>
    </xf>
    <xf numFmtId="0" fontId="38" fillId="13" borderId="15" xfId="454" applyFont="1" applyFill="1" applyBorder="1" applyAlignment="1">
      <alignment vertical="center"/>
    </xf>
    <xf numFmtId="3" fontId="38" fillId="13" borderId="80" xfId="454" applyNumberFormat="1" applyFont="1" applyFill="1" applyBorder="1" applyAlignment="1">
      <alignment horizontal="center" vertical="center"/>
    </xf>
    <xf numFmtId="3" fontId="38" fillId="13" borderId="42" xfId="454" applyNumberFormat="1" applyFont="1" applyFill="1" applyBorder="1" applyAlignment="1">
      <alignment horizontal="center" vertical="center"/>
    </xf>
    <xf numFmtId="3" fontId="38" fillId="13" borderId="112" xfId="454" applyNumberFormat="1" applyFont="1" applyFill="1" applyBorder="1" applyAlignment="1">
      <alignment horizontal="center" vertical="center"/>
    </xf>
    <xf numFmtId="3" fontId="38" fillId="13" borderId="97" xfId="454" applyNumberFormat="1" applyFont="1" applyFill="1" applyBorder="1" applyAlignment="1">
      <alignment horizontal="center" vertical="center"/>
    </xf>
    <xf numFmtId="0" fontId="144" fillId="13" borderId="119" xfId="454" applyFill="1" applyBorder="1" applyAlignment="1">
      <alignment vertical="center"/>
    </xf>
    <xf numFmtId="0" fontId="144" fillId="13" borderId="109" xfId="454" applyFill="1" applyBorder="1" applyAlignment="1">
      <alignment vertical="center"/>
    </xf>
    <xf numFmtId="3" fontId="144" fillId="13" borderId="31" xfId="454" applyNumberFormat="1" applyFill="1" applyBorder="1" applyAlignment="1">
      <alignment horizontal="center" vertical="center"/>
    </xf>
    <xf numFmtId="3" fontId="144" fillId="13" borderId="30" xfId="454" applyNumberFormat="1" applyFill="1" applyBorder="1" applyAlignment="1">
      <alignment horizontal="center" vertical="center"/>
    </xf>
    <xf numFmtId="3" fontId="144" fillId="13" borderId="108" xfId="454" applyNumberFormat="1" applyFill="1" applyBorder="1" applyAlignment="1">
      <alignment horizontal="center" vertical="center"/>
    </xf>
    <xf numFmtId="3" fontId="144" fillId="13" borderId="120" xfId="454" applyNumberFormat="1" applyFill="1" applyBorder="1" applyAlignment="1">
      <alignment horizontal="center" vertical="center"/>
    </xf>
    <xf numFmtId="3" fontId="144" fillId="13" borderId="107" xfId="454" applyNumberFormat="1" applyFill="1" applyBorder="1" applyAlignment="1">
      <alignment horizontal="center" vertical="center"/>
    </xf>
    <xf numFmtId="3" fontId="144" fillId="13" borderId="0" xfId="454" applyNumberFormat="1" applyFill="1" applyAlignment="1">
      <alignment vertical="center"/>
    </xf>
    <xf numFmtId="0" fontId="144" fillId="13" borderId="105" xfId="454" applyFill="1" applyBorder="1" applyAlignment="1">
      <alignment vertical="center"/>
    </xf>
    <xf numFmtId="0" fontId="144" fillId="13" borderId="93" xfId="454" applyFill="1" applyBorder="1" applyAlignment="1">
      <alignment vertical="center"/>
    </xf>
    <xf numFmtId="3" fontId="144" fillId="13" borderId="121" xfId="454" applyNumberFormat="1" applyFill="1" applyBorder="1" applyAlignment="1">
      <alignment horizontal="center" vertical="center"/>
    </xf>
    <xf numFmtId="3" fontId="144" fillId="13" borderId="122" xfId="454" applyNumberFormat="1" applyFill="1" applyBorder="1" applyAlignment="1">
      <alignment horizontal="center" vertical="center"/>
    </xf>
    <xf numFmtId="3" fontId="144" fillId="13" borderId="111" xfId="454" applyNumberFormat="1" applyFill="1" applyBorder="1" applyAlignment="1">
      <alignment horizontal="center" vertical="center"/>
    </xf>
    <xf numFmtId="3" fontId="144" fillId="13" borderId="91" xfId="454" applyNumberFormat="1" applyFill="1" applyBorder="1" applyAlignment="1">
      <alignment horizontal="center" vertical="center"/>
    </xf>
    <xf numFmtId="3" fontId="144" fillId="13" borderId="110" xfId="454" applyNumberFormat="1" applyFill="1" applyBorder="1" applyAlignment="1">
      <alignment horizontal="center" vertical="center"/>
    </xf>
    <xf numFmtId="0" fontId="155" fillId="0" borderId="0" xfId="0" applyFont="1" applyAlignment="1">
      <alignment horizontal="center"/>
    </xf>
    <xf numFmtId="164" fontId="155" fillId="0" borderId="0" xfId="0" applyNumberFormat="1" applyFont="1"/>
    <xf numFmtId="164" fontId="155" fillId="0" borderId="0" xfId="2" applyFont="1"/>
    <xf numFmtId="164" fontId="0" fillId="0" borderId="0" xfId="0" applyNumberFormat="1"/>
    <xf numFmtId="0" fontId="161" fillId="0" borderId="0" xfId="0" applyFont="1" applyAlignment="1">
      <alignment horizontal="center"/>
    </xf>
    <xf numFmtId="0" fontId="160" fillId="0" borderId="0" xfId="0" applyFont="1"/>
    <xf numFmtId="167" fontId="160" fillId="0" borderId="0" xfId="0" applyNumberFormat="1" applyFont="1"/>
    <xf numFmtId="178" fontId="160" fillId="0" borderId="0" xfId="1" applyNumberFormat="1" applyFont="1"/>
    <xf numFmtId="178" fontId="160" fillId="0" borderId="0" xfId="0" applyNumberFormat="1" applyFont="1"/>
    <xf numFmtId="0" fontId="160" fillId="0" borderId="0" xfId="0" applyFont="1" applyAlignment="1">
      <alignment horizontal="center"/>
    </xf>
    <xf numFmtId="167" fontId="160" fillId="0" borderId="0" xfId="0" applyNumberFormat="1" applyFont="1" applyAlignment="1">
      <alignment horizontal="center"/>
    </xf>
    <xf numFmtId="167" fontId="56" fillId="0" borderId="0" xfId="0" applyNumberFormat="1" applyFont="1"/>
    <xf numFmtId="167" fontId="162" fillId="0" borderId="0" xfId="0" applyNumberFormat="1" applyFont="1"/>
    <xf numFmtId="225" fontId="0" fillId="14" borderId="0" xfId="2" applyNumberFormat="1" applyFont="1" applyFill="1"/>
    <xf numFmtId="225" fontId="0" fillId="14" borderId="42" xfId="2" applyNumberFormat="1" applyFont="1" applyFill="1" applyBorder="1"/>
    <xf numFmtId="164" fontId="42" fillId="11" borderId="79" xfId="2" applyFont="1" applyFill="1" applyBorder="1"/>
    <xf numFmtId="164" fontId="42" fillId="12" borderId="79" xfId="2" applyFont="1" applyFill="1" applyBorder="1"/>
    <xf numFmtId="164" fontId="163" fillId="0" borderId="0" xfId="2" applyFont="1" applyAlignment="1">
      <alignment horizontal="center" vertical="center"/>
    </xf>
    <xf numFmtId="173" fontId="0" fillId="7" borderId="31" xfId="0" applyNumberFormat="1" applyFill="1" applyBorder="1"/>
    <xf numFmtId="173" fontId="0" fillId="7" borderId="79" xfId="0" applyNumberFormat="1" applyFill="1" applyBorder="1"/>
    <xf numFmtId="174" fontId="42" fillId="11" borderId="31" xfId="0" applyNumberFormat="1" applyFont="1" applyFill="1" applyBorder="1"/>
    <xf numFmtId="164" fontId="0" fillId="62" borderId="0" xfId="2" applyFont="1" applyFill="1"/>
    <xf numFmtId="17" fontId="0" fillId="14" borderId="0" xfId="0" applyNumberFormat="1" applyFill="1"/>
    <xf numFmtId="17" fontId="0" fillId="14" borderId="42" xfId="0" applyNumberFormat="1" applyFill="1" applyBorder="1"/>
    <xf numFmtId="174" fontId="0" fillId="4" borderId="0" xfId="0" applyNumberFormat="1" applyFill="1"/>
    <xf numFmtId="174" fontId="0" fillId="7" borderId="0" xfId="0" applyNumberFormat="1" applyFill="1"/>
    <xf numFmtId="0" fontId="0" fillId="0" borderId="0" xfId="0" pivotButton="1"/>
    <xf numFmtId="164" fontId="0" fillId="63" borderId="0" xfId="2" applyFont="1" applyFill="1"/>
    <xf numFmtId="3" fontId="156" fillId="13" borderId="99" xfId="303" applyNumberFormat="1" applyFont="1" applyFill="1" applyBorder="1" applyAlignment="1">
      <alignment horizontal="left" vertical="center"/>
    </xf>
    <xf numFmtId="0" fontId="156" fillId="13" borderId="0" xfId="303" applyFont="1" applyFill="1" applyAlignment="1">
      <alignment horizontal="center"/>
    </xf>
    <xf numFmtId="3" fontId="156" fillId="13" borderId="100" xfId="303" applyNumberFormat="1" applyFont="1" applyFill="1" applyBorder="1" applyAlignment="1">
      <alignment horizontal="right"/>
    </xf>
    <xf numFmtId="3" fontId="112" fillId="13" borderId="99" xfId="303" applyNumberFormat="1" applyFont="1" applyFill="1" applyBorder="1" applyAlignment="1">
      <alignment horizontal="left" vertical="center"/>
    </xf>
    <xf numFmtId="0" fontId="112" fillId="13" borderId="0" xfId="303" applyFont="1" applyFill="1" applyAlignment="1">
      <alignment horizontal="center"/>
    </xf>
    <xf numFmtId="3" fontId="112" fillId="13" borderId="109" xfId="303" applyNumberFormat="1" applyFont="1" applyFill="1" applyBorder="1" applyAlignment="1">
      <alignment horizontal="left" vertical="center"/>
    </xf>
    <xf numFmtId="3" fontId="112" fillId="13" borderId="93" xfId="303" applyNumberFormat="1" applyFont="1" applyFill="1" applyBorder="1" applyAlignment="1">
      <alignment horizontal="left" vertical="center"/>
    </xf>
    <xf numFmtId="3" fontId="156" fillId="13" borderId="110" xfId="303" applyNumberFormat="1" applyFont="1" applyFill="1" applyBorder="1" applyAlignment="1">
      <alignment horizontal="right"/>
    </xf>
    <xf numFmtId="0" fontId="0" fillId="0" borderId="0" xfId="0" applyAlignment="1">
      <alignment horizontal="left" indent="1"/>
    </xf>
    <xf numFmtId="166" fontId="2" fillId="10" borderId="2" xfId="18" applyNumberFormat="1" applyFont="1" applyFill="1" applyBorder="1" applyAlignment="1">
      <alignment horizontal="center"/>
    </xf>
    <xf numFmtId="166" fontId="2" fillId="12" borderId="2" xfId="18" applyNumberFormat="1" applyFont="1" applyFill="1" applyBorder="1" applyAlignment="1">
      <alignment horizontal="center"/>
    </xf>
    <xf numFmtId="166" fontId="2" fillId="7" borderId="2" xfId="18" applyNumberFormat="1" applyFont="1" applyFill="1" applyBorder="1" applyAlignment="1">
      <alignment horizontal="center"/>
    </xf>
    <xf numFmtId="0" fontId="2" fillId="11" borderId="27" xfId="9" applyFill="1" applyBorder="1" applyAlignment="1" applyProtection="1">
      <alignment horizontal="center"/>
      <protection locked="0"/>
    </xf>
    <xf numFmtId="0" fontId="2" fillId="11" borderId="27" xfId="9" applyFill="1" applyBorder="1" applyProtection="1">
      <protection locked="0"/>
    </xf>
    <xf numFmtId="0" fontId="2" fillId="11" borderId="27" xfId="9" applyFill="1" applyBorder="1" applyAlignment="1" applyProtection="1">
      <alignment horizontal="left"/>
      <protection locked="0"/>
    </xf>
    <xf numFmtId="0" fontId="55" fillId="11" borderId="27" xfId="9" applyFont="1" applyFill="1" applyBorder="1" applyProtection="1">
      <protection locked="0"/>
    </xf>
    <xf numFmtId="169" fontId="2" fillId="11" borderId="27" xfId="10" applyNumberFormat="1" applyFont="1" applyFill="1" applyBorder="1" applyProtection="1">
      <protection locked="0"/>
    </xf>
    <xf numFmtId="166" fontId="2" fillId="11" borderId="27" xfId="9" applyNumberFormat="1" applyFill="1" applyBorder="1" applyAlignment="1" applyProtection="1">
      <alignment horizontal="center"/>
      <protection locked="0"/>
    </xf>
    <xf numFmtId="3" fontId="2" fillId="11" borderId="27" xfId="9" applyNumberFormat="1" applyFill="1" applyBorder="1" applyAlignment="1" applyProtection="1">
      <alignment horizontal="center"/>
      <protection locked="0"/>
    </xf>
    <xf numFmtId="167" fontId="9" fillId="11" borderId="2" xfId="0" applyNumberFormat="1" applyFont="1" applyFill="1" applyBorder="1" applyAlignment="1">
      <alignment horizontal="center"/>
    </xf>
    <xf numFmtId="176" fontId="28" fillId="11" borderId="27" xfId="16" applyNumberFormat="1" applyFont="1" applyFill="1" applyBorder="1" applyAlignment="1" applyProtection="1">
      <alignment horizontal="center"/>
      <protection locked="0"/>
    </xf>
    <xf numFmtId="0" fontId="0" fillId="11" borderId="0" xfId="0" applyFill="1"/>
    <xf numFmtId="0" fontId="146" fillId="13" borderId="0" xfId="303" applyFont="1" applyFill="1" applyAlignment="1">
      <alignment horizontal="center" vertical="center"/>
    </xf>
    <xf numFmtId="0" fontId="12" fillId="13" borderId="0" xfId="303" applyFont="1" applyFill="1" applyAlignment="1">
      <alignment horizontal="center"/>
    </xf>
    <xf numFmtId="3" fontId="111" fillId="60" borderId="0" xfId="303" applyNumberFormat="1" applyFont="1" applyFill="1" applyAlignment="1">
      <alignment horizontal="right" vertical="center"/>
    </xf>
    <xf numFmtId="3" fontId="154" fillId="13" borderId="0" xfId="303" applyNumberFormat="1" applyFont="1" applyFill="1" applyAlignment="1">
      <alignment horizontal="right"/>
    </xf>
    <xf numFmtId="3" fontId="55" fillId="13" borderId="0" xfId="303" applyNumberFormat="1" applyFont="1" applyFill="1" applyAlignment="1">
      <alignment horizontal="left" vertical="center"/>
    </xf>
    <xf numFmtId="0" fontId="164" fillId="13" borderId="0" xfId="303" applyFont="1" applyFill="1" applyAlignment="1">
      <alignment vertical="center"/>
    </xf>
    <xf numFmtId="0" fontId="55" fillId="13" borderId="21" xfId="303" applyFont="1" applyFill="1" applyBorder="1" applyAlignment="1">
      <alignment horizontal="center" vertical="center"/>
    </xf>
    <xf numFmtId="0" fontId="2" fillId="13" borderId="0" xfId="303" applyFont="1" applyFill="1"/>
    <xf numFmtId="0" fontId="164" fillId="13" borderId="0" xfId="303" applyFont="1" applyFill="1"/>
    <xf numFmtId="0" fontId="55" fillId="13" borderId="21" xfId="303" applyFont="1" applyFill="1" applyBorder="1" applyAlignment="1">
      <alignment horizontal="center"/>
    </xf>
    <xf numFmtId="0" fontId="55" fillId="60" borderId="85" xfId="303" applyFont="1" applyFill="1" applyBorder="1" applyAlignment="1">
      <alignment horizontal="left" vertical="center"/>
    </xf>
    <xf numFmtId="0" fontId="165" fillId="13" borderId="0" xfId="303" applyFont="1" applyFill="1" applyAlignment="1">
      <alignment horizontal="center"/>
    </xf>
    <xf numFmtId="3" fontId="55" fillId="60" borderId="85" xfId="303" applyNumberFormat="1" applyFont="1" applyFill="1" applyBorder="1" applyAlignment="1">
      <alignment horizontal="right" vertical="center"/>
    </xf>
    <xf numFmtId="0" fontId="55" fillId="55" borderId="100" xfId="303" applyFont="1" applyFill="1" applyBorder="1" applyAlignment="1">
      <alignment horizontal="left" vertical="center"/>
    </xf>
    <xf numFmtId="3" fontId="55" fillId="55" borderId="100" xfId="303" applyNumberFormat="1" applyFont="1" applyFill="1" applyBorder="1" applyAlignment="1">
      <alignment horizontal="right" vertical="center"/>
    </xf>
    <xf numFmtId="0" fontId="55" fillId="56" borderId="100" xfId="303" applyFont="1" applyFill="1" applyBorder="1" applyAlignment="1">
      <alignment horizontal="left"/>
    </xf>
    <xf numFmtId="3" fontId="55" fillId="56" borderId="100" xfId="303" applyNumberFormat="1" applyFont="1" applyFill="1" applyBorder="1" applyAlignment="1">
      <alignment horizontal="right"/>
    </xf>
    <xf numFmtId="3" fontId="94" fillId="13" borderId="100" xfId="303" applyNumberFormat="1" applyFont="1" applyFill="1" applyBorder="1" applyAlignment="1">
      <alignment horizontal="left" vertical="center"/>
    </xf>
    <xf numFmtId="0" fontId="166" fillId="0" borderId="0" xfId="0" applyFont="1"/>
    <xf numFmtId="3" fontId="94" fillId="13" borderId="100" xfId="303" applyNumberFormat="1" applyFont="1" applyFill="1" applyBorder="1" applyAlignment="1">
      <alignment horizontal="right"/>
    </xf>
    <xf numFmtId="3" fontId="94" fillId="13" borderId="107" xfId="303" applyNumberFormat="1" applyFont="1" applyFill="1" applyBorder="1" applyAlignment="1">
      <alignment horizontal="left" vertical="center"/>
    </xf>
    <xf numFmtId="3" fontId="94" fillId="13" borderId="110" xfId="303" applyNumberFormat="1" applyFont="1" applyFill="1" applyBorder="1" applyAlignment="1">
      <alignment horizontal="left" vertical="center"/>
    </xf>
    <xf numFmtId="3" fontId="94" fillId="13" borderId="110" xfId="303" applyNumberFormat="1" applyFont="1" applyFill="1" applyBorder="1" applyAlignment="1">
      <alignment horizontal="right"/>
    </xf>
    <xf numFmtId="164" fontId="167" fillId="0" borderId="0" xfId="2" applyFont="1"/>
    <xf numFmtId="3" fontId="2" fillId="0" borderId="2" xfId="17" applyNumberFormat="1" applyFont="1" applyFill="1" applyBorder="1"/>
    <xf numFmtId="0" fontId="38" fillId="13" borderId="0" xfId="305" applyFont="1" applyFill="1" applyAlignment="1">
      <alignment horizontal="center" vertical="center"/>
    </xf>
    <xf numFmtId="226" fontId="38" fillId="13" borderId="0" xfId="305" applyNumberFormat="1" applyFont="1" applyFill="1" applyAlignment="1">
      <alignment horizontal="center" vertical="center"/>
    </xf>
    <xf numFmtId="3" fontId="155" fillId="0" borderId="0" xfId="0" applyNumberFormat="1" applyFont="1"/>
    <xf numFmtId="164" fontId="155" fillId="0" borderId="0" xfId="2" applyFont="1" applyAlignment="1">
      <alignment horizontal="center"/>
    </xf>
    <xf numFmtId="3" fontId="94" fillId="0" borderId="2" xfId="17" applyNumberFormat="1" applyFont="1" applyFill="1" applyBorder="1"/>
    <xf numFmtId="166" fontId="2" fillId="49" borderId="2" xfId="18" applyNumberFormat="1" applyFont="1" applyFill="1" applyBorder="1" applyAlignment="1">
      <alignment horizontal="center"/>
    </xf>
    <xf numFmtId="167" fontId="168" fillId="0" borderId="0" xfId="0" applyNumberFormat="1" applyFont="1" applyAlignment="1">
      <alignment horizontal="center"/>
    </xf>
    <xf numFmtId="4" fontId="0" fillId="0" borderId="0" xfId="0" applyNumberFormat="1"/>
    <xf numFmtId="3" fontId="94" fillId="0" borderId="100" xfId="303" applyNumberFormat="1" applyFont="1" applyBorder="1" applyAlignment="1">
      <alignment horizontal="right"/>
    </xf>
    <xf numFmtId="3" fontId="94" fillId="0" borderId="110" xfId="303" applyNumberFormat="1" applyFont="1" applyBorder="1" applyAlignment="1">
      <alignment horizontal="right"/>
    </xf>
    <xf numFmtId="178" fontId="104" fillId="0" borderId="0" xfId="1" applyNumberFormat="1" applyFont="1"/>
    <xf numFmtId="164" fontId="42" fillId="11" borderId="0" xfId="2" applyFont="1" applyFill="1" applyBorder="1"/>
    <xf numFmtId="1" fontId="0" fillId="0" borderId="0" xfId="0" applyNumberFormat="1"/>
    <xf numFmtId="1" fontId="71" fillId="14" borderId="0" xfId="11" applyNumberFormat="1" applyFont="1" applyFill="1"/>
    <xf numFmtId="1" fontId="71" fillId="14" borderId="42" xfId="11" applyNumberFormat="1" applyFont="1" applyFill="1" applyBorder="1"/>
    <xf numFmtId="1" fontId="0" fillId="12" borderId="0" xfId="0" applyNumberFormat="1" applyFill="1"/>
    <xf numFmtId="1" fontId="0" fillId="10" borderId="0" xfId="0" applyNumberFormat="1" applyFill="1"/>
    <xf numFmtId="1" fontId="0" fillId="4" borderId="0" xfId="0" applyNumberFormat="1" applyFill="1"/>
    <xf numFmtId="1" fontId="0" fillId="49" borderId="0" xfId="0" applyNumberFormat="1" applyFill="1"/>
    <xf numFmtId="1" fontId="0" fillId="50" borderId="0" xfId="0" applyNumberFormat="1" applyFill="1"/>
    <xf numFmtId="1" fontId="0" fillId="61" borderId="0" xfId="0" applyNumberFormat="1" applyFill="1"/>
    <xf numFmtId="0" fontId="2" fillId="11" borderId="2" xfId="18" applyFont="1" applyFill="1" applyBorder="1" applyAlignment="1">
      <alignment horizontal="center"/>
    </xf>
    <xf numFmtId="0" fontId="0" fillId="0" borderId="26" xfId="2" quotePrefix="1" applyNumberFormat="1" applyFont="1" applyBorder="1" applyAlignment="1">
      <alignment horizontal="left"/>
    </xf>
    <xf numFmtId="164" fontId="155" fillId="0" borderId="0" xfId="2" applyFont="1" applyAlignment="1">
      <alignment horizontal="center" vertical="center"/>
    </xf>
    <xf numFmtId="174" fontId="42" fillId="5" borderId="79" xfId="0" applyNumberFormat="1" applyFont="1" applyFill="1" applyBorder="1"/>
    <xf numFmtId="164" fontId="0" fillId="7" borderId="0" xfId="2" applyFont="1" applyFill="1"/>
    <xf numFmtId="218" fontId="155" fillId="0" borderId="0" xfId="0" applyNumberFormat="1" applyFont="1"/>
    <xf numFmtId="218" fontId="155" fillId="0" borderId="0" xfId="2" applyNumberFormat="1" applyFont="1" applyAlignment="1">
      <alignment horizontal="center"/>
    </xf>
    <xf numFmtId="3" fontId="12" fillId="53" borderId="88" xfId="454" applyNumberFormat="1" applyFont="1" applyFill="1" applyBorder="1" applyAlignment="1">
      <alignment horizontal="center" vertical="center"/>
    </xf>
    <xf numFmtId="3" fontId="169" fillId="0" borderId="0" xfId="0" applyNumberFormat="1" applyFont="1"/>
    <xf numFmtId="0" fontId="169" fillId="0" borderId="0" xfId="0" applyFont="1"/>
    <xf numFmtId="14" fontId="0" fillId="4" borderId="0" xfId="0" applyNumberFormat="1" applyFill="1"/>
    <xf numFmtId="3" fontId="138" fillId="0" borderId="46" xfId="451" applyNumberFormat="1" applyFont="1" applyBorder="1" applyAlignment="1">
      <alignment horizontal="left" vertical="center"/>
    </xf>
    <xf numFmtId="3" fontId="138" fillId="0" borderId="123" xfId="437" applyNumberFormat="1" applyFont="1" applyFill="1" applyBorder="1" applyAlignment="1" applyProtection="1">
      <alignment horizontal="center" vertical="center"/>
    </xf>
    <xf numFmtId="222" fontId="138" fillId="0" borderId="47" xfId="437" applyNumberFormat="1" applyFont="1" applyFill="1" applyBorder="1" applyAlignment="1" applyProtection="1">
      <alignment horizontal="center" vertical="center"/>
    </xf>
    <xf numFmtId="222" fontId="138" fillId="0" borderId="72" xfId="437" applyNumberFormat="1" applyFont="1" applyFill="1" applyBorder="1" applyAlignment="1" applyProtection="1">
      <alignment horizontal="center" vertical="center"/>
    </xf>
    <xf numFmtId="178" fontId="1" fillId="0" borderId="0" xfId="1" applyNumberFormat="1" applyFont="1"/>
    <xf numFmtId="0" fontId="2" fillId="14" borderId="0" xfId="9" applyFill="1" applyAlignment="1" applyProtection="1">
      <alignment horizontal="center"/>
      <protection locked="0"/>
    </xf>
    <xf numFmtId="0" fontId="2" fillId="0" borderId="0" xfId="0" applyFont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144" fillId="0" borderId="2" xfId="0" applyFont="1" applyBorder="1" applyAlignment="1">
      <alignment horizontal="center"/>
    </xf>
    <xf numFmtId="0" fontId="2" fillId="16" borderId="2" xfId="18" applyFont="1" applyFill="1" applyBorder="1" applyAlignment="1">
      <alignment horizontal="center"/>
    </xf>
    <xf numFmtId="0" fontId="8" fillId="16" borderId="0" xfId="0" applyFont="1" applyFill="1" applyAlignment="1">
      <alignment horizontal="center"/>
    </xf>
    <xf numFmtId="0" fontId="144" fillId="16" borderId="2" xfId="0" applyFont="1" applyFill="1" applyBorder="1" applyAlignment="1">
      <alignment horizontal="center"/>
    </xf>
    <xf numFmtId="0" fontId="2" fillId="16" borderId="2" xfId="18" applyFont="1" applyFill="1" applyBorder="1"/>
    <xf numFmtId="0" fontId="0" fillId="16" borderId="0" xfId="0" applyFill="1"/>
    <xf numFmtId="167" fontId="9" fillId="16" borderId="2" xfId="0" applyNumberFormat="1" applyFont="1" applyFill="1" applyBorder="1" applyAlignment="1">
      <alignment horizontal="center"/>
    </xf>
    <xf numFmtId="167" fontId="1" fillId="16" borderId="0" xfId="18" applyNumberFormat="1" applyFill="1"/>
    <xf numFmtId="0" fontId="2" fillId="14" borderId="2" xfId="18" applyFont="1" applyFill="1" applyBorder="1" applyAlignment="1">
      <alignment horizontal="center"/>
    </xf>
    <xf numFmtId="0" fontId="8" fillId="14" borderId="0" xfId="0" applyFont="1" applyFill="1" applyAlignment="1">
      <alignment horizontal="center"/>
    </xf>
    <xf numFmtId="0" fontId="144" fillId="14" borderId="2" xfId="0" applyFont="1" applyFill="1" applyBorder="1" applyAlignment="1">
      <alignment horizontal="center"/>
    </xf>
    <xf numFmtId="0" fontId="2" fillId="14" borderId="2" xfId="18" applyFont="1" applyFill="1" applyBorder="1"/>
    <xf numFmtId="0" fontId="2" fillId="14" borderId="2" xfId="18" applyFont="1" applyFill="1" applyBorder="1" applyAlignment="1">
      <alignment horizontal="left"/>
    </xf>
    <xf numFmtId="164" fontId="0" fillId="14" borderId="0" xfId="0" applyNumberFormat="1" applyFill="1"/>
    <xf numFmtId="169" fontId="2" fillId="14" borderId="2" xfId="17" applyNumberFormat="1" applyFont="1" applyFill="1" applyBorder="1"/>
    <xf numFmtId="166" fontId="2" fillId="14" borderId="2" xfId="18" applyNumberFormat="1" applyFont="1" applyFill="1" applyBorder="1" applyAlignment="1">
      <alignment horizontal="center"/>
    </xf>
    <xf numFmtId="167" fontId="8" fillId="14" borderId="2" xfId="18" applyNumberFormat="1" applyFont="1" applyFill="1" applyBorder="1" applyAlignment="1">
      <alignment horizontal="center"/>
    </xf>
    <xf numFmtId="3" fontId="2" fillId="14" borderId="2" xfId="18" applyNumberFormat="1" applyFont="1" applyFill="1" applyBorder="1" applyAlignment="1">
      <alignment horizontal="center"/>
    </xf>
    <xf numFmtId="3" fontId="8" fillId="14" borderId="2" xfId="2" applyNumberFormat="1" applyFont="1" applyFill="1" applyBorder="1" applyAlignment="1">
      <alignment horizontal="center" vertical="center"/>
    </xf>
    <xf numFmtId="3" fontId="8" fillId="14" borderId="2" xfId="0" applyNumberFormat="1" applyFont="1" applyFill="1" applyBorder="1" applyAlignment="1">
      <alignment horizontal="center" vertical="center"/>
    </xf>
    <xf numFmtId="0" fontId="2" fillId="16" borderId="2" xfId="18" applyFont="1" applyFill="1" applyBorder="1" applyAlignment="1">
      <alignment horizontal="left"/>
    </xf>
    <xf numFmtId="164" fontId="0" fillId="16" borderId="0" xfId="0" applyNumberFormat="1" applyFill="1"/>
    <xf numFmtId="169" fontId="2" fillId="16" borderId="2" xfId="17" applyNumberFormat="1" applyFont="1" applyFill="1" applyBorder="1"/>
    <xf numFmtId="166" fontId="2" fillId="16" borderId="2" xfId="18" applyNumberFormat="1" applyFont="1" applyFill="1" applyBorder="1" applyAlignment="1">
      <alignment horizontal="center"/>
    </xf>
    <xf numFmtId="167" fontId="8" fillId="16" borderId="2" xfId="18" applyNumberFormat="1" applyFont="1" applyFill="1" applyBorder="1" applyAlignment="1">
      <alignment horizontal="center"/>
    </xf>
    <xf numFmtId="3" fontId="2" fillId="16" borderId="2" xfId="18" applyNumberFormat="1" applyFont="1" applyFill="1" applyBorder="1" applyAlignment="1">
      <alignment horizontal="center"/>
    </xf>
    <xf numFmtId="3" fontId="8" fillId="16" borderId="2" xfId="2" applyNumberFormat="1" applyFont="1" applyFill="1" applyBorder="1" applyAlignment="1">
      <alignment horizontal="center" vertical="center"/>
    </xf>
    <xf numFmtId="3" fontId="8" fillId="16" borderId="2" xfId="0" applyNumberFormat="1" applyFont="1" applyFill="1" applyBorder="1" applyAlignment="1">
      <alignment horizontal="center" vertical="center"/>
    </xf>
    <xf numFmtId="167" fontId="9" fillId="14" borderId="2" xfId="0" applyNumberFormat="1" applyFont="1" applyFill="1" applyBorder="1" applyAlignment="1">
      <alignment horizontal="center"/>
    </xf>
    <xf numFmtId="0" fontId="55" fillId="14" borderId="2" xfId="18" applyFont="1" applyFill="1" applyBorder="1"/>
    <xf numFmtId="17" fontId="9" fillId="0" borderId="18" xfId="0" applyNumberFormat="1" applyFont="1" applyBorder="1" applyAlignment="1">
      <alignment horizontal="center" vertical="top" textRotation="90"/>
    </xf>
    <xf numFmtId="0" fontId="170" fillId="63" borderId="16" xfId="5" applyFont="1" applyFill="1" applyBorder="1" applyAlignment="1" applyProtection="1">
      <alignment horizontal="center" vertical="center" wrapText="1"/>
      <protection locked="0"/>
    </xf>
    <xf numFmtId="227" fontId="0" fillId="4" borderId="0" xfId="2" applyNumberFormat="1" applyFont="1" applyFill="1"/>
    <xf numFmtId="3" fontId="154" fillId="4" borderId="100" xfId="303" applyNumberFormat="1" applyFont="1" applyFill="1" applyBorder="1" applyAlignment="1">
      <alignment horizontal="right"/>
    </xf>
    <xf numFmtId="0" fontId="136" fillId="0" borderId="0" xfId="455" applyFont="1"/>
    <xf numFmtId="0" fontId="9" fillId="13" borderId="126" xfId="456" applyFont="1" applyFill="1" applyBorder="1" applyAlignment="1">
      <alignment vertical="center"/>
    </xf>
    <xf numFmtId="0" fontId="9" fillId="13" borderId="126" xfId="456" applyFont="1" applyFill="1" applyBorder="1" applyAlignment="1">
      <alignment vertical="center" wrapText="1"/>
    </xf>
    <xf numFmtId="0" fontId="9" fillId="13" borderId="125" xfId="456" applyFont="1" applyFill="1" applyBorder="1" applyAlignment="1">
      <alignment horizontal="left" vertical="center"/>
    </xf>
    <xf numFmtId="0" fontId="2" fillId="13" borderId="127" xfId="456" applyFont="1" applyFill="1" applyBorder="1" applyAlignment="1">
      <alignment horizontal="center" vertical="center"/>
    </xf>
    <xf numFmtId="0" fontId="9" fillId="13" borderId="0" xfId="456" applyFont="1" applyFill="1" applyAlignment="1">
      <alignment horizontal="left" vertical="center" wrapText="1"/>
    </xf>
    <xf numFmtId="0" fontId="9" fillId="13" borderId="127" xfId="456" applyFont="1" applyFill="1" applyBorder="1" applyAlignment="1">
      <alignment horizontal="center" vertical="center"/>
    </xf>
    <xf numFmtId="14" fontId="9" fillId="13" borderId="127" xfId="456" applyNumberFormat="1" applyFont="1" applyFill="1" applyBorder="1" applyAlignment="1">
      <alignment horizontal="center" vertical="center"/>
    </xf>
    <xf numFmtId="17" fontId="9" fillId="13" borderId="127" xfId="456" applyNumberFormat="1" applyFont="1" applyFill="1" applyBorder="1" applyAlignment="1">
      <alignment horizontal="center" vertical="center" wrapText="1"/>
    </xf>
    <xf numFmtId="0" fontId="170" fillId="64" borderId="124" xfId="456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3" fontId="0" fillId="0" borderId="128" xfId="0" applyNumberFormat="1" applyBorder="1" applyAlignment="1">
      <alignment horizontal="center" vertical="center"/>
    </xf>
    <xf numFmtId="3" fontId="53" fillId="13" borderId="0" xfId="0" applyNumberFormat="1" applyFont="1" applyFill="1"/>
    <xf numFmtId="0" fontId="2" fillId="0" borderId="2" xfId="18" quotePrefix="1" applyFont="1" applyBorder="1"/>
    <xf numFmtId="1" fontId="0" fillId="59" borderId="0" xfId="0" applyNumberFormat="1" applyFill="1"/>
    <xf numFmtId="164" fontId="0" fillId="59" borderId="0" xfId="2" applyFont="1" applyFill="1"/>
    <xf numFmtId="164" fontId="42" fillId="5" borderId="79" xfId="2" applyFont="1" applyFill="1" applyBorder="1"/>
    <xf numFmtId="0" fontId="18" fillId="65" borderId="0" xfId="9" applyFont="1" applyFill="1" applyAlignment="1">
      <alignment horizontal="center"/>
    </xf>
    <xf numFmtId="220" fontId="140" fillId="51" borderId="39" xfId="7" applyNumberFormat="1" applyFont="1" applyFill="1" applyBorder="1" applyAlignment="1">
      <alignment vertical="center" wrapText="1"/>
    </xf>
    <xf numFmtId="220" fontId="141" fillId="52" borderId="9" xfId="451" applyNumberFormat="1" applyFont="1" applyFill="1" applyBorder="1" applyAlignment="1">
      <alignment horizontal="center" vertical="center" wrapText="1"/>
    </xf>
    <xf numFmtId="220" fontId="141" fillId="52" borderId="87" xfId="451" applyNumberFormat="1" applyFont="1" applyFill="1" applyBorder="1" applyAlignment="1">
      <alignment horizontal="center" vertical="center"/>
    </xf>
    <xf numFmtId="220" fontId="141" fillId="52" borderId="88" xfId="451" applyNumberFormat="1" applyFont="1" applyFill="1" applyBorder="1" applyAlignment="1">
      <alignment horizontal="center" vertical="center"/>
    </xf>
    <xf numFmtId="220" fontId="141" fillId="52" borderId="12" xfId="451" applyNumberFormat="1" applyFont="1" applyFill="1" applyBorder="1" applyAlignment="1">
      <alignment horizontal="center" vertical="center" wrapText="1"/>
    </xf>
    <xf numFmtId="220" fontId="141" fillId="52" borderId="106" xfId="451" applyNumberFormat="1" applyFont="1" applyFill="1" applyBorder="1" applyAlignment="1">
      <alignment horizontal="center" vertical="center"/>
    </xf>
    <xf numFmtId="220" fontId="141" fillId="52" borderId="114" xfId="451" applyNumberFormat="1" applyFont="1" applyFill="1" applyBorder="1" applyAlignment="1">
      <alignment horizontal="center" vertical="center"/>
    </xf>
    <xf numFmtId="220" fontId="141" fillId="52" borderId="86" xfId="451" applyNumberFormat="1" applyFont="1" applyFill="1" applyBorder="1" applyAlignment="1">
      <alignment vertical="center"/>
    </xf>
    <xf numFmtId="167" fontId="2" fillId="0" borderId="2" xfId="18" applyNumberFormat="1" applyFont="1" applyBorder="1" applyAlignment="1">
      <alignment horizontal="center"/>
    </xf>
    <xf numFmtId="167" fontId="9" fillId="65" borderId="2" xfId="0" applyNumberFormat="1" applyFont="1" applyFill="1" applyBorder="1" applyAlignment="1">
      <alignment horizontal="center"/>
    </xf>
    <xf numFmtId="164" fontId="10" fillId="6" borderId="0" xfId="2" applyFont="1" applyFill="1" applyAlignment="1">
      <alignment horizontal="center" vertical="center"/>
    </xf>
    <xf numFmtId="167" fontId="155" fillId="0" borderId="0" xfId="0" applyNumberFormat="1" applyFont="1" applyAlignment="1">
      <alignment horizontal="center" vertical="center"/>
    </xf>
    <xf numFmtId="0" fontId="13" fillId="0" borderId="10" xfId="0" applyFont="1" applyBorder="1" applyAlignment="1">
      <alignment horizontal="center"/>
    </xf>
    <xf numFmtId="4" fontId="13" fillId="0" borderId="0" xfId="0" applyNumberFormat="1" applyFont="1" applyAlignment="1">
      <alignment horizontal="center"/>
    </xf>
    <xf numFmtId="4" fontId="13" fillId="0" borderId="11" xfId="0" applyNumberFormat="1" applyFont="1" applyBorder="1" applyAlignment="1">
      <alignment horizontal="center"/>
    </xf>
    <xf numFmtId="228" fontId="0" fillId="0" borderId="0" xfId="0" applyNumberFormat="1"/>
    <xf numFmtId="4" fontId="2" fillId="4" borderId="85" xfId="453" applyNumberFormat="1" applyFont="1" applyFill="1" applyBorder="1" applyAlignment="1" applyProtection="1">
      <alignment horizontal="center" vertical="center"/>
      <protection locked="0"/>
    </xf>
    <xf numFmtId="164" fontId="1" fillId="0" borderId="0" xfId="2" applyFont="1" applyAlignment="1">
      <alignment horizontal="center" vertical="center"/>
    </xf>
    <xf numFmtId="0" fontId="55" fillId="13" borderId="83" xfId="454" applyFont="1" applyFill="1" applyBorder="1" applyAlignment="1">
      <alignment horizontal="center" vertical="center" wrapText="1"/>
    </xf>
    <xf numFmtId="0" fontId="55" fillId="13" borderId="117" xfId="454" applyFont="1" applyFill="1" applyBorder="1" applyAlignment="1">
      <alignment horizontal="center" vertical="center" wrapText="1"/>
    </xf>
    <xf numFmtId="0" fontId="55" fillId="13" borderId="82" xfId="454" applyFont="1" applyFill="1" applyBorder="1" applyAlignment="1">
      <alignment horizontal="center" vertical="center"/>
    </xf>
    <xf numFmtId="0" fontId="55" fillId="13" borderId="102" xfId="454" applyFont="1" applyFill="1" applyBorder="1" applyAlignment="1">
      <alignment horizontal="center" vertical="center"/>
    </xf>
    <xf numFmtId="0" fontId="55" fillId="13" borderId="114" xfId="454" applyFont="1" applyFill="1" applyBorder="1" applyAlignment="1">
      <alignment horizontal="center" vertical="center"/>
    </xf>
    <xf numFmtId="0" fontId="55" fillId="13" borderId="95" xfId="454" applyFont="1" applyFill="1" applyBorder="1" applyAlignment="1">
      <alignment horizontal="center" vertical="center"/>
    </xf>
    <xf numFmtId="0" fontId="159" fillId="13" borderId="82" xfId="454" applyFont="1" applyFill="1" applyBorder="1" applyAlignment="1">
      <alignment horizontal="center" vertical="center"/>
    </xf>
    <xf numFmtId="0" fontId="159" fillId="13" borderId="102" xfId="454" applyFont="1" applyFill="1" applyBorder="1" applyAlignment="1">
      <alignment horizontal="center" vertical="center"/>
    </xf>
    <xf numFmtId="0" fontId="159" fillId="13" borderId="115" xfId="454" applyFont="1" applyFill="1" applyBorder="1" applyAlignment="1">
      <alignment horizontal="center" vertical="center"/>
    </xf>
    <xf numFmtId="0" fontId="159" fillId="13" borderId="79" xfId="454" applyFont="1" applyFill="1" applyBorder="1" applyAlignment="1">
      <alignment horizontal="center" vertical="center"/>
    </xf>
    <xf numFmtId="0" fontId="159" fillId="13" borderId="106" xfId="454" applyFont="1" applyFill="1" applyBorder="1" applyAlignment="1">
      <alignment horizontal="center" vertical="center"/>
    </xf>
    <xf numFmtId="0" fontId="159" fillId="13" borderId="116" xfId="454" applyFont="1" applyFill="1" applyBorder="1" applyAlignment="1">
      <alignment horizontal="center" vertical="center"/>
    </xf>
    <xf numFmtId="0" fontId="159" fillId="13" borderId="9" xfId="454" applyFont="1" applyFill="1" applyBorder="1" applyAlignment="1">
      <alignment horizontal="center" vertical="center"/>
    </xf>
    <xf numFmtId="0" fontId="159" fillId="13" borderId="11" xfId="454" applyFont="1" applyFill="1" applyBorder="1" applyAlignment="1">
      <alignment horizontal="center" vertical="center"/>
    </xf>
    <xf numFmtId="220" fontId="140" fillId="51" borderId="90" xfId="7" applyNumberFormat="1" applyFont="1" applyFill="1" applyBorder="1" applyAlignment="1">
      <alignment horizontal="center" vertical="center" wrapText="1"/>
    </xf>
    <xf numFmtId="220" fontId="140" fillId="51" borderId="122" xfId="7" applyNumberFormat="1" applyFont="1" applyFill="1" applyBorder="1" applyAlignment="1">
      <alignment horizontal="center" vertical="center" wrapText="1"/>
    </xf>
    <xf numFmtId="0" fontId="83" fillId="0" borderId="26" xfId="15" applyFont="1" applyBorder="1" applyAlignment="1">
      <alignment horizontal="left" vertical="center"/>
    </xf>
    <xf numFmtId="0" fontId="82" fillId="16" borderId="44" xfId="15" applyFont="1" applyFill="1" applyBorder="1" applyAlignment="1">
      <alignment horizontal="center" vertical="center" wrapText="1"/>
    </xf>
    <xf numFmtId="0" fontId="82" fillId="16" borderId="0" xfId="15" applyFont="1" applyFill="1" applyAlignment="1">
      <alignment horizontal="center" vertical="center" wrapText="1"/>
    </xf>
    <xf numFmtId="0" fontId="81" fillId="0" borderId="0" xfId="15" applyFont="1" applyAlignment="1">
      <alignment horizontal="center" vertical="center"/>
    </xf>
    <xf numFmtId="0" fontId="38" fillId="21" borderId="26" xfId="15" applyFont="1" applyFill="1" applyBorder="1" applyAlignment="1">
      <alignment horizontal="center" vertical="center"/>
    </xf>
    <xf numFmtId="0" fontId="35" fillId="17" borderId="0" xfId="0" applyFont="1" applyFill="1" applyAlignment="1">
      <alignment horizontal="center" wrapText="1"/>
    </xf>
    <xf numFmtId="0" fontId="2" fillId="0" borderId="0" xfId="9" applyAlignment="1">
      <alignment horizontal="center" vertical="center"/>
    </xf>
    <xf numFmtId="0" fontId="2" fillId="0" borderId="48" xfId="9" applyBorder="1" applyAlignment="1">
      <alignment horizontal="center" vertical="center"/>
    </xf>
  </cellXfs>
  <cellStyles count="460">
    <cellStyle name="20% - Énfasis1 2" xfId="26" xr:uid="{060A1276-EBF1-4303-A69F-5E25B12CB220}"/>
    <cellStyle name="20% - Énfasis1 2 2" xfId="27" xr:uid="{EC528467-C474-4F79-8582-EE7660A53216}"/>
    <cellStyle name="20% - Énfasis1 2 2 2" xfId="28" xr:uid="{08BCA81B-7196-468B-A28E-A158FC2708EB}"/>
    <cellStyle name="20% - Énfasis1 2 3" xfId="29" xr:uid="{627E0E9E-A5AA-48F8-9BDE-53DEC697B834}"/>
    <cellStyle name="20% - Énfasis1 2 4" xfId="30" xr:uid="{45329C51-249B-4BE2-98F9-DFB9BC2B9020}"/>
    <cellStyle name="20% - Énfasis1 3" xfId="25" xr:uid="{B00FBCB9-70E8-4D2B-8C8E-A258C05D8B00}"/>
    <cellStyle name="20% - Énfasis2 2" xfId="32" xr:uid="{341E2908-D7C2-4308-8649-556F985B9C81}"/>
    <cellStyle name="20% - Énfasis2 2 2" xfId="33" xr:uid="{D80D7EE1-BD78-4502-82AA-6C423C2A8B91}"/>
    <cellStyle name="20% - Énfasis2 2 2 2" xfId="34" xr:uid="{7E8B08A2-A1B0-401A-9617-0C00825E5623}"/>
    <cellStyle name="20% - Énfasis2 2 3" xfId="35" xr:uid="{6831A39D-1A15-4EAC-8529-3D5BEF2348E3}"/>
    <cellStyle name="20% - Énfasis2 2 4" xfId="36" xr:uid="{C9210DD6-7595-46D1-8E5E-AC522C177C27}"/>
    <cellStyle name="20% - Énfasis2 3" xfId="31" xr:uid="{E3468467-01A0-4A1A-8173-369FDF71C924}"/>
    <cellStyle name="20% - Énfasis3 2" xfId="38" xr:uid="{7CA54D11-24AD-4FE3-B74C-B08804D79E13}"/>
    <cellStyle name="20% - Énfasis3 2 2" xfId="39" xr:uid="{252BF673-135B-4BDF-99C5-855D3712508A}"/>
    <cellStyle name="20% - Énfasis3 2 2 2" xfId="40" xr:uid="{55838E27-3E44-49E2-903A-FB832146BF39}"/>
    <cellStyle name="20% - Énfasis3 2 3" xfId="41" xr:uid="{9F52F72B-4461-45D9-8476-56254A394B3E}"/>
    <cellStyle name="20% - Énfasis3 2 4" xfId="42" xr:uid="{49192204-3CB8-4545-9136-AA391E7C9E24}"/>
    <cellStyle name="20% - Énfasis3 3" xfId="37" xr:uid="{2D7427CB-594D-4270-8FD3-E639D43C3BD3}"/>
    <cellStyle name="20% - Énfasis4 2" xfId="44" xr:uid="{94438E24-DDC2-4702-8CD8-BB80ED11377D}"/>
    <cellStyle name="20% - Énfasis4 2 2" xfId="45" xr:uid="{EDC8E42E-A215-4B82-9621-745E4B70E715}"/>
    <cellStyle name="20% - Énfasis4 2 2 2" xfId="46" xr:uid="{97882AA4-10D7-4A0E-827B-E1C3C037F38B}"/>
    <cellStyle name="20% - Énfasis4 2 3" xfId="47" xr:uid="{EC5EE42B-DF94-4987-9A68-748C89AC95A7}"/>
    <cellStyle name="20% - Énfasis4 2 4" xfId="48" xr:uid="{73186DBC-789C-4A77-B45E-35EA1507D0C0}"/>
    <cellStyle name="20% - Énfasis4 3" xfId="43" xr:uid="{3717494C-6CC6-438E-9EE9-825A74F2D7CF}"/>
    <cellStyle name="20% - Énfasis5" xfId="24" builtinId="46" customBuiltin="1"/>
    <cellStyle name="20% - Énfasis5 2" xfId="49" xr:uid="{40B9063C-F8C5-4B7C-A532-A74DCD12FE98}"/>
    <cellStyle name="20% - Énfasis5 2 2" xfId="50" xr:uid="{39CE4795-AFD7-4165-8631-D3D87D5DBA43}"/>
    <cellStyle name="20% - Énfasis5 2 3" xfId="51" xr:uid="{0A743AC3-453F-42AF-9E52-ADB9EFDAAAFC}"/>
    <cellStyle name="20% - Énfasis6 2" xfId="53" xr:uid="{96289550-38A6-437B-8BA8-A362C17561F3}"/>
    <cellStyle name="20% - Énfasis6 2 2" xfId="54" xr:uid="{05616969-10C1-4366-8C6D-431BB13A6EAE}"/>
    <cellStyle name="20% - Énfasis6 2 3" xfId="55" xr:uid="{6D0714AE-6F87-4FE6-98AB-8B0C62F8A4D8}"/>
    <cellStyle name="20% - Énfasis6 3" xfId="52" xr:uid="{A55A9492-FE3D-4F22-B8D6-BA0550C7A0E9}"/>
    <cellStyle name="40% - Énfasis1 2" xfId="57" xr:uid="{6469D889-84CC-45A2-A9E6-1A00DA1901C8}"/>
    <cellStyle name="40% - Énfasis1 2 2" xfId="58" xr:uid="{C3DE411A-7FC8-43E5-B1A3-3D0DC88CFE67}"/>
    <cellStyle name="40% - Énfasis1 2 3" xfId="59" xr:uid="{32C87B66-8509-4453-8F78-5F91ACDE2BD1}"/>
    <cellStyle name="40% - Énfasis1 3" xfId="56" xr:uid="{0609D7BE-8C59-40B6-BF89-0AE2960FD629}"/>
    <cellStyle name="40% - Énfasis2" xfId="22" builtinId="35" customBuiltin="1"/>
    <cellStyle name="40% - Énfasis2 2" xfId="60" xr:uid="{34C2F8FA-1E6F-47C3-9F11-2074CB3440E2}"/>
    <cellStyle name="40% - Énfasis2 2 2" xfId="61" xr:uid="{71F88E58-A7C0-43B6-81D4-76612BF4234C}"/>
    <cellStyle name="40% - Énfasis2 2 3" xfId="62" xr:uid="{95B78118-3424-4D23-9AE1-64E28FB34C5A}"/>
    <cellStyle name="40% - Énfasis3 2" xfId="64" xr:uid="{D986B890-B493-4FAF-8474-97739772D2C9}"/>
    <cellStyle name="40% - Énfasis3 2 2" xfId="65" xr:uid="{2EB8EA48-1D8C-4830-AE25-AB76251A3574}"/>
    <cellStyle name="40% - Énfasis3 2 2 2" xfId="66" xr:uid="{834BA0BC-8B4B-455D-A4C8-039919E9EFB4}"/>
    <cellStyle name="40% - Énfasis3 2 3" xfId="67" xr:uid="{4747FC84-ABF1-447E-AFFD-29854C75F6F9}"/>
    <cellStyle name="40% - Énfasis3 2 4" xfId="68" xr:uid="{6CB3C488-B798-4D24-AB2B-1F2A95E45CCA}"/>
    <cellStyle name="40% - Énfasis3 3" xfId="63" xr:uid="{30FECF28-FF9D-4BA4-BDF2-306469453A72}"/>
    <cellStyle name="40% - Énfasis4 2" xfId="70" xr:uid="{0751B8D0-B6FD-45D7-8E85-54C83FCC2CE0}"/>
    <cellStyle name="40% - Énfasis4 2 2" xfId="71" xr:uid="{F838ED2F-03AB-4402-86D8-36894AA61227}"/>
    <cellStyle name="40% - Énfasis4 2 3" xfId="72" xr:uid="{DD1F1B3C-068C-4E3D-B754-30B2E9E47041}"/>
    <cellStyle name="40% - Énfasis4 3" xfId="69" xr:uid="{0301002E-62B9-4437-95DD-435580867B38}"/>
    <cellStyle name="40% - Énfasis5 2" xfId="74" xr:uid="{BB526599-80D7-4D00-BC8E-947A058505D3}"/>
    <cellStyle name="40% - Énfasis5 2 2" xfId="75" xr:uid="{6E08159A-9917-466C-916E-31F9028A32C2}"/>
    <cellStyle name="40% - Énfasis5 2 3" xfId="76" xr:uid="{3A5FB353-D03F-4F76-8950-F36330B2077B}"/>
    <cellStyle name="40% - Énfasis5 3" xfId="73" xr:uid="{F7D830CA-6FC3-4208-BE29-D478EE6CB569}"/>
    <cellStyle name="40% - Énfasis6 2" xfId="78" xr:uid="{168E76B8-5C87-426D-817D-87DDB5DA0FF0}"/>
    <cellStyle name="40% - Énfasis6 2 2" xfId="79" xr:uid="{DD0F6924-B0C1-4967-A9DA-8C7EE9D6117B}"/>
    <cellStyle name="40% - Énfasis6 2 3" xfId="80" xr:uid="{2DFCC7B2-9632-448A-A7DB-EADF25C04AE4}"/>
    <cellStyle name="40% - Énfasis6 3" xfId="77" xr:uid="{80934393-7B39-4A93-80D1-83788138C773}"/>
    <cellStyle name="60% - Énfasis1 2" xfId="82" xr:uid="{6601671A-F3FD-4873-9FBC-E9803CB9A4DF}"/>
    <cellStyle name="60% - Énfasis1 2 2" xfId="83" xr:uid="{229D24E1-E940-42BC-B591-32276D81F37E}"/>
    <cellStyle name="60% - Énfasis1 3" xfId="81" xr:uid="{53ECB360-C2B5-4268-9A2E-CA29252719C4}"/>
    <cellStyle name="60% - Énfasis2 2" xfId="85" xr:uid="{D45D08DD-F5B5-4F2E-9A20-0C851DE73CDD}"/>
    <cellStyle name="60% - Énfasis2 2 2" xfId="86" xr:uid="{CD09057E-9593-4ACF-9587-FDC1153909CE}"/>
    <cellStyle name="60% - Énfasis2 3" xfId="84" xr:uid="{0874686F-E797-4DC2-A2BE-26A366601C4F}"/>
    <cellStyle name="60% - Énfasis3 2" xfId="88" xr:uid="{88D6B51B-2F83-4BBC-848C-76F2A432AFA0}"/>
    <cellStyle name="60% - Énfasis3 2 2" xfId="89" xr:uid="{A6CC4CBD-D164-454C-81DD-AFE23BF94A03}"/>
    <cellStyle name="60% - Énfasis3 2 3" xfId="90" xr:uid="{A2F93222-D310-4178-90FA-084EA7A5EAEE}"/>
    <cellStyle name="60% - Énfasis3 3" xfId="87" xr:uid="{7D40B214-03AD-4944-8726-9B4AD08C6A51}"/>
    <cellStyle name="60% - Énfasis4 2" xfId="92" xr:uid="{8136A532-32F7-4E34-BFA3-5B4A63350584}"/>
    <cellStyle name="60% - Énfasis4 2 2" xfId="93" xr:uid="{86C9B4AC-A201-4381-A782-C39AD0A59601}"/>
    <cellStyle name="60% - Énfasis4 2 3" xfId="94" xr:uid="{D4CC14CA-3553-4367-A33E-1FABE626F58B}"/>
    <cellStyle name="60% - Énfasis4 3" xfId="91" xr:uid="{89B16A53-0C83-4BC5-ABE1-D77D7BB7B493}"/>
    <cellStyle name="60% - Énfasis5 2" xfId="96" xr:uid="{69D0C05A-43CE-4684-91C9-87F4F944EBBC}"/>
    <cellStyle name="60% - Énfasis5 2 2" xfId="97" xr:uid="{69066BF9-2BA3-4F63-9EFC-81347E7AA19B}"/>
    <cellStyle name="60% - Énfasis5 3" xfId="95" xr:uid="{42912D4D-4BD0-4749-8AB6-C8E0E1A8AFFD}"/>
    <cellStyle name="60% - Énfasis6 2" xfId="99" xr:uid="{3EB0E168-731B-497A-8D4B-970AF747C1BE}"/>
    <cellStyle name="60% - Énfasis6 2 2" xfId="100" xr:uid="{F2BD47B5-690A-4627-934B-8C4C823FB24F}"/>
    <cellStyle name="60% - Énfasis6 2 3" xfId="101" xr:uid="{AA734343-E51E-4A99-AD58-D328F3A3B103}"/>
    <cellStyle name="60% - Énfasis6 3" xfId="98" xr:uid="{41131387-4A8C-481E-B0E9-1AA12CB20C41}"/>
    <cellStyle name="8" xfId="102" xr:uid="{28B997A4-75F5-41E2-89B4-ACD512FA0615}"/>
    <cellStyle name="A" xfId="103" xr:uid="{2DDE1919-7053-442A-B90F-F9DB74409B6A}"/>
    <cellStyle name="BRERO" xfId="104" xr:uid="{E3568768-DFAA-4234-AE98-B4B03A9D68A0}"/>
    <cellStyle name="BRERO 2" xfId="105" xr:uid="{85218BC8-712E-4699-BC84-50BAAE699E68}"/>
    <cellStyle name="Buena 2" xfId="107" xr:uid="{A56E53B1-889C-4F13-970B-595A969BE857}"/>
    <cellStyle name="Buena 2 2" xfId="108" xr:uid="{9455A866-C591-46B9-A8BA-B593E3CEF10C}"/>
    <cellStyle name="Bueno 2" xfId="106" xr:uid="{A188AE24-AD01-4EDC-8A21-7283D16CED9E}"/>
    <cellStyle name="Cálculo 2" xfId="110" xr:uid="{05458016-A7F1-4012-A5F7-4F9E549638AA}"/>
    <cellStyle name="Cálculo 2 2" xfId="111" xr:uid="{93834D21-160E-4E4D-9365-845EFE5F29E5}"/>
    <cellStyle name="Cálculo 3" xfId="109" xr:uid="{6DF7B603-7E2A-459B-B9B4-705410201484}"/>
    <cellStyle name="Celda de comprobación" xfId="19" builtinId="23" customBuiltin="1"/>
    <cellStyle name="Celda de comprobación 2" xfId="112" xr:uid="{247A7E18-6A67-427E-80C3-A67F309EE1FC}"/>
    <cellStyle name="Celda de comprobación 2 2" xfId="113" xr:uid="{79C6E764-EA82-4AE9-A1FB-E4FE9D66E32E}"/>
    <cellStyle name="Celda vinculada 2" xfId="115" xr:uid="{EDC7F146-8B1A-47CA-815C-174FCBB02B5B}"/>
    <cellStyle name="Celda vinculada 2 2" xfId="116" xr:uid="{5326C181-D1B1-401E-8C79-3BCFD19AA5F1}"/>
    <cellStyle name="Celda vinculada 3" xfId="114" xr:uid="{00EB7B76-45D2-4DD4-BDCE-FFD661BE5BDF}"/>
    <cellStyle name="centsperlb" xfId="117" xr:uid="{97E6D227-46C5-41CC-AD48-2C4F7CF5CE6D}"/>
    <cellStyle name="Column Heads" xfId="118" xr:uid="{F3978170-92BB-404A-AFA0-633906D22A82}"/>
    <cellStyle name="Comma [0]" xfId="200" xr:uid="{FE79D09F-71FA-4133-BF9C-8C05FFF6519F}"/>
    <cellStyle name="Comma0" xfId="119" xr:uid="{AC97EB4E-63A0-484F-A50B-06D175C09D7A}"/>
    <cellStyle name="Comma0 2" xfId="120" xr:uid="{3264D382-8136-48D6-A080-64B4EE77374B}"/>
    <cellStyle name="Currency [0]" xfId="121" xr:uid="{BBF20AA8-4119-4F53-A869-C0CB65846CAD}"/>
    <cellStyle name="Currency [3]" xfId="122" xr:uid="{21B17795-5D43-4DAD-A86D-5ED93E44633A}"/>
    <cellStyle name="Currency0" xfId="123" xr:uid="{70797B3A-0173-42D8-9DCD-0E4DC40C6C58}"/>
    <cellStyle name="Currency0 2" xfId="124" xr:uid="{7B3CAF45-9D08-49A1-A314-9E337CFF08EF}"/>
    <cellStyle name="D" xfId="125" xr:uid="{5EADF2C6-9CD4-417E-A30D-A3E397C5F950}"/>
    <cellStyle name="D 2" xfId="126" xr:uid="{9849F20A-7F9B-43DF-B2FF-1B8ED5EEB3F7}"/>
    <cellStyle name="Date" xfId="127" xr:uid="{3C980112-9196-4A3F-A3C5-ABF2DB760807}"/>
    <cellStyle name="Date 2" xfId="128" xr:uid="{DE957DC4-4A1B-4225-AE9F-670C8CD44A6F}"/>
    <cellStyle name="Dia" xfId="129" xr:uid="{F2AFB0D9-37DE-48EF-8568-CDF124D4CADE}"/>
    <cellStyle name="dollarsPerKWh" xfId="130" xr:uid="{9B7FA10C-6C90-4056-87C9-91A25AAB9765}"/>
    <cellStyle name="dollarsPerLb" xfId="131" xr:uid="{E2ABA91A-6D86-4CA5-941A-FA2D3565C509}"/>
    <cellStyle name="dollarsPerLb4" xfId="132" xr:uid="{9587C096-6D26-4661-A3A4-DA8EF19C7E7E}"/>
    <cellStyle name="dollarsPerm3" xfId="133" xr:uid="{E2FA2904-F751-46E4-9BC8-22B3A068A532}"/>
    <cellStyle name="dollarsPerMWh" xfId="134" xr:uid="{07D707A1-F1A3-4A90-8298-42CA9B2E0115}"/>
    <cellStyle name="dollarsPerTon" xfId="135" xr:uid="{62C12592-4370-4C09-8FC5-296531146024}"/>
    <cellStyle name="dollarsPerYear" xfId="136" xr:uid="{7863D132-9468-4758-AC0C-ECE910AF1386}"/>
    <cellStyle name="Encabez1" xfId="137" xr:uid="{33E688D5-DA83-427F-9A32-68FADDC85E88}"/>
    <cellStyle name="Encabez2" xfId="138" xr:uid="{4169C458-0C5B-4C61-8F6C-F64871D27C9E}"/>
    <cellStyle name="Encabezado 1 2" xfId="139" xr:uid="{F46862C1-335E-42B5-8D5E-4D41BABECAFE}"/>
    <cellStyle name="Encabezado 2" xfId="140" xr:uid="{9F754490-F902-4FD5-A908-F2DB6926BA4F}"/>
    <cellStyle name="Encabezado 4 2" xfId="142" xr:uid="{DD8C87F3-5923-4C13-A505-3DD7EB0D5DD2}"/>
    <cellStyle name="Encabezado 4 2 2" xfId="143" xr:uid="{F07AAFF8-482B-421F-AEBB-131F2ADDE9DE}"/>
    <cellStyle name="Encabezado 4 3" xfId="141" xr:uid="{C7DF7D25-B3A5-4FBC-9E2A-E6355EDE767B}"/>
    <cellStyle name="Énfasis1 2" xfId="145" xr:uid="{DE2AB51F-09D9-4ABE-B9D5-DF4C407A3337}"/>
    <cellStyle name="Énfasis1 2 2" xfId="146" xr:uid="{3B2813C7-024D-47FD-BA37-592F7135644F}"/>
    <cellStyle name="Énfasis1 3" xfId="144" xr:uid="{BAD3AFAD-D62A-47BC-9BDF-7B43430AAD16}"/>
    <cellStyle name="Énfasis2 2" xfId="148" xr:uid="{DCB23F86-EC35-4A92-819E-07BA2F3EE6F2}"/>
    <cellStyle name="Énfasis2 2 2" xfId="149" xr:uid="{511B61D6-B429-4885-8F89-BD494E53B2A5}"/>
    <cellStyle name="Énfasis2 3" xfId="147" xr:uid="{2975B9D0-B12E-4FC7-8D4A-AA32EB918A4B}"/>
    <cellStyle name="Énfasis3 2" xfId="151" xr:uid="{2D0D9E67-564D-4674-9FDB-44F20F57BA3B}"/>
    <cellStyle name="Énfasis3 2 2" xfId="152" xr:uid="{3F8B42E2-C3C0-46EA-80DF-563BC0B9E69C}"/>
    <cellStyle name="Énfasis3 3" xfId="150" xr:uid="{A1EC5382-9BF3-466A-903D-E1A6AEBF5200}"/>
    <cellStyle name="Énfasis4 2" xfId="154" xr:uid="{43A1D557-B941-4FA0-AC88-F0AE9923C0BD}"/>
    <cellStyle name="Énfasis4 2 2" xfId="155" xr:uid="{50AB452B-6235-493A-B0A6-D1DF473A8437}"/>
    <cellStyle name="Énfasis4 3" xfId="153" xr:uid="{C7DD513F-4397-4B52-8BA6-ACAFFD0F05DF}"/>
    <cellStyle name="Énfasis5" xfId="23" builtinId="45" customBuiltin="1"/>
    <cellStyle name="Énfasis5 2" xfId="156" xr:uid="{3BC1756B-3E18-4980-A3E3-BC30C6767CA9}"/>
    <cellStyle name="Énfasis5 2 2" xfId="157" xr:uid="{1A625601-8213-4AD7-B121-25118633ECF2}"/>
    <cellStyle name="Énfasis6 2" xfId="159" xr:uid="{7F7BBD17-F7EA-4C54-8270-532F3A17D6C5}"/>
    <cellStyle name="Énfasis6 2 2" xfId="160" xr:uid="{CF47A90A-04CC-436C-8A32-1D195B618E10}"/>
    <cellStyle name="Énfasis6 3" xfId="158" xr:uid="{3E1E5CF4-1B76-40CB-B536-8FA09A0A0A00}"/>
    <cellStyle name="Entrada 2" xfId="162" xr:uid="{E5E4C7FF-BF2C-4022-8AAD-1616359F3059}"/>
    <cellStyle name="Entrada 2 2" xfId="163" xr:uid="{AD7F73FA-490E-4930-B99C-800F277013AC}"/>
    <cellStyle name="Entrada 3" xfId="161" xr:uid="{3152E3C2-E194-497B-96CA-2BA75BD5CF2D}"/>
    <cellStyle name="Estilo 1" xfId="164" xr:uid="{421CD884-AA48-433D-8D7E-5B81EA8B461D}"/>
    <cellStyle name="Estilo 1 2" xfId="165" xr:uid="{EFB86A2E-865B-4915-AF62-185ABD436856}"/>
    <cellStyle name="Estilo 1 3" xfId="166" xr:uid="{CA225CA2-3627-4060-B43D-724C9761B29E}"/>
    <cellStyle name="Estilo 2" xfId="167" xr:uid="{09F7AC54-E3CE-4446-9F92-9F679FBF5963}"/>
    <cellStyle name="Estilo 2 2" xfId="168" xr:uid="{B361EAF4-9964-45DD-B361-AF1994D16737}"/>
    <cellStyle name="Euro" xfId="169" xr:uid="{214088A0-4716-4B13-9160-5355F1803C54}"/>
    <cellStyle name="Euro 2" xfId="170" xr:uid="{0F9CF25B-F026-4B91-B648-432F28834645}"/>
    <cellStyle name="Euro 3" xfId="171" xr:uid="{080CC962-04AE-412B-9374-00C59FF305AD}"/>
    <cellStyle name="Euro 4" xfId="172" xr:uid="{B7509630-F959-496E-8868-02B9CB380F01}"/>
    <cellStyle name="Euro 5" xfId="173" xr:uid="{3BD9101F-2487-4D3C-8A53-83BB784C2482}"/>
    <cellStyle name="F2" xfId="174" xr:uid="{662FD031-DF5B-49A8-A1E4-FE060878D93B}"/>
    <cellStyle name="F3" xfId="175" xr:uid="{9B329F4C-29B6-4874-8A3F-05568F231BE9}"/>
    <cellStyle name="F4" xfId="176" xr:uid="{1AAE7AB8-CC08-4020-9E6F-3053903FC41D}"/>
    <cellStyle name="F5" xfId="177" xr:uid="{9D784D9D-3867-4F61-9288-6D0D94E3A7B6}"/>
    <cellStyle name="F6" xfId="178" xr:uid="{274C7F2D-EAEF-4148-84F2-EF3F55F7C0C7}"/>
    <cellStyle name="F7" xfId="179" xr:uid="{588E2B81-366A-4730-B97A-83DC3456E8D3}"/>
    <cellStyle name="F8" xfId="180" xr:uid="{0D37A14C-0F55-49E4-8BF0-9D9BAB8CDD66}"/>
    <cellStyle name="Fecha" xfId="181" xr:uid="{E875FC72-ACA6-4A73-AEA2-89D003EA6D54}"/>
    <cellStyle name="Fecha 2" xfId="182" xr:uid="{ABB987EE-1632-4B8C-927D-529272CF9566}"/>
    <cellStyle name="Fecha 3" xfId="183" xr:uid="{B5365B2E-878B-4224-A86C-0FBFB25696F5}"/>
    <cellStyle name="Fijo" xfId="184" xr:uid="{11B485C6-96CA-4025-BFD0-D73D66423C24}"/>
    <cellStyle name="Fijo 2" xfId="185" xr:uid="{27249F69-FC96-44B7-ACDF-D60FE5AA4C0D}"/>
    <cellStyle name="Fijo 3" xfId="186" xr:uid="{389C078B-DF8D-461C-96B3-C70A85FD136B}"/>
    <cellStyle name="Financiero" xfId="187" xr:uid="{6E28BA8C-A111-4370-8DA1-90175FA70906}"/>
    <cellStyle name="Fixed" xfId="188" xr:uid="{6E4AAAF7-2FF2-4B42-88BC-A7FEB14D60EC}"/>
    <cellStyle name="Fixed 2" xfId="189" xr:uid="{CC884C3E-7E8D-4B89-B721-2D13A6F1328E}"/>
    <cellStyle name="Heading 1" xfId="190" xr:uid="{921CCD03-292F-4DC0-9B72-BEB19B5A71A4}"/>
    <cellStyle name="Heading 2" xfId="417" xr:uid="{39F47F66-5423-41E6-9042-F314E36F43CB}"/>
    <cellStyle name="Hide" xfId="191" xr:uid="{1C033369-E03D-495E-8977-BD44925BA46E}"/>
    <cellStyle name="Hipervínculo 2" xfId="192" xr:uid="{0F08F422-FC06-4B20-A09E-00C818B37590}"/>
    <cellStyle name="Hipervínculo 2 2" xfId="193" xr:uid="{9E820212-1A4B-407D-AA46-E9F9964DB70B}"/>
    <cellStyle name="Hipervínculo 3" xfId="194" xr:uid="{1A613F6A-931C-4F80-AB48-98BC8D9CCD46}"/>
    <cellStyle name="Incorrecto 2" xfId="196" xr:uid="{FFBAC543-3995-41C3-AED8-4DAB7C8B7C2E}"/>
    <cellStyle name="Incorrecto 2 2" xfId="197" xr:uid="{0FDDDC15-DE03-4AE8-BEB1-64FCC91F24AD}"/>
    <cellStyle name="Incorrecto 3" xfId="195" xr:uid="{AAC72B01-E9D5-4F67-BD96-9695DE50288F}"/>
    <cellStyle name="marta" xfId="198" xr:uid="{CA702CFD-C7F2-4666-9FD5-E2D16B8581A2}"/>
    <cellStyle name="Millares" xfId="1" builtinId="3"/>
    <cellStyle name="Millares [0]" xfId="2" builtinId="6"/>
    <cellStyle name="Millares [0] 2" xfId="17" xr:uid="{DD6B6D60-2EA1-4227-A1B9-16F5B3B01608}"/>
    <cellStyle name="Millares [0] 3" xfId="10" xr:uid="{890BB647-54CD-4F34-9FB8-6A8A807DB373}"/>
    <cellStyle name="Millares [0] 3 2" xfId="448" xr:uid="{67B4715A-AB5D-419B-BF34-B90C55370A8E}"/>
    <cellStyle name="Millares [0] 4" xfId="445" xr:uid="{796714FA-79C8-416B-A01D-40509D1995C5}"/>
    <cellStyle name="Millares 10" xfId="201" xr:uid="{63AFD6DD-E9A6-4F9A-BF4A-DF011E5B8B08}"/>
    <cellStyle name="Millares 10 2" xfId="202" xr:uid="{CF86C953-7307-4013-9D9D-715AA2BB6713}"/>
    <cellStyle name="Millares 11" xfId="203" xr:uid="{1860B95B-A322-4B47-B79C-05A9922C40DB}"/>
    <cellStyle name="Millares 11 2 2" xfId="438" xr:uid="{14B5559A-156B-47E5-B802-1F01D663BD2A}"/>
    <cellStyle name="Millares 11 3" xfId="437" xr:uid="{6FFAB55E-02E2-4369-A850-B062A15D0E89}"/>
    <cellStyle name="Millares 12" xfId="204" xr:uid="{FFB8882D-DA65-4D5C-B61F-FB5F5204DD8A}"/>
    <cellStyle name="Millares 13" xfId="205" xr:uid="{7BB1C521-E03E-4402-A155-B5D724A3B55F}"/>
    <cellStyle name="Millares 14" xfId="206" xr:uid="{D19C8B16-FFAB-4268-AB31-8E8D3B142D19}"/>
    <cellStyle name="Millares 15" xfId="207" xr:uid="{2387CA0D-C64A-40B4-B26D-5DF18BB0808E}"/>
    <cellStyle name="Millares 16" xfId="208" xr:uid="{3D43D7BC-9865-4A7B-87D1-2EDD1A3746B5}"/>
    <cellStyle name="Millares 17" xfId="209" xr:uid="{34C39ED8-40D9-4AC1-B680-FE7B45C5532C}"/>
    <cellStyle name="Millares 18" xfId="210" xr:uid="{0B80A188-4B9A-4ED8-9B89-F62ACA5A2A82}"/>
    <cellStyle name="Millares 19" xfId="211" xr:uid="{C046D0AB-0243-49D1-877A-0205F272A9D8}"/>
    <cellStyle name="Millares 2" xfId="4" xr:uid="{ADCE3057-8A48-4FF8-A33E-B07A99083F35}"/>
    <cellStyle name="Millares 2 2" xfId="212" xr:uid="{1B1FCB61-B44A-4CDE-81D9-E4236106F93A}"/>
    <cellStyle name="Millares 2 2 2" xfId="213" xr:uid="{2C92ED6C-0E8B-4E12-9B48-1AA2EA06E5E6}"/>
    <cellStyle name="Millares 2 3" xfId="214" xr:uid="{460568F3-3587-4AAA-968E-E15231C9FB8E}"/>
    <cellStyle name="Millares 2 4" xfId="449" xr:uid="{36DBE76C-C2C0-4FC5-8F55-CBFBA51CD93B}"/>
    <cellStyle name="Millares 20" xfId="215" xr:uid="{9C97C2E0-3DC0-4A50-8EC3-E3F5A3DCC323}"/>
    <cellStyle name="Millares 21" xfId="199" xr:uid="{7431E947-46D6-497D-A4F0-9837BC422D6C}"/>
    <cellStyle name="Millares 22" xfId="450" xr:uid="{6387FC56-640D-4213-A358-02D85AB6E224}"/>
    <cellStyle name="Millares 3" xfId="216" xr:uid="{A701218B-7E55-4CB1-A8A7-33517EFA0791}"/>
    <cellStyle name="Millares 3 2" xfId="217" xr:uid="{1051301E-708F-4D4C-A08A-0EA86EE7D8AA}"/>
    <cellStyle name="Millares 3 3" xfId="218" xr:uid="{CF51E5A4-AC7A-492E-BD0B-E0EF59AE3074}"/>
    <cellStyle name="Millares 4" xfId="219" xr:uid="{54F9FB3B-A28C-43AA-B4D8-1D28A8608B45}"/>
    <cellStyle name="Millares 4 2" xfId="220" xr:uid="{EF292036-B283-4A90-BA96-D526366B703B}"/>
    <cellStyle name="Millares 5" xfId="221" xr:uid="{45459A0F-92CD-467E-9529-964B2B2640C9}"/>
    <cellStyle name="Millares 5 2" xfId="222" xr:uid="{32915FFB-D550-47B0-AEF3-087A421705CF}"/>
    <cellStyle name="Millares 6" xfId="223" xr:uid="{F16C6062-D0A7-4982-8246-208FA273F751}"/>
    <cellStyle name="Millares 6 2" xfId="224" xr:uid="{B7155E17-841D-4421-BCB3-4B1DBF25BE5A}"/>
    <cellStyle name="Millares 6 2 2" xfId="225" xr:uid="{5FF09123-6D6C-4290-A01D-623B4632BC2E}"/>
    <cellStyle name="Millares 6 3" xfId="226" xr:uid="{6ABBD34A-42B1-4EF7-878B-3B3DC065189E}"/>
    <cellStyle name="Millares 7" xfId="227" xr:uid="{98212ADE-0A8C-48DD-8FA1-64504FCE2D83}"/>
    <cellStyle name="Millares 8" xfId="228" xr:uid="{765140AD-FFEF-47B6-9FA6-E8105976BFDB}"/>
    <cellStyle name="Millares 8 2" xfId="229" xr:uid="{745DE0AE-1021-415A-A718-00EA32488254}"/>
    <cellStyle name="Millares 9" xfId="230" xr:uid="{D5A04209-DB0E-4C34-88C2-4FCAA35024D1}"/>
    <cellStyle name="Millares 9 2" xfId="231" xr:uid="{E6B29BF5-2C6D-41CC-A8F4-83AF96295181}"/>
    <cellStyle name="Moneda [0] 2" xfId="447" xr:uid="{58B9FDDA-2703-4E20-B810-0F014DFCB8D4}"/>
    <cellStyle name="Moneda 2" xfId="232" xr:uid="{6EADF80E-CCFC-4F01-8D8E-B7167D2FFF19}"/>
    <cellStyle name="Moneda 2 2" xfId="233" xr:uid="{0EBAB6E2-0F48-4B42-966F-0409C5579010}"/>
    <cellStyle name="Moneda 2 3" xfId="234" xr:uid="{5334DC56-72DD-4060-A87C-448E11F383A8}"/>
    <cellStyle name="Moneda 2 4" xfId="235" xr:uid="{C9DC3BD9-8DB9-4DAE-916E-DB4D52993932}"/>
    <cellStyle name="Moneda 2 5" xfId="236" xr:uid="{AEE09F2B-0217-40EE-8AA5-CDC157E7D43A}"/>
    <cellStyle name="Moneda 3" xfId="237" xr:uid="{DA6D5218-DD1D-40FA-B984-16BEC0A87726}"/>
    <cellStyle name="Moneda 3 2" xfId="238" xr:uid="{F496D1E2-A3C2-42D2-BE56-8AEFBCED22FA}"/>
    <cellStyle name="Monetario" xfId="239" xr:uid="{A245432E-7E2D-47D8-AD4E-B14A8824EF1A}"/>
    <cellStyle name="Monetario 2" xfId="240" xr:uid="{3B7F759D-74C6-42C2-86A4-ABCE05D018BF}"/>
    <cellStyle name="Monetario 3" xfId="241" xr:uid="{58C1D02E-5D2B-418E-BA2E-9E5B835918C3}"/>
    <cellStyle name="Monetario0" xfId="242" xr:uid="{B2F025C0-141B-476D-82B1-38196DEE700A}"/>
    <cellStyle name="Monetario0 2" xfId="243" xr:uid="{2555555E-8655-4213-9D6C-C4506B48D9FC}"/>
    <cellStyle name="Monetario0 3" xfId="244" xr:uid="{68521E5F-9DB5-4BA3-A4B8-528A853C9767}"/>
    <cellStyle name="Months" xfId="245" xr:uid="{AAEC3323-7A7B-4750-8B60-ADD89D29960D}"/>
    <cellStyle name="Neutral 2" xfId="247" xr:uid="{1BD36581-7444-4B89-92B7-814915A52134}"/>
    <cellStyle name="Neutral 2 2" xfId="248" xr:uid="{159EA14D-BAFF-4BA1-9372-BA11BD0C10E4}"/>
    <cellStyle name="Neutral 3" xfId="246" xr:uid="{0151871A-FF8C-4DFE-98F6-225FA0542C41}"/>
    <cellStyle name="No-definido" xfId="249" xr:uid="{86DADEE0-F0E1-47C8-8793-D362B41C83AE}"/>
    <cellStyle name="Normal" xfId="0" builtinId="0"/>
    <cellStyle name="Normal - Modelo1" xfId="250" xr:uid="{1F1BF0F0-69E7-4722-B7EC-8FFF9AEDC16F}"/>
    <cellStyle name="Normal - Modelo2" xfId="251" xr:uid="{B28F301B-15A1-4628-A447-9C860773B29B}"/>
    <cellStyle name="Normal - Modelo3" xfId="252" xr:uid="{8FBFF674-8004-4A32-A4A8-0E970186A726}"/>
    <cellStyle name="Normal - Modelo4" xfId="253" xr:uid="{BBDC4876-C730-42C9-86B7-F145593DB1F9}"/>
    <cellStyle name="Normal - Modelo5" xfId="254" xr:uid="{71AD620E-11EE-42EE-85B5-59626058F260}"/>
    <cellStyle name="Normal - Modelo6" xfId="255" xr:uid="{50678409-571E-452A-AF57-64131D73735E}"/>
    <cellStyle name="Normal - Modelo7" xfId="256" xr:uid="{393655F5-48EB-46BC-BA38-1A3A370E0046}"/>
    <cellStyle name="Normal - Modelo8" xfId="257" xr:uid="{84ADEC88-9975-4C6E-AB3C-0E902CBCE938}"/>
    <cellStyle name="Normal 10" xfId="258" xr:uid="{E0F04A50-E455-4CF5-9A6C-227476F53495}"/>
    <cellStyle name="Normal 10 2" xfId="259" xr:uid="{13064080-BAAC-4BC5-BCAD-1ED3179FF146}"/>
    <cellStyle name="Normal 11" xfId="260" xr:uid="{286822E8-1880-4065-AC35-2974FD6B0AF7}"/>
    <cellStyle name="Normal 12" xfId="261" xr:uid="{61C618FC-ACDA-4FE9-A7DB-A5234711898E}"/>
    <cellStyle name="Normal 13" xfId="262" xr:uid="{9DE89BD2-9E39-4AF5-9BB6-32FE9F967A69}"/>
    <cellStyle name="Normal 14" xfId="263" xr:uid="{A4E4E6E1-F240-4751-9072-5387492068A3}"/>
    <cellStyle name="Normal 15" xfId="264" xr:uid="{EB016957-03D8-4037-88BB-44B086E194DD}"/>
    <cellStyle name="Normal 16" xfId="265" xr:uid="{BBB1E1BF-FCFC-4F72-A58B-448FBF34F527}"/>
    <cellStyle name="Normal 17" xfId="266" xr:uid="{83E4F35D-E6DA-474E-9FAA-2E1662650D85}"/>
    <cellStyle name="Normal 18" xfId="267" xr:uid="{A01F8B91-AEEB-498F-8AA8-346CF490CA1B}"/>
    <cellStyle name="Normal 19" xfId="268" xr:uid="{041A978D-3127-47BE-9818-C9672E968D38}"/>
    <cellStyle name="Normal 2" xfId="12" xr:uid="{3FD1365F-7814-4890-B5C7-A062130614D4}"/>
    <cellStyle name="Normal 2 10" xfId="9" xr:uid="{CF2ED5FD-6E54-43C0-BAB5-FA949472740E}"/>
    <cellStyle name="Normal 2 2" xfId="269" xr:uid="{BA3E1027-18E7-40E3-876F-4A706D4203C1}"/>
    <cellStyle name="Normal 2 2 1" xfId="457" xr:uid="{0B167203-8BE8-439B-ADB9-8D35ABC8EC67}"/>
    <cellStyle name="Normal 2 2 2" xfId="270" xr:uid="{E3E76143-E23F-4BFA-AD7F-6A7C8F271CAF}"/>
    <cellStyle name="Normal 2 2 2 2" xfId="271" xr:uid="{11DEAB18-45E8-453C-881C-8D091C421FE9}"/>
    <cellStyle name="Normal 2 2 2 2 2" xfId="272" xr:uid="{CDD45F81-8807-40F0-8163-C30462456AFF}"/>
    <cellStyle name="Normal 2 2 2 3" xfId="273" xr:uid="{8D2A69F1-029A-4737-A022-8DDB119A5D4C}"/>
    <cellStyle name="Normal 2 2 3" xfId="274" xr:uid="{1F6496EE-C9E8-4AB6-B555-B51FA6CAF752}"/>
    <cellStyle name="Normal 2 2 3 2" xfId="7" xr:uid="{64F3E872-819E-47B8-979F-CDC18D78DA8F}"/>
    <cellStyle name="Normal 2 3" xfId="13" xr:uid="{DA7D14DB-CC1E-4B98-A6E8-D63F1E7D8C88}"/>
    <cellStyle name="Normal 2 4" xfId="435" xr:uid="{AB54FF01-7584-44C9-8E68-9B206A8E6F36}"/>
    <cellStyle name="Normal 2_Libro2" xfId="275" xr:uid="{370BA8D0-8820-4C0E-9F63-F7E4FC855491}"/>
    <cellStyle name="Normal 20" xfId="276" xr:uid="{38429399-2C08-47E5-9248-4E267EAD6528}"/>
    <cellStyle name="Normal 21" xfId="277" xr:uid="{A169F859-EABB-4F26-B6A9-F9B014DF5448}"/>
    <cellStyle name="Normal 22" xfId="278" xr:uid="{67E5E723-2660-47E6-8D68-667395736947}"/>
    <cellStyle name="Normal 23" xfId="279" xr:uid="{62562C84-F543-41D1-B96B-8AA0060E8A34}"/>
    <cellStyle name="Normal 24" xfId="280" xr:uid="{F41551FC-3438-4DBF-A106-6225FF0E09DF}"/>
    <cellStyle name="Normal 25" xfId="281" xr:uid="{8650E5B9-708E-418C-805A-5EC20132049A}"/>
    <cellStyle name="Normal 26" xfId="282" xr:uid="{E2AE22A0-A4AA-4808-AB66-76DC8972E2E1}"/>
    <cellStyle name="Normal 26 2" xfId="440" xr:uid="{27F6CB46-20AB-403F-B43A-09798068788A}"/>
    <cellStyle name="Normal 27" xfId="283" xr:uid="{DD6D590B-2EA2-4368-BC67-3BFD78C16AF1}"/>
    <cellStyle name="Normal 28" xfId="284" xr:uid="{B2F2F4AB-7489-4679-890D-9A22EE77C6E2}"/>
    <cellStyle name="Normal 29" xfId="285" xr:uid="{4B16496E-05B1-4A59-A00C-4F0E13F1D17A}"/>
    <cellStyle name="Normal 29 2" xfId="441" xr:uid="{D9D38A87-41B2-4694-A954-058D0B58A839}"/>
    <cellStyle name="Normal 3" xfId="15" xr:uid="{8112C748-46E5-41E8-ABA2-808626278661}"/>
    <cellStyle name="Normal 3 10" xfId="432" xr:uid="{57452A58-5E39-4F2C-872F-D6096A823CF2}"/>
    <cellStyle name="Normal 3 11" xfId="286" xr:uid="{67F4DC31-FF40-48E4-BEAB-10FDDF81CACB}"/>
    <cellStyle name="Normal 3 2" xfId="287" xr:uid="{E34C7332-1D58-41B1-9A45-8CFA0F762C24}"/>
    <cellStyle name="Normal 3 2 2" xfId="288" xr:uid="{2B67398C-CDF4-4810-B588-31D7C83CC807}"/>
    <cellStyle name="Normal 3 3" xfId="289" xr:uid="{DA2B76AC-728C-44EB-9518-5F904DB4AA7A}"/>
    <cellStyle name="Normal 3 4" xfId="290" xr:uid="{61745DDE-46F3-4E46-A83E-0FDBD360ADE6}"/>
    <cellStyle name="Normal 3 4 2" xfId="291" xr:uid="{8182CBB6-DD95-436B-A271-AB15CB3A5065}"/>
    <cellStyle name="Normal 3 5" xfId="292" xr:uid="{50CC8EBE-EBA9-4758-AFE3-0E0E417BA577}"/>
    <cellStyle name="Normal 3 5 2" xfId="293" xr:uid="{26327594-216E-4FB3-867F-55A4596098EC}"/>
    <cellStyle name="Normal 3 6" xfId="294" xr:uid="{371D68D0-BCD0-45B1-AA64-1A38BA2B7657}"/>
    <cellStyle name="Normal 3 7" xfId="295" xr:uid="{EA2B4B4A-9F1C-4645-A924-9E14B29C21DF}"/>
    <cellStyle name="Normal 3 8" xfId="296" xr:uid="{841AAB9E-A490-4FB4-96B0-8D7232B1EB5D}"/>
    <cellStyle name="Normal 3 9" xfId="297" xr:uid="{A464AE3B-DC02-4C16-874F-8115566EA715}"/>
    <cellStyle name="Normal 30" xfId="298" xr:uid="{4B615A0B-D0DE-44CA-B19E-3B695B9D519E}"/>
    <cellStyle name="Normal 30 2" xfId="442" xr:uid="{CFEC2EB5-70E2-40D3-99C8-10D06C257683}"/>
    <cellStyle name="Normal 31" xfId="299" xr:uid="{D8F12989-A493-4973-A554-33CE1A3FE970}"/>
    <cellStyle name="Normal 31 2" xfId="443" xr:uid="{490A7CF2-DE65-4FE9-9A40-A9565D3B2D74}"/>
    <cellStyle name="Normal 32" xfId="300" xr:uid="{ECD514DC-3F15-4FCC-8019-593BAF69EF57}"/>
    <cellStyle name="Normal 33" xfId="301" xr:uid="{3C3BE5F3-E4DF-4353-9551-A02F4C39113A}"/>
    <cellStyle name="Normal 34" xfId="434" xr:uid="{14B73136-3A4F-43EA-9A22-D953B9999955}"/>
    <cellStyle name="Normal 35" xfId="409" xr:uid="{AD014150-C9EF-4DBC-A406-37F747F4993A}"/>
    <cellStyle name="Normal 36 3" xfId="6" xr:uid="{2E214576-1C85-400F-8842-39C0E4F6C81E}"/>
    <cellStyle name="Normal 39" xfId="14" xr:uid="{2C43F795-5E63-4B19-8DFC-E3274D14972E}"/>
    <cellStyle name="Normal 39 2" xfId="455" xr:uid="{B3EA1CDB-5EAF-4638-94B2-4306BF4EADAE}"/>
    <cellStyle name="Normal 4" xfId="18" xr:uid="{FD4B80EE-B913-4E7F-B2FE-CF3452F565FE}"/>
    <cellStyle name="Normal 4 10" xfId="302" xr:uid="{B955BDF2-8902-4564-A043-5F1B956440C3}"/>
    <cellStyle name="Normal 4 2" xfId="303" xr:uid="{F37F30E8-E867-40CD-8A87-CDF31B9EA0B0}"/>
    <cellStyle name="Normal 4 2 2" xfId="304" xr:uid="{FD0BF120-2D3D-4573-8A4E-58E79CB8D684}"/>
    <cellStyle name="Normal 4 3" xfId="305" xr:uid="{8DA7B3B0-135E-42A7-AB62-A4421F6018A5}"/>
    <cellStyle name="Normal 4 3 2" xfId="444" xr:uid="{ECE5456C-2393-4951-B6D6-1AD5FAF151B6}"/>
    <cellStyle name="Normal 4 4" xfId="306" xr:uid="{CA3BB84E-3C5F-45F2-992E-708D3D35A52C}"/>
    <cellStyle name="Normal 4 4 2" xfId="307" xr:uid="{F3DF9BF6-91D9-48DC-85AE-055FC38F4192}"/>
    <cellStyle name="Normal 4 5" xfId="308" xr:uid="{11F97850-8C7B-4446-A4FB-FA6001F4F8E5}"/>
    <cellStyle name="Normal 4 5 2" xfId="309" xr:uid="{F94F0F74-7F3C-4261-88F4-A49B97AD64E9}"/>
    <cellStyle name="Normal 4 6" xfId="310" xr:uid="{34B9AA78-6050-47BA-ADC0-9F106FD9249A}"/>
    <cellStyle name="Normal 4 7" xfId="311" xr:uid="{A9D0BCC2-814F-40CC-A33C-5D3CE8470715}"/>
    <cellStyle name="Normal 4 8" xfId="312" xr:uid="{6B7A2AD1-9209-421C-B32D-B5659872EFA7}"/>
    <cellStyle name="Normal 4 9" xfId="313" xr:uid="{7B9EA593-970F-4D7C-8E71-599FAB93B301}"/>
    <cellStyle name="Normal 5" xfId="314" xr:uid="{37D41D1B-C8FD-439C-ABE7-F9557D2290EA}"/>
    <cellStyle name="Normal 5 2" xfId="315" xr:uid="{7307BD61-CF1A-4737-A224-3F1E3B40B693}"/>
    <cellStyle name="Normal 5 3" xfId="316" xr:uid="{E0778065-847B-46FD-B570-3444FC6525CE}"/>
    <cellStyle name="Normal 6" xfId="317" xr:uid="{5F767F35-3D20-46AD-918C-B600099631FF}"/>
    <cellStyle name="Normal 6 2" xfId="318" xr:uid="{1B9BEED2-BCCB-451E-9421-4482F68E611D}"/>
    <cellStyle name="Normal 6 3" xfId="319" xr:uid="{58539CD8-15B4-4623-B021-6485D1A46DF7}"/>
    <cellStyle name="Normal 7" xfId="320" xr:uid="{936B4DD5-B093-423D-B4C6-BD294E59B6B6}"/>
    <cellStyle name="Normal 7 2" xfId="321" xr:uid="{A0CD8136-6DAE-4F50-8D1F-0D18D3F0F76A}"/>
    <cellStyle name="Normal 8" xfId="322" xr:uid="{F7B1D1BF-FD99-4DF2-9FE3-6B2898DA731C}"/>
    <cellStyle name="Normal 8 2" xfId="323" xr:uid="{B18403C9-7247-4324-AA67-9E199B9FE560}"/>
    <cellStyle name="Normal 9" xfId="324" xr:uid="{5D36E125-A002-4503-A68C-A6D505255947}"/>
    <cellStyle name="Normal 9 2" xfId="325" xr:uid="{2F5A6BDC-6B2F-44E0-A7E5-92FC30391F72}"/>
    <cellStyle name="Normal_ee" xfId="452" xr:uid="{9165865A-5B94-4216-AFA6-F446417574C0}"/>
    <cellStyle name="Normal_FORMATOS REVISADOS" xfId="456" xr:uid="{90826EC2-E31B-400E-B221-EBF6A5E91022}"/>
    <cellStyle name="Normal_Formularios ECO Rev. 2" xfId="5" xr:uid="{ABA26CA6-F6CD-4489-AD65-D5AFE866C32E}"/>
    <cellStyle name="Normal_Hoja1" xfId="11" xr:uid="{1C8D1D58-69C9-4C8A-A968-BCF0F5E7FCF9}"/>
    <cellStyle name="Normal_Indicadores - Factores de Corrección Reales - IPC base Dic 2008" xfId="453" xr:uid="{D6A4403D-5C3D-4A71-AEA8-514387E1F2FA}"/>
    <cellStyle name="Normal_Libro2" xfId="454" xr:uid="{AE913204-09A2-4715-9D99-784C68FCFA64}"/>
    <cellStyle name="Normal_Libro2_1" xfId="8" xr:uid="{6DEF5391-71A6-43CD-9E45-15443F438417}"/>
    <cellStyle name="Normal_Plan EB Pórfidos Norte 2" xfId="451" xr:uid="{44915A7E-C08C-4E4F-8750-F4CC548F133D}"/>
    <cellStyle name="Notas 2" xfId="326" xr:uid="{75FD3628-453D-41A1-BA1A-504BADA438B4}"/>
    <cellStyle name="Notas 2 2" xfId="327" xr:uid="{A297CE8E-727B-4A35-B8F9-24507C3F21D3}"/>
    <cellStyle name="Notas 2 2 2" xfId="328" xr:uid="{DAFD0D0D-203B-4009-9D1E-372F1E24EF7A}"/>
    <cellStyle name="Notas 2 3" xfId="329" xr:uid="{CABD0745-A4B2-4582-B6A7-7545CFD4828D}"/>
    <cellStyle name="Notas 2 4" xfId="330" xr:uid="{0D088C57-5319-4348-984D-F16BF2BD1213}"/>
    <cellStyle name="Notas 2 4 2" xfId="331" xr:uid="{2068B5CE-E708-4CB8-9725-53D815692486}"/>
    <cellStyle name="Notas 2 5" xfId="332" xr:uid="{311C2FED-B394-46DB-B2CE-47530273C7AA}"/>
    <cellStyle name="Notas 2 6" xfId="333" xr:uid="{B93725B0-DCBA-4CFF-95E8-6891B55C15E7}"/>
    <cellStyle name="Notas 3" xfId="334" xr:uid="{38BA3CB5-A0B5-4C9F-9ACE-DE5B8287967E}"/>
    <cellStyle name="oft Excel]_x000d__x000a_Comment=Las líneas open=/f cargan funciones personalizadas en la lista del diálogo Pegar función._x000d__x000a_Maxi" xfId="335" xr:uid="{E96E6DF4-85C3-41BA-8593-24016EC177AB}"/>
    <cellStyle name="oft Excel]_x000d__x000a_Options3=0_x000d__x000a_Options5=1729_x000d__x000a_User=MINMETAL S.A._x000d__x000a_Font=Times New Roman,10_x000d__x000a_AltStartup=_x000d__x000a_StickyPtX=324_x000d__x000a_Sti" xfId="336" xr:uid="{37A88C1D-769B-4C41-A6C8-A0AAC7B15401}"/>
    <cellStyle name="percentGradeA" xfId="337" xr:uid="{A848AAA6-1C2C-4BFA-B695-831695924182}"/>
    <cellStyle name="Porcen - Estilo2" xfId="338" xr:uid="{46CC0896-9ABA-4BD4-94CE-937251657EDB}"/>
    <cellStyle name="Porcentaje" xfId="3" builtinId="5"/>
    <cellStyle name="Porcentaje 10" xfId="339" xr:uid="{6E07E8E3-E162-4C8F-B086-C300179C0FD7}"/>
    <cellStyle name="Porcentaje 10 2" xfId="459" xr:uid="{88C85B28-491D-4B81-8BAD-631CB1B013C4}"/>
    <cellStyle name="Porcentaje 11" xfId="340" xr:uid="{859A229A-28E5-48E4-B84E-546A4489A5F6}"/>
    <cellStyle name="Porcentaje 11 2 2" xfId="446" xr:uid="{ED88279D-E936-4423-8512-8AEED2AD38C2}"/>
    <cellStyle name="Porcentaje 12" xfId="458" xr:uid="{76F15FD8-59A0-46A6-866D-A2FFF919023A}"/>
    <cellStyle name="Porcentaje 2" xfId="16" xr:uid="{A20B252C-EA9D-49D9-94E9-E7F9FABA15FA}"/>
    <cellStyle name="Porcentaje 2 2" xfId="341" xr:uid="{48A22327-A1B0-469B-BBB1-0DC2B4F33AF4}"/>
    <cellStyle name="Porcentaje 2 2 2" xfId="342" xr:uid="{2BD1C72B-EE72-40C7-B998-C9BE676BD5ED}"/>
    <cellStyle name="Porcentaje 2 3" xfId="433" xr:uid="{D17FCA58-6197-4F7F-BAAC-7DB4ABAED4E1}"/>
    <cellStyle name="Porcentaje 3" xfId="343" xr:uid="{14DD5DC0-EB8A-4E4F-8B80-260BCF268950}"/>
    <cellStyle name="Porcentaje 3 2" xfId="344" xr:uid="{4395AB93-6071-4A18-958E-2D49D45DDF63}"/>
    <cellStyle name="Porcentaje 3 3" xfId="345" xr:uid="{9EC8ACCE-B862-4006-9372-CE1382BE5ABC}"/>
    <cellStyle name="Porcentaje 4" xfId="346" xr:uid="{80DEE645-EB58-4DE9-A490-23E757A03DE6}"/>
    <cellStyle name="Porcentaje 4 2" xfId="347" xr:uid="{59DB6805-B5C2-4E47-86CE-6EEF72B0BF5A}"/>
    <cellStyle name="Porcentaje 5" xfId="348" xr:uid="{D61927E8-51C6-4FF1-88A2-1FEA4228BB24}"/>
    <cellStyle name="Porcentaje 5 2" xfId="349" xr:uid="{2CD72373-516A-44F1-B137-BB057BECF167}"/>
    <cellStyle name="Porcentaje 6" xfId="350" xr:uid="{2AA0B190-4C66-4FE3-81A6-FC8F3F8E33CE}"/>
    <cellStyle name="Porcentaje 6 2" xfId="436" xr:uid="{8A66B952-DD34-43A2-B73A-FFB1C72CF406}"/>
    <cellStyle name="Porcentaje 7" xfId="351" xr:uid="{316ED41E-9030-4E0B-B408-EB551D1ABE92}"/>
    <cellStyle name="Porcentaje 8" xfId="352" xr:uid="{203A0167-A4C9-4FB4-813C-ECA5AA813667}"/>
    <cellStyle name="Porcentaje 8 3" xfId="439" xr:uid="{D28633D7-54A3-4479-BB1F-E4B287AC32D8}"/>
    <cellStyle name="Porcentaje 9" xfId="353" xr:uid="{6FF20526-212F-4FE6-817F-B3DCF407E4C3}"/>
    <cellStyle name="Porcentual 2" xfId="354" xr:uid="{9975969D-38C6-488F-B772-876906384448}"/>
    <cellStyle name="Porcentual 2 2" xfId="355" xr:uid="{6A5B054C-98FD-4B6F-90C0-D35842A8C5B3}"/>
    <cellStyle name="Porcentual 2 3" xfId="356" xr:uid="{2EB43013-7DAE-46D0-B476-D17B87042C37}"/>
    <cellStyle name="Porcentual 3" xfId="357" xr:uid="{3278AD12-2443-4849-B6F0-0D024B240436}"/>
    <cellStyle name="Porcentual 3 2" xfId="358" xr:uid="{1341C82D-66EE-4EBF-A9B7-B4E31F7D1894}"/>
    <cellStyle name="Porcentual 4" xfId="359" xr:uid="{F028BC00-5A5E-4692-9E81-28EE0658AEBE}"/>
    <cellStyle name="Punto" xfId="360" xr:uid="{CAA4FE5F-C68A-4F78-B10E-D1B4549B1C9F}"/>
    <cellStyle name="Punto 2" xfId="361" xr:uid="{A4468890-1460-40D9-BC21-D10445EF876B}"/>
    <cellStyle name="Punto 3" xfId="362" xr:uid="{CFB666B7-66CC-4661-8512-3FABD1F73D4E}"/>
    <cellStyle name="Punto0" xfId="363" xr:uid="{3ECD9D7D-3058-4503-81F4-92900CCB777E}"/>
    <cellStyle name="Punto0 - Estilo3" xfId="364" xr:uid="{16436C1E-DB52-479D-B0BC-8827042784E2}"/>
    <cellStyle name="Punto0 - Style1" xfId="365" xr:uid="{427AB293-80D2-4410-92B6-2A85B1FB5BF5}"/>
    <cellStyle name="Punto0 2" xfId="366" xr:uid="{D7A144D6-6A4E-4DE5-B84C-298CC7541454}"/>
    <cellStyle name="Punto0 3" xfId="367" xr:uid="{7639EF7C-19FC-4A52-AA78-A8172BBF0EC8}"/>
    <cellStyle name="Punto0 4" xfId="368" xr:uid="{7EA31F39-C09C-45E5-ADA8-2DF5C0A5D5CF}"/>
    <cellStyle name="Punto1 - Estilo1" xfId="369" xr:uid="{745133B4-1579-4A6A-875C-94E9ACF4A90B}"/>
    <cellStyle name="RISKbigPercent" xfId="370" xr:uid="{47D7AF0A-0699-44C7-B96E-2652556D7729}"/>
    <cellStyle name="RISKblandrEdge" xfId="371" xr:uid="{9C22E3E1-0766-4F60-B4CE-AFB7A5C4C6DD}"/>
    <cellStyle name="RISKblCorner" xfId="372" xr:uid="{6837B032-1601-46BF-9135-44950B9F2226}"/>
    <cellStyle name="RISKbottomEdge" xfId="373" xr:uid="{F6CCA93B-15A9-4942-9A59-39D023B01158}"/>
    <cellStyle name="RISKbrCorner" xfId="374" xr:uid="{8CB1A899-083F-40CD-B0CE-07366A32D327}"/>
    <cellStyle name="RISKdarkBoxed" xfId="375" xr:uid="{0EF5F882-BEE9-454B-B6F7-FBC34325B565}"/>
    <cellStyle name="RISKdarkShade" xfId="376" xr:uid="{54F5D70B-9FFC-4226-BE62-DF5DAD59B216}"/>
    <cellStyle name="RISKdbottomEdge" xfId="377" xr:uid="{70D1A8FA-264D-46A9-9671-C84DFC82F994}"/>
    <cellStyle name="RISKdrightEdge" xfId="378" xr:uid="{83DE3E8C-2D3E-4A9A-A9BB-A8A39C76AEE5}"/>
    <cellStyle name="RISKdurationTime" xfId="379" xr:uid="{ACB6B3FA-5D3C-4E47-9390-05871F5637DE}"/>
    <cellStyle name="RISKinNumber" xfId="380" xr:uid="{BBCB433A-0ED5-4A9E-AB33-9A04C752B32F}"/>
    <cellStyle name="RISKlandrEdge" xfId="381" xr:uid="{1D8359F6-1CA1-49D4-A063-3DA088A675A2}"/>
    <cellStyle name="RISKleftEdge" xfId="382" xr:uid="{FCDA5574-237C-4D5F-80F2-51767A82C452}"/>
    <cellStyle name="RISKlightBoxed" xfId="383" xr:uid="{29957240-B14D-42B0-9FA2-2BC15FF9D2A1}"/>
    <cellStyle name="RISKltandbEdge" xfId="384" xr:uid="{C5904335-9CCC-4028-B04E-858F44095CFF}"/>
    <cellStyle name="RISKnormBoxed" xfId="385" xr:uid="{184D8F8C-963F-400F-AB08-FF846DACA79D}"/>
    <cellStyle name="RISKnormCenter" xfId="386" xr:uid="{7AF71D17-C57A-4C44-B612-63453CCFAC49}"/>
    <cellStyle name="RISKnormHeading" xfId="387" xr:uid="{142B42E0-926C-4391-99B6-D07BA939DD68}"/>
    <cellStyle name="RISKnormItal" xfId="388" xr:uid="{68702D24-B88D-4C00-858B-7493F0B65FD1}"/>
    <cellStyle name="RISKnormLabel" xfId="389" xr:uid="{6F7071C3-BC57-4740-AEE9-B9F6A18F6DF5}"/>
    <cellStyle name="RISKnormShade" xfId="390" xr:uid="{771F2079-1A80-4C2A-A855-138592127BAE}"/>
    <cellStyle name="RISKnormTitle" xfId="391" xr:uid="{6878D6BE-9045-4286-B292-068D25C159F2}"/>
    <cellStyle name="RISKoutNumber" xfId="392" xr:uid="{461A1353-D61E-4528-8A90-0510AD28FECC}"/>
    <cellStyle name="RISKrightEdge" xfId="393" xr:uid="{B1085127-8F96-4FEA-B91D-0750E2F75077}"/>
    <cellStyle name="RISKrtandbEdge" xfId="394" xr:uid="{6E3B7F37-6446-4277-A0D1-FAB184A22C86}"/>
    <cellStyle name="RISKssTime" xfId="395" xr:uid="{1217C658-82CF-4EE3-884C-988FAF4B3057}"/>
    <cellStyle name="RISKtandbEdge" xfId="396" xr:uid="{095C6126-C782-4A41-A82E-5041476E70A7}"/>
    <cellStyle name="RISKtlandrEdge" xfId="397" xr:uid="{4FFBD4D6-7AFF-4FDD-892E-97319AB471B4}"/>
    <cellStyle name="RISKtlCorner" xfId="398" xr:uid="{6E2EED8B-BF04-4BE4-A2CC-BC7CA5C4921B}"/>
    <cellStyle name="RISKtopEdge" xfId="399" xr:uid="{FFD2D8F9-F382-40AF-9190-712E09DB4060}"/>
    <cellStyle name="RISKtrCorner" xfId="400" xr:uid="{067753E4-CAA3-4123-82D8-032932BA43B4}"/>
    <cellStyle name="Salida 2" xfId="402" xr:uid="{D0BA8A79-9769-43CC-9CE6-0C9CF30F1B9E}"/>
    <cellStyle name="Salida 2 2" xfId="403" xr:uid="{FCEE140A-4520-48FD-B989-2DB102022FD7}"/>
    <cellStyle name="Salida 3" xfId="401" xr:uid="{DF92EF0D-A42B-4FC1-8346-514029CE1D4B}"/>
    <cellStyle name="subtotal" xfId="404" xr:uid="{CE53461E-FF92-43A5-B737-810B8FEB8EB3}"/>
    <cellStyle name="t]_x000d__x000a_color schemes=Predeterminado de Windows_x000d__x000a__x000d__x000a_[color schemes]_x000d__x000a_Arlequín=9544BB,C1FBFA,FFFFFF,0,FFFFFF,0,FFFF8" xfId="405" xr:uid="{B6F51F03-F768-4633-97ED-90AC3BE96AA4}"/>
    <cellStyle name="Table Top" xfId="406" xr:uid="{7FC152ED-F80E-41DC-93D3-0204668EFDCB}"/>
    <cellStyle name="Texto de advertencia" xfId="20" builtinId="11" customBuiltin="1"/>
    <cellStyle name="Texto de advertencia 2" xfId="407" xr:uid="{76F36923-199B-4E1B-A0B7-B942A880202F}"/>
    <cellStyle name="Texto de advertencia 2 2" xfId="408" xr:uid="{82EE00DB-BA0C-47A0-B950-35E7457C46BC}"/>
    <cellStyle name="Texto explicativo" xfId="21" builtinId="53" customBuiltin="1"/>
    <cellStyle name="Texto explicativo 2" xfId="410" xr:uid="{ADE2671A-8802-4B9A-AE3E-D8BDE445F029}"/>
    <cellStyle name="Texto explicativo 2 2" xfId="411" xr:uid="{A724DDC2-FF46-49F6-8793-8424BA701E05}"/>
    <cellStyle name="þ_x001d_ð&quot;_x000c_Býò_x000c_5ýU_x0001_©_x0006__x0008__x0008__x0007__x0001__x0001_" xfId="412" xr:uid="{454BB314-61B5-438C-8268-244B364C9C7D}"/>
    <cellStyle name="Title" xfId="413" xr:uid="{B58945A1-572A-4369-9915-04E852A9AD67}"/>
    <cellStyle name="Título 1" xfId="414" xr:uid="{6D30E685-19FE-4B7A-B892-6F17F4E9520E}"/>
    <cellStyle name="Título 1 2" xfId="415" xr:uid="{7E6FCB22-CF2D-49D4-A3AF-3C30D9E9A2E3}"/>
    <cellStyle name="Título 1 2 2" xfId="416" xr:uid="{D86875EA-9716-4EDA-B472-4539F93FC40D}"/>
    <cellStyle name="Título 2 2" xfId="418" xr:uid="{C49425AC-504F-43FB-B9C7-DA7F2C957FD3}"/>
    <cellStyle name="Título 2 2 2" xfId="419" xr:uid="{8ACC93D3-4D67-41D0-82E2-4D9E26A34A26}"/>
    <cellStyle name="Título 3 2" xfId="421" xr:uid="{0ECFCFDA-F3E4-4721-9347-B15557881A2E}"/>
    <cellStyle name="Título 3 2 2" xfId="422" xr:uid="{47107916-7DCF-4BF0-8E7F-F525AD0D7870}"/>
    <cellStyle name="Título 3 3" xfId="420" xr:uid="{53084A25-E6C6-4F90-8F98-3B8FA40E4BBB}"/>
    <cellStyle name="Título 4" xfId="423" xr:uid="{0BA331E4-A0FA-4EA6-8BC5-308DE4C9CBAB}"/>
    <cellStyle name="Título 4 2" xfId="424" xr:uid="{FEDD57C1-D6F7-406A-8C22-3C441CCE82BF}"/>
    <cellStyle name="Top Column Head" xfId="425" xr:uid="{3889BC70-51BA-47F7-B878-BE6DBDDB0CD8}"/>
    <cellStyle name="Total 2" xfId="427" xr:uid="{0AB77030-158D-43C7-A7D7-514A36315231}"/>
    <cellStyle name="Total 2 2" xfId="428" xr:uid="{85E90A28-AD33-490F-8A8B-14C5E55132EF}"/>
    <cellStyle name="Total 3" xfId="426" xr:uid="{64A5D119-A629-4CEC-8914-23E2CAD66945}"/>
    <cellStyle name="weeks" xfId="429" xr:uid="{9BE02515-B7AA-4D9E-B532-4B68E66D30DA}"/>
    <cellStyle name="year" xfId="430" xr:uid="{F5D1716C-5FF3-4AD1-9FFC-39525849ECC9}"/>
    <cellStyle name="years" xfId="431" xr:uid="{B7E18B71-A6D3-41E6-98C5-C7A7D61AB565}"/>
  </cellStyles>
  <dxfs count="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499984740745262"/>
      </font>
    </dxf>
    <dxf>
      <font>
        <color theme="8" tint="-0.499984740745262"/>
      </font>
    </dxf>
    <dxf>
      <font>
        <color theme="9" tint="-0.49998474074526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" formatCode="#,##0"/>
    </dxf>
    <dxf>
      <font>
        <sz val="12"/>
      </font>
    </dxf>
    <dxf>
      <alignment horizontal="left" readingOrder="0"/>
    </dxf>
    <dxf>
      <font>
        <b/>
        <sz val="12"/>
      </font>
      <fill>
        <patternFill patternType="solid">
          <fgColor indexed="64"/>
          <bgColor theme="3" tint="0.79998168889431442"/>
        </patternFill>
      </fill>
    </dxf>
    <dxf>
      <font>
        <b/>
        <sz val="12"/>
      </font>
      <fill>
        <patternFill patternType="solid">
          <fgColor indexed="64"/>
          <bgColor theme="3" tint="0.79998168889431442"/>
        </patternFill>
      </fill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alignment horizontal="center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font>
        <name val="Mangal"/>
        <scheme val="none"/>
      </font>
    </dxf>
    <dxf>
      <font>
        <name val="Mangal"/>
        <scheme val="none"/>
      </font>
    </dxf>
    <dxf>
      <font>
        <name val="Mangal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ont>
        <b/>
      </font>
    </dxf>
    <dxf>
      <fill>
        <patternFill>
          <bgColor theme="4" tint="0.79998168889431442"/>
        </patternFill>
      </fill>
    </dxf>
    <dxf>
      <font>
        <b/>
      </font>
    </dxf>
    <dxf>
      <fill>
        <patternFill>
          <bgColor theme="4" tint="0.79998168889431442"/>
        </patternFill>
      </fill>
    </dxf>
    <dxf>
      <font>
        <b/>
      </font>
    </dxf>
    <dxf>
      <fill>
        <patternFill>
          <bgColor theme="4" tint="0.79998168889431442"/>
        </patternFill>
      </fill>
    </dxf>
    <dxf>
      <font>
        <b/>
      </font>
    </dxf>
    <dxf>
      <fill>
        <patternFill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b/>
      </font>
    </dxf>
    <dxf>
      <fill>
        <patternFill patternType="solid">
          <bgColor theme="4" tint="0.79998168889431442"/>
        </patternFill>
      </fill>
    </dxf>
    <dxf>
      <font>
        <b/>
      </font>
    </dxf>
    <dxf>
      <font>
        <name val="Mangal"/>
        <scheme val="none"/>
      </font>
    </dxf>
    <dxf>
      <font>
        <name val="Mangal"/>
        <scheme val="none"/>
      </font>
    </dxf>
    <dxf>
      <font>
        <name val="Mangal"/>
        <scheme val="none"/>
      </font>
    </dxf>
    <dxf>
      <numFmt numFmtId="164" formatCode="_-* #,##0_-;\-* #,##0_-;_-* &quot;-&quot;_-;_-@_-"/>
    </dxf>
    <dxf>
      <numFmt numFmtId="164" formatCode="_-* #,##0_-;\-* #,##0_-;_-* &quot;-&quot;_-;_-@_-"/>
    </dxf>
  </dxfs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63" Type="http://schemas.openxmlformats.org/officeDocument/2006/relationships/externalLink" Target="externalLinks/externalLink36.xml"/><Relationship Id="rId68" Type="http://schemas.openxmlformats.org/officeDocument/2006/relationships/pivotCacheDefinition" Target="pivotCache/pivotCacheDefinition2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externalLink" Target="externalLinks/externalLink26.xml"/><Relationship Id="rId58" Type="http://schemas.openxmlformats.org/officeDocument/2006/relationships/externalLink" Target="externalLinks/externalLink31.xml"/><Relationship Id="rId66" Type="http://schemas.openxmlformats.org/officeDocument/2006/relationships/externalLink" Target="externalLinks/externalLink39.xml"/><Relationship Id="rId74" Type="http://schemas.openxmlformats.org/officeDocument/2006/relationships/sharedStrings" Target="sharedStrings.xml"/><Relationship Id="rId79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4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56" Type="http://schemas.openxmlformats.org/officeDocument/2006/relationships/externalLink" Target="externalLinks/externalLink29.xml"/><Relationship Id="rId64" Type="http://schemas.openxmlformats.org/officeDocument/2006/relationships/externalLink" Target="externalLinks/externalLink37.xml"/><Relationship Id="rId69" Type="http://schemas.openxmlformats.org/officeDocument/2006/relationships/pivotCacheDefinition" Target="pivotCache/pivotCacheDefinition3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4.xml"/><Relationship Id="rId72" Type="http://schemas.openxmlformats.org/officeDocument/2006/relationships/theme" Target="theme/theme1.xml"/><Relationship Id="rId80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59" Type="http://schemas.openxmlformats.org/officeDocument/2006/relationships/externalLink" Target="externalLinks/externalLink32.xml"/><Relationship Id="rId67" Type="http://schemas.openxmlformats.org/officeDocument/2006/relationships/pivotCacheDefinition" Target="pivotCache/pivotCacheDefinition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54" Type="http://schemas.openxmlformats.org/officeDocument/2006/relationships/externalLink" Target="externalLinks/externalLink27.xml"/><Relationship Id="rId62" Type="http://schemas.openxmlformats.org/officeDocument/2006/relationships/externalLink" Target="externalLinks/externalLink35.xml"/><Relationship Id="rId70" Type="http://schemas.openxmlformats.org/officeDocument/2006/relationships/pivotCacheDefinition" Target="pivotCache/pivotCacheDefinition4.xml"/><Relationship Id="rId75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Relationship Id="rId57" Type="http://schemas.openxmlformats.org/officeDocument/2006/relationships/externalLink" Target="externalLinks/externalLink30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externalLink" Target="externalLinks/externalLink25.xml"/><Relationship Id="rId60" Type="http://schemas.openxmlformats.org/officeDocument/2006/relationships/externalLink" Target="externalLinks/externalLink33.xml"/><Relationship Id="rId65" Type="http://schemas.openxmlformats.org/officeDocument/2006/relationships/externalLink" Target="externalLinks/externalLink38.xml"/><Relationship Id="rId73" Type="http://schemas.openxmlformats.org/officeDocument/2006/relationships/styles" Target="styles.xml"/><Relationship Id="rId78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7.xml"/><Relationship Id="rId50" Type="http://schemas.openxmlformats.org/officeDocument/2006/relationships/externalLink" Target="externalLinks/externalLink23.xml"/><Relationship Id="rId55" Type="http://schemas.openxmlformats.org/officeDocument/2006/relationships/externalLink" Target="externalLinks/externalLink28.xml"/><Relationship Id="rId76" Type="http://schemas.microsoft.com/office/2017/10/relationships/person" Target="persons/person.xml"/><Relationship Id="rId7" Type="http://schemas.openxmlformats.org/officeDocument/2006/relationships/worksheet" Target="worksheets/sheet7.xml"/><Relationship Id="rId71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CL" sz="1600"/>
              <a:t>    Curva "S" Financiero</a:t>
            </a:r>
          </a:p>
          <a:p>
            <a:pPr algn="ctr"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 sz="800"/>
          </a:p>
          <a:p>
            <a:pPr algn="ctr"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CL" sz="1600"/>
              <a:t>Presupuesto</a:t>
            </a:r>
            <a:r>
              <a:rPr lang="es-CL" sz="1600" baseline="0"/>
              <a:t> </a:t>
            </a:r>
            <a:r>
              <a:rPr lang="es-CL" sz="1600" baseline="0">
                <a:solidFill>
                  <a:schemeClr val="tx1"/>
                </a:solidFill>
              </a:rPr>
              <a:t>V0   </a:t>
            </a:r>
            <a:r>
              <a:rPr lang="es-CL" sz="1600" baseline="0"/>
              <a:t>vs   Gasto Real / Proyectado</a:t>
            </a:r>
            <a:endParaRPr lang="es-CL" sz="1600"/>
          </a:p>
        </c:rich>
      </c:tx>
      <c:layout>
        <c:manualLayout>
          <c:xMode val="edge"/>
          <c:yMode val="edge"/>
          <c:x val="0.21552243878900296"/>
          <c:y val="3.08371776524903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3526120614055"/>
          <c:y val="0.22981238044556948"/>
          <c:w val="0.8279134517804696"/>
          <c:h val="0.57826208308763249"/>
        </c:manualLayout>
      </c:layout>
      <c:lineChart>
        <c:grouping val="standard"/>
        <c:varyColors val="0"/>
        <c:ser>
          <c:idx val="0"/>
          <c:order val="0"/>
          <c:tx>
            <c:strRef>
              <c:f>'Curva S '!$C$46</c:f>
              <c:strCache>
                <c:ptCount val="1"/>
                <c:pt idx="0">
                  <c:v>V0 SAP</c:v>
                </c:pt>
              </c:strCache>
            </c:strRef>
          </c:tx>
          <c:spPr>
            <a:ln w="22225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'Curva S '!$E$36:$P$36</c:f>
              <c:numCache>
                <c:formatCode>mmm\-yy</c:formatCode>
                <c:ptCount val="12"/>
                <c:pt idx="0">
                  <c:v>44928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'Curva S '!$E$46:$P$46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8ED-4A60-8015-CB129AC5B9DB}"/>
            </c:ext>
          </c:extLst>
        </c:ser>
        <c:ser>
          <c:idx val="1"/>
          <c:order val="1"/>
          <c:tx>
            <c:strRef>
              <c:f>'Curva S '!$C$47</c:f>
              <c:strCache>
                <c:ptCount val="1"/>
                <c:pt idx="0">
                  <c:v>REAL</c:v>
                </c:pt>
              </c:strCache>
            </c:strRef>
          </c:tx>
          <c:marker>
            <c:symbol val="none"/>
          </c:marker>
          <c:cat>
            <c:numRef>
              <c:f>'Curva S '!$E$36:$P$36</c:f>
              <c:numCache>
                <c:formatCode>mmm\-yy</c:formatCode>
                <c:ptCount val="12"/>
                <c:pt idx="0">
                  <c:v>44928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'Curva S '!$E$47:$P$47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8ED-4A60-8015-CB129AC5B9DB}"/>
            </c:ext>
          </c:extLst>
        </c:ser>
        <c:ser>
          <c:idx val="2"/>
          <c:order val="2"/>
          <c:tx>
            <c:strRef>
              <c:f>'Curva S '!$C$48</c:f>
              <c:strCache>
                <c:ptCount val="1"/>
                <c:pt idx="0">
                  <c:v>PROYECTADO</c:v>
                </c:pt>
              </c:strCache>
            </c:strRef>
          </c:tx>
          <c:marker>
            <c:symbol val="none"/>
          </c:marker>
          <c:cat>
            <c:numRef>
              <c:f>'Curva S '!$E$36:$P$36</c:f>
              <c:numCache>
                <c:formatCode>mmm\-yy</c:formatCode>
                <c:ptCount val="12"/>
                <c:pt idx="0">
                  <c:v>44928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'Curva S '!$E$48:$P$48</c:f>
              <c:numCache>
                <c:formatCode>0%</c:formatCode>
                <c:ptCount val="12"/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68ED-4A60-8015-CB129AC5B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7995240"/>
        <c:axId val="1297994064"/>
      </c:lineChart>
      <c:dateAx>
        <c:axId val="1297995240"/>
        <c:scaling>
          <c:orientation val="minMax"/>
        </c:scaling>
        <c:delete val="1"/>
        <c:axPos val="b"/>
        <c:majorGridlines>
          <c:spPr>
            <a:ln w="3175">
              <a:solidFill>
                <a:schemeClr val="bg1">
                  <a:lumMod val="50000"/>
                </a:schemeClr>
              </a:solidFill>
              <a:prstDash val="lgDash"/>
            </a:ln>
          </c:spPr>
        </c:majorGridlines>
        <c:numFmt formatCode="mmm\-yy" sourceLinked="1"/>
        <c:majorTickMark val="out"/>
        <c:minorTickMark val="none"/>
        <c:tickLblPos val="nextTo"/>
        <c:crossAx val="1297994064"/>
        <c:crosses val="autoZero"/>
        <c:auto val="1"/>
        <c:lblOffset val="100"/>
        <c:baseTimeUnit val="months"/>
      </c:dateAx>
      <c:valAx>
        <c:axId val="1297994064"/>
        <c:scaling>
          <c:orientation val="minMax"/>
          <c:max val="1.1000000000000001"/>
          <c:min val="0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lgDash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1297995240"/>
        <c:crosses val="autoZero"/>
        <c:crossBetween val="between"/>
        <c:majorUnit val="0.1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</c:dTable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chemeClr val="accent6">
          <a:lumMod val="50000"/>
        </a:schemeClr>
      </a:solidFill>
      <a:prstDash val="solid"/>
    </a:ln>
  </c:spPr>
  <c:txPr>
    <a:bodyPr/>
    <a:lstStyle/>
    <a:p>
      <a:pPr>
        <a:defRPr sz="17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L"/>
    </a:p>
  </c:txPr>
  <c:printSettings>
    <c:headerFooter alignWithMargins="0"/>
    <c:pageMargins b="1" l="0.75" r="0.75" t="1" header="0" footer="0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285750</xdr:colOff>
      <xdr:row>1</xdr:row>
      <xdr:rowOff>76200</xdr:rowOff>
    </xdr:from>
    <xdr:to>
      <xdr:col>8</xdr:col>
      <xdr:colOff>657680</xdr:colOff>
      <xdr:row>2</xdr:row>
      <xdr:rowOff>104102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84253064-CCC3-4E7D-885C-65DAB7D98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3800" y="260350"/>
          <a:ext cx="1479551" cy="320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445554</xdr:colOff>
      <xdr:row>1</xdr:row>
      <xdr:rowOff>55248</xdr:rowOff>
    </xdr:from>
    <xdr:to>
      <xdr:col>13</xdr:col>
      <xdr:colOff>747010</xdr:colOff>
      <xdr:row>2</xdr:row>
      <xdr:rowOff>160023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E5EC4754-2476-43E7-8786-ED8AF2137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7204" y="213998"/>
          <a:ext cx="1607741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1117939</xdr:colOff>
      <xdr:row>1</xdr:row>
      <xdr:rowOff>119901</xdr:rowOff>
    </xdr:from>
    <xdr:to>
      <xdr:col>6</xdr:col>
      <xdr:colOff>540713</xdr:colOff>
      <xdr:row>3</xdr:row>
      <xdr:rowOff>234950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7CD58D06-358F-45FD-9A18-8DB0CB33C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81689" y="278651"/>
          <a:ext cx="3493124" cy="6865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285750</xdr:colOff>
      <xdr:row>1</xdr:row>
      <xdr:rowOff>76200</xdr:rowOff>
    </xdr:from>
    <xdr:to>
      <xdr:col>7</xdr:col>
      <xdr:colOff>857251</xdr:colOff>
      <xdr:row>2</xdr:row>
      <xdr:rowOff>104102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6EC273BB-2C21-4BE4-908D-E884BEDD7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257175"/>
          <a:ext cx="1476375" cy="329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5</xdr:row>
      <xdr:rowOff>120650</xdr:rowOff>
    </xdr:from>
    <xdr:to>
      <xdr:col>3</xdr:col>
      <xdr:colOff>1276488</xdr:colOff>
      <xdr:row>13</xdr:row>
      <xdr:rowOff>127125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2E9A6B-4AA1-D0D5-C16F-86352B9F3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2450" y="1619250"/>
          <a:ext cx="2686188" cy="24385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148608</xdr:colOff>
      <xdr:row>3</xdr:row>
      <xdr:rowOff>47183</xdr:rowOff>
    </xdr:from>
    <xdr:to>
      <xdr:col>12</xdr:col>
      <xdr:colOff>403579</xdr:colOff>
      <xdr:row>33</xdr:row>
      <xdr:rowOff>135025</xdr:rowOff>
    </xdr:to>
    <xdr:graphicFrame macro="">
      <xdr:nvGraphicFramePr>
        <xdr:cNvPr id="3" name="Gráfico 32">
          <a:extLst>
            <a:ext uri="{FF2B5EF4-FFF2-40B4-BE49-F238E27FC236}">
              <a16:creationId xmlns:a16="http://schemas.microsoft.com/office/drawing/2014/main" id="{338462AF-C258-4BCA-B72A-615F738659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\bdcomercial\Documents%20and%20Settings\Axel%20Feddersen\Mis%20documentos\Codelco\BaLi%20Codelco\BaLi%2003\Solic%20RRHH\Alternativa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alfp1\grupos\I&amp;PL\Unidad%20Ingenier&#237;a%20Procesos\Balances_Metal&#250;rgicos_FU\A&#241;o-2005\Balances\Abril%2020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indows\TEMP\Report%20gerencial%20Anaconca-MLP%20V.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A6BAA1\SUMRPT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lin20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CPCG\Informe%20de%20Gestion\02.04\Informe%20Gesti&#243;n%2002.0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12992CC\04_05B_F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danitasj\Dropbox\Servicio%20Formulaci&#243;n%20APIs%20Codelco%20DGM\APIs%20con%20CyD\G18P410%20Trat.Lix.%20en%20Pilas%20Min.%20BL%20DGM%20Fact\Nuevo%20API\CAP%20SIC%20INVERSIONAL%20REV.A\CAP%2016%20Costos%20de%20Capital\TRND98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95OPPL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danitasj\Dropbox\Servicio%20Formulaci&#243;n%20APIs%20Codelco%20DGM\APIs%20con%20CyD\G18P410%20Trat.Lix.%20en%20Pilas%20Min.%20BL%20DGM%20Fact\Nuevo%20API\CAP%20SIC%20Rev.%201\CONSOCOS9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Users\Juan%20Pablo\AppData\Roaming\Microsoft\Excel\Proposal-Calculations\BD\Collahuasi\2005\General%20Terms%20for%202005\Order%20%231%20Closed%20Circuit%20Cooling....(%202005)\Pre-Award\TRENDS\TRND_RPT\TRND981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_main\data\AWQ\PLANT\WQ\DATE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stti21\p&amp;c\330_Cost_Mgt\Costs\Work_Files\Reports\Monthly\02_July06\PDF\Cashflow_Costo_Preliminar_CFM%20(Julio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pgarcia\Configuraci&#243;n%20local\Archivos%20temporales%20de%20Internet\OLK56\BOBW\PROCEDRS\PRIN_RPT\SUMRPTS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dor\Desktop\49%20V16F406%20Obras%20cr&#237;ticas%20PAC%20K6\4%20Informes%20mensuales\DOCUME~1\eduflore\CONFIG~1\Temp\Estado%20de%20Pago%20N%20%202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QUI\proy_cdfi\P089%20Explotaci&#243;n%20Relaves%20Chuqui%20(Apires-Asmin)\Procesos\Balance\Claf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OBW/PROCEDRS/PRIN_RPT/SUMRPTS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danitasj\Dropbox\Servicio%20Formulaci&#243;n%20APIs%20Codelco%20DGM\APIs%20con%20CyD\G18P410%20Trat.Lix.%20en%20Pilas%20Min.%20BL%20DGM%20Fact\Nuevo%20API\CAP%20SIC%20INVERSIONAL%20REV.A\CAP%2016%20Costos%20de%20Capital\59603JU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rel47530\Local%20Settings\Temporary%20Internet%20Files\OLKB7\H318608-000-M-44-001-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cdono001\Configuraci&#243;n%20local\Archivos%20temporales%20de%20Internet\OLKECC\04%20_Rev-0%202006%20(8%20Ago)Ultimo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WINDOWS\TEMP\DOS\Budget98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orte\datos02\EBravo%202007\Varios%20mensuales\Abril\Indicadores%20de%20utilizaci&#243;n%20de%20activos\Progr.%20Produc.%20Rev%202%2028-Dic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tino\chuqsubt\Documents%20and%20Settings\Administrador\Configuraci&#243;n%20local\Temp\Directorio%20temporal%201%20para%20inv_chan120.zip\Valorizacion%20Mina%20R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tino\chuqsubt\Documents%20and%20Settings\Administrador\Configuraci&#243;n%20local\Temp\Directorio%20temporal%201%20para%20inv_chan120.zip\Inv%20Mina%20Correas%200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RANGRAP1\Grupos\Datosfyc\Ppto.2005\Definitivo%202005\An&#225;lisis%20Materiales%20Ppto%202005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bdc-fs01\Proyectos\Documents%20and%20Settings\Administrador\Configuraci&#243;n%20local\Archivos%20temporales%20de%20Internet\OLK1\INF.%20%20DE%20AVANCE%20%20ABRIL%2006%20A06M41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rris\intercambio\DOCUME~1\mrepetto\CONFIG~1\Temp\Costos%20Arcos%20217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rris\intercambio\Documents%20and%20Settings\mrepetto\Escritorio\Arcos%202170\Costos%20Arcos%20217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valenzuela\compartida\compartida\SNCL_TTE_EVAL\EvalACB\CB2000\CBV_B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riben\C\Mis%20documentos\ACT9500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eleon\Downloads\TEMP\~004344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oring1\laboring\T06M302-Rev.0\01%20-%20Informe%20T&#233;cnico-Econ&#243;mico\Libro3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larrain4\administracion\TEMP\DOCUME~1\PVERGARL\CONFIG~1\Temp\Prog%202004%20-%20Rev.0-5-27-08-0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lmo\DISCO_D\TRASPASO\cubicaci&#243;n%20limar&#237;%20seg&#250;n%20proyecto%2004(vol10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tfile\DocCBaseInv\CBV\Cbv2001\CASO%20BASE%20TRABAJO%20200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drea\Ingenieria\Metacontrol\INGENIERIAS%20LICITADAS\TRASLADO%20INTERF%20FASE%208%20Y%209%20ENMS%20DAP%20CP%20092\Oferta\Version%20final%20lic%20dap%20cp%20092\Modificables\GG_INVERSIONES\R01X110\Control%20Costos\R01X110_Control_200404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carc44235\My%20Documents\Carlos%20C&#225;rcamo\Los%20Bronces\Los%20Bronces%20(en%20trabajo)\Curvas%20Cin&#233;ticas\Recuperaci&#243;n-curva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RANGRAP1\Grupos\DOCUME~1\jconc002\CONFIG~1\Temp\DGF\Gestion\Pptos\Ppto2003\Justifica%20Variaciones_2003\Informes%20Variaciones%202003\Proyecci&#243;n%20Agosto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9%20Cuadro%20de%20Contratos%20Transici&#243;n%20-%20Junio%20-%2020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-TEC-02"/>
      <sheetName val="Alternativas"/>
      <sheetName val="#¡REF"/>
      <sheetName val="GEN_TEC_02"/>
      <sheetName val="eqind"/>
      <sheetName val="DATA LISTS - do not print"/>
      <sheetName val="Cargos"/>
      <sheetName val="DATA_LISTS_-_do_not_print"/>
      <sheetName val="DATA_LISTS_-_do_not_print2"/>
      <sheetName val="DATA_LISTS_-_do_not_print1"/>
      <sheetName val="DATA_LISTS_-_do_not_print3"/>
      <sheetName val="MENU"/>
      <sheetName val="Personnel"/>
      <sheetName val="Ubic Actual"/>
      <sheetName val="Vecino a LQC"/>
      <sheetName val="Portada"/>
      <sheetName val="EST.PAGO"/>
      <sheetName val="RESUMEN"/>
      <sheetName val="20.01.01.01"/>
      <sheetName val="20.01.01.03"/>
      <sheetName val="20.01.01.04"/>
      <sheetName val="20.01.02.01"/>
      <sheetName val="20.01.02.03"/>
      <sheetName val="20.01.02.04"/>
      <sheetName val="20.01.02.02"/>
      <sheetName val="20.01.03.01"/>
      <sheetName val="20.01.03.02"/>
      <sheetName val="20.01.03.03"/>
      <sheetName val="10.00.00.02"/>
      <sheetName val="20.01.01.05"/>
      <sheetName val="20.01.04.02"/>
      <sheetName val="20.01.04.03"/>
      <sheetName val="20.01.04.04"/>
      <sheetName val="20.01.04.08"/>
      <sheetName val="20.02.01.01"/>
      <sheetName val="20.02.01.03"/>
      <sheetName val="20.02.01.02"/>
      <sheetName val="20.02.01.04"/>
      <sheetName val="20.02.02.01"/>
      <sheetName val="20.02.02.02"/>
      <sheetName val="20.02.02.03"/>
      <sheetName val="20.02.02.04"/>
      <sheetName val="20.02.03.01"/>
      <sheetName val="20.02.04.20"/>
      <sheetName val="20.02.03.02"/>
      <sheetName val="20.02.02.05"/>
      <sheetName val="20.02.03.03"/>
      <sheetName val="20.02.03.04"/>
      <sheetName val="20.02.04.03"/>
      <sheetName val="20.02.04.04"/>
      <sheetName val="20.03.01.02"/>
      <sheetName val="20.05.03.01"/>
      <sheetName val="20.02.04.01"/>
      <sheetName val="20.02.04.02"/>
      <sheetName val="20.02.04.15"/>
      <sheetName val="20.02.04.16"/>
      <sheetName val="20.03.01.04"/>
      <sheetName val="20.03.02.01"/>
      <sheetName val="20.03.02.02"/>
      <sheetName val="20.03.02.03"/>
      <sheetName val="20.03.02.04"/>
      <sheetName val="20.03.03.01"/>
      <sheetName val="20.03.03.02"/>
      <sheetName val="20.03.03.03"/>
      <sheetName val="20.03.04.02"/>
      <sheetName val="INCIDENCIA"/>
      <sheetName val="20.04.01.03"/>
      <sheetName val="20.04.02.01"/>
      <sheetName val="20.04.02.02"/>
      <sheetName val="20.04.02.03"/>
      <sheetName val="20.04.02.04"/>
      <sheetName val="20.04.03.01"/>
      <sheetName val="20.04.03.02"/>
      <sheetName val="20.04.03.03"/>
      <sheetName val="20.02.04.05"/>
      <sheetName val="20.02.04.06"/>
      <sheetName val="20.02.04.07"/>
      <sheetName val="20.02.04.08"/>
      <sheetName val="20.02.04.11"/>
      <sheetName val="20.02.04.12"/>
      <sheetName val="20.02.04.13"/>
      <sheetName val="20.02.04.14"/>
      <sheetName val="20.05.02.01"/>
      <sheetName val="20.04.04.01"/>
      <sheetName val="20.05.02.02"/>
      <sheetName val="20.06.01.01"/>
      <sheetName val="20.05.01.03"/>
      <sheetName val="20.06.01.02"/>
      <sheetName val="20.06.02.02"/>
      <sheetName val="20.06.02.03"/>
      <sheetName val="20.06.02.04"/>
      <sheetName val="20.06.02.05"/>
      <sheetName val="30.00.00.01"/>
      <sheetName val="30.00.00.02"/>
      <sheetName val="30.00.00.04"/>
      <sheetName val="30.00.00.05"/>
      <sheetName val="30.00.00.06"/>
      <sheetName val="30.00.00.07"/>
      <sheetName val="30.00.00.08"/>
      <sheetName val="30.00.00.09"/>
      <sheetName val="30.00.00.10"/>
      <sheetName val="30.00.00.11"/>
      <sheetName val="30.00.00.12"/>
      <sheetName val="30.00.00.13"/>
      <sheetName val="30.00.00.14"/>
      <sheetName val="30.00.00.15"/>
      <sheetName val="30.00.00.16"/>
      <sheetName val="30.00.00.17"/>
      <sheetName val="30.00.00.18"/>
      <sheetName val="30.00.00.19"/>
      <sheetName val="40.00.00.01"/>
      <sheetName val="2.-Curva HH (Mensual) (Sin IIF)"/>
      <sheetName val="50.00.00.01"/>
      <sheetName val="50.00.00.02"/>
      <sheetName val="50.00.00.03"/>
      <sheetName val="50.00.00.04"/>
      <sheetName val="60.00.00.01"/>
      <sheetName val="70.00.00.01"/>
      <sheetName val="GRAPH_DATA"/>
      <sheetName val="Fierro"/>
      <sheetName val="Presupuestos"/>
      <sheetName val="CURVAS DE AVANCE (2)"/>
      <sheetName val="Mét. y Clase Estimación"/>
      <sheetName val="Origen Precio MO"/>
      <sheetName val="Origen de Precio Suministro"/>
      <sheetName val="BASE"/>
      <sheetName val="Anexos"/>
      <sheetName val="DATA_LISTS_-_do_not_print4"/>
      <sheetName val="Equipamiento"/>
      <sheetName val="Prespuesto estimativo"/>
      <sheetName val="DATA_LISTS_-_do_not_print5"/>
      <sheetName val="Choices"/>
      <sheetName val="ECO-02"/>
      <sheetName val="Hoja2"/>
      <sheetName val="Leyenda de colores"/>
      <sheetName val="Datos"/>
      <sheetName val="Sheet2"/>
      <sheetName val="Ruta Critica ICSK"/>
      <sheetName val="Bitácora"/>
      <sheetName val="Corte de Camino"/>
      <sheetName val="26-06"/>
      <sheetName val="MOD CONTRATADA"/>
      <sheetName val="Report-Ingreso CC_361"/>
      <sheetName val="Hoja1"/>
      <sheetName val="Report-Ingreso"/>
      <sheetName val="Informe Diario"/>
      <sheetName val="Informe DRE"/>
      <sheetName val="Matriz"/>
      <sheetName val="Resumen Dotación"/>
      <sheetName val="Asistencia"/>
      <sheetName val="hh semanales"/>
      <sheetName val="Obtencion LOGO"/>
      <sheetName val="Inf-Semanal"/>
      <sheetName val="Dashboard"/>
      <sheetName val="Cost Estimate"/>
      <sheetName val="C2"/>
      <sheetName val="Res-Horas"/>
      <sheetName val="MEC"/>
      <sheetName val="TUB"/>
      <sheetName val="CIV"/>
      <sheetName val="PRO"/>
      <sheetName val="INS"/>
      <sheetName val="ELE"/>
      <sheetName val="CONCENTRADOS TOTAL MINA"/>
      <sheetName val="Plant Unit Consumption"/>
      <sheetName val="Instru Correa"/>
      <sheetName val="Flujo"/>
      <sheetName val="AVF"/>
      <sheetName val="CMON"/>
      <sheetName val="RES"/>
      <sheetName val="Estima_Dot_Inv"/>
      <sheetName val="Gantt"/>
      <sheetName val="Cash Flows"/>
      <sheetName val="Sfu"/>
      <sheetName val="GER"/>
      <sheetName val="p_unit"/>
      <sheetName val="DOTACION_CBV99"/>
      <sheetName val="Chancador"/>
      <sheetName val="Phase 810"/>
      <sheetName val="N-detail"/>
      <sheetName val="PARAMETROS"/>
      <sheetName val="Avances Físicos PDT"/>
      <sheetName val="Valorización Valle"/>
      <sheetName val="INSTRUCTIVO"/>
      <sheetName val="INC"/>
      <sheetName val="borrador"/>
      <sheetName val="Eval-B-ENMS(b1)"/>
      <sheetName val="INFORME"/>
      <sheetName val="Ingresos"/>
      <sheetName val="Hoja5"/>
      <sheetName val="Evaluación"/>
      <sheetName val="Eval-B-2009"/>
      <sheetName val="ANTECEDENTES"/>
      <sheetName val="Inversiones"/>
      <sheetName val="INFO"/>
      <sheetName val="Mar14"/>
      <sheetName val="Base2"/>
      <sheetName val="SUMMARY-COM-KM"/>
      <sheetName val="Liquidacion de Sueldo"/>
      <sheetName val="Val. Unit. Electr. e Instr."/>
      <sheetName val="T01"/>
      <sheetName val="0-Datos de la Obra"/>
      <sheetName val="Materiales_2004_Consulta"/>
      <sheetName val="FICHA"/>
      <sheetName val="Parámetros"/>
      <sheetName val="FACT"/>
      <sheetName val="Mine Plan"/>
      <sheetName val="Mine Op Costs"/>
      <sheetName val="EDP"/>
      <sheetName val="Plant Operating Expenses"/>
      <sheetName val="ACT_EJ"/>
      <sheetName val="Base-personal"/>
      <sheetName val="BASE PERSONAL"/>
      <sheetName val="@RISK - Correlaciones"/>
      <sheetName val="CP Ito"/>
      <sheetName val="PO_Control LOG Compras-Anexo-0E"/>
      <sheetName val="Plant &amp; Mine CAPX"/>
      <sheetName val="Valores Unitarios"/>
      <sheetName val="Gastos Generales"/>
      <sheetName val="Revenues"/>
      <sheetName val="Timing &amp; Assumptions"/>
      <sheetName val="INC.CTE"/>
      <sheetName val="Base 1"/>
      <sheetName val="Basis"/>
      <sheetName val="SUPERFUCO"/>
      <sheetName val="SUPERPLANTAS"/>
      <sheetName val="SUPERREFMO"/>
      <sheetName val="SUPERSERMA"/>
      <sheetName val="ADMINGERENCIA"/>
      <sheetName val="T2ADMFUCO_ACUM"/>
      <sheetName val="T2ADMFUCO_MES"/>
      <sheetName val="T2ADMREMO_ACUM "/>
      <sheetName val="T2ADMREMO_MES"/>
      <sheetName val="TE2FUREYM_ACUM"/>
      <sheetName val="TE2FUREYM_MES"/>
      <sheetName val="TE2FUYCON_ACUM"/>
      <sheetName val="TE2FUYCON_MES"/>
      <sheetName val="DEPTOGESTION"/>
      <sheetName val="Unidad"/>
      <sheetName val="DHITO"/>
      <sheetName val="no borrrar"/>
      <sheetName val="SAP"/>
      <sheetName val="GENERAL"/>
      <sheetName val="100"/>
      <sheetName val="HR"/>
      <sheetName val="Sol_Contratacion"/>
      <sheetName val="Sol Cam Renta"/>
      <sheetName val="SUMMARY"/>
      <sheetName val="T0"/>
      <sheetName val="TOTALES"/>
      <sheetName val="Tabla 14a"/>
      <sheetName val="Tabla 14b"/>
      <sheetName val="AREAS 2002"/>
      <sheetName val="product"/>
      <sheetName val="Productividades"/>
      <sheetName val="Perfo"/>
      <sheetName val="PALAS"/>
      <sheetName val="transporte"/>
      <sheetName val="mov tierra"/>
      <sheetName val="Salary Schedules"/>
      <sheetName val="ADMINISTRACION"/>
      <sheetName val="Tabla Comparativa"/>
      <sheetName val="EAO-mec"/>
      <sheetName val="LCO mec"/>
      <sheetName val="INGENIERIA"/>
      <sheetName val="SUMMARY-SOLD"/>
      <sheetName val="Resumen-Tot"/>
      <sheetName val="CPU"/>
      <sheetName val="MODELO PARA CALCULO "/>
      <sheetName val="GG Alameda Barrancas"/>
      <sheetName val="T2GEFURE_MES"/>
      <sheetName val="TE2GEFUND_MES"/>
      <sheetName val="escenario 1"/>
      <sheetName val="CBV 2001"/>
      <sheetName val="RGL"/>
      <sheetName val="Resumen Ejec"/>
      <sheetName val="Depreciacion"/>
      <sheetName val="Molin2003"/>
      <sheetName val="Plan de cuentas"/>
      <sheetName val="hour rate"/>
      <sheetName val="MR"/>
      <sheetName val="Listas"/>
      <sheetName val="VALORES MENSUALES"/>
      <sheetName val="REPORTES"/>
      <sheetName val="ENTREGABLES"/>
      <sheetName val="Optimiza 27-02-20"/>
      <sheetName val="NOTA TECNICA"/>
      <sheetName val="INFORMES DE AVANCE"/>
      <sheetName val="ESTADOS"/>
      <sheetName val="REVISORES"/>
      <sheetName val="ANULADOS"/>
      <sheetName val="-"/>
      <sheetName val="Listado"/>
      <sheetName val="Optimiza-04-02-20"/>
      <sheetName val="Optimiza-13-02-20"/>
      <sheetName val="Codificacion"/>
      <sheetName val="WBS"/>
      <sheetName val="10241EQLIST"/>
      <sheetName val="10241PIP1ON-SITE"/>
      <sheetName val="Equipmentlist"/>
      <sheetName val="Listas "/>
      <sheetName val="D1"/>
      <sheetName val="D2"/>
      <sheetName val="P1"/>
      <sheetName val="P2"/>
      <sheetName val="A1"/>
      <sheetName val="A2"/>
      <sheetName val="N1"/>
      <sheetName val="N2"/>
      <sheetName val="r"/>
      <sheetName val="All2"/>
      <sheetName val="NLCeta"/>
      <sheetName val="SKSUB"/>
      <sheetName val="BC"/>
      <sheetName val="Detail"/>
      <sheetName val="Resumen ICSK"/>
      <sheetName val="Trabajo"/>
      <sheetName val="Resumen Contratos Ed "/>
      <sheetName val="Termino"/>
      <sheetName val="Sheet1"/>
      <sheetName val="Sheet3"/>
      <sheetName val="Leyenda_de_colores"/>
      <sheetName val="Ruta_Critica_ICSK"/>
      <sheetName val="Corte_de_Camino"/>
      <sheetName val="Mét__y_Clase_Estimación"/>
      <sheetName val="Origen_Precio_MO"/>
      <sheetName val="Origen_de_Precio_Suministro"/>
      <sheetName val="Ubic_Actual"/>
      <sheetName val="Vecino_a_LQC"/>
      <sheetName val="CURVAS_DE_AVANCE_(2)"/>
      <sheetName val="6. Fuerza Laboral"/>
      <sheetName val="BQMPALOC"/>
      <sheetName val="attach 4-18"/>
      <sheetName val="Fig 4-14"/>
      <sheetName val="DATA_LISTS_-_do_not_print6"/>
      <sheetName val="DATA_LISTS_-_do_not_print7"/>
      <sheetName val="DATA_LISTS_-_do_not_print8"/>
      <sheetName val="titulos"/>
      <sheetName val="consumo"/>
      <sheetName val="EST_PAGO"/>
      <sheetName val="20_01_01_01"/>
      <sheetName val="20_01_01_03"/>
      <sheetName val="20_01_01_04"/>
      <sheetName val="20_01_02_01"/>
      <sheetName val="20_01_02_03"/>
      <sheetName val="20_01_02_04"/>
      <sheetName val="20_01_02_02"/>
      <sheetName val="20_01_03_01"/>
      <sheetName val="20_01_03_02"/>
      <sheetName val="20_01_03_03"/>
      <sheetName val="10_00_00_02"/>
      <sheetName val="20_01_01_05"/>
      <sheetName val="20_01_04_02"/>
      <sheetName val="20_01_04_03"/>
      <sheetName val="20_01_04_04"/>
      <sheetName val="20_01_04_08"/>
      <sheetName val="20_02_01_01"/>
      <sheetName val="20_02_01_03"/>
      <sheetName val="20_02_01_02"/>
      <sheetName val="20_02_01_04"/>
      <sheetName val="20_02_02_01"/>
      <sheetName val="20_02_02_02"/>
      <sheetName val="20_02_02_03"/>
      <sheetName val="20_02_02_04"/>
      <sheetName val="20_02_03_01"/>
      <sheetName val="20_02_04_20"/>
      <sheetName val="20_02_03_02"/>
      <sheetName val="20_02_02_05"/>
      <sheetName val="20_02_03_03"/>
      <sheetName val="20_02_03_04"/>
      <sheetName val="20_02_04_03"/>
      <sheetName val="20_02_04_04"/>
      <sheetName val="20_03_01_02"/>
      <sheetName val="20_05_03_01"/>
      <sheetName val="20_02_04_01"/>
      <sheetName val="20_02_04_02"/>
      <sheetName val="20_02_04_15"/>
      <sheetName val="20_02_04_16"/>
      <sheetName val="20_03_01_04"/>
      <sheetName val="20_03_02_01"/>
      <sheetName val="20_03_02_02"/>
      <sheetName val="20_03_02_03"/>
      <sheetName val="20_03_02_04"/>
      <sheetName val="20_03_03_01"/>
      <sheetName val="20_03_03_02"/>
      <sheetName val="20_03_03_03"/>
      <sheetName val="20_03_04_02"/>
      <sheetName val="20_04_01_03"/>
      <sheetName val="20_04_02_01"/>
      <sheetName val="20_04_02_02"/>
      <sheetName val="20_04_02_03"/>
      <sheetName val="20_04_02_04"/>
      <sheetName val="20_04_03_01"/>
      <sheetName val="20_04_03_02"/>
      <sheetName val="20_04_03_03"/>
      <sheetName val="20_02_04_05"/>
      <sheetName val="20_02_04_06"/>
      <sheetName val="20_02_04_07"/>
      <sheetName val="20_02_04_08"/>
      <sheetName val="20_02_04_11"/>
      <sheetName val="20_02_04_12"/>
      <sheetName val="20_02_04_13"/>
      <sheetName val="20_02_04_14"/>
      <sheetName val="20_05_02_01"/>
      <sheetName val="20_04_04_01"/>
      <sheetName val="20_05_02_02"/>
      <sheetName val="20_06_01_01"/>
      <sheetName val="20_05_01_03"/>
      <sheetName val="20_06_01_02"/>
      <sheetName val="20_06_02_02"/>
      <sheetName val="20_06_02_03"/>
      <sheetName val="20_06_02_04"/>
      <sheetName val="20_06_02_05"/>
      <sheetName val="30_00_00_01"/>
      <sheetName val="30_00_00_02"/>
      <sheetName val="30_00_00_04"/>
      <sheetName val="30_00_00_05"/>
      <sheetName val="30_00_00_06"/>
      <sheetName val="30_00_00_07"/>
      <sheetName val="30_00_00_08"/>
      <sheetName val="30_00_00_09"/>
      <sheetName val="30_00_00_10"/>
      <sheetName val="30_00_00_11"/>
      <sheetName val="30_00_00_12"/>
      <sheetName val="30_00_00_13"/>
      <sheetName val="30_00_00_14"/>
      <sheetName val="30_00_00_15"/>
      <sheetName val="30_00_00_16"/>
      <sheetName val="30_00_00_17"/>
      <sheetName val="30_00_00_18"/>
      <sheetName val="30_00_00_19"/>
      <sheetName val="40_00_00_01"/>
      <sheetName val="2_-Curva_HH_(Mensual)_(Sin_IIF)"/>
      <sheetName val="50_00_00_01"/>
      <sheetName val="50_00_00_02"/>
      <sheetName val="50_00_00_03"/>
      <sheetName val="50_00_00_04"/>
      <sheetName val="60_00_00_01"/>
      <sheetName val="70_00_00_01"/>
      <sheetName val="Prespuesto_estimativo"/>
      <sheetName val="MOD_CONTRATADA"/>
      <sheetName val="Suporte "/>
      <sheetName val="ISM"/>
      <sheetName val="FS"/>
      <sheetName val="OBSERVACION JLR"/>
      <sheetName val="RENTAS"/>
      <sheetName val="UNIFORME"/>
      <sheetName val="CONSIDERACIONES"/>
      <sheetName val="ITH"/>
      <sheetName val="HORARIO-DOTACIÓN DOÑIHUE"/>
      <sheetName val="OFERTA ECONOMICA"/>
      <sheetName val="DONIHUE"/>
      <sheetName val="DONIHUE INTERIOR"/>
      <sheetName val="DONIHUE EXTERIOR"/>
      <sheetName val="DONIHUE ESTR"/>
      <sheetName val="DONIHUE ESTR INTERIOR"/>
      <sheetName val="DONIHUE ESTR EXTERIOR"/>
      <sheetName val="RESUMEN (2)"/>
      <sheetName val="HORARIO-DOTACIÓN ROSARIO,MILAGR"/>
      <sheetName val="ROSARIO"/>
      <sheetName val="ROSARIO 1"/>
      <sheetName val="ROSARIO 2"/>
      <sheetName val="ROSARIO 3"/>
      <sheetName val="ROSARIO 4"/>
      <sheetName val="EL MILAGRO"/>
      <sheetName val="ROSARIO ESTR"/>
      <sheetName val="ROSARIO ESTR 1"/>
      <sheetName val="ROSARIO ESTR 2"/>
      <sheetName val="ROSARIO ESTR 3"/>
      <sheetName val="ROSARIO ESTR 4"/>
      <sheetName val="EL MILAGRO ESTR"/>
      <sheetName val="HORARIO-DOTACIÓN LO MIRANDA"/>
      <sheetName val="LO MIRANDA"/>
      <sheetName val="LO MIRANDA AVE"/>
      <sheetName val="LO MIRANDA CERDO"/>
      <sheetName val="LO MIRANDA DIGESTOR"/>
      <sheetName val="LO MIRANDA ESTR"/>
      <sheetName val="HORARIO-DOTACIÓN SAN VICENTE "/>
      <sheetName val="SAN VICENTE"/>
      <sheetName val="REAJUSTE"/>
      <sheetName val="SAN VICENTE ESTR"/>
      <sheetName val="LO MIRANDA ESTR AVE"/>
      <sheetName val="LO MIRANDA ESTR CERDO"/>
      <sheetName val="LO MIRANDA ESTR DIGESTOR"/>
      <sheetName val="CALCULO"/>
      <sheetName val="FERIADOS"/>
      <sheetName val="ACTIVIDAD3"/>
      <sheetName val="ACTIVIDAD2"/>
      <sheetName val="FLUJO DE CAJA"/>
      <sheetName val="MAQUINARIA"/>
      <sheetName val="CGM(REP.YAESU)"/>
      <sheetName val="Fig 5-17"/>
      <sheetName val="REC. SALV."/>
      <sheetName val="WORK INDEX"/>
      <sheetName val="CC020"/>
      <sheetName val="Report - Thermal"/>
      <sheetName val="CC030"/>
      <sheetName val="Report - ONE STEP"/>
      <sheetName val="COSTO INDIRECTO-GG"/>
      <sheetName val="REPORT_DIARIO"/>
      <sheetName val="기성내역"/>
      <sheetName val="list Aux."/>
      <sheetName val="Resumen_Ejec"/>
      <sheetName val="Tabla_Comparativa"/>
      <sheetName val="Report-Ingreso_CC_361"/>
      <sheetName val="Informe_Diario"/>
      <sheetName val="Informe_DRE"/>
      <sheetName val="Resumen_Dotación"/>
      <sheetName val="hh_semanales"/>
      <sheetName val="Obtencion_LOGO"/>
      <sheetName val="Plan_de_cuentas"/>
      <sheetName val="Cost_Estimate"/>
      <sheetName val="CONCENTRADOS_TOTAL_MINA"/>
      <sheetName val="Plant_Unit_Consumption"/>
      <sheetName val="Instru_Correa"/>
      <sheetName val="Cash_Flows"/>
      <sheetName val="Phase_810"/>
      <sheetName val="Avances_Físicos_PDT"/>
      <sheetName val="Valorización_Valle"/>
      <sheetName val="Liquidacion_de_Sueldo"/>
      <sheetName val="Val__Unit__Electr__e_Instr_"/>
      <sheetName val="0-Datos_de_la_Obra"/>
      <sheetName val="Mine_Plan"/>
      <sheetName val="Mine_Op_Costs"/>
      <sheetName val="Plant_Operating_Expenses"/>
      <sheetName val="BASE_PERSONAL"/>
      <sheetName val="@RISK_-_Correlaciones"/>
      <sheetName val="CP_Ito"/>
      <sheetName val="PO_Control_LOG_Compras-Anexo-0E"/>
      <sheetName val="Plant_&amp;_Mine_CAPX"/>
      <sheetName val="Valores_Unitarios"/>
      <sheetName val="Gastos_Generales"/>
      <sheetName val="Timing_&amp;_Assumptions"/>
      <sheetName val="INC_CTE"/>
      <sheetName val="Base_1"/>
      <sheetName val="T2ADMREMO_ACUM_"/>
      <sheetName val="no_borrrar"/>
      <sheetName val="Sol_Cam_Renta"/>
      <sheetName val="Tabla_14a"/>
      <sheetName val="Tabla_14b"/>
      <sheetName val="AREAS_2002"/>
      <sheetName val="mov_tierra"/>
      <sheetName val="Salary_Schedules"/>
      <sheetName val="LCO_mec"/>
      <sheetName val="MODELO_PARA_CALCULO_"/>
      <sheetName val="GG_Alameda_Barrancas"/>
      <sheetName val="escenario_1"/>
      <sheetName val="CBV_2001"/>
      <sheetName val="hour_rate"/>
      <sheetName val="Mét__y_Clase_Estimación1"/>
      <sheetName val="Origen_Precio_MO1"/>
      <sheetName val="Origen_de_Precio_Suministro1"/>
      <sheetName val="Prespuesto_estimativo1"/>
      <sheetName val="Ubic_Actual1"/>
      <sheetName val="Vecino_a_LQC1"/>
      <sheetName val="EST_PAGO1"/>
      <sheetName val="20_01_01_011"/>
      <sheetName val="20_01_01_031"/>
      <sheetName val="20_01_01_041"/>
      <sheetName val="20_01_02_011"/>
      <sheetName val="20_01_02_031"/>
      <sheetName val="20_01_02_041"/>
      <sheetName val="20_01_02_021"/>
      <sheetName val="20_01_03_011"/>
      <sheetName val="20_01_03_021"/>
      <sheetName val="20_01_03_031"/>
      <sheetName val="10_00_00_021"/>
      <sheetName val="20_01_01_051"/>
      <sheetName val="20_01_04_021"/>
      <sheetName val="20_01_04_031"/>
      <sheetName val="20_01_04_041"/>
      <sheetName val="20_01_04_081"/>
      <sheetName val="20_02_01_011"/>
      <sheetName val="20_02_01_031"/>
      <sheetName val="20_02_01_021"/>
      <sheetName val="20_02_01_041"/>
      <sheetName val="20_02_02_011"/>
      <sheetName val="20_02_02_021"/>
      <sheetName val="20_02_02_031"/>
      <sheetName val="20_02_02_041"/>
      <sheetName val="20_02_03_011"/>
      <sheetName val="20_02_04_201"/>
      <sheetName val="20_02_03_021"/>
      <sheetName val="20_02_02_051"/>
      <sheetName val="20_02_03_031"/>
      <sheetName val="20_02_03_041"/>
      <sheetName val="20_02_04_031"/>
      <sheetName val="20_02_04_041"/>
      <sheetName val="20_03_01_021"/>
      <sheetName val="20_05_03_011"/>
      <sheetName val="20_02_04_011"/>
      <sheetName val="20_02_04_021"/>
      <sheetName val="20_02_04_151"/>
      <sheetName val="20_02_04_161"/>
      <sheetName val="20_03_01_041"/>
      <sheetName val="20_03_02_011"/>
      <sheetName val="20_03_02_021"/>
      <sheetName val="20_03_02_031"/>
      <sheetName val="20_03_02_041"/>
      <sheetName val="20_03_03_011"/>
      <sheetName val="20_03_03_021"/>
      <sheetName val="20_03_03_031"/>
      <sheetName val="20_03_04_021"/>
      <sheetName val="20_04_01_031"/>
      <sheetName val="20_04_02_011"/>
      <sheetName val="20_04_02_021"/>
      <sheetName val="20_04_02_031"/>
      <sheetName val="20_04_02_041"/>
      <sheetName val="20_04_03_011"/>
      <sheetName val="20_04_03_021"/>
      <sheetName val="20_04_03_031"/>
      <sheetName val="20_02_04_051"/>
      <sheetName val="20_02_04_061"/>
      <sheetName val="20_02_04_071"/>
      <sheetName val="20_02_04_081"/>
      <sheetName val="20_02_04_111"/>
      <sheetName val="20_02_04_121"/>
      <sheetName val="20_02_04_131"/>
      <sheetName val="20_02_04_141"/>
      <sheetName val="20_05_02_011"/>
      <sheetName val="20_04_04_011"/>
      <sheetName val="20_05_02_021"/>
      <sheetName val="20_06_01_011"/>
      <sheetName val="20_05_01_031"/>
      <sheetName val="20_06_01_021"/>
      <sheetName val="20_06_02_021"/>
      <sheetName val="20_06_02_031"/>
      <sheetName val="20_06_02_041"/>
      <sheetName val="20_06_02_051"/>
      <sheetName val="30_00_00_011"/>
      <sheetName val="30_00_00_021"/>
      <sheetName val="30_00_00_041"/>
      <sheetName val="30_00_00_051"/>
      <sheetName val="30_00_00_061"/>
      <sheetName val="30_00_00_071"/>
      <sheetName val="30_00_00_081"/>
      <sheetName val="30_00_00_091"/>
      <sheetName val="30_00_00_101"/>
      <sheetName val="30_00_00_111"/>
      <sheetName val="30_00_00_121"/>
      <sheetName val="30_00_00_131"/>
      <sheetName val="30_00_00_141"/>
      <sheetName val="30_00_00_151"/>
      <sheetName val="30_00_00_161"/>
      <sheetName val="30_00_00_171"/>
      <sheetName val="30_00_00_181"/>
      <sheetName val="30_00_00_191"/>
      <sheetName val="40_00_00_011"/>
      <sheetName val="2_-Curva_HH_(Mensual)_(Sin_IIF1"/>
      <sheetName val="50_00_00_011"/>
      <sheetName val="50_00_00_021"/>
      <sheetName val="50_00_00_031"/>
      <sheetName val="50_00_00_041"/>
      <sheetName val="60_00_00_011"/>
      <sheetName val="70_00_00_011"/>
      <sheetName val="CURVAS_DE_AVANCE_(2)1"/>
      <sheetName val="Ruta_Critica_ICSK1"/>
      <sheetName val="Corte_de_Camino1"/>
      <sheetName val="Leyenda_de_colores1"/>
      <sheetName val="MOD_CONTRATADA1"/>
      <sheetName val="Resumen_Ejec1"/>
      <sheetName val="Tabla_Comparativa1"/>
      <sheetName val="Report-Ingreso_CC_3611"/>
      <sheetName val="Informe_Diario1"/>
      <sheetName val="Informe_DRE1"/>
      <sheetName val="Resumen_Dotación1"/>
      <sheetName val="hh_semanales1"/>
      <sheetName val="Obtencion_LOGO1"/>
      <sheetName val="Plan_de_cuentas1"/>
      <sheetName val="Cost_Estimate1"/>
      <sheetName val="CONCENTRADOS_TOTAL_MINA1"/>
      <sheetName val="Plant_Unit_Consumption1"/>
      <sheetName val="Instru_Correa1"/>
      <sheetName val="Cash_Flows1"/>
      <sheetName val="Phase_8101"/>
      <sheetName val="Avances_Físicos_PDT1"/>
      <sheetName val="Valorización_Valle1"/>
      <sheetName val="Liquidacion_de_Sueldo1"/>
      <sheetName val="Val__Unit__Electr__e_Instr_1"/>
      <sheetName val="0-Datos_de_la_Obra1"/>
      <sheetName val="Mine_Plan1"/>
      <sheetName val="Mine_Op_Costs1"/>
      <sheetName val="Plant_Operating_Expenses1"/>
      <sheetName val="BASE_PERSONAL1"/>
      <sheetName val="@RISK_-_Correlaciones1"/>
      <sheetName val="CP_Ito1"/>
      <sheetName val="PO_Control_LOG_Compras-Anexo-01"/>
      <sheetName val="Plant_&amp;_Mine_CAPX1"/>
      <sheetName val="Valores_Unitarios1"/>
      <sheetName val="Gastos_Generales1"/>
      <sheetName val="Timing_&amp;_Assumptions1"/>
      <sheetName val="INC_CTE1"/>
      <sheetName val="Base_11"/>
      <sheetName val="T2ADMREMO_ACUM_1"/>
      <sheetName val="no_borrrar1"/>
      <sheetName val="Sol_Cam_Renta1"/>
      <sheetName val="Tabla_14a1"/>
      <sheetName val="Tabla_14b1"/>
      <sheetName val="AREAS_20021"/>
      <sheetName val="mov_tierra1"/>
      <sheetName val="Salary_Schedules1"/>
      <sheetName val="LCO_mec1"/>
      <sheetName val="MODELO_PARA_CALCULO_1"/>
      <sheetName val="GG_Alameda_Barrancas1"/>
      <sheetName val="escenario_11"/>
      <sheetName val="CBV_20011"/>
      <sheetName val="hour_rate1"/>
      <sheetName val="Costos 1999"/>
      <sheetName val="Macro2"/>
      <sheetName val="Respaldo "/>
      <sheetName val="VALORES_MENSUALES"/>
      <sheetName val="Optimiza_27-02-20"/>
      <sheetName val="NOTA_TECNICA"/>
      <sheetName val="INFORMES_DE_AVANCE"/>
      <sheetName val="Listas_"/>
      <sheetName val="6__Fuerza_Laboral"/>
      <sheetName val="Register"/>
      <sheetName val="Riesgos y Oportunidades"/>
      <sheetName val="Recursos"/>
      <sheetName val="PF"/>
      <sheetName val="Informe Semanal"/>
      <sheetName val="EPR"/>
      <sheetName val="Curva S"/>
      <sheetName val="Histog Sem"/>
      <sheetName val="Log Tendencias"/>
      <sheetName val="Costos"/>
      <sheetName val="HITOS"/>
      <sheetName val="Adjuntar Programa Primavera"/>
      <sheetName val="Reporte Aconex"/>
      <sheetName val="CONSOCOS99"/>
      <sheetName val="OBSERVACION_JLR"/>
      <sheetName val="HORARIO-DOTACIÓN_DOÑIHUE"/>
      <sheetName val="OFERTA_ECONOMICA"/>
      <sheetName val="DONIHUE_INTERIOR"/>
      <sheetName val="DONIHUE_EXTERIOR"/>
      <sheetName val="DONIHUE_ESTR"/>
      <sheetName val="DONIHUE_ESTR_INTERIOR"/>
      <sheetName val="DONIHUE_ESTR_EXTERIOR"/>
      <sheetName val="RESUMEN_(2)"/>
      <sheetName val="HORARIO-DOTACIÓN_ROSARIO,MILAGR"/>
      <sheetName val="ROSARIO_1"/>
      <sheetName val="ROSARIO_2"/>
      <sheetName val="ROSARIO_3"/>
      <sheetName val="ROSARIO_4"/>
      <sheetName val="EL_MILAGRO"/>
      <sheetName val="ROSARIO_ESTR"/>
      <sheetName val="ROSARIO_ESTR_1"/>
      <sheetName val="ROSARIO_ESTR_2"/>
      <sheetName val="ROSARIO_ESTR_3"/>
      <sheetName val="ROSARIO_ESTR_4"/>
      <sheetName val="EL_MILAGRO_ESTR"/>
      <sheetName val="HORARIO-DOTACIÓN_LO_MIRANDA"/>
      <sheetName val="LO_MIRANDA"/>
      <sheetName val="LO_MIRANDA_AVE"/>
      <sheetName val="LO_MIRANDA_CERDO"/>
      <sheetName val="LO_MIRANDA_DIGESTOR"/>
      <sheetName val="LO_MIRANDA_ESTR"/>
      <sheetName val="HORARIO-DOTACIÓN_SAN_VICENTE_"/>
      <sheetName val="SAN_VICENTE"/>
      <sheetName val="SAN_VICENTE_ESTR"/>
      <sheetName val="LO_MIRANDA_ESTR_AVE"/>
      <sheetName val="LO_MIRANDA_ESTR_CERDO"/>
      <sheetName val="LO_MIRANDA_ESTR_DIGESTOR"/>
      <sheetName val="FLUJO_DE_CAJA"/>
      <sheetName val="DATA_LISTS_-_do_not_print9"/>
      <sheetName val="Mét__y_Clase_Estimación2"/>
      <sheetName val="Origen_Precio_MO2"/>
      <sheetName val="Origen_de_Precio_Suministro2"/>
      <sheetName val="Prespuesto_estimativo2"/>
      <sheetName val="Ubic_Actual2"/>
      <sheetName val="Vecino_a_LQC2"/>
      <sheetName val="EST_PAGO2"/>
      <sheetName val="20_01_01_012"/>
      <sheetName val="20_01_01_032"/>
      <sheetName val="20_01_01_042"/>
      <sheetName val="20_01_02_012"/>
      <sheetName val="20_01_02_032"/>
      <sheetName val="20_01_02_042"/>
      <sheetName val="20_01_02_022"/>
      <sheetName val="20_01_03_012"/>
      <sheetName val="20_01_03_022"/>
      <sheetName val="20_01_03_032"/>
      <sheetName val="10_00_00_022"/>
      <sheetName val="20_01_01_052"/>
      <sheetName val="20_01_04_022"/>
      <sheetName val="20_01_04_032"/>
      <sheetName val="20_01_04_042"/>
      <sheetName val="20_01_04_082"/>
      <sheetName val="20_02_01_012"/>
      <sheetName val="20_02_01_032"/>
      <sheetName val="20_02_01_022"/>
      <sheetName val="20_02_01_042"/>
      <sheetName val="20_02_02_012"/>
      <sheetName val="20_02_02_022"/>
      <sheetName val="20_02_02_032"/>
      <sheetName val="20_02_02_042"/>
      <sheetName val="20_02_03_012"/>
      <sheetName val="20_02_04_202"/>
      <sheetName val="20_02_03_022"/>
      <sheetName val="20_02_02_052"/>
      <sheetName val="20_02_03_032"/>
      <sheetName val="20_02_03_042"/>
      <sheetName val="20_02_04_032"/>
      <sheetName val="20_02_04_042"/>
      <sheetName val="20_03_01_022"/>
      <sheetName val="20_05_03_012"/>
      <sheetName val="20_02_04_012"/>
      <sheetName val="20_02_04_022"/>
      <sheetName val="20_02_04_152"/>
      <sheetName val="20_02_04_162"/>
      <sheetName val="20_03_01_042"/>
      <sheetName val="20_03_02_012"/>
      <sheetName val="20_03_02_022"/>
      <sheetName val="20_03_02_032"/>
      <sheetName val="20_03_02_042"/>
      <sheetName val="20_03_03_012"/>
      <sheetName val="20_03_03_022"/>
      <sheetName val="20_03_03_032"/>
      <sheetName val="20_03_04_022"/>
      <sheetName val="20_04_01_032"/>
      <sheetName val="20_04_02_012"/>
      <sheetName val="20_04_02_022"/>
      <sheetName val="20_04_02_032"/>
      <sheetName val="20_04_02_042"/>
      <sheetName val="20_04_03_012"/>
      <sheetName val="20_04_03_022"/>
      <sheetName val="20_04_03_032"/>
      <sheetName val="20_02_04_052"/>
      <sheetName val="20_02_04_062"/>
      <sheetName val="20_02_04_072"/>
      <sheetName val="20_02_04_082"/>
      <sheetName val="20_02_04_112"/>
      <sheetName val="20_02_04_122"/>
      <sheetName val="20_02_04_132"/>
      <sheetName val="20_02_04_142"/>
      <sheetName val="20_05_02_012"/>
      <sheetName val="20_04_04_012"/>
      <sheetName val="20_05_02_022"/>
      <sheetName val="20_06_01_012"/>
      <sheetName val="20_05_01_032"/>
      <sheetName val="20_06_01_022"/>
      <sheetName val="20_06_02_022"/>
      <sheetName val="20_06_02_032"/>
      <sheetName val="20_06_02_042"/>
      <sheetName val="20_06_02_052"/>
      <sheetName val="30_00_00_012"/>
      <sheetName val="30_00_00_022"/>
      <sheetName val="30_00_00_042"/>
      <sheetName val="30_00_00_052"/>
      <sheetName val="30_00_00_062"/>
      <sheetName val="30_00_00_072"/>
      <sheetName val="30_00_00_082"/>
      <sheetName val="30_00_00_092"/>
      <sheetName val="30_00_00_102"/>
      <sheetName val="30_00_00_112"/>
      <sheetName val="30_00_00_122"/>
      <sheetName val="30_00_00_132"/>
      <sheetName val="30_00_00_142"/>
      <sheetName val="30_00_00_152"/>
      <sheetName val="30_00_00_162"/>
      <sheetName val="30_00_00_172"/>
      <sheetName val="30_00_00_182"/>
      <sheetName val="30_00_00_192"/>
      <sheetName val="40_00_00_012"/>
      <sheetName val="2_-Curva_HH_(Mensual)_(Sin_IIF2"/>
      <sheetName val="50_00_00_012"/>
      <sheetName val="50_00_00_022"/>
      <sheetName val="50_00_00_032"/>
      <sheetName val="50_00_00_042"/>
      <sheetName val="60_00_00_012"/>
      <sheetName val="70_00_00_012"/>
      <sheetName val="CURVAS_DE_AVANCE_(2)2"/>
      <sheetName val="Ruta_Critica_ICSK2"/>
      <sheetName val="Corte_de_Camino2"/>
      <sheetName val="Leyenda_de_colores2"/>
      <sheetName val="MOD_CONTRATADA2"/>
      <sheetName val="Resumen_Ejec2"/>
      <sheetName val="Tabla_Comparativa2"/>
      <sheetName val="Report-Ingreso_CC_3612"/>
      <sheetName val="Informe_Diario2"/>
      <sheetName val="Informe_DRE2"/>
      <sheetName val="Resumen_Dotación2"/>
      <sheetName val="hh_semanales2"/>
      <sheetName val="Obtencion_LOGO2"/>
      <sheetName val="Plan_de_cuentas2"/>
      <sheetName val="Cost_Estimate2"/>
      <sheetName val="CONCENTRADOS_TOTAL_MINA2"/>
      <sheetName val="Plant_Unit_Consumption2"/>
      <sheetName val="Instru_Correa2"/>
      <sheetName val="Cash_Flows2"/>
      <sheetName val="Phase_8102"/>
      <sheetName val="Avances_Físicos_PDT2"/>
      <sheetName val="Valorización_Valle2"/>
      <sheetName val="Liquidacion_de_Sueldo2"/>
      <sheetName val="Val__Unit__Electr__e_Instr_2"/>
      <sheetName val="0-Datos_de_la_Obra2"/>
      <sheetName val="Mine_Plan2"/>
      <sheetName val="Mine_Op_Costs2"/>
      <sheetName val="Plant_Operating_Expenses2"/>
      <sheetName val="BASE_PERSONAL2"/>
      <sheetName val="@RISK_-_Correlaciones2"/>
      <sheetName val="CP_Ito2"/>
      <sheetName val="PO_Control_LOG_Compras-Anexo-02"/>
      <sheetName val="Plant_&amp;_Mine_CAPX2"/>
      <sheetName val="Valores_Unitarios2"/>
      <sheetName val="Gastos_Generales2"/>
      <sheetName val="Timing_&amp;_Assumptions2"/>
      <sheetName val="INC_CTE2"/>
      <sheetName val="Base_12"/>
      <sheetName val="T2ADMREMO_ACUM_2"/>
      <sheetName val="no_borrrar2"/>
      <sheetName val="Sol_Cam_Renta2"/>
      <sheetName val="Tabla_14a2"/>
      <sheetName val="Tabla_14b2"/>
      <sheetName val="AREAS_20022"/>
      <sheetName val="mov_tierra2"/>
      <sheetName val="Salary_Schedules2"/>
      <sheetName val="LCO_mec2"/>
      <sheetName val="MODELO_PARA_CALCULO_2"/>
      <sheetName val="GG_Alameda_Barrancas2"/>
      <sheetName val="escenario_12"/>
      <sheetName val="CBV_20012"/>
      <sheetName val="hour_rate2"/>
      <sheetName val="Resumen_ICSK"/>
      <sheetName val="Resumen_Contratos_Ed_"/>
      <sheetName val="attach_4-18"/>
      <sheetName val="Fig_4-14"/>
      <sheetName val="CGM(REP_YAESU)"/>
      <sheetName val="Fig_5-17"/>
      <sheetName val="Report_-_Thermal"/>
      <sheetName val="Report_-_ONE_STEP"/>
      <sheetName val="COSTO_INDIRECTO-GG"/>
      <sheetName val="Suporte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20M"/>
      <sheetName val="Cond"/>
      <sheetName val="FU"/>
      <sheetName val="Colon"/>
      <sheetName val="Canchas"/>
      <sheetName val="BALANCE"/>
      <sheetName val="SAF"/>
      <sheetName val="SAP"/>
      <sheetName val="USPP"/>
      <sheetName val="CTs"/>
      <sheetName val="Bal_Aux"/>
      <sheetName val="Prod-Stock_ac"/>
      <sheetName val="Perd"/>
      <sheetName val="Alar"/>
      <sheetName val="DatosIIPP"/>
      <sheetName val="Resumen"/>
      <sheetName val="Instructivo"/>
      <sheetName val="Propagación"/>
      <sheetName val="OperCh"/>
      <sheetName val="BASE PROD. PND y PPTO-2012 SMS"/>
      <sheetName val="MTTO. MAYOR 2017 Final"/>
      <sheetName val="BASE_PROD__PND_y_PPTO-2012_SMS"/>
      <sheetName val="BASE_PROD__PND_y_PPTO-2012_SMS1"/>
      <sheetName val="MTTO__MAYOR_2017_Final"/>
      <sheetName val="A"/>
      <sheetName val="DATOS"/>
      <sheetName val="EV.ECO 80 Y 8,5"/>
      <sheetName val="EV.ECO 85 Y 8,5"/>
      <sheetName val="EV.ECO 90 Y 8,5"/>
      <sheetName val="EV.ECO 80 Y 10"/>
      <sheetName val="EV.ECO 85 Y 10"/>
      <sheetName val="EVA.ECO 90 Y 10"/>
      <sheetName val="ENCABEZ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CO A"/>
      <sheetName val="GRAFICO M"/>
      <sheetName val="Prod Mes (3)"/>
      <sheetName val="Dotación p"/>
      <sheetName val="Costos US$"/>
      <sheetName val="Itemes costo"/>
      <sheetName val="Stock"/>
      <sheetName val="Contr-Vtas"/>
      <sheetName val="Hedge"/>
      <sheetName val="BCE"/>
      <sheetName val="E.Rstdo."/>
      <sheetName val="RSTDO"/>
      <sheetName val="GRAFICO_A"/>
      <sheetName val="GRAFICO_M"/>
      <sheetName val="Prod_Mes_(3)"/>
      <sheetName val="Dotación_p"/>
      <sheetName val="Costos_US$"/>
      <sheetName val="Itemes_costo"/>
      <sheetName val="E_Rstdo_"/>
      <sheetName val="ITR4"/>
      <sheetName val="G and A"/>
      <sheetName val="2200TPD"/>
      <sheetName val="Hoja1"/>
      <sheetName val="412"/>
      <sheetName val="matriz"/>
      <sheetName val="Basis"/>
      <sheetName val="Deuda"/>
      <sheetName val="GRAFICO_A11"/>
      <sheetName val="GRAFICO_M11"/>
      <sheetName val="Prod_Mes_(3)11"/>
      <sheetName val="Dotación_p11"/>
      <sheetName val="Costos_US$11"/>
      <sheetName val="Itemes_costo11"/>
      <sheetName val="E_Rstdo_11"/>
      <sheetName val="GRAFICO_A1"/>
      <sheetName val="GRAFICO_M1"/>
      <sheetName val="Prod_Mes_(3)1"/>
      <sheetName val="Dotación_p1"/>
      <sheetName val="Costos_US$1"/>
      <sheetName val="Itemes_costo1"/>
      <sheetName val="E_Rstdo_1"/>
      <sheetName val="GRAFICO_A2"/>
      <sheetName val="GRAFICO_M2"/>
      <sheetName val="Prod_Mes_(3)2"/>
      <sheetName val="Dotación_p2"/>
      <sheetName val="Costos_US$2"/>
      <sheetName val="Itemes_costo2"/>
      <sheetName val="E_Rstdo_2"/>
      <sheetName val="GRAFICO_A3"/>
      <sheetName val="GRAFICO_M3"/>
      <sheetName val="Prod_Mes_(3)3"/>
      <sheetName val="Dotación_p3"/>
      <sheetName val="Costos_US$3"/>
      <sheetName val="Itemes_costo3"/>
      <sheetName val="E_Rstdo_3"/>
      <sheetName val="GRAFICO_A4"/>
      <sheetName val="GRAFICO_M4"/>
      <sheetName val="Prod_Mes_(3)4"/>
      <sheetName val="Dotación_p4"/>
      <sheetName val="Costos_US$4"/>
      <sheetName val="Itemes_costo4"/>
      <sheetName val="E_Rstdo_4"/>
      <sheetName val="GRAFICO_A5"/>
      <sheetName val="GRAFICO_M5"/>
      <sheetName val="Prod_Mes_(3)5"/>
      <sheetName val="Dotación_p5"/>
      <sheetName val="Costos_US$5"/>
      <sheetName val="Itemes_costo5"/>
      <sheetName val="E_Rstdo_5"/>
      <sheetName val="GRAFICO_A6"/>
      <sheetName val="GRAFICO_M6"/>
      <sheetName val="Prod_Mes_(3)6"/>
      <sheetName val="Dotación_p6"/>
      <sheetName val="Costos_US$6"/>
      <sheetName val="Itemes_costo6"/>
      <sheetName val="E_Rstdo_6"/>
      <sheetName val="GRAFICO_A8"/>
      <sheetName val="GRAFICO_M8"/>
      <sheetName val="Prod_Mes_(3)8"/>
      <sheetName val="Dotación_p8"/>
      <sheetName val="Costos_US$8"/>
      <sheetName val="Itemes_costo8"/>
      <sheetName val="E_Rstdo_8"/>
      <sheetName val="GRAFICO_A7"/>
      <sheetName val="GRAFICO_M7"/>
      <sheetName val="Prod_Mes_(3)7"/>
      <sheetName val="Dotación_p7"/>
      <sheetName val="Costos_US$7"/>
      <sheetName val="Itemes_costo7"/>
      <sheetName val="E_Rstdo_7"/>
      <sheetName val="GRAFICO_A9"/>
      <sheetName val="GRAFICO_M9"/>
      <sheetName val="Prod_Mes_(3)9"/>
      <sheetName val="Dotación_p9"/>
      <sheetName val="Costos_US$9"/>
      <sheetName val="Itemes_costo9"/>
      <sheetName val="E_Rstdo_9"/>
      <sheetName val="GRAFICO_A10"/>
      <sheetName val="GRAFICO_M10"/>
      <sheetName val="Prod_Mes_(3)10"/>
      <sheetName val="Dotación_p10"/>
      <sheetName val="Costos_US$10"/>
      <sheetName val="Itemes_costo10"/>
      <sheetName val="E_Rstdo_10"/>
      <sheetName val="G_and_A"/>
      <sheetName val="ACTIVIDADES"/>
      <sheetName val="ACTIVIDADES 2.0"/>
      <sheetName val="validacion"/>
      <sheetName val="Compara"/>
      <sheetName val="Chancador"/>
      <sheetName val="Long Term Prices"/>
      <sheetName val="GENERAL"/>
      <sheetName val="Long_Term_Prices"/>
      <sheetName val="Hoja de Calculos"/>
      <sheetName val="VSTS_ValidationWS_1"/>
      <sheetName val="Datos Curva"/>
      <sheetName val="GRAFICO_A12"/>
      <sheetName val="GRAFICO_M12"/>
      <sheetName val="Prod_Mes_(3)12"/>
      <sheetName val="Dotación_p12"/>
      <sheetName val="Costos_US$12"/>
      <sheetName val="Itemes_costo12"/>
      <sheetName val="E_Rstdo_12"/>
      <sheetName val="G_and_A1"/>
      <sheetName val="ACTIVIDADES_2_0"/>
      <sheetName val="6. Avance"/>
      <sheetName val="Gantt"/>
      <sheetName val="flujo"/>
      <sheetName val="PARAMETROS"/>
      <sheetName val="Facturas"/>
      <sheetName val="Detalle personal por factura"/>
      <sheetName val="Articulo"/>
      <sheetName val="Inventario"/>
      <sheetName val="Hoja2"/>
      <sheetName val="Summary"/>
      <sheetName val="EGS data"/>
      <sheetName val="Sheet1"/>
      <sheetName val="Report gerencial Anaconca-MLP V"/>
      <sheetName val="Caminatas CC013F"/>
      <sheetName val="Programa Caminatas 14-09-2019"/>
      <sheetName val="listado_seguimiento_pec"/>
      <sheetName val="CARATU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ch 4-18"/>
      <sheetName val="Attach 5-20 (2)"/>
      <sheetName val="Attach 1-5"/>
      <sheetName val="Attach 1-6"/>
      <sheetName val="Attach 2-1"/>
      <sheetName val="Attach 3-1"/>
      <sheetName val="Attch 3-4"/>
      <sheetName val="Attach 3-5"/>
      <sheetName val="Attach 3-8"/>
      <sheetName val="Attach 3-9"/>
      <sheetName val="Attach 3-10B"/>
      <sheetName val="PDS_TRN"/>
      <sheetName val="Attach 3-23"/>
      <sheetName val="Attch 3-26"/>
      <sheetName val="Attach 4-4"/>
      <sheetName val="Attach 4-10"/>
      <sheetName val="Plant EQ"/>
      <sheetName val="Fig 4-14"/>
      <sheetName val="Fig 5-17"/>
      <sheetName val="Fig 6-7"/>
      <sheetName val="B.1.1.1"/>
      <sheetName val="Attach_4-18"/>
      <sheetName val="Attach_5-20_(2)"/>
      <sheetName val="Attach_1-5"/>
      <sheetName val="Attach_1-6"/>
      <sheetName val="Attach_2-1"/>
      <sheetName val="Attach_3-1"/>
      <sheetName val="Attch_3-4"/>
      <sheetName val="Attach_3-5"/>
      <sheetName val="Attach_3-8"/>
      <sheetName val="Attach_3-9"/>
      <sheetName val="Attach_3-10B"/>
      <sheetName val="Attach_3-23"/>
      <sheetName val="Attch_3-26"/>
      <sheetName val="Attach_4-4"/>
      <sheetName val="Attach_4-10"/>
      <sheetName val="Attach_4-181"/>
      <sheetName val="Attach_5-20_(2)1"/>
      <sheetName val="Attach_1-51"/>
      <sheetName val="Attach_1-61"/>
      <sheetName val="Attach_2-11"/>
      <sheetName val="Attach_3-11"/>
      <sheetName val="Attch_3-41"/>
      <sheetName val="Attach_3-51"/>
      <sheetName val="Attach_3-81"/>
      <sheetName val="Attach_3-91"/>
      <sheetName val="Attach_3-10B1"/>
      <sheetName val="Attach_3-231"/>
      <sheetName val="Attch_3-261"/>
      <sheetName val="Attach_4-41"/>
      <sheetName val="Attach_4-101"/>
      <sheetName val="Attach_4-182"/>
      <sheetName val="Attach_5-20_(2)2"/>
      <sheetName val="Attach_1-52"/>
      <sheetName val="Attach_1-62"/>
      <sheetName val="Attach_2-12"/>
      <sheetName val="Attach_3-12"/>
      <sheetName val="Attch_3-42"/>
      <sheetName val="Attach_3-52"/>
      <sheetName val="Attach_3-82"/>
      <sheetName val="Attach_3-92"/>
      <sheetName val="Attach_3-10B2"/>
      <sheetName val="Attach_3-232"/>
      <sheetName val="Attch_3-262"/>
      <sheetName val="Attach_4-42"/>
      <sheetName val="Attach_4-102"/>
      <sheetName val="Attach_4-183"/>
      <sheetName val="Attach_5-20_(2)3"/>
      <sheetName val="Attach_1-53"/>
      <sheetName val="Attach_1-63"/>
      <sheetName val="Attach_2-13"/>
      <sheetName val="Attach_3-13"/>
      <sheetName val="Attch_3-43"/>
      <sheetName val="Attach_3-53"/>
      <sheetName val="Attach_3-83"/>
      <sheetName val="Attach_3-93"/>
      <sheetName val="Attach_3-10B3"/>
      <sheetName val="Attach_3-233"/>
      <sheetName val="Attch_3-263"/>
      <sheetName val="Attach_4-43"/>
      <sheetName val="Attach_4-103"/>
      <sheetName val="Data"/>
      <sheetName val="Valida"/>
      <sheetName val="Anexos"/>
      <sheetName val="Register"/>
      <sheetName val="Personnel"/>
      <sheetName val="A2. PROGRAMA DE AVANCE FISICO"/>
      <sheetName val="Listado Sondajes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rras"/>
      <sheetName val="Bolas"/>
      <sheetName val="Kwh Ton"/>
      <sheetName val="Gr Kwh"/>
      <sheetName val="Gr Ton"/>
      <sheetName val="Molin2003"/>
      <sheetName val="Barras Grt"/>
      <sheetName val="Barras GrKw"/>
      <sheetName val="ENER-SABO"/>
      <sheetName val="ENER-Molycop"/>
      <sheetName val="ENERG-51"/>
      <sheetName val="Hoja1"/>
      <sheetName val="Data_Fi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esult Ene-Feb"/>
      <sheetName val="EResultEnero"/>
      <sheetName val="EResultFeb"/>
      <sheetName val="EResultado"/>
      <sheetName val="VTAS-Precios"/>
      <sheetName val="FuentesyUsos"/>
      <sheetName val="balance"/>
      <sheetName val="IC CN_02"/>
      <sheetName val="GC CN_02"/>
      <sheetName val="Prod CN_02"/>
      <sheetName val="CN01"/>
      <sheetName val="Proy CN_02"/>
      <sheetName val="IC TE_02"/>
      <sheetName val="GC TE_02"/>
      <sheetName val="Prod TE_02"/>
      <sheetName val="TE01"/>
      <sheetName val="Proy TE_02 "/>
      <sheetName val="IC AN_02"/>
      <sheetName val="GC AN_02"/>
      <sheetName val="Prod AN_02"/>
      <sheetName val="AN01"/>
      <sheetName val="Proy AN_02"/>
      <sheetName val="IC SA_02"/>
      <sheetName val="GC SA_02"/>
      <sheetName val="Prod SA_02"/>
      <sheetName val="SA01"/>
      <sheetName val="Proy SA_02"/>
      <sheetName val="Productividad"/>
      <sheetName val="Ausentismo"/>
      <sheetName val="Sobretiempo"/>
      <sheetName val="mineral"/>
      <sheetName val="leymin"/>
      <sheetName val="Frecuencia"/>
      <sheetName val="Costos"/>
      <sheetName val="Hoja1"/>
      <sheetName val="Hoja2"/>
      <sheetName val="CU TE_02 (3)"/>
      <sheetName val="Hoja5"/>
      <sheetName val="CU CN_02"/>
      <sheetName val="CU TE_02"/>
      <sheetName val="CU AN_02 "/>
      <sheetName val="CU SA_02"/>
      <sheetName val="#¡REF"/>
      <sheetName val="Variabilidad"/>
      <sheetName val="EResult_Ene-Feb"/>
      <sheetName val="IC_CN_02"/>
      <sheetName val="GC_CN_02"/>
      <sheetName val="Prod_CN_02"/>
      <sheetName val="Proy_CN_02"/>
      <sheetName val="IC_TE_02"/>
      <sheetName val="GC_TE_02"/>
      <sheetName val="Prod_TE_02"/>
      <sheetName val="Proy_TE_02_"/>
      <sheetName val="IC_AN_02"/>
      <sheetName val="GC_AN_02"/>
      <sheetName val="Prod_AN_02"/>
      <sheetName val="Proy_AN_02"/>
      <sheetName val="IC_SA_02"/>
      <sheetName val="GC_SA_02"/>
      <sheetName val="Prod_SA_02"/>
      <sheetName val="Proy_SA_02"/>
      <sheetName val="CU_TE_02_(3)"/>
      <sheetName val="CU_CN_02"/>
      <sheetName val="CU_TE_02"/>
      <sheetName val="CU_AN_02_"/>
      <sheetName val="CU_SA_02"/>
      <sheetName val="EResult_Ene-Feb1"/>
      <sheetName val="IC_CN_021"/>
      <sheetName val="GC_CN_021"/>
      <sheetName val="Prod_CN_021"/>
      <sheetName val="Proy_CN_021"/>
      <sheetName val="IC_TE_021"/>
      <sheetName val="GC_TE_021"/>
      <sheetName val="Prod_TE_021"/>
      <sheetName val="Proy_TE_02_1"/>
      <sheetName val="IC_AN_021"/>
      <sheetName val="GC_AN_021"/>
      <sheetName val="Prod_AN_021"/>
      <sheetName val="Proy_AN_021"/>
      <sheetName val="IC_SA_021"/>
      <sheetName val="GC_SA_021"/>
      <sheetName val="Prod_SA_021"/>
      <sheetName val="Proy_SA_021"/>
      <sheetName val="CU_TE_02_(3)1"/>
      <sheetName val="CU_CN_021"/>
      <sheetName val="CU_TE_021"/>
      <sheetName val="CU_AN_02_1"/>
      <sheetName val="CU_SA_021"/>
      <sheetName val="MENU PRINCIPAL"/>
      <sheetName val="CALCULOS PLANTA"/>
      <sheetName val="PLANTA"/>
      <sheetName val="GOP-PLANTA"/>
      <sheetName val="Dialogo GOP-CG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_DATA"/>
      <sheetName val="SheetB1"/>
      <sheetName val="SVF715"/>
      <sheetName val="Curva S"/>
      <sheetName val="S Finan"/>
      <sheetName val="Attach 4-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er"/>
      <sheetName val="GraphData"/>
      <sheetName val="CONTROL"/>
      <sheetName val="Basis"/>
      <sheetName val="D34jul00A"/>
      <sheetName val="Plant EQ"/>
      <sheetName val="FTE"/>
      <sheetName val="DATOS"/>
      <sheetName val="Project Cashflow data"/>
      <sheetName val="Jobsite"/>
      <sheetName val="NDEU"/>
      <sheetName val="Santiago"/>
      <sheetName val="Los Tortolas"/>
      <sheetName val="Confluencia"/>
      <sheetName val="Offshore"/>
      <sheetName val="Office 5"/>
      <sheetName val="Info_Rates"/>
      <sheetName val="hours"/>
      <sheetName val="Week Ending"/>
      <sheetName val="PARAMETROS"/>
      <sheetName val="FX-PRA_rates"/>
      <sheetName val="Lookup_Tables"/>
      <sheetName val="Project_Info"/>
      <sheetName val="D_Mes"/>
      <sheetName val="Denver"/>
      <sheetName val="expats"/>
      <sheetName val="locals"/>
      <sheetName val="office4"/>
      <sheetName val="c-expats"/>
      <sheetName val="c-nationals"/>
      <sheetName val="Office7"/>
      <sheetName val="Summary-OLD"/>
      <sheetName val="Functional_(Brisbane)_Office"/>
      <sheetName val="Montreal_Office"/>
      <sheetName val="Fig_6-7"/>
      <sheetName val="Misc"/>
      <sheetName val="Salary_Data"/>
      <sheetName val="Summary"/>
      <sheetName val="Link_In"/>
      <sheetName val="GRAPH_DATA"/>
      <sheetName val="data-FS"/>
      <sheetName val="Personnel"/>
      <sheetName val="Project COA Rev0"/>
      <sheetName val="MR Package Rev2"/>
      <sheetName val="#¡REF"/>
      <sheetName val="data"/>
      <sheetName val="List 2 Comm Code"/>
      <sheetName val="List 3 Quantity Basis"/>
      <sheetName val="List 4 PO MR SR"/>
      <sheetName val="List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nel"/>
      <sheetName val="Dept Summary"/>
      <sheetName val="Basic"/>
      <sheetName val="Programs"/>
      <sheetName val="AT OC"/>
      <sheetName val="OS OC"/>
      <sheetName val="Register"/>
      <sheetName val="Fig 4-14"/>
      <sheetName val="Fig 5-17"/>
      <sheetName val="OH Recon"/>
      <sheetName val="New 2004"/>
      <sheetName val="OP Inputs"/>
      <sheetName val="Actuals Inputs"/>
      <sheetName val="Current Fcst"/>
      <sheetName val="CF Inputs"/>
      <sheetName val="2004 Upload Data"/>
      <sheetName val="Module Number"/>
      <sheetName val="GRAPH_DATA"/>
      <sheetName val="FitOutConfCentre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COS99"/>
      <sheetName val="HS23B_EstadoProy"/>
      <sheetName val="GRAFICO A"/>
      <sheetName val="Datos"/>
      <sheetName val="GRAFICO_A"/>
      <sheetName val="Long Term Prices"/>
      <sheetName val="Compara"/>
      <sheetName val="Long_Term_Prices"/>
      <sheetName val="attach 4-18"/>
      <sheetName val="GRAFICO_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er"/>
      <sheetName val="GraphData"/>
      <sheetName val="CONTROL"/>
      <sheetName val="Basis"/>
      <sheetName val="D34jul00A"/>
      <sheetName val="Plant EQ"/>
      <sheetName val="FTE"/>
      <sheetName val="DATOS"/>
      <sheetName val="Project Cashflow data"/>
      <sheetName val="Jobsite"/>
      <sheetName val="NDEU"/>
      <sheetName val="Santiago"/>
      <sheetName val="Los Tortolas"/>
      <sheetName val="Confluencia"/>
      <sheetName val="Offshore"/>
      <sheetName val="Office 5"/>
      <sheetName val="Info_Rates"/>
      <sheetName val="hours"/>
      <sheetName val="Week Ending"/>
      <sheetName val="PARAMETROS"/>
      <sheetName val="FX-PRA_rates"/>
      <sheetName val="Lookup_Tables"/>
      <sheetName val="Project_Info"/>
      <sheetName val="D_Mes"/>
      <sheetName val="Denver"/>
      <sheetName val="expats"/>
      <sheetName val="locals"/>
      <sheetName val="office4"/>
      <sheetName val="c-expats"/>
      <sheetName val="c-nationals"/>
      <sheetName val="Office7"/>
      <sheetName val="Summary-OLD"/>
      <sheetName val="Functional_(Brisbane)_Office"/>
      <sheetName val="Montreal_Office"/>
      <sheetName val="Fig_6-7"/>
      <sheetName val="Misc"/>
      <sheetName val="Salary_Data"/>
      <sheetName val="Summary"/>
      <sheetName val="Link_In"/>
      <sheetName val="GRAPH_DATA"/>
      <sheetName val="data-FS"/>
      <sheetName val="Personnel"/>
      <sheetName val="Project COA Rev0"/>
      <sheetName val="MR Package Rev2"/>
      <sheetName val="#¡REF"/>
      <sheetName val="data"/>
      <sheetName val="List 2 Comm Code"/>
      <sheetName val="List 3 Quantity Basis"/>
      <sheetName val="List 4 PO MR SR"/>
      <sheetName val="Listados"/>
      <sheetName val="DISCIPLINAS"/>
      <sheetName val="Plant_EQ"/>
      <sheetName val="Ranking 99"/>
      <sheetName val="Hoja1"/>
      <sheetName val="List 1 Fac Codes "/>
      <sheetName val="List 2 Comm Cod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121-2 data"/>
      <sheetName val="DATES"/>
      <sheetName val="121-2 charts"/>
      <sheetName val="121-2_data"/>
      <sheetName val="List 6 Pricing Basis"/>
      <sheetName val="List 5 Currency"/>
      <sheetName val="List 3 Quantity Basis"/>
      <sheetName val="350-FISL-9122"/>
      <sheetName val="Hoja1"/>
      <sheetName val="Equema de Bonificación"/>
      <sheetName val="Historial de Cumplimiento"/>
      <sheetName val="Gráficos Volcan"/>
      <sheetName val="BD-KPIS"/>
      <sheetName val="KPI - Programado"/>
      <sheetName val="KPI - Real"/>
      <sheetName val="Indicadores"/>
      <sheetName val="Gráficos"/>
      <sheetName val="Presupuesto Anual"/>
      <sheetName val="Reporte Gerencial"/>
      <sheetName val="Valorización Costo"/>
      <sheetName val="Reporte Sic"/>
      <sheetName val="SIC"/>
      <sheetName val="Programa mensual"/>
      <sheetName val="Validaciones"/>
      <sheetName val="KPI - AESA"/>
      <sheetName val="KPI - Gráfico"/>
      <sheetName val="CL Cal"/>
      <sheetName val="N° Dias Dic"/>
      <sheetName val="Listas"/>
      <sheetName val="register"/>
      <sheetName val="DATOS GENERALES"/>
      <sheetName val="CARATULA"/>
      <sheetName val="GRAPH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PCM Service"/>
      <sheetName val="Contracts"/>
      <sheetName val="Procure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ch 4-18"/>
      <sheetName val="Attach 5-20 (2)"/>
      <sheetName val="Attach 1-5"/>
      <sheetName val="Attach 1-6"/>
      <sheetName val="Attach 2-1"/>
      <sheetName val="Attach 3-1"/>
      <sheetName val="Attch 3-4"/>
      <sheetName val="Attach 3-5"/>
      <sheetName val="Attach 3-8"/>
      <sheetName val="Attach 3-9"/>
      <sheetName val="Attach 3-10B"/>
      <sheetName val="PDS_TRN"/>
      <sheetName val="Attach 3-23"/>
      <sheetName val="Attch 3-26"/>
      <sheetName val="Attach 4-4"/>
      <sheetName val="Attach 4-10"/>
      <sheetName val="Plant EQ"/>
      <sheetName val="Fig 4-14"/>
      <sheetName val="Fig 5-17"/>
      <sheetName val="Fig 6-7"/>
      <sheetName val="B.1.1.1"/>
      <sheetName val="Attach_4-18"/>
      <sheetName val="Attach_5-20_(2)"/>
      <sheetName val="Attach_1-5"/>
      <sheetName val="Attach_1-6"/>
      <sheetName val="Attach_2-1"/>
      <sheetName val="Attach_3-1"/>
      <sheetName val="Attch_3-4"/>
      <sheetName val="Attach_3-5"/>
      <sheetName val="Attach_3-8"/>
      <sheetName val="Attach_3-9"/>
      <sheetName val="Attach_3-10B"/>
      <sheetName val="Attach_3-23"/>
      <sheetName val="Attch_3-26"/>
      <sheetName val="Attach_4-4"/>
      <sheetName val="Attach_4-10"/>
      <sheetName val="Attach_4-181"/>
      <sheetName val="Attach_5-20_(2)1"/>
      <sheetName val="Attach_1-51"/>
      <sheetName val="Attach_1-61"/>
      <sheetName val="Attach_2-11"/>
      <sheetName val="Attach_3-11"/>
      <sheetName val="Attch_3-41"/>
      <sheetName val="Attach_3-51"/>
      <sheetName val="Attach_3-81"/>
      <sheetName val="Attach_3-91"/>
      <sheetName val="Attach_3-10B1"/>
      <sheetName val="Attach_3-231"/>
      <sheetName val="Attch_3-261"/>
      <sheetName val="Attach_4-41"/>
      <sheetName val="Attach_4-101"/>
      <sheetName val="Attach_4-182"/>
      <sheetName val="Attach_5-20_(2)2"/>
      <sheetName val="Attach_1-52"/>
      <sheetName val="Attach_1-62"/>
      <sheetName val="Attach_2-12"/>
      <sheetName val="Attach_3-12"/>
      <sheetName val="Attch_3-42"/>
      <sheetName val="Attach_3-52"/>
      <sheetName val="Attach_3-82"/>
      <sheetName val="Attach_3-92"/>
      <sheetName val="Attach_3-10B2"/>
      <sheetName val="Attach_3-232"/>
      <sheetName val="Attch_3-262"/>
      <sheetName val="Attach_4-42"/>
      <sheetName val="Attach_4-102"/>
      <sheetName val="Attach_4-183"/>
      <sheetName val="Attach_5-20_(2)3"/>
      <sheetName val="Attach_1-53"/>
      <sheetName val="Attach_1-63"/>
      <sheetName val="Attach_2-13"/>
      <sheetName val="Attach_3-13"/>
      <sheetName val="Attch_3-43"/>
      <sheetName val="Attach_3-53"/>
      <sheetName val="Attach_3-83"/>
      <sheetName val="Attach_3-93"/>
      <sheetName val="Attach_3-10B3"/>
      <sheetName val="Attach_3-233"/>
      <sheetName val="Attch_3-263"/>
      <sheetName val="Attach_4-43"/>
      <sheetName val="Attach_4-103"/>
      <sheetName val="Data"/>
      <sheetName val="Valida"/>
      <sheetName val="Anexos"/>
      <sheetName val="Register"/>
      <sheetName val="Personnel"/>
      <sheetName val="A2. PROGRAMA DE AVANCE FISICO"/>
      <sheetName val="Listado Sondajes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Avance Físico"/>
      <sheetName val="Avance Financiero"/>
      <sheetName val="Avance_Físico"/>
      <sheetName val="Avance_Financie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cl "/>
      <sheetName val="Cicl  (2)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ch 4-18"/>
      <sheetName val="Attach 5-20 (2)"/>
      <sheetName val="Attach 1-5"/>
      <sheetName val="Attach 1-6"/>
      <sheetName val="Attach 2-1"/>
      <sheetName val="Attach 3-1"/>
      <sheetName val="Attch 3-4"/>
      <sheetName val="Attach 3-5"/>
      <sheetName val="Attach 3-8"/>
      <sheetName val="Attach 3-9"/>
      <sheetName val="Attach 3-10B"/>
      <sheetName val="PDS_TRN"/>
      <sheetName val="Attach 3-23"/>
      <sheetName val="Attch 3-26"/>
      <sheetName val="Attach 4-4"/>
      <sheetName val="Attach 4-10"/>
      <sheetName val="Plant EQ"/>
      <sheetName val="Fig 4-14"/>
      <sheetName val="Fig 5-17"/>
      <sheetName val="Fig 6-7"/>
      <sheetName val="B.1.1.1"/>
      <sheetName val="Data"/>
      <sheetName val="Attach_4-18"/>
      <sheetName val="Attach_5-20_(2)"/>
      <sheetName val="Attach_1-5"/>
      <sheetName val="Attach_1-6"/>
      <sheetName val="Attach_2-1"/>
      <sheetName val="Attach_3-1"/>
      <sheetName val="Attch_3-4"/>
      <sheetName val="Attach_3-5"/>
      <sheetName val="Attach_3-8"/>
      <sheetName val="Attach_3-9"/>
      <sheetName val="Attach_3-10B"/>
      <sheetName val="Attach_3-23"/>
      <sheetName val="Attch_3-26"/>
      <sheetName val="Attach_4-4"/>
      <sheetName val="Attach_4-10"/>
      <sheetName val="Dictionary"/>
      <sheetName val="Register"/>
      <sheetName val="Personnel"/>
      <sheetName val="Valida"/>
      <sheetName val="Attach_4-181"/>
      <sheetName val="Attach_5-20_(2)1"/>
      <sheetName val="Attach_1-51"/>
      <sheetName val="Attach_1-61"/>
      <sheetName val="Attach_2-11"/>
      <sheetName val="Attach_3-11"/>
      <sheetName val="Attch_3-41"/>
      <sheetName val="Attach_3-51"/>
      <sheetName val="Attach_3-81"/>
      <sheetName val="Attach_3-91"/>
      <sheetName val="Attach_3-10B1"/>
      <sheetName val="Attach_3-231"/>
      <sheetName val="Attch_3-261"/>
      <sheetName val="Attach_4-41"/>
      <sheetName val="Attach_4-101"/>
      <sheetName val="Anexos"/>
      <sheetName val="Descripción de Servicios"/>
      <sheetName val="Descripción_de_Servicios"/>
      <sheetName val="Attach_4-182"/>
      <sheetName val="Attach_5-20_(2)2"/>
      <sheetName val="Attach_1-52"/>
      <sheetName val="Attach_1-62"/>
      <sheetName val="Attach_2-12"/>
      <sheetName val="Attach_3-12"/>
      <sheetName val="Attch_3-42"/>
      <sheetName val="Attach_3-52"/>
      <sheetName val="Attach_3-82"/>
      <sheetName val="Attach_3-92"/>
      <sheetName val="Attach_3-10B2"/>
      <sheetName val="Attach_3-232"/>
      <sheetName val="Attch_3-262"/>
      <sheetName val="Attach_4-42"/>
      <sheetName val="Attach_4-102"/>
      <sheetName val="Descripción_de_Servicios2"/>
      <sheetName val="Descripción_de_Servicios1"/>
      <sheetName val="Attach_4-183"/>
      <sheetName val="Attach_5-20_(2)3"/>
      <sheetName val="Attach_1-53"/>
      <sheetName val="Attach_1-63"/>
      <sheetName val="Attach_2-13"/>
      <sheetName val="Attach_3-13"/>
      <sheetName val="Attch_3-43"/>
      <sheetName val="Attach_3-53"/>
      <sheetName val="Attach_3-83"/>
      <sheetName val="Attach_3-93"/>
      <sheetName val="Attach_3-10B3"/>
      <sheetName val="Attach_3-233"/>
      <sheetName val="Attch_3-263"/>
      <sheetName val="Attach_4-43"/>
      <sheetName val="Attach_4-103"/>
      <sheetName val="Descripción_de_Servicios3"/>
      <sheetName val="mhr"/>
      <sheetName val="Listado Sondaj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formm1"/>
      <sheetName val="formm2"/>
      <sheetName val="formm3"/>
      <sheetName val="formm4"/>
      <sheetName val="formm5"/>
      <sheetName val="formm6"/>
      <sheetName val="formm7"/>
      <sheetName val="viajes"/>
      <sheetName val="MAY-98"/>
      <sheetName val="fordand1"/>
      <sheetName val="fordand2"/>
      <sheetName val="fordand3"/>
      <sheetName val="Carta EDP (2)"/>
      <sheetName val="Carta EDP"/>
      <sheetName val="Fact_1"/>
      <sheetName val="Fact_2"/>
      <sheetName val="Fact_3"/>
      <sheetName val="MEMO"/>
      <sheetName val="Hoja1"/>
      <sheetName val="Hoja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Cu"/>
      <sheetName val="TOTAL Mo"/>
      <sheetName val="TOTAL As"/>
      <sheetName val="TOTAL CuNS"/>
      <sheetName val="TOTAL Wi"/>
      <sheetName val="SEWELL Cu"/>
      <sheetName val="SEWELL Mo"/>
      <sheetName val="SEWELL As"/>
      <sheetName val="SEWELL CuNS"/>
      <sheetName val="SEWELL Wi"/>
      <sheetName val="LITO"/>
      <sheetName val="MIN"/>
      <sheetName val="Alim-Ch"/>
      <sheetName val="Alim-Mol"/>
      <sheetName val="Mant-Mol"/>
      <sheetName val="Cap-Mol"/>
      <sheetName val="Flot-SEWELL"/>
      <sheetName val="Flot-SAG"/>
      <sheetName val="Flot-COLON"/>
      <sheetName val="Flot-Retrat"/>
      <sheetName val="calidad producto"/>
      <sheetName val="Pta Moly"/>
      <sheetName val="HIDRO"/>
      <sheetName val="Estadísticas"/>
      <sheetName val="Condicion"/>
      <sheetName val="Producción"/>
      <sheetName val="Recibido"/>
      <sheetName val="Prog.MantFu"/>
      <sheetName val="mineralogía y leyes"/>
      <sheetName val="GMIN"/>
      <sheetName val="GPTA"/>
      <sheetName val="GFUN"/>
      <sheetName val="Div. TTE"/>
      <sheetName val="Resumen TTE"/>
      <sheetName val="Hoja1"/>
      <sheetName val="Real 2011"/>
      <sheetName val="Prog. Rev0"/>
      <sheetName val="Prog. Rev1"/>
      <sheetName val="Prog. Rev 2"/>
      <sheetName val="DATOS"/>
      <sheetName val="EV.ECO 80 Y 8,5"/>
      <sheetName val="EV.ECO 85 Y 8,5"/>
      <sheetName val="EV.ECO 90 Y 8,5"/>
      <sheetName val="EV.ECO 80 Y 10"/>
      <sheetName val="EV.ECO 85 Y 10"/>
      <sheetName val="EVA.ECO 90 Y 10"/>
      <sheetName val="Prod Calidad"/>
      <sheetName val="TOTAL_Cu"/>
      <sheetName val="TOTAL_Mo"/>
      <sheetName val="TOTAL_As"/>
      <sheetName val="TOTAL_CuNS"/>
      <sheetName val="TOTAL_Wi"/>
      <sheetName val="SEWELL_Cu"/>
      <sheetName val="SEWELL_Mo"/>
      <sheetName val="SEWELL_As"/>
      <sheetName val="SEWELL_CuNS"/>
      <sheetName val="SEWELL_Wi"/>
      <sheetName val="calidad_producto"/>
      <sheetName val="Pta_Moly"/>
      <sheetName val="Prog_MantFu"/>
      <sheetName val="mineralogía_y_leyes"/>
      <sheetName val="Div__TTE"/>
      <sheetName val="Resumen_TTE"/>
      <sheetName val="Real_2011"/>
      <sheetName val="Prog__Rev0"/>
      <sheetName val="Prog__Rev1"/>
      <sheetName val="Prog__Rev_2"/>
      <sheetName val="EV_ECO_80_Y_8,5"/>
      <sheetName val="EV_ECO_85_Y_8,5"/>
      <sheetName val="EV_ECO_90_Y_8,5"/>
      <sheetName val="EV_ECO_80_Y_10"/>
      <sheetName val="EV_ECO_85_Y_10"/>
      <sheetName val="EVA_ECO_90_Y_10"/>
      <sheetName val="Prod_Calidad"/>
      <sheetName val="TOTAL_Cu1"/>
      <sheetName val="TOTAL_Mo1"/>
      <sheetName val="TOTAL_As1"/>
      <sheetName val="TOTAL_CuNS1"/>
      <sheetName val="TOTAL_Wi1"/>
      <sheetName val="SEWELL_Cu1"/>
      <sheetName val="SEWELL_Mo1"/>
      <sheetName val="SEWELL_As1"/>
      <sheetName val="SEWELL_CuNS1"/>
      <sheetName val="SEWELL_Wi1"/>
      <sheetName val="calidad_producto1"/>
      <sheetName val="Pta_Moly1"/>
      <sheetName val="Prog_MantFu1"/>
      <sheetName val="mineralogía_y_leyes1"/>
      <sheetName val="Div__TTE1"/>
      <sheetName val="Resumen_TTE1"/>
      <sheetName val="Real_20111"/>
      <sheetName val="Prog__Rev01"/>
      <sheetName val="Prog__Rev11"/>
      <sheetName val="Prog__Rev_21"/>
      <sheetName val="EV_ECO_80_Y_8,51"/>
      <sheetName val="EV_ECO_85_Y_8,51"/>
      <sheetName val="EV_ECO_90_Y_8,51"/>
      <sheetName val="EV_ECO_80_Y_101"/>
      <sheetName val="EV_ECO_85_Y_101"/>
      <sheetName val="EVA_ECO_90_Y_101"/>
      <sheetName val="Prod_Calidad1"/>
      <sheetName val="TOTAL_Cu2"/>
      <sheetName val="TOTAL_Mo2"/>
      <sheetName val="TOTAL_As2"/>
      <sheetName val="TOTAL_CuNS2"/>
      <sheetName val="TOTAL_Wi2"/>
      <sheetName val="SEWELL_Cu2"/>
      <sheetName val="SEWELL_Mo2"/>
      <sheetName val="SEWELL_As2"/>
      <sheetName val="SEWELL_CuNS2"/>
      <sheetName val="SEWELL_Wi2"/>
      <sheetName val="calidad_producto2"/>
      <sheetName val="Pta_Moly2"/>
      <sheetName val="Prog_MantFu2"/>
      <sheetName val="mineralogía_y_leyes2"/>
      <sheetName val="Div__TTE2"/>
      <sheetName val="Resumen_TTE2"/>
      <sheetName val="Real_20112"/>
      <sheetName val="Prog__Rev02"/>
      <sheetName val="Prog__Rev12"/>
      <sheetName val="Prog__Rev_22"/>
      <sheetName val="EV_ECO_80_Y_8,52"/>
      <sheetName val="EV_ECO_85_Y_8,52"/>
      <sheetName val="EV_ECO_90_Y_8,52"/>
      <sheetName val="EV_ECO_80_Y_102"/>
      <sheetName val="EV_ECO_85_Y_102"/>
      <sheetName val="EVA_ECO_90_Y_102"/>
      <sheetName val="Prod_Calidad2"/>
      <sheetName val="TOTAL_Cu3"/>
      <sheetName val="TOTAL_Mo3"/>
      <sheetName val="TOTAL_As3"/>
      <sheetName val="TOTAL_CuNS3"/>
      <sheetName val="TOTAL_Wi3"/>
      <sheetName val="SEWELL_Cu3"/>
      <sheetName val="SEWELL_Mo3"/>
      <sheetName val="SEWELL_As3"/>
      <sheetName val="SEWELL_CuNS3"/>
      <sheetName val="SEWELL_Wi3"/>
      <sheetName val="calidad_producto3"/>
      <sheetName val="Pta_Moly3"/>
      <sheetName val="Prog_MantFu3"/>
      <sheetName val="mineralogía_y_leyes3"/>
      <sheetName val="Div__TTE3"/>
      <sheetName val="Resumen_TTE3"/>
      <sheetName val="Real_20113"/>
      <sheetName val="Prog__Rev03"/>
      <sheetName val="Prog__Rev13"/>
      <sheetName val="Prog__Rev_23"/>
      <sheetName val="EV_ECO_80_Y_8,53"/>
      <sheetName val="EV_ECO_85_Y_8,53"/>
      <sheetName val="EV_ECO_90_Y_8,53"/>
      <sheetName val="EV_ECO_80_Y_103"/>
      <sheetName val="EV_ECO_85_Y_103"/>
      <sheetName val="EVA_ECO_90_Y_103"/>
      <sheetName val="Prod_Calidad3"/>
      <sheetName val="Mineral"/>
      <sheetName val="TOT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"/>
      <sheetName val="MES N"/>
      <sheetName val="MATERIALES"/>
      <sheetName val="SEMANA1"/>
      <sheetName val="SEMANA2"/>
      <sheetName val="SEMANA3"/>
      <sheetName val="SEMANA4"/>
      <sheetName val="M1"/>
      <sheetName val="M2"/>
      <sheetName val="M3"/>
      <sheetName val="MIX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Cu"/>
      <sheetName val="TOTAL Mo"/>
      <sheetName val="TOTAL As"/>
      <sheetName val="TOTAL CuNS"/>
      <sheetName val="TOTAL Wi"/>
      <sheetName val="COLON Cu"/>
      <sheetName val="COLON Mo"/>
      <sheetName val="COLON As"/>
      <sheetName val="COLON CuNS"/>
      <sheetName val="COLON Wi"/>
      <sheetName val="CO LIT"/>
      <sheetName val="CO MIN BS"/>
      <sheetName val="CO MIN BM"/>
      <sheetName val="SEWELL Cu"/>
      <sheetName val="SEWELL Mo"/>
      <sheetName val="SEWELL As"/>
      <sheetName val="SEWELL CuNS"/>
      <sheetName val="SEWELL Wi"/>
      <sheetName val="SW LIT"/>
      <sheetName val="SW MIN BS"/>
      <sheetName val="SW MIN BM"/>
      <sheetName val="Alim-Ch"/>
      <sheetName val="Alim-Mol"/>
      <sheetName val="Mant-Mol"/>
      <sheetName val="Cap-Mol"/>
      <sheetName val="Flot-SEWELL"/>
      <sheetName val="Flot-SAG"/>
      <sheetName val="Flot-COLON"/>
      <sheetName val="Flot-Retrat"/>
      <sheetName val="calidad producto"/>
      <sheetName val="Pta Moly"/>
      <sheetName val="HIDRO"/>
      <sheetName val="Estadísticas"/>
      <sheetName val="Condicion"/>
      <sheetName val="Producción"/>
      <sheetName val="Recibido"/>
      <sheetName val="Prog.MantFu"/>
      <sheetName val="Prog Mant. 07-12"/>
      <sheetName val="mineralogía y leyes"/>
      <sheetName val="GMIN"/>
      <sheetName val="GPTA"/>
      <sheetName val="GFUN"/>
      <sheetName val="Detalles GFUN"/>
      <sheetName val="Div. TTE"/>
      <sheetName val="Resumen TTE"/>
      <sheetName val="Inveriones-Pilar"/>
      <sheetName val="AusentismoySobretiempo"/>
      <sheetName val="TOTAL_Cu"/>
      <sheetName val="TOTAL_Mo"/>
      <sheetName val="TOTAL_As"/>
      <sheetName val="TOTAL_CuNS"/>
      <sheetName val="TOTAL_Wi"/>
      <sheetName val="COLON_Cu"/>
      <sheetName val="COLON_Mo"/>
      <sheetName val="COLON_As"/>
      <sheetName val="COLON_CuNS"/>
      <sheetName val="COLON_Wi"/>
      <sheetName val="CO_LIT"/>
      <sheetName val="CO_MIN_BS"/>
      <sheetName val="CO_MIN_BM"/>
      <sheetName val="SEWELL_Cu"/>
      <sheetName val="SEWELL_Mo"/>
      <sheetName val="SEWELL_As"/>
      <sheetName val="SEWELL_CuNS"/>
      <sheetName val="SEWELL_Wi"/>
      <sheetName val="SW_LIT"/>
      <sheetName val="SW_MIN_BS"/>
      <sheetName val="SW_MIN_BM"/>
      <sheetName val="calidad_producto"/>
      <sheetName val="Pta_Moly"/>
      <sheetName val="Prog_MantFu"/>
      <sheetName val="Prog_Mant__07-12"/>
      <sheetName val="mineralogía_y_leyes"/>
      <sheetName val="Detalles_GFUN"/>
      <sheetName val="Div__TTE"/>
      <sheetName val="Resumen_TTE"/>
      <sheetName val="Mine Unit Costs &amp; Consumption C"/>
      <sheetName val="Códig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Correa"/>
      <sheetName val="Resumen FFCC"/>
      <sheetName val="COMUN"/>
      <sheetName val="530"/>
      <sheetName val="540 Correa"/>
      <sheetName val="540 Tren"/>
      <sheetName val="BASE"/>
      <sheetName val="Hoja1"/>
      <sheetName val="Elect Correa"/>
      <sheetName val="Instru Correa"/>
      <sheetName val="#¡REF"/>
      <sheetName val="#REF"/>
      <sheetName val="Resumen Ejec"/>
      <sheetName val="Costos"/>
      <sheetName val="Depreciacion"/>
      <sheetName val="Flujo"/>
      <sheetName val="Ingresos"/>
      <sheetName val="Tabla Comparativa"/>
      <sheetName val="Electricidad"/>
      <sheetName val="Instrumentación"/>
      <sheetName val="Dotaciones"/>
      <sheetName val="Tablero"/>
      <sheetName val="ANEXO1"/>
      <sheetName val="PORTADA"/>
      <sheetName val="Exhibit Caja"/>
      <sheetName val="INDICE"/>
      <sheetName val="DIAGRAMAS "/>
      <sheetName val="1.1 EJECUTIVO"/>
      <sheetName val="1.2 GESTION DE SEGURIDAD"/>
      <sheetName val="1.3 PRODUCCION"/>
      <sheetName val="1.3.1FACTORIAL_PRODUCCION "/>
      <sheetName val="1.4 COSTOS y GASTOS"/>
      <sheetName val="1.4.1 Costos x Fase"/>
      <sheetName val="1.4.2 Costos x Línea"/>
      <sheetName val="1.5 Ind. Gest x Fase"/>
      <sheetName val="1.5.1 Ind Gest MS"/>
      <sheetName val="1.5.2 Ind Gest CA"/>
      <sheetName val="HojaSIPcfg"/>
      <sheetName val="1.5.3 Ind Gest Concent"/>
      <sheetName val="1.5.4 Ind Gest Fundición"/>
      <sheetName val="1.5.5 Ind Gest Refinería"/>
      <sheetName val="1.5.6 Ind Gest DAMCC"/>
      <sheetName val="1.5.7 Ind Gest Hidro"/>
      <sheetName val="1.6 Análisis Costos y gastos"/>
      <sheetName val="1.6.1 FAC. REM"/>
      <sheetName val="1.6.2 FAC. MAT"/>
      <sheetName val="1.6.3 FAC. EE"/>
      <sheetName val="1.6.4 FAC. COMB"/>
      <sheetName val="1.6.5 FAC. S. 3ºs"/>
      <sheetName val="1.6.6 FAC. D&amp;A"/>
      <sheetName val="1.6.7 Costos Transf."/>
      <sheetName val="1.6.8 Otros I&amp;G"/>
      <sheetName val="1.7 G. LABORAL"/>
      <sheetName val="1.8 INVENT"/>
      <sheetName val="1.9 Result. Finan."/>
      <sheetName val="---ANEXOS--&gt;"/>
      <sheetName val="2.1.1 Prod Minas"/>
      <sheetName val="2.1.2 Inds Minas"/>
      <sheetName val="2.1.3 Costo Damiana"/>
      <sheetName val="2.1.4 Costo C.Antiguo"/>
      <sheetName val="2.1.5 Costo Subte"/>
      <sheetName val="2.2.1 Prod Conc"/>
      <sheetName val="2.2.3 Inds Conc"/>
      <sheetName val="2.2.4 Costo Conc"/>
      <sheetName val="2.3.1 Inds Fu y Re"/>
      <sheetName val="2.3.2 COSTO FURE"/>
      <sheetName val="2.4.1_INDICADOR_HIDRO"/>
      <sheetName val="2.4.2 COSTO HIDRO"/>
      <sheetName val="2.5 COSTO ADM"/>
      <sheetName val="2.6 COSTO DIVISION"/>
      <sheetName val="2.7_AGUA_&amp;_EE"/>
      <sheetName val="-----&gt;"/>
      <sheetName val="2.8_RECURSOS HUMANOS"/>
      <sheetName val="2.9 EERR Negocios"/>
      <sheetName val="Var Mineras-Diseño SULFUROS"/>
      <sheetName val="Var Mineras-Diseño OXIDOS"/>
      <sheetName val="Analisis Causas-Desv. SULFUROS"/>
      <sheetName val="Analisis Causas-Desv OXIDOS"/>
      <sheetName val="Conc geométrica"/>
      <sheetName val="Hoja6"/>
      <sheetName val="Hoja7"/>
      <sheetName val="Areas"/>
      <sheetName val="Area 130"/>
      <sheetName val="Criteria"/>
      <sheetName val="EqList"/>
      <sheetName val="Condicion (NO)"/>
      <sheetName val="Resumen"/>
      <sheetName val="Maestro 01 de Febrero"/>
      <sheetName val="Dotación"/>
      <sheetName val="pala_camion"/>
      <sheetName val="Resumen_Correa"/>
      <sheetName val="Resumen_FFCC"/>
      <sheetName val="540_Correa"/>
      <sheetName val="540_Tren"/>
      <sheetName val="Elect_Correa"/>
      <sheetName val="Instru_Correa"/>
      <sheetName val="Resumen_Ejec"/>
      <sheetName val="Tabla_Comparativa"/>
      <sheetName val="Exhibit_Caja"/>
      <sheetName val="DIAGRAMAS_"/>
      <sheetName val="1_1_EJECUTIVO"/>
      <sheetName val="1_2_GESTION_DE_SEGURIDAD"/>
      <sheetName val="1_3_PRODUCCION"/>
      <sheetName val="1_3_1FACTORIAL_PRODUCCION_"/>
      <sheetName val="1_4_COSTOS_y_GASTOS"/>
      <sheetName val="1_4_1_Costos_x_Fase"/>
      <sheetName val="1_4_2_Costos_x_Línea"/>
      <sheetName val="1_5_Ind__Gest_x_Fase"/>
      <sheetName val="1_5_1_Ind_Gest_MS"/>
      <sheetName val="1_5_2_Ind_Gest_CA"/>
      <sheetName val="1_5_3_Ind_Gest_Concent"/>
      <sheetName val="1_5_4_Ind_Gest_Fundición"/>
      <sheetName val="1_5_5_Ind_Gest_Refinería"/>
      <sheetName val="1_5_6_Ind_Gest_DAMCC"/>
      <sheetName val="1_5_7_Ind_Gest_Hidro"/>
      <sheetName val="1_6_Análisis_Costos_y_gastos"/>
      <sheetName val="1_6_1_FAC__REM"/>
      <sheetName val="1_6_2_FAC__MAT"/>
      <sheetName val="1_6_3_FAC__EE"/>
      <sheetName val="1_6_4_FAC__COMB"/>
      <sheetName val="1_6_5_FAC__S__3ºs"/>
      <sheetName val="1_6_6_FAC__D&amp;A"/>
      <sheetName val="1_6_7_Costos_Transf_"/>
      <sheetName val="1_6_8_Otros_I&amp;G"/>
      <sheetName val="1_7_G__LABORAL"/>
      <sheetName val="1_8_INVENT"/>
      <sheetName val="1_9_Result__Finan_"/>
      <sheetName val="2_1_1_Prod_Minas"/>
      <sheetName val="2_1_2_Inds_Minas"/>
      <sheetName val="2_1_3_Costo_Damiana"/>
      <sheetName val="2_1_4_Costo_C_Antiguo"/>
      <sheetName val="2_1_5_Costo_Subte"/>
      <sheetName val="2_2_1_Prod_Conc"/>
      <sheetName val="2_2_3_Inds_Conc"/>
      <sheetName val="2_2_4_Costo_Conc"/>
      <sheetName val="2_3_1_Inds_Fu_y_Re"/>
      <sheetName val="2_3_2_COSTO_FURE"/>
      <sheetName val="2_4_1_INDICADOR_HIDRO"/>
      <sheetName val="2_4_2_COSTO_HIDRO"/>
      <sheetName val="2_5_COSTO_ADM"/>
      <sheetName val="2_6_COSTO_DIVISION"/>
      <sheetName val="2_7_AGUA_&amp;_EE"/>
      <sheetName val="2_8_RECURSOS_HUMANOS"/>
      <sheetName val="2_9_EERR_Negocios"/>
      <sheetName val="Var_Mineras-Diseño_SULFUROS"/>
      <sheetName val="Var_Mineras-Diseño_OXIDOS"/>
      <sheetName val="Analisis_Causas-Desv__SULFUROS"/>
      <sheetName val="Analisis_Causas-Desv_OXIDOS"/>
      <sheetName val="Conc_geométrica"/>
      <sheetName val="Area_130"/>
      <sheetName val="Condicion_(NO)"/>
      <sheetName val="Condicion"/>
      <sheetName val="Resumen_Correa1"/>
      <sheetName val="Resumen_FFCC1"/>
      <sheetName val="540_Correa1"/>
      <sheetName val="540_Tren1"/>
      <sheetName val="Elect_Correa1"/>
      <sheetName val="Instru_Correa1"/>
      <sheetName val="Resumen_Ejec1"/>
      <sheetName val="Tabla_Comparativa1"/>
      <sheetName val="Exhibit_Caja1"/>
      <sheetName val="DIAGRAMAS_1"/>
      <sheetName val="1_1_EJECUTIVO1"/>
      <sheetName val="1_2_GESTION_DE_SEGURIDAD1"/>
      <sheetName val="1_3_PRODUCCION1"/>
      <sheetName val="1_3_1FACTORIAL_PRODUCCION_1"/>
      <sheetName val="1_4_COSTOS_y_GASTOS1"/>
      <sheetName val="1_4_1_Costos_x_Fase1"/>
      <sheetName val="1_4_2_Costos_x_Línea1"/>
      <sheetName val="1_5_Ind__Gest_x_Fase1"/>
      <sheetName val="1_5_1_Ind_Gest_MS1"/>
      <sheetName val="1_5_2_Ind_Gest_CA1"/>
      <sheetName val="1_5_3_Ind_Gest_Concent1"/>
      <sheetName val="1_5_4_Ind_Gest_Fundición1"/>
      <sheetName val="1_5_5_Ind_Gest_Refinería1"/>
      <sheetName val="1_5_6_Ind_Gest_DAMCC1"/>
      <sheetName val="1_5_7_Ind_Gest_Hidro1"/>
      <sheetName val="1_6_Análisis_Costos_y_gastos1"/>
      <sheetName val="1_6_1_FAC__REM1"/>
      <sheetName val="1_6_2_FAC__MAT1"/>
      <sheetName val="1_6_3_FAC__EE1"/>
      <sheetName val="1_6_4_FAC__COMB1"/>
      <sheetName val="1_6_5_FAC__S__3ºs1"/>
      <sheetName val="1_6_6_FAC__D&amp;A1"/>
      <sheetName val="1_6_7_Costos_Transf_1"/>
      <sheetName val="1_6_8_Otros_I&amp;G1"/>
      <sheetName val="1_7_G__LABORAL1"/>
      <sheetName val="1_8_INVENT1"/>
      <sheetName val="1_9_Result__Finan_1"/>
      <sheetName val="2_1_1_Prod_Minas1"/>
      <sheetName val="2_1_2_Inds_Minas1"/>
      <sheetName val="2_1_3_Costo_Damiana1"/>
      <sheetName val="2_1_4_Costo_C_Antiguo1"/>
      <sheetName val="2_1_5_Costo_Subte1"/>
      <sheetName val="2_2_1_Prod_Conc1"/>
      <sheetName val="2_2_3_Inds_Conc1"/>
      <sheetName val="2_2_4_Costo_Conc1"/>
      <sheetName val="2_3_1_Inds_Fu_y_Re1"/>
      <sheetName val="2_3_2_COSTO_FURE1"/>
      <sheetName val="2_4_1_INDICADOR_HIDRO1"/>
      <sheetName val="2_4_2_COSTO_HIDRO1"/>
      <sheetName val="2_5_COSTO_ADM1"/>
      <sheetName val="2_6_COSTO_DIVISION1"/>
      <sheetName val="2_7_AGUA_&amp;_EE1"/>
      <sheetName val="2_8_RECURSOS_HUMANOS1"/>
      <sheetName val="2_9_EERR_Negocios1"/>
      <sheetName val="Var_Mineras-Diseño_SULFUROS1"/>
      <sheetName val="Var_Mineras-Diseño_OXIDOS1"/>
      <sheetName val="Analisis_Causas-Desv__SULFUROS1"/>
      <sheetName val="Analisis_Causas-Desv_OXIDOS1"/>
      <sheetName val="Conc_geométrica1"/>
      <sheetName val="Area_1301"/>
      <sheetName val="Condicion_(NO)1"/>
      <sheetName val="Maestro_01_de_Febrero"/>
      <sheetName val="ANUAL P-1 2013"/>
      <sheetName val="Resumen_Correa2"/>
      <sheetName val="Resumen_FFCC2"/>
      <sheetName val="540_Correa2"/>
      <sheetName val="540_Tren2"/>
      <sheetName val="Elect_Correa2"/>
      <sheetName val="Instru_Correa2"/>
      <sheetName val="Resumen_Ejec2"/>
      <sheetName val="Tabla_Comparativa2"/>
      <sheetName val="Area_1302"/>
      <sheetName val="Exhibit_Caja2"/>
      <sheetName val="DIAGRAMAS_2"/>
      <sheetName val="1_1_EJECUTIVO2"/>
      <sheetName val="1_2_GESTION_DE_SEGURIDAD2"/>
      <sheetName val="1_3_PRODUCCION2"/>
      <sheetName val="1_3_1FACTORIAL_PRODUCCION_2"/>
      <sheetName val="1_4_COSTOS_y_GASTOS2"/>
      <sheetName val="1_4_1_Costos_x_Fase2"/>
      <sheetName val="1_4_2_Costos_x_Línea2"/>
      <sheetName val="1_5_Ind__Gest_x_Fase2"/>
      <sheetName val="1_5_1_Ind_Gest_MS2"/>
      <sheetName val="1_5_2_Ind_Gest_CA2"/>
      <sheetName val="1_5_3_Ind_Gest_Concent2"/>
      <sheetName val="1_5_4_Ind_Gest_Fundición2"/>
      <sheetName val="1_5_5_Ind_Gest_Refinería2"/>
      <sheetName val="1_5_6_Ind_Gest_DAMCC2"/>
      <sheetName val="1_5_7_Ind_Gest_Hidro2"/>
      <sheetName val="1_6_Análisis_Costos_y_gastos2"/>
      <sheetName val="1_6_1_FAC__REM2"/>
      <sheetName val="1_6_2_FAC__MAT2"/>
      <sheetName val="1_6_3_FAC__EE2"/>
      <sheetName val="1_6_4_FAC__COMB2"/>
      <sheetName val="1_6_5_FAC__S__3ºs2"/>
      <sheetName val="1_6_6_FAC__D&amp;A2"/>
      <sheetName val="1_6_7_Costos_Transf_2"/>
      <sheetName val="1_6_8_Otros_I&amp;G2"/>
      <sheetName val="1_7_G__LABORAL2"/>
      <sheetName val="1_8_INVENT2"/>
      <sheetName val="1_9_Result__Finan_2"/>
      <sheetName val="2_1_1_Prod_Minas2"/>
      <sheetName val="2_1_2_Inds_Minas2"/>
      <sheetName val="2_1_3_Costo_Damiana2"/>
      <sheetName val="2_1_4_Costo_C_Antiguo2"/>
      <sheetName val="2_1_5_Costo_Subte2"/>
      <sheetName val="2_2_1_Prod_Conc2"/>
      <sheetName val="2_2_3_Inds_Conc2"/>
      <sheetName val="2_2_4_Costo_Conc2"/>
      <sheetName val="2_3_1_Inds_Fu_y_Re2"/>
      <sheetName val="2_3_2_COSTO_FURE2"/>
      <sheetName val="2_4_1_INDICADOR_HIDRO2"/>
      <sheetName val="2_4_2_COSTO_HIDRO2"/>
      <sheetName val="2_5_COSTO_ADM2"/>
      <sheetName val="2_6_COSTO_DIVISION2"/>
      <sheetName val="2_7_AGUA_&amp;_EE2"/>
      <sheetName val="2_8_RECURSOS_HUMANOS2"/>
      <sheetName val="2_9_EERR_Negocios2"/>
      <sheetName val="Var_Mineras-Diseño_SULFUROS2"/>
      <sheetName val="Var_Mineras-Diseño_OXIDOS2"/>
      <sheetName val="Analisis_Causas-Desv__SULFUROS2"/>
      <sheetName val="Analisis_Causas-Desv_OXIDOS2"/>
      <sheetName val="Conc_geométrica2"/>
      <sheetName val="Condicion_(NO)2"/>
      <sheetName val="Maestro_01_de_Febrero1"/>
      <sheetName val="ANUAL_P-1_2013"/>
      <sheetName val="Resumen_Correa3"/>
      <sheetName val="Resumen_FFCC3"/>
      <sheetName val="540_Correa3"/>
      <sheetName val="540_Tren3"/>
      <sheetName val="Elect_Correa3"/>
      <sheetName val="Instru_Correa3"/>
      <sheetName val="Resumen_Ejec3"/>
      <sheetName val="Tabla_Comparativa3"/>
      <sheetName val="Area_1303"/>
      <sheetName val="Exhibit_Caja3"/>
      <sheetName val="DIAGRAMAS_3"/>
      <sheetName val="1_1_EJECUTIVO3"/>
      <sheetName val="1_2_GESTION_DE_SEGURIDAD3"/>
      <sheetName val="1_3_PRODUCCION3"/>
      <sheetName val="1_3_1FACTORIAL_PRODUCCION_3"/>
      <sheetName val="1_4_COSTOS_y_GASTOS3"/>
      <sheetName val="1_4_1_Costos_x_Fase3"/>
      <sheetName val="1_4_2_Costos_x_Línea3"/>
      <sheetName val="1_5_Ind__Gest_x_Fase3"/>
      <sheetName val="1_5_1_Ind_Gest_MS3"/>
      <sheetName val="1_5_2_Ind_Gest_CA3"/>
      <sheetName val="1_5_3_Ind_Gest_Concent3"/>
      <sheetName val="1_5_4_Ind_Gest_Fundición3"/>
      <sheetName val="1_5_5_Ind_Gest_Refinería3"/>
      <sheetName val="1_5_6_Ind_Gest_DAMCC3"/>
      <sheetName val="1_5_7_Ind_Gest_Hidro3"/>
      <sheetName val="1_6_Análisis_Costos_y_gastos3"/>
      <sheetName val="1_6_1_FAC__REM3"/>
      <sheetName val="1_6_2_FAC__MAT3"/>
      <sheetName val="1_6_3_FAC__EE3"/>
      <sheetName val="1_6_4_FAC__COMB3"/>
      <sheetName val="1_6_5_FAC__S__3ºs3"/>
      <sheetName val="1_6_6_FAC__D&amp;A3"/>
      <sheetName val="1_6_7_Costos_Transf_3"/>
      <sheetName val="1_6_8_Otros_I&amp;G3"/>
      <sheetName val="1_7_G__LABORAL3"/>
      <sheetName val="1_8_INVENT3"/>
      <sheetName val="1_9_Result__Finan_3"/>
      <sheetName val="2_1_1_Prod_Minas3"/>
      <sheetName val="2_1_2_Inds_Minas3"/>
      <sheetName val="2_1_3_Costo_Damiana3"/>
      <sheetName val="2_1_4_Costo_C_Antiguo3"/>
      <sheetName val="2_1_5_Costo_Subte3"/>
      <sheetName val="2_2_1_Prod_Conc3"/>
      <sheetName val="2_2_3_Inds_Conc3"/>
      <sheetName val="2_2_4_Costo_Conc3"/>
      <sheetName val="2_3_1_Inds_Fu_y_Re3"/>
      <sheetName val="2_3_2_COSTO_FURE3"/>
      <sheetName val="2_4_1_INDICADOR_HIDRO3"/>
      <sheetName val="2_4_2_COSTO_HIDRO3"/>
      <sheetName val="2_5_COSTO_ADM3"/>
      <sheetName val="2_6_COSTO_DIVISION3"/>
      <sheetName val="2_7_AGUA_&amp;_EE3"/>
      <sheetName val="2_8_RECURSOS_HUMANOS3"/>
      <sheetName val="2_9_EERR_Negocios3"/>
      <sheetName val="Var_Mineras-Diseño_SULFUROS3"/>
      <sheetName val="Var_Mineras-Diseño_OXIDOS3"/>
      <sheetName val="Analisis_Causas-Desv__SULFUROS3"/>
      <sheetName val="Analisis_Causas-Desv_OXIDOS3"/>
      <sheetName val="Conc_geométrica3"/>
      <sheetName val="Condicion_(NO)3"/>
      <sheetName val="Maestro_01_de_Febrero2"/>
      <sheetName val="ANUAL_P-1_20131"/>
      <sheetName val="1.1.A. Cátodos ER y SX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ntro_inver"/>
      <sheetName val="areas"/>
      <sheetName val="actividades"/>
      <sheetName val="Vent. Ref."/>
      <sheetName val="Partidas"/>
      <sheetName val="Inversiones"/>
      <sheetName val="Inversiones (2)"/>
      <sheetName val="m-año"/>
      <sheetName val="Hoja2"/>
      <sheetName val="Partidas (2)"/>
      <sheetName val="Hoja1"/>
      <sheetName val="Hoja1 (2)"/>
      <sheetName val="Cash Flows"/>
      <sheetName val="Mine Plan"/>
      <sheetName val="D_Mes"/>
      <sheetName val="Phase 810"/>
      <sheetName val="Vent__Ref_3"/>
      <sheetName val="Inversiones_(2)3"/>
      <sheetName val="Partidas_(2)3"/>
      <sheetName val="Hoja1_(2)3"/>
      <sheetName val="Cash_Flows3"/>
      <sheetName val="Mine_Plan3"/>
      <sheetName val="Phase_8103"/>
      <sheetName val="Vent__Ref_"/>
      <sheetName val="Inversiones_(2)"/>
      <sheetName val="Partidas_(2)"/>
      <sheetName val="Hoja1_(2)"/>
      <sheetName val="Cash_Flows"/>
      <sheetName val="Mine_Plan"/>
      <sheetName val="Phase_810"/>
      <sheetName val="Vent__Ref_1"/>
      <sheetName val="Inversiones_(2)1"/>
      <sheetName val="Partidas_(2)1"/>
      <sheetName val="Hoja1_(2)1"/>
      <sheetName val="Cash_Flows1"/>
      <sheetName val="Mine_Plan1"/>
      <sheetName val="Phase_8101"/>
      <sheetName val="Vent__Ref_2"/>
      <sheetName val="Inversiones_(2)2"/>
      <sheetName val="Partidas_(2)2"/>
      <sheetName val="Hoja1_(2)2"/>
      <sheetName val="Cash_Flows2"/>
      <sheetName val="Mine_Plan2"/>
      <sheetName val="Phase_8102"/>
      <sheetName val="PARAMETROS"/>
      <sheetName val="CONV.DESEMP."/>
      <sheetName val="TI860 (PRESUP)"/>
      <sheetName val="Indice"/>
      <sheetName val="Vent__Ref_4"/>
      <sheetName val="Inversiones_(2)4"/>
      <sheetName val="Partidas_(2)4"/>
      <sheetName val="Hoja1_(2)4"/>
      <sheetName val="Cash_Flows4"/>
      <sheetName val="Mine_Plan4"/>
      <sheetName val="Phase_8104"/>
      <sheetName val="CONV_DESEMP_"/>
      <sheetName val="TI860_(PRESUP)"/>
      <sheetName val="Vent__Ref_5"/>
      <sheetName val="Inversiones_(2)5"/>
      <sheetName val="Partidas_(2)5"/>
      <sheetName val="Hoja1_(2)5"/>
      <sheetName val="Cash_Flows5"/>
      <sheetName val="Mine_Plan5"/>
      <sheetName val="Phase_8105"/>
      <sheetName val="CONV_DESEMP_1"/>
      <sheetName val="TI860_(PRESUP)1"/>
      <sheetName val="Vent__Ref_6"/>
      <sheetName val="Inversiones_(2)6"/>
      <sheetName val="Partidas_(2)6"/>
      <sheetName val="Hoja1_(2)6"/>
      <sheetName val="Cash_Flows6"/>
      <sheetName val="Mine_Plan6"/>
      <sheetName val="Phase_8106"/>
      <sheetName val="CONV_DESEMP_2"/>
      <sheetName val="TI860_(PRESUP)2"/>
      <sheetName val="Cashflow"/>
      <sheetName val="Vent__Ref_7"/>
      <sheetName val="Inversiones_(2)7"/>
      <sheetName val="Partidas_(2)7"/>
      <sheetName val="Hoja1_(2)7"/>
      <sheetName val="Cash_Flows7"/>
      <sheetName val="Mine_Plan7"/>
      <sheetName val="Phase_8107"/>
      <sheetName val="CONV_DESEMP_3"/>
      <sheetName val="TI860_(PRESUP)3"/>
      <sheetName val="Hoja3"/>
      <sheetName val="Carguío"/>
      <sheetName val="#¡REF"/>
      <sheetName val="costos"/>
      <sheetName val="flujo-Objetivo"/>
      <sheetName val="matriz"/>
      <sheetName val="Códigos"/>
      <sheetName val="DISTANCIAS"/>
      <sheetName val="Factor de Reemplazo"/>
      <sheetName val="Inv Mina Correas 03"/>
      <sheetName val="Dat_2"/>
      <sheetName val="Dat_1"/>
      <sheetName val="1.1.A. Cátodos ER y SX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Materiales_2004_Consulta"/>
      <sheetName val="Análisis Nominal"/>
      <sheetName val="Análisis Actualizado"/>
      <sheetName val="Factores"/>
      <sheetName val="Análisis_Nominal"/>
      <sheetName val="Análisis_Actualizado"/>
      <sheetName val="Análisis_Nominal1"/>
      <sheetName val="Análisis_Actualizado1"/>
      <sheetName val="Análisis_Nominal2"/>
      <sheetName val="Análisis_Actualizado2"/>
      <sheetName val="Análisis_Nominal3"/>
      <sheetName val="Análisis_Actualizado3"/>
      <sheetName val="PRESUPUESTO"/>
      <sheetName val="Eval-B-2009"/>
      <sheetName val="Análisis_Nominal4"/>
      <sheetName val="Análisis_Actualizado4"/>
      <sheetName val="Eval-B-ENMS(b1)"/>
      <sheetName val="Análisis_Nominal5"/>
      <sheetName val="Análisis_Actualizado5"/>
      <sheetName val="Ingreso Datos"/>
      <sheetName val="Setup"/>
      <sheetName val="Data input"/>
      <sheetName val="Overall summary output"/>
      <sheetName val="Input selection"/>
      <sheetName val="Cost Variance cal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JETIVO Item 1 (5)"/>
      <sheetName val="OBJETIVO 03"/>
      <sheetName val="OBJETIVO Item 1 (04)"/>
      <sheetName val="Portada"/>
      <sheetName val="CTOS. ORIG."/>
      <sheetName val="COSTOS OBJ.  06"/>
      <sheetName val="C. COSTOS 06 R_P"/>
      <sheetName val="FLUJOS"/>
      <sheetName val="COST. TOTAL API"/>
      <sheetName val="EXP._ DIF."/>
      <sheetName val="Gantt"/>
      <sheetName val="HITOS"/>
      <sheetName val=" COPR."/>
      <sheetName val=" O C"/>
      <sheetName val="FINANCIERO R-P 06"/>
      <sheetName val="OBJETIVO_Item_1_(5)"/>
      <sheetName val="OBJETIVO_03"/>
      <sheetName val="OBJETIVO_Item_1_(04)"/>
      <sheetName val="CTOS__ORIG_"/>
      <sheetName val="COSTOS_OBJ___06"/>
      <sheetName val="C__COSTOS_06_R_P"/>
      <sheetName val="COST__TOTAL_API"/>
      <sheetName val="EXP___DIF_"/>
      <sheetName val="_COPR_"/>
      <sheetName val="_O_C"/>
      <sheetName val="CONTROL FISICO P_R"/>
      <sheetName val="CATEXP13"/>
      <sheetName val="CONTROL_FISICO_P_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BROS"/>
      <sheetName val="SUBRUBROS"/>
      <sheetName val="Insumos"/>
      <sheetName val="Items"/>
      <sheetName val="Analisis Nuevo"/>
      <sheetName val="Analisis Vista"/>
      <sheetName val="AnalisisUsados"/>
      <sheetName val="ListaCambios"/>
      <sheetName val="SISTEMA"/>
      <sheetName val="Componentes"/>
      <sheetName val="Panel"/>
      <sheetName val="Analisis"/>
      <sheetName val="Presupuesto"/>
      <sheetName val="Explosion"/>
      <sheetName val="Copete"/>
      <sheetName val="Lista"/>
      <sheetName val="ListaUsados"/>
      <sheetName val="Ver Analisis"/>
      <sheetName val="Formulas"/>
      <sheetName val="Constantes"/>
      <sheetName val="Mano de Obra"/>
      <sheetName val="MEMO"/>
      <sheetName val="PATRONES"/>
      <sheetName val="GRUPOS"/>
      <sheetName val="Secciones"/>
      <sheetName val="Divisiones"/>
      <sheetName val="Cash Flows"/>
      <sheetName val="Revenues"/>
      <sheetName val="Planilla "/>
      <sheetName val="GRAFICO A"/>
      <sheetName val="COD"/>
      <sheetName val="OT SP-RP (recursos)"/>
      <sheetName val="#¡REF"/>
      <sheetName val="rect_salida"/>
      <sheetName val="Gantt"/>
      <sheetName val="fluj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BROS"/>
      <sheetName val="SUBRUBROS"/>
      <sheetName val="Insumos"/>
      <sheetName val="Items"/>
      <sheetName val="Analisis Nuevo"/>
      <sheetName val="Analisis Vista"/>
      <sheetName val="AnalisisUsados"/>
      <sheetName val="ListaCambios"/>
      <sheetName val="SISTEMA"/>
      <sheetName val="Componentes"/>
      <sheetName val="Panel"/>
      <sheetName val="Analisis"/>
      <sheetName val="Presupuesto"/>
      <sheetName val="Explosion"/>
      <sheetName val="Copete"/>
      <sheetName val="Lista"/>
      <sheetName val="ListaUsados"/>
      <sheetName val="Ver Analisis"/>
      <sheetName val="Formulas"/>
      <sheetName val="Constantes"/>
      <sheetName val="Mano de Obra"/>
      <sheetName val="MEMO"/>
      <sheetName val="PATRONES"/>
      <sheetName val="GRUPOS"/>
      <sheetName val="Secciones"/>
      <sheetName val="Divisiones"/>
      <sheetName val="Flujo"/>
      <sheetName val="P33"/>
      <sheetName val="Parametros"/>
      <sheetName val="borrad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CBV99"/>
      <sheetName val="MATER_CONCENTR_CBV99"/>
      <sheetName val="DISTR.MANT.ELECTRICA"/>
      <sheetName val="DOTACION_CBV99"/>
      <sheetName val="COSTO-MANO-OBRA-_CBV99"/>
      <sheetName val="Hoja2"/>
      <sheetName val="MATER_CBV2000"/>
      <sheetName val="DOTAC_2000"/>
      <sheetName val="COSTO_DOT2000"/>
      <sheetName val="COSTO_MO_EI"/>
      <sheetName val="comaparcion"/>
      <sheetName val="FORMATO-CBV2000"/>
      <sheetName val="RESCON-1"/>
      <sheetName val="RESM-OF"/>
      <sheetName val="RESM-OF2"/>
      <sheetName val="Hoja1"/>
      <sheetName val="MATERIALES"/>
      <sheetName val="SALUD"/>
      <sheetName val="Hoja3"/>
      <sheetName val="DISTR_MANT_ELECTRICA"/>
      <sheetName val="Valid Entries"/>
      <sheetName val="Appendix A"/>
      <sheetName val="Tarifas Obras"/>
      <sheetName val="costo unitario"/>
      <sheetName val="mensuales"/>
      <sheetName val="AVF"/>
      <sheetName val="INC"/>
      <sheetName val="RES"/>
      <sheetName val="DATOS"/>
      <sheetName val="CMON"/>
      <sheetName val="RESU"/>
      <sheetName val="DHITO"/>
      <sheetName val="RG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PART-OT"/>
      <sheetName val="CARATULA"/>
      <sheetName val="Compras"/>
      <sheetName val="Hoja1"/>
      <sheetName val="TABLAS"/>
      <sheetName val="ARCHIBO BASE"/>
      <sheetName val="equipamiento"/>
      <sheetName val="FLUTOTAL"/>
      <sheetName val="FLU2000-2005"/>
      <sheetName val="GloriaCB"/>
      <sheetName val="PARAMETROS"/>
      <sheetName val="PARAM_99"/>
      <sheetName val="presu1999"/>
      <sheetName val="FLUJOS-ANUALES"/>
      <sheetName val="RESUMEN"/>
      <sheetName val="EVALUACION"/>
      <sheetName val="ACTUALIZACION"/>
      <sheetName val="JUNIO 97"/>
      <sheetName val="Val-Nominales"/>
      <sheetName val="Cordova"/>
      <sheetName val="Tabla Dinámica"/>
      <sheetName val="EQUIPOS"/>
      <sheetName val="Basis"/>
      <sheetName val="Pricing Model "/>
      <sheetName val="Line Sizing"/>
      <sheetName val="D34jul00A"/>
      <sheetName val="ARCHIBO_BASE"/>
      <sheetName val="JUNIO_97"/>
      <sheetName val="Tabla_Dinámica"/>
      <sheetName val="Line_Sizing"/>
      <sheetName val="ARCHIBO_BASE1"/>
      <sheetName val="JUNIO_971"/>
      <sheetName val="Tabla_Dinámica1"/>
      <sheetName val="Line_Sizing1"/>
      <sheetName val="ARCHIBO_BASE2"/>
      <sheetName val="JUNIO_972"/>
      <sheetName val="Tabla_Dinámica2"/>
      <sheetName val="Line_Sizing2"/>
      <sheetName val="ARCHIBO_BASE3"/>
      <sheetName val="JUNIO_973"/>
      <sheetName val="Tabla_Dinámica3"/>
      <sheetName val="Line_Sizing3"/>
      <sheetName val="ARCHIBO_BASE4"/>
      <sheetName val="JUNIO_974"/>
      <sheetName val="Tabla_Dinámica4"/>
      <sheetName val="Line_Sizing4"/>
      <sheetName val="ARCHIBO_BASE5"/>
      <sheetName val="JUNIO_975"/>
      <sheetName val="Tabla_Dinámica5"/>
      <sheetName val="Line_Sizing5"/>
      <sheetName val="PARAMETROS_CORREAS"/>
      <sheetName val="ARCHIBO_BASE6"/>
      <sheetName val="JUNIO_976"/>
      <sheetName val="Tabla_Dinámica6"/>
      <sheetName val="Line_Sizing6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Summary"/>
      <sheetName val="ARCHIBO_BASE7"/>
      <sheetName val="JUNIO_977"/>
      <sheetName val="Tabla_Dinámica7"/>
      <sheetName val="Line_Sizing7"/>
      <sheetName val="ARCHIBO_BASE8"/>
      <sheetName val="JUNIO_978"/>
      <sheetName val="Tabla_Dinámica8"/>
      <sheetName val="Line_Sizing8"/>
      <sheetName val="ARCHIBO_BASE9"/>
      <sheetName val="JUNIO_979"/>
      <sheetName val="Tabla_Dinámica9"/>
      <sheetName val="Line_Sizing9"/>
      <sheetName val="RES"/>
      <sheetName val="ARCHIBO_BASE10"/>
      <sheetName val="JUNIO_9710"/>
      <sheetName val="Tabla_Dinámica10"/>
      <sheetName val="Line_Sizing10"/>
      <sheetName val="ARCHIBO_BASE11"/>
      <sheetName val="JUNIO_9711"/>
      <sheetName val="Tabla_Dinámica11"/>
      <sheetName val="Line_Sizing11"/>
      <sheetName val="ARCHIBO_BASE12"/>
      <sheetName val="JUNIO_9712"/>
      <sheetName val="Tabla_Dinámica12"/>
      <sheetName val="Line_Sizing12"/>
      <sheetName val="ARCHIBO_BASE13"/>
      <sheetName val="JUNIO_9713"/>
      <sheetName val="Tabla_Dinámica13"/>
      <sheetName val="Line_Sizing13"/>
      <sheetName val="ARCHIBO_BASE14"/>
      <sheetName val="JUNIO_9714"/>
      <sheetName val="Tabla_Dinámica14"/>
      <sheetName val="Line_Sizing14"/>
      <sheetName val="ARCHIBO_BASE15"/>
      <sheetName val="JUNIO_9715"/>
      <sheetName val="Tabla_Dinámica15"/>
      <sheetName val="Line_Sizing15"/>
      <sheetName val="ARCHIBO_BASE16"/>
      <sheetName val="JUNIO_9716"/>
      <sheetName val="Tabla_Dinámica16"/>
      <sheetName val="Line_Sizing16"/>
      <sheetName val="ARCHIBO_BASE17"/>
      <sheetName val="JUNIO_9717"/>
      <sheetName val="Tabla_Dinámica17"/>
      <sheetName val="Line_Sizing17"/>
      <sheetName val="ARCHIBO_BASE18"/>
      <sheetName val="JUNIO_9718"/>
      <sheetName val="Tabla_Dinámica18"/>
      <sheetName val="Line_Sizing18"/>
      <sheetName val="ARCHIBO_BASE19"/>
      <sheetName val="JUNIO_9719"/>
      <sheetName val="Tabla_Dinámica19"/>
      <sheetName val="Line_Sizing19"/>
      <sheetName val="ARCHIBO_BASE20"/>
      <sheetName val="JUNIO_9720"/>
      <sheetName val="Tabla_Dinámica20"/>
      <sheetName val="Line_Sizing20"/>
      <sheetName val="Flujo"/>
      <sheetName val="ARCHIBO_BASE21"/>
      <sheetName val="JUNIO_9721"/>
      <sheetName val="Tabla_Dinámica21"/>
      <sheetName val="Line_Sizing21"/>
      <sheetName val="ARCHIBO_BASE23"/>
      <sheetName val="JUNIO_9723"/>
      <sheetName val="Tabla_Dinámica23"/>
      <sheetName val="Line_Sizing23"/>
      <sheetName val="ARCHIBO_BASE22"/>
      <sheetName val="JUNIO_9722"/>
      <sheetName val="Tabla_Dinámica22"/>
      <sheetName val="Line_Sizing22"/>
      <sheetName val="ARCHIBO_BASE24"/>
      <sheetName val="JUNIO_9724"/>
      <sheetName val="Tabla_Dinámica24"/>
      <sheetName val="Line_Sizing24"/>
      <sheetName val="ARCHIBO_BASE25"/>
      <sheetName val="JUNIO_9725"/>
      <sheetName val="Tabla_Dinámica25"/>
      <sheetName val="Line_Sizing25"/>
      <sheetName val="ARCHIBO_BASE26"/>
      <sheetName val="JUNIO_9726"/>
      <sheetName val="Tabla_Dinámica26"/>
      <sheetName val="Line_Sizing26"/>
      <sheetName val="MATER_CONCENTR_CBV99"/>
      <sheetName val="COSTO-MANO-OBRA-_CBV99"/>
      <sheetName val="MATER_CBV2000"/>
      <sheetName val="DISTR.MANT.ELECTRICA"/>
      <sheetName val="DOTACION_CBV99"/>
      <sheetName val="ARCHIBO_BASE27"/>
      <sheetName val="JUNIO_9727"/>
      <sheetName val="Tabla_Dinámica27"/>
      <sheetName val="Line_Sizing27"/>
      <sheetName val="Pricing_Model_"/>
      <sheetName val="Salary Schedules"/>
      <sheetName val="Bombas BHC"/>
      <sheetName val="Costos Adm  Codelco"/>
      <sheetName val="Ing Contraparte"/>
      <sheetName val="Ing Detalle"/>
      <sheetName val="ITO"/>
      <sheetName val="Indirectos de Terreno"/>
      <sheetName val="Apoyo Gestión"/>
      <sheetName val="costos"/>
      <sheetName val="flujo-Objetiv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HELL"/>
      <sheetName val="feed inlet"/>
      <sheetName val="steam outlet"/>
      <sheetName val="downcomer"/>
      <sheetName val="press-nitro"/>
      <sheetName val="upper head"/>
      <sheetName val="lwr lev tap"/>
      <sheetName val="cbd"/>
      <sheetName val="chem feed"/>
      <sheetName val="2.5 sv"/>
      <sheetName val="3 sv"/>
      <sheetName val="WEL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Sergio"/>
      <sheetName val="#¡REF"/>
      <sheetName val="Misc"/>
      <sheetName val="Datos"/>
      <sheetName val="matriz api (2)"/>
      <sheetName val="TOTALES"/>
      <sheetName val="precio unitario"/>
      <sheetName val="MAT"/>
      <sheetName val="EQI"/>
      <sheetName val="no borrrar"/>
      <sheetName val="precio_unitario"/>
      <sheetName val="precio_unitario1"/>
      <sheetName val="precio_unitario2"/>
      <sheetName val="precio_unitario3"/>
      <sheetName val="steam outlet"/>
      <sheetName val="LOG RFI WEST9"/>
      <sheetName val="P3"/>
      <sheetName val="INFORME"/>
      <sheetName val=""/>
      <sheetName val="matriz_api_(2)"/>
      <sheetName val="precio_unitario4"/>
      <sheetName val="Contingency"/>
      <sheetName val="Libro3"/>
      <sheetName val="no_borrrar"/>
      <sheetName val="INPUT"/>
      <sheetName val="P&amp;A"/>
      <sheetName val="Sheet1"/>
      <sheetName val="ENCABEZADOS"/>
      <sheetName val="Constantes"/>
      <sheetName val="__REF"/>
      <sheetName val="Pavim-preços"/>
      <sheetName val="Check List Labores"/>
      <sheetName val="BD Proyectos"/>
      <sheetName val="BD Cttos u OC"/>
      <sheetName val="BD Hitos"/>
      <sheetName val="TD Hitos"/>
      <sheetName val="Duraciones"/>
      <sheetName val="Vector Fís Resumen"/>
      <sheetName val="Vector Fin Resumen"/>
      <sheetName val="Vector Fís detalle"/>
      <sheetName val="Vector Fin detalle"/>
      <sheetName val="9 Columnas KUS$"/>
      <sheetName val="Control PMI"/>
      <sheetName val="BD Reales"/>
      <sheetName val="TD Reales Nominales"/>
      <sheetName val="Listas"/>
      <sheetName val="Reglas"/>
      <sheetName val="Av Fís 2019"/>
      <sheetName val="FisFin"/>
      <sheetName val="Plan Fis 2019"/>
      <sheetName val="Plan Fín 2019"/>
      <sheetName val="GEN-TEC-02"/>
      <sheetName val="Global"/>
      <sheetName val="Plan QA"/>
      <sheetName val="Items"/>
      <sheetName val="NOMIN_18"/>
      <sheetName val="T2GEFURE_ACUM"/>
      <sheetName val="Instrucciones"/>
      <sheetName val="CARATULA"/>
      <sheetName val="ECO-00 "/>
      <sheetName val="ECO-01 "/>
      <sheetName val="ECO-01A"/>
      <sheetName val="ECO-02"/>
      <sheetName val="ECO-03"/>
      <sheetName val="ECO-04"/>
      <sheetName val="ECO-05"/>
      <sheetName val="ECO-06"/>
      <sheetName val="ECO-07"/>
      <sheetName val="ECO-08"/>
      <sheetName val="ECO-09"/>
      <sheetName val="ECO-10"/>
      <sheetName val="ECO-10."/>
      <sheetName val="MO"/>
      <sheetName val="MAQ"/>
      <sheetName val="OTROS"/>
      <sheetName val="ECO-XX"/>
      <sheetName val="Plant Operating Expenses"/>
      <sheetName val="Total Op Costs"/>
      <sheetName val="Cash Flows"/>
      <sheetName val="Timing &amp; Assumptions"/>
      <sheetName val="Plant Unit Consumption"/>
      <sheetName val="Deferred CAPX"/>
      <sheetName val="Mine Plan"/>
      <sheetName val="Mine Op Costs"/>
      <sheetName val="Plant &amp; Mine CAPX"/>
      <sheetName val="Revenues"/>
      <sheetName val="Base2"/>
      <sheetName val="Opinion-Alcance"/>
      <sheetName val="CARTERA DE CONTRATOS"/>
      <sheetName val=" Camiones 830"/>
      <sheetName val="Register"/>
      <sheetName val="EQ INGR-EGR"/>
      <sheetName val="MOD INGR-EGR"/>
      <sheetName val="Llenado Días"/>
      <sheetName val="Llenado TON"/>
      <sheetName val="CONSOCOS99"/>
      <sheetName val="Retenciones"/>
      <sheetName val="matriz_api_(2)1"/>
      <sheetName val="precio_unitario5"/>
      <sheetName val="no_borrrar1"/>
      <sheetName val="steam_outlet"/>
      <sheetName val="LOG_RFI_WEST9"/>
      <sheetName val="GRAFICO 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Cu"/>
      <sheetName val="TOTAL Mo"/>
      <sheetName val="TOTAL As"/>
      <sheetName val="TOTAL CuNS"/>
      <sheetName val="TOTAL Wi"/>
      <sheetName val="SEWELL Cu"/>
      <sheetName val="SEWELL Mo"/>
      <sheetName val="SEWELL As"/>
      <sheetName val="SEWELL CuNS"/>
      <sheetName val="SEWELL Wi"/>
      <sheetName val="COLON Cu"/>
      <sheetName val="COLON Mo"/>
      <sheetName val="COLON As"/>
      <sheetName val="COLON CuNS"/>
      <sheetName val="COLON Wi"/>
      <sheetName val="Caract Met Cab"/>
      <sheetName val="Caract Met Conc"/>
      <sheetName val="calculo_leyes"/>
      <sheetName val="Alim-Ch"/>
      <sheetName val="Alim-Mol"/>
      <sheetName val="Mant-Mol"/>
      <sheetName val="Cap-Mol"/>
      <sheetName val="Flot-SEWELL"/>
      <sheetName val="Flot-SAG"/>
      <sheetName val="Flot-COLON"/>
      <sheetName val="Flot-Retrat"/>
      <sheetName val="HIDRO"/>
      <sheetName val="Estadísticas"/>
      <sheetName val="Condicion"/>
      <sheetName val="Producción"/>
      <sheetName val="Recibido"/>
      <sheetName val="Prog_Rep"/>
      <sheetName val="para_IP"/>
      <sheetName val="GMIN"/>
      <sheetName val="GFUN"/>
      <sheetName val="GPTA"/>
      <sheetName val="Div. TTE"/>
      <sheetName val="Caratula TTE"/>
      <sheetName val="BALANCE"/>
      <sheetName val="lamina"/>
      <sheetName val="CNC"/>
      <sheetName val="TOTAL_Cu"/>
      <sheetName val="TOTAL_Mo"/>
      <sheetName val="TOTAL_As"/>
      <sheetName val="TOTAL_CuNS"/>
      <sheetName val="TOTAL_Wi"/>
      <sheetName val="SEWELL_Cu"/>
      <sheetName val="SEWELL_Mo"/>
      <sheetName val="SEWELL_As"/>
      <sheetName val="SEWELL_CuNS"/>
      <sheetName val="SEWELL_Wi"/>
      <sheetName val="COLON_Cu"/>
      <sheetName val="COLON_Mo"/>
      <sheetName val="COLON_As"/>
      <sheetName val="COLON_CuNS"/>
      <sheetName val="COLON_Wi"/>
      <sheetName val="Caract_Met_Cab"/>
      <sheetName val="Caract_Met_Conc"/>
      <sheetName val="Div__TTE"/>
      <sheetName val="Caratula_TTE"/>
      <sheetName val="Page 1"/>
      <sheetName val="TOTAL_Cu1"/>
      <sheetName val="TOTAL_Mo1"/>
      <sheetName val="TOTAL_As1"/>
      <sheetName val="TOTAL_CuNS1"/>
      <sheetName val="TOTAL_Wi1"/>
      <sheetName val="SEWELL_Cu1"/>
      <sheetName val="SEWELL_Mo1"/>
      <sheetName val="SEWELL_As1"/>
      <sheetName val="SEWELL_CuNS1"/>
      <sheetName val="SEWELL_Wi1"/>
      <sheetName val="COLON_Cu1"/>
      <sheetName val="COLON_Mo1"/>
      <sheetName val="COLON_As1"/>
      <sheetName val="COLON_CuNS1"/>
      <sheetName val="COLON_Wi1"/>
      <sheetName val="Caract_Met_Cab1"/>
      <sheetName val="Caract_Met_Conc1"/>
      <sheetName val="Div__TTE1"/>
      <sheetName val="Caratula_TTE1"/>
      <sheetName val="TOTAL_Cu2"/>
      <sheetName val="TOTAL_Mo2"/>
      <sheetName val="TOTAL_As2"/>
      <sheetName val="TOTAL_CuNS2"/>
      <sheetName val="TOTAL_Wi2"/>
      <sheetName val="SEWELL_Cu2"/>
      <sheetName val="SEWELL_Mo2"/>
      <sheetName val="SEWELL_As2"/>
      <sheetName val="SEWELL_CuNS2"/>
      <sheetName val="SEWELL_Wi2"/>
      <sheetName val="COLON_Cu2"/>
      <sheetName val="COLON_Mo2"/>
      <sheetName val="COLON_As2"/>
      <sheetName val="COLON_CuNS2"/>
      <sheetName val="COLON_Wi2"/>
      <sheetName val="Caract_Met_Cab2"/>
      <sheetName val="Caract_Met_Conc2"/>
      <sheetName val="Div__TTE2"/>
      <sheetName val="Caratula_TTE2"/>
      <sheetName val="TOTAL_Cu3"/>
      <sheetName val="TOTAL_Mo3"/>
      <sheetName val="TOTAL_As3"/>
      <sheetName val="TOTAL_CuNS3"/>
      <sheetName val="TOTAL_Wi3"/>
      <sheetName val="SEWELL_Cu3"/>
      <sheetName val="SEWELL_Mo3"/>
      <sheetName val="SEWELL_As3"/>
      <sheetName val="SEWELL_CuNS3"/>
      <sheetName val="SEWELL_Wi3"/>
      <sheetName val="COLON_Cu3"/>
      <sheetName val="COLON_Mo3"/>
      <sheetName val="COLON_As3"/>
      <sheetName val="COLON_CuNS3"/>
      <sheetName val="COLON_Wi3"/>
      <sheetName val="Caract_Met_Cab3"/>
      <sheetName val="Caract_Met_Conc3"/>
      <sheetName val="Div__TTE3"/>
      <sheetName val="Caratula_TTE3"/>
      <sheetName val="MATER_CONCENTR_CBV99"/>
      <sheetName val="COSTO-MANO-OBRA-_CBV99"/>
      <sheetName val="MATER_CBV2000"/>
      <sheetName val="DISTR_MANT_ELECTRICA3"/>
      <sheetName val="DOTACION_CBV99"/>
      <sheetName val="TOTAL_Cu4"/>
      <sheetName val="TOTAL_Mo4"/>
      <sheetName val="TOTAL_As4"/>
      <sheetName val="TOTAL_CuNS4"/>
      <sheetName val="TOTAL_Wi4"/>
      <sheetName val="SEWELL_Cu4"/>
      <sheetName val="SEWELL_Mo4"/>
      <sheetName val="SEWELL_As4"/>
      <sheetName val="SEWELL_CuNS4"/>
      <sheetName val="SEWELL_Wi4"/>
      <sheetName val="COLON_Cu4"/>
      <sheetName val="COLON_Mo4"/>
      <sheetName val="COLON_As4"/>
      <sheetName val="COLON_CuNS4"/>
      <sheetName val="COLON_Wi4"/>
      <sheetName val="Caract_Met_Cab4"/>
      <sheetName val="Caract_Met_Conc4"/>
      <sheetName val="Div__TTE4"/>
      <sheetName val="Caratula_TTE4"/>
      <sheetName val="TOTAL_Cu5"/>
      <sheetName val="TOTAL_Mo5"/>
      <sheetName val="TOTAL_As5"/>
      <sheetName val="TOTAL_CuNS5"/>
      <sheetName val="TOTAL_Wi5"/>
      <sheetName val="SEWELL_Cu5"/>
      <sheetName val="SEWELL_Mo5"/>
      <sheetName val="SEWELL_As5"/>
      <sheetName val="SEWELL_CuNS5"/>
      <sheetName val="SEWELL_Wi5"/>
      <sheetName val="COLON_Cu5"/>
      <sheetName val="COLON_Mo5"/>
      <sheetName val="COLON_As5"/>
      <sheetName val="COLON_CuNS5"/>
      <sheetName val="COLON_Wi5"/>
      <sheetName val="Caract_Met_Cab5"/>
      <sheetName val="Caract_Met_Conc5"/>
      <sheetName val="Div__TTE5"/>
      <sheetName val="Caratula_TTE5"/>
      <sheetName val="TOTAL_Cu6"/>
      <sheetName val="TOTAL_Mo6"/>
      <sheetName val="TOTAL_As6"/>
      <sheetName val="TOTAL_CuNS6"/>
      <sheetName val="TOTAL_Wi6"/>
      <sheetName val="SEWELL_Cu6"/>
      <sheetName val="SEWELL_Mo6"/>
      <sheetName val="SEWELL_As6"/>
      <sheetName val="SEWELL_CuNS6"/>
      <sheetName val="SEWELL_Wi6"/>
      <sheetName val="COLON_Cu6"/>
      <sheetName val="COLON_Mo6"/>
      <sheetName val="COLON_As6"/>
      <sheetName val="COLON_CuNS6"/>
      <sheetName val="COLON_Wi6"/>
      <sheetName val="Caract_Met_Cab6"/>
      <sheetName val="Caract_Met_Conc6"/>
      <sheetName val="Div__TTE6"/>
      <sheetName val="Caratula_TTE6"/>
      <sheetName val="TOTAL_Cu7"/>
      <sheetName val="TOTAL_Mo7"/>
      <sheetName val="TOTAL_As7"/>
      <sheetName val="TOTAL_CuNS7"/>
      <sheetName val="TOTAL_Wi7"/>
      <sheetName val="SEWELL_Cu7"/>
      <sheetName val="SEWELL_Mo7"/>
      <sheetName val="SEWELL_As7"/>
      <sheetName val="SEWELL_CuNS7"/>
      <sheetName val="SEWELL_Wi7"/>
      <sheetName val="COLON_Cu7"/>
      <sheetName val="COLON_Mo7"/>
      <sheetName val="COLON_As7"/>
      <sheetName val="COLON_CuNS7"/>
      <sheetName val="COLON_Wi7"/>
      <sheetName val="Caract_Met_Cab7"/>
      <sheetName val="Caract_Met_Conc7"/>
      <sheetName val="Div__TTE7"/>
      <sheetName val="Caratula_TTE7"/>
      <sheetName val="Relaves_7"/>
      <sheetName val="TOTAL_Cu8"/>
      <sheetName val="TOTAL_Mo8"/>
      <sheetName val="TOTAL_As8"/>
      <sheetName val="TOTAL_CuNS8"/>
      <sheetName val="TOTAL_Wi8"/>
      <sheetName val="SEWELL_Cu8"/>
      <sheetName val="SEWELL_Mo8"/>
      <sheetName val="SEWELL_As8"/>
      <sheetName val="SEWELL_CuNS8"/>
      <sheetName val="SEWELL_Wi8"/>
      <sheetName val="COLON_Cu8"/>
      <sheetName val="COLON_Mo8"/>
      <sheetName val="COLON_As8"/>
      <sheetName val="COLON_CuNS8"/>
      <sheetName val="COLON_Wi8"/>
      <sheetName val="Caract_Met_Cab8"/>
      <sheetName val="Caract_Met_Conc8"/>
      <sheetName val="Div__TTE8"/>
      <sheetName val="Caratula_TTE8"/>
      <sheetName val="TOTAL_Cu9"/>
      <sheetName val="TOTAL_Mo9"/>
      <sheetName val="TOTAL_As9"/>
      <sheetName val="TOTAL_CuNS9"/>
      <sheetName val="TOTAL_Wi9"/>
      <sheetName val="SEWELL_Cu9"/>
      <sheetName val="SEWELL_Mo9"/>
      <sheetName val="SEWELL_As9"/>
      <sheetName val="SEWELL_CuNS9"/>
      <sheetName val="SEWELL_Wi9"/>
      <sheetName val="COLON_Cu9"/>
      <sheetName val="COLON_Mo9"/>
      <sheetName val="COLON_As9"/>
      <sheetName val="COLON_CuNS9"/>
      <sheetName val="COLON_Wi9"/>
      <sheetName val="Caract_Met_Cab9"/>
      <sheetName val="Caract_Met_Conc9"/>
      <sheetName val="Div__TTE9"/>
      <sheetName val="Caratula_TTE9"/>
      <sheetName val="TOTAL_Cu10"/>
      <sheetName val="TOTAL_Mo10"/>
      <sheetName val="TOTAL_As10"/>
      <sheetName val="TOTAL_CuNS10"/>
      <sheetName val="TOTAL_Wi10"/>
      <sheetName val="SEWELL_Cu10"/>
      <sheetName val="SEWELL_Mo10"/>
      <sheetName val="SEWELL_As10"/>
      <sheetName val="SEWELL_CuNS10"/>
      <sheetName val="SEWELL_Wi10"/>
      <sheetName val="COLON_Cu10"/>
      <sheetName val="COLON_Mo10"/>
      <sheetName val="COLON_As10"/>
      <sheetName val="COLON_CuNS10"/>
      <sheetName val="COLON_Wi10"/>
      <sheetName val="Caract_Met_Cab10"/>
      <sheetName val="Caract_Met_Conc10"/>
      <sheetName val="Div__TTE10"/>
      <sheetName val="Caratula_TTE10"/>
      <sheetName val="Page_1"/>
      <sheetName val="B_D_1"/>
      <sheetName val="TOTAL_Cu11"/>
      <sheetName val="TOTAL_Mo11"/>
      <sheetName val="TOTAL_As11"/>
      <sheetName val="TOTAL_CuNS11"/>
      <sheetName val="TOTAL_Wi11"/>
      <sheetName val="SEWELL_Cu11"/>
      <sheetName val="SEWELL_Mo11"/>
      <sheetName val="SEWELL_As11"/>
      <sheetName val="SEWELL_CuNS11"/>
      <sheetName val="SEWELL_Wi11"/>
      <sheetName val="COLON_Cu11"/>
      <sheetName val="COLON_Mo11"/>
      <sheetName val="COLON_As11"/>
      <sheetName val="COLON_CuNS11"/>
      <sheetName val="COLON_Wi11"/>
      <sheetName val="Caract_Met_Cab11"/>
      <sheetName val="Caract_Met_Conc11"/>
      <sheetName val="Div__TTE11"/>
      <sheetName val="Caratula_TTE11"/>
      <sheetName val="Page_11"/>
      <sheetName val="TOTAL_Cu12"/>
      <sheetName val="TOTAL_Mo12"/>
      <sheetName val="TOTAL_As12"/>
      <sheetName val="TOTAL_CuNS12"/>
      <sheetName val="TOTAL_Wi12"/>
      <sheetName val="SEWELL_Cu12"/>
      <sheetName val="SEWELL_Mo12"/>
      <sheetName val="SEWELL_As12"/>
      <sheetName val="SEWELL_CuNS12"/>
      <sheetName val="SEWELL_Wi12"/>
      <sheetName val="COLON_Cu12"/>
      <sheetName val="COLON_Mo12"/>
      <sheetName val="COLON_As12"/>
      <sheetName val="COLON_CuNS12"/>
      <sheetName val="COLON_Wi12"/>
      <sheetName val="Caract_Met_Cab12"/>
      <sheetName val="Caract_Met_Conc12"/>
      <sheetName val="Div__TTE12"/>
      <sheetName val="Caratula_TTE12"/>
      <sheetName val="TOTAL_Cu13"/>
      <sheetName val="TOTAL_Mo13"/>
      <sheetName val="TOTAL_As13"/>
      <sheetName val="TOTAL_CuNS13"/>
      <sheetName val="TOTAL_Wi13"/>
      <sheetName val="SEWELL_Cu13"/>
      <sheetName val="SEWELL_Mo13"/>
      <sheetName val="SEWELL_As13"/>
      <sheetName val="SEWELL_CuNS13"/>
      <sheetName val="SEWELL_Wi13"/>
      <sheetName val="COLON_Cu13"/>
      <sheetName val="COLON_Mo13"/>
      <sheetName val="COLON_As13"/>
      <sheetName val="COLON_CuNS13"/>
      <sheetName val="COLON_Wi13"/>
      <sheetName val="Caract_Met_Cab13"/>
      <sheetName val="Caract_Met_Conc13"/>
      <sheetName val="Div__TTE13"/>
      <sheetName val="Caratula_TTE13"/>
      <sheetName val="Page_12"/>
      <sheetName val="T-8 vC comp"/>
      <sheetName val="TOTAL_Cu15"/>
      <sheetName val="TOTAL_Mo15"/>
      <sheetName val="TOTAL_As15"/>
      <sheetName val="TOTAL_CuNS15"/>
      <sheetName val="TOTAL_Wi15"/>
      <sheetName val="SEWELL_Cu15"/>
      <sheetName val="SEWELL_Mo15"/>
      <sheetName val="SEWELL_As15"/>
      <sheetName val="SEWELL_CuNS15"/>
      <sheetName val="SEWELL_Wi15"/>
      <sheetName val="COLON_Cu15"/>
      <sheetName val="COLON_Mo15"/>
      <sheetName val="COLON_As15"/>
      <sheetName val="COLON_CuNS15"/>
      <sheetName val="COLON_Wi15"/>
      <sheetName val="Caract_Met_Cab15"/>
      <sheetName val="Caract_Met_Conc15"/>
      <sheetName val="Div__TTE15"/>
      <sheetName val="Caratula_TTE15"/>
      <sheetName val="Page_14"/>
      <sheetName val="TOTAL_Cu14"/>
      <sheetName val="TOTAL_Mo14"/>
      <sheetName val="TOTAL_As14"/>
      <sheetName val="TOTAL_CuNS14"/>
      <sheetName val="TOTAL_Wi14"/>
      <sheetName val="SEWELL_Cu14"/>
      <sheetName val="SEWELL_Mo14"/>
      <sheetName val="SEWELL_As14"/>
      <sheetName val="SEWELL_CuNS14"/>
      <sheetName val="SEWELL_Wi14"/>
      <sheetName val="COLON_Cu14"/>
      <sheetName val="COLON_Mo14"/>
      <sheetName val="COLON_As14"/>
      <sheetName val="COLON_CuNS14"/>
      <sheetName val="COLON_Wi14"/>
      <sheetName val="Caract_Met_Cab14"/>
      <sheetName val="Caract_Met_Conc14"/>
      <sheetName val="Div__TTE14"/>
      <sheetName val="Caratula_TTE14"/>
      <sheetName val="Page_13"/>
      <sheetName val="TOTAL_Cu16"/>
      <sheetName val="TOTAL_Mo16"/>
      <sheetName val="TOTAL_As16"/>
      <sheetName val="TOTAL_CuNS16"/>
      <sheetName val="TOTAL_Wi16"/>
      <sheetName val="SEWELL_Cu16"/>
      <sheetName val="SEWELL_Mo16"/>
      <sheetName val="SEWELL_As16"/>
      <sheetName val="SEWELL_CuNS16"/>
      <sheetName val="SEWELL_Wi16"/>
      <sheetName val="COLON_Cu16"/>
      <sheetName val="COLON_Mo16"/>
      <sheetName val="COLON_As16"/>
      <sheetName val="COLON_CuNS16"/>
      <sheetName val="COLON_Wi16"/>
      <sheetName val="Caract_Met_Cab16"/>
      <sheetName val="Caract_Met_Conc16"/>
      <sheetName val="Div__TTE16"/>
      <sheetName val="Caratula_TTE16"/>
      <sheetName val="Page_15"/>
      <sheetName val="TOTAL_Cu17"/>
      <sheetName val="TOTAL_Mo17"/>
      <sheetName val="TOTAL_As17"/>
      <sheetName val="TOTAL_CuNS17"/>
      <sheetName val="TOTAL_Wi17"/>
      <sheetName val="SEWELL_Cu17"/>
      <sheetName val="SEWELL_Mo17"/>
      <sheetName val="SEWELL_As17"/>
      <sheetName val="SEWELL_CuNS17"/>
      <sheetName val="SEWELL_Wi17"/>
      <sheetName val="COLON_Cu17"/>
      <sheetName val="COLON_Mo17"/>
      <sheetName val="COLON_As17"/>
      <sheetName val="COLON_CuNS17"/>
      <sheetName val="COLON_Wi17"/>
      <sheetName val="Caract_Met_Cab17"/>
      <sheetName val="Caract_Met_Conc17"/>
      <sheetName val="Div__TTE17"/>
      <sheetName val="Caratula_TTE17"/>
      <sheetName val="Page_16"/>
      <sheetName val="TOTAL_Cu18"/>
      <sheetName val="TOTAL_Mo18"/>
      <sheetName val="TOTAL_As18"/>
      <sheetName val="TOTAL_CuNS18"/>
      <sheetName val="TOTAL_Wi18"/>
      <sheetName val="SEWELL_Cu18"/>
      <sheetName val="SEWELL_Mo18"/>
      <sheetName val="SEWELL_As18"/>
      <sheetName val="SEWELL_CuNS18"/>
      <sheetName val="SEWELL_Wi18"/>
      <sheetName val="COLON_Cu18"/>
      <sheetName val="COLON_Mo18"/>
      <sheetName val="COLON_As18"/>
      <sheetName val="COLON_CuNS18"/>
      <sheetName val="COLON_Wi18"/>
      <sheetName val="Caract_Met_Cab18"/>
      <sheetName val="Caract_Met_Conc18"/>
      <sheetName val="Div__TTE18"/>
      <sheetName val="Caratula_TTE18"/>
      <sheetName val="Page_17"/>
      <sheetName val="TOTAL_Cu19"/>
      <sheetName val="TOTAL_Mo19"/>
      <sheetName val="TOTAL_As19"/>
      <sheetName val="TOTAL_CuNS19"/>
      <sheetName val="TOTAL_Wi19"/>
      <sheetName val="SEWELL_Cu19"/>
      <sheetName val="SEWELL_Mo19"/>
      <sheetName val="SEWELL_As19"/>
      <sheetName val="SEWELL_CuNS19"/>
      <sheetName val="SEWELL_Wi19"/>
      <sheetName val="COLON_Cu19"/>
      <sheetName val="COLON_Mo19"/>
      <sheetName val="COLON_As19"/>
      <sheetName val="COLON_CuNS19"/>
      <sheetName val="COLON_Wi19"/>
      <sheetName val="Caract_Met_Cab19"/>
      <sheetName val="Caract_Met_Conc19"/>
      <sheetName val="Div__TTE19"/>
      <sheetName val="Caratula_TTE19"/>
      <sheetName val="Page_18"/>
      <sheetName val="T-8_vC_comp"/>
      <sheetName val="TOTAL_Cu21"/>
      <sheetName val="TOTAL_Mo21"/>
      <sheetName val="TOTAL_As21"/>
      <sheetName val="TOTAL_CuNS21"/>
      <sheetName val="TOTAL_Wi21"/>
      <sheetName val="SEWELL_Cu21"/>
      <sheetName val="SEWELL_Mo21"/>
      <sheetName val="SEWELL_As21"/>
      <sheetName val="SEWELL_CuNS21"/>
      <sheetName val="SEWELL_Wi21"/>
      <sheetName val="COLON_Cu21"/>
      <sheetName val="COLON_Mo21"/>
      <sheetName val="COLON_As21"/>
      <sheetName val="COLON_CuNS21"/>
      <sheetName val="COLON_Wi21"/>
      <sheetName val="Caract_Met_Cab21"/>
      <sheetName val="Caract_Met_Conc21"/>
      <sheetName val="Div__TTE21"/>
      <sheetName val="Caratula_TTE21"/>
      <sheetName val="Page_110"/>
      <sheetName val="T-8_vC_comp2"/>
      <sheetName val="TOTAL_Cu20"/>
      <sheetName val="TOTAL_Mo20"/>
      <sheetName val="TOTAL_As20"/>
      <sheetName val="TOTAL_CuNS20"/>
      <sheetName val="TOTAL_Wi20"/>
      <sheetName val="SEWELL_Cu20"/>
      <sheetName val="SEWELL_Mo20"/>
      <sheetName val="SEWELL_As20"/>
      <sheetName val="SEWELL_CuNS20"/>
      <sheetName val="SEWELL_Wi20"/>
      <sheetName val="COLON_Cu20"/>
      <sheetName val="COLON_Mo20"/>
      <sheetName val="COLON_As20"/>
      <sheetName val="COLON_CuNS20"/>
      <sheetName val="COLON_Wi20"/>
      <sheetName val="Caract_Met_Cab20"/>
      <sheetName val="Caract_Met_Conc20"/>
      <sheetName val="Div__TTE20"/>
      <sheetName val="Caratula_TTE20"/>
      <sheetName val="Page_19"/>
      <sheetName val="T-8_vC_comp1"/>
      <sheetName val="B_D_3"/>
      <sheetName val=""/>
      <sheetName val="impreso"/>
      <sheetName val="10241EQLIST"/>
      <sheetName val="10241PIP1ON-SITE"/>
      <sheetName val="TOTAL_Cu22"/>
      <sheetName val="TOTAL_Mo22"/>
      <sheetName val="TOTAL_As22"/>
      <sheetName val="TOTAL_CuNS22"/>
      <sheetName val="TOTAL_Wi22"/>
      <sheetName val="SEWELL_Cu22"/>
      <sheetName val="SEWELL_Mo22"/>
      <sheetName val="SEWELL_As22"/>
      <sheetName val="SEWELL_CuNS22"/>
      <sheetName val="SEWELL_Wi22"/>
      <sheetName val="COLON_Cu22"/>
      <sheetName val="COLON_Mo22"/>
      <sheetName val="COLON_As22"/>
      <sheetName val="COLON_CuNS22"/>
      <sheetName val="COLON_Wi22"/>
      <sheetName val="Caract_Met_Cab22"/>
      <sheetName val="Caract_Met_Conc22"/>
      <sheetName val="Div__TTE22"/>
      <sheetName val="Caratula_TTE22"/>
      <sheetName val="Page_111"/>
      <sheetName val="T-8_vC_comp3"/>
      <sheetName val="Basis"/>
      <sheetName val="TABLA"/>
      <sheetName val="ECO-01A"/>
      <sheetName val="Export PM rev0"/>
      <sheetName val="TOTAL_Cu23"/>
      <sheetName val="TOTAL_Mo23"/>
      <sheetName val="TOTAL_As23"/>
      <sheetName val="TOTAL_CuNS23"/>
      <sheetName val="TOTAL_Wi23"/>
      <sheetName val="SEWELL_Cu23"/>
      <sheetName val="SEWELL_Mo23"/>
      <sheetName val="SEWELL_As23"/>
      <sheetName val="SEWELL_CuNS23"/>
      <sheetName val="SEWELL_Wi23"/>
      <sheetName val="COLON_Cu23"/>
      <sheetName val="COLON_Mo23"/>
      <sheetName val="COLON_As23"/>
      <sheetName val="COLON_CuNS23"/>
      <sheetName val="COLON_Wi23"/>
      <sheetName val="Caract_Met_Cab23"/>
      <sheetName val="Caract_Met_Conc23"/>
      <sheetName val="Div__TTE23"/>
      <sheetName val="Caratula_TTE23"/>
      <sheetName val="Page_112"/>
      <sheetName val="T-8_vC_comp4"/>
      <sheetName val="TOTAL_Cu24"/>
      <sheetName val="TOTAL_Mo24"/>
      <sheetName val="TOTAL_As24"/>
      <sheetName val="TOTAL_CuNS24"/>
      <sheetName val="TOTAL_Wi24"/>
      <sheetName val="SEWELL_Cu24"/>
      <sheetName val="SEWELL_Mo24"/>
      <sheetName val="SEWELL_As24"/>
      <sheetName val="SEWELL_CuNS24"/>
      <sheetName val="SEWELL_Wi24"/>
      <sheetName val="COLON_Cu24"/>
      <sheetName val="COLON_Mo24"/>
      <sheetName val="COLON_As24"/>
      <sheetName val="COLON_CuNS24"/>
      <sheetName val="COLON_Wi24"/>
      <sheetName val="Caract_Met_Cab24"/>
      <sheetName val="Caract_Met_Conc24"/>
      <sheetName val="Div__TTE24"/>
      <sheetName val="Caratula_TTE24"/>
      <sheetName val="Page_113"/>
      <sheetName val="T-8_vC_comp5"/>
      <sheetName val="LOG RFI WEST9"/>
      <sheetName val="no borrrar"/>
      <sheetName val="TOTAL_Cu25"/>
      <sheetName val="TOTAL_Mo25"/>
      <sheetName val="TOTAL_As25"/>
      <sheetName val="TOTAL_CuNS25"/>
      <sheetName val="TOTAL_Wi25"/>
      <sheetName val="SEWELL_Cu25"/>
      <sheetName val="SEWELL_Mo25"/>
      <sheetName val="SEWELL_As25"/>
      <sheetName val="SEWELL_CuNS25"/>
      <sheetName val="SEWELL_Wi25"/>
      <sheetName val="COLON_Cu25"/>
      <sheetName val="COLON_Mo25"/>
      <sheetName val="COLON_As25"/>
      <sheetName val="COLON_CuNS25"/>
      <sheetName val="COLON_Wi25"/>
      <sheetName val="Caract_Met_Cab25"/>
      <sheetName val="Caract_Met_Conc25"/>
      <sheetName val="Div__TTE25"/>
      <sheetName val="Caratula_TTE25"/>
      <sheetName val="Page_114"/>
      <sheetName val="T-8_vC_comp6"/>
      <sheetName val="NewSegRes - Restatements"/>
      <sheetName val="GENERAL"/>
      <sheetName val="Tarifas"/>
      <sheetName val="GP"/>
      <sheetName val="TOTAL_Cu26"/>
      <sheetName val="TOTAL_Mo26"/>
      <sheetName val="TOTAL_As26"/>
      <sheetName val="TOTAL_CuNS26"/>
      <sheetName val="TOTAL_Wi26"/>
      <sheetName val="SEWELL_Cu26"/>
      <sheetName val="SEWELL_Mo26"/>
      <sheetName val="SEWELL_As26"/>
      <sheetName val="SEWELL_CuNS26"/>
      <sheetName val="SEWELL_Wi26"/>
      <sheetName val="COLON_Cu26"/>
      <sheetName val="COLON_Mo26"/>
      <sheetName val="COLON_As26"/>
      <sheetName val="COLON_CuNS26"/>
      <sheetName val="COLON_Wi26"/>
      <sheetName val="Caract_Met_Cab26"/>
      <sheetName val="Caract_Met_Conc26"/>
      <sheetName val="Div__TTE26"/>
      <sheetName val="Caratula_TTE26"/>
      <sheetName val="Page_115"/>
      <sheetName val="T-8_vC_comp7"/>
      <sheetName val="Atch1"/>
      <sheetName val="TOTAL_Cu27"/>
      <sheetName val="TOTAL_Mo27"/>
      <sheetName val="TOTAL_As27"/>
      <sheetName val="TOTAL_CuNS27"/>
      <sheetName val="TOTAL_Wi27"/>
      <sheetName val="SEWELL_Cu27"/>
      <sheetName val="SEWELL_Mo27"/>
      <sheetName val="SEWELL_As27"/>
      <sheetName val="SEWELL_CuNS27"/>
      <sheetName val="SEWELL_Wi27"/>
      <sheetName val="COLON_Cu27"/>
      <sheetName val="COLON_Mo27"/>
      <sheetName val="COLON_As27"/>
      <sheetName val="COLON_CuNS27"/>
      <sheetName val="COLON_Wi27"/>
      <sheetName val="Caract_Met_Cab27"/>
      <sheetName val="Caract_Met_Conc27"/>
      <sheetName val="Div__TTE27"/>
      <sheetName val="Caratula_TTE27"/>
      <sheetName val="Page_116"/>
      <sheetName val="T-8_vC_comp8"/>
      <sheetName val="Export_PM_rev0"/>
      <sheetName val="rencst0599"/>
      <sheetName val="Rate"/>
      <sheetName val="MH 2do Pqte"/>
      <sheetName val="EDP Parada de Planta"/>
      <sheetName val="Provisiones Julio 19 "/>
      <sheetName val="GFF"/>
      <sheetName val="Costo MP"/>
      <sheetName val="Facturacion Codelco jun19"/>
      <sheetName val="EDP 103 JULIO"/>
      <sheetName val="EDP 102 JUNIO"/>
      <sheetName val="Facturacion cttas"/>
      <sheetName val="Ultimos dias contratistas"/>
      <sheetName val="Ultimos días Codelco 16 a 31"/>
      <sheetName val="Facturador cttas jun19"/>
      <sheetName val="Cttas cobros"/>
      <sheetName val="PRESUPUESTO"/>
      <sheetName val="Misc"/>
      <sheetName val="Listas e inputs"/>
      <sheetName val="ECO-01"/>
      <sheetName val="ECO-02 Rev0"/>
      <sheetName val="ECO-03"/>
      <sheetName val="ECO-04"/>
      <sheetName val="ECO-05"/>
      <sheetName val="ECO-06"/>
      <sheetName val="ECO-07"/>
      <sheetName val="ECO-08"/>
      <sheetName val="ECO-09"/>
      <sheetName val="ECO-10A"/>
      <sheetName val="ECO-10B"/>
      <sheetName val="ANALISIS ALQUILER FERREYROS"/>
      <sheetName val="Metrados"/>
      <sheetName val="Hoja1"/>
      <sheetName val="Hoja2"/>
      <sheetName val="Hoja3"/>
      <sheetName val="Consideraciones"/>
      <sheetName val="Auxiliar"/>
      <sheetName val="#¡REF"/>
      <sheetName val="RESUMEN EJECUTIVO EAC"/>
      <sheetName val="VARIATION HH BY AREA"/>
      <sheetName val="Cuadro Resumen"/>
      <sheetName val="RESUMEN DANIEL CORDOVA"/>
      <sheetName val="Caratula Aprobacion "/>
      <sheetName val="Detalle"/>
      <sheetName val="Caratula EDP"/>
      <sheetName val="VARIATION SUBCONTRATOS"/>
      <sheetName val="RESUMEN"/>
      <sheetName val="CONTINGENCIA"/>
      <sheetName val="10000 -   Servicio Profesional"/>
      <sheetName val="DATABASE EP"/>
      <sheetName val="60000-Descuentos"/>
      <sheetName val="TR-CON historicas"/>
      <sheetName val="Cont-Profesionales"/>
      <sheetName val="Camionetas"/>
      <sheetName val="ADMIN"/>
      <sheetName val="VENDOR"/>
      <sheetName val="WC"/>
      <sheetName val="HV-GM"/>
      <sheetName val="GERS ago-sep 2019"/>
      <sheetName val="WP"/>
      <sheetName val="RRLL"/>
      <sheetName val="PS"/>
      <sheetName val="BRASS DETALL"/>
      <sheetName val="HSE"/>
      <sheetName val="QA+CD"/>
      <sheetName val="TOP"/>
      <sheetName val="GLA"/>
      <sheetName val="1. Servicio ProfesionalB "/>
      <sheetName val="20000 - Gastos Reemb"/>
      <sheetName val="JAR Review Checklist"/>
      <sheetName val="KPIs"/>
      <sheetName val="Plan Contingenica TOP WC"/>
      <sheetName val="Proportion 5x2"/>
      <sheetName val="Proportion 8x6"/>
      <sheetName val="Checklist"/>
      <sheetName val="Prog 2004 - Rev.0-5-27-08-03"/>
      <sheetName val="Datos"/>
      <sheetName val="D34jul00A"/>
      <sheetName val="PU"/>
      <sheetName val="1) Escondida OBP"/>
      <sheetName val="MH_2do_Pqte"/>
      <sheetName val="NewSegRes_-_Restatements"/>
      <sheetName val="EDP_Parada_de_Planta"/>
      <sheetName val="Provisiones_Julio_19_"/>
      <sheetName val="Costo_MP"/>
      <sheetName val="Facturacion_Codelco_jun19"/>
      <sheetName val="EDP_103_JULIO"/>
      <sheetName val="EDP_102_JUNIO"/>
      <sheetName val="Facturacion_cttas"/>
      <sheetName val="Ultimos_dias_contratistas"/>
      <sheetName val="Ultimos_días_Codelco_16_a_31"/>
      <sheetName val="Facturador_cttas_jun19"/>
      <sheetName val="Cttas_cobros"/>
      <sheetName val="LOG_RFI_WEST9"/>
      <sheetName val="OBJETIVO 06"/>
      <sheetName val="Parametros"/>
      <sheetName val="CATEXP13"/>
      <sheetName val="Mina"/>
      <sheetName val="acciones correctivas"/>
      <sheetName val="Plan de tránsito"/>
      <sheetName val="N-1 reportados "/>
      <sheetName val="Dialogo de desempeño"/>
      <sheetName val="Tarjetas verdes"/>
      <sheetName val="Gestión del sitio"/>
      <sheetName val="Cumplimiento de plan de gerente"/>
      <sheetName val="Plan de capacitación"/>
      <sheetName val="Observaciones de Conducta"/>
      <sheetName val="SGHP"/>
      <sheetName val="PLAN - Gráfica justificaciones"/>
      <sheetName val="RESUMEN_EJECUTIVO_EAC"/>
      <sheetName val="VARIATION_HH_BY_AREA"/>
      <sheetName val="Cuadro_Resumen"/>
      <sheetName val="RESUMEN_DANIEL_CORDOVA"/>
      <sheetName val="Caratula_Aprobacion_"/>
      <sheetName val="Caratula_EDP"/>
      <sheetName val="VARIATION_SUBCONTRATOS"/>
      <sheetName val="10000_-___Servicio_Profesional"/>
      <sheetName val="DATABASE_EP"/>
      <sheetName val="TR-CON_historicas"/>
      <sheetName val="GERS_ago-sep_2019"/>
      <sheetName val="BRASS_DETALL"/>
      <sheetName val="1__Servicio_ProfesionalB_"/>
      <sheetName val="20000_-_Gastos_Reemb"/>
      <sheetName val="JAR_Review_Checklist"/>
      <sheetName val="Plan_Contingenica_TOP_WC"/>
      <sheetName val="Proportion_5x2"/>
      <sheetName val="Proportion_8x6"/>
      <sheetName val="Dotación_r0"/>
      <sheetName val="Valorización Valle"/>
      <sheetName val="100"/>
      <sheetName val="CARTERA DE CONTRATOS"/>
      <sheetName val="TOTAL_Cu28"/>
      <sheetName val="TOTAL_Mo28"/>
      <sheetName val="TOTAL_As28"/>
      <sheetName val="TOTAL_CuNS28"/>
      <sheetName val="TOTAL_Wi28"/>
      <sheetName val="SEWELL_Cu28"/>
      <sheetName val="SEWELL_Mo28"/>
      <sheetName val="SEWELL_As28"/>
      <sheetName val="SEWELL_CuNS28"/>
      <sheetName val="SEWELL_Wi28"/>
      <sheetName val="COLON_Cu28"/>
      <sheetName val="COLON_Mo28"/>
      <sheetName val="COLON_As28"/>
      <sheetName val="COLON_CuNS28"/>
      <sheetName val="COLON_Wi28"/>
      <sheetName val="Caract_Met_Cab28"/>
      <sheetName val="Caract_Met_Conc28"/>
      <sheetName val="Div__TTE28"/>
      <sheetName val="Caratula_TTE28"/>
      <sheetName val="Page_117"/>
      <sheetName val="T-8_vC_comp9"/>
      <sheetName val="Export_PM_rev01"/>
      <sheetName val="no_borrrar"/>
      <sheetName val="GRAFICO A"/>
      <sheetName val="CURVA GANTT"/>
      <sheetName val="UF"/>
      <sheetName val="ECO-02_Rev0"/>
      <sheetName val="Listas_e_inputs"/>
      <sheetName val="ANALISIS_ALQUILER_FERREYROS"/>
      <sheetName val="Prog_2004_-_Rev_0-5-27-08-03"/>
      <sheetName val="1)_Escondida_OBP"/>
      <sheetName val="Resources =&gt;"/>
      <sheetName val="Drilling (March16)"/>
      <sheetName val="Geology Model (Jun16)"/>
      <sheetName val="Resource Model v3 (Jun16)"/>
      <sheetName val="Inputs to Resource Optimization"/>
      <sheetName val="Reserves =&gt;"/>
      <sheetName val="Inputs to Reserves Optimization"/>
      <sheetName val="Economics"/>
      <sheetName val="Process"/>
      <sheetName val="Metallurgical"/>
      <sheetName val="Geotech &amp; Pit Design"/>
      <sheetName val="Summary"/>
      <sheetName val="cons15.mm"/>
      <sheetName val="Loading Plan"/>
      <sheetName val="pamp15.mm"/>
      <sheetName val="SCODE"/>
      <sheetName val="CuEq"/>
      <sheetName val="NSRRV Calculation"/>
      <sheetName val="Pit Slope Design"/>
      <sheetName val="Sheet1"/>
      <sheetName val="Mine Schedule - Constraints"/>
      <sheetName val="UTIL2007"/>
      <sheetName val="GRAF_DEUDA"/>
      <sheetName val="TOTAL_Cu29"/>
      <sheetName val="TOTAL_Mo29"/>
      <sheetName val="TOTAL_As29"/>
      <sheetName val="TOTAL_CuNS29"/>
      <sheetName val="TOTAL_Wi29"/>
      <sheetName val="SEWELL_Cu29"/>
      <sheetName val="SEWELL_Mo29"/>
      <sheetName val="SEWELL_As29"/>
      <sheetName val="SEWELL_CuNS29"/>
      <sheetName val="SEWELL_Wi29"/>
      <sheetName val="COLON_Cu29"/>
      <sheetName val="COLON_Mo29"/>
      <sheetName val="COLON_As29"/>
      <sheetName val="COLON_CuNS29"/>
      <sheetName val="COLON_Wi29"/>
      <sheetName val="Caract_Met_Cab29"/>
      <sheetName val="Caract_Met_Conc29"/>
      <sheetName val="Div__TTE29"/>
      <sheetName val="Caratula_TTE29"/>
      <sheetName val="Page_118"/>
      <sheetName val="T-8_vC_comp10"/>
      <sheetName val="Export_PM_rev02"/>
      <sheetName val="NewSegRes_-_Restatements1"/>
      <sheetName val="LOG_RFI_WEST91"/>
      <sheetName val="no_borrrar1"/>
      <sheetName val="MH_2do_Pqte1"/>
      <sheetName val="EDP_Parada_de_Planta1"/>
      <sheetName val="Provisiones_Julio_19_1"/>
      <sheetName val="Costo_MP1"/>
      <sheetName val="Facturacion_Codelco_jun191"/>
      <sheetName val="EDP_103_JULIO1"/>
      <sheetName val="EDP_102_JUNIO1"/>
      <sheetName val="Facturacion_cttas1"/>
      <sheetName val="Ultimos_dias_contratistas1"/>
      <sheetName val="Ultimos_días_Codelco_16_a_311"/>
      <sheetName val="Facturador_cttas_jun191"/>
      <sheetName val="Cttas_cobros1"/>
      <sheetName val="RESUMEN_EJECUTIVO_EAC1"/>
      <sheetName val="VARIATION_HH_BY_AREA1"/>
      <sheetName val="Cuadro_Resumen1"/>
      <sheetName val="RESUMEN_DANIEL_CORDOVA1"/>
      <sheetName val="Caratula_Aprobacion_1"/>
      <sheetName val="Caratula_EDP1"/>
      <sheetName val="VARIATION_SUBCONTRATOS1"/>
      <sheetName val="10000_-___Servicio_Profesional1"/>
      <sheetName val="DATABASE_EP1"/>
      <sheetName val="TR-CON_historicas1"/>
      <sheetName val="GERS_ago-sep_20191"/>
      <sheetName val="BRASS_DETALL1"/>
      <sheetName val="1__Servicio_ProfesionalB_1"/>
      <sheetName val="20000_-_Gastos_Reemb1"/>
      <sheetName val="JAR_Review_Checklist1"/>
      <sheetName val="Plan_Contingenica_TOP_WC1"/>
      <sheetName val="Proportion_5x21"/>
      <sheetName val="Proportion_8x61"/>
      <sheetName val="OBJETIVO_06"/>
      <sheetName val="acciones_correctivas"/>
      <sheetName val="Plan_de_tránsito"/>
      <sheetName val="N-1_reportados_"/>
      <sheetName val="Dialogo_de_desempeño"/>
      <sheetName val="Tarjetas_verdes"/>
      <sheetName val="Gestión_del_sitio"/>
      <sheetName val="Cumplimiento_de_plan_de_gerente"/>
      <sheetName val="Plan_de_capacitación"/>
      <sheetName val="Observaciones_de_Conducta"/>
      <sheetName val="PLAN_-_Gráfica_justificaciones"/>
      <sheetName val="Valorización_Valle"/>
      <sheetName val="CARTERA_DE_CONTRATOS"/>
      <sheetName val="GRAFICO_A"/>
      <sheetName val="2.1 Curva"/>
      <sheetName val="DashBoard_Datos"/>
      <sheetName val="59y22%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 Rev. b=0.75"/>
      <sheetName val="CF Rev. b=0.5"/>
      <sheetName val="CF Rev. b=0.75"/>
      <sheetName val="ACC.DIRECTOS(33B)"/>
      <sheetName val="PISTAS AUX.(33A)"/>
      <sheetName val="tachas"/>
      <sheetName val="SEÑALES(30)"/>
      <sheetName val="DEF.MEDIANA(29B)"/>
      <sheetName val="DEF.SIMPL(29A)"/>
      <sheetName val="DEMARCAC(28)"/>
      <sheetName val="PORTONES(27B)"/>
      <sheetName val="CERCOS NUEVOS(27A)"/>
      <sheetName val="Med. Imp."/>
      <sheetName val="Zarpas 0.60"/>
      <sheetName val="Zarpas 0.45"/>
      <sheetName val="EMBUDOS"/>
      <sheetName val="Bajadas"/>
      <sheetName val="O.A. Long."/>
      <sheetName val="o.a.t."/>
      <sheetName val="14"/>
      <sheetName val="13"/>
      <sheetName val="TERRAPLEN(12-C)"/>
      <sheetName val="CORTE(12-B)"/>
      <sheetName val="ESCARPE(12-A)"/>
      <sheetName val="ROCE(11)"/>
      <sheetName val="BAJ.AGUA(8)"/>
      <sheetName val="CERCOS(6)"/>
      <sheetName val="REM SEÑALES(5)"/>
      <sheetName val="REM DEFENSAS(4)"/>
      <sheetName val="SOLERAS(2B) (2)"/>
      <sheetName val="SOLERAS(2B)"/>
      <sheetName val="SOL.ENTERRADAS(2A)"/>
      <sheetName val="rem. pav."/>
      <sheetName val="detalle presentado"/>
      <sheetName val="no borrrar"/>
      <sheetName val="Salary Schedules"/>
      <sheetName val="CAPACIDAD"/>
      <sheetName val="Tablas"/>
      <sheetName val=".EvaluaciónTV"/>
      <sheetName val="100"/>
      <sheetName val="F_Rev__b=0_75"/>
      <sheetName val="CF_Rev__b=0_5"/>
      <sheetName val="CF_Rev__b=0_75"/>
      <sheetName val="ACC_DIRECTOS(33B)"/>
      <sheetName val="PISTAS_AUX_(33A)"/>
      <sheetName val="DEF_MEDIANA(29B)"/>
      <sheetName val="DEF_SIMPL(29A)"/>
      <sheetName val="CERCOS_NUEVOS(27A)"/>
      <sheetName val="Med__Imp_"/>
      <sheetName val="Zarpas_0_60"/>
      <sheetName val="Zarpas_0_45"/>
      <sheetName val="O_A__Long_"/>
      <sheetName val="o_a_t_"/>
      <sheetName val="BAJ_AGUA(8)"/>
      <sheetName val="REM_SEÑALES(5)"/>
      <sheetName val="REM_DEFENSAS(4)"/>
      <sheetName val="SOLERAS(2B)_(2)"/>
      <sheetName val="SOL_ENTERRADAS(2A)"/>
      <sheetName val="rem__pav_"/>
      <sheetName val="detalle_presentado"/>
      <sheetName val="_EvaluaciónTV"/>
      <sheetName val="no_borrrar"/>
      <sheetName val="Salary_Schedules"/>
      <sheetName val=""/>
      <sheetName val="tierras y pavimentos"/>
      <sheetName val="Register"/>
      <sheetName val="RES"/>
      <sheetName val="OCompra"/>
      <sheetName val="base"/>
      <sheetName val="F_Rev__b=0_751"/>
      <sheetName val="CF_Rev__b=0_51"/>
      <sheetName val="CF_Rev__b=0_751"/>
      <sheetName val="ACC_DIRECTOS(33B)1"/>
      <sheetName val="PISTAS_AUX_(33A)1"/>
      <sheetName val="DEF_MEDIANA(29B)1"/>
      <sheetName val="DEF_SIMPL(29A)1"/>
      <sheetName val="CERCOS_NUEVOS(27A)1"/>
      <sheetName val="Med__Imp_1"/>
      <sheetName val="Zarpas_0_601"/>
      <sheetName val="Zarpas_0_451"/>
      <sheetName val="O_A__Long_1"/>
      <sheetName val="o_a_t_1"/>
      <sheetName val="BAJ_AGUA(8)1"/>
      <sheetName val="REM_SEÑALES(5)1"/>
      <sheetName val="REM_DEFENSAS(4)1"/>
      <sheetName val="SOLERAS(2B)_(2)1"/>
      <sheetName val="SOL_ENTERRADAS(2A)1"/>
      <sheetName val="rem__pav_1"/>
      <sheetName val="detalle_presentado1"/>
      <sheetName val="_EvaluaciónTV1"/>
      <sheetName val="no_borrrar1"/>
      <sheetName val="Salary_Schedules1"/>
      <sheetName val="F_Rev__b=0_752"/>
      <sheetName val="CF_Rev__b=0_52"/>
      <sheetName val="CF_Rev__b=0_752"/>
      <sheetName val="ACC_DIRECTOS(33B)2"/>
      <sheetName val="PISTAS_AUX_(33A)2"/>
      <sheetName val="DEF_MEDIANA(29B)2"/>
      <sheetName val="DEF_SIMPL(29A)2"/>
      <sheetName val="CERCOS_NUEVOS(27A)2"/>
      <sheetName val="Med__Imp_2"/>
      <sheetName val="Zarpas_0_602"/>
      <sheetName val="Zarpas_0_452"/>
      <sheetName val="O_A__Long_2"/>
      <sheetName val="o_a_t_2"/>
      <sheetName val="BAJ_AGUA(8)2"/>
      <sheetName val="REM_SEÑALES(5)2"/>
      <sheetName val="REM_DEFENSAS(4)2"/>
      <sheetName val="SOLERAS(2B)_(2)2"/>
      <sheetName val="SOL_ENTERRADAS(2A)2"/>
      <sheetName val="rem__pav_2"/>
      <sheetName val="detalle_presentado2"/>
      <sheetName val="_EvaluaciónTV2"/>
      <sheetName val="no_borrrar2"/>
      <sheetName val="Salary_Schedules2"/>
      <sheetName val="F_Rev__b=0_753"/>
      <sheetName val="CF_Rev__b=0_53"/>
      <sheetName val="CF_Rev__b=0_753"/>
      <sheetName val="ACC_DIRECTOS(33B)3"/>
      <sheetName val="PISTAS_AUX_(33A)3"/>
      <sheetName val="DEF_MEDIANA(29B)3"/>
      <sheetName val="DEF_SIMPL(29A)3"/>
      <sheetName val="CERCOS_NUEVOS(27A)3"/>
      <sheetName val="Med__Imp_3"/>
      <sheetName val="Zarpas_0_603"/>
      <sheetName val="Zarpas_0_453"/>
      <sheetName val="O_A__Long_3"/>
      <sheetName val="o_a_t_3"/>
      <sheetName val="BAJ_AGUA(8)3"/>
      <sheetName val="REM_SEÑALES(5)3"/>
      <sheetName val="REM_DEFENSAS(4)3"/>
      <sheetName val="SOLERAS(2B)_(2)3"/>
      <sheetName val="SOL_ENTERRADAS(2A)3"/>
      <sheetName val="rem__pav_3"/>
      <sheetName val="detalle_presentado3"/>
      <sheetName val="_EvaluaciónTV3"/>
      <sheetName val="no_borrrar3"/>
      <sheetName val="Salary_Schedules3"/>
      <sheetName val="F_Rev__b=0_754"/>
      <sheetName val="CF_Rev__b=0_54"/>
      <sheetName val="CF_Rev__b=0_754"/>
      <sheetName val="ACC_DIRECTOS(33B)4"/>
      <sheetName val="PISTAS_AUX_(33A)4"/>
      <sheetName val="DEF_MEDIANA(29B)4"/>
      <sheetName val="DEF_SIMPL(29A)4"/>
      <sheetName val="CERCOS_NUEVOS(27A)4"/>
      <sheetName val="Med__Imp_4"/>
      <sheetName val="Zarpas_0_604"/>
      <sheetName val="Zarpas_0_454"/>
      <sheetName val="O_A__Long_4"/>
      <sheetName val="o_a_t_4"/>
      <sheetName val="BAJ_AGUA(8)4"/>
      <sheetName val="REM_SEÑALES(5)4"/>
      <sheetName val="REM_DEFENSAS(4)4"/>
      <sheetName val="SOLERAS(2B)_(2)4"/>
      <sheetName val="SOL_ENTERRADAS(2A)4"/>
      <sheetName val="rem__pav_4"/>
      <sheetName val="detalle_presentado4"/>
      <sheetName val="_EvaluaciónTV4"/>
      <sheetName val="no_borrrar4"/>
      <sheetName val="Salary_Schedules4"/>
      <sheetName val="Variables Formularios"/>
      <sheetName val="412"/>
      <sheetName val="Curva S Llanos"/>
      <sheetName val="TASK"/>
      <sheetName val="TASKRSRC"/>
      <sheetName val="RSRC"/>
      <sheetName val="USERDATA"/>
      <sheetName val="HD"/>
      <sheetName val="Financial Statements"/>
      <sheetName val="cubicación limarí según proyect"/>
      <sheetName val="Misc"/>
      <sheetName val="0000000"/>
      <sheetName val="P33"/>
      <sheetName val="Avances Físicos PDT"/>
      <sheetName val="Comparacion PreFact vs Fact"/>
      <sheetName val="E-01"/>
      <sheetName val="Reporte_de_Inventario_Valoriza_"/>
      <sheetName val="JAN"/>
      <sheetName val="Diario"/>
      <sheetName val="tierras_y_pavimentos"/>
      <sheetName val="Fin - data"/>
      <sheetName val="impreso"/>
      <sheetName val="Sheet1"/>
      <sheetName val="F_Rev__b=0_755"/>
      <sheetName val="CF_Rev__b=0_55"/>
      <sheetName val="CF_Rev__b=0_755"/>
      <sheetName val="ACC_DIRECTOS(33B)5"/>
      <sheetName val="PISTAS_AUX_(33A)5"/>
      <sheetName val="DEF_MEDIANA(29B)5"/>
      <sheetName val="DEF_SIMPL(29A)5"/>
      <sheetName val="CERCOS_NUEVOS(27A)5"/>
      <sheetName val="Med__Imp_5"/>
      <sheetName val="Zarpas_0_605"/>
      <sheetName val="Zarpas_0_455"/>
      <sheetName val="O_A__Long_5"/>
      <sheetName val="o_a_t_5"/>
      <sheetName val="BAJ_AGUA(8)5"/>
      <sheetName val="REM_SEÑALES(5)5"/>
      <sheetName val="REM_DEFENSAS(4)5"/>
      <sheetName val="SOLERAS(2B)_(2)5"/>
      <sheetName val="SOL_ENTERRADAS(2A)5"/>
      <sheetName val="rem__pav_5"/>
      <sheetName val="detalle_presentado5"/>
      <sheetName val="no_borrrar5"/>
      <sheetName val="Salary_Schedules5"/>
      <sheetName val="_EvaluaciónTV5"/>
      <sheetName val="Variables_Formularios"/>
      <sheetName val="Curva_S_Llanos"/>
      <sheetName val="Financial_Statements"/>
      <sheetName val="cubicación_limarí_según_proyect"/>
      <sheetName val="Datos Generales"/>
      <sheetName val="Curva_S_Llanos2"/>
      <sheetName val="Datos_Generales2"/>
      <sheetName val="Curva_S_Llanos1"/>
      <sheetName val="Datos_Generales1"/>
      <sheetName val="Datos_Gener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ámetros"/>
      <sheetName val="Costo Total Agregado a Cátodo"/>
      <sheetName val="Cash Cost"/>
      <sheetName val="Tabla Comparativa"/>
      <sheetName val="Resumen Ejec"/>
      <sheetName val="Costos"/>
      <sheetName val="VAN ACUMULADO"/>
      <sheetName val="Casos Base Futuros"/>
      <sheetName val="Flujo"/>
      <sheetName val="PRODUCCION"/>
      <sheetName val="PRODUCCION ACUMULADA"/>
      <sheetName val="Ingresos"/>
      <sheetName val="INVERSIONES"/>
      <sheetName val="Inversion"/>
      <sheetName val="Depreciacion"/>
      <sheetName val="Hoja nO cORRE"/>
      <sheetName val="Hoja de Trabajo Costos"/>
      <sheetName val="Descuentos (2)"/>
      <sheetName val="Descuentos"/>
      <sheetName val="Ley y Recuperacion"/>
      <sheetName val="Hoja de Trabajo produccion"/>
      <sheetName val="Hoja de Trabajo produccion (2)"/>
      <sheetName val="API 9501"/>
      <sheetName val="graf acido"/>
      <sheetName val="graf acido cTabla"/>
      <sheetName val="Acido"/>
      <sheetName val="ENERGIA ELECTRICA"/>
      <sheetName val="Agua"/>
      <sheetName val="ENERGIA ELECTRICA cTabla"/>
      <sheetName val="E.E"/>
      <sheetName val="Graf Dotacion"/>
      <sheetName val="Dotación"/>
      <sheetName val="Graf Costos x Area"/>
      <sheetName val="Costos x Clase de Costo"/>
      <sheetName val="Costos x Clase de Costo (anali)"/>
      <sheetName val="Distr. Costos"/>
      <sheetName val="flujo _2"/>
      <sheetName val="Hoja10"/>
      <sheetName val="Hoja11"/>
      <sheetName val="Hoja12"/>
      <sheetName val="Hoja13"/>
      <sheetName val="Hoja14"/>
      <sheetName val="Hoja15"/>
      <sheetName val="Hoja16"/>
      <sheetName val="T2GEFURE_ACUM"/>
      <sheetName val="Costo_Total_Agregado_a_Cátodo"/>
      <sheetName val="Cash_Cost"/>
      <sheetName val="Tabla_Comparativa"/>
      <sheetName val="Resumen_Ejec"/>
      <sheetName val="VAN_ACUMULADO"/>
      <sheetName val="Casos_Base_Futuros"/>
      <sheetName val="PRODUCCION_ACUMULADA"/>
      <sheetName val="Hoja_nO_cORRE"/>
      <sheetName val="Hoja_de_Trabajo_Costos"/>
      <sheetName val="Descuentos_(2)"/>
      <sheetName val="Ley_y_Recuperacion"/>
      <sheetName val="Hoja_de_Trabajo_produccion"/>
      <sheetName val="Hoja_de_Trabajo_produccion_(2)"/>
      <sheetName val="API_9501"/>
      <sheetName val="graf_acido"/>
      <sheetName val="graf_acido_cTabla"/>
      <sheetName val="ENERGIA_ELECTRICA"/>
      <sheetName val="ENERGIA_ELECTRICA_cTabla"/>
      <sheetName val="E_E"/>
      <sheetName val="Graf_Dotacion"/>
      <sheetName val="Graf_Costos_x_Area"/>
      <sheetName val="Costos_x_Clase_de_Costo"/>
      <sheetName val="Costos_x_Clase_de_Costo_(anali)"/>
      <sheetName val="Distr__Costos"/>
      <sheetName val="flujo__2"/>
      <sheetName val="TABLAS"/>
      <sheetName val="Costo_Total_Agregado_a_Cátodo4"/>
      <sheetName val="Cash_Cost4"/>
      <sheetName val="Tabla_Comparativa4"/>
      <sheetName val="Resumen_Ejec4"/>
      <sheetName val="VAN_ACUMULADO4"/>
      <sheetName val="Casos_Base_Futuros4"/>
      <sheetName val="PRODUCCION_ACUMULADA4"/>
      <sheetName val="Hoja_nO_cORRE4"/>
      <sheetName val="Hoja_de_Trabajo_Costos4"/>
      <sheetName val="Descuentos_(2)4"/>
      <sheetName val="Ley_y_Recuperacion4"/>
      <sheetName val="Hoja_de_Trabajo_produccion4"/>
      <sheetName val="Hoja_de_Trabajo_produccion_(2)4"/>
      <sheetName val="API_95014"/>
      <sheetName val="graf_acido4"/>
      <sheetName val="graf_acido_cTabla4"/>
      <sheetName val="ENERGIA_ELECTRICA4"/>
      <sheetName val="ENERGIA_ELECTRICA_cTabla4"/>
      <sheetName val="E_E4"/>
      <sheetName val="Graf_Dotacion4"/>
      <sheetName val="Graf_Costos_x_Area4"/>
      <sheetName val="Costos_x_Clase_de_Costo4"/>
      <sheetName val="Costos_x_Clase_de_Costo_(anali4"/>
      <sheetName val="Distr__Costos4"/>
      <sheetName val="flujo__24"/>
      <sheetName val="Costo_Total_Agregado_a_Cátodo1"/>
      <sheetName val="Cash_Cost1"/>
      <sheetName val="Tabla_Comparativa1"/>
      <sheetName val="Resumen_Ejec1"/>
      <sheetName val="VAN_ACUMULADO1"/>
      <sheetName val="Casos_Base_Futuros1"/>
      <sheetName val="PRODUCCION_ACUMULADA1"/>
      <sheetName val="Hoja_nO_cORRE1"/>
      <sheetName val="Hoja_de_Trabajo_Costos1"/>
      <sheetName val="Descuentos_(2)1"/>
      <sheetName val="Ley_y_Recuperacion1"/>
      <sheetName val="Hoja_de_Trabajo_produccion1"/>
      <sheetName val="Hoja_de_Trabajo_produccion_(2)1"/>
      <sheetName val="API_95011"/>
      <sheetName val="graf_acido1"/>
      <sheetName val="graf_acido_cTabla1"/>
      <sheetName val="ENERGIA_ELECTRICA1"/>
      <sheetName val="ENERGIA_ELECTRICA_cTabla1"/>
      <sheetName val="E_E1"/>
      <sheetName val="Graf_Dotacion1"/>
      <sheetName val="Graf_Costos_x_Area1"/>
      <sheetName val="Costos_x_Clase_de_Costo1"/>
      <sheetName val="Costos_x_Clase_de_Costo_(anali1"/>
      <sheetName val="Distr__Costos1"/>
      <sheetName val="flujo__21"/>
      <sheetName val="Costo_Total_Agregado_a_Cátodo2"/>
      <sheetName val="Cash_Cost2"/>
      <sheetName val="Tabla_Comparativa2"/>
      <sheetName val="Resumen_Ejec2"/>
      <sheetName val="VAN_ACUMULADO2"/>
      <sheetName val="Casos_Base_Futuros2"/>
      <sheetName val="PRODUCCION_ACUMULADA2"/>
      <sheetName val="Hoja_nO_cORRE2"/>
      <sheetName val="Hoja_de_Trabajo_Costos2"/>
      <sheetName val="Descuentos_(2)2"/>
      <sheetName val="Ley_y_Recuperacion2"/>
      <sheetName val="Hoja_de_Trabajo_produccion2"/>
      <sheetName val="Hoja_de_Trabajo_produccion_(2)2"/>
      <sheetName val="API_95012"/>
      <sheetName val="graf_acido2"/>
      <sheetName val="graf_acido_cTabla2"/>
      <sheetName val="ENERGIA_ELECTRICA2"/>
      <sheetName val="ENERGIA_ELECTRICA_cTabla2"/>
      <sheetName val="E_E2"/>
      <sheetName val="Graf_Dotacion2"/>
      <sheetName val="Graf_Costos_x_Area2"/>
      <sheetName val="Costos_x_Clase_de_Costo2"/>
      <sheetName val="Costos_x_Clase_de_Costo_(anali2"/>
      <sheetName val="Distr__Costos2"/>
      <sheetName val="flujo__22"/>
      <sheetName val="Costo_Total_Agregado_a_Cátodo3"/>
      <sheetName val="Cash_Cost3"/>
      <sheetName val="Tabla_Comparativa3"/>
      <sheetName val="Resumen_Ejec3"/>
      <sheetName val="VAN_ACUMULADO3"/>
      <sheetName val="Casos_Base_Futuros3"/>
      <sheetName val="PRODUCCION_ACUMULADA3"/>
      <sheetName val="Hoja_nO_cORRE3"/>
      <sheetName val="Hoja_de_Trabajo_Costos3"/>
      <sheetName val="Descuentos_(2)3"/>
      <sheetName val="Ley_y_Recuperacion3"/>
      <sheetName val="Hoja_de_Trabajo_produccion3"/>
      <sheetName val="Hoja_de_Trabajo_produccion_(2)3"/>
      <sheetName val="API_95013"/>
      <sheetName val="graf_acido3"/>
      <sheetName val="graf_acido_cTabla3"/>
      <sheetName val="ENERGIA_ELECTRICA3"/>
      <sheetName val="ENERGIA_ELECTRICA_cTabla3"/>
      <sheetName val="E_E3"/>
      <sheetName val="Graf_Dotacion3"/>
      <sheetName val="Graf_Costos_x_Area3"/>
      <sheetName val="Costos_x_Clase_de_Costo3"/>
      <sheetName val="Costos_x_Clase_de_Costo_(anali3"/>
      <sheetName val="Distr__Costos3"/>
      <sheetName val="flujo__23"/>
      <sheetName val="Mat_TM345_601570"/>
      <sheetName val="CASO BASE TRABAJO 2001"/>
      <sheetName val="TM"/>
      <sheetName val="D"/>
      <sheetName val="EAO-mec"/>
      <sheetName val="PRECIOS"/>
      <sheetName val="RESUMEN"/>
      <sheetName val="AusentismoySobretiempo"/>
      <sheetName val="ITR4"/>
      <sheetName val="Costo_Total_Agregado_a_Cátodo5"/>
      <sheetName val="Cash_Cost5"/>
      <sheetName val="Tabla_Comparativa5"/>
      <sheetName val="Resumen_Ejec5"/>
      <sheetName val="VAN_ACUMULADO5"/>
      <sheetName val="Casos_Base_Futuros5"/>
      <sheetName val="PRODUCCION_ACUMULADA5"/>
      <sheetName val="Hoja_nO_cORRE5"/>
      <sheetName val="Hoja_de_Trabajo_Costos5"/>
      <sheetName val="Descuentos_(2)5"/>
      <sheetName val="Ley_y_Recuperacion5"/>
      <sheetName val="Hoja_de_Trabajo_produccion5"/>
      <sheetName val="Hoja_de_Trabajo_produccion_(2)5"/>
      <sheetName val="API_95015"/>
      <sheetName val="graf_acido5"/>
      <sheetName val="graf_acido_cTabla5"/>
      <sheetName val="ENERGIA_ELECTRICA5"/>
      <sheetName val="ENERGIA_ELECTRICA_cTabla5"/>
      <sheetName val="E_E5"/>
      <sheetName val="Graf_Dotacion5"/>
      <sheetName val="Graf_Costos_x_Area5"/>
      <sheetName val="Costos_x_Clase_de_Costo5"/>
      <sheetName val="Costos_x_Clase_de_Costo_(anali5"/>
      <sheetName val="Distr__Costos5"/>
      <sheetName val="flujo__25"/>
      <sheetName val="CASO_BASE_TRABAJO_2001"/>
      <sheetName val="Costo_Total_Agregado_a_Cátodo6"/>
      <sheetName val="Cash_Cost6"/>
      <sheetName val="Tabla_Comparativa6"/>
      <sheetName val="Resumen_Ejec6"/>
      <sheetName val="VAN_ACUMULADO6"/>
      <sheetName val="Casos_Base_Futuros6"/>
      <sheetName val="PRODUCCION_ACUMULADA6"/>
      <sheetName val="Hoja_nO_cORRE6"/>
      <sheetName val="Hoja_de_Trabajo_Costos6"/>
      <sheetName val="Descuentos_(2)6"/>
      <sheetName val="Ley_y_Recuperacion6"/>
      <sheetName val="Hoja_de_Trabajo_produccion6"/>
      <sheetName val="Hoja_de_Trabajo_produccion_(2)6"/>
      <sheetName val="API_95016"/>
      <sheetName val="graf_acido6"/>
      <sheetName val="graf_acido_cTabla6"/>
      <sheetName val="ENERGIA_ELECTRICA6"/>
      <sheetName val="ENERGIA_ELECTRICA_cTabla6"/>
      <sheetName val="E_E6"/>
      <sheetName val="Graf_Dotacion6"/>
      <sheetName val="Graf_Costos_x_Area6"/>
      <sheetName val="Costos_x_Clase_de_Costo6"/>
      <sheetName val="Costos_x_Clase_de_Costo_(anali6"/>
      <sheetName val="Distr__Costos6"/>
      <sheetName val="flujo__26"/>
      <sheetName val="CASO_BASE_TRABAJO_20011"/>
      <sheetName val="Costo_Total_Agregado_a_Cátodo7"/>
      <sheetName val="Cash_Cost7"/>
      <sheetName val="Tabla_Comparativa7"/>
      <sheetName val="Resumen_Ejec7"/>
      <sheetName val="VAN_ACUMULADO7"/>
      <sheetName val="Casos_Base_Futuros7"/>
      <sheetName val="PRODUCCION_ACUMULADA7"/>
      <sheetName val="Hoja_nO_cORRE7"/>
      <sheetName val="Hoja_de_Trabajo_Costos7"/>
      <sheetName val="Descuentos_(2)7"/>
      <sheetName val="Ley_y_Recuperacion7"/>
      <sheetName val="Hoja_de_Trabajo_produccion7"/>
      <sheetName val="Hoja_de_Trabajo_produccion_(2)7"/>
      <sheetName val="API_95017"/>
      <sheetName val="graf_acido7"/>
      <sheetName val="graf_acido_cTabla7"/>
      <sheetName val="ENERGIA_ELECTRICA7"/>
      <sheetName val="ENERGIA_ELECTRICA_cTabla7"/>
      <sheetName val="E_E7"/>
      <sheetName val="Graf_Dotacion7"/>
      <sheetName val="Graf_Costos_x_Area7"/>
      <sheetName val="Costos_x_Clase_de_Costo7"/>
      <sheetName val="Costos_x_Clase_de_Costo_(anali7"/>
      <sheetName val="Distr__Costos7"/>
      <sheetName val="flujo__27"/>
      <sheetName val="CASO_BASE_TRABAJO_20012"/>
      <sheetName val="_x000f__x0000__x0000_a_x000f__x0000__x0000___x000f__x0000__x0000_b_x000f__x0000__x0000___x000f__x0000__x0000_d_x000f__x0000__x0000_i_x000f__x0000__x0000_(_x000f__x0000__x0000_"/>
      <sheetName val="Costo_Total_Agregado_a_Cátodo8"/>
      <sheetName val="Cash_Cost8"/>
      <sheetName val="Tabla_Comparativa8"/>
      <sheetName val="Resumen_Ejec8"/>
      <sheetName val="VAN_ACUMULADO8"/>
      <sheetName val="Casos_Base_Futuros8"/>
      <sheetName val="PRODUCCION_ACUMULADA8"/>
      <sheetName val="Hoja_nO_cORRE8"/>
      <sheetName val="Hoja_de_Trabajo_Costos8"/>
      <sheetName val="Descuentos_(2)8"/>
      <sheetName val="Ley_y_Recuperacion8"/>
      <sheetName val="Hoja_de_Trabajo_produccion8"/>
      <sheetName val="Hoja_de_Trabajo_produccion_(2)8"/>
      <sheetName val="API_95018"/>
      <sheetName val="graf_acido8"/>
      <sheetName val="graf_acido_cTabla8"/>
      <sheetName val="ENERGIA_ELECTRICA8"/>
      <sheetName val="ENERGIA_ELECTRICA_cTabla8"/>
      <sheetName val="E_E8"/>
      <sheetName val="Graf_Dotacion8"/>
      <sheetName val="Graf_Costos_x_Area8"/>
      <sheetName val="Costos_x_Clase_de_Costo8"/>
      <sheetName val="Costos_x_Clase_de_Costo_(anali8"/>
      <sheetName val="Distr__Costos8"/>
      <sheetName val="flujo__28"/>
      <sheetName val="CASO_BASE_TRABAJO_20013"/>
      <sheetName val="Spread"/>
      <sheetName val="TOTALES"/>
      <sheetName val="_x000f_"/>
      <sheetName val="0.Portada"/>
      <sheetName val="0.Indice"/>
      <sheetName val="a.1 Res.Ejec."/>
      <sheetName val="a.2 Tablero Control"/>
      <sheetName val="b.1 Curva Total"/>
      <sheetName val="b.2.1 Curva H°, Fe y Est."/>
      <sheetName val="b3.1. Tabla H° x Área"/>
      <sheetName val="b3.1. Tabla Fierro x Área"/>
      <sheetName val="b.2.2Tabla H°, Fe y Est."/>
      <sheetName val="b.3.1 Curva Cantidades Area"/>
      <sheetName val="b.3.2  Tabla Area 1 Ho,Fe,Est"/>
      <sheetName val="c. Personal"/>
      <sheetName val="d.1  Fuerza Laboral"/>
      <sheetName val="Data sheet_Cantidades"/>
      <sheetName val="Data Sheet Cantidades"/>
      <sheetName val="d.2 Dotación Diaria Real"/>
      <sheetName val="f1.Planos"/>
      <sheetName val="e.Weekly"/>
      <sheetName val="POM AGO"/>
      <sheetName val="e. Weekly POM "/>
      <sheetName val="g. SDI"/>
      <sheetName val="h. Fotos"/>
      <sheetName val="l. Curva Ruta Crítica"/>
      <sheetName val="i. Seguridad "/>
      <sheetName val="j. Alertas y metas"/>
      <sheetName val="k. Programa Actualizado"/>
      <sheetName val="M.Curva TablaM"/>
      <sheetName val="m. Curva Area 1"/>
      <sheetName val="HH Gast"/>
      <sheetName val="Prog. 3.1(Rev.1) (2)"/>
      <sheetName val="Resumen Avance Esp."/>
      <sheetName val="POM"/>
      <sheetName val="H rev.3.1"/>
      <sheetName val="H rev.0"/>
      <sheetName val="Minuta"/>
      <sheetName val="Prog Desgl."/>
      <sheetName val="Prog.rev.2"/>
      <sheetName val="Prog. 3.1(Rev.1)"/>
      <sheetName val="no borrrar"/>
      <sheetName val="CTTOS"/>
      <sheetName val="Costo_Total_Agregado_a_Cátodo9"/>
      <sheetName val="Cash_Cost9"/>
      <sheetName val="Tabla_Comparativa9"/>
      <sheetName val="Resumen_Ejec9"/>
      <sheetName val="VAN_ACUMULADO9"/>
      <sheetName val="Casos_Base_Futuros9"/>
      <sheetName val="PRODUCCION_ACUMULADA9"/>
      <sheetName val="Hoja_nO_cORRE9"/>
      <sheetName val="Hoja_de_Trabajo_Costos9"/>
      <sheetName val="Descuentos_(2)9"/>
      <sheetName val="Ley_y_Recuperacion9"/>
      <sheetName val="Hoja_de_Trabajo_produccion9"/>
      <sheetName val="Hoja_de_Trabajo_produccion_(2)9"/>
      <sheetName val="API_95019"/>
      <sheetName val="graf_acido9"/>
      <sheetName val="graf_acido_cTabla9"/>
      <sheetName val="ENERGIA_ELECTRICA9"/>
      <sheetName val="ENERGIA_ELECTRICA_cTabla9"/>
      <sheetName val="E_E9"/>
      <sheetName val="Graf_Dotacion9"/>
      <sheetName val="Graf_Costos_x_Area9"/>
      <sheetName val="Costos_x_Clase_de_Costo9"/>
      <sheetName val="Costos_x_Clase_de_Costo_(anali9"/>
      <sheetName val="Distr__Costos9"/>
      <sheetName val="flujo__29"/>
      <sheetName val="CASO_BASE_TRABAJO_20014"/>
      <sheetName val="a_b_di("/>
      <sheetName val="Inputs"/>
      <sheetName val="Directs"/>
      <sheetName val="Labor Summary"/>
      <sheetName val="Product"/>
      <sheetName val="Retail"/>
      <sheetName val="Tax"/>
      <sheetName val="CUADRO2"/>
      <sheetName val="Costo_Total_Agregado_a_Cátodo10"/>
      <sheetName val="Cash_Cost10"/>
      <sheetName val="Tabla_Comparativa10"/>
      <sheetName val="Resumen_Ejec10"/>
      <sheetName val="VAN_ACUMULADO10"/>
      <sheetName val="Casos_Base_Futuros10"/>
      <sheetName val="PRODUCCION_ACUMULADA10"/>
      <sheetName val="Hoja_nO_cORRE10"/>
      <sheetName val="Hoja_de_Trabajo_Costos10"/>
      <sheetName val="Descuentos_(2)10"/>
      <sheetName val="Ley_y_Recuperacion10"/>
      <sheetName val="Hoja_de_Trabajo_produccion10"/>
      <sheetName val="Hoja_de_Trabajo_produccion_(210"/>
      <sheetName val="API_950110"/>
      <sheetName val="graf_acido10"/>
      <sheetName val="graf_acido_cTabla10"/>
      <sheetName val="ENERGIA_ELECTRICA10"/>
      <sheetName val="ENERGIA_ELECTRICA_cTabla10"/>
      <sheetName val="E_E10"/>
      <sheetName val="Graf_Dotacion10"/>
      <sheetName val="Graf_Costos_x_Area10"/>
      <sheetName val="Costos_x_Clase_de_Costo10"/>
      <sheetName val="Costos_x_Clase_de_Costo_(anal10"/>
      <sheetName val="Distr__Costos10"/>
      <sheetName val="flujo__210"/>
      <sheetName val="CASO_BASE_TRABAJO_20015"/>
      <sheetName val="flujo-Objetivo"/>
      <sheetName val="Salary Schedules"/>
      <sheetName val="Bajadas"/>
      <sheetName val="Datos Generales"/>
      <sheetName val="LOG RFI WEST9"/>
      <sheetName val="DATOS"/>
      <sheetName val="Dren Basal"/>
      <sheetName val="DQI-1"/>
      <sheetName val="DQI-2"/>
      <sheetName val="DQI-3"/>
      <sheetName val="DQI-3A"/>
      <sheetName val="DQI-4"/>
      <sheetName val="DQD-2"/>
      <sheetName val="DQD-3"/>
      <sheetName val="DLD-102"/>
      <sheetName val="DDI-104"/>
      <sheetName val="DDI-105"/>
      <sheetName val="DLD-103(ADI)"/>
      <sheetName val="BYPASS-F1"/>
      <sheetName val="BYPASS-F2"/>
      <sheetName val="ECO-01 Itemizado"/>
      <sheetName val="Ensayos"/>
      <sheetName val="Attach 4-18"/>
      <sheetName val="Evaluació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DHITO"/>
      <sheetName val="INC"/>
      <sheetName val="RES"/>
      <sheetName val="AVF"/>
      <sheetName val="CMON"/>
      <sheetName val="RESU"/>
      <sheetName val="RH"/>
      <sheetName val="RGL"/>
      <sheetName val="RG"/>
      <sheetName val="RF"/>
      <sheetName val="RD"/>
      <sheetName val="LCO mec"/>
      <sheetName val="RESU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usados"/>
      <sheetName val="Con Lix 2000"/>
      <sheetName val="Sin Lix2000"/>
      <sheetName val="Sheet1"/>
      <sheetName val="Datos variac.pendiente"/>
      <sheetName val="Marcelo Bustos"/>
      <sheetName val="Gráfico variación pendiente"/>
      <sheetName val="Sheet2"/>
      <sheetName val="Gráfico variación pendiente (2)"/>
      <sheetName val="Tablas presentacion"/>
      <sheetName val="PHD"/>
      <sheetName val="PHD riego "/>
      <sheetName val="Finos curva real"/>
      <sheetName val="Temperaturas"/>
      <sheetName val="LINEAS"/>
      <sheetName val="Antecedentes"/>
      <sheetName val="Base"/>
      <sheetName val="H.Satuan"/>
      <sheetName val="Datos_usados"/>
      <sheetName val="Con_Lix_2000"/>
      <sheetName val="Sin_Lix2000"/>
      <sheetName val="Datos_variac_pendiente"/>
      <sheetName val="Marcelo_Bustos"/>
      <sheetName val="Gráfico_variación_pendiente"/>
      <sheetName val="Gráfico_variación_pendiente_(2)"/>
      <sheetName val="Tablas_presentacion"/>
      <sheetName val="PHD_riego_"/>
      <sheetName val="Finos_curva_real"/>
      <sheetName val="personnel"/>
      <sheetName val="GEN-TEC-02"/>
      <sheetName val="CPU"/>
      <sheetName val="UM"/>
      <sheetName val="graph_data"/>
      <sheetName val="Detalle_Unificado"/>
      <sheetName val="M. OBRA"/>
      <sheetName val="Consol-CopperByItem"/>
      <sheetName val="Formato"/>
      <sheetName val="3-DIRECT Estimate"/>
      <sheetName val="Remuneraciones"/>
      <sheetName val="Translation Reference"/>
      <sheetName val="Cierre"/>
      <sheetName val="Prorrateo"/>
      <sheetName val="INPUT file"/>
      <sheetName val="Summary"/>
      <sheetName val="SUMINISTRO LP"/>
      <sheetName val="Condicion"/>
      <sheetName val="Planilla General "/>
      <sheetName val="Personal"/>
      <sheetName val="Curva S - Inf"/>
      <sheetName val="P9.1."/>
      <sheetName val="P2 wo G&amp;S"/>
      <sheetName val="DATOS"/>
      <sheetName val="Fin - data"/>
      <sheetName val="Hoja de Calculos"/>
      <sheetName val="Analisis de Sup"/>
      <sheetName val="Datos granulometría"/>
      <sheetName val="attach 4-18"/>
      <sheetName val="PM "/>
      <sheetName val="Resumen Base"/>
      <sheetName val="#¡REF"/>
      <sheetName val="Analisis 2009"/>
      <sheetName val="Tipo doc"/>
      <sheetName val="VALORES FIJOS"/>
      <sheetName val="Disciplin_Rev C"/>
      <sheetName val="Datos_usados1"/>
      <sheetName val="Con_Lix_20001"/>
      <sheetName val="Sin_Lix20001"/>
      <sheetName val="Datos_variac_pendiente1"/>
      <sheetName val="Marcelo_Bustos1"/>
      <sheetName val="Gráfico_variación_pendiente1"/>
      <sheetName val="Gráfico_variación_pendiente_(21"/>
      <sheetName val="Tablas_presentacion1"/>
      <sheetName val="PHD_riego_1"/>
      <sheetName val="Finos_curva_real1"/>
      <sheetName val="H_Satuan"/>
      <sheetName val="3-DIRECT_Estimate"/>
      <sheetName val="M__OBRA"/>
      <sheetName val="Translation_Reference"/>
      <sheetName val="INPUT_file"/>
      <sheetName val="SUMINISTRO_LP"/>
      <sheetName val="Planilla_General_"/>
      <sheetName val="Curva_S_-_Inf"/>
      <sheetName val="P9_1_"/>
      <sheetName val="P2_wo_G&amp;S"/>
      <sheetName val="Fin_-_data"/>
      <sheetName val="Hoja_de_Calculos"/>
      <sheetName val="Analisis_de_Sup"/>
      <sheetName val="Analisis_2009"/>
      <sheetName val="Tipo_doc"/>
      <sheetName val="Datos_granulometría"/>
      <sheetName val="Identificar"/>
      <sheetName val="Sueldos"/>
      <sheetName val="EPI Directo Ductos"/>
      <sheetName val="Total"/>
      <sheetName val="Hoja6"/>
      <sheetName val="Bajadas"/>
      <sheetName val="PU"/>
      <sheetName val="borrador"/>
      <sheetName val="CONST_PROG."/>
      <sheetName val="Inventarios x Cl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dades"/>
      <sheetName val="T2GEFURE_ACUM"/>
      <sheetName val="T2GEFURE_MES"/>
      <sheetName val="TE2OPERFUN_ACUM "/>
      <sheetName val="TE2OPERFUN_MES"/>
      <sheetName val="T2ADMOPER_ACUM"/>
      <sheetName val="T2ADMOPER_MES"/>
      <sheetName val="T2PREPCAR_ACUM"/>
      <sheetName val="T2PREPCAR_MES"/>
      <sheetName val="TEF509_ACUM "/>
      <sheetName val="TEF509_MES"/>
      <sheetName val="TEF511_ACUM  "/>
      <sheetName val="TEF511_MES"/>
      <sheetName val="TEF516_ACUM   "/>
      <sheetName val="TEF516_MES "/>
      <sheetName val="TEF551_ACUM   "/>
      <sheetName val="TEF551_MES "/>
      <sheetName val="TEF552_ACUM   "/>
      <sheetName val="TEF552_MES "/>
      <sheetName val="T2FUCO_ACUM"/>
      <sheetName val="T2FUCO_MES"/>
      <sheetName val="T2PROREF_ACUM"/>
      <sheetName val="T2PROREF_MES"/>
      <sheetName val="TE2FUPTA_ACUM"/>
      <sheetName val="TE2FUPTA_MES"/>
      <sheetName val="T2ADMPLAN_ACUM"/>
      <sheetName val="T2ADMPLAN_MES"/>
      <sheetName val="T2LIMPGAS_ACUM "/>
      <sheetName val="T2LIMPGAS_MES"/>
      <sheetName val="T2AIREVAP_ACUM"/>
      <sheetName val="T2AIREVAP_MES"/>
      <sheetName val="TE2FUMANT_ACUM"/>
      <sheetName val="TE2FUMANT_MES"/>
      <sheetName val="TE2ADMMANT_ACUM"/>
      <sheetName val="TE2ADMMANT_MES"/>
      <sheetName val="TE2MANTNAV_ACUM"/>
      <sheetName val="TE2MANTNAV_MES"/>
      <sheetName val="TE2MANTPLA_ACUM "/>
      <sheetName val="TE2MANTPLA_MES"/>
      <sheetName val="TE2GEFUND_ACUM"/>
      <sheetName val="TE2GEFUND_MES"/>
      <sheetName val="TE2GEFUGO_ACUM"/>
      <sheetName val="TE2GEFUGO_MES"/>
      <sheetName val="TF505_ACUM "/>
      <sheetName val="TF505_MES"/>
      <sheetName val="TF506_ACUM  "/>
      <sheetName val="TF506_MES "/>
      <sheetName val="TF508_ACUM   "/>
      <sheetName val="TF508_MES  "/>
      <sheetName val="TF556_ACUM   "/>
      <sheetName val="TF556_MES  "/>
      <sheetName val="TF557_ACUM   "/>
      <sheetName val="TF557_MES  "/>
      <sheetName val="TE2INGPRO_ACUM"/>
      <sheetName val="TE2INGPRO_MES"/>
      <sheetName val="TF501_ACUM"/>
      <sheetName val="TF501_MES   "/>
      <sheetName val="TF503_ACUM "/>
      <sheetName val="TF503_MES "/>
      <sheetName val="TF518_ACUM"/>
      <sheetName val="TF518_MES "/>
      <sheetName val="TF544_ACUM"/>
      <sheetName val="TF544_MES "/>
      <sheetName val="TE2ACF_ACUM "/>
      <sheetName val="TE2ACF_MES"/>
      <sheetName val="TF502_ACUM  "/>
      <sheetName val="TF502_MES  "/>
      <sheetName val="TF507_ACUM  "/>
      <sheetName val="TF507_MES   "/>
      <sheetName val="TF558_ACUM  "/>
      <sheetName val="TF558_MES   "/>
      <sheetName val="TE2ADMFUND_ACUM"/>
      <sheetName val="TE2ADMFUND_MES"/>
      <sheetName val="RealAreas"/>
      <sheetName val="Remuneraciones"/>
      <sheetName val="Materiales"/>
      <sheetName val="Combustibles"/>
      <sheetName val="Serv Tercero"/>
      <sheetName val="Otros Servicios"/>
      <sheetName val="Suministros"/>
      <sheetName val="Equipos de Servicios"/>
      <sheetName val="Serv Apoyo Prod"/>
      <sheetName val="Servicios Personas"/>
      <sheetName val="Servicios Varios Int"/>
      <sheetName val="Variaciones"/>
      <sheetName val="Gasto Total Unidades"/>
      <sheetName val="Gastos Primarios"/>
      <sheetName val="Gastos Secundarios"/>
      <sheetName val="Baseproy"/>
      <sheetName val="Fisiproy"/>
      <sheetName val="TE2OPERFUN_ACUM_"/>
      <sheetName val="TEF509_ACUM_"/>
      <sheetName val="TEF511_ACUM__"/>
      <sheetName val="TEF516_ACUM___"/>
      <sheetName val="TEF516_MES_"/>
      <sheetName val="TEF551_ACUM___"/>
      <sheetName val="TEF551_MES_"/>
      <sheetName val="TEF552_ACUM___"/>
      <sheetName val="TEF552_MES_"/>
      <sheetName val="T2LIMPGAS_ACUM_"/>
      <sheetName val="TE2MANTPLA_ACUM_"/>
      <sheetName val="TF505_ACUM_"/>
      <sheetName val="TF506_ACUM__"/>
      <sheetName val="TF506_MES_"/>
      <sheetName val="TF508_ACUM___"/>
      <sheetName val="TF508_MES__"/>
      <sheetName val="TF556_ACUM___"/>
      <sheetName val="TF556_MES__"/>
      <sheetName val="TF557_ACUM___"/>
      <sheetName val="TF557_MES__"/>
      <sheetName val="TF501_MES___"/>
      <sheetName val="TF503_ACUM_"/>
      <sheetName val="TF503_MES_"/>
      <sheetName val="TF518_MES_"/>
      <sheetName val="TF544_MES_"/>
      <sheetName val="TE2ACF_ACUM_"/>
      <sheetName val="TF502_ACUM__"/>
      <sheetName val="TF502_MES__"/>
      <sheetName val="TF507_ACUM__"/>
      <sheetName val="TF507_MES___"/>
      <sheetName val="TF558_ACUM__"/>
      <sheetName val="TF558_MES___"/>
      <sheetName val="Serv_Tercero"/>
      <sheetName val="Otros_Servicios"/>
      <sheetName val="Equipos_de_Servicios"/>
      <sheetName val="Serv_Apoyo_Prod"/>
      <sheetName val="Servicios_Personas"/>
      <sheetName val="Servicios_Varios_Int"/>
      <sheetName val="Gasto_Total_Unidades"/>
      <sheetName val="Gastos_Primarios"/>
      <sheetName val="Gastos_Secundarios"/>
      <sheetName val="TE2OPERFUN_ACUM_1"/>
      <sheetName val="TEF509_ACUM_1"/>
      <sheetName val="TEF511_ACUM__1"/>
      <sheetName val="TEF516_ACUM___1"/>
      <sheetName val="TEF516_MES_1"/>
      <sheetName val="TEF551_ACUM___1"/>
      <sheetName val="TEF551_MES_1"/>
      <sheetName val="TEF552_ACUM___1"/>
      <sheetName val="TEF552_MES_1"/>
      <sheetName val="T2LIMPGAS_ACUM_1"/>
      <sheetName val="TE2MANTPLA_ACUM_1"/>
      <sheetName val="TF505_ACUM_1"/>
      <sheetName val="TF506_ACUM__1"/>
      <sheetName val="TF506_MES_1"/>
      <sheetName val="TF508_ACUM___1"/>
      <sheetName val="TF508_MES__1"/>
      <sheetName val="TF556_ACUM___1"/>
      <sheetName val="TF556_MES__1"/>
      <sheetName val="TF557_ACUM___1"/>
      <sheetName val="TF557_MES__1"/>
      <sheetName val="TF501_MES___1"/>
      <sheetName val="TF503_ACUM_1"/>
      <sheetName val="TF503_MES_1"/>
      <sheetName val="TF518_MES_1"/>
      <sheetName val="TF544_MES_1"/>
      <sheetName val="TE2ACF_ACUM_1"/>
      <sheetName val="TF502_ACUM__1"/>
      <sheetName val="TF502_MES__1"/>
      <sheetName val="TF507_ACUM__1"/>
      <sheetName val="TF507_MES___1"/>
      <sheetName val="TF558_ACUM__1"/>
      <sheetName val="TF558_MES___1"/>
      <sheetName val="Serv_Tercero1"/>
      <sheetName val="Otros_Servicios1"/>
      <sheetName val="Equipos_de_Servicios1"/>
      <sheetName val="Serv_Apoyo_Prod1"/>
      <sheetName val="Servicios_Personas1"/>
      <sheetName val="Servicios_Varios_Int1"/>
      <sheetName val="Gasto_Total_Unidades1"/>
      <sheetName val="Gastos_Primarios1"/>
      <sheetName val="Gastos_Secundarios1"/>
      <sheetName val="TE2OPERFUN_ACUM_2"/>
      <sheetName val="TEF509_ACUM_2"/>
      <sheetName val="TEF511_ACUM__2"/>
      <sheetName val="TEF516_ACUM___2"/>
      <sheetName val="TEF516_MES_2"/>
      <sheetName val="TEF551_ACUM___2"/>
      <sheetName val="TEF551_MES_2"/>
      <sheetName val="TEF552_ACUM___2"/>
      <sheetName val="TEF552_MES_2"/>
      <sheetName val="T2LIMPGAS_ACUM_2"/>
      <sheetName val="TE2MANTPLA_ACUM_2"/>
      <sheetName val="TF505_ACUM_2"/>
      <sheetName val="TF506_ACUM__2"/>
      <sheetName val="TF506_MES_2"/>
      <sheetName val="TF508_ACUM___2"/>
      <sheetName val="TF508_MES__2"/>
      <sheetName val="TF556_ACUM___2"/>
      <sheetName val="TF556_MES__2"/>
      <sheetName val="TF557_ACUM___2"/>
      <sheetName val="TF557_MES__2"/>
      <sheetName val="TF501_MES___2"/>
      <sheetName val="TF503_ACUM_2"/>
      <sheetName val="TF503_MES_2"/>
      <sheetName val="TF518_MES_2"/>
      <sheetName val="TF544_MES_2"/>
      <sheetName val="TE2ACF_ACUM_2"/>
      <sheetName val="TF502_ACUM__2"/>
      <sheetName val="TF502_MES__2"/>
      <sheetName val="TF507_ACUM__2"/>
      <sheetName val="TF507_MES___2"/>
      <sheetName val="TF558_ACUM__2"/>
      <sheetName val="TF558_MES___2"/>
      <sheetName val="Serv_Tercero2"/>
      <sheetName val="Otros_Servicios2"/>
      <sheetName val="Equipos_de_Servicios2"/>
      <sheetName val="Serv_Apoyo_Prod2"/>
      <sheetName val="Servicios_Personas2"/>
      <sheetName val="Servicios_Varios_Int2"/>
      <sheetName val="Gasto_Total_Unidades2"/>
      <sheetName val="Gastos_Primarios2"/>
      <sheetName val="Gastos_Secundarios2"/>
      <sheetName val="TE2OPERFUN_ACUM_3"/>
      <sheetName val="TEF509_ACUM_3"/>
      <sheetName val="TEF511_ACUM__3"/>
      <sheetName val="TEF516_ACUM___3"/>
      <sheetName val="TEF516_MES_3"/>
      <sheetName val="TEF551_ACUM___3"/>
      <sheetName val="TEF551_MES_3"/>
      <sheetName val="TEF552_ACUM___3"/>
      <sheetName val="TEF552_MES_3"/>
      <sheetName val="T2LIMPGAS_ACUM_3"/>
      <sheetName val="TE2MANTPLA_ACUM_3"/>
      <sheetName val="TF505_ACUM_3"/>
      <sheetName val="TF506_ACUM__3"/>
      <sheetName val="TF506_MES_3"/>
      <sheetName val="TF508_ACUM___3"/>
      <sheetName val="TF508_MES__3"/>
      <sheetName val="TF556_ACUM___3"/>
      <sheetName val="TF556_MES__3"/>
      <sheetName val="TF557_ACUM___3"/>
      <sheetName val="TF557_MES__3"/>
      <sheetName val="TF501_MES___3"/>
      <sheetName val="TF503_ACUM_3"/>
      <sheetName val="TF503_MES_3"/>
      <sheetName val="TF518_MES_3"/>
      <sheetName val="TF544_MES_3"/>
      <sheetName val="TE2ACF_ACUM_3"/>
      <sheetName val="TF502_ACUM__3"/>
      <sheetName val="TF502_MES__3"/>
      <sheetName val="TF507_ACUM__3"/>
      <sheetName val="TF507_MES___3"/>
      <sheetName val="TF558_ACUM__3"/>
      <sheetName val="TF558_MES___3"/>
      <sheetName val="Serv_Tercero3"/>
      <sheetName val="Otros_Servicios3"/>
      <sheetName val="Equipos_de_Servicios3"/>
      <sheetName val="Serv_Apoyo_Prod3"/>
      <sheetName val="Servicios_Personas3"/>
      <sheetName val="Servicios_Varios_Int3"/>
      <sheetName val="Gasto_Total_Unidades3"/>
      <sheetName val="Gastos_Primarios3"/>
      <sheetName val="Gastos_Secundarios3"/>
      <sheetName val="T2ADMFUCO_ACUM"/>
      <sheetName val="T2ADMFUCO_MES"/>
      <sheetName val="T2ADMREMO_ACUM "/>
      <sheetName val="T2ADMREMO_MES"/>
      <sheetName val="TE2FUREYM_ACUM"/>
      <sheetName val="TE2FUREYM_MES"/>
      <sheetName val="TE2FUYCON_ACUM"/>
      <sheetName val="TE2FUYCON_MES"/>
      <sheetName val="T2ADMREMO_ACUM_"/>
      <sheetName val="T2ADMREMO_ACUM_1"/>
      <sheetName val="T2ADMREMO_ACUM_2"/>
      <sheetName val="T2ADMREMO_ACUM_3"/>
      <sheetName val="PROP SAP"/>
      <sheetName val="TE2OPERFUN_ACUM_4"/>
      <sheetName val="TEF509_ACUM_4"/>
      <sheetName val="TEF511_ACUM__4"/>
      <sheetName val="TEF516_ACUM___4"/>
      <sheetName val="TEF516_MES_4"/>
      <sheetName val="TEF551_ACUM___4"/>
      <sheetName val="TEF551_MES_4"/>
      <sheetName val="TEF552_ACUM___4"/>
      <sheetName val="TEF552_MES_4"/>
      <sheetName val="T2LIMPGAS_ACUM_4"/>
      <sheetName val="TE2MANTPLA_ACUM_4"/>
      <sheetName val="TF505_ACUM_4"/>
      <sheetName val="TF506_ACUM__4"/>
      <sheetName val="TF506_MES_4"/>
      <sheetName val="TF508_ACUM___4"/>
      <sheetName val="TF508_MES__4"/>
      <sheetName val="TF556_ACUM___4"/>
      <sheetName val="TF556_MES__4"/>
      <sheetName val="TF557_ACUM___4"/>
      <sheetName val="TF557_MES__4"/>
      <sheetName val="TF501_MES___4"/>
      <sheetName val="TF503_ACUM_4"/>
      <sheetName val="TF503_MES_4"/>
      <sheetName val="TF518_MES_4"/>
      <sheetName val="TF544_MES_4"/>
      <sheetName val="TE2ACF_ACUM_4"/>
      <sheetName val="TF502_ACUM__4"/>
      <sheetName val="TF502_MES__4"/>
      <sheetName val="TF507_ACUM__4"/>
      <sheetName val="TF507_MES___4"/>
      <sheetName val="TF558_ACUM__4"/>
      <sheetName val="TF558_MES___4"/>
      <sheetName val="Serv_Tercero4"/>
      <sheetName val="Otros_Servicios4"/>
      <sheetName val="Equipos_de_Servicios4"/>
      <sheetName val="Serv_Apoyo_Prod4"/>
      <sheetName val="Servicios_Personas4"/>
      <sheetName val="Servicios_Varios_Int4"/>
      <sheetName val="Gasto_Total_Unidades4"/>
      <sheetName val="Gastos_Primarios4"/>
      <sheetName val="Gastos_Secundarios4"/>
      <sheetName val="T2ADMREMO_ACUM_4"/>
      <sheetName val="PROP_SAP"/>
      <sheetName val="FU (2)"/>
      <sheetName val="Hoja1"/>
      <sheetName val="TE2OPERFUN_ACUM_5"/>
      <sheetName val="TEF509_ACUM_5"/>
      <sheetName val="TEF511_ACUM__5"/>
      <sheetName val="TEF516_ACUM___5"/>
      <sheetName val="TEF516_MES_5"/>
      <sheetName val="TEF551_ACUM___5"/>
      <sheetName val="TEF551_MES_5"/>
      <sheetName val="TEF552_ACUM___5"/>
      <sheetName val="TEF552_MES_5"/>
      <sheetName val="T2LIMPGAS_ACUM_5"/>
      <sheetName val="TE2MANTPLA_ACUM_5"/>
      <sheetName val="TF505_ACUM_5"/>
      <sheetName val="TF506_ACUM__5"/>
      <sheetName val="TF506_MES_5"/>
      <sheetName val="TF508_ACUM___5"/>
      <sheetName val="TF508_MES__5"/>
      <sheetName val="TF556_ACUM___5"/>
      <sheetName val="TF556_MES__5"/>
      <sheetName val="TF557_ACUM___5"/>
      <sheetName val="TF557_MES__5"/>
      <sheetName val="TF501_MES___5"/>
      <sheetName val="TF503_ACUM_5"/>
      <sheetName val="TF503_MES_5"/>
      <sheetName val="TF518_MES_5"/>
      <sheetName val="TF544_MES_5"/>
      <sheetName val="TE2ACF_ACUM_5"/>
      <sheetName val="TF502_ACUM__5"/>
      <sheetName val="TF502_MES__5"/>
      <sheetName val="TF507_ACUM__5"/>
      <sheetName val="TF507_MES___5"/>
      <sheetName val="TF558_ACUM__5"/>
      <sheetName val="TF558_MES___5"/>
      <sheetName val="Serv_Tercero5"/>
      <sheetName val="Otros_Servicios5"/>
      <sheetName val="Equipos_de_Servicios5"/>
      <sheetName val="Serv_Apoyo_Prod5"/>
      <sheetName val="Servicios_Personas5"/>
      <sheetName val="Servicios_Varios_Int5"/>
      <sheetName val="Gasto_Total_Unidades5"/>
      <sheetName val="Gastos_Primarios5"/>
      <sheetName val="Gastos_Secundarios5"/>
      <sheetName val="T2ADMREMO_ACUM_5"/>
      <sheetName val="PROP_SAP1"/>
      <sheetName val="TE2OPERFUN_ACUM_6"/>
      <sheetName val="TEF509_ACUM_6"/>
      <sheetName val="TEF511_ACUM__6"/>
      <sheetName val="TEF516_ACUM___6"/>
      <sheetName val="TEF516_MES_6"/>
      <sheetName val="TEF551_ACUM___6"/>
      <sheetName val="TEF551_MES_6"/>
      <sheetName val="TEF552_ACUM___6"/>
      <sheetName val="TEF552_MES_6"/>
      <sheetName val="T2LIMPGAS_ACUM_6"/>
      <sheetName val="TE2MANTPLA_ACUM_6"/>
      <sheetName val="TF505_ACUM_6"/>
      <sheetName val="TF506_ACUM__6"/>
      <sheetName val="TF506_MES_6"/>
      <sheetName val="TF508_ACUM___6"/>
      <sheetName val="TF508_MES__6"/>
      <sheetName val="TF556_ACUM___6"/>
      <sheetName val="TF556_MES__6"/>
      <sheetName val="TF557_ACUM___6"/>
      <sheetName val="TF557_MES__6"/>
      <sheetName val="TF501_MES___6"/>
      <sheetName val="TF503_ACUM_6"/>
      <sheetName val="TF503_MES_6"/>
      <sheetName val="TF518_MES_6"/>
      <sheetName val="TF544_MES_6"/>
      <sheetName val="TE2ACF_ACUM_6"/>
      <sheetName val="TF502_ACUM__6"/>
      <sheetName val="TF502_MES__6"/>
      <sheetName val="TF507_ACUM__6"/>
      <sheetName val="TF507_MES___6"/>
      <sheetName val="TF558_ACUM__6"/>
      <sheetName val="TF558_MES___6"/>
      <sheetName val="Serv_Tercero6"/>
      <sheetName val="Otros_Servicios6"/>
      <sheetName val="Equipos_de_Servicios6"/>
      <sheetName val="Serv_Apoyo_Prod6"/>
      <sheetName val="Servicios_Personas6"/>
      <sheetName val="Servicios_Varios_Int6"/>
      <sheetName val="Gasto_Total_Unidades6"/>
      <sheetName val="Gastos_Primarios6"/>
      <sheetName val="Gastos_Secundarios6"/>
      <sheetName val="T2ADMREMO_ACUM_6"/>
      <sheetName val="PROP_SAP2"/>
      <sheetName val="FU_(2)"/>
      <sheetName val="Sfu"/>
      <sheetName val="SUPERPLANTAS"/>
      <sheetName val="SUPERREFMO"/>
      <sheetName val="SUPERSERMA"/>
      <sheetName val="ADMINGERENCIA"/>
      <sheetName val="DEPTOGESTION"/>
      <sheetName val="TOTALES"/>
      <sheetName val="AREAS 2002"/>
      <sheetName val="product"/>
      <sheetName val="Perfo"/>
      <sheetName val="PALAS"/>
      <sheetName val="transporte"/>
      <sheetName val="mov tierra"/>
      <sheetName val="Base1"/>
      <sheetName val="DISTANCIAS"/>
      <sheetName val="Inversiones"/>
      <sheetName val="ppto04"/>
      <sheetName val="DDE1"/>
      <sheetName val="Parámetros"/>
      <sheetName val="Mi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001A "/>
      <sheetName val="CC001C "/>
      <sheetName val="CC013A"/>
      <sheetName val="CC015"/>
      <sheetName val="CC016C-17"/>
      <sheetName val="CC018A"/>
      <sheetName val="CI-004"/>
      <sheetName val="CC018B"/>
      <sheetName val="CI-006"/>
      <sheetName val="CC018C"/>
      <sheetName val="CC019"/>
      <sheetName val="CC020"/>
      <sheetName val="CC021"/>
      <sheetName val="CC023"/>
      <sheetName val="C01"/>
      <sheetName val="EPCM-02"/>
      <sheetName val="EW01"/>
      <sheetName val="EW03"/>
      <sheetName val="EW04"/>
      <sheetName val="EW06"/>
      <sheetName val="SN001"/>
      <sheetName val="EW16"/>
      <sheetName val="CMDIC02"/>
      <sheetName val="CM003"/>
      <sheetName val="CMDIC04"/>
      <sheetName val="CI02"/>
      <sheetName val="Macro1"/>
      <sheetName val="CC015A"/>
      <sheetName val="CC015B"/>
      <sheetName val="CC015C"/>
      <sheetName val="CC015D"/>
      <sheetName val="TASAS DE CAMBIO "/>
      <sheetName val="Chart1"/>
      <sheetName val="escenarios"/>
      <sheetName val="escenario 1"/>
      <sheetName val="LCO mec"/>
      <sheetName val="MO"/>
      <sheetName val="INFOR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uez Ovalle Miguel (EM)" refreshedDate="45287.706642245372" createdVersion="8" refreshedVersion="8" minRefreshableVersion="3" recordCount="15" xr:uid="{CDE7A74E-8300-440F-B95B-8AAEC7A78A50}">
  <cacheSource type="worksheet">
    <worksheetSource ref="O1:BB412" sheet="S"/>
  </cacheSource>
  <cacheFields count="40">
    <cacheField name="ID_D2" numFmtId="0">
      <sharedItems containsBlank="1"/>
    </cacheField>
    <cacheField name="TIPO DE GASTO" numFmtId="0">
      <sharedItems containsBlank="1" count="2">
        <s v="REAL"/>
        <m/>
      </sharedItems>
    </cacheField>
    <cacheField name="Objeto" numFmtId="0">
      <sharedItems containsBlank="1"/>
    </cacheField>
    <cacheField name="Denominación objeto" numFmtId="0">
      <sharedItems containsBlank="1" count="5">
        <s v=" REMUNERACIÓN PROYECTO GEOLOGÍA"/>
        <s v=" REMUNERACIÓN PROYECTO SONDAJES"/>
        <s v=" FEE M.O."/>
        <s v=" FEE S.S."/>
        <m/>
      </sharedItems>
    </cacheField>
    <cacheField name="NG" numFmtId="0">
      <sharedItems containsBlank="1"/>
    </cacheField>
    <cacheField name="Denominación Ng" numFmtId="0">
      <sharedItems containsBlank="1" count="6">
        <s v="Remuneración Proyecto Geología"/>
        <s v="Remuneración Proyecto Sondajes"/>
        <s v="Remuneraciones del Personal"/>
        <s v="Costo de Servicio Mano de Obra"/>
        <s v="Costo de Servicio Administración Contratos"/>
        <m/>
      </sharedItems>
    </cacheField>
    <cacheField name="N° Transaccion" numFmtId="0">
      <sharedItems containsString="0" containsBlank="1" containsNumber="1" containsInteger="1" minValue="68454" maxValue="68641"/>
    </cacheField>
    <cacheField name="Doc.compr." numFmtId="0">
      <sharedItems containsNonDate="0" containsString="0" containsBlank="1"/>
    </cacheField>
    <cacheField name="Periodo" numFmtId="0">
      <sharedItems containsBlank="1" count="4">
        <s v="DICIEMBRE2023"/>
        <m/>
        <s v="OCTUBRE2023" u="1"/>
        <s v="NOVIEMBRE2023" u="1"/>
      </sharedItems>
    </cacheField>
    <cacheField name="BLANCO" numFmtId="0">
      <sharedItems containsBlank="1"/>
    </cacheField>
    <cacheField name="Monto US$ D" numFmtId="0">
      <sharedItems containsNonDate="0" containsString="0" containsBlank="1"/>
    </cacheField>
    <cacheField name="Monto US$ (H)" numFmtId="0">
      <sharedItems containsNonDate="0" containsString="0" containsBlank="1"/>
    </cacheField>
    <cacheField name="Total USD" numFmtId="0">
      <sharedItems containsString="0" containsBlank="1" containsNumber="1" minValue="0" maxValue="8741.9981728155562"/>
    </cacheField>
    <cacheField name="Monto $ D" numFmtId="164">
      <sharedItems containsString="0" containsBlank="1" containsNumber="1" containsInteger="1" minValue="0" maxValue="7750743"/>
    </cacheField>
    <cacheField name="Monto $ (H)" numFmtId="0">
      <sharedItems containsNonDate="0" containsString="0" containsBlank="1"/>
    </cacheField>
    <cacheField name="Total $" numFmtId="0">
      <sharedItems containsString="0" containsBlank="1" containsNumber="1" containsInteger="1" minValue="0" maxValue="7750743"/>
    </cacheField>
    <cacheField name="Fecha" numFmtId="0">
      <sharedItems containsNonDate="0" containsDate="1" containsString="0" containsBlank="1" minDate="2023-12-22T00:00:00" maxDate="2024-01-01T00:00:00"/>
    </cacheField>
    <cacheField name="Usuario" numFmtId="0">
      <sharedItems containsBlank="1"/>
    </cacheField>
    <cacheField name="Descripcion 1" numFmtId="0">
      <sharedItems containsBlank="1" count="6">
        <s v="Distribución Remuneraciones Diciembre 2023"/>
        <s v="Distribución Remuneraciones Octubre 2023"/>
        <s v="Distribución Remuneraciones Noviembre 2023"/>
        <s v="FEE MO"/>
        <s v="FEE SS"/>
        <m/>
      </sharedItems>
    </cacheField>
    <cacheField name="Descripcion 2" numFmtId="0">
      <sharedItems containsBlank="1"/>
    </cacheField>
    <cacheField name="Descripcion 3" numFmtId="0">
      <sharedItems containsNonDate="0" containsString="0" containsBlank="1"/>
    </cacheField>
    <cacheField name="GRAFO_OP_KEY_2" numFmtId="0">
      <sharedItems containsNonDate="0" containsString="0" containsBlank="1"/>
    </cacheField>
    <cacheField name="CR" numFmtId="0">
      <sharedItems containsNonDate="0" containsString="0" containsBlank="1"/>
    </cacheField>
    <cacheField name="AÑO" numFmtId="0">
      <sharedItems containsString="0" containsBlank="1" containsNumber="1" containsInteger="1" minValue="2023" maxValue="2023"/>
    </cacheField>
    <cacheField name="PER" numFmtId="0">
      <sharedItems containsBlank="1"/>
    </cacheField>
    <cacheField name="MON" numFmtId="0">
      <sharedItems containsBlank="1"/>
    </cacheField>
    <cacheField name="MB" numFmtId="0">
      <sharedItems containsString="0" containsBlank="1" containsNumber="1" minValue="0" maxValue="8663.1739092984208"/>
    </cacheField>
    <cacheField name="OR" numFmtId="0">
      <sharedItems containsBlank="1" count="5">
        <s v="91134110"/>
        <s v="91134410"/>
        <s v="91134910"/>
        <s v="91134920"/>
        <m/>
      </sharedItems>
    </cacheField>
    <cacheField name="GRAFO" numFmtId="0">
      <sharedItems containsBlank="1"/>
    </cacheField>
    <cacheField name="EXPLORACIÓN" numFmtId="0">
      <sharedItems containsBlank="1"/>
    </cacheField>
    <cacheField name="ZONA / DIST" numFmtId="0">
      <sharedItems containsBlank="1"/>
    </cacheField>
    <cacheField name="TIPO" numFmtId="0">
      <sharedItems containsBlank="1"/>
    </cacheField>
    <cacheField name="ETAPA" numFmtId="0">
      <sharedItems containsBlank="1" count="4">
        <s v="GEOLOGÍA"/>
        <s v="SONDAJES"/>
        <s v="GESTIÓN EJECUCIÓN PROYECTO"/>
        <m/>
      </sharedItems>
    </cacheField>
    <cacheField name="KEY2" numFmtId="0">
      <sharedItems containsBlank="1"/>
    </cacheField>
    <cacheField name="APER" numFmtId="0">
      <sharedItems containsBlank="1"/>
    </cacheField>
    <cacheField name="APER_1" numFmtId="0">
      <sharedItems containsBlank="1"/>
    </cacheField>
    <cacheField name="APER_2" numFmtId="0">
      <sharedItems containsNonDate="0" containsString="0" containsBlank="1"/>
    </cacheField>
    <cacheField name="ID" numFmtId="0">
      <sharedItems containsBlank="1"/>
    </cacheField>
    <cacheField name="REC" numFmtId="0">
      <sharedItems containsNonDate="0" containsString="0" containsBlank="1"/>
    </cacheField>
    <cacheField name="SAP_ID_PROVEED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z Esquivel Simon (Contratista-EM)" refreshedDate="45811.618608564815" createdVersion="8" refreshedVersion="8" minRefreshableVersion="3" recordCount="210" xr:uid="{19060A2E-E0EE-4C09-9B8F-C753457DC519}">
  <cacheSource type="worksheet">
    <worksheetSource ref="I4:CA337" sheet="D2"/>
  </cacheSource>
  <cacheFields count="53">
    <cacheField name="GASTO / PPT" numFmtId="0">
      <sharedItems containsBlank="1"/>
    </cacheField>
    <cacheField name="FEE" numFmtId="0">
      <sharedItems containsBlank="1"/>
    </cacheField>
    <cacheField name="ARTÍCULO" numFmtId="0">
      <sharedItems containsBlank="1"/>
    </cacheField>
    <cacheField name="MONEDA" numFmtId="0">
      <sharedItems containsBlank="1"/>
    </cacheField>
    <cacheField name="KEY" numFmtId="0">
      <sharedItems containsNonDate="0" containsString="0" containsBlank="1"/>
    </cacheField>
    <cacheField name="DESCRIPCION" numFmtId="0">
      <sharedItems/>
    </cacheField>
    <cacheField name="CODIGO PROVEEDOR" numFmtId="0">
      <sharedItems containsBlank="1"/>
    </cacheField>
    <cacheField name="NOMBRE PROVEEDOR" numFmtId="0">
      <sharedItems containsBlank="1"/>
    </cacheField>
    <cacheField name="ID_BLANCO" numFmtId="0">
      <sharedItems containsBlank="1"/>
    </cacheField>
    <cacheField name="UN" numFmtId="0">
      <sharedItems containsBlank="1"/>
    </cacheField>
    <cacheField name="CTD" numFmtId="169">
      <sharedItems containsString="0" containsBlank="1" containsNumber="1" minValue="0" maxValue="2200"/>
    </cacheField>
    <cacheField name="FE_INI" numFmtId="166">
      <sharedItems containsNonDate="0" containsDate="1" containsString="0" containsBlank="1" minDate="1900-03-30T00:00:00" maxDate="2027-12-01T00:00:00"/>
    </cacheField>
    <cacheField name="FE_FIN" numFmtId="166">
      <sharedItems containsNonDate="0" containsDate="1" containsString="0" containsBlank="1" minDate="1900-03-30T00:00:00" maxDate="2027-12-30T00:00:00"/>
    </cacheField>
    <cacheField name="MES" numFmtId="167">
      <sharedItems containsString="0" containsBlank="1" containsNumber="1" minValue="-0.13333333333333333" maxValue="46840"/>
    </cacheField>
    <cacheField name="PRECIO UNITARIO (CLP $)" numFmtId="3">
      <sharedItems containsString="0" containsBlank="1" containsNumber="1" minValue="0" maxValue="364764020.86035419"/>
    </cacheField>
    <cacheField name="PRECIO UNITARIO (US$)" numFmtId="0">
      <sharedItems containsSemiMixedTypes="0" containsString="0" containsNumber="1" minValue="0" maxValue="431366.48839012289"/>
    </cacheField>
    <cacheField name="TOTAL (US$)" numFmtId="0">
      <sharedItems containsString="0" containsBlank="1" containsNumber="1" minValue="-588.01382192332312" maxValue="865845.50580065034"/>
    </cacheField>
    <cacheField name="GRAFO" numFmtId="0">
      <sharedItems containsString="0" containsBlank="1" containsNumber="1" containsInteger="1" minValue="91243110" maxValue="91243920" count="13">
        <m/>
        <n v="91243110"/>
        <n v="91243120"/>
        <n v="91243520"/>
        <n v="91243510"/>
        <n v="91243530"/>
        <n v="91243720"/>
        <n v="91243730"/>
        <n v="91243910"/>
        <n v="91243920"/>
        <n v="91243710"/>
        <n v="91243310"/>
        <n v="91243540"/>
      </sharedItems>
    </cacheField>
    <cacheField name="jun-22" numFmtId="167">
      <sharedItems containsString="0" containsBlank="1" containsNumber="1" containsInteger="1" minValue="0" maxValue="0"/>
    </cacheField>
    <cacheField name="jul-22" numFmtId="167">
      <sharedItems containsString="0" containsBlank="1" containsNumber="1" containsInteger="1" minValue="0" maxValue="0"/>
    </cacheField>
    <cacheField name="ago-22" numFmtId="167">
      <sharedItems containsString="0" containsBlank="1" containsNumber="1" containsInteger="1" minValue="0" maxValue="0"/>
    </cacheField>
    <cacheField name="sept-22" numFmtId="167">
      <sharedItems containsString="0" containsBlank="1" containsNumber="1" containsInteger="1" minValue="0" maxValue="0"/>
    </cacheField>
    <cacheField name="oct-22" numFmtId="167">
      <sharedItems containsString="0" containsBlank="1" containsNumber="1" containsInteger="1" minValue="0" maxValue="0"/>
    </cacheField>
    <cacheField name="nov-22" numFmtId="167">
      <sharedItems containsString="0" containsBlank="1" containsNumber="1" containsInteger="1" minValue="0" maxValue="0"/>
    </cacheField>
    <cacheField name="dic-22" numFmtId="167">
      <sharedItems containsString="0" containsBlank="1" containsNumber="1" containsInteger="1" minValue="0" maxValue="0"/>
    </cacheField>
    <cacheField name="ene-23" numFmtId="167">
      <sharedItems containsString="0" containsBlank="1" containsNumber="1" containsInteger="1" minValue="0" maxValue="0"/>
    </cacheField>
    <cacheField name="feb-23" numFmtId="167">
      <sharedItems containsString="0" containsBlank="1" containsNumber="1" containsInteger="1" minValue="0" maxValue="0"/>
    </cacheField>
    <cacheField name="mar-23" numFmtId="167">
      <sharedItems containsString="0" containsBlank="1" containsNumber="1" containsInteger="1" minValue="0" maxValue="0"/>
    </cacheField>
    <cacheField name="abr-23" numFmtId="167">
      <sharedItems containsString="0" containsBlank="1" containsNumber="1" containsInteger="1" minValue="0" maxValue="0"/>
    </cacheField>
    <cacheField name="may-23" numFmtId="167">
      <sharedItems containsString="0" containsBlank="1" containsNumber="1" containsInteger="1" minValue="0" maxValue="0"/>
    </cacheField>
    <cacheField name="jun-23" numFmtId="167">
      <sharedItems containsString="0" containsBlank="1" containsNumber="1" containsInteger="1" minValue="0" maxValue="0"/>
    </cacheField>
    <cacheField name="jul-23" numFmtId="167">
      <sharedItems containsString="0" containsBlank="1" containsNumber="1" containsInteger="1" minValue="0" maxValue="0"/>
    </cacheField>
    <cacheField name="ago-23" numFmtId="167">
      <sharedItems containsString="0" containsBlank="1" containsNumber="1" containsInteger="1" minValue="0" maxValue="0"/>
    </cacheField>
    <cacheField name="sept-23" numFmtId="167">
      <sharedItems containsString="0" containsBlank="1" containsNumber="1" containsInteger="1" minValue="0" maxValue="0"/>
    </cacheField>
    <cacheField name="oct-23" numFmtId="167">
      <sharedItems containsString="0" containsBlank="1" containsNumber="1" containsInteger="1" minValue="0" maxValue="0"/>
    </cacheField>
    <cacheField name="nov-23" numFmtId="167">
      <sharedItems containsString="0" containsBlank="1" containsNumber="1" containsInteger="1" minValue="0" maxValue="0"/>
    </cacheField>
    <cacheField name="dic-23" numFmtId="167">
      <sharedItems containsString="0" containsBlank="1" containsNumber="1" containsInteger="1" minValue="0" maxValue="0"/>
    </cacheField>
    <cacheField name="ene-24" numFmtId="167">
      <sharedItems containsString="0" containsBlank="1" containsNumber="1" containsInteger="1" minValue="0" maxValue="0"/>
    </cacheField>
    <cacheField name="feb-24" numFmtId="167">
      <sharedItems containsString="0" containsBlank="1" containsNumber="1" containsInteger="1" minValue="0" maxValue="0"/>
    </cacheField>
    <cacheField name="mar-24" numFmtId="167">
      <sharedItems containsString="0" containsBlank="1" containsNumber="1" containsInteger="1" minValue="0" maxValue="0"/>
    </cacheField>
    <cacheField name="abr-24" numFmtId="167">
      <sharedItems containsString="0" containsBlank="1" containsNumber="1" containsInteger="1" minValue="0" maxValue="0"/>
    </cacheField>
    <cacheField name="may-24" numFmtId="167">
      <sharedItems containsString="0" containsBlank="1" containsNumber="1" containsInteger="1" minValue="0" maxValue="0"/>
    </cacheField>
    <cacheField name="jun-24" numFmtId="167">
      <sharedItems containsString="0" containsBlank="1" containsNumber="1" containsInteger="1" minValue="0" maxValue="0"/>
    </cacheField>
    <cacheField name="jul-24" numFmtId="167">
      <sharedItems containsString="0" containsBlank="1" containsNumber="1" containsInteger="1" minValue="0" maxValue="0"/>
    </cacheField>
    <cacheField name="ago-24" numFmtId="167">
      <sharedItems containsString="0" containsBlank="1" containsNumber="1" minValue="0" maxValue="8574.2699910358842"/>
    </cacheField>
    <cacheField name="sept-24" numFmtId="167">
      <sharedItems containsString="0" containsBlank="1" containsNumber="1" minValue="-3568.4584033686851" maxValue="9943.6483060270039"/>
    </cacheField>
    <cacheField name="oct-24" numFmtId="167">
      <sharedItems containsString="0" containsBlank="1" containsNumber="1" minValue="-10233.653375149006" maxValue="26059.761113007429"/>
    </cacheField>
    <cacheField name="nov-24" numFmtId="167">
      <sharedItems containsString="0" containsBlank="1" containsNumber="1" minValue="-2544.0554486475417" maxValue="24078.316546086102"/>
    </cacheField>
    <cacheField name="dic-24" numFmtId="167">
      <sharedItems containsString="0" containsBlank="1" containsNumber="1" minValue="-24351.90368762119" maxValue="29330.721893473674"/>
    </cacheField>
    <cacheField name="ene-25" numFmtId="167">
      <sharedItems containsString="0" containsBlank="1" containsNumber="1" minValue="0" maxValue="10887.682155102359"/>
    </cacheField>
    <cacheField name="feb-25" numFmtId="167">
      <sharedItems containsString="0" containsBlank="1" containsNumber="1" minValue="-627.78614662540872" maxValue="5499.6804828401455"/>
    </cacheField>
    <cacheField name="mar-25" numFmtId="167">
      <sharedItems containsString="0" containsBlank="1" containsNumber="1" minValue="-19233.110375292719" maxValue="19233.110375292719"/>
    </cacheField>
    <cacheField name="abr-25" numFmtId="167">
      <sharedItems containsSemiMixedTypes="0" containsString="0" containsNumber="1" minValue="-18645.096553369396" maxValue="18645.0965533693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z Esquivel Simon (Contratista-EM)" refreshedDate="45811.628903819445" createdVersion="8" refreshedVersion="8" minRefreshableVersion="3" recordCount="210" xr:uid="{C9A1CC31-E691-473F-BBD6-DED393A8A381}">
  <cacheSource type="worksheet">
    <worksheetSource ref="I4:CB337" sheet="D2"/>
  </cacheSource>
  <cacheFields count="54">
    <cacheField name="GASTO / PPT" numFmtId="0">
      <sharedItems containsBlank="1"/>
    </cacheField>
    <cacheField name="FEE" numFmtId="0">
      <sharedItems containsBlank="1"/>
    </cacheField>
    <cacheField name="ARTÍCULO" numFmtId="0">
      <sharedItems containsBlank="1"/>
    </cacheField>
    <cacheField name="MONEDA" numFmtId="0">
      <sharedItems containsBlank="1"/>
    </cacheField>
    <cacheField name="KEY" numFmtId="0">
      <sharedItems containsNonDate="0" containsString="0" containsBlank="1"/>
    </cacheField>
    <cacheField name="DESCRIPCION" numFmtId="0">
      <sharedItems count="95">
        <s v="GEOLOGÍA"/>
        <s v=" REMUNERACIÓN PROYECTO GEOLOGÍA"/>
        <s v="Dirección Prospección y Evaluación"/>
        <s v="Director Proyecto (JCT) 2%"/>
        <s v="Ingeniero P&amp;C  5%"/>
        <s v="Geólogo Juan R."/>
        <s v="Remuneración"/>
        <s v="Geología Australia"/>
        <s v="Remuneración P&amp;C"/>
        <s v=" ASESORIA EXPERTA"/>
        <s v="Darren Obrian Cad"/>
        <s v="Peter Pollar Aus"/>
        <s v="Impuesto (Valor Antes Impuesto)/(1-15%))*15%"/>
        <s v="TERRA"/>
        <s v="NELSON RAUL CORTES CABEZAS"/>
        <s v=" OTROS ESTUDIOS"/>
        <s v="Evaluación de proyecto CAD AUS"/>
        <s v="Evaluación de proyecto RRM CAD AUS"/>
        <s v="Evaluación Caso de Negocio Externo SRK AUS"/>
        <s v="Recursos Y Reservas Mineras Consultores Limitada"/>
        <s v="LOGÍSTICA"/>
        <s v=" EQUIPOS, MATERIALES e INSUMOS"/>
        <s v="Contingencia apoyo en terreno AUS"/>
        <s v="Contingencia en arriendo de materiales CAD"/>
        <s v="Arriendo Implementos de Mapeo"/>
        <s v="Licencias Software "/>
        <s v="Licencias Software delta"/>
        <s v="LeapFrog Geo - Subscription - Shared"/>
        <s v="Pago impto. adicional  F50 Marzo 2025"/>
        <s v=" VEHÍCULOS LIVIANOS Y OTROS MEDIOS DE TRANSPORTE"/>
        <s v="Vehículos Livianos y otros Medios de Transporte AUS Camioneta"/>
        <s v="Vehículos Livianos y otros Medios de Transporte CAD Camioneta"/>
        <s v="Camioneta Consultor AUS"/>
        <s v="Camioneta Consultor CAD"/>
        <s v="Impuesto"/>
        <s v=" SERVICIOS DE ALOJAMIENTO Y ALIMENTACIÓN"/>
        <s v="Hotel Personal EMSA AUS"/>
        <s v="Hotel Personal EMSACAD"/>
        <s v="Hotel Consultores AUS"/>
        <s v="Hotel Consultores CAD"/>
        <s v="Impuesto Hoteles"/>
        <s v="Alimentación Personal EMSA AUS"/>
        <s v="Alimentación Personal EMSA CAD"/>
        <s v="Alimentación Consultores AUS"/>
        <s v="Alimentación Consultores CAD"/>
        <s v="Impuesto Alimentación"/>
        <s v=" TRANSPORTE DE PERSONAL"/>
        <s v="Vuelo Avión CHI-AUS "/>
        <s v="Vuelo Avión CHI-CAD"/>
        <s v="Vuelo Avión Consultor AUS"/>
        <s v="Vuelo Avión Consultor CAD"/>
        <s v="Impuesto Aviones"/>
        <s v="Transporte de personal AUS"/>
        <s v="Transporte de personal CAD"/>
        <s v="Transporte de Consultor AUS"/>
        <s v="Transporte de Consultor CAD"/>
        <s v="Impuesto Transporte Rendiciones"/>
        <s v="LOGISTICA ME"/>
        <s v="LOGISTICA MN"/>
        <s v="RENDICIONES J R"/>
        <s v="SERVICIOS DE INGENIERÍA ASESORÍAS Y OBRAS CIVILES LIMITADA"/>
        <s v="ADMINISTRACIÓN, DSUST Y DSSO"/>
        <s v=" REMUNERACIONES C. INDIRECTO"/>
        <s v="Remuneraciones Costo Indirecto"/>
        <s v=" ADMINISTRACIÓN DUST DSSO"/>
        <s v="COSTO DEL DUEÑO - PATROCINANTE"/>
        <s v="Administración MN"/>
        <s v="Costos del Dueño MN"/>
        <s v="Contingencias"/>
        <s v="GESTIÓN EJECUCIÓN PROYECTO"/>
        <s v=" FEE"/>
        <s v="FEE MO"/>
        <s v="FEE SS"/>
        <s v="ITEM II"/>
        <s v="Delta Api Ítem II"/>
        <s v="Geólogos Proyecto (x3) Ítem II"/>
        <s v="Geología Canadá"/>
        <s v="Geología Gabinete Chile"/>
        <s v="Geólogos Proyecto (x2) Ítem II"/>
        <s v="Evaluación Caso de Negocio Externo SRK Cad"/>
        <s v="Contingencia en arriendo de materiales AUS"/>
        <s v="G_SAP MN"/>
        <s v="G_SAP  comunidades"/>
        <s v="Contingencia MN"/>
        <s v="Sondajes"/>
        <s v="Perforación DDH (costo total por metro)"/>
        <s v="Geofísica"/>
        <s v="IP Profundo"/>
        <s v="MINDAS"/>
        <s v="PROPIEDAD MINERA"/>
        <s v="Pago de Opción de Compra/servidumbre ME"/>
        <s v="Gastos Asociados a la Constitución o Adquisición de Por. Minera (abogados, notarios, etc.) ME"/>
        <s v="Consultor Especialista en Medio Ambiente"/>
        <s v="G_SAP Adm"/>
        <s v="Contingencias Ítem III 27"/>
      </sharedItems>
    </cacheField>
    <cacheField name="CODIGO PROVEEDOR" numFmtId="0">
      <sharedItems containsBlank="1"/>
    </cacheField>
    <cacheField name="NOMBRE PROVEEDOR" numFmtId="0">
      <sharedItems containsBlank="1"/>
    </cacheField>
    <cacheField name="ID_BLANCO" numFmtId="0">
      <sharedItems containsBlank="1"/>
    </cacheField>
    <cacheField name="UN" numFmtId="0">
      <sharedItems containsBlank="1"/>
    </cacheField>
    <cacheField name="CTD" numFmtId="169">
      <sharedItems containsString="0" containsBlank="1" containsNumber="1" minValue="0" maxValue="2200"/>
    </cacheField>
    <cacheField name="FE_INI" numFmtId="166">
      <sharedItems containsNonDate="0" containsDate="1" containsString="0" containsBlank="1" minDate="1900-03-30T00:00:00" maxDate="2027-12-01T00:00:00"/>
    </cacheField>
    <cacheField name="FE_FIN" numFmtId="166">
      <sharedItems containsNonDate="0" containsDate="1" containsString="0" containsBlank="1" minDate="1900-03-30T00:00:00" maxDate="2027-12-30T00:00:00"/>
    </cacheField>
    <cacheField name="MES" numFmtId="167">
      <sharedItems containsString="0" containsBlank="1" containsNumber="1" minValue="-0.13333333333333333" maxValue="46840"/>
    </cacheField>
    <cacheField name="PRECIO UNITARIO (CLP $)" numFmtId="3">
      <sharedItems containsString="0" containsBlank="1" containsNumber="1" minValue="0" maxValue="364764020.86035419"/>
    </cacheField>
    <cacheField name="PRECIO UNITARIO (US$)" numFmtId="0">
      <sharedItems containsSemiMixedTypes="0" containsString="0" containsNumber="1" minValue="0" maxValue="431366.48839012289"/>
    </cacheField>
    <cacheField name="TOTAL (US$)" numFmtId="0">
      <sharedItems containsString="0" containsBlank="1" containsNumber="1" minValue="-588.01382192332312" maxValue="865845.50580065034"/>
    </cacheField>
    <cacheField name="GRAFO" numFmtId="0">
      <sharedItems containsString="0" containsBlank="1" containsNumber="1" containsInteger="1" minValue="91243110" maxValue="91243920" count="13">
        <m/>
        <n v="91243110"/>
        <n v="91243120"/>
        <n v="91243520"/>
        <n v="91243510"/>
        <n v="91243530"/>
        <n v="91243720"/>
        <n v="91243730"/>
        <n v="91243910"/>
        <n v="91243920"/>
        <n v="91243710"/>
        <n v="91243310"/>
        <n v="91243540"/>
      </sharedItems>
    </cacheField>
    <cacheField name="jun-22" numFmtId="167">
      <sharedItems containsString="0" containsBlank="1" containsNumber="1" containsInteger="1" minValue="0" maxValue="0"/>
    </cacheField>
    <cacheField name="jul-22" numFmtId="167">
      <sharedItems containsString="0" containsBlank="1" containsNumber="1" containsInteger="1" minValue="0" maxValue="0"/>
    </cacheField>
    <cacheField name="ago-22" numFmtId="167">
      <sharedItems containsString="0" containsBlank="1" containsNumber="1" containsInteger="1" minValue="0" maxValue="0"/>
    </cacheField>
    <cacheField name="sept-22" numFmtId="167">
      <sharedItems containsString="0" containsBlank="1" containsNumber="1" containsInteger="1" minValue="0" maxValue="0"/>
    </cacheField>
    <cacheField name="oct-22" numFmtId="167">
      <sharedItems containsString="0" containsBlank="1" containsNumber="1" containsInteger="1" minValue="0" maxValue="0"/>
    </cacheField>
    <cacheField name="nov-22" numFmtId="167">
      <sharedItems containsString="0" containsBlank="1" containsNumber="1" containsInteger="1" minValue="0" maxValue="0"/>
    </cacheField>
    <cacheField name="dic-22" numFmtId="167">
      <sharedItems containsString="0" containsBlank="1" containsNumber="1" containsInteger="1" minValue="0" maxValue="0"/>
    </cacheField>
    <cacheField name="ene-23" numFmtId="167">
      <sharedItems containsString="0" containsBlank="1" containsNumber="1" containsInteger="1" minValue="0" maxValue="0"/>
    </cacheField>
    <cacheField name="feb-23" numFmtId="167">
      <sharedItems containsString="0" containsBlank="1" containsNumber="1" containsInteger="1" minValue="0" maxValue="0"/>
    </cacheField>
    <cacheField name="mar-23" numFmtId="167">
      <sharedItems containsString="0" containsBlank="1" containsNumber="1" containsInteger="1" minValue="0" maxValue="0"/>
    </cacheField>
    <cacheField name="abr-23" numFmtId="167">
      <sharedItems containsString="0" containsBlank="1" containsNumber="1" containsInteger="1" minValue="0" maxValue="0"/>
    </cacheField>
    <cacheField name="may-23" numFmtId="167">
      <sharedItems containsString="0" containsBlank="1" containsNumber="1" containsInteger="1" minValue="0" maxValue="0"/>
    </cacheField>
    <cacheField name="jun-23" numFmtId="167">
      <sharedItems containsString="0" containsBlank="1" containsNumber="1" containsInteger="1" minValue="0" maxValue="0"/>
    </cacheField>
    <cacheField name="jul-23" numFmtId="167">
      <sharedItems containsString="0" containsBlank="1" containsNumber="1" containsInteger="1" minValue="0" maxValue="0"/>
    </cacheField>
    <cacheField name="ago-23" numFmtId="167">
      <sharedItems containsString="0" containsBlank="1" containsNumber="1" containsInteger="1" minValue="0" maxValue="0"/>
    </cacheField>
    <cacheField name="sept-23" numFmtId="167">
      <sharedItems containsString="0" containsBlank="1" containsNumber="1" containsInteger="1" minValue="0" maxValue="0"/>
    </cacheField>
    <cacheField name="oct-23" numFmtId="167">
      <sharedItems containsString="0" containsBlank="1" containsNumber="1" containsInteger="1" minValue="0" maxValue="0"/>
    </cacheField>
    <cacheField name="nov-23" numFmtId="167">
      <sharedItems containsString="0" containsBlank="1" containsNumber="1" containsInteger="1" minValue="0" maxValue="0"/>
    </cacheField>
    <cacheField name="dic-23" numFmtId="167">
      <sharedItems containsString="0" containsBlank="1" containsNumber="1" containsInteger="1" minValue="0" maxValue="0"/>
    </cacheField>
    <cacheField name="ene-24" numFmtId="167">
      <sharedItems containsString="0" containsBlank="1" containsNumber="1" containsInteger="1" minValue="0" maxValue="0"/>
    </cacheField>
    <cacheField name="feb-24" numFmtId="167">
      <sharedItems containsString="0" containsBlank="1" containsNumber="1" containsInteger="1" minValue="0" maxValue="0"/>
    </cacheField>
    <cacheField name="mar-24" numFmtId="167">
      <sharedItems containsString="0" containsBlank="1" containsNumber="1" containsInteger="1" minValue="0" maxValue="0"/>
    </cacheField>
    <cacheField name="abr-24" numFmtId="167">
      <sharedItems containsString="0" containsBlank="1" containsNumber="1" containsInteger="1" minValue="0" maxValue="0"/>
    </cacheField>
    <cacheField name="may-24" numFmtId="167">
      <sharedItems containsString="0" containsBlank="1" containsNumber="1" containsInteger="1" minValue="0" maxValue="0"/>
    </cacheField>
    <cacheField name="jun-24" numFmtId="167">
      <sharedItems containsString="0" containsBlank="1" containsNumber="1" containsInteger="1" minValue="0" maxValue="0"/>
    </cacheField>
    <cacheField name="jul-24" numFmtId="167">
      <sharedItems containsString="0" containsBlank="1" containsNumber="1" containsInteger="1" minValue="0" maxValue="0"/>
    </cacheField>
    <cacheField name="ago-24" numFmtId="167">
      <sharedItems containsString="0" containsBlank="1" containsNumber="1" minValue="0" maxValue="8574.2699910358842" count="9">
        <n v="0"/>
        <m/>
        <n v="8574.2699910358842"/>
        <n v="268.61052930392356"/>
        <n v="3571.5331880149583"/>
        <n v="1280.3262485678192"/>
        <n v="7638.2393759549013"/>
        <n v="472.44270978653969"/>
        <n v="6.7152632325980903"/>
      </sharedItems>
    </cacheField>
    <cacheField name="sept-24" numFmtId="167">
      <sharedItems containsString="0" containsBlank="1" containsNumber="1" minValue="-3568.4584033686851" maxValue="9943.6483060270039"/>
    </cacheField>
    <cacheField name="oct-24" numFmtId="167">
      <sharedItems containsString="0" containsBlank="1" containsNumber="1" minValue="-10233.653375149006" maxValue="26059.761113007429"/>
    </cacheField>
    <cacheField name="nov-24" numFmtId="167">
      <sharedItems containsString="0" containsBlank="1" containsNumber="1" minValue="-2544.0554486475417" maxValue="24078.316546086102"/>
    </cacheField>
    <cacheField name="dic-24" numFmtId="167">
      <sharedItems containsString="0" containsBlank="1" containsNumber="1" minValue="-24351.90368762119" maxValue="29330.721893473674"/>
    </cacheField>
    <cacheField name="ene-25" numFmtId="167">
      <sharedItems containsString="0" containsBlank="1" containsNumber="1" minValue="0" maxValue="10887.682155102359"/>
    </cacheField>
    <cacheField name="feb-25" numFmtId="167">
      <sharedItems containsString="0" containsBlank="1" containsNumber="1" minValue="-627.78614662540872" maxValue="5499.6804828401455"/>
    </cacheField>
    <cacheField name="mar-25" numFmtId="167">
      <sharedItems containsString="0" containsBlank="1" containsNumber="1" minValue="-19233.110375292719" maxValue="19233.110375292719"/>
    </cacheField>
    <cacheField name="abr-25" numFmtId="167">
      <sharedItems containsSemiMixedTypes="0" containsString="0" containsNumber="1" minValue="-18645.096553369396" maxValue="18645.096553369396"/>
    </cacheField>
    <cacheField name="may-25" numFmtId="167">
      <sharedItems containsSemiMixedTypes="0" containsString="0" containsNumber="1" minValue="0" maxValue="15716.943383756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z Esquivel Simon (Contratista-EM)" refreshedDate="46057.662105671297" createdVersion="8" refreshedVersion="8" minRefreshableVersion="3" recordCount="333" xr:uid="{034B29E9-89DA-402E-9481-B4E7AA57C1F1}">
  <cacheSource type="worksheet">
    <worksheetSource ref="J4:Z337" sheet="D2"/>
  </cacheSource>
  <cacheFields count="17">
    <cacheField name="FEE" numFmtId="0">
      <sharedItems containsBlank="1"/>
    </cacheField>
    <cacheField name="ARTÍCULO" numFmtId="0">
      <sharedItems containsBlank="1" containsMixedTypes="1" containsNumber="1" containsInteger="1" minValue="510102" maxValue="510901"/>
    </cacheField>
    <cacheField name="MONEDA" numFmtId="0">
      <sharedItems containsBlank="1" count="4">
        <m/>
        <s v="MN"/>
        <s v=""/>
        <s v="ME"/>
      </sharedItems>
    </cacheField>
    <cacheField name="KEY" numFmtId="0">
      <sharedItems containsNonDate="0" containsString="0" containsBlank="1"/>
    </cacheField>
    <cacheField name="DESCRIPCION" numFmtId="0">
      <sharedItems containsBlank="1"/>
    </cacheField>
    <cacheField name="CODIGO PROVEEDOR" numFmtId="0">
      <sharedItems containsBlank="1"/>
    </cacheField>
    <cacheField name="NOMBRE PROVEEDOR" numFmtId="0">
      <sharedItems containsBlank="1"/>
    </cacheField>
    <cacheField name="ID_BLANCO" numFmtId="0">
      <sharedItems containsBlank="1"/>
    </cacheField>
    <cacheField name="UN" numFmtId="0">
      <sharedItems containsBlank="1"/>
    </cacheField>
    <cacheField name="CTD" numFmtId="0">
      <sharedItems containsString="0" containsBlank="1" containsNumber="1" minValue="0" maxValue="2200"/>
    </cacheField>
    <cacheField name="FE_INI" numFmtId="0">
      <sharedItems containsDate="1" containsString="0" containsBlank="1" containsMixedTypes="1" minDate="2024-05-01T00:00:00" maxDate="1900-01-09T14:51:04"/>
    </cacheField>
    <cacheField name="FE_FIN" numFmtId="166">
      <sharedItems containsNonDate="0" containsDate="1" containsString="0" containsBlank="1" minDate="2024-05-31T00:00:00" maxDate="2028-05-01T00:00:00"/>
    </cacheField>
    <cacheField name="MES" numFmtId="0">
      <sharedItems containsString="0" containsBlank="1" containsNumber="1" minValue="-0.13333333333333333" maxValue="18"/>
    </cacheField>
    <cacheField name="PRECIO UNITARIO (CLP $)" numFmtId="0">
      <sharedItems containsString="0" containsBlank="1" containsNumber="1" minValue="0" maxValue="166400000"/>
    </cacheField>
    <cacheField name="PRECIO UNITARIO (US$)" numFmtId="0">
      <sharedItems containsString="0" containsBlank="1" containsNumber="1" minValue="0" maxValue="196783.06950014783"/>
    </cacheField>
    <cacheField name="TOTAL (US$)" numFmtId="0">
      <sharedItems containsString="0" containsBlank="1" containsNumber="1" minValue="-41959.415898187493" maxValue="884062.60385238158"/>
    </cacheField>
    <cacheField name="GRAFO" numFmtId="0">
      <sharedItems containsBlank="1" containsMixedTypes="1" containsNumber="1" containsInteger="1" minValue="91243110" maxValue="91243920" count="15">
        <m/>
        <n v="91243110"/>
        <n v="91243120"/>
        <n v="91243510"/>
        <n v="91243530"/>
        <n v="91243520"/>
        <n v="91243720"/>
        <n v="91243730"/>
        <n v="91243910"/>
        <n v="91243920"/>
        <s v="91243520"/>
        <n v="91243310"/>
        <n v="91243540"/>
        <n v="91243560"/>
        <n v="912437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z Esquivel Simon (Contratista-EM)" refreshedDate="46062.458245949078" createdVersion="8" refreshedVersion="8" minRefreshableVersion="3" recordCount="333" xr:uid="{5AF8F92B-4071-4A05-AAA1-54FE14EC96DA}">
  <cacheSource type="worksheet">
    <worksheetSource ref="L4:Z337" sheet="D2"/>
  </cacheSource>
  <cacheFields count="15">
    <cacheField name="MONEDA" numFmtId="0">
      <sharedItems containsBlank="1" count="4">
        <m/>
        <s v="MN"/>
        <s v=""/>
        <s v="ME"/>
      </sharedItems>
    </cacheField>
    <cacheField name="KEY" numFmtId="0">
      <sharedItems containsNonDate="0" containsString="0" containsBlank="1"/>
    </cacheField>
    <cacheField name="DESCRIPCION" numFmtId="0">
      <sharedItems containsBlank="1"/>
    </cacheField>
    <cacheField name="CODIGO PROVEEDOR" numFmtId="0">
      <sharedItems containsBlank="1"/>
    </cacheField>
    <cacheField name="NOMBRE PROVEEDOR" numFmtId="0">
      <sharedItems containsBlank="1"/>
    </cacheField>
    <cacheField name="ID_BLANCO" numFmtId="0">
      <sharedItems containsBlank="1"/>
    </cacheField>
    <cacheField name="UN" numFmtId="0">
      <sharedItems containsBlank="1"/>
    </cacheField>
    <cacheField name="CTD" numFmtId="0">
      <sharedItems containsString="0" containsBlank="1" containsNumber="1" minValue="0" maxValue="2200"/>
    </cacheField>
    <cacheField name="FE_INI" numFmtId="0">
      <sharedItems containsDate="1" containsString="0" containsBlank="1" containsMixedTypes="1" minDate="2024-05-01T00:00:00" maxDate="1900-01-09T14:51:04"/>
    </cacheField>
    <cacheField name="FE_FIN" numFmtId="166">
      <sharedItems containsNonDate="0" containsDate="1" containsString="0" containsBlank="1" minDate="2024-05-31T00:00:00" maxDate="2028-05-01T00:00:00"/>
    </cacheField>
    <cacheField name="MES" numFmtId="0">
      <sharedItems containsString="0" containsBlank="1" containsNumber="1" minValue="-0.13333333333333333" maxValue="18"/>
    </cacheField>
    <cacheField name="PRECIO UNITARIO (CLP $)" numFmtId="0">
      <sharedItems containsBlank="1" containsMixedTypes="1" containsNumber="1" minValue="0" maxValue="177350056.15389228"/>
    </cacheField>
    <cacheField name="PRECIO UNITARIO (US$)" numFmtId="0">
      <sharedItems containsBlank="1" containsMixedTypes="1" containsNumber="1" minValue="0" maxValue="202209.4888812319"/>
    </cacheField>
    <cacheField name="TOTAL (US$)" numFmtId="0">
      <sharedItems containsString="0" containsBlank="1" containsNumber="1" minValue="-41959.42944039638" maxValue="908441.19729449973"/>
    </cacheField>
    <cacheField name="GRAFO" numFmtId="0">
      <sharedItems containsBlank="1" containsMixedTypes="1" containsNumber="1" containsInteger="1" minValue="91243110" maxValue="91243920" count="15">
        <m/>
        <n v="91243110"/>
        <n v="91243120"/>
        <n v="91243510"/>
        <n v="91243530"/>
        <n v="91243520"/>
        <n v="91243720"/>
        <n v="91243730"/>
        <n v="91243910"/>
        <n v="91243920"/>
        <s v="91243520"/>
        <n v="91243710"/>
        <n v="91243310"/>
        <n v="91243540"/>
        <n v="9124356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REAL510114DICIEMBRE2023AM23G009"/>
    <x v="0"/>
    <s v="91134110"/>
    <x v="0"/>
    <s v="510114"/>
    <x v="0"/>
    <n v="68454"/>
    <m/>
    <x v="0"/>
    <s v="AM23G009"/>
    <m/>
    <m/>
    <n v="6986.4867303549472"/>
    <n v="6194289"/>
    <m/>
    <n v="6194289"/>
    <d v="2023-12-22T00:00:00"/>
    <s v="emmville"/>
    <x v="0"/>
    <s v="Remuneraciones Proyecto"/>
    <m/>
    <m/>
    <m/>
    <n v="2023"/>
    <s v="2023-12"/>
    <s v="MN"/>
    <n v="6923.4914448142845"/>
    <x v="0"/>
    <s v="911341"/>
    <s v="AVANZADA"/>
    <s v="EXPLORACIÓN AVANZADA FILO NORTE / LA HUIFA"/>
    <s v="API"/>
    <x v="0"/>
    <s v="REMUNERACIONES-91134110-2023-12"/>
    <s v="91134110-2023-12"/>
    <s v="REMUNERACIONES"/>
    <m/>
    <e v="#N/A"/>
    <m/>
    <s v="Remuneraciones Proyecto"/>
  </r>
  <r>
    <s v="REAL510509DICIEMBRE2023AM23G009"/>
    <x v="0"/>
    <s v="91134110"/>
    <x v="0"/>
    <s v="510509"/>
    <x v="1"/>
    <n v="68454"/>
    <m/>
    <x v="0"/>
    <s v="AM23G009"/>
    <m/>
    <m/>
    <n v="386.66493723283065"/>
    <n v="342821"/>
    <m/>
    <n v="342821"/>
    <d v="2023-12-22T00:00:00"/>
    <s v="emmville"/>
    <x v="0"/>
    <s v="Remuneraciones Proyecto"/>
    <m/>
    <m/>
    <m/>
    <n v="2023"/>
    <s v="2023-12"/>
    <s v="MN"/>
    <n v="383.17848272863563"/>
    <x v="0"/>
    <s v="911341"/>
    <s v="AVANZADA"/>
    <s v="EXPLORACIÓN AVANZADA FILO NORTE / LA HUIFA"/>
    <s v="API"/>
    <x v="0"/>
    <s v="REMUNERACIONES-91134110-2023-12"/>
    <s v="91134110-2023-12"/>
    <s v="REMUNERACIONES"/>
    <m/>
    <m/>
    <m/>
    <s v="Remuneraciones Proyecto"/>
  </r>
  <r>
    <s v="REAL510509DICIEMBRE2023AM23G009"/>
    <x v="0"/>
    <s v="91134410"/>
    <x v="1"/>
    <s v="510509"/>
    <x v="1"/>
    <n v="68454"/>
    <m/>
    <x v="0"/>
    <s v="AM23G009"/>
    <m/>
    <m/>
    <n v="3416.3645796911833"/>
    <n v="3028983"/>
    <m/>
    <n v="3028983"/>
    <d v="2023-12-22T00:00:00"/>
    <s v="emmville"/>
    <x v="0"/>
    <s v="Remuneraciones Proyecto"/>
    <m/>
    <m/>
    <m/>
    <n v="2023"/>
    <s v="2023-12"/>
    <s v="MN"/>
    <n v="3385.5601324038817"/>
    <x v="1"/>
    <s v="911344"/>
    <s v="AVANZADA"/>
    <s v="EXPLORACIÓN AVANZADA FILO NORTE / LA HUIFA"/>
    <s v="API"/>
    <x v="1"/>
    <s v="REMUNERACIONES-91134410-2023-12"/>
    <s v="91134410-2023-12"/>
    <s v="REMUNERACIONES"/>
    <m/>
    <m/>
    <m/>
    <s v="Remuneraciones Proyecto"/>
  </r>
  <r>
    <s v="REAL610201DICIEMBRE2023AM23G009"/>
    <x v="0"/>
    <s v="91134110"/>
    <x v="0"/>
    <s v="610201"/>
    <x v="2"/>
    <n v="68454"/>
    <m/>
    <x v="0"/>
    <s v="AM23G009"/>
    <m/>
    <m/>
    <n v="3891.0795050811516"/>
    <n v="3449870"/>
    <m/>
    <n v="3449870"/>
    <d v="2023-12-22T00:00:00"/>
    <s v="emmville"/>
    <x v="0"/>
    <s v="Remuneraciones Proyecto"/>
    <m/>
    <m/>
    <m/>
    <n v="2023"/>
    <s v="2023-12"/>
    <s v="MN"/>
    <n v="3855.9946800547173"/>
    <x v="0"/>
    <s v="911341"/>
    <s v="AVANZADA"/>
    <s v="EXPLORACIÓN AVANZADA FILO NORTE / LA HUIFA"/>
    <s v="API"/>
    <x v="0"/>
    <s v="REMUNERACIONES-91134110-2023-12"/>
    <s v="91134110-2023-12"/>
    <s v="REMUNERACIONES"/>
    <m/>
    <m/>
    <m/>
    <s v="Remuneraciones Proyecto"/>
  </r>
  <r>
    <s v="REAL510114DICIEMBRE2023AM23G009"/>
    <x v="0"/>
    <s v="91134110"/>
    <x v="0"/>
    <s v="510114"/>
    <x v="0"/>
    <n v="68641"/>
    <m/>
    <x v="0"/>
    <s v="AM23G009"/>
    <m/>
    <m/>
    <n v="8741.9981728155562"/>
    <n v="7750743"/>
    <m/>
    <n v="7750743"/>
    <d v="2023-12-26T00:00:00"/>
    <s v="emmville"/>
    <x v="1"/>
    <s v="Remuneraciones Proyecto - Geología"/>
    <m/>
    <m/>
    <m/>
    <n v="2023"/>
    <s v="2023-12"/>
    <s v="MN"/>
    <n v="8663.1739092984208"/>
    <x v="0"/>
    <s v="911341"/>
    <s v="AVANZADA"/>
    <s v="EXPLORACIÓN AVANZADA FILO NORTE / LA HUIFA"/>
    <s v="API"/>
    <x v="0"/>
    <s v="REMUNERACIONES-91134110-2023-12"/>
    <s v="91134110-2023-12"/>
    <s v="REMUNERACIONES"/>
    <m/>
    <m/>
    <m/>
    <s v="Remuneraciones Proyecto - Geología"/>
  </r>
  <r>
    <s v="REAL510114DICIEMBRE2023AM23G009"/>
    <x v="0"/>
    <s v="91134110"/>
    <x v="0"/>
    <s v="510114"/>
    <x v="0"/>
    <n v="68641"/>
    <m/>
    <x v="0"/>
    <s v="AM23G009"/>
    <m/>
    <m/>
    <n v="6906.3714598301394"/>
    <n v="6123258"/>
    <m/>
    <n v="6123258"/>
    <d v="2023-12-26T00:00:00"/>
    <s v="emmville"/>
    <x v="2"/>
    <s v="Remuneraciones Proyecto - Geología"/>
    <m/>
    <m/>
    <m/>
    <n v="2023"/>
    <s v="2023-12"/>
    <s v="MN"/>
    <n v="6844.0985522939964"/>
    <x v="0"/>
    <s v="911341"/>
    <s v="AVANZADA"/>
    <s v="EXPLORACIÓN AVANZADA FILO NORTE / LA HUIFA"/>
    <s v="API"/>
    <x v="0"/>
    <s v="REMUNERACIONES-91134110-2023-12"/>
    <s v="91134110-2023-12"/>
    <s v="REMUNERACIONES"/>
    <m/>
    <m/>
    <m/>
    <s v="Remuneraciones Proyecto - Geología"/>
  </r>
  <r>
    <s v="REAL510509DICIEMBRE2023AM23G009"/>
    <x v="0"/>
    <s v="91134410"/>
    <x v="1"/>
    <s v="510509"/>
    <x v="1"/>
    <n v="68641"/>
    <m/>
    <x v="0"/>
    <s v="AM23G009"/>
    <m/>
    <m/>
    <n v="1697.9404698796538"/>
    <n v="1505411"/>
    <m/>
    <n v="1505411"/>
    <d v="2023-12-26T00:00:00"/>
    <s v="emmville"/>
    <x v="2"/>
    <s v="Remuneraciones Proyecto - Geología"/>
    <m/>
    <m/>
    <m/>
    <n v="2023"/>
    <s v="2023-12"/>
    <s v="MN"/>
    <n v="1682.6305939921945"/>
    <x v="1"/>
    <s v="911344"/>
    <s v="AVANZADA"/>
    <s v="EXPLORACIÓN AVANZADA FILO NORTE / LA HUIFA"/>
    <s v="API"/>
    <x v="1"/>
    <s v="REMUNERACIONES-91134410-2023-12"/>
    <s v="91134410-2023-12"/>
    <s v="REMUNERACIONES"/>
    <m/>
    <m/>
    <m/>
    <s v="Remuneraciones Proyecto - Geología"/>
  </r>
  <r>
    <s v="REAL610201DICIEMBRE2023AM23G009"/>
    <x v="0"/>
    <s v="91134110"/>
    <x v="0"/>
    <s v="610201"/>
    <x v="2"/>
    <n v="68641"/>
    <m/>
    <x v="0"/>
    <s v="AM23G009"/>
    <m/>
    <m/>
    <n v="3133.1949786264536"/>
    <n v="2777922"/>
    <m/>
    <n v="2777922"/>
    <d v="2023-12-26T00:00:00"/>
    <s v="emmville"/>
    <x v="1"/>
    <s v="Remuneraciones Proyecto - Geología"/>
    <m/>
    <m/>
    <m/>
    <n v="2023"/>
    <s v="2023-12"/>
    <s v="MN"/>
    <n v="3104.9437960291143"/>
    <x v="0"/>
    <s v="911341"/>
    <s v="AVANZADA"/>
    <s v="EXPLORACIÓN AVANZADA FILO NORTE / LA HUIFA"/>
    <s v="API"/>
    <x v="0"/>
    <s v="REMUNERACIONES-91134110-2023-12"/>
    <s v="91134110-2023-12"/>
    <s v="REMUNERACIONES"/>
    <m/>
    <m/>
    <m/>
    <s v="Remuneraciones Proyecto - Geología"/>
  </r>
  <r>
    <s v="REAL610201DICIEMBRE2023AM23G009"/>
    <x v="0"/>
    <s v="91134110"/>
    <x v="0"/>
    <s v="610201"/>
    <x v="2"/>
    <n v="68641"/>
    <m/>
    <x v="0"/>
    <s v="AM23G009"/>
    <m/>
    <m/>
    <n v="3324.8429410902199"/>
    <n v="2947839"/>
    <m/>
    <n v="2947839"/>
    <d v="2023-12-26T00:00:00"/>
    <s v="emmville"/>
    <x v="2"/>
    <s v="Remuneraciones Proyecto - Geología"/>
    <m/>
    <m/>
    <m/>
    <n v="2023"/>
    <s v="2023-12"/>
    <s v="MN"/>
    <n v="3294.8637199830191"/>
    <x v="0"/>
    <s v="911341"/>
    <s v="AVANZADA"/>
    <s v="EXPLORACIÓN AVANZADA FILO NORTE / LA HUIFA"/>
    <s v="API"/>
    <x v="0"/>
    <s v="REMUNERACIONES-91134110-2023-12"/>
    <s v="91134110-2023-12"/>
    <s v="REMUNERACIONES"/>
    <m/>
    <m/>
    <m/>
    <s v="Remuneraciones Proyecto - Geología"/>
  </r>
  <r>
    <s v="REALFEE MODICIEMBRE2023AM23G009"/>
    <x v="0"/>
    <s v="91134910"/>
    <x v="2"/>
    <s v="FEE MO"/>
    <x v="3"/>
    <m/>
    <m/>
    <x v="0"/>
    <s v="AM23G009"/>
    <m/>
    <m/>
    <n v="2120.5208603557371"/>
    <n v="1880075"/>
    <m/>
    <n v="1880075"/>
    <d v="2023-12-31T00:00:00"/>
    <s v="P&amp;C"/>
    <x v="3"/>
    <s v="FEE MO"/>
    <m/>
    <m/>
    <m/>
    <n v="2023"/>
    <s v="2023-12"/>
    <s v="MN"/>
    <n v="2101.4006899111773"/>
    <x v="2"/>
    <s v="911349"/>
    <s v="AVANZADA"/>
    <s v="EXPLORACIÓN AVANZADA FILO NORTE / LA HUIFA"/>
    <s v="API"/>
    <x v="2"/>
    <s v="FEE MO DET-91134910-2023-12"/>
    <s v="91134910-2023-12"/>
    <s v="FEE MO DET"/>
    <m/>
    <m/>
    <m/>
    <s v="FEE MO"/>
  </r>
  <r>
    <s v="REALFEE SSDICIEMBRE2023AM23G009"/>
    <x v="0"/>
    <s v="91134920"/>
    <x v="3"/>
    <s v="FEE SS"/>
    <x v="4"/>
    <m/>
    <m/>
    <x v="0"/>
    <s v="AM23G009"/>
    <m/>
    <m/>
    <n v="0"/>
    <n v="0"/>
    <m/>
    <n v="0"/>
    <d v="2023-12-31T00:00:00"/>
    <s v="P&amp;C"/>
    <x v="4"/>
    <s v="FEE SS"/>
    <m/>
    <m/>
    <m/>
    <n v="2023"/>
    <s v="2023-12"/>
    <s v="MN"/>
    <n v="0"/>
    <x v="3"/>
    <s v="911349"/>
    <s v="AVANZADA"/>
    <s v="EXPLORACIÓN AVANZADA FILO NORTE / LA HUIFA"/>
    <s v="API"/>
    <x v="2"/>
    <s v="FEE SS DET-91134920-2023-12"/>
    <s v="91134920-2023-12"/>
    <s v="FEE SS DET"/>
    <m/>
    <m/>
    <m/>
    <s v="FEE SS"/>
  </r>
  <r>
    <m/>
    <x v="1"/>
    <m/>
    <x v="4"/>
    <m/>
    <x v="5"/>
    <m/>
    <m/>
    <x v="1"/>
    <m/>
    <m/>
    <m/>
    <m/>
    <m/>
    <m/>
    <m/>
    <m/>
    <m/>
    <x v="5"/>
    <m/>
    <m/>
    <m/>
    <m/>
    <m/>
    <m/>
    <m/>
    <m/>
    <x v="4"/>
    <m/>
    <m/>
    <m/>
    <m/>
    <x v="3"/>
    <m/>
    <m/>
    <m/>
    <m/>
    <m/>
    <m/>
    <m/>
  </r>
  <r>
    <m/>
    <x v="1"/>
    <m/>
    <x v="4"/>
    <m/>
    <x v="5"/>
    <m/>
    <m/>
    <x v="1"/>
    <m/>
    <m/>
    <m/>
    <m/>
    <m/>
    <m/>
    <m/>
    <m/>
    <m/>
    <x v="5"/>
    <m/>
    <m/>
    <m/>
    <m/>
    <m/>
    <m/>
    <m/>
    <m/>
    <x v="4"/>
    <m/>
    <m/>
    <m/>
    <m/>
    <x v="3"/>
    <m/>
    <m/>
    <m/>
    <m/>
    <m/>
    <m/>
    <m/>
  </r>
  <r>
    <m/>
    <x v="1"/>
    <m/>
    <x v="4"/>
    <m/>
    <x v="5"/>
    <m/>
    <m/>
    <x v="1"/>
    <m/>
    <m/>
    <m/>
    <m/>
    <m/>
    <m/>
    <m/>
    <m/>
    <m/>
    <x v="5"/>
    <m/>
    <m/>
    <m/>
    <m/>
    <m/>
    <m/>
    <m/>
    <m/>
    <x v="4"/>
    <m/>
    <m/>
    <m/>
    <m/>
    <x v="3"/>
    <m/>
    <m/>
    <m/>
    <m/>
    <m/>
    <m/>
    <m/>
  </r>
  <r>
    <m/>
    <x v="1"/>
    <m/>
    <x v="4"/>
    <m/>
    <x v="5"/>
    <m/>
    <m/>
    <x v="1"/>
    <m/>
    <m/>
    <m/>
    <m/>
    <m/>
    <m/>
    <m/>
    <m/>
    <m/>
    <x v="5"/>
    <m/>
    <m/>
    <m/>
    <m/>
    <m/>
    <m/>
    <m/>
    <m/>
    <x v="4"/>
    <m/>
    <m/>
    <m/>
    <m/>
    <x v="3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m/>
    <m/>
    <m/>
    <m/>
    <m/>
    <s v="GEOLOGÍA"/>
    <m/>
    <m/>
    <m/>
    <m/>
    <m/>
    <m/>
    <m/>
    <m/>
    <m/>
    <n v="0"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 REMUNERACIÓN PROYECTO GEOLOGÍA"/>
    <m/>
    <m/>
    <m/>
    <m/>
    <m/>
    <m/>
    <m/>
    <m/>
    <m/>
    <n v="0"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Dirección Prospección y Evaluación"/>
    <m/>
    <m/>
    <m/>
    <m/>
    <m/>
    <m/>
    <m/>
    <n v="0"/>
    <m/>
    <n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</r>
  <r>
    <s v="COM"/>
    <s v="FEE MO"/>
    <s v="510114"/>
    <s v="MN"/>
    <m/>
    <s v="Director Proyecto (JCT) 2%"/>
    <s v="REMUNERACION"/>
    <m/>
    <s v="AM24G005"/>
    <s v="mes"/>
    <n v="0.02"/>
    <d v="2024-08-01T00:00:00"/>
    <d v="2025-04-30T00:00:00"/>
    <n v="9.0666666666666664"/>
    <n v="16400000"/>
    <n v="19394.485215158798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M"/>
    <s v="FEE MO"/>
    <s v="510114"/>
    <s v="MN"/>
    <m/>
    <s v="Ingeniero P&amp;C  5%"/>
    <s v="REMUNERACION"/>
    <m/>
    <s v="AM24G005"/>
    <s v="mes"/>
    <n v="0.05"/>
    <d v="2024-08-01T00:00:00"/>
    <d v="2025-04-30T00:00:00"/>
    <n v="9.0666666666666664"/>
    <n v="4600000"/>
    <n v="5439.9165847396625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M"/>
    <s v="FEE MO"/>
    <s v="510114"/>
    <s v="MN"/>
    <m/>
    <s v="Geólogo Juan R."/>
    <s v="CO-H-007/2024"/>
    <m/>
    <s v="AM24G005"/>
    <s v="mes"/>
    <n v="1"/>
    <d v="2024-08-01T00:00:00"/>
    <d v="2025-04-30T00:00:00"/>
    <n v="9.0666666666666664"/>
    <n v="10260000"/>
    <n v="12133.379165093247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M"/>
    <s v="FEE MO"/>
    <s v="510114"/>
    <s v="MN"/>
    <m/>
    <s v="Remuneración"/>
    <s v="REMUNERACION"/>
    <m/>
    <s v="AM24G005"/>
    <s v="mes"/>
    <m/>
    <d v="2025-04-01T00:00:00"/>
    <d v="2025-04-30T00:00:00"/>
    <n v="0.96666666666666667"/>
    <n v="22606272"/>
    <n v="26733.963906942579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AL"/>
    <s v="FEE MO"/>
    <s v="510114"/>
    <s v="MN"/>
    <m/>
    <s v="Remuneración"/>
    <s v="REMUNERACION"/>
    <m/>
    <s v="BERG_CAD"/>
    <s v="mes"/>
    <m/>
    <d v="2024-12-01T00:00:00"/>
    <d v="2024-12-31T00:00:00"/>
    <n v="1"/>
    <m/>
    <n v="0"/>
    <n v="59213.73305979687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74.2699910358842"/>
    <n v="9943.6483060270039"/>
    <n v="0"/>
    <n v="7888.465581726281"/>
    <n v="9718.8678116247938"/>
    <n v="9699.6697112899492"/>
    <n v="3662.0729541597284"/>
    <n v="2664.0786560019428"/>
    <n v="4075.3602991009775"/>
  </r>
  <r>
    <s v="REAL"/>
    <s v="FEE MO"/>
    <s v="510109"/>
    <s v="MN"/>
    <m/>
    <s v="Remuneración"/>
    <s v="CO-073/2023"/>
    <m/>
    <s v="BERG_CAD"/>
    <s v="mes"/>
    <m/>
    <d v="2024-12-01T00:00:00"/>
    <d v="2024-12-31T00:00:00"/>
    <n v="1"/>
    <m/>
    <n v="0"/>
    <n v="1516.1468530099194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8.61052930392356"/>
    <n v="268.37927860909519"/>
    <n v="0"/>
    <n v="132.55395344323352"/>
    <n v="132.81750514010045"/>
    <n v="142.85204288455296"/>
    <n v="142.29215245891362"/>
    <n v="141.57870991176586"/>
    <n v="145.75949288378919"/>
  </r>
  <r>
    <s v="REAL"/>
    <s v="FEE SS"/>
    <s v="510102"/>
    <s v="MN"/>
    <m/>
    <s v="Geólogo Juan R."/>
    <s v="CO-H-007/2024"/>
    <m/>
    <s v="BERG_CAD"/>
    <s v="mes"/>
    <m/>
    <d v="2024-08-01T00:00:00"/>
    <d v="2025-04-30T00:00:00"/>
    <n v="9.0666666666666664"/>
    <m/>
    <n v="0"/>
    <n v="30858.239308112454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68.4082281122496"/>
    <n v="7491.3308481356544"/>
    <n v="0"/>
    <n v="3180.5172741744836"/>
    <n v="3358.5966658914112"/>
    <n v="2556.1225667252879"/>
    <n v="2560.7669724348079"/>
    <n v="2769.9144021328893"/>
  </r>
  <r>
    <s v="INCURRIDO"/>
    <s v="FEE SS"/>
    <s v="510109"/>
    <s v="MN"/>
    <m/>
    <s v="Geólogo Juan R."/>
    <s v="CO-H-007/2024"/>
    <m/>
    <s v="BERG_CAD"/>
    <s v="mes"/>
    <m/>
    <d v="2024-08-01T00:00:00"/>
    <d v="2025-04-30T00:00:00"/>
    <n v="9.0666666666666664"/>
    <m/>
    <n v="0"/>
    <n v="3.0747846462732014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71.5331880149583"/>
    <n v="-3568.4584033686851"/>
    <n v="0"/>
    <n v="0"/>
    <n v="0"/>
    <n v="0"/>
    <n v="0"/>
    <n v="0"/>
    <n v="0"/>
  </r>
  <r>
    <s v="INCURRIDO"/>
    <s v="FEE SS"/>
    <s v="510109"/>
    <s v="MN"/>
    <m/>
    <s v="Geólogo Juan R."/>
    <s v="CO-H-007/2024"/>
    <m/>
    <s v="CANN_AUS"/>
    <s v="mes"/>
    <m/>
    <d v="2024-08-01T00:00:00"/>
    <d v="2025-04-30T00:00:00"/>
    <n v="9.0666666666666664"/>
    <m/>
    <n v="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AL"/>
    <s v="FEE SS"/>
    <s v="510102"/>
    <s v="MN"/>
    <m/>
    <s v="Geólogo Juan R."/>
    <s v="CO-H-007/2024"/>
    <m/>
    <s v="CANN_AUS"/>
    <s v="mes"/>
    <m/>
    <d v="2024-08-01T00:00:00"/>
    <d v="2025-04-30T00:00:00"/>
    <n v="9.0666666666666664"/>
    <m/>
    <n v="0"/>
    <n v="18233.32786421218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0233.653375149006"/>
    <n v="8668.4787444414505"/>
    <n v="3180.5172741744836"/>
    <n v="3358.5966658914112"/>
    <n v="2556.1225667252879"/>
    <n v="2560.7681050644878"/>
    <n v="2769.9144021328893"/>
  </r>
  <r>
    <s v="REAL"/>
    <s v="FEE MO"/>
    <s v="510114"/>
    <s v="MN"/>
    <m/>
    <s v="Geología Australia"/>
    <s v="REMUNERACION"/>
    <m/>
    <s v="CANN_AUS"/>
    <s v="mes"/>
    <m/>
    <d v="2024-12-01T00:00:00"/>
    <d v="2024-12-31T00:00:00"/>
    <n v="1"/>
    <m/>
    <n v="0"/>
    <n v="66735.910412614685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59.761113007429"/>
    <n v="8715.3163957298493"/>
    <n v="10530.062851083643"/>
    <n v="10887.682155102359"/>
    <n v="5499.6804828401455"/>
    <n v="5043.4074148512664"/>
    <n v="0"/>
  </r>
  <r>
    <s v="REAL"/>
    <s v="FEE MO"/>
    <s v="510109"/>
    <s v="MN"/>
    <m/>
    <s v="Remuneración P&amp;C"/>
    <s v="CO-073/2023"/>
    <m/>
    <s v="CANN_AUS"/>
    <s v="mes"/>
    <m/>
    <d v="2024-12-01T00:00:00"/>
    <d v="2024-12-31T00:00:00"/>
    <n v="1"/>
    <m/>
    <n v="0"/>
    <n v="1244.9430415519482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5.78599645504755"/>
    <n v="132.55395344323352"/>
    <n v="132.81750514010045"/>
    <n v="142.85204288455296"/>
    <n v="142.29215245891362"/>
    <n v="141.57870991176586"/>
    <n v="145.75949288378919"/>
  </r>
  <r>
    <m/>
    <m/>
    <m/>
    <m/>
    <m/>
    <s v=" ASESORIA EXPERTA"/>
    <m/>
    <m/>
    <m/>
    <m/>
    <m/>
    <m/>
    <m/>
    <m/>
    <m/>
    <n v="0"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M"/>
    <s v="FEE SS"/>
    <s v="510102"/>
    <s v="ME"/>
    <m/>
    <s v="Darren Obrian Cad"/>
    <s v="EMSA"/>
    <m/>
    <s v="AM24G005"/>
    <s v="días"/>
    <n v="5"/>
    <d v="2024-09-01T00:00:00"/>
    <d v="2024-09-03T00:00:00"/>
    <n v="6.6666666666666666E-2"/>
    <n v="1331200"/>
    <n v="1574.2645560011824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M"/>
    <s v="FEE SS"/>
    <s v="510102"/>
    <s v="ME"/>
    <m/>
    <s v="Peter Pollar Aus"/>
    <s v="EMSA"/>
    <m/>
    <s v="AM24G005"/>
    <s v="días"/>
    <n v="21"/>
    <d v="2024-10-01T00:00:00"/>
    <d v="2024-12-15T00:00:00"/>
    <n v="2.5"/>
    <n v="1331200"/>
    <n v="1574.2645560011824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M"/>
    <s v="FEE SS"/>
    <s v="510102"/>
    <s v="MN"/>
    <m/>
    <s v="Impuesto (Valor Antes Impuesto)/(1-15%))*15%"/>
    <s v="EMSA"/>
    <m/>
    <s v="AM24G005"/>
    <s v="GL"/>
    <n v="1"/>
    <d v="2024-05-01T00:00:00"/>
    <d v="2024-05-30T00:00:00"/>
    <n v="0.96666666666666667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CURRIDO"/>
    <s v="FEE SS"/>
    <s v="510102"/>
    <s v="ME"/>
    <m/>
    <s v="Darren Obrian Cad"/>
    <s v="CO-055/2024"/>
    <m/>
    <s v="BERG_CAD"/>
    <s v="días"/>
    <m/>
    <d v="2024-08-19T00:00:00"/>
    <d v="2024-09-03T00:00:00"/>
    <n v="0.5"/>
    <m/>
    <n v="0"/>
    <n v="-51.864973375370027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46.3603796866882"/>
    <n v="-7998.2253530620583"/>
    <n v="0"/>
    <n v="0"/>
    <n v="0"/>
    <n v="0"/>
    <n v="0"/>
    <n v="0"/>
  </r>
  <r>
    <s v="REAL"/>
    <s v="FEE SS"/>
    <s v="510102"/>
    <s v="ME"/>
    <m/>
    <s v="Darren Obrian Cad"/>
    <s v="CO-055/2024"/>
    <m/>
    <s v="BERG_CAD"/>
    <s v="días"/>
    <m/>
    <d v="2024-08-19T00:00:00"/>
    <d v="2024-09-03T00:00:00"/>
    <n v="0.5"/>
    <m/>
    <n v="0"/>
    <n v="24546.76815788343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75.8623058783924"/>
    <n v="1244.2175066557538"/>
    <n v="4777.1185325157721"/>
    <n v="1769.7287464736753"/>
    <n v="0"/>
    <n v="1888.533825079315"/>
    <n v="3301.9469727600726"/>
  </r>
  <r>
    <s v="REAL"/>
    <s v="FEE SS"/>
    <s v="510102"/>
    <s v="ME"/>
    <m/>
    <s v="Peter Pollar Aus"/>
    <s v="CO-056/2024"/>
    <m/>
    <s v="CANN_AUS"/>
    <s v="días"/>
    <m/>
    <d v="2024-10-01T00:00:00"/>
    <d v="2024-12-15T00:00:00"/>
    <n v="2.5"/>
    <m/>
    <n v="0"/>
    <n v="16170.3193645939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31.9397629183532"/>
    <n v="13338.379601675617"/>
    <n v="0"/>
    <n v="0"/>
    <n v="0"/>
    <n v="0"/>
    <n v="0"/>
  </r>
  <r>
    <s v="INCURRIDO"/>
    <s v="FEE SS"/>
    <s v="510102"/>
    <s v="ME"/>
    <m/>
    <s v="TERRA"/>
    <s v="CO-075/2024"/>
    <m/>
    <s v="CANN_AUS"/>
    <s v="días"/>
    <m/>
    <d v="2024-10-01T00:00:00"/>
    <d v="2024-12-15T00:00:00"/>
    <n v="2.5"/>
    <m/>
    <n v="0"/>
    <n v="-273.58714153508845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78.316546086102"/>
    <n v="-24351.90368762119"/>
    <n v="0"/>
    <n v="0"/>
    <n v="0"/>
    <n v="0"/>
  </r>
  <r>
    <s v="REAL"/>
    <s v="FEE SS"/>
    <s v="510102"/>
    <s v="ME"/>
    <m/>
    <s v="TERRA"/>
    <s v="CO-075/2024"/>
    <m/>
    <s v="CANN_AUS"/>
    <s v="días"/>
    <m/>
    <d v="2024-10-01T00:00:00"/>
    <d v="2024-12-15T00:00:00"/>
    <n v="2.5"/>
    <m/>
    <n v="0"/>
    <n v="30693.31453276493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128.90839967645"/>
    <n v="0"/>
    <n v="29330.721893473674"/>
    <n v="2491.50103896771"/>
    <n v="0"/>
    <n v="0"/>
    <n v="0"/>
  </r>
  <r>
    <s v="REAL"/>
    <s v="FEE SS"/>
    <s v="510102"/>
    <s v="MN"/>
    <m/>
    <s v="NELSON RAUL CORTES CABEZAS"/>
    <s v="CO-H-008/2024"/>
    <m/>
    <s v="BERG_CAD"/>
    <s v="días"/>
    <m/>
    <d v="2024-10-01T00:00:00"/>
    <d v="2024-12-15T00:00:00"/>
    <n v="2.5"/>
    <m/>
    <n v="0"/>
    <n v="9256.9582767600659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4.0253033480296"/>
    <n v="3547.111140007903"/>
    <n v="2871.5616890627962"/>
    <n v="0"/>
  </r>
  <r>
    <s v="REAL"/>
    <s v="FEE SS"/>
    <s v="510102"/>
    <s v="ME"/>
    <m/>
    <s v="Peter Pollar Aus"/>
    <s v="IMPUESTO"/>
    <m/>
    <s v="BERG_CAD"/>
    <s v="días"/>
    <m/>
    <d v="2024-10-01T00:00:00"/>
    <d v="2024-12-15T00:00:00"/>
    <n v="2.5"/>
    <m/>
    <n v="0"/>
    <n v="4488.843239827050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59.4286768009058"/>
    <n v="916.09661488815607"/>
    <n v="327.3334566983508"/>
    <n v="0"/>
    <n v="0"/>
    <n v="0"/>
  </r>
  <r>
    <s v="REAL"/>
    <s v="FEE SS"/>
    <s v="510102"/>
    <s v="ME"/>
    <m/>
    <s v="Peter Pollar Aus"/>
    <s v="IMPUESTO"/>
    <m/>
    <s v="CANN_AUS"/>
    <s v="días"/>
    <m/>
    <d v="2024-10-01T00:00:00"/>
    <d v="2024-12-15T00:00:00"/>
    <n v="2.5"/>
    <m/>
    <n v="0"/>
    <n v="9364.6524851205795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77.8175033644493"/>
    <n v="0"/>
    <n v="6286.8349817561311"/>
    <n v="0"/>
    <n v="0"/>
    <n v="0"/>
  </r>
  <r>
    <m/>
    <m/>
    <m/>
    <m/>
    <m/>
    <s v=" OTROS ESTUDIOS"/>
    <m/>
    <m/>
    <m/>
    <m/>
    <m/>
    <m/>
    <m/>
    <m/>
    <m/>
    <n v="0"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113"/>
    <s v="MN"/>
    <m/>
    <s v="Evaluación de proyecto CAD AUS"/>
    <s v="G_SAP"/>
    <m/>
    <s v="AM24G005"/>
    <s v="GL"/>
    <n v="1"/>
    <d v="2025-04-01T00:00:00"/>
    <d v="2025-04-30T00:00:00"/>
    <n v="0.96666666666666667"/>
    <m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113"/>
    <s v="ME"/>
    <m/>
    <s v="Evaluación de proyecto RRM CAD AUS"/>
    <s v="G_SAP"/>
    <m/>
    <s v="AM24G005"/>
    <s v="GL"/>
    <n v="1"/>
    <d v="2025-12-01T00:00:00"/>
    <d v="2026-01-31T00:00:00"/>
    <n v="2.0333333333333332"/>
    <n v="332625000"/>
    <n v="393359.18565196311"/>
    <n v="393359.1856519631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113"/>
    <s v="ME"/>
    <m/>
    <s v="Evaluación Caso de Negocio Externo SRK AUS"/>
    <s v="CO-016/2025"/>
    <s v="058/2021"/>
    <s v="AM24G005"/>
    <s v="GL"/>
    <n v="0"/>
    <d v="2025-04-01T00:00:00"/>
    <d v="2025-04-30T00:00:00"/>
    <n v="0.96666666666666667"/>
    <n v="54339584"/>
    <n v="64261.47917596827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AL"/>
    <s v="FEE SS"/>
    <s v="510113"/>
    <s v="ME"/>
    <m/>
    <s v="Evaluación Caso de Negocio Externo SRK AUS"/>
    <s v="CO-016/2025"/>
    <s v="058/2021"/>
    <s v="AM24G005"/>
    <s v="GL"/>
    <n v="0"/>
    <d v="2025-04-01T00:00:00"/>
    <d v="2025-04-30T00:00:00"/>
    <n v="0.96666666666666667"/>
    <n v="54339584"/>
    <n v="64261.47917596827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AL"/>
    <s v="FEE SS"/>
    <s v="510113"/>
    <s v="MN"/>
    <m/>
    <s v="Recursos Y Reservas Mineras Consultores Limitada"/>
    <s v="CO-016/2025"/>
    <s v="058/2021"/>
    <s v="BERG_CAD"/>
    <s v="GL"/>
    <m/>
    <m/>
    <m/>
    <m/>
    <m/>
    <n v="0"/>
    <n v="31101.28015789724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384.336774140871"/>
    <n v="0"/>
  </r>
  <r>
    <s v="REAL"/>
    <s v="FEE SS"/>
    <s v="510113"/>
    <s v="MN"/>
    <m/>
    <s v="Recursos Y Reservas Mineras Consultores Limitada"/>
    <s v="CO-016/2025"/>
    <s v="058/2021"/>
    <s v="CANN_AUS"/>
    <s v="GL"/>
    <m/>
    <m/>
    <m/>
    <m/>
    <m/>
    <n v="0"/>
    <n v="15384.33677414087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384.336774140871"/>
    <n v="0"/>
  </r>
  <r>
    <m/>
    <m/>
    <m/>
    <m/>
    <m/>
    <s v="LOGÍSTICA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 EQUIPOS, MATERIALES e INSUMOS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06"/>
    <s v="ME"/>
    <m/>
    <s v="Contingencia apoyo en terreno AUS"/>
    <s v="EMSA"/>
    <m/>
    <s v="AM24G005"/>
    <s v="GL"/>
    <n v="1"/>
    <d v="2024-11-07T00:00:00"/>
    <d v="2024-11-30T00:00:00"/>
    <n v="0.76666666666666672"/>
    <n v="12339720"/>
    <n v="14592.836408487763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06"/>
    <s v="ME"/>
    <m/>
    <s v="Contingencia en arriendo de materiales CAD"/>
    <s v="EMSA"/>
    <m/>
    <s v="AM24G005"/>
    <s v="GL"/>
    <n v="0"/>
    <d v="2025-01-19T00:00:00"/>
    <d v="2025-02-03T00:00:00"/>
    <n v="0.5"/>
    <n v="17740000"/>
    <n v="20979.1565681047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06"/>
    <s v="ME"/>
    <m/>
    <s v="Arriendo Implementos de Mapeo"/>
    <s v="EMSA"/>
    <m/>
    <s v="AM24G005"/>
    <s v="GL"/>
    <n v="5"/>
    <d v="2024-09-19T00:00:00"/>
    <d v="2024-10-03T00:00:00"/>
    <n v="0.46666666666666667"/>
    <n v="1590509"/>
    <n v="1880.9209320168907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06"/>
    <s v="ME"/>
    <m/>
    <s v="Licencias Software "/>
    <s v="EMSA"/>
    <m/>
    <s v="AM24G005"/>
    <s v="Licencia"/>
    <n v="1"/>
    <d v="2024-09-01T00:00:00"/>
    <d v="2024-09-15T00:00:00"/>
    <n v="0.46666666666666667"/>
    <n v="15103231.066"/>
    <n v="17860.938512845369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06"/>
    <s v="ME"/>
    <m/>
    <s v="Licencias Software delta"/>
    <s v="EMSA"/>
    <m/>
    <s v="AM24G005"/>
    <s v="Licencia"/>
    <n v="1"/>
    <d v="2024-09-01T00:00:00"/>
    <d v="2024-09-15T00:00:00"/>
    <n v="0.46666666666666667"/>
    <n v="2436096"/>
    <n v="2880.9041374821636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06"/>
    <s v="ME"/>
    <m/>
    <s v="LeapFrog Geo - Subscription - Shared"/>
    <s v="EMSA"/>
    <m/>
    <s v="AM24G005"/>
    <s v="Licencia"/>
    <n v="0"/>
    <d v="2024-05-01T00:00:00"/>
    <d v="2024-05-31T00:00:00"/>
    <n v="1"/>
    <n v="16782643.16"/>
    <n v="19846.995404750363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AL"/>
    <s v="FEE SS"/>
    <s v="510606"/>
    <s v="ME"/>
    <m/>
    <s v="LeapFrog Geo - Subscription - Shared"/>
    <s v="SOFTWARE"/>
    <m/>
    <s v="BERG_CAD"/>
    <s v="Licencia"/>
    <m/>
    <m/>
    <m/>
    <m/>
    <m/>
    <n v="0"/>
    <n v="588.01382192332312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33.110375292719"/>
    <n v="-18645.096553369396"/>
  </r>
  <r>
    <s v="REAL"/>
    <s v="FEE SS"/>
    <s v="510606"/>
    <s v="ME"/>
    <m/>
    <s v="LeapFrog Geo - Subscription - Shared"/>
    <s v="SOFTWARE"/>
    <m/>
    <s v="CANN_AUS"/>
    <s v="Licencia"/>
    <m/>
    <m/>
    <m/>
    <m/>
    <m/>
    <n v="0"/>
    <n v="588.01382192332312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33.110375292719"/>
    <n v="-18645.096553369396"/>
  </r>
  <r>
    <s v="REAL"/>
    <s v="FEE SS"/>
    <s v="510606"/>
    <s v="MN"/>
    <m/>
    <s v="Pago impto. adicional  F50 Marzo 2025"/>
    <s v="IMPUESTO"/>
    <m/>
    <s v="BERG_CAD"/>
    <s v="Licencia"/>
    <m/>
    <m/>
    <m/>
    <m/>
    <m/>
    <n v="0"/>
    <n v="4.6693648832024337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99.3864978399433"/>
    <n v="-2394.7171329567409"/>
  </r>
  <r>
    <s v="REAL"/>
    <s v="FEE SS"/>
    <s v="510606"/>
    <s v="MN"/>
    <m/>
    <s v="Pago impto. adicional  F50 Marzo 2025"/>
    <s v="IMPUESTO"/>
    <m/>
    <s v="CANN_AUS"/>
    <s v="Licencia"/>
    <m/>
    <m/>
    <m/>
    <m/>
    <m/>
    <n v="0"/>
    <n v="4.6693648832024337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99.3864978399433"/>
    <n v="-2394.7171329567409"/>
  </r>
  <r>
    <s v="INCURRIDO"/>
    <s v="FEE SS"/>
    <s v="510606"/>
    <s v="ME"/>
    <m/>
    <s v="LeapFrog Geo - Subscription - Shared"/>
    <s v="SOFTWARE"/>
    <m/>
    <s v="BERG_CAD"/>
    <s v="Licencia"/>
    <m/>
    <m/>
    <m/>
    <m/>
    <m/>
    <n v="0"/>
    <n v="-588.01382192332312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9233.110375292719"/>
    <n v="18645.096553369396"/>
  </r>
  <r>
    <s v="INCURRIDO"/>
    <s v="FEE SS"/>
    <s v="510606"/>
    <s v="ME"/>
    <m/>
    <s v="LeapFrog Geo - Subscription - Shared"/>
    <s v="SOFTWARE"/>
    <m/>
    <s v="CANN_AUS"/>
    <s v="Licencia"/>
    <m/>
    <m/>
    <m/>
    <m/>
    <m/>
    <n v="0"/>
    <n v="-588.01382192332312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9233.110375292719"/>
    <n v="18645.096553369396"/>
  </r>
  <r>
    <s v="INCURRIDO"/>
    <s v="FEE SS"/>
    <s v="510606"/>
    <s v="MN"/>
    <m/>
    <s v="Pago impto. adicional  F50 Marzo 2025"/>
    <s v="IMPUESTO"/>
    <m/>
    <s v="BERG_CAD"/>
    <s v="Licencia"/>
    <m/>
    <m/>
    <m/>
    <m/>
    <m/>
    <n v="0"/>
    <n v="-4.6693648832024337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399.3864978399433"/>
    <n v="2394.7171329567409"/>
  </r>
  <r>
    <s v="INCURRIDO"/>
    <s v="FEE SS"/>
    <s v="510606"/>
    <s v="MN"/>
    <m/>
    <s v="Pago impto. adicional  F50 Marzo 2025"/>
    <s v="IMPUESTO"/>
    <m/>
    <s v="CANN_AUS"/>
    <s v="Licencia"/>
    <m/>
    <m/>
    <m/>
    <m/>
    <m/>
    <n v="0"/>
    <n v="-4.6693648832024337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399.3864978399433"/>
    <n v="2394.7171329567409"/>
  </r>
  <r>
    <m/>
    <m/>
    <m/>
    <m/>
    <m/>
    <s v=" VEHÍCULOS LIVIANOS Y OTROS MEDIOS DE TRANSPORTE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4"/>
    <s v="ME"/>
    <m/>
    <s v="Vehículos Livianos y otros Medios de Transporte AUS Camioneta"/>
    <s v="TRANSPORTE"/>
    <m/>
    <s v="AM24G005"/>
    <s v="Día"/>
    <n v="15"/>
    <d v="2024-10-07T00:00:00"/>
    <d v="2024-10-24T00:00:00"/>
    <n v="0.56666666666666665"/>
    <n v="205598.90682692401"/>
    <n v="243.13932675046274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4"/>
    <s v="ME"/>
    <m/>
    <s v="Vehículos Livianos y otros Medios de Transporte CAD Camioneta"/>
    <s v="TRANSPORTE"/>
    <m/>
    <s v="AM24G005"/>
    <s v="Día"/>
    <n v="15"/>
    <d v="2024-09-19T00:00:00"/>
    <d v="2024-09-30T00:00:00"/>
    <n v="0.36666666666666664"/>
    <n v="205598.90682692401"/>
    <n v="243.13932675046274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4"/>
    <s v="ME"/>
    <m/>
    <s v="Camioneta Consultor AUS"/>
    <s v="TRANSPORTE"/>
    <m/>
    <s v="AM24G005"/>
    <s v="Día"/>
    <n v="15"/>
    <d v="2024-10-07T00:00:00"/>
    <d v="2024-10-03T00:00:00"/>
    <n v="-0.13333333333333333"/>
    <n v="102799.453413462"/>
    <n v="121.56966337523137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4"/>
    <s v="ME"/>
    <m/>
    <s v="Camioneta Consultor CAD"/>
    <s v="TRANSPORTE"/>
    <m/>
    <s v="AM24G005"/>
    <s v="Día"/>
    <n v="15"/>
    <d v="2024-09-19T00:00:00"/>
    <d v="2024-10-03T00:00:00"/>
    <n v="0.46666666666666667"/>
    <n v="102799.453413462"/>
    <n v="121.56966337523137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AL"/>
    <s v="FEE SS"/>
    <s v="510614"/>
    <s v="ME"/>
    <m/>
    <s v="Camioneta Consultor CAD"/>
    <s v="CAMIONETA"/>
    <m/>
    <s v="CANN_AUS"/>
    <s v="Día"/>
    <m/>
    <d v="2024-09-19T00:00:00"/>
    <d v="2024-10-03T00:00:00"/>
    <n v="0.46666666666666667"/>
    <m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4"/>
    <s v="MN"/>
    <m/>
    <s v="Impuesto"/>
    <s v="TRANSPORTE"/>
    <m/>
    <s v="AM24G005"/>
    <s v="mes"/>
    <n v="1"/>
    <m/>
    <m/>
    <n v="0"/>
    <n v="0"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 SERVICIOS DE ALOJAMIENTO Y ALIMENTACIÓN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5"/>
    <s v="ME"/>
    <m/>
    <s v="Hotel Personal EMSA AUS"/>
    <s v="HOTEL"/>
    <m/>
    <s v="AM24G005"/>
    <s v="Día"/>
    <n v="15"/>
    <d v="2024-10-07T00:00:00"/>
    <d v="2024-10-24T00:00:00"/>
    <n v="0.56666666666666665"/>
    <n v="415928.186489388"/>
    <n v="491.87274777050288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5"/>
    <s v="ME"/>
    <m/>
    <s v="Hotel Personal EMSACAD"/>
    <s v="HOTEL"/>
    <m/>
    <s v="AM24G005"/>
    <s v="Día"/>
    <n v="15"/>
    <d v="2024-09-19T00:00:00"/>
    <d v="2024-09-30T00:00:00"/>
    <n v="0.36666666666666664"/>
    <n v="415928.186489388"/>
    <n v="491.87274777050288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5"/>
    <s v="ME"/>
    <m/>
    <s v="Hotel Consultores AUS"/>
    <s v="RENDICIONES"/>
    <m/>
    <s v="AM24G005"/>
    <s v="Día"/>
    <n v="30"/>
    <d v="2024-10-07T00:00:00"/>
    <d v="2024-10-03T00:00:00"/>
    <n v="-0.13333333333333333"/>
    <n v="103982.04662234669"/>
    <n v="122.96818694262535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5"/>
    <s v="ME"/>
    <m/>
    <s v="Hotel Consultores CAD"/>
    <s v="RENDICIONES"/>
    <m/>
    <s v="AM24G005"/>
    <s v="Día"/>
    <n v="15"/>
    <d v="2024-09-19T00:00:00"/>
    <d v="2024-09-30T00:00:00"/>
    <n v="0.36666666666666664"/>
    <n v="103982.04662234669"/>
    <n v="122.96818694262535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5"/>
    <s v="MN"/>
    <m/>
    <s v="Impuesto Hoteles"/>
    <s v="IMPUESTO"/>
    <m/>
    <s v="AM24G005"/>
    <s v="mes"/>
    <n v="1"/>
    <d v="2024-05-01T00:00:00"/>
    <d v="2024-06-30T00:00:00"/>
    <n v="2"/>
    <n v="0"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5"/>
    <s v="ME"/>
    <m/>
    <s v="Alimentación Personal EMSA AUS"/>
    <s v="ALIMENTACION"/>
    <m/>
    <s v="AM24G005"/>
    <s v="Día"/>
    <n v="15"/>
    <d v="2024-10-07T00:00:00"/>
    <d v="2024-10-24T00:00:00"/>
    <n v="0.56666666666666665"/>
    <n v="41717.472836025998"/>
    <n v="49.334689642200914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5"/>
    <s v="ME"/>
    <m/>
    <s v="Alimentación Personal EMSA CAD"/>
    <s v="ALIMENTACION"/>
    <m/>
    <s v="AM24G005"/>
    <s v="Día"/>
    <n v="15"/>
    <d v="2024-09-19T00:00:00"/>
    <d v="2024-09-30T00:00:00"/>
    <n v="0.36666666666666664"/>
    <n v="41717.472836025998"/>
    <n v="49.334689642200914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5"/>
    <s v="ME"/>
    <m/>
    <s v="Alimentación Consultores AUS"/>
    <s v="ALIMENTACION"/>
    <m/>
    <s v="AM24G005"/>
    <s v="Día"/>
    <n v="15"/>
    <d v="2024-10-07T00:00:00"/>
    <d v="2024-10-03T00:00:00"/>
    <n v="-0.13333333333333333"/>
    <n v="4171.74728360261"/>
    <n v="4.9334689642201033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5"/>
    <s v="ME"/>
    <m/>
    <s v="Alimentación Consultores CAD"/>
    <s v="ALIMENTACION"/>
    <m/>
    <s v="AM24G005"/>
    <s v="Día"/>
    <n v="15"/>
    <d v="2024-09-19T00:00:00"/>
    <d v="2024-09-30T00:00:00"/>
    <n v="0.36666666666666664"/>
    <n v="4171.7472836026063"/>
    <n v="4.9334689642200988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5"/>
    <s v="MN"/>
    <m/>
    <s v="Impuesto Alimentación"/>
    <s v="IMPUESTO"/>
    <m/>
    <s v="AM24G005"/>
    <s v="mes"/>
    <n v="1"/>
    <d v="2024-05-01T00:00:00"/>
    <d v="2024-06-30T00:00:00"/>
    <n v="2"/>
    <n v="0"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CURRIDO"/>
    <s v="FEE SS"/>
    <s v="510615"/>
    <s v="ME"/>
    <m/>
    <s v="Hotel Personal EMSA AUS"/>
    <s v="HOTEL"/>
    <m/>
    <s v="BERG_CAD"/>
    <s v="Día"/>
    <m/>
    <d v="2024-10-07T00:00:00"/>
    <d v="2024-11-03T00:00:00"/>
    <n v="0.9"/>
    <m/>
    <n v="0"/>
    <n v="1.102251409710561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0.3262485678192"/>
    <n v="-1279.2239971581087"/>
    <n v="0"/>
    <n v="0"/>
    <n v="0"/>
    <n v="0"/>
    <n v="0"/>
    <n v="0"/>
    <n v="0"/>
  </r>
  <r>
    <s v="INCURRIDO"/>
    <s v="FEE SS"/>
    <s v="510615"/>
    <s v="ME"/>
    <m/>
    <s v="Hotel Personal EMSA AUS"/>
    <s v="HOTEL"/>
    <m/>
    <s v="CANN_AUS"/>
    <s v="Día"/>
    <m/>
    <d v="2024-10-07T00:00:00"/>
    <d v="2024-11-03T00:00:00"/>
    <n v="0.9"/>
    <m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AL"/>
    <s v="FEE SS"/>
    <s v="510615"/>
    <s v="ME"/>
    <m/>
    <s v="Hotel Personal EMSA AUS"/>
    <s v="HOTEL"/>
    <m/>
    <s v="BERG_CAD"/>
    <s v="Día"/>
    <m/>
    <d v="2024-10-07T00:00:00"/>
    <d v="2024-11-03T00:00:00"/>
    <n v="0.9"/>
    <m/>
    <n v="0"/>
    <n v="7623.3132074491314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9.2239971581087"/>
    <n v="3564.3207942778372"/>
    <n v="1244.4061411374155"/>
    <n v="1535.3622748757703"/>
    <n v="0"/>
    <n v="0"/>
    <n v="0"/>
    <n v="0"/>
  </r>
  <r>
    <m/>
    <m/>
    <m/>
    <m/>
    <m/>
    <s v=" TRANSPORTE DE PERSONAL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4"/>
    <s v="MN"/>
    <m/>
    <s v="Vuelo Avión CHI-AUS "/>
    <s v="TRANSPORTE"/>
    <m/>
    <s v="AM24G005"/>
    <s v="Un"/>
    <n v="3"/>
    <d v="2024-10-07T00:00:00"/>
    <d v="2024-10-03T00:00:00"/>
    <n v="-0.13333333333333333"/>
    <n v="2373696"/>
    <n v="2807.1104864196086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4"/>
    <s v="MN"/>
    <m/>
    <s v="Vuelo Avión CHI-CAD"/>
    <s v="TRANSPORTE"/>
    <m/>
    <s v="AM24G005"/>
    <s v="Un"/>
    <n v="5"/>
    <d v="2024-09-19T00:00:00"/>
    <d v="2024-10-03T00:00:00"/>
    <n v="0.46666666666666667"/>
    <m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4"/>
    <s v="ME"/>
    <m/>
    <s v="Vuelo Avión Consultor AUS"/>
    <s v="RENDICIONES"/>
    <m/>
    <s v="AM24G005"/>
    <s v="Un"/>
    <n v="1"/>
    <d v="2024-10-07T00:00:00"/>
    <d v="2024-10-03T00:00:00"/>
    <n v="-0.13333333333333333"/>
    <n v="2161657.3417788455"/>
    <n v="2556.3555704493469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4"/>
    <s v="ME"/>
    <m/>
    <s v="Vuelo Avión Consultor CAD"/>
    <s v="RENDICIONES"/>
    <m/>
    <s v="AM24G005"/>
    <s v="Un"/>
    <n v="1"/>
    <d v="2024-09-19T00:00:00"/>
    <d v="2024-09-30T00:00:00"/>
    <n v="0.36666666666666664"/>
    <n v="2161657.3417788455"/>
    <n v="2556.3555704493469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4"/>
    <s v="MN"/>
    <m/>
    <s v="Impuesto Aviones"/>
    <s v="IMPUESTO"/>
    <m/>
    <s v="AM24G005"/>
    <s v="mes"/>
    <n v="1"/>
    <d v="2024-05-01T00:00:00"/>
    <d v="2024-06-30T00:00:00"/>
    <n v="2"/>
    <n v="0"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6"/>
    <s v="MN"/>
    <m/>
    <s v="Transporte de personal AUS"/>
    <s v="RENDICIONES"/>
    <m/>
    <s v="AM24G005"/>
    <s v="días"/>
    <n v="15"/>
    <d v="2024-10-07T00:00:00"/>
    <d v="2024-10-03T00:00:00"/>
    <n v="-0.13333333333333333"/>
    <n v="54161.416282716302"/>
    <n v="64.050779715073318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6"/>
    <s v="MN"/>
    <m/>
    <s v="Transporte de personal CAD"/>
    <s v="RENDICIONES"/>
    <m/>
    <s v="AM24G005"/>
    <s v="días"/>
    <n v="15"/>
    <d v="2024-09-19T00:00:00"/>
    <d v="2024-09-30T00:00:00"/>
    <n v="0.36666666666666664"/>
    <n v="54161.416282716345"/>
    <n v="64.050779715073361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6"/>
    <s v="ME"/>
    <m/>
    <s v="Transporte de Consultor AUS"/>
    <s v="RENDICIONES"/>
    <m/>
    <s v="AM24G005"/>
    <s v="días"/>
    <n v="15"/>
    <d v="2024-10-07T00:00:00"/>
    <d v="2024-10-03T00:00:00"/>
    <n v="-0.13333333333333333"/>
    <n v="27080.708141358173"/>
    <n v="32.02538985753668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6"/>
    <s v="ME"/>
    <m/>
    <s v="Transporte de Consultor CAD"/>
    <s v="RENDICIONES"/>
    <m/>
    <s v="AM24G005"/>
    <s v="días"/>
    <n v="15"/>
    <d v="2024-09-19T00:00:00"/>
    <d v="2024-09-30T00:00:00"/>
    <n v="0.36666666666666664"/>
    <n v="27080.708141358173"/>
    <n v="32.02538985753668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6"/>
    <s v="MN"/>
    <m/>
    <s v="Impuesto Transporte Rendiciones"/>
    <s v="IMPUESTO"/>
    <m/>
    <s v="AM24G005"/>
    <s v="mes"/>
    <n v="1"/>
    <d v="2024-05-01T00:00:00"/>
    <d v="2024-06-30T00:00:00"/>
    <n v="2"/>
    <n v="0"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CURRIDO"/>
    <s v="FEE SS"/>
    <s v="510615"/>
    <s v="MN"/>
    <m/>
    <s v="Vuelo Avión CHI-AUS "/>
    <s v="TRANSPORTE"/>
    <m/>
    <s v="BERG_CAD"/>
    <s v="Un"/>
    <m/>
    <d v="2024-10-07T00:00:00"/>
    <d v="2024-11-03T00:00:00"/>
    <n v="0.9"/>
    <m/>
    <n v="0"/>
    <n v="-27.303982381696187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38.2393759549013"/>
    <n v="-2440.8476950289987"/>
    <n v="-5224.6956633075988"/>
    <n v="0"/>
    <n v="0"/>
    <n v="0"/>
    <n v="0"/>
    <n v="0"/>
    <n v="0"/>
  </r>
  <r>
    <s v="REAL"/>
    <s v="FEE SS"/>
    <s v="510616"/>
    <s v="MN"/>
    <m/>
    <s v="Vuelo Avión CHI-AUS "/>
    <s v="TRANSPORTE"/>
    <m/>
    <s v="BERG_CAD"/>
    <s v="Un"/>
    <m/>
    <d v="2024-10-07T00:00:00"/>
    <d v="2024-11-03T00:00:00"/>
    <n v="0.9"/>
    <m/>
    <n v="0"/>
    <n v="19571.998205307966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26.4689996374291"/>
    <n v="2961.2361900432888"/>
    <n v="0"/>
    <n v="291.6245086990503"/>
    <n v="0"/>
    <n v="0"/>
    <n v="8092.6685069281966"/>
    <n v="0"/>
  </r>
  <r>
    <s v="REAL"/>
    <s v="FEE SS"/>
    <s v="510616"/>
    <s v="MN"/>
    <m/>
    <s v="Vuelo Avión CHI-AUS "/>
    <s v="TRANSPORTE"/>
    <m/>
    <s v="CANN_AUS"/>
    <s v="Un"/>
    <m/>
    <d v="2024-10-07T00:00:00"/>
    <d v="2024-11-03T00:00:00"/>
    <n v="0.9"/>
    <m/>
    <n v="0"/>
    <n v="22532.86561922278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228.46984120339"/>
    <n v="0"/>
    <n v="304.3957780193914"/>
    <n v="0"/>
    <n v="0"/>
    <n v="0"/>
    <n v="0"/>
  </r>
  <r>
    <m/>
    <m/>
    <m/>
    <m/>
    <m/>
    <s v="LOGISTICA ME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CURRIDO"/>
    <s v="FEE SS"/>
    <s v="510614"/>
    <s v="ME"/>
    <m/>
    <s v="Vuelo Avión CHI-AUS "/>
    <s v="TRANSPORTE"/>
    <m/>
    <s v="CANN_AUS"/>
    <s v="Un"/>
    <m/>
    <d v="2024-10-07T00:00:00"/>
    <d v="2024-10-03T00:00:00"/>
    <n v="-0.13333333333333333"/>
    <m/>
    <n v="0"/>
    <n v="97.93616614578695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1.9916147933286"/>
    <n v="-2544.0554486475417"/>
    <n v="0"/>
    <n v="0"/>
    <n v="0"/>
    <n v="0"/>
    <n v="0"/>
  </r>
  <r>
    <s v="INCURRIDO"/>
    <s v="FEE SS"/>
    <s v="510615"/>
    <s v="ME"/>
    <m/>
    <s v="Hotel Personal EMSA AUS"/>
    <s v="HOTEL"/>
    <m/>
    <s v="CANN_AUS"/>
    <s v="Día"/>
    <m/>
    <d v="2024-10-07T00:00:00"/>
    <d v="2024-11-03T00:00:00"/>
    <n v="0.9"/>
    <m/>
    <n v="0"/>
    <n v="76.790857546128109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71.5616070538599"/>
    <n v="-1994.7707495077318"/>
    <n v="0"/>
    <n v="0"/>
    <n v="0"/>
    <n v="0"/>
    <n v="0"/>
  </r>
  <r>
    <m/>
    <m/>
    <m/>
    <m/>
    <m/>
    <s v="LOGISTICA MN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AL"/>
    <s v="FEE SS"/>
    <s v="510614"/>
    <s v="ME"/>
    <m/>
    <s v="RENDICIONES J R"/>
    <s v="CO-H-007/2024"/>
    <m/>
    <s v="BERG_CAD"/>
    <s v="Un"/>
    <m/>
    <d v="2024-10-07T00:00:00"/>
    <d v="2024-10-03T00:00:00"/>
    <n v="-0.13333333333333333"/>
    <m/>
    <n v="0"/>
    <n v="1597.5840473346402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97.5840473346402"/>
    <n v="0"/>
    <n v="0"/>
    <n v="0"/>
    <n v="0"/>
    <n v="0"/>
  </r>
  <r>
    <s v="REAL"/>
    <s v="FEE SS"/>
    <s v="510614"/>
    <s v="ME"/>
    <m/>
    <s v="SERVICIOS DE INGENIERÍA ASESORÍAS Y OBRAS CIVILES LIMITADA"/>
    <s v="CO-076/2023"/>
    <m/>
    <s v="CANN_AUS"/>
    <s v="Un"/>
    <m/>
    <d v="2024-10-07T00:00:00"/>
    <d v="2024-10-03T00:00:00"/>
    <n v="-0.13333333333333333"/>
    <m/>
    <n v="0"/>
    <n v="1263.1360515361382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3.1360515361382"/>
    <n v="0"/>
    <n v="0"/>
    <n v="0"/>
    <n v="0"/>
  </r>
  <r>
    <s v="REAL"/>
    <s v="FEE SS"/>
    <s v="510614"/>
    <s v="ME"/>
    <m/>
    <s v="SERVICIOS DE INGENIERÍA ASESORÍAS Y OBRAS CIVILES LIMITADA"/>
    <s v="CO-076/2023"/>
    <m/>
    <s v="CANN_AUS"/>
    <s v="Un"/>
    <m/>
    <d v="2024-10-07T00:00:00"/>
    <d v="2024-10-03T00:00:00"/>
    <n v="-0.13333333333333333"/>
    <m/>
    <n v="0"/>
    <n v="3149.56491983580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0.6295923957939"/>
    <n v="631.56687083324186"/>
    <n v="1260.5149982498644"/>
    <n v="-627.78614662540872"/>
    <n v="624.63960498231438"/>
    <n v="0"/>
  </r>
  <r>
    <m/>
    <m/>
    <m/>
    <m/>
    <m/>
    <s v="ADMINISTRACIÓN, DSUST Y DSSO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 REMUNERACIONES C. INDIRECTO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MO"/>
    <s v="610201"/>
    <s v="MN"/>
    <m/>
    <s v="Remuneraciones Costo Indirecto"/>
    <m/>
    <m/>
    <s v="AM24G005"/>
    <s v="mes"/>
    <m/>
    <d v="2025-05-01T00:00:00"/>
    <d v="2025-05-31T00:00:00"/>
    <n v="1"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 ADMINISTRACIÓN DUST DSSO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COSTO DEL DUEÑO - PATROCINANTE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Administración MN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AL"/>
    <m/>
    <s v="G_SAP"/>
    <s v="MN"/>
    <m/>
    <s v="Costos del Dueño MN"/>
    <s v="G_SAP"/>
    <m/>
    <s v="CANN_AUS"/>
    <s v="mes"/>
    <m/>
    <d v="2025-05-01T00:00:00"/>
    <d v="2025-05-31T00:00:00"/>
    <n v="1"/>
    <m/>
    <n v="0"/>
    <n v="2973.7348514885753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35.1506305033131"/>
    <n v="38.584220985262206"/>
    <n v="0"/>
  </r>
  <r>
    <s v="REAL"/>
    <m/>
    <s v="G_SAP"/>
    <s v="MN"/>
    <m/>
    <s v="Costos del Dueño MN"/>
    <s v="G_SAP"/>
    <m/>
    <s v="BERG_CAD"/>
    <s v="mes"/>
    <m/>
    <d v="2025-05-01T00:00:00"/>
    <d v="2025-05-31T00:00:00"/>
    <n v="1"/>
    <m/>
    <n v="0"/>
    <n v="38.584220985262206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.584220985262206"/>
    <n v="0"/>
  </r>
  <r>
    <m/>
    <m/>
    <m/>
    <m/>
    <m/>
    <s v="Contingencias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Contingencias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m/>
    <s v="510901"/>
    <s v="MN"/>
    <m/>
    <s v="Contingencias"/>
    <m/>
    <m/>
    <s v="AM24G005"/>
    <s v="GL"/>
    <n v="1"/>
    <d v="2025-04-01T00:00:00"/>
    <d v="2025-04-30T00:00:00"/>
    <n v="0.96666666666666667"/>
    <n v="20844117.426080819"/>
    <n v="24650.05653921697"/>
    <n v="0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GESTIÓN EJECUCIÓN PROYECTO"/>
    <m/>
    <m/>
    <m/>
    <m/>
    <m/>
    <m/>
    <m/>
    <m/>
    <m/>
    <n v="0"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 FEE"/>
    <m/>
    <m/>
    <m/>
    <m/>
    <m/>
    <m/>
    <m/>
    <m/>
    <m/>
    <n v="0"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m/>
    <s v="FEE MO"/>
    <s v="MN"/>
    <m/>
    <s v="FEE MO"/>
    <m/>
    <m/>
    <s v="AM24G005"/>
    <s v="mes"/>
    <n v="1"/>
    <d v="2025-01-01T00:00:00"/>
    <d v="2025-04-30T00:00:00"/>
    <n v="3.9666666666666668"/>
    <m/>
    <n v="0"/>
    <n v="0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m/>
    <s v="FEE SS"/>
    <s v="MN"/>
    <m/>
    <s v="FEE SS"/>
    <m/>
    <m/>
    <s v="AM24G005"/>
    <s v="mes"/>
    <n v="1"/>
    <d v="2025-01-01T00:00:00"/>
    <d v="2025-04-30T00:00:00"/>
    <n v="3.9666666666666668"/>
    <m/>
    <n v="0"/>
    <n v="0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AL"/>
    <m/>
    <s v="FEE MO"/>
    <s v="MN"/>
    <m/>
    <s v="FEE MO"/>
    <s v="FEE MO"/>
    <m/>
    <s v="CANN_AUS"/>
    <s v="mes"/>
    <m/>
    <m/>
    <m/>
    <n v="0"/>
    <m/>
    <n v="0"/>
    <n v="1260.3821812517217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7.18203670151524"/>
    <n v="303.03219789982046"/>
    <n v="277.8918244444933"/>
    <n v="112.27612220589269"/>
  </r>
  <r>
    <s v="REAL"/>
    <m/>
    <s v="FEE SS"/>
    <s v="MN"/>
    <m/>
    <s v="FEE SS"/>
    <s v="FEE SS"/>
    <m/>
    <s v="CANN_AUS"/>
    <s v="mes"/>
    <m/>
    <m/>
    <m/>
    <n v="0"/>
    <m/>
    <n v="0"/>
    <n v="850.20680072860296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9.60844492691999"/>
    <n v="103.95181656316426"/>
    <n v="58.296449593268704"/>
    <n v="113.74115366295997"/>
  </r>
  <r>
    <s v="REAL"/>
    <m/>
    <s v="FEE MO"/>
    <s v="MN"/>
    <m/>
    <s v="FEE MO"/>
    <s v="FEE MO"/>
    <m/>
    <s v="BERG_CAD"/>
    <s v="mes"/>
    <m/>
    <m/>
    <m/>
    <n v="0"/>
    <m/>
    <n v="0"/>
    <n v="6961.0349630059673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2.44270978653969"/>
    <n v="547.89513041403916"/>
    <n v="1435.8926675703492"/>
    <n v="914.86894437602302"/>
    <n v="1830.1247415006085"/>
    <n v="1134.3629305866875"/>
    <n v="201.78051722171654"/>
    <n v="146.79107169587741"/>
    <n v="112.27612220589269"/>
  </r>
  <r>
    <s v="REAL"/>
    <m/>
    <s v="FEE SS"/>
    <s v="MN"/>
    <m/>
    <s v="FEE SS"/>
    <s v="FEE SS"/>
    <m/>
    <s v="BERG_CAD"/>
    <s v="mes"/>
    <m/>
    <m/>
    <m/>
    <n v="0"/>
    <m/>
    <n v="0"/>
    <n v="4386.0103172303443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7152632325980903"/>
    <n v="333.56160418467203"/>
    <n v="1245.0756559849592"/>
    <n v="847.77935428764567"/>
    <n v="923.06433670128843"/>
    <n v="359.2157470374969"/>
    <n v="103.95181656316426"/>
    <n v="58.296449593268704"/>
    <n v="113.74115366295997"/>
  </r>
  <r>
    <m/>
    <m/>
    <m/>
    <m/>
    <m/>
    <s v="ITEM II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GEOLOGÍA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 REMUNERACIÓN PROYECTO GEOLOGÍA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Dirección Prospección y Evaluación"/>
    <m/>
    <m/>
    <m/>
    <m/>
    <m/>
    <m/>
    <m/>
    <n v="0"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M"/>
    <s v="FEE MO"/>
    <s v="510114"/>
    <s v="MN"/>
    <m/>
    <s v="Director Proyecto (JCT) 2%"/>
    <s v="REMUNERACION"/>
    <m/>
    <s v="AM24G005"/>
    <s v="mes"/>
    <n v="0.02"/>
    <d v="2025-05-01T00:00:00"/>
    <d v="2027-03-30T00:00:00"/>
    <n v="23.266666666666666"/>
    <n v="16400000"/>
    <n v="19394.485215158798"/>
    <n v="8521.060923563314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M"/>
    <s v="FEE MO"/>
    <s v="510114"/>
    <s v="MN"/>
    <m/>
    <s v="Ingeniero P&amp;C  5%"/>
    <s v="REMUNERACION"/>
    <m/>
    <s v="AM24G005"/>
    <s v="mes"/>
    <n v="0.05"/>
    <d v="2025-05-01T00:00:00"/>
    <d v="2027-03-30T00:00:00"/>
    <n v="23.266666666666666"/>
    <n v="4600000"/>
    <n v="5439.9165847396625"/>
    <n v="5975.13418420598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M"/>
    <s v="FEE MO"/>
    <s v="510114"/>
    <s v="MN"/>
    <m/>
    <s v="Geólogo Juan R."/>
    <s v="REMUNERACION"/>
    <m/>
    <s v="AM24G005"/>
    <s v="mes"/>
    <n v="1"/>
    <d v="2025-05-01T00:00:00"/>
    <d v="2027-03-30T00:00:00"/>
    <n v="23.266666666666666"/>
    <n v="10260000"/>
    <n v="12133.379165093247"/>
    <n v="266542.94230414508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M"/>
    <s v="FEE MO"/>
    <s v="510114"/>
    <s v="MN"/>
    <m/>
    <s v="Delta Api Ítem II"/>
    <s v="REMUNERACION"/>
    <m/>
    <s v="AM24G005"/>
    <s v="mes"/>
    <n v="0"/>
    <d v="2025-12-01T00:00:00"/>
    <d v="2025-12-31T00:00:00"/>
    <n v="1"/>
    <n v="58035328"/>
    <n v="68632.031149566552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Geología Australia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M"/>
    <s v="FEE MO"/>
    <s v="510114"/>
    <s v="MN"/>
    <m/>
    <s v="Geólogos Proyecto (x3) Ítem II"/>
    <s v="REMUNERACION"/>
    <m/>
    <s v="AM24G005"/>
    <s v="mes"/>
    <n v="2"/>
    <d v="2025-05-01T00:00:00"/>
    <d v="2025-05-31T00:00:00"/>
    <n v="1"/>
    <n v="6500000"/>
    <n v="7686.8386523495237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Geología Canadá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M"/>
    <s v="FEE MO"/>
    <s v="510114"/>
    <s v="MN"/>
    <m/>
    <s v="Geólogos Proyecto (x3) Ítem II"/>
    <s v="REMUNERACION"/>
    <m/>
    <s v="AM24G005"/>
    <s v="mes"/>
    <n v="3"/>
    <d v="2025-12-01T00:00:00"/>
    <d v="2025-12-31T00:00:00"/>
    <n v="1"/>
    <n v="6500000"/>
    <n v="7686.8386523495237"/>
    <n v="23060.51595704857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Geología Gabinete Chile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M"/>
    <s v="FEE MO"/>
    <s v="510114"/>
    <s v="MN"/>
    <m/>
    <s v="Geólogos Proyecto (x2) Ítem II"/>
    <s v="REMUNERACION"/>
    <m/>
    <s v="AM24G005"/>
    <s v="mes"/>
    <n v="2"/>
    <d v="2025-06-01T00:00:00"/>
    <d v="2025-11-30T00:00:00"/>
    <n v="6.0666666666666664"/>
    <n v="6500000"/>
    <n v="7686.8386523495237"/>
    <n v="92242.06382819428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 ASESORIA EXPERTA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102"/>
    <s v="ME"/>
    <m/>
    <s v="Darren Obrian Cad"/>
    <s v="EMSA"/>
    <m/>
    <s v="AM24G005"/>
    <s v="días"/>
    <n v="22"/>
    <d v="2025-07-15T00:00:00"/>
    <d v="2025-08-17T00:00:00"/>
    <n v="1.1000000000000001"/>
    <n v="1331200"/>
    <n v="1574.2645560011824"/>
    <n v="34633.82023202601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102"/>
    <s v="ME"/>
    <m/>
    <s v="Peter Pollar Aus"/>
    <s v="EMSA"/>
    <m/>
    <s v="AM24G005"/>
    <s v="días"/>
    <n v="42"/>
    <d v="2025-09-16T00:00:00"/>
    <d v="2025-10-21T00:00:00"/>
    <n v="1.1666666666666667"/>
    <n v="1331200"/>
    <n v="1574.2645560011824"/>
    <n v="66119.111352049658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102"/>
    <s v="MN"/>
    <m/>
    <s v="Impuesto (Valor Antes Impuesto)/(1-15%))*15%"/>
    <s v="EMSA"/>
    <m/>
    <s v="AM24G005"/>
    <s v="GL"/>
    <n v="1"/>
    <d v="2025-06-06T00:00:00"/>
    <d v="2025-06-20T00:00:00"/>
    <n v="0.46666666666666667"/>
    <n v="0"/>
    <n v="0"/>
    <n v="17779.92910307218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 OTROS ESTUDIOS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113"/>
    <s v="ME"/>
    <m/>
    <s v="Evaluación Caso de Negocio Externo SRK Cad"/>
    <s v="EMSA"/>
    <m/>
    <s v="AM24G005"/>
    <s v="GL"/>
    <n v="0"/>
    <d v="2025-05-19T00:00:00"/>
    <d v="2025-06-02T00:00:00"/>
    <n v="0.46666666666666667"/>
    <n v="54339584"/>
    <n v="64261.47917596827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113"/>
    <s v="ME"/>
    <m/>
    <s v="Evaluación Caso de Negocio Externo SRK AUS"/>
    <s v="EMSA"/>
    <m/>
    <s v="AM24G005"/>
    <s v="GL"/>
    <n v="0"/>
    <d v="2025-02-01T00:00:00"/>
    <d v="2025-02-15T00:00:00"/>
    <n v="0.46666666666666667"/>
    <m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LOGÍSTICA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 EQUIPOS, MATERIALES e INSUMOS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06"/>
    <s v="ME"/>
    <m/>
    <s v="Contingencia en arriendo de materiales AUS"/>
    <s v="EMSA"/>
    <m/>
    <s v="AM24G005"/>
    <s v="GL"/>
    <n v="0"/>
    <d v="2025-06-24T00:00:00"/>
    <d v="2025-07-11T00:00:00"/>
    <n v="0.56666666666666665"/>
    <n v="17740000"/>
    <n v="20979.1565681047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06"/>
    <s v="ME"/>
    <m/>
    <s v="Contingencia en arriendo de materiales CAD"/>
    <s v="EMSA"/>
    <m/>
    <s v="AM24G005"/>
    <s v="GL"/>
    <n v="0"/>
    <d v="2025-06-24T00:00:00"/>
    <d v="2025-07-11T00:00:00"/>
    <n v="0.56666666666666665"/>
    <n v="17740000"/>
    <n v="20979.1565681047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06"/>
    <s v="ME"/>
    <m/>
    <s v="Arriendo Implementos de Mapeo"/>
    <s v="EMSA"/>
    <m/>
    <s v="AM24G005"/>
    <s v="GL"/>
    <n v="5"/>
    <d v="2025-09-04T00:00:00"/>
    <d v="2025-09-15T00:00:00"/>
    <n v="46005"/>
    <n v="1590509"/>
    <n v="1880.9209320168907"/>
    <n v="9404.6046600844529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06"/>
    <s v="ME"/>
    <m/>
    <s v="Licencias Software "/>
    <s v="EMSA"/>
    <m/>
    <s v="AM24G005"/>
    <s v="Licencia"/>
    <n v="1"/>
    <d v="2025-09-22T00:00:00"/>
    <d v="2025-09-18T00:00:00"/>
    <n v="46008"/>
    <n v="15103231.066"/>
    <n v="17860.938512845369"/>
    <n v="17860.938512845369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06"/>
    <s v="ME"/>
    <m/>
    <s v="Licencias Software delta"/>
    <s v="EMSA"/>
    <m/>
    <s v="AM24G005"/>
    <s v="Licencia"/>
    <n v="1"/>
    <d v="2025-09-04T00:00:00"/>
    <d v="2025-09-15T00:00:00"/>
    <n v="46005"/>
    <n v="2436096"/>
    <n v="2880.9041374821636"/>
    <n v="2880.9041374821636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06"/>
    <s v="ME"/>
    <m/>
    <s v="LeapFrog Geo - Subscription - Shared"/>
    <s v="EMSA"/>
    <m/>
    <s v="AM24G005"/>
    <s v="Licencia"/>
    <n v="0"/>
    <d v="2025-04-16T00:00:00"/>
    <d v="2025-06-15T00:00:00"/>
    <n v="45913"/>
    <n v="16782643.16"/>
    <n v="19846.995404750363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 VEHÍCULOS LIVIANOS Y OTROS MEDIOS DE TRANSPORTE"/>
    <m/>
    <m/>
    <m/>
    <m/>
    <m/>
    <d v="1900-03-30T00:00:00"/>
    <d v="1900-03-30T00:00:00"/>
    <n v="180"/>
    <m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4"/>
    <s v="ME"/>
    <m/>
    <s v="Vehículos Livianos y otros Medios de Transporte AUS Camioneta"/>
    <s v="TRANSPORTE"/>
    <m/>
    <s v="AM24G005"/>
    <s v="Día"/>
    <n v="40"/>
    <d v="2026-01-02T00:00:00"/>
    <d v="2026-01-13T00:00:00"/>
    <n v="46125"/>
    <n v="205598.90682692401"/>
    <n v="243.13932675046274"/>
    <n v="9725.5730700185104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4"/>
    <s v="ME"/>
    <m/>
    <s v="Vehículos Livianos y otros Medios de Transporte CAD Camioneta"/>
    <s v="TRANSPORTE"/>
    <m/>
    <s v="AM24G005"/>
    <s v="Día"/>
    <n v="15"/>
    <d v="2026-01-20T00:00:00"/>
    <d v="2026-01-16T00:00:00"/>
    <n v="46128"/>
    <n v="205598.90682692401"/>
    <n v="243.13932675046274"/>
    <n v="3647.0899012569412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4"/>
    <s v="ME"/>
    <m/>
    <s v="Camioneta Consultor AUS"/>
    <s v="TRANSPORTE"/>
    <m/>
    <s v="AM24G005"/>
    <s v="Día"/>
    <n v="40"/>
    <d v="2026-01-02T00:00:00"/>
    <d v="2026-01-13T00:00:00"/>
    <n v="46125"/>
    <n v="102799.453413462"/>
    <n v="121.56966337523137"/>
    <n v="4862.7865350092552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4"/>
    <s v="ME"/>
    <m/>
    <s v="Camioneta Consultor CAD"/>
    <s v="TRANSPORTE"/>
    <m/>
    <s v="AM24G005"/>
    <s v="Día"/>
    <n v="15"/>
    <d v="2026-02-11T00:00:00"/>
    <d v="2026-04-15T00:00:00"/>
    <n v="46217"/>
    <n v="102799.453413462"/>
    <n v="121.56966337523137"/>
    <n v="1823.5449506284706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4"/>
    <s v="MN"/>
    <m/>
    <s v="Impuesto"/>
    <s v="TRANSPORTE"/>
    <m/>
    <s v="AM24G005"/>
    <s v="mes"/>
    <n v="1"/>
    <d v="1900-07-28T00:00:00"/>
    <d v="1900-07-28T00:00:00"/>
    <n v="300"/>
    <n v="0"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 SERVICIOS DE ALOJAMIENTO Y ALIMENTACIÓN"/>
    <m/>
    <m/>
    <m/>
    <m/>
    <m/>
    <d v="1900-07-28T00:00:00"/>
    <d v="1900-07-28T00:00:00"/>
    <n v="300"/>
    <m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5"/>
    <s v="ME"/>
    <m/>
    <s v="Hotel Personal EMSA AUS"/>
    <s v="HOTEL"/>
    <m/>
    <s v="AM24G005"/>
    <s v="Día"/>
    <n v="40"/>
    <d v="2026-01-20T00:00:00"/>
    <d v="2026-01-16T00:00:00"/>
    <n v="46128"/>
    <n v="519910.23311173497"/>
    <n v="614.84093471312849"/>
    <n v="24593.637388525138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5"/>
    <s v="ME"/>
    <m/>
    <s v="Hotel Personal EMSACAD"/>
    <s v="HOTEL"/>
    <m/>
    <s v="AM24G005"/>
    <s v="Día"/>
    <n v="20"/>
    <d v="2026-01-20T00:00:00"/>
    <d v="2026-01-16T00:00:00"/>
    <n v="46128"/>
    <n v="519910.23311173497"/>
    <n v="614.84093471312849"/>
    <n v="12296.818694262569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5"/>
    <s v="ME"/>
    <m/>
    <s v="Hotel Consultores AUS"/>
    <s v="RENDICIONES"/>
    <m/>
    <s v="AM24G005"/>
    <s v="Día"/>
    <n v="40"/>
    <d v="2026-01-02T00:00:00"/>
    <d v="2026-01-16T00:00:00"/>
    <n v="46128"/>
    <n v="103982.04662234669"/>
    <n v="122.96818694262535"/>
    <n v="4918.727477705014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5"/>
    <s v="ME"/>
    <m/>
    <s v="Hotel Consultores CAD"/>
    <s v="RENDICIONES"/>
    <m/>
    <s v="AM24G005"/>
    <s v="Día"/>
    <n v="20"/>
    <d v="2026-01-20T00:00:00"/>
    <d v="2026-01-16T00:00:00"/>
    <n v="46128"/>
    <n v="103982.04662234669"/>
    <n v="122.96818694262535"/>
    <n v="2459.3637388525071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5"/>
    <s v="MN"/>
    <m/>
    <s v="Impuesto Hoteles"/>
    <s v="IMPUESTO"/>
    <m/>
    <s v="AM24G005"/>
    <s v="mes"/>
    <n v="1"/>
    <d v="2026-01-02T00:00:00"/>
    <d v="2026-01-13T00:00:00"/>
    <n v="46125"/>
    <n v="0"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5"/>
    <s v="ME"/>
    <m/>
    <s v="Alimentación Personal EMSA AUS"/>
    <s v="ALIMENTACION"/>
    <m/>
    <s v="AM24G005"/>
    <s v="Día"/>
    <n v="40"/>
    <d v="2026-01-12T00:00:00"/>
    <d v="2026-03-14T00:00:00"/>
    <n v="46185"/>
    <n v="41717.472836025998"/>
    <n v="49.334689642200914"/>
    <n v="1973.387585688036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5"/>
    <s v="ME"/>
    <m/>
    <s v="Alimentación Personal EMSA CAD"/>
    <s v="ALIMENTACION"/>
    <m/>
    <s v="AM24G005"/>
    <s v="Día"/>
    <n v="20"/>
    <d v="2026-01-20T00:00:00"/>
    <d v="2026-01-16T00:00:00"/>
    <n v="46128"/>
    <n v="41717.472836025998"/>
    <n v="49.334689642200914"/>
    <n v="986.69379284401828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5"/>
    <s v="ME"/>
    <m/>
    <s v="Alimentación Consultores AUS"/>
    <s v="ALIMENTACION"/>
    <m/>
    <s v="AM24G005"/>
    <s v="Día"/>
    <n v="40"/>
    <d v="2026-01-02T00:00:00"/>
    <d v="2026-01-13T00:00:00"/>
    <n v="46125"/>
    <n v="4171.74728360261"/>
    <n v="4.9334689642201033"/>
    <n v="197.33875856880414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5"/>
    <s v="ME"/>
    <m/>
    <s v="Alimentación Consultores CAD"/>
    <s v="ALIMENTACION"/>
    <m/>
    <s v="AM24G005"/>
    <s v="Día"/>
    <n v="20"/>
    <d v="2026-01-20T00:00:00"/>
    <d v="2026-01-16T00:00:00"/>
    <n v="46128"/>
    <n v="4171.7472836026063"/>
    <n v="4.9334689642200988"/>
    <n v="98.66937928440197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5"/>
    <s v="MN"/>
    <m/>
    <s v="Impuesto Alimentación"/>
    <s v="IMPUESTO"/>
    <m/>
    <s v="AM24G005"/>
    <s v="mes"/>
    <n v="1"/>
    <d v="2026-01-02T00:00:00"/>
    <d v="2026-01-13T00:00:00"/>
    <n v="46125"/>
    <n v="0"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 TRANSPORTE DE PERSONAL"/>
    <m/>
    <m/>
    <m/>
    <m/>
    <m/>
    <d v="1900-07-28T00:00:00"/>
    <d v="1900-07-28T00:00:00"/>
    <n v="300"/>
    <m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4"/>
    <s v="MN"/>
    <m/>
    <s v="Vuelo Avión CHI-AUS "/>
    <s v="TRANSPORTE"/>
    <m/>
    <s v="AM24G005"/>
    <s v="Un"/>
    <n v="5"/>
    <d v="2026-01-20T00:00:00"/>
    <d v="2026-02-16T00:00:00"/>
    <n v="46159"/>
    <n v="6010000"/>
    <n v="7107.3692770185589"/>
    <n v="35536.846385092795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4"/>
    <s v="MN"/>
    <m/>
    <s v="Vuelo Avión CHI-CAD"/>
    <s v="TRANSPORTE"/>
    <m/>
    <s v="AM24G005"/>
    <s v="Un"/>
    <n v="5"/>
    <d v="2026-01-20T00:00:00"/>
    <d v="2026-02-16T00:00:00"/>
    <n v="46159"/>
    <n v="7220000"/>
    <n v="8538.3038569174714"/>
    <n v="42691.51928458735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4"/>
    <s v="ME"/>
    <m/>
    <s v="Vuelo Avión Consultor AUS"/>
    <s v="RENDICIONES"/>
    <m/>
    <s v="AM24G005"/>
    <s v="Un"/>
    <n v="2"/>
    <d v="2026-01-20T00:00:00"/>
    <d v="2026-02-16T00:00:00"/>
    <n v="46159"/>
    <n v="2161657.3417788455"/>
    <n v="2556.3555704493469"/>
    <n v="5112.7111408986939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4"/>
    <s v="ME"/>
    <m/>
    <s v="Vuelo Avión Consultor CAD"/>
    <s v="RENDICIONES"/>
    <m/>
    <s v="AM24G005"/>
    <s v="Un"/>
    <n v="1"/>
    <d v="2026-01-20T00:00:00"/>
    <d v="2026-02-16T00:00:00"/>
    <n v="46159"/>
    <n v="2161657.3417788455"/>
    <n v="2556.3555704493469"/>
    <n v="2556.3555704493469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4"/>
    <s v="MN"/>
    <m/>
    <s v="Impuesto Aviones"/>
    <s v="IMPUESTO"/>
    <m/>
    <s v="AM24G005"/>
    <s v="mes"/>
    <n v="1"/>
    <d v="2026-01-20T00:00:00"/>
    <d v="2026-02-16T00:00:00"/>
    <n v="46159"/>
    <n v="0"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6"/>
    <s v="MN"/>
    <m/>
    <s v="Transporte de personal AUS"/>
    <s v="RENDICIONES"/>
    <m/>
    <s v="AM24G005"/>
    <s v="días"/>
    <n v="31"/>
    <d v="2026-01-20T00:00:00"/>
    <d v="2026-02-16T00:00:00"/>
    <n v="46159"/>
    <n v="54161.416282716302"/>
    <n v="64.050779715073318"/>
    <n v="1985.5741711672727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6"/>
    <s v="MN"/>
    <m/>
    <s v="Transporte de personal CAD"/>
    <s v="RENDICIONES"/>
    <m/>
    <s v="AM24G005"/>
    <s v="días"/>
    <n v="15"/>
    <d v="2026-01-20T00:00:00"/>
    <d v="2026-02-16T00:00:00"/>
    <n v="46159"/>
    <n v="54161.416282716345"/>
    <n v="64.050779715073361"/>
    <n v="960.76169572610024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6"/>
    <s v="ME"/>
    <m/>
    <s v="Transporte de Consultor AUS"/>
    <s v="RENDICIONES"/>
    <m/>
    <s v="AM24G005"/>
    <s v="días"/>
    <n v="31"/>
    <d v="2026-01-20T00:00:00"/>
    <d v="2026-02-16T00:00:00"/>
    <n v="46159"/>
    <n v="27080.708141358173"/>
    <n v="32.02538985753668"/>
    <n v="992.78708558363701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6"/>
    <s v="ME"/>
    <m/>
    <s v="Transporte de Consultor CAD"/>
    <s v="RENDICIONES"/>
    <m/>
    <s v="AM24G005"/>
    <s v="días"/>
    <n v="15"/>
    <d v="2026-01-20T00:00:00"/>
    <d v="2026-02-16T00:00:00"/>
    <n v="46159"/>
    <n v="27080.708141358173"/>
    <n v="32.02538985753668"/>
    <n v="480.38084786305012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616"/>
    <s v="MN"/>
    <m/>
    <s v="Impuesto Transporte Rendiciones"/>
    <s v="IMPUESTO"/>
    <m/>
    <s v="AM24G005"/>
    <s v="mes"/>
    <n v="1"/>
    <d v="2026-01-20T00:00:00"/>
    <d v="2026-02-16T00:00:00"/>
    <n v="46159"/>
    <n v="0"/>
    <n v="0"/>
    <n v="259.9708117847095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COSTO DEL DUEÑO - PATROCINANTE"/>
    <m/>
    <m/>
    <m/>
    <m/>
    <m/>
    <m/>
    <m/>
    <n v="90"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COSTO DEL DUEÑO - PATROCINANTE"/>
    <m/>
    <m/>
    <m/>
    <m/>
    <m/>
    <m/>
    <m/>
    <n v="90"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m/>
    <s v="G_SAP"/>
    <s v="MN"/>
    <m/>
    <s v="G_SAP MN"/>
    <s v="G_SAP"/>
    <m/>
    <s v="AM24G005"/>
    <s v="GL"/>
    <n v="1"/>
    <d v="2025-07-30T00:00:00"/>
    <d v="2025-08-28T00:00:00"/>
    <n v="45987"/>
    <m/>
    <n v="0"/>
    <n v="0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m/>
    <s v="G_SAP"/>
    <s v="MN"/>
    <m/>
    <s v="G_SAP MN"/>
    <s v="G_SAP"/>
    <m/>
    <s v="AM24G005"/>
    <s v="mes"/>
    <n v="1"/>
    <d v="2025-10-14T00:00:00"/>
    <d v="2025-11-29T00:00:00"/>
    <n v="46080"/>
    <m/>
    <n v="0"/>
    <n v="0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m/>
    <s v="G_SAP"/>
    <s v="MN"/>
    <m/>
    <s v="G_SAP MN"/>
    <s v="G_SAP"/>
    <m/>
    <s v="AM24G005"/>
    <s v="mes"/>
    <n v="1"/>
    <d v="2025-12-30T00:00:00"/>
    <d v="2026-01-29T00:00:00"/>
    <n v="46141"/>
    <n v="16714736.833064858"/>
    <n v="19766.690023423573"/>
    <n v="19766.690023423569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m/>
    <s v="G_SAP"/>
    <s v="ME"/>
    <m/>
    <s v="G_SAP  comunidades"/>
    <s v="G_SAP"/>
    <m/>
    <s v="AM24G005"/>
    <s v="GL"/>
    <n v="1"/>
    <d v="2025-07-30T00:00:00"/>
    <d v="2025-08-29T00:00:00"/>
    <n v="45988"/>
    <m/>
    <n v="0"/>
    <n v="0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m/>
    <s v="G_SAP"/>
    <s v="ME"/>
    <m/>
    <s v="G_SAP  comunidades"/>
    <s v="G_SAP"/>
    <m/>
    <s v="AM24G005"/>
    <s v="mes"/>
    <n v="1"/>
    <d v="2025-09-29T00:00:00"/>
    <d v="2025-11-29T00:00:00"/>
    <n v="46080"/>
    <m/>
    <n v="0"/>
    <n v="0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m/>
    <s v="G_SAP"/>
    <s v="ME"/>
    <m/>
    <s v="G_SAP  comunidades"/>
    <s v="G_SAP"/>
    <m/>
    <s v="AM24G005"/>
    <s v="mes"/>
    <n v="1"/>
    <d v="2025-12-30T00:00:00"/>
    <d v="2026-01-29T00:00:00"/>
    <n v="46141"/>
    <m/>
    <n v="0"/>
    <n v="0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Contingencias"/>
    <m/>
    <m/>
    <m/>
    <m/>
    <m/>
    <d v="1900-03-30T00:00:00"/>
    <d v="1900-03-30T00:00:00"/>
    <n v="180"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Contingencias"/>
    <m/>
    <m/>
    <m/>
    <m/>
    <m/>
    <d v="1900-03-30T00:00:00"/>
    <d v="1900-03-30T00:00:00"/>
    <n v="180"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m/>
    <s v="510901"/>
    <s v="MN"/>
    <m/>
    <s v="Contingencia MN"/>
    <s v="CONTENGENCIA"/>
    <m/>
    <s v="AM24G005"/>
    <s v="GL"/>
    <n v="1"/>
    <d v="2026-03-01T00:00:00"/>
    <d v="2026-03-31T00:00:00"/>
    <n v="46202"/>
    <n v="34370334.554891378"/>
    <n v="40646.033253957467"/>
    <n v="40646.033253957467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m/>
    <s v="510901"/>
    <s v="MN"/>
    <m/>
    <s v="Contingencia MN"/>
    <s v="CONTENGENCIA"/>
    <m/>
    <s v="AM24G005"/>
    <s v="GL"/>
    <n v="1"/>
    <d v="2026-06-30T00:00:00"/>
    <d v="2026-09-28T00:00:00"/>
    <n v="46383"/>
    <n v="14890690.656604921"/>
    <n v="17609.590230672406"/>
    <n v="17609.59023067240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m/>
    <s v="510901"/>
    <s v="MN"/>
    <m/>
    <s v="Contingencia MN"/>
    <s v="CONTENGENCIA"/>
    <m/>
    <s v="AM24G005"/>
    <s v="GL"/>
    <n v="1"/>
    <d v="2026-06-30T00:00:00"/>
    <d v="2026-09-28T00:00:00"/>
    <n v="46383"/>
    <m/>
    <n v="0"/>
    <n v="0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Sondajes"/>
    <m/>
    <m/>
    <m/>
    <m/>
    <m/>
    <d v="1900-03-30T00:00:00"/>
    <d v="1900-03-30T00:00:00"/>
    <n v="180"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505"/>
    <s v="ME"/>
    <m/>
    <s v="Perforación DDH (costo total por metro)"/>
    <s v="G_SAP"/>
    <m/>
    <s v="AM24G005"/>
    <s v="GL"/>
    <n v="2200"/>
    <d v="2027-04-01T00:00:00"/>
    <d v="2027-06-29T00:00:00"/>
    <n v="46657"/>
    <n v="332800"/>
    <n v="393.56613900029561"/>
    <n v="865845.50580065034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Geofísica"/>
    <m/>
    <m/>
    <m/>
    <m/>
    <m/>
    <d v="1900-03-30T00:00:00"/>
    <d v="1900-03-30T00:00:00"/>
    <n v="180"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401"/>
    <s v="ME"/>
    <m/>
    <s v="IP Profundo"/>
    <s v="G_SAP"/>
    <m/>
    <s v="AM24G005"/>
    <s v="GL"/>
    <n v="40"/>
    <d v="2026-06-30T00:00:00"/>
    <d v="2026-09-28T00:00:00"/>
    <n v="46383"/>
    <n v="12480000"/>
    <n v="14758.730212511085"/>
    <n v="590349.20850044349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401"/>
    <s v="ME"/>
    <m/>
    <s v="IP Profundo"/>
    <s v="G_SAP"/>
    <m/>
    <s v="AM24G005"/>
    <s v="GL"/>
    <n v="10"/>
    <d v="2027-04-01T00:00:00"/>
    <d v="2027-05-01T00:00:00"/>
    <n v="46598"/>
    <n v="12480000"/>
    <n v="14758.730212511085"/>
    <n v="147587.30212511087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401"/>
    <s v="ME"/>
    <m/>
    <s v="IP Profundo"/>
    <s v="G_SAP"/>
    <m/>
    <s v="AM24G005"/>
    <s v="GL"/>
    <n v="40"/>
    <d v="2027-04-01T00:00:00"/>
    <d v="2027-05-01T00:00:00"/>
    <n v="46598"/>
    <n v="12480000"/>
    <n v="14758.730212511085"/>
    <n v="590349.20850044349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401"/>
    <s v="ME"/>
    <m/>
    <s v="MINDAS"/>
    <s v="G_SAP"/>
    <m/>
    <s v="AM24G005"/>
    <s v="GL"/>
    <n v="50"/>
    <d v="2026-12-30T00:00:00"/>
    <d v="2027-05-16T00:00:00"/>
    <n v="46613"/>
    <n v="4992000"/>
    <n v="5903.4920850044346"/>
    <n v="295174.60425022175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s v="FEE SS"/>
    <s v="510401"/>
    <s v="ME"/>
    <m/>
    <s v="MINDAS"/>
    <s v="G_SAP"/>
    <m/>
    <s v="AM24G005"/>
    <s v="GL"/>
    <n v="1"/>
    <d v="2027-05-02T00:00:00"/>
    <d v="2027-06-28T00:00:00"/>
    <n v="46656"/>
    <n v="364764020.86035419"/>
    <n v="431366.48839012289"/>
    <n v="431366.48839012289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COSTO DEL DUEÑO - PATROCINANTE"/>
    <m/>
    <m/>
    <m/>
    <m/>
    <m/>
    <d v="1900-03-30T00:00:00"/>
    <d v="1900-03-30T00:00:00"/>
    <n v="180"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PROPIEDAD MINERA"/>
    <m/>
    <m/>
    <m/>
    <m/>
    <m/>
    <d v="1900-03-30T00:00:00"/>
    <d v="1900-03-30T00:00:00"/>
    <n v="180"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m/>
    <s v="G_SAP"/>
    <s v="ME"/>
    <m/>
    <s v="Pago de Opción de Compra/servidumbre ME"/>
    <s v="G_SAP"/>
    <m/>
    <s v="AM24G005"/>
    <s v="GL"/>
    <n v="3.5"/>
    <d v="2026-08-30T00:00:00"/>
    <d v="2026-09-28T00:00:00"/>
    <n v="46383"/>
    <n v="166400000"/>
    <n v="196783.06950014783"/>
    <n v="688740.74325051741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m/>
    <s v="G_SAP"/>
    <s v="ME"/>
    <m/>
    <s v="Gastos Asociados a la Constitución o Adquisición de Por. Minera (abogados, notarios, etc.) ME"/>
    <s v="G_SAP"/>
    <m/>
    <s v="AM24G005"/>
    <s v="GL"/>
    <n v="1"/>
    <d v="2025-11-30T00:00:00"/>
    <d v="2025-12-29T00:00:00"/>
    <n v="46110"/>
    <n v="16640000"/>
    <n v="19678.306950014779"/>
    <n v="19678.306950014779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m/>
    <s v="G_SAP"/>
    <s v="ME"/>
    <m/>
    <s v="Consultor Especialista en Medio Ambiente"/>
    <s v="G_SAP"/>
    <m/>
    <s v="AM24G005"/>
    <s v="GL"/>
    <n v="90"/>
    <d v="2025-07-30T00:00:00"/>
    <d v="2025-12-29T00:00:00"/>
    <n v="46110"/>
    <n v="416000"/>
    <n v="491.95767375036951"/>
    <n v="44276.19063753325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m/>
    <s v="G_SAP"/>
    <s v="ME"/>
    <m/>
    <s v="Pago de Opción de Compra/servidumbre ME"/>
    <s v="G_SAP"/>
    <m/>
    <s v="AM24G005"/>
    <s v="GL"/>
    <n v="3.5"/>
    <d v="2026-05-30T00:00:00"/>
    <d v="2026-07-29T00:00:00"/>
    <n v="46322"/>
    <n v="166400000"/>
    <n v="196783.06950014783"/>
    <n v="688740.74325051741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m/>
    <s v="G_SAP"/>
    <s v="ME"/>
    <m/>
    <s v="Gastos Asociados a la Constitución o Adquisición de Por. Minera (abogados, notarios, etc.) ME"/>
    <s v="G_SAP"/>
    <m/>
    <s v="AM24G005"/>
    <s v="GL"/>
    <n v="1"/>
    <d v="2026-11-30T00:00:00"/>
    <d v="2026-12-29T00:00:00"/>
    <n v="46475"/>
    <n v="16640000"/>
    <n v="19678.306950014779"/>
    <n v="19678.306950014779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m/>
    <s v="G_SAP"/>
    <s v="ME"/>
    <m/>
    <s v="Consultor Especialista en Medio Ambiente"/>
    <s v="G_SAP"/>
    <m/>
    <s v="AM24G005"/>
    <s v="GL"/>
    <n v="50"/>
    <d v="2026-05-30T00:00:00"/>
    <d v="2026-12-29T00:00:00"/>
    <n v="46475"/>
    <n v="416000"/>
    <n v="491.95767375036951"/>
    <n v="24597.883687518472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m/>
    <s v="G_SAP"/>
    <s v="ME"/>
    <m/>
    <s v="Pago de Opción de Compra/servidumbre ME"/>
    <s v="G_SAP"/>
    <m/>
    <s v="AM24G005"/>
    <s v="GL"/>
    <n v="1.3"/>
    <d v="2027-05-02T00:00:00"/>
    <d v="2027-06-28T00:00:00"/>
    <n v="46656"/>
    <n v="166400000"/>
    <n v="196783.06950014783"/>
    <n v="255817.99035019221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m/>
    <s v="G_SAP"/>
    <s v="ME"/>
    <m/>
    <s v="Gastos Asociados a la Constitución o Adquisición de Por. Minera (abogados, notarios, etc.) ME"/>
    <s v="G_SAP"/>
    <m/>
    <s v="AM24G005"/>
    <s v="GL"/>
    <m/>
    <d v="2027-11-30T00:00:00"/>
    <d v="2027-12-29T00:00:00"/>
    <n v="46840"/>
    <n v="16640000"/>
    <n v="19678.306950014779"/>
    <n v="0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m/>
    <s v="G_SAP"/>
    <s v="ME"/>
    <m/>
    <s v="Consultor Especialista en Medio Ambiente"/>
    <s v="G_SAP"/>
    <m/>
    <s v="AM24G005"/>
    <s v="GL"/>
    <m/>
    <d v="2027-05-02T00:00:00"/>
    <d v="2027-06-28T00:00:00"/>
    <n v="46656"/>
    <n v="416000"/>
    <n v="491.95767375036951"/>
    <n v="0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COSTO DEL DUEÑO - PATROCINANTE"/>
    <m/>
    <m/>
    <m/>
    <m/>
    <m/>
    <d v="1900-03-30T00:00:00"/>
    <d v="1900-03-30T00:00:00"/>
    <n v="180"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m/>
    <s v="G_SAP"/>
    <s v="ME"/>
    <m/>
    <s v="G_SAP  comunidades"/>
    <s v="G_SAP"/>
    <m/>
    <s v="AM24G005"/>
    <s v="GL"/>
    <n v="1"/>
    <d v="2027-05-30T00:00:00"/>
    <d v="2027-06-29T00:00:00"/>
    <n v="46657"/>
    <n v="134557900"/>
    <n v="159126.90256907415"/>
    <n v="159126.90256907415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m/>
    <s v="G_SAP"/>
    <s v="MN"/>
    <m/>
    <s v="G_SAP Adm"/>
    <s v="G_SAP"/>
    <m/>
    <s v="AM24G005"/>
    <s v="GL"/>
    <n v="1"/>
    <d v="2027-05-30T00:00:00"/>
    <d v="2027-06-29T00:00:00"/>
    <n v="46657"/>
    <n v="34759756"/>
    <n v="41106.559379544349"/>
    <n v="41106.559379544349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Contingencias"/>
    <m/>
    <m/>
    <m/>
    <m/>
    <m/>
    <d v="1900-03-30T00:00:00"/>
    <d v="1900-03-30T00:00:00"/>
    <n v="180"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Contingencias"/>
    <m/>
    <m/>
    <m/>
    <m/>
    <m/>
    <d v="1900-03-30T00:00:00"/>
    <d v="1900-03-30T00:00:00"/>
    <n v="180"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m/>
    <s v="510901"/>
    <s v="ME"/>
    <m/>
    <s v="Contingencias Ítem III 27"/>
    <m/>
    <m/>
    <s v="AM24G005"/>
    <s v="GL"/>
    <n v="1"/>
    <d v="2027-05-30T00:00:00"/>
    <d v="2027-06-29T00:00:00"/>
    <n v="46657"/>
    <n v="35342595.544667348"/>
    <n v="41795.819924170006"/>
    <n v="41795.81992417000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GESTIÓN EJECUCIÓN PROYECTO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s v=" FEE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m/>
    <s v="FEE MO"/>
    <s v="MN"/>
    <m/>
    <s v="FEE MO"/>
    <m/>
    <m/>
    <s v="AM24G005"/>
    <s v="mes"/>
    <m/>
    <m/>
    <m/>
    <n v="0"/>
    <m/>
    <n v="0"/>
    <n v="20258.409194142991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M"/>
    <m/>
    <s v="FEE SS"/>
    <s v="MN"/>
    <m/>
    <s v="FEE SS"/>
    <m/>
    <m/>
    <s v="AM24G005"/>
    <s v="mes"/>
    <m/>
    <m/>
    <m/>
    <n v="0"/>
    <m/>
    <n v="0"/>
    <n v="87366.837785832613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m/>
    <m/>
    <m/>
    <m/>
    <m/>
    <x v="0"/>
    <m/>
    <m/>
    <m/>
    <m/>
    <m/>
    <m/>
    <m/>
    <m/>
    <m/>
    <n v="0"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1"/>
    <m/>
    <m/>
    <m/>
    <m/>
    <m/>
    <m/>
    <m/>
    <m/>
    <m/>
    <n v="0"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2"/>
    <m/>
    <m/>
    <m/>
    <m/>
    <m/>
    <m/>
    <m/>
    <n v="0"/>
    <m/>
    <n v="0"/>
    <m/>
    <x v="0"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n v="0"/>
    <n v="0"/>
  </r>
  <r>
    <s v="COM"/>
    <s v="FEE MO"/>
    <s v="510114"/>
    <s v="MN"/>
    <m/>
    <x v="3"/>
    <s v="REMUNERACION"/>
    <m/>
    <s v="AM24G005"/>
    <s v="mes"/>
    <n v="0.02"/>
    <d v="2024-08-01T00:00:00"/>
    <d v="2025-04-30T00:00:00"/>
    <n v="9.0666666666666664"/>
    <n v="16400000"/>
    <n v="19394.485215158798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COM"/>
    <s v="FEE MO"/>
    <s v="510114"/>
    <s v="MN"/>
    <m/>
    <x v="4"/>
    <s v="REMUNERACION"/>
    <m/>
    <s v="AM24G005"/>
    <s v="mes"/>
    <n v="0.05"/>
    <d v="2024-08-01T00:00:00"/>
    <d v="2025-04-30T00:00:00"/>
    <n v="9.0666666666666664"/>
    <n v="4600000"/>
    <n v="5439.9165847396625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COM"/>
    <s v="FEE MO"/>
    <s v="510114"/>
    <s v="MN"/>
    <m/>
    <x v="5"/>
    <s v="CO-H-007/2024"/>
    <m/>
    <s v="AM24G005"/>
    <s v="mes"/>
    <n v="1"/>
    <d v="2024-08-01T00:00:00"/>
    <d v="2025-04-30T00:00:00"/>
    <n v="9.0666666666666664"/>
    <n v="10260000"/>
    <n v="12133.379165093247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COM"/>
    <s v="FEE MO"/>
    <s v="510114"/>
    <s v="MN"/>
    <m/>
    <x v="6"/>
    <s v="REMUNERACION"/>
    <m/>
    <s v="AM24G005"/>
    <s v="mes"/>
    <m/>
    <d v="2025-04-01T00:00:00"/>
    <d v="2025-04-30T00:00:00"/>
    <n v="0.96666666666666667"/>
    <n v="22606272"/>
    <n v="26733.963906942579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REAL"/>
    <s v="FEE MO"/>
    <s v="510114"/>
    <s v="MN"/>
    <m/>
    <x v="6"/>
    <s v="REMUNERACION"/>
    <m/>
    <s v="BERG_CAD"/>
    <s v="mes"/>
    <m/>
    <d v="2024-12-01T00:00:00"/>
    <d v="2024-12-31T00:00:00"/>
    <n v="1"/>
    <m/>
    <n v="0"/>
    <n v="59213.73305979687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9943.6483060270039"/>
    <n v="0"/>
    <n v="7888.465581726281"/>
    <n v="9718.8678116247938"/>
    <n v="9699.6697112899492"/>
    <n v="3662.0729541597284"/>
    <n v="2664.0786560019428"/>
    <n v="4075.3602991009775"/>
    <n v="2987.2997488303176"/>
  </r>
  <r>
    <s v="REAL"/>
    <s v="FEE MO"/>
    <s v="510109"/>
    <s v="MN"/>
    <m/>
    <x v="6"/>
    <s v="CO-073/2023"/>
    <m/>
    <s v="BERG_CAD"/>
    <s v="mes"/>
    <m/>
    <d v="2024-12-01T00:00:00"/>
    <d v="2024-12-31T00:00:00"/>
    <n v="1"/>
    <m/>
    <n v="0"/>
    <n v="1516.1468530099194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n v="268.37927860909519"/>
    <n v="0"/>
    <n v="132.55395344323352"/>
    <n v="132.81750514010045"/>
    <n v="142.85204288455296"/>
    <n v="142.29215245891362"/>
    <n v="141.57870991176586"/>
    <n v="145.75949288378919"/>
    <n v="141.3031883745453"/>
  </r>
  <r>
    <s v="REAL"/>
    <s v="FEE SS"/>
    <s v="510102"/>
    <s v="MN"/>
    <m/>
    <x v="5"/>
    <s v="CO-H-007/2024"/>
    <m/>
    <s v="BERG_CAD"/>
    <s v="mes"/>
    <m/>
    <d v="2024-08-01T00:00:00"/>
    <d v="2025-04-30T00:00:00"/>
    <n v="9.0666666666666664"/>
    <m/>
    <n v="0"/>
    <n v="30858.239308112454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3568.4082281122496"/>
    <n v="7491.3308481356544"/>
    <n v="0"/>
    <n v="3180.5172741744836"/>
    <n v="3358.5966658914112"/>
    <n v="2556.1225667252879"/>
    <n v="2560.7669724348079"/>
    <n v="2769.9144021328893"/>
    <n v="5372.5823505056669"/>
  </r>
  <r>
    <s v="INCURRIDO"/>
    <s v="FEE SS"/>
    <s v="510109"/>
    <s v="MN"/>
    <m/>
    <x v="5"/>
    <s v="CO-H-007/2024"/>
    <m/>
    <s v="BERG_CAD"/>
    <s v="mes"/>
    <m/>
    <d v="2024-08-01T00:00:00"/>
    <d v="2025-04-30T00:00:00"/>
    <n v="9.0666666666666664"/>
    <m/>
    <n v="0"/>
    <n v="3.0747846462732014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  <n v="-3568.4584033686851"/>
    <n v="0"/>
    <n v="0"/>
    <n v="0"/>
    <n v="0"/>
    <n v="0"/>
    <n v="0"/>
    <n v="0"/>
    <n v="0"/>
  </r>
  <r>
    <s v="INCURRIDO"/>
    <s v="FEE SS"/>
    <s v="510109"/>
    <s v="MN"/>
    <m/>
    <x v="5"/>
    <s v="CO-H-007/2024"/>
    <m/>
    <s v="CANN_AUS"/>
    <s v="mes"/>
    <m/>
    <d v="2024-08-01T00:00:00"/>
    <d v="2025-04-30T00:00:00"/>
    <n v="9.0666666666666664"/>
    <m/>
    <n v="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REAL"/>
    <s v="FEE SS"/>
    <s v="510102"/>
    <s v="MN"/>
    <m/>
    <x v="5"/>
    <s v="CO-H-007/2024"/>
    <m/>
    <s v="CANN_AUS"/>
    <s v="mes"/>
    <m/>
    <d v="2024-08-01T00:00:00"/>
    <d v="2025-04-30T00:00:00"/>
    <n v="9.0666666666666664"/>
    <m/>
    <n v="0"/>
    <n v="18233.32786421218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-10233.653375149006"/>
    <n v="8668.4787444414505"/>
    <n v="3180.5172741744836"/>
    <n v="3358.5966658914112"/>
    <n v="2556.1225667252879"/>
    <n v="2560.7681050644878"/>
    <n v="2769.9144021328893"/>
    <n v="5372.5834809311746"/>
  </r>
  <r>
    <s v="REAL"/>
    <s v="FEE MO"/>
    <s v="510114"/>
    <s v="MN"/>
    <m/>
    <x v="7"/>
    <s v="REMUNERACION"/>
    <m/>
    <s v="CANN_AUS"/>
    <s v="mes"/>
    <m/>
    <d v="2024-12-01T00:00:00"/>
    <d v="2024-12-31T00:00:00"/>
    <n v="1"/>
    <m/>
    <n v="0"/>
    <n v="66735.910412614685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26059.761113007429"/>
    <n v="8715.3163957298493"/>
    <n v="10530.062851083643"/>
    <n v="10887.682155102359"/>
    <n v="5499.6804828401455"/>
    <n v="5043.4074148512664"/>
    <n v="0"/>
    <n v="0"/>
  </r>
  <r>
    <s v="REAL"/>
    <s v="FEE MO"/>
    <s v="510109"/>
    <s v="MN"/>
    <m/>
    <x v="8"/>
    <s v="CO-073/2023"/>
    <m/>
    <s v="CANN_AUS"/>
    <s v="mes"/>
    <m/>
    <d v="2024-12-01T00:00:00"/>
    <d v="2024-12-31T00:00:00"/>
    <n v="1"/>
    <m/>
    <n v="0"/>
    <n v="1244.9430415519482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265.78599645504755"/>
    <n v="132.55395344323352"/>
    <n v="132.81750514010045"/>
    <n v="142.85204288455296"/>
    <n v="142.29215245891362"/>
    <n v="141.57870991176586"/>
    <n v="145.75949288378919"/>
    <n v="141.3031883745453"/>
  </r>
  <r>
    <m/>
    <m/>
    <m/>
    <m/>
    <m/>
    <x v="9"/>
    <m/>
    <m/>
    <m/>
    <m/>
    <m/>
    <m/>
    <m/>
    <m/>
    <m/>
    <n v="0"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COM"/>
    <s v="FEE SS"/>
    <s v="510102"/>
    <s v="ME"/>
    <m/>
    <x v="10"/>
    <s v="EMSA"/>
    <m/>
    <s v="AM24G005"/>
    <s v="días"/>
    <n v="5"/>
    <d v="2024-09-01T00:00:00"/>
    <d v="2024-09-03T00:00:00"/>
    <n v="6.6666666666666666E-2"/>
    <n v="1331200"/>
    <n v="1574.2645560011824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COM"/>
    <s v="FEE SS"/>
    <s v="510102"/>
    <s v="ME"/>
    <m/>
    <x v="11"/>
    <s v="EMSA"/>
    <m/>
    <s v="AM24G005"/>
    <s v="días"/>
    <n v="21"/>
    <d v="2024-10-01T00:00:00"/>
    <d v="2024-12-15T00:00:00"/>
    <n v="2.5"/>
    <n v="1331200"/>
    <n v="1574.2645560011824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COM"/>
    <s v="FEE SS"/>
    <s v="510102"/>
    <s v="MN"/>
    <m/>
    <x v="12"/>
    <s v="EMSA"/>
    <m/>
    <s v="AM24G005"/>
    <s v="GL"/>
    <n v="1"/>
    <d v="2024-05-01T00:00:00"/>
    <d v="2024-05-30T00:00:00"/>
    <n v="0.96666666666666667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INCURRIDO"/>
    <s v="FEE SS"/>
    <s v="510102"/>
    <s v="ME"/>
    <m/>
    <x v="10"/>
    <s v="CO-055/2024"/>
    <m/>
    <s v="BERG_CAD"/>
    <s v="días"/>
    <m/>
    <d v="2024-08-19T00:00:00"/>
    <d v="2024-09-03T00:00:00"/>
    <n v="0.5"/>
    <m/>
    <n v="0"/>
    <n v="-51.864973375370027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7946.3603796866882"/>
    <n v="-7998.2253530620583"/>
    <n v="0"/>
    <n v="0"/>
    <n v="0"/>
    <n v="0"/>
    <n v="0"/>
    <n v="0"/>
    <n v="0"/>
  </r>
  <r>
    <s v="REAL"/>
    <s v="FEE SS"/>
    <s v="510102"/>
    <s v="ME"/>
    <m/>
    <x v="10"/>
    <s v="CO-055/2024"/>
    <m/>
    <s v="BERG_CAD"/>
    <s v="días"/>
    <m/>
    <d v="2024-08-19T00:00:00"/>
    <d v="2024-09-03T00:00:00"/>
    <n v="0.5"/>
    <m/>
    <n v="0"/>
    <n v="24546.76815788343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9875.8623058783924"/>
    <n v="1244.2175066557538"/>
    <n v="4777.1185325157721"/>
    <n v="1769.7287464736753"/>
    <n v="0"/>
    <n v="1888.533825079315"/>
    <n v="3301.9469727600726"/>
    <n v="1689.3602685204512"/>
  </r>
  <r>
    <s v="REAL"/>
    <s v="FEE SS"/>
    <s v="510102"/>
    <s v="ME"/>
    <m/>
    <x v="11"/>
    <s v="CO-056/2024"/>
    <m/>
    <s v="CANN_AUS"/>
    <s v="días"/>
    <m/>
    <d v="2024-10-01T00:00:00"/>
    <d v="2024-12-15T00:00:00"/>
    <n v="2.5"/>
    <m/>
    <n v="0"/>
    <n v="16170.3193645939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2831.9397629183532"/>
    <n v="13338.379601675617"/>
    <n v="0"/>
    <n v="0"/>
    <n v="0"/>
    <n v="0"/>
    <n v="0"/>
    <n v="0"/>
  </r>
  <r>
    <s v="INCURRIDO"/>
    <s v="FEE SS"/>
    <s v="510102"/>
    <s v="ME"/>
    <m/>
    <x v="13"/>
    <s v="CO-075/2024"/>
    <m/>
    <s v="CANN_AUS"/>
    <s v="días"/>
    <m/>
    <d v="2024-10-01T00:00:00"/>
    <d v="2024-12-15T00:00:00"/>
    <n v="2.5"/>
    <m/>
    <n v="0"/>
    <n v="-273.58714153508845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24078.316546086102"/>
    <n v="-24351.90368762119"/>
    <n v="0"/>
    <n v="0"/>
    <n v="0"/>
    <n v="0"/>
    <n v="0"/>
  </r>
  <r>
    <s v="REAL"/>
    <s v="FEE SS"/>
    <s v="510102"/>
    <s v="ME"/>
    <m/>
    <x v="13"/>
    <s v="CO-075/2024"/>
    <m/>
    <s v="CANN_AUS"/>
    <s v="días"/>
    <m/>
    <d v="2024-10-01T00:00:00"/>
    <d v="2024-12-15T00:00:00"/>
    <n v="2.5"/>
    <m/>
    <n v="0"/>
    <n v="30693.31453276493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-1128.90839967645"/>
    <n v="0"/>
    <n v="29330.721893473674"/>
    <n v="2491.50103896771"/>
    <n v="0"/>
    <n v="0"/>
    <n v="0"/>
    <n v="0"/>
  </r>
  <r>
    <s v="REAL"/>
    <s v="FEE SS"/>
    <s v="510102"/>
    <s v="MN"/>
    <m/>
    <x v="14"/>
    <s v="CO-H-008/2024"/>
    <m/>
    <s v="BERG_CAD"/>
    <s v="días"/>
    <m/>
    <d v="2024-10-01T00:00:00"/>
    <d v="2024-12-15T00:00:00"/>
    <n v="2.5"/>
    <m/>
    <n v="0"/>
    <n v="9256.9582767600659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1404.0253033480296"/>
    <n v="3547.111140007903"/>
    <n v="2871.5616890627962"/>
    <n v="0"/>
    <n v="1434.2601443413373"/>
  </r>
  <r>
    <s v="REAL"/>
    <s v="FEE SS"/>
    <s v="510102"/>
    <s v="ME"/>
    <m/>
    <x v="11"/>
    <s v="IMPUESTO"/>
    <m/>
    <s v="BERG_CAD"/>
    <s v="días"/>
    <m/>
    <d v="2024-10-01T00:00:00"/>
    <d v="2024-12-15T00:00:00"/>
    <n v="2.5"/>
    <m/>
    <n v="0"/>
    <n v="4488.843239827050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1959.4286768009058"/>
    <n v="916.09661488815607"/>
    <n v="327.3334566983508"/>
    <n v="0"/>
    <n v="0"/>
    <n v="0"/>
    <n v="1285.9844914396385"/>
  </r>
  <r>
    <s v="REAL"/>
    <s v="FEE SS"/>
    <s v="510102"/>
    <s v="ME"/>
    <m/>
    <x v="11"/>
    <s v="IMPUESTO"/>
    <m/>
    <s v="CANN_AUS"/>
    <s v="días"/>
    <m/>
    <d v="2024-10-01T00:00:00"/>
    <d v="2024-12-15T00:00:00"/>
    <n v="2.5"/>
    <m/>
    <n v="0"/>
    <n v="9364.6524851205795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3077.8175033644493"/>
    <n v="0"/>
    <n v="6286.8349817561311"/>
    <n v="0"/>
    <n v="0"/>
    <n v="0"/>
    <n v="0"/>
  </r>
  <r>
    <m/>
    <m/>
    <m/>
    <m/>
    <m/>
    <x v="15"/>
    <m/>
    <m/>
    <m/>
    <m/>
    <m/>
    <m/>
    <m/>
    <m/>
    <m/>
    <n v="0"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113"/>
    <s v="MN"/>
    <m/>
    <x v="16"/>
    <s v="G_SAP"/>
    <m/>
    <s v="AM24G005"/>
    <s v="GL"/>
    <n v="1"/>
    <d v="2025-04-01T00:00:00"/>
    <d v="2025-04-30T00:00:00"/>
    <n v="0.96666666666666667"/>
    <m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113"/>
    <s v="ME"/>
    <m/>
    <x v="17"/>
    <s v="G_SAP"/>
    <m/>
    <s v="AM24G005"/>
    <s v="GL"/>
    <n v="1"/>
    <d v="2025-12-01T00:00:00"/>
    <d v="2026-01-31T00:00:00"/>
    <n v="2.0333333333333332"/>
    <n v="332625000"/>
    <n v="393359.18565196311"/>
    <n v="393359.1856519631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113"/>
    <s v="ME"/>
    <m/>
    <x v="18"/>
    <s v="CO-016/2025"/>
    <s v="058/2021"/>
    <s v="AM24G005"/>
    <s v="GL"/>
    <n v="0"/>
    <d v="2025-04-01T00:00:00"/>
    <d v="2025-04-30T00:00:00"/>
    <n v="0.96666666666666667"/>
    <n v="54339584"/>
    <n v="64261.47917596827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REAL"/>
    <s v="FEE SS"/>
    <s v="510113"/>
    <s v="ME"/>
    <m/>
    <x v="18"/>
    <s v="CO-016/2025"/>
    <s v="058/2021"/>
    <s v="AM24G005"/>
    <s v="GL"/>
    <n v="0"/>
    <d v="2025-04-01T00:00:00"/>
    <d v="2025-04-30T00:00:00"/>
    <n v="0.96666666666666667"/>
    <n v="54339584"/>
    <n v="64261.47917596827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REAL"/>
    <s v="FEE SS"/>
    <s v="510113"/>
    <s v="MN"/>
    <m/>
    <x v="19"/>
    <s v="CO-016/2025"/>
    <s v="058/2021"/>
    <s v="BERG_CAD"/>
    <s v="GL"/>
    <m/>
    <m/>
    <m/>
    <m/>
    <m/>
    <n v="0"/>
    <n v="31101.28015789724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15384.336774140871"/>
    <n v="0"/>
    <n v="15716.94338375637"/>
  </r>
  <r>
    <s v="REAL"/>
    <s v="FEE SS"/>
    <s v="510113"/>
    <s v="MN"/>
    <m/>
    <x v="19"/>
    <s v="CO-016/2025"/>
    <s v="058/2021"/>
    <s v="CANN_AUS"/>
    <s v="GL"/>
    <m/>
    <m/>
    <m/>
    <m/>
    <m/>
    <n v="0"/>
    <n v="15384.33677414087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15384.336774140871"/>
    <n v="0"/>
    <n v="0"/>
  </r>
  <r>
    <m/>
    <m/>
    <m/>
    <m/>
    <m/>
    <x v="20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21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06"/>
    <s v="ME"/>
    <m/>
    <x v="22"/>
    <s v="EMSA"/>
    <m/>
    <s v="AM24G005"/>
    <s v="GL"/>
    <n v="1"/>
    <d v="2024-11-07T00:00:00"/>
    <d v="2024-11-30T00:00:00"/>
    <n v="0.76666666666666672"/>
    <n v="12339720"/>
    <n v="14592.836408487763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06"/>
    <s v="ME"/>
    <m/>
    <x v="23"/>
    <s v="EMSA"/>
    <m/>
    <s v="AM24G005"/>
    <s v="GL"/>
    <n v="0"/>
    <d v="2025-01-19T00:00:00"/>
    <d v="2025-02-03T00:00:00"/>
    <n v="0.5"/>
    <n v="17740000"/>
    <n v="20979.1565681047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06"/>
    <s v="ME"/>
    <m/>
    <x v="24"/>
    <s v="EMSA"/>
    <m/>
    <s v="AM24G005"/>
    <s v="GL"/>
    <n v="5"/>
    <d v="2024-09-19T00:00:00"/>
    <d v="2024-10-03T00:00:00"/>
    <n v="0.46666666666666667"/>
    <n v="1590509"/>
    <n v="1880.9209320168907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06"/>
    <s v="ME"/>
    <m/>
    <x v="25"/>
    <s v="EMSA"/>
    <m/>
    <s v="AM24G005"/>
    <s v="Licencia"/>
    <n v="1"/>
    <d v="2024-09-01T00:00:00"/>
    <d v="2024-09-15T00:00:00"/>
    <n v="0.46666666666666667"/>
    <n v="15103231.066"/>
    <n v="17860.938512845369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06"/>
    <s v="ME"/>
    <m/>
    <x v="26"/>
    <s v="EMSA"/>
    <m/>
    <s v="AM24G005"/>
    <s v="Licencia"/>
    <n v="1"/>
    <d v="2024-09-01T00:00:00"/>
    <d v="2024-09-15T00:00:00"/>
    <n v="0.46666666666666667"/>
    <n v="2436096"/>
    <n v="2880.9041374821636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06"/>
    <s v="ME"/>
    <m/>
    <x v="27"/>
    <s v="EMSA"/>
    <m/>
    <s v="AM24G005"/>
    <s v="Licencia"/>
    <n v="0"/>
    <d v="2024-05-01T00:00:00"/>
    <d v="2024-05-31T00:00:00"/>
    <n v="1"/>
    <n v="16782643.16"/>
    <n v="19846.995404750363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REAL"/>
    <s v="FEE SS"/>
    <s v="510606"/>
    <s v="ME"/>
    <m/>
    <x v="27"/>
    <s v="SOFTWARE"/>
    <m/>
    <s v="BERG_CAD"/>
    <s v="Licencia"/>
    <m/>
    <m/>
    <m/>
    <m/>
    <m/>
    <n v="0"/>
    <n v="588.01382192332312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19233.110375292719"/>
    <n v="-18645.096553369396"/>
    <n v="0"/>
  </r>
  <r>
    <s v="REAL"/>
    <s v="FEE SS"/>
    <s v="510606"/>
    <s v="ME"/>
    <m/>
    <x v="27"/>
    <s v="SOFTWARE"/>
    <m/>
    <s v="CANN_AUS"/>
    <s v="Licencia"/>
    <m/>
    <m/>
    <m/>
    <m/>
    <m/>
    <n v="0"/>
    <n v="588.01382192332312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19233.110375292719"/>
    <n v="-18645.096553369396"/>
    <n v="0"/>
  </r>
  <r>
    <s v="REAL"/>
    <s v="FEE SS"/>
    <s v="510606"/>
    <s v="MN"/>
    <m/>
    <x v="28"/>
    <s v="IMPUESTO"/>
    <m/>
    <s v="BERG_CAD"/>
    <s v="Licencia"/>
    <m/>
    <m/>
    <m/>
    <m/>
    <m/>
    <n v="0"/>
    <n v="4.6693648832024337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2399.3864978399433"/>
    <n v="-2394.7171329567409"/>
    <n v="0"/>
  </r>
  <r>
    <s v="REAL"/>
    <s v="FEE SS"/>
    <s v="510606"/>
    <s v="MN"/>
    <m/>
    <x v="28"/>
    <s v="IMPUESTO"/>
    <m/>
    <s v="CANN_AUS"/>
    <s v="Licencia"/>
    <m/>
    <m/>
    <m/>
    <m/>
    <m/>
    <n v="0"/>
    <n v="4.6693648832024337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2399.3864978399433"/>
    <n v="-2394.7171329567409"/>
    <n v="0"/>
  </r>
  <r>
    <s v="INCURRIDO"/>
    <s v="FEE SS"/>
    <s v="510606"/>
    <s v="ME"/>
    <m/>
    <x v="27"/>
    <s v="SOFTWARE"/>
    <m/>
    <s v="BERG_CAD"/>
    <s v="Licencia"/>
    <m/>
    <m/>
    <m/>
    <m/>
    <m/>
    <n v="0"/>
    <n v="-588.01382192332312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-19233.110375292719"/>
    <n v="18645.096553369396"/>
    <n v="0"/>
  </r>
  <r>
    <s v="INCURRIDO"/>
    <s v="FEE SS"/>
    <s v="510606"/>
    <s v="ME"/>
    <m/>
    <x v="27"/>
    <s v="SOFTWARE"/>
    <m/>
    <s v="CANN_AUS"/>
    <s v="Licencia"/>
    <m/>
    <m/>
    <m/>
    <m/>
    <m/>
    <n v="0"/>
    <n v="-588.01382192332312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-19233.110375292719"/>
    <n v="18645.096553369396"/>
    <n v="0"/>
  </r>
  <r>
    <s v="INCURRIDO"/>
    <s v="FEE SS"/>
    <s v="510606"/>
    <s v="MN"/>
    <m/>
    <x v="28"/>
    <s v="IMPUESTO"/>
    <m/>
    <s v="BERG_CAD"/>
    <s v="Licencia"/>
    <m/>
    <m/>
    <m/>
    <m/>
    <m/>
    <n v="0"/>
    <n v="-4.6693648832024337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-2399.3864978399433"/>
    <n v="2394.7171329567409"/>
    <n v="0"/>
  </r>
  <r>
    <s v="INCURRIDO"/>
    <s v="FEE SS"/>
    <s v="510606"/>
    <s v="MN"/>
    <m/>
    <x v="28"/>
    <s v="IMPUESTO"/>
    <m/>
    <s v="CANN_AUS"/>
    <s v="Licencia"/>
    <m/>
    <m/>
    <m/>
    <m/>
    <m/>
    <n v="0"/>
    <n v="-4.6693648832024337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-2399.3864978399433"/>
    <n v="2394.7171329567409"/>
    <n v="0"/>
  </r>
  <r>
    <m/>
    <m/>
    <m/>
    <m/>
    <m/>
    <x v="29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4"/>
    <s v="ME"/>
    <m/>
    <x v="30"/>
    <s v="TRANSPORTE"/>
    <m/>
    <s v="AM24G005"/>
    <s v="Día"/>
    <n v="15"/>
    <d v="2024-10-07T00:00:00"/>
    <d v="2024-10-24T00:00:00"/>
    <n v="0.56666666666666665"/>
    <n v="205598.90682692401"/>
    <n v="243.13932675046274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4"/>
    <s v="ME"/>
    <m/>
    <x v="31"/>
    <s v="TRANSPORTE"/>
    <m/>
    <s v="AM24G005"/>
    <s v="Día"/>
    <n v="15"/>
    <d v="2024-09-19T00:00:00"/>
    <d v="2024-09-30T00:00:00"/>
    <n v="0.36666666666666664"/>
    <n v="205598.90682692401"/>
    <n v="243.13932675046274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4"/>
    <s v="ME"/>
    <m/>
    <x v="32"/>
    <s v="TRANSPORTE"/>
    <m/>
    <s v="AM24G005"/>
    <s v="Día"/>
    <n v="15"/>
    <d v="2024-10-07T00:00:00"/>
    <d v="2024-10-03T00:00:00"/>
    <n v="-0.13333333333333333"/>
    <n v="102799.453413462"/>
    <n v="121.56966337523137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4"/>
    <s v="ME"/>
    <m/>
    <x v="33"/>
    <s v="TRANSPORTE"/>
    <m/>
    <s v="AM24G005"/>
    <s v="Día"/>
    <n v="15"/>
    <d v="2024-09-19T00:00:00"/>
    <d v="2024-10-03T00:00:00"/>
    <n v="0.46666666666666667"/>
    <n v="102799.453413462"/>
    <n v="121.56966337523137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REAL"/>
    <s v="FEE SS"/>
    <s v="510614"/>
    <s v="ME"/>
    <m/>
    <x v="33"/>
    <s v="CAMIONETA"/>
    <m/>
    <s v="CANN_AUS"/>
    <s v="Día"/>
    <m/>
    <d v="2024-09-19T00:00:00"/>
    <d v="2024-10-03T00:00:00"/>
    <n v="0.46666666666666667"/>
    <m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4"/>
    <s v="MN"/>
    <m/>
    <x v="34"/>
    <s v="TRANSPORTE"/>
    <m/>
    <s v="AM24G005"/>
    <s v="mes"/>
    <n v="1"/>
    <m/>
    <m/>
    <n v="0"/>
    <n v="0"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35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5"/>
    <s v="ME"/>
    <m/>
    <x v="36"/>
    <s v="HOTEL"/>
    <m/>
    <s v="AM24G005"/>
    <s v="Día"/>
    <n v="15"/>
    <d v="2024-10-07T00:00:00"/>
    <d v="2024-10-24T00:00:00"/>
    <n v="0.56666666666666665"/>
    <n v="415928.186489388"/>
    <n v="491.87274777050288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5"/>
    <s v="ME"/>
    <m/>
    <x v="37"/>
    <s v="HOTEL"/>
    <m/>
    <s v="AM24G005"/>
    <s v="Día"/>
    <n v="15"/>
    <d v="2024-09-19T00:00:00"/>
    <d v="2024-09-30T00:00:00"/>
    <n v="0.36666666666666664"/>
    <n v="415928.186489388"/>
    <n v="491.87274777050288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5"/>
    <s v="ME"/>
    <m/>
    <x v="38"/>
    <s v="RENDICIONES"/>
    <m/>
    <s v="AM24G005"/>
    <s v="Día"/>
    <n v="30"/>
    <d v="2024-10-07T00:00:00"/>
    <d v="2024-10-03T00:00:00"/>
    <n v="-0.13333333333333333"/>
    <n v="103982.04662234669"/>
    <n v="122.96818694262535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5"/>
    <s v="ME"/>
    <m/>
    <x v="39"/>
    <s v="RENDICIONES"/>
    <m/>
    <s v="AM24G005"/>
    <s v="Día"/>
    <n v="15"/>
    <d v="2024-09-19T00:00:00"/>
    <d v="2024-09-30T00:00:00"/>
    <n v="0.36666666666666664"/>
    <n v="103982.04662234669"/>
    <n v="122.96818694262535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5"/>
    <s v="MN"/>
    <m/>
    <x v="40"/>
    <s v="IMPUESTO"/>
    <m/>
    <s v="AM24G005"/>
    <s v="mes"/>
    <n v="1"/>
    <d v="2024-05-01T00:00:00"/>
    <d v="2024-06-30T00:00:00"/>
    <n v="2"/>
    <n v="0"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5"/>
    <s v="ME"/>
    <m/>
    <x v="41"/>
    <s v="ALIMENTACION"/>
    <m/>
    <s v="AM24G005"/>
    <s v="Día"/>
    <n v="15"/>
    <d v="2024-10-07T00:00:00"/>
    <d v="2024-10-24T00:00:00"/>
    <n v="0.56666666666666665"/>
    <n v="41717.472836025998"/>
    <n v="49.334689642200914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5"/>
    <s v="ME"/>
    <m/>
    <x v="42"/>
    <s v="ALIMENTACION"/>
    <m/>
    <s v="AM24G005"/>
    <s v="Día"/>
    <n v="15"/>
    <d v="2024-09-19T00:00:00"/>
    <d v="2024-09-30T00:00:00"/>
    <n v="0.36666666666666664"/>
    <n v="41717.472836025998"/>
    <n v="49.334689642200914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5"/>
    <s v="ME"/>
    <m/>
    <x v="43"/>
    <s v="ALIMENTACION"/>
    <m/>
    <s v="AM24G005"/>
    <s v="Día"/>
    <n v="15"/>
    <d v="2024-10-07T00:00:00"/>
    <d v="2024-10-03T00:00:00"/>
    <n v="-0.13333333333333333"/>
    <n v="4171.74728360261"/>
    <n v="4.9334689642201033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5"/>
    <s v="ME"/>
    <m/>
    <x v="44"/>
    <s v="ALIMENTACION"/>
    <m/>
    <s v="AM24G005"/>
    <s v="Día"/>
    <n v="15"/>
    <d v="2024-09-19T00:00:00"/>
    <d v="2024-09-30T00:00:00"/>
    <n v="0.36666666666666664"/>
    <n v="4171.7472836026063"/>
    <n v="4.9334689642200988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5"/>
    <s v="MN"/>
    <m/>
    <x v="45"/>
    <s v="IMPUESTO"/>
    <m/>
    <s v="AM24G005"/>
    <s v="mes"/>
    <n v="1"/>
    <d v="2024-05-01T00:00:00"/>
    <d v="2024-06-30T00:00:00"/>
    <n v="2"/>
    <n v="0"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INCURRIDO"/>
    <s v="FEE SS"/>
    <s v="510615"/>
    <s v="ME"/>
    <m/>
    <x v="36"/>
    <s v="HOTEL"/>
    <m/>
    <s v="BERG_CAD"/>
    <s v="Día"/>
    <m/>
    <d v="2024-10-07T00:00:00"/>
    <d v="2024-11-03T00:00:00"/>
    <n v="0.9"/>
    <m/>
    <n v="0"/>
    <n v="1.102251409710561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5"/>
    <n v="-1279.2239971581087"/>
    <n v="0"/>
    <n v="0"/>
    <n v="0"/>
    <n v="0"/>
    <n v="0"/>
    <n v="0"/>
    <n v="0"/>
    <n v="0"/>
  </r>
  <r>
    <s v="INCURRIDO"/>
    <s v="FEE SS"/>
    <s v="510615"/>
    <s v="ME"/>
    <m/>
    <x v="36"/>
    <s v="HOTEL"/>
    <m/>
    <s v="CANN_AUS"/>
    <s v="Día"/>
    <m/>
    <d v="2024-10-07T00:00:00"/>
    <d v="2024-11-03T00:00:00"/>
    <n v="0.9"/>
    <m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REAL"/>
    <s v="FEE SS"/>
    <s v="510615"/>
    <s v="ME"/>
    <m/>
    <x v="36"/>
    <s v="HOTEL"/>
    <m/>
    <s v="BERG_CAD"/>
    <s v="Día"/>
    <m/>
    <d v="2024-10-07T00:00:00"/>
    <d v="2024-11-03T00:00:00"/>
    <n v="0.9"/>
    <m/>
    <n v="0"/>
    <n v="7623.3132074491314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1279.2239971581087"/>
    <n v="3564.3207942778372"/>
    <n v="1244.4061411374155"/>
    <n v="1535.3622748757703"/>
    <n v="0"/>
    <n v="0"/>
    <n v="0"/>
    <n v="0"/>
    <n v="0"/>
  </r>
  <r>
    <m/>
    <m/>
    <m/>
    <m/>
    <m/>
    <x v="46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4"/>
    <s v="MN"/>
    <m/>
    <x v="47"/>
    <s v="TRANSPORTE"/>
    <m/>
    <s v="AM24G005"/>
    <s v="Un"/>
    <n v="3"/>
    <d v="2024-10-07T00:00:00"/>
    <d v="2024-10-03T00:00:00"/>
    <n v="-0.13333333333333333"/>
    <n v="2373696"/>
    <n v="2807.1104864196086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4"/>
    <s v="MN"/>
    <m/>
    <x v="48"/>
    <s v="TRANSPORTE"/>
    <m/>
    <s v="AM24G005"/>
    <s v="Un"/>
    <n v="5"/>
    <d v="2024-09-19T00:00:00"/>
    <d v="2024-10-03T00:00:00"/>
    <n v="0.46666666666666667"/>
    <m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4"/>
    <s v="ME"/>
    <m/>
    <x v="49"/>
    <s v="RENDICIONES"/>
    <m/>
    <s v="AM24G005"/>
    <s v="Un"/>
    <n v="1"/>
    <d v="2024-10-07T00:00:00"/>
    <d v="2024-10-03T00:00:00"/>
    <n v="-0.13333333333333333"/>
    <n v="2161657.3417788455"/>
    <n v="2556.3555704493469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4"/>
    <s v="ME"/>
    <m/>
    <x v="50"/>
    <s v="RENDICIONES"/>
    <m/>
    <s v="AM24G005"/>
    <s v="Un"/>
    <n v="1"/>
    <d v="2024-09-19T00:00:00"/>
    <d v="2024-09-30T00:00:00"/>
    <n v="0.36666666666666664"/>
    <n v="2161657.3417788455"/>
    <n v="2556.3555704493469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4"/>
    <s v="MN"/>
    <m/>
    <x v="51"/>
    <s v="IMPUESTO"/>
    <m/>
    <s v="AM24G005"/>
    <s v="mes"/>
    <n v="1"/>
    <d v="2024-05-01T00:00:00"/>
    <d v="2024-06-30T00:00:00"/>
    <n v="2"/>
    <n v="0"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6"/>
    <s v="MN"/>
    <m/>
    <x v="52"/>
    <s v="RENDICIONES"/>
    <m/>
    <s v="AM24G005"/>
    <s v="días"/>
    <n v="15"/>
    <d v="2024-10-07T00:00:00"/>
    <d v="2024-10-03T00:00:00"/>
    <n v="-0.13333333333333333"/>
    <n v="54161.416282716302"/>
    <n v="64.050779715073318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6"/>
    <s v="MN"/>
    <m/>
    <x v="53"/>
    <s v="RENDICIONES"/>
    <m/>
    <s v="AM24G005"/>
    <s v="días"/>
    <n v="15"/>
    <d v="2024-09-19T00:00:00"/>
    <d v="2024-09-30T00:00:00"/>
    <n v="0.36666666666666664"/>
    <n v="54161.416282716345"/>
    <n v="64.050779715073361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6"/>
    <s v="ME"/>
    <m/>
    <x v="54"/>
    <s v="RENDICIONES"/>
    <m/>
    <s v="AM24G005"/>
    <s v="días"/>
    <n v="15"/>
    <d v="2024-10-07T00:00:00"/>
    <d v="2024-10-03T00:00:00"/>
    <n v="-0.13333333333333333"/>
    <n v="27080.708141358173"/>
    <n v="32.02538985753668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6"/>
    <s v="ME"/>
    <m/>
    <x v="55"/>
    <s v="RENDICIONES"/>
    <m/>
    <s v="AM24G005"/>
    <s v="días"/>
    <n v="15"/>
    <d v="2024-09-19T00:00:00"/>
    <d v="2024-09-30T00:00:00"/>
    <n v="0.36666666666666664"/>
    <n v="27080.708141358173"/>
    <n v="32.02538985753668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6"/>
    <s v="MN"/>
    <m/>
    <x v="56"/>
    <s v="IMPUESTO"/>
    <m/>
    <s v="AM24G005"/>
    <s v="mes"/>
    <n v="1"/>
    <d v="2024-05-01T00:00:00"/>
    <d v="2024-06-30T00:00:00"/>
    <n v="2"/>
    <n v="0"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INCURRIDO"/>
    <s v="FEE SS"/>
    <s v="510615"/>
    <s v="MN"/>
    <m/>
    <x v="47"/>
    <s v="TRANSPORTE"/>
    <m/>
    <s v="BERG_CAD"/>
    <s v="Un"/>
    <m/>
    <d v="2024-10-07T00:00:00"/>
    <d v="2024-11-03T00:00:00"/>
    <n v="0.9"/>
    <m/>
    <n v="0"/>
    <n v="-27.303982381696187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6"/>
    <n v="-2440.8476950289987"/>
    <n v="-5224.6956633075988"/>
    <n v="0"/>
    <n v="0"/>
    <n v="0"/>
    <n v="0"/>
    <n v="0"/>
    <n v="0"/>
    <n v="0"/>
  </r>
  <r>
    <s v="REAL"/>
    <s v="FEE SS"/>
    <s v="510616"/>
    <s v="MN"/>
    <m/>
    <x v="47"/>
    <s v="TRANSPORTE"/>
    <m/>
    <s v="BERG_CAD"/>
    <s v="Un"/>
    <m/>
    <d v="2024-10-07T00:00:00"/>
    <d v="2024-11-03T00:00:00"/>
    <n v="0.9"/>
    <m/>
    <n v="0"/>
    <n v="19571.998205307966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8226.4689996374291"/>
    <n v="2961.2361900432888"/>
    <n v="0"/>
    <n v="291.6245086990503"/>
    <n v="0"/>
    <n v="0"/>
    <n v="8092.6685069281966"/>
    <n v="0"/>
    <n v="0"/>
  </r>
  <r>
    <s v="REAL"/>
    <s v="FEE SS"/>
    <s v="510616"/>
    <s v="MN"/>
    <m/>
    <x v="47"/>
    <s v="TRANSPORTE"/>
    <m/>
    <s v="CANN_AUS"/>
    <s v="Un"/>
    <m/>
    <d v="2024-10-07T00:00:00"/>
    <d v="2024-11-03T00:00:00"/>
    <n v="0.9"/>
    <m/>
    <n v="0"/>
    <n v="22532.86561922278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22228.46984120339"/>
    <n v="0"/>
    <n v="304.3957780193914"/>
    <n v="0"/>
    <n v="0"/>
    <n v="0"/>
    <n v="0"/>
    <n v="0"/>
  </r>
  <r>
    <m/>
    <m/>
    <m/>
    <m/>
    <m/>
    <x v="57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INCURRIDO"/>
    <s v="FEE SS"/>
    <s v="510614"/>
    <s v="ME"/>
    <m/>
    <x v="47"/>
    <s v="TRANSPORTE"/>
    <m/>
    <s v="CANN_AUS"/>
    <s v="Un"/>
    <m/>
    <d v="2024-10-07T00:00:00"/>
    <d v="2024-10-03T00:00:00"/>
    <n v="-0.13333333333333333"/>
    <m/>
    <n v="0"/>
    <n v="97.93616614578695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2641.9916147933286"/>
    <n v="-2544.0554486475417"/>
    <n v="0"/>
    <n v="0"/>
    <n v="0"/>
    <n v="0"/>
    <n v="0"/>
    <n v="0"/>
  </r>
  <r>
    <s v="INCURRIDO"/>
    <s v="FEE SS"/>
    <s v="510615"/>
    <s v="ME"/>
    <m/>
    <x v="36"/>
    <s v="HOTEL"/>
    <m/>
    <s v="CANN_AUS"/>
    <s v="Día"/>
    <m/>
    <d v="2024-10-07T00:00:00"/>
    <d v="2024-11-03T00:00:00"/>
    <n v="0.9"/>
    <m/>
    <n v="0"/>
    <n v="76.790857546128109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2071.5616070538599"/>
    <n v="-1994.7707495077318"/>
    <n v="0"/>
    <n v="0"/>
    <n v="0"/>
    <n v="0"/>
    <n v="0"/>
    <n v="0"/>
  </r>
  <r>
    <m/>
    <m/>
    <m/>
    <m/>
    <m/>
    <x v="58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REAL"/>
    <s v="FEE SS"/>
    <s v="510614"/>
    <s v="ME"/>
    <m/>
    <x v="59"/>
    <s v="CO-H-007/2024"/>
    <m/>
    <s v="BERG_CAD"/>
    <s v="Un"/>
    <m/>
    <d v="2024-10-07T00:00:00"/>
    <d v="2024-10-03T00:00:00"/>
    <n v="-0.13333333333333333"/>
    <m/>
    <n v="0"/>
    <n v="1597.5840473346402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1597.5840473346402"/>
    <n v="0"/>
    <n v="0"/>
    <n v="0"/>
    <n v="0"/>
    <n v="0"/>
    <n v="0"/>
  </r>
  <r>
    <s v="REAL"/>
    <s v="FEE SS"/>
    <s v="510614"/>
    <s v="ME"/>
    <m/>
    <x v="60"/>
    <s v="CO-076/2023"/>
    <m/>
    <s v="CANN_AUS"/>
    <s v="Un"/>
    <m/>
    <d v="2024-10-07T00:00:00"/>
    <d v="2024-10-03T00:00:00"/>
    <n v="-0.13333333333333333"/>
    <m/>
    <n v="0"/>
    <n v="1263.1360515361382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1263.1360515361382"/>
    <n v="0"/>
    <n v="0"/>
    <n v="0"/>
    <n v="0"/>
    <n v="0"/>
  </r>
  <r>
    <s v="REAL"/>
    <s v="FEE SS"/>
    <s v="510614"/>
    <s v="ME"/>
    <m/>
    <x v="60"/>
    <s v="CO-076/2023"/>
    <m/>
    <s v="CANN_AUS"/>
    <s v="Un"/>
    <m/>
    <d v="2024-10-07T00:00:00"/>
    <d v="2024-10-03T00:00:00"/>
    <n v="-0.13333333333333333"/>
    <m/>
    <n v="0"/>
    <n v="3149.56491983580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1260.6295923957939"/>
    <n v="631.56687083324186"/>
    <n v="1260.5149982498644"/>
    <n v="-627.78614662540872"/>
    <n v="624.63960498231438"/>
    <n v="0"/>
    <n v="0"/>
  </r>
  <r>
    <m/>
    <m/>
    <m/>
    <m/>
    <m/>
    <x v="61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62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MO"/>
    <s v="610201"/>
    <s v="MN"/>
    <m/>
    <x v="63"/>
    <m/>
    <m/>
    <s v="AM24G005"/>
    <s v="mes"/>
    <m/>
    <d v="2025-05-01T00:00:00"/>
    <d v="2025-05-31T00:00:00"/>
    <n v="1"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64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65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66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REAL"/>
    <m/>
    <s v="G_SAP"/>
    <s v="MN"/>
    <m/>
    <x v="67"/>
    <s v="G_SAP"/>
    <m/>
    <s v="CANN_AUS"/>
    <s v="mes"/>
    <m/>
    <d v="2025-05-01T00:00:00"/>
    <d v="2025-05-31T00:00:00"/>
    <n v="1"/>
    <m/>
    <n v="0"/>
    <n v="2973.7348514885753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2935.1506305033131"/>
    <n v="38.584220985262206"/>
    <n v="0"/>
    <n v="0"/>
  </r>
  <r>
    <s v="REAL"/>
    <m/>
    <s v="G_SAP"/>
    <s v="MN"/>
    <m/>
    <x v="67"/>
    <s v="G_SAP"/>
    <m/>
    <s v="BERG_CAD"/>
    <s v="mes"/>
    <m/>
    <d v="2025-05-01T00:00:00"/>
    <d v="2025-05-31T00:00:00"/>
    <n v="1"/>
    <m/>
    <n v="0"/>
    <n v="38.584220985262206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38.584220985262206"/>
    <n v="0"/>
    <n v="0"/>
  </r>
  <r>
    <m/>
    <m/>
    <m/>
    <m/>
    <m/>
    <x v="68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68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m/>
    <s v="510901"/>
    <s v="MN"/>
    <m/>
    <x v="68"/>
    <m/>
    <m/>
    <s v="AM24G005"/>
    <s v="GL"/>
    <n v="1"/>
    <d v="2025-04-01T00:00:00"/>
    <d v="2025-04-30T00:00:00"/>
    <n v="0.96666666666666667"/>
    <n v="20844117.426080819"/>
    <n v="24650.05653921697"/>
    <n v="0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69"/>
    <m/>
    <m/>
    <m/>
    <m/>
    <m/>
    <m/>
    <m/>
    <m/>
    <m/>
    <n v="0"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70"/>
    <m/>
    <m/>
    <m/>
    <m/>
    <m/>
    <m/>
    <m/>
    <m/>
    <m/>
    <n v="0"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m/>
    <s v="FEE MO"/>
    <s v="MN"/>
    <m/>
    <x v="71"/>
    <m/>
    <m/>
    <s v="AM24G005"/>
    <s v="mes"/>
    <n v="1"/>
    <d v="2025-01-01T00:00:00"/>
    <d v="2025-04-30T00:00:00"/>
    <n v="3.9666666666666668"/>
    <m/>
    <n v="0"/>
    <n v="0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m/>
    <s v="FEE SS"/>
    <s v="MN"/>
    <m/>
    <x v="72"/>
    <m/>
    <m/>
    <s v="AM24G005"/>
    <s v="mes"/>
    <n v="1"/>
    <d v="2025-01-01T00:00:00"/>
    <d v="2025-04-30T00:00:00"/>
    <n v="3.9666666666666668"/>
    <m/>
    <n v="0"/>
    <n v="0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REAL"/>
    <m/>
    <s v="FEE MO"/>
    <s v="MN"/>
    <m/>
    <x v="71"/>
    <s v="FEE MO"/>
    <m/>
    <s v="CANN_AUS"/>
    <s v="mes"/>
    <m/>
    <m/>
    <m/>
    <n v="0"/>
    <m/>
    <n v="0"/>
    <n v="1260.3821812517217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567.18203670151524"/>
    <n v="303.03219789982046"/>
    <n v="277.8918244444933"/>
    <n v="112.27612220589269"/>
    <n v="0"/>
  </r>
  <r>
    <s v="REAL"/>
    <m/>
    <s v="FEE SS"/>
    <s v="MN"/>
    <m/>
    <x v="72"/>
    <s v="FEE SS"/>
    <m/>
    <s v="CANN_AUS"/>
    <s v="mes"/>
    <m/>
    <m/>
    <m/>
    <n v="0"/>
    <m/>
    <n v="0"/>
    <n v="850.20680072860296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179.60844492691999"/>
    <n v="103.95181656316426"/>
    <n v="58.296449593268704"/>
    <n v="113.74115366295997"/>
    <n v="394.60893598229012"/>
  </r>
  <r>
    <s v="REAL"/>
    <m/>
    <s v="FEE MO"/>
    <s v="MN"/>
    <m/>
    <x v="71"/>
    <s v="FEE MO"/>
    <m/>
    <s v="BERG_CAD"/>
    <s v="mes"/>
    <m/>
    <m/>
    <m/>
    <n v="0"/>
    <m/>
    <n v="0"/>
    <n v="6961.0349630059673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7"/>
    <n v="547.89513041403916"/>
    <n v="1435.8926675703492"/>
    <n v="914.86894437602302"/>
    <n v="1830.1247415006085"/>
    <n v="1134.3629305866875"/>
    <n v="201.78051722171654"/>
    <n v="146.79107169587741"/>
    <n v="112.27612220589269"/>
    <n v="164.6001276482333"/>
  </r>
  <r>
    <s v="REAL"/>
    <m/>
    <s v="FEE SS"/>
    <s v="MN"/>
    <m/>
    <x v="72"/>
    <s v="FEE SS"/>
    <m/>
    <s v="BERG_CAD"/>
    <s v="mes"/>
    <m/>
    <m/>
    <m/>
    <n v="0"/>
    <m/>
    <n v="0"/>
    <n v="4386.0103172303443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8"/>
    <n v="333.56160418467203"/>
    <n v="1245.0756559849592"/>
    <n v="847.77935428764567"/>
    <n v="923.06433670128843"/>
    <n v="359.2157470374969"/>
    <n v="103.95181656316426"/>
    <n v="58.296449593268704"/>
    <n v="113.74115366295997"/>
    <n v="394.60893598229012"/>
  </r>
  <r>
    <m/>
    <m/>
    <m/>
    <m/>
    <m/>
    <x v="73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0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1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2"/>
    <m/>
    <m/>
    <m/>
    <m/>
    <m/>
    <m/>
    <m/>
    <n v="0"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COM"/>
    <s v="FEE MO"/>
    <s v="510114"/>
    <s v="MN"/>
    <m/>
    <x v="3"/>
    <s v="REMUNERACION"/>
    <m/>
    <s v="AM24G005"/>
    <s v="mes"/>
    <n v="0.02"/>
    <d v="2025-05-01T00:00:00"/>
    <d v="2027-03-30T00:00:00"/>
    <n v="23.266666666666666"/>
    <n v="16400000"/>
    <n v="19394.485215158798"/>
    <n v="8521.060923563314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COM"/>
    <s v="FEE MO"/>
    <s v="510114"/>
    <s v="MN"/>
    <m/>
    <x v="4"/>
    <s v="REMUNERACION"/>
    <m/>
    <s v="AM24G005"/>
    <s v="mes"/>
    <n v="0.05"/>
    <d v="2025-05-01T00:00:00"/>
    <d v="2027-03-30T00:00:00"/>
    <n v="23.266666666666666"/>
    <n v="4600000"/>
    <n v="5439.9165847396625"/>
    <n v="5975.13418420598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COM"/>
    <s v="FEE MO"/>
    <s v="510114"/>
    <s v="MN"/>
    <m/>
    <x v="5"/>
    <s v="REMUNERACION"/>
    <m/>
    <s v="AM24G005"/>
    <s v="mes"/>
    <n v="1"/>
    <d v="2025-05-01T00:00:00"/>
    <d v="2027-03-30T00:00:00"/>
    <n v="23.266666666666666"/>
    <n v="10260000"/>
    <n v="12133.379165093247"/>
    <n v="266542.94230414508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COM"/>
    <s v="FEE MO"/>
    <s v="510114"/>
    <s v="MN"/>
    <m/>
    <x v="74"/>
    <s v="REMUNERACION"/>
    <m/>
    <s v="AM24G005"/>
    <s v="mes"/>
    <n v="0"/>
    <d v="2025-12-01T00:00:00"/>
    <d v="2025-12-31T00:00:00"/>
    <n v="1"/>
    <n v="58035328"/>
    <n v="68632.031149566552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7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COM"/>
    <s v="FEE MO"/>
    <s v="510114"/>
    <s v="MN"/>
    <m/>
    <x v="75"/>
    <s v="REMUNERACION"/>
    <m/>
    <s v="AM24G005"/>
    <s v="mes"/>
    <n v="2"/>
    <d v="2025-05-01T00:00:00"/>
    <d v="2025-05-31T00:00:00"/>
    <n v="1"/>
    <n v="6500000"/>
    <n v="7686.8386523495237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76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COM"/>
    <s v="FEE MO"/>
    <s v="510114"/>
    <s v="MN"/>
    <m/>
    <x v="75"/>
    <s v="REMUNERACION"/>
    <m/>
    <s v="AM24G005"/>
    <s v="mes"/>
    <n v="3"/>
    <d v="2025-12-01T00:00:00"/>
    <d v="2025-12-31T00:00:00"/>
    <n v="1"/>
    <n v="6500000"/>
    <n v="7686.8386523495237"/>
    <n v="23060.51595704857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77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COM"/>
    <s v="FEE MO"/>
    <s v="510114"/>
    <s v="MN"/>
    <m/>
    <x v="78"/>
    <s v="REMUNERACION"/>
    <m/>
    <s v="AM24G005"/>
    <s v="mes"/>
    <n v="2"/>
    <d v="2025-06-01T00:00:00"/>
    <d v="2025-11-30T00:00:00"/>
    <n v="6.0666666666666664"/>
    <n v="6500000"/>
    <n v="7686.8386523495237"/>
    <n v="92242.06382819428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9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102"/>
    <s v="ME"/>
    <m/>
    <x v="10"/>
    <s v="EMSA"/>
    <m/>
    <s v="AM24G005"/>
    <s v="días"/>
    <n v="22"/>
    <d v="2025-07-15T00:00:00"/>
    <d v="2025-08-17T00:00:00"/>
    <n v="1.1000000000000001"/>
    <n v="1331200"/>
    <n v="1574.2645560011824"/>
    <n v="34633.82023202601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102"/>
    <s v="ME"/>
    <m/>
    <x v="11"/>
    <s v="EMSA"/>
    <m/>
    <s v="AM24G005"/>
    <s v="días"/>
    <n v="42"/>
    <d v="2025-09-16T00:00:00"/>
    <d v="2025-10-21T00:00:00"/>
    <n v="1.1666666666666667"/>
    <n v="1331200"/>
    <n v="1574.2645560011824"/>
    <n v="66119.111352049658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102"/>
    <s v="MN"/>
    <m/>
    <x v="12"/>
    <s v="EMSA"/>
    <m/>
    <s v="AM24G005"/>
    <s v="GL"/>
    <n v="1"/>
    <d v="2025-06-06T00:00:00"/>
    <d v="2025-06-20T00:00:00"/>
    <n v="0.46666666666666667"/>
    <n v="0"/>
    <n v="0"/>
    <n v="17779.92910307218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15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113"/>
    <s v="ME"/>
    <m/>
    <x v="79"/>
    <s v="EMSA"/>
    <m/>
    <s v="AM24G005"/>
    <s v="GL"/>
    <n v="0"/>
    <d v="2025-05-19T00:00:00"/>
    <d v="2025-06-02T00:00:00"/>
    <n v="0.46666666666666667"/>
    <n v="54339584"/>
    <n v="64261.47917596827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113"/>
    <s v="ME"/>
    <m/>
    <x v="18"/>
    <s v="EMSA"/>
    <m/>
    <s v="AM24G005"/>
    <s v="GL"/>
    <n v="0"/>
    <d v="2025-02-01T00:00:00"/>
    <d v="2025-02-15T00:00:00"/>
    <n v="0.46666666666666667"/>
    <m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20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21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06"/>
    <s v="ME"/>
    <m/>
    <x v="80"/>
    <s v="EMSA"/>
    <m/>
    <s v="AM24G005"/>
    <s v="GL"/>
    <n v="0"/>
    <d v="2025-06-24T00:00:00"/>
    <d v="2025-07-11T00:00:00"/>
    <n v="0.56666666666666665"/>
    <n v="17740000"/>
    <n v="20979.1565681047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06"/>
    <s v="ME"/>
    <m/>
    <x v="23"/>
    <s v="EMSA"/>
    <m/>
    <s v="AM24G005"/>
    <s v="GL"/>
    <n v="0"/>
    <d v="2025-06-24T00:00:00"/>
    <d v="2025-07-11T00:00:00"/>
    <n v="0.56666666666666665"/>
    <n v="17740000"/>
    <n v="20979.1565681047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06"/>
    <s v="ME"/>
    <m/>
    <x v="24"/>
    <s v="EMSA"/>
    <m/>
    <s v="AM24G005"/>
    <s v="GL"/>
    <n v="5"/>
    <d v="2025-09-04T00:00:00"/>
    <d v="2025-09-15T00:00:00"/>
    <n v="46005"/>
    <n v="1590509"/>
    <n v="1880.9209320168907"/>
    <n v="9404.6046600844529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06"/>
    <s v="ME"/>
    <m/>
    <x v="25"/>
    <s v="EMSA"/>
    <m/>
    <s v="AM24G005"/>
    <s v="Licencia"/>
    <n v="1"/>
    <d v="2025-09-22T00:00:00"/>
    <d v="2025-09-18T00:00:00"/>
    <n v="46008"/>
    <n v="15103231.066"/>
    <n v="17860.938512845369"/>
    <n v="17860.938512845369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06"/>
    <s v="ME"/>
    <m/>
    <x v="26"/>
    <s v="EMSA"/>
    <m/>
    <s v="AM24G005"/>
    <s v="Licencia"/>
    <n v="1"/>
    <d v="2025-09-04T00:00:00"/>
    <d v="2025-09-15T00:00:00"/>
    <n v="46005"/>
    <n v="2436096"/>
    <n v="2880.9041374821636"/>
    <n v="2880.9041374821636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06"/>
    <s v="ME"/>
    <m/>
    <x v="27"/>
    <s v="EMSA"/>
    <m/>
    <s v="AM24G005"/>
    <s v="Licencia"/>
    <n v="0"/>
    <d v="2025-04-16T00:00:00"/>
    <d v="2025-06-15T00:00:00"/>
    <n v="45913"/>
    <n v="16782643.16"/>
    <n v="19846.995404750363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29"/>
    <m/>
    <m/>
    <m/>
    <m/>
    <m/>
    <d v="1900-03-30T00:00:00"/>
    <d v="1900-03-30T00:00:00"/>
    <n v="180"/>
    <m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4"/>
    <s v="ME"/>
    <m/>
    <x v="30"/>
    <s v="TRANSPORTE"/>
    <m/>
    <s v="AM24G005"/>
    <s v="Día"/>
    <n v="40"/>
    <d v="2026-01-02T00:00:00"/>
    <d v="2026-01-13T00:00:00"/>
    <n v="46125"/>
    <n v="205598.90682692401"/>
    <n v="243.13932675046274"/>
    <n v="9725.5730700185104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4"/>
    <s v="ME"/>
    <m/>
    <x v="31"/>
    <s v="TRANSPORTE"/>
    <m/>
    <s v="AM24G005"/>
    <s v="Día"/>
    <n v="15"/>
    <d v="2026-01-20T00:00:00"/>
    <d v="2026-01-16T00:00:00"/>
    <n v="46128"/>
    <n v="205598.90682692401"/>
    <n v="243.13932675046274"/>
    <n v="3647.0899012569412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4"/>
    <s v="ME"/>
    <m/>
    <x v="32"/>
    <s v="TRANSPORTE"/>
    <m/>
    <s v="AM24G005"/>
    <s v="Día"/>
    <n v="40"/>
    <d v="2026-01-02T00:00:00"/>
    <d v="2026-01-13T00:00:00"/>
    <n v="46125"/>
    <n v="102799.453413462"/>
    <n v="121.56966337523137"/>
    <n v="4862.7865350092552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4"/>
    <s v="ME"/>
    <m/>
    <x v="33"/>
    <s v="TRANSPORTE"/>
    <m/>
    <s v="AM24G005"/>
    <s v="Día"/>
    <n v="15"/>
    <d v="2026-02-11T00:00:00"/>
    <d v="2026-04-15T00:00:00"/>
    <n v="46217"/>
    <n v="102799.453413462"/>
    <n v="121.56966337523137"/>
    <n v="1823.5449506284706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4"/>
    <s v="MN"/>
    <m/>
    <x v="34"/>
    <s v="TRANSPORTE"/>
    <m/>
    <s v="AM24G005"/>
    <s v="mes"/>
    <n v="1"/>
    <d v="1900-07-28T00:00:00"/>
    <d v="1900-07-28T00:00:00"/>
    <n v="300"/>
    <n v="0"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35"/>
    <m/>
    <m/>
    <m/>
    <m/>
    <m/>
    <d v="1900-07-28T00:00:00"/>
    <d v="1900-07-28T00:00:00"/>
    <n v="300"/>
    <m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5"/>
    <s v="ME"/>
    <m/>
    <x v="36"/>
    <s v="HOTEL"/>
    <m/>
    <s v="AM24G005"/>
    <s v="Día"/>
    <n v="40"/>
    <d v="2026-01-20T00:00:00"/>
    <d v="2026-01-16T00:00:00"/>
    <n v="46128"/>
    <n v="519910.23311173497"/>
    <n v="614.84093471312849"/>
    <n v="24593.637388525138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5"/>
    <s v="ME"/>
    <m/>
    <x v="37"/>
    <s v="HOTEL"/>
    <m/>
    <s v="AM24G005"/>
    <s v="Día"/>
    <n v="20"/>
    <d v="2026-01-20T00:00:00"/>
    <d v="2026-01-16T00:00:00"/>
    <n v="46128"/>
    <n v="519910.23311173497"/>
    <n v="614.84093471312849"/>
    <n v="12296.818694262569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5"/>
    <s v="ME"/>
    <m/>
    <x v="38"/>
    <s v="RENDICIONES"/>
    <m/>
    <s v="AM24G005"/>
    <s v="Día"/>
    <n v="40"/>
    <d v="2026-01-02T00:00:00"/>
    <d v="2026-01-16T00:00:00"/>
    <n v="46128"/>
    <n v="103982.04662234669"/>
    <n v="122.96818694262535"/>
    <n v="4918.727477705014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5"/>
    <s v="ME"/>
    <m/>
    <x v="39"/>
    <s v="RENDICIONES"/>
    <m/>
    <s v="AM24G005"/>
    <s v="Día"/>
    <n v="20"/>
    <d v="2026-01-20T00:00:00"/>
    <d v="2026-01-16T00:00:00"/>
    <n v="46128"/>
    <n v="103982.04662234669"/>
    <n v="122.96818694262535"/>
    <n v="2459.3637388525071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5"/>
    <s v="MN"/>
    <m/>
    <x v="40"/>
    <s v="IMPUESTO"/>
    <m/>
    <s v="AM24G005"/>
    <s v="mes"/>
    <n v="1"/>
    <d v="2026-01-02T00:00:00"/>
    <d v="2026-01-13T00:00:00"/>
    <n v="46125"/>
    <n v="0"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5"/>
    <s v="ME"/>
    <m/>
    <x v="41"/>
    <s v="ALIMENTACION"/>
    <m/>
    <s v="AM24G005"/>
    <s v="Día"/>
    <n v="40"/>
    <d v="2026-01-12T00:00:00"/>
    <d v="2026-03-14T00:00:00"/>
    <n v="46185"/>
    <n v="41717.472836025998"/>
    <n v="49.334689642200914"/>
    <n v="1973.387585688036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5"/>
    <s v="ME"/>
    <m/>
    <x v="42"/>
    <s v="ALIMENTACION"/>
    <m/>
    <s v="AM24G005"/>
    <s v="Día"/>
    <n v="20"/>
    <d v="2026-01-20T00:00:00"/>
    <d v="2026-01-16T00:00:00"/>
    <n v="46128"/>
    <n v="41717.472836025998"/>
    <n v="49.334689642200914"/>
    <n v="986.69379284401828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5"/>
    <s v="ME"/>
    <m/>
    <x v="43"/>
    <s v="ALIMENTACION"/>
    <m/>
    <s v="AM24G005"/>
    <s v="Día"/>
    <n v="40"/>
    <d v="2026-01-02T00:00:00"/>
    <d v="2026-01-13T00:00:00"/>
    <n v="46125"/>
    <n v="4171.74728360261"/>
    <n v="4.9334689642201033"/>
    <n v="197.33875856880414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5"/>
    <s v="ME"/>
    <m/>
    <x v="44"/>
    <s v="ALIMENTACION"/>
    <m/>
    <s v="AM24G005"/>
    <s v="Día"/>
    <n v="20"/>
    <d v="2026-01-20T00:00:00"/>
    <d v="2026-01-16T00:00:00"/>
    <n v="46128"/>
    <n v="4171.7472836026063"/>
    <n v="4.9334689642200988"/>
    <n v="98.66937928440197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5"/>
    <s v="MN"/>
    <m/>
    <x v="45"/>
    <s v="IMPUESTO"/>
    <m/>
    <s v="AM24G005"/>
    <s v="mes"/>
    <n v="1"/>
    <d v="2026-01-02T00:00:00"/>
    <d v="2026-01-13T00:00:00"/>
    <n v="46125"/>
    <n v="0"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46"/>
    <m/>
    <m/>
    <m/>
    <m/>
    <m/>
    <d v="1900-07-28T00:00:00"/>
    <d v="1900-07-28T00:00:00"/>
    <n v="300"/>
    <m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4"/>
    <s v="MN"/>
    <m/>
    <x v="47"/>
    <s v="TRANSPORTE"/>
    <m/>
    <s v="AM24G005"/>
    <s v="Un"/>
    <n v="5"/>
    <d v="2026-01-20T00:00:00"/>
    <d v="2026-02-16T00:00:00"/>
    <n v="46159"/>
    <n v="6010000"/>
    <n v="7107.3692770185589"/>
    <n v="35536.846385092795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4"/>
    <s v="MN"/>
    <m/>
    <x v="48"/>
    <s v="TRANSPORTE"/>
    <m/>
    <s v="AM24G005"/>
    <s v="Un"/>
    <n v="5"/>
    <d v="2026-01-20T00:00:00"/>
    <d v="2026-02-16T00:00:00"/>
    <n v="46159"/>
    <n v="7220000"/>
    <n v="8538.3038569174714"/>
    <n v="42691.51928458735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4"/>
    <s v="ME"/>
    <m/>
    <x v="49"/>
    <s v="RENDICIONES"/>
    <m/>
    <s v="AM24G005"/>
    <s v="Un"/>
    <n v="2"/>
    <d v="2026-01-20T00:00:00"/>
    <d v="2026-02-16T00:00:00"/>
    <n v="46159"/>
    <n v="2161657.3417788455"/>
    <n v="2556.3555704493469"/>
    <n v="5112.7111408986939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4"/>
    <s v="ME"/>
    <m/>
    <x v="50"/>
    <s v="RENDICIONES"/>
    <m/>
    <s v="AM24G005"/>
    <s v="Un"/>
    <n v="1"/>
    <d v="2026-01-20T00:00:00"/>
    <d v="2026-02-16T00:00:00"/>
    <n v="46159"/>
    <n v="2161657.3417788455"/>
    <n v="2556.3555704493469"/>
    <n v="2556.3555704493469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4"/>
    <s v="MN"/>
    <m/>
    <x v="51"/>
    <s v="IMPUESTO"/>
    <m/>
    <s v="AM24G005"/>
    <s v="mes"/>
    <n v="1"/>
    <d v="2026-01-20T00:00:00"/>
    <d v="2026-02-16T00:00:00"/>
    <n v="46159"/>
    <n v="0"/>
    <n v="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6"/>
    <s v="MN"/>
    <m/>
    <x v="52"/>
    <s v="RENDICIONES"/>
    <m/>
    <s v="AM24G005"/>
    <s v="días"/>
    <n v="31"/>
    <d v="2026-01-20T00:00:00"/>
    <d v="2026-02-16T00:00:00"/>
    <n v="46159"/>
    <n v="54161.416282716302"/>
    <n v="64.050779715073318"/>
    <n v="1985.5741711672727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6"/>
    <s v="MN"/>
    <m/>
    <x v="53"/>
    <s v="RENDICIONES"/>
    <m/>
    <s v="AM24G005"/>
    <s v="días"/>
    <n v="15"/>
    <d v="2026-01-20T00:00:00"/>
    <d v="2026-02-16T00:00:00"/>
    <n v="46159"/>
    <n v="54161.416282716345"/>
    <n v="64.050779715073361"/>
    <n v="960.76169572610024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6"/>
    <s v="ME"/>
    <m/>
    <x v="54"/>
    <s v="RENDICIONES"/>
    <m/>
    <s v="AM24G005"/>
    <s v="días"/>
    <n v="31"/>
    <d v="2026-01-20T00:00:00"/>
    <d v="2026-02-16T00:00:00"/>
    <n v="46159"/>
    <n v="27080.708141358173"/>
    <n v="32.02538985753668"/>
    <n v="992.78708558363701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6"/>
    <s v="ME"/>
    <m/>
    <x v="55"/>
    <s v="RENDICIONES"/>
    <m/>
    <s v="AM24G005"/>
    <s v="días"/>
    <n v="15"/>
    <d v="2026-01-20T00:00:00"/>
    <d v="2026-02-16T00:00:00"/>
    <n v="46159"/>
    <n v="27080.708141358173"/>
    <n v="32.02538985753668"/>
    <n v="480.38084786305012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616"/>
    <s v="MN"/>
    <m/>
    <x v="56"/>
    <s v="IMPUESTO"/>
    <m/>
    <s v="AM24G005"/>
    <s v="mes"/>
    <n v="1"/>
    <d v="2026-01-20T00:00:00"/>
    <d v="2026-02-16T00:00:00"/>
    <n v="46159"/>
    <n v="0"/>
    <n v="0"/>
    <n v="259.9708117847095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65"/>
    <m/>
    <m/>
    <m/>
    <m/>
    <m/>
    <m/>
    <m/>
    <n v="90"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65"/>
    <m/>
    <m/>
    <m/>
    <m/>
    <m/>
    <m/>
    <m/>
    <n v="90"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m/>
    <s v="G_SAP"/>
    <s v="MN"/>
    <m/>
    <x v="81"/>
    <s v="G_SAP"/>
    <m/>
    <s v="AM24G005"/>
    <s v="GL"/>
    <n v="1"/>
    <d v="2025-07-30T00:00:00"/>
    <d v="2025-08-28T00:00:00"/>
    <n v="45987"/>
    <m/>
    <n v="0"/>
    <n v="0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m/>
    <s v="G_SAP"/>
    <s v="MN"/>
    <m/>
    <x v="81"/>
    <s v="G_SAP"/>
    <m/>
    <s v="AM24G005"/>
    <s v="mes"/>
    <n v="1"/>
    <d v="2025-10-14T00:00:00"/>
    <d v="2025-11-29T00:00:00"/>
    <n v="46080"/>
    <m/>
    <n v="0"/>
    <n v="0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m/>
    <s v="G_SAP"/>
    <s v="MN"/>
    <m/>
    <x v="81"/>
    <s v="G_SAP"/>
    <m/>
    <s v="AM24G005"/>
    <s v="mes"/>
    <n v="1"/>
    <d v="2025-12-30T00:00:00"/>
    <d v="2026-01-29T00:00:00"/>
    <n v="46141"/>
    <n v="16714736.833064858"/>
    <n v="19766.690023423573"/>
    <n v="19766.690023423569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m/>
    <s v="G_SAP"/>
    <s v="ME"/>
    <m/>
    <x v="82"/>
    <s v="G_SAP"/>
    <m/>
    <s v="AM24G005"/>
    <s v="GL"/>
    <n v="1"/>
    <d v="2025-07-30T00:00:00"/>
    <d v="2025-08-29T00:00:00"/>
    <n v="45988"/>
    <m/>
    <n v="0"/>
    <n v="0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m/>
    <s v="G_SAP"/>
    <s v="ME"/>
    <m/>
    <x v="82"/>
    <s v="G_SAP"/>
    <m/>
    <s v="AM24G005"/>
    <s v="mes"/>
    <n v="1"/>
    <d v="2025-09-29T00:00:00"/>
    <d v="2025-11-29T00:00:00"/>
    <n v="46080"/>
    <m/>
    <n v="0"/>
    <n v="0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m/>
    <s v="G_SAP"/>
    <s v="ME"/>
    <m/>
    <x v="82"/>
    <s v="G_SAP"/>
    <m/>
    <s v="AM24G005"/>
    <s v="mes"/>
    <n v="1"/>
    <d v="2025-12-30T00:00:00"/>
    <d v="2026-01-29T00:00:00"/>
    <n v="46141"/>
    <m/>
    <n v="0"/>
    <n v="0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68"/>
    <m/>
    <m/>
    <m/>
    <m/>
    <m/>
    <d v="1900-03-30T00:00:00"/>
    <d v="1900-03-30T00:00:00"/>
    <n v="180"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68"/>
    <m/>
    <m/>
    <m/>
    <m/>
    <m/>
    <d v="1900-03-30T00:00:00"/>
    <d v="1900-03-30T00:00:00"/>
    <n v="180"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m/>
    <s v="510901"/>
    <s v="MN"/>
    <m/>
    <x v="83"/>
    <s v="CONTENGENCIA"/>
    <m/>
    <s v="AM24G005"/>
    <s v="GL"/>
    <n v="1"/>
    <d v="2026-03-01T00:00:00"/>
    <d v="2026-03-31T00:00:00"/>
    <n v="46202"/>
    <n v="34370334.554891378"/>
    <n v="40646.033253957467"/>
    <n v="40646.033253957467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m/>
    <s v="510901"/>
    <s v="MN"/>
    <m/>
    <x v="83"/>
    <s v="CONTENGENCIA"/>
    <m/>
    <s v="AM24G005"/>
    <s v="GL"/>
    <n v="1"/>
    <d v="2026-06-30T00:00:00"/>
    <d v="2026-09-28T00:00:00"/>
    <n v="46383"/>
    <n v="14890690.656604921"/>
    <n v="17609.590230672406"/>
    <n v="17609.59023067240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m/>
    <s v="510901"/>
    <s v="MN"/>
    <m/>
    <x v="83"/>
    <s v="CONTENGENCIA"/>
    <m/>
    <s v="AM24G005"/>
    <s v="GL"/>
    <n v="1"/>
    <d v="2026-06-30T00:00:00"/>
    <d v="2026-09-28T00:00:00"/>
    <n v="46383"/>
    <m/>
    <n v="0"/>
    <n v="0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84"/>
    <m/>
    <m/>
    <m/>
    <m/>
    <m/>
    <d v="1900-03-30T00:00:00"/>
    <d v="1900-03-30T00:00:00"/>
    <n v="180"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505"/>
    <s v="ME"/>
    <m/>
    <x v="85"/>
    <s v="G_SAP"/>
    <m/>
    <s v="AM24G005"/>
    <s v="GL"/>
    <n v="2200"/>
    <d v="2027-04-01T00:00:00"/>
    <d v="2027-06-29T00:00:00"/>
    <n v="46657"/>
    <n v="332800"/>
    <n v="393.56613900029561"/>
    <n v="865845.50580065034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86"/>
    <m/>
    <m/>
    <m/>
    <m/>
    <m/>
    <d v="1900-03-30T00:00:00"/>
    <d v="1900-03-30T00:00:00"/>
    <n v="180"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401"/>
    <s v="ME"/>
    <m/>
    <x v="87"/>
    <s v="G_SAP"/>
    <m/>
    <s v="AM24G005"/>
    <s v="GL"/>
    <n v="40"/>
    <d v="2026-06-30T00:00:00"/>
    <d v="2026-09-28T00:00:00"/>
    <n v="46383"/>
    <n v="12480000"/>
    <n v="14758.730212511085"/>
    <n v="590349.20850044349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401"/>
    <s v="ME"/>
    <m/>
    <x v="87"/>
    <s v="G_SAP"/>
    <m/>
    <s v="AM24G005"/>
    <s v="GL"/>
    <n v="10"/>
    <d v="2027-04-01T00:00:00"/>
    <d v="2027-05-01T00:00:00"/>
    <n v="46598"/>
    <n v="12480000"/>
    <n v="14758.730212511085"/>
    <n v="147587.30212511087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401"/>
    <s v="ME"/>
    <m/>
    <x v="87"/>
    <s v="G_SAP"/>
    <m/>
    <s v="AM24G005"/>
    <s v="GL"/>
    <n v="40"/>
    <d v="2027-04-01T00:00:00"/>
    <d v="2027-05-01T00:00:00"/>
    <n v="46598"/>
    <n v="12480000"/>
    <n v="14758.730212511085"/>
    <n v="590349.20850044349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401"/>
    <s v="ME"/>
    <m/>
    <x v="88"/>
    <s v="G_SAP"/>
    <m/>
    <s v="AM24G005"/>
    <s v="GL"/>
    <n v="50"/>
    <d v="2026-12-30T00:00:00"/>
    <d v="2027-05-16T00:00:00"/>
    <n v="46613"/>
    <n v="4992000"/>
    <n v="5903.4920850044346"/>
    <n v="295174.60425022175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s v="FEE SS"/>
    <s v="510401"/>
    <s v="ME"/>
    <m/>
    <x v="88"/>
    <s v="G_SAP"/>
    <m/>
    <s v="AM24G005"/>
    <s v="GL"/>
    <n v="1"/>
    <d v="2027-05-02T00:00:00"/>
    <d v="2027-06-28T00:00:00"/>
    <n v="46656"/>
    <n v="364764020.86035419"/>
    <n v="431366.48839012289"/>
    <n v="431366.48839012289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65"/>
    <m/>
    <m/>
    <m/>
    <m/>
    <m/>
    <d v="1900-03-30T00:00:00"/>
    <d v="1900-03-30T00:00:00"/>
    <n v="180"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89"/>
    <m/>
    <m/>
    <m/>
    <m/>
    <m/>
    <d v="1900-03-30T00:00:00"/>
    <d v="1900-03-30T00:00:00"/>
    <n v="180"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m/>
    <s v="G_SAP"/>
    <s v="ME"/>
    <m/>
    <x v="90"/>
    <s v="G_SAP"/>
    <m/>
    <s v="AM24G005"/>
    <s v="GL"/>
    <n v="3.5"/>
    <d v="2026-08-30T00:00:00"/>
    <d v="2026-09-28T00:00:00"/>
    <n v="46383"/>
    <n v="166400000"/>
    <n v="196783.06950014783"/>
    <n v="688740.74325051741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m/>
    <s v="G_SAP"/>
    <s v="ME"/>
    <m/>
    <x v="91"/>
    <s v="G_SAP"/>
    <m/>
    <s v="AM24G005"/>
    <s v="GL"/>
    <n v="1"/>
    <d v="2025-11-30T00:00:00"/>
    <d v="2025-12-29T00:00:00"/>
    <n v="46110"/>
    <n v="16640000"/>
    <n v="19678.306950014779"/>
    <n v="19678.306950014779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m/>
    <s v="G_SAP"/>
    <s v="ME"/>
    <m/>
    <x v="92"/>
    <s v="G_SAP"/>
    <m/>
    <s v="AM24G005"/>
    <s v="GL"/>
    <n v="90"/>
    <d v="2025-07-30T00:00:00"/>
    <d v="2025-12-29T00:00:00"/>
    <n v="46110"/>
    <n v="416000"/>
    <n v="491.95767375036951"/>
    <n v="44276.19063753325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m/>
    <s v="G_SAP"/>
    <s v="ME"/>
    <m/>
    <x v="90"/>
    <s v="G_SAP"/>
    <m/>
    <s v="AM24G005"/>
    <s v="GL"/>
    <n v="3.5"/>
    <d v="2026-05-30T00:00:00"/>
    <d v="2026-07-29T00:00:00"/>
    <n v="46322"/>
    <n v="166400000"/>
    <n v="196783.06950014783"/>
    <n v="688740.74325051741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m/>
    <s v="G_SAP"/>
    <s v="ME"/>
    <m/>
    <x v="91"/>
    <s v="G_SAP"/>
    <m/>
    <s v="AM24G005"/>
    <s v="GL"/>
    <n v="1"/>
    <d v="2026-11-30T00:00:00"/>
    <d v="2026-12-29T00:00:00"/>
    <n v="46475"/>
    <n v="16640000"/>
    <n v="19678.306950014779"/>
    <n v="19678.306950014779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m/>
    <s v="G_SAP"/>
    <s v="ME"/>
    <m/>
    <x v="92"/>
    <s v="G_SAP"/>
    <m/>
    <s v="AM24G005"/>
    <s v="GL"/>
    <n v="50"/>
    <d v="2026-05-30T00:00:00"/>
    <d v="2026-12-29T00:00:00"/>
    <n v="46475"/>
    <n v="416000"/>
    <n v="491.95767375036951"/>
    <n v="24597.883687518472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m/>
    <s v="G_SAP"/>
    <s v="ME"/>
    <m/>
    <x v="90"/>
    <s v="G_SAP"/>
    <m/>
    <s v="AM24G005"/>
    <s v="GL"/>
    <n v="1.3"/>
    <d v="2027-05-02T00:00:00"/>
    <d v="2027-06-28T00:00:00"/>
    <n v="46656"/>
    <n v="166400000"/>
    <n v="196783.06950014783"/>
    <n v="255817.99035019221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m/>
    <s v="G_SAP"/>
    <s v="ME"/>
    <m/>
    <x v="91"/>
    <s v="G_SAP"/>
    <m/>
    <s v="AM24G005"/>
    <s v="GL"/>
    <m/>
    <d v="2027-11-30T00:00:00"/>
    <d v="2027-12-29T00:00:00"/>
    <n v="46840"/>
    <n v="16640000"/>
    <n v="19678.306950014779"/>
    <n v="0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m/>
    <s v="G_SAP"/>
    <s v="ME"/>
    <m/>
    <x v="92"/>
    <s v="G_SAP"/>
    <m/>
    <s v="AM24G005"/>
    <s v="GL"/>
    <m/>
    <d v="2027-05-02T00:00:00"/>
    <d v="2027-06-28T00:00:00"/>
    <n v="46656"/>
    <n v="416000"/>
    <n v="491.95767375036951"/>
    <n v="0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65"/>
    <m/>
    <m/>
    <m/>
    <m/>
    <m/>
    <d v="1900-03-30T00:00:00"/>
    <d v="1900-03-30T00:00:00"/>
    <n v="180"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m/>
    <s v="G_SAP"/>
    <s v="ME"/>
    <m/>
    <x v="82"/>
    <s v="G_SAP"/>
    <m/>
    <s v="AM24G005"/>
    <s v="GL"/>
    <n v="1"/>
    <d v="2027-05-30T00:00:00"/>
    <d v="2027-06-29T00:00:00"/>
    <n v="46657"/>
    <n v="134557900"/>
    <n v="159126.90256907415"/>
    <n v="159126.90256907415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m/>
    <s v="G_SAP"/>
    <s v="MN"/>
    <m/>
    <x v="93"/>
    <s v="G_SAP"/>
    <m/>
    <s v="AM24G005"/>
    <s v="GL"/>
    <n v="1"/>
    <d v="2027-05-30T00:00:00"/>
    <d v="2027-06-29T00:00:00"/>
    <n v="46657"/>
    <n v="34759756"/>
    <n v="41106.559379544349"/>
    <n v="41106.559379544349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68"/>
    <m/>
    <m/>
    <m/>
    <m/>
    <m/>
    <d v="1900-03-30T00:00:00"/>
    <d v="1900-03-30T00:00:00"/>
    <n v="180"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68"/>
    <m/>
    <m/>
    <m/>
    <m/>
    <m/>
    <d v="1900-03-30T00:00:00"/>
    <d v="1900-03-30T00:00:00"/>
    <n v="180"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m/>
    <s v="510901"/>
    <s v="ME"/>
    <m/>
    <x v="94"/>
    <m/>
    <m/>
    <s v="AM24G005"/>
    <s v="GL"/>
    <n v="1"/>
    <d v="2027-05-30T00:00:00"/>
    <d v="2027-06-29T00:00:00"/>
    <n v="46657"/>
    <n v="35342595.544667348"/>
    <n v="41795.819924170006"/>
    <n v="41795.81992417000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69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m/>
    <m/>
    <m/>
    <m/>
    <m/>
    <x v="70"/>
    <m/>
    <m/>
    <m/>
    <m/>
    <m/>
    <m/>
    <m/>
    <m/>
    <m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m/>
    <s v="FEE MO"/>
    <s v="MN"/>
    <m/>
    <x v="71"/>
    <m/>
    <m/>
    <s v="AM24G005"/>
    <s v="mes"/>
    <m/>
    <m/>
    <m/>
    <n v="0"/>
    <m/>
    <n v="0"/>
    <n v="20258.409194142991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  <r>
    <s v="XCOM"/>
    <m/>
    <s v="FEE SS"/>
    <s v="MN"/>
    <m/>
    <x v="72"/>
    <m/>
    <m/>
    <s v="AM24G005"/>
    <s v="mes"/>
    <m/>
    <m/>
    <m/>
    <n v="0"/>
    <m/>
    <n v="0"/>
    <n v="87366.837785832613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">
  <r>
    <m/>
    <m/>
    <x v="0"/>
    <m/>
    <s v="GEOLOGÍA"/>
    <m/>
    <m/>
    <m/>
    <m/>
    <m/>
    <m/>
    <m/>
    <m/>
    <m/>
    <n v="0"/>
    <m/>
    <x v="0"/>
  </r>
  <r>
    <m/>
    <m/>
    <x v="0"/>
    <m/>
    <s v=" REMUNERACIÓN PROYECTO GEOLOGÍA"/>
    <m/>
    <m/>
    <m/>
    <m/>
    <m/>
    <m/>
    <m/>
    <m/>
    <m/>
    <n v="0"/>
    <m/>
    <x v="0"/>
  </r>
  <r>
    <s v="FEE SS"/>
    <s v="510102"/>
    <x v="1"/>
    <m/>
    <s v="Geólogo Juan R."/>
    <s v="CO-H-007/2024"/>
    <m/>
    <s v="BERG_CAD"/>
    <s v="mes"/>
    <m/>
    <d v="2024-08-01T00:00:00"/>
    <d v="2025-04-30T00:00:00"/>
    <n v="9.0666666666666664"/>
    <m/>
    <n v="0"/>
    <n v="34380.108042881868"/>
    <x v="1"/>
  </r>
  <r>
    <s v="FEE SS"/>
    <s v="510109"/>
    <x v="1"/>
    <m/>
    <s v="Geólogo Juan R."/>
    <s v="CO-H-007/2024"/>
    <m/>
    <s v="BERG_CAD"/>
    <s v="mes"/>
    <m/>
    <d v="2024-08-01T00:00:00"/>
    <d v="2025-04-30T00:00:00"/>
    <n v="9.0666666666666664"/>
    <m/>
    <n v="0"/>
    <n v="3.0747846462732014"/>
    <x v="1"/>
  </r>
  <r>
    <s v="FEE SS"/>
    <s v="510109"/>
    <x v="1"/>
    <m/>
    <s v="Geólogo Juan R."/>
    <s v="CO-H-007/2024"/>
    <m/>
    <s v="CANN_AUS"/>
    <s v="mes"/>
    <m/>
    <d v="2024-08-01T00:00:00"/>
    <d v="2025-04-30T00:00:00"/>
    <n v="9.0666666666666664"/>
    <m/>
    <n v="0"/>
    <n v="-3.0747846462800226"/>
    <x v="1"/>
  </r>
  <r>
    <s v="FEE SS"/>
    <s v="510102"/>
    <x v="1"/>
    <m/>
    <s v="Geólogo Juan R."/>
    <s v="CO-H-007/2024"/>
    <m/>
    <s v="CANN_AUS"/>
    <s v="mes"/>
    <m/>
    <d v="2024-08-01T00:00:00"/>
    <d v="2025-04-30T00:00:00"/>
    <n v="9.0666666666666664"/>
    <m/>
    <n v="0"/>
    <n v="21970.065496773066"/>
    <x v="1"/>
  </r>
  <r>
    <m/>
    <m/>
    <x v="2"/>
    <m/>
    <s v=" ASESORIA EXPERTA"/>
    <m/>
    <m/>
    <m/>
    <m/>
    <m/>
    <m/>
    <m/>
    <m/>
    <m/>
    <m/>
    <m/>
    <x v="0"/>
  </r>
  <r>
    <s v="FEE SS"/>
    <s v="510102"/>
    <x v="3"/>
    <m/>
    <s v="Darren Obrian Cad"/>
    <s v="CO-055/2024"/>
    <m/>
    <s v="BERG_CAD"/>
    <s v="días"/>
    <m/>
    <d v="2024-08-19T00:00:00"/>
    <d v="2024-09-03T00:00:00"/>
    <n v="0.5"/>
    <m/>
    <n v="0"/>
    <n v="-51.864973375370027"/>
    <x v="2"/>
  </r>
  <r>
    <s v="FEE SS"/>
    <s v="510102"/>
    <x v="3"/>
    <m/>
    <s v="Darren Obrian Cad"/>
    <s v="CO-055/2024"/>
    <m/>
    <s v="BERG_CAD"/>
    <s v="días"/>
    <m/>
    <d v="2024-08-19T00:00:00"/>
    <d v="2024-09-03T00:00:00"/>
    <n v="0.5"/>
    <m/>
    <n v="0"/>
    <n v="39686.69346510055"/>
    <x v="2"/>
  </r>
  <r>
    <s v="FEE SS"/>
    <s v="510102"/>
    <x v="3"/>
    <m/>
    <s v="Peter Pollar Aus"/>
    <s v="CO-056/2024"/>
    <m/>
    <s v="CANN_AUS"/>
    <s v="días"/>
    <m/>
    <d v="2024-10-01T00:00:00"/>
    <d v="2024-12-15T00:00:00"/>
    <n v="2.5"/>
    <m/>
    <n v="0"/>
    <n v="16170.31936459397"/>
    <x v="2"/>
  </r>
  <r>
    <s v="FEE SS"/>
    <s v="510102"/>
    <x v="3"/>
    <m/>
    <s v="TERRA"/>
    <s v="CO-075/2024"/>
    <m/>
    <s v="CANN_AUS"/>
    <s v="días"/>
    <m/>
    <d v="2024-10-01T00:00:00"/>
    <d v="2024-12-15T00:00:00"/>
    <n v="2.5"/>
    <m/>
    <n v="0"/>
    <n v="51.86497337537395"/>
    <x v="2"/>
  </r>
  <r>
    <s v="FEE SS"/>
    <s v="510102"/>
    <x v="3"/>
    <m/>
    <s v="TERRA"/>
    <s v="CO-075/2024"/>
    <m/>
    <s v="CANN_AUS"/>
    <s v="días"/>
    <m/>
    <d v="2024-10-01T00:00:00"/>
    <d v="2024-12-15T00:00:00"/>
    <n v="2.5"/>
    <m/>
    <n v="0"/>
    <n v="30357.286784886135"/>
    <x v="2"/>
  </r>
  <r>
    <s v="FEE SS"/>
    <s v="510102"/>
    <x v="1"/>
    <m/>
    <s v="NELSON RAUL CORTES CABEZAS"/>
    <s v="CO-H-008/2024"/>
    <m/>
    <s v="BERG_CAD"/>
    <s v="días"/>
    <m/>
    <d v="2024-10-01T00:00:00"/>
    <d v="2024-12-15T00:00:00"/>
    <n v="2.5"/>
    <m/>
    <n v="0"/>
    <n v="10018.216503807202"/>
    <x v="1"/>
  </r>
  <r>
    <s v="FEE SS"/>
    <s v="510102"/>
    <x v="1"/>
    <m/>
    <s v="Peter Pollar Aus"/>
    <s v="IMPUESTO"/>
    <m/>
    <s v="BERG_CAD"/>
    <s v="días"/>
    <m/>
    <d v="2024-10-01T00:00:00"/>
    <d v="2024-12-15T00:00:00"/>
    <n v="2.5"/>
    <m/>
    <n v="0"/>
    <n v="4803.5111555441927"/>
    <x v="1"/>
  </r>
  <r>
    <s v="FEE SS"/>
    <s v="510102"/>
    <x v="1"/>
    <m/>
    <s v="Darren Obrian Cad"/>
    <s v="IMPUESTO"/>
    <m/>
    <s v="CANN_AUS"/>
    <s v="días"/>
    <m/>
    <d v="2024-10-01T00:00:00"/>
    <d v="2024-12-15T00:00:00"/>
    <n v="2.5"/>
    <m/>
    <n v="0"/>
    <n v="9364.6524851205795"/>
    <x v="1"/>
  </r>
  <r>
    <s v="FEE SS"/>
    <s v="510102"/>
    <x v="3"/>
    <m/>
    <s v="ASESORÍA MONITORING SERVICES FUTURE MINERALS"/>
    <s v="CO-073/2025"/>
    <m/>
    <s v="CANN_AUS"/>
    <m/>
    <m/>
    <m/>
    <m/>
    <n v="0"/>
    <m/>
    <n v="0"/>
    <n v="44952.588292426066"/>
    <x v="2"/>
  </r>
  <r>
    <s v="FEE SS"/>
    <s v="510102"/>
    <x v="3"/>
    <m/>
    <s v="Darren Obrian Cad"/>
    <s v="CO-061/2025"/>
    <m/>
    <s v="CANN_AUS"/>
    <s v="días"/>
    <m/>
    <d v="2024-08-19T00:00:00"/>
    <d v="2024-09-03T00:00:00"/>
    <n v="0.5"/>
    <m/>
    <n v="0"/>
    <n v="4308.2677022391781"/>
    <x v="2"/>
  </r>
  <r>
    <m/>
    <m/>
    <x v="2"/>
    <m/>
    <s v=" OTROS ESTUDIOS"/>
    <m/>
    <m/>
    <m/>
    <m/>
    <m/>
    <m/>
    <m/>
    <m/>
    <m/>
    <m/>
    <m/>
    <x v="0"/>
  </r>
  <r>
    <s v="FEE SS"/>
    <s v="510113"/>
    <x v="1"/>
    <m/>
    <s v="Recursos Y Reservas Mineras Consultores Limitada"/>
    <s v="CO-016/2025"/>
    <s v="058/2021"/>
    <s v="BERG_CAD"/>
    <s v="GL"/>
    <m/>
    <m/>
    <m/>
    <m/>
    <m/>
    <n v="0"/>
    <n v="31070.753353322798"/>
    <x v="1"/>
  </r>
  <r>
    <s v="FEE SS"/>
    <s v="510113"/>
    <x v="1"/>
    <m/>
    <s v="Recursos Y Reservas Mineras Consultores Limitada"/>
    <s v="CO-016/2025"/>
    <s v="058/2021"/>
    <s v="CANN_AUS"/>
    <s v="GL"/>
    <m/>
    <m/>
    <m/>
    <m/>
    <m/>
    <n v="0"/>
    <n v="15384.336774140871"/>
    <x v="1"/>
  </r>
  <r>
    <m/>
    <m/>
    <x v="2"/>
    <m/>
    <s v="LOGÍSTICA"/>
    <m/>
    <m/>
    <m/>
    <m/>
    <m/>
    <m/>
    <m/>
    <m/>
    <m/>
    <m/>
    <m/>
    <x v="0"/>
  </r>
  <r>
    <m/>
    <m/>
    <x v="2"/>
    <m/>
    <s v=" EQUIPOS, MATERIALES e INSUMOS"/>
    <m/>
    <m/>
    <m/>
    <m/>
    <m/>
    <m/>
    <m/>
    <m/>
    <m/>
    <m/>
    <m/>
    <x v="0"/>
  </r>
  <r>
    <s v="FEE SS"/>
    <s v="510606"/>
    <x v="3"/>
    <m/>
    <s v="Contingencia apoyo en terreno AUS"/>
    <s v="EMSA"/>
    <m/>
    <s v="AM24G005"/>
    <s v="GL"/>
    <n v="1"/>
    <d v="2024-11-07T00:00:00"/>
    <d v="2024-11-30T00:00:00"/>
    <n v="0.76666666666666672"/>
    <n v="12339720"/>
    <m/>
    <n v="0"/>
    <x v="3"/>
  </r>
  <r>
    <s v="FEE SS"/>
    <s v="510606"/>
    <x v="3"/>
    <m/>
    <s v="Contingencia en arriendo de materiales CAD"/>
    <s v="EMSA"/>
    <m/>
    <s v="AM24G005"/>
    <s v="GL"/>
    <n v="0"/>
    <d v="2025-01-19T00:00:00"/>
    <d v="2025-02-03T00:00:00"/>
    <n v="0.5"/>
    <n v="17740000"/>
    <m/>
    <n v="0"/>
    <x v="3"/>
  </r>
  <r>
    <s v="FEE SS"/>
    <s v="510606"/>
    <x v="3"/>
    <m/>
    <s v="Arriendo Implementos de Mapeo"/>
    <s v="EMSA"/>
    <m/>
    <s v="AM24G005"/>
    <s v="GL"/>
    <n v="5"/>
    <d v="2024-09-19T00:00:00"/>
    <d v="2024-10-03T00:00:00"/>
    <n v="0.46666666666666667"/>
    <n v="1590509"/>
    <m/>
    <n v="0"/>
    <x v="3"/>
  </r>
  <r>
    <s v="FEE SS"/>
    <s v="510606"/>
    <x v="3"/>
    <m/>
    <s v="Licencias Software "/>
    <s v="EMSA"/>
    <m/>
    <s v="AM24G005"/>
    <s v="Licencia"/>
    <n v="1"/>
    <d v="2024-09-01T00:00:00"/>
    <d v="2024-09-15T00:00:00"/>
    <n v="0.46666666666666667"/>
    <n v="15103231.066"/>
    <m/>
    <n v="0"/>
    <x v="3"/>
  </r>
  <r>
    <s v="FEE SS"/>
    <s v="510606"/>
    <x v="3"/>
    <m/>
    <s v="Licencias Software delta"/>
    <s v="EMSA"/>
    <m/>
    <s v="AM24G005"/>
    <s v="Licencia"/>
    <n v="1"/>
    <d v="2024-09-01T00:00:00"/>
    <d v="2024-09-15T00:00:00"/>
    <n v="0.46666666666666667"/>
    <n v="2436096"/>
    <m/>
    <n v="0"/>
    <x v="3"/>
  </r>
  <r>
    <s v="FEE SS"/>
    <s v="510606"/>
    <x v="3"/>
    <m/>
    <s v="LeapFrog Geo - Subscription - Shared"/>
    <s v="EMSA"/>
    <m/>
    <s v="AM24G005"/>
    <s v="Licencia"/>
    <n v="0"/>
    <d v="2024-05-01T00:00:00"/>
    <d v="2024-05-31T00:00:00"/>
    <n v="1"/>
    <n v="16782643.16"/>
    <m/>
    <n v="0"/>
    <x v="3"/>
  </r>
  <r>
    <s v="FEE SS"/>
    <s v="510606"/>
    <x v="3"/>
    <m/>
    <s v="LeapFrog Geo - Subscription - Shared"/>
    <s v="SOFTWARE"/>
    <m/>
    <s v="BERG_CAD"/>
    <s v="Licencia"/>
    <m/>
    <m/>
    <m/>
    <m/>
    <m/>
    <m/>
    <n v="-1205.6660870931573"/>
    <x v="4"/>
  </r>
  <r>
    <s v="FEE SS"/>
    <s v="510606"/>
    <x v="3"/>
    <m/>
    <s v="LeapFrog Geo - Subscription - Shared"/>
    <s v="SOFTWARE"/>
    <m/>
    <s v="CANN_AUS"/>
    <s v="Licencia"/>
    <m/>
    <m/>
    <m/>
    <m/>
    <m/>
    <m/>
    <n v="579.11484421878049"/>
    <x v="4"/>
  </r>
  <r>
    <s v="FEE SS"/>
    <s v="510606"/>
    <x v="1"/>
    <m/>
    <s v="Pago impto. adicional  F50 Marzo 2025"/>
    <s v="IMPUESTO"/>
    <m/>
    <s v="BERG_CAD"/>
    <s v="Licencia"/>
    <m/>
    <m/>
    <m/>
    <m/>
    <m/>
    <m/>
    <n v="-41959.415898187493"/>
    <x v="5"/>
  </r>
  <r>
    <s v="FEE SS"/>
    <s v="510606"/>
    <x v="1"/>
    <m/>
    <s v="Pago impto. adicional  F50 Marzo 2025"/>
    <s v="IMPUESTO"/>
    <m/>
    <s v="CANN_AUS"/>
    <s v="Licencia"/>
    <m/>
    <m/>
    <m/>
    <m/>
    <m/>
    <m/>
    <n v="4.6693648832024337"/>
    <x v="5"/>
  </r>
  <r>
    <s v="FEE SS"/>
    <s v="510606"/>
    <x v="3"/>
    <m/>
    <s v="LeapFrog Geo - Subscription - Shared"/>
    <s v="SOFTWARE"/>
    <m/>
    <s v="BERG_CAD"/>
    <s v="Licencia"/>
    <m/>
    <m/>
    <m/>
    <m/>
    <m/>
    <m/>
    <n v="-579.11484421878049"/>
    <x v="4"/>
  </r>
  <r>
    <s v="FEE SS"/>
    <s v="510606"/>
    <x v="3"/>
    <m/>
    <s v="LeapFrog Geo - Subscription - Shared"/>
    <s v="SOFTWARE"/>
    <m/>
    <s v="CANN_AUS"/>
    <s v="Licencia"/>
    <m/>
    <m/>
    <m/>
    <m/>
    <m/>
    <m/>
    <n v="-579.11484421878049"/>
    <x v="4"/>
  </r>
  <r>
    <s v="FEE SS"/>
    <s v="510606"/>
    <x v="1"/>
    <m/>
    <s v="Pago impto. adicional  F50 Marzo 2025"/>
    <s v="IMPUESTO"/>
    <m/>
    <s v="BERG_CAD"/>
    <s v="Licencia"/>
    <m/>
    <m/>
    <m/>
    <m/>
    <m/>
    <m/>
    <n v="-4.6693648832024337"/>
    <x v="5"/>
  </r>
  <r>
    <s v="FEE SS"/>
    <s v="510606"/>
    <x v="1"/>
    <m/>
    <s v="Pago impto. adicional  F50 Marzo 2025"/>
    <s v="IMPUESTO"/>
    <m/>
    <s v="CANN_AUS"/>
    <s v="Licencia"/>
    <m/>
    <m/>
    <m/>
    <m/>
    <m/>
    <m/>
    <n v="-4.6693648832024337"/>
    <x v="5"/>
  </r>
  <r>
    <m/>
    <m/>
    <x v="2"/>
    <m/>
    <s v=" VEHÍCULOS LIVIANOS Y OTROS MEDIOS DE TRANSPORTE"/>
    <m/>
    <m/>
    <m/>
    <m/>
    <m/>
    <m/>
    <m/>
    <m/>
    <m/>
    <m/>
    <n v="0"/>
    <x v="0"/>
  </r>
  <r>
    <s v="FEE SS"/>
    <s v="510614"/>
    <x v="1"/>
    <m/>
    <s v="Vehículos Livianos y otros Medios de Transporte AUS Camioneta"/>
    <s v="TRANSPORTE"/>
    <m/>
    <s v="AM24G005"/>
    <s v="Día"/>
    <n v="15"/>
    <d v="2024-10-07T00:00:00"/>
    <d v="2024-10-24T00:00:00"/>
    <n v="0.56666666666666665"/>
    <n v="205598.90682692401"/>
    <m/>
    <n v="0"/>
    <x v="5"/>
  </r>
  <r>
    <s v="FEE SS"/>
    <s v="510614"/>
    <x v="1"/>
    <m/>
    <s v="Vehículos Livianos y otros Medios de Transporte CAD Camioneta"/>
    <s v="TRANSPORTE"/>
    <m/>
    <s v="AM24G005"/>
    <s v="Día"/>
    <n v="15"/>
    <d v="2024-09-19T00:00:00"/>
    <d v="2024-09-30T00:00:00"/>
    <n v="0.36666666666666664"/>
    <n v="205598.90682692401"/>
    <m/>
    <n v="0"/>
    <x v="5"/>
  </r>
  <r>
    <s v="FEE SS"/>
    <s v="510614"/>
    <x v="1"/>
    <m/>
    <s v="Camioneta Consultor AUS"/>
    <s v="TRANSPORTE"/>
    <m/>
    <s v="AM24G005"/>
    <s v="Día"/>
    <n v="15"/>
    <d v="2024-10-07T00:00:00"/>
    <d v="2024-10-03T00:00:00"/>
    <n v="-0.13333333333333333"/>
    <n v="102799.453413462"/>
    <m/>
    <n v="0"/>
    <x v="5"/>
  </r>
  <r>
    <s v="FEE SS"/>
    <s v="510614"/>
    <x v="1"/>
    <m/>
    <s v="Camioneta Consultor CAD"/>
    <s v="TRANSPORTE"/>
    <m/>
    <s v="AM24G005"/>
    <s v="Día"/>
    <n v="15"/>
    <d v="2024-09-19T00:00:00"/>
    <d v="2024-10-03T00:00:00"/>
    <n v="0.46666666666666667"/>
    <n v="102799.453413462"/>
    <m/>
    <n v="0"/>
    <x v="5"/>
  </r>
  <r>
    <s v="FEE SS"/>
    <s v="510614"/>
    <x v="1"/>
    <m/>
    <s v="Camioneta Consultor CAD"/>
    <s v="CAMIONETA"/>
    <m/>
    <s v="CANN_AUS"/>
    <s v="Día"/>
    <m/>
    <d v="2024-09-19T00:00:00"/>
    <d v="2024-10-03T00:00:00"/>
    <n v="0.46666666666666667"/>
    <m/>
    <m/>
    <n v="0"/>
    <x v="5"/>
  </r>
  <r>
    <s v="FEE SS"/>
    <s v="510614"/>
    <x v="1"/>
    <m/>
    <s v="Impuesto"/>
    <s v="TRANSPORTE"/>
    <m/>
    <s v="AM24G005"/>
    <s v="mes"/>
    <n v="1"/>
    <m/>
    <m/>
    <n v="0"/>
    <n v="0"/>
    <m/>
    <n v="0"/>
    <x v="5"/>
  </r>
  <r>
    <m/>
    <m/>
    <x v="2"/>
    <m/>
    <s v=" SERVICIOS DE ALOJAMIENTO Y ALIMENTACIÓN"/>
    <m/>
    <m/>
    <m/>
    <m/>
    <m/>
    <m/>
    <m/>
    <m/>
    <m/>
    <m/>
    <m/>
    <x v="0"/>
  </r>
  <r>
    <s v="FEE SS"/>
    <s v="510615"/>
    <x v="1"/>
    <m/>
    <s v="Hotel Personal EMSA AUS"/>
    <s v="HOTEL"/>
    <m/>
    <s v="AM24G005"/>
    <s v="Día"/>
    <n v="15"/>
    <d v="2024-10-07T00:00:00"/>
    <d v="2024-10-24T00:00:00"/>
    <n v="0.56666666666666665"/>
    <n v="415928.186489388"/>
    <n v="491.87274777050288"/>
    <n v="0"/>
    <x v="5"/>
  </r>
  <r>
    <s v="FEE SS"/>
    <s v="510615"/>
    <x v="1"/>
    <m/>
    <s v="Hotel Personal EMSACAD"/>
    <s v="HOTEL"/>
    <m/>
    <s v="AM24G005"/>
    <s v="Día"/>
    <n v="15"/>
    <d v="2024-09-19T00:00:00"/>
    <d v="2024-09-30T00:00:00"/>
    <n v="0.36666666666666664"/>
    <n v="415928.186489388"/>
    <n v="491.87274777050288"/>
    <n v="0"/>
    <x v="5"/>
  </r>
  <r>
    <s v="FEE SS"/>
    <s v="510615"/>
    <x v="1"/>
    <m/>
    <s v="Hotel Consultores AUS"/>
    <s v="RENDICIONES"/>
    <m/>
    <s v="AM24G005"/>
    <s v="Día"/>
    <n v="30"/>
    <d v="2024-10-07T00:00:00"/>
    <d v="2024-10-03T00:00:00"/>
    <n v="-0.13333333333333333"/>
    <n v="103982.04662234669"/>
    <n v="122.96818694262535"/>
    <n v="0"/>
    <x v="5"/>
  </r>
  <r>
    <s v="FEE SS"/>
    <s v="510615"/>
    <x v="1"/>
    <m/>
    <s v="Hotel Consultores CAD"/>
    <s v="RENDICIONES"/>
    <m/>
    <s v="AM24G005"/>
    <s v="Día"/>
    <n v="15"/>
    <d v="2024-09-19T00:00:00"/>
    <d v="2024-09-30T00:00:00"/>
    <n v="0.36666666666666664"/>
    <n v="103982.04662234669"/>
    <n v="122.96818694262535"/>
    <n v="0"/>
    <x v="5"/>
  </r>
  <r>
    <s v="FEE SS"/>
    <s v="510615"/>
    <x v="1"/>
    <m/>
    <s v="Impuesto Hoteles"/>
    <s v="IMPUESTO"/>
    <m/>
    <s v="AM24G005"/>
    <s v="mes"/>
    <n v="1"/>
    <d v="2024-05-01T00:00:00"/>
    <d v="2024-06-30T00:00:00"/>
    <n v="2"/>
    <n v="0"/>
    <n v="0"/>
    <n v="0"/>
    <x v="5"/>
  </r>
  <r>
    <s v="FEE SS"/>
    <s v="510615"/>
    <x v="1"/>
    <m/>
    <s v="Alimentación Personal EMSA AUS"/>
    <s v="ALIMENTACION"/>
    <m/>
    <s v="AM24G005"/>
    <s v="Día"/>
    <n v="15"/>
    <d v="2024-10-07T00:00:00"/>
    <d v="2024-10-24T00:00:00"/>
    <n v="0.56666666666666665"/>
    <n v="41717.472836025998"/>
    <n v="49.334689642200914"/>
    <n v="0"/>
    <x v="5"/>
  </r>
  <r>
    <s v="FEE SS"/>
    <s v="510615"/>
    <x v="1"/>
    <m/>
    <s v="Alimentación Personal EMSA CAD"/>
    <s v="ALIMENTACION"/>
    <m/>
    <s v="AM24G005"/>
    <s v="Día"/>
    <n v="15"/>
    <d v="2024-09-19T00:00:00"/>
    <d v="2024-09-30T00:00:00"/>
    <n v="0.36666666666666664"/>
    <n v="41717.472836025998"/>
    <n v="49.334689642200914"/>
    <n v="0"/>
    <x v="5"/>
  </r>
  <r>
    <s v="FEE SS"/>
    <s v="510615"/>
    <x v="1"/>
    <m/>
    <s v="Alimentación Consultores AUS"/>
    <s v="ALIMENTACION"/>
    <m/>
    <s v="AM24G005"/>
    <s v="Día"/>
    <n v="15"/>
    <d v="2024-10-07T00:00:00"/>
    <d v="2024-10-03T00:00:00"/>
    <n v="-0.13333333333333333"/>
    <n v="4171.74728360261"/>
    <n v="4.9334689642201033"/>
    <n v="0"/>
    <x v="5"/>
  </r>
  <r>
    <s v="FEE SS"/>
    <s v="510615"/>
    <x v="1"/>
    <m/>
    <s v="Alimentación Consultores CAD"/>
    <s v="ALIMENTACION"/>
    <m/>
    <s v="AM24G005"/>
    <s v="Día"/>
    <n v="15"/>
    <d v="2024-09-19T00:00:00"/>
    <d v="2024-09-30T00:00:00"/>
    <n v="0.36666666666666664"/>
    <n v="4171.7472836026063"/>
    <n v="4.9334689642200988"/>
    <n v="0"/>
    <x v="5"/>
  </r>
  <r>
    <s v="FEE SS"/>
    <s v="510615"/>
    <x v="1"/>
    <m/>
    <s v="Impuesto Alimentación"/>
    <s v="IMPUESTO"/>
    <m/>
    <s v="AM24G005"/>
    <s v="mes"/>
    <n v="1"/>
    <d v="2024-05-01T00:00:00"/>
    <d v="2024-06-30T00:00:00"/>
    <n v="2"/>
    <n v="0"/>
    <n v="0"/>
    <n v="0"/>
    <x v="5"/>
  </r>
  <r>
    <s v="FEE SS"/>
    <s v="510615"/>
    <x v="1"/>
    <m/>
    <s v="Hotel Personal EMSA ACAD"/>
    <s v="HOTEL"/>
    <m/>
    <s v="BERG_CAD"/>
    <s v="Día"/>
    <m/>
    <d v="2024-10-07T00:00:00"/>
    <d v="2024-11-03T00:00:00"/>
    <n v="0.9"/>
    <m/>
    <n v="0"/>
    <n v="1.1022514097105613"/>
    <x v="5"/>
  </r>
  <r>
    <s v="FEE SS"/>
    <s v="510615"/>
    <x v="1"/>
    <m/>
    <s v="Hotel Personal EMSA AUS"/>
    <s v="HOTEL"/>
    <m/>
    <s v="CANN_AUS"/>
    <s v="Día"/>
    <m/>
    <d v="2024-10-07T00:00:00"/>
    <d v="2024-11-03T00:00:00"/>
    <n v="0.9"/>
    <m/>
    <n v="0"/>
    <n v="35.540460738397101"/>
    <x v="5"/>
  </r>
  <r>
    <s v="FEE SS"/>
    <s v="510615"/>
    <x v="1"/>
    <m/>
    <s v="Hotel Personal EMSA CAD"/>
    <s v="HOTEL"/>
    <m/>
    <s v="BERG_CAD"/>
    <s v="Día"/>
    <m/>
    <d v="2024-10-07T00:00:00"/>
    <d v="2024-11-03T00:00:00"/>
    <n v="0.9"/>
    <m/>
    <n v="0"/>
    <n v="8944.8565855938341"/>
    <x v="5"/>
  </r>
  <r>
    <s v="FEE SS"/>
    <s v="510615"/>
    <x v="1"/>
    <m/>
    <s v="Hotel Personal EMSA AUS"/>
    <s v="HOTEL"/>
    <m/>
    <s v="CANN_AUS"/>
    <s v="Día"/>
    <m/>
    <d v="2024-10-07T00:00:00"/>
    <d v="2024-11-03T00:00:00"/>
    <n v="0.9"/>
    <m/>
    <n v="0"/>
    <n v="3150.2268148567018"/>
    <x v="5"/>
  </r>
  <r>
    <m/>
    <m/>
    <x v="2"/>
    <m/>
    <s v=" TRANSPORTE DE PERSONAL"/>
    <m/>
    <m/>
    <m/>
    <m/>
    <m/>
    <m/>
    <m/>
    <m/>
    <m/>
    <m/>
    <m/>
    <x v="0"/>
  </r>
  <r>
    <s v="FEE SS"/>
    <s v="510614"/>
    <x v="1"/>
    <m/>
    <s v="Vuelo Avión CHI-AUS "/>
    <s v="TRANSPORTE"/>
    <m/>
    <s v="AM24G005"/>
    <s v="Un"/>
    <n v="3"/>
    <d v="2024-10-07T00:00:00"/>
    <d v="2024-10-03T00:00:00"/>
    <n v="-0.13333333333333333"/>
    <n v="2373696"/>
    <n v="2807.1104864196086"/>
    <n v="0"/>
    <x v="5"/>
  </r>
  <r>
    <s v="FEE SS"/>
    <s v="510614"/>
    <x v="1"/>
    <m/>
    <s v="Vuelo Avión CHI-CAD"/>
    <s v="TRANSPORTE"/>
    <m/>
    <s v="AM24G005"/>
    <s v="Un"/>
    <n v="5"/>
    <d v="2024-09-19T00:00:00"/>
    <d v="2024-10-03T00:00:00"/>
    <n v="0.46666666666666667"/>
    <m/>
    <n v="0"/>
    <n v="0"/>
    <x v="5"/>
  </r>
  <r>
    <s v="FEE SS"/>
    <s v="510614"/>
    <x v="1"/>
    <m/>
    <s v="Vuelo Avión Consultor AUS"/>
    <s v="RENDICIONES"/>
    <m/>
    <s v="AM24G005"/>
    <s v="Un"/>
    <n v="1"/>
    <d v="2024-10-07T00:00:00"/>
    <d v="2024-10-03T00:00:00"/>
    <n v="-0.13333333333333333"/>
    <n v="2161657.3417788455"/>
    <n v="2556.3555704493469"/>
    <n v="0"/>
    <x v="5"/>
  </r>
  <r>
    <s v="FEE SS"/>
    <s v="510614"/>
    <x v="1"/>
    <m/>
    <s v="Vuelo Avión Consultor CAD"/>
    <s v="RENDICIONES"/>
    <m/>
    <s v="AM24G005"/>
    <s v="Un"/>
    <n v="1"/>
    <d v="2024-09-19T00:00:00"/>
    <d v="2024-09-30T00:00:00"/>
    <n v="0.36666666666666664"/>
    <n v="2161657.3417788455"/>
    <n v="2556.3555704493469"/>
    <n v="0"/>
    <x v="5"/>
  </r>
  <r>
    <s v="FEE SS"/>
    <s v="510614"/>
    <x v="1"/>
    <m/>
    <s v="Impuesto Aviones"/>
    <s v="IMPUESTO"/>
    <m/>
    <s v="AM24G005"/>
    <s v="mes"/>
    <n v="1"/>
    <d v="2024-05-01T00:00:00"/>
    <d v="2024-06-30T00:00:00"/>
    <n v="2"/>
    <n v="0"/>
    <n v="0"/>
    <n v="0"/>
    <x v="5"/>
  </r>
  <r>
    <s v="FEE SS"/>
    <s v="510616"/>
    <x v="1"/>
    <m/>
    <s v="Transporte de personal AUS"/>
    <s v="RENDICIONES"/>
    <m/>
    <s v="AM24G005"/>
    <s v="días"/>
    <n v="15"/>
    <d v="2024-10-07T00:00:00"/>
    <d v="2024-10-03T00:00:00"/>
    <n v="-0.13333333333333333"/>
    <n v="54161.416282716302"/>
    <n v="64.050779715073318"/>
    <n v="0"/>
    <x v="5"/>
  </r>
  <r>
    <s v="FEE SS"/>
    <s v="510616"/>
    <x v="1"/>
    <m/>
    <s v="Transporte de personal CAD"/>
    <s v="RENDICIONES"/>
    <m/>
    <s v="AM24G005"/>
    <s v="días"/>
    <n v="15"/>
    <d v="2024-09-19T00:00:00"/>
    <d v="2024-09-30T00:00:00"/>
    <n v="0.36666666666666664"/>
    <n v="54161.416282716345"/>
    <n v="64.050779715073361"/>
    <n v="0"/>
    <x v="5"/>
  </r>
  <r>
    <s v="FEE SS"/>
    <s v="510616"/>
    <x v="1"/>
    <m/>
    <s v="Transporte de Consultor AUS"/>
    <s v="RENDICIONES"/>
    <m/>
    <s v="AM24G005"/>
    <s v="días"/>
    <n v="15"/>
    <d v="2024-10-07T00:00:00"/>
    <d v="2024-10-03T00:00:00"/>
    <n v="-0.13333333333333333"/>
    <n v="27080.708141358173"/>
    <n v="32.02538985753668"/>
    <n v="0"/>
    <x v="5"/>
  </r>
  <r>
    <s v="FEE SS"/>
    <s v="510616"/>
    <x v="1"/>
    <m/>
    <s v="Transporte de Consultor CAD"/>
    <s v="RENDICIONES"/>
    <m/>
    <s v="AM24G005"/>
    <s v="días"/>
    <n v="15"/>
    <d v="2024-09-19T00:00:00"/>
    <d v="2024-09-30T00:00:00"/>
    <n v="0.36666666666666664"/>
    <n v="27080.708141358173"/>
    <n v="32.02538985753668"/>
    <n v="0"/>
    <x v="5"/>
  </r>
  <r>
    <s v="FEE SS"/>
    <s v="510616"/>
    <x v="1"/>
    <m/>
    <s v="Impuesto Transporte Rendiciones"/>
    <s v="IMPUESTO"/>
    <m/>
    <s v="AM24G005"/>
    <s v="mes"/>
    <n v="1"/>
    <d v="2024-05-01T00:00:00"/>
    <d v="2024-06-30T00:00:00"/>
    <n v="2"/>
    <n v="0"/>
    <n v="0"/>
    <n v="0"/>
    <x v="5"/>
  </r>
  <r>
    <s v="FEE SS"/>
    <s v="510615"/>
    <x v="1"/>
    <m/>
    <s v="Vuelo Avión CHI-AUS "/>
    <s v="TRANSPORTE"/>
    <m/>
    <s v="BERG_CAD"/>
    <s v="Un"/>
    <m/>
    <d v="2024-10-07T00:00:00"/>
    <d v="2024-11-03T00:00:00"/>
    <n v="0.9"/>
    <m/>
    <n v="0"/>
    <n v="-27.303982381696187"/>
    <x v="5"/>
  </r>
  <r>
    <s v="FEE SS"/>
    <s v="510616"/>
    <x v="1"/>
    <m/>
    <s v="Vuelo Avión CHI-CAD"/>
    <s v="TRANSPORTE"/>
    <m/>
    <s v="BERG_CAD"/>
    <s v="Un"/>
    <m/>
    <d v="2024-10-07T00:00:00"/>
    <d v="2024-11-03T00:00:00"/>
    <n v="0.9"/>
    <m/>
    <n v="0"/>
    <n v="55294.261997818328"/>
    <x v="5"/>
  </r>
  <r>
    <s v="FEE SS"/>
    <s v="510616"/>
    <x v="1"/>
    <m/>
    <s v="Vuelo Avión CHI-AUS "/>
    <s v="TRANSPORTE"/>
    <m/>
    <s v="CANN_AUS"/>
    <s v="Un"/>
    <m/>
    <d v="2024-10-07T00:00:00"/>
    <d v="2024-11-03T00:00:00"/>
    <n v="0.9"/>
    <m/>
    <n v="0"/>
    <n v="20614.108287354145"/>
    <x v="5"/>
  </r>
  <r>
    <m/>
    <m/>
    <x v="2"/>
    <m/>
    <s v="LOGISTICA ME"/>
    <m/>
    <m/>
    <m/>
    <m/>
    <m/>
    <m/>
    <m/>
    <m/>
    <m/>
    <m/>
    <m/>
    <x v="0"/>
  </r>
  <r>
    <s v="FEE SS"/>
    <s v="510616"/>
    <x v="3"/>
    <m/>
    <s v="CUADRATURA 2024 3009"/>
    <s v="CO-055/2024"/>
    <m/>
    <s v="CANN_AUS"/>
    <s v="Un"/>
    <m/>
    <d v="2024-10-07T00:00:00"/>
    <d v="2024-11-03T00:00:00"/>
    <n v="0.9"/>
    <m/>
    <n v="0"/>
    <n v="-174.72702369191575"/>
    <x v="4"/>
  </r>
  <r>
    <s v="FEE SS"/>
    <s v="510616"/>
    <x v="3"/>
    <m/>
    <s v="Vuelo Avión CHI-AUS "/>
    <s v="TRANSPORTE"/>
    <m/>
    <s v="CANN_AUS"/>
    <s v="Un"/>
    <m/>
    <d v="2024-10-07T00:00:00"/>
    <d v="2024-11-03T00:00:00"/>
    <n v="0.9"/>
    <m/>
    <n v="0"/>
    <n v="-983.50266474564603"/>
    <x v="4"/>
  </r>
  <r>
    <s v="FEE SS"/>
    <s v="510614"/>
    <x v="3"/>
    <m/>
    <s v="Vuelo Avión CHI-AUS "/>
    <s v="TRANSPORTE"/>
    <m/>
    <s v="CANN_AUS"/>
    <s v="Un"/>
    <m/>
    <d v="2024-10-07T00:00:00"/>
    <d v="2024-10-03T00:00:00"/>
    <n v="-0.13333333333333333"/>
    <m/>
    <n v="0"/>
    <n v="1081.4388308914331"/>
    <x v="4"/>
  </r>
  <r>
    <s v="FEE SS"/>
    <s v="510615"/>
    <x v="3"/>
    <m/>
    <s v="Hotel Personal EMSA AUS"/>
    <s v="HOTEL"/>
    <m/>
    <s v="CANN_AUS"/>
    <s v="Día"/>
    <m/>
    <d v="2024-10-07T00:00:00"/>
    <d v="2024-11-03T00:00:00"/>
    <n v="0.9"/>
    <m/>
    <n v="0"/>
    <n v="76.790857546128109"/>
    <x v="4"/>
  </r>
  <r>
    <m/>
    <m/>
    <x v="2"/>
    <m/>
    <s v="LOGISTICA MN"/>
    <m/>
    <m/>
    <m/>
    <m/>
    <m/>
    <m/>
    <m/>
    <m/>
    <m/>
    <m/>
    <m/>
    <x v="0"/>
  </r>
  <r>
    <s v="FEE SS"/>
    <s v="510614"/>
    <x v="1"/>
    <m/>
    <s v="RENDICIONES J R"/>
    <s v="CO-H-007/2024"/>
    <m/>
    <s v="BERG_CAD"/>
    <s v="Un"/>
    <m/>
    <d v="2024-10-07T00:00:00"/>
    <d v="2024-10-03T00:00:00"/>
    <n v="-0.13333333333333333"/>
    <m/>
    <n v="0"/>
    <n v="1597.5840473346402"/>
    <x v="5"/>
  </r>
  <r>
    <s v="FEE SS"/>
    <s v="510614"/>
    <x v="1"/>
    <m/>
    <s v="SERVICIOS DE INGENIERÍA ASESORÍAS Y OBRAS CIVILES LIMITADA"/>
    <s v="CO-076/2023"/>
    <m/>
    <s v="CANN_AUS"/>
    <s v="Un"/>
    <m/>
    <d v="2024-10-07T00:00:00"/>
    <d v="2024-10-03T00:00:00"/>
    <n v="-0.13333333333333333"/>
    <m/>
    <n v="0"/>
    <n v="1263.1360515361382"/>
    <x v="5"/>
  </r>
  <r>
    <s v="FEE SS"/>
    <s v="510614"/>
    <x v="1"/>
    <m/>
    <s v="SERVICIOS DE INGENIERÍA ASESORÍAS Y OBRAS CIVILES LIMITADA"/>
    <s v="CO-076/2023"/>
    <m/>
    <s v="CANN_AUS"/>
    <s v="Un"/>
    <m/>
    <d v="2024-10-07T00:00:00"/>
    <d v="2024-10-03T00:00:00"/>
    <n v="-0.13333333333333333"/>
    <m/>
    <n v="0"/>
    <n v="3149.564919835806"/>
    <x v="1"/>
  </r>
  <r>
    <s v="FEE SS"/>
    <s v="510614"/>
    <x v="1"/>
    <m/>
    <s v="SERVICIOS DE INGENIERÍA ASESORÍAS Y OBRAS CIVILES LIMITADA"/>
    <s v="CO-076/2023"/>
    <m/>
    <s v="BERG_CAD"/>
    <s v="Un"/>
    <m/>
    <d v="2024-10-07T00:00:00"/>
    <d v="2024-10-03T00:00:00"/>
    <n v="-0.13333333333333333"/>
    <m/>
    <n v="0"/>
    <n v="619.34897308594418"/>
    <x v="1"/>
  </r>
  <r>
    <s v="FEE SS"/>
    <s v="G_SAP"/>
    <x v="1"/>
    <m/>
    <s v="CUADRATURA CGEX"/>
    <s v="G_SAP"/>
    <m/>
    <s v="BERG_CAD"/>
    <s v="Un"/>
    <m/>
    <d v="2024-10-07T00:00:00"/>
    <d v="2024-10-03T00:00:00"/>
    <n v="-0.13333333333333333"/>
    <m/>
    <n v="0"/>
    <n v="8995.1675162753709"/>
    <x v="6"/>
  </r>
  <r>
    <m/>
    <m/>
    <x v="2"/>
    <m/>
    <s v=" ADMINISTRACIÓN DUST DSSO"/>
    <m/>
    <m/>
    <m/>
    <m/>
    <m/>
    <m/>
    <m/>
    <m/>
    <m/>
    <m/>
    <m/>
    <x v="0"/>
  </r>
  <r>
    <m/>
    <m/>
    <x v="2"/>
    <m/>
    <s v="COSTO DEL DUEÑO - PATROCINANTE"/>
    <m/>
    <m/>
    <m/>
    <m/>
    <m/>
    <m/>
    <m/>
    <m/>
    <m/>
    <m/>
    <m/>
    <x v="0"/>
  </r>
  <r>
    <m/>
    <m/>
    <x v="2"/>
    <m/>
    <s v="Administración MN"/>
    <m/>
    <m/>
    <m/>
    <m/>
    <m/>
    <m/>
    <m/>
    <m/>
    <m/>
    <m/>
    <m/>
    <x v="0"/>
  </r>
  <r>
    <m/>
    <s v="G_SAP"/>
    <x v="1"/>
    <m/>
    <s v="Costos del Dueño MN"/>
    <s v="G_SAP"/>
    <m/>
    <s v="CANN_AUS"/>
    <s v="mes"/>
    <m/>
    <d v="2025-05-01T00:00:00"/>
    <d v="2025-05-31T00:00:00"/>
    <n v="1"/>
    <m/>
    <n v="0"/>
    <n v="11228.301944808998"/>
    <x v="6"/>
  </r>
  <r>
    <m/>
    <m/>
    <x v="2"/>
    <m/>
    <s v="Contingencias"/>
    <m/>
    <m/>
    <m/>
    <m/>
    <m/>
    <m/>
    <m/>
    <m/>
    <m/>
    <n v="0"/>
    <n v="0"/>
    <x v="0"/>
  </r>
  <r>
    <m/>
    <m/>
    <x v="2"/>
    <m/>
    <s v="Contingencias"/>
    <m/>
    <m/>
    <m/>
    <m/>
    <m/>
    <m/>
    <m/>
    <m/>
    <m/>
    <n v="0"/>
    <n v="0"/>
    <x v="0"/>
  </r>
  <r>
    <m/>
    <s v="510901"/>
    <x v="1"/>
    <m/>
    <s v="Contingencias"/>
    <m/>
    <m/>
    <s v="AM24G005"/>
    <s v="GL"/>
    <n v="1"/>
    <d v="2025-04-01T00:00:00"/>
    <d v="2025-04-30T00:00:00"/>
    <n v="0.96666666666666667"/>
    <n v="20844117.426080819"/>
    <n v="24650.05653921697"/>
    <n v="0"/>
    <x v="7"/>
  </r>
  <r>
    <m/>
    <m/>
    <x v="2"/>
    <m/>
    <s v="GESTIÓN EJECUCIÓN PROYECTO"/>
    <m/>
    <m/>
    <m/>
    <m/>
    <m/>
    <m/>
    <m/>
    <m/>
    <m/>
    <m/>
    <m/>
    <x v="0"/>
  </r>
  <r>
    <m/>
    <m/>
    <x v="2"/>
    <m/>
    <s v=" FEE"/>
    <m/>
    <m/>
    <m/>
    <m/>
    <m/>
    <m/>
    <m/>
    <m/>
    <m/>
    <m/>
    <m/>
    <x v="0"/>
  </r>
  <r>
    <m/>
    <s v="FEE MO"/>
    <x v="1"/>
    <m/>
    <s v="FEE MO"/>
    <m/>
    <m/>
    <s v="AM24G005"/>
    <s v="mes"/>
    <n v="1"/>
    <d v="2025-01-01T00:00:00"/>
    <d v="2025-04-30T00:00:00"/>
    <n v="3.9666666666666668"/>
    <m/>
    <n v="0"/>
    <n v="0"/>
    <x v="8"/>
  </r>
  <r>
    <m/>
    <s v="FEE SS"/>
    <x v="1"/>
    <m/>
    <s v="FEE SS"/>
    <m/>
    <m/>
    <s v="AM24G005"/>
    <s v="mes"/>
    <n v="1"/>
    <d v="2025-01-01T00:00:00"/>
    <d v="2025-04-30T00:00:00"/>
    <n v="3.9666666666666668"/>
    <m/>
    <n v="0"/>
    <n v="0"/>
    <x v="9"/>
  </r>
  <r>
    <m/>
    <s v="FEE MO"/>
    <x v="1"/>
    <m/>
    <s v="FEE MO"/>
    <s v="FEE MO"/>
    <m/>
    <s v="CANN_AUS"/>
    <s v="mes"/>
    <m/>
    <m/>
    <m/>
    <n v="0"/>
    <m/>
    <n v="0"/>
    <n v="4445.9943636066928"/>
    <x v="8"/>
  </r>
  <r>
    <m/>
    <s v="FEE SS"/>
    <x v="1"/>
    <m/>
    <s v="FEE SS"/>
    <s v="FEE SS"/>
    <m/>
    <s v="CANN_AUS"/>
    <s v="mes"/>
    <m/>
    <m/>
    <m/>
    <n v="0"/>
    <m/>
    <n v="0"/>
    <n v="3030.4451749446225"/>
    <x v="9"/>
  </r>
  <r>
    <m/>
    <s v="FEE MO"/>
    <x v="1"/>
    <m/>
    <s v="FEE MO"/>
    <s v="FEE MO"/>
    <m/>
    <s v="BERG_CAD"/>
    <s v="mes"/>
    <m/>
    <m/>
    <m/>
    <n v="0"/>
    <m/>
    <n v="0"/>
    <n v="10162.849052093412"/>
    <x v="8"/>
  </r>
  <r>
    <m/>
    <s v="FEE SS"/>
    <x v="1"/>
    <m/>
    <s v="FEE SS"/>
    <s v="FEE SS"/>
    <m/>
    <s v="BERG_CAD"/>
    <s v="mes"/>
    <m/>
    <m/>
    <m/>
    <n v="0"/>
    <m/>
    <n v="0"/>
    <n v="6430.8793056070217"/>
    <x v="9"/>
  </r>
  <r>
    <m/>
    <m/>
    <x v="2"/>
    <m/>
    <s v="ITEM II"/>
    <m/>
    <m/>
    <m/>
    <m/>
    <m/>
    <m/>
    <m/>
    <m/>
    <m/>
    <m/>
    <m/>
    <x v="0"/>
  </r>
  <r>
    <m/>
    <m/>
    <x v="2"/>
    <m/>
    <s v="GEOLOGÍA"/>
    <m/>
    <m/>
    <m/>
    <m/>
    <m/>
    <m/>
    <m/>
    <m/>
    <m/>
    <m/>
    <m/>
    <x v="0"/>
  </r>
  <r>
    <m/>
    <m/>
    <x v="2"/>
    <m/>
    <s v="Monitoreo y búsqueda de nuevas oportunidades"/>
    <m/>
    <m/>
    <m/>
    <m/>
    <m/>
    <m/>
    <m/>
    <m/>
    <m/>
    <m/>
    <m/>
    <x v="0"/>
  </r>
  <r>
    <m/>
    <m/>
    <x v="2"/>
    <m/>
    <s v="Dirección Prospección y Evaluación"/>
    <m/>
    <m/>
    <m/>
    <m/>
    <m/>
    <m/>
    <m/>
    <n v="0"/>
    <m/>
    <n v="0"/>
    <m/>
    <x v="0"/>
  </r>
  <r>
    <s v="FEE MO"/>
    <n v="510114"/>
    <x v="1"/>
    <m/>
    <s v="Director Proyecto (JCT) 2% Busqueda de alternativas"/>
    <s v="REMUNERACION"/>
    <s v=" Busqueda de alternativas "/>
    <s v="AM24G005"/>
    <s v="mes"/>
    <n v="0.02"/>
    <d v="2025-07-01T00:00:00"/>
    <d v="2026-12-31T00:00:00"/>
    <n v="18"/>
    <n v="16400000"/>
    <n v="19394.485215158798"/>
    <n v="4266.7867473349361"/>
    <x v="1"/>
  </r>
  <r>
    <s v="FEE MO"/>
    <n v="510114"/>
    <x v="1"/>
    <m/>
    <s v="Ingeniero P&amp;C  25% Busqueda de alternativas"/>
    <s v="REMUNERACION"/>
    <s v=" Busqueda de alternativas "/>
    <s v="AM24G005"/>
    <s v="mes"/>
    <n v="0.3"/>
    <d v="2025-07-01T00:00:00"/>
    <d v="2026-12-31T00:00:00"/>
    <n v="18"/>
    <n v="4600000"/>
    <n v="5439.9165847396625"/>
    <n v="17951.72472964089"/>
    <x v="1"/>
  </r>
  <r>
    <s v="FEE MO"/>
    <n v="510114"/>
    <x v="1"/>
    <m/>
    <s v="Geólogo EMSA 1_SC Busqueda de alternativas"/>
    <s v="REMUNERACION"/>
    <s v=" Busqueda de alternativas "/>
    <s v="AM24G005"/>
    <s v="mes"/>
    <n v="1"/>
    <d v="2025-07-01T00:00:00"/>
    <d v="2026-12-31T00:00:00"/>
    <n v="18"/>
    <n v="8700000"/>
    <n v="10288.537888529361"/>
    <n v="121285.37888529361"/>
    <x v="1"/>
  </r>
  <r>
    <s v="FEE MO"/>
    <n v="510114"/>
    <x v="1"/>
    <m/>
    <s v="Director Proyecto (JCT) 2% Seguimiento de proyecto"/>
    <s v="REMUNERACION"/>
    <s v=" Seguimiento de proyecto "/>
    <s v="AM24G005"/>
    <s v="mes"/>
    <n v="0.02"/>
    <d v="2027-01-01T00:00:00"/>
    <d v="2028-04-30T00:00:00"/>
    <n v="16"/>
    <n v="16400000"/>
    <n v="19394.485215158798"/>
    <n v="0"/>
    <x v="1"/>
  </r>
  <r>
    <s v="FEE MO"/>
    <n v="510114"/>
    <x v="1"/>
    <m/>
    <s v="Ingeniero P&amp;C  25% Seguimiento de proyecto"/>
    <s v="REMUNERACION"/>
    <s v=" Seguimiento de proyecto "/>
    <s v="AM24G005"/>
    <s v="mes"/>
    <n v="0.3"/>
    <d v="2027-01-01T00:00:00"/>
    <d v="2028-04-30T00:00:00"/>
    <n v="16"/>
    <n v="4600000"/>
    <n v="5439.9165847396625"/>
    <n v="26111.599606750377"/>
    <x v="1"/>
  </r>
  <r>
    <s v="FEE MO"/>
    <n v="510114"/>
    <x v="1"/>
    <m/>
    <s v="Geólogo EMSA 1_SC Seguimiento de proyecto"/>
    <s v="REMUNERACION"/>
    <s v=" Seguimiento de proyecto "/>
    <s v="AM24G005"/>
    <s v="mes"/>
    <n v="1"/>
    <d v="2027-01-01T00:00:00"/>
    <d v="2028-04-30T00:00:00"/>
    <n v="16"/>
    <n v="8700000"/>
    <n v="10288.537888529361"/>
    <n v="406793.66546574578"/>
    <x v="1"/>
  </r>
  <r>
    <s v="FEE MO"/>
    <s v="510114"/>
    <x v="1"/>
    <m/>
    <s v="Geología Australia"/>
    <s v="REMUNERACION"/>
    <m/>
    <s v="CANN_AUS"/>
    <s v="mes"/>
    <m/>
    <d v="2024-12-01T00:00:00"/>
    <d v="2024-12-31T00:00:00"/>
    <n v="1"/>
    <m/>
    <n v="0"/>
    <n v="136846.69783697743"/>
    <x v="1"/>
  </r>
  <r>
    <s v="FEE MO"/>
    <s v="510109"/>
    <x v="1"/>
    <m/>
    <s v="Remuneración P&amp;C"/>
    <s v="CO-073/2023"/>
    <m/>
    <s v="CANN_AUS"/>
    <s v="mes"/>
    <m/>
    <d v="2024-12-01T00:00:00"/>
    <d v="2024-12-31T00:00:00"/>
    <n v="1"/>
    <m/>
    <n v="0"/>
    <n v="5728.3059265929842"/>
    <x v="1"/>
  </r>
  <r>
    <s v="FEE SS"/>
    <s v="510102"/>
    <x v="1"/>
    <m/>
    <s v="Geólogo Juan R."/>
    <s v="CO-H-006/2025"/>
    <m/>
    <s v="BERG_CAD"/>
    <s v="mes"/>
    <m/>
    <d v="2024-08-01T00:00:00"/>
    <d v="2025-04-30T00:00:00"/>
    <n v="9.0666666666666664"/>
    <m/>
    <n v="0"/>
    <n v="25428.607523232531"/>
    <x v="1"/>
  </r>
  <r>
    <s v="FEE SS"/>
    <s v="510102"/>
    <x v="1"/>
    <m/>
    <s v="Geólogo Juan R."/>
    <s v="CO-H-006/2025"/>
    <m/>
    <s v="CANN_AUS"/>
    <s v="mes"/>
    <m/>
    <d v="2024-08-01T00:00:00"/>
    <d v="2025-04-30T00:00:00"/>
    <n v="9.0666666666666664"/>
    <m/>
    <n v="0"/>
    <n v="25428.611993803963"/>
    <x v="1"/>
  </r>
  <r>
    <s v="FEE MO"/>
    <s v="510114"/>
    <x v="1"/>
    <m/>
    <s v="Remuneración"/>
    <s v="REMUNERACION"/>
    <m/>
    <s v="BERG_CAD"/>
    <s v="mes"/>
    <m/>
    <d v="2024-12-01T00:00:00"/>
    <d v="2024-12-31T00:00:00"/>
    <n v="1"/>
    <m/>
    <n v="0"/>
    <n v="118150.70991852619"/>
    <x v="1"/>
  </r>
  <r>
    <s v="FEE MO"/>
    <s v="510109"/>
    <x v="1"/>
    <m/>
    <s v="Remuneración"/>
    <s v="CO-073/2023"/>
    <m/>
    <s v="BERG_CAD"/>
    <s v="mes"/>
    <m/>
    <d v="2024-12-01T00:00:00"/>
    <d v="2024-12-31T00:00:00"/>
    <n v="1"/>
    <m/>
    <n v="0"/>
    <n v="5999.509738050956"/>
    <x v="1"/>
  </r>
  <r>
    <m/>
    <m/>
    <x v="0"/>
    <m/>
    <s v="Dirección Prospección y Evaluación"/>
    <m/>
    <m/>
    <m/>
    <m/>
    <m/>
    <m/>
    <m/>
    <m/>
    <m/>
    <n v="0"/>
    <n v="0"/>
    <x v="0"/>
  </r>
  <r>
    <s v="FEE MO"/>
    <n v="510114"/>
    <x v="1"/>
    <m/>
    <s v="Geólogo EMSA 2  Busqueda de alternativas 25"/>
    <s v="REMUNERACION"/>
    <s v=" Busqueda de alternativas "/>
    <s v="AM24G005"/>
    <s v="mes"/>
    <n v="0.2"/>
    <d v="2025-08-01T00:00:00"/>
    <d v="2025-12-31T00:00:00"/>
    <n v="5"/>
    <n v="8700000"/>
    <n v="10288.537888529361"/>
    <n v="0"/>
    <x v="1"/>
  </r>
  <r>
    <s v="FEE MO"/>
    <n v="510114"/>
    <x v="1"/>
    <m/>
    <s v="Geólogo EMSA 3 Busqueda de alternativas 25"/>
    <s v="REMUNERACION"/>
    <s v=" Busqueda de alternativas "/>
    <s v="AM24G005"/>
    <s v="mes"/>
    <n v="0.2"/>
    <d v="2025-08-01T00:00:00"/>
    <d v="2025-12-31T00:00:00"/>
    <n v="5"/>
    <n v="8700000"/>
    <n v="10288.537888529361"/>
    <n v="0"/>
    <x v="1"/>
  </r>
  <r>
    <s v="FEE MO"/>
    <n v="510114"/>
    <x v="1"/>
    <m/>
    <s v="Geólogo EMSA 4 Busqueda de alternativas 25"/>
    <s v="REMUNERACION"/>
    <s v=" Busqueda de alternativas "/>
    <s v="AM24G005"/>
    <s v="mes"/>
    <n v="0.2"/>
    <d v="2025-08-01T00:00:00"/>
    <d v="2025-12-31T00:00:00"/>
    <n v="5"/>
    <n v="8700000"/>
    <n v="10288.537888529361"/>
    <n v="0"/>
    <x v="1"/>
  </r>
  <r>
    <s v="FEE MO"/>
    <n v="510114"/>
    <x v="1"/>
    <m/>
    <s v="Geólogo EMSA 2 Busqueda de alternativas 26"/>
    <s v="REMUNERACION"/>
    <s v=" Busqueda de alternativas "/>
    <s v="AM24G005"/>
    <s v="mes"/>
    <n v="0.2"/>
    <d v="2026-03-01T00:00:00"/>
    <d v="2026-07-31T00:00:00"/>
    <n v="5"/>
    <n v="8700000"/>
    <n v="10288.537888529361"/>
    <n v="10288.537888529361"/>
    <x v="1"/>
  </r>
  <r>
    <s v="FEE MO"/>
    <n v="510114"/>
    <x v="1"/>
    <m/>
    <s v="Geólogo EMSA 3  Busqueda de alternativas 26"/>
    <s v="REMUNERACION"/>
    <s v=" Busqueda de alternativas "/>
    <s v="AM24G005"/>
    <s v="mes"/>
    <n v="0.2"/>
    <d v="2026-03-01T00:00:00"/>
    <d v="2026-07-31T00:00:00"/>
    <n v="5"/>
    <n v="8700000"/>
    <n v="10288.537888529361"/>
    <n v="10288.537888529361"/>
    <x v="1"/>
  </r>
  <r>
    <s v="FEE MO"/>
    <n v="510114"/>
    <x v="1"/>
    <m/>
    <s v="Geólogo EMSA 4  Busqueda de alternativas 26"/>
    <s v="REMUNERACION"/>
    <s v=" Busqueda de alternativas "/>
    <s v="AM24G005"/>
    <s v="mes"/>
    <n v="0.2"/>
    <d v="2026-03-01T00:00:00"/>
    <d v="2026-07-31T00:00:00"/>
    <n v="5"/>
    <n v="8700000"/>
    <n v="10288.537888529361"/>
    <n v="10288.537888529361"/>
    <x v="1"/>
  </r>
  <r>
    <s v="FEE MO"/>
    <n v="510114"/>
    <x v="1"/>
    <m/>
    <s v="Geólogo EMSA 2  Seguimiento de proyecto 27"/>
    <s v="REMUNERACION"/>
    <s v=" Seguimiento de proyecto "/>
    <s v="AM24G005"/>
    <s v="mes"/>
    <n v="0.2"/>
    <d v="2027-03-01T00:00:00"/>
    <d v="2027-07-31T00:00:00"/>
    <n v="5"/>
    <n v="8700000"/>
    <n v="10288.537888529361"/>
    <n v="10288.537888529361"/>
    <x v="1"/>
  </r>
  <r>
    <s v="FEE MO"/>
    <n v="510114"/>
    <x v="1"/>
    <m/>
    <s v="Geólogo EMSA 3 Seguimiento de proyecto 27"/>
    <s v="REMUNERACION"/>
    <s v=" Seguimiento de proyecto "/>
    <s v="AM24G005"/>
    <s v="mes"/>
    <n v="0.2"/>
    <d v="2027-03-01T00:00:00"/>
    <d v="2027-07-31T00:00:00"/>
    <n v="5"/>
    <n v="8700000"/>
    <n v="10288.537888529361"/>
    <n v="10288.537888529361"/>
    <x v="1"/>
  </r>
  <r>
    <s v="FEE MO"/>
    <n v="510114"/>
    <x v="1"/>
    <m/>
    <s v="Geólogo EMSA 4  Seguimiento de proyecto 27"/>
    <s v="REMUNERACION"/>
    <s v=" Seguimiento de proyecto "/>
    <s v="AM24G005"/>
    <s v="mes"/>
    <n v="0.2"/>
    <d v="2027-03-01T00:00:00"/>
    <d v="2027-07-31T00:00:00"/>
    <n v="5"/>
    <n v="8700000"/>
    <n v="10288.537888529361"/>
    <n v="10288.537888529361"/>
    <x v="1"/>
  </r>
  <r>
    <s v="FEE MO"/>
    <n v="510114"/>
    <x v="1"/>
    <m/>
    <s v="Geólogo EMSA 2  Seguimiento de proyecto 28"/>
    <s v="REMUNERACION"/>
    <s v=" Seguimiento de proyecto "/>
    <s v="AM24G005"/>
    <s v="mes"/>
    <n v="0.2"/>
    <d v="2028-01-01T00:00:00"/>
    <d v="2028-01-31T00:00:00"/>
    <n v="1"/>
    <n v="8700000"/>
    <n v="10288.537888529361"/>
    <n v="2057.7075777058722"/>
    <x v="1"/>
  </r>
  <r>
    <s v="FEE MO"/>
    <n v="510114"/>
    <x v="1"/>
    <m/>
    <s v="Geólogo EMSA 3  Seguimiento de proyecto 28"/>
    <s v="REMUNERACION"/>
    <s v=" Seguimiento de proyecto "/>
    <s v="AM24G005"/>
    <s v="mes"/>
    <n v="0.2"/>
    <d v="2028-01-01T00:00:00"/>
    <d v="2028-01-31T00:00:00"/>
    <n v="1"/>
    <n v="8700000"/>
    <n v="10288.537888529361"/>
    <n v="2057.7075777058722"/>
    <x v="1"/>
  </r>
  <r>
    <s v="FEE MO"/>
    <n v="510114"/>
    <x v="1"/>
    <m/>
    <s v="Geólogo EMSA 4  Seguimiento de proyecto 28"/>
    <s v="REMUNERACION"/>
    <s v=" Seguimiento de proyecto "/>
    <s v="AM24G005"/>
    <s v="mes"/>
    <n v="0.2"/>
    <d v="2028-01-01T00:00:00"/>
    <d v="2028-01-31T00:00:00"/>
    <n v="1"/>
    <n v="8700000"/>
    <n v="10288.537888529361"/>
    <n v="2057.7075777058722"/>
    <x v="1"/>
  </r>
  <r>
    <m/>
    <m/>
    <x v="0"/>
    <m/>
    <s v="q ASESORIA EXPERTA"/>
    <m/>
    <m/>
    <m/>
    <m/>
    <m/>
    <m/>
    <m/>
    <m/>
    <m/>
    <n v="0"/>
    <n v="0"/>
    <x v="0"/>
  </r>
  <r>
    <s v="FEE MO"/>
    <n v="510114"/>
    <x v="1"/>
    <m/>
    <s v="Geólogo Consultor 1 Mensual Busqueda de proyecto"/>
    <s v="REMUNERACION"/>
    <s v=" Busqueda de alternativas "/>
    <s v="AM24G005"/>
    <s v="Día"/>
    <n v="270"/>
    <d v="2025-07-01T00:00:00"/>
    <d v="2026-12-31T00:00:00"/>
    <n v="18"/>
    <n v="360000"/>
    <n v="425.73260228397362"/>
    <n v="69931.814342383863"/>
    <x v="1"/>
  </r>
  <r>
    <s v="FEE MO"/>
    <n v="510114"/>
    <x v="1"/>
    <m/>
    <s v="Geólogo Consultor 1 Mensual Seguimiento de proyecto"/>
    <s v="REMUNERACION"/>
    <s v=" Seguimiento de proyecto "/>
    <s v="AM24G005"/>
    <s v="Día"/>
    <n v="270"/>
    <d v="2027-01-01T00:00:00"/>
    <d v="2028-04-30T00:00:00"/>
    <n v="16"/>
    <n v="360000"/>
    <n v="425.73260228397362"/>
    <n v="114947.80261667287"/>
    <x v="1"/>
  </r>
  <r>
    <s v="FEE MO"/>
    <n v="510114"/>
    <x v="1"/>
    <m/>
    <s v="Geólogo Consultor 1 Busqueda de proyecto 25"/>
    <s v="REMUNERACION"/>
    <s v=" Busqueda de alternativas "/>
    <s v="AM24G005"/>
    <s v="Día"/>
    <n v="15"/>
    <d v="2025-08-01T00:00:00"/>
    <d v="2025-12-31T00:00:00"/>
    <n v="5"/>
    <n v="360000"/>
    <n v="425.73260228397362"/>
    <n v="0"/>
    <x v="1"/>
  </r>
  <r>
    <s v="FEE MO"/>
    <n v="510114"/>
    <x v="1"/>
    <m/>
    <s v="Geólogo Consultor 1 Busqueda de proyecto 26"/>
    <s v="REMUNERACION"/>
    <s v=" Busqueda de alternativas "/>
    <s v="AM24G005"/>
    <s v="Día"/>
    <n v="15"/>
    <d v="2026-03-01T00:00:00"/>
    <d v="2026-07-31T00:00:00"/>
    <n v="5"/>
    <n v="360000"/>
    <n v="425.73260228397362"/>
    <n v="6385.9890342596045"/>
    <x v="1"/>
  </r>
  <r>
    <s v="FEE MO"/>
    <n v="510114"/>
    <x v="1"/>
    <m/>
    <s v="Geólogo Consultor 1Seguimiento de proyecto 27"/>
    <s v="REMUNERACION"/>
    <s v=" Seguimiento de proyecto "/>
    <s v="AM24G005"/>
    <s v="Día"/>
    <n v="15"/>
    <d v="2027-03-01T00:00:00"/>
    <d v="2027-07-31T00:00:00"/>
    <n v="5"/>
    <n v="360000"/>
    <n v="425.73260228397362"/>
    <n v="7679.8822372795239"/>
    <x v="1"/>
  </r>
  <r>
    <s v="FEE MO"/>
    <n v="510114"/>
    <x v="1"/>
    <m/>
    <s v="Geólogo Consultor 2  Mensual Busqueda de proyecto"/>
    <s v="REMUNERACION"/>
    <s v=" Busqueda de alternativas "/>
    <s v="AM24G005"/>
    <s v="Día"/>
    <n v="270"/>
    <d v="2025-07-01T00:00:00"/>
    <d v="2026-12-31T00:00:00"/>
    <n v="18"/>
    <n v="360000"/>
    <n v="425.73260228397362"/>
    <n v="69931.814342383863"/>
    <x v="1"/>
  </r>
  <r>
    <s v="FEE MO"/>
    <n v="510114"/>
    <x v="1"/>
    <m/>
    <s v="Geólogo Consultor 2 Mensual Seguimiento de proyecto"/>
    <s v="REMUNERACION"/>
    <s v=" Seguimiento de proyecto "/>
    <s v="AM24G005"/>
    <s v="Día"/>
    <n v="270"/>
    <d v="2027-01-01T00:00:00"/>
    <d v="2028-04-30T00:00:00"/>
    <n v="16"/>
    <n v="360000"/>
    <n v="425.73260228397362"/>
    <n v="114947.80261667287"/>
    <x v="1"/>
  </r>
  <r>
    <s v="FEE MO"/>
    <n v="510114"/>
    <x v="1"/>
    <m/>
    <s v="Geólogo Consultor 2 Busqueda de alternativas 25"/>
    <s v="REMUNERACION"/>
    <s v=" Busqueda de alternativas "/>
    <s v="AM24G005"/>
    <s v="Día"/>
    <n v="15"/>
    <d v="2025-08-01T00:00:00"/>
    <d v="2025-12-31T00:00:00"/>
    <n v="5"/>
    <n v="360000"/>
    <n v="425.73260228397362"/>
    <n v="0"/>
    <x v="1"/>
  </r>
  <r>
    <s v="FEE MO"/>
    <n v="510114"/>
    <x v="1"/>
    <m/>
    <s v="Geólogo Consultor 2 Busqueda de alternativas 26"/>
    <s v="REMUNERACION"/>
    <s v=" Busqueda de alternativas "/>
    <s v="AM24G005"/>
    <s v="Día"/>
    <n v="15"/>
    <d v="2026-03-01T00:00:00"/>
    <d v="2026-07-31T00:00:00"/>
    <n v="5"/>
    <n v="360000"/>
    <n v="425.73260228397362"/>
    <n v="6385.9890342596045"/>
    <x v="1"/>
  </r>
  <r>
    <s v="FEE MO"/>
    <n v="510114"/>
    <x v="1"/>
    <m/>
    <s v="Geólogo Consultor 2 Seguimiento de proyecto 27"/>
    <s v="REMUNERACION"/>
    <s v=" Seguimiento de proyecto "/>
    <s v="AM24G005"/>
    <s v="Día"/>
    <n v="15"/>
    <d v="2027-03-01T00:00:00"/>
    <d v="2027-07-31T00:00:00"/>
    <n v="5"/>
    <n v="360000"/>
    <n v="425.73260228397362"/>
    <n v="6385.9890342596045"/>
    <x v="1"/>
  </r>
  <r>
    <s v="FEE SS"/>
    <n v="510102"/>
    <x v="3"/>
    <m/>
    <s v="Consultor CAD Mensual Busqueda de alternativas"/>
    <s v="CO-055/2024"/>
    <s v=" Busqueda de alternativas "/>
    <s v="BERG_CAD"/>
    <s v="mes"/>
    <n v="10"/>
    <d v="2025-07-01T00:00:00"/>
    <d v="2026-12-31T00:00:00"/>
    <n v="18"/>
    <n v="709600"/>
    <n v="839.16626272418796"/>
    <n v="92308.288899660678"/>
    <x v="2"/>
  </r>
  <r>
    <s v="FEE SS"/>
    <n v="510102"/>
    <x v="3"/>
    <m/>
    <s v="Consultor CAD Mensual Seguimiento de proyecto"/>
    <s v="CO-055/2024"/>
    <s v=" Seguimiento de proyecto "/>
    <s v="BERG_CAD"/>
    <s v="mes"/>
    <n v="10"/>
    <d v="2027-01-01T00:00:00"/>
    <d v="2028-04-30T00:00:00"/>
    <n v="16"/>
    <n v="709600"/>
    <n v="839.16626272418796"/>
    <n v="134266.60203587008"/>
    <x v="2"/>
  </r>
  <r>
    <s v="FEE SS"/>
    <n v="510102"/>
    <x v="3"/>
    <m/>
    <s v="Consultor CAD Busqueda de alternativas 25"/>
    <s v="CO-055/2024"/>
    <s v=" Busqueda de alternativas "/>
    <s v="AM24G005"/>
    <s v="Día"/>
    <n v="25"/>
    <d v="2025-08-01T00:00:00"/>
    <d v="2025-08-25T00:00:00"/>
    <n v="1"/>
    <n v="709600"/>
    <n v="839.16626272418796"/>
    <n v="0"/>
    <x v="2"/>
  </r>
  <r>
    <s v="FEE SS"/>
    <n v="510102"/>
    <x v="3"/>
    <m/>
    <s v="Consultor CAD Busqueda de alternativas 26"/>
    <s v="CO-055/2024"/>
    <s v=" Busqueda de alternativas "/>
    <s v="BERG_CAD"/>
    <s v="Día"/>
    <n v="25"/>
    <d v="2026-06-01T00:00:00"/>
    <d v="2026-06-25T00:00:00"/>
    <n v="1"/>
    <n v="709600"/>
    <n v="839.16626272418796"/>
    <n v="20979.1565681047"/>
    <x v="2"/>
  </r>
  <r>
    <s v="FEE SS"/>
    <n v="510102"/>
    <x v="3"/>
    <m/>
    <s v="Consultor CAD  Busqueda de alternativas 27"/>
    <s v="EMSA"/>
    <s v=" Busqueda de alternativas "/>
    <s v="BERG_CAD"/>
    <s v="Día"/>
    <n v="25"/>
    <d v="2027-06-01T00:00:00"/>
    <d v="2027-06-25T00:00:00"/>
    <n v="1"/>
    <n v="709600"/>
    <n v="839.16626272418796"/>
    <n v="20979.1565681047"/>
    <x v="2"/>
  </r>
  <r>
    <s v="FEE SS"/>
    <n v="510102"/>
    <x v="3"/>
    <m/>
    <s v="Consultor CAD Seguimiento de proyecto 27"/>
    <s v="EMSA"/>
    <s v=" Seguimiento de proyecto "/>
    <s v="BERG_CAD"/>
    <s v="Día"/>
    <n v="25"/>
    <d v="2027-03-01T00:00:00"/>
    <d v="2027-07-31T00:00:00"/>
    <n v="5"/>
    <n v="709600"/>
    <n v="839.16626272418796"/>
    <n v="35528.973536324345"/>
    <x v="2"/>
  </r>
  <r>
    <s v="FEE SS"/>
    <n v="510102"/>
    <x v="3"/>
    <m/>
    <s v="Consultor USA  Busqueda de alternativas 26"/>
    <s v="CO-061/2025"/>
    <s v=" Seguimiento de proyecto "/>
    <s v="BERG_CAD"/>
    <s v="Día"/>
    <n v="20"/>
    <d v="2026-02-01T00:00:00"/>
    <d v="2026-02-25T00:00:00"/>
    <n v="1"/>
    <n v="709600"/>
    <n v="839.16626272418796"/>
    <n v="16783.32525448376"/>
    <x v="2"/>
  </r>
  <r>
    <s v="FEE SS"/>
    <n v="510102"/>
    <x v="3"/>
    <m/>
    <s v="Consultor AUS Mensual Busqueda de alternativas"/>
    <s v="EMSA"/>
    <s v=" Busqueda de alternativas "/>
    <s v="AM24G005"/>
    <s v="mes"/>
    <n v="9"/>
    <d v="2025-07-01T00:00:00"/>
    <d v="2026-12-31T00:00:00"/>
    <n v="18"/>
    <n v="1419200"/>
    <n v="1678.3325254483759"/>
    <n v="166154.92001938922"/>
    <x v="2"/>
  </r>
  <r>
    <s v="FEE SS"/>
    <n v="510102"/>
    <x v="3"/>
    <m/>
    <s v="Consultor AUS Mensual Seguimiento de proyecto"/>
    <s v="EMSA"/>
    <s v=" Seguimiento de proyecto "/>
    <s v="AM24G005"/>
    <s v="mes"/>
    <n v="9"/>
    <d v="2027-01-01T00:00:00"/>
    <d v="2028-04-30T00:00:00"/>
    <n v="16"/>
    <n v="1419200"/>
    <n v="1678.3325254483759"/>
    <n v="241679.88366456612"/>
    <x v="2"/>
  </r>
  <r>
    <s v="FEE SS"/>
    <n v="510102"/>
    <x v="3"/>
    <m/>
    <s v="Consultor AUS  Busqueda de alternativas 25 "/>
    <s v="CO-061/2025"/>
    <s v=" Busqueda de alternativas "/>
    <s v="AM24G005"/>
    <s v="Día"/>
    <n v="25"/>
    <d v="2025-11-01T00:00:00"/>
    <d v="2025-11-25T00:00:00"/>
    <n v="1"/>
    <n v="1419200"/>
    <n v="1678.3325254483759"/>
    <n v="0"/>
    <x v="2"/>
  </r>
  <r>
    <s v="FEE SS"/>
    <n v="510102"/>
    <x v="3"/>
    <m/>
    <s v="Consultor AUS  Busqueda de alternativas 26"/>
    <s v="CO-061/2025"/>
    <s v=" Busqueda de alternativas "/>
    <s v="AM24G005"/>
    <s v="Día"/>
    <n v="25"/>
    <d v="2026-04-01T00:00:00"/>
    <d v="2026-04-30T00:00:00"/>
    <n v="1"/>
    <n v="1419200"/>
    <n v="1678.3325254483759"/>
    <n v="41958.313136209399"/>
    <x v="2"/>
  </r>
  <r>
    <s v="FEE SS"/>
    <n v="510102"/>
    <x v="3"/>
    <m/>
    <s v="Consultor AUS   Seguimiento de proyecto 27"/>
    <s v="EMSA"/>
    <s v=" Seguimiento de proyecto "/>
    <s v="AM24G005"/>
    <s v="Día"/>
    <n v="25"/>
    <d v="2027-03-01T00:00:00"/>
    <d v="2027-03-25T00:00:00"/>
    <n v="1"/>
    <n v="1419200"/>
    <n v="1678.3325254483759"/>
    <n v="41958.313136209399"/>
    <x v="2"/>
  </r>
  <r>
    <s v="FEE SS"/>
    <n v="510102"/>
    <x v="3"/>
    <m/>
    <s v="Consultor AUS   Seguimiento de proyecto 28"/>
    <s v="EMSA"/>
    <s v=" Seguimiento de proyecto "/>
    <s v="AM24G005"/>
    <s v="Día"/>
    <n v="25"/>
    <d v="2028-01-01T00:00:00"/>
    <d v="2028-01-25T00:00:00"/>
    <n v="1"/>
    <n v="1419200"/>
    <n v="1678.3325254483759"/>
    <n v="41958.313136209399"/>
    <x v="2"/>
  </r>
  <r>
    <s v="FEE SS"/>
    <n v="510102"/>
    <x v="1"/>
    <m/>
    <s v="Impuesto (Valor Antes Impuesto)/(1-15%))*15%"/>
    <s v="EMSA"/>
    <m/>
    <s v="AM24G005"/>
    <s v="GL"/>
    <n v="1"/>
    <d v="2025-07-01T00:00:00"/>
    <d v="2025-06-20T00:00:00"/>
    <m/>
    <n v="0"/>
    <n v="0"/>
    <n v="150803.86693325848"/>
    <x v="1"/>
  </r>
  <r>
    <m/>
    <m/>
    <x v="0"/>
    <m/>
    <s v="PDAC"/>
    <m/>
    <m/>
    <m/>
    <m/>
    <m/>
    <m/>
    <m/>
    <m/>
    <m/>
    <n v="0"/>
    <n v="0"/>
    <x v="0"/>
  </r>
  <r>
    <s v="FEE SS"/>
    <s v="G_SAP"/>
    <x v="3"/>
    <m/>
    <s v="Pasajes 26 Busqueda de alternativas"/>
    <s v="G_SAP"/>
    <s v=" Busqueda de alternativas "/>
    <s v="AM24G005"/>
    <s v="vuelo"/>
    <n v="3"/>
    <d v="2026-03-19T00:00:00"/>
    <d v="2026-03-19T00:00:00"/>
    <m/>
    <n v="3589098"/>
    <n v="4244.4334205339037"/>
    <n v="12733.300261601711"/>
    <x v="4"/>
  </r>
  <r>
    <s v="FEE SS"/>
    <s v="G_SAP"/>
    <x v="3"/>
    <m/>
    <s v="Hotel 26 Busqueda de alternativas"/>
    <s v="G_SAP"/>
    <s v=" Busqueda de alternativas "/>
    <s v="AM24G005"/>
    <s v="Día"/>
    <n v="3"/>
    <d v="2026-03-19T00:00:00"/>
    <d v="2026-03-19T00:00:00"/>
    <m/>
    <n v="614943"/>
    <n v="727.2257879064266"/>
    <n v="2181.67736371928"/>
    <x v="4"/>
  </r>
  <r>
    <s v="FEE SS"/>
    <s v="G_SAP"/>
    <x v="3"/>
    <m/>
    <s v="Alimentación 26 Busqueda de alternativas"/>
    <s v="G_SAP"/>
    <s v=" Busqueda de alternativas "/>
    <s v="AM24G005"/>
    <s v="Día"/>
    <n v="3"/>
    <d v="2026-03-19T00:00:00"/>
    <d v="2026-03-19T00:00:00"/>
    <m/>
    <n v="79677"/>
    <n v="94.225268200500452"/>
    <n v="282.67580460150134"/>
    <x v="4"/>
  </r>
  <r>
    <s v="FEE SS"/>
    <s v="G_SAP"/>
    <x v="3"/>
    <m/>
    <s v="Transporte 26 Busqueda de alternativas"/>
    <s v="G_SAP"/>
    <s v=" Busqueda de alternativas "/>
    <s v="AM24G005"/>
    <s v="Día"/>
    <n v="3"/>
    <d v="2026-03-19T00:00:00"/>
    <d v="2026-03-19T00:00:00"/>
    <m/>
    <n v="81039"/>
    <n v="95.835956545808159"/>
    <n v="287.50786963742451"/>
    <x v="4"/>
  </r>
  <r>
    <s v="FEE SS"/>
    <s v="G_SAP"/>
    <x v="3"/>
    <m/>
    <s v="Pasajes 27 Seguimiento de proyecto"/>
    <s v="G_SAP"/>
    <s v=" Seguimiento de proyecto "/>
    <s v="AM24G005"/>
    <s v="vuelo"/>
    <n v="3"/>
    <d v="2027-03-19T00:00:00"/>
    <d v="2027-03-19T00:00:00"/>
    <m/>
    <n v="3589098"/>
    <n v="4244.4334205339037"/>
    <n v="12733.300261601711"/>
    <x v="4"/>
  </r>
  <r>
    <s v="FEE SS"/>
    <s v="G_SAP"/>
    <x v="3"/>
    <m/>
    <s v="Hotel 27 Seguimiento de proyecto"/>
    <s v="G_SAP"/>
    <s v=" Seguimiento de proyecto "/>
    <s v="AM24G005"/>
    <s v="Día"/>
    <n v="3"/>
    <d v="2027-03-19T00:00:00"/>
    <d v="2027-03-19T00:00:00"/>
    <m/>
    <n v="614943"/>
    <n v="727.2257879064266"/>
    <n v="2181.67736371928"/>
    <x v="4"/>
  </r>
  <r>
    <s v="FEE SS"/>
    <s v="G_SAP"/>
    <x v="3"/>
    <m/>
    <s v="Alimentación 27 Seguimiento de proyecto"/>
    <s v="G_SAP"/>
    <s v=" Seguimiento de proyecto "/>
    <s v="AM24G005"/>
    <s v="Día"/>
    <n v="3"/>
    <d v="2027-03-19T00:00:00"/>
    <d v="2027-03-19T00:00:00"/>
    <m/>
    <n v="79677"/>
    <n v="94.225268200500452"/>
    <n v="282.67580460150134"/>
    <x v="4"/>
  </r>
  <r>
    <s v="FEE SS"/>
    <s v="G_SAP"/>
    <x v="3"/>
    <m/>
    <s v="Transporte 27 Seguimiento de proyecto"/>
    <s v="G_SAP"/>
    <s v=" Seguimiento de proyecto "/>
    <s v="AM24G005"/>
    <s v="Día"/>
    <n v="3"/>
    <d v="2027-03-19T00:00:00"/>
    <d v="2027-03-19T00:00:00"/>
    <m/>
    <n v="81039"/>
    <n v="95.835956545808159"/>
    <n v="287.50786963742451"/>
    <x v="4"/>
  </r>
  <r>
    <s v="FEE SS"/>
    <s v="G_SAP"/>
    <x v="3"/>
    <m/>
    <s v="Pasajes 28 Seguimiento de proyecto"/>
    <s v="G_SAP"/>
    <s v=" Seguimiento de proyecto "/>
    <s v="AM24G005"/>
    <s v="vuelo"/>
    <n v="3"/>
    <d v="2028-03-19T00:00:00"/>
    <d v="2028-03-19T00:00:00"/>
    <m/>
    <n v="3589098"/>
    <n v="4244.4334205339037"/>
    <n v="12733.300261601711"/>
    <x v="4"/>
  </r>
  <r>
    <s v="FEE SS"/>
    <s v="G_SAP"/>
    <x v="3"/>
    <m/>
    <s v="Hotel 28 Seguimiento de proyecto"/>
    <s v="G_SAP"/>
    <s v=" Seguimiento de proyecto "/>
    <s v="AM24G005"/>
    <s v="Día"/>
    <n v="3"/>
    <d v="2028-03-19T00:00:00"/>
    <d v="2028-03-19T00:00:00"/>
    <m/>
    <n v="614943"/>
    <n v="727.2257879064266"/>
    <n v="2181.67736371928"/>
    <x v="4"/>
  </r>
  <r>
    <s v="FEE SS"/>
    <s v="G_SAP"/>
    <x v="3"/>
    <m/>
    <s v="Alimentación 28 Seguimiento de proyecto"/>
    <s v="G_SAP"/>
    <s v=" Seguimiento de proyecto "/>
    <s v="AM24G005"/>
    <s v="Día"/>
    <n v="3"/>
    <d v="2028-03-19T00:00:00"/>
    <d v="2028-03-19T00:00:00"/>
    <m/>
    <n v="79677"/>
    <n v="94.225268200500452"/>
    <n v="282.67580460150134"/>
    <x v="4"/>
  </r>
  <r>
    <s v="FEE SS"/>
    <s v="G_SAP"/>
    <x v="3"/>
    <m/>
    <s v="Transporte 28 Seguimiento de proyecto"/>
    <s v="G_SAP"/>
    <s v=" Seguimiento de proyecto "/>
    <s v="AM24G005"/>
    <s v="Día"/>
    <n v="3"/>
    <d v="2028-03-19T00:00:00"/>
    <d v="2028-03-19T00:00:00"/>
    <m/>
    <n v="81039"/>
    <n v="95.835956545808159"/>
    <n v="287.50786963742451"/>
    <x v="4"/>
  </r>
  <r>
    <m/>
    <m/>
    <x v="0"/>
    <m/>
    <s v="q OTROS ESTUDIOS"/>
    <m/>
    <m/>
    <m/>
    <m/>
    <m/>
    <m/>
    <m/>
    <m/>
    <m/>
    <n v="0"/>
    <n v="0"/>
    <x v="0"/>
  </r>
  <r>
    <s v="FEE SS"/>
    <n v="510113"/>
    <x v="3"/>
    <m/>
    <s v="Evaluación Diagnóstica Proyectos CAD Camp 1 Busqueda de alternativas"/>
    <s v="EMSA"/>
    <s v=" Busqueda de alternativas "/>
    <s v="BERG_CAD"/>
    <s v="GL"/>
    <n v="1"/>
    <d v="2025-10-01T00:00:00"/>
    <d v="2026-04-30T00:00:00"/>
    <n v="7"/>
    <n v="13305000"/>
    <n v="15734.367426078525"/>
    <n v="6605.4655703820217"/>
    <x v="2"/>
  </r>
  <r>
    <s v="FEE SS"/>
    <n v="510113"/>
    <x v="3"/>
    <m/>
    <s v="Evaluación Diagnóstica Proyectos CAD Camp 2 Seguimiento de proyecto"/>
    <s v="EMSA"/>
    <s v=" Seguimiento de proyecto "/>
    <s v="BERG_CAD"/>
    <s v="GL"/>
    <n v="1"/>
    <d v="2026-09-01T00:00:00"/>
    <d v="2027-02-28T00:00:00"/>
    <n v="6"/>
    <n v="13305000"/>
    <n v="15734.367426078525"/>
    <n v="15734.367426078523"/>
    <x v="2"/>
  </r>
  <r>
    <s v="FEE SS"/>
    <n v="510113"/>
    <x v="3"/>
    <m/>
    <s v="Evaluación Diagnóstica Proyectos AUS Camp 1 Busqueda de alternativas"/>
    <s v="EMSA"/>
    <s v=" Busqueda de alternativas "/>
    <s v="CANN_AUS"/>
    <s v="GL"/>
    <n v="1"/>
    <d v="2025-08-01T00:00:00"/>
    <d v="2025-12-31T00:00:00"/>
    <n v="5"/>
    <n v="13305000"/>
    <n v="15734.367426078525"/>
    <n v="0"/>
    <x v="2"/>
  </r>
  <r>
    <s v="FEE SS"/>
    <n v="510113"/>
    <x v="3"/>
    <m/>
    <s v="Evaluación Diagnóstica Proyectos AUS Camp 2 Busqueda de alternativas"/>
    <s v="EMSA"/>
    <s v=" Busqueda de alternativas "/>
    <s v="CANN_AUS"/>
    <s v="GL"/>
    <n v="1"/>
    <d v="2026-05-01T00:00:00"/>
    <d v="2026-09-30T00:00:00"/>
    <n v="5"/>
    <n v="13305000"/>
    <n v="15734.367426078525"/>
    <n v="15734.367426078525"/>
    <x v="2"/>
  </r>
  <r>
    <s v="FEE SS"/>
    <n v="510113"/>
    <x v="3"/>
    <m/>
    <s v="Evaluación Diagnóstica Proyectos AUS Camp 3 Seguimiento de proyecto"/>
    <s v="EMSA"/>
    <s v=" Seguimiento de proyecto "/>
    <s v="CANN_AUS"/>
    <s v="GL"/>
    <n v="1"/>
    <d v="2027-03-01T00:00:00"/>
    <d v="2027-07-31T00:00:00"/>
    <n v="5"/>
    <n v="13305000"/>
    <n v="15734.367426078525"/>
    <n v="15734.367426078525"/>
    <x v="2"/>
  </r>
  <r>
    <s v="FEE SS"/>
    <n v="510113"/>
    <x v="3"/>
    <m/>
    <s v="Evaluación Diagnóstica Proyectos USA Camp 1 Busqueda de alternativas"/>
    <s v="EMSA"/>
    <s v=" Busqueda de alternativas "/>
    <s v="AM24G005"/>
    <s v="GL"/>
    <n v="1"/>
    <d v="2025-10-01T00:00:00"/>
    <d v="2026-02-28T00:00:00"/>
    <n v="5"/>
    <n v="13305000"/>
    <n v="15734.367426078525"/>
    <n v="2917.6310458953558"/>
    <x v="2"/>
  </r>
  <r>
    <s v="FEE SS"/>
    <n v="510113"/>
    <x v="3"/>
    <m/>
    <s v="Evaluación Diagnóstica Proyectos Seguimiento 1 Seguimiento de proyecto"/>
    <s v="EMSA"/>
    <s v=" Seguimiento de proyecto "/>
    <s v="AM24G005"/>
    <s v="GL"/>
    <n v="1"/>
    <d v="2027-02-01T00:00:00"/>
    <d v="2027-04-30T00:00:00"/>
    <n v="3"/>
    <n v="13305000"/>
    <n v="15734.367426078525"/>
    <n v="15734.367426078526"/>
    <x v="2"/>
  </r>
  <r>
    <s v="FEE SS"/>
    <n v="510113"/>
    <x v="3"/>
    <m/>
    <s v="Evaluación Diagnóstica Proyectos Seguimiento 2 Seguimiento de proyecto"/>
    <s v="EMSA"/>
    <s v=" Seguimiento de proyecto "/>
    <s v="AM24G005"/>
    <s v="GL"/>
    <n v="1"/>
    <d v="2028-02-01T00:00:00"/>
    <d v="2028-04-30T00:00:00"/>
    <n v="3"/>
    <n v="13305000"/>
    <n v="15734.367426078525"/>
    <n v="15734.367426078525"/>
    <x v="2"/>
  </r>
  <r>
    <m/>
    <m/>
    <x v="0"/>
    <m/>
    <s v="LOGÍSTICA"/>
    <m/>
    <m/>
    <m/>
    <m/>
    <m/>
    <m/>
    <m/>
    <m/>
    <m/>
    <n v="0"/>
    <n v="0"/>
    <x v="0"/>
  </r>
  <r>
    <m/>
    <m/>
    <x v="0"/>
    <m/>
    <s v="q VEHÍCULOS LIVIANOS Y OTROS MEDIOS DE TRANSPORTE"/>
    <m/>
    <m/>
    <m/>
    <m/>
    <m/>
    <m/>
    <m/>
    <m/>
    <m/>
    <n v="0"/>
    <n v="0"/>
    <x v="0"/>
  </r>
  <r>
    <s v="FEE SS"/>
    <n v="510614"/>
    <x v="3"/>
    <m/>
    <s v="Vehículos Livianos USA Camioneta Busqueda de alternativas"/>
    <s v="TRANSPORTE"/>
    <s v=" Busqueda de alternativas "/>
    <s v="AM24G005"/>
    <s v="Día"/>
    <n v="25"/>
    <d v="2026-02-01T00:00:00"/>
    <d v="2026-02-25T00:00:00"/>
    <n v="1"/>
    <n v="79450"/>
    <n v="93.956820142949169"/>
    <n v="2348.9205035737291"/>
    <x v="4"/>
  </r>
  <r>
    <s v="FEE SS"/>
    <n v="510614"/>
    <x v="3"/>
    <m/>
    <s v="Vehículos Livianos AUS Camioneta Camp 25 Busqueda de alternativas"/>
    <s v="TRANSPORTE"/>
    <s v=" Busqueda de alternativas "/>
    <s v="AM24G005"/>
    <s v="Día"/>
    <n v="25"/>
    <d v="2025-11-01T00:00:00"/>
    <d v="2025-11-25T00:00:00"/>
    <n v="1"/>
    <n v="53516"/>
    <n v="63.287516510636479"/>
    <n v="0"/>
    <x v="4"/>
  </r>
  <r>
    <s v="FEE SS"/>
    <n v="510614"/>
    <x v="3"/>
    <m/>
    <s v="Vehículos Livianos AUS Camioneta Camp 26 Busqueda de alternativas"/>
    <s v="TRANSPORTE"/>
    <s v=" Busqueda de alternativas "/>
    <s v="AM24G005"/>
    <s v="Día"/>
    <n v="25"/>
    <d v="2026-04-01T00:00:00"/>
    <d v="2026-04-30T00:00:00"/>
    <n v="1"/>
    <n v="53516"/>
    <n v="63.287516510636479"/>
    <n v="1582.187912765912"/>
    <x v="4"/>
  </r>
  <r>
    <s v="FEE SS"/>
    <n v="510614"/>
    <x v="3"/>
    <m/>
    <s v="Vehículos Livianos AUS Camioneta Camp 27 Seguimiento de proyecto"/>
    <s v="TRANSPORTE"/>
    <s v=" Seguimiento de proyecto "/>
    <s v="AM24G005"/>
    <s v="Día"/>
    <n v="25"/>
    <d v="2027-03-01T00:00:00"/>
    <d v="2027-03-25T00:00:00"/>
    <n v="1"/>
    <n v="53516"/>
    <n v="63.287516510636479"/>
    <n v="1582.187912765912"/>
    <x v="4"/>
  </r>
  <r>
    <s v="FEE SS"/>
    <n v="510614"/>
    <x v="3"/>
    <m/>
    <s v="Vehículos Livianos  CAD Camioneta Camp 25 Busqueda de alternativas"/>
    <s v="TRANSPORTE"/>
    <s v=" Busqueda de alternativas "/>
    <s v="AM24G005"/>
    <s v="Día"/>
    <n v="25"/>
    <d v="2025-08-01T00:00:00"/>
    <d v="2025-08-25T00:00:00"/>
    <n v="1"/>
    <n v="79450"/>
    <n v="93.956820142949169"/>
    <n v="0"/>
    <x v="4"/>
  </r>
  <r>
    <s v="FEE SS"/>
    <n v="510614"/>
    <x v="3"/>
    <m/>
    <s v="Vehículos Livianos  CAD Camioneta Camp 26 Busqueda de alternativas"/>
    <s v="TRANSPORTE"/>
    <s v=" Busqueda de alternativas "/>
    <s v="AM24G005"/>
    <s v="Día"/>
    <n v="25"/>
    <d v="2026-06-01T00:00:00"/>
    <d v="2026-06-25T00:00:00"/>
    <n v="1"/>
    <n v="79450"/>
    <n v="93.956820142949169"/>
    <n v="2348.9205035737291"/>
    <x v="4"/>
  </r>
  <r>
    <s v="FEE SS"/>
    <n v="510614"/>
    <x v="3"/>
    <m/>
    <s v="Vehículos Livianos  CAD Camioneta Camp 27 Seguimiento de proyecto"/>
    <s v="TRANSPORTE"/>
    <s v=" Seguimiento de proyecto "/>
    <s v="AM24G005"/>
    <s v="Día"/>
    <n v="25"/>
    <d v="2027-06-01T00:00:00"/>
    <d v="2027-06-25T00:00:00"/>
    <n v="1"/>
    <n v="79450"/>
    <n v="93.956820142949169"/>
    <n v="2348.9205035737291"/>
    <x v="4"/>
  </r>
  <r>
    <s v="FEE SS"/>
    <n v="510614"/>
    <x v="3"/>
    <m/>
    <s v="Camioneta Consultor USA Busqueda de alternativas"/>
    <s v="TRANSPORTE"/>
    <s v=" Busqueda de alternativas "/>
    <s v="AM24G005"/>
    <s v="Día"/>
    <n v="25"/>
    <d v="2026-02-01T00:00:00"/>
    <d v="2026-02-25T00:00:00"/>
    <n v="1"/>
    <n v="119175"/>
    <n v="140.93523021442377"/>
    <n v="3523.3807553605943"/>
    <x v="4"/>
  </r>
  <r>
    <s v="FEE SS"/>
    <n v="510614"/>
    <x v="3"/>
    <m/>
    <s v="Camioneta Consultor AUS Camp 25 Busqueda de alternativas"/>
    <s v="TRANSPORTE"/>
    <s v=" Busqueda de alternativas "/>
    <s v="AM24G005"/>
    <s v="Día"/>
    <n v="25"/>
    <d v="2025-11-01T00:00:00"/>
    <d v="2025-11-25T00:00:00"/>
    <n v="1"/>
    <n v="80274"/>
    <n v="94.931274765954711"/>
    <n v="0"/>
    <x v="4"/>
  </r>
  <r>
    <s v="FEE SS"/>
    <n v="510614"/>
    <x v="3"/>
    <m/>
    <s v="Camioneta Consultor AUS Camp 26 Busqueda de alternativas"/>
    <s v="TRANSPORTE"/>
    <s v=" Busqueda de alternativas "/>
    <s v="AM24G005"/>
    <s v="Día"/>
    <n v="25"/>
    <d v="2026-04-01T00:00:00"/>
    <d v="2026-04-30T00:00:00"/>
    <n v="1"/>
    <n v="80274"/>
    <n v="94.931274765954711"/>
    <n v="2373.2818691488678"/>
    <x v="4"/>
  </r>
  <r>
    <s v="FEE SS"/>
    <n v="510614"/>
    <x v="3"/>
    <m/>
    <s v="Camioneta Consultor AUS Camp 27 Seguimiento de proyecto"/>
    <s v="TRANSPORTE"/>
    <s v=" Seguimiento de proyecto "/>
    <s v="AM24G005"/>
    <s v="Día"/>
    <n v="25"/>
    <d v="2027-03-01T00:00:00"/>
    <d v="2027-03-25T00:00:00"/>
    <n v="1"/>
    <n v="80274"/>
    <n v="94.931274765954711"/>
    <n v="2373.2818691488678"/>
    <x v="4"/>
  </r>
  <r>
    <s v="FEE SS"/>
    <n v="510614"/>
    <x v="3"/>
    <m/>
    <s v="Camioneta Consultor CAD Camp 25 Busqueda de alternativas"/>
    <s v="TRANSPORTE"/>
    <s v=" Busqueda de alternativas "/>
    <s v="AM24G005"/>
    <s v="Día"/>
    <n v="25"/>
    <d v="2025-08-01T00:00:00"/>
    <d v="2025-08-25T00:00:00"/>
    <n v="1"/>
    <n v="119175"/>
    <n v="140.93523021442377"/>
    <n v="0"/>
    <x v="4"/>
  </r>
  <r>
    <s v="FEE SS"/>
    <n v="510614"/>
    <x v="3"/>
    <m/>
    <s v="Camioneta Consultor CAD Camp 26 Busqueda de alternativas"/>
    <s v="TRANSPORTE"/>
    <s v=" Busqueda de alternativas "/>
    <s v="AM24G005"/>
    <s v="Día"/>
    <n v="25"/>
    <d v="2026-06-01T00:00:00"/>
    <d v="2026-06-25T00:00:00"/>
    <n v="1"/>
    <n v="119175"/>
    <n v="140.93523021442377"/>
    <n v="3523.3807553605943"/>
    <x v="4"/>
  </r>
  <r>
    <s v="FEE SS"/>
    <n v="510614"/>
    <x v="3"/>
    <m/>
    <s v="Camioneta Consultor CAD Camp 27 Seguimiento de proyecto"/>
    <s v="TRANSPORTE"/>
    <s v=" Seguimiento de proyecto "/>
    <s v="AM24G005"/>
    <s v="Día"/>
    <n v="25"/>
    <d v="2027-06-01T00:00:00"/>
    <d v="2027-06-25T00:00:00"/>
    <n v="1"/>
    <n v="119175"/>
    <n v="140.93523021442377"/>
    <n v="3523.3807553605943"/>
    <x v="4"/>
  </r>
  <r>
    <s v="FEE SS"/>
    <n v="510614"/>
    <x v="3"/>
    <m/>
    <s v="Impuesto"/>
    <s v="IMPUESTO"/>
    <m/>
    <s v="AM24G005"/>
    <s v="mes"/>
    <n v="25"/>
    <d v="2025-08-15T00:00:00"/>
    <d v="2025-09-10T00:00:00"/>
    <n v="1"/>
    <n v="0"/>
    <n v="0"/>
    <n v="4504.9135306998578"/>
    <x v="4"/>
  </r>
  <r>
    <m/>
    <m/>
    <x v="0"/>
    <m/>
    <s v="q SERVICIOS DE ALOJAMIENTO Y ALIMENTACIÓN"/>
    <m/>
    <m/>
    <m/>
    <m/>
    <m/>
    <m/>
    <m/>
    <m/>
    <m/>
    <n v="0"/>
    <n v="0"/>
    <x v="0"/>
  </r>
  <r>
    <s v="FEE SS"/>
    <n v="510615"/>
    <x v="3"/>
    <m/>
    <s v="Hotel Personal EMSA USA"/>
    <s v="HOTEL"/>
    <s v=" Busqueda de alternativas "/>
    <s v="AM24G005"/>
    <s v="Día"/>
    <n v="25"/>
    <d v="2026-02-01T00:00:00"/>
    <d v="2026-02-25T00:00:00"/>
    <n v="1"/>
    <n v="409962"/>
    <n v="484.81719193761779"/>
    <n v="12120.429798440446"/>
    <x v="4"/>
  </r>
  <r>
    <s v="FEE SS"/>
    <n v="510615"/>
    <x v="3"/>
    <m/>
    <s v="Hotel Personal EMSA AUS Camp 25"/>
    <s v="HOTEL"/>
    <s v=" Busqueda de alternativas "/>
    <s v="AM24G005"/>
    <s v="Día"/>
    <n v="25"/>
    <d v="2025-11-01T00:00:00"/>
    <d v="2025-11-25T00:00:00"/>
    <n v="1"/>
    <n v="191296"/>
    <n v="226.22484412920838"/>
    <n v="0"/>
    <x v="4"/>
  </r>
  <r>
    <s v="FEE SS"/>
    <n v="510615"/>
    <x v="3"/>
    <m/>
    <s v="Hotel Personal EMSA AUS Camp 26"/>
    <s v="HOTEL"/>
    <s v=" Busqueda de alternativas "/>
    <s v="AM24G005"/>
    <s v="Día"/>
    <n v="25"/>
    <d v="2026-04-01T00:00:00"/>
    <d v="2026-04-30T00:00:00"/>
    <n v="1"/>
    <n v="191296"/>
    <n v="226.22484412920838"/>
    <n v="5655.6211032302099"/>
    <x v="4"/>
  </r>
  <r>
    <s v="FEE SS"/>
    <n v="510615"/>
    <x v="3"/>
    <m/>
    <s v="Hotel Personal EMSA AUS Camp 27"/>
    <s v="HOTEL"/>
    <s v=" Seguimiento de proyecto "/>
    <s v="AM24G005"/>
    <s v="Día"/>
    <n v="25"/>
    <d v="2027-03-01T00:00:00"/>
    <d v="2027-03-25T00:00:00"/>
    <n v="1"/>
    <n v="191296"/>
    <n v="226.22484412920838"/>
    <n v="5655.6211032302099"/>
    <x v="4"/>
  </r>
  <r>
    <s v="FEE SS"/>
    <n v="510615"/>
    <x v="3"/>
    <m/>
    <s v="Hotel Personal EMSA CAD Camp 25"/>
    <s v="HOTEL"/>
    <s v=" Busqueda de alternativas "/>
    <s v="AM24G005"/>
    <s v="Día"/>
    <n v="25"/>
    <d v="2025-08-01T00:00:00"/>
    <d v="2025-08-25T00:00:00"/>
    <n v="1"/>
    <n v="204582"/>
    <n v="241.93674233461078"/>
    <n v="0"/>
    <x v="4"/>
  </r>
  <r>
    <s v="FEE SS"/>
    <n v="510615"/>
    <x v="3"/>
    <m/>
    <s v="Hotel Personal EMSA CAD Camp 26"/>
    <s v="HOTEL"/>
    <s v=" Busqueda de alternativas "/>
    <s v="AM24G005"/>
    <s v="Día"/>
    <n v="25"/>
    <d v="2026-06-01T00:00:00"/>
    <d v="2026-06-25T00:00:00"/>
    <n v="1"/>
    <n v="204582"/>
    <n v="241.93674233461078"/>
    <n v="6048.4185583652697"/>
    <x v="4"/>
  </r>
  <r>
    <s v="FEE SS"/>
    <n v="510615"/>
    <x v="3"/>
    <m/>
    <s v="Hotel Personal EMSA CAD Camp 27"/>
    <s v="HOTEL"/>
    <s v=" Seguimiento de proyecto "/>
    <s v="AM24G005"/>
    <s v="Día"/>
    <n v="25"/>
    <d v="2027-06-01T00:00:00"/>
    <d v="2027-06-25T00:00:00"/>
    <n v="1"/>
    <n v="204582"/>
    <n v="241.93674233461078"/>
    <n v="6048.4185583652697"/>
    <x v="4"/>
  </r>
  <r>
    <s v="FEE SS"/>
    <n v="510615"/>
    <x v="3"/>
    <m/>
    <s v="Hotel Consultores USA"/>
    <s v="HOTEL"/>
    <s v=" Busqueda de alternativas "/>
    <s v="AM24G005"/>
    <s v="Día"/>
    <n v="25"/>
    <d v="2026-02-01T00:00:00"/>
    <d v="2026-02-25T00:00:00"/>
    <n v="1"/>
    <n v="95648"/>
    <n v="113.11242206460419"/>
    <n v="2827.8105516151049"/>
    <x v="4"/>
  </r>
  <r>
    <s v="FEE SS"/>
    <n v="510615"/>
    <x v="3"/>
    <m/>
    <s v="Hotel Consultores AUS Camp 25"/>
    <s v="HOTEL"/>
    <s v=" Busqueda de alternativas "/>
    <s v="AM24G005"/>
    <s v="Día"/>
    <n v="25"/>
    <d v="2025-11-01T00:00:00"/>
    <d v="2025-11-25T00:00:00"/>
    <n v="1"/>
    <n v="95648"/>
    <n v="113.11242206460419"/>
    <n v="0"/>
    <x v="4"/>
  </r>
  <r>
    <s v="FEE SS"/>
    <n v="510615"/>
    <x v="3"/>
    <m/>
    <s v="Hotel Consultores AUS Camp 26"/>
    <s v="HOTEL"/>
    <s v=" Busqueda de alternativas "/>
    <s v="AM24G005"/>
    <s v="Día"/>
    <n v="25"/>
    <d v="2026-04-01T00:00:00"/>
    <d v="2026-04-30T00:00:00"/>
    <n v="1"/>
    <n v="95648"/>
    <n v="113.11242206460419"/>
    <n v="2827.8105516151049"/>
    <x v="4"/>
  </r>
  <r>
    <s v="FEE SS"/>
    <n v="510615"/>
    <x v="3"/>
    <m/>
    <s v="Hotel Consultores AUS Camp 27"/>
    <s v="HOTEL"/>
    <s v=" Seguimiento de proyecto "/>
    <s v="AM24G005"/>
    <s v="Día"/>
    <n v="25"/>
    <d v="2027-03-01T00:00:00"/>
    <d v="2027-03-25T00:00:00"/>
    <n v="1"/>
    <n v="95648"/>
    <n v="113.11242206460419"/>
    <n v="2827.8105516151049"/>
    <x v="4"/>
  </r>
  <r>
    <s v="FEE SS"/>
    <n v="510615"/>
    <x v="3"/>
    <m/>
    <s v="Hotel Consultores CAD Camp 25"/>
    <s v="HOTEL"/>
    <s v=" Busqueda de alternativas "/>
    <s v="AM24G005"/>
    <s v="Día"/>
    <n v="25"/>
    <d v="2025-08-01T00:00:00"/>
    <d v="2025-08-25T00:00:00"/>
    <n v="1"/>
    <n v="204981"/>
    <n v="242.4085959688089"/>
    <n v="0"/>
    <x v="4"/>
  </r>
  <r>
    <s v="FEE SS"/>
    <n v="510615"/>
    <x v="3"/>
    <m/>
    <s v="Hotel Consultores CAD Camp 26"/>
    <s v="HOTEL"/>
    <s v=" Busqueda de alternativas "/>
    <s v="AM24G005"/>
    <s v="Día"/>
    <n v="25"/>
    <d v="2026-06-01T00:00:00"/>
    <d v="2026-06-25T00:00:00"/>
    <n v="1"/>
    <n v="204981"/>
    <n v="242.4085959688089"/>
    <n v="6060.2148992202228"/>
    <x v="4"/>
  </r>
  <r>
    <s v="FEE SS"/>
    <n v="510615"/>
    <x v="3"/>
    <m/>
    <s v="Hotel Consultores CAD Camp 27"/>
    <s v="HOTEL"/>
    <s v=" Seguimiento de proyecto "/>
    <s v="AM24G005"/>
    <s v="Día"/>
    <n v="25"/>
    <d v="2027-06-01T00:00:00"/>
    <d v="2027-06-25T00:00:00"/>
    <n v="1"/>
    <n v="204981"/>
    <n v="242.4085959688089"/>
    <n v="6060.2148992202228"/>
    <x v="4"/>
  </r>
  <r>
    <s v="FEE SS"/>
    <n v="510615"/>
    <x v="1"/>
    <m/>
    <s v="Impuesto Hoteles"/>
    <s v="IMPUESTO"/>
    <m/>
    <s v="AM24G005"/>
    <s v="mes"/>
    <n v="1"/>
    <d v="2026-01-02T00:00:00"/>
    <d v="2026-01-13T00:00:00"/>
    <m/>
    <n v="0"/>
    <n v="0"/>
    <n v="9905.7124543971458"/>
    <x v="5"/>
  </r>
  <r>
    <s v="FEE SS"/>
    <n v="510615"/>
    <x v="3"/>
    <m/>
    <s v="Alimentación Personal EMSA USA"/>
    <s v="ALIMENTACION"/>
    <s v=" Busqueda de alternativas "/>
    <s v="AM24G005"/>
    <s v="Día"/>
    <n v="25"/>
    <d v="2026-02-01T00:00:00"/>
    <d v="2026-02-25T00:00:00"/>
    <n v="1"/>
    <n v="53118"/>
    <n v="62.816845467000306"/>
    <n v="1570.4211366750076"/>
    <x v="4"/>
  </r>
  <r>
    <s v="FEE SS"/>
    <n v="510615"/>
    <x v="3"/>
    <m/>
    <s v="Alimentación Personal EMSA AUS Camp 25"/>
    <s v="ALIMENTACION"/>
    <s v=" Busqueda de alternativas "/>
    <s v="AM24G005"/>
    <s v="Día"/>
    <n v="25"/>
    <d v="2025-11-01T00:00:00"/>
    <d v="2025-11-25T00:00:00"/>
    <n v="1"/>
    <n v="52333"/>
    <n v="61.888511875908861"/>
    <n v="0"/>
    <x v="4"/>
  </r>
  <r>
    <s v="FEE SS"/>
    <n v="510615"/>
    <x v="3"/>
    <m/>
    <s v="Alimentación Personal EMSA AUS Camp 26"/>
    <s v="ALIMENTACION"/>
    <s v=" Busqueda de alternativas "/>
    <s v="AM24G005"/>
    <s v="Día"/>
    <n v="25"/>
    <d v="2026-04-01T00:00:00"/>
    <d v="2026-04-30T00:00:00"/>
    <n v="1"/>
    <n v="52333"/>
    <n v="61.888511875908861"/>
    <n v="1547.2127968977215"/>
    <x v="4"/>
  </r>
  <r>
    <s v="FEE SS"/>
    <n v="510615"/>
    <x v="3"/>
    <m/>
    <s v="Alimentación Personal EMSA AUS Camp 27"/>
    <s v="ALIMENTACION"/>
    <s v=" Seguimiento de proyecto "/>
    <s v="AM24G005"/>
    <s v="Día"/>
    <n v="25"/>
    <d v="2027-03-01T00:00:00"/>
    <d v="2027-03-25T00:00:00"/>
    <n v="1"/>
    <n v="52333"/>
    <n v="61.888511875908861"/>
    <n v="1547.2127968977215"/>
    <x v="4"/>
  </r>
  <r>
    <s v="FEE SS"/>
    <n v="510615"/>
    <x v="3"/>
    <m/>
    <s v="Alimentación Personal EMSA CAD Camp 25"/>
    <s v="ALIMENTACION"/>
    <s v=" Busqueda de alternativas "/>
    <s v="AM24G005"/>
    <s v="Día"/>
    <n v="25"/>
    <d v="2025-08-01T00:00:00"/>
    <d v="2025-08-25T00:00:00"/>
    <n v="1"/>
    <n v="53118"/>
    <n v="62.816845467000306"/>
    <n v="0"/>
    <x v="4"/>
  </r>
  <r>
    <s v="FEE SS"/>
    <n v="510615"/>
    <x v="3"/>
    <m/>
    <s v="Alimentación Personal EMSA CAD Camp 26"/>
    <s v="ALIMENTACION"/>
    <s v=" Busqueda de alternativas "/>
    <s v="AM24G005"/>
    <s v="Día"/>
    <n v="25"/>
    <d v="2026-06-01T00:00:00"/>
    <d v="2026-06-25T00:00:00"/>
    <n v="1"/>
    <n v="53118"/>
    <n v="62.816845467000306"/>
    <n v="1570.4211366750076"/>
    <x v="4"/>
  </r>
  <r>
    <s v="FEE SS"/>
    <n v="510615"/>
    <x v="3"/>
    <m/>
    <s v="Alimentación Personal EMSA CAD Camp 27"/>
    <s v="ALIMENTACION"/>
    <s v=" Seguimiento de proyecto "/>
    <s v="AM24G005"/>
    <s v="Día"/>
    <n v="25"/>
    <d v="2027-06-01T00:00:00"/>
    <d v="2027-06-25T00:00:00"/>
    <n v="1"/>
    <n v="53118"/>
    <n v="62.816845467000306"/>
    <n v="1570.4211366750076"/>
    <x v="4"/>
  </r>
  <r>
    <s v="FEE SS"/>
    <n v="510615"/>
    <x v="3"/>
    <m/>
    <s v="Alimentación Consultores USA"/>
    <s v="ALIMENTACION"/>
    <s v=" Busqueda de alternativas "/>
    <s v="AM24G005"/>
    <s v="Día"/>
    <n v="25"/>
    <d v="2026-02-01T00:00:00"/>
    <d v="2026-02-25T00:00:00"/>
    <n v="1"/>
    <n v="26559"/>
    <n v="31.408422733500153"/>
    <n v="785.21056833750379"/>
    <x v="4"/>
  </r>
  <r>
    <s v="FEE SS"/>
    <n v="510615"/>
    <x v="3"/>
    <m/>
    <s v="Alimentación Consultores CAD Camp 25"/>
    <s v="ALIMENTACION"/>
    <s v=" Busqueda de alternativas "/>
    <s v="AM24G005"/>
    <s v="Día"/>
    <n v="25"/>
    <d v="2025-08-01T00:00:00"/>
    <d v="2025-08-25T00:00:00"/>
    <n v="1"/>
    <n v="26559"/>
    <n v="31.408422733500153"/>
    <n v="0"/>
    <x v="4"/>
  </r>
  <r>
    <s v="FEE SS"/>
    <n v="510615"/>
    <x v="3"/>
    <m/>
    <s v="Alimentación Consultores CAD Camp 26"/>
    <s v="ALIMENTACION"/>
    <s v=" Busqueda de alternativas "/>
    <s v="AM24G005"/>
    <s v="Día"/>
    <n v="25"/>
    <d v="2026-06-01T00:00:00"/>
    <d v="2026-06-25T00:00:00"/>
    <n v="1"/>
    <n v="26559"/>
    <n v="31.408422733500153"/>
    <n v="785.21056833750379"/>
    <x v="4"/>
  </r>
  <r>
    <s v="FEE SS"/>
    <n v="510615"/>
    <x v="3"/>
    <m/>
    <s v="Alimentación Consultores CAD Camp 27"/>
    <s v="ALIMENTACION"/>
    <s v=" Seguimiento de proyecto "/>
    <s v="AM24G005"/>
    <s v="Día"/>
    <n v="25"/>
    <d v="2027-06-01T00:00:00"/>
    <d v="2027-06-25T00:00:00"/>
    <n v="1"/>
    <n v="26559"/>
    <n v="31.408422733500153"/>
    <n v="785.21056833750379"/>
    <x v="4"/>
  </r>
  <r>
    <s v="FEE SS"/>
    <n v="510615"/>
    <x v="3"/>
    <m/>
    <s v="Alimentación Consultores AUS Camp 25"/>
    <s v="ALIMENTACION"/>
    <s v=" Busqueda de alternativas "/>
    <s v="AM24G005"/>
    <s v="Día"/>
    <n v="25"/>
    <d v="2025-11-01T00:00:00"/>
    <d v="2025-11-25T00:00:00"/>
    <n v="1"/>
    <n v="26167"/>
    <n v="30.944847233235382"/>
    <n v="0"/>
    <x v="4"/>
  </r>
  <r>
    <s v="FEE SS"/>
    <n v="510615"/>
    <x v="3"/>
    <m/>
    <s v="Alimentación Consultores AUS Camp 26"/>
    <s v="ALIMENTACION"/>
    <s v=" Busqueda de alternativas "/>
    <s v="AM24G005"/>
    <s v="Día"/>
    <n v="25"/>
    <d v="2026-04-01T00:00:00"/>
    <d v="2026-04-30T00:00:00"/>
    <n v="1"/>
    <n v="26167"/>
    <n v="30.944847233235382"/>
    <n v="773.62118083088455"/>
    <x v="4"/>
  </r>
  <r>
    <s v="FEE SS"/>
    <n v="510615"/>
    <x v="3"/>
    <m/>
    <s v="Alimentación Consultores AUS Camp 27"/>
    <s v="ALIMENTACION"/>
    <s v=" Seguimiento de proyecto "/>
    <s v="AM24G005"/>
    <s v="Día"/>
    <n v="25"/>
    <d v="2027-03-01T00:00:00"/>
    <d v="2027-03-25T00:00:00"/>
    <n v="1"/>
    <n v="26167"/>
    <n v="30.944847233235382"/>
    <n v="773.62118083088455"/>
    <x v="4"/>
  </r>
  <r>
    <s v="FEE SS"/>
    <n v="510615"/>
    <x v="1"/>
    <m/>
    <s v="Impuesto Alimentación"/>
    <s v="IMPUESTO"/>
    <m/>
    <s v="AM24G005"/>
    <s v="mes"/>
    <n v="1"/>
    <d v="2026-01-02T00:00:00"/>
    <d v="2026-01-13T00:00:00"/>
    <m/>
    <n v="0"/>
    <n v="0"/>
    <n v="1377.4780082934997"/>
    <x v="5"/>
  </r>
  <r>
    <m/>
    <m/>
    <x v="0"/>
    <m/>
    <s v="q TRANSPORTE DE PERSONAL"/>
    <m/>
    <m/>
    <m/>
    <m/>
    <m/>
    <m/>
    <m/>
    <m/>
    <m/>
    <n v="0"/>
    <n v="0"/>
    <x v="0"/>
  </r>
  <r>
    <s v="FEE SS"/>
    <n v="510614"/>
    <x v="1"/>
    <m/>
    <s v="Vuelo Avión CHI-USA"/>
    <s v="TRANSPORTE"/>
    <s v=" Busqueda de alternativas "/>
    <s v="AM24G005"/>
    <s v="Un"/>
    <n v="2"/>
    <d v="2026-02-01T00:00:00"/>
    <d v="2026-02-25T00:00:00"/>
    <n v="1"/>
    <n v="3589098"/>
    <n v="4244.4334205339037"/>
    <n v="8488.8668410678074"/>
    <x v="5"/>
  </r>
  <r>
    <s v="FEE SS"/>
    <n v="510614"/>
    <x v="1"/>
    <m/>
    <s v="Vuelo Avión CHI-AUS Camp 25"/>
    <s v="TRANSPORTE"/>
    <s v=" Busqueda de alternativas "/>
    <s v="AM24G005"/>
    <s v="Un"/>
    <n v="2"/>
    <d v="2025-11-01T00:00:00"/>
    <d v="2025-11-25T00:00:00"/>
    <n v="1"/>
    <n v="4929163"/>
    <n v="5829.1816418663284"/>
    <n v="0"/>
    <x v="5"/>
  </r>
  <r>
    <s v="FEE SS"/>
    <n v="510614"/>
    <x v="1"/>
    <m/>
    <s v="Vuelo Avión CHI-AUS Camp 26"/>
    <s v="TRANSPORTE"/>
    <s v=" Busqueda de alternativas "/>
    <s v="AM24G005"/>
    <s v="Un"/>
    <n v="2"/>
    <d v="2026-04-01T00:00:00"/>
    <d v="2026-04-30T00:00:00"/>
    <n v="1"/>
    <n v="4929163"/>
    <n v="5829.1816418663284"/>
    <n v="11658.363283732657"/>
    <x v="5"/>
  </r>
  <r>
    <s v="FEE SS"/>
    <n v="510614"/>
    <x v="1"/>
    <m/>
    <s v="Vuelo Avión CHI-AUS Camp 27"/>
    <s v="TRANSPORTE"/>
    <s v=" Seguimiento de proyecto "/>
    <s v="AM24G005"/>
    <s v="Un"/>
    <n v="2"/>
    <d v="2027-03-01T00:00:00"/>
    <d v="2027-03-25T00:00:00"/>
    <n v="1"/>
    <n v="4929163"/>
    <n v="5829.1816418663284"/>
    <n v="11658.363283732657"/>
    <x v="5"/>
  </r>
  <r>
    <s v="FEE SS"/>
    <n v="510614"/>
    <x v="1"/>
    <m/>
    <s v="Vuelo Avión CHI-CAD Camp 25"/>
    <s v="TRANSPORTE"/>
    <s v=" Busqueda de alternativas "/>
    <s v="AM24G005"/>
    <s v="Un"/>
    <n v="2"/>
    <d v="2025-08-01T00:00:00"/>
    <d v="2025-08-25T00:00:00"/>
    <n v="1"/>
    <n v="3589098"/>
    <n v="4244.4334205339037"/>
    <n v="0"/>
    <x v="5"/>
  </r>
  <r>
    <s v="FEE SS"/>
    <n v="510614"/>
    <x v="1"/>
    <m/>
    <s v="Vuelo Avión CHI-CAD Camp 26"/>
    <s v="TRANSPORTE"/>
    <s v=" Busqueda de alternativas "/>
    <s v="AM24G005"/>
    <s v="Un"/>
    <n v="2"/>
    <d v="2026-06-01T00:00:00"/>
    <d v="2026-06-25T00:00:00"/>
    <n v="1"/>
    <n v="3589098"/>
    <n v="4244.4334205339037"/>
    <n v="8488.8668410678074"/>
    <x v="5"/>
  </r>
  <r>
    <s v="FEE SS"/>
    <n v="510614"/>
    <x v="1"/>
    <m/>
    <s v="Vuelo Avión CHI-CAD Camp 27"/>
    <s v="TRANSPORTE"/>
    <s v=" Seguimiento de proyecto "/>
    <s v="AM24G005"/>
    <s v="Un"/>
    <n v="2"/>
    <d v="2027-06-01T00:00:00"/>
    <d v="2027-06-25T00:00:00"/>
    <n v="1"/>
    <n v="3589098"/>
    <n v="4244.4334205339037"/>
    <n v="8488.8668410678074"/>
    <x v="5"/>
  </r>
  <r>
    <s v="FEE SS"/>
    <n v="510614"/>
    <x v="3"/>
    <m/>
    <s v="Vuelo Avión Consultor AUS Camp 25"/>
    <s v="RENDICIONES"/>
    <s v=" Busqueda de alternativas "/>
    <s v="AM24G005"/>
    <s v="Un"/>
    <n v="2"/>
    <d v="2025-11-01T00:00:00"/>
    <d v="2025-11-25T00:00:00"/>
    <n v="1"/>
    <n v="774351"/>
    <n v="915.74018419777019"/>
    <n v="0"/>
    <x v="4"/>
  </r>
  <r>
    <s v="FEE SS"/>
    <n v="510614"/>
    <x v="3"/>
    <m/>
    <s v="Vuelo Avión Consultor AUS Camp 26"/>
    <s v="RENDICIONES"/>
    <s v=" Busqueda de alternativas "/>
    <s v="AM24G005"/>
    <s v="Un"/>
    <n v="2"/>
    <d v="2026-04-01T00:00:00"/>
    <d v="2026-04-30T00:00:00"/>
    <n v="1"/>
    <n v="774351"/>
    <n v="915.74018419777019"/>
    <n v="1831.4803683955404"/>
    <x v="4"/>
  </r>
  <r>
    <s v="FEE SS"/>
    <n v="510614"/>
    <x v="3"/>
    <m/>
    <s v="Vuelo Avión Consultor AUS Camp 27"/>
    <s v="RENDICIONES"/>
    <s v=" Seguimiento de proyecto "/>
    <s v="AM24G005"/>
    <s v="Un"/>
    <n v="2"/>
    <d v="2027-03-01T00:00:00"/>
    <d v="2027-03-25T00:00:00"/>
    <n v="1"/>
    <n v="774351"/>
    <n v="915.74018419777019"/>
    <n v="1831.4803683955404"/>
    <x v="4"/>
  </r>
  <r>
    <s v="FEE SS"/>
    <n v="510614"/>
    <x v="3"/>
    <m/>
    <s v="Vuelo Avión Consultor CAD Camp 25"/>
    <s v="RENDICIONES"/>
    <s v=" Busqueda de alternativas "/>
    <s v="AM24G005"/>
    <s v="Un"/>
    <n v="2"/>
    <d v="2025-08-01T00:00:00"/>
    <d v="2025-08-25T00:00:00"/>
    <n v="1"/>
    <n v="663294"/>
    <n v="784.40522416484998"/>
    <n v="0"/>
    <x v="4"/>
  </r>
  <r>
    <s v="FEE SS"/>
    <n v="510614"/>
    <x v="3"/>
    <m/>
    <s v="Vuelo Avión Consultor CAD Camp 26"/>
    <s v="RENDICIONES"/>
    <s v=" Busqueda de alternativas "/>
    <s v="AM24G005"/>
    <s v="Un"/>
    <n v="2"/>
    <d v="2026-06-01T00:00:00"/>
    <d v="2026-06-25T00:00:00"/>
    <n v="1"/>
    <n v="663294"/>
    <n v="784.40522416484998"/>
    <n v="1568.8104483297"/>
    <x v="4"/>
  </r>
  <r>
    <s v="FEE SS"/>
    <n v="510614"/>
    <x v="3"/>
    <m/>
    <s v="Vuelo Avión Consultor CAD Camp 27"/>
    <s v="RENDICIONES"/>
    <s v=" Seguimiento de proyecto "/>
    <s v="AM24G005"/>
    <s v="Un"/>
    <n v="2"/>
    <d v="2027-06-01T00:00:00"/>
    <d v="2027-06-25T00:00:00"/>
    <n v="1"/>
    <n v="663294"/>
    <n v="784.40522416484998"/>
    <n v="1568.8104483297"/>
    <x v="4"/>
  </r>
  <r>
    <s v="FEE SS"/>
    <n v="510614"/>
    <x v="1"/>
    <m/>
    <s v="Impuesto Aviones"/>
    <s v="IMPUESTO"/>
    <m/>
    <s v="AM24G005"/>
    <s v="mes"/>
    <n v="1"/>
    <d v="2026-01-20T00:00:00"/>
    <d v="2026-02-16T00:00:00"/>
    <n v="1"/>
    <n v="0"/>
    <n v="0"/>
    <n v="9808.9250689622149"/>
    <x v="5"/>
  </r>
  <r>
    <s v="FEE SS"/>
    <n v="510616"/>
    <x v="1"/>
    <m/>
    <s v="Transporte CAD Camp 25"/>
    <s v="RENDICIONES"/>
    <s v=" Busqueda de alternativas "/>
    <s v="AM24G005"/>
    <s v="GL"/>
    <n v="1"/>
    <d v="2025-08-01T00:00:00"/>
    <d v="2025-08-25T00:00:00"/>
    <n v="1"/>
    <n v="54026"/>
    <n v="63.890637697205442"/>
    <n v="0"/>
    <x v="5"/>
  </r>
  <r>
    <s v="FEE SS"/>
    <n v="510616"/>
    <x v="1"/>
    <m/>
    <s v="Transporte CAD Camp 26"/>
    <s v="RENDICIONES"/>
    <s v=" Busqueda de alternativas "/>
    <s v="AM24G005"/>
    <s v="GL"/>
    <n v="1"/>
    <d v="2026-06-01T00:00:00"/>
    <d v="2026-06-25T00:00:00"/>
    <n v="1"/>
    <n v="54026"/>
    <n v="63.890637697205442"/>
    <n v="63.890637697205442"/>
    <x v="5"/>
  </r>
  <r>
    <s v="FEE SS"/>
    <n v="510616"/>
    <x v="1"/>
    <m/>
    <s v="Transporte CAD Camp 27"/>
    <s v="RENDICIONES"/>
    <s v=" Seguimiento de proyecto "/>
    <s v="AM24G005"/>
    <s v="GL"/>
    <n v="1"/>
    <d v="2027-06-01T00:00:00"/>
    <d v="2027-06-25T00:00:00"/>
    <n v="1"/>
    <n v="54026"/>
    <n v="63.890637697205442"/>
    <n v="63.890637697205442"/>
    <x v="5"/>
  </r>
  <r>
    <s v="FEE SS"/>
    <n v="510616"/>
    <x v="1"/>
    <m/>
    <s v="Transporte  AUS Camp 25"/>
    <s v="RENDICIONES"/>
    <s v=" Busqueda de alternativas "/>
    <s v="AM24G005"/>
    <s v="GL"/>
    <n v="1"/>
    <d v="2025-11-01T00:00:00"/>
    <d v="2025-11-25T00:00:00"/>
    <n v="1"/>
    <n v="82787"/>
    <n v="97.903124848009227"/>
    <n v="0"/>
    <x v="5"/>
  </r>
  <r>
    <s v="FEE SS"/>
    <n v="510616"/>
    <x v="1"/>
    <m/>
    <s v="Transporte AUS Camp 26"/>
    <s v="RENDICIONES"/>
    <s v=" Busqueda de alternativas "/>
    <s v="AM24G005"/>
    <s v="GL"/>
    <n v="1"/>
    <d v="2026-04-01T00:00:00"/>
    <d v="2026-04-30T00:00:00"/>
    <n v="1"/>
    <n v="82787"/>
    <n v="97.903124848009227"/>
    <n v="97.903124848009227"/>
    <x v="5"/>
  </r>
  <r>
    <s v="FEE SS"/>
    <n v="510616"/>
    <x v="3"/>
    <m/>
    <s v="Transporte AUS Camp 27"/>
    <s v="RENDICIONES"/>
    <s v=" Seguimiento de proyecto "/>
    <s v="AM24G005"/>
    <s v="GL"/>
    <n v="1"/>
    <d v="2027-03-01T00:00:00"/>
    <d v="2027-03-25T00:00:00"/>
    <n v="1"/>
    <n v="82787"/>
    <n v="97.903124848009227"/>
    <n v="97.903124848009227"/>
    <x v="4"/>
  </r>
  <r>
    <s v="FEE SS"/>
    <n v="510616"/>
    <x v="3"/>
    <m/>
    <s v="Transporte USA"/>
    <s v="RENDICIONES"/>
    <s v=" Busqueda de alternativas "/>
    <s v="AM24G005"/>
    <s v="GL"/>
    <n v="1"/>
    <d v="2026-02-01T00:00:00"/>
    <d v="2026-02-25T00:00:00"/>
    <n v="1"/>
    <n v="54026"/>
    <n v="63.890637697205442"/>
    <n v="63.890637697205442"/>
    <x v="4"/>
  </r>
  <r>
    <s v="FEE SS"/>
    <n v="510616"/>
    <x v="1"/>
    <m/>
    <s v="Impuesto Transporte Rendiciones"/>
    <s v="IMPUESTO"/>
    <m/>
    <s v="AM24G005"/>
    <s v="mes"/>
    <n v="1"/>
    <d v="2026-01-20T00:00:00"/>
    <d v="2026-02-16T00:00:00"/>
    <n v="1"/>
    <n v="0"/>
    <n v="0"/>
    <n v="57.103680898311062"/>
    <x v="5"/>
  </r>
  <r>
    <m/>
    <m/>
    <x v="0"/>
    <m/>
    <s v="LOGÍSTICA C. DUEÑO"/>
    <m/>
    <m/>
    <m/>
    <m/>
    <m/>
    <m/>
    <m/>
    <m/>
    <m/>
    <n v="0"/>
    <n v="0"/>
    <x v="0"/>
  </r>
  <r>
    <m/>
    <m/>
    <x v="0"/>
    <m/>
    <s v="q VEHÍCULOS LIVIANOS Y OTROS MEDIOS DE TRANSPORTE"/>
    <m/>
    <m/>
    <m/>
    <m/>
    <m/>
    <m/>
    <m/>
    <m/>
    <m/>
    <n v="0"/>
    <n v="0"/>
    <x v="0"/>
  </r>
  <r>
    <s v="FEE SS"/>
    <s v="G_SAP"/>
    <x v="3"/>
    <m/>
    <s v="Vehículos Livianos USA Camioneta Busqueda de alternativas"/>
    <s v="G_SAP"/>
    <s v=" Busqueda de alternativas "/>
    <s v="AM24G005"/>
    <s v="Día"/>
    <n v="25"/>
    <d v="2026-02-01T00:00:00"/>
    <d v="2026-02-25T00:00:00"/>
    <n v="1"/>
    <n v="39725"/>
    <n v="46.978410071474585"/>
    <n v="1174.4602517868645"/>
    <x v="4"/>
  </r>
  <r>
    <s v="FEE SS"/>
    <s v="G_SAP"/>
    <x v="3"/>
    <m/>
    <s v="Vehículos Livianos AUS Camioneta Camp 25 Busqueda de alternativas"/>
    <s v="G_SAP"/>
    <s v=" Busqueda de alternativas "/>
    <s v="AM24G005"/>
    <s v="Día"/>
    <n v="25"/>
    <d v="2025-11-01T00:00:00"/>
    <d v="2025-11-25T00:00:00"/>
    <n v="1"/>
    <n v="26758"/>
    <n v="31.643758255318239"/>
    <n v="0"/>
    <x v="4"/>
  </r>
  <r>
    <s v="FEE SS"/>
    <s v="G_SAP"/>
    <x v="3"/>
    <m/>
    <s v="Vehículos Livianos AUS Camioneta Camp 26 Busqueda de alternativas"/>
    <s v="G_SAP"/>
    <s v=" Busqueda de alternativas "/>
    <s v="AM24G005"/>
    <s v="Día"/>
    <n v="25"/>
    <d v="2026-04-01T00:00:00"/>
    <d v="2026-04-30T00:00:00"/>
    <n v="1"/>
    <n v="26758"/>
    <n v="31.643758255318239"/>
    <n v="791.09395638295598"/>
    <x v="4"/>
  </r>
  <r>
    <s v="FEE SS"/>
    <s v="G_SAP"/>
    <x v="3"/>
    <m/>
    <s v="Vehículos Livianos AUS Camioneta Camp 27 Seguimiento de proyecto"/>
    <s v="G_SAP"/>
    <s v=" Seguimiento de proyecto "/>
    <s v="AM24G005"/>
    <s v="Día"/>
    <n v="25"/>
    <d v="2027-03-01T00:00:00"/>
    <d v="2027-03-25T00:00:00"/>
    <n v="1"/>
    <n v="26758"/>
    <n v="31.643758255318239"/>
    <n v="791.09395638295598"/>
    <x v="4"/>
  </r>
  <r>
    <s v="FEE SS"/>
    <s v="G_SAP"/>
    <x v="3"/>
    <m/>
    <s v="Vehículos Livianos  CAD Camioneta Camp 25 Busqueda de alternativas"/>
    <s v="G_SAP"/>
    <s v=" Busqueda de alternativas "/>
    <s v="AM24G005"/>
    <s v="Día"/>
    <n v="25"/>
    <d v="2025-08-01T00:00:00"/>
    <d v="2025-08-25T00:00:00"/>
    <n v="1"/>
    <n v="39725"/>
    <n v="46.978410071474585"/>
    <n v="0"/>
    <x v="4"/>
  </r>
  <r>
    <s v="FEE SS"/>
    <s v="G_SAP"/>
    <x v="3"/>
    <m/>
    <s v="Vehículos Livianos  CAD Camioneta Camp 26 Busqueda de alternativas"/>
    <s v="G_SAP"/>
    <s v=" Busqueda de alternativas "/>
    <s v="AM24G005"/>
    <s v="Día"/>
    <n v="25"/>
    <d v="2026-06-01T00:00:00"/>
    <d v="2026-06-25T00:00:00"/>
    <n v="1"/>
    <n v="39725"/>
    <n v="46.978410071474585"/>
    <n v="1174.4602517868645"/>
    <x v="4"/>
  </r>
  <r>
    <s v="FEE SS"/>
    <s v="G_SAP"/>
    <x v="3"/>
    <m/>
    <s v="Vehículos Livianos  CAD Camioneta Camp 27 Seguimiento de proyecto"/>
    <s v="G_SAP"/>
    <s v=" Seguimiento de proyecto "/>
    <s v="AM24G005"/>
    <s v="Día"/>
    <n v="25"/>
    <d v="2027-06-01T00:00:00"/>
    <d v="2027-06-25T00:00:00"/>
    <n v="1"/>
    <n v="39725"/>
    <n v="46.978410071474585"/>
    <n v="1174.4602517868645"/>
    <x v="4"/>
  </r>
  <r>
    <s v="FEE SS"/>
    <s v="G_SAP"/>
    <x v="3"/>
    <m/>
    <s v="Impuesto"/>
    <s v="G_SAP"/>
    <m/>
    <s v="AM24G005"/>
    <s v="mes"/>
    <n v="25"/>
    <d v="2025-08-15T00:00:00"/>
    <d v="2025-09-10T00:00:00"/>
    <n v="1"/>
    <n v="0"/>
    <n v="0"/>
    <n v="900.98270613997158"/>
    <x v="4"/>
  </r>
  <r>
    <m/>
    <m/>
    <x v="0"/>
    <m/>
    <s v="q SERVICIOS DE ALOJAMIENTO Y ALIMENTACIÓN"/>
    <m/>
    <m/>
    <m/>
    <m/>
    <m/>
    <m/>
    <m/>
    <m/>
    <m/>
    <n v="0"/>
    <n v="0"/>
    <x v="0"/>
  </r>
  <r>
    <s v="FEE SS"/>
    <s v="G_SAP"/>
    <x v="3"/>
    <m/>
    <s v="Hotel Personal EMSA USA"/>
    <s v="G_SAP"/>
    <s v=" Busqueda de alternativas "/>
    <s v="AM24G005"/>
    <s v="Día"/>
    <n v="25"/>
    <d v="2026-02-01T00:00:00"/>
    <d v="2026-02-25T00:00:00"/>
    <n v="1"/>
    <n v="204981"/>
    <n v="242.4085959688089"/>
    <n v="6060.2148992202228"/>
    <x v="4"/>
  </r>
  <r>
    <s v="FEE SS"/>
    <s v="G_SAP"/>
    <x v="3"/>
    <m/>
    <s v="Hotel Personal EMSA AUS Camp 25"/>
    <s v="G_SAP"/>
    <s v=" Busqueda de alternativas "/>
    <s v="AM24G005"/>
    <s v="Día"/>
    <n v="25"/>
    <d v="2025-11-01T00:00:00"/>
    <d v="2025-11-25T00:00:00"/>
    <n v="1"/>
    <n v="95648"/>
    <n v="113.11242206460419"/>
    <n v="0"/>
    <x v="4"/>
  </r>
  <r>
    <s v="FEE SS"/>
    <s v="G_SAP"/>
    <x v="3"/>
    <m/>
    <s v="Hotel Personal EMSA AUS Camp 26"/>
    <s v="G_SAP"/>
    <s v=" Busqueda de alternativas "/>
    <s v="AM24G005"/>
    <s v="Día"/>
    <n v="25"/>
    <d v="2026-04-01T00:00:00"/>
    <d v="2026-04-30T00:00:00"/>
    <n v="1"/>
    <n v="95648"/>
    <n v="113.11242206460419"/>
    <n v="2827.8105516151049"/>
    <x v="4"/>
  </r>
  <r>
    <s v="FEE SS"/>
    <s v="G_SAP"/>
    <x v="3"/>
    <m/>
    <s v="Hotel Personal EMSA AUS Camp 27"/>
    <s v="G_SAP"/>
    <s v=" Seguimiento de proyecto "/>
    <s v="AM24G005"/>
    <s v="Día"/>
    <n v="25"/>
    <d v="2027-03-01T00:00:00"/>
    <d v="2027-03-25T00:00:00"/>
    <n v="1"/>
    <n v="95648"/>
    <n v="113.11242206460419"/>
    <n v="2827.8105516151049"/>
    <x v="4"/>
  </r>
  <r>
    <s v="FEE SS"/>
    <s v="G_SAP"/>
    <x v="3"/>
    <m/>
    <s v="Hotel Personal EMSA CAD Camp 25"/>
    <s v="G_SAP"/>
    <s v=" Busqueda de alternativas "/>
    <s v="AM24G005"/>
    <s v="Día"/>
    <n v="25"/>
    <d v="2025-08-01T00:00:00"/>
    <d v="2025-08-25T00:00:00"/>
    <n v="1"/>
    <n v="102291"/>
    <n v="120.96837116730539"/>
    <n v="0"/>
    <x v="4"/>
  </r>
  <r>
    <s v="FEE SS"/>
    <s v="G_SAP"/>
    <x v="3"/>
    <m/>
    <s v="Hotel Personal EMSA CAD Camp 26"/>
    <s v="G_SAP"/>
    <s v=" Busqueda de alternativas "/>
    <s v="AM24G005"/>
    <s v="Día"/>
    <n v="25"/>
    <d v="2026-06-01T00:00:00"/>
    <d v="2026-06-25T00:00:00"/>
    <n v="1"/>
    <n v="102291"/>
    <n v="120.96837116730539"/>
    <n v="3024.2092791826349"/>
    <x v="4"/>
  </r>
  <r>
    <s v="FEE SS"/>
    <s v="G_SAP"/>
    <x v="3"/>
    <m/>
    <s v="Hotel Personal EMSA CAD Camp 27"/>
    <s v="G_SAP"/>
    <s v=" Seguimiento de proyecto "/>
    <s v="AM24G005"/>
    <s v="Día"/>
    <n v="25"/>
    <d v="2027-06-01T00:00:00"/>
    <d v="2027-06-25T00:00:00"/>
    <n v="1"/>
    <n v="102291"/>
    <n v="120.96837116730539"/>
    <n v="3024.2092791826349"/>
    <x v="4"/>
  </r>
  <r>
    <s v="FEE SS"/>
    <s v="G_SAP"/>
    <x v="1"/>
    <m/>
    <s v="Impuesto Hoteles"/>
    <s v="G_SAP"/>
    <m/>
    <s v="AM24G005"/>
    <s v="mes"/>
    <n v="1"/>
    <d v="2026-01-02T00:00:00"/>
    <d v="2026-01-13T00:00:00"/>
    <m/>
    <n v="0"/>
    <n v="0"/>
    <n v="3134.8684519086537"/>
    <x v="5"/>
  </r>
  <r>
    <s v="FEE SS"/>
    <s v="G_SAP"/>
    <x v="3"/>
    <m/>
    <s v="Alimentación Personal EMSA USA"/>
    <s v="G_SAP"/>
    <s v=" Busqueda de alternativas "/>
    <s v="AM24G005"/>
    <s v="Día"/>
    <n v="25"/>
    <d v="2026-02-01T00:00:00"/>
    <d v="2026-02-25T00:00:00"/>
    <n v="1"/>
    <n v="26559"/>
    <n v="31.408422733500153"/>
    <n v="785.21056833750379"/>
    <x v="4"/>
  </r>
  <r>
    <s v="FEE SS"/>
    <s v="G_SAP"/>
    <x v="3"/>
    <m/>
    <s v="Alimentación Personal EMSA AUS Camp 25"/>
    <s v="G_SAP"/>
    <s v=" Busqueda de alternativas "/>
    <s v="AM24G005"/>
    <s v="Día"/>
    <n v="25"/>
    <d v="2025-11-01T00:00:00"/>
    <d v="2025-11-25T00:00:00"/>
    <n v="1"/>
    <n v="26167"/>
    <n v="30.944847233235382"/>
    <n v="0"/>
    <x v="4"/>
  </r>
  <r>
    <s v="FEE SS"/>
    <s v="G_SAP"/>
    <x v="3"/>
    <m/>
    <s v="Alimentación Personal EMSA AUS Camp 26"/>
    <s v="G_SAP"/>
    <s v=" Busqueda de alternativas "/>
    <s v="AM24G005"/>
    <s v="Día"/>
    <n v="25"/>
    <d v="2026-04-01T00:00:00"/>
    <d v="2026-04-30T00:00:00"/>
    <n v="1"/>
    <n v="26167"/>
    <n v="30.944847233235382"/>
    <n v="773.62118083088455"/>
    <x v="4"/>
  </r>
  <r>
    <s v="FEE SS"/>
    <s v="G_SAP"/>
    <x v="3"/>
    <m/>
    <s v="Alimentación Personal EMSA AUS Camp 27"/>
    <s v="G_SAP"/>
    <s v=" Seguimiento de proyecto "/>
    <s v="AM24G005"/>
    <s v="Día"/>
    <n v="25"/>
    <d v="2027-03-01T00:00:00"/>
    <d v="2027-03-25T00:00:00"/>
    <n v="1"/>
    <n v="26167"/>
    <n v="30.944847233235382"/>
    <n v="773.62118083088455"/>
    <x v="4"/>
  </r>
  <r>
    <s v="FEE SS"/>
    <s v="G_SAP"/>
    <x v="3"/>
    <m/>
    <s v="Alimentación Personal EMSA CAD Camp 25"/>
    <s v="G_SAP"/>
    <s v=" Busqueda de alternativas "/>
    <s v="AM24G005"/>
    <s v="Día"/>
    <n v="25"/>
    <d v="2025-08-01T00:00:00"/>
    <d v="2025-08-25T00:00:00"/>
    <n v="1"/>
    <n v="26559"/>
    <n v="31.408422733500153"/>
    <n v="0"/>
    <x v="4"/>
  </r>
  <r>
    <s v="FEE SS"/>
    <s v="G_SAP"/>
    <x v="3"/>
    <m/>
    <s v="Alimentación Personal EMSA CAD Camp 26"/>
    <s v="G_SAP"/>
    <s v=" Busqueda de alternativas "/>
    <s v="AM24G005"/>
    <s v="Día"/>
    <n v="25"/>
    <d v="2026-06-01T00:00:00"/>
    <d v="2026-06-25T00:00:00"/>
    <n v="1"/>
    <n v="26559"/>
    <n v="31.408422733500153"/>
    <n v="785.21056833750379"/>
    <x v="4"/>
  </r>
  <r>
    <s v="FEE SS"/>
    <s v="G_SAP"/>
    <x v="3"/>
    <m/>
    <s v="Alimentación Personal EMSA CAD Camp 27"/>
    <s v="G_SAP"/>
    <s v=" Seguimiento de proyecto "/>
    <s v="AM24G005"/>
    <s v="Día"/>
    <n v="25"/>
    <d v="2027-06-01T00:00:00"/>
    <d v="2027-06-25T00:00:00"/>
    <n v="1"/>
    <n v="26559"/>
    <n v="31.408422733500153"/>
    <n v="785.21056833750379"/>
    <x v="4"/>
  </r>
  <r>
    <s v="FEE SS"/>
    <s v="G_SAP"/>
    <x v="1"/>
    <m/>
    <s v="Impuesto Alimentación"/>
    <s v="G_SAP"/>
    <m/>
    <s v="AM24G005"/>
    <s v="mes"/>
    <n v="1"/>
    <d v="2026-01-02T00:00:00"/>
    <d v="2026-01-13T00:00:00"/>
    <m/>
    <n v="0"/>
    <n v="0"/>
    <n v="459.16165490285658"/>
    <x v="5"/>
  </r>
  <r>
    <m/>
    <m/>
    <x v="0"/>
    <m/>
    <s v="q TRANSPORTE DE PERSONAL"/>
    <m/>
    <m/>
    <m/>
    <m/>
    <m/>
    <m/>
    <m/>
    <m/>
    <m/>
    <n v="0"/>
    <n v="0"/>
    <x v="0"/>
  </r>
  <r>
    <s v="FEE SS"/>
    <s v="G_SAP"/>
    <x v="1"/>
    <m/>
    <s v="Vuelo Avión CHI-USA"/>
    <s v="G_SAP"/>
    <s v=" Busqueda de alternativas "/>
    <s v="AM24G005"/>
    <s v="Un"/>
    <n v="1"/>
    <d v="2026-02-01T00:00:00"/>
    <d v="2026-02-25T00:00:00"/>
    <n v="1"/>
    <n v="3589098"/>
    <n v="4244.4334205339037"/>
    <n v="4244.4334205339037"/>
    <x v="5"/>
  </r>
  <r>
    <s v="FEE SS"/>
    <s v="G_SAP"/>
    <x v="1"/>
    <m/>
    <s v="Vuelo Avión CHI-AUS Camp 25"/>
    <s v="G_SAP"/>
    <s v=" Busqueda de alternativas "/>
    <s v="AM24G005"/>
    <s v="Un"/>
    <n v="1"/>
    <d v="2025-11-01T00:00:00"/>
    <d v="2025-11-25T00:00:00"/>
    <n v="1"/>
    <n v="4929163"/>
    <n v="5829.1816418663284"/>
    <n v="0"/>
    <x v="5"/>
  </r>
  <r>
    <s v="FEE SS"/>
    <s v="G_SAP"/>
    <x v="1"/>
    <m/>
    <s v="Vuelo Avión CHI-AUS Camp 26"/>
    <s v="G_SAP"/>
    <s v=" Busqueda de alternativas "/>
    <s v="AM24G005"/>
    <s v="Un"/>
    <n v="1"/>
    <d v="2026-04-01T00:00:00"/>
    <d v="2026-04-30T00:00:00"/>
    <n v="1"/>
    <n v="4929163"/>
    <n v="5829.1816418663284"/>
    <n v="5829.1816418663284"/>
    <x v="5"/>
  </r>
  <r>
    <s v="FEE SS"/>
    <s v="G_SAP"/>
    <x v="1"/>
    <m/>
    <s v="Vuelo Avión CHI-AUS Camp 27"/>
    <s v="G_SAP"/>
    <s v=" Seguimiento de proyecto "/>
    <s v="AM24G005"/>
    <s v="Un"/>
    <n v="1"/>
    <d v="2027-03-01T00:00:00"/>
    <d v="2027-03-25T00:00:00"/>
    <n v="1"/>
    <n v="4929163"/>
    <n v="5829.1816418663284"/>
    <n v="5829.1816418663284"/>
    <x v="5"/>
  </r>
  <r>
    <s v="FEE SS"/>
    <s v="G_SAP"/>
    <x v="1"/>
    <m/>
    <s v="Vuelo Avión CHI-CAD Camp 25"/>
    <s v="G_SAP"/>
    <s v=" Busqueda de alternativas "/>
    <s v="AM24G005"/>
    <s v="Un"/>
    <n v="1"/>
    <d v="2025-08-01T00:00:00"/>
    <d v="2025-08-25T00:00:00"/>
    <n v="1"/>
    <n v="3589098"/>
    <n v="4244.4334205339037"/>
    <n v="0"/>
    <x v="5"/>
  </r>
  <r>
    <s v="FEE SS"/>
    <s v="G_SAP"/>
    <x v="1"/>
    <m/>
    <s v="Vuelo Avión CHI-CAD Camp 26"/>
    <s v="G_SAP"/>
    <s v=" Busqueda de alternativas "/>
    <s v="AM24G005"/>
    <s v="Un"/>
    <n v="1"/>
    <d v="2026-06-01T00:00:00"/>
    <d v="2026-06-25T00:00:00"/>
    <n v="1"/>
    <n v="3589098"/>
    <n v="4244.4334205339037"/>
    <n v="4244.4334205339037"/>
    <x v="5"/>
  </r>
  <r>
    <s v="FEE SS"/>
    <s v="G_SAP"/>
    <x v="1"/>
    <m/>
    <s v="Vuelo Avión CHI-CAD Camp 27"/>
    <s v="G_SAP"/>
    <s v=" Seguimiento de proyecto "/>
    <s v="AM24G005"/>
    <s v="Un"/>
    <n v="1"/>
    <d v="2027-06-01T00:00:00"/>
    <d v="2027-06-25T00:00:00"/>
    <n v="1"/>
    <n v="3589098"/>
    <n v="4244.4334205339037"/>
    <n v="4244.4334205339037"/>
    <x v="5"/>
  </r>
  <r>
    <s v="FEE SS"/>
    <s v="G_SAP"/>
    <x v="1"/>
    <m/>
    <s v="Impuesto Aviones"/>
    <s v="G_SAP"/>
    <m/>
    <s v="AM24G005"/>
    <s v="mes"/>
    <n v="1"/>
    <d v="2026-01-20T00:00:00"/>
    <d v="2026-02-16T00:00:00"/>
    <n v="1"/>
    <n v="0"/>
    <n v="0"/>
    <n v="4304.4112138825358"/>
    <x v="5"/>
  </r>
  <r>
    <s v="FEE SS"/>
    <s v="G_SAP"/>
    <x v="1"/>
    <m/>
    <s v="Transporte CAD Camp 25"/>
    <s v="G_SAP"/>
    <s v=" Busqueda de alternativas "/>
    <s v="AM24G005"/>
    <s v="GL"/>
    <n v="1"/>
    <d v="2025-08-01T00:00:00"/>
    <d v="2025-08-25T00:00:00"/>
    <n v="1"/>
    <n v="27013"/>
    <n v="31.945318848602721"/>
    <n v="0"/>
    <x v="5"/>
  </r>
  <r>
    <s v="FEE SS"/>
    <s v="G_SAP"/>
    <x v="1"/>
    <m/>
    <s v="Transporte CAD Camp 26"/>
    <s v="G_SAP"/>
    <s v=" Busqueda de alternativas "/>
    <s v="AM24G005"/>
    <s v="GL"/>
    <n v="1"/>
    <d v="2026-06-01T00:00:00"/>
    <d v="2026-06-25T00:00:00"/>
    <n v="1"/>
    <n v="27013"/>
    <n v="31.945318848602721"/>
    <n v="31.945318848602721"/>
    <x v="5"/>
  </r>
  <r>
    <s v="FEE SS"/>
    <s v="G_SAP"/>
    <x v="1"/>
    <m/>
    <s v="Transporte CAD Camp 27"/>
    <s v="G_SAP"/>
    <s v=" Seguimiento de proyecto "/>
    <s v="AM24G005"/>
    <s v="GL"/>
    <n v="1"/>
    <d v="2027-06-01T00:00:00"/>
    <d v="2027-06-25T00:00:00"/>
    <n v="1"/>
    <n v="27013"/>
    <n v="31.945318848602721"/>
    <n v="31.945318848602721"/>
    <x v="5"/>
  </r>
  <r>
    <s v="FEE SS"/>
    <s v="G_SAP"/>
    <x v="1"/>
    <m/>
    <s v="Transporte  AUS Camp 25"/>
    <s v="G_SAP"/>
    <s v=" Busqueda de alternativas "/>
    <s v="AM24G005"/>
    <s v="GL"/>
    <n v="1"/>
    <d v="2025-11-01T00:00:00"/>
    <d v="2025-11-25T00:00:00"/>
    <n v="1"/>
    <n v="41393"/>
    <n v="48.950971128723666"/>
    <n v="0"/>
    <x v="5"/>
  </r>
  <r>
    <s v="FEE SS"/>
    <s v="G_SAP"/>
    <x v="1"/>
    <m/>
    <s v="Transporte AUS Camp 26"/>
    <s v="G_SAP"/>
    <s v=" Busqueda de alternativas "/>
    <s v="AM24G005"/>
    <s v="GL"/>
    <n v="1"/>
    <d v="2026-04-01T00:00:00"/>
    <d v="2026-04-30T00:00:00"/>
    <n v="1"/>
    <n v="41393"/>
    <n v="48.950971128723666"/>
    <n v="48.950971128723666"/>
    <x v="5"/>
  </r>
  <r>
    <s v="FEE SS"/>
    <s v="G_SAP"/>
    <x v="3"/>
    <m/>
    <s v="Transporte AUS Camp 27"/>
    <s v="G_SAP"/>
    <s v=" Seguimiento de proyecto "/>
    <s v="AM24G005"/>
    <s v="GL"/>
    <n v="1"/>
    <d v="2027-03-01T00:00:00"/>
    <d v="2027-03-25T00:00:00"/>
    <n v="1"/>
    <n v="41393"/>
    <n v="48.950971128723666"/>
    <n v="48.950971128723666"/>
    <x v="4"/>
  </r>
  <r>
    <s v="FEE SS"/>
    <s v="G_SAP"/>
    <x v="3"/>
    <m/>
    <s v="Transporte USA"/>
    <s v="G_SAP"/>
    <s v=" Busqueda de alternativas "/>
    <s v="AM24G005"/>
    <s v="GL"/>
    <n v="1"/>
    <d v="2026-02-01T00:00:00"/>
    <d v="2026-02-25T00:00:00"/>
    <n v="1"/>
    <n v="27013"/>
    <n v="31.945318848602721"/>
    <n v="31.945318848602721"/>
    <x v="4"/>
  </r>
  <r>
    <s v="FEE SS"/>
    <s v="G_SAP"/>
    <x v="1"/>
    <m/>
    <s v="Logística MN"/>
    <s v="G_SAP"/>
    <s v=" Busqueda de alternativas "/>
    <s v="CANN_AUS"/>
    <s v="GL"/>
    <m/>
    <m/>
    <m/>
    <m/>
    <m/>
    <n v="0"/>
    <n v="77655.548501228768"/>
    <x v="10"/>
  </r>
  <r>
    <s v="FEE SS"/>
    <s v="G_SAP"/>
    <x v="1"/>
    <m/>
    <s v="Impuesto Transporte Rendiciones"/>
    <s v="G_SAP"/>
    <m/>
    <s v="AM24G005"/>
    <s v="mes"/>
    <n v="1"/>
    <d v="2026-01-20T00:00:00"/>
    <d v="2026-02-16T00:00:00"/>
    <n v="1"/>
    <n v="0"/>
    <n v="0"/>
    <n v="28.551631756703433"/>
    <x v="5"/>
  </r>
  <r>
    <m/>
    <m/>
    <x v="0"/>
    <m/>
    <s v="Seguimiento proyecto 1 CAD"/>
    <m/>
    <m/>
    <m/>
    <m/>
    <m/>
    <m/>
    <m/>
    <m/>
    <m/>
    <n v="0"/>
    <n v="0"/>
    <x v="0"/>
  </r>
  <r>
    <m/>
    <m/>
    <x v="0"/>
    <m/>
    <s v="LOGÍSTICA"/>
    <m/>
    <m/>
    <m/>
    <m/>
    <m/>
    <m/>
    <m/>
    <m/>
    <m/>
    <n v="0"/>
    <n v="0"/>
    <x v="0"/>
  </r>
  <r>
    <m/>
    <m/>
    <x v="0"/>
    <m/>
    <s v="q SERVICIOS DE ALOJAMIENTO Y ALIMENTACIÓN"/>
    <m/>
    <m/>
    <m/>
    <m/>
    <m/>
    <m/>
    <m/>
    <m/>
    <m/>
    <n v="0"/>
    <n v="0"/>
    <x v="0"/>
  </r>
  <r>
    <s v="FEE SS"/>
    <n v="510615"/>
    <x v="1"/>
    <m/>
    <s v="Hotel Personal EMSA "/>
    <s v="HOTEL"/>
    <s v=" Seguimiento de proyecto "/>
    <s v="AM24G005"/>
    <s v="Día"/>
    <n v="25"/>
    <d v="2027-01-01T00:00:00"/>
    <d v="2027-01-25T00:00:00"/>
    <n v="1"/>
    <n v="614943"/>
    <n v="727.2257879064266"/>
    <n v="18180.644697660664"/>
    <x v="5"/>
  </r>
  <r>
    <s v="FEE SS"/>
    <n v="510615"/>
    <x v="1"/>
    <m/>
    <s v="Alimentación Personal EMSA"/>
    <s v="ALIMENTACION"/>
    <s v=" Seguimiento de proyecto "/>
    <s v="AM24G005"/>
    <s v="Día"/>
    <n v="25"/>
    <d v="2027-01-01T00:00:00"/>
    <d v="2027-01-25T00:00:00"/>
    <n v="1"/>
    <n v="79677"/>
    <n v="94.225268200500452"/>
    <n v="2355.6317050125112"/>
    <x v="5"/>
  </r>
  <r>
    <s v="FEE SS"/>
    <n v="510614"/>
    <x v="1"/>
    <m/>
    <s v="Vuelo Avión"/>
    <s v="TRANSPORTE"/>
    <s v=" Seguimiento de proyecto "/>
    <s v="AM24G005"/>
    <s v="Un"/>
    <n v="5"/>
    <d v="2027-01-01T00:00:00"/>
    <d v="2027-01-25T00:00:00"/>
    <n v="1"/>
    <n v="3589098"/>
    <n v="4244.4334205339037"/>
    <n v="21222.167102669518"/>
    <x v="5"/>
  </r>
  <r>
    <s v="FEE SS"/>
    <n v="510616"/>
    <x v="1"/>
    <m/>
    <s v="Transporte de personal CAD"/>
    <s v="RENDICIONES"/>
    <s v=" Seguimiento de proyecto "/>
    <s v="AM24G005"/>
    <s v="GL"/>
    <n v="1"/>
    <d v="2027-01-01T00:00:00"/>
    <d v="2027-01-25T00:00:00"/>
    <n v="1"/>
    <n v="81039"/>
    <n v="95.835956545808159"/>
    <n v="95.835956545808159"/>
    <x v="5"/>
  </r>
  <r>
    <m/>
    <m/>
    <x v="0"/>
    <m/>
    <s v="Seguimiento proyecto 2 AUS"/>
    <m/>
    <m/>
    <m/>
    <m/>
    <m/>
    <m/>
    <m/>
    <m/>
    <m/>
    <n v="0"/>
    <n v="0"/>
    <x v="0"/>
  </r>
  <r>
    <m/>
    <m/>
    <x v="0"/>
    <m/>
    <s v="LOGÍSTICA"/>
    <m/>
    <m/>
    <m/>
    <m/>
    <m/>
    <m/>
    <m/>
    <m/>
    <m/>
    <n v="0"/>
    <n v="0"/>
    <x v="0"/>
  </r>
  <r>
    <m/>
    <m/>
    <x v="0"/>
    <m/>
    <s v="q SERVICIOS DE ALOJAMIENTO Y ALIMENTACIÓN"/>
    <m/>
    <m/>
    <m/>
    <m/>
    <m/>
    <m/>
    <m/>
    <m/>
    <m/>
    <n v="0"/>
    <n v="0"/>
    <x v="0"/>
  </r>
  <r>
    <s v="FEE SS"/>
    <n v="510615"/>
    <x v="1"/>
    <m/>
    <s v="Hotel Personal EMSA "/>
    <s v="HOTEL"/>
    <s v=" Seguimiento de proyecto "/>
    <s v="AM24G005"/>
    <s v="Día"/>
    <n v="25"/>
    <d v="2028-01-01T00:00:00"/>
    <d v="2028-01-25T00:00:00"/>
    <n v="1"/>
    <n v="286945"/>
    <n v="339.33844878437446"/>
    <n v="8483.4612196093622"/>
    <x v="5"/>
  </r>
  <r>
    <s v="FEE SS"/>
    <n v="510615"/>
    <x v="1"/>
    <m/>
    <s v="Alimentación Personal EMSA"/>
    <s v="ALIMENTACION"/>
    <s v=" Seguimiento de proyecto "/>
    <s v="AM24G005"/>
    <s v="Día"/>
    <n v="25"/>
    <d v="2028-01-01T00:00:00"/>
    <d v="2028-01-25T00:00:00"/>
    <n v="1"/>
    <n v="78500"/>
    <n v="92.83335910914424"/>
    <n v="2320.833977728606"/>
    <x v="5"/>
  </r>
  <r>
    <s v="FEE SS"/>
    <n v="510614"/>
    <x v="1"/>
    <m/>
    <s v="Vuelo Avión AUS"/>
    <s v="TRANSPORTE"/>
    <s v=" Seguimiento de proyecto "/>
    <s v="AM24G005"/>
    <s v="Un"/>
    <n v="5"/>
    <d v="2028-01-01T00:00:00"/>
    <d v="2028-01-25T00:00:00"/>
    <n v="1"/>
    <n v="4929163"/>
    <n v="5829.1816418663284"/>
    <n v="29145.908209331643"/>
    <x v="5"/>
  </r>
  <r>
    <s v="FEE SS"/>
    <n v="510616"/>
    <x v="1"/>
    <m/>
    <s v="Transporte de personal"/>
    <s v="RENDICIONES"/>
    <s v=" Seguimiento de proyecto "/>
    <s v="AM24G005"/>
    <s v="GL"/>
    <n v="1"/>
    <d v="2028-01-01T00:00:00"/>
    <d v="2028-01-25T00:00:00"/>
    <n v="1"/>
    <n v="124180"/>
    <n v="146.85409597673291"/>
    <n v="146.85409597673291"/>
    <x v="5"/>
  </r>
  <r>
    <m/>
    <m/>
    <x v="0"/>
    <m/>
    <s v="COSTO DEL DUEÑO - PATROCINANTE"/>
    <m/>
    <m/>
    <m/>
    <m/>
    <m/>
    <m/>
    <m/>
    <m/>
    <m/>
    <n v="0"/>
    <n v="0"/>
    <x v="0"/>
  </r>
  <r>
    <m/>
    <m/>
    <x v="0"/>
    <m/>
    <s v="COSTO DEL DUEÑO - PATROCINANTE"/>
    <m/>
    <m/>
    <m/>
    <m/>
    <m/>
    <m/>
    <m/>
    <m/>
    <m/>
    <n v="0"/>
    <n v="0"/>
    <x v="0"/>
  </r>
  <r>
    <m/>
    <s v="G_SAP"/>
    <x v="1"/>
    <m/>
    <s v="G_SAP MN"/>
    <s v="G_SAP"/>
    <s v=" Seguimiento de proyecto "/>
    <s v="AM24G005"/>
    <s v="GL"/>
    <n v="1"/>
    <d v="2027-01-01T00:00:00"/>
    <d v="2027-01-31T00:00:00"/>
    <n v="1"/>
    <n v="662400"/>
    <n v="783.34798820251149"/>
    <n v="783.34798820251149"/>
    <x v="6"/>
  </r>
  <r>
    <m/>
    <s v="G_SAP"/>
    <x v="3"/>
    <m/>
    <s v="G_SAP  comunidades"/>
    <s v="G_SAP"/>
    <s v=" Seguimiento de proyecto "/>
    <s v="AM24G005"/>
    <s v="GL"/>
    <n v="1"/>
    <d v="2027-01-01T00:00:00"/>
    <d v="2027-01-31T00:00:00"/>
    <n v="1"/>
    <n v="16911869.706457969"/>
    <n v="19999.817498938479"/>
    <n v="19999.817498938479"/>
    <x v="6"/>
  </r>
  <r>
    <m/>
    <m/>
    <x v="0"/>
    <m/>
    <s v="Sondajes"/>
    <m/>
    <m/>
    <m/>
    <m/>
    <m/>
    <m/>
    <m/>
    <m/>
    <m/>
    <n v="0"/>
    <n v="0"/>
    <x v="6"/>
  </r>
  <r>
    <m/>
    <s v="G_SAP"/>
    <x v="3"/>
    <m/>
    <s v="Perforación DDH (costo total por metro)"/>
    <s v="G_SAP"/>
    <s v=" Seguimiento de proyecto "/>
    <s v="AM24G005"/>
    <s v="GL"/>
    <n v="2200"/>
    <d v="2028-01-01T00:00:00"/>
    <d v="2028-04-30T00:00:00"/>
    <n v="4"/>
    <n v="339802"/>
    <n v="401.84663811471893"/>
    <n v="884062.60385238158"/>
    <x v="3"/>
  </r>
  <r>
    <m/>
    <m/>
    <x v="0"/>
    <m/>
    <s v="Geofísica"/>
    <m/>
    <m/>
    <m/>
    <m/>
    <m/>
    <m/>
    <m/>
    <m/>
    <m/>
    <n v="0"/>
    <n v="0"/>
    <x v="0"/>
  </r>
  <r>
    <m/>
    <s v="G_SAP"/>
    <x v="3"/>
    <m/>
    <s v="IP Profundo"/>
    <s v="G_SAP"/>
    <s v=" Seguimiento de proyecto "/>
    <s v="AM24G005"/>
    <s v="GL"/>
    <n v="55"/>
    <d v="2027-01-01T00:00:00"/>
    <d v="2027-04-01T00:00:00"/>
    <n v="3"/>
    <n v="12440000"/>
    <n v="14711.426590035089"/>
    <n v="809128.46245192981"/>
    <x v="11"/>
  </r>
  <r>
    <m/>
    <s v="G_SAP"/>
    <x v="3"/>
    <m/>
    <s v="IP Profundo"/>
    <s v="G_SAP"/>
    <s v=" Seguimiento de proyecto "/>
    <s v="AM24G005"/>
    <s v="GL"/>
    <n v="35"/>
    <d v="2028-01-01T00:00:00"/>
    <d v="2028-04-01T00:00:00"/>
    <n v="3"/>
    <n v="12440000"/>
    <n v="14711.426590035089"/>
    <n v="514899.93065122812"/>
    <x v="11"/>
  </r>
  <r>
    <m/>
    <s v="G_SAP"/>
    <x v="3"/>
    <m/>
    <s v="MINDAS"/>
    <s v="G_SAP"/>
    <s v=" Busqueda de alternativas "/>
    <s v="AM24G005"/>
    <s v="GL"/>
    <n v="50"/>
    <d v="2026-12-01T00:00:00"/>
    <d v="2026-12-31T00:00:00"/>
    <n v="1"/>
    <n v="5637942.3099228032"/>
    <n v="6667.3773642509786"/>
    <n v="333368.86821254896"/>
    <x v="11"/>
  </r>
  <r>
    <m/>
    <m/>
    <x v="0"/>
    <m/>
    <s v="COSTO DEL DUEÑO - PATROCINANTE"/>
    <m/>
    <m/>
    <m/>
    <m/>
    <m/>
    <m/>
    <m/>
    <m/>
    <m/>
    <n v="0"/>
    <n v="0"/>
    <x v="11"/>
  </r>
  <r>
    <m/>
    <m/>
    <x v="0"/>
    <m/>
    <s v="PROPIEDAD MINERA"/>
    <m/>
    <m/>
    <m/>
    <m/>
    <m/>
    <m/>
    <m/>
    <m/>
    <m/>
    <n v="0"/>
    <n v="0"/>
    <x v="11"/>
  </r>
  <r>
    <m/>
    <s v="G_SAP"/>
    <x v="3"/>
    <m/>
    <s v="Pago de Opción de Compra/servidumbre ME"/>
    <s v="G_SAP"/>
    <s v=" Seguimiento de proyecto "/>
    <s v="AM24G005"/>
    <s v="GL"/>
    <n v="1"/>
    <d v="2028-01-01T00:00:00"/>
    <d v="2028-01-31T00:00:00"/>
    <n v="1"/>
    <n v="66878310.804641999"/>
    <n v="79089.659153379529"/>
    <n v="79089.659153379529"/>
    <x v="12"/>
  </r>
  <r>
    <m/>
    <s v="G_SAP"/>
    <x v="3"/>
    <m/>
    <s v="Pago de Opción de Compra/servidumbre ME"/>
    <s v="G_SAP"/>
    <s v=" Seguimiento de proyecto "/>
    <s v="AM24G005"/>
    <s v="GL"/>
    <n v="1"/>
    <d v="2027-01-01T00:00:00"/>
    <d v="2027-01-31T00:00:00"/>
    <n v="1"/>
    <n v="30440559.470588744"/>
    <n v="35998.718328871677"/>
    <n v="35998.718328871677"/>
    <x v="12"/>
  </r>
  <r>
    <m/>
    <s v="G_SAP"/>
    <x v="3"/>
    <m/>
    <s v="Consultor Especialista en Medio Ambiente"/>
    <s v="G_SAP"/>
    <s v=" Busqueda de alternativas "/>
    <s v="AM24G005"/>
    <s v="GL"/>
    <n v="140"/>
    <d v="2026-08-30T00:00:00"/>
    <d v="2026-09-28T00:00:00"/>
    <n v="1"/>
    <n v="424752"/>
    <n v="502.30770634811768"/>
    <n v="70323.078888736462"/>
    <x v="12"/>
  </r>
  <r>
    <m/>
    <s v="G_SAP"/>
    <x v="3"/>
    <m/>
    <s v="Pago de Opción de Compra/servidumbre ME"/>
    <s v="G_SAP"/>
    <s v=" Busqueda de alternativas "/>
    <s v="AM24G005"/>
    <s v="GL"/>
    <n v="1"/>
    <d v="2026-05-30T00:00:00"/>
    <d v="2026-07-29T00:00:00"/>
    <n v="2"/>
    <n v="166400000"/>
    <n v="196783.06950014783"/>
    <n v="196783.06950014783"/>
    <x v="12"/>
  </r>
  <r>
    <m/>
    <s v="G_SAP"/>
    <x v="3"/>
    <m/>
    <s v="Gastos Asociados a la Constitución o Adquisición de Prop. Minera (abogados, notarios, etc.) ME"/>
    <s v="G_SAP"/>
    <s v=" Busqueda de alternativas "/>
    <s v="AM24G005"/>
    <s v="GL"/>
    <n v="3.5736306064657248"/>
    <d v="2026-11-30T00:00:00"/>
    <d v="2026-12-29T00:00:00"/>
    <n v="1"/>
    <n v="16640000"/>
    <n v="19678.306950014779"/>
    <n v="70323.000000000015"/>
    <x v="13"/>
  </r>
  <r>
    <m/>
    <s v="G_SAP"/>
    <x v="3"/>
    <m/>
    <s v="Pago de Opción de Compra/servidumbre ME"/>
    <s v="G_SAP"/>
    <s v=" Seguimiento de proyecto "/>
    <s v="AM24G005"/>
    <s v="GL"/>
    <n v="0"/>
    <d v="2027-01-01T00:00:00"/>
    <d v="2027-01-28T00:00:00"/>
    <n v="1"/>
    <n v="166400000"/>
    <n v="196783.06950014783"/>
    <n v="0"/>
    <x v="12"/>
  </r>
  <r>
    <m/>
    <m/>
    <x v="0"/>
    <m/>
    <s v="COSTO DEL DUEÑO - PATROCINANTE"/>
    <m/>
    <m/>
    <m/>
    <m/>
    <m/>
    <m/>
    <m/>
    <m/>
    <m/>
    <n v="0"/>
    <n v="0"/>
    <x v="12"/>
  </r>
  <r>
    <m/>
    <s v="G_SAP"/>
    <x v="3"/>
    <m/>
    <s v="G_SAP  comunidades"/>
    <s v="G_SAP"/>
    <s v=" Seguimiento de proyecto "/>
    <s v="AM24G005"/>
    <s v="GL"/>
    <n v="1"/>
    <d v="2027-05-30T00:00:00"/>
    <d v="2027-06-29T00:00:00"/>
    <n v="1"/>
    <n v="21692308"/>
    <n v="25653.118706626276"/>
    <n v="25653.118706626272"/>
    <x v="6"/>
  </r>
  <r>
    <m/>
    <s v="G_SAP"/>
    <x v="3"/>
    <m/>
    <s v="G_SAP Adm"/>
    <s v="G_SAP"/>
    <s v=" Seguimiento de proyecto "/>
    <s v="AM24G005"/>
    <s v="GL"/>
    <n v="1"/>
    <d v="2027-05-30T00:00:00"/>
    <d v="2027-06-29T00:00:00"/>
    <n v="1"/>
    <n v="33681141"/>
    <n v="39830.99946062066"/>
    <n v="39830.99946062066"/>
    <x v="6"/>
  </r>
  <r>
    <m/>
    <m/>
    <x v="0"/>
    <m/>
    <m/>
    <m/>
    <m/>
    <m/>
    <m/>
    <m/>
    <m/>
    <m/>
    <m/>
    <m/>
    <n v="0"/>
    <n v="0"/>
    <x v="14"/>
  </r>
  <r>
    <m/>
    <m/>
    <x v="0"/>
    <m/>
    <s v="Contingencias"/>
    <m/>
    <m/>
    <m/>
    <m/>
    <m/>
    <m/>
    <m/>
    <m/>
    <m/>
    <n v="0"/>
    <n v="0"/>
    <x v="14"/>
  </r>
  <r>
    <m/>
    <n v="510901"/>
    <x v="1"/>
    <m/>
    <s v="Contingencias Ítem III 27"/>
    <s v="CONTINGENCIA"/>
    <m/>
    <s v="AM24G005"/>
    <s v="GL"/>
    <n v="1"/>
    <n v="46873"/>
    <d v="2028-04-30T00:00:00"/>
    <m/>
    <n v="112937496"/>
    <n v="133558.81685421072"/>
    <n v="133558.81685421072"/>
    <x v="7"/>
  </r>
  <r>
    <m/>
    <m/>
    <x v="0"/>
    <m/>
    <s v="GESTIÓN EJECUCIÓN PROYECTO"/>
    <m/>
    <m/>
    <m/>
    <m/>
    <m/>
    <m/>
    <m/>
    <m/>
    <m/>
    <n v="0"/>
    <n v="0"/>
    <x v="0"/>
  </r>
  <r>
    <m/>
    <m/>
    <x v="0"/>
    <m/>
    <m/>
    <m/>
    <m/>
    <m/>
    <m/>
    <m/>
    <m/>
    <m/>
    <m/>
    <m/>
    <n v="0"/>
    <n v="0"/>
    <x v="0"/>
  </r>
  <r>
    <m/>
    <m/>
    <x v="0"/>
    <m/>
    <m/>
    <m/>
    <m/>
    <m/>
    <m/>
    <m/>
    <m/>
    <m/>
    <m/>
    <m/>
    <n v="0"/>
    <n v="0"/>
    <x v="0"/>
  </r>
  <r>
    <m/>
    <s v="FEE MO"/>
    <x v="1"/>
    <m/>
    <s v="FEE MO"/>
    <m/>
    <m/>
    <s v="AM24G005"/>
    <s v="mes"/>
    <m/>
    <m/>
    <m/>
    <n v="0"/>
    <m/>
    <n v="0"/>
    <n v="57354.173440523446"/>
    <x v="8"/>
  </r>
  <r>
    <m/>
    <s v="FEE SS"/>
    <x v="1"/>
    <m/>
    <s v="FEE SS"/>
    <m/>
    <m/>
    <s v="AM24G005"/>
    <s v="mes"/>
    <m/>
    <m/>
    <m/>
    <n v="0"/>
    <m/>
    <n v="0"/>
    <n v="36428.53096282055"/>
    <x v="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">
  <r>
    <x v="0"/>
    <m/>
    <s v="GEOLOGÍA"/>
    <m/>
    <m/>
    <m/>
    <m/>
    <m/>
    <m/>
    <m/>
    <m/>
    <m/>
    <n v="0"/>
    <m/>
    <x v="0"/>
  </r>
  <r>
    <x v="0"/>
    <m/>
    <s v=" REMUNERACIÓN PROYECTO GEOLOGÍA"/>
    <m/>
    <m/>
    <m/>
    <m/>
    <m/>
    <m/>
    <m/>
    <m/>
    <m/>
    <n v="0"/>
    <m/>
    <x v="0"/>
  </r>
  <r>
    <x v="1"/>
    <m/>
    <s v="Geólogo Juan R."/>
    <s v="CO-H-007/2024"/>
    <m/>
    <s v="BERG_CAD"/>
    <s v="mes"/>
    <m/>
    <d v="2024-08-01T00:00:00"/>
    <d v="2025-04-30T00:00:00"/>
    <n v="9.0666666666666664"/>
    <n v="0"/>
    <n v="0"/>
    <n v="34290.642469097409"/>
    <x v="1"/>
  </r>
  <r>
    <x v="1"/>
    <m/>
    <s v="Geólogo Juan R."/>
    <s v="CO-H-007/2024"/>
    <m/>
    <s v="BERG_CAD"/>
    <s v="mes"/>
    <m/>
    <d v="2024-08-01T00:00:00"/>
    <d v="2025-04-30T00:00:00"/>
    <n v="9.0666666666666664"/>
    <n v="0"/>
    <n v="0"/>
    <n v="3.0658670788916424"/>
    <x v="1"/>
  </r>
  <r>
    <x v="1"/>
    <m/>
    <s v="Geólogo Juan R."/>
    <s v="CO-H-007/2024"/>
    <m/>
    <s v="CANN_AUS"/>
    <s v="mes"/>
    <m/>
    <d v="2024-08-01T00:00:00"/>
    <d v="2025-04-30T00:00:00"/>
    <n v="9.0666666666666664"/>
    <n v="0"/>
    <n v="0"/>
    <n v="3532.3038281250001"/>
    <x v="1"/>
  </r>
  <r>
    <x v="1"/>
    <m/>
    <s v="Geólogo Juan R."/>
    <s v="CO-H-007/2024"/>
    <m/>
    <s v="CANN_AUS"/>
    <s v="mes"/>
    <m/>
    <d v="2024-08-01T00:00:00"/>
    <d v="2025-04-30T00:00:00"/>
    <n v="9.0666666666666664"/>
    <n v="0"/>
    <n v="0"/>
    <n v="18352.156496718595"/>
    <x v="1"/>
  </r>
  <r>
    <x v="2"/>
    <m/>
    <s v=" ASESORIA EXPERTA"/>
    <m/>
    <m/>
    <m/>
    <m/>
    <m/>
    <m/>
    <m/>
    <m/>
    <e v="#N/A"/>
    <m/>
    <m/>
    <x v="0"/>
  </r>
  <r>
    <x v="3"/>
    <m/>
    <s v="Darren Obrian Cad"/>
    <s v="CO-055/2024"/>
    <m/>
    <s v="BERG_CAD"/>
    <s v="días"/>
    <m/>
    <d v="2024-08-19T00:00:00"/>
    <d v="2024-09-03T00:00:00"/>
    <n v="0.5"/>
    <n v="0"/>
    <n v="0"/>
    <n v="-74.911206615099218"/>
    <x v="2"/>
  </r>
  <r>
    <x v="3"/>
    <m/>
    <s v="Darren Obrian Cad"/>
    <s v="CO-055/2024"/>
    <m/>
    <s v="BERG_CAD"/>
    <s v="días"/>
    <m/>
    <d v="2024-08-19T00:00:00"/>
    <d v="2024-09-03T00:00:00"/>
    <n v="0.5"/>
    <n v="0"/>
    <n v="0"/>
    <n v="40829.195909017384"/>
    <x v="2"/>
  </r>
  <r>
    <x v="3"/>
    <m/>
    <s v="Peter Pollar Aus"/>
    <s v="CO-056/2024"/>
    <m/>
    <s v="CANN_AUS"/>
    <s v="días"/>
    <m/>
    <d v="2024-10-01T00:00:00"/>
    <d v="2024-12-15T00:00:00"/>
    <n v="2.5"/>
    <n v="0"/>
    <n v="0"/>
    <n v="16616.226294601922"/>
    <x v="2"/>
  </r>
  <r>
    <x v="3"/>
    <m/>
    <s v="TERRA"/>
    <s v="CO-075/2024"/>
    <m/>
    <s v="CANN_AUS"/>
    <s v="días"/>
    <m/>
    <d v="2024-10-01T00:00:00"/>
    <d v="2024-12-15T00:00:00"/>
    <n v="2.5"/>
    <n v="0"/>
    <n v="0"/>
    <n v="-1.7187210236334067"/>
    <x v="2"/>
  </r>
  <r>
    <x v="3"/>
    <m/>
    <s v="TERRA"/>
    <s v="CO-075/2024"/>
    <m/>
    <s v="CANN_AUS"/>
    <s v="días"/>
    <m/>
    <d v="2024-10-01T00:00:00"/>
    <d v="2024-12-15T00:00:00"/>
    <n v="2.5"/>
    <n v="0"/>
    <n v="0"/>
    <n v="31560.915628943854"/>
    <x v="2"/>
  </r>
  <r>
    <x v="1"/>
    <m/>
    <s v="NELSON RAUL CORTES CABEZAS"/>
    <s v="CO-H-008/2024"/>
    <m/>
    <s v="BERG_CAD"/>
    <s v="días"/>
    <m/>
    <d v="2024-10-01T00:00:00"/>
    <d v="2024-12-15T00:00:00"/>
    <n v="2.5"/>
    <n v="0"/>
    <n v="0"/>
    <n v="9989.1614215857808"/>
    <x v="1"/>
  </r>
  <r>
    <x v="1"/>
    <m/>
    <s v="Peter Pollar Aus"/>
    <s v="IMPUESTO"/>
    <m/>
    <s v="BERG_CAD"/>
    <s v="días"/>
    <m/>
    <d v="2024-10-01T00:00:00"/>
    <d v="2024-12-15T00:00:00"/>
    <n v="2.5"/>
    <n v="0"/>
    <n v="0"/>
    <n v="4789.5798922776421"/>
    <x v="1"/>
  </r>
  <r>
    <x v="1"/>
    <m/>
    <s v="Darren Obrian Cad"/>
    <s v="IMPUESTO"/>
    <m/>
    <s v="CANN_AUS"/>
    <s v="días"/>
    <m/>
    <d v="2024-10-01T00:00:00"/>
    <d v="2024-12-15T00:00:00"/>
    <n v="2.5"/>
    <n v="0"/>
    <n v="0"/>
    <n v="9337.4928856223269"/>
    <x v="1"/>
  </r>
  <r>
    <x v="3"/>
    <m/>
    <s v="ASESORÍA MONITORING SERVICES FUTURE MINERALS"/>
    <s v="CO-073/2025"/>
    <m/>
    <s v="CANN_AUS"/>
    <m/>
    <m/>
    <m/>
    <m/>
    <n v="0"/>
    <n v="0"/>
    <n v="0"/>
    <n v="46370.099631834652"/>
    <x v="2"/>
  </r>
  <r>
    <x v="3"/>
    <m/>
    <s v="Darren Obrian Cad"/>
    <s v="CO-061/2025"/>
    <m/>
    <s v="CANN_AUS"/>
    <s v="días"/>
    <m/>
    <d v="2024-08-19T00:00:00"/>
    <d v="2024-09-03T00:00:00"/>
    <n v="0.5"/>
    <n v="0"/>
    <n v="0"/>
    <n v="4360.6952094260887"/>
    <x v="2"/>
  </r>
  <r>
    <x v="2"/>
    <m/>
    <s v=" OTROS ESTUDIOS"/>
    <m/>
    <m/>
    <m/>
    <m/>
    <m/>
    <m/>
    <m/>
    <m/>
    <e v="#N/A"/>
    <m/>
    <m/>
    <x v="0"/>
  </r>
  <r>
    <x v="1"/>
    <m/>
    <s v="Recursos Y Reservas Mineras Consultores Limitada"/>
    <s v="CO-016/2025"/>
    <s v="058/2021"/>
    <s v="BERG_CAD"/>
    <s v="GL"/>
    <m/>
    <m/>
    <m/>
    <m/>
    <n v="0"/>
    <n v="0"/>
    <n v="30980.641176867124"/>
    <x v="1"/>
  </r>
  <r>
    <x v="1"/>
    <m/>
    <s v="Recursos Y Reservas Mineras Consultores Limitada"/>
    <s v="CO-016/2025"/>
    <s v="058/2021"/>
    <s v="CANN_AUS"/>
    <s v="GL"/>
    <m/>
    <m/>
    <m/>
    <m/>
    <n v="0"/>
    <n v="0"/>
    <n v="15339.718735618266"/>
    <x v="1"/>
  </r>
  <r>
    <x v="2"/>
    <m/>
    <s v="LOGÍSTICA"/>
    <m/>
    <m/>
    <m/>
    <m/>
    <m/>
    <m/>
    <m/>
    <m/>
    <e v="#N/A"/>
    <m/>
    <m/>
    <x v="0"/>
  </r>
  <r>
    <x v="2"/>
    <m/>
    <s v=" EQUIPOS, MATERIALES e INSUMOS"/>
    <m/>
    <m/>
    <m/>
    <m/>
    <m/>
    <m/>
    <m/>
    <m/>
    <e v="#N/A"/>
    <m/>
    <m/>
    <x v="0"/>
  </r>
  <r>
    <x v="3"/>
    <m/>
    <s v="Contingencia apoyo en terreno AUS"/>
    <s v="EMSA"/>
    <m/>
    <s v="AM24G005"/>
    <s v="GL"/>
    <n v="1"/>
    <d v="2024-11-07T00:00:00"/>
    <d v="2024-11-30T00:00:00"/>
    <n v="0.76666666666666672"/>
    <n v="13151742.998337185"/>
    <m/>
    <n v="0"/>
    <x v="3"/>
  </r>
  <r>
    <x v="3"/>
    <m/>
    <s v="Contingencia en arriendo de materiales CAD"/>
    <s v="EMSA"/>
    <m/>
    <s v="AM24G005"/>
    <s v="GL"/>
    <n v="0"/>
    <d v="2025-01-19T00:00:00"/>
    <d v="2025-02-03T00:00:00"/>
    <n v="0.5"/>
    <n v="18907391.803906545"/>
    <m/>
    <n v="0"/>
    <x v="3"/>
  </r>
  <r>
    <x v="3"/>
    <m/>
    <s v="Arriendo Implementos de Mapeo"/>
    <s v="EMSA"/>
    <m/>
    <s v="AM24G005"/>
    <s v="GL"/>
    <n v="5"/>
    <d v="2024-09-19T00:00:00"/>
    <d v="2024-10-03T00:00:00"/>
    <n v="0.46666666666666667"/>
    <n v="1695173.4402840808"/>
    <m/>
    <n v="0"/>
    <x v="3"/>
  </r>
  <r>
    <x v="3"/>
    <m/>
    <s v="Licencias Software "/>
    <s v="EMSA"/>
    <m/>
    <s v="AM24G005"/>
    <s v="Licencia"/>
    <n v="1"/>
    <d v="2024-09-01T00:00:00"/>
    <d v="2024-09-15T00:00:00"/>
    <n v="0.46666666666666667"/>
    <n v="16097108.639785519"/>
    <m/>
    <n v="0"/>
    <x v="3"/>
  </r>
  <r>
    <x v="3"/>
    <m/>
    <s v="Licencias Software delta"/>
    <s v="EMSA"/>
    <m/>
    <s v="AM24G005"/>
    <s v="Licencia"/>
    <n v="1"/>
    <d v="2024-09-01T00:00:00"/>
    <d v="2024-09-15T00:00:00"/>
    <n v="0.46666666666666667"/>
    <n v="2596404.8220929829"/>
    <m/>
    <n v="0"/>
    <x v="3"/>
  </r>
  <r>
    <x v="3"/>
    <m/>
    <s v="LeapFrog Geo - Subscription - Shared"/>
    <s v="EMSA"/>
    <m/>
    <s v="AM24G005"/>
    <s v="Licencia"/>
    <n v="0"/>
    <d v="2024-05-01T00:00:00"/>
    <d v="2024-05-31T00:00:00"/>
    <n v="1"/>
    <n v="17887035.497816924"/>
    <m/>
    <n v="0"/>
    <x v="3"/>
  </r>
  <r>
    <x v="3"/>
    <m/>
    <s v="LeapFrog Geo - Subscription - Shared"/>
    <s v="SOFTWARE"/>
    <m/>
    <s v="BERG_CAD"/>
    <s v="Licencia"/>
    <m/>
    <m/>
    <m/>
    <m/>
    <n v="0"/>
    <m/>
    <n v="-1189.6966237519973"/>
    <x v="4"/>
  </r>
  <r>
    <x v="3"/>
    <m/>
    <s v="LeapFrog Geo - Subscription - Shared"/>
    <s v="SOFTWARE"/>
    <m/>
    <s v="CANN_AUS"/>
    <s v="Licencia"/>
    <m/>
    <m/>
    <m/>
    <m/>
    <n v="0"/>
    <m/>
    <n v="595.0843075599405"/>
    <x v="4"/>
  </r>
  <r>
    <x v="1"/>
    <m/>
    <s v="Pago impto. adicional  F50 Marzo 2025"/>
    <s v="IMPUESTO"/>
    <m/>
    <s v="BERG_CAD"/>
    <s v="Licencia"/>
    <m/>
    <m/>
    <m/>
    <m/>
    <n v="0"/>
    <m/>
    <n v="-41959.42944039638"/>
    <x v="5"/>
  </r>
  <r>
    <x v="1"/>
    <m/>
    <s v="Pago impto. adicional  F50 Marzo 2025"/>
    <s v="IMPUESTO"/>
    <m/>
    <s v="CANN_AUS"/>
    <s v="Licencia"/>
    <m/>
    <m/>
    <m/>
    <m/>
    <n v="0"/>
    <m/>
    <n v="4.6558226743122759"/>
    <x v="5"/>
  </r>
  <r>
    <x v="3"/>
    <m/>
    <s v="LeapFrog Geo - Subscription - Shared"/>
    <s v="SOFTWARE"/>
    <m/>
    <s v="BERG_CAD"/>
    <s v="Licencia"/>
    <m/>
    <m/>
    <m/>
    <m/>
    <n v="0"/>
    <m/>
    <n v="-595.0843075599405"/>
    <x v="4"/>
  </r>
  <r>
    <x v="3"/>
    <m/>
    <s v="LeapFrog Geo - Subscription - Shared"/>
    <s v="SOFTWARE"/>
    <m/>
    <s v="CANN_AUS"/>
    <s v="Licencia"/>
    <m/>
    <m/>
    <m/>
    <m/>
    <n v="0"/>
    <m/>
    <n v="-595.0843075599405"/>
    <x v="4"/>
  </r>
  <r>
    <x v="1"/>
    <m/>
    <s v="Pago impto. adicional  F50 Marzo 2025"/>
    <s v="IMPUESTO"/>
    <m/>
    <s v="BERG_CAD"/>
    <s v="Licencia"/>
    <m/>
    <m/>
    <m/>
    <m/>
    <n v="0"/>
    <m/>
    <n v="-4.6558226743122759"/>
    <x v="5"/>
  </r>
  <r>
    <x v="1"/>
    <m/>
    <s v="Pago impto. adicional  F50 Marzo 2025"/>
    <s v="IMPUESTO"/>
    <m/>
    <s v="CANN_AUS"/>
    <s v="Licencia"/>
    <m/>
    <m/>
    <m/>
    <m/>
    <n v="0"/>
    <m/>
    <n v="-4.6558226743122759"/>
    <x v="5"/>
  </r>
  <r>
    <x v="2"/>
    <m/>
    <s v=" VEHÍCULOS LIVIANOS Y OTROS MEDIOS DE TRANSPORTE"/>
    <m/>
    <m/>
    <m/>
    <m/>
    <m/>
    <m/>
    <m/>
    <m/>
    <e v="#N/A"/>
    <m/>
    <n v="0"/>
    <x v="0"/>
  </r>
  <r>
    <x v="1"/>
    <m/>
    <s v="Vehículos Livianos y otros Medios de Transporte AUS Camioneta"/>
    <s v="TRANSPORTE"/>
    <m/>
    <s v="AM24G005"/>
    <s v="Día"/>
    <n v="15"/>
    <d v="2024-10-07T00:00:00"/>
    <d v="2024-10-24T00:00:00"/>
    <n v="0.56666666666666665"/>
    <n v="212629.5533635194"/>
    <m/>
    <n v="0"/>
    <x v="5"/>
  </r>
  <r>
    <x v="1"/>
    <m/>
    <s v="Vehículos Livianos y otros Medios de Transporte CAD Camioneta"/>
    <s v="TRANSPORTE"/>
    <m/>
    <s v="AM24G005"/>
    <s v="Día"/>
    <n v="15"/>
    <d v="2024-09-19T00:00:00"/>
    <d v="2024-09-30T00:00:00"/>
    <n v="0.36666666666666664"/>
    <n v="212629.5533635194"/>
    <m/>
    <n v="0"/>
    <x v="5"/>
  </r>
  <r>
    <x v="1"/>
    <m/>
    <s v="Camioneta Consultor AUS"/>
    <s v="TRANSPORTE"/>
    <m/>
    <s v="AM24G005"/>
    <s v="Día"/>
    <n v="15"/>
    <d v="2024-10-07T00:00:00"/>
    <d v="2024-10-03T00:00:00"/>
    <n v="-0.13333333333333333"/>
    <n v="106314.7766817597"/>
    <m/>
    <n v="0"/>
    <x v="5"/>
  </r>
  <r>
    <x v="1"/>
    <m/>
    <s v="Camioneta Consultor CAD"/>
    <s v="TRANSPORTE"/>
    <m/>
    <s v="AM24G005"/>
    <s v="Día"/>
    <n v="15"/>
    <d v="2024-09-19T00:00:00"/>
    <d v="2024-10-03T00:00:00"/>
    <n v="0.46666666666666667"/>
    <n v="106314.7766817597"/>
    <m/>
    <n v="0"/>
    <x v="5"/>
  </r>
  <r>
    <x v="1"/>
    <m/>
    <s v="Camioneta Consultor CAD"/>
    <s v="CAMIONETA"/>
    <m/>
    <s v="CANN_AUS"/>
    <s v="Día"/>
    <m/>
    <d v="2024-09-19T00:00:00"/>
    <d v="2024-10-03T00:00:00"/>
    <n v="0.46666666666666667"/>
    <n v="0"/>
    <m/>
    <n v="0"/>
    <x v="5"/>
  </r>
  <r>
    <x v="1"/>
    <m/>
    <s v="Impuesto"/>
    <s v="TRANSPORTE"/>
    <m/>
    <s v="AM24G005"/>
    <s v="mes"/>
    <n v="1"/>
    <m/>
    <m/>
    <n v="0"/>
    <n v="0"/>
    <m/>
    <n v="0"/>
    <x v="5"/>
  </r>
  <r>
    <x v="2"/>
    <m/>
    <s v=" SERVICIOS DE ALOJAMIENTO Y ALIMENTACIÓN"/>
    <m/>
    <m/>
    <m/>
    <m/>
    <m/>
    <m/>
    <m/>
    <m/>
    <e v="#N/A"/>
    <m/>
    <m/>
    <x v="0"/>
  </r>
  <r>
    <x v="1"/>
    <m/>
    <s v="Hotel Personal EMSA AUS"/>
    <s v="HOTEL"/>
    <m/>
    <s v="AM24G005"/>
    <s v="Día"/>
    <n v="15"/>
    <d v="2024-10-07T00:00:00"/>
    <d v="2024-10-24T00:00:00"/>
    <n v="0.56666666666666665"/>
    <n v="430151.23907728761"/>
    <n v="490.44620611775287"/>
    <n v="0"/>
    <x v="5"/>
  </r>
  <r>
    <x v="1"/>
    <m/>
    <s v="Hotel Personal EMSACAD"/>
    <s v="HOTEL"/>
    <m/>
    <s v="AM24G005"/>
    <s v="Día"/>
    <n v="15"/>
    <d v="2024-09-19T00:00:00"/>
    <d v="2024-09-30T00:00:00"/>
    <n v="0.36666666666666664"/>
    <n v="430151.23907728761"/>
    <n v="490.44620611775287"/>
    <n v="0"/>
    <x v="5"/>
  </r>
  <r>
    <x v="1"/>
    <m/>
    <s v="Hotel Consultores AUS"/>
    <s v="RENDICIONES"/>
    <m/>
    <s v="AM24G005"/>
    <s v="Día"/>
    <n v="30"/>
    <d v="2024-10-07T00:00:00"/>
    <d v="2024-10-03T00:00:00"/>
    <n v="-0.13333333333333333"/>
    <n v="107537.8097693216"/>
    <n v="122.61155152943788"/>
    <n v="0"/>
    <x v="5"/>
  </r>
  <r>
    <x v="1"/>
    <m/>
    <s v="Hotel Consultores CAD"/>
    <s v="RENDICIONES"/>
    <m/>
    <s v="AM24G005"/>
    <s v="Día"/>
    <n v="15"/>
    <d v="2024-09-19T00:00:00"/>
    <d v="2024-09-30T00:00:00"/>
    <n v="0.36666666666666664"/>
    <n v="107537.8097693216"/>
    <n v="122.61155152943788"/>
    <n v="0"/>
    <x v="5"/>
  </r>
  <r>
    <x v="1"/>
    <m/>
    <s v="Impuesto Hoteles"/>
    <s v="IMPUESTO"/>
    <m/>
    <s v="AM24G005"/>
    <s v="mes"/>
    <n v="1"/>
    <d v="2024-05-01T00:00:00"/>
    <d v="2024-06-30T00:00:00"/>
    <n v="2"/>
    <n v="0"/>
    <n v="0"/>
    <n v="0"/>
    <x v="5"/>
  </r>
  <r>
    <x v="1"/>
    <m/>
    <s v="Alimentación Personal EMSA AUS"/>
    <s v="ALIMENTACION"/>
    <m/>
    <s v="AM24G005"/>
    <s v="Día"/>
    <n v="15"/>
    <d v="2024-10-07T00:00:00"/>
    <d v="2024-10-24T00:00:00"/>
    <n v="0.56666666666666665"/>
    <n v="43144.040761102675"/>
    <n v="49.191607940644786"/>
    <n v="0"/>
    <x v="5"/>
  </r>
  <r>
    <x v="1"/>
    <m/>
    <s v="Alimentación Personal EMSA CAD"/>
    <s v="ALIMENTACION"/>
    <m/>
    <s v="AM24G005"/>
    <s v="Día"/>
    <n v="15"/>
    <d v="2024-09-19T00:00:00"/>
    <d v="2024-09-30T00:00:00"/>
    <n v="0.36666666666666664"/>
    <n v="43144.040761102675"/>
    <n v="49.191607940644786"/>
    <n v="0"/>
    <x v="5"/>
  </r>
  <r>
    <x v="1"/>
    <m/>
    <s v="Alimentación Consultores AUS"/>
    <s v="ALIMENTACION"/>
    <m/>
    <s v="AM24G005"/>
    <s v="Día"/>
    <n v="15"/>
    <d v="2024-10-07T00:00:00"/>
    <d v="2024-10-03T00:00:00"/>
    <n v="-0.13333333333333333"/>
    <n v="4314.4040761102779"/>
    <n v="4.9191607940644904"/>
    <n v="0"/>
    <x v="5"/>
  </r>
  <r>
    <x v="1"/>
    <m/>
    <s v="Alimentación Consultores CAD"/>
    <s v="ALIMENTACION"/>
    <m/>
    <s v="AM24G005"/>
    <s v="Día"/>
    <n v="15"/>
    <d v="2024-09-19T00:00:00"/>
    <d v="2024-09-30T00:00:00"/>
    <n v="0.36666666666666664"/>
    <n v="4314.4040761102742"/>
    <n v="4.9191607940644859"/>
    <n v="0"/>
    <x v="5"/>
  </r>
  <r>
    <x v="1"/>
    <m/>
    <s v="Impuesto Alimentación"/>
    <s v="IMPUESTO"/>
    <m/>
    <s v="AM24G005"/>
    <s v="mes"/>
    <n v="1"/>
    <d v="2024-05-01T00:00:00"/>
    <d v="2024-06-30T00:00:00"/>
    <n v="2"/>
    <n v="0"/>
    <n v="0"/>
    <n v="0"/>
    <x v="5"/>
  </r>
  <r>
    <x v="1"/>
    <m/>
    <s v="Hotel Personal EMSA ACAD"/>
    <s v="HOTEL"/>
    <m/>
    <s v="BERG_CAD"/>
    <s v="Día"/>
    <m/>
    <d v="2024-10-07T00:00:00"/>
    <d v="2024-11-03T00:00:00"/>
    <n v="0.9"/>
    <n v="0"/>
    <n v="0"/>
    <n v="1.0990546325867854"/>
    <x v="5"/>
  </r>
  <r>
    <x v="1"/>
    <m/>
    <s v="Hotel Personal EMSA AUS"/>
    <s v="HOTEL"/>
    <m/>
    <s v="CANN_AUS"/>
    <s v="Día"/>
    <m/>
    <d v="2024-10-07T00:00:00"/>
    <d v="2024-11-03T00:00:00"/>
    <n v="0.9"/>
    <n v="0"/>
    <n v="0"/>
    <n v="0"/>
    <x v="5"/>
  </r>
  <r>
    <x v="1"/>
    <m/>
    <s v="Hotel Personal EMSA CAD"/>
    <s v="HOTEL"/>
    <m/>
    <s v="BERG_CAD"/>
    <s v="Día"/>
    <m/>
    <d v="2024-10-07T00:00:00"/>
    <d v="2024-11-03T00:00:00"/>
    <n v="0.9"/>
    <n v="0"/>
    <n v="0"/>
    <n v="8918.9144886692484"/>
    <x v="5"/>
  </r>
  <r>
    <x v="1"/>
    <m/>
    <s v="Hotel Personal EMSA AUS"/>
    <s v="HOTEL"/>
    <m/>
    <s v="CANN_AUS"/>
    <s v="Día"/>
    <m/>
    <d v="2024-10-07T00:00:00"/>
    <d v="2024-11-03T00:00:00"/>
    <n v="0.9"/>
    <n v="0"/>
    <n v="0"/>
    <n v="3176.5278336150272"/>
    <x v="5"/>
  </r>
  <r>
    <x v="2"/>
    <m/>
    <s v=" TRANSPORTE DE PERSONAL"/>
    <m/>
    <m/>
    <m/>
    <m/>
    <m/>
    <m/>
    <m/>
    <m/>
    <e v="#N/A"/>
    <m/>
    <m/>
    <x v="0"/>
  </r>
  <r>
    <x v="1"/>
    <m/>
    <s v="Vuelo Avión CHI-AUS "/>
    <s v="TRANSPORTE"/>
    <m/>
    <s v="AM24G005"/>
    <s v="Un"/>
    <n v="3"/>
    <d v="2024-10-07T00:00:00"/>
    <d v="2024-10-03T00:00:00"/>
    <n v="-0.13333333333333333"/>
    <n v="2454866.7504621074"/>
    <n v="2798.9692343358129"/>
    <n v="0"/>
    <x v="5"/>
  </r>
  <r>
    <x v="1"/>
    <m/>
    <s v="Vuelo Avión CHI-CAD"/>
    <s v="TRANSPORTE"/>
    <m/>
    <s v="AM24G005"/>
    <s v="Un"/>
    <n v="5"/>
    <d v="2024-09-19T00:00:00"/>
    <d v="2024-10-03T00:00:00"/>
    <n v="0.46666666666666667"/>
    <n v="0"/>
    <n v="0"/>
    <n v="0"/>
    <x v="5"/>
  </r>
  <r>
    <x v="1"/>
    <m/>
    <s v="Vuelo Avión Consultor AUS"/>
    <s v="RENDICIONES"/>
    <m/>
    <s v="AM24G005"/>
    <s v="Un"/>
    <n v="1"/>
    <d v="2024-10-07T00:00:00"/>
    <d v="2024-10-03T00:00:00"/>
    <n v="-0.13333333333333333"/>
    <n v="2235577.2323942035"/>
    <n v="2548.9415640482712"/>
    <n v="0"/>
    <x v="5"/>
  </r>
  <r>
    <x v="1"/>
    <m/>
    <s v="Vuelo Avión Consultor CAD"/>
    <s v="RENDICIONES"/>
    <m/>
    <s v="AM24G005"/>
    <s v="Un"/>
    <n v="1"/>
    <d v="2024-09-19T00:00:00"/>
    <d v="2024-09-30T00:00:00"/>
    <n v="0.36666666666666664"/>
    <n v="2235577.2323942035"/>
    <n v="2548.9415640482712"/>
    <n v="0"/>
    <x v="5"/>
  </r>
  <r>
    <x v="1"/>
    <m/>
    <s v="Impuesto Aviones"/>
    <s v="IMPUESTO"/>
    <m/>
    <s v="AM24G005"/>
    <s v="mes"/>
    <n v="1"/>
    <d v="2024-05-01T00:00:00"/>
    <d v="2024-06-30T00:00:00"/>
    <n v="2"/>
    <n v="0"/>
    <n v="0"/>
    <n v="0"/>
    <x v="5"/>
  </r>
  <r>
    <x v="1"/>
    <m/>
    <s v="Transporte de personal AUS"/>
    <s v="RENDICIONES"/>
    <m/>
    <s v="AM24G005"/>
    <s v="días"/>
    <n v="15"/>
    <d v="2024-10-07T00:00:00"/>
    <d v="2024-10-03T00:00:00"/>
    <n v="-0.13333333333333333"/>
    <n v="56013.516469833223"/>
    <n v="63.865018040801218"/>
    <n v="0"/>
    <x v="5"/>
  </r>
  <r>
    <x v="1"/>
    <m/>
    <s v="Transporte de personal CAD"/>
    <s v="RENDICIONES"/>
    <m/>
    <s v="AM24G005"/>
    <s v="días"/>
    <n v="15"/>
    <d v="2024-09-19T00:00:00"/>
    <d v="2024-09-30T00:00:00"/>
    <n v="0.36666666666666664"/>
    <n v="56013.516469833266"/>
    <n v="63.865018040801267"/>
    <n v="0"/>
    <x v="5"/>
  </r>
  <r>
    <x v="1"/>
    <m/>
    <s v="Transporte de Consultor AUS"/>
    <s v="RENDICIONES"/>
    <m/>
    <s v="AM24G005"/>
    <s v="días"/>
    <n v="15"/>
    <d v="2024-10-07T00:00:00"/>
    <d v="2024-10-03T00:00:00"/>
    <n v="-0.13333333333333333"/>
    <n v="28006.758234916633"/>
    <n v="31.932509020400634"/>
    <n v="0"/>
    <x v="5"/>
  </r>
  <r>
    <x v="1"/>
    <m/>
    <s v="Transporte de Consultor CAD"/>
    <s v="RENDICIONES"/>
    <m/>
    <s v="AM24G005"/>
    <s v="días"/>
    <n v="15"/>
    <d v="2024-09-19T00:00:00"/>
    <d v="2024-09-30T00:00:00"/>
    <n v="0.36666666666666664"/>
    <n v="28006.758234916633"/>
    <n v="31.932509020400634"/>
    <n v="0"/>
    <x v="5"/>
  </r>
  <r>
    <x v="1"/>
    <m/>
    <s v="Impuesto Transporte Rendiciones"/>
    <s v="IMPUESTO"/>
    <m/>
    <s v="AM24G005"/>
    <s v="mes"/>
    <n v="1"/>
    <d v="2024-05-01T00:00:00"/>
    <d v="2024-06-30T00:00:00"/>
    <n v="2"/>
    <n v="0"/>
    <n v="0"/>
    <n v="0"/>
    <x v="5"/>
  </r>
  <r>
    <x v="1"/>
    <m/>
    <s v="Vuelo Avión CHI-AUS "/>
    <s v="TRANSPORTE"/>
    <m/>
    <s v="BERG_CAD"/>
    <s v="Un"/>
    <m/>
    <d v="2024-10-07T00:00:00"/>
    <d v="2024-11-03T00:00:00"/>
    <n v="0.9"/>
    <n v="0"/>
    <n v="0"/>
    <n v="-42.377587805261101"/>
    <x v="5"/>
  </r>
  <r>
    <x v="1"/>
    <m/>
    <s v="Vuelo Avión CHI-CAD"/>
    <s v="TRANSPORTE"/>
    <m/>
    <s v="BERG_CAD"/>
    <s v="Un"/>
    <m/>
    <d v="2024-10-07T00:00:00"/>
    <d v="2024-11-03T00:00:00"/>
    <n v="0.9"/>
    <n v="0"/>
    <n v="0"/>
    <n v="55133.896195371468"/>
    <x v="5"/>
  </r>
  <r>
    <x v="1"/>
    <m/>
    <s v="Vuelo Avión CHI-AUS "/>
    <s v="TRANSPORTE"/>
    <m/>
    <s v="CANN_AUS"/>
    <s v="Un"/>
    <m/>
    <d v="2024-10-07T00:00:00"/>
    <d v="2024-11-03T00:00:00"/>
    <n v="0.9"/>
    <n v="0"/>
    <n v="0"/>
    <n v="20525.999980853401"/>
    <x v="5"/>
  </r>
  <r>
    <x v="2"/>
    <m/>
    <s v="LOGISTICA ME"/>
    <m/>
    <m/>
    <m/>
    <m/>
    <m/>
    <m/>
    <m/>
    <m/>
    <e v="#N/A"/>
    <m/>
    <m/>
    <x v="0"/>
  </r>
  <r>
    <x v="3"/>
    <m/>
    <s v="CUADRATURA 2024 3009"/>
    <s v="CO-055/2024"/>
    <m/>
    <s v="CANN_AUS"/>
    <s v="Un"/>
    <m/>
    <d v="2024-10-07T00:00:00"/>
    <d v="2024-11-03T00:00:00"/>
    <n v="0.9"/>
    <n v="0"/>
    <n v="0"/>
    <n v="-174.72702369191575"/>
    <x v="4"/>
  </r>
  <r>
    <x v="3"/>
    <m/>
    <s v="Vuelo Avión CHI-AUS "/>
    <s v="TRANSPORTE"/>
    <m/>
    <s v="CANN_AUS"/>
    <s v="Un"/>
    <m/>
    <d v="2024-10-07T00:00:00"/>
    <d v="2024-11-03T00:00:00"/>
    <n v="0.9"/>
    <n v="0"/>
    <n v="0"/>
    <n v="801.27826656629304"/>
    <x v="4"/>
  </r>
  <r>
    <x v="3"/>
    <m/>
    <s v="Vuelo Avión CHI-AUS "/>
    <s v="TRANSPORTE"/>
    <m/>
    <s v="CANN_AUS"/>
    <s v="Un"/>
    <m/>
    <d v="2024-10-07T00:00:00"/>
    <d v="2024-10-03T00:00:00"/>
    <n v="-0.13333333333333333"/>
    <n v="0"/>
    <n v="0"/>
    <n v="-773.49606147091652"/>
    <x v="4"/>
  </r>
  <r>
    <x v="3"/>
    <m/>
    <s v="Hotel Personal EMSA AUS"/>
    <s v="HOTEL"/>
    <m/>
    <s v="CANN_AUS"/>
    <s v="Día"/>
    <m/>
    <d v="2024-10-07T00:00:00"/>
    <d v="2024-11-03T00:00:00"/>
    <n v="0.9"/>
    <n v="0"/>
    <n v="0"/>
    <n v="21.783774449782868"/>
    <x v="4"/>
  </r>
  <r>
    <x v="2"/>
    <m/>
    <s v="LOGISTICA MN"/>
    <m/>
    <m/>
    <m/>
    <m/>
    <m/>
    <m/>
    <m/>
    <m/>
    <e v="#N/A"/>
    <m/>
    <m/>
    <x v="0"/>
  </r>
  <r>
    <x v="1"/>
    <m/>
    <s v="RENDICIONES J R"/>
    <s v="CO-H-007/2024"/>
    <m/>
    <s v="BERG_CAD"/>
    <s v="Un"/>
    <m/>
    <d v="2024-10-07T00:00:00"/>
    <d v="2024-10-03T00:00:00"/>
    <n v="-0.13333333333333333"/>
    <n v="0"/>
    <n v="0"/>
    <n v="1592.9506940992326"/>
    <x v="5"/>
  </r>
  <r>
    <x v="1"/>
    <m/>
    <s v="SERVICIOS DE INGENIERÍA ASESORÍAS Y OBRAS CIVILES LIMITADA"/>
    <s v="CO-076/2023"/>
    <m/>
    <s v="CANN_AUS"/>
    <s v="Un"/>
    <m/>
    <d v="2024-10-07T00:00:00"/>
    <d v="2024-10-03T00:00:00"/>
    <n v="-0.13333333333333333"/>
    <n v="0"/>
    <n v="0"/>
    <n v="1259.47267274808"/>
    <x v="5"/>
  </r>
  <r>
    <x v="1"/>
    <m/>
    <s v="SERVICIOS DE INGENIERÍA ASESORÍAS Y OBRAS CIVILES LIMITADA"/>
    <s v="CO-076/2023"/>
    <m/>
    <s v="CANN_AUS"/>
    <s v="Un"/>
    <m/>
    <d v="2024-10-07T00:00:00"/>
    <d v="2024-10-03T00:00:00"/>
    <n v="-0.13333333333333333"/>
    <n v="0"/>
    <n v="0"/>
    <n v="3140.4304728339112"/>
    <x v="1"/>
  </r>
  <r>
    <x v="1"/>
    <m/>
    <s v="SERVICIOS DE INGENIERÍA ASESORÍAS Y OBRAS CIVILES LIMITADA"/>
    <s v="CO-076/2023"/>
    <m/>
    <s v="BERG_CAD"/>
    <s v="Un"/>
    <m/>
    <d v="2024-10-07T00:00:00"/>
    <d v="2024-10-03T00:00:00"/>
    <n v="-0.13333333333333333"/>
    <n v="0"/>
    <n v="0"/>
    <n v="617.55272169429918"/>
    <x v="1"/>
  </r>
  <r>
    <x v="1"/>
    <m/>
    <s v="CUADRATURA CGEX"/>
    <s v="G_SAP"/>
    <m/>
    <s v="BERG_CAD"/>
    <s v="Un"/>
    <m/>
    <d v="2024-10-07T00:00:00"/>
    <d v="2024-10-03T00:00:00"/>
    <n v="-0.13333333333333333"/>
    <n v="0"/>
    <n v="0"/>
    <n v="8995.0556133520568"/>
    <x v="6"/>
  </r>
  <r>
    <x v="2"/>
    <m/>
    <s v=" ADMINISTRACIÓN DUST DSSO"/>
    <m/>
    <m/>
    <m/>
    <m/>
    <m/>
    <m/>
    <m/>
    <m/>
    <e v="#N/A"/>
    <m/>
    <m/>
    <x v="0"/>
  </r>
  <r>
    <x v="2"/>
    <m/>
    <s v="COSTO DEL DUEÑO - PATROCINANTE"/>
    <m/>
    <m/>
    <m/>
    <m/>
    <m/>
    <m/>
    <m/>
    <m/>
    <e v="#N/A"/>
    <m/>
    <m/>
    <x v="0"/>
  </r>
  <r>
    <x v="2"/>
    <m/>
    <s v="Administración MN"/>
    <m/>
    <m/>
    <m/>
    <m/>
    <m/>
    <m/>
    <m/>
    <m/>
    <e v="#N/A"/>
    <m/>
    <m/>
    <x v="0"/>
  </r>
  <r>
    <x v="1"/>
    <m/>
    <s v="Costos del Dueño MN"/>
    <s v="G_SAP"/>
    <m/>
    <s v="CANN_AUS"/>
    <s v="mes"/>
    <m/>
    <d v="2025-05-01T00:00:00"/>
    <d v="2025-05-31T00:00:00"/>
    <n v="1"/>
    <n v="0"/>
    <n v="0"/>
    <n v="11195.73734250784"/>
    <x v="6"/>
  </r>
  <r>
    <x v="0"/>
    <m/>
    <m/>
    <m/>
    <m/>
    <m/>
    <m/>
    <m/>
    <m/>
    <m/>
    <m/>
    <m/>
    <m/>
    <m/>
    <x v="0"/>
  </r>
  <r>
    <x v="0"/>
    <m/>
    <m/>
    <m/>
    <m/>
    <m/>
    <m/>
    <m/>
    <m/>
    <m/>
    <m/>
    <m/>
    <m/>
    <m/>
    <x v="0"/>
  </r>
  <r>
    <x v="1"/>
    <m/>
    <s v="Contingencias"/>
    <m/>
    <m/>
    <s v="AM24G005"/>
    <s v="GL"/>
    <n v="1"/>
    <d v="2025-04-01T00:00:00"/>
    <d v="2025-04-30T00:00:00"/>
    <n v="0.96666666666666667"/>
    <n v="21556901.478543844"/>
    <n v="24578.565828346684"/>
    <n v="0"/>
    <x v="7"/>
  </r>
  <r>
    <x v="2"/>
    <m/>
    <s v="GESTIÓN EJECUCIÓN PROYECTO"/>
    <m/>
    <m/>
    <m/>
    <m/>
    <m/>
    <m/>
    <m/>
    <m/>
    <e v="#N/A"/>
    <m/>
    <m/>
    <x v="0"/>
  </r>
  <r>
    <x v="2"/>
    <m/>
    <s v=" FEE"/>
    <m/>
    <m/>
    <m/>
    <m/>
    <m/>
    <m/>
    <m/>
    <m/>
    <e v="#N/A"/>
    <m/>
    <m/>
    <x v="0"/>
  </r>
  <r>
    <x v="1"/>
    <m/>
    <s v="FEE MO"/>
    <m/>
    <m/>
    <s v="AM24G005"/>
    <s v="mes"/>
    <n v="1"/>
    <d v="2025-01-01T00:00:00"/>
    <d v="2025-04-30T00:00:00"/>
    <n v="3.9666666666666668"/>
    <n v="0"/>
    <n v="0"/>
    <n v="0"/>
    <x v="8"/>
  </r>
  <r>
    <x v="1"/>
    <m/>
    <s v="FEE SS"/>
    <m/>
    <m/>
    <s v="AM24G005"/>
    <s v="mes"/>
    <n v="1"/>
    <d v="2025-01-01T00:00:00"/>
    <d v="2025-04-30T00:00:00"/>
    <n v="3.9666666666666668"/>
    <n v="0"/>
    <n v="0"/>
    <n v="0"/>
    <x v="9"/>
  </r>
  <r>
    <x v="1"/>
    <m/>
    <s v="FEE MO"/>
    <s v="FEE MO"/>
    <m/>
    <s v="CANN_AUS"/>
    <s v="mes"/>
    <m/>
    <m/>
    <m/>
    <n v="0"/>
    <n v="0"/>
    <n v="0"/>
    <n v="4433.0999794873778"/>
    <x v="8"/>
  </r>
  <r>
    <x v="1"/>
    <m/>
    <s v="FEE SS"/>
    <s v="FEE SS"/>
    <m/>
    <s v="CANN_AUS"/>
    <s v="mes"/>
    <m/>
    <m/>
    <m/>
    <n v="0"/>
    <n v="0"/>
    <n v="0"/>
    <n v="3021.6562020079655"/>
    <x v="9"/>
  </r>
  <r>
    <x v="1"/>
    <m/>
    <s v="FEE MO"/>
    <s v="FEE MO"/>
    <m/>
    <s v="BERG_CAD"/>
    <s v="mes"/>
    <m/>
    <m/>
    <m/>
    <n v="0"/>
    <n v="0"/>
    <n v="0"/>
    <n v="10133.374502935858"/>
    <x v="8"/>
  </r>
  <r>
    <x v="1"/>
    <m/>
    <s v="FEE SS"/>
    <s v="FEE SS"/>
    <m/>
    <s v="BERG_CAD"/>
    <s v="mes"/>
    <m/>
    <m/>
    <m/>
    <n v="0"/>
    <n v="0"/>
    <n v="0"/>
    <n v="6411.8405185653301"/>
    <x v="9"/>
  </r>
  <r>
    <x v="2"/>
    <m/>
    <s v="ITEM II"/>
    <m/>
    <m/>
    <m/>
    <m/>
    <m/>
    <m/>
    <m/>
    <m/>
    <e v="#N/A"/>
    <m/>
    <m/>
    <x v="0"/>
  </r>
  <r>
    <x v="2"/>
    <m/>
    <s v="GEOLOGÍA"/>
    <m/>
    <m/>
    <m/>
    <m/>
    <m/>
    <m/>
    <m/>
    <m/>
    <e v="#N/A"/>
    <m/>
    <m/>
    <x v="0"/>
  </r>
  <r>
    <x v="2"/>
    <m/>
    <s v="Monitoreo y búsqueda de nuevas oportunidades"/>
    <m/>
    <m/>
    <m/>
    <m/>
    <m/>
    <m/>
    <m/>
    <m/>
    <e v="#N/A"/>
    <m/>
    <m/>
    <x v="0"/>
  </r>
  <r>
    <x v="2"/>
    <m/>
    <s v="Dirección Prospección y Evaluación"/>
    <m/>
    <m/>
    <m/>
    <m/>
    <m/>
    <m/>
    <m/>
    <n v="0"/>
    <e v="#N/A"/>
    <n v="0"/>
    <m/>
    <x v="0"/>
  </r>
  <r>
    <x v="1"/>
    <m/>
    <s v="Director Proyecto (JCT) 2% Busqueda de alternativas"/>
    <s v="REMUNERACION"/>
    <s v=" Busqueda de alternativas "/>
    <s v="AM24G005"/>
    <s v="mes"/>
    <n v="0.02"/>
    <d v="2025-07-01T00:00:00"/>
    <d v="2026-12-31T00:00:00"/>
    <n v="18"/>
    <n v="16960813.308687616"/>
    <n v="19338.236843769097"/>
    <n v="4254.4121056292006"/>
    <x v="1"/>
  </r>
  <r>
    <x v="1"/>
    <m/>
    <s v="Ingeniero P&amp;C  25% Busqueda de alternativas"/>
    <s v="REMUNERACION"/>
    <s v=" Busqueda de alternativas "/>
    <s v="AM24G005"/>
    <s v="mes"/>
    <n v="0.3"/>
    <d v="2025-07-01T00:00:00"/>
    <d v="2026-12-31T00:00:00"/>
    <n v="18"/>
    <n v="4757301.2939001853"/>
    <n v="5424.1396025206004"/>
    <n v="17899.660688317985"/>
    <x v="1"/>
  </r>
  <r>
    <x v="1"/>
    <m/>
    <s v="Geólogo EMSA 1_SC Busqueda de alternativas"/>
    <s v="REMUNERACION"/>
    <s v=" Busqueda de alternativas "/>
    <s v="AM24G005"/>
    <s v="mes"/>
    <n v="1"/>
    <d v="2025-07-01T00:00:00"/>
    <d v="2026-12-31T00:00:00"/>
    <n v="18"/>
    <n v="8997504.6210720893"/>
    <n v="10258.698813462875"/>
    <n v="112845.68694809164"/>
    <x v="1"/>
  </r>
  <r>
    <x v="1"/>
    <m/>
    <s v="Director Proyecto (JCT) 2% Seguimiento de proyecto"/>
    <s v="REMUNERACION"/>
    <s v=" Seguimiento de proyecto "/>
    <s v="AM24G005"/>
    <s v="mes"/>
    <n v="0.02"/>
    <d v="2027-01-01T00:00:00"/>
    <d v="2028-04-30T00:00:00"/>
    <n v="16"/>
    <n v="16960813.308687616"/>
    <n v="19338.236843769097"/>
    <n v="0"/>
    <x v="1"/>
  </r>
  <r>
    <x v="1"/>
    <m/>
    <s v="Ingeniero P&amp;C  25% Seguimiento de proyecto"/>
    <s v="REMUNERACION"/>
    <s v=" Seguimiento de proyecto "/>
    <s v="AM24G005"/>
    <s v="mes"/>
    <n v="0.3"/>
    <d v="2027-01-01T00:00:00"/>
    <d v="2028-04-30T00:00:00"/>
    <n v="16"/>
    <n v="4757301.2939001853"/>
    <n v="5424.1396025206004"/>
    <n v="26035.870092098889"/>
    <x v="1"/>
  </r>
  <r>
    <x v="1"/>
    <m/>
    <s v="Geólogo EMSA 1_SC Seguimiento de proyecto"/>
    <s v="REMUNERACION"/>
    <s v=" Seguimiento de proyecto "/>
    <s v="AM24G005"/>
    <s v="mes"/>
    <n v="1"/>
    <d v="2027-01-01T00:00:00"/>
    <d v="2028-04-30T00:00:00"/>
    <n v="16"/>
    <n v="8997504.6210720893"/>
    <n v="10258.698813462875"/>
    <n v="153880.48220194312"/>
    <x v="1"/>
  </r>
  <r>
    <x v="1"/>
    <m/>
    <s v="Geología Australia"/>
    <s v="REMUNERACION"/>
    <m/>
    <s v="CANN_AUS"/>
    <s v="mes"/>
    <m/>
    <d v="2024-12-01T00:00:00"/>
    <d v="2024-12-31T00:00:00"/>
    <n v="1"/>
    <n v="0"/>
    <n v="0"/>
    <n v="136452.54605584161"/>
    <x v="1"/>
  </r>
  <r>
    <x v="1"/>
    <m/>
    <s v="Remuneración P&amp;C"/>
    <s v="CO-073/2023"/>
    <m/>
    <s v="CANN_AUS"/>
    <s v="mes"/>
    <m/>
    <d v="2024-12-01T00:00:00"/>
    <d v="2024-12-31T00:00:00"/>
    <n v="1"/>
    <n v="0"/>
    <n v="0"/>
    <n v="5734.8114783899282"/>
    <x v="1"/>
  </r>
  <r>
    <x v="1"/>
    <m/>
    <s v="Geólogo Juan R."/>
    <s v="CO-H-006/2025"/>
    <m/>
    <s v="BERG_CAD"/>
    <s v="mes"/>
    <m/>
    <d v="2024-08-01T00:00:00"/>
    <d v="2025-04-30T00:00:00"/>
    <n v="9.0666666666666664"/>
    <n v="0"/>
    <n v="0"/>
    <n v="25354.858839314293"/>
    <x v="1"/>
  </r>
  <r>
    <x v="1"/>
    <m/>
    <s v="Geólogo Juan R."/>
    <s v="CO-H-006/2025"/>
    <m/>
    <s v="CANN_AUS"/>
    <s v="mes"/>
    <m/>
    <d v="2024-08-01T00:00:00"/>
    <d v="2025-04-30T00:00:00"/>
    <n v="9.0666666666666664"/>
    <n v="0"/>
    <n v="0"/>
    <n v="25354.863296920066"/>
    <x v="1"/>
  </r>
  <r>
    <x v="1"/>
    <m/>
    <s v="Remuneración"/>
    <s v="REMUNERACION"/>
    <m/>
    <s v="BERG_CAD"/>
    <s v="mes"/>
    <m/>
    <d v="2024-12-01T00:00:00"/>
    <d v="2024-12-31T00:00:00"/>
    <n v="1"/>
    <n v="0"/>
    <n v="0"/>
    <n v="117808.04627276675"/>
    <x v="1"/>
  </r>
  <r>
    <x v="1"/>
    <m/>
    <s v="Remuneración"/>
    <s v="CO-073/2023"/>
    <m/>
    <s v="BERG_CAD"/>
    <s v="mes"/>
    <m/>
    <d v="2024-12-01T00:00:00"/>
    <d v="2024-12-31T00:00:00"/>
    <n v="1"/>
    <n v="0"/>
    <n v="0"/>
    <n v="6005.2287377667299"/>
    <x v="1"/>
  </r>
  <r>
    <x v="0"/>
    <m/>
    <s v="Dirección Prospección y Evaluación"/>
    <m/>
    <m/>
    <m/>
    <m/>
    <m/>
    <m/>
    <m/>
    <m/>
    <m/>
    <n v="0"/>
    <n v="0"/>
    <x v="0"/>
  </r>
  <r>
    <x v="1"/>
    <m/>
    <s v="Geólogo EMSA 2  Busqueda de alternativas 25"/>
    <s v="REMUNERACION"/>
    <s v=" Busqueda de alternativas "/>
    <s v="AM24G005"/>
    <s v="mes"/>
    <n v="0.2"/>
    <d v="2025-08-01T00:00:00"/>
    <d v="2025-12-31T00:00:00"/>
    <n v="5"/>
    <n v="8997504.6210720893"/>
    <n v="10258.698813462875"/>
    <n v="0"/>
    <x v="1"/>
  </r>
  <r>
    <x v="1"/>
    <m/>
    <s v="Geólogo EMSA 3 Busqueda de alternativas 25"/>
    <s v="REMUNERACION"/>
    <s v=" Busqueda de alternativas "/>
    <s v="AM24G005"/>
    <s v="mes"/>
    <n v="0.2"/>
    <d v="2025-08-01T00:00:00"/>
    <d v="2025-12-31T00:00:00"/>
    <n v="5"/>
    <n v="8997504.6210720893"/>
    <n v="10258.698813462875"/>
    <n v="0"/>
    <x v="1"/>
  </r>
  <r>
    <x v="1"/>
    <m/>
    <s v="Geólogo EMSA 4 Busqueda de alternativas 25"/>
    <s v="REMUNERACION"/>
    <s v=" Busqueda de alternativas "/>
    <s v="AM24G005"/>
    <s v="mes"/>
    <n v="0.2"/>
    <d v="2025-08-01T00:00:00"/>
    <d v="2025-12-31T00:00:00"/>
    <n v="5"/>
    <n v="8997504.6210720893"/>
    <n v="10258.698813462875"/>
    <n v="0"/>
    <x v="1"/>
  </r>
  <r>
    <x v="1"/>
    <m/>
    <s v="Geólogo EMSA 2 Busqueda de alternativas 26"/>
    <s v="REMUNERACION"/>
    <s v=" Busqueda de alternativas "/>
    <s v="AM24G005"/>
    <s v="mes"/>
    <n v="0.2"/>
    <d v="2026-03-01T00:00:00"/>
    <d v="2026-07-31T00:00:00"/>
    <n v="5"/>
    <n v="8997504.6210720893"/>
    <n v="10258.698813462875"/>
    <n v="10258.698813462877"/>
    <x v="1"/>
  </r>
  <r>
    <x v="1"/>
    <m/>
    <s v="Geólogo EMSA 3  Busqueda de alternativas 26"/>
    <s v="REMUNERACION"/>
    <s v=" Busqueda de alternativas "/>
    <s v="AM24G005"/>
    <s v="mes"/>
    <n v="0.2"/>
    <d v="2026-03-01T00:00:00"/>
    <d v="2026-07-31T00:00:00"/>
    <n v="5"/>
    <n v="8997504.6210720893"/>
    <n v="10258.698813462875"/>
    <n v="10258.698813462877"/>
    <x v="1"/>
  </r>
  <r>
    <x v="1"/>
    <m/>
    <s v="Geólogo EMSA 4  Busqueda de alternativas 26"/>
    <s v="REMUNERACION"/>
    <s v=" Busqueda de alternativas "/>
    <s v="AM24G005"/>
    <s v="mes"/>
    <n v="0.2"/>
    <d v="2026-03-01T00:00:00"/>
    <d v="2026-07-31T00:00:00"/>
    <n v="5"/>
    <n v="8997504.6210720893"/>
    <n v="10258.698813462875"/>
    <n v="10258.698813462877"/>
    <x v="1"/>
  </r>
  <r>
    <x v="1"/>
    <m/>
    <s v="Geólogo EMSA 2  Seguimiento de proyecto 27"/>
    <s v="REMUNERACION"/>
    <s v=" Seguimiento de proyecto "/>
    <s v="AM24G005"/>
    <s v="mes"/>
    <n v="0.2"/>
    <d v="2027-03-01T00:00:00"/>
    <d v="2027-07-31T00:00:00"/>
    <n v="5"/>
    <n v="8997504.6210720893"/>
    <n v="10258.698813462875"/>
    <n v="10258.698813462877"/>
    <x v="1"/>
  </r>
  <r>
    <x v="1"/>
    <m/>
    <s v="Geólogo EMSA 3 Seguimiento de proyecto 27"/>
    <s v="REMUNERACION"/>
    <s v=" Seguimiento de proyecto "/>
    <s v="AM24G005"/>
    <s v="mes"/>
    <n v="0.2"/>
    <d v="2027-03-01T00:00:00"/>
    <d v="2027-07-31T00:00:00"/>
    <n v="5"/>
    <n v="8997504.6210720893"/>
    <n v="10258.698813462875"/>
    <n v="10258.698813462877"/>
    <x v="1"/>
  </r>
  <r>
    <x v="1"/>
    <m/>
    <s v="Geólogo EMSA 4  Seguimiento de proyecto 27"/>
    <s v="REMUNERACION"/>
    <s v=" Seguimiento de proyecto "/>
    <s v="AM24G005"/>
    <s v="mes"/>
    <n v="0.2"/>
    <d v="2027-03-01T00:00:00"/>
    <d v="2027-07-31T00:00:00"/>
    <n v="5"/>
    <n v="8997504.6210720893"/>
    <n v="10258.698813462875"/>
    <n v="10258.698813462877"/>
    <x v="1"/>
  </r>
  <r>
    <x v="1"/>
    <m/>
    <s v="Geólogo EMSA 2  Seguimiento de proyecto 28"/>
    <s v="REMUNERACION"/>
    <s v=" Seguimiento de proyecto "/>
    <s v="AM24G005"/>
    <s v="mes"/>
    <n v="0.2"/>
    <d v="2028-01-01T00:00:00"/>
    <d v="2028-01-31T00:00:00"/>
    <n v="1"/>
    <n v="8997504.6210720893"/>
    <n v="10258.698813462875"/>
    <n v="2051.7397626925754"/>
    <x v="1"/>
  </r>
  <r>
    <x v="1"/>
    <m/>
    <s v="Geólogo EMSA 3  Seguimiento de proyecto 28"/>
    <s v="REMUNERACION"/>
    <s v=" Seguimiento de proyecto "/>
    <s v="AM24G005"/>
    <s v="mes"/>
    <n v="0.2"/>
    <d v="2028-01-01T00:00:00"/>
    <d v="2028-01-31T00:00:00"/>
    <n v="1"/>
    <n v="8997504.6210720893"/>
    <n v="10258.698813462875"/>
    <n v="2051.7397626925754"/>
    <x v="1"/>
  </r>
  <r>
    <x v="1"/>
    <m/>
    <s v="Geólogo EMSA 4  Seguimiento de proyecto 28"/>
    <s v="REMUNERACION"/>
    <s v=" Seguimiento de proyecto "/>
    <s v="AM24G005"/>
    <s v="mes"/>
    <n v="0.2"/>
    <d v="2028-01-01T00:00:00"/>
    <d v="2028-01-31T00:00:00"/>
    <n v="1"/>
    <n v="8997504.6210720893"/>
    <n v="10258.698813462875"/>
    <n v="2051.7397626925754"/>
    <x v="1"/>
  </r>
  <r>
    <x v="0"/>
    <m/>
    <m/>
    <m/>
    <m/>
    <m/>
    <m/>
    <m/>
    <m/>
    <m/>
    <m/>
    <m/>
    <m/>
    <m/>
    <x v="0"/>
  </r>
  <r>
    <x v="1"/>
    <m/>
    <s v="Geólogo Consultor 1 Mensual Busqueda de proyecto"/>
    <s v="REMUNERACION"/>
    <s v=" Busqueda de alternativas "/>
    <s v="AM24G005"/>
    <s v="Día"/>
    <n v="270"/>
    <d v="2025-07-01T00:00:00"/>
    <d v="2026-12-31T00:00:00"/>
    <n v="18"/>
    <n v="372310.53604436235"/>
    <n v="424.49788193639489"/>
    <n v="69728.996344306186"/>
    <x v="1"/>
  </r>
  <r>
    <x v="1"/>
    <m/>
    <s v="Geólogo Consultor 1 Mensual Seguimiento de proyecto"/>
    <s v="REMUNERACION"/>
    <s v=" Seguimiento de proyecto "/>
    <s v="AM24G005"/>
    <s v="Día"/>
    <n v="270"/>
    <d v="2027-01-01T00:00:00"/>
    <d v="2028-04-30T00:00:00"/>
    <n v="16"/>
    <n v="372310.53604436235"/>
    <n v="424.49788193639489"/>
    <n v="114614.4281228266"/>
    <x v="1"/>
  </r>
  <r>
    <x v="1"/>
    <m/>
    <s v="Geólogo Consultor 1 Busqueda de proyecto 25"/>
    <s v="REMUNERACION"/>
    <s v=" Busqueda de alternativas "/>
    <s v="AM24G005"/>
    <s v="Día"/>
    <n v="15"/>
    <d v="2025-08-01T00:00:00"/>
    <d v="2025-12-31T00:00:00"/>
    <n v="5"/>
    <n v="372310.53604436235"/>
    <n v="424.49788193639489"/>
    <n v="0"/>
    <x v="1"/>
  </r>
  <r>
    <x v="1"/>
    <m/>
    <s v="Geólogo Consultor 1 Busqueda de proyecto 26"/>
    <s v="REMUNERACION"/>
    <s v=" Busqueda de alternativas "/>
    <s v="AM24G005"/>
    <s v="Día"/>
    <n v="15"/>
    <d v="2026-03-01T00:00:00"/>
    <d v="2026-07-31T00:00:00"/>
    <n v="5"/>
    <n v="372310.53604436235"/>
    <n v="424.49788193639489"/>
    <n v="6367.4682290459223"/>
    <x v="1"/>
  </r>
  <r>
    <x v="1"/>
    <m/>
    <s v="Geólogo Consultor 1Seguimiento de proyecto 27"/>
    <s v="REMUNERACION"/>
    <s v=" Seguimiento de proyecto "/>
    <s v="AM24G005"/>
    <s v="Día"/>
    <n v="15"/>
    <d v="2027-03-01T00:00:00"/>
    <d v="2027-07-31T00:00:00"/>
    <n v="5"/>
    <n v="372310.53604436235"/>
    <n v="424.49788193639489"/>
    <n v="7661.3614320658417"/>
    <x v="1"/>
  </r>
  <r>
    <x v="1"/>
    <m/>
    <s v="Geólogo Consultor 2  Mensual Busqueda de proyecto"/>
    <s v="REMUNERACION"/>
    <s v=" Busqueda de alternativas "/>
    <s v="AM24G005"/>
    <s v="Día"/>
    <n v="270"/>
    <d v="2025-07-01T00:00:00"/>
    <d v="2026-12-31T00:00:00"/>
    <n v="18"/>
    <n v="372310.53604436235"/>
    <n v="424.49788193639489"/>
    <n v="69728.996344306186"/>
    <x v="1"/>
  </r>
  <r>
    <x v="1"/>
    <m/>
    <s v="Geólogo Consultor 2 Mensual Seguimiento de proyecto"/>
    <s v="REMUNERACION"/>
    <s v=" Seguimiento de proyecto "/>
    <s v="AM24G005"/>
    <s v="Día"/>
    <n v="270"/>
    <d v="2027-01-01T00:00:00"/>
    <d v="2028-04-30T00:00:00"/>
    <n v="16"/>
    <n v="372310.53604436235"/>
    <n v="424.49788193639489"/>
    <n v="114614.4281228266"/>
    <x v="1"/>
  </r>
  <r>
    <x v="1"/>
    <m/>
    <s v="Geólogo Consultor 2 Busqueda de alternativas 25"/>
    <s v="REMUNERACION"/>
    <s v=" Busqueda de alternativas "/>
    <s v="AM24G005"/>
    <s v="Día"/>
    <n v="15"/>
    <d v="2025-08-01T00:00:00"/>
    <d v="2025-12-31T00:00:00"/>
    <n v="5"/>
    <n v="372310.53604436235"/>
    <n v="424.49788193639489"/>
    <n v="0"/>
    <x v="1"/>
  </r>
  <r>
    <x v="1"/>
    <m/>
    <s v="Geólogo Consultor 2 Busqueda de alternativas 26"/>
    <s v="REMUNERACION"/>
    <s v=" Busqueda de alternativas "/>
    <s v="AM24G005"/>
    <s v="Día"/>
    <n v="15"/>
    <d v="2026-03-01T00:00:00"/>
    <d v="2026-07-31T00:00:00"/>
    <n v="5"/>
    <n v="372310.53604436235"/>
    <n v="424.49788193639489"/>
    <n v="6367.4682290459223"/>
    <x v="1"/>
  </r>
  <r>
    <x v="1"/>
    <m/>
    <s v="Geólogo Consultor 2 Seguimiento de proyecto 27"/>
    <s v="REMUNERACION"/>
    <s v=" Seguimiento de proyecto "/>
    <s v="AM24G005"/>
    <s v="Día"/>
    <n v="15"/>
    <d v="2027-03-01T00:00:00"/>
    <d v="2027-07-31T00:00:00"/>
    <n v="5"/>
    <n v="372310.53604436235"/>
    <n v="424.49788193639489"/>
    <n v="6367.4682290459223"/>
    <x v="1"/>
  </r>
  <r>
    <x v="3"/>
    <m/>
    <s v="Consultor CAD Mensual Busqueda de alternativas"/>
    <s v="CO-055/2024"/>
    <s v=" Busqueda de alternativas "/>
    <s v="BERG_CAD"/>
    <s v="mes"/>
    <n v="10"/>
    <d v="2025-07-01T00:00:00"/>
    <d v="2026-12-31T00:00:00"/>
    <n v="18"/>
    <n v="756295.67215626175"/>
    <n v="862.30681075794553"/>
    <n v="94853.749183374006"/>
    <x v="2"/>
  </r>
  <r>
    <x v="3"/>
    <m/>
    <s v="Consultor CAD Mensual Seguimiento de proyecto"/>
    <s v="CO-055/2024"/>
    <s v=" Seguimiento de proyecto "/>
    <s v="BERG_CAD"/>
    <s v="mes"/>
    <n v="10"/>
    <d v="2027-01-01T00:00:00"/>
    <d v="2028-04-30T00:00:00"/>
    <n v="16"/>
    <n v="756295.67215626175"/>
    <n v="862.30681075794553"/>
    <n v="137969.08972127127"/>
    <x v="2"/>
  </r>
  <r>
    <x v="3"/>
    <m/>
    <s v="Consultor CAD Busqueda de alternativas 25"/>
    <s v="CO-055/2024"/>
    <s v=" Busqueda de alternativas "/>
    <s v="AM24G005"/>
    <s v="Día"/>
    <n v="25"/>
    <d v="2025-08-01T00:00:00"/>
    <d v="2025-08-25T00:00:00"/>
    <n v="1"/>
    <n v="756295.67215626175"/>
    <n v="862.30681075794553"/>
    <n v="0"/>
    <x v="2"/>
  </r>
  <r>
    <x v="3"/>
    <m/>
    <s v="Consultor CAD Busqueda de alternativas 26"/>
    <s v="CO-055/2024"/>
    <s v=" Busqueda de alternativas "/>
    <s v="BERG_CAD"/>
    <s v="Día"/>
    <n v="25"/>
    <d v="2026-06-01T00:00:00"/>
    <d v="2026-06-25T00:00:00"/>
    <n v="1"/>
    <n v="756295.67215626175"/>
    <n v="862.30681075794553"/>
    <n v="21557.670268948637"/>
    <x v="2"/>
  </r>
  <r>
    <x v="3"/>
    <m/>
    <s v="Consultor CAD  Busqueda de alternativas 27"/>
    <s v="EMSA"/>
    <s v=" Busqueda de alternativas "/>
    <s v="BERG_CAD"/>
    <s v="Día"/>
    <n v="25"/>
    <d v="2027-06-01T00:00:00"/>
    <d v="2027-06-25T00:00:00"/>
    <n v="1"/>
    <n v="756295.67215626175"/>
    <n v="862.30681075794553"/>
    <n v="21557.670268948637"/>
    <x v="2"/>
  </r>
  <r>
    <x v="3"/>
    <m/>
    <s v="Consultor CAD Seguimiento de proyecto 27"/>
    <s v="EMSA"/>
    <s v=" Seguimiento de proyecto "/>
    <s v="BERG_CAD"/>
    <s v="Día"/>
    <n v="25"/>
    <d v="2027-03-01T00:00:00"/>
    <d v="2027-07-31T00:00:00"/>
    <n v="5"/>
    <n v="756295.67215626175"/>
    <n v="862.30681075794553"/>
    <n v="273604.76840479707"/>
    <x v="2"/>
  </r>
  <r>
    <x v="3"/>
    <m/>
    <s v="Consultor USA  Busqueda de alternativas 26"/>
    <s v="CO-061/2025"/>
    <s v=" Seguimiento de proyecto "/>
    <s v="BERG_CAD"/>
    <s v="Día"/>
    <n v="25"/>
    <d v="2026-02-01T00:00:00"/>
    <d v="2026-02-25T00:00:00"/>
    <n v="1"/>
    <n v="756295.67215626175"/>
    <n v="862.30681075794553"/>
    <n v="21557.670268948637"/>
    <x v="2"/>
  </r>
  <r>
    <x v="3"/>
    <m/>
    <s v="Consultor AUS Mensual Busqueda de alternativas"/>
    <s v="EMSA"/>
    <s v=" Busqueda de alternativas "/>
    <s v="AM24G005"/>
    <s v="mes"/>
    <n v="10"/>
    <d v="2025-07-01T00:00:00"/>
    <d v="2026-12-31T00:00:00"/>
    <n v="18"/>
    <n v="1512591.3443125235"/>
    <n v="1724.6136215158911"/>
    <n v="189707.49836674801"/>
    <x v="2"/>
  </r>
  <r>
    <x v="3"/>
    <m/>
    <s v="Consultor AUS Mensual Seguimiento de proyecto"/>
    <s v="EMSA"/>
    <s v=" Seguimiento de proyecto "/>
    <s v="AM24G005"/>
    <s v="mes"/>
    <n v="10"/>
    <d v="2027-01-01T00:00:00"/>
    <d v="2028-04-30T00:00:00"/>
    <n v="16"/>
    <n v="1512591.3443125235"/>
    <n v="1724.6136215158911"/>
    <n v="275938.17944254255"/>
    <x v="2"/>
  </r>
  <r>
    <x v="3"/>
    <m/>
    <s v="Consultor AUS  Busqueda de alternativas 25 "/>
    <s v="CO-061/2025"/>
    <s v=" Busqueda de alternativas "/>
    <s v="AM24G005"/>
    <s v="Día"/>
    <n v="25"/>
    <d v="2025-11-01T00:00:00"/>
    <d v="2025-11-25T00:00:00"/>
    <n v="1"/>
    <n v="1512591.3443125235"/>
    <n v="1724.6136215158911"/>
    <n v="0"/>
    <x v="2"/>
  </r>
  <r>
    <x v="3"/>
    <m/>
    <s v="Consultor AUS  Busqueda de alternativas 26"/>
    <s v="CO-061/2025"/>
    <s v=" Busqueda de alternativas "/>
    <s v="AM24G005"/>
    <s v="Día"/>
    <n v="25"/>
    <d v="2026-04-01T00:00:00"/>
    <d v="2026-04-30T00:00:00"/>
    <n v="1"/>
    <n v="1512591.3443125235"/>
    <n v="1724.6136215158911"/>
    <n v="43115.340537897275"/>
    <x v="2"/>
  </r>
  <r>
    <x v="3"/>
    <m/>
    <s v="Consultor AUS   Seguimiento de proyecto 27"/>
    <s v="EMSA"/>
    <s v=" Seguimiento de proyecto "/>
    <s v="AM24G005"/>
    <s v="Día"/>
    <n v="25"/>
    <d v="2027-03-01T00:00:00"/>
    <d v="2027-03-25T00:00:00"/>
    <n v="1"/>
    <n v="1512591.3443125235"/>
    <n v="1724.6136215158911"/>
    <n v="43115.340537897275"/>
    <x v="2"/>
  </r>
  <r>
    <x v="3"/>
    <m/>
    <s v="Consultor AUS   Seguimiento de proyecto 28"/>
    <s v="EMSA"/>
    <s v=" Seguimiento de proyecto "/>
    <s v="AM24G005"/>
    <s v="Día"/>
    <n v="25"/>
    <d v="2028-01-01T00:00:00"/>
    <d v="2028-01-25T00:00:00"/>
    <n v="1"/>
    <n v="1512591.3443125235"/>
    <n v="1724.6136215158911"/>
    <n v="43115.340537897275"/>
    <x v="2"/>
  </r>
  <r>
    <x v="1"/>
    <m/>
    <s v="Impuesto (Valor Antes Impuesto)/(1-15%))*15%"/>
    <s v="EMSA"/>
    <m/>
    <s v="AM24G005"/>
    <s v="GL"/>
    <n v="1"/>
    <d v="2025-07-01T00:00:00"/>
    <d v="2025-06-20T00:00:00"/>
    <m/>
    <n v="0"/>
    <n v="0"/>
    <n v="205780.99721281248"/>
    <x v="1"/>
  </r>
  <r>
    <x v="0"/>
    <m/>
    <m/>
    <m/>
    <m/>
    <m/>
    <m/>
    <m/>
    <m/>
    <m/>
    <m/>
    <m/>
    <m/>
    <m/>
    <x v="0"/>
  </r>
  <r>
    <x v="3"/>
    <m/>
    <s v="Pasajes 26 Busqueda de alternativas"/>
    <s v="G_SAP"/>
    <s v=" Busqueda de alternativas "/>
    <s v="AM24G005"/>
    <s v="vuelo"/>
    <n v="3"/>
    <d v="2026-03-19T00:00:00"/>
    <d v="2026-03-19T00:00:00"/>
    <m/>
    <n v="3825280.8403955679"/>
    <n v="4361.476394979878"/>
    <n v="13084.429184939634"/>
    <x v="4"/>
  </r>
  <r>
    <x v="3"/>
    <m/>
    <s v="Hotel 26 Busqueda de alternativas"/>
    <s v="G_SAP"/>
    <s v=" Busqueda de alternativas "/>
    <s v="AM24G005"/>
    <s v="Día"/>
    <n v="3"/>
    <d v="2026-03-19T00:00:00"/>
    <d v="2026-03-19T00:00:00"/>
    <m/>
    <n v="655409.70902309485"/>
    <n v="747.27950553540484"/>
    <n v="2241.8385166062144"/>
    <x v="4"/>
  </r>
  <r>
    <x v="3"/>
    <m/>
    <s v="Alimentación 26 Busqueda de alternativas"/>
    <s v="G_SAP"/>
    <s v=" Busqueda de alternativas "/>
    <s v="AM24G005"/>
    <s v="Día"/>
    <n v="3"/>
    <d v="2026-03-19T00:00:00"/>
    <d v="2026-03-19T00:00:00"/>
    <m/>
    <n v="84920.194856812945"/>
    <n v="96.823590418208596"/>
    <n v="290.47077125462579"/>
    <x v="4"/>
  </r>
  <r>
    <x v="3"/>
    <m/>
    <s v="Transporte 26 Busqueda de alternativas"/>
    <s v="G_SAP"/>
    <s v=" Busqueda de alternativas "/>
    <s v="AM24G005"/>
    <s v="Día"/>
    <n v="3"/>
    <d v="2026-03-19T00:00:00"/>
    <d v="2026-03-19T00:00:00"/>
    <m/>
    <n v="86371.822119322576"/>
    <n v="98.478694527921576"/>
    <n v="295.43608358376474"/>
    <x v="4"/>
  </r>
  <r>
    <x v="3"/>
    <m/>
    <s v="Pasajes 27 Seguimiento de proyecto"/>
    <s v="G_SAP"/>
    <s v=" Seguimiento de proyecto "/>
    <s v="AM24G005"/>
    <s v="vuelo"/>
    <n v="3"/>
    <d v="2027-03-19T00:00:00"/>
    <d v="2027-03-19T00:00:00"/>
    <m/>
    <n v="3825280.8403955679"/>
    <n v="4361.476394979878"/>
    <n v="13084.429184939634"/>
    <x v="4"/>
  </r>
  <r>
    <x v="3"/>
    <m/>
    <s v="Hotel 27 Seguimiento de proyecto"/>
    <s v="G_SAP"/>
    <s v=" Seguimiento de proyecto "/>
    <s v="AM24G005"/>
    <s v="Día"/>
    <n v="3"/>
    <d v="2027-03-19T00:00:00"/>
    <d v="2027-03-19T00:00:00"/>
    <m/>
    <n v="655409.70902309485"/>
    <n v="747.27950553540484"/>
    <n v="2241.8385166062144"/>
    <x v="4"/>
  </r>
  <r>
    <x v="3"/>
    <m/>
    <s v="Alimentación 27 Seguimiento de proyecto"/>
    <s v="G_SAP"/>
    <s v=" Seguimiento de proyecto "/>
    <s v="AM24G005"/>
    <s v="Día"/>
    <n v="3"/>
    <d v="2027-03-19T00:00:00"/>
    <d v="2027-03-19T00:00:00"/>
    <m/>
    <n v="84920.194856812945"/>
    <n v="96.823590418208596"/>
    <n v="290.47077125462579"/>
    <x v="4"/>
  </r>
  <r>
    <x v="3"/>
    <m/>
    <s v="Transporte 27 Seguimiento de proyecto"/>
    <s v="G_SAP"/>
    <s v=" Seguimiento de proyecto "/>
    <s v="AM24G005"/>
    <s v="Día"/>
    <n v="3"/>
    <d v="2027-03-19T00:00:00"/>
    <d v="2027-03-19T00:00:00"/>
    <m/>
    <n v="86371.822119322576"/>
    <n v="98.478694527921576"/>
    <n v="295.43608358376474"/>
    <x v="4"/>
  </r>
  <r>
    <x v="3"/>
    <m/>
    <s v="Pasajes 28 Seguimiento de proyecto"/>
    <s v="G_SAP"/>
    <s v=" Seguimiento de proyecto "/>
    <s v="AM24G005"/>
    <s v="vuelo"/>
    <n v="3"/>
    <d v="2028-03-19T00:00:00"/>
    <d v="2028-03-19T00:00:00"/>
    <m/>
    <n v="3825280.8403955679"/>
    <n v="4361.476394979878"/>
    <n v="13084.429184939634"/>
    <x v="4"/>
  </r>
  <r>
    <x v="3"/>
    <m/>
    <s v="Hotel 28 Seguimiento de proyecto"/>
    <s v="G_SAP"/>
    <s v=" Seguimiento de proyecto "/>
    <s v="AM24G005"/>
    <s v="Día"/>
    <n v="3"/>
    <d v="2028-03-19T00:00:00"/>
    <d v="2028-03-19T00:00:00"/>
    <m/>
    <n v="655409.70902309485"/>
    <n v="747.27950553540484"/>
    <n v="2241.8385166062144"/>
    <x v="4"/>
  </r>
  <r>
    <x v="3"/>
    <m/>
    <s v="Alimentación 28 Seguimiento de proyecto"/>
    <s v="G_SAP"/>
    <s v=" Seguimiento de proyecto "/>
    <s v="AM24G005"/>
    <s v="Día"/>
    <n v="3"/>
    <d v="2028-03-19T00:00:00"/>
    <d v="2028-03-19T00:00:00"/>
    <m/>
    <n v="84920.194856812945"/>
    <n v="96.823590418208596"/>
    <n v="290.47077125462579"/>
    <x v="4"/>
  </r>
  <r>
    <x v="3"/>
    <m/>
    <s v="Transporte 28 Seguimiento de proyecto"/>
    <s v="G_SAP"/>
    <s v=" Seguimiento de proyecto "/>
    <s v="AM24G005"/>
    <s v="Día"/>
    <n v="3"/>
    <d v="2028-03-19T00:00:00"/>
    <d v="2028-03-19T00:00:00"/>
    <m/>
    <n v="86371.822119322576"/>
    <n v="98.478694527921576"/>
    <n v="295.43608358376474"/>
    <x v="4"/>
  </r>
  <r>
    <x v="0"/>
    <m/>
    <m/>
    <m/>
    <m/>
    <m/>
    <m/>
    <m/>
    <m/>
    <m/>
    <m/>
    <m/>
    <m/>
    <m/>
    <x v="0"/>
  </r>
  <r>
    <x v="3"/>
    <m/>
    <s v="Evaluación Diagnóstica Proyectos CAD Camp 1 Busqueda de alternativas"/>
    <s v="EMSA"/>
    <s v=" Busqueda de alternativas "/>
    <s v="BERG_CAD"/>
    <s v="GL"/>
    <n v="1"/>
    <d v="2025-10-01T00:00:00"/>
    <d v="2026-04-30T00:00:00"/>
    <n v="7"/>
    <n v="14180543.852929909"/>
    <n v="16168.252701711481"/>
    <n v="6787.6155210015177"/>
    <x v="2"/>
  </r>
  <r>
    <x v="3"/>
    <m/>
    <s v="Evaluación Diagnóstica Proyectos CAD Camp 2 Seguimiento de proyecto"/>
    <s v="EMSA"/>
    <s v=" Seguimiento de proyecto "/>
    <s v="BERG_CAD"/>
    <s v="GL"/>
    <n v="1"/>
    <d v="2026-09-01T00:00:00"/>
    <d v="2027-02-28T00:00:00"/>
    <n v="6"/>
    <n v="14180543.852929909"/>
    <n v="16168.252701711481"/>
    <n v="16168.252701711481"/>
    <x v="2"/>
  </r>
  <r>
    <x v="3"/>
    <m/>
    <s v="Evaluación Diagnóstica Proyectos AUS Camp 1 Busqueda de alternativas"/>
    <s v="EMSA"/>
    <s v=" Busqueda de alternativas "/>
    <s v="CANN_AUS"/>
    <s v="GL"/>
    <n v="1"/>
    <d v="2025-08-01T00:00:00"/>
    <d v="2025-12-31T00:00:00"/>
    <n v="5"/>
    <n v="14180543.852929909"/>
    <n v="16168.252701711481"/>
    <n v="0"/>
    <x v="2"/>
  </r>
  <r>
    <x v="3"/>
    <m/>
    <s v="Evaluación Diagnóstica Proyectos AUS Camp 2 Busqueda de alternativas"/>
    <s v="EMSA"/>
    <s v=" Busqueda de alternativas "/>
    <s v="CANN_AUS"/>
    <s v="GL"/>
    <n v="1"/>
    <d v="2026-05-01T00:00:00"/>
    <d v="2026-09-30T00:00:00"/>
    <n v="5"/>
    <n v="14180543.852929909"/>
    <n v="16168.252701711481"/>
    <n v="16168.252701711481"/>
    <x v="2"/>
  </r>
  <r>
    <x v="3"/>
    <m/>
    <s v="Evaluación Diagnóstica Proyectos AUS Camp 3 Seguimiento de proyecto"/>
    <s v="EMSA"/>
    <s v=" Seguimiento de proyecto "/>
    <s v="CANN_AUS"/>
    <s v="GL"/>
    <n v="1"/>
    <d v="2027-03-01T00:00:00"/>
    <d v="2027-07-31T00:00:00"/>
    <n v="5"/>
    <n v="14180543.852929909"/>
    <n v="16168.252701711481"/>
    <n v="16168.252701711481"/>
    <x v="2"/>
  </r>
  <r>
    <x v="3"/>
    <m/>
    <s v="Evaluación Diagnóstica Proyectos USA Camp 1 Busqueda de alternativas"/>
    <s v="EMSA"/>
    <s v=" Busqueda de alternativas "/>
    <s v="AM24G005"/>
    <s v="GL"/>
    <n v="1"/>
    <d v="2025-10-01T00:00:00"/>
    <d v="2026-02-28T00:00:00"/>
    <n v="5"/>
    <n v="14180543.852929909"/>
    <n v="16168.252701711481"/>
    <n v="2998.0865936948444"/>
    <x v="2"/>
  </r>
  <r>
    <x v="3"/>
    <m/>
    <s v="Evaluación Diagnóstica Proyectos Seguimiento 1 Seguimiento de proyecto"/>
    <s v="EMSA"/>
    <s v=" Seguimiento de proyecto "/>
    <s v="AM24G005"/>
    <s v="GL"/>
    <n v="1"/>
    <d v="2027-02-01T00:00:00"/>
    <d v="2027-04-30T00:00:00"/>
    <n v="3"/>
    <n v="14180543.852929909"/>
    <n v="16168.252701711481"/>
    <n v="16168.252701711481"/>
    <x v="2"/>
  </r>
  <r>
    <x v="3"/>
    <m/>
    <s v="Evaluación Diagnóstica Proyectos Seguimiento 2 Seguimiento de proyecto"/>
    <s v="EMSA"/>
    <s v=" Seguimiento de proyecto "/>
    <s v="AM24G005"/>
    <s v="GL"/>
    <n v="1"/>
    <d v="2028-02-01T00:00:00"/>
    <d v="2028-04-30T00:00:00"/>
    <n v="3"/>
    <n v="26615902.424016699"/>
    <n v="30346.694791024118"/>
    <n v="30346.694791024122"/>
    <x v="2"/>
  </r>
  <r>
    <x v="0"/>
    <m/>
    <m/>
    <m/>
    <m/>
    <m/>
    <m/>
    <m/>
    <m/>
    <m/>
    <m/>
    <m/>
    <m/>
    <m/>
    <x v="0"/>
  </r>
  <r>
    <x v="0"/>
    <m/>
    <m/>
    <m/>
    <m/>
    <m/>
    <m/>
    <m/>
    <m/>
    <m/>
    <m/>
    <m/>
    <m/>
    <m/>
    <x v="0"/>
  </r>
  <r>
    <x v="3"/>
    <m/>
    <s v="Vehículos Livianos USA Camioneta Busqueda de alternativas"/>
    <s v="TRANSPORTE"/>
    <s v=" Busqueda de alternativas "/>
    <s v="AM24G005"/>
    <s v="Día"/>
    <n v="25"/>
    <d v="2026-02-01T00:00:00"/>
    <d v="2026-02-25T00:00:00"/>
    <n v="1"/>
    <n v="84678.256979728016"/>
    <n v="96.547739733256449"/>
    <n v="2413.6934933314114"/>
    <x v="4"/>
  </r>
  <r>
    <x v="3"/>
    <m/>
    <s v="Vehículos Livianos AUS Camioneta Camp 25 Busqueda de alternativas"/>
    <s v="TRANSPORTE"/>
    <s v=" Busqueda de alternativas "/>
    <s v="AM24G005"/>
    <s v="Día"/>
    <n v="25"/>
    <d v="2025-11-01T00:00:00"/>
    <d v="2025-11-25T00:00:00"/>
    <n v="1"/>
    <n v="57037.653876993383"/>
    <n v="65.032710378413483"/>
    <n v="0"/>
    <x v="4"/>
  </r>
  <r>
    <x v="3"/>
    <m/>
    <s v="Vehículos Livianos AUS Camioneta Camp 26 Busqueda de alternativas"/>
    <s v="TRANSPORTE"/>
    <s v=" Busqueda de alternativas "/>
    <s v="AM24G005"/>
    <s v="Día"/>
    <n v="25"/>
    <d v="2026-04-01T00:00:00"/>
    <d v="2026-04-30T00:00:00"/>
    <n v="1"/>
    <n v="57037.653876993383"/>
    <n v="65.032710378413483"/>
    <n v="1625.8177594603371"/>
    <x v="4"/>
  </r>
  <r>
    <x v="3"/>
    <m/>
    <s v="Vehículos Livianos AUS Camioneta Camp 27 Seguimiento de proyecto"/>
    <s v="TRANSPORTE"/>
    <s v=" Seguimiento de proyecto "/>
    <s v="AM24G005"/>
    <s v="Día"/>
    <n v="25"/>
    <d v="2027-03-01T00:00:00"/>
    <d v="2027-03-25T00:00:00"/>
    <n v="1"/>
    <n v="57037.653876993383"/>
    <n v="65.032710378413483"/>
    <n v="1625.8177594603371"/>
    <x v="4"/>
  </r>
  <r>
    <x v="3"/>
    <m/>
    <s v="Vehículos Livianos  CAD Camioneta Camp 25 Busqueda de alternativas"/>
    <s v="TRANSPORTE"/>
    <s v=" Busqueda de alternativas "/>
    <s v="AM24G005"/>
    <s v="Día"/>
    <n v="25"/>
    <d v="2025-08-01T00:00:00"/>
    <d v="2025-08-25T00:00:00"/>
    <n v="1"/>
    <n v="84678.256979728016"/>
    <n v="96.547739733256449"/>
    <n v="0"/>
    <x v="4"/>
  </r>
  <r>
    <x v="3"/>
    <m/>
    <s v="Vehículos Livianos  CAD Camioneta Camp 26 Busqueda de alternativas"/>
    <s v="TRANSPORTE"/>
    <s v=" Busqueda de alternativas "/>
    <s v="AM24G005"/>
    <s v="Día"/>
    <n v="25"/>
    <d v="2026-06-01T00:00:00"/>
    <d v="2026-06-25T00:00:00"/>
    <n v="1"/>
    <n v="84678.256979728016"/>
    <n v="96.547739733256449"/>
    <n v="2413.6934933314114"/>
    <x v="4"/>
  </r>
  <r>
    <x v="3"/>
    <m/>
    <s v="Vehículos Livianos  CAD Camioneta Camp 27 Seguimiento de proyecto"/>
    <s v="TRANSPORTE"/>
    <s v=" Seguimiento de proyecto "/>
    <s v="AM24G005"/>
    <s v="Día"/>
    <n v="25"/>
    <d v="2027-06-01T00:00:00"/>
    <d v="2027-06-25T00:00:00"/>
    <n v="1"/>
    <n v="84678.256979728016"/>
    <n v="96.547739733256449"/>
    <n v="2413.6934933314114"/>
    <x v="4"/>
  </r>
  <r>
    <x v="3"/>
    <m/>
    <s v="Camioneta Consultor USA Busqueda de alternativas"/>
    <s v="TRANSPORTE"/>
    <s v=" Busqueda de alternativas "/>
    <s v="AM24G005"/>
    <s v="Día"/>
    <n v="25"/>
    <d v="2026-02-01T00:00:00"/>
    <d v="2026-02-25T00:00:00"/>
    <n v="1"/>
    <n v="127017.38546959202"/>
    <n v="144.82160959988468"/>
    <n v="3620.5402399971172"/>
    <x v="4"/>
  </r>
  <r>
    <x v="3"/>
    <m/>
    <s v="Camioneta Consultor AUS Camp 25 Busqueda de alternativas"/>
    <s v="TRANSPORTE"/>
    <s v=" Busqueda de alternativas "/>
    <s v="AM24G005"/>
    <s v="Día"/>
    <n v="25"/>
    <d v="2025-11-01T00:00:00"/>
    <d v="2025-11-25T00:00:00"/>
    <n v="1"/>
    <n v="85556.480815490082"/>
    <n v="97.549065567620246"/>
    <n v="0"/>
    <x v="4"/>
  </r>
  <r>
    <x v="3"/>
    <m/>
    <s v="Camioneta Consultor AUS Camp 26 Busqueda de alternativas"/>
    <s v="TRANSPORTE"/>
    <s v=" Busqueda de alternativas "/>
    <s v="AM24G005"/>
    <s v="Día"/>
    <n v="25"/>
    <d v="2026-04-01T00:00:00"/>
    <d v="2026-04-30T00:00:00"/>
    <n v="1"/>
    <n v="85556.480815490082"/>
    <n v="97.549065567620246"/>
    <n v="2438.7266391905064"/>
    <x v="4"/>
  </r>
  <r>
    <x v="3"/>
    <m/>
    <s v="Camioneta Consultor AUS Camp 27 Seguimiento de proyecto"/>
    <s v="TRANSPORTE"/>
    <s v=" Seguimiento de proyecto "/>
    <s v="AM24G005"/>
    <s v="Día"/>
    <n v="25"/>
    <d v="2027-03-01T00:00:00"/>
    <d v="2027-03-25T00:00:00"/>
    <n v="1"/>
    <n v="85556.480815490082"/>
    <n v="97.549065567620246"/>
    <n v="2438.7266391905064"/>
    <x v="4"/>
  </r>
  <r>
    <x v="3"/>
    <m/>
    <s v="Camioneta Consultor CAD Camp 25 Busqueda de alternativas"/>
    <s v="TRANSPORTE"/>
    <s v=" Busqueda de alternativas "/>
    <s v="AM24G005"/>
    <s v="Día"/>
    <n v="25"/>
    <d v="2025-08-01T00:00:00"/>
    <d v="2025-08-25T00:00:00"/>
    <n v="1"/>
    <n v="127017.38546959202"/>
    <n v="144.82160959988468"/>
    <n v="0"/>
    <x v="4"/>
  </r>
  <r>
    <x v="3"/>
    <m/>
    <s v="Camioneta Consultor CAD Camp 26 Busqueda de alternativas"/>
    <s v="TRANSPORTE"/>
    <s v=" Busqueda de alternativas "/>
    <s v="AM24G005"/>
    <s v="Día"/>
    <n v="25"/>
    <d v="2026-06-01T00:00:00"/>
    <d v="2026-06-25T00:00:00"/>
    <n v="1"/>
    <n v="127017.38546959202"/>
    <n v="144.82160959988468"/>
    <n v="3620.5402399971172"/>
    <x v="4"/>
  </r>
  <r>
    <x v="3"/>
    <m/>
    <s v="Camioneta Consultor CAD Camp 27 Seguimiento de proyecto"/>
    <s v="TRANSPORTE"/>
    <s v=" Seguimiento de proyecto "/>
    <s v="AM24G005"/>
    <s v="Día"/>
    <n v="25"/>
    <d v="2027-06-01T00:00:00"/>
    <d v="2027-06-25T00:00:00"/>
    <n v="1"/>
    <n v="127017.38546959202"/>
    <n v="144.82160959988468"/>
    <n v="3620.5402399971172"/>
    <x v="4"/>
  </r>
  <r>
    <x v="3"/>
    <m/>
    <s v="Impuesto"/>
    <s v="IMPUESTO"/>
    <m/>
    <s v="AM24G005"/>
    <s v="mes"/>
    <n v="25"/>
    <d v="2025-08-15T00:00:00"/>
    <d v="2025-09-10T00:00:00"/>
    <n v="1"/>
    <n v="0"/>
    <n v="0"/>
    <n v="4629.1394112859889"/>
    <x v="4"/>
  </r>
  <r>
    <x v="0"/>
    <m/>
    <m/>
    <m/>
    <m/>
    <m/>
    <m/>
    <m/>
    <m/>
    <m/>
    <m/>
    <m/>
    <m/>
    <m/>
    <x v="0"/>
  </r>
  <r>
    <x v="3"/>
    <m/>
    <s v="Hotel Personal EMSA USA"/>
    <s v="HOTEL"/>
    <s v=" Busqueda de alternativas "/>
    <s v="AM24G005"/>
    <s v="Día"/>
    <n v="25"/>
    <d v="2026-02-01T00:00:00"/>
    <d v="2026-02-25T00:00:00"/>
    <n v="1"/>
    <n v="436939.80601539655"/>
    <n v="498.18633702360324"/>
    <n v="34878.220534069296"/>
    <x v="4"/>
  </r>
  <r>
    <x v="3"/>
    <m/>
    <s v="Hotel Personal EMSA AUS Camp 25"/>
    <s v="HOTEL"/>
    <s v=" Busqueda de alternativas "/>
    <s v="AM24G005"/>
    <s v="Día"/>
    <n v="25"/>
    <d v="2025-11-01T00:00:00"/>
    <d v="2025-11-25T00:00:00"/>
    <n v="1"/>
    <n v="203884.35301691692"/>
    <n v="232.46313933307772"/>
    <n v="0"/>
    <x v="4"/>
  </r>
  <r>
    <x v="3"/>
    <m/>
    <s v="Hotel Personal EMSA AUS Camp 26"/>
    <s v="HOTEL"/>
    <s v=" Busqueda de alternativas "/>
    <s v="AM24G005"/>
    <s v="Día"/>
    <n v="25"/>
    <d v="2026-04-01T00:00:00"/>
    <d v="2026-04-30T00:00:00"/>
    <n v="1"/>
    <n v="203884.35301691692"/>
    <n v="232.46313933307772"/>
    <n v="5811.5784833269427"/>
    <x v="4"/>
  </r>
  <r>
    <x v="3"/>
    <m/>
    <s v="Hotel Personal EMSA AUS Camp 27"/>
    <s v="HOTEL"/>
    <s v=" Seguimiento de proyecto "/>
    <s v="AM24G005"/>
    <s v="Día"/>
    <n v="25"/>
    <d v="2027-03-01T00:00:00"/>
    <d v="2027-03-25T00:00:00"/>
    <n v="1"/>
    <n v="203884.35301691692"/>
    <n v="232.46313933307772"/>
    <n v="5811.5784833269427"/>
    <x v="4"/>
  </r>
  <r>
    <x v="3"/>
    <m/>
    <s v="Hotel Personal EMSA CAD Camp 25"/>
    <s v="HOTEL"/>
    <s v=" Busqueda de alternativas "/>
    <s v="AM24G005"/>
    <s v="Día"/>
    <n v="25"/>
    <d v="2025-08-01T00:00:00"/>
    <d v="2025-08-25T00:00:00"/>
    <n v="1"/>
    <n v="218044.64656295427"/>
    <n v="248.60830321093857"/>
    <n v="0"/>
    <x v="4"/>
  </r>
  <r>
    <x v="3"/>
    <m/>
    <s v="Hotel Personal EMSA CAD Camp 26"/>
    <s v="HOTEL"/>
    <s v=" Busqueda de alternativas "/>
    <s v="AM24G005"/>
    <s v="Día"/>
    <n v="25"/>
    <d v="2026-06-01T00:00:00"/>
    <d v="2026-06-25T00:00:00"/>
    <n v="1"/>
    <n v="218044.64656295427"/>
    <n v="248.60830321093857"/>
    <n v="6215.2075802734644"/>
    <x v="4"/>
  </r>
  <r>
    <x v="3"/>
    <m/>
    <s v="Hotel Personal EMSA CAD Camp 27"/>
    <s v="HOTEL"/>
    <s v=" Seguimiento de proyecto "/>
    <s v="AM24G005"/>
    <s v="Día"/>
    <n v="25"/>
    <d v="2027-06-01T00:00:00"/>
    <d v="2027-06-25T00:00:00"/>
    <n v="1"/>
    <n v="218044.64656295427"/>
    <n v="248.60830321093857"/>
    <n v="6215.2075802734644"/>
    <x v="4"/>
  </r>
  <r>
    <x v="3"/>
    <m/>
    <s v="Hotel Consultores USA"/>
    <s v="HOTEL"/>
    <s v=" Busqueda de alternativas "/>
    <s v="AM24G005"/>
    <s v="Día"/>
    <n v="25"/>
    <d v="2026-02-01T00:00:00"/>
    <d v="2026-02-25T00:00:00"/>
    <n v="1"/>
    <n v="101942.17650845846"/>
    <n v="116.23156966653886"/>
    <n v="2905.7892416634713"/>
    <x v="4"/>
  </r>
  <r>
    <x v="3"/>
    <m/>
    <s v="Hotel Consultores AUS Camp 25"/>
    <s v="HOTEL"/>
    <s v=" Busqueda de alternativas "/>
    <s v="AM24G005"/>
    <s v="Día"/>
    <n v="25"/>
    <d v="2025-11-01T00:00:00"/>
    <d v="2025-11-25T00:00:00"/>
    <n v="1"/>
    <n v="101942.17650845846"/>
    <n v="116.23156966653886"/>
    <n v="0"/>
    <x v="4"/>
  </r>
  <r>
    <x v="3"/>
    <m/>
    <s v="Hotel Consultores AUS Camp 26"/>
    <s v="HOTEL"/>
    <s v=" Busqueda de alternativas "/>
    <s v="AM24G005"/>
    <s v="Día"/>
    <n v="25"/>
    <d v="2026-04-01T00:00:00"/>
    <d v="2026-04-30T00:00:00"/>
    <n v="1"/>
    <n v="101942.17650845846"/>
    <n v="116.23156966653886"/>
    <n v="2905.7892416634713"/>
    <x v="4"/>
  </r>
  <r>
    <x v="3"/>
    <m/>
    <s v="Hotel Consultores AUS Camp 27"/>
    <s v="HOTEL"/>
    <s v=" Seguimiento de proyecto "/>
    <s v="AM24G005"/>
    <s v="Día"/>
    <n v="25"/>
    <d v="2027-03-01T00:00:00"/>
    <d v="2027-03-25T00:00:00"/>
    <n v="1"/>
    <n v="101942.17650845846"/>
    <n v="116.23156966653886"/>
    <n v="2905.7892416634713"/>
    <x v="4"/>
  </r>
  <r>
    <x v="3"/>
    <m/>
    <s v="Hotel Consultores CAD Camp 25"/>
    <s v="HOTEL"/>
    <s v=" Busqueda de alternativas "/>
    <s v="AM24G005"/>
    <s v="Día"/>
    <n v="25"/>
    <d v="2025-08-01T00:00:00"/>
    <d v="2025-08-25T00:00:00"/>
    <n v="1"/>
    <n v="218469.90300769827"/>
    <n v="249.09316851180162"/>
    <n v="0"/>
    <x v="4"/>
  </r>
  <r>
    <x v="3"/>
    <m/>
    <s v="Hotel Consultores CAD Camp 26"/>
    <s v="HOTEL"/>
    <s v=" Busqueda de alternativas "/>
    <s v="AM24G005"/>
    <s v="Día"/>
    <n v="25"/>
    <d v="2026-06-01T00:00:00"/>
    <d v="2026-06-25T00:00:00"/>
    <n v="1"/>
    <n v="218469.90300769827"/>
    <n v="249.09316851180162"/>
    <n v="6227.3292127950408"/>
    <x v="4"/>
  </r>
  <r>
    <x v="3"/>
    <m/>
    <s v="Hotel Consultores CAD Camp 27"/>
    <s v="HOTEL"/>
    <s v=" Seguimiento de proyecto "/>
    <s v="AM24G005"/>
    <s v="Día"/>
    <n v="25"/>
    <d v="2027-06-01T00:00:00"/>
    <d v="2027-06-25T00:00:00"/>
    <n v="1"/>
    <n v="218469.90300769827"/>
    <n v="249.09316851180162"/>
    <n v="6227.3292127950408"/>
    <x v="4"/>
  </r>
  <r>
    <x v="1"/>
    <m/>
    <s v="Impuesto Hoteles"/>
    <s v="IMPUESTO"/>
    <m/>
    <s v="AM24G005"/>
    <s v="mes"/>
    <n v="1"/>
    <d v="2026-01-02T00:00:00"/>
    <d v="2026-01-13T00:00:00"/>
    <m/>
    <n v="0"/>
    <n v="0"/>
    <n v="14135.968025620696"/>
    <x v="5"/>
  </r>
  <r>
    <x v="3"/>
    <m/>
    <s v="Alimentación Personal EMSA USA"/>
    <s v="ALIMENTACION"/>
    <s v=" Busqueda de alternativas "/>
    <s v="AM24G005"/>
    <s v="Día"/>
    <n v="25"/>
    <d v="2026-02-01T00:00:00"/>
    <d v="2026-02-25T00:00:00"/>
    <n v="1"/>
    <n v="56613.463237875301"/>
    <n v="64.54906027880574"/>
    <n v="1613.7265069701434"/>
    <x v="4"/>
  </r>
  <r>
    <x v="3"/>
    <m/>
    <s v="Alimentación Personal EMSA AUS Camp 25"/>
    <s v="ALIMENTACION"/>
    <s v=" Busqueda de alternativas "/>
    <s v="AM24G005"/>
    <s v="Día"/>
    <n v="25"/>
    <d v="2025-11-01T00:00:00"/>
    <d v="2025-11-25T00:00:00"/>
    <n v="1"/>
    <n v="55776.805821524307"/>
    <n v="63.595127293398484"/>
    <n v="0"/>
    <x v="4"/>
  </r>
  <r>
    <x v="3"/>
    <m/>
    <s v="Alimentación Personal EMSA AUS Camp 26"/>
    <s v="ALIMENTACION"/>
    <s v=" Busqueda de alternativas "/>
    <s v="AM24G005"/>
    <s v="Día"/>
    <n v="25"/>
    <d v="2026-04-01T00:00:00"/>
    <d v="2026-04-30T00:00:00"/>
    <n v="1"/>
    <n v="55776.805821524307"/>
    <n v="63.595127293398484"/>
    <n v="1589.878182334962"/>
    <x v="4"/>
  </r>
  <r>
    <x v="3"/>
    <m/>
    <s v="Alimentación Personal EMSA AUS Camp 27"/>
    <s v="ALIMENTACION"/>
    <s v=" Seguimiento de proyecto "/>
    <s v="AM24G005"/>
    <s v="Día"/>
    <n v="25"/>
    <d v="2027-03-01T00:00:00"/>
    <d v="2027-03-25T00:00:00"/>
    <n v="1"/>
    <n v="55776.805821524307"/>
    <n v="63.595127293398484"/>
    <n v="1589.878182334962"/>
    <x v="4"/>
  </r>
  <r>
    <x v="3"/>
    <m/>
    <s v="Alimentación Personal EMSA CAD Camp 25"/>
    <s v="ALIMENTACION"/>
    <s v=" Busqueda de alternativas "/>
    <s v="AM24G005"/>
    <s v="Día"/>
    <n v="25"/>
    <d v="2025-08-01T00:00:00"/>
    <d v="2025-08-25T00:00:00"/>
    <n v="1"/>
    <n v="56613.463237875301"/>
    <n v="64.54906027880574"/>
    <n v="0"/>
    <x v="4"/>
  </r>
  <r>
    <x v="3"/>
    <m/>
    <s v="Alimentación Personal EMSA CAD Camp 26"/>
    <s v="ALIMENTACION"/>
    <s v=" Busqueda de alternativas "/>
    <s v="AM24G005"/>
    <s v="Día"/>
    <n v="25"/>
    <d v="2026-06-01T00:00:00"/>
    <d v="2026-06-25T00:00:00"/>
    <n v="1"/>
    <n v="56613.463237875301"/>
    <n v="64.54906027880574"/>
    <n v="1613.7265069701434"/>
    <x v="4"/>
  </r>
  <r>
    <x v="3"/>
    <m/>
    <s v="Alimentación Personal EMSA CAD Camp 27"/>
    <s v="ALIMENTACION"/>
    <s v=" Seguimiento de proyecto "/>
    <s v="AM24G005"/>
    <s v="Día"/>
    <n v="25"/>
    <d v="2027-06-01T00:00:00"/>
    <d v="2027-06-25T00:00:00"/>
    <n v="1"/>
    <n v="56613.463237875301"/>
    <n v="64.54906027880574"/>
    <n v="1613.7265069701434"/>
    <x v="4"/>
  </r>
  <r>
    <x v="3"/>
    <m/>
    <s v="Alimentación Consultores USA"/>
    <s v="ALIMENTACION"/>
    <s v=" Busqueda de alternativas "/>
    <s v="AM24G005"/>
    <s v="Día"/>
    <n v="25"/>
    <d v="2026-02-01T00:00:00"/>
    <d v="2026-02-25T00:00:00"/>
    <n v="1"/>
    <n v="28306.731618937651"/>
    <n v="32.27453013940287"/>
    <n v="806.86325348507171"/>
    <x v="4"/>
  </r>
  <r>
    <x v="3"/>
    <m/>
    <s v="Alimentación Consultores CAD Camp 25"/>
    <s v="ALIMENTACION"/>
    <s v=" Busqueda de alternativas "/>
    <s v="AM24G005"/>
    <s v="Día"/>
    <n v="25"/>
    <d v="2025-08-01T00:00:00"/>
    <d v="2025-08-25T00:00:00"/>
    <n v="1"/>
    <n v="28306.731618937651"/>
    <n v="32.27453013940287"/>
    <n v="0"/>
    <x v="4"/>
  </r>
  <r>
    <x v="3"/>
    <m/>
    <s v="Alimentación Consultores CAD Camp 26"/>
    <s v="ALIMENTACION"/>
    <s v=" Busqueda de alternativas "/>
    <s v="AM24G005"/>
    <s v="Día"/>
    <n v="25"/>
    <d v="2026-06-01T00:00:00"/>
    <d v="2026-06-25T00:00:00"/>
    <n v="1"/>
    <n v="28306.731618937651"/>
    <n v="32.27453013940287"/>
    <n v="806.86325348507171"/>
    <x v="4"/>
  </r>
  <r>
    <x v="3"/>
    <m/>
    <s v="Alimentación Consultores CAD Camp 27"/>
    <s v="ALIMENTACION"/>
    <s v=" Seguimiento de proyecto "/>
    <s v="AM24G005"/>
    <s v="Día"/>
    <n v="25"/>
    <d v="2027-06-01T00:00:00"/>
    <d v="2027-06-25T00:00:00"/>
    <n v="1"/>
    <n v="28306.731618937651"/>
    <n v="32.27453013940287"/>
    <n v="806.86325348507171"/>
    <x v="4"/>
  </r>
  <r>
    <x v="3"/>
    <m/>
    <s v="Alimentación Consultores AUS Camp 25"/>
    <s v="ALIMENTACION"/>
    <s v=" Busqueda de alternativas "/>
    <s v="AM24G005"/>
    <s v="Día"/>
    <n v="25"/>
    <d v="2025-11-01T00:00:00"/>
    <d v="2025-11-25T00:00:00"/>
    <n v="1"/>
    <n v="27888.935813575117"/>
    <n v="31.798171247326891"/>
    <n v="0"/>
    <x v="4"/>
  </r>
  <r>
    <x v="3"/>
    <m/>
    <s v="Alimentación Consultores AUS Camp 26"/>
    <s v="ALIMENTACION"/>
    <s v=" Busqueda de alternativas "/>
    <s v="AM24G005"/>
    <s v="Día"/>
    <n v="25"/>
    <d v="2026-04-01T00:00:00"/>
    <d v="2026-04-30T00:00:00"/>
    <n v="1"/>
    <n v="27888.935813575117"/>
    <n v="31.798171247326891"/>
    <n v="794.95428118317227"/>
    <x v="4"/>
  </r>
  <r>
    <x v="3"/>
    <m/>
    <s v="Alimentación Consultores AUS Camp 27"/>
    <s v="ALIMENTACION"/>
    <s v=" Seguimiento de proyecto "/>
    <s v="AM24G005"/>
    <s v="Día"/>
    <n v="25"/>
    <d v="2027-03-01T00:00:00"/>
    <d v="2027-03-25T00:00:00"/>
    <n v="1"/>
    <n v="27888.935813575117"/>
    <n v="31.798171247326891"/>
    <n v="794.95428118317227"/>
    <x v="4"/>
  </r>
  <r>
    <x v="1"/>
    <m/>
    <s v="Impuesto Alimentación"/>
    <s v="IMPUESTO"/>
    <m/>
    <s v="AM24G005"/>
    <s v="mes"/>
    <n v="1"/>
    <d v="2026-01-02T00:00:00"/>
    <d v="2026-01-13T00:00:00"/>
    <m/>
    <n v="0"/>
    <n v="0"/>
    <n v="1415.4628480472843"/>
    <x v="5"/>
  </r>
  <r>
    <x v="0"/>
    <m/>
    <m/>
    <m/>
    <m/>
    <m/>
    <m/>
    <m/>
    <m/>
    <m/>
    <m/>
    <m/>
    <m/>
    <m/>
    <x v="0"/>
  </r>
  <r>
    <x v="1"/>
    <m/>
    <s v="Vuelo Avión CHI-USA"/>
    <s v="TRANSPORTE"/>
    <s v=" Busqueda de alternativas "/>
    <s v="AM24G005"/>
    <s v="Un"/>
    <n v="2"/>
    <d v="2026-02-01T00:00:00"/>
    <d v="2026-02-25T00:00:00"/>
    <n v="1"/>
    <n v="3711830.5563770798"/>
    <n v="4232.1236085059745"/>
    <n v="8464.247217011949"/>
    <x v="5"/>
  </r>
  <r>
    <x v="1"/>
    <m/>
    <s v="Vuelo Avión CHI-AUS Camp 25"/>
    <s v="TRANSPORTE"/>
    <s v=" Busqueda de alternativas "/>
    <s v="AM24G005"/>
    <s v="Un"/>
    <n v="2"/>
    <d v="2025-11-01T00:00:00"/>
    <d v="2025-11-25T00:00:00"/>
    <n v="1"/>
    <n v="5097720.3299445473"/>
    <n v="5812.2757033867938"/>
    <n v="0"/>
    <x v="5"/>
  </r>
  <r>
    <x v="1"/>
    <m/>
    <s v="Vuelo Avión CHI-AUS Camp 26"/>
    <s v="TRANSPORTE"/>
    <s v=" Busqueda de alternativas "/>
    <s v="AM24G005"/>
    <s v="Un"/>
    <n v="2"/>
    <d v="2026-04-01T00:00:00"/>
    <d v="2026-04-30T00:00:00"/>
    <n v="1"/>
    <n v="5097720.3299445473"/>
    <n v="5812.2757033867938"/>
    <n v="11624.551406773588"/>
    <x v="5"/>
  </r>
  <r>
    <x v="1"/>
    <m/>
    <s v="Vuelo Avión CHI-AUS Camp 27"/>
    <s v="TRANSPORTE"/>
    <s v=" Seguimiento de proyecto "/>
    <s v="AM24G005"/>
    <s v="Un"/>
    <n v="2"/>
    <d v="2027-03-01T00:00:00"/>
    <d v="2027-03-25T00:00:00"/>
    <n v="1"/>
    <n v="5097720.3299445473"/>
    <n v="5812.2757033867938"/>
    <n v="11624.551406773588"/>
    <x v="5"/>
  </r>
  <r>
    <x v="1"/>
    <m/>
    <s v="Vuelo Avión CHI-CAD Camp 25"/>
    <s v="TRANSPORTE"/>
    <s v=" Busqueda de alternativas "/>
    <s v="AM24G005"/>
    <s v="Un"/>
    <n v="2"/>
    <d v="2025-08-01T00:00:00"/>
    <d v="2025-08-25T00:00:00"/>
    <n v="1"/>
    <n v="3711830.5563770798"/>
    <n v="4232.1236085059745"/>
    <n v="0"/>
    <x v="5"/>
  </r>
  <r>
    <x v="1"/>
    <m/>
    <s v="Vuelo Avión CHI-CAD Camp 26"/>
    <s v="TRANSPORTE"/>
    <s v=" Busqueda de alternativas "/>
    <s v="AM24G005"/>
    <s v="Un"/>
    <n v="2"/>
    <d v="2026-06-01T00:00:00"/>
    <d v="2026-06-25T00:00:00"/>
    <n v="1"/>
    <n v="3711830.5563770798"/>
    <n v="4232.1236085059745"/>
    <n v="8464.247217011949"/>
    <x v="5"/>
  </r>
  <r>
    <x v="1"/>
    <m/>
    <s v="Vuelo Avión CHI-CAD Camp 27"/>
    <s v="TRANSPORTE"/>
    <s v=" Seguimiento de proyecto "/>
    <s v="AM24G005"/>
    <s v="Un"/>
    <n v="2"/>
    <d v="2027-06-01T00:00:00"/>
    <d v="2027-06-25T00:00:00"/>
    <n v="1"/>
    <n v="3711830.5563770798"/>
    <n v="4232.1236085059745"/>
    <n v="8464.247217011949"/>
    <x v="5"/>
  </r>
  <r>
    <x v="3"/>
    <m/>
    <s v="Vuelo Avión Consultor AUS Camp 25"/>
    <s v="RENDICIONES"/>
    <s v=" Busqueda de alternativas "/>
    <s v="AM24G005"/>
    <s v="Un"/>
    <n v="2"/>
    <d v="2025-11-01T00:00:00"/>
    <d v="2025-11-25T00:00:00"/>
    <n v="1"/>
    <n v="825307.65224052069"/>
    <n v="940.99230723960807"/>
    <n v="0"/>
    <x v="4"/>
  </r>
  <r>
    <x v="3"/>
    <m/>
    <s v="Vuelo Avión Consultor AUS Camp 26"/>
    <s v="RENDICIONES"/>
    <s v=" Busqueda de alternativas "/>
    <s v="AM24G005"/>
    <s v="Un"/>
    <n v="2"/>
    <d v="2026-04-01T00:00:00"/>
    <d v="2026-04-30T00:00:00"/>
    <n v="1"/>
    <n v="825307.65224052069"/>
    <n v="940.99230723960807"/>
    <n v="1881.9846144792161"/>
    <x v="4"/>
  </r>
  <r>
    <x v="3"/>
    <m/>
    <s v="Vuelo Avión Consultor AUS Camp 27"/>
    <s v="RENDICIONES"/>
    <s v=" Seguimiento de proyecto "/>
    <s v="AM24G005"/>
    <s v="Un"/>
    <n v="2"/>
    <d v="2027-03-01T00:00:00"/>
    <d v="2027-03-25T00:00:00"/>
    <n v="1"/>
    <n v="825307.65224052069"/>
    <n v="940.99230723960807"/>
    <n v="1881.9846144792161"/>
    <x v="4"/>
  </r>
  <r>
    <x v="3"/>
    <m/>
    <s v="Vuelo Avión Consultor CAD Camp 25"/>
    <s v="RENDICIONES"/>
    <s v=" Busqueda de alternativas "/>
    <s v="AM24G005"/>
    <s v="Un"/>
    <n v="2"/>
    <d v="2025-08-01T00:00:00"/>
    <d v="2025-08-25T00:00:00"/>
    <n v="1"/>
    <n v="706942.47684218641"/>
    <n v="806.03570143021523"/>
    <n v="0"/>
    <x v="4"/>
  </r>
  <r>
    <x v="3"/>
    <m/>
    <s v="Vuelo Avión Consultor CAD Camp 26"/>
    <s v="RENDICIONES"/>
    <s v=" Busqueda de alternativas "/>
    <s v="AM24G005"/>
    <s v="Un"/>
    <n v="2"/>
    <d v="2026-06-01T00:00:00"/>
    <d v="2026-06-25T00:00:00"/>
    <n v="1"/>
    <n v="706942.47684218641"/>
    <n v="806.03570143021523"/>
    <n v="1612.0714028604305"/>
    <x v="4"/>
  </r>
  <r>
    <x v="3"/>
    <m/>
    <s v="Vuelo Avión Consultor CAD Camp 27"/>
    <s v="RENDICIONES"/>
    <s v=" Seguimiento de proyecto "/>
    <s v="AM24G005"/>
    <s v="Un"/>
    <n v="2"/>
    <d v="2027-06-01T00:00:00"/>
    <d v="2027-06-25T00:00:00"/>
    <n v="1"/>
    <n v="706942.47684218641"/>
    <n v="806.03570143021523"/>
    <n v="1612.0714028604305"/>
    <x v="4"/>
  </r>
  <r>
    <x v="1"/>
    <m/>
    <s v="Impuesto Aviones"/>
    <s v="IMPUESTO"/>
    <m/>
    <s v="AM24G005"/>
    <s v="mes"/>
    <n v="1"/>
    <d v="2026-01-20T00:00:00"/>
    <d v="2026-02-16T00:00:00"/>
    <n v="1"/>
    <n v="0"/>
    <n v="0"/>
    <n v="9817.051146928643"/>
    <x v="5"/>
  </r>
  <r>
    <x v="1"/>
    <m/>
    <s v="Transporte CAD Camp 25"/>
    <s v="RENDICIONES"/>
    <s v=" Busqueda de alternativas "/>
    <s v="AM24G005"/>
    <s v="GL"/>
    <n v="1"/>
    <d v="2025-08-01T00:00:00"/>
    <d v="2025-08-25T00:00:00"/>
    <n v="1"/>
    <n v="55873.46950092422"/>
    <n v="63.705340470821298"/>
    <n v="0"/>
    <x v="5"/>
  </r>
  <r>
    <x v="1"/>
    <m/>
    <s v="Transporte CAD Camp 26"/>
    <s v="RENDICIONES"/>
    <s v=" Busqueda de alternativas "/>
    <s v="AM24G005"/>
    <s v="GL"/>
    <n v="1"/>
    <d v="2026-06-01T00:00:00"/>
    <d v="2026-06-25T00:00:00"/>
    <n v="1"/>
    <n v="55873.46950092422"/>
    <n v="63.705340470821298"/>
    <n v="63.705340470821298"/>
    <x v="5"/>
  </r>
  <r>
    <x v="1"/>
    <m/>
    <s v="Transporte CAD Camp 27"/>
    <s v="RENDICIONES"/>
    <s v=" Seguimiento de proyecto "/>
    <s v="AM24G005"/>
    <s v="GL"/>
    <n v="1"/>
    <d v="2027-06-01T00:00:00"/>
    <d v="2027-06-25T00:00:00"/>
    <n v="1"/>
    <n v="55873.46950092422"/>
    <n v="63.705340470821298"/>
    <n v="63.705340470821298"/>
    <x v="5"/>
  </r>
  <r>
    <x v="1"/>
    <m/>
    <s v="Transporte  AUS Camp 25"/>
    <s v="RENDICIONES"/>
    <s v=" Busqueda de alternativas "/>
    <s v="AM24G005"/>
    <s v="GL"/>
    <n v="1"/>
    <d v="2025-11-01T00:00:00"/>
    <d v="2025-11-25T00:00:00"/>
    <n v="1"/>
    <n v="85617.978743068394"/>
    <n v="97.619183755189766"/>
    <n v="0"/>
    <x v="5"/>
  </r>
  <r>
    <x v="1"/>
    <m/>
    <s v="Transporte AUS Camp 26"/>
    <s v="RENDICIONES"/>
    <s v=" Busqueda de alternativas "/>
    <s v="AM24G005"/>
    <s v="GL"/>
    <n v="1"/>
    <d v="2026-04-01T00:00:00"/>
    <d v="2026-04-30T00:00:00"/>
    <n v="1"/>
    <n v="85617.978743068394"/>
    <n v="97.619183755189766"/>
    <n v="97.619183755189766"/>
    <x v="5"/>
  </r>
  <r>
    <x v="3"/>
    <m/>
    <s v="Transporte AUS Camp 27"/>
    <s v="RENDICIONES"/>
    <s v=" Seguimiento de proyecto "/>
    <s v="AM24G005"/>
    <s v="GL"/>
    <n v="1"/>
    <d v="2027-03-01T00:00:00"/>
    <d v="2027-03-25T00:00:00"/>
    <n v="1"/>
    <n v="88234.850353439178"/>
    <n v="100.60286632217876"/>
    <n v="100.60286632217876"/>
    <x v="4"/>
  </r>
  <r>
    <x v="3"/>
    <m/>
    <s v="Transporte USA"/>
    <s v="RENDICIONES"/>
    <s v=" Busqueda de alternativas "/>
    <s v="AM24G005"/>
    <s v="GL"/>
    <n v="1"/>
    <d v="2026-02-01T00:00:00"/>
    <d v="2026-02-25T00:00:00"/>
    <n v="1"/>
    <n v="57581.214746215053"/>
    <n v="65.652463018614384"/>
    <n v="65.652463018614384"/>
    <x v="4"/>
  </r>
  <r>
    <x v="1"/>
    <m/>
    <s v="Impuesto Transporte Rendiciones"/>
    <s v="IMPUESTO"/>
    <m/>
    <s v="AM24G005"/>
    <s v="mes"/>
    <n v="1"/>
    <d v="2026-01-20T00:00:00"/>
    <d v="2026-02-16T00:00:00"/>
    <n v="1"/>
    <n v="0"/>
    <n v="0"/>
    <n v="57.464599591590193"/>
    <x v="5"/>
  </r>
  <r>
    <x v="0"/>
    <m/>
    <m/>
    <m/>
    <m/>
    <m/>
    <m/>
    <m/>
    <m/>
    <m/>
    <m/>
    <m/>
    <m/>
    <m/>
    <x v="0"/>
  </r>
  <r>
    <x v="0"/>
    <m/>
    <m/>
    <m/>
    <m/>
    <m/>
    <m/>
    <m/>
    <m/>
    <m/>
    <m/>
    <m/>
    <m/>
    <m/>
    <x v="0"/>
  </r>
  <r>
    <x v="3"/>
    <m/>
    <s v="Vehículos Livianos USA Camioneta Busqueda de alternativas"/>
    <s v="G_SAP"/>
    <s v=" Busqueda de alternativas "/>
    <s v="AM24G005"/>
    <s v="Día"/>
    <n v="25"/>
    <d v="2026-02-01T00:00:00"/>
    <d v="2026-02-25T00:00:00"/>
    <n v="1"/>
    <n v="42339.128489864008"/>
    <n v="48.273869866628225"/>
    <n v="1206.8467466657057"/>
    <x v="4"/>
  </r>
  <r>
    <x v="3"/>
    <m/>
    <s v="Vehículos Livianos AUS Camioneta Camp 25 Busqueda de alternativas"/>
    <s v="G_SAP"/>
    <s v=" Busqueda de alternativas "/>
    <s v="AM24G005"/>
    <s v="Día"/>
    <n v="25"/>
    <d v="2025-11-01T00:00:00"/>
    <d v="2025-11-25T00:00:00"/>
    <n v="1"/>
    <n v="28518.826938496692"/>
    <n v="32.516355189206742"/>
    <n v="0"/>
    <x v="4"/>
  </r>
  <r>
    <x v="3"/>
    <m/>
    <s v="Vehículos Livianos AUS Camioneta Camp 26 Busqueda de alternativas"/>
    <s v="G_SAP"/>
    <s v=" Busqueda de alternativas "/>
    <s v="AM24G005"/>
    <s v="Día"/>
    <n v="25"/>
    <d v="2026-04-01T00:00:00"/>
    <d v="2026-04-30T00:00:00"/>
    <n v="1"/>
    <n v="28518.826938496692"/>
    <n v="32.516355189206742"/>
    <n v="812.90887973016856"/>
    <x v="4"/>
  </r>
  <r>
    <x v="3"/>
    <m/>
    <s v="Vehículos Livianos AUS Camioneta Camp 27 Seguimiento de proyecto"/>
    <s v="G_SAP"/>
    <s v=" Seguimiento de proyecto "/>
    <s v="AM24G005"/>
    <s v="Día"/>
    <n v="25"/>
    <d v="2027-03-01T00:00:00"/>
    <d v="2027-03-25T00:00:00"/>
    <n v="1"/>
    <n v="28518.826938496692"/>
    <n v="32.516355189206742"/>
    <n v="812.90887973016856"/>
    <x v="4"/>
  </r>
  <r>
    <x v="3"/>
    <m/>
    <s v="Vehículos Livianos  CAD Camioneta Camp 25 Busqueda de alternativas"/>
    <s v="G_SAP"/>
    <s v=" Busqueda de alternativas "/>
    <s v="AM24G005"/>
    <s v="Día"/>
    <n v="25"/>
    <d v="2025-08-01T00:00:00"/>
    <d v="2025-08-25T00:00:00"/>
    <n v="1"/>
    <n v="42339.128489864008"/>
    <n v="48.273869866628225"/>
    <n v="0"/>
    <x v="4"/>
  </r>
  <r>
    <x v="3"/>
    <m/>
    <s v="Vehículos Livianos  CAD Camioneta Camp 26 Busqueda de alternativas"/>
    <s v="G_SAP"/>
    <s v=" Busqueda de alternativas "/>
    <s v="AM24G005"/>
    <s v="Día"/>
    <n v="25"/>
    <d v="2026-06-01T00:00:00"/>
    <d v="2026-06-25T00:00:00"/>
    <n v="1"/>
    <n v="42339.128489864008"/>
    <n v="48.273869866628225"/>
    <n v="1206.8467466657057"/>
    <x v="4"/>
  </r>
  <r>
    <x v="3"/>
    <m/>
    <s v="Vehículos Livianos  CAD Camioneta Camp 27 Seguimiento de proyecto"/>
    <s v="G_SAP"/>
    <s v=" Seguimiento de proyecto "/>
    <s v="AM24G005"/>
    <s v="Día"/>
    <n v="25"/>
    <d v="2027-06-01T00:00:00"/>
    <d v="2027-06-25T00:00:00"/>
    <n v="1"/>
    <n v="42339.128489864008"/>
    <n v="48.273869866628225"/>
    <n v="1206.8467466657057"/>
    <x v="4"/>
  </r>
  <r>
    <x v="3"/>
    <m/>
    <s v="Impuesto"/>
    <s v="G_SAP"/>
    <m/>
    <s v="AM24G005"/>
    <s v="mes"/>
    <n v="25"/>
    <d v="2025-08-15T00:00:00"/>
    <d v="2025-09-10T00:00:00"/>
    <n v="1"/>
    <n v="0"/>
    <n v="0"/>
    <n v="925.82788225719776"/>
    <x v="4"/>
  </r>
  <r>
    <x v="0"/>
    <m/>
    <m/>
    <m/>
    <m/>
    <m/>
    <m/>
    <m/>
    <m/>
    <m/>
    <m/>
    <m/>
    <m/>
    <m/>
    <x v="0"/>
  </r>
  <r>
    <x v="3"/>
    <m/>
    <s v="Hotel Personal EMSA USA"/>
    <s v="G_SAP"/>
    <s v=" Busqueda de alternativas "/>
    <s v="AM24G005"/>
    <s v="Día"/>
    <n v="25"/>
    <d v="2026-02-01T00:00:00"/>
    <d v="2026-02-25T00:00:00"/>
    <n v="1"/>
    <n v="218469.90300769827"/>
    <n v="249.09316851180162"/>
    <n v="6227.3292127950408"/>
    <x v="4"/>
  </r>
  <r>
    <x v="3"/>
    <m/>
    <s v="Hotel Personal EMSA AUS Camp 25"/>
    <s v="G_SAP"/>
    <s v=" Busqueda de alternativas "/>
    <s v="AM24G005"/>
    <s v="Día"/>
    <n v="25"/>
    <d v="2025-11-01T00:00:00"/>
    <d v="2025-11-25T00:00:00"/>
    <n v="1"/>
    <n v="101942.17650845846"/>
    <n v="116.23156966653886"/>
    <n v="0"/>
    <x v="4"/>
  </r>
  <r>
    <x v="3"/>
    <m/>
    <s v="Hotel Personal EMSA AUS Camp 26"/>
    <s v="G_SAP"/>
    <s v=" Busqueda de alternativas "/>
    <s v="AM24G005"/>
    <s v="Día"/>
    <n v="25"/>
    <d v="2026-04-01T00:00:00"/>
    <d v="2026-04-30T00:00:00"/>
    <n v="1"/>
    <n v="101942.17650845846"/>
    <n v="116.23156966653886"/>
    <n v="2905.7892416634713"/>
    <x v="4"/>
  </r>
  <r>
    <x v="3"/>
    <m/>
    <s v="Hotel Personal EMSA AUS Camp 27"/>
    <s v="G_SAP"/>
    <s v=" Seguimiento de proyecto "/>
    <s v="AM24G005"/>
    <s v="Día"/>
    <n v="25"/>
    <d v="2027-03-01T00:00:00"/>
    <d v="2027-03-25T00:00:00"/>
    <n v="1"/>
    <n v="101942.17650845846"/>
    <n v="116.23156966653886"/>
    <n v="2905.7892416634713"/>
    <x v="4"/>
  </r>
  <r>
    <x v="3"/>
    <m/>
    <s v="Hotel Personal EMSA CAD Camp 25"/>
    <s v="G_SAP"/>
    <s v=" Busqueda de alternativas "/>
    <s v="AM24G005"/>
    <s v="Día"/>
    <n v="25"/>
    <d v="2025-08-01T00:00:00"/>
    <d v="2025-08-25T00:00:00"/>
    <n v="1"/>
    <n v="109022.32328147713"/>
    <n v="124.30415160546929"/>
    <n v="0"/>
    <x v="4"/>
  </r>
  <r>
    <x v="3"/>
    <m/>
    <s v="Hotel Personal EMSA CAD Camp 26"/>
    <s v="G_SAP"/>
    <s v=" Busqueda de alternativas "/>
    <s v="AM24G005"/>
    <s v="Día"/>
    <n v="25"/>
    <d v="2026-06-01T00:00:00"/>
    <d v="2026-06-25T00:00:00"/>
    <n v="1"/>
    <n v="109022.32328147713"/>
    <n v="124.30415160546929"/>
    <n v="3107.6037901367322"/>
    <x v="4"/>
  </r>
  <r>
    <x v="3"/>
    <m/>
    <s v="Hotel Personal EMSA CAD Camp 27"/>
    <s v="G_SAP"/>
    <s v=" Seguimiento de proyecto "/>
    <s v="AM24G005"/>
    <s v="Día"/>
    <n v="25"/>
    <d v="2027-06-01T00:00:00"/>
    <d v="2027-06-25T00:00:00"/>
    <n v="1"/>
    <n v="109022.32328147713"/>
    <n v="124.30415160546929"/>
    <n v="3107.6037901367322"/>
    <x v="4"/>
  </r>
  <r>
    <x v="1"/>
    <m/>
    <s v="Impuesto Hoteles"/>
    <s v="G_SAP"/>
    <m/>
    <s v="AM24G005"/>
    <s v="mes"/>
    <n v="1"/>
    <d v="2026-01-02T00:00:00"/>
    <d v="2026-01-13T00:00:00"/>
    <m/>
    <n v="0"/>
    <n v="0"/>
    <n v="3221.3144605403731"/>
    <x v="5"/>
  </r>
  <r>
    <x v="3"/>
    <m/>
    <s v="Alimentación Personal EMSA USA"/>
    <s v="G_SAP"/>
    <s v=" Busqueda de alternativas "/>
    <s v="AM24G005"/>
    <s v="Día"/>
    <n v="25"/>
    <d v="2026-02-01T00:00:00"/>
    <d v="2026-02-25T00:00:00"/>
    <n v="1"/>
    <n v="28306.731618937651"/>
    <n v="32.27453013940287"/>
    <n v="806.86325348507171"/>
    <x v="4"/>
  </r>
  <r>
    <x v="3"/>
    <m/>
    <s v="Alimentación Personal EMSA AUS Camp 25"/>
    <s v="G_SAP"/>
    <s v=" Busqueda de alternativas "/>
    <s v="AM24G005"/>
    <s v="Día"/>
    <n v="25"/>
    <d v="2025-11-01T00:00:00"/>
    <d v="2025-11-25T00:00:00"/>
    <n v="1"/>
    <n v="27888.935813575117"/>
    <n v="31.798171247326891"/>
    <n v="0"/>
    <x v="4"/>
  </r>
  <r>
    <x v="3"/>
    <m/>
    <s v="Alimentación Personal EMSA AUS Camp 26"/>
    <s v="G_SAP"/>
    <s v=" Busqueda de alternativas "/>
    <s v="AM24G005"/>
    <s v="Día"/>
    <n v="25"/>
    <d v="2026-04-01T00:00:00"/>
    <d v="2026-04-30T00:00:00"/>
    <n v="1"/>
    <n v="27888.935813575117"/>
    <n v="31.798171247326891"/>
    <n v="794.95428118317227"/>
    <x v="4"/>
  </r>
  <r>
    <x v="3"/>
    <m/>
    <s v="Alimentación Personal EMSA AUS Camp 27"/>
    <s v="G_SAP"/>
    <s v=" Seguimiento de proyecto "/>
    <s v="AM24G005"/>
    <s v="Día"/>
    <n v="25"/>
    <d v="2027-03-01T00:00:00"/>
    <d v="2027-03-25T00:00:00"/>
    <n v="1"/>
    <n v="27888.935813575117"/>
    <n v="31.798171247326891"/>
    <n v="794.95428118317227"/>
    <x v="4"/>
  </r>
  <r>
    <x v="3"/>
    <m/>
    <s v="Alimentación Personal EMSA CAD Camp 25"/>
    <s v="G_SAP"/>
    <s v=" Busqueda de alternativas "/>
    <s v="AM24G005"/>
    <s v="Día"/>
    <n v="25"/>
    <d v="2025-08-01T00:00:00"/>
    <d v="2025-08-25T00:00:00"/>
    <n v="1"/>
    <n v="28306.731618937651"/>
    <n v="32.27453013940287"/>
    <n v="0"/>
    <x v="4"/>
  </r>
  <r>
    <x v="3"/>
    <m/>
    <s v="Alimentación Personal EMSA CAD Camp 26"/>
    <s v="G_SAP"/>
    <s v=" Busqueda de alternativas "/>
    <s v="AM24G005"/>
    <s v="Día"/>
    <n v="25"/>
    <d v="2026-06-01T00:00:00"/>
    <d v="2026-06-25T00:00:00"/>
    <n v="1"/>
    <n v="28306.731618937651"/>
    <n v="32.27453013940287"/>
    <n v="806.86325348507171"/>
    <x v="4"/>
  </r>
  <r>
    <x v="3"/>
    <m/>
    <s v="Alimentación Personal EMSA CAD Camp 27"/>
    <s v="G_SAP"/>
    <s v=" Seguimiento de proyecto "/>
    <s v="AM24G005"/>
    <s v="Día"/>
    <n v="25"/>
    <d v="2027-06-01T00:00:00"/>
    <d v="2027-06-25T00:00:00"/>
    <n v="1"/>
    <n v="28306.731618937651"/>
    <n v="32.27453013940287"/>
    <n v="806.86325348507171"/>
    <x v="4"/>
  </r>
  <r>
    <x v="1"/>
    <m/>
    <s v="Impuesto Alimentación"/>
    <s v="G_SAP"/>
    <m/>
    <s v="AM24G005"/>
    <s v="mes"/>
    <n v="1"/>
    <d v="2026-01-02T00:00:00"/>
    <d v="2026-01-13T00:00:00"/>
    <m/>
    <n v="0"/>
    <n v="0"/>
    <n v="471.8233320966541"/>
    <x v="5"/>
  </r>
  <r>
    <x v="0"/>
    <m/>
    <m/>
    <m/>
    <m/>
    <m/>
    <m/>
    <m/>
    <m/>
    <m/>
    <m/>
    <m/>
    <m/>
    <m/>
    <x v="0"/>
  </r>
  <r>
    <x v="1"/>
    <m/>
    <s v="Vuelo Avión CHI-USA"/>
    <s v="G_SAP"/>
    <s v=" Busqueda de alternativas "/>
    <s v="AM24G005"/>
    <s v="Un"/>
    <n v="1"/>
    <d v="2026-02-01T00:00:00"/>
    <d v="2026-02-25T00:00:00"/>
    <n v="1"/>
    <n v="3711830.5563770798"/>
    <n v="4232.1236085059745"/>
    <n v="4232.1236085059745"/>
    <x v="5"/>
  </r>
  <r>
    <x v="1"/>
    <m/>
    <s v="Vuelo Avión CHI-AUS Camp 25"/>
    <s v="G_SAP"/>
    <s v=" Busqueda de alternativas "/>
    <s v="AM24G005"/>
    <s v="Un"/>
    <n v="1"/>
    <d v="2025-11-01T00:00:00"/>
    <d v="2025-11-25T00:00:00"/>
    <n v="1"/>
    <n v="5097720.3299445473"/>
    <n v="5812.2757033867938"/>
    <n v="0"/>
    <x v="5"/>
  </r>
  <r>
    <x v="1"/>
    <m/>
    <s v="Vuelo Avión CHI-AUS Camp 26"/>
    <s v="G_SAP"/>
    <s v=" Busqueda de alternativas "/>
    <s v="AM24G005"/>
    <s v="Un"/>
    <n v="1"/>
    <d v="2026-04-01T00:00:00"/>
    <d v="2026-04-30T00:00:00"/>
    <n v="1"/>
    <n v="5097720.3299445473"/>
    <n v="5812.2757033867938"/>
    <n v="5812.2757033867938"/>
    <x v="5"/>
  </r>
  <r>
    <x v="1"/>
    <m/>
    <s v="Vuelo Avión CHI-AUS Camp 27"/>
    <s v="G_SAP"/>
    <s v=" Seguimiento de proyecto "/>
    <s v="AM24G005"/>
    <s v="Un"/>
    <n v="1"/>
    <d v="2027-03-01T00:00:00"/>
    <d v="2027-03-25T00:00:00"/>
    <n v="1"/>
    <n v="5097720.3299445473"/>
    <n v="5812.2757033867938"/>
    <n v="5812.2757033867938"/>
    <x v="5"/>
  </r>
  <r>
    <x v="1"/>
    <m/>
    <s v="Vuelo Avión CHI-CAD Camp 25"/>
    <s v="G_SAP"/>
    <s v=" Busqueda de alternativas "/>
    <s v="AM24G005"/>
    <s v="Un"/>
    <n v="1"/>
    <d v="2025-08-01T00:00:00"/>
    <d v="2025-08-25T00:00:00"/>
    <n v="1"/>
    <n v="3711830.5563770798"/>
    <n v="4232.1236085059745"/>
    <n v="0"/>
    <x v="5"/>
  </r>
  <r>
    <x v="1"/>
    <m/>
    <s v="Vuelo Avión CHI-CAD Camp 26"/>
    <s v="G_SAP"/>
    <s v=" Busqueda de alternativas "/>
    <s v="AM24G005"/>
    <s v="Un"/>
    <n v="1"/>
    <d v="2026-06-01T00:00:00"/>
    <d v="2026-06-25T00:00:00"/>
    <n v="1"/>
    <n v="3711830.5563770798"/>
    <n v="4232.1236085059745"/>
    <n v="4232.1236085059745"/>
    <x v="5"/>
  </r>
  <r>
    <x v="1"/>
    <m/>
    <s v="Vuelo Avión CHI-CAD Camp 27"/>
    <s v="G_SAP"/>
    <s v=" Seguimiento de proyecto "/>
    <s v="AM24G005"/>
    <s v="Un"/>
    <n v="1"/>
    <d v="2027-06-01T00:00:00"/>
    <d v="2027-06-25T00:00:00"/>
    <n v="1"/>
    <n v="3711830.5563770798"/>
    <n v="4232.1236085059745"/>
    <n v="4232.1236085059745"/>
    <x v="5"/>
  </r>
  <r>
    <x v="1"/>
    <m/>
    <s v="Impuesto Aviones"/>
    <s v="G_SAP"/>
    <m/>
    <s v="AM24G005"/>
    <s v="mes"/>
    <n v="1"/>
    <d v="2026-01-20T00:00:00"/>
    <d v="2026-02-16T00:00:00"/>
    <n v="1"/>
    <n v="0"/>
    <n v="0"/>
    <n v="4291.9274527573252"/>
    <x v="5"/>
  </r>
  <r>
    <x v="1"/>
    <m/>
    <s v="Transporte CAD Camp 25"/>
    <s v="G_SAP"/>
    <s v=" Busqueda de alternativas "/>
    <s v="AM24G005"/>
    <s v="GL"/>
    <n v="1"/>
    <d v="2025-08-01T00:00:00"/>
    <d v="2025-08-25T00:00:00"/>
    <n v="1"/>
    <n v="27936.73475046211"/>
    <n v="31.852670235410649"/>
    <n v="0"/>
    <x v="5"/>
  </r>
  <r>
    <x v="1"/>
    <m/>
    <s v="Transporte CAD Camp 26"/>
    <s v="G_SAP"/>
    <s v=" Busqueda de alternativas "/>
    <s v="AM24G005"/>
    <s v="GL"/>
    <n v="1"/>
    <d v="2026-06-01T00:00:00"/>
    <d v="2026-06-25T00:00:00"/>
    <n v="1"/>
    <n v="27936.73475046211"/>
    <n v="31.852670235410649"/>
    <n v="31.852670235410649"/>
    <x v="5"/>
  </r>
  <r>
    <x v="1"/>
    <m/>
    <s v="Transporte CAD Camp 27"/>
    <s v="G_SAP"/>
    <s v=" Seguimiento de proyecto "/>
    <s v="AM24G005"/>
    <s v="GL"/>
    <n v="1"/>
    <d v="2027-06-01T00:00:00"/>
    <d v="2027-06-25T00:00:00"/>
    <n v="1"/>
    <n v="27936.73475046211"/>
    <n v="31.852670235410649"/>
    <n v="31.852670235410649"/>
    <x v="5"/>
  </r>
  <r>
    <x v="1"/>
    <m/>
    <s v="Transporte  AUS Camp 25"/>
    <s v="G_SAP"/>
    <s v=" Busqueda de alternativas "/>
    <s v="AM24G005"/>
    <s v="GL"/>
    <n v="1"/>
    <d v="2025-11-01T00:00:00"/>
    <d v="2025-11-25T00:00:00"/>
    <n v="1"/>
    <n v="42808.472273567473"/>
    <n v="48.809002297203314"/>
    <n v="0"/>
    <x v="5"/>
  </r>
  <r>
    <x v="1"/>
    <m/>
    <s v="Transporte AUS Camp 26"/>
    <s v="G_SAP"/>
    <s v=" Busqueda de alternativas "/>
    <s v="AM24G005"/>
    <s v="GL"/>
    <n v="1"/>
    <d v="2026-04-01T00:00:00"/>
    <d v="2026-04-30T00:00:00"/>
    <n v="1"/>
    <n v="42808.472273567473"/>
    <n v="48.809002297203314"/>
    <n v="48.809002297203314"/>
    <x v="5"/>
  </r>
  <r>
    <x v="3"/>
    <m/>
    <s v="Transporte AUS Camp 27"/>
    <s v="G_SAP"/>
    <s v=" Seguimiento de proyecto "/>
    <s v="AM24G005"/>
    <s v="GL"/>
    <n v="1"/>
    <d v="2027-03-01T00:00:00"/>
    <d v="2027-03-25T00:00:00"/>
    <n v="1"/>
    <n v="44116.892273906633"/>
    <n v="50.300825560461732"/>
    <n v="50.300825560461732"/>
    <x v="4"/>
  </r>
  <r>
    <x v="3"/>
    <m/>
    <s v="Transporte USA"/>
    <s v="G_SAP"/>
    <s v=" Busqueda de alternativas "/>
    <s v="AM24G005"/>
    <s v="GL"/>
    <n v="1"/>
    <d v="2026-02-01T00:00:00"/>
    <d v="2026-02-25T00:00:00"/>
    <n v="1"/>
    <n v="28790.607373107527"/>
    <n v="32.826231509307192"/>
    <n v="32.826231509307192"/>
    <x v="4"/>
  </r>
  <r>
    <x v="1"/>
    <m/>
    <s v="Logística MN"/>
    <s v="G_SAP"/>
    <s v=" Busqueda de alternativas "/>
    <s v="CANN_AUS"/>
    <s v="GL"/>
    <m/>
    <m/>
    <m/>
    <m/>
    <n v="0"/>
    <n v="0"/>
    <n v="77571.343737963616"/>
    <x v="10"/>
  </r>
  <r>
    <x v="1"/>
    <m/>
    <s v="Impuesto Transporte Rendiciones"/>
    <s v="G_SAP"/>
    <m/>
    <s v="AM24G005"/>
    <s v="mes"/>
    <n v="1"/>
    <d v="2026-01-20T00:00:00"/>
    <d v="2026-02-16T00:00:00"/>
    <n v="1"/>
    <n v="0"/>
    <n v="0"/>
    <n v="28.732088528556414"/>
    <x v="5"/>
  </r>
  <r>
    <x v="0"/>
    <m/>
    <m/>
    <m/>
    <m/>
    <m/>
    <m/>
    <m/>
    <m/>
    <m/>
    <m/>
    <m/>
    <m/>
    <m/>
    <x v="0"/>
  </r>
  <r>
    <x v="0"/>
    <m/>
    <m/>
    <m/>
    <m/>
    <m/>
    <m/>
    <m/>
    <m/>
    <m/>
    <m/>
    <m/>
    <m/>
    <m/>
    <x v="0"/>
  </r>
  <r>
    <x v="0"/>
    <m/>
    <m/>
    <m/>
    <m/>
    <m/>
    <m/>
    <m/>
    <m/>
    <m/>
    <m/>
    <m/>
    <m/>
    <m/>
    <x v="0"/>
  </r>
  <r>
    <x v="1"/>
    <m/>
    <s v="Hotel Personal EMSA "/>
    <s v="HOTEL"/>
    <s v=" Seguimiento de proyecto "/>
    <s v="AM24G005"/>
    <s v="Día"/>
    <n v="25"/>
    <d v="2027-01-01T00:00:00"/>
    <d v="2027-01-25T00:00:00"/>
    <n v="1"/>
    <n v="635971.54990757862"/>
    <n v="725.1166694767013"/>
    <n v="18127.916736917534"/>
    <x v="5"/>
  </r>
  <r>
    <x v="1"/>
    <m/>
    <s v="Alimentación Personal EMSA"/>
    <s v="ALIMENTACION"/>
    <s v=" Seguimiento de proyecto "/>
    <s v="AM24G005"/>
    <s v="Día"/>
    <n v="25"/>
    <d v="2027-01-01T00:00:00"/>
    <d v="2027-01-25T00:00:00"/>
    <n v="1"/>
    <n v="82401.629390018497"/>
    <n v="93.951993719572599"/>
    <n v="2348.799842989315"/>
    <x v="5"/>
  </r>
  <r>
    <x v="1"/>
    <m/>
    <s v="Vuelo Avión"/>
    <s v="TRANSPORTE"/>
    <s v=" Seguimiento de proyecto "/>
    <s v="AM24G005"/>
    <s v="Un"/>
    <n v="5"/>
    <d v="2027-01-01T00:00:00"/>
    <d v="2027-01-25T00:00:00"/>
    <n v="1"/>
    <n v="3711830.5563770798"/>
    <n v="4232.1236085059745"/>
    <n v="21160.618042529873"/>
    <x v="5"/>
  </r>
  <r>
    <x v="1"/>
    <m/>
    <s v="Transporte de personal CAD"/>
    <s v="RENDICIONES"/>
    <s v=" Seguimiento de proyecto "/>
    <s v="AM24G005"/>
    <s v="GL"/>
    <n v="1"/>
    <d v="2027-01-01T00:00:00"/>
    <d v="2027-01-25T00:00:00"/>
    <n v="1"/>
    <n v="83810.204251386327"/>
    <n v="95.558010706231954"/>
    <n v="95.558010706231954"/>
    <x v="5"/>
  </r>
  <r>
    <x v="0"/>
    <m/>
    <m/>
    <m/>
    <m/>
    <m/>
    <m/>
    <m/>
    <m/>
    <m/>
    <m/>
    <m/>
    <m/>
    <m/>
    <x v="0"/>
  </r>
  <r>
    <x v="0"/>
    <m/>
    <m/>
    <m/>
    <m/>
    <m/>
    <m/>
    <m/>
    <m/>
    <m/>
    <m/>
    <m/>
    <m/>
    <m/>
    <x v="0"/>
  </r>
  <r>
    <x v="0"/>
    <m/>
    <s v="q SERVICIOS DE ALOJAMIENTO Y ALIMENTACIÓN"/>
    <m/>
    <m/>
    <m/>
    <m/>
    <m/>
    <m/>
    <m/>
    <m/>
    <e v="#N/A"/>
    <e v="#N/A"/>
    <n v="0"/>
    <x v="0"/>
  </r>
  <r>
    <x v="1"/>
    <m/>
    <s v="Hotel Personal EMSA "/>
    <s v="HOTEL"/>
    <s v=" Seguimiento de proyecto "/>
    <s v="AM24G005"/>
    <s v="Día"/>
    <n v="25"/>
    <d v="2028-01-01T00:00:00"/>
    <d v="2028-01-25T00:00:00"/>
    <n v="1"/>
    <n v="296757.35212569317"/>
    <n v="338.35429092288558"/>
    <n v="8458.8572730721389"/>
    <x v="5"/>
  </r>
  <r>
    <x v="1"/>
    <m/>
    <s v="Alimentación Personal EMSA"/>
    <s v="ALIMENTACION"/>
    <s v=" Seguimiento de proyecto "/>
    <s v="AM24G005"/>
    <s v="Día"/>
    <n v="25"/>
    <d v="2028-01-01T00:00:00"/>
    <d v="2028-01-25T00:00:00"/>
    <n v="1"/>
    <n v="81184.380776340113"/>
    <n v="92.564121477797201"/>
    <n v="2314.10303694493"/>
    <x v="5"/>
  </r>
  <r>
    <x v="1"/>
    <m/>
    <s v="Vuelo Avión AUS"/>
    <s v="TRANSPORTE"/>
    <s v=" Seguimiento de proyecto "/>
    <s v="AM24G005"/>
    <s v="Un"/>
    <n v="5"/>
    <d v="2028-01-01T00:00:00"/>
    <d v="2028-01-25T00:00:00"/>
    <n v="1"/>
    <n v="5097720.3299445473"/>
    <n v="5812.2757033867938"/>
    <n v="29061.378516933968"/>
    <x v="5"/>
  </r>
  <r>
    <x v="1"/>
    <m/>
    <s v="Transporte de personal"/>
    <s v="RENDICIONES"/>
    <s v=" Seguimiento de proyecto "/>
    <s v="AM24G005"/>
    <s v="GL"/>
    <n v="1"/>
    <d v="2028-01-01T00:00:00"/>
    <d v="2028-01-25T00:00:00"/>
    <n v="1"/>
    <n v="128426.45101663587"/>
    <n v="146.4281860523931"/>
    <n v="146.4281860523931"/>
    <x v="5"/>
  </r>
  <r>
    <x v="0"/>
    <m/>
    <m/>
    <m/>
    <m/>
    <m/>
    <m/>
    <m/>
    <m/>
    <m/>
    <m/>
    <m/>
    <m/>
    <m/>
    <x v="0"/>
  </r>
  <r>
    <x v="0"/>
    <m/>
    <m/>
    <m/>
    <m/>
    <m/>
    <m/>
    <m/>
    <m/>
    <m/>
    <m/>
    <m/>
    <m/>
    <m/>
    <x v="0"/>
  </r>
  <r>
    <x v="1"/>
    <m/>
    <s v="G_SAP MN"/>
    <s v="G_SAP"/>
    <s v=" Seguimiento de proyecto "/>
    <s v="AM24G005"/>
    <s v="GL"/>
    <m/>
    <d v="2027-01-01T00:00:00"/>
    <d v="2027-01-31T00:00:00"/>
    <n v="1"/>
    <n v="685051.38632162672"/>
    <n v="781.07610276296657"/>
    <n v="0"/>
    <x v="6"/>
  </r>
  <r>
    <x v="3"/>
    <m/>
    <s v="G_SAP  comunidades"/>
    <s v="G_SAP"/>
    <s v=" Seguimiento de proyecto "/>
    <s v="AM24G005"/>
    <s v="GL"/>
    <n v="1"/>
    <d v="2027-01-01T00:00:00"/>
    <d v="2027-01-31T00:00:00"/>
    <n v="1"/>
    <n v="18024765.878050663"/>
    <n v="20551.325296687828"/>
    <n v="20551.325296687828"/>
    <x v="11"/>
  </r>
  <r>
    <x v="0"/>
    <m/>
    <s v="Sondajes"/>
    <m/>
    <m/>
    <m/>
    <m/>
    <m/>
    <m/>
    <m/>
    <m/>
    <n v="0"/>
    <n v="0"/>
    <n v="0"/>
    <x v="6"/>
  </r>
  <r>
    <x v="3"/>
    <m/>
    <s v="Perforación DDH (costo total por metro)"/>
    <s v="G_SAP"/>
    <s v=" Seguimiento de proyecto "/>
    <s v="AM24G005"/>
    <s v="GL"/>
    <n v="2200"/>
    <d v="2028-01-01T00:00:00"/>
    <d v="2028-04-30T00:00:00"/>
    <n v="4"/>
    <n v="362162.88330051024"/>
    <n v="412.92781695204536"/>
    <n v="908441.19729449973"/>
    <x v="3"/>
  </r>
  <r>
    <x v="0"/>
    <m/>
    <m/>
    <m/>
    <m/>
    <m/>
    <m/>
    <m/>
    <m/>
    <m/>
    <m/>
    <m/>
    <m/>
    <m/>
    <x v="0"/>
  </r>
  <r>
    <x v="3"/>
    <m/>
    <s v="IP Profundo"/>
    <s v="G_SAP"/>
    <s v=" Seguimiento de proyecto "/>
    <s v="AM24G005"/>
    <s v="GL"/>
    <n v="55"/>
    <d v="2027-01-01T00:00:00"/>
    <d v="2027-04-01T00:00:00"/>
    <n v="3"/>
    <n v="13258621.986504927"/>
    <n v="15117.103615880556"/>
    <n v="831440.69887343072"/>
    <x v="12"/>
  </r>
  <r>
    <x v="3"/>
    <m/>
    <s v="IP Profundo"/>
    <s v="G_SAP"/>
    <s v=" Seguimiento de proyecto "/>
    <s v="AM24G005"/>
    <s v="GL"/>
    <n v="35"/>
    <d v="2028-01-01T00:00:00"/>
    <d v="2028-04-01T00:00:00"/>
    <n v="3"/>
    <n v="13258621.986504927"/>
    <n v="15117.103615880556"/>
    <n v="529098.62655581953"/>
    <x v="12"/>
  </r>
  <r>
    <x v="3"/>
    <m/>
    <s v="MINDAS"/>
    <s v="G_SAP"/>
    <s v=" Busqueda de alternativas "/>
    <s v="AM24G005"/>
    <s v="GL"/>
    <n v="50"/>
    <d v="2026-12-01T00:00:00"/>
    <d v="2026-12-31T00:00:00"/>
    <n v="1"/>
    <n v="6008950.6325553739"/>
    <n v="6851.234572303857"/>
    <n v="342561.72861519287"/>
    <x v="12"/>
  </r>
  <r>
    <x v="0"/>
    <m/>
    <s v="COSTO DEL DUEÑO - PATROCINANTE"/>
    <m/>
    <m/>
    <m/>
    <m/>
    <m/>
    <m/>
    <m/>
    <m/>
    <n v="0"/>
    <n v="0"/>
    <n v="0"/>
    <x v="12"/>
  </r>
  <r>
    <x v="0"/>
    <m/>
    <s v="PROPIEDAD MINERA"/>
    <m/>
    <m/>
    <m/>
    <m/>
    <m/>
    <m/>
    <m/>
    <m/>
    <n v="0"/>
    <n v="0"/>
    <n v="0"/>
    <x v="12"/>
  </r>
  <r>
    <x v="3"/>
    <m/>
    <s v="Pago de Opción de Compra/servidumbre ME"/>
    <s v="G_SAP"/>
    <s v=" Seguimiento de proyecto "/>
    <s v="AM24G005"/>
    <s v="GL"/>
    <n v="1"/>
    <d v="2028-01-01T00:00:00"/>
    <d v="2028-01-31T00:00:00"/>
    <n v="1"/>
    <n v="71278662.505365491"/>
    <n v="81269.90329701938"/>
    <n v="81269.90329701938"/>
    <x v="13"/>
  </r>
  <r>
    <x v="3"/>
    <m/>
    <s v="Pago de Opción de Compra/servidumbre ME"/>
    <s v="G_SAP"/>
    <s v=" Seguimiento de proyecto "/>
    <s v="AM24G005"/>
    <s v="GL"/>
    <n v="1"/>
    <d v="2027-01-01T00:00:00"/>
    <d v="2027-01-31T00:00:00"/>
    <n v="1"/>
    <n v="32443719.54005295"/>
    <n v="36991.40608056786"/>
    <n v="36991.40608056786"/>
    <x v="13"/>
  </r>
  <r>
    <x v="3"/>
    <m/>
    <s v="Consultor Especialista en Medio Ambiente"/>
    <s v="G_SAP"/>
    <s v=" Busqueda de alternativas "/>
    <s v="AM24G005"/>
    <s v="GL"/>
    <n v="39.176291283022962"/>
    <d v="2026-08-30T00:00:00"/>
    <d v="2026-09-28T00:00:00"/>
    <n v="1"/>
    <n v="452703.07122282486"/>
    <n v="516.15916358942911"/>
    <n v="20221.201741180972"/>
    <x v="13"/>
  </r>
  <r>
    <x v="3"/>
    <m/>
    <s v="Pago de Opción de Compra/servidumbre ME"/>
    <s v="G_SAP"/>
    <s v=" Busqueda de alternativas "/>
    <s v="AM24G005"/>
    <s v="GL"/>
    <n v="1"/>
    <d v="2026-05-30T00:00:00"/>
    <d v="2026-07-29T00:00:00"/>
    <n v="2"/>
    <n v="177350056.15389228"/>
    <n v="202209.4888812319"/>
    <n v="202209.48888123187"/>
    <x v="13"/>
  </r>
  <r>
    <x v="3"/>
    <m/>
    <s v="Gastos Asociados a la Constitución o Adquisición de Prop. Minera (abogados, notarios, etc.) ME"/>
    <s v="G_SAP"/>
    <s v=" Busqueda de alternativas "/>
    <s v="AM24G005"/>
    <s v="GL"/>
    <n v="3.5736306064657248"/>
    <d v="2026-11-30T00:00:00"/>
    <d v="2026-12-29T00:00:00"/>
    <n v="1"/>
    <n v="17735005.615389228"/>
    <n v="20220.948888123188"/>
    <n v="72262.201838376088"/>
    <x v="14"/>
  </r>
  <r>
    <x v="3"/>
    <m/>
    <s v="Pago de Opción de Compra/servidumbre ME"/>
    <s v="G_SAP"/>
    <s v=" Seguimiento de proyecto "/>
    <s v="AM24G005"/>
    <s v="GL"/>
    <n v="0"/>
    <d v="2027-01-01T00:00:00"/>
    <d v="2027-01-28T00:00:00"/>
    <n v="1"/>
    <n v="177350056.15389228"/>
    <n v="202209.4888812319"/>
    <n v="0"/>
    <x v="13"/>
  </r>
  <r>
    <x v="0"/>
    <m/>
    <s v="COSTO DEL DUEÑO - PATROCINANTE"/>
    <m/>
    <m/>
    <m/>
    <m/>
    <m/>
    <m/>
    <m/>
    <m/>
    <n v="0"/>
    <n v="0"/>
    <n v="0"/>
    <x v="13"/>
  </r>
  <r>
    <x v="3"/>
    <m/>
    <s v="G_SAP  comunidades"/>
    <s v="G_SAP"/>
    <s v=" Seguimiento de proyecto "/>
    <s v="AM24G005"/>
    <s v="GL"/>
    <n v="1"/>
    <d v="2027-05-30T00:00:00"/>
    <d v="2027-06-29T00:00:00"/>
    <n v="1"/>
    <n v="23119783.905694272"/>
    <n v="26360.519911864529"/>
    <n v="26360.519911864529"/>
    <x v="11"/>
  </r>
  <r>
    <x v="3"/>
    <m/>
    <s v="G_SAP Adm"/>
    <s v="G_SAP"/>
    <s v=" Seguimiento de proyecto "/>
    <s v="AM24G005"/>
    <s v="GL"/>
    <n v="1"/>
    <d v="2027-05-30T00:00:00"/>
    <d v="2027-06-29T00:00:00"/>
    <n v="1"/>
    <n v="35897549.565367572"/>
    <n v="40929.364822997013"/>
    <n v="40929.364822997013"/>
    <x v="11"/>
  </r>
  <r>
    <x v="0"/>
    <m/>
    <m/>
    <m/>
    <m/>
    <m/>
    <m/>
    <m/>
    <m/>
    <m/>
    <m/>
    <n v="0"/>
    <n v="0"/>
    <n v="0"/>
    <x v="11"/>
  </r>
  <r>
    <x v="0"/>
    <m/>
    <m/>
    <m/>
    <m/>
    <m/>
    <m/>
    <m/>
    <m/>
    <m/>
    <m/>
    <m/>
    <m/>
    <m/>
    <x v="0"/>
  </r>
  <r>
    <x v="1"/>
    <m/>
    <s v="Contingencias Ítem III 27"/>
    <s v="CONTINGENCIA"/>
    <m/>
    <s v="AM24G005"/>
    <s v="GL"/>
    <n v="1"/>
    <n v="46873"/>
    <d v="2028-04-30T00:00:00"/>
    <m/>
    <n v="126262443.95643823"/>
    <n v="137241.78690917199"/>
    <n v="137241.78690917199"/>
    <x v="7"/>
  </r>
  <r>
    <x v="0"/>
    <m/>
    <m/>
    <m/>
    <m/>
    <m/>
    <m/>
    <m/>
    <m/>
    <m/>
    <m/>
    <m/>
    <m/>
    <m/>
    <x v="0"/>
  </r>
  <r>
    <x v="0"/>
    <m/>
    <m/>
    <m/>
    <m/>
    <m/>
    <m/>
    <m/>
    <m/>
    <m/>
    <m/>
    <m/>
    <m/>
    <m/>
    <x v="0"/>
  </r>
  <r>
    <x v="0"/>
    <m/>
    <m/>
    <m/>
    <m/>
    <m/>
    <m/>
    <m/>
    <m/>
    <m/>
    <m/>
    <m/>
    <m/>
    <m/>
    <x v="0"/>
  </r>
  <r>
    <x v="1"/>
    <m/>
    <s v="FEE MO"/>
    <m/>
    <m/>
    <s v="AM24G005"/>
    <s v="mes"/>
    <m/>
    <m/>
    <m/>
    <n v="0"/>
    <n v="0"/>
    <n v="0"/>
    <n v="42871.885073138103"/>
    <x v="8"/>
  </r>
  <r>
    <x v="1"/>
    <m/>
    <s v="FEE SS"/>
    <m/>
    <m/>
    <s v="AM24G005"/>
    <s v="mes"/>
    <m/>
    <m/>
    <m/>
    <n v="0"/>
    <n v="0"/>
    <n v="0"/>
    <n v="46788.485924231158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CAF88D-EE46-4A5B-BD52-415B2F4F0EA8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J17" firstHeaderRow="0" firstDataRow="1" firstDataCol="1"/>
  <pivotFields count="5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1"/>
        <item x="2"/>
        <item x="11"/>
        <item x="4"/>
        <item x="3"/>
        <item x="5"/>
        <item x="8"/>
        <item x="9"/>
        <item x="6"/>
        <item x="7"/>
        <item x="10"/>
        <item x="1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167" showAll="0"/>
  </pivotFields>
  <rowFields count="1">
    <field x="1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a de ago-24" fld="44" baseField="0" baseItem="0"/>
    <dataField name="Suma de sept-24" fld="45" baseField="0" baseItem="0"/>
    <dataField name="Suma de oct-24" fld="46" baseField="0" baseItem="0"/>
    <dataField name="Suma de nov-24" fld="47" baseField="0" baseItem="0"/>
    <dataField name="Suma de dic-24" fld="48" baseField="0" baseItem="0"/>
    <dataField name="Suma de ene-25" fld="49" baseField="0" baseItem="0"/>
    <dataField name="Suma de feb-25" fld="50" baseField="0" baseItem="0"/>
    <dataField name="Suma de mar-25" fld="51" baseField="0" baseItem="0"/>
    <dataField name="Suma de abr-25" fld="52" baseField="0" baseItem="0" numFmtId="167"/>
  </dataFields>
  <formats count="1">
    <format dxfId="7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49A42D-D997-4468-831C-9671791234A7}" name="TablaDiná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J130" firstHeaderRow="0" firstDataRow="1" firstDataCol="1"/>
  <pivotFields count="54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95">
        <item x="66"/>
        <item x="61"/>
        <item x="43"/>
        <item x="44"/>
        <item x="41"/>
        <item x="42"/>
        <item x="24"/>
        <item x="32"/>
        <item x="33"/>
        <item x="92"/>
        <item x="22"/>
        <item x="80"/>
        <item x="23"/>
        <item x="83"/>
        <item x="68"/>
        <item x="94"/>
        <item x="65"/>
        <item x="67"/>
        <item x="10"/>
        <item x="74"/>
        <item x="2"/>
        <item x="3"/>
        <item x="18"/>
        <item x="79"/>
        <item x="16"/>
        <item x="17"/>
        <item x="71"/>
        <item x="72"/>
        <item x="82"/>
        <item x="93"/>
        <item x="81"/>
        <item x="91"/>
        <item x="86"/>
        <item x="0"/>
        <item x="7"/>
        <item x="76"/>
        <item x="77"/>
        <item x="5"/>
        <item x="78"/>
        <item x="75"/>
        <item x="69"/>
        <item x="38"/>
        <item x="39"/>
        <item x="36"/>
        <item x="37"/>
        <item x="34"/>
        <item x="12"/>
        <item x="45"/>
        <item x="51"/>
        <item x="40"/>
        <item x="56"/>
        <item x="4"/>
        <item x="87"/>
        <item x="73"/>
        <item x="27"/>
        <item x="25"/>
        <item x="26"/>
        <item x="20"/>
        <item x="57"/>
        <item x="58"/>
        <item x="88"/>
        <item x="14"/>
        <item x="90"/>
        <item x="28"/>
        <item x="85"/>
        <item x="11"/>
        <item x="89"/>
        <item x="19"/>
        <item x="6"/>
        <item x="8"/>
        <item x="63"/>
        <item x="59"/>
        <item x="60"/>
        <item x="84"/>
        <item x="13"/>
        <item x="54"/>
        <item x="55"/>
        <item x="52"/>
        <item x="53"/>
        <item x="30"/>
        <item x="31"/>
        <item x="47"/>
        <item x="48"/>
        <item x="49"/>
        <item x="50"/>
        <item x="64"/>
        <item x="9"/>
        <item x="21"/>
        <item x="70"/>
        <item x="15"/>
        <item x="1"/>
        <item x="62"/>
        <item x="35"/>
        <item x="46"/>
        <item x="29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3">
        <item x="1"/>
        <item x="2"/>
        <item x="11"/>
        <item x="4"/>
        <item x="3"/>
        <item x="5"/>
        <item x="12"/>
        <item x="10"/>
        <item x="6"/>
        <item x="7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>
      <items count="9">
        <item x="0"/>
        <item x="8"/>
        <item x="3"/>
        <item x="7"/>
        <item x="5"/>
        <item x="4"/>
        <item x="6"/>
        <item x="2"/>
        <item x="1"/>
      </items>
    </pivotField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numFmtId="167" showAll="0" defaultSubtotal="0"/>
    <pivotField numFmtId="167" showAll="0" defaultSubtotal="0"/>
  </pivotFields>
  <rowFields count="2">
    <field x="17"/>
    <field x="5"/>
  </rowFields>
  <rowItems count="127">
    <i>
      <x/>
    </i>
    <i r="1">
      <x v="19"/>
    </i>
    <i r="1">
      <x v="21"/>
    </i>
    <i r="1">
      <x v="22"/>
    </i>
    <i r="1">
      <x v="34"/>
    </i>
    <i r="1">
      <x v="37"/>
    </i>
    <i r="1">
      <x v="38"/>
    </i>
    <i r="1">
      <x v="39"/>
    </i>
    <i r="1">
      <x v="46"/>
    </i>
    <i r="1">
      <x v="51"/>
    </i>
    <i r="1">
      <x v="61"/>
    </i>
    <i r="1">
      <x v="65"/>
    </i>
    <i r="1">
      <x v="67"/>
    </i>
    <i r="1">
      <x v="68"/>
    </i>
    <i r="1">
      <x v="69"/>
    </i>
    <i r="1">
      <x v="72"/>
    </i>
    <i>
      <x v="1"/>
    </i>
    <i r="1">
      <x v="18"/>
    </i>
    <i r="1">
      <x v="22"/>
    </i>
    <i r="1">
      <x v="23"/>
    </i>
    <i r="1">
      <x v="24"/>
    </i>
    <i r="1">
      <x v="25"/>
    </i>
    <i r="1">
      <x v="46"/>
    </i>
    <i r="1">
      <x v="65"/>
    </i>
    <i r="1">
      <x v="74"/>
    </i>
    <i>
      <x v="2"/>
    </i>
    <i r="1">
      <x v="52"/>
    </i>
    <i r="1">
      <x v="60"/>
    </i>
    <i>
      <x v="3"/>
    </i>
    <i r="1">
      <x v="6"/>
    </i>
    <i r="1">
      <x v="10"/>
    </i>
    <i r="1">
      <x v="12"/>
    </i>
    <i r="1">
      <x v="54"/>
    </i>
    <i r="1">
      <x v="55"/>
    </i>
    <i r="1">
      <x v="56"/>
    </i>
    <i r="1">
      <x v="64"/>
    </i>
    <i>
      <x v="4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r="1">
      <x v="12"/>
    </i>
    <i r="1">
      <x v="18"/>
    </i>
    <i r="1">
      <x v="41"/>
    </i>
    <i r="1">
      <x v="42"/>
    </i>
    <i r="1">
      <x v="43"/>
    </i>
    <i r="1">
      <x v="44"/>
    </i>
    <i r="1">
      <x v="45"/>
    </i>
    <i r="1">
      <x v="47"/>
    </i>
    <i r="1">
      <x v="48"/>
    </i>
    <i r="1">
      <x v="49"/>
    </i>
    <i r="1">
      <x v="50"/>
    </i>
    <i r="1">
      <x v="54"/>
    </i>
    <i r="1">
      <x v="55"/>
    </i>
    <i r="1">
      <x v="56"/>
    </i>
    <i r="1">
      <x v="63"/>
    </i>
    <i r="1">
      <x v="71"/>
    </i>
    <i r="1">
      <x v="72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92"/>
    </i>
    <i r="1">
      <x v="93"/>
    </i>
    <i r="1">
      <x v="94"/>
    </i>
    <i>
      <x v="5"/>
    </i>
    <i r="1">
      <x v="43"/>
    </i>
    <i r="1">
      <x v="54"/>
    </i>
    <i r="1">
      <x v="81"/>
    </i>
    <i>
      <x v="6"/>
    </i>
    <i r="1">
      <x v="9"/>
    </i>
    <i r="1">
      <x v="31"/>
    </i>
    <i r="1">
      <x v="62"/>
    </i>
    <i>
      <x v="7"/>
    </i>
    <i r="1">
      <x v="28"/>
    </i>
    <i r="1">
      <x v="29"/>
    </i>
    <i r="1">
      <x v="30"/>
    </i>
    <i>
      <x v="8"/>
    </i>
    <i r="1">
      <x v="17"/>
    </i>
    <i>
      <x v="9"/>
    </i>
    <i r="1">
      <x v="13"/>
    </i>
    <i r="1">
      <x v="14"/>
    </i>
    <i r="1">
      <x v="15"/>
    </i>
    <i>
      <x v="10"/>
    </i>
    <i r="1">
      <x v="26"/>
    </i>
    <i>
      <x v="11"/>
    </i>
    <i r="1">
      <x v="27"/>
    </i>
    <i>
      <x v="12"/>
    </i>
    <i r="1">
      <x/>
    </i>
    <i r="1">
      <x v="1"/>
    </i>
    <i r="1">
      <x v="14"/>
    </i>
    <i r="1">
      <x v="16"/>
    </i>
    <i r="1">
      <x v="20"/>
    </i>
    <i r="1">
      <x v="32"/>
    </i>
    <i r="1">
      <x v="33"/>
    </i>
    <i r="1">
      <x v="34"/>
    </i>
    <i r="1">
      <x v="35"/>
    </i>
    <i r="1">
      <x v="36"/>
    </i>
    <i r="1">
      <x v="40"/>
    </i>
    <i r="1">
      <x v="53"/>
    </i>
    <i r="1">
      <x v="57"/>
    </i>
    <i r="1">
      <x v="58"/>
    </i>
    <i r="1">
      <x v="59"/>
    </i>
    <i r="1">
      <x v="66"/>
    </i>
    <i r="1">
      <x v="70"/>
    </i>
    <i r="1">
      <x v="73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a de ago-24" fld="44" baseField="0" baseItem="0"/>
    <dataField name="Suma de sept-24" fld="45" baseField="0" baseItem="0"/>
    <dataField name="Suma de oct-24" fld="46" baseField="0" baseItem="0"/>
    <dataField name="Suma de nov-24" fld="47" baseField="0" baseItem="0"/>
    <dataField name="Suma de dic-24" fld="48" baseField="0" baseItem="0"/>
    <dataField name="Suma de ene-25" fld="49" baseField="0" baseItem="0"/>
    <dataField name="Suma de feb-25" fld="50" baseField="0" baseItem="0"/>
    <dataField name="Suma de mar-25" fld="51" baseField="0" baseItem="0"/>
    <dataField name="Suma de abr-25" fld="52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FF037-83EA-4948-87CD-4637CC04258F}" name="TablaDiná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9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6">
        <item x="1"/>
        <item x="2"/>
        <item x="11"/>
        <item x="3"/>
        <item x="5"/>
        <item x="4"/>
        <item x="12"/>
        <item x="13"/>
        <item x="14"/>
        <item x="6"/>
        <item x="7"/>
        <item x="8"/>
        <item x="9"/>
        <item x="10"/>
        <item x="0"/>
        <item t="default"/>
      </items>
    </pivotField>
  </pivotFields>
  <rowFields count="1">
    <field x="1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a de TOTAL (US$)" fld="15" baseField="0" baseItem="0" numFmtId="164"/>
  </dataFields>
  <formats count="1">
    <format dxfId="7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BA66A1-8363-4E45-89BF-F5DC323A6D07}" name="TablaDiná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9" firstHeaderRow="1" firstDataRow="1" firstDataCol="1"/>
  <pivotFields count="15"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6">
        <item x="1"/>
        <item x="2"/>
        <item x="12"/>
        <item x="3"/>
        <item x="5"/>
        <item x="4"/>
        <item x="13"/>
        <item x="14"/>
        <item x="11"/>
        <item x="6"/>
        <item x="7"/>
        <item x="8"/>
        <item x="9"/>
        <item x="10"/>
        <item x="0"/>
        <item t="default"/>
      </items>
    </pivotField>
  </pivotFields>
  <rowFields count="1">
    <field x="1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a de TOTAL (US$)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57F9F-8060-443D-A3BF-F4663B024B9A}" name="Tabla dinámica2" cacheId="0" applyNumberFormats="0" applyBorderFormats="0" applyFontFormats="0" applyPatternFormats="0" applyAlignmentFormats="0" applyWidthHeightFormats="1" dataCaption="Valores" grandTotalCaption="Total parcial" updatedVersion="8" minRefreshableVersion="3" showDrill="0" colGrandTotals="0" itemPrintTitles="1" createdVersion="1" indent="0" compact="0" compactData="0" multipleFieldFilters="0" rowHeaderCaption="Naturaleza" colHeaderCaption="Periodo">
  <location ref="C9:H24" firstHeaderRow="1" firstDataRow="2" firstDataCol="4" rowPageCount="1" colPageCount="1"/>
  <pivotFields count="40">
    <pivotField compact="0" outline="0" showAll="0" includeNewItemsInFilter="1"/>
    <pivotField axis="axisPage" compact="0" outline="0" subtotalTop="0" showAll="0" includeNewItemsInFilter="1" defaultSubtotal="0">
      <items count="2">
        <item x="0"/>
        <item x="1"/>
      </items>
    </pivotField>
    <pivotField compact="0" outline="0" showAll="0" defaultSubtotal="0"/>
    <pivotField axis="axisRow" compact="0" outline="0" showAll="0" insertBlankRow="1" defaultSubtotal="0">
      <items count="5">
        <item x="4"/>
        <item x="0"/>
        <item x="1"/>
        <item x="2"/>
        <item x="3"/>
      </items>
    </pivotField>
    <pivotField compact="0" outline="0" showAll="0" defaultSubtotal="0"/>
    <pivotField name="Concepto" compact="0" outline="0" showAll="0" defaultSubtotal="0">
      <items count="6">
        <item x="5"/>
        <item x="0"/>
        <item x="2"/>
        <item x="1"/>
        <item x="3"/>
        <item x="4"/>
      </items>
    </pivotField>
    <pivotField compact="0" outline="0" showAll="0" defaultSubtotal="0"/>
    <pivotField compact="0" outline="0" showAll="0" defaultSubtotal="0"/>
    <pivotField axis="axisCol" compact="0" outline="0" multipleItemSelectionAllowed="1" showAll="0" defaultSubtotal="0">
      <items count="4">
        <item x="1"/>
        <item m="1" x="2"/>
        <item m="1" x="3"/>
        <item x="0"/>
      </items>
    </pivotField>
    <pivotField compact="0" outline="0" subtotalTop="0" showAll="0" includeNewItemsInFilter="1" defaultSubtotal="0"/>
    <pivotField compact="0" outline="0" showAll="0" defaultSubtotal="0"/>
    <pivotField compact="0" outline="0" showAll="0" defaultSubtotal="0"/>
    <pivotField compact="0" numFmtId="4" outline="0" showAll="0" defaultSubtotal="0"/>
    <pivotField compact="0" numFmtId="3" outline="0" showAll="0" defaultSubtotal="0"/>
    <pivotField compact="0" outline="0" showAll="0" defaultSubtotal="0"/>
    <pivotField dataField="1" compact="0" numFmtId="3" outline="0" showAll="0" defaultSubtotal="0"/>
    <pivotField compact="0" numFmtId="181" outline="0" showAll="0" defaultSubtotal="0"/>
    <pivotField compact="0" outline="0" showAll="0" defaultSubtotal="0"/>
    <pivotField name="Proveedor" axis="axisRow" compact="0" outline="0" showAll="0" defaultSubtotal="0">
      <items count="6">
        <item x="3"/>
        <item x="4"/>
        <item x="5"/>
        <item x="2"/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" outline="0" showAll="0" defaultSubtotal="0"/>
    <pivotField name="Grafo OS" axis="axisRow" compact="0" outline="0" showAll="0" defaultSubtotal="0">
      <items count="5">
        <item x="4"/>
        <item x="0"/>
        <item x="1"/>
        <item x="2"/>
        <item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x="0"/>
        <item x="1"/>
        <item x="2"/>
        <item x="3"/>
      </items>
    </pivotField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defaultSubtotal="0"/>
    <pivotField compact="0" outline="0" showAll="0" defaultSubtotal="0"/>
    <pivotField compact="0" outline="0" showAll="0" includeNewItemsInFilter="1"/>
  </pivotFields>
  <rowFields count="4">
    <field x="32"/>
    <field x="27"/>
    <field x="3"/>
    <field x="18"/>
  </rowFields>
  <rowItems count="14">
    <i>
      <x/>
      <x v="1"/>
      <x v="1"/>
      <x v="3"/>
    </i>
    <i r="3">
      <x v="4"/>
    </i>
    <i r="3">
      <x v="5"/>
    </i>
    <i t="blank" r="2">
      <x v="1"/>
    </i>
    <i>
      <x v="1"/>
      <x v="2"/>
      <x v="2"/>
      <x v="3"/>
    </i>
    <i r="3">
      <x v="5"/>
    </i>
    <i t="blank" r="2">
      <x v="2"/>
    </i>
    <i>
      <x v="2"/>
      <x v="3"/>
      <x v="3"/>
      <x/>
    </i>
    <i t="blank" r="2">
      <x v="3"/>
    </i>
    <i r="1">
      <x v="4"/>
      <x v="4"/>
      <x v="1"/>
    </i>
    <i t="blank" r="2">
      <x v="4"/>
    </i>
    <i>
      <x v="3"/>
      <x/>
      <x/>
      <x v="2"/>
    </i>
    <i t="blank" r="2">
      <x/>
    </i>
    <i t="grand">
      <x/>
    </i>
  </rowItems>
  <colFields count="1">
    <field x="8"/>
  </colFields>
  <colItems count="2">
    <i>
      <x/>
    </i>
    <i>
      <x v="3"/>
    </i>
  </colItems>
  <pageFields count="1">
    <pageField fld="1" hier="-1"/>
  </pageFields>
  <dataFields count="1">
    <dataField name="Total CLP $" fld="15" baseField="1" baseItem="0" numFmtId="3"/>
  </dataFields>
  <formats count="65">
    <format dxfId="69">
      <pivotArea type="all" dataOnly="0" outline="0" fieldPosition="0"/>
    </format>
    <format dxfId="68">
      <pivotArea dataOnly="0" labelOnly="1" outline="0" axis="axisValues" fieldPosition="0"/>
    </format>
    <format dxfId="67">
      <pivotArea dataOnly="0" labelOnly="1" grandRow="1" outline="0" fieldPosition="0"/>
    </format>
    <format dxfId="66">
      <pivotArea dataOnly="0" grandRow="1" fieldPosition="0"/>
    </format>
    <format dxfId="65">
      <pivotArea dataOnly="0" grandRow="1" fieldPosition="0"/>
    </format>
    <format dxfId="64">
      <pivotArea dataOnly="0" labelOnly="1" outline="0" axis="axisValues" fieldPosition="0"/>
    </format>
    <format dxfId="63">
      <pivotArea dataOnly="0" labelOnly="1" outline="0" axis="axisValues" fieldPosition="0"/>
    </format>
    <format dxfId="62">
      <pivotArea dataOnly="0" labelOnly="1" outline="0" axis="axisValues" fieldPosition="0"/>
    </format>
    <format dxfId="61">
      <pivotArea dataOnly="0" labelOnly="1" outline="0" axis="axisValues" fieldPosition="0"/>
    </format>
    <format dxfId="60">
      <pivotArea dataOnly="0" labelOnly="1" outline="0" axis="axisValues" fieldPosition="0"/>
    </format>
    <format dxfId="59">
      <pivotArea dataOnly="0" labelOnly="1" outline="0" axis="axisValues" fieldPosition="0"/>
    </format>
    <format dxfId="58">
      <pivotArea dataOnly="0" labelOnly="1" outline="0" axis="axisValues" fieldPosition="0"/>
    </format>
    <format dxfId="57">
      <pivotArea dataOnly="0" labelOnly="1" outline="0" axis="axisValues" fieldPosition="0"/>
    </format>
    <format dxfId="56">
      <pivotArea dataOnly="0" labelOnly="1" outline="0" axis="axisValues" fieldPosition="0"/>
    </format>
    <format dxfId="55">
      <pivotArea dataOnly="0" labelOnly="1" outline="0" axis="axisValues" fieldPosition="0"/>
    </format>
    <format dxfId="54">
      <pivotArea dataOnly="0" labelOnly="1" outline="0" axis="axisValues" fieldPosition="0"/>
    </format>
    <format dxfId="53">
      <pivotArea grandRow="1" outline="0" fieldPosition="0"/>
    </format>
    <format dxfId="52">
      <pivotArea dataOnly="0" labelOnly="1" grandRow="1" outline="0" fieldPosition="0"/>
    </format>
    <format dxfId="51">
      <pivotArea field="3" type="button" dataOnly="0" labelOnly="1" outline="0" axis="axisRow" fieldPosition="2"/>
    </format>
    <format dxfId="50">
      <pivotArea field="5" type="button" dataOnly="0" labelOnly="1" outline="0"/>
    </format>
    <format dxfId="49">
      <pivotArea field="18" type="button" dataOnly="0" labelOnly="1" outline="0" axis="axisRow" fieldPosition="3"/>
    </format>
    <format dxfId="48">
      <pivotArea field="3" type="button" dataOnly="0" labelOnly="1" outline="0" axis="axisRow" fieldPosition="2"/>
    </format>
    <format dxfId="47">
      <pivotArea field="5" type="button" dataOnly="0" labelOnly="1" outline="0"/>
    </format>
    <format dxfId="46">
      <pivotArea field="18" type="button" dataOnly="0" labelOnly="1" outline="0" axis="axisRow" fieldPosition="3"/>
    </format>
    <format dxfId="45">
      <pivotArea field="3" type="button" dataOnly="0" labelOnly="1" outline="0" axis="axisRow" fieldPosition="2"/>
    </format>
    <format dxfId="44">
      <pivotArea field="5" type="button" dataOnly="0" labelOnly="1" outline="0"/>
    </format>
    <format dxfId="43">
      <pivotArea field="18" type="button" dataOnly="0" labelOnly="1" outline="0" axis="axisRow" fieldPosition="3"/>
    </format>
    <format dxfId="42">
      <pivotArea dataOnly="0" labelOnly="1" fieldPosition="0">
        <references count="1">
          <reference field="8" count="0"/>
        </references>
      </pivotArea>
    </format>
    <format dxfId="41">
      <pivotArea dataOnly="0" labelOnly="1" grandCol="1" outline="0" fieldPosition="0"/>
    </format>
    <format dxfId="40">
      <pivotArea field="3" type="button" dataOnly="0" labelOnly="1" outline="0" axis="axisRow" fieldPosition="2"/>
    </format>
    <format dxfId="39">
      <pivotArea field="5" type="button" dataOnly="0" labelOnly="1" outline="0"/>
    </format>
    <format dxfId="38">
      <pivotArea field="18" type="button" dataOnly="0" labelOnly="1" outline="0" axis="axisRow" fieldPosition="3"/>
    </format>
    <format dxfId="37">
      <pivotArea dataOnly="0" labelOnly="1" fieldPosition="0">
        <references count="1">
          <reference field="8" count="0"/>
        </references>
      </pivotArea>
    </format>
    <format dxfId="36">
      <pivotArea dataOnly="0" labelOnly="1" grandCol="1" outline="0" fieldPosition="0"/>
    </format>
    <format dxfId="35">
      <pivotArea type="all" dataOnly="0" outline="0" fieldPosition="0"/>
    </format>
    <format dxfId="34">
      <pivotArea outline="0" fieldPosition="0"/>
    </format>
    <format dxfId="33">
      <pivotArea dataOnly="0" labelOnly="1" outline="0" axis="axisValues" fieldPosition="0"/>
    </format>
    <format dxfId="32">
      <pivotArea type="all" dataOnly="0" outline="0" fieldPosition="0"/>
    </format>
    <format dxfId="31">
      <pivotArea outline="0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fieldPosition="0"/>
    </format>
    <format dxfId="27">
      <pivotArea dataOnly="0" labelOnly="1" outline="0" axis="axisValues" fieldPosition="0"/>
    </format>
    <format dxfId="26">
      <pivotArea dataOnly="0" labelOnly="1" fieldPosition="0">
        <references count="1">
          <reference field="8" count="0"/>
        </references>
      </pivotArea>
    </format>
    <format dxfId="25">
      <pivotArea field="5" type="button" dataOnly="0" labelOnly="1" outline="0"/>
    </format>
    <format dxfId="24">
      <pivotArea dataOnly="0" labelOnly="1" fieldPosition="0">
        <references count="1">
          <reference field="8" count="0"/>
        </references>
      </pivotArea>
    </format>
    <format dxfId="23">
      <pivotArea field="5" type="button" dataOnly="0" labelOnly="1" outline="0"/>
    </format>
    <format dxfId="22">
      <pivotArea dataOnly="0" labelOnly="1" fieldPosition="0">
        <references count="1">
          <reference field="8" count="0"/>
        </references>
      </pivotArea>
    </format>
    <format dxfId="21">
      <pivotArea dataOnly="0" labelOnly="1" fieldPosition="0">
        <references count="1">
          <reference field="8" count="0"/>
        </references>
      </pivotArea>
    </format>
    <format dxfId="20">
      <pivotArea dataOnly="0" labelOnly="1" grandCol="1" outline="0" fieldPosition="0"/>
    </format>
    <format dxfId="19">
      <pivotArea field="27" type="button" dataOnly="0" labelOnly="1" outline="0" axis="axisRow" fieldPosition="1"/>
    </format>
    <format dxfId="18">
      <pivotArea field="32" type="button" dataOnly="0" labelOnly="1" outline="0" axis="axisRow" fieldPosition="0"/>
    </format>
    <format dxfId="17">
      <pivotArea dataOnly="0" labelOnly="1" grandRow="1" outline="0" fieldPosition="0"/>
    </format>
    <format dxfId="16">
      <pivotArea type="all" dataOnly="0" outline="0" fieldPosition="0"/>
    </format>
    <format dxfId="15">
      <pivotArea grandRow="1" outline="0" fieldPosition="0"/>
    </format>
    <format dxfId="14">
      <pivotArea type="all" dataOnly="0" outline="0" fieldPosition="0"/>
    </format>
    <format dxfId="13">
      <pivotArea outline="0" fieldPosition="0"/>
    </format>
    <format dxfId="12">
      <pivotArea type="origin" dataOnly="0" labelOnly="1" outline="0" fieldPosition="0"/>
    </format>
    <format dxfId="11">
      <pivotArea field="8" type="button" dataOnly="0" labelOnly="1" outline="0" axis="axisCol" fieldPosition="0"/>
    </format>
    <format dxfId="10">
      <pivotArea field="32" type="button" dataOnly="0" labelOnly="1" outline="0" axis="axisRow" fieldPosition="0"/>
    </format>
    <format dxfId="9">
      <pivotArea field="27" type="button" dataOnly="0" labelOnly="1" outline="0" axis="axisRow" fieldPosition="1"/>
    </format>
    <format dxfId="8">
      <pivotArea field="3" type="button" dataOnly="0" labelOnly="1" outline="0" axis="axisRow" fieldPosition="2"/>
    </format>
    <format dxfId="7">
      <pivotArea field="18" type="button" dataOnly="0" labelOnly="1" outline="0" axis="axisRow" fieldPosition="3"/>
    </format>
    <format dxfId="6">
      <pivotArea dataOnly="0" labelOnly="1" grandRow="1" outline="0" fieldPosition="0"/>
    </format>
    <format dxfId="5">
      <pivotArea dataOnly="0" labelOnly="1" outline="0" fieldPosition="0">
        <references count="1">
          <reference field="8" count="0"/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6E4954-38ED-40F1-8748-8BFBDF6901E5}" name="Articulos" displayName="Articulos" ref="A1:H102" totalsRowShown="0">
  <autoFilter ref="A1:H102" xr:uid="{9C6E4954-38ED-40F1-8748-8BFBDF6901E5}"/>
  <tableColumns count="8">
    <tableColumn id="1" xr3:uid="{4ED3A22B-4D6B-475C-A86F-81FE36434C4A}" name="ID_ARTICULO"/>
    <tableColumn id="2" xr3:uid="{803E2BEF-17C8-4F34-B69D-4C8CCB15A435}" name="NOM_ARTICULO"/>
    <tableColumn id="3" xr3:uid="{7775222F-FBC9-445D-81B5-D462DC33DD1B}" name="NOM_DISCIPLINA_ARTICULO"/>
    <tableColumn id="4" xr3:uid="{A2EFD908-4F3B-47B0-ABE4-903291957EB2}" name="COD_GRF_ART"/>
    <tableColumn id="5" xr3:uid="{705ABBA9-27C6-4981-879D-8634B954107A}" name="TIPO COSTO"/>
    <tableColumn id="6" xr3:uid="{1C1020A1-606D-476F-84BC-15780DDD2A1F}" name="2DA CLASIFICACION"/>
    <tableColumn id="8" xr3:uid="{059D5D29-0E91-487A-BE13-85BDFE7717A3}" name="3ra CLASIFICACION"/>
    <tableColumn id="7" xr3:uid="{485D66CF-E863-498F-907C-1B05E0E163C8}" name="SORT_B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E518-0203-4970-A36A-0CD972B5AB5E}">
  <sheetPr>
    <tabColor rgb="FFFFFF00"/>
  </sheetPr>
  <dimension ref="A1:O10"/>
  <sheetViews>
    <sheetView showGridLines="0" zoomScale="60" zoomScaleNormal="60" workbookViewId="0">
      <selection activeCell="N21" sqref="N21"/>
    </sheetView>
  </sheetViews>
  <sheetFormatPr baseColWidth="10" defaultRowHeight="14.4" x14ac:dyDescent="0.3"/>
  <cols>
    <col min="1" max="1" width="3.77734375" customWidth="1"/>
    <col min="2" max="2" width="13.77734375" customWidth="1"/>
    <col min="3" max="3" width="37.44140625" bestFit="1" customWidth="1"/>
    <col min="4" max="5" width="33.77734375" customWidth="1"/>
    <col min="6" max="7" width="15.5546875" customWidth="1"/>
    <col min="8" max="8" width="13" customWidth="1"/>
    <col min="12" max="12" width="12.21875" bestFit="1" customWidth="1"/>
    <col min="14" max="14" width="12.77734375" bestFit="1" customWidth="1"/>
    <col min="15" max="15" width="21.77734375" customWidth="1"/>
    <col min="17" max="17" width="12.77734375" bestFit="1" customWidth="1"/>
    <col min="19" max="19" width="12.77734375" bestFit="1" customWidth="1"/>
  </cols>
  <sheetData>
    <row r="1" spans="1:15" x14ac:dyDescent="0.3">
      <c r="B1" t="s">
        <v>1234</v>
      </c>
    </row>
    <row r="2" spans="1:15" x14ac:dyDescent="0.3">
      <c r="B2" s="799" t="s">
        <v>1236</v>
      </c>
      <c r="C2" s="799" t="s">
        <v>1230</v>
      </c>
      <c r="D2" s="799" t="s">
        <v>1231</v>
      </c>
      <c r="E2" s="799" t="s">
        <v>589</v>
      </c>
      <c r="F2" s="799" t="s">
        <v>1232</v>
      </c>
      <c r="G2" s="799" t="s">
        <v>1233</v>
      </c>
      <c r="H2" s="799" t="s">
        <v>1220</v>
      </c>
    </row>
    <row r="3" spans="1:15" x14ac:dyDescent="0.3">
      <c r="A3" s="790"/>
      <c r="B3" s="791" t="s">
        <v>966</v>
      </c>
      <c r="C3" s="791" t="s">
        <v>1221</v>
      </c>
      <c r="D3" s="792" t="s">
        <v>1222</v>
      </c>
      <c r="E3" s="793"/>
      <c r="F3" s="798">
        <v>46082</v>
      </c>
      <c r="G3" s="798">
        <v>46082</v>
      </c>
      <c r="H3" s="794" t="s">
        <v>1235</v>
      </c>
      <c r="K3" s="795"/>
      <c r="L3" s="795"/>
      <c r="M3" s="795"/>
      <c r="N3" s="795"/>
      <c r="O3" s="790"/>
    </row>
    <row r="4" spans="1:15" ht="22.8" x14ac:dyDescent="0.3">
      <c r="A4" s="790"/>
      <c r="B4" s="791" t="s">
        <v>966</v>
      </c>
      <c r="C4" s="791" t="s">
        <v>1223</v>
      </c>
      <c r="D4" s="792" t="s">
        <v>1224</v>
      </c>
      <c r="E4" s="793"/>
      <c r="F4" s="798">
        <v>46174</v>
      </c>
      <c r="G4" s="798">
        <v>46174</v>
      </c>
      <c r="H4" s="794" t="s">
        <v>1235</v>
      </c>
      <c r="K4" s="795"/>
      <c r="L4" s="795"/>
      <c r="M4" s="795"/>
      <c r="N4" s="795"/>
      <c r="O4" s="790"/>
    </row>
    <row r="5" spans="1:15" ht="15" customHeight="1" x14ac:dyDescent="0.3">
      <c r="A5" s="790"/>
      <c r="B5" s="791" t="s">
        <v>966</v>
      </c>
      <c r="C5" s="791" t="s">
        <v>1225</v>
      </c>
      <c r="D5" s="791" t="s">
        <v>1226</v>
      </c>
      <c r="E5" s="793"/>
      <c r="F5" s="798">
        <v>46266</v>
      </c>
      <c r="G5" s="798">
        <v>46266</v>
      </c>
      <c r="H5" s="794" t="s">
        <v>1235</v>
      </c>
      <c r="K5" s="795"/>
      <c r="L5" s="795"/>
      <c r="M5" s="795"/>
      <c r="N5" s="795"/>
      <c r="O5" s="790"/>
    </row>
    <row r="6" spans="1:15" ht="15" customHeight="1" x14ac:dyDescent="0.3">
      <c r="A6" s="790"/>
      <c r="B6" s="791" t="s">
        <v>966</v>
      </c>
      <c r="C6" s="791" t="s">
        <v>1227</v>
      </c>
      <c r="D6" s="791" t="s">
        <v>1226</v>
      </c>
      <c r="E6" s="793"/>
      <c r="F6" s="798">
        <v>46174</v>
      </c>
      <c r="G6" s="798">
        <v>46174</v>
      </c>
      <c r="H6" s="794" t="s">
        <v>1235</v>
      </c>
      <c r="K6" s="795"/>
      <c r="L6" s="795"/>
      <c r="M6" s="795"/>
      <c r="N6" s="795"/>
      <c r="O6" s="790"/>
    </row>
    <row r="7" spans="1:15" x14ac:dyDescent="0.3">
      <c r="A7" s="790"/>
      <c r="B7" s="791" t="s">
        <v>1237</v>
      </c>
      <c r="C7" s="791" t="s">
        <v>1228</v>
      </c>
      <c r="D7" s="791"/>
      <c r="E7" s="793"/>
      <c r="F7" s="798">
        <v>46054</v>
      </c>
      <c r="G7" s="798">
        <v>46054</v>
      </c>
      <c r="H7" s="794" t="s">
        <v>1235</v>
      </c>
      <c r="K7" s="795"/>
      <c r="L7" s="795"/>
      <c r="M7" s="795"/>
      <c r="N7" s="795"/>
      <c r="O7" s="790"/>
    </row>
    <row r="8" spans="1:15" x14ac:dyDescent="0.3">
      <c r="A8" s="790"/>
      <c r="B8" s="791" t="s">
        <v>1237</v>
      </c>
      <c r="C8" s="791" t="s">
        <v>1229</v>
      </c>
      <c r="D8" s="791"/>
      <c r="E8" s="793"/>
      <c r="F8" s="798">
        <v>46082</v>
      </c>
      <c r="G8" s="798">
        <v>46082</v>
      </c>
      <c r="H8" s="794" t="s">
        <v>1235</v>
      </c>
      <c r="K8" s="795"/>
      <c r="L8" s="795"/>
      <c r="M8" s="795"/>
      <c r="N8" s="795"/>
      <c r="O8" s="790"/>
    </row>
    <row r="9" spans="1:15" x14ac:dyDescent="0.3">
      <c r="A9" s="790"/>
      <c r="B9" s="791"/>
      <c r="C9" s="791"/>
      <c r="D9" s="791"/>
      <c r="E9" s="793"/>
      <c r="F9" s="797"/>
      <c r="G9" s="797"/>
      <c r="H9" s="796"/>
      <c r="K9" s="795"/>
      <c r="L9" s="795"/>
      <c r="M9" s="795"/>
      <c r="N9" s="795"/>
      <c r="O9" s="790"/>
    </row>
    <row r="10" spans="1:15" x14ac:dyDescent="0.3">
      <c r="A10" s="790"/>
      <c r="B10" s="791"/>
      <c r="C10" s="791"/>
      <c r="D10" s="791"/>
      <c r="E10" s="793"/>
      <c r="F10" s="797"/>
      <c r="G10" s="797"/>
      <c r="H10" s="796"/>
      <c r="K10" s="795"/>
      <c r="L10" s="795"/>
      <c r="M10" s="795"/>
      <c r="N10" s="795"/>
      <c r="O10" s="79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514A-1CCB-410B-8DB6-E64283F3301D}">
  <sheetPr>
    <pageSetUpPr fitToPage="1"/>
  </sheetPr>
  <dimension ref="B2:N13"/>
  <sheetViews>
    <sheetView topLeftCell="C2" zoomScaleNormal="100" workbookViewId="0">
      <selection activeCell="I8" sqref="I8"/>
    </sheetView>
  </sheetViews>
  <sheetFormatPr baseColWidth="10" defaultColWidth="12.5546875" defaultRowHeight="13.8" x14ac:dyDescent="0.3"/>
  <cols>
    <col min="1" max="1" width="2.21875" style="611" customWidth="1"/>
    <col min="2" max="2" width="16.21875" style="611" customWidth="1"/>
    <col min="3" max="3" width="54.21875" style="611" bestFit="1" customWidth="1"/>
    <col min="4" max="9" width="14" style="611" customWidth="1"/>
    <col min="10" max="11" width="12.5546875" style="611"/>
    <col min="12" max="12" width="13" style="611" hidden="1" customWidth="1"/>
    <col min="13" max="14" width="12.5546875" style="611" hidden="1" customWidth="1"/>
    <col min="15" max="16384" width="12.5546875" style="611"/>
  </cols>
  <sheetData>
    <row r="2" spans="2:14" ht="35.4" x14ac:dyDescent="0.3">
      <c r="B2" s="610" t="s">
        <v>873</v>
      </c>
    </row>
    <row r="3" spans="2:14" ht="14.4" thickBot="1" x14ac:dyDescent="0.35"/>
    <row r="4" spans="2:14" s="612" customFormat="1" ht="17.25" customHeight="1" x14ac:dyDescent="0.3">
      <c r="B4" s="828" t="s">
        <v>524</v>
      </c>
      <c r="C4" s="830" t="s">
        <v>198</v>
      </c>
      <c r="D4" s="832">
        <v>2024</v>
      </c>
      <c r="E4" s="834">
        <v>2025</v>
      </c>
      <c r="F4" s="836">
        <v>2026</v>
      </c>
      <c r="G4" s="836">
        <v>2027</v>
      </c>
      <c r="H4" s="838">
        <v>2028</v>
      </c>
      <c r="I4" s="826" t="s">
        <v>874</v>
      </c>
      <c r="L4" s="611" t="s">
        <v>875</v>
      </c>
      <c r="M4" s="611" t="s">
        <v>876</v>
      </c>
    </row>
    <row r="5" spans="2:14" ht="17.25" customHeight="1" thickBot="1" x14ac:dyDescent="0.35">
      <c r="B5" s="829"/>
      <c r="C5" s="831"/>
      <c r="D5" s="833"/>
      <c r="E5" s="835"/>
      <c r="F5" s="837"/>
      <c r="G5" s="837"/>
      <c r="H5" s="839"/>
      <c r="I5" s="827"/>
      <c r="L5" s="611">
        <v>1.0336488415043652</v>
      </c>
      <c r="M5" s="611">
        <v>1.0237726098191213</v>
      </c>
    </row>
    <row r="6" spans="2:14" ht="30" customHeight="1" thickBot="1" x14ac:dyDescent="0.35">
      <c r="B6" s="613" t="s">
        <v>696</v>
      </c>
      <c r="C6" s="614" t="s">
        <v>868</v>
      </c>
      <c r="D6" s="615">
        <f t="shared" ref="D6:I6" si="0">SUM(D7)</f>
        <v>228189.95760551695</v>
      </c>
      <c r="E6" s="616">
        <f t="shared" si="0"/>
        <v>476667.45072665415</v>
      </c>
      <c r="F6" s="617">
        <f t="shared" si="0"/>
        <v>1674600.3744392856</v>
      </c>
      <c r="G6" s="617">
        <f t="shared" si="0"/>
        <v>2034249.7387670348</v>
      </c>
      <c r="H6" s="743">
        <f t="shared" si="0"/>
        <v>2331209.0431897477</v>
      </c>
      <c r="I6" s="618">
        <f t="shared" si="0"/>
        <v>6744916.5647282396</v>
      </c>
    </row>
    <row r="7" spans="2:14" ht="24" customHeight="1" x14ac:dyDescent="0.3">
      <c r="B7" s="619" t="s">
        <v>877</v>
      </c>
      <c r="C7" s="620" t="s">
        <v>869</v>
      </c>
      <c r="D7" s="621">
        <f t="shared" ref="D7" si="1">SUM(D8:D9)</f>
        <v>228189.95760551695</v>
      </c>
      <c r="E7" s="622">
        <f>SUM(E8:E9)</f>
        <v>476667.45072665415</v>
      </c>
      <c r="F7" s="623">
        <f t="shared" ref="F7:H7" si="2">SUM(F8:F9)</f>
        <v>1674600.3744392856</v>
      </c>
      <c r="G7" s="623">
        <f t="shared" si="2"/>
        <v>2034249.7387670348</v>
      </c>
      <c r="H7" s="623">
        <f t="shared" si="2"/>
        <v>2331209.0431897477</v>
      </c>
      <c r="I7" s="624">
        <f>SUM(I8:I9)</f>
        <v>6744916.5647282396</v>
      </c>
    </row>
    <row r="8" spans="2:14" ht="20.25" customHeight="1" x14ac:dyDescent="0.3">
      <c r="B8" s="625" t="s">
        <v>878</v>
      </c>
      <c r="C8" s="626" t="s">
        <v>870</v>
      </c>
      <c r="D8" s="627">
        <f>'Formato SAP'!G6</f>
        <v>228189.95760551695</v>
      </c>
      <c r="E8" s="628">
        <f>'Formato SAP'!I6</f>
        <v>127558.07380385174</v>
      </c>
      <c r="F8" s="629">
        <f>'Formato SAP'!K6</f>
        <v>0</v>
      </c>
      <c r="G8" s="629">
        <f>'Formato SAP'!M6</f>
        <v>0</v>
      </c>
      <c r="H8" s="630">
        <f>'Formato SAP'!O6</f>
        <v>0</v>
      </c>
      <c r="I8" s="631">
        <f>SUM(D8:H8)</f>
        <v>355748.03140936868</v>
      </c>
      <c r="K8" s="632"/>
      <c r="L8" s="632" t="e">
        <f>+#REF!*L5</f>
        <v>#REF!</v>
      </c>
      <c r="M8" s="632" t="e">
        <f>+(#REF!-#REF!)*M5</f>
        <v>#REF!</v>
      </c>
      <c r="N8" s="632" t="e">
        <f>+M8+L8</f>
        <v>#REF!</v>
      </c>
    </row>
    <row r="9" spans="2:14" ht="20.25" customHeight="1" thickBot="1" x14ac:dyDescent="0.35">
      <c r="B9" s="633" t="s">
        <v>879</v>
      </c>
      <c r="C9" s="634" t="s">
        <v>872</v>
      </c>
      <c r="D9" s="635">
        <f>'Formato SAP'!G22</f>
        <v>0</v>
      </c>
      <c r="E9" s="636">
        <f>'Formato SAP'!I22</f>
        <v>349109.37692280242</v>
      </c>
      <c r="F9" s="637">
        <f>'Formato SAP'!K22</f>
        <v>1674600.3744392856</v>
      </c>
      <c r="G9" s="637">
        <f>'Formato SAP'!M22</f>
        <v>2034249.7387670348</v>
      </c>
      <c r="H9" s="638">
        <f>'Formato SAP'!O22</f>
        <v>2331209.0431897477</v>
      </c>
      <c r="I9" s="639">
        <f>SUM(D9:H9)</f>
        <v>6389168.5333188707</v>
      </c>
      <c r="K9" s="632"/>
      <c r="L9" s="632" t="e">
        <f>+#REF!*L6</f>
        <v>#REF!</v>
      </c>
      <c r="M9" s="632" t="e">
        <f>+(#REF!-#REF!)*M6</f>
        <v>#REF!</v>
      </c>
      <c r="N9" s="632" t="e">
        <f>+M9+L9</f>
        <v>#REF!</v>
      </c>
    </row>
    <row r="12" spans="2:14" x14ac:dyDescent="0.3">
      <c r="D12" s="632"/>
      <c r="E12" s="632"/>
      <c r="F12" s="632"/>
      <c r="G12" s="632"/>
      <c r="H12" s="632"/>
      <c r="I12" s="632"/>
    </row>
    <row r="13" spans="2:14" x14ac:dyDescent="0.3">
      <c r="E13" s="632"/>
    </row>
  </sheetData>
  <mergeCells count="8">
    <mergeCell ref="I4:I5"/>
    <mergeCell ref="B4:B5"/>
    <mergeCell ref="C4:C5"/>
    <mergeCell ref="D4:D5"/>
    <mergeCell ref="E4:E5"/>
    <mergeCell ref="F4:F5"/>
    <mergeCell ref="G4:G5"/>
    <mergeCell ref="H4:H5"/>
  </mergeCells>
  <pageMargins left="0.75" right="0.75" top="1" bottom="1" header="0" footer="0"/>
  <pageSetup scale="66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CB08F-B91A-40F1-8D16-B020C6C85519}">
  <dimension ref="C1:BO51"/>
  <sheetViews>
    <sheetView showGridLines="0" zoomScale="55" zoomScaleNormal="55" workbookViewId="0">
      <pane xSplit="4" ySplit="4" topLeftCell="E19" activePane="bottomRight" state="frozen"/>
      <selection pane="topRight" activeCell="E1" sqref="E1"/>
      <selection pane="bottomLeft" activeCell="A5" sqref="A5"/>
      <selection pane="bottomRight" activeCell="G37" sqref="G37"/>
    </sheetView>
  </sheetViews>
  <sheetFormatPr baseColWidth="10" defaultRowHeight="14.4" x14ac:dyDescent="0.3"/>
  <cols>
    <col min="1" max="2" width="2.109375" customWidth="1"/>
    <col min="3" max="3" width="67" customWidth="1"/>
    <col min="4" max="4" width="2.6640625" style="540" customWidth="1"/>
    <col min="5" max="7" width="18.109375" customWidth="1"/>
    <col min="8" max="8" width="2.6640625" customWidth="1"/>
    <col min="9" max="9" width="15.77734375" customWidth="1"/>
    <col min="10" max="10" width="2.6640625" customWidth="1"/>
    <col min="11" max="11" width="17.109375" customWidth="1"/>
    <col min="12" max="12" width="2.6640625" customWidth="1"/>
    <col min="13" max="13" width="16.5546875" bestFit="1" customWidth="1"/>
    <col min="14" max="14" width="2.6640625" customWidth="1"/>
    <col min="15" max="15" width="17.5546875" customWidth="1"/>
    <col min="16" max="16" width="2.6640625" customWidth="1"/>
    <col min="17" max="17" width="6.5546875" customWidth="1"/>
    <col min="18" max="23" width="7.44140625" customWidth="1"/>
    <col min="24" max="24" width="13.109375" bestFit="1" customWidth="1"/>
    <col min="25" max="25" width="11.21875" bestFit="1" customWidth="1"/>
    <col min="26" max="26" width="13.109375" bestFit="1" customWidth="1"/>
    <col min="27" max="28" width="11.21875" bestFit="1" customWidth="1"/>
    <col min="29" max="29" width="10.88671875" customWidth="1"/>
    <col min="33" max="33" width="13.21875" customWidth="1"/>
    <col min="34" max="36" width="12.88671875" customWidth="1"/>
    <col min="37" max="37" width="13.109375" bestFit="1" customWidth="1"/>
    <col min="38" max="38" width="11.21875" bestFit="1" customWidth="1"/>
    <col min="39" max="39" width="13.109375" bestFit="1" customWidth="1"/>
    <col min="40" max="41" width="11.21875" bestFit="1" customWidth="1"/>
    <col min="45" max="54" width="13.6640625" customWidth="1"/>
    <col min="56" max="56" width="15.109375" customWidth="1"/>
    <col min="57" max="58" width="13.5546875" customWidth="1"/>
    <col min="59" max="62" width="12.109375" bestFit="1" customWidth="1"/>
    <col min="63" max="63" width="13.109375" bestFit="1" customWidth="1"/>
    <col min="64" max="64" width="11.21875" bestFit="1" customWidth="1"/>
    <col min="65" max="65" width="13.109375" bestFit="1" customWidth="1"/>
    <col min="66" max="66" width="11.21875" bestFit="1" customWidth="1"/>
    <col min="67" max="67" width="12.109375" bestFit="1" customWidth="1"/>
  </cols>
  <sheetData>
    <row r="1" spans="3:67" ht="15" thickBot="1" x14ac:dyDescent="0.35"/>
    <row r="2" spans="3:67" ht="30.6" thickBot="1" x14ac:dyDescent="0.35">
      <c r="C2" s="541"/>
      <c r="D2" s="542"/>
      <c r="E2" s="543" t="s">
        <v>862</v>
      </c>
      <c r="F2" s="543" t="s">
        <v>862</v>
      </c>
      <c r="G2" s="690"/>
      <c r="H2" s="544"/>
      <c r="I2" s="543">
        <v>2024</v>
      </c>
      <c r="J2" s="545"/>
      <c r="K2" s="543">
        <v>2025</v>
      </c>
      <c r="L2" s="545"/>
      <c r="M2" s="543">
        <v>2026</v>
      </c>
      <c r="N2" s="545"/>
      <c r="O2" s="543">
        <v>2027</v>
      </c>
      <c r="P2" s="545"/>
      <c r="Q2" s="546" t="s">
        <v>863</v>
      </c>
      <c r="R2" s="545"/>
      <c r="S2" s="544"/>
      <c r="T2" s="544"/>
      <c r="U2" s="544"/>
      <c r="V2" s="544"/>
      <c r="W2" s="544"/>
      <c r="X2" s="544"/>
      <c r="Y2" s="544"/>
      <c r="Z2" s="544"/>
      <c r="AA2" s="544"/>
      <c r="AB2" s="544"/>
      <c r="AC2" s="547"/>
      <c r="AD2" s="546" t="s">
        <v>864</v>
      </c>
      <c r="AE2" s="545"/>
      <c r="AF2" s="544"/>
      <c r="AG2" s="544"/>
      <c r="AH2" s="544"/>
      <c r="AI2" s="548"/>
      <c r="AJ2" s="544"/>
      <c r="AK2" s="544"/>
      <c r="AL2" s="544"/>
      <c r="AM2" s="544"/>
      <c r="AN2" s="544"/>
      <c r="AO2" s="544"/>
      <c r="AQ2" s="546" t="s">
        <v>865</v>
      </c>
      <c r="AR2" s="545"/>
      <c r="AS2" s="544"/>
      <c r="AT2" s="544"/>
      <c r="AU2" s="544"/>
      <c r="AV2" s="544"/>
      <c r="AW2" s="544"/>
      <c r="AX2" s="544"/>
      <c r="AY2" s="544"/>
      <c r="AZ2" s="544"/>
      <c r="BA2" s="544"/>
      <c r="BB2" s="544"/>
      <c r="BD2" s="546" t="s">
        <v>866</v>
      </c>
      <c r="BE2" s="545"/>
      <c r="BF2" s="544"/>
      <c r="BG2" s="544"/>
      <c r="BH2" s="544"/>
      <c r="BI2" s="544"/>
      <c r="BJ2" s="544"/>
      <c r="BK2" s="544"/>
      <c r="BL2" s="544"/>
      <c r="BM2" s="544"/>
      <c r="BN2" s="544"/>
      <c r="BO2" s="544"/>
    </row>
    <row r="3" spans="3:67" ht="18" thickBot="1" x14ac:dyDescent="0.35">
      <c r="C3" s="549"/>
      <c r="D3" s="550"/>
      <c r="E3" s="551" t="s">
        <v>99</v>
      </c>
      <c r="F3" s="551" t="s">
        <v>99</v>
      </c>
      <c r="G3" s="691"/>
      <c r="H3" s="549"/>
      <c r="I3" s="551" t="s">
        <v>867</v>
      </c>
      <c r="J3" s="549"/>
      <c r="K3" s="551" t="s">
        <v>867</v>
      </c>
      <c r="L3" s="549"/>
      <c r="M3" s="551" t="s">
        <v>867</v>
      </c>
      <c r="N3" s="549"/>
      <c r="O3" s="551" t="s">
        <v>867</v>
      </c>
      <c r="P3" s="549"/>
      <c r="Q3" s="552">
        <v>45322</v>
      </c>
      <c r="R3" s="553">
        <v>45351</v>
      </c>
      <c r="S3" s="552">
        <v>45382</v>
      </c>
      <c r="T3" s="553">
        <v>45412</v>
      </c>
      <c r="U3" s="552">
        <v>45443</v>
      </c>
      <c r="V3" s="553">
        <v>45473</v>
      </c>
      <c r="W3" s="552">
        <v>45504</v>
      </c>
      <c r="X3" s="553">
        <v>45535</v>
      </c>
      <c r="Y3" s="552">
        <v>45565</v>
      </c>
      <c r="Z3" s="553">
        <v>45596</v>
      </c>
      <c r="AA3" s="552">
        <v>45626</v>
      </c>
      <c r="AB3" s="553">
        <v>45657</v>
      </c>
      <c r="AC3" s="547"/>
      <c r="AD3" s="552">
        <v>45688</v>
      </c>
      <c r="AE3" s="553">
        <v>45716</v>
      </c>
      <c r="AF3" s="552">
        <v>45747</v>
      </c>
      <c r="AG3" s="553">
        <v>45777</v>
      </c>
      <c r="AH3" s="552">
        <v>45808</v>
      </c>
      <c r="AI3" s="553">
        <v>45838</v>
      </c>
      <c r="AJ3" s="552">
        <v>45869</v>
      </c>
      <c r="AK3" s="553">
        <v>45900</v>
      </c>
      <c r="AL3" s="552">
        <v>45930</v>
      </c>
      <c r="AM3" s="553">
        <v>45961</v>
      </c>
      <c r="AN3" s="552">
        <v>45991</v>
      </c>
      <c r="AO3" s="553">
        <v>46022</v>
      </c>
      <c r="AQ3" s="552">
        <v>46053</v>
      </c>
      <c r="AR3" s="553">
        <v>46081</v>
      </c>
      <c r="AS3" s="552">
        <v>46112</v>
      </c>
      <c r="AT3" s="553">
        <v>46142</v>
      </c>
      <c r="AU3" s="552">
        <v>46173</v>
      </c>
      <c r="AV3" s="553">
        <v>46203</v>
      </c>
      <c r="AW3" s="552">
        <v>46234</v>
      </c>
      <c r="AX3" s="553">
        <v>46265</v>
      </c>
      <c r="AY3" s="552">
        <v>46295</v>
      </c>
      <c r="AZ3" s="553">
        <v>46326</v>
      </c>
      <c r="BA3" s="552">
        <v>46356</v>
      </c>
      <c r="BB3" s="553">
        <v>46387</v>
      </c>
      <c r="BD3" s="552">
        <v>46053</v>
      </c>
      <c r="BE3" s="553">
        <v>46081</v>
      </c>
      <c r="BF3" s="552">
        <v>46112</v>
      </c>
      <c r="BG3" s="553">
        <v>46142</v>
      </c>
      <c r="BH3" s="552">
        <v>46173</v>
      </c>
      <c r="BI3" s="553">
        <v>46203</v>
      </c>
      <c r="BJ3" s="552">
        <v>46234</v>
      </c>
      <c r="BK3" s="553">
        <v>46265</v>
      </c>
      <c r="BL3" s="552">
        <v>46295</v>
      </c>
      <c r="BM3" s="553">
        <v>46326</v>
      </c>
      <c r="BN3" s="552">
        <v>46356</v>
      </c>
      <c r="BO3" s="553">
        <v>46387</v>
      </c>
    </row>
    <row r="4" spans="3:67" ht="22.8" x14ac:dyDescent="0.4">
      <c r="C4" s="554" t="s">
        <v>868</v>
      </c>
      <c r="D4" s="555"/>
      <c r="E4" s="556">
        <v>6571392.7172899693</v>
      </c>
      <c r="F4" s="556">
        <f>F5</f>
        <v>6567358</v>
      </c>
      <c r="G4" s="556">
        <f>G5</f>
        <v>6692580.4841563636</v>
      </c>
      <c r="H4" s="557"/>
      <c r="I4" s="556">
        <v>655490.83995505131</v>
      </c>
      <c r="J4" s="558"/>
      <c r="K4" s="556">
        <v>1998016.6268722818</v>
      </c>
      <c r="L4" s="558"/>
      <c r="M4" s="556">
        <v>1999923.5003084233</v>
      </c>
      <c r="N4" s="558"/>
      <c r="O4" s="556">
        <v>1917961.7501542117</v>
      </c>
      <c r="P4" s="558"/>
      <c r="Q4" s="559">
        <v>0</v>
      </c>
      <c r="R4" s="560">
        <v>0</v>
      </c>
      <c r="S4" s="560">
        <v>0</v>
      </c>
      <c r="T4" s="560">
        <v>0</v>
      </c>
      <c r="U4" s="560">
        <v>0</v>
      </c>
      <c r="V4" s="560">
        <v>0</v>
      </c>
      <c r="W4" s="560">
        <v>0</v>
      </c>
      <c r="X4" s="560">
        <v>230144.24775954781</v>
      </c>
      <c r="Y4" s="560">
        <v>65585.624350700804</v>
      </c>
      <c r="Z4" s="560">
        <v>254411.08577156632</v>
      </c>
      <c r="AA4" s="560">
        <v>61027.500466536731</v>
      </c>
      <c r="AB4" s="561">
        <v>44322.381606699761</v>
      </c>
      <c r="AC4" s="547"/>
      <c r="AD4" s="559">
        <v>69996.620798076925</v>
      </c>
      <c r="AE4" s="560">
        <v>36799.148798076923</v>
      </c>
      <c r="AF4" s="560">
        <v>73509.500798076915</v>
      </c>
      <c r="AG4" s="560">
        <v>144894.91188055795</v>
      </c>
      <c r="AH4" s="560">
        <v>0</v>
      </c>
      <c r="AI4" s="560">
        <v>0</v>
      </c>
      <c r="AJ4" s="560">
        <v>0</v>
      </c>
      <c r="AK4" s="560">
        <v>0</v>
      </c>
      <c r="AL4" s="560">
        <v>0</v>
      </c>
      <c r="AM4" s="560">
        <v>0</v>
      </c>
      <c r="AN4" s="560">
        <v>0</v>
      </c>
      <c r="AO4" s="561">
        <v>0</v>
      </c>
      <c r="AQ4" s="559">
        <v>0</v>
      </c>
      <c r="AR4" s="560">
        <v>0</v>
      </c>
      <c r="AS4" s="560">
        <v>0</v>
      </c>
      <c r="AT4" s="560">
        <v>0</v>
      </c>
      <c r="AU4" s="560">
        <v>0</v>
      </c>
      <c r="AV4" s="560">
        <v>0</v>
      </c>
      <c r="AW4" s="560">
        <v>0</v>
      </c>
      <c r="AX4" s="560">
        <v>0</v>
      </c>
      <c r="AY4" s="560">
        <v>0</v>
      </c>
      <c r="AZ4" s="560">
        <v>0</v>
      </c>
      <c r="BA4" s="560">
        <v>0</v>
      </c>
      <c r="BB4" s="561">
        <v>0</v>
      </c>
      <c r="BD4" s="559">
        <v>0</v>
      </c>
      <c r="BE4" s="560">
        <v>0</v>
      </c>
      <c r="BF4" s="560">
        <v>0</v>
      </c>
      <c r="BG4" s="560">
        <v>0</v>
      </c>
      <c r="BH4" s="560">
        <v>0</v>
      </c>
      <c r="BI4" s="560">
        <v>0</v>
      </c>
      <c r="BJ4" s="560">
        <v>0</v>
      </c>
      <c r="BK4" s="560">
        <v>0</v>
      </c>
      <c r="BL4" s="560">
        <v>0</v>
      </c>
      <c r="BM4" s="560">
        <v>0</v>
      </c>
      <c r="BN4" s="560">
        <v>0</v>
      </c>
      <c r="BO4" s="561">
        <v>0</v>
      </c>
    </row>
    <row r="5" spans="3:67" ht="22.8" x14ac:dyDescent="0.4">
      <c r="C5" s="562" t="s">
        <v>869</v>
      </c>
      <c r="D5" s="555"/>
      <c r="E5" s="563">
        <v>6571392.7172899693</v>
      </c>
      <c r="F5" s="563">
        <f>F6+F22</f>
        <v>6567358</v>
      </c>
      <c r="G5" s="563">
        <f>G6+G22</f>
        <v>6692580.4841563636</v>
      </c>
      <c r="H5" s="557"/>
      <c r="I5" s="563">
        <v>655490.83995505131</v>
      </c>
      <c r="J5" s="558"/>
      <c r="K5" s="563">
        <v>1998016.6268722818</v>
      </c>
      <c r="L5" s="558"/>
      <c r="M5" s="563">
        <v>1999923.5003084233</v>
      </c>
      <c r="N5" s="558"/>
      <c r="O5" s="563">
        <v>1917961.7501542117</v>
      </c>
      <c r="P5" s="558"/>
      <c r="Q5" s="564">
        <v>0</v>
      </c>
      <c r="R5" s="565">
        <v>0</v>
      </c>
      <c r="S5" s="565">
        <v>0</v>
      </c>
      <c r="T5" s="565">
        <v>0</v>
      </c>
      <c r="U5" s="565">
        <v>0</v>
      </c>
      <c r="V5" s="565">
        <v>0</v>
      </c>
      <c r="W5" s="565">
        <v>0</v>
      </c>
      <c r="X5" s="565">
        <v>230144.24775954781</v>
      </c>
      <c r="Y5" s="565">
        <v>65585.624350700804</v>
      </c>
      <c r="Z5" s="565">
        <v>254411.08577156632</v>
      </c>
      <c r="AA5" s="565">
        <v>61027.500466536731</v>
      </c>
      <c r="AB5" s="566">
        <v>44322.381606699761</v>
      </c>
      <c r="AC5" s="547"/>
      <c r="AD5" s="564">
        <v>69996.620798076925</v>
      </c>
      <c r="AE5" s="565">
        <v>36799.148798076923</v>
      </c>
      <c r="AF5" s="565">
        <v>73509.500798076915</v>
      </c>
      <c r="AG5" s="565">
        <v>144894.91188055795</v>
      </c>
      <c r="AH5" s="565">
        <v>0</v>
      </c>
      <c r="AI5" s="565">
        <v>0</v>
      </c>
      <c r="AJ5" s="565">
        <v>0</v>
      </c>
      <c r="AK5" s="565">
        <v>0</v>
      </c>
      <c r="AL5" s="565">
        <v>0</v>
      </c>
      <c r="AM5" s="565">
        <v>0</v>
      </c>
      <c r="AN5" s="565">
        <v>0</v>
      </c>
      <c r="AO5" s="566">
        <v>0</v>
      </c>
      <c r="AQ5" s="564">
        <v>0</v>
      </c>
      <c r="AR5" s="565">
        <v>0</v>
      </c>
      <c r="AS5" s="565">
        <v>0</v>
      </c>
      <c r="AT5" s="565">
        <v>0</v>
      </c>
      <c r="AU5" s="565">
        <v>0</v>
      </c>
      <c r="AV5" s="565">
        <v>0</v>
      </c>
      <c r="AW5" s="565">
        <v>0</v>
      </c>
      <c r="AX5" s="565">
        <v>0</v>
      </c>
      <c r="AY5" s="565">
        <v>0</v>
      </c>
      <c r="AZ5" s="565">
        <v>0</v>
      </c>
      <c r="BA5" s="565">
        <v>0</v>
      </c>
      <c r="BB5" s="566">
        <v>0</v>
      </c>
      <c r="BD5" s="564">
        <v>0</v>
      </c>
      <c r="BE5" s="565">
        <v>0</v>
      </c>
      <c r="BF5" s="565">
        <v>0</v>
      </c>
      <c r="BG5" s="565">
        <v>0</v>
      </c>
      <c r="BH5" s="565">
        <v>0</v>
      </c>
      <c r="BI5" s="565">
        <v>0</v>
      </c>
      <c r="BJ5" s="565">
        <v>0</v>
      </c>
      <c r="BK5" s="565">
        <v>0</v>
      </c>
      <c r="BL5" s="565">
        <v>0</v>
      </c>
      <c r="BM5" s="565">
        <v>0</v>
      </c>
      <c r="BN5" s="565">
        <v>0</v>
      </c>
      <c r="BO5" s="566">
        <v>0</v>
      </c>
    </row>
    <row r="6" spans="3:67" ht="22.8" x14ac:dyDescent="0.4">
      <c r="C6" s="567" t="s">
        <v>870</v>
      </c>
      <c r="D6" s="555"/>
      <c r="E6" s="568">
        <v>861309.8040391478</v>
      </c>
      <c r="F6" s="568">
        <v>367893.40861477575</v>
      </c>
      <c r="G6" s="568">
        <f>SUM(G7:G21)</f>
        <v>368944.87724933802</v>
      </c>
      <c r="H6" s="557"/>
      <c r="I6" s="568">
        <v>655490.83995505131</v>
      </c>
      <c r="J6" s="557"/>
      <c r="K6" s="568">
        <v>205818.9640840964</v>
      </c>
      <c r="L6" s="557"/>
      <c r="M6" s="568">
        <v>0</v>
      </c>
      <c r="N6" s="557"/>
      <c r="O6" s="568">
        <v>0</v>
      </c>
      <c r="P6" s="557"/>
      <c r="Q6" s="569">
        <v>0</v>
      </c>
      <c r="R6" s="570">
        <v>0</v>
      </c>
      <c r="S6" s="570">
        <v>0</v>
      </c>
      <c r="T6" s="570">
        <v>0</v>
      </c>
      <c r="U6" s="570">
        <v>0</v>
      </c>
      <c r="V6" s="570">
        <v>0</v>
      </c>
      <c r="W6" s="570">
        <v>0</v>
      </c>
      <c r="X6" s="570">
        <v>230144.24775954781</v>
      </c>
      <c r="Y6" s="570">
        <v>65585.624350700804</v>
      </c>
      <c r="Z6" s="570">
        <v>254411.08577156632</v>
      </c>
      <c r="AA6" s="570">
        <v>61027.500466536731</v>
      </c>
      <c r="AB6" s="571">
        <v>44322.381606699761</v>
      </c>
      <c r="AC6" s="547"/>
      <c r="AD6" s="569">
        <v>36799.148798076923</v>
      </c>
      <c r="AE6" s="570">
        <v>36799.148798076923</v>
      </c>
      <c r="AF6" s="570">
        <v>36799.148798076923</v>
      </c>
      <c r="AG6" s="570">
        <v>95421.517689865621</v>
      </c>
      <c r="AH6" s="570">
        <v>0</v>
      </c>
      <c r="AI6" s="570">
        <v>0</v>
      </c>
      <c r="AJ6" s="570">
        <v>0</v>
      </c>
      <c r="AK6" s="570">
        <v>0</v>
      </c>
      <c r="AL6" s="570">
        <v>0</v>
      </c>
      <c r="AM6" s="570">
        <v>0</v>
      </c>
      <c r="AN6" s="570">
        <v>0</v>
      </c>
      <c r="AO6" s="571">
        <v>0</v>
      </c>
      <c r="AQ6" s="569">
        <v>0</v>
      </c>
      <c r="AR6" s="570">
        <v>0</v>
      </c>
      <c r="AS6" s="570">
        <v>0</v>
      </c>
      <c r="AT6" s="570">
        <v>0</v>
      </c>
      <c r="AU6" s="570">
        <v>0</v>
      </c>
      <c r="AV6" s="570">
        <v>0</v>
      </c>
      <c r="AW6" s="570">
        <v>0</v>
      </c>
      <c r="AX6" s="570">
        <v>0</v>
      </c>
      <c r="AY6" s="570">
        <v>0</v>
      </c>
      <c r="AZ6" s="570">
        <v>0</v>
      </c>
      <c r="BA6" s="570">
        <v>0</v>
      </c>
      <c r="BB6" s="571">
        <v>0</v>
      </c>
      <c r="BD6" s="569">
        <v>0</v>
      </c>
      <c r="BE6" s="570">
        <v>0</v>
      </c>
      <c r="BF6" s="570">
        <v>0</v>
      </c>
      <c r="BG6" s="570">
        <v>0</v>
      </c>
      <c r="BH6" s="570">
        <v>0</v>
      </c>
      <c r="BI6" s="570">
        <v>0</v>
      </c>
      <c r="BJ6" s="570">
        <v>0</v>
      </c>
      <c r="BK6" s="570">
        <v>0</v>
      </c>
      <c r="BL6" s="570">
        <v>0</v>
      </c>
      <c r="BM6" s="570">
        <v>0</v>
      </c>
      <c r="BN6" s="570">
        <v>0</v>
      </c>
      <c r="BO6" s="571">
        <v>0</v>
      </c>
    </row>
    <row r="7" spans="3:67" s="582" customFormat="1" ht="17.399999999999999" x14ac:dyDescent="0.3">
      <c r="C7" s="572" t="s">
        <v>746</v>
      </c>
      <c r="D7" s="540">
        <v>91243110</v>
      </c>
      <c r="E7" s="573">
        <v>311221.55342285789</v>
      </c>
      <c r="F7" s="573">
        <v>260912.23006664199</v>
      </c>
      <c r="G7" s="693">
        <f>F7*$E$51</f>
        <v>260155.52588738222</v>
      </c>
      <c r="H7" s="574"/>
      <c r="I7" s="573">
        <v>171711.93803824257</v>
      </c>
      <c r="J7" s="575"/>
      <c r="K7" s="573">
        <v>139509.61538461535</v>
      </c>
      <c r="L7" s="575"/>
      <c r="M7" s="573">
        <v>0</v>
      </c>
      <c r="N7" s="575"/>
      <c r="O7" s="573">
        <v>0</v>
      </c>
      <c r="P7" s="576"/>
      <c r="Q7" s="577"/>
      <c r="R7" s="578"/>
      <c r="S7" s="578"/>
      <c r="T7" s="578"/>
      <c r="U7" s="578"/>
      <c r="V7" s="578"/>
      <c r="W7" s="578"/>
      <c r="X7" s="579">
        <v>29286.013903079842</v>
      </c>
      <c r="Y7" s="579">
        <v>16866.006787330316</v>
      </c>
      <c r="Z7" s="579">
        <v>44758.21504159976</v>
      </c>
      <c r="AA7" s="579">
        <v>38793.9479638009</v>
      </c>
      <c r="AB7" s="580">
        <v>42007.75434243177</v>
      </c>
      <c r="AC7" s="547"/>
      <c r="AD7" s="577">
        <v>34877.403846153844</v>
      </c>
      <c r="AE7" s="578">
        <v>34877.403846153844</v>
      </c>
      <c r="AF7" s="578">
        <v>34877.403846153844</v>
      </c>
      <c r="AG7" s="578">
        <v>34877.403846153822</v>
      </c>
      <c r="AH7" s="578"/>
      <c r="AI7" s="578"/>
      <c r="AJ7" s="578"/>
      <c r="AK7" s="578"/>
      <c r="AL7" s="578"/>
      <c r="AM7" s="578"/>
      <c r="AN7" s="578"/>
      <c r="AO7" s="581"/>
      <c r="AQ7" s="577"/>
      <c r="AR7" s="578"/>
      <c r="AS7" s="578"/>
      <c r="AT7" s="578"/>
      <c r="AU7" s="578"/>
      <c r="AV7" s="578"/>
      <c r="AW7" s="578"/>
      <c r="AX7" s="578"/>
      <c r="AY7" s="578"/>
      <c r="AZ7" s="578"/>
      <c r="BA7" s="578"/>
      <c r="BB7" s="581"/>
      <c r="BD7" s="577"/>
      <c r="BE7" s="578"/>
      <c r="BF7" s="578"/>
      <c r="BG7" s="578"/>
      <c r="BH7" s="578"/>
      <c r="BI7" s="578"/>
      <c r="BJ7" s="578"/>
      <c r="BK7" s="578"/>
      <c r="BL7" s="578"/>
      <c r="BM7" s="578"/>
      <c r="BN7" s="578"/>
      <c r="BO7" s="581"/>
    </row>
    <row r="8" spans="3:67" s="582" customFormat="1" ht="17.399999999999999" x14ac:dyDescent="0.3">
      <c r="C8" s="572" t="s">
        <v>747</v>
      </c>
      <c r="D8" s="540">
        <v>91243120</v>
      </c>
      <c r="E8" s="573">
        <v>181824</v>
      </c>
      <c r="F8" s="573">
        <v>71122.180894964753</v>
      </c>
      <c r="G8" s="693">
        <f>F8*$F$51</f>
        <v>73083.420659207361</v>
      </c>
      <c r="H8" s="574"/>
      <c r="I8" s="573">
        <v>181824</v>
      </c>
      <c r="J8" s="575"/>
      <c r="K8" s="573">
        <v>0</v>
      </c>
      <c r="L8" s="575"/>
      <c r="M8" s="573">
        <v>0</v>
      </c>
      <c r="N8" s="575"/>
      <c r="O8" s="573">
        <v>0</v>
      </c>
      <c r="P8" s="576"/>
      <c r="Q8" s="577"/>
      <c r="R8" s="578"/>
      <c r="S8" s="578"/>
      <c r="T8" s="578"/>
      <c r="U8" s="578"/>
      <c r="V8" s="578"/>
      <c r="W8" s="578"/>
      <c r="X8" s="579">
        <v>67366</v>
      </c>
      <c r="Y8" s="579">
        <v>15546</v>
      </c>
      <c r="Z8" s="579">
        <v>88314.28571428571</v>
      </c>
      <c r="AA8" s="579">
        <v>10597.714285714286</v>
      </c>
      <c r="AB8" s="580">
        <v>0</v>
      </c>
      <c r="AC8" s="547"/>
      <c r="AD8" s="577"/>
      <c r="AE8" s="578"/>
      <c r="AF8" s="578"/>
      <c r="AG8" s="578"/>
      <c r="AH8" s="578"/>
      <c r="AI8" s="578"/>
      <c r="AJ8" s="578"/>
      <c r="AK8" s="578"/>
      <c r="AL8" s="578"/>
      <c r="AM8" s="578"/>
      <c r="AN8" s="578"/>
      <c r="AO8" s="581"/>
      <c r="AQ8" s="577"/>
      <c r="AR8" s="578"/>
      <c r="AS8" s="578"/>
      <c r="AT8" s="578"/>
      <c r="AU8" s="578"/>
      <c r="AV8" s="578"/>
      <c r="AW8" s="578"/>
      <c r="AX8" s="578"/>
      <c r="AY8" s="578"/>
      <c r="AZ8" s="578"/>
      <c r="BA8" s="578"/>
      <c r="BB8" s="581"/>
      <c r="BD8" s="577"/>
      <c r="BE8" s="578"/>
      <c r="BF8" s="578"/>
      <c r="BG8" s="578"/>
      <c r="BH8" s="578"/>
      <c r="BI8" s="578"/>
      <c r="BJ8" s="578"/>
      <c r="BK8" s="578"/>
      <c r="BL8" s="578"/>
      <c r="BM8" s="578"/>
      <c r="BN8" s="578"/>
      <c r="BO8" s="581"/>
    </row>
    <row r="9" spans="3:67" s="582" customFormat="1" ht="17.399999999999999" x14ac:dyDescent="0.3">
      <c r="C9" s="572" t="s">
        <v>748</v>
      </c>
      <c r="D9" s="540">
        <v>91243220</v>
      </c>
      <c r="E9" s="573">
        <v>0</v>
      </c>
      <c r="F9" s="573">
        <v>0</v>
      </c>
      <c r="G9" s="693">
        <f t="shared" ref="G9:G11" si="0">F9*$F$51</f>
        <v>0</v>
      </c>
      <c r="H9" s="574"/>
      <c r="I9" s="573">
        <v>0</v>
      </c>
      <c r="J9" s="575"/>
      <c r="K9" s="573">
        <v>0</v>
      </c>
      <c r="L9" s="575"/>
      <c r="M9" s="573">
        <v>0</v>
      </c>
      <c r="N9" s="575"/>
      <c r="O9" s="573">
        <v>0</v>
      </c>
      <c r="P9" s="576"/>
      <c r="Q9" s="577"/>
      <c r="R9" s="578"/>
      <c r="S9" s="578"/>
      <c r="T9" s="578"/>
      <c r="U9" s="578"/>
      <c r="V9" s="578"/>
      <c r="W9" s="578"/>
      <c r="X9" s="579">
        <v>0</v>
      </c>
      <c r="Y9" s="579">
        <v>0</v>
      </c>
      <c r="Z9" s="579">
        <v>0</v>
      </c>
      <c r="AA9" s="579">
        <v>0</v>
      </c>
      <c r="AB9" s="580">
        <v>0</v>
      </c>
      <c r="AC9" s="547"/>
      <c r="AD9" s="577"/>
      <c r="AE9" s="578"/>
      <c r="AF9" s="578"/>
      <c r="AG9" s="578"/>
      <c r="AH9" s="578"/>
      <c r="AI9" s="578"/>
      <c r="AJ9" s="578"/>
      <c r="AK9" s="578"/>
      <c r="AL9" s="578"/>
      <c r="AM9" s="578"/>
      <c r="AN9" s="578"/>
      <c r="AO9" s="581"/>
      <c r="AQ9" s="577"/>
      <c r="AR9" s="578"/>
      <c r="AS9" s="578"/>
      <c r="AT9" s="578"/>
      <c r="AU9" s="578"/>
      <c r="AV9" s="578"/>
      <c r="AW9" s="578"/>
      <c r="AX9" s="578"/>
      <c r="AY9" s="578"/>
      <c r="AZ9" s="578"/>
      <c r="BA9" s="578"/>
      <c r="BB9" s="581"/>
      <c r="BD9" s="577"/>
      <c r="BE9" s="578"/>
      <c r="BF9" s="578"/>
      <c r="BG9" s="578"/>
      <c r="BH9" s="578"/>
      <c r="BI9" s="578"/>
      <c r="BJ9" s="578"/>
      <c r="BK9" s="578"/>
      <c r="BL9" s="578"/>
      <c r="BM9" s="578"/>
      <c r="BN9" s="578"/>
      <c r="BO9" s="581"/>
    </row>
    <row r="10" spans="3:67" s="582" customFormat="1" ht="17.399999999999999" x14ac:dyDescent="0.3">
      <c r="C10" s="572" t="s">
        <v>749</v>
      </c>
      <c r="D10" s="540">
        <v>91243310</v>
      </c>
      <c r="E10" s="573">
        <v>0</v>
      </c>
      <c r="F10" s="573">
        <v>0</v>
      </c>
      <c r="G10" s="693">
        <f t="shared" si="0"/>
        <v>0</v>
      </c>
      <c r="H10" s="574"/>
      <c r="I10" s="573">
        <v>0</v>
      </c>
      <c r="J10" s="575"/>
      <c r="K10" s="573">
        <v>0</v>
      </c>
      <c r="L10" s="575"/>
      <c r="M10" s="573">
        <v>0</v>
      </c>
      <c r="N10" s="575"/>
      <c r="O10" s="573">
        <v>0</v>
      </c>
      <c r="P10" s="576"/>
      <c r="Q10" s="577"/>
      <c r="R10" s="578"/>
      <c r="S10" s="578"/>
      <c r="T10" s="578"/>
      <c r="U10" s="578"/>
      <c r="V10" s="578"/>
      <c r="W10" s="578"/>
      <c r="X10" s="579">
        <v>0</v>
      </c>
      <c r="Y10" s="579">
        <v>0</v>
      </c>
      <c r="Z10" s="579">
        <v>0</v>
      </c>
      <c r="AA10" s="579">
        <v>0</v>
      </c>
      <c r="AB10" s="580">
        <v>0</v>
      </c>
      <c r="AC10" s="547"/>
      <c r="AD10" s="577"/>
      <c r="AE10" s="578"/>
      <c r="AF10" s="578"/>
      <c r="AG10" s="578"/>
      <c r="AH10" s="578"/>
      <c r="AI10" s="578"/>
      <c r="AJ10" s="578"/>
      <c r="AK10" s="578"/>
      <c r="AL10" s="578"/>
      <c r="AM10" s="578"/>
      <c r="AN10" s="578"/>
      <c r="AO10" s="581"/>
      <c r="AQ10" s="577"/>
      <c r="AR10" s="578"/>
      <c r="AS10" s="578"/>
      <c r="AT10" s="578"/>
      <c r="AU10" s="578"/>
      <c r="AV10" s="578"/>
      <c r="AW10" s="578"/>
      <c r="AX10" s="578"/>
      <c r="AY10" s="578"/>
      <c r="AZ10" s="578"/>
      <c r="BA10" s="578"/>
      <c r="BB10" s="581"/>
      <c r="BD10" s="577"/>
      <c r="BE10" s="578"/>
      <c r="BF10" s="578"/>
      <c r="BG10" s="578"/>
      <c r="BH10" s="578"/>
      <c r="BI10" s="578"/>
      <c r="BJ10" s="578"/>
      <c r="BK10" s="578"/>
      <c r="BL10" s="578"/>
      <c r="BM10" s="578"/>
      <c r="BN10" s="578"/>
      <c r="BO10" s="581"/>
    </row>
    <row r="11" spans="3:67" s="582" customFormat="1" ht="17.399999999999999" x14ac:dyDescent="0.3">
      <c r="C11" s="572" t="s">
        <v>750</v>
      </c>
      <c r="D11" s="540">
        <v>91243510</v>
      </c>
      <c r="E11" s="573">
        <v>0</v>
      </c>
      <c r="F11" s="573">
        <v>0</v>
      </c>
      <c r="G11" s="693">
        <f t="shared" si="0"/>
        <v>0</v>
      </c>
      <c r="H11" s="574"/>
      <c r="I11" s="573">
        <v>0</v>
      </c>
      <c r="J11" s="575"/>
      <c r="K11" s="573">
        <v>0</v>
      </c>
      <c r="L11" s="575"/>
      <c r="M11" s="573">
        <v>0</v>
      </c>
      <c r="N11" s="575"/>
      <c r="O11" s="573">
        <v>0</v>
      </c>
      <c r="P11" s="576"/>
      <c r="Q11" s="577"/>
      <c r="R11" s="578"/>
      <c r="S11" s="578"/>
      <c r="T11" s="578"/>
      <c r="U11" s="578"/>
      <c r="V11" s="578"/>
      <c r="W11" s="578"/>
      <c r="X11" s="579">
        <v>0</v>
      </c>
      <c r="Y11" s="579">
        <v>0</v>
      </c>
      <c r="Z11" s="579">
        <v>0</v>
      </c>
      <c r="AA11" s="579">
        <v>0</v>
      </c>
      <c r="AB11" s="580">
        <v>0</v>
      </c>
      <c r="AC11" s="547"/>
      <c r="AD11" s="577"/>
      <c r="AE11" s="578"/>
      <c r="AF11" s="578"/>
      <c r="AG11" s="578"/>
      <c r="AH11" s="578"/>
      <c r="AI11" s="578"/>
      <c r="AJ11" s="578"/>
      <c r="AK11" s="578"/>
      <c r="AL11" s="578"/>
      <c r="AM11" s="578"/>
      <c r="AN11" s="578"/>
      <c r="AO11" s="581"/>
      <c r="AQ11" s="577"/>
      <c r="AR11" s="578"/>
      <c r="AS11" s="578"/>
      <c r="AT11" s="578"/>
      <c r="AU11" s="578"/>
      <c r="AV11" s="578"/>
      <c r="AW11" s="578"/>
      <c r="AX11" s="578"/>
      <c r="AY11" s="578"/>
      <c r="AZ11" s="578"/>
      <c r="BA11" s="578"/>
      <c r="BB11" s="581"/>
      <c r="BD11" s="577"/>
      <c r="BE11" s="578"/>
      <c r="BF11" s="578"/>
      <c r="BG11" s="578"/>
      <c r="BH11" s="578"/>
      <c r="BI11" s="578"/>
      <c r="BJ11" s="578"/>
      <c r="BK11" s="578"/>
      <c r="BL11" s="578"/>
      <c r="BM11" s="578"/>
      <c r="BN11" s="578"/>
      <c r="BO11" s="581"/>
    </row>
    <row r="12" spans="3:67" s="582" customFormat="1" ht="17.399999999999999" x14ac:dyDescent="0.3">
      <c r="C12" s="572" t="s">
        <v>751</v>
      </c>
      <c r="D12" s="540">
        <v>91243520</v>
      </c>
      <c r="E12" s="573">
        <v>144957.87291250014</v>
      </c>
      <c r="F12" s="573">
        <v>20598.610136807969</v>
      </c>
      <c r="G12" s="693">
        <f>F12*$E$51</f>
        <v>20538.86953218593</v>
      </c>
      <c r="H12" s="574"/>
      <c r="I12" s="573">
        <v>144957.87291250014</v>
      </c>
      <c r="J12" s="575"/>
      <c r="K12" s="573">
        <v>0</v>
      </c>
      <c r="L12" s="575"/>
      <c r="M12" s="573">
        <v>0</v>
      </c>
      <c r="N12" s="575"/>
      <c r="O12" s="573">
        <v>0</v>
      </c>
      <c r="P12" s="576"/>
      <c r="Q12" s="577"/>
      <c r="R12" s="578"/>
      <c r="S12" s="578"/>
      <c r="T12" s="578"/>
      <c r="U12" s="578"/>
      <c r="V12" s="578"/>
      <c r="W12" s="578"/>
      <c r="X12" s="579">
        <v>71228.696776112527</v>
      </c>
      <c r="Y12" s="579">
        <v>325.08513965056687</v>
      </c>
      <c r="Z12" s="579">
        <v>68390.392216979133</v>
      </c>
      <c r="AA12" s="579">
        <v>5013.6987797579241</v>
      </c>
      <c r="AB12" s="580">
        <v>0</v>
      </c>
      <c r="AC12" s="547"/>
      <c r="AD12" s="577"/>
      <c r="AE12" s="578"/>
      <c r="AF12" s="578"/>
      <c r="AG12" s="578"/>
      <c r="AH12" s="578"/>
      <c r="AI12" s="578"/>
      <c r="AJ12" s="578"/>
      <c r="AK12" s="578"/>
      <c r="AL12" s="578"/>
      <c r="AM12" s="578"/>
      <c r="AN12" s="578"/>
      <c r="AO12" s="581"/>
      <c r="AQ12" s="577"/>
      <c r="AR12" s="578"/>
      <c r="AS12" s="578"/>
      <c r="AT12" s="578"/>
      <c r="AU12" s="578"/>
      <c r="AV12" s="578"/>
      <c r="AW12" s="578"/>
      <c r="AX12" s="578"/>
      <c r="AY12" s="578"/>
      <c r="AZ12" s="578"/>
      <c r="BA12" s="578"/>
      <c r="BB12" s="581"/>
      <c r="BD12" s="577"/>
      <c r="BE12" s="578"/>
      <c r="BF12" s="578"/>
      <c r="BG12" s="578"/>
      <c r="BH12" s="578"/>
      <c r="BI12" s="578"/>
      <c r="BJ12" s="578"/>
      <c r="BK12" s="578"/>
      <c r="BL12" s="578"/>
      <c r="BM12" s="578"/>
      <c r="BN12" s="578"/>
      <c r="BO12" s="581"/>
    </row>
    <row r="13" spans="3:67" ht="17.399999999999999" x14ac:dyDescent="0.3">
      <c r="C13" s="572" t="s">
        <v>752</v>
      </c>
      <c r="D13" s="540">
        <v>91243530</v>
      </c>
      <c r="E13" s="573">
        <v>137937.37790100503</v>
      </c>
      <c r="F13" s="573">
        <v>-1610.0539076200221</v>
      </c>
      <c r="G13" s="693">
        <f>F13*$F$51</f>
        <v>-1654.4521769990497</v>
      </c>
      <c r="H13" s="574"/>
      <c r="I13" s="573">
        <v>137937.37790100503</v>
      </c>
      <c r="J13" s="575"/>
      <c r="K13" s="573">
        <v>0</v>
      </c>
      <c r="L13" s="575"/>
      <c r="M13" s="573">
        <v>0</v>
      </c>
      <c r="N13" s="575"/>
      <c r="O13" s="573">
        <v>0</v>
      </c>
      <c r="P13" s="576"/>
      <c r="Q13" s="577"/>
      <c r="R13" s="578"/>
      <c r="S13" s="578"/>
      <c r="T13" s="578"/>
      <c r="U13" s="578"/>
      <c r="V13" s="578"/>
      <c r="W13" s="578"/>
      <c r="X13" s="579">
        <v>56674.053980670295</v>
      </c>
      <c r="Y13" s="579">
        <v>30770.699653440159</v>
      </c>
      <c r="Z13" s="579">
        <v>46479.521895418926</v>
      </c>
      <c r="AA13" s="579">
        <v>4013.1023714756702</v>
      </c>
      <c r="AB13" s="580">
        <v>0</v>
      </c>
      <c r="AC13" s="547"/>
      <c r="AD13" s="577"/>
      <c r="AE13" s="578"/>
      <c r="AF13" s="578"/>
      <c r="AG13" s="578"/>
      <c r="AH13" s="578"/>
      <c r="AI13" s="578"/>
      <c r="AJ13" s="578"/>
      <c r="AK13" s="578"/>
      <c r="AL13" s="578"/>
      <c r="AM13" s="578"/>
      <c r="AN13" s="578"/>
      <c r="AO13" s="581"/>
      <c r="AQ13" s="577"/>
      <c r="AR13" s="578"/>
      <c r="AS13" s="578"/>
      <c r="AT13" s="578"/>
      <c r="AU13" s="578"/>
      <c r="AV13" s="578"/>
      <c r="AW13" s="578"/>
      <c r="AX13" s="578"/>
      <c r="AY13" s="578"/>
      <c r="AZ13" s="578"/>
      <c r="BA13" s="578"/>
      <c r="BB13" s="581"/>
      <c r="BD13" s="577"/>
      <c r="BE13" s="578"/>
      <c r="BF13" s="578"/>
      <c r="BG13" s="578"/>
      <c r="BH13" s="578"/>
      <c r="BI13" s="578"/>
      <c r="BJ13" s="578"/>
      <c r="BK13" s="578"/>
      <c r="BL13" s="578"/>
      <c r="BM13" s="578"/>
      <c r="BN13" s="578"/>
      <c r="BO13" s="581"/>
    </row>
    <row r="14" spans="3:67" ht="17.399999999999999" x14ac:dyDescent="0.3">
      <c r="C14" s="572" t="s">
        <v>763</v>
      </c>
      <c r="D14" s="540">
        <v>91243610</v>
      </c>
      <c r="E14" s="573">
        <v>0</v>
      </c>
      <c r="F14" s="573">
        <v>0</v>
      </c>
      <c r="G14" s="693">
        <f>F14*$F$51</f>
        <v>0</v>
      </c>
      <c r="H14" s="574"/>
      <c r="I14" s="573">
        <v>0</v>
      </c>
      <c r="J14" s="575"/>
      <c r="K14" s="573">
        <v>0</v>
      </c>
      <c r="L14" s="575"/>
      <c r="M14" s="573">
        <v>0</v>
      </c>
      <c r="N14" s="575"/>
      <c r="O14" s="573">
        <v>0</v>
      </c>
      <c r="P14" s="576"/>
      <c r="Q14" s="577"/>
      <c r="R14" s="578"/>
      <c r="S14" s="578"/>
      <c r="T14" s="578"/>
      <c r="U14" s="578"/>
      <c r="V14" s="578"/>
      <c r="W14" s="578"/>
      <c r="X14" s="579">
        <v>0</v>
      </c>
      <c r="Y14" s="579">
        <v>0</v>
      </c>
      <c r="Z14" s="579">
        <v>0</v>
      </c>
      <c r="AA14" s="579">
        <v>0</v>
      </c>
      <c r="AB14" s="580">
        <v>0</v>
      </c>
      <c r="AC14" s="547"/>
      <c r="AD14" s="577"/>
      <c r="AE14" s="578"/>
      <c r="AF14" s="578"/>
      <c r="AG14" s="578"/>
      <c r="AH14" s="578"/>
      <c r="AI14" s="578"/>
      <c r="AJ14" s="578"/>
      <c r="AK14" s="578"/>
      <c r="AL14" s="578"/>
      <c r="AM14" s="578"/>
      <c r="AN14" s="578"/>
      <c r="AO14" s="581"/>
      <c r="AQ14" s="577"/>
      <c r="AR14" s="578"/>
      <c r="AS14" s="578"/>
      <c r="AT14" s="578"/>
      <c r="AU14" s="578"/>
      <c r="AV14" s="578"/>
      <c r="AW14" s="578"/>
      <c r="AX14" s="578"/>
      <c r="AY14" s="578"/>
      <c r="AZ14" s="578"/>
      <c r="BA14" s="578"/>
      <c r="BB14" s="581"/>
      <c r="BD14" s="577"/>
      <c r="BE14" s="578"/>
      <c r="BF14" s="578"/>
      <c r="BG14" s="578"/>
      <c r="BH14" s="578"/>
      <c r="BI14" s="578"/>
      <c r="BJ14" s="578"/>
      <c r="BK14" s="578"/>
      <c r="BL14" s="578"/>
      <c r="BM14" s="578"/>
      <c r="BN14" s="578"/>
      <c r="BO14" s="581"/>
    </row>
    <row r="15" spans="3:67" s="588" customFormat="1" ht="17.399999999999999" x14ac:dyDescent="0.3">
      <c r="C15" s="572" t="s">
        <v>754</v>
      </c>
      <c r="D15" s="540">
        <v>91243620</v>
      </c>
      <c r="E15" s="573">
        <v>0</v>
      </c>
      <c r="F15" s="573">
        <v>0</v>
      </c>
      <c r="G15" s="693">
        <f>F15*$E$51</f>
        <v>0</v>
      </c>
      <c r="H15" s="574"/>
      <c r="I15" s="573">
        <v>0</v>
      </c>
      <c r="J15" s="575"/>
      <c r="K15" s="573">
        <v>0</v>
      </c>
      <c r="L15" s="575"/>
      <c r="M15" s="573">
        <v>0</v>
      </c>
      <c r="N15" s="575"/>
      <c r="O15" s="573">
        <v>0</v>
      </c>
      <c r="P15" s="583"/>
      <c r="Q15" s="584"/>
      <c r="R15" s="585"/>
      <c r="S15" s="585"/>
      <c r="T15" s="585"/>
      <c r="U15" s="585"/>
      <c r="V15" s="585"/>
      <c r="W15" s="585"/>
      <c r="X15" s="579">
        <v>0</v>
      </c>
      <c r="Y15" s="579">
        <v>0</v>
      </c>
      <c r="Z15" s="579">
        <v>0</v>
      </c>
      <c r="AA15" s="579">
        <v>0</v>
      </c>
      <c r="AB15" s="580">
        <v>0</v>
      </c>
      <c r="AC15" s="586"/>
      <c r="AD15" s="584"/>
      <c r="AE15" s="585"/>
      <c r="AF15" s="585"/>
      <c r="AG15" s="585"/>
      <c r="AH15" s="585"/>
      <c r="AI15" s="585"/>
      <c r="AJ15" s="585"/>
      <c r="AK15" s="585"/>
      <c r="AL15" s="585"/>
      <c r="AM15" s="585"/>
      <c r="AN15" s="585"/>
      <c r="AO15" s="587"/>
      <c r="AQ15" s="584"/>
      <c r="AR15" s="585"/>
      <c r="AS15" s="585"/>
      <c r="AT15" s="585"/>
      <c r="AU15" s="585"/>
      <c r="AV15" s="585"/>
      <c r="AW15" s="585"/>
      <c r="AX15" s="585"/>
      <c r="AY15" s="585"/>
      <c r="AZ15" s="585"/>
      <c r="BA15" s="585"/>
      <c r="BB15" s="587"/>
      <c r="BD15" s="584"/>
      <c r="BE15" s="585"/>
      <c r="BF15" s="585"/>
      <c r="BG15" s="585"/>
      <c r="BH15" s="585"/>
      <c r="BI15" s="585"/>
      <c r="BJ15" s="585"/>
      <c r="BK15" s="585"/>
      <c r="BL15" s="585"/>
      <c r="BM15" s="585"/>
      <c r="BN15" s="585"/>
      <c r="BO15" s="587"/>
    </row>
    <row r="16" spans="3:67" ht="17.399999999999999" x14ac:dyDescent="0.3">
      <c r="C16" s="572" t="s">
        <v>755</v>
      </c>
      <c r="D16" s="540">
        <v>91243630</v>
      </c>
      <c r="E16" s="573">
        <v>0</v>
      </c>
      <c r="F16" s="573">
        <v>0</v>
      </c>
      <c r="G16" s="693">
        <f t="shared" ref="G16:G18" si="1">F16*$F$51</f>
        <v>0</v>
      </c>
      <c r="H16" s="574"/>
      <c r="I16" s="573">
        <v>0</v>
      </c>
      <c r="J16" s="575"/>
      <c r="K16" s="573">
        <v>0</v>
      </c>
      <c r="L16" s="575"/>
      <c r="M16" s="573">
        <v>0</v>
      </c>
      <c r="N16" s="575"/>
      <c r="O16" s="573">
        <v>0</v>
      </c>
      <c r="P16" s="576"/>
      <c r="Q16" s="577"/>
      <c r="R16" s="578"/>
      <c r="S16" s="578"/>
      <c r="T16" s="578"/>
      <c r="U16" s="578"/>
      <c r="V16" s="578"/>
      <c r="W16" s="578"/>
      <c r="X16" s="579">
        <v>0</v>
      </c>
      <c r="Y16" s="579">
        <v>0</v>
      </c>
      <c r="Z16" s="579">
        <v>0</v>
      </c>
      <c r="AA16" s="579">
        <v>0</v>
      </c>
      <c r="AB16" s="580">
        <v>0</v>
      </c>
      <c r="AC16" s="547"/>
      <c r="AD16" s="577"/>
      <c r="AE16" s="578"/>
      <c r="AF16" s="578"/>
      <c r="AG16" s="578"/>
      <c r="AH16" s="578"/>
      <c r="AI16" s="578"/>
      <c r="AJ16" s="578"/>
      <c r="AK16" s="578"/>
      <c r="AL16" s="578"/>
      <c r="AM16" s="578"/>
      <c r="AN16" s="578"/>
      <c r="AO16" s="581"/>
      <c r="AQ16" s="577"/>
      <c r="AR16" s="578"/>
      <c r="AS16" s="578"/>
      <c r="AT16" s="578"/>
      <c r="AU16" s="578"/>
      <c r="AV16" s="578"/>
      <c r="AW16" s="578"/>
      <c r="AX16" s="578"/>
      <c r="AY16" s="578"/>
      <c r="AZ16" s="578"/>
      <c r="BA16" s="578"/>
      <c r="BB16" s="581"/>
      <c r="BD16" s="577"/>
      <c r="BE16" s="578"/>
      <c r="BF16" s="578"/>
      <c r="BG16" s="578"/>
      <c r="BH16" s="578"/>
      <c r="BI16" s="578"/>
      <c r="BJ16" s="578"/>
      <c r="BK16" s="578"/>
      <c r="BL16" s="578"/>
      <c r="BM16" s="578"/>
      <c r="BN16" s="578"/>
      <c r="BO16" s="581"/>
    </row>
    <row r="17" spans="3:67" ht="17.399999999999999" x14ac:dyDescent="0.3">
      <c r="C17" s="572" t="s">
        <v>756</v>
      </c>
      <c r="D17" s="540">
        <v>91243640</v>
      </c>
      <c r="E17" s="573">
        <v>0</v>
      </c>
      <c r="F17" s="573">
        <v>0</v>
      </c>
      <c r="G17" s="693">
        <f t="shared" si="1"/>
        <v>0</v>
      </c>
      <c r="H17" s="574"/>
      <c r="I17" s="573">
        <v>0</v>
      </c>
      <c r="J17" s="575"/>
      <c r="K17" s="573">
        <v>0</v>
      </c>
      <c r="L17" s="575"/>
      <c r="M17" s="573">
        <v>0</v>
      </c>
      <c r="N17" s="575"/>
      <c r="O17" s="573">
        <v>0</v>
      </c>
      <c r="P17" s="576"/>
      <c r="Q17" s="577"/>
      <c r="R17" s="578"/>
      <c r="S17" s="578"/>
      <c r="T17" s="578"/>
      <c r="U17" s="578"/>
      <c r="V17" s="578"/>
      <c r="W17" s="578"/>
      <c r="X17" s="579">
        <v>0</v>
      </c>
      <c r="Y17" s="579">
        <v>0</v>
      </c>
      <c r="Z17" s="579">
        <v>0</v>
      </c>
      <c r="AA17" s="579">
        <v>0</v>
      </c>
      <c r="AB17" s="580">
        <v>0</v>
      </c>
      <c r="AC17" s="547"/>
      <c r="AD17" s="577"/>
      <c r="AE17" s="578"/>
      <c r="AF17" s="578"/>
      <c r="AG17" s="578"/>
      <c r="AH17" s="578"/>
      <c r="AI17" s="578"/>
      <c r="AJ17" s="578"/>
      <c r="AK17" s="578"/>
      <c r="AL17" s="578"/>
      <c r="AM17" s="578"/>
      <c r="AN17" s="578"/>
      <c r="AO17" s="581"/>
      <c r="AQ17" s="577"/>
      <c r="AR17" s="578"/>
      <c r="AS17" s="578"/>
      <c r="AT17" s="578"/>
      <c r="AU17" s="578"/>
      <c r="AV17" s="578"/>
      <c r="AW17" s="578"/>
      <c r="AX17" s="578"/>
      <c r="AY17" s="578"/>
      <c r="AZ17" s="578"/>
      <c r="BA17" s="578"/>
      <c r="BB17" s="581"/>
      <c r="BD17" s="577"/>
      <c r="BE17" s="578"/>
      <c r="BF17" s="578"/>
      <c r="BG17" s="578"/>
      <c r="BH17" s="578"/>
      <c r="BI17" s="578"/>
      <c r="BJ17" s="578"/>
      <c r="BK17" s="578"/>
      <c r="BL17" s="578"/>
      <c r="BM17" s="578"/>
      <c r="BN17" s="578"/>
      <c r="BO17" s="581"/>
    </row>
    <row r="18" spans="3:67" ht="17.399999999999999" x14ac:dyDescent="0.3">
      <c r="C18" s="572" t="s">
        <v>757</v>
      </c>
      <c r="D18" s="540">
        <v>91243650</v>
      </c>
      <c r="E18" s="573">
        <v>0</v>
      </c>
      <c r="F18" s="573">
        <v>0</v>
      </c>
      <c r="G18" s="693">
        <f t="shared" si="1"/>
        <v>0</v>
      </c>
      <c r="H18" s="574"/>
      <c r="I18" s="573">
        <v>0</v>
      </c>
      <c r="J18" s="575"/>
      <c r="K18" s="573">
        <v>0</v>
      </c>
      <c r="L18" s="575"/>
      <c r="M18" s="573">
        <v>0</v>
      </c>
      <c r="N18" s="575"/>
      <c r="O18" s="573">
        <v>0</v>
      </c>
      <c r="P18" s="576"/>
      <c r="Q18" s="577"/>
      <c r="R18" s="578"/>
      <c r="S18" s="578"/>
      <c r="T18" s="578"/>
      <c r="U18" s="578"/>
      <c r="V18" s="578"/>
      <c r="W18" s="578"/>
      <c r="X18" s="579">
        <v>0</v>
      </c>
      <c r="Y18" s="579">
        <v>0</v>
      </c>
      <c r="Z18" s="579">
        <v>0</v>
      </c>
      <c r="AA18" s="579">
        <v>0</v>
      </c>
      <c r="AB18" s="580">
        <v>0</v>
      </c>
      <c r="AC18" s="547"/>
      <c r="AD18" s="577"/>
      <c r="AE18" s="578"/>
      <c r="AF18" s="578"/>
      <c r="AG18" s="578"/>
      <c r="AH18" s="578"/>
      <c r="AI18" s="578"/>
      <c r="AJ18" s="578"/>
      <c r="AK18" s="578"/>
      <c r="AL18" s="578"/>
      <c r="AM18" s="578"/>
      <c r="AN18" s="578"/>
      <c r="AO18" s="581"/>
      <c r="AQ18" s="577"/>
      <c r="AR18" s="578"/>
      <c r="AS18" s="578"/>
      <c r="AT18" s="578"/>
      <c r="AU18" s="578"/>
      <c r="AV18" s="578"/>
      <c r="AW18" s="578"/>
      <c r="AX18" s="578"/>
      <c r="AY18" s="578"/>
      <c r="AZ18" s="578"/>
      <c r="BA18" s="578"/>
      <c r="BB18" s="581"/>
      <c r="BD18" s="577"/>
      <c r="BE18" s="578"/>
      <c r="BF18" s="578"/>
      <c r="BG18" s="578"/>
      <c r="BH18" s="578"/>
      <c r="BI18" s="578"/>
      <c r="BJ18" s="578"/>
      <c r="BK18" s="578"/>
      <c r="BL18" s="578"/>
      <c r="BM18" s="578"/>
      <c r="BN18" s="578"/>
      <c r="BO18" s="581"/>
    </row>
    <row r="19" spans="3:67" s="588" customFormat="1" ht="17.399999999999999" x14ac:dyDescent="0.3">
      <c r="C19" s="589" t="s">
        <v>758</v>
      </c>
      <c r="D19" s="540">
        <v>91243660</v>
      </c>
      <c r="E19" s="573">
        <v>0</v>
      </c>
      <c r="F19" s="573">
        <v>3012.3190724738374</v>
      </c>
      <c r="G19" s="693">
        <f>F19*$E$51</f>
        <v>3003.5826693131935</v>
      </c>
      <c r="H19" s="574"/>
      <c r="I19" s="573">
        <v>0</v>
      </c>
      <c r="J19" s="575"/>
      <c r="K19" s="573">
        <v>0</v>
      </c>
      <c r="L19" s="575"/>
      <c r="M19" s="573">
        <v>0</v>
      </c>
      <c r="N19" s="575"/>
      <c r="O19" s="573">
        <v>0</v>
      </c>
      <c r="P19" s="583"/>
      <c r="Q19" s="584"/>
      <c r="R19" s="590"/>
      <c r="S19" s="590"/>
      <c r="T19" s="590"/>
      <c r="U19" s="590"/>
      <c r="V19" s="590"/>
      <c r="W19" s="590"/>
      <c r="X19" s="591">
        <v>0</v>
      </c>
      <c r="Y19" s="591">
        <v>0</v>
      </c>
      <c r="Z19" s="591">
        <v>0</v>
      </c>
      <c r="AA19" s="591">
        <v>0</v>
      </c>
      <c r="AB19" s="592">
        <v>0</v>
      </c>
      <c r="AC19" s="586"/>
      <c r="AD19" s="584"/>
      <c r="AE19" s="590"/>
      <c r="AF19" s="590"/>
      <c r="AG19" s="590"/>
      <c r="AH19" s="590"/>
      <c r="AI19" s="590"/>
      <c r="AJ19" s="590"/>
      <c r="AK19" s="590"/>
      <c r="AL19" s="590"/>
      <c r="AM19" s="590"/>
      <c r="AN19" s="590"/>
      <c r="AO19" s="593"/>
      <c r="AQ19" s="584"/>
      <c r="AR19" s="590"/>
      <c r="AS19" s="590"/>
      <c r="AT19" s="590"/>
      <c r="AU19" s="590"/>
      <c r="AV19" s="590"/>
      <c r="AW19" s="590"/>
      <c r="AX19" s="590"/>
      <c r="AY19" s="590"/>
      <c r="AZ19" s="590"/>
      <c r="BA19" s="590"/>
      <c r="BB19" s="593"/>
      <c r="BD19" s="584"/>
      <c r="BE19" s="590"/>
      <c r="BF19" s="590"/>
      <c r="BG19" s="590"/>
      <c r="BH19" s="590"/>
      <c r="BI19" s="590"/>
      <c r="BJ19" s="590"/>
      <c r="BK19" s="590"/>
      <c r="BL19" s="590"/>
      <c r="BM19" s="590"/>
      <c r="BN19" s="590"/>
      <c r="BO19" s="593"/>
    </row>
    <row r="20" spans="3:67" ht="17.399999999999999" x14ac:dyDescent="0.3">
      <c r="C20" s="572" t="s">
        <v>811</v>
      </c>
      <c r="D20" s="540">
        <v>91243750</v>
      </c>
      <c r="E20" s="573">
        <v>58622.368891788719</v>
      </c>
      <c r="F20" s="573">
        <v>0</v>
      </c>
      <c r="G20" s="693">
        <f>F20*$F$51</f>
        <v>0</v>
      </c>
      <c r="H20" s="574"/>
      <c r="I20" s="573">
        <v>0</v>
      </c>
      <c r="J20" s="575"/>
      <c r="K20" s="573">
        <v>58622.368891788719</v>
      </c>
      <c r="L20" s="575"/>
      <c r="M20" s="573">
        <v>0</v>
      </c>
      <c r="N20" s="575"/>
      <c r="O20" s="573">
        <v>0</v>
      </c>
      <c r="P20" s="576"/>
      <c r="Q20" s="577"/>
      <c r="R20" s="578"/>
      <c r="S20" s="578"/>
      <c r="T20" s="578"/>
      <c r="U20" s="578"/>
      <c r="V20" s="578"/>
      <c r="W20" s="578"/>
      <c r="X20" s="579">
        <v>0</v>
      </c>
      <c r="Y20" s="579">
        <v>0</v>
      </c>
      <c r="Z20" s="579">
        <v>0</v>
      </c>
      <c r="AA20" s="579">
        <v>0</v>
      </c>
      <c r="AB20" s="580">
        <v>0</v>
      </c>
      <c r="AC20" s="547"/>
      <c r="AD20" s="577"/>
      <c r="AE20" s="578"/>
      <c r="AF20" s="578"/>
      <c r="AG20" s="578">
        <v>58622.368891788719</v>
      </c>
      <c r="AH20" s="578"/>
      <c r="AI20" s="578"/>
      <c r="AJ20" s="578"/>
      <c r="AK20" s="578"/>
      <c r="AL20" s="578"/>
      <c r="AM20" s="578"/>
      <c r="AN20" s="578"/>
      <c r="AO20" s="581"/>
      <c r="AQ20" s="577"/>
      <c r="AR20" s="578"/>
      <c r="AS20" s="578"/>
      <c r="AT20" s="578"/>
      <c r="AU20" s="578"/>
      <c r="AV20" s="578"/>
      <c r="AW20" s="578"/>
      <c r="AX20" s="578"/>
      <c r="AY20" s="578"/>
      <c r="AZ20" s="578"/>
      <c r="BA20" s="578"/>
      <c r="BB20" s="581"/>
      <c r="BD20" s="577"/>
      <c r="BE20" s="578"/>
      <c r="BF20" s="578"/>
      <c r="BG20" s="578"/>
      <c r="BH20" s="578"/>
      <c r="BI20" s="578"/>
      <c r="BJ20" s="578"/>
      <c r="BK20" s="578"/>
      <c r="BL20" s="578"/>
      <c r="BM20" s="578"/>
      <c r="BN20" s="578"/>
      <c r="BO20" s="581"/>
    </row>
    <row r="21" spans="3:67" ht="18" thickBot="1" x14ac:dyDescent="0.35">
      <c r="C21" s="594" t="s">
        <v>871</v>
      </c>
      <c r="D21" s="540">
        <v>91243910</v>
      </c>
      <c r="E21" s="595">
        <v>26746.630910995929</v>
      </c>
      <c r="F21" s="573">
        <v>13858.122351507216</v>
      </c>
      <c r="G21" s="693">
        <f>F21*$E$51</f>
        <v>13817.930678248356</v>
      </c>
      <c r="H21" s="574"/>
      <c r="I21" s="595">
        <v>19059.651103303622</v>
      </c>
      <c r="J21" s="575"/>
      <c r="K21" s="595">
        <v>7686.979807692308</v>
      </c>
      <c r="L21" s="575"/>
      <c r="M21" s="595">
        <v>0</v>
      </c>
      <c r="N21" s="575"/>
      <c r="O21" s="595">
        <v>0</v>
      </c>
      <c r="P21" s="576"/>
      <c r="Q21" s="596"/>
      <c r="R21" s="597"/>
      <c r="S21" s="597"/>
      <c r="T21" s="597"/>
      <c r="U21" s="597"/>
      <c r="V21" s="597"/>
      <c r="W21" s="597"/>
      <c r="X21" s="598">
        <v>5589.4830996851515</v>
      </c>
      <c r="Y21" s="598">
        <v>2077.8327702797569</v>
      </c>
      <c r="Z21" s="598">
        <v>6468.6709032827712</v>
      </c>
      <c r="AA21" s="598">
        <v>2609.0370657879503</v>
      </c>
      <c r="AB21" s="599">
        <v>2314.6272642679905</v>
      </c>
      <c r="AC21" s="547"/>
      <c r="AD21" s="596">
        <v>1921.744951923077</v>
      </c>
      <c r="AE21" s="597">
        <v>1921.744951923077</v>
      </c>
      <c r="AF21" s="597">
        <v>1921.744951923077</v>
      </c>
      <c r="AG21" s="597">
        <v>1921.744951923077</v>
      </c>
      <c r="AH21" s="597"/>
      <c r="AI21" s="597"/>
      <c r="AJ21" s="597"/>
      <c r="AK21" s="597"/>
      <c r="AL21" s="597"/>
      <c r="AM21" s="597"/>
      <c r="AN21" s="597"/>
      <c r="AO21" s="600"/>
      <c r="AQ21" s="596"/>
      <c r="AR21" s="597"/>
      <c r="AS21" s="597"/>
      <c r="AT21" s="597"/>
      <c r="AU21" s="597"/>
      <c r="AV21" s="597"/>
      <c r="AW21" s="597"/>
      <c r="AX21" s="597"/>
      <c r="AY21" s="597"/>
      <c r="AZ21" s="597"/>
      <c r="BA21" s="597"/>
      <c r="BB21" s="600"/>
      <c r="BD21" s="596"/>
      <c r="BE21" s="597"/>
      <c r="BF21" s="597"/>
      <c r="BG21" s="597"/>
      <c r="BH21" s="597"/>
      <c r="BI21" s="597"/>
      <c r="BJ21" s="597"/>
      <c r="BK21" s="597"/>
      <c r="BL21" s="597"/>
      <c r="BM21" s="597"/>
      <c r="BN21" s="597"/>
      <c r="BO21" s="600"/>
    </row>
    <row r="22" spans="3:67" ht="22.8" x14ac:dyDescent="0.4">
      <c r="C22" s="567" t="s">
        <v>872</v>
      </c>
      <c r="D22" s="555"/>
      <c r="E22" s="568">
        <v>5710082.9132508216</v>
      </c>
      <c r="F22" s="568">
        <f>SUM(F23:F37)</f>
        <v>6199464.5913852239</v>
      </c>
      <c r="G22" s="568">
        <f>SUM(G23:G37)</f>
        <v>6323635.6069070259</v>
      </c>
      <c r="H22" s="557"/>
      <c r="I22" s="568">
        <v>0</v>
      </c>
      <c r="J22" s="557"/>
      <c r="K22" s="568">
        <v>1792197.6627881853</v>
      </c>
      <c r="L22" s="557"/>
      <c r="M22" s="568">
        <v>1999923.5003084233</v>
      </c>
      <c r="N22" s="557"/>
      <c r="O22" s="568">
        <v>1917961.7501542117</v>
      </c>
      <c r="P22" s="557"/>
      <c r="Q22" s="569">
        <v>0</v>
      </c>
      <c r="R22" s="570">
        <v>0</v>
      </c>
      <c r="S22" s="570">
        <v>0</v>
      </c>
      <c r="T22" s="570">
        <v>0</v>
      </c>
      <c r="U22" s="570">
        <v>0</v>
      </c>
      <c r="V22" s="570">
        <v>0</v>
      </c>
      <c r="W22" s="570">
        <v>0</v>
      </c>
      <c r="X22" s="570">
        <v>0</v>
      </c>
      <c r="Y22" s="570">
        <v>0</v>
      </c>
      <c r="Z22" s="570">
        <v>0</v>
      </c>
      <c r="AA22" s="570">
        <v>0</v>
      </c>
      <c r="AB22" s="571">
        <v>0</v>
      </c>
      <c r="AC22" s="547"/>
      <c r="AD22" s="569">
        <v>33197.472000000002</v>
      </c>
      <c r="AE22" s="570">
        <v>0</v>
      </c>
      <c r="AF22" s="570">
        <v>36710.351999999999</v>
      </c>
      <c r="AG22" s="570">
        <v>49473.394190692343</v>
      </c>
      <c r="AH22" s="570">
        <v>282718.01708111289</v>
      </c>
      <c r="AI22" s="570">
        <v>819846.40138312744</v>
      </c>
      <c r="AJ22" s="570">
        <v>214169.88055534431</v>
      </c>
      <c r="AK22" s="570">
        <v>109794.43616521321</v>
      </c>
      <c r="AL22" s="570">
        <v>65622.67820984163</v>
      </c>
      <c r="AM22" s="570">
        <v>99543.500798076915</v>
      </c>
      <c r="AN22" s="570">
        <v>36799.148798076923</v>
      </c>
      <c r="AO22" s="571">
        <v>44322.381606699761</v>
      </c>
      <c r="AQ22" s="569">
        <v>13718.836298076923</v>
      </c>
      <c r="AR22" s="570">
        <v>13718.836298076923</v>
      </c>
      <c r="AS22" s="570">
        <v>373078.03654321254</v>
      </c>
      <c r="AT22" s="570">
        <v>665606.68339811952</v>
      </c>
      <c r="AU22" s="570">
        <v>331598.57338342146</v>
      </c>
      <c r="AV22" s="570">
        <v>321344.38831615233</v>
      </c>
      <c r="AW22" s="570">
        <v>17340.331625179726</v>
      </c>
      <c r="AX22" s="570">
        <v>17340.331625179726</v>
      </c>
      <c r="AY22" s="570">
        <v>37223.509195273182</v>
      </c>
      <c r="AZ22" s="570">
        <v>13718.836298076923</v>
      </c>
      <c r="BA22" s="570">
        <v>13718.836298076923</v>
      </c>
      <c r="BB22" s="571">
        <v>181516.30102957724</v>
      </c>
      <c r="BD22" s="569">
        <v>1530718.8362980771</v>
      </c>
      <c r="BE22" s="570">
        <v>139236.07767738728</v>
      </c>
      <c r="BF22" s="570">
        <v>221199.63340304443</v>
      </c>
      <c r="BG22" s="570">
        <v>26807.202775703001</v>
      </c>
      <c r="BH22" s="570">
        <v>0</v>
      </c>
      <c r="BI22" s="570">
        <v>0</v>
      </c>
      <c r="BJ22" s="570">
        <v>0</v>
      </c>
      <c r="BK22" s="570">
        <v>0</v>
      </c>
      <c r="BL22" s="570">
        <v>0</v>
      </c>
      <c r="BM22" s="570">
        <v>0</v>
      </c>
      <c r="BN22" s="570">
        <v>0</v>
      </c>
      <c r="BO22" s="571">
        <v>0</v>
      </c>
    </row>
    <row r="23" spans="3:67" s="582" customFormat="1" ht="17.399999999999999" x14ac:dyDescent="0.3">
      <c r="C23" s="572" t="s">
        <v>746</v>
      </c>
      <c r="D23" s="540">
        <v>91243110</v>
      </c>
      <c r="E23" s="573">
        <v>489204.73835936358</v>
      </c>
      <c r="F23" s="573">
        <v>1204379.7012085211</v>
      </c>
      <c r="G23" s="693">
        <f>F23*$E$51</f>
        <v>1200886.7290581265</v>
      </c>
      <c r="H23" s="574"/>
      <c r="I23" s="573">
        <v>0</v>
      </c>
      <c r="J23" s="575"/>
      <c r="K23" s="573">
        <v>294588.11304918985</v>
      </c>
      <c r="L23" s="575"/>
      <c r="M23" s="573">
        <v>156028.84615384616</v>
      </c>
      <c r="N23" s="575"/>
      <c r="O23" s="573">
        <v>38587.779156327539</v>
      </c>
      <c r="P23" s="576"/>
      <c r="Q23" s="577"/>
      <c r="R23" s="578"/>
      <c r="S23" s="578"/>
      <c r="T23" s="578"/>
      <c r="U23" s="578"/>
      <c r="V23" s="578"/>
      <c r="W23" s="578"/>
      <c r="X23" s="578"/>
      <c r="Y23" s="578"/>
      <c r="Z23" s="578"/>
      <c r="AA23" s="578"/>
      <c r="AB23" s="581"/>
      <c r="AC23" s="547"/>
      <c r="AD23" s="577"/>
      <c r="AE23" s="578"/>
      <c r="AF23" s="578"/>
      <c r="AG23" s="578">
        <v>1194.5701357465587</v>
      </c>
      <c r="AH23" s="578">
        <v>34955.082287257334</v>
      </c>
      <c r="AI23" s="578">
        <v>27329.242081447963</v>
      </c>
      <c r="AJ23" s="578">
        <v>49591.848817690843</v>
      </c>
      <c r="AK23" s="578">
        <v>34877.403846153844</v>
      </c>
      <c r="AL23" s="578">
        <v>34877.403846153844</v>
      </c>
      <c r="AM23" s="578">
        <v>34877.403846153844</v>
      </c>
      <c r="AN23" s="578">
        <v>34877.403846153844</v>
      </c>
      <c r="AO23" s="581">
        <v>42007.75434243177</v>
      </c>
      <c r="AQ23" s="577">
        <v>13002.403846153846</v>
      </c>
      <c r="AR23" s="578">
        <v>13002.403846153846</v>
      </c>
      <c r="AS23" s="578">
        <v>13002.403846153846</v>
      </c>
      <c r="AT23" s="578">
        <v>13002.403846153846</v>
      </c>
      <c r="AU23" s="578">
        <v>13002.403846153846</v>
      </c>
      <c r="AV23" s="578">
        <v>13002.403846153846</v>
      </c>
      <c r="AW23" s="578">
        <v>13002.403846153846</v>
      </c>
      <c r="AX23" s="578">
        <v>13002.403846153846</v>
      </c>
      <c r="AY23" s="578">
        <v>13002.403846153846</v>
      </c>
      <c r="AZ23" s="578">
        <v>13002.403846153846</v>
      </c>
      <c r="BA23" s="578">
        <v>13002.403846153846</v>
      </c>
      <c r="BB23" s="581">
        <v>13002.403846153846</v>
      </c>
      <c r="BD23" s="577">
        <v>13002.403846153846</v>
      </c>
      <c r="BE23" s="578">
        <v>13002.403846153846</v>
      </c>
      <c r="BF23" s="578">
        <v>12582.971464019851</v>
      </c>
      <c r="BG23" s="578">
        <v>0</v>
      </c>
      <c r="BH23" s="578"/>
      <c r="BI23" s="578"/>
      <c r="BJ23" s="578"/>
      <c r="BK23" s="578"/>
      <c r="BL23" s="578"/>
      <c r="BM23" s="578"/>
      <c r="BN23" s="578"/>
      <c r="BO23" s="581"/>
    </row>
    <row r="24" spans="3:67" s="582" customFormat="1" ht="17.399999999999999" x14ac:dyDescent="0.3">
      <c r="C24" s="572" t="s">
        <v>747</v>
      </c>
      <c r="D24" s="540">
        <v>91243120</v>
      </c>
      <c r="E24" s="573">
        <v>233024</v>
      </c>
      <c r="F24" s="573">
        <v>1301131.6550925914</v>
      </c>
      <c r="G24" s="693">
        <f>F24*$F$51</f>
        <v>1337011.1951794033</v>
      </c>
      <c r="H24" s="574"/>
      <c r="I24" s="573">
        <v>0</v>
      </c>
      <c r="J24" s="575"/>
      <c r="K24" s="573">
        <v>233024</v>
      </c>
      <c r="L24" s="575"/>
      <c r="M24" s="573">
        <v>0</v>
      </c>
      <c r="N24" s="575"/>
      <c r="O24" s="573">
        <v>0</v>
      </c>
      <c r="P24" s="576"/>
      <c r="Q24" s="577"/>
      <c r="R24" s="578"/>
      <c r="S24" s="578"/>
      <c r="T24" s="578"/>
      <c r="U24" s="578"/>
      <c r="V24" s="578"/>
      <c r="W24" s="578"/>
      <c r="X24" s="578"/>
      <c r="Y24" s="578"/>
      <c r="Z24" s="578"/>
      <c r="AA24" s="578"/>
      <c r="AB24" s="581"/>
      <c r="AC24" s="547"/>
      <c r="AD24" s="577">
        <v>0</v>
      </c>
      <c r="AE24" s="578">
        <v>0</v>
      </c>
      <c r="AF24" s="578">
        <v>0</v>
      </c>
      <c r="AG24" s="578">
        <v>6769.2307692307695</v>
      </c>
      <c r="AH24" s="578">
        <v>93742.769230769234</v>
      </c>
      <c r="AI24" s="578">
        <v>54128</v>
      </c>
      <c r="AJ24" s="578">
        <v>78384</v>
      </c>
      <c r="AK24" s="578">
        <v>0</v>
      </c>
      <c r="AL24" s="578">
        <v>0</v>
      </c>
      <c r="AM24" s="578">
        <v>0</v>
      </c>
      <c r="AN24" s="578">
        <v>0</v>
      </c>
      <c r="AO24" s="581">
        <v>0</v>
      </c>
      <c r="AQ24" s="577">
        <v>0</v>
      </c>
      <c r="AR24" s="578">
        <v>0</v>
      </c>
      <c r="AS24" s="578">
        <v>0</v>
      </c>
      <c r="AT24" s="578">
        <v>0</v>
      </c>
      <c r="AU24" s="578">
        <v>0</v>
      </c>
      <c r="AV24" s="578">
        <v>0</v>
      </c>
      <c r="AW24" s="578">
        <v>0</v>
      </c>
      <c r="AX24" s="578">
        <v>0</v>
      </c>
      <c r="AY24" s="578">
        <v>0</v>
      </c>
      <c r="AZ24" s="578">
        <v>0</v>
      </c>
      <c r="BA24" s="578">
        <v>0</v>
      </c>
      <c r="BB24" s="581">
        <v>0</v>
      </c>
      <c r="BD24" s="577">
        <v>0</v>
      </c>
      <c r="BE24" s="578">
        <v>0</v>
      </c>
      <c r="BF24" s="578">
        <v>0</v>
      </c>
      <c r="BG24" s="578">
        <v>0</v>
      </c>
      <c r="BH24" s="578"/>
      <c r="BI24" s="578"/>
      <c r="BJ24" s="578"/>
      <c r="BK24" s="578"/>
      <c r="BL24" s="578"/>
      <c r="BM24" s="578"/>
      <c r="BN24" s="578"/>
      <c r="BO24" s="581"/>
    </row>
    <row r="25" spans="3:67" s="582" customFormat="1" ht="17.399999999999999" x14ac:dyDescent="0.3">
      <c r="C25" s="572" t="s">
        <v>748</v>
      </c>
      <c r="D25" s="540">
        <v>91243220</v>
      </c>
      <c r="E25" s="573">
        <v>0</v>
      </c>
      <c r="F25" s="573">
        <v>0</v>
      </c>
      <c r="G25" s="693">
        <f t="shared" ref="G25:G27" si="2">F25*$F$51</f>
        <v>0</v>
      </c>
      <c r="H25" s="574"/>
      <c r="I25" s="573">
        <v>0</v>
      </c>
      <c r="J25" s="575"/>
      <c r="K25" s="573">
        <v>0</v>
      </c>
      <c r="L25" s="575"/>
      <c r="M25" s="573">
        <v>0</v>
      </c>
      <c r="N25" s="575"/>
      <c r="O25" s="573">
        <v>0</v>
      </c>
      <c r="P25" s="576"/>
      <c r="Q25" s="577"/>
      <c r="R25" s="578"/>
      <c r="S25" s="578"/>
      <c r="T25" s="578"/>
      <c r="U25" s="578"/>
      <c r="V25" s="578"/>
      <c r="W25" s="578"/>
      <c r="X25" s="578"/>
      <c r="Y25" s="578"/>
      <c r="Z25" s="578"/>
      <c r="AA25" s="578"/>
      <c r="AB25" s="581"/>
      <c r="AC25" s="547"/>
      <c r="AD25" s="577">
        <v>0</v>
      </c>
      <c r="AE25" s="578">
        <v>0</v>
      </c>
      <c r="AF25" s="578">
        <v>0</v>
      </c>
      <c r="AG25" s="578">
        <v>0</v>
      </c>
      <c r="AH25" s="578">
        <v>0</v>
      </c>
      <c r="AI25" s="578">
        <v>0</v>
      </c>
      <c r="AJ25" s="578">
        <v>0</v>
      </c>
      <c r="AK25" s="578">
        <v>0</v>
      </c>
      <c r="AL25" s="578">
        <v>0</v>
      </c>
      <c r="AM25" s="578">
        <v>0</v>
      </c>
      <c r="AN25" s="578">
        <v>0</v>
      </c>
      <c r="AO25" s="581">
        <v>0</v>
      </c>
      <c r="AQ25" s="577">
        <v>0</v>
      </c>
      <c r="AR25" s="578">
        <v>0</v>
      </c>
      <c r="AS25" s="578">
        <v>0</v>
      </c>
      <c r="AT25" s="578">
        <v>0</v>
      </c>
      <c r="AU25" s="578">
        <v>0</v>
      </c>
      <c r="AV25" s="578">
        <v>0</v>
      </c>
      <c r="AW25" s="578">
        <v>0</v>
      </c>
      <c r="AX25" s="578">
        <v>0</v>
      </c>
      <c r="AY25" s="578">
        <v>0</v>
      </c>
      <c r="AZ25" s="578">
        <v>0</v>
      </c>
      <c r="BA25" s="578">
        <v>0</v>
      </c>
      <c r="BB25" s="581">
        <v>0</v>
      </c>
      <c r="BD25" s="577">
        <v>0</v>
      </c>
      <c r="BE25" s="578">
        <v>0</v>
      </c>
      <c r="BF25" s="578">
        <v>0</v>
      </c>
      <c r="BG25" s="578">
        <v>0</v>
      </c>
      <c r="BH25" s="578"/>
      <c r="BI25" s="578"/>
      <c r="BJ25" s="578"/>
      <c r="BK25" s="578"/>
      <c r="BL25" s="578"/>
      <c r="BM25" s="578"/>
      <c r="BN25" s="578"/>
      <c r="BO25" s="581"/>
    </row>
    <row r="26" spans="3:67" s="582" customFormat="1" ht="17.399999999999999" x14ac:dyDescent="0.3">
      <c r="C26" s="572" t="s">
        <v>749</v>
      </c>
      <c r="D26" s="540">
        <v>91243310</v>
      </c>
      <c r="E26" s="573">
        <v>1650000</v>
      </c>
      <c r="F26" s="573">
        <v>1657397.2613157069</v>
      </c>
      <c r="G26" s="693">
        <f t="shared" si="2"/>
        <v>1703101.0540444432</v>
      </c>
      <c r="H26" s="574"/>
      <c r="I26" s="573">
        <v>0</v>
      </c>
      <c r="J26" s="575"/>
      <c r="K26" s="573">
        <v>0</v>
      </c>
      <c r="L26" s="575"/>
      <c r="M26" s="573">
        <v>1050000</v>
      </c>
      <c r="N26" s="575"/>
      <c r="O26" s="573">
        <v>600000</v>
      </c>
      <c r="P26" s="576"/>
      <c r="Q26" s="577"/>
      <c r="R26" s="578"/>
      <c r="S26" s="578"/>
      <c r="T26" s="578"/>
      <c r="U26" s="578"/>
      <c r="V26" s="578"/>
      <c r="W26" s="578"/>
      <c r="X26" s="578"/>
      <c r="Y26" s="578"/>
      <c r="Z26" s="578"/>
      <c r="AA26" s="578"/>
      <c r="AB26" s="581"/>
      <c r="AC26" s="547"/>
      <c r="AD26" s="577">
        <v>0</v>
      </c>
      <c r="AE26" s="578">
        <v>0</v>
      </c>
      <c r="AF26" s="578">
        <v>0</v>
      </c>
      <c r="AG26" s="578">
        <v>0</v>
      </c>
      <c r="AH26" s="578">
        <v>0</v>
      </c>
      <c r="AI26" s="578">
        <v>0</v>
      </c>
      <c r="AJ26" s="578">
        <v>0</v>
      </c>
      <c r="AK26" s="578">
        <v>0</v>
      </c>
      <c r="AL26" s="578">
        <v>0</v>
      </c>
      <c r="AM26" s="578">
        <v>0</v>
      </c>
      <c r="AN26" s="578">
        <v>0</v>
      </c>
      <c r="AO26" s="581">
        <v>0</v>
      </c>
      <c r="AQ26" s="577">
        <v>0</v>
      </c>
      <c r="AR26" s="578">
        <v>0</v>
      </c>
      <c r="AS26" s="578">
        <v>0</v>
      </c>
      <c r="AT26" s="578">
        <v>296703.29670329671</v>
      </c>
      <c r="AU26" s="578">
        <v>306593.40659340657</v>
      </c>
      <c r="AV26" s="578">
        <v>296703.29670329671</v>
      </c>
      <c r="AW26" s="578">
        <v>0</v>
      </c>
      <c r="AX26" s="578">
        <v>0</v>
      </c>
      <c r="AY26" s="578">
        <v>0</v>
      </c>
      <c r="AZ26" s="578">
        <v>0</v>
      </c>
      <c r="BA26" s="578">
        <v>0</v>
      </c>
      <c r="BB26" s="581">
        <v>150000</v>
      </c>
      <c r="BD26" s="577">
        <v>600000</v>
      </c>
      <c r="BE26" s="578">
        <v>0</v>
      </c>
      <c r="BF26" s="578">
        <v>0</v>
      </c>
      <c r="BG26" s="578">
        <v>0</v>
      </c>
      <c r="BH26" s="578"/>
      <c r="BI26" s="578"/>
      <c r="BJ26" s="578"/>
      <c r="BK26" s="578"/>
      <c r="BL26" s="578"/>
      <c r="BM26" s="578"/>
      <c r="BN26" s="578"/>
      <c r="BO26" s="581"/>
    </row>
    <row r="27" spans="3:67" s="582" customFormat="1" ht="17.399999999999999" x14ac:dyDescent="0.3">
      <c r="C27" s="572" t="s">
        <v>750</v>
      </c>
      <c r="D27" s="540">
        <v>91243510</v>
      </c>
      <c r="E27" s="573">
        <v>880000</v>
      </c>
      <c r="F27" s="573">
        <v>884062.60385238158</v>
      </c>
      <c r="G27" s="693">
        <f t="shared" si="2"/>
        <v>908441.19729449996</v>
      </c>
      <c r="H27" s="574"/>
      <c r="I27" s="573">
        <v>0</v>
      </c>
      <c r="J27" s="575"/>
      <c r="K27" s="573">
        <v>0</v>
      </c>
      <c r="L27" s="575"/>
      <c r="M27" s="573">
        <v>0</v>
      </c>
      <c r="N27" s="575"/>
      <c r="O27" s="573">
        <v>880000</v>
      </c>
      <c r="P27" s="576"/>
      <c r="Q27" s="577"/>
      <c r="R27" s="578"/>
      <c r="S27" s="578"/>
      <c r="T27" s="578"/>
      <c r="U27" s="578"/>
      <c r="V27" s="578"/>
      <c r="W27" s="578"/>
      <c r="X27" s="578"/>
      <c r="Y27" s="578"/>
      <c r="Z27" s="578"/>
      <c r="AA27" s="578"/>
      <c r="AB27" s="581"/>
      <c r="AC27" s="547"/>
      <c r="AD27" s="577">
        <v>0</v>
      </c>
      <c r="AE27" s="578">
        <v>0</v>
      </c>
      <c r="AF27" s="578">
        <v>0</v>
      </c>
      <c r="AG27" s="578">
        <v>0</v>
      </c>
      <c r="AH27" s="578">
        <v>0</v>
      </c>
      <c r="AI27" s="578">
        <v>0</v>
      </c>
      <c r="AJ27" s="578">
        <v>0</v>
      </c>
      <c r="AK27" s="578">
        <v>0</v>
      </c>
      <c r="AL27" s="578">
        <v>0</v>
      </c>
      <c r="AM27" s="578">
        <v>0</v>
      </c>
      <c r="AN27" s="578">
        <v>0</v>
      </c>
      <c r="AO27" s="581">
        <v>0</v>
      </c>
      <c r="AQ27" s="577">
        <v>0</v>
      </c>
      <c r="AR27" s="578">
        <v>0</v>
      </c>
      <c r="AS27" s="578">
        <v>0</v>
      </c>
      <c r="AT27" s="578">
        <v>0</v>
      </c>
      <c r="AU27" s="578">
        <v>0</v>
      </c>
      <c r="AV27" s="578">
        <v>0</v>
      </c>
      <c r="AW27" s="578">
        <v>0</v>
      </c>
      <c r="AX27" s="578">
        <v>0</v>
      </c>
      <c r="AY27" s="578">
        <v>0</v>
      </c>
      <c r="AZ27" s="578">
        <v>0</v>
      </c>
      <c r="BA27" s="578">
        <v>0</v>
      </c>
      <c r="BB27" s="581">
        <v>0</v>
      </c>
      <c r="BD27" s="577">
        <v>880000</v>
      </c>
      <c r="BE27" s="578">
        <v>0</v>
      </c>
      <c r="BF27" s="578">
        <v>0</v>
      </c>
      <c r="BG27" s="578">
        <v>0</v>
      </c>
      <c r="BH27" s="578"/>
      <c r="BI27" s="578"/>
      <c r="BJ27" s="578"/>
      <c r="BK27" s="578"/>
      <c r="BL27" s="578"/>
      <c r="BM27" s="578"/>
      <c r="BN27" s="578"/>
      <c r="BO27" s="581"/>
    </row>
    <row r="28" spans="3:67" s="582" customFormat="1" ht="17.399999999999999" x14ac:dyDescent="0.3">
      <c r="C28" s="572" t="s">
        <v>751</v>
      </c>
      <c r="D28" s="540">
        <v>91243520</v>
      </c>
      <c r="E28" s="573">
        <v>260785.10595371301</v>
      </c>
      <c r="F28" s="573">
        <v>226848.591224526</v>
      </c>
      <c r="G28" s="693">
        <f>F28*$E$51</f>
        <v>226190.67926311679</v>
      </c>
      <c r="H28" s="574"/>
      <c r="I28" s="573">
        <v>0</v>
      </c>
      <c r="J28" s="575"/>
      <c r="K28" s="573">
        <v>260785.10595371301</v>
      </c>
      <c r="L28" s="575"/>
      <c r="M28" s="573">
        <v>0</v>
      </c>
      <c r="N28" s="575"/>
      <c r="O28" s="573">
        <v>0</v>
      </c>
      <c r="P28" s="576"/>
      <c r="Q28" s="577"/>
      <c r="R28" s="578"/>
      <c r="S28" s="578"/>
      <c r="T28" s="578"/>
      <c r="U28" s="578"/>
      <c r="V28" s="578"/>
      <c r="W28" s="578"/>
      <c r="X28" s="578"/>
      <c r="Y28" s="578"/>
      <c r="Z28" s="578"/>
      <c r="AA28" s="578"/>
      <c r="AB28" s="581"/>
      <c r="AC28" s="547"/>
      <c r="AD28" s="577">
        <v>33197.472000000002</v>
      </c>
      <c r="AE28" s="578">
        <v>0</v>
      </c>
      <c r="AF28" s="578">
        <v>36710.351999999999</v>
      </c>
      <c r="AG28" s="578">
        <v>0</v>
      </c>
      <c r="AH28" s="578">
        <v>45704.485344779467</v>
      </c>
      <c r="AI28" s="578">
        <v>10259.199152233379</v>
      </c>
      <c r="AJ28" s="578">
        <v>30777.597456700139</v>
      </c>
      <c r="AK28" s="578">
        <v>52068</v>
      </c>
      <c r="AL28" s="578">
        <v>0</v>
      </c>
      <c r="AM28" s="578">
        <v>52068</v>
      </c>
      <c r="AN28" s="578">
        <v>0</v>
      </c>
      <c r="AO28" s="581">
        <v>0</v>
      </c>
      <c r="AQ28" s="577">
        <v>0</v>
      </c>
      <c r="AR28" s="578">
        <v>0</v>
      </c>
      <c r="AS28" s="578">
        <v>0</v>
      </c>
      <c r="AT28" s="578">
        <v>0</v>
      </c>
      <c r="AU28" s="578">
        <v>0</v>
      </c>
      <c r="AV28" s="578">
        <v>0</v>
      </c>
      <c r="AW28" s="578">
        <v>0</v>
      </c>
      <c r="AX28" s="578">
        <v>0</v>
      </c>
      <c r="AY28" s="578">
        <v>0</v>
      </c>
      <c r="AZ28" s="578">
        <v>0</v>
      </c>
      <c r="BA28" s="578">
        <v>0</v>
      </c>
      <c r="BB28" s="581">
        <v>0</v>
      </c>
      <c r="BD28" s="577">
        <v>0</v>
      </c>
      <c r="BE28" s="578">
        <v>0</v>
      </c>
      <c r="BF28" s="578">
        <v>0</v>
      </c>
      <c r="BG28" s="578">
        <v>0</v>
      </c>
      <c r="BH28" s="578"/>
      <c r="BI28" s="578"/>
      <c r="BJ28" s="578"/>
      <c r="BK28" s="578"/>
      <c r="BL28" s="578"/>
      <c r="BM28" s="578"/>
      <c r="BN28" s="578"/>
      <c r="BO28" s="581"/>
    </row>
    <row r="29" spans="3:67" s="582" customFormat="1" ht="17.399999999999999" x14ac:dyDescent="0.3">
      <c r="C29" s="572" t="s">
        <v>752</v>
      </c>
      <c r="D29" s="540">
        <v>91243530</v>
      </c>
      <c r="E29" s="573">
        <v>170117.15410529665</v>
      </c>
      <c r="F29" s="573">
        <v>200867.49646986046</v>
      </c>
      <c r="G29" s="693">
        <f>F29*$F$51</f>
        <v>206406.54654486233</v>
      </c>
      <c r="H29" s="574"/>
      <c r="I29" s="573">
        <v>0</v>
      </c>
      <c r="J29" s="575"/>
      <c r="K29" s="573">
        <v>170117.15410529665</v>
      </c>
      <c r="L29" s="575"/>
      <c r="M29" s="573">
        <v>0</v>
      </c>
      <c r="N29" s="575"/>
      <c r="O29" s="573">
        <v>0</v>
      </c>
      <c r="P29" s="576"/>
      <c r="Q29" s="577"/>
      <c r="R29" s="578"/>
      <c r="S29" s="578"/>
      <c r="T29" s="578"/>
      <c r="U29" s="578"/>
      <c r="V29" s="578"/>
      <c r="W29" s="578"/>
      <c r="X29" s="578"/>
      <c r="Y29" s="578"/>
      <c r="Z29" s="578"/>
      <c r="AA29" s="578"/>
      <c r="AB29" s="581"/>
      <c r="AC29" s="547"/>
      <c r="AD29" s="577">
        <v>0</v>
      </c>
      <c r="AE29" s="578">
        <v>0</v>
      </c>
      <c r="AF29" s="578">
        <v>0</v>
      </c>
      <c r="AG29" s="578">
        <v>0</v>
      </c>
      <c r="AH29" s="578">
        <v>91645.701773295426</v>
      </c>
      <c r="AI29" s="578">
        <v>15991.896805922108</v>
      </c>
      <c r="AJ29" s="578">
        <v>39993.563217766328</v>
      </c>
      <c r="AK29" s="578">
        <v>11809.640308312772</v>
      </c>
      <c r="AL29" s="578">
        <v>0</v>
      </c>
      <c r="AM29" s="578">
        <v>10676.352000000001</v>
      </c>
      <c r="AN29" s="578">
        <v>0</v>
      </c>
      <c r="AO29" s="581">
        <v>0</v>
      </c>
      <c r="AQ29" s="577">
        <v>0</v>
      </c>
      <c r="AR29" s="578">
        <v>0</v>
      </c>
      <c r="AS29" s="578">
        <v>0</v>
      </c>
      <c r="AT29" s="578">
        <v>0</v>
      </c>
      <c r="AU29" s="578">
        <v>0</v>
      </c>
      <c r="AV29" s="578">
        <v>0</v>
      </c>
      <c r="AW29" s="578">
        <v>0</v>
      </c>
      <c r="AX29" s="578">
        <v>0</v>
      </c>
      <c r="AY29" s="578">
        <v>0</v>
      </c>
      <c r="AZ29" s="578">
        <v>0</v>
      </c>
      <c r="BA29" s="578">
        <v>0</v>
      </c>
      <c r="BB29" s="581">
        <v>0</v>
      </c>
      <c r="BD29" s="577">
        <v>0</v>
      </c>
      <c r="BE29" s="578">
        <v>0</v>
      </c>
      <c r="BF29" s="578">
        <v>0</v>
      </c>
      <c r="BG29" s="578">
        <v>0</v>
      </c>
      <c r="BH29" s="578"/>
      <c r="BI29" s="578"/>
      <c r="BJ29" s="578"/>
      <c r="BK29" s="578"/>
      <c r="BL29" s="578"/>
      <c r="BM29" s="578"/>
      <c r="BN29" s="578"/>
      <c r="BO29" s="581"/>
    </row>
    <row r="30" spans="3:67" s="582" customFormat="1" ht="17.399999999999999" x14ac:dyDescent="0.3">
      <c r="C30" s="572" t="s">
        <v>763</v>
      </c>
      <c r="D30" s="540">
        <v>91243610</v>
      </c>
      <c r="E30" s="573">
        <v>1700000</v>
      </c>
      <c r="F30" s="573">
        <v>331549.75393241382</v>
      </c>
      <c r="G30" s="693">
        <f>F30*$F$51</f>
        <v>340692.45109179092</v>
      </c>
      <c r="H30" s="574"/>
      <c r="I30" s="573">
        <v>0</v>
      </c>
      <c r="J30" s="575"/>
      <c r="K30" s="573">
        <v>720000</v>
      </c>
      <c r="L30" s="575"/>
      <c r="M30" s="573">
        <v>720000</v>
      </c>
      <c r="N30" s="575"/>
      <c r="O30" s="573">
        <v>260000.00000000003</v>
      </c>
      <c r="P30" s="576"/>
      <c r="Q30" s="577"/>
      <c r="R30" s="578"/>
      <c r="S30" s="578"/>
      <c r="T30" s="578"/>
      <c r="U30" s="578"/>
      <c r="V30" s="578"/>
      <c r="W30" s="578"/>
      <c r="X30" s="578"/>
      <c r="Y30" s="578"/>
      <c r="Z30" s="578"/>
      <c r="AA30" s="578"/>
      <c r="AB30" s="581"/>
      <c r="AC30" s="547"/>
      <c r="AD30" s="577">
        <v>0</v>
      </c>
      <c r="AE30" s="578">
        <v>0</v>
      </c>
      <c r="AF30" s="578">
        <v>0</v>
      </c>
      <c r="AG30" s="578">
        <v>0</v>
      </c>
      <c r="AH30" s="578">
        <v>0</v>
      </c>
      <c r="AI30" s="578">
        <v>700000</v>
      </c>
      <c r="AJ30" s="578">
        <v>0</v>
      </c>
      <c r="AK30" s="578">
        <v>0</v>
      </c>
      <c r="AL30" s="578">
        <v>20000</v>
      </c>
      <c r="AM30" s="578">
        <v>0</v>
      </c>
      <c r="AN30" s="578">
        <v>0</v>
      </c>
      <c r="AO30" s="581">
        <v>0</v>
      </c>
      <c r="AQ30" s="577">
        <v>0</v>
      </c>
      <c r="AR30" s="578">
        <v>0</v>
      </c>
      <c r="AS30" s="578">
        <v>355737.7049180328</v>
      </c>
      <c r="AT30" s="578">
        <v>344262.2950819672</v>
      </c>
      <c r="AU30" s="578">
        <v>0</v>
      </c>
      <c r="AV30" s="578">
        <v>0</v>
      </c>
      <c r="AW30" s="578">
        <v>0</v>
      </c>
      <c r="AX30" s="578">
        <v>0</v>
      </c>
      <c r="AY30" s="578">
        <v>20000</v>
      </c>
      <c r="AZ30" s="578">
        <v>0</v>
      </c>
      <c r="BA30" s="578">
        <v>0</v>
      </c>
      <c r="BB30" s="581">
        <v>0</v>
      </c>
      <c r="BD30" s="577">
        <v>0</v>
      </c>
      <c r="BE30" s="578">
        <v>125517.24137931035</v>
      </c>
      <c r="BF30" s="578">
        <v>134482.75862068968</v>
      </c>
      <c r="BG30" s="578">
        <v>0</v>
      </c>
      <c r="BH30" s="578"/>
      <c r="BI30" s="578"/>
      <c r="BJ30" s="578"/>
      <c r="BK30" s="578"/>
      <c r="BL30" s="578"/>
      <c r="BM30" s="578"/>
      <c r="BN30" s="578"/>
      <c r="BO30" s="581"/>
    </row>
    <row r="31" spans="3:67" s="582" customFormat="1" ht="17.399999999999999" x14ac:dyDescent="0.3">
      <c r="C31" s="572" t="s">
        <v>754</v>
      </c>
      <c r="D31" s="540">
        <v>91243620</v>
      </c>
      <c r="E31" s="573">
        <v>0</v>
      </c>
      <c r="F31" s="573">
        <v>0</v>
      </c>
      <c r="G31" s="693">
        <f>F31*$E$51</f>
        <v>0</v>
      </c>
      <c r="H31" s="574"/>
      <c r="I31" s="573">
        <v>0</v>
      </c>
      <c r="J31" s="575"/>
      <c r="K31" s="573">
        <v>0</v>
      </c>
      <c r="L31" s="575"/>
      <c r="M31" s="573">
        <v>0</v>
      </c>
      <c r="N31" s="575"/>
      <c r="O31" s="573">
        <v>0</v>
      </c>
      <c r="P31" s="576"/>
      <c r="Q31" s="577"/>
      <c r="R31" s="578"/>
      <c r="S31" s="578"/>
      <c r="T31" s="578"/>
      <c r="U31" s="578"/>
      <c r="V31" s="578"/>
      <c r="W31" s="578"/>
      <c r="X31" s="578"/>
      <c r="Y31" s="578"/>
      <c r="Z31" s="578"/>
      <c r="AA31" s="578"/>
      <c r="AB31" s="581"/>
      <c r="AC31" s="547"/>
      <c r="AD31" s="577">
        <v>0</v>
      </c>
      <c r="AE31" s="578">
        <v>0</v>
      </c>
      <c r="AF31" s="578">
        <v>0</v>
      </c>
      <c r="AG31" s="578">
        <v>0</v>
      </c>
      <c r="AH31" s="578">
        <v>0</v>
      </c>
      <c r="AI31" s="578">
        <v>0</v>
      </c>
      <c r="AJ31" s="578">
        <v>0</v>
      </c>
      <c r="AK31" s="578">
        <v>0</v>
      </c>
      <c r="AL31" s="578">
        <v>0</v>
      </c>
      <c r="AM31" s="578">
        <v>0</v>
      </c>
      <c r="AN31" s="578">
        <v>0</v>
      </c>
      <c r="AO31" s="581">
        <v>0</v>
      </c>
      <c r="AQ31" s="577">
        <v>0</v>
      </c>
      <c r="AR31" s="578">
        <v>0</v>
      </c>
      <c r="AS31" s="578">
        <v>0</v>
      </c>
      <c r="AT31" s="578">
        <v>0</v>
      </c>
      <c r="AU31" s="578">
        <v>0</v>
      </c>
      <c r="AV31" s="578">
        <v>0</v>
      </c>
      <c r="AW31" s="578">
        <v>0</v>
      </c>
      <c r="AX31" s="578">
        <v>0</v>
      </c>
      <c r="AY31" s="578">
        <v>0</v>
      </c>
      <c r="AZ31" s="578">
        <v>0</v>
      </c>
      <c r="BA31" s="578">
        <v>0</v>
      </c>
      <c r="BB31" s="581">
        <v>0</v>
      </c>
      <c r="BD31" s="577">
        <v>0</v>
      </c>
      <c r="BE31" s="578">
        <v>0</v>
      </c>
      <c r="BF31" s="578">
        <v>0</v>
      </c>
      <c r="BG31" s="578">
        <v>0</v>
      </c>
      <c r="BH31" s="578"/>
      <c r="BI31" s="578"/>
      <c r="BJ31" s="578"/>
      <c r="BK31" s="578"/>
      <c r="BL31" s="578"/>
      <c r="BM31" s="578"/>
      <c r="BN31" s="578"/>
      <c r="BO31" s="581"/>
    </row>
    <row r="32" spans="3:67" s="582" customFormat="1" ht="17.399999999999999" x14ac:dyDescent="0.3">
      <c r="C32" s="572" t="s">
        <v>755</v>
      </c>
      <c r="D32" s="540">
        <v>91243630</v>
      </c>
      <c r="E32" s="573">
        <v>70000</v>
      </c>
      <c r="F32" s="573">
        <v>70323.078888736462</v>
      </c>
      <c r="G32" s="693">
        <f t="shared" ref="G32:G34" si="3">F32*$F$51</f>
        <v>72262.282902520063</v>
      </c>
      <c r="H32" s="574"/>
      <c r="I32" s="573">
        <v>0</v>
      </c>
      <c r="J32" s="575"/>
      <c r="K32" s="573">
        <v>45000.000000000007</v>
      </c>
      <c r="L32" s="575"/>
      <c r="M32" s="573">
        <v>24999.999999999996</v>
      </c>
      <c r="N32" s="575"/>
      <c r="O32" s="573">
        <v>0</v>
      </c>
      <c r="P32" s="576"/>
      <c r="Q32" s="577"/>
      <c r="R32" s="578"/>
      <c r="S32" s="578"/>
      <c r="T32" s="578"/>
      <c r="U32" s="578"/>
      <c r="V32" s="578"/>
      <c r="W32" s="578"/>
      <c r="X32" s="578"/>
      <c r="Y32" s="578"/>
      <c r="Z32" s="578"/>
      <c r="AA32" s="578"/>
      <c r="AB32" s="581"/>
      <c r="AC32" s="547"/>
      <c r="AD32" s="577">
        <v>0</v>
      </c>
      <c r="AE32" s="578">
        <v>0</v>
      </c>
      <c r="AF32" s="578">
        <v>0</v>
      </c>
      <c r="AG32" s="578">
        <v>0</v>
      </c>
      <c r="AH32" s="578">
        <v>9117.6470588235297</v>
      </c>
      <c r="AI32" s="578">
        <v>8823.5294117647063</v>
      </c>
      <c r="AJ32" s="578">
        <v>9117.6470588235297</v>
      </c>
      <c r="AK32" s="578">
        <v>9117.6470588235297</v>
      </c>
      <c r="AL32" s="578">
        <v>8823.5294117647063</v>
      </c>
      <c r="AM32" s="578">
        <v>0</v>
      </c>
      <c r="AN32" s="578">
        <v>0</v>
      </c>
      <c r="AO32" s="581">
        <v>0</v>
      </c>
      <c r="AQ32" s="577">
        <v>0</v>
      </c>
      <c r="AR32" s="578">
        <v>0</v>
      </c>
      <c r="AS32" s="578">
        <v>3621.4953271028035</v>
      </c>
      <c r="AT32" s="578">
        <v>3504.6728971962616</v>
      </c>
      <c r="AU32" s="578">
        <v>3621.4953271028035</v>
      </c>
      <c r="AV32" s="578">
        <v>3504.6728971962616</v>
      </c>
      <c r="AW32" s="578">
        <v>3621.4953271028035</v>
      </c>
      <c r="AX32" s="578">
        <v>3621.4953271028035</v>
      </c>
      <c r="AY32" s="578">
        <v>3504.6728971962616</v>
      </c>
      <c r="AZ32" s="578">
        <v>0</v>
      </c>
      <c r="BA32" s="578">
        <v>0</v>
      </c>
      <c r="BB32" s="581">
        <v>0</v>
      </c>
      <c r="BD32" s="577">
        <v>0</v>
      </c>
      <c r="BE32" s="578">
        <v>0</v>
      </c>
      <c r="BF32" s="578">
        <v>0</v>
      </c>
      <c r="BG32" s="578">
        <v>0</v>
      </c>
      <c r="BH32" s="578"/>
      <c r="BI32" s="578"/>
      <c r="BJ32" s="578"/>
      <c r="BK32" s="578"/>
      <c r="BL32" s="578"/>
      <c r="BM32" s="578"/>
      <c r="BN32" s="578"/>
      <c r="BO32" s="581"/>
    </row>
    <row r="33" spans="3:67" s="582" customFormat="1" ht="17.399999999999999" x14ac:dyDescent="0.3">
      <c r="C33" s="572" t="s">
        <v>756</v>
      </c>
      <c r="D33" s="540">
        <v>91243640</v>
      </c>
      <c r="E33" s="573">
        <v>0</v>
      </c>
      <c r="F33" s="573">
        <v>0</v>
      </c>
      <c r="G33" s="693">
        <f t="shared" si="3"/>
        <v>0</v>
      </c>
      <c r="H33" s="574"/>
      <c r="I33" s="573">
        <v>0</v>
      </c>
      <c r="J33" s="575"/>
      <c r="K33" s="573">
        <v>0</v>
      </c>
      <c r="L33" s="575"/>
      <c r="M33" s="573">
        <v>0</v>
      </c>
      <c r="N33" s="575"/>
      <c r="O33" s="573">
        <v>0</v>
      </c>
      <c r="P33" s="576"/>
      <c r="Q33" s="577"/>
      <c r="R33" s="578"/>
      <c r="S33" s="578"/>
      <c r="T33" s="578"/>
      <c r="U33" s="578"/>
      <c r="V33" s="578"/>
      <c r="W33" s="578"/>
      <c r="X33" s="578"/>
      <c r="Y33" s="578"/>
      <c r="Z33" s="578"/>
      <c r="AA33" s="578"/>
      <c r="AB33" s="581"/>
      <c r="AC33" s="547"/>
      <c r="AD33" s="577">
        <v>0</v>
      </c>
      <c r="AE33" s="578">
        <v>0</v>
      </c>
      <c r="AF33" s="578">
        <v>0</v>
      </c>
      <c r="AG33" s="578">
        <v>0</v>
      </c>
      <c r="AH33" s="578">
        <v>0</v>
      </c>
      <c r="AI33" s="578">
        <v>0</v>
      </c>
      <c r="AJ33" s="578">
        <v>0</v>
      </c>
      <c r="AK33" s="578">
        <v>0</v>
      </c>
      <c r="AL33" s="578">
        <v>0</v>
      </c>
      <c r="AM33" s="578">
        <v>0</v>
      </c>
      <c r="AN33" s="578">
        <v>0</v>
      </c>
      <c r="AO33" s="581">
        <v>0</v>
      </c>
      <c r="AQ33" s="577">
        <v>0</v>
      </c>
      <c r="AR33" s="578">
        <v>0</v>
      </c>
      <c r="AS33" s="578">
        <v>0</v>
      </c>
      <c r="AT33" s="578">
        <v>0</v>
      </c>
      <c r="AU33" s="578">
        <v>0</v>
      </c>
      <c r="AV33" s="578">
        <v>0</v>
      </c>
      <c r="AW33" s="578">
        <v>0</v>
      </c>
      <c r="AX33" s="578">
        <v>0</v>
      </c>
      <c r="AY33" s="578">
        <v>0</v>
      </c>
      <c r="AZ33" s="578">
        <v>0</v>
      </c>
      <c r="BA33" s="578">
        <v>0</v>
      </c>
      <c r="BB33" s="581">
        <v>0</v>
      </c>
      <c r="BD33" s="577">
        <v>0</v>
      </c>
      <c r="BE33" s="578">
        <v>0</v>
      </c>
      <c r="BF33" s="578">
        <v>0</v>
      </c>
      <c r="BG33" s="578">
        <v>0</v>
      </c>
      <c r="BH33" s="578"/>
      <c r="BI33" s="578"/>
      <c r="BJ33" s="578"/>
      <c r="BK33" s="578"/>
      <c r="BL33" s="578"/>
      <c r="BM33" s="578"/>
      <c r="BN33" s="578"/>
      <c r="BO33" s="581"/>
    </row>
    <row r="34" spans="3:67" s="582" customFormat="1" ht="17.399999999999999" x14ac:dyDescent="0.3">
      <c r="C34" s="572" t="s">
        <v>757</v>
      </c>
      <c r="D34" s="540">
        <v>91243650</v>
      </c>
      <c r="E34" s="573">
        <v>83667.487996277894</v>
      </c>
      <c r="F34" s="573">
        <v>85483.935666185411</v>
      </c>
      <c r="G34" s="693">
        <f t="shared" si="3"/>
        <v>87841.210031549374</v>
      </c>
      <c r="H34" s="574"/>
      <c r="I34" s="573">
        <v>0</v>
      </c>
      <c r="J34" s="575"/>
      <c r="K34" s="573">
        <v>0</v>
      </c>
      <c r="L34" s="575"/>
      <c r="M34" s="573">
        <v>14047.4647315003</v>
      </c>
      <c r="N34" s="575"/>
      <c r="O34" s="573">
        <v>69620.023264777599</v>
      </c>
      <c r="P34" s="576"/>
      <c r="Q34" s="577"/>
      <c r="R34" s="578"/>
      <c r="S34" s="578"/>
      <c r="T34" s="578"/>
      <c r="U34" s="578"/>
      <c r="V34" s="578"/>
      <c r="W34" s="578"/>
      <c r="X34" s="578"/>
      <c r="Y34" s="578"/>
      <c r="Z34" s="578"/>
      <c r="AA34" s="578"/>
      <c r="AB34" s="581"/>
      <c r="AC34" s="547"/>
      <c r="AD34" s="577">
        <v>0</v>
      </c>
      <c r="AE34" s="578">
        <v>0</v>
      </c>
      <c r="AF34" s="578">
        <v>0</v>
      </c>
      <c r="AG34" s="578">
        <v>0</v>
      </c>
      <c r="AH34" s="578">
        <v>0</v>
      </c>
      <c r="AI34" s="578">
        <v>0</v>
      </c>
      <c r="AJ34" s="578">
        <v>0</v>
      </c>
      <c r="AK34" s="578">
        <v>0</v>
      </c>
      <c r="AL34" s="578">
        <v>0</v>
      </c>
      <c r="AM34" s="578">
        <v>0</v>
      </c>
      <c r="AN34" s="578">
        <v>0</v>
      </c>
      <c r="AO34" s="581">
        <v>0</v>
      </c>
      <c r="AQ34" s="577">
        <v>0</v>
      </c>
      <c r="AR34" s="578">
        <v>0</v>
      </c>
      <c r="AS34" s="578">
        <v>0</v>
      </c>
      <c r="AT34" s="578">
        <v>0</v>
      </c>
      <c r="AU34" s="578">
        <v>0</v>
      </c>
      <c r="AV34" s="578">
        <v>0</v>
      </c>
      <c r="AW34" s="578">
        <v>0</v>
      </c>
      <c r="AX34" s="578">
        <v>0</v>
      </c>
      <c r="AY34" s="578">
        <v>0</v>
      </c>
      <c r="AZ34" s="578">
        <v>0</v>
      </c>
      <c r="BA34" s="578">
        <v>0</v>
      </c>
      <c r="BB34" s="581">
        <v>14047.4647315003</v>
      </c>
      <c r="BD34" s="577">
        <v>0</v>
      </c>
      <c r="BE34" s="578">
        <v>0</v>
      </c>
      <c r="BF34" s="578">
        <v>69620.023264777599</v>
      </c>
      <c r="BG34" s="578">
        <v>0</v>
      </c>
      <c r="BH34" s="578"/>
      <c r="BI34" s="578"/>
      <c r="BJ34" s="578"/>
      <c r="BK34" s="578"/>
      <c r="BL34" s="578"/>
      <c r="BM34" s="578"/>
      <c r="BN34" s="578"/>
      <c r="BO34" s="581"/>
    </row>
    <row r="35" spans="3:67" s="582" customFormat="1" ht="17.399999999999999" x14ac:dyDescent="0.3">
      <c r="C35" s="589" t="s">
        <v>758</v>
      </c>
      <c r="D35" s="540">
        <v>91243660</v>
      </c>
      <c r="E35" s="573">
        <v>3820.5583258897891</v>
      </c>
      <c r="F35" s="573">
        <v>783.34798820251149</v>
      </c>
      <c r="G35" s="693">
        <f>F35*$E$51</f>
        <v>781.07610276296657</v>
      </c>
      <c r="H35" s="574"/>
      <c r="I35" s="573">
        <v>0</v>
      </c>
      <c r="J35" s="575"/>
      <c r="K35" s="573">
        <v>0</v>
      </c>
      <c r="L35" s="575"/>
      <c r="M35" s="573">
        <v>0</v>
      </c>
      <c r="N35" s="575"/>
      <c r="O35" s="573">
        <v>3820.5583258897891</v>
      </c>
      <c r="P35" s="576"/>
      <c r="Q35" s="577"/>
      <c r="R35" s="601"/>
      <c r="S35" s="601"/>
      <c r="T35" s="601"/>
      <c r="U35" s="601"/>
      <c r="V35" s="601"/>
      <c r="W35" s="601"/>
      <c r="X35" s="601"/>
      <c r="Y35" s="601"/>
      <c r="Z35" s="601"/>
      <c r="AA35" s="601"/>
      <c r="AB35" s="602"/>
      <c r="AC35" s="547"/>
      <c r="AD35" s="577">
        <v>0</v>
      </c>
      <c r="AE35" s="601">
        <v>0</v>
      </c>
      <c r="AF35" s="601">
        <v>0</v>
      </c>
      <c r="AG35" s="601">
        <v>0</v>
      </c>
      <c r="AH35" s="601">
        <v>0</v>
      </c>
      <c r="AI35" s="601">
        <v>0</v>
      </c>
      <c r="AJ35" s="601">
        <v>0</v>
      </c>
      <c r="AK35" s="601">
        <v>0</v>
      </c>
      <c r="AL35" s="601">
        <v>0</v>
      </c>
      <c r="AM35" s="601">
        <v>0</v>
      </c>
      <c r="AN35" s="601">
        <v>0</v>
      </c>
      <c r="AO35" s="602">
        <v>0</v>
      </c>
      <c r="AQ35" s="577">
        <v>0</v>
      </c>
      <c r="AR35" s="601">
        <v>0</v>
      </c>
      <c r="AS35" s="601">
        <v>0</v>
      </c>
      <c r="AT35" s="601">
        <v>0</v>
      </c>
      <c r="AU35" s="601">
        <v>0</v>
      </c>
      <c r="AV35" s="601">
        <v>0</v>
      </c>
      <c r="AW35" s="601">
        <v>0</v>
      </c>
      <c r="AX35" s="601">
        <v>0</v>
      </c>
      <c r="AY35" s="601">
        <v>0</v>
      </c>
      <c r="AZ35" s="601">
        <v>0</v>
      </c>
      <c r="BA35" s="601">
        <v>0</v>
      </c>
      <c r="BB35" s="602">
        <v>0</v>
      </c>
      <c r="BD35" s="577">
        <v>0</v>
      </c>
      <c r="BE35" s="601">
        <v>0</v>
      </c>
      <c r="BF35" s="601">
        <v>3820.5583258897891</v>
      </c>
      <c r="BG35" s="601">
        <v>0</v>
      </c>
      <c r="BH35" s="601"/>
      <c r="BI35" s="601"/>
      <c r="BJ35" s="601"/>
      <c r="BK35" s="601"/>
      <c r="BL35" s="601"/>
      <c r="BM35" s="601"/>
      <c r="BN35" s="601"/>
      <c r="BO35" s="602"/>
    </row>
    <row r="36" spans="3:67" s="582" customFormat="1" ht="17.399999999999999" x14ac:dyDescent="0.3">
      <c r="C36" s="572" t="s">
        <v>811</v>
      </c>
      <c r="D36" s="540">
        <v>91243750</v>
      </c>
      <c r="E36" s="573">
        <v>68117.701038793588</v>
      </c>
      <c r="F36" s="573">
        <v>133558.81685421072</v>
      </c>
      <c r="G36" s="693">
        <f>F36*$F$51</f>
        <v>137241.7869091717</v>
      </c>
      <c r="H36" s="574"/>
      <c r="I36" s="573">
        <v>0</v>
      </c>
      <c r="J36" s="575"/>
      <c r="K36" s="573">
        <v>41310.498263090587</v>
      </c>
      <c r="L36" s="575"/>
      <c r="M36" s="573">
        <v>0</v>
      </c>
      <c r="N36" s="575"/>
      <c r="O36" s="573">
        <v>26807.202775703001</v>
      </c>
      <c r="P36" s="576"/>
      <c r="Q36" s="577"/>
      <c r="R36" s="578"/>
      <c r="S36" s="578"/>
      <c r="T36" s="578"/>
      <c r="U36" s="578"/>
      <c r="V36" s="578"/>
      <c r="W36" s="578"/>
      <c r="X36" s="578"/>
      <c r="Y36" s="578"/>
      <c r="Z36" s="578"/>
      <c r="AA36" s="578"/>
      <c r="AB36" s="581"/>
      <c r="AC36" s="547"/>
      <c r="AD36" s="577">
        <v>0</v>
      </c>
      <c r="AE36" s="578">
        <v>0</v>
      </c>
      <c r="AF36" s="578">
        <v>0</v>
      </c>
      <c r="AG36" s="578">
        <v>41310.498263090587</v>
      </c>
      <c r="AH36" s="578">
        <v>0</v>
      </c>
      <c r="AI36" s="578">
        <v>0</v>
      </c>
      <c r="AJ36" s="578">
        <v>0</v>
      </c>
      <c r="AK36" s="578">
        <v>0</v>
      </c>
      <c r="AL36" s="578">
        <v>0</v>
      </c>
      <c r="AM36" s="578">
        <v>0</v>
      </c>
      <c r="AN36" s="578">
        <v>0</v>
      </c>
      <c r="AO36" s="581">
        <v>0</v>
      </c>
      <c r="AQ36" s="577">
        <v>0</v>
      </c>
      <c r="AR36" s="578">
        <v>0</v>
      </c>
      <c r="AS36" s="578">
        <v>0</v>
      </c>
      <c r="AT36" s="578">
        <v>0</v>
      </c>
      <c r="AU36" s="578">
        <v>0</v>
      </c>
      <c r="AV36" s="578">
        <v>0</v>
      </c>
      <c r="AW36" s="578">
        <v>0</v>
      </c>
      <c r="AX36" s="578">
        <v>0</v>
      </c>
      <c r="AY36" s="578">
        <v>0</v>
      </c>
      <c r="AZ36" s="578">
        <v>0</v>
      </c>
      <c r="BA36" s="578">
        <v>0</v>
      </c>
      <c r="BB36" s="581">
        <v>0</v>
      </c>
      <c r="BD36" s="577">
        <v>0</v>
      </c>
      <c r="BE36" s="578">
        <v>0</v>
      </c>
      <c r="BF36" s="578">
        <v>0</v>
      </c>
      <c r="BG36" s="578">
        <v>26807.202775703001</v>
      </c>
      <c r="BH36" s="578"/>
      <c r="BI36" s="578"/>
      <c r="BJ36" s="578"/>
      <c r="BK36" s="578"/>
      <c r="BL36" s="578"/>
      <c r="BM36" s="578"/>
      <c r="BN36" s="578"/>
      <c r="BO36" s="581"/>
    </row>
    <row r="37" spans="3:67" ht="18" thickBot="1" x14ac:dyDescent="0.35">
      <c r="C37" s="594" t="s">
        <v>871</v>
      </c>
      <c r="D37" s="540">
        <v>91243910</v>
      </c>
      <c r="E37" s="595">
        <v>101346.167471486</v>
      </c>
      <c r="F37" s="595">
        <v>103078.34889188671</v>
      </c>
      <c r="G37" s="693">
        <f>F37*$E$51</f>
        <v>102779.39848477943</v>
      </c>
      <c r="H37" s="574"/>
      <c r="I37" s="595">
        <v>0</v>
      </c>
      <c r="J37" s="575"/>
      <c r="K37" s="595">
        <v>27372.791416895427</v>
      </c>
      <c r="L37" s="575"/>
      <c r="M37" s="595">
        <v>34847.189423076918</v>
      </c>
      <c r="N37" s="575"/>
      <c r="O37" s="595">
        <v>39126.18663151365</v>
      </c>
      <c r="P37" s="576"/>
      <c r="Q37" s="596"/>
      <c r="R37" s="597"/>
      <c r="S37" s="597"/>
      <c r="T37" s="597"/>
      <c r="U37" s="597"/>
      <c r="V37" s="597"/>
      <c r="W37" s="597"/>
      <c r="X37" s="597"/>
      <c r="Y37" s="597"/>
      <c r="Z37" s="597"/>
      <c r="AA37" s="597"/>
      <c r="AB37" s="600"/>
      <c r="AC37" s="547"/>
      <c r="AD37" s="596"/>
      <c r="AE37" s="597"/>
      <c r="AF37" s="597"/>
      <c r="AG37" s="597">
        <v>199.09502262443439</v>
      </c>
      <c r="AH37" s="597">
        <v>7552.331386187896</v>
      </c>
      <c r="AI37" s="597">
        <v>3314.5339317593175</v>
      </c>
      <c r="AJ37" s="597">
        <v>6305.2240043634847</v>
      </c>
      <c r="AK37" s="597">
        <v>1921.744951923077</v>
      </c>
      <c r="AL37" s="597">
        <v>1921.744951923077</v>
      </c>
      <c r="AM37" s="597">
        <v>1921.744951923077</v>
      </c>
      <c r="AN37" s="597">
        <v>1921.744951923077</v>
      </c>
      <c r="AO37" s="600">
        <v>2314.6272642679905</v>
      </c>
      <c r="AQ37" s="596">
        <v>716.432451923077</v>
      </c>
      <c r="AR37" s="597">
        <v>716.432451923077</v>
      </c>
      <c r="AS37" s="597">
        <v>716.432451923077</v>
      </c>
      <c r="AT37" s="597">
        <v>8134.014869505495</v>
      </c>
      <c r="AU37" s="597">
        <v>8381.2676167582413</v>
      </c>
      <c r="AV37" s="597">
        <v>8134.014869505495</v>
      </c>
      <c r="AW37" s="597">
        <v>716.432451923077</v>
      </c>
      <c r="AX37" s="597">
        <v>716.432451923077</v>
      </c>
      <c r="AY37" s="597">
        <v>716.432451923077</v>
      </c>
      <c r="AZ37" s="597">
        <v>716.432451923077</v>
      </c>
      <c r="BA37" s="597">
        <v>716.432451923077</v>
      </c>
      <c r="BB37" s="600">
        <v>4466.4324519230768</v>
      </c>
      <c r="BD37" s="596">
        <v>37716.432451923079</v>
      </c>
      <c r="BE37" s="597">
        <v>716.432451923077</v>
      </c>
      <c r="BF37" s="597">
        <v>693.32172766749386</v>
      </c>
      <c r="BG37" s="597">
        <v>0</v>
      </c>
      <c r="BH37" s="597"/>
      <c r="BI37" s="597"/>
      <c r="BJ37" s="597"/>
      <c r="BK37" s="597"/>
      <c r="BL37" s="597"/>
      <c r="BM37" s="597"/>
      <c r="BN37" s="597"/>
      <c r="BO37" s="600"/>
    </row>
    <row r="38" spans="3:67" x14ac:dyDescent="0.3">
      <c r="C38" s="547"/>
      <c r="D38" s="603"/>
      <c r="E38" s="547"/>
      <c r="F38" s="547"/>
      <c r="G38" s="547"/>
      <c r="H38" s="547"/>
      <c r="I38" s="547"/>
      <c r="J38" s="547"/>
      <c r="K38" s="547"/>
      <c r="L38" s="547"/>
      <c r="M38" s="547"/>
      <c r="N38" s="547"/>
      <c r="O38" s="547"/>
      <c r="P38" s="547"/>
      <c r="Q38" s="547"/>
      <c r="R38" s="547"/>
      <c r="S38" s="547"/>
      <c r="T38" s="547"/>
      <c r="U38" s="547"/>
      <c r="V38" s="547"/>
      <c r="W38" s="547"/>
      <c r="X38" s="547"/>
      <c r="Y38" s="547"/>
      <c r="Z38" s="547"/>
      <c r="AA38" s="547"/>
      <c r="AB38" s="547"/>
      <c r="AC38" s="547"/>
      <c r="AD38" s="547"/>
      <c r="AE38" s="547"/>
      <c r="AF38" s="547"/>
      <c r="AG38" s="547"/>
      <c r="AH38" s="547"/>
      <c r="AI38" s="547"/>
      <c r="AJ38" s="547"/>
      <c r="AK38" s="547"/>
      <c r="AL38" s="547"/>
      <c r="AM38" s="547"/>
      <c r="AN38" s="547"/>
      <c r="AO38" s="547"/>
      <c r="AQ38" s="547"/>
      <c r="AR38" s="547"/>
      <c r="AS38" s="547"/>
      <c r="AT38" s="547"/>
      <c r="AU38" s="547"/>
      <c r="AV38" s="547"/>
      <c r="AW38" s="547"/>
      <c r="AX38" s="547"/>
      <c r="AY38" s="547"/>
      <c r="AZ38" s="547"/>
      <c r="BA38" s="547"/>
      <c r="BB38" s="547"/>
      <c r="BD38" s="547"/>
      <c r="BE38" s="547"/>
      <c r="BF38" s="547"/>
      <c r="BG38" s="547"/>
      <c r="BH38" s="547"/>
      <c r="BI38" s="547"/>
      <c r="BJ38" s="547"/>
      <c r="BK38" s="547"/>
      <c r="BL38" s="547"/>
      <c r="BM38" s="547"/>
      <c r="BN38" s="547"/>
      <c r="BO38" s="547"/>
    </row>
    <row r="39" spans="3:67" ht="15" thickBot="1" x14ac:dyDescent="0.35">
      <c r="C39" s="547"/>
      <c r="D39" s="603"/>
      <c r="E39" s="547"/>
      <c r="F39" s="547"/>
      <c r="G39" s="547"/>
      <c r="H39" s="547"/>
      <c r="I39" s="547"/>
      <c r="J39" s="547"/>
      <c r="K39" s="547"/>
      <c r="L39" s="547"/>
      <c r="M39" s="547"/>
      <c r="N39" s="547"/>
      <c r="O39" s="547"/>
      <c r="P39" s="547"/>
      <c r="Q39" s="547"/>
      <c r="R39" s="547"/>
      <c r="S39" s="547"/>
      <c r="T39" s="547"/>
      <c r="U39" s="547"/>
      <c r="V39" s="547"/>
      <c r="W39" s="547"/>
      <c r="X39" s="604"/>
      <c r="Y39" s="604"/>
      <c r="Z39" s="604"/>
      <c r="AA39" s="605"/>
      <c r="AB39" s="605"/>
      <c r="AC39" s="604"/>
      <c r="AD39" s="547"/>
      <c r="AE39" s="547"/>
      <c r="AF39" s="547"/>
      <c r="AG39" s="547"/>
      <c r="AH39" s="547"/>
      <c r="AI39" s="547"/>
      <c r="AJ39" s="547"/>
      <c r="AK39" s="604"/>
      <c r="AL39" s="604"/>
      <c r="AM39" s="604"/>
      <c r="AN39" s="605"/>
      <c r="AO39" s="605"/>
      <c r="AQ39" s="547"/>
      <c r="AR39" s="547"/>
      <c r="AS39" s="547"/>
      <c r="AT39" s="547"/>
      <c r="AU39" s="547"/>
      <c r="AV39" s="547"/>
      <c r="AW39" s="547"/>
      <c r="AX39" s="604"/>
      <c r="AY39" s="604"/>
      <c r="AZ39" s="604"/>
      <c r="BA39" s="605"/>
      <c r="BB39" s="605"/>
      <c r="BD39" s="547"/>
      <c r="BE39" s="547"/>
      <c r="BF39" s="547"/>
      <c r="BG39" s="547"/>
      <c r="BH39" s="547"/>
      <c r="BI39" s="547"/>
      <c r="BJ39" s="547"/>
      <c r="BK39" s="604"/>
      <c r="BL39" s="604"/>
      <c r="BM39" s="604"/>
      <c r="BN39" s="605"/>
      <c r="BO39" s="605"/>
    </row>
    <row r="40" spans="3:67" ht="22.8" x14ac:dyDescent="0.4">
      <c r="C40" s="547"/>
      <c r="D40" s="603"/>
      <c r="E40" s="556">
        <v>6571392.7172899693</v>
      </c>
      <c r="F40" s="692"/>
      <c r="G40" s="692"/>
      <c r="H40" s="557"/>
      <c r="I40" s="556">
        <v>655490.83995505131</v>
      </c>
      <c r="J40" s="558"/>
      <c r="K40" s="556">
        <v>1998016.6268722818</v>
      </c>
      <c r="L40" s="547"/>
      <c r="M40" s="556">
        <v>1999923.5003084233</v>
      </c>
      <c r="N40" s="547"/>
      <c r="O40" s="556">
        <v>1917961.7501542117</v>
      </c>
      <c r="P40" s="547"/>
      <c r="Q40" s="547"/>
      <c r="R40" s="547"/>
      <c r="S40" s="547"/>
      <c r="T40" s="547"/>
      <c r="U40" s="547"/>
      <c r="V40" s="547"/>
      <c r="W40" s="547"/>
      <c r="X40" s="606"/>
      <c r="Y40" s="606"/>
      <c r="Z40" s="606"/>
      <c r="AA40" s="606"/>
      <c r="AB40" s="606"/>
      <c r="AC40" s="606"/>
      <c r="AD40" s="547"/>
      <c r="AE40" s="547"/>
      <c r="AF40" s="547"/>
      <c r="AG40" s="547"/>
      <c r="AH40" s="547"/>
      <c r="AI40" s="547"/>
      <c r="AJ40" s="547"/>
      <c r="AK40" s="606"/>
      <c r="AL40" s="606"/>
      <c r="AM40" s="606"/>
      <c r="AN40" s="606"/>
      <c r="AO40" s="606"/>
      <c r="AQ40" s="547"/>
      <c r="AR40" s="547"/>
      <c r="AS40" s="547"/>
      <c r="AT40" s="547"/>
      <c r="AU40" s="547"/>
      <c r="AV40" s="547"/>
      <c r="AW40" s="547"/>
      <c r="AX40" s="606"/>
      <c r="AY40" s="606"/>
      <c r="AZ40" s="606"/>
      <c r="BA40" s="606"/>
      <c r="BB40" s="606"/>
      <c r="BD40" s="547"/>
      <c r="BE40" s="547"/>
      <c r="BF40" s="547"/>
      <c r="BG40" s="547"/>
      <c r="BH40" s="547"/>
      <c r="BI40" s="547"/>
      <c r="BJ40" s="547"/>
      <c r="BK40" s="606"/>
      <c r="BL40" s="606"/>
      <c r="BM40" s="606"/>
      <c r="BN40" s="606"/>
      <c r="BO40" s="606"/>
    </row>
    <row r="43" spans="3:67" x14ac:dyDescent="0.3">
      <c r="K43" s="207"/>
    </row>
    <row r="44" spans="3:67" x14ac:dyDescent="0.3">
      <c r="C44" t="s">
        <v>24</v>
      </c>
      <c r="E44" s="194">
        <v>1338082.6273568065</v>
      </c>
      <c r="F44" s="194">
        <f>E44*E51</f>
        <v>1334201.8866339312</v>
      </c>
      <c r="G44" s="194"/>
      <c r="I44" s="194">
        <v>335729.46205404634</v>
      </c>
      <c r="K44" s="194">
        <v>729942.60561210604</v>
      </c>
      <c r="M44" s="194">
        <v>190876.03557692308</v>
      </c>
      <c r="O44" s="194">
        <v>81534.524113730979</v>
      </c>
    </row>
    <row r="45" spans="3:67" x14ac:dyDescent="0.3">
      <c r="C45" t="s">
        <v>619</v>
      </c>
      <c r="E45" s="194">
        <v>5233310.0899331616</v>
      </c>
      <c r="F45" s="194">
        <f>E45*F51</f>
        <v>5377621.972918679</v>
      </c>
      <c r="G45" s="194"/>
      <c r="I45" s="194">
        <v>319761.37790100503</v>
      </c>
      <c r="K45" s="194">
        <v>1268074.0212601759</v>
      </c>
      <c r="M45" s="194">
        <v>1809047.4647315003</v>
      </c>
      <c r="O45" s="194">
        <v>1836427.2260404807</v>
      </c>
    </row>
    <row r="46" spans="3:67" x14ac:dyDescent="0.3">
      <c r="E46" s="194">
        <v>6571392.7172899684</v>
      </c>
      <c r="F46" s="194"/>
      <c r="G46" s="194"/>
      <c r="I46" s="194">
        <v>655490.83995505143</v>
      </c>
      <c r="K46" s="194">
        <v>1998016.626872282</v>
      </c>
      <c r="M46" s="194">
        <v>1999923.5003084233</v>
      </c>
      <c r="O46" s="194">
        <v>1917961.7501542117</v>
      </c>
    </row>
    <row r="47" spans="3:67" x14ac:dyDescent="0.3">
      <c r="K47" s="194"/>
    </row>
    <row r="51" spans="5:6" x14ac:dyDescent="0.3">
      <c r="E51">
        <v>0.99709977497388103</v>
      </c>
      <c r="F51">
        <v>1.0275756415166601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520C-463A-4127-871F-B4922990CBC6}">
  <dimension ref="B1:J66"/>
  <sheetViews>
    <sheetView showGridLines="0" topLeftCell="A55" zoomScale="90" zoomScaleNormal="90" workbookViewId="0">
      <selection activeCell="E66" sqref="E66"/>
    </sheetView>
  </sheetViews>
  <sheetFormatPr baseColWidth="10" defaultRowHeight="14.4" x14ac:dyDescent="0.3"/>
  <cols>
    <col min="2" max="2" width="36.88671875" customWidth="1"/>
    <col min="3" max="3" width="17.44140625" bestFit="1" customWidth="1"/>
    <col min="4" max="5" width="18.88671875" bestFit="1" customWidth="1"/>
    <col min="9" max="9" width="14.33203125" customWidth="1"/>
  </cols>
  <sheetData>
    <row r="1" spans="2:8" ht="15" hidden="1" thickBot="1" x14ac:dyDescent="0.35"/>
    <row r="2" spans="2:8" ht="15" hidden="1" thickBot="1" x14ac:dyDescent="0.35">
      <c r="B2" s="694"/>
      <c r="C2" s="695"/>
      <c r="D2" s="696" t="s">
        <v>973</v>
      </c>
      <c r="E2" s="696" t="s">
        <v>974</v>
      </c>
    </row>
    <row r="3" spans="2:8" ht="15" hidden="1" thickBot="1" x14ac:dyDescent="0.35">
      <c r="B3" s="697"/>
      <c r="C3" s="698"/>
      <c r="D3" s="699" t="s">
        <v>99</v>
      </c>
      <c r="E3" s="699" t="s">
        <v>99</v>
      </c>
    </row>
    <row r="4" spans="2:8" hidden="1" x14ac:dyDescent="0.3">
      <c r="B4" s="700" t="s">
        <v>868</v>
      </c>
      <c r="C4" s="701"/>
      <c r="D4" s="702">
        <v>6574033.1538965236</v>
      </c>
      <c r="E4" s="702">
        <f>E5</f>
        <v>6744916.5647282396</v>
      </c>
    </row>
    <row r="5" spans="2:8" hidden="1" x14ac:dyDescent="0.3">
      <c r="B5" s="703" t="s">
        <v>869</v>
      </c>
      <c r="C5" s="701"/>
      <c r="D5" s="704">
        <v>6574033.1538965236</v>
      </c>
      <c r="E5" s="704">
        <f>E6+E22</f>
        <v>6744916.5647282396</v>
      </c>
    </row>
    <row r="6" spans="2:8" hidden="1" x14ac:dyDescent="0.3">
      <c r="B6" s="705" t="s">
        <v>870</v>
      </c>
      <c r="C6" s="701"/>
      <c r="D6" s="706">
        <v>855289.16476694983</v>
      </c>
      <c r="E6" s="706">
        <f>SUM(E7:E21)</f>
        <v>355748.03140936873</v>
      </c>
    </row>
    <row r="7" spans="2:8" hidden="1" x14ac:dyDescent="0.3">
      <c r="B7" s="707" t="s">
        <v>746</v>
      </c>
      <c r="C7" s="708">
        <v>91243110</v>
      </c>
      <c r="D7" s="709">
        <v>306215.66304115183</v>
      </c>
      <c r="E7" s="709">
        <f>'Formato SAP'!E7</f>
        <v>257951.06600072037</v>
      </c>
    </row>
    <row r="8" spans="2:8" hidden="1" x14ac:dyDescent="0.3">
      <c r="B8" s="707" t="s">
        <v>747</v>
      </c>
      <c r="C8" s="708">
        <v>91243120</v>
      </c>
      <c r="D8" s="709">
        <v>182663.51049983999</v>
      </c>
      <c r="E8" s="709">
        <f>'Formato SAP'!E8</f>
        <v>73547.227998022281</v>
      </c>
    </row>
    <row r="9" spans="2:8" hidden="1" x14ac:dyDescent="0.3">
      <c r="B9" s="707" t="s">
        <v>748</v>
      </c>
      <c r="C9" s="708">
        <v>91243220</v>
      </c>
      <c r="D9" s="709">
        <v>0</v>
      </c>
      <c r="E9" s="709">
        <f>'Formato SAP'!E9</f>
        <v>0</v>
      </c>
    </row>
    <row r="10" spans="2:8" hidden="1" x14ac:dyDescent="0.3">
      <c r="B10" s="707" t="s">
        <v>749</v>
      </c>
      <c r="C10" s="708">
        <v>91243310</v>
      </c>
      <c r="D10" s="709">
        <v>0</v>
      </c>
      <c r="E10" s="709">
        <f>'Formato SAP'!E10</f>
        <v>0</v>
      </c>
    </row>
    <row r="11" spans="2:8" hidden="1" x14ac:dyDescent="0.3">
      <c r="B11" s="707" t="s">
        <v>750</v>
      </c>
      <c r="C11" s="708">
        <v>91243510</v>
      </c>
      <c r="D11" s="709">
        <v>0</v>
      </c>
      <c r="E11" s="709">
        <f>'Formato SAP'!E11</f>
        <v>0</v>
      </c>
    </row>
    <row r="12" spans="2:8" hidden="1" x14ac:dyDescent="0.3">
      <c r="B12" s="707" t="s">
        <v>751</v>
      </c>
      <c r="C12" s="708">
        <v>91243520</v>
      </c>
      <c r="D12" s="709">
        <v>142626.27597204235</v>
      </c>
      <c r="E12" s="709">
        <f>'Formato SAP'!E12</f>
        <v>665.30465938976704</v>
      </c>
      <c r="H12">
        <v>144957.87291250014</v>
      </c>
    </row>
    <row r="13" spans="2:8" hidden="1" x14ac:dyDescent="0.3">
      <c r="B13" s="707" t="s">
        <v>752</v>
      </c>
      <c r="C13" s="708">
        <v>91243530</v>
      </c>
      <c r="D13" s="709">
        <v>138574.25684475445</v>
      </c>
      <c r="E13" s="709">
        <f>'Formato SAP'!E13</f>
        <v>-1909.9419754586943</v>
      </c>
      <c r="H13">
        <v>137937.37790100503</v>
      </c>
    </row>
    <row r="14" spans="2:8" hidden="1" x14ac:dyDescent="0.3">
      <c r="B14" s="707" t="s">
        <v>763</v>
      </c>
      <c r="C14" s="708">
        <v>91243610</v>
      </c>
      <c r="D14" s="709">
        <v>0</v>
      </c>
      <c r="E14" s="709">
        <f>'Formato SAP'!E14</f>
        <v>0</v>
      </c>
    </row>
    <row r="15" spans="2:8" hidden="1" x14ac:dyDescent="0.3">
      <c r="B15" s="707" t="s">
        <v>754</v>
      </c>
      <c r="C15" s="708">
        <v>91243620</v>
      </c>
      <c r="D15" s="709">
        <v>0</v>
      </c>
      <c r="E15" s="709">
        <f>'Formato SAP'!E15</f>
        <v>0</v>
      </c>
    </row>
    <row r="16" spans="2:8" hidden="1" x14ac:dyDescent="0.3">
      <c r="B16" s="707" t="s">
        <v>755</v>
      </c>
      <c r="C16" s="708">
        <v>91243630</v>
      </c>
      <c r="D16" s="709">
        <v>0</v>
      </c>
      <c r="E16" s="709">
        <f>'Formato SAP'!E16</f>
        <v>0</v>
      </c>
    </row>
    <row r="17" spans="2:10" hidden="1" x14ac:dyDescent="0.3">
      <c r="B17" s="707" t="s">
        <v>756</v>
      </c>
      <c r="C17" s="708">
        <v>91243640</v>
      </c>
      <c r="D17" s="709">
        <v>0</v>
      </c>
      <c r="E17" s="709">
        <f>'Formato SAP'!E17</f>
        <v>0</v>
      </c>
    </row>
    <row r="18" spans="2:10" hidden="1" x14ac:dyDescent="0.3">
      <c r="B18" s="707" t="s">
        <v>757</v>
      </c>
      <c r="C18" s="708">
        <v>91243650</v>
      </c>
      <c r="D18" s="709">
        <v>0</v>
      </c>
      <c r="E18" s="709">
        <f>'Formato SAP'!E18</f>
        <v>0</v>
      </c>
    </row>
    <row r="19" spans="2:10" hidden="1" x14ac:dyDescent="0.3">
      <c r="B19" s="710" t="s">
        <v>758</v>
      </c>
      <c r="C19" s="708">
        <v>91243660</v>
      </c>
      <c r="D19" s="709">
        <v>0</v>
      </c>
      <c r="E19" s="709">
        <f>'Formato SAP'!E19</f>
        <v>11960.165964603302</v>
      </c>
    </row>
    <row r="20" spans="2:10" hidden="1" x14ac:dyDescent="0.3">
      <c r="B20" s="707" t="s">
        <v>811</v>
      </c>
      <c r="C20" s="708">
        <v>91243750</v>
      </c>
      <c r="D20" s="709">
        <v>58893.03774854113</v>
      </c>
      <c r="E20" s="709">
        <f>'Formato SAP'!E20</f>
        <v>0</v>
      </c>
    </row>
    <row r="21" spans="2:10" ht="15" hidden="1" thickBot="1" x14ac:dyDescent="0.35">
      <c r="B21" s="711" t="s">
        <v>871</v>
      </c>
      <c r="C21" s="708">
        <v>91243910</v>
      </c>
      <c r="D21" s="712">
        <v>26316.420660620119</v>
      </c>
      <c r="E21" s="709">
        <f>'Formato SAP'!E21</f>
        <v>13534.208762091672</v>
      </c>
    </row>
    <row r="22" spans="2:10" hidden="1" x14ac:dyDescent="0.3">
      <c r="B22" s="705" t="s">
        <v>872</v>
      </c>
      <c r="C22" s="701"/>
      <c r="D22" s="706">
        <v>5718743.989129574</v>
      </c>
      <c r="E22" s="706">
        <f>'Formato SAP'!E22</f>
        <v>6389168.5333188707</v>
      </c>
    </row>
    <row r="23" spans="2:10" hidden="1" x14ac:dyDescent="0.3">
      <c r="B23" s="707" t="s">
        <v>746</v>
      </c>
      <c r="C23" s="708">
        <v>91243110</v>
      </c>
      <c r="D23" s="709">
        <v>481336.05038610217</v>
      </c>
      <c r="E23" s="709">
        <f>'Formato SAP'!E23</f>
        <v>1172987.1711190157</v>
      </c>
    </row>
    <row r="24" spans="2:10" hidden="1" x14ac:dyDescent="0.3">
      <c r="B24" s="707" t="s">
        <v>747</v>
      </c>
      <c r="C24" s="708">
        <v>91243120</v>
      </c>
      <c r="D24" s="709">
        <v>234099.90909184</v>
      </c>
      <c r="E24" s="709">
        <f>'Formato SAP'!E24</f>
        <v>1337010.9999999998</v>
      </c>
    </row>
    <row r="25" spans="2:10" hidden="1" x14ac:dyDescent="0.3">
      <c r="B25" s="707" t="s">
        <v>748</v>
      </c>
      <c r="C25" s="708">
        <v>91243220</v>
      </c>
      <c r="D25" s="709">
        <v>0</v>
      </c>
      <c r="E25" s="709">
        <f>'Formato SAP'!E25</f>
        <v>0</v>
      </c>
    </row>
    <row r="26" spans="2:10" hidden="1" x14ac:dyDescent="0.3">
      <c r="B26" s="707" t="s">
        <v>749</v>
      </c>
      <c r="C26" s="708">
        <v>91243310</v>
      </c>
      <c r="D26" s="709">
        <v>1657618.314</v>
      </c>
      <c r="E26" s="709">
        <f>'Formato SAP'!E26</f>
        <v>1703101.0540444432</v>
      </c>
    </row>
    <row r="27" spans="2:10" hidden="1" x14ac:dyDescent="0.3">
      <c r="B27" s="707" t="s">
        <v>750</v>
      </c>
      <c r="C27" s="708">
        <v>91243510</v>
      </c>
      <c r="D27" s="709">
        <v>884063.10080000001</v>
      </c>
      <c r="E27" s="709">
        <f>'Formato SAP'!E27</f>
        <v>908441.19729449973</v>
      </c>
    </row>
    <row r="28" spans="2:10" hidden="1" x14ac:dyDescent="0.3">
      <c r="B28" s="707" t="s">
        <v>751</v>
      </c>
      <c r="C28" s="708">
        <v>91243520</v>
      </c>
      <c r="D28" s="709">
        <v>256590.46827766442</v>
      </c>
      <c r="E28" s="709">
        <f>'Formato SAP'!E28</f>
        <v>314827.15165228379</v>
      </c>
      <c r="H28">
        <v>242945.28195371298</v>
      </c>
      <c r="I28">
        <f>H28+H12</f>
        <v>387903.1548662131</v>
      </c>
      <c r="J28" s="207">
        <f>I28*I56</f>
        <v>0</v>
      </c>
    </row>
    <row r="29" spans="2:10" hidden="1" x14ac:dyDescent="0.3">
      <c r="B29" s="707" t="s">
        <v>752</v>
      </c>
      <c r="C29" s="708">
        <v>91243530</v>
      </c>
      <c r="D29" s="709">
        <v>170902.61222454548</v>
      </c>
      <c r="E29" s="709">
        <f>'Formato SAP'!E29</f>
        <v>206407.00000000003</v>
      </c>
      <c r="H29">
        <v>187956.97810529664</v>
      </c>
      <c r="I29">
        <f>H29+H13</f>
        <v>325894.35600630171</v>
      </c>
      <c r="J29" s="207">
        <f>I29*I57</f>
        <v>0</v>
      </c>
    </row>
    <row r="30" spans="2:10" hidden="1" x14ac:dyDescent="0.3">
      <c r="B30" s="707" t="s">
        <v>763</v>
      </c>
      <c r="C30" s="708">
        <v>91243610</v>
      </c>
      <c r="D30" s="709">
        <v>1707849.172</v>
      </c>
      <c r="E30" s="709">
        <f>'Formato SAP'!E30</f>
        <v>340692.00000000006</v>
      </c>
    </row>
    <row r="31" spans="2:10" hidden="1" x14ac:dyDescent="0.3">
      <c r="B31" s="707" t="s">
        <v>754</v>
      </c>
      <c r="C31" s="708">
        <v>91243620</v>
      </c>
      <c r="D31" s="709">
        <v>0</v>
      </c>
      <c r="E31" s="709">
        <f>'Formato SAP'!E31</f>
        <v>0</v>
      </c>
    </row>
    <row r="32" spans="2:10" hidden="1" x14ac:dyDescent="0.3">
      <c r="B32" s="707" t="s">
        <v>755</v>
      </c>
      <c r="C32" s="708">
        <v>91243630</v>
      </c>
      <c r="D32" s="709">
        <v>70323.201199999996</v>
      </c>
      <c r="E32" s="709">
        <f>'Formato SAP'!E32</f>
        <v>72262.201838376088</v>
      </c>
    </row>
    <row r="33" spans="2:5" hidden="1" x14ac:dyDescent="0.3">
      <c r="B33" s="707" t="s">
        <v>756</v>
      </c>
      <c r="C33" s="708">
        <v>91243640</v>
      </c>
      <c r="D33" s="709">
        <v>0</v>
      </c>
      <c r="E33" s="709">
        <f>'Formato SAP'!E33</f>
        <v>0</v>
      </c>
    </row>
    <row r="34" spans="2:5" hidden="1" x14ac:dyDescent="0.3">
      <c r="B34" s="707" t="s">
        <v>757</v>
      </c>
      <c r="C34" s="708">
        <v>91243650</v>
      </c>
      <c r="D34" s="709">
        <v>84053.794175154791</v>
      </c>
      <c r="E34" s="709">
        <f>'Formato SAP'!E34</f>
        <v>87841.210031549359</v>
      </c>
    </row>
    <row r="35" spans="2:5" hidden="1" x14ac:dyDescent="0.3">
      <c r="B35" s="710" t="s">
        <v>758</v>
      </c>
      <c r="C35" s="708">
        <v>91243660</v>
      </c>
      <c r="D35" s="709">
        <v>3759.1059747721492</v>
      </c>
      <c r="E35" s="709">
        <f>'Formato SAP'!E35</f>
        <v>8230.6269912565949</v>
      </c>
    </row>
    <row r="36" spans="2:5" hidden="1" x14ac:dyDescent="0.3">
      <c r="B36" s="707" t="s">
        <v>811</v>
      </c>
      <c r="C36" s="708">
        <v>91243750</v>
      </c>
      <c r="D36" s="709">
        <v>68432.211363321869</v>
      </c>
      <c r="E36" s="709">
        <f>'Formato SAP'!E36</f>
        <v>137241.78690917199</v>
      </c>
    </row>
    <row r="37" spans="2:5" ht="15" hidden="1" thickBot="1" x14ac:dyDescent="0.35">
      <c r="B37" s="711" t="s">
        <v>871</v>
      </c>
      <c r="C37" s="708">
        <v>91243910</v>
      </c>
      <c r="D37" s="712">
        <v>99716.049636173426</v>
      </c>
      <c r="E37" s="712">
        <f>'Formato SAP'!E37</f>
        <v>100126.13343827412</v>
      </c>
    </row>
    <row r="38" spans="2:5" hidden="1" x14ac:dyDescent="0.3"/>
    <row r="39" spans="2:5" hidden="1" x14ac:dyDescent="0.3"/>
    <row r="40" spans="2:5" hidden="1" x14ac:dyDescent="0.3"/>
    <row r="41" spans="2:5" ht="15" thickBot="1" x14ac:dyDescent="0.35"/>
    <row r="42" spans="2:5" ht="15" thickBot="1" x14ac:dyDescent="0.35">
      <c r="B42" s="694" t="s">
        <v>99</v>
      </c>
      <c r="C42" s="695"/>
      <c r="D42" s="696" t="s">
        <v>973</v>
      </c>
      <c r="E42" s="696" t="s">
        <v>974</v>
      </c>
    </row>
    <row r="43" spans="2:5" ht="15" thickBot="1" x14ac:dyDescent="0.35">
      <c r="B43" s="697"/>
      <c r="C43" s="698"/>
      <c r="D43" s="699" t="s">
        <v>99</v>
      </c>
      <c r="E43" s="699" t="s">
        <v>99</v>
      </c>
    </row>
    <row r="44" spans="2:5" x14ac:dyDescent="0.3">
      <c r="B44" s="700" t="s">
        <v>868</v>
      </c>
      <c r="C44" s="701"/>
      <c r="D44" s="702">
        <f>D45</f>
        <v>6574402.4705790849</v>
      </c>
      <c r="E44" s="702">
        <f>E45</f>
        <v>6744916.5647282396</v>
      </c>
    </row>
    <row r="45" spans="2:5" x14ac:dyDescent="0.3">
      <c r="B45" s="703" t="s">
        <v>869</v>
      </c>
      <c r="C45" s="701"/>
      <c r="D45" s="704">
        <f>D46+D62</f>
        <v>6574402.4705790849</v>
      </c>
      <c r="E45" s="704">
        <f>E46+E62</f>
        <v>6744916.5647282396</v>
      </c>
    </row>
    <row r="46" spans="2:5" x14ac:dyDescent="0.3">
      <c r="B46" s="705" t="s">
        <v>1106</v>
      </c>
      <c r="C46" s="701"/>
      <c r="D46" s="706">
        <f>SUM(D47:D61)</f>
        <v>6574402.4705790849</v>
      </c>
      <c r="E46" s="706">
        <f>SUM(E47:E61)</f>
        <v>6744916.5647282396</v>
      </c>
    </row>
    <row r="47" spans="2:5" x14ac:dyDescent="0.3">
      <c r="B47" s="707" t="s">
        <v>746</v>
      </c>
      <c r="C47" s="708">
        <v>91243110</v>
      </c>
      <c r="D47" s="723">
        <f>D7+D23</f>
        <v>787551.713427254</v>
      </c>
      <c r="E47" s="723">
        <f>E7+E23</f>
        <v>1430938.2371197361</v>
      </c>
    </row>
    <row r="48" spans="2:5" x14ac:dyDescent="0.3">
      <c r="B48" s="707" t="s">
        <v>747</v>
      </c>
      <c r="C48" s="708">
        <v>91243120</v>
      </c>
      <c r="D48" s="723">
        <f t="shared" ref="D48:E61" si="0">D8+D24</f>
        <v>416763.41959167999</v>
      </c>
      <c r="E48" s="723">
        <f t="shared" si="0"/>
        <v>1410558.227998022</v>
      </c>
    </row>
    <row r="49" spans="2:9" x14ac:dyDescent="0.3">
      <c r="B49" s="707" t="s">
        <v>748</v>
      </c>
      <c r="C49" s="708">
        <v>91243220</v>
      </c>
      <c r="D49" s="723">
        <f t="shared" si="0"/>
        <v>0</v>
      </c>
      <c r="E49" s="723">
        <f t="shared" si="0"/>
        <v>0</v>
      </c>
    </row>
    <row r="50" spans="2:9" x14ac:dyDescent="0.3">
      <c r="B50" s="707" t="s">
        <v>749</v>
      </c>
      <c r="C50" s="708">
        <v>91243310</v>
      </c>
      <c r="D50" s="723">
        <f t="shared" si="0"/>
        <v>1657618.314</v>
      </c>
      <c r="E50" s="723">
        <f t="shared" si="0"/>
        <v>1703101.0540444432</v>
      </c>
      <c r="H50" s="194"/>
    </row>
    <row r="51" spans="2:9" x14ac:dyDescent="0.3">
      <c r="B51" s="707" t="s">
        <v>750</v>
      </c>
      <c r="C51" s="708">
        <v>91243510</v>
      </c>
      <c r="D51" s="723">
        <f t="shared" si="0"/>
        <v>884063.10080000001</v>
      </c>
      <c r="E51" s="723">
        <f t="shared" si="0"/>
        <v>908441.19729449973</v>
      </c>
    </row>
    <row r="52" spans="2:9" x14ac:dyDescent="0.3">
      <c r="B52" s="707" t="s">
        <v>751</v>
      </c>
      <c r="C52" s="708">
        <v>91243520</v>
      </c>
      <c r="D52" s="723">
        <v>381663.86761048797</v>
      </c>
      <c r="E52" s="723">
        <f t="shared" si="0"/>
        <v>315492.45631167357</v>
      </c>
    </row>
    <row r="53" spans="2:9" x14ac:dyDescent="0.3">
      <c r="B53" s="707" t="s">
        <v>752</v>
      </c>
      <c r="C53" s="708">
        <v>91243530</v>
      </c>
      <c r="D53" s="723">
        <v>327399.06239107979</v>
      </c>
      <c r="E53" s="723">
        <f t="shared" si="0"/>
        <v>204497.05802454133</v>
      </c>
    </row>
    <row r="54" spans="2:9" x14ac:dyDescent="0.3">
      <c r="B54" s="707" t="s">
        <v>763</v>
      </c>
      <c r="C54" s="708">
        <v>91243610</v>
      </c>
      <c r="D54" s="723">
        <f t="shared" si="0"/>
        <v>1707849.172</v>
      </c>
      <c r="E54" s="723">
        <f t="shared" si="0"/>
        <v>340692.00000000006</v>
      </c>
      <c r="H54" s="194"/>
    </row>
    <row r="55" spans="2:9" x14ac:dyDescent="0.3">
      <c r="B55" s="707" t="s">
        <v>754</v>
      </c>
      <c r="C55" s="708">
        <v>91243620</v>
      </c>
      <c r="D55" s="723">
        <f t="shared" si="0"/>
        <v>0</v>
      </c>
      <c r="E55" s="723">
        <f t="shared" si="0"/>
        <v>0</v>
      </c>
    </row>
    <row r="56" spans="2:9" ht="15.6" x14ac:dyDescent="0.3">
      <c r="B56" s="707" t="s">
        <v>755</v>
      </c>
      <c r="C56" s="708">
        <v>91243630</v>
      </c>
      <c r="D56" s="723">
        <f t="shared" si="0"/>
        <v>70323.201199999996</v>
      </c>
      <c r="E56" s="723">
        <f t="shared" si="0"/>
        <v>72262.201838376088</v>
      </c>
      <c r="H56" s="715"/>
      <c r="I56" s="716"/>
    </row>
    <row r="57" spans="2:9" ht="15.6" x14ac:dyDescent="0.3">
      <c r="B57" s="707" t="s">
        <v>756</v>
      </c>
      <c r="C57" s="708">
        <v>91243640</v>
      </c>
      <c r="D57" s="723">
        <f t="shared" si="0"/>
        <v>0</v>
      </c>
      <c r="E57" s="723">
        <f t="shared" si="0"/>
        <v>0</v>
      </c>
      <c r="H57" s="715"/>
      <c r="I57" s="716"/>
    </row>
    <row r="58" spans="2:9" x14ac:dyDescent="0.3">
      <c r="B58" s="707" t="s">
        <v>757</v>
      </c>
      <c r="C58" s="708">
        <v>91243650</v>
      </c>
      <c r="D58" s="723">
        <f t="shared" si="0"/>
        <v>84053.794175154791</v>
      </c>
      <c r="E58" s="723">
        <f t="shared" si="0"/>
        <v>87841.210031549359</v>
      </c>
      <c r="F58" s="194"/>
      <c r="H58" s="194"/>
    </row>
    <row r="59" spans="2:9" x14ac:dyDescent="0.3">
      <c r="B59" s="710" t="s">
        <v>758</v>
      </c>
      <c r="C59" s="708">
        <v>91243660</v>
      </c>
      <c r="D59" s="723">
        <f t="shared" si="0"/>
        <v>3759.1059747721492</v>
      </c>
      <c r="E59" s="723">
        <f t="shared" si="0"/>
        <v>20190.792955859899</v>
      </c>
      <c r="G59" s="722"/>
      <c r="H59" s="194"/>
    </row>
    <row r="60" spans="2:9" x14ac:dyDescent="0.3">
      <c r="B60" s="707" t="s">
        <v>811</v>
      </c>
      <c r="C60" s="708">
        <v>91243750</v>
      </c>
      <c r="D60" s="723">
        <f t="shared" si="0"/>
        <v>127325.249111863</v>
      </c>
      <c r="E60" s="723">
        <f t="shared" si="0"/>
        <v>137241.78690917199</v>
      </c>
    </row>
    <row r="61" spans="2:9" ht="15" thickBot="1" x14ac:dyDescent="0.35">
      <c r="B61" s="711" t="s">
        <v>871</v>
      </c>
      <c r="C61" s="708">
        <v>91243910</v>
      </c>
      <c r="D61" s="724">
        <f t="shared" si="0"/>
        <v>126032.47029679354</v>
      </c>
      <c r="E61" s="724">
        <f t="shared" si="0"/>
        <v>113660.34220036579</v>
      </c>
    </row>
    <row r="65" spans="4:5" x14ac:dyDescent="0.3">
      <c r="D65" s="194">
        <f>D47+D52+D55+D59+D61</f>
        <v>1299007.1573093079</v>
      </c>
      <c r="E65" s="194">
        <f>E47+E52+E55+E59+E61</f>
        <v>1880281.8285876354</v>
      </c>
    </row>
    <row r="66" spans="4:5" x14ac:dyDescent="0.3">
      <c r="D66" s="194">
        <f>D48+D49+D50+D51+D53+D54+D56+D57+D58+D60</f>
        <v>5275395.3132697772</v>
      </c>
      <c r="E66" s="194">
        <f>E48+E49+E50+E51+E53+E54+E56+E57+E58+E60</f>
        <v>4864634.7361406041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E3979-0B21-42B9-9B4A-16CC91292BA4}">
  <dimension ref="C1:CB55"/>
  <sheetViews>
    <sheetView showGridLines="0" zoomScale="40" zoomScaleNormal="40" workbookViewId="0">
      <pane xSplit="4" ySplit="4" topLeftCell="E22" activePane="bottomRight" state="frozen"/>
      <selection pane="topRight" activeCell="E1" sqref="E1"/>
      <selection pane="bottomLeft" activeCell="A5" sqref="A5"/>
      <selection pane="bottomRight" activeCell="O20" sqref="O20"/>
    </sheetView>
  </sheetViews>
  <sheetFormatPr baseColWidth="10" defaultRowHeight="14.4" outlineLevelRow="1" outlineLevelCol="1" x14ac:dyDescent="0.3"/>
  <cols>
    <col min="1" max="2" width="2.109375" customWidth="1"/>
    <col min="3" max="3" width="67" customWidth="1"/>
    <col min="4" max="4" width="2.6640625" style="540" customWidth="1"/>
    <col min="5" max="5" width="18.109375" customWidth="1"/>
    <col min="6" max="6" width="2.6640625" customWidth="1"/>
    <col min="7" max="7" width="15.77734375" customWidth="1"/>
    <col min="8" max="8" width="2.6640625" customWidth="1"/>
    <col min="9" max="9" width="17.109375" customWidth="1"/>
    <col min="10" max="10" width="2.6640625" customWidth="1"/>
    <col min="11" max="11" width="16.5546875" bestFit="1" customWidth="1"/>
    <col min="12" max="12" width="2.6640625" customWidth="1"/>
    <col min="13" max="13" width="17.5546875" customWidth="1"/>
    <col min="14" max="14" width="2.6640625" customWidth="1"/>
    <col min="15" max="15" width="17.5546875" customWidth="1"/>
    <col min="16" max="16" width="2.6640625" customWidth="1"/>
    <col min="17" max="17" width="6.5546875" customWidth="1" outlineLevel="1"/>
    <col min="18" max="22" width="7.44140625" customWidth="1" outlineLevel="1"/>
    <col min="23" max="23" width="10.33203125" bestFit="1" customWidth="1" outlineLevel="1"/>
    <col min="24" max="24" width="13.109375" customWidth="1" outlineLevel="1"/>
    <col min="25" max="25" width="11.21875" customWidth="1" outlineLevel="1"/>
    <col min="26" max="26" width="13.109375" customWidth="1" outlineLevel="1"/>
    <col min="27" max="28" width="11.21875" customWidth="1" outlineLevel="1"/>
    <col min="29" max="29" width="10.88671875" customWidth="1" outlineLevel="1"/>
    <col min="30" max="30" width="16.6640625" customWidth="1" outlineLevel="1"/>
    <col min="31" max="31" width="10.88671875" customWidth="1" outlineLevel="1"/>
    <col min="32" max="32" width="14.5546875" customWidth="1" outlineLevel="1"/>
    <col min="33" max="33" width="13.21875" customWidth="1" outlineLevel="1"/>
    <col min="34" max="36" width="12.88671875" customWidth="1" outlineLevel="1"/>
    <col min="37" max="37" width="13.109375" customWidth="1" outlineLevel="1"/>
    <col min="38" max="38" width="11.21875" customWidth="1" outlineLevel="1"/>
    <col min="39" max="39" width="13.109375" customWidth="1" outlineLevel="1"/>
    <col min="40" max="41" width="11.88671875" bestFit="1" customWidth="1" outlineLevel="1"/>
    <col min="42" max="44" width="10.88671875" customWidth="1" outlineLevel="1"/>
    <col min="45" max="47" width="13.6640625" customWidth="1" outlineLevel="1"/>
    <col min="48" max="48" width="14.6640625" customWidth="1" outlineLevel="1"/>
    <col min="49" max="54" width="13.6640625" customWidth="1" outlineLevel="1"/>
    <col min="55" max="55" width="10.88671875" customWidth="1" outlineLevel="1"/>
    <col min="56" max="56" width="15.109375" customWidth="1" outlineLevel="1"/>
    <col min="57" max="58" width="13.5546875" customWidth="1" outlineLevel="1"/>
    <col min="59" max="62" width="12.109375" customWidth="1" outlineLevel="1"/>
    <col min="63" max="63" width="13.109375" customWidth="1" outlineLevel="1"/>
    <col min="64" max="64" width="11.21875" customWidth="1" outlineLevel="1"/>
    <col min="65" max="65" width="13.109375" customWidth="1" outlineLevel="1"/>
    <col min="66" max="66" width="11.21875" customWidth="1" outlineLevel="1"/>
    <col min="67" max="67" width="12.109375" customWidth="1" outlineLevel="1"/>
    <col min="68" max="68" width="10.88671875" customWidth="1" outlineLevel="1"/>
    <col min="69" max="69" width="16.109375" customWidth="1" outlineLevel="1"/>
    <col min="70" max="72" width="12.109375" customWidth="1" outlineLevel="1"/>
    <col min="73" max="73" width="10.44140625" customWidth="1" outlineLevel="1"/>
    <col min="74" max="74" width="12.109375" customWidth="1" outlineLevel="1"/>
    <col min="75" max="80" width="10.88671875" customWidth="1" outlineLevel="1"/>
  </cols>
  <sheetData>
    <row r="1" spans="3:80" ht="15" thickBot="1" x14ac:dyDescent="0.35"/>
    <row r="2" spans="3:80" ht="30.6" thickBot="1" x14ac:dyDescent="0.35">
      <c r="C2" s="541"/>
      <c r="D2" s="542"/>
      <c r="E2" s="543" t="s">
        <v>1101</v>
      </c>
      <c r="F2" s="544"/>
      <c r="G2" s="543">
        <v>2024</v>
      </c>
      <c r="H2" s="545"/>
      <c r="I2" s="543">
        <v>2025</v>
      </c>
      <c r="J2" s="545"/>
      <c r="K2" s="543">
        <v>2026</v>
      </c>
      <c r="L2" s="545"/>
      <c r="M2" s="543">
        <v>2027</v>
      </c>
      <c r="N2" s="545"/>
      <c r="O2" s="543">
        <v>2028</v>
      </c>
      <c r="P2" s="545"/>
      <c r="Q2" s="546" t="s">
        <v>863</v>
      </c>
      <c r="R2" s="545"/>
      <c r="S2" s="544"/>
      <c r="T2" s="544"/>
      <c r="U2" s="544"/>
      <c r="V2" s="544"/>
      <c r="W2" s="544"/>
      <c r="X2" s="544"/>
      <c r="Y2" s="544"/>
      <c r="Z2" s="544"/>
      <c r="AA2" s="544"/>
      <c r="AB2" s="544"/>
      <c r="AC2" s="547"/>
      <c r="AD2" s="546" t="s">
        <v>864</v>
      </c>
      <c r="AE2" s="545"/>
      <c r="AF2" s="544"/>
      <c r="AG2" s="544"/>
      <c r="AH2" s="544"/>
      <c r="AI2" s="548"/>
      <c r="AJ2" s="544"/>
      <c r="AK2" s="544"/>
      <c r="AL2" s="544"/>
      <c r="AM2" s="544"/>
      <c r="AN2" s="544"/>
      <c r="AO2" s="544"/>
      <c r="AQ2" s="546" t="s">
        <v>865</v>
      </c>
      <c r="AR2" s="545"/>
      <c r="AS2" s="544"/>
      <c r="AT2" s="544"/>
      <c r="AU2" s="544"/>
      <c r="AV2" s="544"/>
      <c r="AW2" s="544"/>
      <c r="AX2" s="544"/>
      <c r="AY2" s="544"/>
      <c r="AZ2" s="544"/>
      <c r="BA2" s="544"/>
      <c r="BB2" s="544"/>
      <c r="BD2" s="546" t="s">
        <v>866</v>
      </c>
      <c r="BE2" s="545"/>
      <c r="BF2" s="544"/>
      <c r="BG2" s="544"/>
      <c r="BH2" s="544"/>
      <c r="BI2" s="544"/>
      <c r="BJ2" s="544"/>
      <c r="BK2" s="544"/>
      <c r="BL2" s="544"/>
      <c r="BM2" s="544"/>
      <c r="BN2" s="544"/>
      <c r="BO2" s="544"/>
      <c r="BQ2" s="546" t="s">
        <v>1100</v>
      </c>
      <c r="BR2" s="545"/>
      <c r="BS2" s="544"/>
      <c r="BT2" s="544"/>
      <c r="BU2" s="544"/>
      <c r="BV2" s="544"/>
      <c r="BW2" s="544"/>
      <c r="BX2" s="544"/>
      <c r="BY2" s="544"/>
      <c r="BZ2" s="544"/>
      <c r="CA2" s="544"/>
      <c r="CB2" s="544"/>
    </row>
    <row r="3" spans="3:80" ht="18" thickBot="1" x14ac:dyDescent="0.35">
      <c r="C3" s="549"/>
      <c r="D3" s="550"/>
      <c r="E3" s="551" t="s">
        <v>99</v>
      </c>
      <c r="F3" s="549"/>
      <c r="G3" s="551" t="s">
        <v>867</v>
      </c>
      <c r="H3" s="549"/>
      <c r="I3" s="551" t="s">
        <v>867</v>
      </c>
      <c r="J3" s="549"/>
      <c r="K3" s="551" t="s">
        <v>867</v>
      </c>
      <c r="L3" s="549"/>
      <c r="M3" s="551" t="s">
        <v>867</v>
      </c>
      <c r="N3" s="549"/>
      <c r="O3" s="551" t="s">
        <v>867</v>
      </c>
      <c r="P3" s="549"/>
      <c r="Q3" s="552">
        <v>45322</v>
      </c>
      <c r="R3" s="553">
        <v>45351</v>
      </c>
      <c r="S3" s="552">
        <v>45382</v>
      </c>
      <c r="T3" s="553">
        <v>45412</v>
      </c>
      <c r="U3" s="552">
        <v>45443</v>
      </c>
      <c r="V3" s="553">
        <v>45473</v>
      </c>
      <c r="W3" s="552">
        <v>45504</v>
      </c>
      <c r="X3" s="553">
        <v>45535</v>
      </c>
      <c r="Y3" s="552">
        <v>45565</v>
      </c>
      <c r="Z3" s="553">
        <v>45596</v>
      </c>
      <c r="AA3" s="552">
        <v>45626</v>
      </c>
      <c r="AB3" s="553">
        <v>45657</v>
      </c>
      <c r="AC3" s="547"/>
      <c r="AD3" s="552">
        <v>45688</v>
      </c>
      <c r="AE3" s="553">
        <v>45716</v>
      </c>
      <c r="AF3" s="552">
        <v>45747</v>
      </c>
      <c r="AG3" s="553">
        <v>45777</v>
      </c>
      <c r="AH3" s="552">
        <v>45808</v>
      </c>
      <c r="AI3" s="553">
        <v>45838</v>
      </c>
      <c r="AJ3" s="552">
        <v>45869</v>
      </c>
      <c r="AK3" s="553">
        <v>45900</v>
      </c>
      <c r="AL3" s="552">
        <v>45930</v>
      </c>
      <c r="AM3" s="553">
        <v>45961</v>
      </c>
      <c r="AN3" s="552">
        <v>45991</v>
      </c>
      <c r="AO3" s="553">
        <v>46022</v>
      </c>
      <c r="AQ3" s="552">
        <v>46053</v>
      </c>
      <c r="AR3" s="553">
        <v>46081</v>
      </c>
      <c r="AS3" s="552">
        <v>46112</v>
      </c>
      <c r="AT3" s="553">
        <v>46142</v>
      </c>
      <c r="AU3" s="552">
        <v>46173</v>
      </c>
      <c r="AV3" s="553">
        <v>46203</v>
      </c>
      <c r="AW3" s="552">
        <v>46234</v>
      </c>
      <c r="AX3" s="553">
        <v>46265</v>
      </c>
      <c r="AY3" s="552">
        <v>46295</v>
      </c>
      <c r="AZ3" s="553">
        <v>46326</v>
      </c>
      <c r="BA3" s="552">
        <v>46356</v>
      </c>
      <c r="BB3" s="553">
        <v>46387</v>
      </c>
      <c r="BD3" s="552">
        <v>46053</v>
      </c>
      <c r="BE3" s="553">
        <v>46081</v>
      </c>
      <c r="BF3" s="552">
        <v>46112</v>
      </c>
      <c r="BG3" s="553">
        <v>46142</v>
      </c>
      <c r="BH3" s="552">
        <v>46173</v>
      </c>
      <c r="BI3" s="553">
        <v>46203</v>
      </c>
      <c r="BJ3" s="552">
        <v>46234</v>
      </c>
      <c r="BK3" s="553">
        <v>46265</v>
      </c>
      <c r="BL3" s="552">
        <v>46295</v>
      </c>
      <c r="BM3" s="553">
        <v>46326</v>
      </c>
      <c r="BN3" s="552">
        <v>46356</v>
      </c>
      <c r="BO3" s="553">
        <v>46387</v>
      </c>
      <c r="BQ3" s="552">
        <v>46053</v>
      </c>
      <c r="BR3" s="553">
        <v>46081</v>
      </c>
      <c r="BS3" s="552">
        <v>46112</v>
      </c>
      <c r="BT3" s="553">
        <v>46142</v>
      </c>
      <c r="BU3" s="552">
        <v>46173</v>
      </c>
      <c r="BV3" s="553">
        <v>46203</v>
      </c>
      <c r="BW3" s="552">
        <v>46234</v>
      </c>
      <c r="BX3" s="553">
        <v>46265</v>
      </c>
      <c r="BY3" s="552">
        <v>46295</v>
      </c>
      <c r="BZ3" s="553">
        <v>46326</v>
      </c>
      <c r="CA3" s="552">
        <v>46356</v>
      </c>
      <c r="CB3" s="553">
        <v>46387</v>
      </c>
    </row>
    <row r="4" spans="3:80" ht="22.8" x14ac:dyDescent="0.4">
      <c r="C4" s="554" t="s">
        <v>868</v>
      </c>
      <c r="D4" s="555"/>
      <c r="E4" s="556">
        <f>+E5</f>
        <v>6744916.5647282396</v>
      </c>
      <c r="F4" s="557"/>
      <c r="G4" s="556">
        <f t="shared" ref="G4:O4" si="0">+G5</f>
        <v>228189.95760551695</v>
      </c>
      <c r="H4" s="558"/>
      <c r="I4" s="556">
        <f t="shared" si="0"/>
        <v>476667.45072665415</v>
      </c>
      <c r="J4" s="558"/>
      <c r="K4" s="556">
        <f t="shared" si="0"/>
        <v>1674600.3744392856</v>
      </c>
      <c r="L4" s="558"/>
      <c r="M4" s="556">
        <f t="shared" si="0"/>
        <v>2034249.7387670348</v>
      </c>
      <c r="N4" s="558"/>
      <c r="O4" s="556">
        <f t="shared" si="0"/>
        <v>2331209.0431897477</v>
      </c>
      <c r="P4" s="558"/>
      <c r="Q4" s="559">
        <v>0</v>
      </c>
      <c r="R4" s="560">
        <v>0</v>
      </c>
      <c r="S4" s="560">
        <v>0</v>
      </c>
      <c r="T4" s="560">
        <v>0</v>
      </c>
      <c r="U4" s="560">
        <v>0</v>
      </c>
      <c r="V4" s="560">
        <v>0</v>
      </c>
      <c r="W4" s="560">
        <f>+W5</f>
        <v>0</v>
      </c>
      <c r="X4" s="560">
        <f t="shared" ref="X4:AB5" si="1">+X5</f>
        <v>21748.877199408911</v>
      </c>
      <c r="Y4" s="560">
        <f t="shared" si="1"/>
        <v>24753.416536004519</v>
      </c>
      <c r="Z4" s="560">
        <f t="shared" si="1"/>
        <v>58248.926285055451</v>
      </c>
      <c r="AA4" s="560">
        <f t="shared" si="1"/>
        <v>71397.224935935141</v>
      </c>
      <c r="AB4" s="561">
        <f t="shared" si="1"/>
        <v>52041.512649112956</v>
      </c>
      <c r="AC4" s="547"/>
      <c r="AD4" s="559">
        <f>+AD5</f>
        <v>43626.258819443101</v>
      </c>
      <c r="AE4" s="560">
        <f t="shared" ref="AE4:AO5" si="2">+AE5</f>
        <v>21064.505346593072</v>
      </c>
      <c r="AF4" s="560">
        <f t="shared" si="2"/>
        <v>57868.451228497564</v>
      </c>
      <c r="AG4" s="560">
        <f t="shared" si="2"/>
        <v>13727.543624608121</v>
      </c>
      <c r="AH4" s="560">
        <f t="shared" si="2"/>
        <v>-8728.6852152901211</v>
      </c>
      <c r="AI4" s="560">
        <f t="shared" si="2"/>
        <v>3288.7308520818533</v>
      </c>
      <c r="AJ4" s="560">
        <f t="shared" si="2"/>
        <v>18808.842196168534</v>
      </c>
      <c r="AK4" s="560">
        <f t="shared" si="2"/>
        <v>37716.248988668289</v>
      </c>
      <c r="AL4" s="560">
        <f t="shared" si="2"/>
        <v>39383.380691144332</v>
      </c>
      <c r="AM4" s="560">
        <f t="shared" si="2"/>
        <v>56904.186922058638</v>
      </c>
      <c r="AN4" s="560">
        <f t="shared" si="2"/>
        <v>63480.502101454156</v>
      </c>
      <c r="AO4" s="561">
        <f t="shared" si="2"/>
        <v>129527.48517122655</v>
      </c>
      <c r="AQ4" s="559">
        <f>+AQ5</f>
        <v>51205.759053007139</v>
      </c>
      <c r="AR4" s="560">
        <f t="shared" ref="AR4:BB4" si="3">+AR5</f>
        <v>141610.09768452702</v>
      </c>
      <c r="AS4" s="560">
        <f t="shared" si="3"/>
        <v>85751.189384003213</v>
      </c>
      <c r="AT4" s="560">
        <f t="shared" si="3"/>
        <v>167840.01066539137</v>
      </c>
      <c r="AU4" s="560">
        <f t="shared" si="3"/>
        <v>77005.516993704616</v>
      </c>
      <c r="AV4" s="560">
        <f t="shared" si="3"/>
        <v>243732.71149267475</v>
      </c>
      <c r="AW4" s="560">
        <f t="shared" si="3"/>
        <v>166508.07764605316</v>
      </c>
      <c r="AX4" s="560">
        <f t="shared" si="3"/>
        <v>62506.951191711196</v>
      </c>
      <c r="AY4" s="560">
        <f t="shared" si="3"/>
        <v>82229.947093479845</v>
      </c>
      <c r="AZ4" s="560">
        <f t="shared" si="3"/>
        <v>60639.429540633995</v>
      </c>
      <c r="BA4" s="560">
        <f t="shared" si="3"/>
        <v>62516.063761175566</v>
      </c>
      <c r="BB4" s="561">
        <f t="shared" si="3"/>
        <v>473054.61993292376</v>
      </c>
      <c r="BD4" s="559">
        <f>+BD5</f>
        <v>445558.68008940708</v>
      </c>
      <c r="BE4" s="560">
        <f t="shared" ref="BE4:BO4" si="4">+BE5</f>
        <v>321275.76747321332</v>
      </c>
      <c r="BF4" s="560">
        <f t="shared" si="4"/>
        <v>481336.31216623844</v>
      </c>
      <c r="BG4" s="560">
        <f t="shared" si="4"/>
        <v>90864.361563933533</v>
      </c>
      <c r="BH4" s="560">
        <f t="shared" si="4"/>
        <v>81346.410784475505</v>
      </c>
      <c r="BI4" s="560">
        <f t="shared" si="4"/>
        <v>240676.61546416814</v>
      </c>
      <c r="BJ4" s="560">
        <f t="shared" si="4"/>
        <v>77005.127898355408</v>
      </c>
      <c r="BK4" s="560">
        <f t="shared" si="4"/>
        <v>60528.50324702308</v>
      </c>
      <c r="BL4" s="560">
        <f t="shared" si="4"/>
        <v>58665.663511593331</v>
      </c>
      <c r="BM4" s="560">
        <f t="shared" si="4"/>
        <v>59163.316528516763</v>
      </c>
      <c r="BN4" s="560">
        <f t="shared" si="4"/>
        <v>58665.663511593331</v>
      </c>
      <c r="BO4" s="561">
        <f t="shared" si="4"/>
        <v>59163.316528516763</v>
      </c>
      <c r="BP4" s="582"/>
      <c r="BQ4" s="559">
        <f>+BQ5</f>
        <v>954863.41998482053</v>
      </c>
      <c r="BR4" s="560">
        <f t="shared" ref="BR4:CB4" si="5">+BR5</f>
        <v>452697.51442986698</v>
      </c>
      <c r="BS4" s="560">
        <f t="shared" si="5"/>
        <v>497211.73068988335</v>
      </c>
      <c r="BT4" s="560">
        <f t="shared" si="5"/>
        <v>426436.37808517681</v>
      </c>
      <c r="BU4" s="560">
        <f t="shared" si="5"/>
        <v>0</v>
      </c>
      <c r="BV4" s="560">
        <f t="shared" si="5"/>
        <v>0</v>
      </c>
      <c r="BW4" s="560">
        <f t="shared" si="5"/>
        <v>0</v>
      </c>
      <c r="BX4" s="560">
        <f t="shared" si="5"/>
        <v>0</v>
      </c>
      <c r="BY4" s="560">
        <f t="shared" si="5"/>
        <v>0</v>
      </c>
      <c r="BZ4" s="560">
        <f t="shared" si="5"/>
        <v>0</v>
      </c>
      <c r="CA4" s="560">
        <f t="shared" si="5"/>
        <v>0</v>
      </c>
      <c r="CB4" s="561">
        <f t="shared" si="5"/>
        <v>0</v>
      </c>
    </row>
    <row r="5" spans="3:80" ht="22.8" x14ac:dyDescent="0.4">
      <c r="C5" s="562" t="s">
        <v>869</v>
      </c>
      <c r="D5" s="555"/>
      <c r="E5" s="563">
        <f>+E6+E22</f>
        <v>6744916.5647282396</v>
      </c>
      <c r="F5" s="557"/>
      <c r="G5" s="563">
        <f>+G6+G22</f>
        <v>228189.95760551695</v>
      </c>
      <c r="H5" s="558"/>
      <c r="I5" s="563">
        <f>+I6+I22</f>
        <v>476667.45072665415</v>
      </c>
      <c r="J5" s="558"/>
      <c r="K5" s="563">
        <f>+K6+K22</f>
        <v>1674600.3744392856</v>
      </c>
      <c r="L5" s="558"/>
      <c r="M5" s="563">
        <f>+M6+M22</f>
        <v>2034249.7387670348</v>
      </c>
      <c r="N5" s="558"/>
      <c r="O5" s="563">
        <f>+O6+O22</f>
        <v>2331209.0431897477</v>
      </c>
      <c r="P5" s="558"/>
      <c r="Q5" s="564">
        <v>0</v>
      </c>
      <c r="R5" s="565">
        <v>0</v>
      </c>
      <c r="S5" s="565">
        <v>0</v>
      </c>
      <c r="T5" s="565">
        <v>0</v>
      </c>
      <c r="U5" s="565">
        <v>0</v>
      </c>
      <c r="V5" s="565">
        <v>0</v>
      </c>
      <c r="W5" s="565">
        <f>+W6</f>
        <v>0</v>
      </c>
      <c r="X5" s="565">
        <f t="shared" si="1"/>
        <v>21748.877199408911</v>
      </c>
      <c r="Y5" s="565">
        <f t="shared" si="1"/>
        <v>24753.416536004519</v>
      </c>
      <c r="Z5" s="565">
        <f t="shared" si="1"/>
        <v>58248.926285055451</v>
      </c>
      <c r="AA5" s="565">
        <f t="shared" si="1"/>
        <v>71397.224935935141</v>
      </c>
      <c r="AB5" s="566">
        <f t="shared" si="1"/>
        <v>52041.512649112956</v>
      </c>
      <c r="AC5" s="547"/>
      <c r="AD5" s="564">
        <f t="shared" ref="AD5:AG5" si="6">+AD6+AD22</f>
        <v>43626.258819443101</v>
      </c>
      <c r="AE5" s="565">
        <f t="shared" si="6"/>
        <v>21064.505346593072</v>
      </c>
      <c r="AF5" s="565">
        <f t="shared" si="6"/>
        <v>57868.451228497564</v>
      </c>
      <c r="AG5" s="565">
        <f t="shared" si="6"/>
        <v>13727.543624608121</v>
      </c>
      <c r="AH5" s="565">
        <f t="shared" si="2"/>
        <v>-8728.6852152901211</v>
      </c>
      <c r="AI5" s="565">
        <f>+AI6+AI22</f>
        <v>3288.7308520818533</v>
      </c>
      <c r="AJ5" s="565">
        <f t="shared" ref="AJ5:CB5" si="7">+AJ6+AJ22</f>
        <v>18808.842196168534</v>
      </c>
      <c r="AK5" s="565">
        <f t="shared" si="7"/>
        <v>37716.248988668289</v>
      </c>
      <c r="AL5" s="565">
        <f t="shared" si="7"/>
        <v>39383.380691144332</v>
      </c>
      <c r="AM5" s="565">
        <f t="shared" si="7"/>
        <v>56904.186922058638</v>
      </c>
      <c r="AN5" s="565">
        <f t="shared" si="7"/>
        <v>63480.502101454156</v>
      </c>
      <c r="AO5" s="566">
        <f t="shared" si="7"/>
        <v>129527.48517122655</v>
      </c>
      <c r="AP5">
        <f t="shared" si="7"/>
        <v>0</v>
      </c>
      <c r="AQ5" s="564">
        <f t="shared" si="7"/>
        <v>51205.759053007139</v>
      </c>
      <c r="AR5" s="565">
        <f t="shared" si="7"/>
        <v>141610.09768452702</v>
      </c>
      <c r="AS5" s="565">
        <f t="shared" si="7"/>
        <v>85751.189384003213</v>
      </c>
      <c r="AT5" s="565">
        <f t="shared" si="7"/>
        <v>167840.01066539137</v>
      </c>
      <c r="AU5" s="565">
        <f t="shared" si="7"/>
        <v>77005.516993704616</v>
      </c>
      <c r="AV5" s="565">
        <f t="shared" si="7"/>
        <v>243732.71149267475</v>
      </c>
      <c r="AW5" s="565">
        <f t="shared" si="7"/>
        <v>166508.07764605316</v>
      </c>
      <c r="AX5" s="565">
        <f t="shared" si="7"/>
        <v>62506.951191711196</v>
      </c>
      <c r="AY5" s="565">
        <f t="shared" si="7"/>
        <v>82229.947093479845</v>
      </c>
      <c r="AZ5" s="565">
        <f t="shared" si="7"/>
        <v>60639.429540633995</v>
      </c>
      <c r="BA5" s="565">
        <f t="shared" si="7"/>
        <v>62516.063761175566</v>
      </c>
      <c r="BB5" s="566">
        <f t="shared" si="7"/>
        <v>473054.61993292376</v>
      </c>
      <c r="BC5">
        <f t="shared" si="7"/>
        <v>0</v>
      </c>
      <c r="BD5" s="564">
        <f t="shared" si="7"/>
        <v>445558.68008940708</v>
      </c>
      <c r="BE5" s="565">
        <f t="shared" si="7"/>
        <v>321275.76747321332</v>
      </c>
      <c r="BF5" s="565">
        <f t="shared" si="7"/>
        <v>481336.31216623844</v>
      </c>
      <c r="BG5" s="565">
        <f t="shared" si="7"/>
        <v>90864.361563933533</v>
      </c>
      <c r="BH5" s="565">
        <f t="shared" si="7"/>
        <v>81346.410784475505</v>
      </c>
      <c r="BI5" s="565">
        <f t="shared" si="7"/>
        <v>240676.61546416814</v>
      </c>
      <c r="BJ5" s="565">
        <f t="shared" si="7"/>
        <v>77005.127898355408</v>
      </c>
      <c r="BK5" s="565">
        <f t="shared" si="7"/>
        <v>60528.50324702308</v>
      </c>
      <c r="BL5" s="565">
        <f t="shared" si="7"/>
        <v>58665.663511593331</v>
      </c>
      <c r="BM5" s="565">
        <f t="shared" si="7"/>
        <v>59163.316528516763</v>
      </c>
      <c r="BN5" s="565">
        <f t="shared" si="7"/>
        <v>58665.663511593331</v>
      </c>
      <c r="BO5" s="566">
        <f t="shared" si="7"/>
        <v>59163.316528516763</v>
      </c>
      <c r="BP5" s="582"/>
      <c r="BQ5" s="564">
        <f t="shared" si="7"/>
        <v>954863.41998482053</v>
      </c>
      <c r="BR5" s="565">
        <f t="shared" si="7"/>
        <v>452697.51442986698</v>
      </c>
      <c r="BS5" s="565">
        <f t="shared" si="7"/>
        <v>497211.73068988335</v>
      </c>
      <c r="BT5" s="565">
        <f t="shared" si="7"/>
        <v>426436.37808517681</v>
      </c>
      <c r="BU5" s="565">
        <f t="shared" si="7"/>
        <v>0</v>
      </c>
      <c r="BV5" s="565">
        <f t="shared" si="7"/>
        <v>0</v>
      </c>
      <c r="BW5" s="565">
        <f t="shared" si="7"/>
        <v>0</v>
      </c>
      <c r="BX5" s="565">
        <f t="shared" si="7"/>
        <v>0</v>
      </c>
      <c r="BY5" s="565">
        <f t="shared" si="7"/>
        <v>0</v>
      </c>
      <c r="BZ5" s="565">
        <f t="shared" si="7"/>
        <v>0</v>
      </c>
      <c r="CA5" s="565">
        <f t="shared" si="7"/>
        <v>0</v>
      </c>
      <c r="CB5" s="566">
        <f t="shared" si="7"/>
        <v>0</v>
      </c>
    </row>
    <row r="6" spans="3:80" ht="22.8" x14ac:dyDescent="0.4">
      <c r="C6" s="567" t="s">
        <v>870</v>
      </c>
      <c r="D6" s="555"/>
      <c r="E6" s="568">
        <f>SUM(E7:E21)</f>
        <v>355748.03140936873</v>
      </c>
      <c r="F6" s="557"/>
      <c r="G6" s="568">
        <f>SUM(G7:G21)</f>
        <v>228189.95760551695</v>
      </c>
      <c r="H6" s="557"/>
      <c r="I6" s="568">
        <f>SUM(I7:I21)</f>
        <v>127558.07380385174</v>
      </c>
      <c r="J6" s="557"/>
      <c r="K6" s="568">
        <f>SUM(K7:K21)</f>
        <v>0</v>
      </c>
      <c r="L6" s="557"/>
      <c r="M6" s="568">
        <f>SUM(M7:M21)</f>
        <v>0</v>
      </c>
      <c r="N6" s="557"/>
      <c r="O6" s="568">
        <f>SUM(O7:O21)</f>
        <v>0</v>
      </c>
      <c r="P6" s="557"/>
      <c r="Q6" s="569">
        <v>0</v>
      </c>
      <c r="R6" s="570">
        <v>0</v>
      </c>
      <c r="S6" s="570">
        <v>0</v>
      </c>
      <c r="T6" s="570">
        <v>0</v>
      </c>
      <c r="U6" s="570">
        <v>0</v>
      </c>
      <c r="V6" s="570">
        <v>0</v>
      </c>
      <c r="W6" s="570">
        <f t="shared" ref="W6:AB6" si="8">SUM(W7:W21)</f>
        <v>0</v>
      </c>
      <c r="X6" s="570">
        <f t="shared" si="8"/>
        <v>21748.877199408911</v>
      </c>
      <c r="Y6" s="570">
        <f t="shared" si="8"/>
        <v>24753.416536004519</v>
      </c>
      <c r="Z6" s="570">
        <f t="shared" si="8"/>
        <v>58248.926285055451</v>
      </c>
      <c r="AA6" s="570">
        <f t="shared" si="8"/>
        <v>71397.224935935141</v>
      </c>
      <c r="AB6" s="571">
        <f t="shared" si="8"/>
        <v>52041.512649112956</v>
      </c>
      <c r="AC6" s="547"/>
      <c r="AD6" s="569">
        <f t="shared" ref="AD6:AO6" si="9">SUM(AD7:AD21)</f>
        <v>43626.258819443101</v>
      </c>
      <c r="AE6" s="570">
        <f t="shared" si="9"/>
        <v>21064.505346593072</v>
      </c>
      <c r="AF6" s="570">
        <f t="shared" si="9"/>
        <v>57868.451228497564</v>
      </c>
      <c r="AG6" s="570">
        <f>SUM(AG7:AG21)</f>
        <v>13727.543624608121</v>
      </c>
      <c r="AH6" s="570">
        <f>SUM(AH7:AH21)</f>
        <v>-8728.6852152901211</v>
      </c>
      <c r="AI6" s="570">
        <f t="shared" ref="AI6:AJ6" si="10">SUM(AI7:AI21)</f>
        <v>0</v>
      </c>
      <c r="AJ6" s="570">
        <f t="shared" si="10"/>
        <v>0</v>
      </c>
      <c r="AK6" s="570">
        <f t="shared" si="9"/>
        <v>0</v>
      </c>
      <c r="AL6" s="570">
        <f t="shared" si="9"/>
        <v>0</v>
      </c>
      <c r="AM6" s="570">
        <f t="shared" si="9"/>
        <v>0</v>
      </c>
      <c r="AN6" s="570">
        <f t="shared" si="9"/>
        <v>0</v>
      </c>
      <c r="AO6" s="571">
        <f t="shared" si="9"/>
        <v>0</v>
      </c>
      <c r="AQ6" s="569">
        <f t="shared" ref="AQ6:BB6" si="11">SUM(AQ7:AQ21)</f>
        <v>0</v>
      </c>
      <c r="AR6" s="570">
        <f t="shared" si="11"/>
        <v>0</v>
      </c>
      <c r="AS6" s="570">
        <f t="shared" si="11"/>
        <v>0</v>
      </c>
      <c r="AT6" s="570">
        <f t="shared" si="11"/>
        <v>0</v>
      </c>
      <c r="AU6" s="570">
        <f t="shared" si="11"/>
        <v>0</v>
      </c>
      <c r="AV6" s="570">
        <f t="shared" si="11"/>
        <v>0</v>
      </c>
      <c r="AW6" s="570">
        <f t="shared" si="11"/>
        <v>0</v>
      </c>
      <c r="AX6" s="570">
        <f t="shared" si="11"/>
        <v>0</v>
      </c>
      <c r="AY6" s="570">
        <f t="shared" si="11"/>
        <v>0</v>
      </c>
      <c r="AZ6" s="570">
        <f t="shared" si="11"/>
        <v>0</v>
      </c>
      <c r="BA6" s="570">
        <f t="shared" si="11"/>
        <v>0</v>
      </c>
      <c r="BB6" s="571">
        <f t="shared" si="11"/>
        <v>0</v>
      </c>
      <c r="BD6" s="569">
        <f t="shared" ref="BD6:BO6" si="12">SUM(BD7:BD21)</f>
        <v>0</v>
      </c>
      <c r="BE6" s="570">
        <f t="shared" si="12"/>
        <v>0</v>
      </c>
      <c r="BF6" s="570">
        <f t="shared" si="12"/>
        <v>0</v>
      </c>
      <c r="BG6" s="570">
        <f t="shared" si="12"/>
        <v>0</v>
      </c>
      <c r="BH6" s="570">
        <f t="shared" si="12"/>
        <v>0</v>
      </c>
      <c r="BI6" s="570">
        <f t="shared" si="12"/>
        <v>0</v>
      </c>
      <c r="BJ6" s="570">
        <f t="shared" si="12"/>
        <v>0</v>
      </c>
      <c r="BK6" s="570">
        <f t="shared" si="12"/>
        <v>0</v>
      </c>
      <c r="BL6" s="570">
        <f t="shared" si="12"/>
        <v>0</v>
      </c>
      <c r="BM6" s="570">
        <f t="shared" si="12"/>
        <v>0</v>
      </c>
      <c r="BN6" s="570">
        <f t="shared" si="12"/>
        <v>0</v>
      </c>
      <c r="BO6" s="571">
        <f t="shared" si="12"/>
        <v>0</v>
      </c>
      <c r="BQ6" s="569">
        <f t="shared" ref="BQ6:CB6" si="13">SUM(BQ7:BQ21)</f>
        <v>0</v>
      </c>
      <c r="BR6" s="570">
        <f t="shared" si="13"/>
        <v>0</v>
      </c>
      <c r="BS6" s="570">
        <f t="shared" si="13"/>
        <v>0</v>
      </c>
      <c r="BT6" s="570">
        <f t="shared" si="13"/>
        <v>0</v>
      </c>
      <c r="BU6" s="570">
        <f t="shared" si="13"/>
        <v>0</v>
      </c>
      <c r="BV6" s="570">
        <f t="shared" si="13"/>
        <v>0</v>
      </c>
      <c r="BW6" s="570">
        <f t="shared" si="13"/>
        <v>0</v>
      </c>
      <c r="BX6" s="570">
        <f t="shared" si="13"/>
        <v>0</v>
      </c>
      <c r="BY6" s="570">
        <f t="shared" si="13"/>
        <v>0</v>
      </c>
      <c r="BZ6" s="570">
        <f t="shared" si="13"/>
        <v>0</v>
      </c>
      <c r="CA6" s="570">
        <f t="shared" si="13"/>
        <v>0</v>
      </c>
      <c r="CB6" s="571">
        <f t="shared" si="13"/>
        <v>0</v>
      </c>
    </row>
    <row r="7" spans="3:80" s="582" customFormat="1" ht="17.399999999999999" outlineLevel="1" x14ac:dyDescent="0.3">
      <c r="C7" s="572" t="s">
        <v>746</v>
      </c>
      <c r="D7" s="540">
        <v>91243110</v>
      </c>
      <c r="E7" s="573">
        <f t="shared" ref="E7:E21" si="14">SUM(G7,I7,K7,M7)</f>
        <v>257951.06600072037</v>
      </c>
      <c r="F7" s="574"/>
      <c r="G7" s="573">
        <f t="shared" ref="G7:G19" si="15">SUM(Q7:AB7)</f>
        <v>114348.90020332535</v>
      </c>
      <c r="H7" s="575"/>
      <c r="I7" s="573">
        <f t="shared" ref="I7:I21" si="16">SUM(AD7:AO7)</f>
        <v>143602.16579739502</v>
      </c>
      <c r="J7" s="575"/>
      <c r="K7" s="573">
        <f>SUM(AQ7:BB7)</f>
        <v>0</v>
      </c>
      <c r="L7" s="575"/>
      <c r="M7" s="573">
        <f t="shared" ref="M7:M21" si="17">SUM(BD7:BO7)</f>
        <v>0</v>
      </c>
      <c r="N7" s="575"/>
      <c r="O7" s="573">
        <f t="shared" ref="O7:O21" si="18">SUM(BF7:BQ7)</f>
        <v>0</v>
      </c>
      <c r="P7" s="576"/>
      <c r="Q7" s="577"/>
      <c r="R7" s="578"/>
      <c r="S7" s="578"/>
      <c r="T7" s="578"/>
      <c r="U7" s="578"/>
      <c r="V7" s="578"/>
      <c r="W7" s="579"/>
      <c r="X7" s="579">
        <f>'G2'!F5</f>
        <v>12378.409115033195</v>
      </c>
      <c r="Y7" s="579">
        <f>'G2'!G5</f>
        <v>10182.360376930817</v>
      </c>
      <c r="Z7" s="579">
        <f>'G2'!H5</f>
        <v>23485.148026691284</v>
      </c>
      <c r="AA7" s="579">
        <f>'G2'!I5</f>
        <v>31742.915028819811</v>
      </c>
      <c r="AB7" s="580">
        <f>'G2'!J5</f>
        <v>36560.067655850238</v>
      </c>
      <c r="AC7" s="547"/>
      <c r="AD7" s="577">
        <f>'G2'!K5</f>
        <v>36762.029749248482</v>
      </c>
      <c r="AE7" s="578">
        <f>'G2'!L5</f>
        <v>17427.218002945621</v>
      </c>
      <c r="AF7" s="578">
        <f>'G2'!M5</f>
        <v>47239.64929453798</v>
      </c>
      <c r="AG7" s="578">
        <f>'G2'!N5</f>
        <v>9877.9764064077699</v>
      </c>
      <c r="AH7" s="578">
        <f>'G2'!O5</f>
        <v>32295.29234425518</v>
      </c>
      <c r="AI7" s="578"/>
      <c r="AJ7" s="578"/>
      <c r="AK7" s="578"/>
      <c r="AL7" s="578"/>
      <c r="AM7" s="578"/>
      <c r="AN7" s="578"/>
      <c r="AO7" s="581"/>
      <c r="AQ7" s="577"/>
      <c r="AR7" s="578"/>
      <c r="AS7" s="578"/>
      <c r="AT7" s="578"/>
      <c r="AU7" s="578"/>
      <c r="AV7" s="578"/>
      <c r="AW7" s="578"/>
      <c r="AX7" s="578"/>
      <c r="AY7" s="578"/>
      <c r="AZ7" s="578"/>
      <c r="BA7" s="578"/>
      <c r="BB7" s="581"/>
      <c r="BD7" s="577"/>
      <c r="BE7" s="578"/>
      <c r="BF7" s="578"/>
      <c r="BG7" s="578"/>
      <c r="BH7" s="578"/>
      <c r="BI7" s="578"/>
      <c r="BJ7" s="578"/>
      <c r="BK7" s="578"/>
      <c r="BL7" s="578"/>
      <c r="BM7" s="578"/>
      <c r="BN7" s="578"/>
      <c r="BO7" s="581"/>
      <c r="BQ7" s="577"/>
      <c r="BR7" s="578"/>
      <c r="BS7" s="578"/>
      <c r="BT7" s="578"/>
      <c r="BU7" s="578"/>
      <c r="BV7" s="578"/>
      <c r="BW7" s="578"/>
      <c r="BX7" s="578"/>
      <c r="BY7" s="578"/>
      <c r="BZ7" s="578"/>
      <c r="CA7" s="578"/>
      <c r="CB7" s="581"/>
    </row>
    <row r="8" spans="3:80" s="582" customFormat="1" ht="17.399999999999999" outlineLevel="1" x14ac:dyDescent="0.3">
      <c r="C8" s="572" t="s">
        <v>747</v>
      </c>
      <c r="D8" s="540">
        <v>91243120</v>
      </c>
      <c r="E8" s="573">
        <f t="shared" si="14"/>
        <v>73547.227998022281</v>
      </c>
      <c r="F8" s="574"/>
      <c r="G8" s="573">
        <f t="shared" si="15"/>
        <v>62050.551506126911</v>
      </c>
      <c r="H8" s="575"/>
      <c r="I8" s="573">
        <f t="shared" si="16"/>
        <v>11496.676491895367</v>
      </c>
      <c r="J8" s="575"/>
      <c r="K8" s="573">
        <f t="shared" ref="K8:K21" si="19">SUM(AQ8:BB8)</f>
        <v>0</v>
      </c>
      <c r="L8" s="575"/>
      <c r="M8" s="573">
        <f t="shared" si="17"/>
        <v>0</v>
      </c>
      <c r="N8" s="575"/>
      <c r="O8" s="573">
        <f t="shared" si="18"/>
        <v>0</v>
      </c>
      <c r="P8" s="576"/>
      <c r="Q8" s="577"/>
      <c r="R8" s="578"/>
      <c r="S8" s="578"/>
      <c r="T8" s="578"/>
      <c r="U8" s="578"/>
      <c r="V8" s="578"/>
      <c r="W8" s="579"/>
      <c r="X8" s="579">
        <f>'G2'!F6</f>
        <v>0</v>
      </c>
      <c r="Y8" s="579">
        <f>'G2'!G6</f>
        <v>7923.3141464469591</v>
      </c>
      <c r="Z8" s="579">
        <f>'G2'!H6</f>
        <v>3931.0941103720488</v>
      </c>
      <c r="AA8" s="579">
        <f>'G2'!I6</f>
        <v>39727.01315005825</v>
      </c>
      <c r="AB8" s="580">
        <f>'G2'!J6</f>
        <v>10469.130099249658</v>
      </c>
      <c r="AC8" s="547"/>
      <c r="AD8" s="577">
        <f>'G2'!K6</f>
        <v>4379.1953097771893</v>
      </c>
      <c r="AE8" s="578">
        <f>'G2'!L6</f>
        <v>0</v>
      </c>
      <c r="AF8" s="578">
        <f>'G2'!M6</f>
        <v>1942.9533769201039</v>
      </c>
      <c r="AG8" s="578">
        <f>'G2'!N6</f>
        <v>3398.8436683822656</v>
      </c>
      <c r="AH8" s="578">
        <f>'G2'!O6</f>
        <v>1775.6841368158084</v>
      </c>
      <c r="AI8" s="578"/>
      <c r="AJ8" s="578"/>
      <c r="AK8" s="578"/>
      <c r="AL8" s="578"/>
      <c r="AM8" s="578"/>
      <c r="AN8" s="578"/>
      <c r="AO8" s="581"/>
      <c r="AQ8" s="577"/>
      <c r="AR8" s="578"/>
      <c r="AS8" s="578"/>
      <c r="AT8" s="578"/>
      <c r="AU8" s="578"/>
      <c r="AV8" s="578"/>
      <c r="AW8" s="578"/>
      <c r="AX8" s="578"/>
      <c r="AY8" s="578"/>
      <c r="AZ8" s="578"/>
      <c r="BA8" s="578"/>
      <c r="BB8" s="581"/>
      <c r="BD8" s="577"/>
      <c r="BE8" s="578"/>
      <c r="BF8" s="578"/>
      <c r="BG8" s="578"/>
      <c r="BH8" s="578"/>
      <c r="BI8" s="578"/>
      <c r="BJ8" s="578"/>
      <c r="BK8" s="578"/>
      <c r="BL8" s="578"/>
      <c r="BM8" s="578"/>
      <c r="BN8" s="578"/>
      <c r="BO8" s="581"/>
      <c r="BQ8" s="577"/>
      <c r="BR8" s="578"/>
      <c r="BS8" s="578"/>
      <c r="BT8" s="578"/>
      <c r="BU8" s="578"/>
      <c r="BV8" s="578"/>
      <c r="BW8" s="578"/>
      <c r="BX8" s="578"/>
      <c r="BY8" s="578"/>
      <c r="BZ8" s="578"/>
      <c r="CA8" s="578"/>
      <c r="CB8" s="581"/>
    </row>
    <row r="9" spans="3:80" s="582" customFormat="1" ht="17.399999999999999" outlineLevel="1" x14ac:dyDescent="0.3">
      <c r="C9" s="572" t="s">
        <v>748</v>
      </c>
      <c r="D9" s="540">
        <v>91243220</v>
      </c>
      <c r="E9" s="573">
        <f t="shared" si="14"/>
        <v>0</v>
      </c>
      <c r="F9" s="574"/>
      <c r="G9" s="573">
        <f t="shared" si="15"/>
        <v>0</v>
      </c>
      <c r="H9" s="575"/>
      <c r="I9" s="573">
        <f t="shared" si="16"/>
        <v>0</v>
      </c>
      <c r="J9" s="575"/>
      <c r="K9" s="573">
        <f t="shared" si="19"/>
        <v>0</v>
      </c>
      <c r="L9" s="575"/>
      <c r="M9" s="573">
        <f t="shared" si="17"/>
        <v>0</v>
      </c>
      <c r="N9" s="575"/>
      <c r="O9" s="573">
        <f t="shared" si="18"/>
        <v>0</v>
      </c>
      <c r="P9" s="576"/>
      <c r="Q9" s="577"/>
      <c r="R9" s="578"/>
      <c r="S9" s="578"/>
      <c r="T9" s="578"/>
      <c r="U9" s="578"/>
      <c r="V9" s="578"/>
      <c r="W9" s="579"/>
      <c r="X9" s="579">
        <f>'G2'!F7</f>
        <v>0</v>
      </c>
      <c r="Y9" s="579">
        <f>'G2'!G7</f>
        <v>0</v>
      </c>
      <c r="Z9" s="579">
        <f>'G2'!H7</f>
        <v>0</v>
      </c>
      <c r="AA9" s="579">
        <f>'G2'!I7</f>
        <v>0</v>
      </c>
      <c r="AB9" s="580">
        <f>'G2'!J7</f>
        <v>0</v>
      </c>
      <c r="AC9" s="547"/>
      <c r="AD9" s="577">
        <f>'G2'!K7</f>
        <v>0</v>
      </c>
      <c r="AE9" s="578">
        <f>'G2'!L7</f>
        <v>0</v>
      </c>
      <c r="AF9" s="578">
        <f>'G2'!M7</f>
        <v>0</v>
      </c>
      <c r="AG9" s="578">
        <f>'G2'!N7</f>
        <v>0</v>
      </c>
      <c r="AH9" s="578">
        <f>'G2'!O7</f>
        <v>0</v>
      </c>
      <c r="AI9" s="578"/>
      <c r="AJ9" s="578"/>
      <c r="AK9" s="578"/>
      <c r="AL9" s="578"/>
      <c r="AM9" s="578"/>
      <c r="AN9" s="578"/>
      <c r="AO9" s="581"/>
      <c r="AQ9" s="577"/>
      <c r="AR9" s="578"/>
      <c r="AS9" s="578"/>
      <c r="AT9" s="578"/>
      <c r="AU9" s="578"/>
      <c r="AV9" s="578"/>
      <c r="AW9" s="578"/>
      <c r="AX9" s="578"/>
      <c r="AY9" s="578"/>
      <c r="AZ9" s="578"/>
      <c r="BA9" s="578"/>
      <c r="BB9" s="581"/>
      <c r="BD9" s="577"/>
      <c r="BE9" s="578"/>
      <c r="BF9" s="578"/>
      <c r="BG9" s="578"/>
      <c r="BH9" s="578"/>
      <c r="BI9" s="578"/>
      <c r="BJ9" s="578"/>
      <c r="BK9" s="578"/>
      <c r="BL9" s="578"/>
      <c r="BM9" s="578"/>
      <c r="BN9" s="578"/>
      <c r="BO9" s="581"/>
      <c r="BQ9" s="577"/>
      <c r="BR9" s="578"/>
      <c r="BS9" s="578"/>
      <c r="BT9" s="578"/>
      <c r="BU9" s="578"/>
      <c r="BV9" s="578"/>
      <c r="BW9" s="578"/>
      <c r="BX9" s="578"/>
      <c r="BY9" s="578"/>
      <c r="BZ9" s="578"/>
      <c r="CA9" s="578"/>
      <c r="CB9" s="581"/>
    </row>
    <row r="10" spans="3:80" s="582" customFormat="1" ht="17.399999999999999" outlineLevel="1" x14ac:dyDescent="0.3">
      <c r="C10" s="572" t="s">
        <v>749</v>
      </c>
      <c r="D10" s="540">
        <v>91243310</v>
      </c>
      <c r="E10" s="573">
        <f t="shared" si="14"/>
        <v>0</v>
      </c>
      <c r="F10" s="574"/>
      <c r="G10" s="573">
        <f t="shared" si="15"/>
        <v>0</v>
      </c>
      <c r="H10" s="575"/>
      <c r="I10" s="573">
        <f t="shared" si="16"/>
        <v>0</v>
      </c>
      <c r="J10" s="575"/>
      <c r="K10" s="573">
        <f t="shared" si="19"/>
        <v>0</v>
      </c>
      <c r="L10" s="575"/>
      <c r="M10" s="573">
        <f t="shared" si="17"/>
        <v>0</v>
      </c>
      <c r="N10" s="575"/>
      <c r="O10" s="573">
        <f t="shared" si="18"/>
        <v>0</v>
      </c>
      <c r="P10" s="576"/>
      <c r="Q10" s="577"/>
      <c r="R10" s="578"/>
      <c r="S10" s="578"/>
      <c r="T10" s="578"/>
      <c r="U10" s="578"/>
      <c r="V10" s="578"/>
      <c r="W10" s="579"/>
      <c r="X10" s="579">
        <f>'G2'!F8</f>
        <v>0</v>
      </c>
      <c r="Y10" s="579">
        <f>'G2'!G8</f>
        <v>0</v>
      </c>
      <c r="Z10" s="579">
        <f>'G2'!H8</f>
        <v>0</v>
      </c>
      <c r="AA10" s="579">
        <f>'G2'!I8</f>
        <v>0</v>
      </c>
      <c r="AB10" s="580">
        <f>'G2'!J8</f>
        <v>0</v>
      </c>
      <c r="AC10" s="547"/>
      <c r="AD10" s="577">
        <f>'G2'!K8</f>
        <v>0</v>
      </c>
      <c r="AE10" s="578">
        <f>'G2'!L8</f>
        <v>0</v>
      </c>
      <c r="AF10" s="578">
        <f>'G2'!M8</f>
        <v>0</v>
      </c>
      <c r="AG10" s="578">
        <f>'G2'!N8</f>
        <v>0</v>
      </c>
      <c r="AH10" s="578">
        <f>'G2'!O8</f>
        <v>0</v>
      </c>
      <c r="AI10" s="578"/>
      <c r="AJ10" s="578"/>
      <c r="AK10" s="578"/>
      <c r="AL10" s="578"/>
      <c r="AM10" s="578"/>
      <c r="AN10" s="578"/>
      <c r="AO10" s="581"/>
      <c r="AQ10" s="577"/>
      <c r="AR10" s="578"/>
      <c r="AS10" s="578"/>
      <c r="AT10" s="578"/>
      <c r="AU10" s="578"/>
      <c r="AV10" s="578"/>
      <c r="AW10" s="578"/>
      <c r="AX10" s="578"/>
      <c r="AY10" s="578"/>
      <c r="AZ10" s="578"/>
      <c r="BA10" s="578"/>
      <c r="BB10" s="581"/>
      <c r="BD10" s="577"/>
      <c r="BE10" s="578"/>
      <c r="BF10" s="578"/>
      <c r="BG10" s="578"/>
      <c r="BH10" s="578"/>
      <c r="BI10" s="578"/>
      <c r="BJ10" s="578"/>
      <c r="BK10" s="578"/>
      <c r="BL10" s="578"/>
      <c r="BM10" s="578"/>
      <c r="BN10" s="578"/>
      <c r="BO10" s="581"/>
      <c r="BQ10" s="577"/>
      <c r="BR10" s="578"/>
      <c r="BS10" s="578"/>
      <c r="BT10" s="578"/>
      <c r="BU10" s="578"/>
      <c r="BV10" s="578"/>
      <c r="BW10" s="578"/>
      <c r="BX10" s="578"/>
      <c r="BY10" s="578"/>
      <c r="BZ10" s="578"/>
      <c r="CA10" s="578"/>
      <c r="CB10" s="581"/>
    </row>
    <row r="11" spans="3:80" s="582" customFormat="1" ht="17.399999999999999" outlineLevel="1" x14ac:dyDescent="0.3">
      <c r="C11" s="572" t="s">
        <v>750</v>
      </c>
      <c r="D11" s="540">
        <v>91243510</v>
      </c>
      <c r="E11" s="573">
        <f t="shared" si="14"/>
        <v>0</v>
      </c>
      <c r="F11" s="574"/>
      <c r="G11" s="573">
        <f t="shared" si="15"/>
        <v>0</v>
      </c>
      <c r="H11" s="575"/>
      <c r="I11" s="573">
        <f t="shared" si="16"/>
        <v>0</v>
      </c>
      <c r="J11" s="575"/>
      <c r="K11" s="573">
        <f t="shared" si="19"/>
        <v>0</v>
      </c>
      <c r="L11" s="575"/>
      <c r="M11" s="573">
        <f t="shared" si="17"/>
        <v>0</v>
      </c>
      <c r="N11" s="575"/>
      <c r="O11" s="573">
        <f t="shared" si="18"/>
        <v>0</v>
      </c>
      <c r="P11" s="576"/>
      <c r="Q11" s="577"/>
      <c r="R11" s="578"/>
      <c r="S11" s="578"/>
      <c r="T11" s="578"/>
      <c r="U11" s="578"/>
      <c r="V11" s="578"/>
      <c r="W11" s="579"/>
      <c r="X11" s="579">
        <f>'G2'!F9</f>
        <v>0</v>
      </c>
      <c r="Y11" s="579">
        <f>'G2'!G9</f>
        <v>0</v>
      </c>
      <c r="Z11" s="579">
        <f>'G2'!H9</f>
        <v>0</v>
      </c>
      <c r="AA11" s="579">
        <f>'G2'!I9</f>
        <v>0</v>
      </c>
      <c r="AB11" s="580">
        <f>'G2'!J9</f>
        <v>0</v>
      </c>
      <c r="AC11" s="547"/>
      <c r="AD11" s="577">
        <f>'G2'!K9</f>
        <v>0</v>
      </c>
      <c r="AE11" s="578">
        <f>'G2'!L9</f>
        <v>0</v>
      </c>
      <c r="AF11" s="578">
        <f>'G2'!M9</f>
        <v>0</v>
      </c>
      <c r="AG11" s="578">
        <f>'G2'!N9</f>
        <v>0</v>
      </c>
      <c r="AH11" s="578">
        <f>'G2'!O9</f>
        <v>0</v>
      </c>
      <c r="AI11" s="578"/>
      <c r="AJ11" s="578"/>
      <c r="AK11" s="578"/>
      <c r="AL11" s="578"/>
      <c r="AM11" s="578"/>
      <c r="AN11" s="578"/>
      <c r="AO11" s="581"/>
      <c r="AQ11" s="577"/>
      <c r="AR11" s="578"/>
      <c r="AS11" s="578"/>
      <c r="AT11" s="578"/>
      <c r="AU11" s="578"/>
      <c r="AV11" s="578"/>
      <c r="AW11" s="578"/>
      <c r="AX11" s="578"/>
      <c r="AY11" s="578"/>
      <c r="AZ11" s="578"/>
      <c r="BA11" s="578"/>
      <c r="BB11" s="581"/>
      <c r="BD11" s="577"/>
      <c r="BE11" s="578"/>
      <c r="BF11" s="578"/>
      <c r="BG11" s="578"/>
      <c r="BH11" s="578"/>
      <c r="BI11" s="578"/>
      <c r="BJ11" s="578"/>
      <c r="BK11" s="578"/>
      <c r="BL11" s="578"/>
      <c r="BM11" s="578"/>
      <c r="BN11" s="578"/>
      <c r="BO11" s="581"/>
      <c r="BQ11" s="577"/>
      <c r="BR11" s="578"/>
      <c r="BS11" s="578"/>
      <c r="BT11" s="578"/>
      <c r="BU11" s="578"/>
      <c r="BV11" s="578"/>
      <c r="BW11" s="578"/>
      <c r="BX11" s="578"/>
      <c r="BY11" s="578"/>
      <c r="BZ11" s="578"/>
      <c r="CA11" s="578"/>
      <c r="CB11" s="581"/>
    </row>
    <row r="12" spans="3:80" s="582" customFormat="1" ht="17.399999999999999" outlineLevel="1" x14ac:dyDescent="0.3">
      <c r="C12" s="572" t="s">
        <v>751</v>
      </c>
      <c r="D12" s="540">
        <v>91243520</v>
      </c>
      <c r="E12" s="573">
        <f t="shared" si="14"/>
        <v>665.30465938976704</v>
      </c>
      <c r="F12" s="574"/>
      <c r="G12" s="573">
        <f t="shared" si="15"/>
        <v>34560.191975264141</v>
      </c>
      <c r="H12" s="575"/>
      <c r="I12" s="573">
        <f t="shared" si="16"/>
        <v>-33894.887315874374</v>
      </c>
      <c r="J12" s="575"/>
      <c r="K12" s="573">
        <f t="shared" si="19"/>
        <v>0</v>
      </c>
      <c r="L12" s="575"/>
      <c r="M12" s="573">
        <f t="shared" si="17"/>
        <v>0</v>
      </c>
      <c r="N12" s="575"/>
      <c r="O12" s="573">
        <f t="shared" si="18"/>
        <v>0</v>
      </c>
      <c r="P12" s="576"/>
      <c r="Q12" s="577"/>
      <c r="R12" s="578"/>
      <c r="S12" s="578"/>
      <c r="T12" s="578"/>
      <c r="U12" s="578"/>
      <c r="V12" s="578"/>
      <c r="W12" s="579"/>
      <c r="X12" s="579">
        <f>'G2'!F10</f>
        <v>8892.6997773013936</v>
      </c>
      <c r="Y12" s="579">
        <f>'G2'!G10</f>
        <v>5768.8417009091581</v>
      </c>
      <c r="Z12" s="579">
        <f>'G2'!H10</f>
        <v>23445.938014015832</v>
      </c>
      <c r="AA12" s="579">
        <f>'G2'!I10</f>
        <v>2833.7477774034655</v>
      </c>
      <c r="AB12" s="580">
        <f>'G2'!J10</f>
        <v>-6381.0352943657072</v>
      </c>
      <c r="AC12" s="547"/>
      <c r="AD12" s="577">
        <f>'G2'!K10</f>
        <v>0</v>
      </c>
      <c r="AE12" s="578">
        <f>'G2'!L10</f>
        <v>0</v>
      </c>
      <c r="AF12" s="578">
        <f>'G2'!M10</f>
        <v>8069.1979471963186</v>
      </c>
      <c r="AG12" s="578">
        <f>'G2'!N10</f>
        <v>0</v>
      </c>
      <c r="AH12" s="578">
        <f>'G2'!O10</f>
        <v>-41964.085263070694</v>
      </c>
      <c r="AI12" s="578"/>
      <c r="AJ12" s="578"/>
      <c r="AK12" s="578"/>
      <c r="AL12" s="578"/>
      <c r="AM12" s="578"/>
      <c r="AN12" s="578"/>
      <c r="AO12" s="581"/>
      <c r="AQ12" s="577"/>
      <c r="AR12" s="578"/>
      <c r="AS12" s="578"/>
      <c r="AT12" s="578"/>
      <c r="AU12" s="578"/>
      <c r="AV12" s="578"/>
      <c r="AW12" s="578"/>
      <c r="AX12" s="578"/>
      <c r="AY12" s="578"/>
      <c r="AZ12" s="578"/>
      <c r="BA12" s="578"/>
      <c r="BB12" s="581"/>
      <c r="BD12" s="577"/>
      <c r="BE12" s="578"/>
      <c r="BF12" s="578"/>
      <c r="BG12" s="578"/>
      <c r="BH12" s="578"/>
      <c r="BI12" s="578"/>
      <c r="BJ12" s="578"/>
      <c r="BK12" s="578"/>
      <c r="BL12" s="578"/>
      <c r="BM12" s="578"/>
      <c r="BN12" s="578"/>
      <c r="BO12" s="581"/>
      <c r="BQ12" s="577"/>
      <c r="BR12" s="578"/>
      <c r="BS12" s="578"/>
      <c r="BT12" s="578"/>
      <c r="BU12" s="578"/>
      <c r="BV12" s="578"/>
      <c r="BW12" s="578"/>
      <c r="BX12" s="578"/>
      <c r="BY12" s="578"/>
      <c r="BZ12" s="578"/>
      <c r="CA12" s="578"/>
      <c r="CB12" s="581"/>
    </row>
    <row r="13" spans="3:80" ht="17.399999999999999" outlineLevel="1" x14ac:dyDescent="0.3">
      <c r="C13" s="572" t="s">
        <v>752</v>
      </c>
      <c r="D13" s="540">
        <v>91243530</v>
      </c>
      <c r="E13" s="573">
        <f t="shared" si="14"/>
        <v>-1909.9419754586943</v>
      </c>
      <c r="F13" s="574"/>
      <c r="G13" s="573">
        <f t="shared" si="15"/>
        <v>-125.16104414675647</v>
      </c>
      <c r="H13" s="575"/>
      <c r="I13" s="573">
        <f t="shared" si="16"/>
        <v>-1784.7809313119378</v>
      </c>
      <c r="J13" s="575"/>
      <c r="K13" s="573">
        <f t="shared" si="19"/>
        <v>0</v>
      </c>
      <c r="L13" s="575"/>
      <c r="M13" s="573">
        <f t="shared" si="17"/>
        <v>0</v>
      </c>
      <c r="N13" s="575"/>
      <c r="O13" s="573">
        <f t="shared" si="18"/>
        <v>0</v>
      </c>
      <c r="P13" s="576"/>
      <c r="Q13" s="577"/>
      <c r="R13" s="578"/>
      <c r="S13" s="578"/>
      <c r="T13" s="578"/>
      <c r="U13" s="578"/>
      <c r="V13" s="578"/>
      <c r="W13" s="579"/>
      <c r="X13" s="579">
        <f>'G2'!F11</f>
        <v>0</v>
      </c>
      <c r="Y13" s="579">
        <f>'G2'!G11</f>
        <v>0</v>
      </c>
      <c r="Z13" s="579">
        <f>'G2'!H11</f>
        <v>4713.553221847189</v>
      </c>
      <c r="AA13" s="579">
        <f>'G2'!I11</f>
        <v>-4663.9872423020297</v>
      </c>
      <c r="AB13" s="580">
        <f>'G2'!J11</f>
        <v>-174.72702369191575</v>
      </c>
      <c r="AC13" s="547"/>
      <c r="AD13" s="577">
        <f>'G2'!K11</f>
        <v>0</v>
      </c>
      <c r="AE13" s="578">
        <f>'G2'!L11</f>
        <v>0</v>
      </c>
      <c r="AF13" s="578">
        <f>'G2'!M11</f>
        <v>0</v>
      </c>
      <c r="AG13" s="578">
        <f>'G2'!N11</f>
        <v>0</v>
      </c>
      <c r="AH13" s="578">
        <f>'G2'!O11</f>
        <v>-1784.7809313119378</v>
      </c>
      <c r="AI13" s="578"/>
      <c r="AJ13" s="578"/>
      <c r="AK13" s="578"/>
      <c r="AL13" s="578"/>
      <c r="AM13" s="578"/>
      <c r="AN13" s="578"/>
      <c r="AO13" s="581"/>
      <c r="AQ13" s="577"/>
      <c r="AR13" s="578"/>
      <c r="AS13" s="578"/>
      <c r="AT13" s="578"/>
      <c r="AU13" s="578"/>
      <c r="AV13" s="578"/>
      <c r="AW13" s="578"/>
      <c r="AX13" s="578"/>
      <c r="AY13" s="578"/>
      <c r="AZ13" s="578"/>
      <c r="BA13" s="578"/>
      <c r="BB13" s="581"/>
      <c r="BD13" s="577"/>
      <c r="BE13" s="578"/>
      <c r="BF13" s="578"/>
      <c r="BG13" s="578"/>
      <c r="BH13" s="578"/>
      <c r="BI13" s="578"/>
      <c r="BJ13" s="578"/>
      <c r="BK13" s="578"/>
      <c r="BL13" s="578"/>
      <c r="BM13" s="578"/>
      <c r="BN13" s="578"/>
      <c r="BO13" s="581"/>
      <c r="BQ13" s="577"/>
      <c r="BR13" s="578"/>
      <c r="BS13" s="578"/>
      <c r="BT13" s="578"/>
      <c r="BU13" s="578"/>
      <c r="BV13" s="578"/>
      <c r="BW13" s="578"/>
      <c r="BX13" s="578"/>
      <c r="BY13" s="578"/>
      <c r="BZ13" s="578"/>
      <c r="CA13" s="578"/>
      <c r="CB13" s="581"/>
    </row>
    <row r="14" spans="3:80" ht="17.399999999999999" outlineLevel="1" x14ac:dyDescent="0.3">
      <c r="C14" s="572" t="s">
        <v>763</v>
      </c>
      <c r="D14" s="540">
        <v>91243610</v>
      </c>
      <c r="E14" s="573">
        <f t="shared" si="14"/>
        <v>0</v>
      </c>
      <c r="F14" s="574"/>
      <c r="G14" s="573">
        <f t="shared" si="15"/>
        <v>0</v>
      </c>
      <c r="H14" s="575"/>
      <c r="I14" s="573">
        <f t="shared" si="16"/>
        <v>0</v>
      </c>
      <c r="J14" s="575"/>
      <c r="K14" s="573">
        <f t="shared" si="19"/>
        <v>0</v>
      </c>
      <c r="L14" s="575"/>
      <c r="M14" s="573">
        <f t="shared" si="17"/>
        <v>0</v>
      </c>
      <c r="N14" s="575"/>
      <c r="O14" s="573">
        <f t="shared" si="18"/>
        <v>0</v>
      </c>
      <c r="P14" s="576"/>
      <c r="Q14" s="577"/>
      <c r="R14" s="578"/>
      <c r="S14" s="578"/>
      <c r="T14" s="578"/>
      <c r="U14" s="578"/>
      <c r="V14" s="578"/>
      <c r="W14" s="579"/>
      <c r="X14" s="579">
        <f>'G2'!F12</f>
        <v>0</v>
      </c>
      <c r="Y14" s="579">
        <f>'G2'!G12</f>
        <v>0</v>
      </c>
      <c r="Z14" s="579">
        <f>'G2'!H12</f>
        <v>0</v>
      </c>
      <c r="AA14" s="579">
        <f>'G2'!I12</f>
        <v>0</v>
      </c>
      <c r="AB14" s="580">
        <f>'G2'!J12</f>
        <v>0</v>
      </c>
      <c r="AC14" s="547"/>
      <c r="AD14" s="577">
        <f>'G2'!K12</f>
        <v>0</v>
      </c>
      <c r="AE14" s="578">
        <f>'G2'!L12</f>
        <v>0</v>
      </c>
      <c r="AF14" s="578">
        <f>'G2'!M12</f>
        <v>0</v>
      </c>
      <c r="AG14" s="578">
        <f>'G2'!N12</f>
        <v>0</v>
      </c>
      <c r="AH14" s="578">
        <f>'G2'!O12</f>
        <v>0</v>
      </c>
      <c r="AI14" s="578"/>
      <c r="AJ14" s="578"/>
      <c r="AK14" s="578"/>
      <c r="AL14" s="578"/>
      <c r="AM14" s="578"/>
      <c r="AN14" s="578"/>
      <c r="AO14" s="581"/>
      <c r="AQ14" s="577"/>
      <c r="AR14" s="578"/>
      <c r="AS14" s="578"/>
      <c r="AT14" s="578"/>
      <c r="AU14" s="578"/>
      <c r="AV14" s="578"/>
      <c r="AW14" s="578"/>
      <c r="AX14" s="578"/>
      <c r="AY14" s="578"/>
      <c r="AZ14" s="578"/>
      <c r="BA14" s="578"/>
      <c r="BB14" s="581"/>
      <c r="BD14" s="577"/>
      <c r="BE14" s="578"/>
      <c r="BF14" s="578"/>
      <c r="BG14" s="578"/>
      <c r="BH14" s="578"/>
      <c r="BI14" s="578"/>
      <c r="BJ14" s="578"/>
      <c r="BK14" s="578"/>
      <c r="BL14" s="578"/>
      <c r="BM14" s="578"/>
      <c r="BN14" s="578"/>
      <c r="BO14" s="581"/>
      <c r="BQ14" s="577"/>
      <c r="BR14" s="578"/>
      <c r="BS14" s="578"/>
      <c r="BT14" s="578"/>
      <c r="BU14" s="578"/>
      <c r="BV14" s="578"/>
      <c r="BW14" s="578"/>
      <c r="BX14" s="578"/>
      <c r="BY14" s="578"/>
      <c r="BZ14" s="578"/>
      <c r="CA14" s="578"/>
      <c r="CB14" s="581"/>
    </row>
    <row r="15" spans="3:80" s="588" customFormat="1" ht="17.399999999999999" outlineLevel="1" x14ac:dyDescent="0.3">
      <c r="C15" s="572" t="s">
        <v>754</v>
      </c>
      <c r="D15" s="540">
        <v>91243620</v>
      </c>
      <c r="E15" s="573">
        <f t="shared" si="14"/>
        <v>0</v>
      </c>
      <c r="F15" s="574"/>
      <c r="G15" s="573">
        <f t="shared" si="15"/>
        <v>0</v>
      </c>
      <c r="H15" s="575"/>
      <c r="I15" s="573">
        <f t="shared" si="16"/>
        <v>0</v>
      </c>
      <c r="J15" s="575"/>
      <c r="K15" s="573">
        <f t="shared" si="19"/>
        <v>0</v>
      </c>
      <c r="L15" s="575"/>
      <c r="M15" s="573">
        <f t="shared" si="17"/>
        <v>0</v>
      </c>
      <c r="N15" s="575"/>
      <c r="O15" s="573">
        <f t="shared" si="18"/>
        <v>0</v>
      </c>
      <c r="P15" s="583"/>
      <c r="Q15" s="584"/>
      <c r="R15" s="585"/>
      <c r="S15" s="585"/>
      <c r="T15" s="585"/>
      <c r="U15" s="585"/>
      <c r="V15" s="585"/>
      <c r="W15" s="579"/>
      <c r="X15" s="579">
        <f>'G2'!F13</f>
        <v>0</v>
      </c>
      <c r="Y15" s="579">
        <f>'G2'!G13</f>
        <v>0</v>
      </c>
      <c r="Z15" s="579">
        <f>'G2'!H13</f>
        <v>0</v>
      </c>
      <c r="AA15" s="579">
        <f>'G2'!I13</f>
        <v>0</v>
      </c>
      <c r="AB15" s="580">
        <f>'G2'!J13</f>
        <v>0</v>
      </c>
      <c r="AC15" s="586"/>
      <c r="AD15" s="577">
        <f>'G2'!K13</f>
        <v>0</v>
      </c>
      <c r="AE15" s="578">
        <f>'G2'!L13</f>
        <v>0</v>
      </c>
      <c r="AF15" s="578">
        <f>'G2'!M13</f>
        <v>0</v>
      </c>
      <c r="AG15" s="578">
        <f>'G2'!N13</f>
        <v>0</v>
      </c>
      <c r="AH15" s="578">
        <f>'G2'!O13</f>
        <v>0</v>
      </c>
      <c r="AI15" s="585"/>
      <c r="AJ15" s="585"/>
      <c r="AK15" s="585"/>
      <c r="AL15" s="585"/>
      <c r="AM15" s="585"/>
      <c r="AN15" s="585"/>
      <c r="AO15" s="587"/>
      <c r="AQ15" s="584"/>
      <c r="AR15" s="585"/>
      <c r="AS15" s="585"/>
      <c r="AT15" s="585"/>
      <c r="AU15" s="585"/>
      <c r="AV15" s="585"/>
      <c r="AW15" s="585"/>
      <c r="AX15" s="585"/>
      <c r="AY15" s="585"/>
      <c r="AZ15" s="585"/>
      <c r="BA15" s="585"/>
      <c r="BB15" s="587"/>
      <c r="BD15" s="584"/>
      <c r="BE15" s="585"/>
      <c r="BF15" s="585"/>
      <c r="BG15" s="585"/>
      <c r="BH15" s="585"/>
      <c r="BI15" s="585"/>
      <c r="BJ15" s="585"/>
      <c r="BK15" s="585"/>
      <c r="BL15" s="585"/>
      <c r="BM15" s="585"/>
      <c r="BN15" s="585"/>
      <c r="BO15" s="587"/>
      <c r="BQ15" s="584"/>
      <c r="BR15" s="585"/>
      <c r="BS15" s="585"/>
      <c r="BT15" s="585"/>
      <c r="BU15" s="585"/>
      <c r="BV15" s="585"/>
      <c r="BW15" s="585"/>
      <c r="BX15" s="585"/>
      <c r="BY15" s="585"/>
      <c r="BZ15" s="585"/>
      <c r="CA15" s="585"/>
      <c r="CB15" s="587"/>
    </row>
    <row r="16" spans="3:80" ht="17.399999999999999" outlineLevel="1" x14ac:dyDescent="0.3">
      <c r="C16" s="572" t="s">
        <v>755</v>
      </c>
      <c r="D16" s="540">
        <v>91243630</v>
      </c>
      <c r="E16" s="573">
        <f t="shared" si="14"/>
        <v>0</v>
      </c>
      <c r="F16" s="574"/>
      <c r="G16" s="573">
        <f t="shared" si="15"/>
        <v>0</v>
      </c>
      <c r="H16" s="575"/>
      <c r="I16" s="573">
        <f t="shared" si="16"/>
        <v>0</v>
      </c>
      <c r="J16" s="575"/>
      <c r="K16" s="573">
        <f t="shared" si="19"/>
        <v>0</v>
      </c>
      <c r="L16" s="575"/>
      <c r="M16" s="573">
        <f t="shared" si="17"/>
        <v>0</v>
      </c>
      <c r="N16" s="575"/>
      <c r="O16" s="573">
        <f t="shared" si="18"/>
        <v>0</v>
      </c>
      <c r="P16" s="576"/>
      <c r="Q16" s="577"/>
      <c r="R16" s="578"/>
      <c r="S16" s="578"/>
      <c r="T16" s="578"/>
      <c r="U16" s="578"/>
      <c r="V16" s="578"/>
      <c r="W16" s="579"/>
      <c r="X16" s="579">
        <f>'G2'!F14</f>
        <v>0</v>
      </c>
      <c r="Y16" s="579">
        <f>'G2'!G14</f>
        <v>0</v>
      </c>
      <c r="Z16" s="579">
        <f>'G2'!H14</f>
        <v>0</v>
      </c>
      <c r="AA16" s="579">
        <f>'G2'!I14</f>
        <v>0</v>
      </c>
      <c r="AB16" s="580">
        <f>'G2'!J14</f>
        <v>0</v>
      </c>
      <c r="AC16" s="547"/>
      <c r="AD16" s="577">
        <f>'G2'!K14</f>
        <v>0</v>
      </c>
      <c r="AE16" s="578">
        <f>'G2'!L14</f>
        <v>0</v>
      </c>
      <c r="AF16" s="578">
        <f>'G2'!M14</f>
        <v>0</v>
      </c>
      <c r="AG16" s="578">
        <f>'G2'!N14</f>
        <v>0</v>
      </c>
      <c r="AH16" s="578">
        <f>'G2'!O14</f>
        <v>0</v>
      </c>
      <c r="AI16" s="578"/>
      <c r="AJ16" s="578"/>
      <c r="AK16" s="578"/>
      <c r="AL16" s="578"/>
      <c r="AM16" s="578"/>
      <c r="AN16" s="578"/>
      <c r="AO16" s="581"/>
      <c r="AQ16" s="577"/>
      <c r="AR16" s="578"/>
      <c r="AS16" s="578"/>
      <c r="AT16" s="578"/>
      <c r="AU16" s="578"/>
      <c r="AV16" s="578"/>
      <c r="AW16" s="578"/>
      <c r="AX16" s="578"/>
      <c r="AY16" s="578"/>
      <c r="AZ16" s="578"/>
      <c r="BA16" s="578"/>
      <c r="BB16" s="581"/>
      <c r="BD16" s="577"/>
      <c r="BE16" s="578"/>
      <c r="BF16" s="578"/>
      <c r="BG16" s="578"/>
      <c r="BH16" s="578"/>
      <c r="BI16" s="578"/>
      <c r="BJ16" s="578"/>
      <c r="BK16" s="578"/>
      <c r="BL16" s="578"/>
      <c r="BM16" s="578"/>
      <c r="BN16" s="578"/>
      <c r="BO16" s="581"/>
      <c r="BQ16" s="577"/>
      <c r="BR16" s="578"/>
      <c r="BS16" s="578"/>
      <c r="BT16" s="578"/>
      <c r="BU16" s="578"/>
      <c r="BV16" s="578"/>
      <c r="BW16" s="578"/>
      <c r="BX16" s="578"/>
      <c r="BY16" s="578"/>
      <c r="BZ16" s="578"/>
      <c r="CA16" s="578"/>
      <c r="CB16" s="581"/>
    </row>
    <row r="17" spans="3:80" ht="17.399999999999999" outlineLevel="1" x14ac:dyDescent="0.3">
      <c r="C17" s="572" t="s">
        <v>756</v>
      </c>
      <c r="D17" s="540">
        <v>91243640</v>
      </c>
      <c r="E17" s="573">
        <f t="shared" si="14"/>
        <v>0</v>
      </c>
      <c r="F17" s="574"/>
      <c r="G17" s="573">
        <f t="shared" si="15"/>
        <v>0</v>
      </c>
      <c r="H17" s="575"/>
      <c r="I17" s="573">
        <f t="shared" si="16"/>
        <v>0</v>
      </c>
      <c r="J17" s="575"/>
      <c r="K17" s="573">
        <f t="shared" si="19"/>
        <v>0</v>
      </c>
      <c r="L17" s="575"/>
      <c r="M17" s="573">
        <f t="shared" si="17"/>
        <v>0</v>
      </c>
      <c r="N17" s="575"/>
      <c r="O17" s="573">
        <f t="shared" si="18"/>
        <v>0</v>
      </c>
      <c r="P17" s="576"/>
      <c r="Q17" s="577"/>
      <c r="R17" s="578"/>
      <c r="S17" s="578"/>
      <c r="T17" s="578"/>
      <c r="U17" s="578"/>
      <c r="V17" s="578"/>
      <c r="W17" s="579"/>
      <c r="X17" s="579">
        <f>'G2'!F15</f>
        <v>0</v>
      </c>
      <c r="Y17" s="579">
        <f>'G2'!G15</f>
        <v>0</v>
      </c>
      <c r="Z17" s="579">
        <f>'G2'!H15</f>
        <v>0</v>
      </c>
      <c r="AA17" s="579">
        <f>'G2'!I15</f>
        <v>0</v>
      </c>
      <c r="AB17" s="580">
        <f>'G2'!J15</f>
        <v>0</v>
      </c>
      <c r="AC17" s="547"/>
      <c r="AD17" s="577">
        <f>'G2'!K15</f>
        <v>0</v>
      </c>
      <c r="AE17" s="578">
        <f>'G2'!L15</f>
        <v>0</v>
      </c>
      <c r="AF17" s="578">
        <f>'G2'!M15</f>
        <v>0</v>
      </c>
      <c r="AG17" s="578">
        <f>'G2'!N15</f>
        <v>0</v>
      </c>
      <c r="AH17" s="578">
        <f>'G2'!O15</f>
        <v>0</v>
      </c>
      <c r="AI17" s="578"/>
      <c r="AJ17" s="578"/>
      <c r="AK17" s="578"/>
      <c r="AL17" s="578"/>
      <c r="AM17" s="578"/>
      <c r="AN17" s="578"/>
      <c r="AO17" s="581"/>
      <c r="AQ17" s="577"/>
      <c r="AR17" s="578"/>
      <c r="AS17" s="578"/>
      <c r="AT17" s="578"/>
      <c r="AU17" s="578"/>
      <c r="AV17" s="578"/>
      <c r="AW17" s="578"/>
      <c r="AX17" s="578"/>
      <c r="AY17" s="578"/>
      <c r="AZ17" s="578"/>
      <c r="BA17" s="578"/>
      <c r="BB17" s="581"/>
      <c r="BD17" s="577"/>
      <c r="BE17" s="578"/>
      <c r="BF17" s="578"/>
      <c r="BG17" s="578"/>
      <c r="BH17" s="578"/>
      <c r="BI17" s="578"/>
      <c r="BJ17" s="578"/>
      <c r="BK17" s="578"/>
      <c r="BL17" s="578"/>
      <c r="BM17" s="578"/>
      <c r="BN17" s="578"/>
      <c r="BO17" s="581"/>
      <c r="BQ17" s="577"/>
      <c r="BR17" s="578"/>
      <c r="BS17" s="578"/>
      <c r="BT17" s="578"/>
      <c r="BU17" s="578"/>
      <c r="BV17" s="578"/>
      <c r="BW17" s="578"/>
      <c r="BX17" s="578"/>
      <c r="BY17" s="578"/>
      <c r="BZ17" s="578"/>
      <c r="CA17" s="578"/>
      <c r="CB17" s="581"/>
    </row>
    <row r="18" spans="3:80" ht="17.399999999999999" outlineLevel="1" x14ac:dyDescent="0.3">
      <c r="C18" s="572" t="s">
        <v>757</v>
      </c>
      <c r="D18" s="540">
        <v>91243650</v>
      </c>
      <c r="E18" s="573">
        <f t="shared" si="14"/>
        <v>0</v>
      </c>
      <c r="F18" s="574"/>
      <c r="G18" s="573">
        <f t="shared" si="15"/>
        <v>0</v>
      </c>
      <c r="H18" s="575"/>
      <c r="I18" s="573">
        <f t="shared" si="16"/>
        <v>0</v>
      </c>
      <c r="J18" s="575"/>
      <c r="K18" s="573">
        <f t="shared" si="19"/>
        <v>0</v>
      </c>
      <c r="L18" s="575"/>
      <c r="M18" s="573">
        <f t="shared" si="17"/>
        <v>0</v>
      </c>
      <c r="N18" s="575"/>
      <c r="O18" s="573">
        <f t="shared" si="18"/>
        <v>0</v>
      </c>
      <c r="P18" s="576"/>
      <c r="Q18" s="577"/>
      <c r="R18" s="578"/>
      <c r="S18" s="578"/>
      <c r="T18" s="578"/>
      <c r="U18" s="578"/>
      <c r="V18" s="578"/>
      <c r="W18" s="579"/>
      <c r="X18" s="579">
        <f>'G2'!F16</f>
        <v>0</v>
      </c>
      <c r="Y18" s="579">
        <f>'G2'!G16</f>
        <v>0</v>
      </c>
      <c r="Z18" s="579">
        <f>'G2'!H16</f>
        <v>0</v>
      </c>
      <c r="AA18" s="579">
        <f>'G2'!I16</f>
        <v>0</v>
      </c>
      <c r="AB18" s="580">
        <f>'G2'!J16</f>
        <v>0</v>
      </c>
      <c r="AC18" s="547"/>
      <c r="AD18" s="577">
        <f>'G2'!K16</f>
        <v>0</v>
      </c>
      <c r="AE18" s="578">
        <f>'G2'!L16</f>
        <v>0</v>
      </c>
      <c r="AF18" s="578">
        <f>'G2'!M16</f>
        <v>0</v>
      </c>
      <c r="AG18" s="578">
        <f>'G2'!N16</f>
        <v>0</v>
      </c>
      <c r="AH18" s="578">
        <f>'G2'!O16</f>
        <v>0</v>
      </c>
      <c r="AI18" s="578"/>
      <c r="AJ18" s="578"/>
      <c r="AK18" s="578"/>
      <c r="AL18" s="578"/>
      <c r="AM18" s="578"/>
      <c r="AN18" s="578"/>
      <c r="AO18" s="581"/>
      <c r="AQ18" s="577"/>
      <c r="AR18" s="578"/>
      <c r="AS18" s="578"/>
      <c r="AT18" s="578"/>
      <c r="AU18" s="578"/>
      <c r="AV18" s="578"/>
      <c r="AW18" s="578"/>
      <c r="AX18" s="578"/>
      <c r="AY18" s="578"/>
      <c r="AZ18" s="578"/>
      <c r="BA18" s="578"/>
      <c r="BB18" s="581"/>
      <c r="BD18" s="577"/>
      <c r="BE18" s="578"/>
      <c r="BF18" s="578"/>
      <c r="BG18" s="578"/>
      <c r="BH18" s="578"/>
      <c r="BI18" s="578"/>
      <c r="BJ18" s="578"/>
      <c r="BK18" s="578"/>
      <c r="BL18" s="578"/>
      <c r="BM18" s="578"/>
      <c r="BN18" s="578"/>
      <c r="BO18" s="581"/>
      <c r="BQ18" s="577"/>
      <c r="BR18" s="578"/>
      <c r="BS18" s="578"/>
      <c r="BT18" s="578"/>
      <c r="BU18" s="578"/>
      <c r="BV18" s="578"/>
      <c r="BW18" s="578"/>
      <c r="BX18" s="578"/>
      <c r="BY18" s="578"/>
      <c r="BZ18" s="578"/>
      <c r="CA18" s="578"/>
      <c r="CB18" s="581"/>
    </row>
    <row r="19" spans="3:80" s="588" customFormat="1" ht="17.399999999999999" outlineLevel="1" x14ac:dyDescent="0.3">
      <c r="C19" s="589" t="s">
        <v>758</v>
      </c>
      <c r="D19" s="540">
        <v>91243660</v>
      </c>
      <c r="E19" s="573">
        <f t="shared" si="14"/>
        <v>11960.165964603302</v>
      </c>
      <c r="F19" s="574"/>
      <c r="G19" s="573">
        <f t="shared" si="15"/>
        <v>8956.5832952901092</v>
      </c>
      <c r="H19" s="575"/>
      <c r="I19" s="573">
        <f t="shared" si="16"/>
        <v>3003.5826693131935</v>
      </c>
      <c r="J19" s="575"/>
      <c r="K19" s="573">
        <f t="shared" si="19"/>
        <v>0</v>
      </c>
      <c r="L19" s="575"/>
      <c r="M19" s="573">
        <f t="shared" si="17"/>
        <v>0</v>
      </c>
      <c r="N19" s="575"/>
      <c r="O19" s="573">
        <f t="shared" si="18"/>
        <v>0</v>
      </c>
      <c r="P19" s="583"/>
      <c r="Q19" s="584"/>
      <c r="R19" s="590"/>
      <c r="S19" s="590"/>
      <c r="T19" s="590"/>
      <c r="U19" s="590"/>
      <c r="V19" s="590"/>
      <c r="W19" s="579"/>
      <c r="X19" s="579">
        <f>'G2'!F17</f>
        <v>0</v>
      </c>
      <c r="Y19" s="579">
        <f>'G2'!G17</f>
        <v>0</v>
      </c>
      <c r="Z19" s="579">
        <f>'G2'!H17</f>
        <v>0</v>
      </c>
      <c r="AA19" s="579">
        <f>'G2'!I17</f>
        <v>0</v>
      </c>
      <c r="AB19" s="580">
        <f>'G2'!J17</f>
        <v>8956.5832952901092</v>
      </c>
      <c r="AC19" s="586"/>
      <c r="AD19" s="577">
        <f>'G2'!K17</f>
        <v>0</v>
      </c>
      <c r="AE19" s="578">
        <f>'G2'!L17</f>
        <v>2926.6380331892988</v>
      </c>
      <c r="AF19" s="578">
        <f>'G2'!M17</f>
        <v>76.944636123894881</v>
      </c>
      <c r="AG19" s="578">
        <f>'G2'!N17</f>
        <v>0</v>
      </c>
      <c r="AH19" s="578">
        <f>'G2'!O17</f>
        <v>0</v>
      </c>
      <c r="AI19" s="590"/>
      <c r="AJ19" s="590"/>
      <c r="AK19" s="590"/>
      <c r="AL19" s="590"/>
      <c r="AM19" s="590"/>
      <c r="AN19" s="590"/>
      <c r="AO19" s="593"/>
      <c r="AQ19" s="584"/>
      <c r="AR19" s="590"/>
      <c r="AS19" s="590"/>
      <c r="AT19" s="590"/>
      <c r="AU19" s="590"/>
      <c r="AV19" s="590"/>
      <c r="AW19" s="590"/>
      <c r="AX19" s="590"/>
      <c r="AY19" s="590"/>
      <c r="AZ19" s="590"/>
      <c r="BA19" s="590"/>
      <c r="BB19" s="593"/>
      <c r="BD19" s="584"/>
      <c r="BE19" s="590"/>
      <c r="BF19" s="590"/>
      <c r="BG19" s="590"/>
      <c r="BH19" s="590"/>
      <c r="BI19" s="590"/>
      <c r="BJ19" s="590"/>
      <c r="BK19" s="590"/>
      <c r="BL19" s="590"/>
      <c r="BM19" s="590"/>
      <c r="BN19" s="590"/>
      <c r="BO19" s="593"/>
      <c r="BQ19" s="584"/>
      <c r="BR19" s="590"/>
      <c r="BS19" s="590"/>
      <c r="BT19" s="590"/>
      <c r="BU19" s="590"/>
      <c r="BV19" s="590"/>
      <c r="BW19" s="590"/>
      <c r="BX19" s="590"/>
      <c r="BY19" s="590"/>
      <c r="BZ19" s="590"/>
      <c r="CA19" s="590"/>
      <c r="CB19" s="593"/>
    </row>
    <row r="20" spans="3:80" ht="17.399999999999999" outlineLevel="1" x14ac:dyDescent="0.3">
      <c r="C20" s="572" t="s">
        <v>811</v>
      </c>
      <c r="D20" s="540">
        <v>91243750</v>
      </c>
      <c r="E20" s="573">
        <f t="shared" si="14"/>
        <v>0</v>
      </c>
      <c r="F20" s="574"/>
      <c r="G20" s="573">
        <f>SUM(Q20:AB20)</f>
        <v>0</v>
      </c>
      <c r="H20" s="575"/>
      <c r="I20" s="573">
        <f t="shared" si="16"/>
        <v>0</v>
      </c>
      <c r="J20" s="575"/>
      <c r="K20" s="573">
        <f t="shared" ref="K20" si="20">SUM(AQ20:BB20)</f>
        <v>0</v>
      </c>
      <c r="L20" s="575"/>
      <c r="M20" s="573">
        <f t="shared" si="17"/>
        <v>0</v>
      </c>
      <c r="N20" s="575"/>
      <c r="O20" s="573">
        <f t="shared" si="18"/>
        <v>0</v>
      </c>
      <c r="P20" s="576"/>
      <c r="Q20" s="577"/>
      <c r="R20" s="578"/>
      <c r="S20" s="578"/>
      <c r="T20" s="578"/>
      <c r="U20" s="578"/>
      <c r="V20" s="578"/>
      <c r="W20" s="579"/>
      <c r="X20" s="579">
        <f>'G2'!F18</f>
        <v>0</v>
      </c>
      <c r="Y20" s="579">
        <f>'G2'!G18</f>
        <v>0</v>
      </c>
      <c r="Z20" s="579">
        <f>'G2'!H18</f>
        <v>0</v>
      </c>
      <c r="AA20" s="579">
        <f>'G2'!I18</f>
        <v>0</v>
      </c>
      <c r="AB20" s="580">
        <f>'G2'!J18</f>
        <v>0</v>
      </c>
      <c r="AC20" s="547"/>
      <c r="AD20" s="577">
        <f>'G2'!K18</f>
        <v>0</v>
      </c>
      <c r="AE20" s="578">
        <f>'G2'!L18</f>
        <v>0</v>
      </c>
      <c r="AF20" s="578">
        <f>'G2'!M18</f>
        <v>0</v>
      </c>
      <c r="AG20" s="578">
        <f>'G2'!N18</f>
        <v>0</v>
      </c>
      <c r="AH20" s="578">
        <f>'G2'!O18</f>
        <v>0</v>
      </c>
      <c r="AI20" s="578"/>
      <c r="AJ20" s="578"/>
      <c r="AK20" s="578"/>
      <c r="AL20" s="578"/>
      <c r="AM20" s="578"/>
      <c r="AN20" s="578"/>
      <c r="AO20" s="581"/>
      <c r="AQ20" s="577"/>
      <c r="AR20" s="578"/>
      <c r="AS20" s="578"/>
      <c r="AT20" s="578"/>
      <c r="AU20" s="578"/>
      <c r="AV20" s="578"/>
      <c r="AW20" s="578"/>
      <c r="AX20" s="578"/>
      <c r="AY20" s="578"/>
      <c r="AZ20" s="578"/>
      <c r="BA20" s="578"/>
      <c r="BB20" s="581"/>
      <c r="BD20" s="577"/>
      <c r="BE20" s="578"/>
      <c r="BF20" s="578"/>
      <c r="BG20" s="578"/>
      <c r="BH20" s="578"/>
      <c r="BI20" s="578"/>
      <c r="BJ20" s="578"/>
      <c r="BK20" s="578"/>
      <c r="BL20" s="578"/>
      <c r="BM20" s="578"/>
      <c r="BN20" s="578"/>
      <c r="BO20" s="581"/>
      <c r="BQ20" s="577"/>
      <c r="BR20" s="578"/>
      <c r="BS20" s="578"/>
      <c r="BT20" s="578"/>
      <c r="BU20" s="578"/>
      <c r="BV20" s="578"/>
      <c r="BW20" s="578"/>
      <c r="BX20" s="578"/>
      <c r="BY20" s="578"/>
      <c r="BZ20" s="578"/>
      <c r="CA20" s="578"/>
      <c r="CB20" s="581"/>
    </row>
    <row r="21" spans="3:80" ht="18" outlineLevel="1" thickBot="1" x14ac:dyDescent="0.35">
      <c r="C21" s="594" t="s">
        <v>871</v>
      </c>
      <c r="D21" s="540">
        <v>91243910</v>
      </c>
      <c r="E21" s="595">
        <f t="shared" si="14"/>
        <v>13534.208762091672</v>
      </c>
      <c r="F21" s="574"/>
      <c r="G21" s="595">
        <f>SUM(Q21:AB21)</f>
        <v>8398.8916696572123</v>
      </c>
      <c r="H21" s="575"/>
      <c r="I21" s="595">
        <f t="shared" si="16"/>
        <v>5135.3170924344595</v>
      </c>
      <c r="J21" s="575"/>
      <c r="K21" s="595">
        <f t="shared" si="19"/>
        <v>0</v>
      </c>
      <c r="L21" s="575"/>
      <c r="M21" s="595">
        <f t="shared" si="17"/>
        <v>0</v>
      </c>
      <c r="N21" s="575"/>
      <c r="O21" s="595">
        <f t="shared" si="18"/>
        <v>0</v>
      </c>
      <c r="P21" s="576"/>
      <c r="Q21" s="596"/>
      <c r="R21" s="597"/>
      <c r="S21" s="597"/>
      <c r="T21" s="597"/>
      <c r="U21" s="597"/>
      <c r="V21" s="597"/>
      <c r="W21" s="598"/>
      <c r="X21" s="598">
        <f>'G2'!F20+'G2'!F21</f>
        <v>477.7683070743231</v>
      </c>
      <c r="Y21" s="598">
        <f>'G2'!G20+'G2'!G21</f>
        <v>878.90031171758676</v>
      </c>
      <c r="Z21" s="598">
        <f>'G2'!H20+'G2'!H21</f>
        <v>2673.1929121291005</v>
      </c>
      <c r="AA21" s="598">
        <f>'G2'!I20+'G2'!I21</f>
        <v>1757.5362219556387</v>
      </c>
      <c r="AB21" s="599">
        <f>'G2'!J20+'G2'!J21</f>
        <v>2611.4939167805642</v>
      </c>
      <c r="AC21" s="547"/>
      <c r="AD21" s="596">
        <f>'G2'!K20+'G2'!K21</f>
        <v>2485.0337604174306</v>
      </c>
      <c r="AE21" s="597">
        <f>'G2'!L20+'G2'!L21</f>
        <v>710.64931045815297</v>
      </c>
      <c r="AF21" s="597">
        <f>'G2'!M20+'G2'!M21</f>
        <v>539.70597371926851</v>
      </c>
      <c r="AG21" s="597">
        <f>'G2'!N20+'G2'!N21</f>
        <v>450.72354981808513</v>
      </c>
      <c r="AH21" s="597">
        <f>'G2'!O20+'G2'!O21</f>
        <v>949.204498021522</v>
      </c>
      <c r="AI21" s="597"/>
      <c r="AJ21" s="597"/>
      <c r="AK21" s="597"/>
      <c r="AL21" s="597"/>
      <c r="AM21" s="597"/>
      <c r="AN21" s="597"/>
      <c r="AO21" s="600"/>
      <c r="AQ21" s="596"/>
      <c r="AR21" s="597"/>
      <c r="AS21" s="597"/>
      <c r="AT21" s="597"/>
      <c r="AU21" s="597"/>
      <c r="AV21" s="597"/>
      <c r="AW21" s="597"/>
      <c r="AX21" s="597"/>
      <c r="AY21" s="597"/>
      <c r="AZ21" s="597"/>
      <c r="BA21" s="597"/>
      <c r="BB21" s="600"/>
      <c r="BD21" s="596"/>
      <c r="BE21" s="597"/>
      <c r="BF21" s="597"/>
      <c r="BG21" s="597"/>
      <c r="BH21" s="597"/>
      <c r="BI21" s="597"/>
      <c r="BJ21" s="597"/>
      <c r="BK21" s="597"/>
      <c r="BL21" s="597"/>
      <c r="BM21" s="597"/>
      <c r="BN21" s="597"/>
      <c r="BO21" s="600"/>
      <c r="BQ21" s="596"/>
      <c r="BR21" s="597"/>
      <c r="BS21" s="597"/>
      <c r="BT21" s="597"/>
      <c r="BU21" s="597"/>
      <c r="BV21" s="597"/>
      <c r="BW21" s="597"/>
      <c r="BX21" s="597"/>
      <c r="BY21" s="597"/>
      <c r="BZ21" s="597"/>
      <c r="CA21" s="597"/>
      <c r="CB21" s="600"/>
    </row>
    <row r="22" spans="3:80" ht="22.8" x14ac:dyDescent="0.4">
      <c r="C22" s="567" t="s">
        <v>872</v>
      </c>
      <c r="D22" s="555"/>
      <c r="E22" s="568">
        <f>SUM(E23:E37)</f>
        <v>6389168.5333188707</v>
      </c>
      <c r="F22" s="557"/>
      <c r="G22" s="568">
        <f>SUM(G23:G37)</f>
        <v>0</v>
      </c>
      <c r="H22" s="557"/>
      <c r="I22" s="568">
        <f>SUM(I23:I37)</f>
        <v>349109.37692280242</v>
      </c>
      <c r="J22" s="557"/>
      <c r="K22" s="568">
        <f>SUM(K23:K37)</f>
        <v>1674600.3744392856</v>
      </c>
      <c r="L22" s="557"/>
      <c r="M22" s="568">
        <f>SUM(M23:M37)</f>
        <v>2034249.7387670348</v>
      </c>
      <c r="N22" s="557"/>
      <c r="O22" s="568">
        <f>SUM(O23:O37)</f>
        <v>2331209.0431897477</v>
      </c>
      <c r="P22" s="557"/>
      <c r="Q22" s="607">
        <v>0</v>
      </c>
      <c r="R22" s="608">
        <v>0</v>
      </c>
      <c r="S22" s="608">
        <v>0</v>
      </c>
      <c r="T22" s="608">
        <v>0</v>
      </c>
      <c r="U22" s="608">
        <v>0</v>
      </c>
      <c r="V22" s="608">
        <v>0</v>
      </c>
      <c r="W22" s="608">
        <f t="shared" ref="W22:AB22" si="21">SUM(W23:W37)</f>
        <v>0</v>
      </c>
      <c r="X22" s="608">
        <f t="shared" si="21"/>
        <v>0</v>
      </c>
      <c r="Y22" s="608">
        <f t="shared" si="21"/>
        <v>0</v>
      </c>
      <c r="Z22" s="608">
        <f t="shared" si="21"/>
        <v>0</v>
      </c>
      <c r="AA22" s="608">
        <f t="shared" si="21"/>
        <v>0</v>
      </c>
      <c r="AB22" s="609">
        <f t="shared" si="21"/>
        <v>0</v>
      </c>
      <c r="AC22" s="547"/>
      <c r="AD22" s="569">
        <f t="shared" ref="AD22:AO22" si="22">SUM(AD23:AD37)</f>
        <v>0</v>
      </c>
      <c r="AE22" s="570">
        <f t="shared" si="22"/>
        <v>0</v>
      </c>
      <c r="AF22" s="570">
        <f t="shared" si="22"/>
        <v>0</v>
      </c>
      <c r="AG22" s="570">
        <f t="shared" si="22"/>
        <v>0</v>
      </c>
      <c r="AH22" s="570">
        <f t="shared" si="22"/>
        <v>0</v>
      </c>
      <c r="AI22" s="570">
        <f t="shared" si="22"/>
        <v>3288.7308520818533</v>
      </c>
      <c r="AJ22" s="570">
        <f t="shared" si="22"/>
        <v>18808.842196168534</v>
      </c>
      <c r="AK22" s="570">
        <f t="shared" si="22"/>
        <v>37716.248988668289</v>
      </c>
      <c r="AL22" s="570">
        <f t="shared" si="22"/>
        <v>39383.380691144332</v>
      </c>
      <c r="AM22" s="570">
        <f t="shared" si="22"/>
        <v>56904.186922058638</v>
      </c>
      <c r="AN22" s="570">
        <f t="shared" si="22"/>
        <v>63480.502101454156</v>
      </c>
      <c r="AO22" s="571">
        <f t="shared" si="22"/>
        <v>129527.48517122655</v>
      </c>
      <c r="AQ22" s="569">
        <f t="shared" ref="AQ22:BB22" si="23">SUM(AQ23:AQ37)</f>
        <v>51205.759053007139</v>
      </c>
      <c r="AR22" s="570">
        <f t="shared" si="23"/>
        <v>141610.09768452702</v>
      </c>
      <c r="AS22" s="570">
        <f t="shared" si="23"/>
        <v>85751.189384003213</v>
      </c>
      <c r="AT22" s="570">
        <f t="shared" si="23"/>
        <v>167840.01066539137</v>
      </c>
      <c r="AU22" s="570">
        <f t="shared" si="23"/>
        <v>77005.516993704616</v>
      </c>
      <c r="AV22" s="570">
        <f t="shared" si="23"/>
        <v>243732.71149267475</v>
      </c>
      <c r="AW22" s="570">
        <f t="shared" si="23"/>
        <v>166508.07764605316</v>
      </c>
      <c r="AX22" s="570">
        <f t="shared" si="23"/>
        <v>62506.951191711196</v>
      </c>
      <c r="AY22" s="570">
        <f t="shared" si="23"/>
        <v>82229.947093479845</v>
      </c>
      <c r="AZ22" s="570">
        <f t="shared" si="23"/>
        <v>60639.429540633995</v>
      </c>
      <c r="BA22" s="570">
        <f t="shared" si="23"/>
        <v>62516.063761175566</v>
      </c>
      <c r="BB22" s="571">
        <f t="shared" si="23"/>
        <v>473054.61993292376</v>
      </c>
      <c r="BD22" s="569">
        <f t="shared" ref="BD22:BO22" si="24">SUM(BD23:BD37)</f>
        <v>445558.68008940708</v>
      </c>
      <c r="BE22" s="570">
        <f t="shared" si="24"/>
        <v>321275.76747321332</v>
      </c>
      <c r="BF22" s="570">
        <f t="shared" si="24"/>
        <v>481336.31216623844</v>
      </c>
      <c r="BG22" s="570">
        <f t="shared" si="24"/>
        <v>90864.361563933533</v>
      </c>
      <c r="BH22" s="570">
        <f t="shared" si="24"/>
        <v>81346.410784475505</v>
      </c>
      <c r="BI22" s="570">
        <f t="shared" si="24"/>
        <v>240676.61546416814</v>
      </c>
      <c r="BJ22" s="570">
        <f t="shared" si="24"/>
        <v>77005.127898355408</v>
      </c>
      <c r="BK22" s="570">
        <f t="shared" si="24"/>
        <v>60528.50324702308</v>
      </c>
      <c r="BL22" s="570">
        <f t="shared" si="24"/>
        <v>58665.663511593331</v>
      </c>
      <c r="BM22" s="570">
        <f t="shared" si="24"/>
        <v>59163.316528516763</v>
      </c>
      <c r="BN22" s="570">
        <f t="shared" si="24"/>
        <v>58665.663511593331</v>
      </c>
      <c r="BO22" s="571">
        <f t="shared" si="24"/>
        <v>59163.316528516763</v>
      </c>
      <c r="BQ22" s="569">
        <f t="shared" ref="BQ22:CB22" si="25">SUM(BQ23:BQ37)</f>
        <v>954863.41998482053</v>
      </c>
      <c r="BR22" s="570">
        <f t="shared" si="25"/>
        <v>452697.51442986698</v>
      </c>
      <c r="BS22" s="570">
        <f t="shared" si="25"/>
        <v>497211.73068988335</v>
      </c>
      <c r="BT22" s="570">
        <f t="shared" si="25"/>
        <v>426436.37808517681</v>
      </c>
      <c r="BU22" s="570">
        <f t="shared" si="25"/>
        <v>0</v>
      </c>
      <c r="BV22" s="570">
        <f>SUM(BV23:BV37)</f>
        <v>0</v>
      </c>
      <c r="BW22" s="570">
        <f t="shared" si="25"/>
        <v>0</v>
      </c>
      <c r="BX22" s="570">
        <f t="shared" si="25"/>
        <v>0</v>
      </c>
      <c r="BY22" s="570">
        <f t="shared" si="25"/>
        <v>0</v>
      </c>
      <c r="BZ22" s="570">
        <f t="shared" si="25"/>
        <v>0</v>
      </c>
      <c r="CA22" s="570">
        <f t="shared" si="25"/>
        <v>0</v>
      </c>
      <c r="CB22" s="571">
        <f t="shared" si="25"/>
        <v>0</v>
      </c>
    </row>
    <row r="23" spans="3:80" s="582" customFormat="1" ht="17.399999999999999" outlineLevel="1" x14ac:dyDescent="0.3">
      <c r="C23" s="572" t="s">
        <v>746</v>
      </c>
      <c r="D23" s="540">
        <v>91243110</v>
      </c>
      <c r="E23" s="573">
        <f>SUM(G23,I23,K23,M23,O23)</f>
        <v>1172987.1711190157</v>
      </c>
      <c r="F23" s="574"/>
      <c r="G23" s="573">
        <f t="shared" ref="G23:G35" si="26">SUM(Q23:AB23)</f>
        <v>0</v>
      </c>
      <c r="H23" s="575"/>
      <c r="I23" s="573">
        <f t="shared" ref="I23:I37" si="27">SUM(AD23:AO23)</f>
        <v>166801.33945851881</v>
      </c>
      <c r="J23" s="575"/>
      <c r="K23" s="573">
        <f>SUM(AQ23:BB23)</f>
        <v>405733.35027592577</v>
      </c>
      <c r="L23" s="575"/>
      <c r="M23" s="573">
        <f t="shared" ref="M23:M37" si="28">SUM(BD23:BO23)</f>
        <v>429592.71223452763</v>
      </c>
      <c r="N23" s="575"/>
      <c r="O23" s="573">
        <f>SUM(BQ23:CB23)</f>
        <v>170859.76915004349</v>
      </c>
      <c r="P23" s="576"/>
      <c r="Q23" s="577"/>
      <c r="R23" s="578"/>
      <c r="S23" s="578"/>
      <c r="T23" s="578"/>
      <c r="U23" s="578"/>
      <c r="V23" s="578"/>
      <c r="W23" s="578"/>
      <c r="X23" s="578"/>
      <c r="Y23" s="578"/>
      <c r="Z23" s="578"/>
      <c r="AA23" s="578"/>
      <c r="AB23" s="581"/>
      <c r="AC23" s="547"/>
      <c r="AD23" s="577"/>
      <c r="AE23" s="578"/>
      <c r="AF23" s="578"/>
      <c r="AG23" s="578"/>
      <c r="AH23" s="578"/>
      <c r="AI23" s="578">
        <f>'G2'!P5</f>
        <v>3138.7192294802639</v>
      </c>
      <c r="AJ23" s="578">
        <f>'G2'!Q5</f>
        <v>17880.951581300586</v>
      </c>
      <c r="AK23" s="578">
        <f>'G2'!R5</f>
        <v>27566.241816315756</v>
      </c>
      <c r="AL23" s="578">
        <f>'G2'!S5</f>
        <v>28961.285303678571</v>
      </c>
      <c r="AM23" s="578">
        <f>'G2'!T5</f>
        <v>27516.976030015489</v>
      </c>
      <c r="AN23" s="578">
        <f>'G2'!U5</f>
        <v>27686.974641652869</v>
      </c>
      <c r="AO23" s="578">
        <f>'G2'!V5</f>
        <v>34050.190856075256</v>
      </c>
      <c r="AQ23" s="577">
        <f>'G2'!W5</f>
        <v>22330.695189279435</v>
      </c>
      <c r="AR23" s="578">
        <f>'G2'!X5</f>
        <v>32333.243095879545</v>
      </c>
      <c r="AS23" s="578">
        <f>'G2'!Y5</f>
        <v>38517.065574552107</v>
      </c>
      <c r="AT23" s="578">
        <f>'G2'!Z5</f>
        <v>45624.881302163492</v>
      </c>
      <c r="AU23" s="578">
        <f>'G2'!AA5</f>
        <v>38517.065574552107</v>
      </c>
      <c r="AV23" s="578">
        <f>'G2'!AB5</f>
        <v>41820.586548819614</v>
      </c>
      <c r="AW23" s="578">
        <f>'G2'!AC5</f>
        <v>38517.065574552107</v>
      </c>
      <c r="AX23" s="578">
        <f>'G2'!AD5</f>
        <v>29781.565043331586</v>
      </c>
      <c r="AY23" s="578">
        <f>'G2'!AE5</f>
        <v>29364.026143066283</v>
      </c>
      <c r="AZ23" s="578">
        <f>'G2'!AF5</f>
        <v>29781.565043331586</v>
      </c>
      <c r="BA23" s="578">
        <f>'G2'!AG5</f>
        <v>29364.026143066283</v>
      </c>
      <c r="BB23" s="581">
        <f>'G2'!AH5</f>
        <v>29781.565043331586</v>
      </c>
      <c r="BD23" s="577">
        <f>'G2'!AI5</f>
        <v>31072.688109374201</v>
      </c>
      <c r="BE23" s="578">
        <f>'G2'!AJ5</f>
        <v>29657.695169586219</v>
      </c>
      <c r="BF23" s="578">
        <f>'G2'!AK5</f>
        <v>48187.582966587441</v>
      </c>
      <c r="BG23" s="578">
        <f>'G2'!AL5</f>
        <v>39999.229596235484</v>
      </c>
      <c r="BH23" s="578">
        <f>'G2'!AM5</f>
        <v>40578.993459899684</v>
      </c>
      <c r="BI23" s="578">
        <f>'G2'!AN5</f>
        <v>43803.524349579355</v>
      </c>
      <c r="BJ23" s="578">
        <f>'G2'!AO5</f>
        <v>40578.993459899684</v>
      </c>
      <c r="BK23" s="578">
        <f>'G2'!AP5</f>
        <v>32366.581312394123</v>
      </c>
      <c r="BL23" s="578">
        <f>'G2'!AQ5</f>
        <v>30601.023796111538</v>
      </c>
      <c r="BM23" s="578">
        <f>'G2'!AR5</f>
        <v>31072.688109374201</v>
      </c>
      <c r="BN23" s="578">
        <f>'G2'!AS5</f>
        <v>30601.023796111538</v>
      </c>
      <c r="BO23" s="581">
        <f>'G2'!AT5</f>
        <v>31072.688109374201</v>
      </c>
      <c r="BQ23" s="577">
        <f>'G2'!AU5</f>
        <v>89315.396575171762</v>
      </c>
      <c r="BR23" s="578">
        <f>'G2'!AV5</f>
        <v>30129.359482848879</v>
      </c>
      <c r="BS23" s="578">
        <f>'G2'!AW5</f>
        <v>31072.688109374201</v>
      </c>
      <c r="BT23" s="578">
        <f>'G2'!AX5</f>
        <v>20342.324982648661</v>
      </c>
      <c r="BU23" s="578">
        <f>'G2'!AY5</f>
        <v>0</v>
      </c>
      <c r="BV23" s="578">
        <f>'G2'!AZ5</f>
        <v>0</v>
      </c>
      <c r="BW23" s="578">
        <f>'G2'!BA5</f>
        <v>0</v>
      </c>
      <c r="BX23" s="578">
        <f>'G2'!BB5</f>
        <v>0</v>
      </c>
      <c r="BY23" s="578">
        <f>'G2'!BC5</f>
        <v>0</v>
      </c>
      <c r="BZ23" s="578">
        <f>'G2'!BD5</f>
        <v>0</v>
      </c>
      <c r="CA23" s="578">
        <f>'G2'!BE5</f>
        <v>0</v>
      </c>
      <c r="CB23" s="581">
        <f>'G2'!BF5</f>
        <v>0</v>
      </c>
    </row>
    <row r="24" spans="3:80" s="582" customFormat="1" ht="17.399999999999999" outlineLevel="1" x14ac:dyDescent="0.3">
      <c r="C24" s="572" t="s">
        <v>747</v>
      </c>
      <c r="D24" s="540">
        <v>91243120</v>
      </c>
      <c r="E24" s="573">
        <f t="shared" ref="E24:E37" si="29">SUM(G24,I24,K24,M24,O24)</f>
        <v>1337010.9999999998</v>
      </c>
      <c r="F24" s="574"/>
      <c r="G24" s="573">
        <f t="shared" si="26"/>
        <v>0</v>
      </c>
      <c r="H24" s="575"/>
      <c r="I24" s="573">
        <f t="shared" si="27"/>
        <v>55339.996710426625</v>
      </c>
      <c r="J24" s="575"/>
      <c r="K24" s="573">
        <f t="shared" ref="K24:K37" si="30">SUM(AQ24:BB24)</f>
        <v>418417.09976519214</v>
      </c>
      <c r="L24" s="575"/>
      <c r="M24" s="573">
        <f t="shared" si="28"/>
        <v>434267.95276865776</v>
      </c>
      <c r="N24" s="575"/>
      <c r="O24" s="573">
        <f t="shared" ref="O24:O37" si="31">SUM(BQ24:CB24)</f>
        <v>428985.95075572323</v>
      </c>
      <c r="P24" s="576"/>
      <c r="Q24" s="577"/>
      <c r="R24" s="578"/>
      <c r="S24" s="578"/>
      <c r="T24" s="578"/>
      <c r="U24" s="578"/>
      <c r="V24" s="578"/>
      <c r="W24" s="578"/>
      <c r="X24" s="578"/>
      <c r="Y24" s="578"/>
      <c r="Z24" s="578"/>
      <c r="AA24" s="578"/>
      <c r="AB24" s="581"/>
      <c r="AC24" s="547"/>
      <c r="AD24" s="577"/>
      <c r="AE24" s="578"/>
      <c r="AF24" s="578"/>
      <c r="AG24" s="578"/>
      <c r="AH24" s="578"/>
      <c r="AI24" s="578">
        <f>'G2'!P6</f>
        <v>0</v>
      </c>
      <c r="AJ24" s="578">
        <f>'G2'!Q6</f>
        <v>0</v>
      </c>
      <c r="AK24" s="578">
        <f>'G2'!R6</f>
        <v>0</v>
      </c>
      <c r="AL24" s="578">
        <f>'G2'!S6</f>
        <v>8202.5060048618452</v>
      </c>
      <c r="AM24" s="578">
        <f>'G2'!T6</f>
        <v>13865.574488406881</v>
      </c>
      <c r="AN24" s="578">
        <f>'G2'!U6</f>
        <v>1.0971051269734744E-3</v>
      </c>
      <c r="AO24" s="578">
        <f>'G2'!V6</f>
        <v>33271.915120052778</v>
      </c>
      <c r="AQ24" s="577">
        <f>'G2'!W6</f>
        <v>10773.278037736252</v>
      </c>
      <c r="AR24" s="578">
        <f>'G2'!X6</f>
        <v>52560.390787494682</v>
      </c>
      <c r="AS24" s="578">
        <f>'G2'!Y6</f>
        <v>28233.429953649003</v>
      </c>
      <c r="AT24" s="578">
        <f>'G2'!Z6</f>
        <v>71272.50514861368</v>
      </c>
      <c r="AU24" s="578">
        <f>'G2'!AA6</f>
        <v>29145.124804784478</v>
      </c>
      <c r="AV24" s="578">
        <f>'G2'!AB6</f>
        <v>50597.12021947356</v>
      </c>
      <c r="AW24" s="578">
        <f>'G2'!AC6</f>
        <v>29145.124804784478</v>
      </c>
      <c r="AX24" s="578">
        <f>'G2'!AD6</f>
        <v>29145.124804784478</v>
      </c>
      <c r="AY24" s="578">
        <f>'G2'!AE6</f>
        <v>31719.270840311357</v>
      </c>
      <c r="AZ24" s="578">
        <f>'G2'!AF6</f>
        <v>28638.352575517678</v>
      </c>
      <c r="BA24" s="578">
        <f>'G2'!AG6</f>
        <v>28549.025212524793</v>
      </c>
      <c r="BB24" s="581">
        <f>'G2'!AH6</f>
        <v>28638.352575517678</v>
      </c>
      <c r="BD24" s="577">
        <f>'G2'!AI6</f>
        <v>28638.352575517678</v>
      </c>
      <c r="BE24" s="578">
        <f>'G2'!AJ6</f>
        <v>33457.01178595388</v>
      </c>
      <c r="BF24" s="578">
        <f>'G2'!AK6</f>
        <v>82259.997900238246</v>
      </c>
      <c r="BG24" s="578">
        <f>'G2'!AL6</f>
        <v>38716.416941708638</v>
      </c>
      <c r="BH24" s="578">
        <f>'G2'!AM6</f>
        <v>33513.018780845967</v>
      </c>
      <c r="BI24" s="578">
        <f>'G2'!AN6</f>
        <v>54824.114389855655</v>
      </c>
      <c r="BJ24" s="578">
        <f>'G2'!AO6</f>
        <v>33513.018780845967</v>
      </c>
      <c r="BK24" s="578">
        <f>'G2'!AP6</f>
        <v>25869.204322738362</v>
      </c>
      <c r="BL24" s="578">
        <f>'G2'!AQ6</f>
        <v>25869.204322738362</v>
      </c>
      <c r="BM24" s="578">
        <f>'G2'!AR6</f>
        <v>25869.204322738362</v>
      </c>
      <c r="BN24" s="578">
        <f>'G2'!AS6</f>
        <v>25869.204322738362</v>
      </c>
      <c r="BO24" s="581">
        <f>'G2'!AT6</f>
        <v>25869.204322738362</v>
      </c>
      <c r="BQ24" s="577">
        <f>'G2'!AU6</f>
        <v>321031.64299648406</v>
      </c>
      <c r="BR24" s="578">
        <f>'G2'!AV6</f>
        <v>35647.583755401691</v>
      </c>
      <c r="BS24" s="578">
        <f>'G2'!AW6</f>
        <v>36321.954750757781</v>
      </c>
      <c r="BT24" s="578">
        <f>'G2'!AX6</f>
        <v>35984.769253079736</v>
      </c>
      <c r="BU24" s="578">
        <f>'G2'!AY6</f>
        <v>0</v>
      </c>
      <c r="BV24" s="578">
        <f>'G2'!AZ6</f>
        <v>0</v>
      </c>
      <c r="BW24" s="578">
        <f>'G2'!BA6</f>
        <v>0</v>
      </c>
      <c r="BX24" s="578">
        <f>'G2'!BB6</f>
        <v>0</v>
      </c>
      <c r="BY24" s="578">
        <f>'G2'!BC6</f>
        <v>0</v>
      </c>
      <c r="BZ24" s="578">
        <f>'G2'!BD6</f>
        <v>0</v>
      </c>
      <c r="CA24" s="578">
        <f>'G2'!BE6</f>
        <v>0</v>
      </c>
      <c r="CB24" s="581">
        <f>'G2'!BF6</f>
        <v>0</v>
      </c>
    </row>
    <row r="25" spans="3:80" s="582" customFormat="1" ht="17.399999999999999" outlineLevel="1" x14ac:dyDescent="0.3">
      <c r="C25" s="572" t="s">
        <v>748</v>
      </c>
      <c r="D25" s="540">
        <v>91243220</v>
      </c>
      <c r="E25" s="573">
        <f t="shared" si="29"/>
        <v>0</v>
      </c>
      <c r="F25" s="574"/>
      <c r="G25" s="573">
        <f t="shared" si="26"/>
        <v>0</v>
      </c>
      <c r="H25" s="575"/>
      <c r="I25" s="573">
        <f t="shared" si="27"/>
        <v>0</v>
      </c>
      <c r="J25" s="575"/>
      <c r="K25" s="573">
        <f t="shared" si="30"/>
        <v>0</v>
      </c>
      <c r="L25" s="575"/>
      <c r="M25" s="573">
        <f t="shared" si="28"/>
        <v>0</v>
      </c>
      <c r="N25" s="575"/>
      <c r="O25" s="573">
        <f t="shared" si="31"/>
        <v>0</v>
      </c>
      <c r="P25" s="576"/>
      <c r="Q25" s="577"/>
      <c r="R25" s="578"/>
      <c r="S25" s="578"/>
      <c r="T25" s="578"/>
      <c r="U25" s="578"/>
      <c r="V25" s="578"/>
      <c r="W25" s="578"/>
      <c r="X25" s="578"/>
      <c r="Y25" s="578"/>
      <c r="Z25" s="578"/>
      <c r="AA25" s="578"/>
      <c r="AB25" s="581"/>
      <c r="AC25" s="547"/>
      <c r="AD25" s="577"/>
      <c r="AE25" s="578"/>
      <c r="AF25" s="578"/>
      <c r="AG25" s="578"/>
      <c r="AH25" s="578"/>
      <c r="AI25" s="578">
        <f>'G2'!P7</f>
        <v>0</v>
      </c>
      <c r="AJ25" s="578">
        <f>'G2'!Q7</f>
        <v>0</v>
      </c>
      <c r="AK25" s="578">
        <f>'G2'!R7</f>
        <v>0</v>
      </c>
      <c r="AL25" s="578">
        <f>'G2'!S7</f>
        <v>0</v>
      </c>
      <c r="AM25" s="578">
        <f>'G2'!T7</f>
        <v>0</v>
      </c>
      <c r="AN25" s="578">
        <f>'G2'!U7</f>
        <v>0</v>
      </c>
      <c r="AO25" s="578">
        <f>'G2'!V7</f>
        <v>0</v>
      </c>
      <c r="AQ25" s="577">
        <f>'G2'!W7</f>
        <v>0</v>
      </c>
      <c r="AR25" s="578">
        <f>'G2'!X7</f>
        <v>0</v>
      </c>
      <c r="AS25" s="578">
        <f>'G2'!Y7</f>
        <v>0</v>
      </c>
      <c r="AT25" s="578">
        <f>'G2'!Z7</f>
        <v>0</v>
      </c>
      <c r="AU25" s="578">
        <f>'G2'!AA7</f>
        <v>0</v>
      </c>
      <c r="AV25" s="578">
        <f>'G2'!AB7</f>
        <v>0</v>
      </c>
      <c r="AW25" s="578">
        <f>'G2'!AC7</f>
        <v>0</v>
      </c>
      <c r="AX25" s="578">
        <f>'G2'!AD7</f>
        <v>0</v>
      </c>
      <c r="AY25" s="578">
        <f>'G2'!AE7</f>
        <v>0</v>
      </c>
      <c r="AZ25" s="578">
        <f>'G2'!AF7</f>
        <v>0</v>
      </c>
      <c r="BA25" s="578">
        <f>'G2'!AG7</f>
        <v>0</v>
      </c>
      <c r="BB25" s="581">
        <f>'G2'!AH7</f>
        <v>0</v>
      </c>
      <c r="BD25" s="577">
        <f>'G2'!AI7</f>
        <v>0</v>
      </c>
      <c r="BE25" s="578">
        <f>'G2'!AJ7</f>
        <v>0</v>
      </c>
      <c r="BF25" s="578">
        <f>'G2'!AK7</f>
        <v>0</v>
      </c>
      <c r="BG25" s="578">
        <f>'G2'!AL7</f>
        <v>0</v>
      </c>
      <c r="BH25" s="578">
        <f>'G2'!AM7</f>
        <v>0</v>
      </c>
      <c r="BI25" s="578">
        <f>'G2'!AN7</f>
        <v>0</v>
      </c>
      <c r="BJ25" s="578">
        <f>'G2'!AO7</f>
        <v>0</v>
      </c>
      <c r="BK25" s="578">
        <f>'G2'!AP7</f>
        <v>0</v>
      </c>
      <c r="BL25" s="578">
        <f>'G2'!AQ7</f>
        <v>0</v>
      </c>
      <c r="BM25" s="578">
        <f>'G2'!AR7</f>
        <v>0</v>
      </c>
      <c r="BN25" s="578">
        <f>'G2'!AS7</f>
        <v>0</v>
      </c>
      <c r="BO25" s="581">
        <f>'G2'!AT7</f>
        <v>0</v>
      </c>
      <c r="BQ25" s="577">
        <f>'G2'!AU7</f>
        <v>0</v>
      </c>
      <c r="BR25" s="578">
        <f>'G2'!AV7</f>
        <v>0</v>
      </c>
      <c r="BS25" s="578">
        <f>'G2'!AW7</f>
        <v>0</v>
      </c>
      <c r="BT25" s="578">
        <f>'G2'!AX7</f>
        <v>0</v>
      </c>
      <c r="BU25" s="578">
        <f>'G2'!AY7</f>
        <v>0</v>
      </c>
      <c r="BV25" s="578">
        <f>'G2'!AZ7</f>
        <v>0</v>
      </c>
      <c r="BW25" s="578">
        <f>'G2'!BA7</f>
        <v>0</v>
      </c>
      <c r="BX25" s="578">
        <f>'G2'!BB7</f>
        <v>0</v>
      </c>
      <c r="BY25" s="578">
        <f>'G2'!BC7</f>
        <v>0</v>
      </c>
      <c r="BZ25" s="578">
        <f>'G2'!BD7</f>
        <v>0</v>
      </c>
      <c r="CA25" s="578">
        <f>'G2'!BE7</f>
        <v>0</v>
      </c>
      <c r="CB25" s="581">
        <f>'G2'!BF7</f>
        <v>0</v>
      </c>
    </row>
    <row r="26" spans="3:80" s="582" customFormat="1" ht="17.399999999999999" outlineLevel="1" x14ac:dyDescent="0.3">
      <c r="C26" s="572" t="s">
        <v>749</v>
      </c>
      <c r="D26" s="540">
        <v>91243310</v>
      </c>
      <c r="E26" s="573">
        <f t="shared" si="29"/>
        <v>1703101.0540444432</v>
      </c>
      <c r="F26" s="574"/>
      <c r="G26" s="573">
        <f t="shared" si="26"/>
        <v>0</v>
      </c>
      <c r="H26" s="575"/>
      <c r="I26" s="573">
        <f t="shared" si="27"/>
        <v>0</v>
      </c>
      <c r="J26" s="575"/>
      <c r="K26" s="573">
        <f t="shared" si="30"/>
        <v>342561.72861519287</v>
      </c>
      <c r="L26" s="575"/>
      <c r="M26" s="573">
        <f t="shared" si="28"/>
        <v>831440.69887343072</v>
      </c>
      <c r="N26" s="575"/>
      <c r="O26" s="573">
        <f t="shared" si="31"/>
        <v>529098.62655581953</v>
      </c>
      <c r="P26" s="576"/>
      <c r="Q26" s="577"/>
      <c r="R26" s="578"/>
      <c r="S26" s="578"/>
      <c r="T26" s="578"/>
      <c r="U26" s="578"/>
      <c r="V26" s="578"/>
      <c r="W26" s="578"/>
      <c r="X26" s="578"/>
      <c r="Y26" s="578"/>
      <c r="Z26" s="578"/>
      <c r="AA26" s="578"/>
      <c r="AB26" s="581"/>
      <c r="AC26" s="547"/>
      <c r="AD26" s="577"/>
      <c r="AE26" s="578"/>
      <c r="AF26" s="578"/>
      <c r="AG26" s="578"/>
      <c r="AH26" s="578"/>
      <c r="AI26" s="578">
        <f>'G2'!P8</f>
        <v>0</v>
      </c>
      <c r="AJ26" s="578">
        <f>'G2'!Q8</f>
        <v>0</v>
      </c>
      <c r="AK26" s="578">
        <f>'G2'!R8</f>
        <v>0</v>
      </c>
      <c r="AL26" s="578">
        <f>'G2'!S8</f>
        <v>0</v>
      </c>
      <c r="AM26" s="578">
        <f>'G2'!T8</f>
        <v>0</v>
      </c>
      <c r="AN26" s="578">
        <f>'G2'!U8</f>
        <v>0</v>
      </c>
      <c r="AO26" s="578">
        <f>'G2'!V8</f>
        <v>0</v>
      </c>
      <c r="AQ26" s="577">
        <f>'G2'!W8</f>
        <v>0</v>
      </c>
      <c r="AR26" s="578">
        <f>'G2'!X8</f>
        <v>0</v>
      </c>
      <c r="AS26" s="578">
        <f>'G2'!Y8</f>
        <v>0</v>
      </c>
      <c r="AT26" s="578">
        <f>'G2'!Z8</f>
        <v>0</v>
      </c>
      <c r="AU26" s="578">
        <f>'G2'!AA8</f>
        <v>0</v>
      </c>
      <c r="AV26" s="578">
        <f>'G2'!AB8</f>
        <v>0</v>
      </c>
      <c r="AW26" s="578">
        <f>'G2'!AC8</f>
        <v>0</v>
      </c>
      <c r="AX26" s="578">
        <f>'G2'!AD8</f>
        <v>0</v>
      </c>
      <c r="AY26" s="578">
        <f>'G2'!AE8</f>
        <v>0</v>
      </c>
      <c r="AZ26" s="578">
        <f>'G2'!AF8</f>
        <v>0</v>
      </c>
      <c r="BA26" s="578">
        <f>'G2'!AG8</f>
        <v>0</v>
      </c>
      <c r="BB26" s="581">
        <f>'G2'!AH8</f>
        <v>342561.72861519287</v>
      </c>
      <c r="BD26" s="577">
        <f>'G2'!AI8</f>
        <v>283238.0402755643</v>
      </c>
      <c r="BE26" s="578">
        <f>'G2'!AJ8</f>
        <v>255827.90734567094</v>
      </c>
      <c r="BF26" s="578">
        <f>'G2'!AK8</f>
        <v>283238.0402755643</v>
      </c>
      <c r="BG26" s="578">
        <f>'G2'!AL8</f>
        <v>9136.710976631106</v>
      </c>
      <c r="BH26" s="578">
        <f>'G2'!AM8</f>
        <v>0</v>
      </c>
      <c r="BI26" s="578">
        <f>'G2'!AN8</f>
        <v>0</v>
      </c>
      <c r="BJ26" s="578">
        <f>'G2'!AO8</f>
        <v>0</v>
      </c>
      <c r="BK26" s="578">
        <f>'G2'!AP8</f>
        <v>0</v>
      </c>
      <c r="BL26" s="578">
        <f>'G2'!AQ8</f>
        <v>0</v>
      </c>
      <c r="BM26" s="578">
        <f>'G2'!AR8</f>
        <v>0</v>
      </c>
      <c r="BN26" s="578">
        <f>'G2'!AS8</f>
        <v>0</v>
      </c>
      <c r="BO26" s="581">
        <f>'G2'!AT8</f>
        <v>0</v>
      </c>
      <c r="BQ26" s="577">
        <f>'G2'!AU8</f>
        <v>178283.23286120003</v>
      </c>
      <c r="BR26" s="578">
        <f>'G2'!AV8</f>
        <v>166781.08880563875</v>
      </c>
      <c r="BS26" s="578">
        <f>'G2'!AW8</f>
        <v>178283.23286120003</v>
      </c>
      <c r="BT26" s="578">
        <f>'G2'!AX8</f>
        <v>5751.0720277806458</v>
      </c>
      <c r="BU26" s="578">
        <f>'G2'!AY8</f>
        <v>0</v>
      </c>
      <c r="BV26" s="578">
        <f>'G2'!AZ8</f>
        <v>0</v>
      </c>
      <c r="BW26" s="578">
        <f>'G2'!BA8</f>
        <v>0</v>
      </c>
      <c r="BX26" s="578">
        <f>'G2'!BB8</f>
        <v>0</v>
      </c>
      <c r="BY26" s="578">
        <f>'G2'!BC8</f>
        <v>0</v>
      </c>
      <c r="BZ26" s="578">
        <f>'G2'!BD8</f>
        <v>0</v>
      </c>
      <c r="CA26" s="578">
        <f>'G2'!BE8</f>
        <v>0</v>
      </c>
      <c r="CB26" s="581">
        <f>'G2'!BF8</f>
        <v>0</v>
      </c>
    </row>
    <row r="27" spans="3:80" s="582" customFormat="1" ht="17.399999999999999" outlineLevel="1" x14ac:dyDescent="0.3">
      <c r="C27" s="572" t="s">
        <v>750</v>
      </c>
      <c r="D27" s="540">
        <v>91243510</v>
      </c>
      <c r="E27" s="573">
        <f t="shared" si="29"/>
        <v>908441.19729449973</v>
      </c>
      <c r="F27" s="574"/>
      <c r="G27" s="573">
        <f t="shared" si="26"/>
        <v>0</v>
      </c>
      <c r="H27" s="575"/>
      <c r="I27" s="573">
        <f t="shared" si="27"/>
        <v>0</v>
      </c>
      <c r="J27" s="575"/>
      <c r="K27" s="573">
        <f t="shared" si="30"/>
        <v>0</v>
      </c>
      <c r="L27" s="575"/>
      <c r="M27" s="573">
        <f t="shared" si="28"/>
        <v>0</v>
      </c>
      <c r="N27" s="575"/>
      <c r="O27" s="573">
        <f t="shared" si="31"/>
        <v>908441.19729449973</v>
      </c>
      <c r="P27" s="576"/>
      <c r="Q27" s="577"/>
      <c r="R27" s="578"/>
      <c r="S27" s="578"/>
      <c r="T27" s="578"/>
      <c r="U27" s="578"/>
      <c r="V27" s="578"/>
      <c r="W27" s="578"/>
      <c r="X27" s="578"/>
      <c r="Y27" s="578"/>
      <c r="Z27" s="578"/>
      <c r="AA27" s="578"/>
      <c r="AB27" s="581"/>
      <c r="AC27" s="547"/>
      <c r="AD27" s="577"/>
      <c r="AE27" s="578"/>
      <c r="AF27" s="578"/>
      <c r="AG27" s="578"/>
      <c r="AH27" s="578"/>
      <c r="AI27" s="578">
        <f>'G2'!P9</f>
        <v>0</v>
      </c>
      <c r="AJ27" s="578">
        <f>'G2'!Q9</f>
        <v>0</v>
      </c>
      <c r="AK27" s="578">
        <f>'G2'!R9</f>
        <v>0</v>
      </c>
      <c r="AL27" s="578">
        <f>'G2'!S9</f>
        <v>0</v>
      </c>
      <c r="AM27" s="578">
        <f>'G2'!T9</f>
        <v>0</v>
      </c>
      <c r="AN27" s="578">
        <f>'G2'!U9</f>
        <v>0</v>
      </c>
      <c r="AO27" s="578">
        <f>'G2'!V9</f>
        <v>0</v>
      </c>
      <c r="AQ27" s="577">
        <f>'G2'!W9</f>
        <v>0</v>
      </c>
      <c r="AR27" s="578">
        <f>'G2'!X9</f>
        <v>0</v>
      </c>
      <c r="AS27" s="578">
        <f>'G2'!Y9</f>
        <v>0</v>
      </c>
      <c r="AT27" s="578">
        <f>'G2'!Z9</f>
        <v>0</v>
      </c>
      <c r="AU27" s="578">
        <f>'G2'!AA9</f>
        <v>0</v>
      </c>
      <c r="AV27" s="578">
        <f>'G2'!AB9</f>
        <v>0</v>
      </c>
      <c r="AW27" s="578">
        <f>'G2'!AC9</f>
        <v>0</v>
      </c>
      <c r="AX27" s="578">
        <f>'G2'!AD9</f>
        <v>0</v>
      </c>
      <c r="AY27" s="578">
        <f>'G2'!AE9</f>
        <v>0</v>
      </c>
      <c r="AZ27" s="578">
        <f>'G2'!AF9</f>
        <v>0</v>
      </c>
      <c r="BA27" s="578">
        <f>'G2'!AG9</f>
        <v>0</v>
      </c>
      <c r="BB27" s="581">
        <f>'G2'!AH9</f>
        <v>0</v>
      </c>
      <c r="BD27" s="577">
        <f>'G2'!AI9</f>
        <v>0</v>
      </c>
      <c r="BE27" s="578">
        <f>'G2'!AJ9</f>
        <v>0</v>
      </c>
      <c r="BF27" s="578">
        <f>'G2'!AK9</f>
        <v>0</v>
      </c>
      <c r="BG27" s="578">
        <f>'G2'!AL9</f>
        <v>0</v>
      </c>
      <c r="BH27" s="578">
        <f>'G2'!AM9</f>
        <v>0</v>
      </c>
      <c r="BI27" s="578">
        <f>'G2'!AN9</f>
        <v>0</v>
      </c>
      <c r="BJ27" s="578">
        <f>'G2'!AO9</f>
        <v>0</v>
      </c>
      <c r="BK27" s="578">
        <f>'G2'!AP9</f>
        <v>0</v>
      </c>
      <c r="BL27" s="578">
        <f>'G2'!AQ9</f>
        <v>0</v>
      </c>
      <c r="BM27" s="578">
        <f>'G2'!AR9</f>
        <v>0</v>
      </c>
      <c r="BN27" s="578">
        <f>'G2'!AS9</f>
        <v>0</v>
      </c>
      <c r="BO27" s="581">
        <f>'G2'!AT9</f>
        <v>0</v>
      </c>
      <c r="BQ27" s="577">
        <f>'G2'!AU9</f>
        <v>232741.13319115283</v>
      </c>
      <c r="BR27" s="578">
        <f>'G2'!AV9</f>
        <v>217725.57621107844</v>
      </c>
      <c r="BS27" s="578">
        <f>'G2'!AW9</f>
        <v>232741.13319115283</v>
      </c>
      <c r="BT27" s="578">
        <f>'G2'!AX9</f>
        <v>225233.35470111566</v>
      </c>
      <c r="BU27" s="578">
        <f>'G2'!AY9</f>
        <v>0</v>
      </c>
      <c r="BV27" s="578">
        <f>'G2'!AZ9</f>
        <v>0</v>
      </c>
      <c r="BW27" s="578">
        <f>'G2'!BA9</f>
        <v>0</v>
      </c>
      <c r="BX27" s="578">
        <f>'G2'!BB9</f>
        <v>0</v>
      </c>
      <c r="BY27" s="578">
        <f>'G2'!BC9</f>
        <v>0</v>
      </c>
      <c r="BZ27" s="578">
        <f>'G2'!BD9</f>
        <v>0</v>
      </c>
      <c r="CA27" s="578">
        <f>'G2'!BE9</f>
        <v>0</v>
      </c>
      <c r="CB27" s="581">
        <f>'G2'!BF9</f>
        <v>0</v>
      </c>
    </row>
    <row r="28" spans="3:80" s="582" customFormat="1" ht="17.399999999999999" outlineLevel="1" x14ac:dyDescent="0.3">
      <c r="C28" s="572" t="s">
        <v>751</v>
      </c>
      <c r="D28" s="540">
        <v>91243520</v>
      </c>
      <c r="E28" s="573">
        <f t="shared" si="29"/>
        <v>314827.15165228379</v>
      </c>
      <c r="F28" s="574"/>
      <c r="G28" s="573">
        <f t="shared" si="26"/>
        <v>0</v>
      </c>
      <c r="H28" s="575"/>
      <c r="I28" s="573">
        <f t="shared" si="27"/>
        <v>109488.13044508683</v>
      </c>
      <c r="J28" s="575"/>
      <c r="K28" s="573">
        <f t="shared" si="30"/>
        <v>77912.711175894394</v>
      </c>
      <c r="L28" s="575"/>
      <c r="M28" s="573">
        <f t="shared" si="28"/>
        <v>87445.543018299184</v>
      </c>
      <c r="N28" s="575"/>
      <c r="O28" s="573">
        <f t="shared" si="31"/>
        <v>39980.767013003424</v>
      </c>
      <c r="P28" s="576"/>
      <c r="Q28" s="577"/>
      <c r="R28" s="578"/>
      <c r="S28" s="578"/>
      <c r="T28" s="578"/>
      <c r="U28" s="578"/>
      <c r="V28" s="578"/>
      <c r="W28" s="578"/>
      <c r="X28" s="578"/>
      <c r="Y28" s="578"/>
      <c r="Z28" s="578"/>
      <c r="AA28" s="578"/>
      <c r="AB28" s="581"/>
      <c r="AC28" s="547"/>
      <c r="AD28" s="577"/>
      <c r="AE28" s="578"/>
      <c r="AF28" s="578"/>
      <c r="AG28" s="578"/>
      <c r="AH28" s="578"/>
      <c r="AI28" s="578">
        <f>'G2'!P10</f>
        <v>0</v>
      </c>
      <c r="AJ28" s="578">
        <f>'G2'!Q10</f>
        <v>0</v>
      </c>
      <c r="AK28" s="578">
        <f>'G2'!R10</f>
        <v>8620.6650841476003</v>
      </c>
      <c r="AL28" s="578">
        <f>'G2'!S10</f>
        <v>1012.9015733680715</v>
      </c>
      <c r="AM28" s="578">
        <f>'G2'!T10</f>
        <v>13594.026267535251</v>
      </c>
      <c r="AN28" s="578">
        <f>'G2'!U10</f>
        <v>34373.875749663406</v>
      </c>
      <c r="AO28" s="578">
        <f>'G2'!V10</f>
        <v>51886.661770372506</v>
      </c>
      <c r="AQ28" s="577">
        <f>'G2'!W10</f>
        <v>16885.306702600101</v>
      </c>
      <c r="AR28" s="578">
        <f>'G2'!X10</f>
        <v>19126.214892846165</v>
      </c>
      <c r="AS28" s="578">
        <f>'G2'!Y10</f>
        <v>0</v>
      </c>
      <c r="AT28" s="578">
        <f>'G2'!Z10</f>
        <v>23443.535538650434</v>
      </c>
      <c r="AU28" s="578">
        <f>'G2'!AA10</f>
        <v>0</v>
      </c>
      <c r="AV28" s="578">
        <f>'G2'!AB10</f>
        <v>18457.654041797687</v>
      </c>
      <c r="AW28" s="578">
        <f>'G2'!AC10</f>
        <v>0</v>
      </c>
      <c r="AX28" s="578">
        <f>'G2'!AD10</f>
        <v>0</v>
      </c>
      <c r="AY28" s="578">
        <f>'G2'!AE10</f>
        <v>0</v>
      </c>
      <c r="AZ28" s="578">
        <f>'G2'!AF10</f>
        <v>0</v>
      </c>
      <c r="BA28" s="578">
        <f>'G2'!AG10</f>
        <v>0</v>
      </c>
      <c r="BB28" s="581">
        <f>'G2'!AH10</f>
        <v>0</v>
      </c>
      <c r="BD28" s="577">
        <f>'G2'!AI10</f>
        <v>41732.892633142961</v>
      </c>
      <c r="BE28" s="578">
        <f>'G2'!AJ10</f>
        <v>0</v>
      </c>
      <c r="BF28" s="578">
        <f>'G2'!AK10</f>
        <v>23297.897147744556</v>
      </c>
      <c r="BG28" s="578">
        <f>'G2'!AL10</f>
        <v>0</v>
      </c>
      <c r="BH28" s="578">
        <f>'G2'!AM10</f>
        <v>0</v>
      </c>
      <c r="BI28" s="578">
        <f>'G2'!AN10</f>
        <v>22414.753237411664</v>
      </c>
      <c r="BJ28" s="578">
        <f>'G2'!AO10</f>
        <v>0</v>
      </c>
      <c r="BK28" s="578">
        <f>'G2'!AP10</f>
        <v>0</v>
      </c>
      <c r="BL28" s="578">
        <f>'G2'!AQ10</f>
        <v>0</v>
      </c>
      <c r="BM28" s="578">
        <f>'G2'!AR10</f>
        <v>0</v>
      </c>
      <c r="BN28" s="578">
        <f>'G2'!AS10</f>
        <v>0</v>
      </c>
      <c r="BO28" s="581">
        <f>'G2'!AT10</f>
        <v>0</v>
      </c>
      <c r="BQ28" s="577">
        <f>'G2'!AU10</f>
        <v>39980.767013003424</v>
      </c>
      <c r="BR28" s="578">
        <f>'G2'!AV10</f>
        <v>0</v>
      </c>
      <c r="BS28" s="578">
        <f>'G2'!AW10</f>
        <v>0</v>
      </c>
      <c r="BT28" s="578">
        <f>'G2'!AX10</f>
        <v>0</v>
      </c>
      <c r="BU28" s="578">
        <f>'G2'!AY10</f>
        <v>0</v>
      </c>
      <c r="BV28" s="578">
        <f>'G2'!AZ10</f>
        <v>0</v>
      </c>
      <c r="BW28" s="578">
        <f>'G2'!BA10</f>
        <v>0</v>
      </c>
      <c r="BX28" s="578">
        <f>'G2'!BB10</f>
        <v>0</v>
      </c>
      <c r="BY28" s="578">
        <f>'G2'!BC10</f>
        <v>0</v>
      </c>
      <c r="BZ28" s="578">
        <f>'G2'!BD10</f>
        <v>0</v>
      </c>
      <c r="CA28" s="578">
        <f>'G2'!BE10</f>
        <v>0</v>
      </c>
      <c r="CB28" s="581">
        <f>'G2'!BF10</f>
        <v>0</v>
      </c>
    </row>
    <row r="29" spans="3:80" s="582" customFormat="1" ht="17.399999999999999" outlineLevel="1" x14ac:dyDescent="0.3">
      <c r="C29" s="572" t="s">
        <v>752</v>
      </c>
      <c r="D29" s="540">
        <v>91243530</v>
      </c>
      <c r="E29" s="573">
        <f t="shared" si="29"/>
        <v>206407.00000000003</v>
      </c>
      <c r="F29" s="574"/>
      <c r="G29" s="573">
        <f t="shared" si="26"/>
        <v>0</v>
      </c>
      <c r="H29" s="575"/>
      <c r="I29" s="573">
        <f t="shared" si="27"/>
        <v>1.0231815394945443E-12</v>
      </c>
      <c r="J29" s="575"/>
      <c r="K29" s="573">
        <f t="shared" si="30"/>
        <v>100676.49322176434</v>
      </c>
      <c r="L29" s="575"/>
      <c r="M29" s="573">
        <f t="shared" si="28"/>
        <v>89818.332221851437</v>
      </c>
      <c r="N29" s="575"/>
      <c r="O29" s="573">
        <f t="shared" si="31"/>
        <v>15912.17455638424</v>
      </c>
      <c r="P29" s="576"/>
      <c r="Q29" s="577"/>
      <c r="R29" s="578"/>
      <c r="S29" s="578"/>
      <c r="T29" s="578"/>
      <c r="U29" s="578"/>
      <c r="V29" s="578"/>
      <c r="W29" s="578"/>
      <c r="X29" s="578"/>
      <c r="Y29" s="578"/>
      <c r="Z29" s="578"/>
      <c r="AA29" s="578"/>
      <c r="AB29" s="581"/>
      <c r="AC29" s="547"/>
      <c r="AD29" s="577"/>
      <c r="AE29" s="578"/>
      <c r="AF29" s="578"/>
      <c r="AG29" s="578"/>
      <c r="AH29" s="578"/>
      <c r="AI29" s="578">
        <f>'G2'!P11</f>
        <v>0</v>
      </c>
      <c r="AJ29" s="578">
        <f>'G2'!Q11</f>
        <v>0</v>
      </c>
      <c r="AK29" s="578">
        <f>'G2'!R11</f>
        <v>0</v>
      </c>
      <c r="AL29" s="578">
        <f>'G2'!S11</f>
        <v>0</v>
      </c>
      <c r="AM29" s="578">
        <f>'G2'!T11</f>
        <v>0</v>
      </c>
      <c r="AN29" s="578">
        <f>'G2'!U11</f>
        <v>0</v>
      </c>
      <c r="AO29" s="578">
        <f>'G2'!V11</f>
        <v>1.0231815394945443E-12</v>
      </c>
      <c r="AQ29" s="577">
        <f>'G2'!W11</f>
        <v>0</v>
      </c>
      <c r="AR29" s="578">
        <f>'G2'!X11</f>
        <v>33432.626800274731</v>
      </c>
      <c r="AS29" s="578">
        <f>'G2'!Y11</f>
        <v>15912.17455638424</v>
      </c>
      <c r="AT29" s="578">
        <f>'G2'!Z11</f>
        <v>22423.108653341482</v>
      </c>
      <c r="AU29" s="578">
        <f>'G2'!AA11</f>
        <v>0</v>
      </c>
      <c r="AV29" s="578">
        <f>'G2'!AB11</f>
        <v>28908.583211763878</v>
      </c>
      <c r="AW29" s="578">
        <f>'G2'!AC11</f>
        <v>0</v>
      </c>
      <c r="AX29" s="578">
        <f>'G2'!AD11</f>
        <v>0</v>
      </c>
      <c r="AY29" s="578">
        <f>'G2'!AE11</f>
        <v>0</v>
      </c>
      <c r="AZ29" s="578">
        <f>'G2'!AF11</f>
        <v>0</v>
      </c>
      <c r="BA29" s="578">
        <f>'G2'!AG11</f>
        <v>0</v>
      </c>
      <c r="BB29" s="581">
        <f>'G2'!AH11</f>
        <v>0</v>
      </c>
      <c r="BD29" s="577">
        <f>'G2'!AI11</f>
        <v>0</v>
      </c>
      <c r="BE29" s="578">
        <f>'G2'!AJ11</f>
        <v>0</v>
      </c>
      <c r="BF29" s="578">
        <f>'G2'!AK11</f>
        <v>38486.186901608358</v>
      </c>
      <c r="BG29" s="578">
        <f>'G2'!AL11</f>
        <v>0</v>
      </c>
      <c r="BH29" s="578">
        <f>'G2'!AM11</f>
        <v>0</v>
      </c>
      <c r="BI29" s="578">
        <f>'G2'!AN11</f>
        <v>51332.145320243078</v>
      </c>
      <c r="BJ29" s="578">
        <f>'G2'!AO11</f>
        <v>0</v>
      </c>
      <c r="BK29" s="578">
        <f>'G2'!AP11</f>
        <v>0</v>
      </c>
      <c r="BL29" s="578">
        <f>'G2'!AQ11</f>
        <v>0</v>
      </c>
      <c r="BM29" s="578">
        <f>'G2'!AR11</f>
        <v>0</v>
      </c>
      <c r="BN29" s="578">
        <f>'G2'!AS11</f>
        <v>0</v>
      </c>
      <c r="BO29" s="581">
        <f>'G2'!AT11</f>
        <v>0</v>
      </c>
      <c r="BQ29" s="577">
        <f>'G2'!AU11</f>
        <v>0</v>
      </c>
      <c r="BR29" s="578">
        <f>'G2'!AV11</f>
        <v>0</v>
      </c>
      <c r="BS29" s="578">
        <f>'G2'!AW11</f>
        <v>15912.17455638424</v>
      </c>
      <c r="BT29" s="578">
        <f>'G2'!AX11</f>
        <v>0</v>
      </c>
      <c r="BU29" s="578">
        <f>'G2'!AY11</f>
        <v>0</v>
      </c>
      <c r="BV29" s="578">
        <f>'G2'!AZ11</f>
        <v>0</v>
      </c>
      <c r="BW29" s="578">
        <f>'G2'!BA11</f>
        <v>0</v>
      </c>
      <c r="BX29" s="578">
        <f>'G2'!BB11</f>
        <v>0</v>
      </c>
      <c r="BY29" s="578">
        <f>'G2'!BC11</f>
        <v>0</v>
      </c>
      <c r="BZ29" s="578">
        <f>'G2'!BD11</f>
        <v>0</v>
      </c>
      <c r="CA29" s="578">
        <f>'G2'!BE11</f>
        <v>0</v>
      </c>
      <c r="CB29" s="581">
        <f>'G2'!BF11</f>
        <v>0</v>
      </c>
    </row>
    <row r="30" spans="3:80" s="582" customFormat="1" ht="17.399999999999999" outlineLevel="1" x14ac:dyDescent="0.3">
      <c r="C30" s="572" t="s">
        <v>763</v>
      </c>
      <c r="D30" s="540">
        <v>91243610</v>
      </c>
      <c r="E30" s="573">
        <f t="shared" si="29"/>
        <v>340692.00000000006</v>
      </c>
      <c r="F30" s="574"/>
      <c r="G30" s="573">
        <f t="shared" si="26"/>
        <v>0</v>
      </c>
      <c r="H30" s="575"/>
      <c r="I30" s="573">
        <f t="shared" si="27"/>
        <v>0</v>
      </c>
      <c r="J30" s="575"/>
      <c r="K30" s="573">
        <f t="shared" si="30"/>
        <v>222430.69062241283</v>
      </c>
      <c r="L30" s="575"/>
      <c r="M30" s="573">
        <f t="shared" si="28"/>
        <v>36991.40608056786</v>
      </c>
      <c r="N30" s="575"/>
      <c r="O30" s="573">
        <f>SUM(BQ30:CB30)</f>
        <v>81269.90329701938</v>
      </c>
      <c r="P30" s="576"/>
      <c r="Q30" s="577"/>
      <c r="R30" s="578"/>
      <c r="S30" s="578"/>
      <c r="T30" s="578"/>
      <c r="U30" s="578"/>
      <c r="V30" s="578"/>
      <c r="W30" s="578"/>
      <c r="X30" s="578"/>
      <c r="Y30" s="578"/>
      <c r="Z30" s="578"/>
      <c r="AA30" s="578"/>
      <c r="AB30" s="581"/>
      <c r="AC30" s="547"/>
      <c r="AD30" s="577"/>
      <c r="AE30" s="578"/>
      <c r="AF30" s="578"/>
      <c r="AG30" s="578"/>
      <c r="AH30" s="578"/>
      <c r="AI30" s="578">
        <f>'G2'!P12</f>
        <v>0</v>
      </c>
      <c r="AJ30" s="578">
        <f>'G2'!Q12</f>
        <v>0</v>
      </c>
      <c r="AK30" s="578">
        <f>'G2'!R12</f>
        <v>0</v>
      </c>
      <c r="AL30" s="578">
        <f>'G2'!S12</f>
        <v>0</v>
      </c>
      <c r="AM30" s="578">
        <f>'G2'!T12</f>
        <v>0</v>
      </c>
      <c r="AN30" s="578">
        <f>'G2'!U12</f>
        <v>0</v>
      </c>
      <c r="AO30" s="578">
        <f>'G2'!V12</f>
        <v>0</v>
      </c>
      <c r="AQ30" s="577">
        <f>'G2'!W12</f>
        <v>0</v>
      </c>
      <c r="AR30" s="578">
        <f>'G2'!X12</f>
        <v>0</v>
      </c>
      <c r="AS30" s="578">
        <f>'G2'!Y12</f>
        <v>0</v>
      </c>
      <c r="AT30" s="578">
        <f>'G2'!Z12</f>
        <v>0</v>
      </c>
      <c r="AU30" s="578">
        <f>'G2'!AA12</f>
        <v>6629.8193075813742</v>
      </c>
      <c r="AV30" s="578">
        <f>'G2'!AB12</f>
        <v>99447.289613720597</v>
      </c>
      <c r="AW30" s="578">
        <f>'G2'!AC12</f>
        <v>96132.379959929909</v>
      </c>
      <c r="AX30" s="578">
        <f>'G2'!AD12</f>
        <v>1348.0801160787316</v>
      </c>
      <c r="AY30" s="578">
        <f>'G2'!AE12</f>
        <v>18873.121625102242</v>
      </c>
      <c r="AZ30" s="578">
        <f>'G2'!AF12</f>
        <v>0</v>
      </c>
      <c r="BA30" s="578">
        <f>'G2'!AG12</f>
        <v>0</v>
      </c>
      <c r="BB30" s="581">
        <f>'G2'!AH12</f>
        <v>0</v>
      </c>
      <c r="BD30" s="577">
        <f>'G2'!AI12</f>
        <v>36991.40608056786</v>
      </c>
      <c r="BE30" s="578">
        <f>'G2'!AJ12</f>
        <v>0</v>
      </c>
      <c r="BF30" s="578">
        <f>'G2'!AK12</f>
        <v>0</v>
      </c>
      <c r="BG30" s="578">
        <f>'G2'!AL12</f>
        <v>0</v>
      </c>
      <c r="BH30" s="578">
        <f>'G2'!AM12</f>
        <v>0</v>
      </c>
      <c r="BI30" s="578">
        <f>'G2'!AN12</f>
        <v>0</v>
      </c>
      <c r="BJ30" s="578">
        <f>'G2'!AO12</f>
        <v>0</v>
      </c>
      <c r="BK30" s="578">
        <f>'G2'!AP12</f>
        <v>0</v>
      </c>
      <c r="BL30" s="578">
        <f>'G2'!AQ12</f>
        <v>0</v>
      </c>
      <c r="BM30" s="578">
        <f>'G2'!AR12</f>
        <v>0</v>
      </c>
      <c r="BN30" s="578">
        <f>'G2'!AS12</f>
        <v>0</v>
      </c>
      <c r="BO30" s="581">
        <f>'G2'!AT12</f>
        <v>0</v>
      </c>
      <c r="BQ30" s="577">
        <f>'G2'!AU12</f>
        <v>81269.90329701938</v>
      </c>
      <c r="BR30" s="578">
        <f>'G2'!AV12</f>
        <v>0</v>
      </c>
      <c r="BS30" s="578">
        <f>'G2'!AW12</f>
        <v>0</v>
      </c>
      <c r="BT30" s="578">
        <f>'G2'!AX12</f>
        <v>0</v>
      </c>
      <c r="BU30" s="578">
        <f>'G2'!AY12</f>
        <v>0</v>
      </c>
      <c r="BV30" s="578">
        <f>'G2'!AZ12</f>
        <v>0</v>
      </c>
      <c r="BW30" s="578">
        <f>'G2'!BA12</f>
        <v>0</v>
      </c>
      <c r="BX30" s="578">
        <f>'G2'!BB12</f>
        <v>0</v>
      </c>
      <c r="BY30" s="578">
        <f>'G2'!BC12</f>
        <v>0</v>
      </c>
      <c r="BZ30" s="578">
        <f>'G2'!BD12</f>
        <v>0</v>
      </c>
      <c r="CA30" s="578">
        <f>'G2'!BE12</f>
        <v>0</v>
      </c>
      <c r="CB30" s="581">
        <f>'G2'!BF12</f>
        <v>0</v>
      </c>
    </row>
    <row r="31" spans="3:80" s="582" customFormat="1" ht="17.399999999999999" outlineLevel="1" x14ac:dyDescent="0.3">
      <c r="C31" s="572" t="s">
        <v>754</v>
      </c>
      <c r="D31" s="540">
        <v>91243620</v>
      </c>
      <c r="E31" s="573">
        <f t="shared" si="29"/>
        <v>0</v>
      </c>
      <c r="F31" s="574"/>
      <c r="G31" s="573">
        <f t="shared" si="26"/>
        <v>0</v>
      </c>
      <c r="H31" s="575"/>
      <c r="I31" s="573">
        <f t="shared" si="27"/>
        <v>0</v>
      </c>
      <c r="J31" s="575"/>
      <c r="K31" s="573">
        <f t="shared" si="30"/>
        <v>0</v>
      </c>
      <c r="L31" s="575"/>
      <c r="M31" s="573">
        <f t="shared" si="28"/>
        <v>0</v>
      </c>
      <c r="N31" s="575"/>
      <c r="O31" s="573">
        <f t="shared" si="31"/>
        <v>0</v>
      </c>
      <c r="P31" s="576"/>
      <c r="Q31" s="577"/>
      <c r="R31" s="578"/>
      <c r="S31" s="578"/>
      <c r="T31" s="578"/>
      <c r="U31" s="578"/>
      <c r="V31" s="578"/>
      <c r="W31" s="578"/>
      <c r="X31" s="578"/>
      <c r="Y31" s="578"/>
      <c r="Z31" s="578"/>
      <c r="AA31" s="578"/>
      <c r="AB31" s="581"/>
      <c r="AC31" s="547"/>
      <c r="AD31" s="577"/>
      <c r="AE31" s="578"/>
      <c r="AF31" s="578"/>
      <c r="AG31" s="578"/>
      <c r="AH31" s="578"/>
      <c r="AI31" s="578">
        <f>'G2'!P13</f>
        <v>0</v>
      </c>
      <c r="AJ31" s="578">
        <f>'G2'!Q13</f>
        <v>0</v>
      </c>
      <c r="AK31" s="578">
        <f>'G2'!R13</f>
        <v>0</v>
      </c>
      <c r="AL31" s="578">
        <f>'G2'!S13</f>
        <v>0</v>
      </c>
      <c r="AM31" s="578">
        <f>'G2'!T13</f>
        <v>0</v>
      </c>
      <c r="AN31" s="578">
        <f>'G2'!U13</f>
        <v>0</v>
      </c>
      <c r="AO31" s="578">
        <f>'G2'!V13</f>
        <v>0</v>
      </c>
      <c r="AQ31" s="577">
        <f>'G2'!W13</f>
        <v>0</v>
      </c>
      <c r="AR31" s="578">
        <f>'G2'!X13</f>
        <v>0</v>
      </c>
      <c r="AS31" s="578">
        <f>'G2'!Y13</f>
        <v>0</v>
      </c>
      <c r="AT31" s="578">
        <f>'G2'!Z13</f>
        <v>0</v>
      </c>
      <c r="AU31" s="578">
        <f>'G2'!AA13</f>
        <v>0</v>
      </c>
      <c r="AV31" s="578">
        <f>'G2'!AB13</f>
        <v>0</v>
      </c>
      <c r="AW31" s="578">
        <f>'G2'!AC13</f>
        <v>0</v>
      </c>
      <c r="AX31" s="578">
        <f>'G2'!AD13</f>
        <v>0</v>
      </c>
      <c r="AY31" s="578">
        <f>'G2'!AE13</f>
        <v>0</v>
      </c>
      <c r="AZ31" s="578">
        <f>'G2'!AF13</f>
        <v>0</v>
      </c>
      <c r="BA31" s="578">
        <f>'G2'!AG13</f>
        <v>0</v>
      </c>
      <c r="BB31" s="581">
        <f>'G2'!AH13</f>
        <v>0</v>
      </c>
      <c r="BD31" s="577">
        <f>'G2'!AI13</f>
        <v>0</v>
      </c>
      <c r="BE31" s="578">
        <f>'G2'!AJ13</f>
        <v>0</v>
      </c>
      <c r="BF31" s="578">
        <f>'G2'!AK13</f>
        <v>0</v>
      </c>
      <c r="BG31" s="578">
        <f>'G2'!AL13</f>
        <v>0</v>
      </c>
      <c r="BH31" s="578">
        <f>'G2'!AM13</f>
        <v>0</v>
      </c>
      <c r="BI31" s="578">
        <f>'G2'!AN13</f>
        <v>0</v>
      </c>
      <c r="BJ31" s="578">
        <f>'G2'!AO13</f>
        <v>0</v>
      </c>
      <c r="BK31" s="578">
        <f>'G2'!AP13</f>
        <v>0</v>
      </c>
      <c r="BL31" s="578">
        <f>'G2'!AQ13</f>
        <v>0</v>
      </c>
      <c r="BM31" s="578">
        <f>'G2'!AR13</f>
        <v>0</v>
      </c>
      <c r="BN31" s="578">
        <f>'G2'!AS13</f>
        <v>0</v>
      </c>
      <c r="BO31" s="581">
        <f>'G2'!AT13</f>
        <v>0</v>
      </c>
      <c r="BQ31" s="577">
        <f>'G2'!AU13</f>
        <v>0</v>
      </c>
      <c r="BR31" s="578">
        <f>'G2'!AV13</f>
        <v>0</v>
      </c>
      <c r="BS31" s="578">
        <f>'G2'!AW13</f>
        <v>0</v>
      </c>
      <c r="BT31" s="578">
        <f>'G2'!AX13</f>
        <v>0</v>
      </c>
      <c r="BU31" s="578">
        <f>'G2'!AY13</f>
        <v>0</v>
      </c>
      <c r="BV31" s="578">
        <f>'G2'!AZ13</f>
        <v>0</v>
      </c>
      <c r="BW31" s="578">
        <f>'G2'!BA13</f>
        <v>0</v>
      </c>
      <c r="BX31" s="578">
        <f>'G2'!BB13</f>
        <v>0</v>
      </c>
      <c r="BY31" s="578">
        <f>'G2'!BC13</f>
        <v>0</v>
      </c>
      <c r="BZ31" s="578">
        <f>'G2'!BD13</f>
        <v>0</v>
      </c>
      <c r="CA31" s="578">
        <f>'G2'!BE13</f>
        <v>0</v>
      </c>
      <c r="CB31" s="581">
        <f>'G2'!BF13</f>
        <v>0</v>
      </c>
    </row>
    <row r="32" spans="3:80" s="582" customFormat="1" ht="17.399999999999999" outlineLevel="1" x14ac:dyDescent="0.3">
      <c r="C32" s="572" t="s">
        <v>755</v>
      </c>
      <c r="D32" s="540">
        <v>91243630</v>
      </c>
      <c r="E32" s="573">
        <f t="shared" si="29"/>
        <v>72262.201838376088</v>
      </c>
      <c r="F32" s="574"/>
      <c r="G32" s="573">
        <f t="shared" si="26"/>
        <v>0</v>
      </c>
      <c r="H32" s="575"/>
      <c r="I32" s="573">
        <f t="shared" si="27"/>
        <v>0</v>
      </c>
      <c r="J32" s="575"/>
      <c r="K32" s="573">
        <f t="shared" si="30"/>
        <v>72262.201838376088</v>
      </c>
      <c r="L32" s="575"/>
      <c r="M32" s="573">
        <f t="shared" si="28"/>
        <v>0</v>
      </c>
      <c r="N32" s="575"/>
      <c r="O32" s="573">
        <f t="shared" si="31"/>
        <v>0</v>
      </c>
      <c r="P32" s="576"/>
      <c r="Q32" s="577"/>
      <c r="R32" s="578"/>
      <c r="S32" s="578"/>
      <c r="T32" s="578"/>
      <c r="U32" s="578"/>
      <c r="V32" s="578"/>
      <c r="W32" s="578"/>
      <c r="X32" s="578"/>
      <c r="Y32" s="578"/>
      <c r="Z32" s="578"/>
      <c r="AA32" s="578"/>
      <c r="AB32" s="581"/>
      <c r="AC32" s="547"/>
      <c r="AD32" s="577"/>
      <c r="AE32" s="578"/>
      <c r="AF32" s="578"/>
      <c r="AG32" s="578"/>
      <c r="AH32" s="578"/>
      <c r="AI32" s="578">
        <f>'G2'!P14</f>
        <v>0</v>
      </c>
      <c r="AJ32" s="578">
        <f>'G2'!Q14</f>
        <v>0</v>
      </c>
      <c r="AK32" s="578">
        <f>'G2'!R14</f>
        <v>0</v>
      </c>
      <c r="AL32" s="578">
        <f>'G2'!S14</f>
        <v>0</v>
      </c>
      <c r="AM32" s="578">
        <f>'G2'!T14</f>
        <v>0</v>
      </c>
      <c r="AN32" s="578">
        <f>'G2'!U14</f>
        <v>0</v>
      </c>
      <c r="AO32" s="578">
        <f>'G2'!V14</f>
        <v>0</v>
      </c>
      <c r="AQ32" s="577">
        <f>'G2'!W14</f>
        <v>0</v>
      </c>
      <c r="AR32" s="578">
        <f>'G2'!X14</f>
        <v>0</v>
      </c>
      <c r="AS32" s="578">
        <f>'G2'!Y14</f>
        <v>0</v>
      </c>
      <c r="AT32" s="578">
        <f>'G2'!Z14</f>
        <v>0</v>
      </c>
      <c r="AU32" s="578">
        <f>'G2'!AA14</f>
        <v>0</v>
      </c>
      <c r="AV32" s="578">
        <f>'G2'!AB14</f>
        <v>0</v>
      </c>
      <c r="AW32" s="578">
        <f>'G2'!AC14</f>
        <v>0</v>
      </c>
      <c r="AX32" s="578">
        <f>'G2'!AD14</f>
        <v>0</v>
      </c>
      <c r="AY32" s="578">
        <f>'G2'!AE14</f>
        <v>0</v>
      </c>
      <c r="AZ32" s="578">
        <f>'G2'!AF14</f>
        <v>0</v>
      </c>
      <c r="BA32" s="578">
        <f>'G2'!AG14</f>
        <v>2408.740061279203</v>
      </c>
      <c r="BB32" s="581">
        <f>'G2'!AH14</f>
        <v>69853.461777096891</v>
      </c>
      <c r="BD32" s="577">
        <f>'G2'!AI14</f>
        <v>0</v>
      </c>
      <c r="BE32" s="578">
        <f>'G2'!AJ14</f>
        <v>0</v>
      </c>
      <c r="BF32" s="578">
        <f>'G2'!AK14</f>
        <v>0</v>
      </c>
      <c r="BG32" s="578">
        <f>'G2'!AL14</f>
        <v>0</v>
      </c>
      <c r="BH32" s="578">
        <f>'G2'!AM14</f>
        <v>0</v>
      </c>
      <c r="BI32" s="578">
        <f>'G2'!AN14</f>
        <v>0</v>
      </c>
      <c r="BJ32" s="578">
        <f>'G2'!AO14</f>
        <v>0</v>
      </c>
      <c r="BK32" s="578">
        <f>'G2'!AP14</f>
        <v>0</v>
      </c>
      <c r="BL32" s="578">
        <f>'G2'!AQ14</f>
        <v>0</v>
      </c>
      <c r="BM32" s="578">
        <f>'G2'!AR14</f>
        <v>0</v>
      </c>
      <c r="BN32" s="578">
        <f>'G2'!AS14</f>
        <v>0</v>
      </c>
      <c r="BO32" s="581">
        <f>'G2'!AT14</f>
        <v>0</v>
      </c>
      <c r="BQ32" s="577">
        <f>'G2'!AU14</f>
        <v>0</v>
      </c>
      <c r="BR32" s="578">
        <f>'G2'!AV14</f>
        <v>0</v>
      </c>
      <c r="BS32" s="578">
        <f>'G2'!AW14</f>
        <v>0</v>
      </c>
      <c r="BT32" s="578">
        <f>'G2'!AX14</f>
        <v>0</v>
      </c>
      <c r="BU32" s="578">
        <f>'G2'!AY14</f>
        <v>0</v>
      </c>
      <c r="BV32" s="578">
        <f>'G2'!AZ14</f>
        <v>0</v>
      </c>
      <c r="BW32" s="578">
        <f>'G2'!BA14</f>
        <v>0</v>
      </c>
      <c r="BX32" s="578">
        <f>'G2'!BB14</f>
        <v>0</v>
      </c>
      <c r="BY32" s="578">
        <f>'G2'!BC14</f>
        <v>0</v>
      </c>
      <c r="BZ32" s="578">
        <f>'G2'!BD14</f>
        <v>0</v>
      </c>
      <c r="CA32" s="578">
        <f>'G2'!BE14</f>
        <v>0</v>
      </c>
      <c r="CB32" s="581">
        <f>'G2'!BF14</f>
        <v>0</v>
      </c>
    </row>
    <row r="33" spans="3:80" s="582" customFormat="1" ht="17.399999999999999" outlineLevel="1" x14ac:dyDescent="0.3">
      <c r="C33" s="572" t="s">
        <v>756</v>
      </c>
      <c r="D33" s="540">
        <v>91243640</v>
      </c>
      <c r="E33" s="573">
        <f t="shared" si="29"/>
        <v>0</v>
      </c>
      <c r="F33" s="574"/>
      <c r="G33" s="573">
        <f t="shared" si="26"/>
        <v>0</v>
      </c>
      <c r="H33" s="575"/>
      <c r="I33" s="573">
        <f t="shared" si="27"/>
        <v>0</v>
      </c>
      <c r="J33" s="575"/>
      <c r="K33" s="573">
        <f t="shared" si="30"/>
        <v>0</v>
      </c>
      <c r="L33" s="575"/>
      <c r="M33" s="573">
        <f t="shared" si="28"/>
        <v>0</v>
      </c>
      <c r="N33" s="575"/>
      <c r="O33" s="573">
        <f t="shared" si="31"/>
        <v>0</v>
      </c>
      <c r="P33" s="576"/>
      <c r="Q33" s="577"/>
      <c r="R33" s="578"/>
      <c r="S33" s="578"/>
      <c r="T33" s="578"/>
      <c r="U33" s="578"/>
      <c r="V33" s="578"/>
      <c r="W33" s="578"/>
      <c r="X33" s="578"/>
      <c r="Y33" s="578"/>
      <c r="Z33" s="578"/>
      <c r="AA33" s="578"/>
      <c r="AB33" s="581"/>
      <c r="AC33" s="547"/>
      <c r="AD33" s="577"/>
      <c r="AE33" s="578"/>
      <c r="AF33" s="578"/>
      <c r="AG33" s="578"/>
      <c r="AH33" s="578"/>
      <c r="AI33" s="578">
        <f>'G2'!P15</f>
        <v>0</v>
      </c>
      <c r="AJ33" s="578">
        <f>'G2'!Q15</f>
        <v>0</v>
      </c>
      <c r="AK33" s="578">
        <f>'G2'!R15</f>
        <v>0</v>
      </c>
      <c r="AL33" s="578">
        <f>'G2'!S15</f>
        <v>0</v>
      </c>
      <c r="AM33" s="578">
        <f>'G2'!T15</f>
        <v>0</v>
      </c>
      <c r="AN33" s="578">
        <f>'G2'!U15</f>
        <v>0</v>
      </c>
      <c r="AO33" s="578">
        <f>'G2'!V15</f>
        <v>0</v>
      </c>
      <c r="AQ33" s="577">
        <f>'G2'!W15</f>
        <v>0</v>
      </c>
      <c r="AR33" s="578">
        <f>'G2'!X15</f>
        <v>0</v>
      </c>
      <c r="AS33" s="578">
        <f>'G2'!Y15</f>
        <v>0</v>
      </c>
      <c r="AT33" s="578">
        <f>'G2'!Z15</f>
        <v>0</v>
      </c>
      <c r="AU33" s="578">
        <f>'G2'!AA15</f>
        <v>0</v>
      </c>
      <c r="AV33" s="578">
        <f>'G2'!AB15</f>
        <v>0</v>
      </c>
      <c r="AW33" s="578">
        <f>'G2'!AC15</f>
        <v>0</v>
      </c>
      <c r="AX33" s="578">
        <f>'G2'!AD15</f>
        <v>0</v>
      </c>
      <c r="AY33" s="578">
        <f>'G2'!AE15</f>
        <v>0</v>
      </c>
      <c r="AZ33" s="578">
        <f>'G2'!AF15</f>
        <v>0</v>
      </c>
      <c r="BA33" s="578">
        <f>'G2'!AG15</f>
        <v>0</v>
      </c>
      <c r="BB33" s="581">
        <f>'G2'!AH15</f>
        <v>0</v>
      </c>
      <c r="BD33" s="577">
        <f>'G2'!AI15</f>
        <v>0</v>
      </c>
      <c r="BE33" s="578">
        <f>'G2'!AJ15</f>
        <v>0</v>
      </c>
      <c r="BF33" s="578">
        <f>'G2'!AK15</f>
        <v>0</v>
      </c>
      <c r="BG33" s="578">
        <f>'G2'!AL15</f>
        <v>0</v>
      </c>
      <c r="BH33" s="578">
        <f>'G2'!AM15</f>
        <v>0</v>
      </c>
      <c r="BI33" s="578">
        <f>'G2'!AN15</f>
        <v>0</v>
      </c>
      <c r="BJ33" s="578">
        <f>'G2'!AO15</f>
        <v>0</v>
      </c>
      <c r="BK33" s="578">
        <f>'G2'!AP15</f>
        <v>0</v>
      </c>
      <c r="BL33" s="578">
        <f>'G2'!AQ15</f>
        <v>0</v>
      </c>
      <c r="BM33" s="578">
        <f>'G2'!AR15</f>
        <v>0</v>
      </c>
      <c r="BN33" s="578">
        <f>'G2'!AS15</f>
        <v>0</v>
      </c>
      <c r="BO33" s="581">
        <f>'G2'!AT15</f>
        <v>0</v>
      </c>
      <c r="BQ33" s="577">
        <f>'G2'!AU15</f>
        <v>0</v>
      </c>
      <c r="BR33" s="578">
        <f>'G2'!AV15</f>
        <v>0</v>
      </c>
      <c r="BS33" s="578">
        <f>'G2'!AW15</f>
        <v>0</v>
      </c>
      <c r="BT33" s="578">
        <f>'G2'!AX15</f>
        <v>0</v>
      </c>
      <c r="BU33" s="578">
        <f>'G2'!AY15</f>
        <v>0</v>
      </c>
      <c r="BV33" s="578">
        <f>'G2'!AZ15</f>
        <v>0</v>
      </c>
      <c r="BW33" s="578">
        <f>'G2'!BA15</f>
        <v>0</v>
      </c>
      <c r="BX33" s="578">
        <f>'G2'!BB15</f>
        <v>0</v>
      </c>
      <c r="BY33" s="578">
        <f>'G2'!BC15</f>
        <v>0</v>
      </c>
      <c r="BZ33" s="578">
        <f>'G2'!BD15</f>
        <v>0</v>
      </c>
      <c r="CA33" s="578">
        <f>'G2'!BE15</f>
        <v>0</v>
      </c>
      <c r="CB33" s="581">
        <f>'G2'!BF15</f>
        <v>0</v>
      </c>
    </row>
    <row r="34" spans="3:80" s="582" customFormat="1" ht="17.399999999999999" outlineLevel="1" x14ac:dyDescent="0.3">
      <c r="C34" s="572" t="s">
        <v>757</v>
      </c>
      <c r="D34" s="540">
        <v>91243650</v>
      </c>
      <c r="E34" s="573">
        <f t="shared" si="29"/>
        <v>87841.210031549359</v>
      </c>
      <c r="F34" s="574"/>
      <c r="G34" s="573">
        <f t="shared" si="26"/>
        <v>0</v>
      </c>
      <c r="H34" s="575"/>
      <c r="I34" s="573">
        <f t="shared" si="27"/>
        <v>0</v>
      </c>
      <c r="J34" s="575"/>
      <c r="K34" s="573">
        <f t="shared" si="30"/>
        <v>0</v>
      </c>
      <c r="L34" s="575"/>
      <c r="M34" s="573">
        <f t="shared" si="28"/>
        <v>87841.210031549359</v>
      </c>
      <c r="N34" s="575"/>
      <c r="O34" s="573">
        <f t="shared" si="31"/>
        <v>0</v>
      </c>
      <c r="P34" s="576"/>
      <c r="Q34" s="577"/>
      <c r="S34" s="578"/>
      <c r="T34" s="578"/>
      <c r="U34" s="578"/>
      <c r="V34" s="578"/>
      <c r="W34" s="578"/>
      <c r="X34" s="578"/>
      <c r="Y34" s="578"/>
      <c r="Z34" s="578"/>
      <c r="AA34" s="578"/>
      <c r="AB34" s="581"/>
      <c r="AC34" s="547"/>
      <c r="AD34" s="577"/>
      <c r="AE34" s="578"/>
      <c r="AF34" s="578"/>
      <c r="AG34" s="578"/>
      <c r="AH34" s="578"/>
      <c r="AI34" s="578">
        <f>'G2'!P16</f>
        <v>0</v>
      </c>
      <c r="AJ34" s="578">
        <f>'G2'!Q16</f>
        <v>0</v>
      </c>
      <c r="AK34" s="578">
        <f>'G2'!R16</f>
        <v>0</v>
      </c>
      <c r="AL34" s="578">
        <f>'G2'!S16</f>
        <v>0</v>
      </c>
      <c r="AM34" s="578">
        <f>'G2'!T16</f>
        <v>0</v>
      </c>
      <c r="AN34" s="578">
        <f>'G2'!U16</f>
        <v>0</v>
      </c>
      <c r="AO34" s="578">
        <f>'G2'!V16</f>
        <v>0</v>
      </c>
      <c r="AQ34" s="577">
        <f>'G2'!W16</f>
        <v>0</v>
      </c>
      <c r="AR34" s="578">
        <f>'G2'!X16</f>
        <v>0</v>
      </c>
      <c r="AS34" s="578">
        <f>'G2'!Y16</f>
        <v>0</v>
      </c>
      <c r="AT34" s="578">
        <f>'G2'!Z16</f>
        <v>0</v>
      </c>
      <c r="AU34" s="578">
        <f>'G2'!AA16</f>
        <v>0</v>
      </c>
      <c r="AV34" s="578">
        <f>'G2'!AB16</f>
        <v>0</v>
      </c>
      <c r="AW34" s="578">
        <f>'G2'!AC16</f>
        <v>0</v>
      </c>
      <c r="AX34" s="578">
        <f>'G2'!AD16</f>
        <v>0</v>
      </c>
      <c r="AY34" s="578">
        <f>'G2'!AE16</f>
        <v>0</v>
      </c>
      <c r="AZ34" s="578">
        <f>'G2'!AF16</f>
        <v>0</v>
      </c>
      <c r="BA34" s="578">
        <f>'G2'!AG16</f>
        <v>0</v>
      </c>
      <c r="BB34" s="581">
        <f>'G2'!AH16</f>
        <v>0</v>
      </c>
      <c r="BD34" s="577">
        <f>'G2'!AI16</f>
        <v>20551.325296687828</v>
      </c>
      <c r="BE34" s="578">
        <f>'G2'!AJ16</f>
        <v>0</v>
      </c>
      <c r="BF34" s="578">
        <f>'G2'!AK16</f>
        <v>0</v>
      </c>
      <c r="BG34" s="578">
        <f>'G2'!AL16</f>
        <v>0</v>
      </c>
      <c r="BH34" s="578">
        <f>'G2'!AM16</f>
        <v>4341.2828861200996</v>
      </c>
      <c r="BI34" s="578">
        <f>'G2'!AN16</f>
        <v>62948.60184874144</v>
      </c>
      <c r="BJ34" s="578">
        <f>'G2'!AO16</f>
        <v>0</v>
      </c>
      <c r="BK34" s="578">
        <f>'G2'!AP16</f>
        <v>0</v>
      </c>
      <c r="BL34" s="578">
        <f>'G2'!AQ16</f>
        <v>0</v>
      </c>
      <c r="BM34" s="578">
        <f>'G2'!AR16</f>
        <v>0</v>
      </c>
      <c r="BN34" s="578">
        <f>'G2'!AS16</f>
        <v>0</v>
      </c>
      <c r="BO34" s="581">
        <f>'G2'!AT16</f>
        <v>0</v>
      </c>
      <c r="BQ34" s="577">
        <f>'G2'!AU16</f>
        <v>0</v>
      </c>
      <c r="BR34" s="578">
        <f>'G2'!AV16</f>
        <v>0</v>
      </c>
      <c r="BS34" s="578">
        <f>'G2'!AW16</f>
        <v>0</v>
      </c>
      <c r="BT34" s="578">
        <f>'G2'!AX16</f>
        <v>0</v>
      </c>
      <c r="BU34" s="578">
        <f>'G2'!AY16</f>
        <v>0</v>
      </c>
      <c r="BV34" s="578">
        <f>'G2'!AZ16</f>
        <v>0</v>
      </c>
      <c r="BW34" s="578">
        <f>'G2'!BA16</f>
        <v>0</v>
      </c>
      <c r="BX34" s="578">
        <f>'G2'!BB16</f>
        <v>0</v>
      </c>
      <c r="BY34" s="578">
        <f>'G2'!BC16</f>
        <v>0</v>
      </c>
      <c r="BZ34" s="578">
        <f>'G2'!BD16</f>
        <v>0</v>
      </c>
      <c r="CA34" s="578">
        <f>'G2'!BE16</f>
        <v>0</v>
      </c>
      <c r="CB34" s="581">
        <f>'G2'!BF16</f>
        <v>0</v>
      </c>
    </row>
    <row r="35" spans="3:80" s="582" customFormat="1" ht="17.399999999999999" outlineLevel="1" x14ac:dyDescent="0.3">
      <c r="C35" s="589" t="s">
        <v>758</v>
      </c>
      <c r="D35" s="540">
        <v>91243660</v>
      </c>
      <c r="E35" s="573">
        <f t="shared" si="29"/>
        <v>8230.6269912565949</v>
      </c>
      <c r="F35" s="574"/>
      <c r="G35" s="573">
        <f t="shared" si="26"/>
        <v>0</v>
      </c>
      <c r="H35" s="575"/>
      <c r="I35" s="573">
        <f t="shared" si="27"/>
        <v>8230.6269912565949</v>
      </c>
      <c r="J35" s="575"/>
      <c r="K35" s="573">
        <f t="shared" si="30"/>
        <v>0</v>
      </c>
      <c r="L35" s="575"/>
      <c r="M35" s="573">
        <f t="shared" si="28"/>
        <v>0</v>
      </c>
      <c r="N35" s="575"/>
      <c r="O35" s="573">
        <f t="shared" si="31"/>
        <v>0</v>
      </c>
      <c r="P35" s="576"/>
      <c r="Q35" s="577"/>
      <c r="R35" s="578"/>
      <c r="S35" s="601"/>
      <c r="T35" s="601"/>
      <c r="U35" s="601"/>
      <c r="V35" s="601"/>
      <c r="W35" s="601"/>
      <c r="X35" s="601"/>
      <c r="Y35" s="601"/>
      <c r="Z35" s="601"/>
      <c r="AA35" s="601"/>
      <c r="AB35" s="602"/>
      <c r="AC35" s="547"/>
      <c r="AD35" s="577"/>
      <c r="AE35" s="601"/>
      <c r="AF35" s="601"/>
      <c r="AG35" s="601"/>
      <c r="AH35" s="601"/>
      <c r="AI35" s="601">
        <f>'G2'!P17</f>
        <v>0</v>
      </c>
      <c r="AJ35" s="601">
        <f>'G2'!Q17</f>
        <v>0</v>
      </c>
      <c r="AK35" s="601">
        <f>'G2'!R17</f>
        <v>0</v>
      </c>
      <c r="AL35" s="601">
        <f>'G2'!S17</f>
        <v>0</v>
      </c>
      <c r="AM35" s="601">
        <f>'G2'!T17</f>
        <v>0</v>
      </c>
      <c r="AN35" s="601">
        <f>'G2'!U17</f>
        <v>0</v>
      </c>
      <c r="AO35" s="601">
        <f>'G2'!V17</f>
        <v>8230.6269912565949</v>
      </c>
      <c r="AQ35" s="577">
        <f>'G2'!W17</f>
        <v>0</v>
      </c>
      <c r="AR35" s="601">
        <f>'G2'!X17</f>
        <v>0</v>
      </c>
      <c r="AS35" s="601">
        <f>'G2'!Y17</f>
        <v>0</v>
      </c>
      <c r="AT35" s="601">
        <f>'G2'!Z17</f>
        <v>0</v>
      </c>
      <c r="AU35" s="601">
        <f>'G2'!AA17</f>
        <v>0</v>
      </c>
      <c r="AV35" s="601">
        <f>'G2'!AB17</f>
        <v>0</v>
      </c>
      <c r="AW35" s="601">
        <f>'G2'!AC17</f>
        <v>0</v>
      </c>
      <c r="AX35" s="601">
        <f>'G2'!AD17</f>
        <v>0</v>
      </c>
      <c r="AY35" s="601">
        <f>'G2'!AE17</f>
        <v>0</v>
      </c>
      <c r="AZ35" s="601">
        <f>'G2'!AF17</f>
        <v>0</v>
      </c>
      <c r="BA35" s="601">
        <f>'G2'!AG17</f>
        <v>0</v>
      </c>
      <c r="BB35" s="602">
        <f>'G2'!AH17</f>
        <v>0</v>
      </c>
      <c r="BD35" s="577">
        <f>'G2'!AI17</f>
        <v>0</v>
      </c>
      <c r="BE35" s="601">
        <f>'G2'!AJ17</f>
        <v>0</v>
      </c>
      <c r="BF35" s="601">
        <f>'G2'!AK17</f>
        <v>0</v>
      </c>
      <c r="BG35" s="601">
        <f>'G2'!AL17</f>
        <v>0</v>
      </c>
      <c r="BH35" s="601">
        <f>'G2'!AM17</f>
        <v>0</v>
      </c>
      <c r="BI35" s="601">
        <f>'G2'!AN17</f>
        <v>0</v>
      </c>
      <c r="BJ35" s="601">
        <f>'G2'!AO17</f>
        <v>0</v>
      </c>
      <c r="BK35" s="601">
        <f>'G2'!AP17</f>
        <v>0</v>
      </c>
      <c r="BL35" s="601">
        <f>'G2'!AQ17</f>
        <v>0</v>
      </c>
      <c r="BM35" s="601">
        <f>'G2'!AR17</f>
        <v>0</v>
      </c>
      <c r="BN35" s="601">
        <f>'G2'!AS17</f>
        <v>0</v>
      </c>
      <c r="BO35" s="602">
        <f>'G2'!AT17</f>
        <v>0</v>
      </c>
      <c r="BQ35" s="577">
        <f>'G2'!AU17</f>
        <v>0</v>
      </c>
      <c r="BR35" s="601">
        <f>'G2'!AV17</f>
        <v>0</v>
      </c>
      <c r="BS35" s="601">
        <f>'G2'!AW17</f>
        <v>0</v>
      </c>
      <c r="BT35" s="601">
        <f>'G2'!AX17</f>
        <v>0</v>
      </c>
      <c r="BU35" s="601">
        <f>'G2'!AY17</f>
        <v>0</v>
      </c>
      <c r="BV35" s="601">
        <f>'G2'!AZ17</f>
        <v>0</v>
      </c>
      <c r="BW35" s="601">
        <f>'G2'!BA17</f>
        <v>0</v>
      </c>
      <c r="BX35" s="601">
        <f>'G2'!BB17</f>
        <v>0</v>
      </c>
      <c r="BY35" s="601">
        <f>'G2'!BC17</f>
        <v>0</v>
      </c>
      <c r="BZ35" s="601">
        <f>'G2'!BD17</f>
        <v>0</v>
      </c>
      <c r="CA35" s="601">
        <f>'G2'!BE17</f>
        <v>0</v>
      </c>
      <c r="CB35" s="602">
        <f>'G2'!BF17</f>
        <v>0</v>
      </c>
    </row>
    <row r="36" spans="3:80" s="582" customFormat="1" ht="17.399999999999999" outlineLevel="1" x14ac:dyDescent="0.3">
      <c r="C36" s="572" t="s">
        <v>811</v>
      </c>
      <c r="D36" s="540">
        <v>91243750</v>
      </c>
      <c r="E36" s="573">
        <f t="shared" si="29"/>
        <v>137241.78690917199</v>
      </c>
      <c r="F36" s="574"/>
      <c r="G36" s="573">
        <f>SUM(Q36:AB36)</f>
        <v>0</v>
      </c>
      <c r="H36" s="575"/>
      <c r="I36" s="573">
        <f t="shared" si="27"/>
        <v>0</v>
      </c>
      <c r="J36" s="575"/>
      <c r="K36" s="573">
        <f t="shared" si="30"/>
        <v>0</v>
      </c>
      <c r="L36" s="575"/>
      <c r="M36" s="573">
        <f t="shared" si="28"/>
        <v>0</v>
      </c>
      <c r="N36" s="575"/>
      <c r="O36" s="573">
        <f t="shared" si="31"/>
        <v>137241.78690917199</v>
      </c>
      <c r="P36" s="576"/>
      <c r="Q36" s="577"/>
      <c r="R36" s="578"/>
      <c r="S36" s="578"/>
      <c r="T36" s="578"/>
      <c r="U36" s="578"/>
      <c r="V36" s="578"/>
      <c r="W36" s="578"/>
      <c r="X36" s="578"/>
      <c r="Y36" s="578"/>
      <c r="Z36" s="578"/>
      <c r="AA36" s="578"/>
      <c r="AB36" s="581"/>
      <c r="AC36" s="547"/>
      <c r="AD36" s="577"/>
      <c r="AE36" s="578"/>
      <c r="AF36" s="578"/>
      <c r="AG36" s="578"/>
      <c r="AH36" s="578"/>
      <c r="AI36" s="578">
        <f>'G2'!P18</f>
        <v>0</v>
      </c>
      <c r="AJ36" s="578">
        <f>'G2'!Q18</f>
        <v>0</v>
      </c>
      <c r="AK36" s="578">
        <f>'G2'!R18</f>
        <v>0</v>
      </c>
      <c r="AL36" s="578">
        <f>'G2'!S18</f>
        <v>0</v>
      </c>
      <c r="AM36" s="578">
        <f>'G2'!T18</f>
        <v>0</v>
      </c>
      <c r="AN36" s="578">
        <f>'G2'!U18</f>
        <v>0</v>
      </c>
      <c r="AO36" s="578">
        <f>'G2'!V18</f>
        <v>0</v>
      </c>
      <c r="AQ36" s="577">
        <f>'G2'!W18</f>
        <v>0</v>
      </c>
      <c r="AR36" s="578">
        <f>'G2'!X18</f>
        <v>0</v>
      </c>
      <c r="AS36" s="578">
        <f>'G2'!Y18</f>
        <v>0</v>
      </c>
      <c r="AT36" s="578">
        <f>'G2'!Z18</f>
        <v>0</v>
      </c>
      <c r="AU36" s="578">
        <f>'G2'!AA18</f>
        <v>0</v>
      </c>
      <c r="AV36" s="578">
        <f>'G2'!AB18</f>
        <v>0</v>
      </c>
      <c r="AW36" s="578">
        <f>'G2'!AC18</f>
        <v>0</v>
      </c>
      <c r="AX36" s="578">
        <f>'G2'!AD18</f>
        <v>0</v>
      </c>
      <c r="AY36" s="578">
        <f>'G2'!AE18</f>
        <v>0</v>
      </c>
      <c r="AZ36" s="578">
        <f>'G2'!AF18</f>
        <v>0</v>
      </c>
      <c r="BA36" s="578">
        <f>'G2'!AG18</f>
        <v>0</v>
      </c>
      <c r="BB36" s="581">
        <f>'G2'!AH18</f>
        <v>0</v>
      </c>
      <c r="BD36" s="577">
        <f>'G2'!AI18</f>
        <v>0</v>
      </c>
      <c r="BE36" s="578">
        <f>'G2'!AJ18</f>
        <v>0</v>
      </c>
      <c r="BF36" s="578">
        <f>'G2'!AK18</f>
        <v>0</v>
      </c>
      <c r="BG36" s="578">
        <f>'G2'!AL18</f>
        <v>0</v>
      </c>
      <c r="BH36" s="578">
        <f>'G2'!AM18</f>
        <v>0</v>
      </c>
      <c r="BI36" s="578">
        <f>'G2'!AN18</f>
        <v>0</v>
      </c>
      <c r="BJ36" s="578">
        <f>'G2'!AO18</f>
        <v>0</v>
      </c>
      <c r="BK36" s="578">
        <f>'G2'!AP18</f>
        <v>0</v>
      </c>
      <c r="BL36" s="578">
        <f>'G2'!AQ18</f>
        <v>0</v>
      </c>
      <c r="BM36" s="578">
        <f>'G2'!AR18</f>
        <v>0</v>
      </c>
      <c r="BN36" s="578">
        <f>'G2'!AS18</f>
        <v>0</v>
      </c>
      <c r="BO36" s="581">
        <f>'G2'!AT18</f>
        <v>0</v>
      </c>
      <c r="BQ36" s="577">
        <f>'G2'!AU18</f>
        <v>0</v>
      </c>
      <c r="BR36" s="578">
        <f>'G2'!AV18</f>
        <v>0</v>
      </c>
      <c r="BS36" s="578">
        <f>'G2'!AW18</f>
        <v>0</v>
      </c>
      <c r="BT36" s="578">
        <f>'G2'!AX18</f>
        <v>137241.78690917199</v>
      </c>
      <c r="BU36" s="578">
        <f>'G2'!AY18</f>
        <v>0</v>
      </c>
      <c r="BV36" s="578">
        <f>'G2'!AZ18</f>
        <v>0</v>
      </c>
      <c r="BW36" s="578">
        <f>'G2'!BA18</f>
        <v>0</v>
      </c>
      <c r="BX36" s="578">
        <f>'G2'!BB18</f>
        <v>0</v>
      </c>
      <c r="BY36" s="578">
        <f>'G2'!BC18</f>
        <v>0</v>
      </c>
      <c r="BZ36" s="578">
        <f>'G2'!BD18</f>
        <v>0</v>
      </c>
      <c r="CA36" s="578">
        <f>'G2'!BE18</f>
        <v>0</v>
      </c>
      <c r="CB36" s="581">
        <f>'G2'!BF18</f>
        <v>0</v>
      </c>
    </row>
    <row r="37" spans="3:80" ht="18" outlineLevel="1" thickBot="1" x14ac:dyDescent="0.35">
      <c r="C37" s="594" t="s">
        <v>871</v>
      </c>
      <c r="D37" s="540">
        <v>91243910</v>
      </c>
      <c r="E37" s="595">
        <f t="shared" si="29"/>
        <v>100126.13343827412</v>
      </c>
      <c r="F37" s="574"/>
      <c r="G37" s="595">
        <f>SUM(Q37:AB37)</f>
        <v>0</v>
      </c>
      <c r="H37" s="575"/>
      <c r="I37" s="595">
        <f t="shared" si="27"/>
        <v>9249.2833175135056</v>
      </c>
      <c r="J37" s="575"/>
      <c r="K37" s="595">
        <f t="shared" si="30"/>
        <v>34606.098924527236</v>
      </c>
      <c r="L37" s="575"/>
      <c r="M37" s="595">
        <f t="shared" si="28"/>
        <v>36851.883538150709</v>
      </c>
      <c r="N37" s="575"/>
      <c r="O37" s="595">
        <f t="shared" si="31"/>
        <v>19418.86765808268</v>
      </c>
      <c r="P37" s="576"/>
      <c r="Q37" s="596"/>
      <c r="R37" s="597"/>
      <c r="S37" s="597"/>
      <c r="T37" s="597"/>
      <c r="U37" s="597"/>
      <c r="V37" s="597"/>
      <c r="W37" s="597"/>
      <c r="X37" s="597"/>
      <c r="Y37" s="597"/>
      <c r="Z37" s="597"/>
      <c r="AA37" s="597"/>
      <c r="AB37" s="600"/>
      <c r="AC37" s="547"/>
      <c r="AD37" s="596"/>
      <c r="AE37" s="597"/>
      <c r="AF37" s="597"/>
      <c r="AG37" s="597"/>
      <c r="AH37" s="597"/>
      <c r="AI37" s="597">
        <f>'G2'!P20+'G2'!P21</f>
        <v>150.01162260158927</v>
      </c>
      <c r="AJ37" s="597">
        <f>'G2'!Q20+'G2'!Q21</f>
        <v>927.89061486794799</v>
      </c>
      <c r="AK37" s="597">
        <f>'G2'!R20+'G2'!R21</f>
        <v>1529.3420882049313</v>
      </c>
      <c r="AL37" s="597">
        <f>'G2'!S20+'G2'!S21</f>
        <v>1206.6878092358443</v>
      </c>
      <c r="AM37" s="597">
        <f>'G2'!T20+'G2'!T21</f>
        <v>1927.6101361010124</v>
      </c>
      <c r="AN37" s="597">
        <f>'G2'!U20+'G2'!U21</f>
        <v>1419.6506130327548</v>
      </c>
      <c r="AO37" s="597">
        <f>'G2'!V20+'G2'!V21</f>
        <v>2088.0904334694269</v>
      </c>
      <c r="AQ37" s="596">
        <f>'G2'!W20+'G2'!W21</f>
        <v>1216.479123391352</v>
      </c>
      <c r="AR37" s="597">
        <f>'G2'!X20+'G2'!X21</f>
        <v>4157.622108031921</v>
      </c>
      <c r="AS37" s="597">
        <f>'G2'!Y20+'G2'!Y21</f>
        <v>3088.5192994178715</v>
      </c>
      <c r="AT37" s="597">
        <f>'G2'!Z20+'G2'!Z21</f>
        <v>5075.980022622266</v>
      </c>
      <c r="AU37" s="597">
        <f>'G2'!AA20+'G2'!AA21</f>
        <v>2713.5073067866524</v>
      </c>
      <c r="AV37" s="597">
        <f>'G2'!AB20+'G2'!AB21</f>
        <v>4501.4778570994085</v>
      </c>
      <c r="AW37" s="597">
        <f>'G2'!AC20+'G2'!AC21</f>
        <v>2713.5073067866524</v>
      </c>
      <c r="AX37" s="597">
        <f>'G2'!AD20+'G2'!AD21</f>
        <v>2232.181227516402</v>
      </c>
      <c r="AY37" s="597">
        <f>'G2'!AE20+'G2'!AE21</f>
        <v>2273.5284849999553</v>
      </c>
      <c r="AZ37" s="597">
        <f>'G2'!AF20+'G2'!AF21</f>
        <v>2219.5119217847318</v>
      </c>
      <c r="BA37" s="597">
        <f>'G2'!AG20+'G2'!AG21</f>
        <v>2194.2723443052914</v>
      </c>
      <c r="BB37" s="600">
        <f>'G2'!AH20+'G2'!AH21</f>
        <v>2219.5119217847318</v>
      </c>
      <c r="BD37" s="596">
        <f>'G2'!AI20+'G2'!AI21</f>
        <v>3333.9751185522537</v>
      </c>
      <c r="BE37" s="597">
        <f>'G2'!AJ20+'G2'!AJ21</f>
        <v>2333.1531720022667</v>
      </c>
      <c r="BF37" s="597">
        <f>'G2'!AK20+'G2'!AK21</f>
        <v>5866.6069744955857</v>
      </c>
      <c r="BG37" s="597">
        <f>'G2'!AL20+'G2'!AL21</f>
        <v>3012.0040493583047</v>
      </c>
      <c r="BH37" s="597">
        <f>'G2'!AM20+'G2'!AM21</f>
        <v>2913.1156576097615</v>
      </c>
      <c r="BI37" s="597">
        <f>'G2'!AN20+'G2'!AN21</f>
        <v>5353.476318336946</v>
      </c>
      <c r="BJ37" s="597">
        <f>'G2'!AO20+'G2'!AO21</f>
        <v>2913.1156576097615</v>
      </c>
      <c r="BK37" s="597">
        <f>'G2'!AP20+'G2'!AP21</f>
        <v>2292.7176118905945</v>
      </c>
      <c r="BL37" s="597">
        <f>'G2'!AQ20+'G2'!AQ21</f>
        <v>2195.435392743424</v>
      </c>
      <c r="BM37" s="597">
        <f>'G2'!AR20+'G2'!AR21</f>
        <v>2221.4240964041965</v>
      </c>
      <c r="BN37" s="597">
        <f>'G2'!AS20+'G2'!AS21</f>
        <v>2195.435392743424</v>
      </c>
      <c r="BO37" s="600">
        <f>'G2'!AT20+'G2'!AT21</f>
        <v>2221.4240964041965</v>
      </c>
      <c r="BQ37" s="596">
        <f>'G2'!AU20+'G2'!AU21</f>
        <v>12241.344050789005</v>
      </c>
      <c r="BR37" s="597">
        <f>'G2'!AV20+'G2'!AV21</f>
        <v>2413.9061748992349</v>
      </c>
      <c r="BS37" s="597">
        <f>'G2'!AW20+'G2'!AW21</f>
        <v>2880.547221014288</v>
      </c>
      <c r="BT37" s="597">
        <f>'G2'!AX20+'G2'!AX21</f>
        <v>1883.0702113801538</v>
      </c>
      <c r="BU37" s="597">
        <f>'G2'!AY19</f>
        <v>0</v>
      </c>
      <c r="BV37" s="597">
        <f>'G2'!AZ19</f>
        <v>0</v>
      </c>
      <c r="BW37" s="597">
        <f>'G2'!BA19</f>
        <v>0</v>
      </c>
      <c r="BX37" s="597">
        <f>'G2'!BB19</f>
        <v>0</v>
      </c>
      <c r="BY37" s="597">
        <f>'G2'!BC19</f>
        <v>0</v>
      </c>
      <c r="BZ37" s="597">
        <f>'G2'!BD19</f>
        <v>0</v>
      </c>
      <c r="CA37" s="597">
        <f>'G2'!BE19</f>
        <v>0</v>
      </c>
      <c r="CB37" s="600">
        <f>'G2'!BF19</f>
        <v>0</v>
      </c>
    </row>
    <row r="38" spans="3:80" x14ac:dyDescent="0.3">
      <c r="C38" s="547"/>
      <c r="D38" s="603"/>
      <c r="E38" s="547"/>
      <c r="F38" s="547"/>
      <c r="G38" s="547"/>
      <c r="H38" s="547"/>
      <c r="I38" s="547"/>
      <c r="J38" s="547"/>
      <c r="K38" s="547"/>
      <c r="L38" s="547"/>
      <c r="M38" s="547"/>
      <c r="N38" s="547"/>
      <c r="O38" s="547"/>
      <c r="P38" s="547"/>
      <c r="Q38" s="547"/>
      <c r="R38" s="547"/>
      <c r="S38" s="547"/>
      <c r="T38" s="547"/>
      <c r="U38" s="547"/>
      <c r="V38" s="547"/>
      <c r="W38" s="547"/>
      <c r="X38" s="547"/>
      <c r="Y38" s="547"/>
      <c r="Z38" s="547"/>
      <c r="AA38" s="547"/>
      <c r="AB38" s="547"/>
      <c r="AC38" s="547"/>
      <c r="AD38" s="547"/>
      <c r="AE38" s="547"/>
      <c r="AF38" s="547"/>
      <c r="AG38" s="547"/>
      <c r="AH38" s="547"/>
      <c r="AI38" s="547"/>
      <c r="AJ38" s="547"/>
      <c r="AK38" s="547"/>
      <c r="AL38" s="547"/>
      <c r="AM38" s="547"/>
      <c r="AN38" s="547"/>
      <c r="AO38" s="547"/>
      <c r="AQ38" s="547"/>
      <c r="AR38" s="547"/>
      <c r="AS38" s="547"/>
      <c r="AT38" s="547"/>
      <c r="AU38" s="547"/>
      <c r="AV38" s="547"/>
      <c r="AW38" s="547"/>
      <c r="AX38" s="547"/>
      <c r="AY38" s="547"/>
      <c r="AZ38" s="547"/>
      <c r="BA38" s="547"/>
      <c r="BB38" s="547"/>
      <c r="BD38" s="547"/>
      <c r="BE38" s="547"/>
      <c r="BF38" s="547"/>
      <c r="BG38" s="547"/>
      <c r="BH38" s="547"/>
      <c r="BI38" s="547"/>
      <c r="BJ38" s="547"/>
      <c r="BK38" s="547"/>
      <c r="BL38" s="547"/>
      <c r="BM38" s="547"/>
      <c r="BN38" s="547"/>
      <c r="BO38" s="547"/>
    </row>
    <row r="39" spans="3:80" ht="15" thickBot="1" x14ac:dyDescent="0.35">
      <c r="C39" s="547"/>
      <c r="D39" s="603"/>
      <c r="E39" s="547"/>
      <c r="F39" s="547"/>
      <c r="G39" s="547"/>
      <c r="H39" s="547"/>
      <c r="I39" s="547"/>
      <c r="J39" s="547"/>
      <c r="K39" s="547"/>
      <c r="L39" s="547"/>
      <c r="M39" s="547"/>
      <c r="N39" s="547"/>
      <c r="O39" s="547"/>
      <c r="P39" s="547"/>
      <c r="Q39" s="547"/>
      <c r="R39" s="547"/>
      <c r="S39" s="547"/>
      <c r="T39" s="547"/>
      <c r="U39" s="547"/>
      <c r="V39" s="547"/>
      <c r="W39" s="547"/>
      <c r="X39" s="604"/>
      <c r="Y39" s="604"/>
      <c r="Z39" s="604"/>
      <c r="AA39" s="605"/>
      <c r="AB39" s="605"/>
      <c r="AC39" s="604"/>
      <c r="AD39" s="547"/>
      <c r="AE39" s="547"/>
      <c r="AF39" s="547"/>
      <c r="AG39" s="547"/>
      <c r="AH39" s="547"/>
      <c r="AI39" s="547"/>
      <c r="AJ39" s="547"/>
      <c r="AK39" s="604"/>
      <c r="AL39" s="604"/>
      <c r="AM39" s="604"/>
      <c r="AN39" s="605"/>
      <c r="AO39" s="605"/>
      <c r="AQ39" s="547"/>
      <c r="AR39" s="547"/>
      <c r="AS39" s="547"/>
      <c r="AT39" s="547"/>
      <c r="AU39" s="547"/>
      <c r="AV39" s="547"/>
      <c r="AW39" s="547"/>
      <c r="AX39" s="604"/>
      <c r="AY39" s="604"/>
      <c r="AZ39" s="604"/>
      <c r="BA39" s="605"/>
      <c r="BB39" s="605"/>
      <c r="BD39" s="547"/>
      <c r="BE39" s="547"/>
      <c r="BF39" s="547"/>
      <c r="BG39" s="547"/>
      <c r="BH39" s="547"/>
      <c r="BI39" s="547"/>
      <c r="BJ39" s="547"/>
      <c r="BK39" s="604"/>
      <c r="BL39" s="604"/>
      <c r="BM39" s="604"/>
      <c r="BN39" s="605"/>
      <c r="BO39" s="605"/>
    </row>
    <row r="40" spans="3:80" ht="22.8" x14ac:dyDescent="0.4">
      <c r="C40" s="547"/>
      <c r="D40" s="603"/>
      <c r="E40" s="556">
        <f>E4</f>
        <v>6744916.5647282396</v>
      </c>
      <c r="F40" s="557"/>
      <c r="G40" s="556">
        <f>G4</f>
        <v>228189.95760551695</v>
      </c>
      <c r="H40" s="558"/>
      <c r="I40" s="556">
        <f>I4</f>
        <v>476667.45072665415</v>
      </c>
      <c r="J40" s="547"/>
      <c r="K40" s="556">
        <f>K4</f>
        <v>1674600.3744392856</v>
      </c>
      <c r="L40" s="547"/>
      <c r="M40" s="556">
        <f>M4</f>
        <v>2034249.7387670348</v>
      </c>
      <c r="N40" s="547"/>
      <c r="O40" s="556">
        <f>O4</f>
        <v>2331209.0431897477</v>
      </c>
      <c r="P40" s="547"/>
      <c r="Q40" s="547"/>
      <c r="R40" s="547"/>
      <c r="S40" s="547"/>
      <c r="T40" s="547"/>
      <c r="U40" s="547"/>
      <c r="V40" s="547"/>
      <c r="W40" s="547"/>
      <c r="X40" s="606"/>
      <c r="Y40" s="606"/>
      <c r="Z40" s="606"/>
      <c r="AA40" s="606"/>
      <c r="AB40" s="606"/>
      <c r="AC40" s="606"/>
      <c r="AD40" s="547"/>
      <c r="AE40" s="547"/>
      <c r="AF40" s="547"/>
      <c r="AG40" s="547"/>
      <c r="AH40" s="547"/>
      <c r="AI40" s="547"/>
      <c r="AJ40" s="547"/>
      <c r="AK40" s="606"/>
      <c r="AL40" s="606"/>
      <c r="AM40" s="606"/>
      <c r="AN40" s="606"/>
      <c r="AO40" s="606"/>
      <c r="AQ40" s="547"/>
      <c r="AR40" s="547"/>
      <c r="AS40" s="547"/>
      <c r="AT40" s="547"/>
      <c r="AU40" s="547"/>
      <c r="AV40" s="547"/>
      <c r="AW40" s="547"/>
      <c r="AX40" s="606"/>
      <c r="AY40" s="606"/>
      <c r="AZ40" s="606"/>
      <c r="BA40" s="606"/>
      <c r="BB40" s="606"/>
      <c r="BD40" s="547"/>
      <c r="BE40" s="547"/>
      <c r="BF40" s="547"/>
      <c r="BG40" s="547"/>
      <c r="BH40" s="547"/>
      <c r="BI40" s="547"/>
      <c r="BJ40" s="547"/>
      <c r="BK40" s="606"/>
      <c r="BL40" s="606"/>
      <c r="BM40" s="606"/>
      <c r="BN40" s="606"/>
      <c r="BO40" s="606"/>
    </row>
    <row r="43" spans="3:80" x14ac:dyDescent="0.3">
      <c r="I43" s="207"/>
    </row>
    <row r="44" spans="3:80" x14ac:dyDescent="0.3">
      <c r="C44" s="645" t="s">
        <v>24</v>
      </c>
      <c r="D44" s="645"/>
      <c r="E44" s="744">
        <f>+G44+I44+K44+M44+O44</f>
        <v>1863094.6183010887</v>
      </c>
      <c r="F44" s="745"/>
      <c r="G44" s="744">
        <f>+G37+G28+G23+G7+G21+G12</f>
        <v>157307.98384824669</v>
      </c>
      <c r="H44" s="744"/>
      <c r="I44" s="744">
        <f>+I37+I28+I23+I7+I21+I12+I19</f>
        <v>403384.93146438745</v>
      </c>
      <c r="J44" s="745"/>
      <c r="K44" s="744">
        <f>+K7+K12+K21+K23+K28+K31+K35+K37</f>
        <v>518252.16037634743</v>
      </c>
      <c r="L44" s="745"/>
      <c r="M44" s="744">
        <f>+M7+M12+M21+M23+M28+M31+M35+M37</f>
        <v>553890.13879097754</v>
      </c>
      <c r="N44" s="745"/>
      <c r="O44" s="744">
        <f>+O7+O12+O21+O23+O28+O31+O35+O37</f>
        <v>230259.40382112958</v>
      </c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</row>
    <row r="45" spans="3:80" x14ac:dyDescent="0.3">
      <c r="C45" s="645" t="s">
        <v>619</v>
      </c>
      <c r="D45" s="645"/>
      <c r="E45" s="744">
        <f>+G45+I45+K45+M45+O45</f>
        <v>4864634.7361406032</v>
      </c>
      <c r="F45" s="745"/>
      <c r="G45" s="744">
        <f>+G36+G32+G30+G29+G24+G20+G10+G34+G13+G8</f>
        <v>61925.390461980154</v>
      </c>
      <c r="H45" s="744"/>
      <c r="I45" s="744">
        <f>+I36+I32+I30+I29+I24+I20+I10+I34+I13+I8</f>
        <v>65051.89227101006</v>
      </c>
      <c r="J45" s="745"/>
      <c r="K45" s="744">
        <f>+K8+K13+K20+K24+K25+K26+K27+K29+K30+K32+K33+K34+K36</f>
        <v>1156348.214062938</v>
      </c>
      <c r="L45" s="745"/>
      <c r="M45" s="744">
        <f>+M8+M13+M20+M24+M25+M26+M27+M29+M30+M32+M33+M34+M36</f>
        <v>1480359.5999760572</v>
      </c>
      <c r="N45" s="745"/>
      <c r="O45" s="744">
        <f>+O8+O13+O20+O24+O25+O26+O27+O29+O30+O32+O33+O34+O36</f>
        <v>2100949.6393686184</v>
      </c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</row>
    <row r="46" spans="3:80" x14ac:dyDescent="0.3">
      <c r="C46" s="645"/>
      <c r="D46" s="645"/>
      <c r="E46" s="744">
        <f>+E44+E45</f>
        <v>6727729.3544416921</v>
      </c>
      <c r="F46" s="745"/>
      <c r="G46" s="744">
        <f>+G44+G45</f>
        <v>219233.37431022685</v>
      </c>
      <c r="H46" s="745"/>
      <c r="I46" s="744">
        <f>+I44+I45</f>
        <v>468436.82373539754</v>
      </c>
      <c r="J46" s="745"/>
      <c r="K46" s="744">
        <f>+K44+K45</f>
        <v>1674600.3744392854</v>
      </c>
      <c r="L46" s="745"/>
      <c r="M46" s="744">
        <f>+M44+M45</f>
        <v>2034249.7387670348</v>
      </c>
      <c r="N46" s="745"/>
      <c r="O46" s="744">
        <f>+O44+O45</f>
        <v>2331209.0431897482</v>
      </c>
    </row>
    <row r="47" spans="3:80" x14ac:dyDescent="0.3">
      <c r="I47" s="194"/>
      <c r="X47" s="207"/>
      <c r="Y47" s="207"/>
      <c r="Z47" s="207"/>
      <c r="AA47" s="207"/>
      <c r="AB47" s="207"/>
    </row>
    <row r="48" spans="3:80" x14ac:dyDescent="0.3">
      <c r="X48" s="207"/>
      <c r="Y48" s="207"/>
      <c r="Z48" s="207"/>
      <c r="AA48" s="207"/>
      <c r="AB48" s="207"/>
    </row>
    <row r="54" spans="7:9" x14ac:dyDescent="0.3">
      <c r="G54" s="207"/>
      <c r="I54" s="207"/>
    </row>
    <row r="55" spans="7:9" x14ac:dyDescent="0.3">
      <c r="G55" s="207"/>
      <c r="I55" s="20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2522-7F4F-472E-9E13-FA1F0CE94808}">
  <dimension ref="A1:P35"/>
  <sheetViews>
    <sheetView topLeftCell="A7" zoomScale="50" zoomScaleNormal="50" workbookViewId="0">
      <selection activeCell="P21" sqref="P21:P26"/>
    </sheetView>
  </sheetViews>
  <sheetFormatPr baseColWidth="10" defaultRowHeight="14.4" x14ac:dyDescent="0.3"/>
  <cols>
    <col min="1" max="1" width="64.6640625" bestFit="1" customWidth="1"/>
    <col min="4" max="4" width="15.6640625" bestFit="1" customWidth="1"/>
    <col min="9" max="9" width="64.6640625" bestFit="1" customWidth="1"/>
    <col min="16" max="16" width="16.109375" bestFit="1" customWidth="1"/>
  </cols>
  <sheetData>
    <row r="1" spans="1:16" ht="30.6" thickBot="1" x14ac:dyDescent="0.35">
      <c r="A1" s="541" t="s">
        <v>194</v>
      </c>
      <c r="B1" s="542"/>
      <c r="C1" s="544"/>
      <c r="D1" s="543">
        <v>2024</v>
      </c>
      <c r="E1" s="545"/>
      <c r="F1" s="543">
        <v>2025</v>
      </c>
      <c r="G1" s="545"/>
      <c r="I1" s="541"/>
      <c r="J1" s="542"/>
      <c r="K1" s="544"/>
      <c r="L1" s="543">
        <v>2024</v>
      </c>
      <c r="M1" s="545" t="s">
        <v>21</v>
      </c>
      <c r="N1" s="543">
        <v>2025</v>
      </c>
      <c r="O1" s="545"/>
      <c r="P1" s="543"/>
    </row>
    <row r="2" spans="1:16" ht="18" thickBot="1" x14ac:dyDescent="0.35">
      <c r="A2" s="549"/>
      <c r="B2" s="550"/>
      <c r="C2" s="549"/>
      <c r="D2" s="551" t="s">
        <v>867</v>
      </c>
      <c r="E2" s="549"/>
      <c r="F2" s="551" t="s">
        <v>867</v>
      </c>
      <c r="G2" s="549"/>
      <c r="I2" s="549"/>
      <c r="J2" s="550"/>
      <c r="K2" s="549"/>
      <c r="L2" s="551" t="s">
        <v>867</v>
      </c>
      <c r="M2" s="549"/>
      <c r="N2" s="551" t="s">
        <v>867</v>
      </c>
      <c r="O2" s="549"/>
      <c r="P2" s="551" t="s">
        <v>1215</v>
      </c>
    </row>
    <row r="3" spans="1:16" ht="22.8" x14ac:dyDescent="0.4">
      <c r="A3" s="554" t="s">
        <v>868</v>
      </c>
      <c r="B3" s="555"/>
      <c r="C3" s="557"/>
      <c r="D3" s="556">
        <v>226681.01770432328</v>
      </c>
      <c r="E3" s="558"/>
      <c r="F3" s="556">
        <v>1389013.9189480424</v>
      </c>
      <c r="G3" s="558"/>
      <c r="I3" s="554" t="s">
        <v>868</v>
      </c>
      <c r="J3" s="555"/>
      <c r="K3" s="557"/>
      <c r="L3" s="556">
        <v>226879.94932766241</v>
      </c>
      <c r="M3" s="558"/>
      <c r="N3" s="556">
        <v>414531.46532645344</v>
      </c>
      <c r="O3" s="558"/>
      <c r="P3" s="556">
        <f t="shared" ref="P3:P4" si="0">N3-F3</f>
        <v>-974482.453621589</v>
      </c>
    </row>
    <row r="4" spans="1:16" ht="22.8" x14ac:dyDescent="0.4">
      <c r="A4" s="567" t="s">
        <v>870</v>
      </c>
      <c r="B4" s="555"/>
      <c r="C4" s="557"/>
      <c r="D4" s="568">
        <v>226681.01770432328</v>
      </c>
      <c r="E4" s="557"/>
      <c r="F4" s="568">
        <v>634159.5593598038</v>
      </c>
      <c r="G4" s="557"/>
      <c r="I4" s="567" t="s">
        <v>870</v>
      </c>
      <c r="J4" s="555"/>
      <c r="K4" s="557"/>
      <c r="L4" s="568">
        <v>226879.94932766241</v>
      </c>
      <c r="M4" s="557"/>
      <c r="N4" s="568">
        <v>127714.38707551506</v>
      </c>
      <c r="O4" s="557"/>
      <c r="P4" s="568">
        <f t="shared" si="0"/>
        <v>-506445.17228428874</v>
      </c>
    </row>
    <row r="5" spans="1:16" ht="17.399999999999999" x14ac:dyDescent="0.3">
      <c r="A5" s="572" t="s">
        <v>746</v>
      </c>
      <c r="B5" s="540">
        <v>91243110</v>
      </c>
      <c r="C5" s="574"/>
      <c r="D5" s="573">
        <v>113532.73146483777</v>
      </c>
      <c r="E5" s="575"/>
      <c r="F5" s="573">
        <v>112091.0752939416</v>
      </c>
      <c r="G5" s="575"/>
      <c r="I5" s="572" t="s">
        <v>746</v>
      </c>
      <c r="J5" s="540">
        <v>91243110</v>
      </c>
      <c r="K5" s="574"/>
      <c r="L5" s="573">
        <v>114687.3616181062</v>
      </c>
      <c r="M5" s="575"/>
      <c r="N5" s="573">
        <v>144019.85578740772</v>
      </c>
      <c r="O5" s="575"/>
      <c r="P5" s="573">
        <f>N5-F5</f>
        <v>31928.780493466125</v>
      </c>
    </row>
    <row r="6" spans="1:16" ht="17.399999999999999" x14ac:dyDescent="0.3">
      <c r="A6" s="572" t="s">
        <v>747</v>
      </c>
      <c r="B6" s="540">
        <v>91243120</v>
      </c>
      <c r="C6" s="574"/>
      <c r="D6" s="573">
        <v>59999.07058123959</v>
      </c>
      <c r="E6" s="575"/>
      <c r="F6" s="573">
        <v>477383.66216314811</v>
      </c>
      <c r="G6" s="575"/>
      <c r="I6" s="572" t="s">
        <v>747</v>
      </c>
      <c r="J6" s="540">
        <v>91243120</v>
      </c>
      <c r="K6" s="574"/>
      <c r="L6" s="573">
        <v>59933.249422802699</v>
      </c>
      <c r="M6" s="575"/>
      <c r="N6" s="573">
        <v>11188.155915146777</v>
      </c>
      <c r="O6" s="575"/>
      <c r="P6" s="789">
        <f t="shared" ref="P6:P35" si="1">N6-F6</f>
        <v>-466195.50624800136</v>
      </c>
    </row>
    <row r="7" spans="1:16" ht="17.399999999999999" x14ac:dyDescent="0.3">
      <c r="A7" s="572" t="s">
        <v>748</v>
      </c>
      <c r="B7" s="540">
        <v>91243220</v>
      </c>
      <c r="C7" s="574"/>
      <c r="D7" s="573">
        <v>0</v>
      </c>
      <c r="E7" s="575"/>
      <c r="F7" s="573">
        <v>0</v>
      </c>
      <c r="G7" s="575"/>
      <c r="I7" s="572" t="s">
        <v>748</v>
      </c>
      <c r="J7" s="540">
        <v>91243220</v>
      </c>
      <c r="K7" s="574"/>
      <c r="L7" s="573">
        <v>0</v>
      </c>
      <c r="M7" s="575"/>
      <c r="N7" s="573">
        <v>0</v>
      </c>
      <c r="O7" s="575"/>
      <c r="P7" s="573">
        <f t="shared" si="1"/>
        <v>0</v>
      </c>
    </row>
    <row r="8" spans="1:16" ht="17.399999999999999" x14ac:dyDescent="0.3">
      <c r="A8" s="572" t="s">
        <v>749</v>
      </c>
      <c r="B8" s="540">
        <v>91243310</v>
      </c>
      <c r="C8" s="574"/>
      <c r="D8" s="573">
        <v>0</v>
      </c>
      <c r="E8" s="575"/>
      <c r="F8" s="573">
        <v>0</v>
      </c>
      <c r="G8" s="575"/>
      <c r="I8" s="572" t="s">
        <v>749</v>
      </c>
      <c r="J8" s="540">
        <v>91243310</v>
      </c>
      <c r="K8" s="574"/>
      <c r="L8" s="573">
        <v>0</v>
      </c>
      <c r="M8" s="575"/>
      <c r="N8" s="573">
        <v>0</v>
      </c>
      <c r="O8" s="575"/>
      <c r="P8" s="573">
        <f t="shared" si="1"/>
        <v>0</v>
      </c>
    </row>
    <row r="9" spans="1:16" ht="17.399999999999999" x14ac:dyDescent="0.3">
      <c r="A9" s="572" t="s">
        <v>750</v>
      </c>
      <c r="B9" s="540">
        <v>91243510</v>
      </c>
      <c r="C9" s="574"/>
      <c r="D9" s="573">
        <v>0</v>
      </c>
      <c r="E9" s="575"/>
      <c r="F9" s="573">
        <v>0</v>
      </c>
      <c r="G9" s="575"/>
      <c r="I9" s="572" t="s">
        <v>750</v>
      </c>
      <c r="J9" s="540">
        <v>91243510</v>
      </c>
      <c r="K9" s="574"/>
      <c r="L9" s="573">
        <v>0</v>
      </c>
      <c r="M9" s="575"/>
      <c r="N9" s="573">
        <v>0</v>
      </c>
      <c r="O9" s="575"/>
      <c r="P9" s="573">
        <f t="shared" si="1"/>
        <v>0</v>
      </c>
    </row>
    <row r="10" spans="1:16" ht="17.399999999999999" x14ac:dyDescent="0.3">
      <c r="A10" s="572" t="s">
        <v>751</v>
      </c>
      <c r="B10" s="540">
        <v>91243520</v>
      </c>
      <c r="C10" s="574"/>
      <c r="D10" s="573">
        <v>44418.161919575105</v>
      </c>
      <c r="E10" s="575"/>
      <c r="F10" s="573">
        <v>1260.5149982498644</v>
      </c>
      <c r="G10" s="575"/>
      <c r="I10" s="572" t="s">
        <v>751</v>
      </c>
      <c r="J10" s="540">
        <v>91243520</v>
      </c>
      <c r="K10" s="574"/>
      <c r="L10" s="573">
        <v>34704.317853287837</v>
      </c>
      <c r="M10" s="575"/>
      <c r="N10" s="573">
        <v>-33871.416756142498</v>
      </c>
      <c r="O10" s="575"/>
      <c r="P10" s="573">
        <f t="shared" si="1"/>
        <v>-35131.931754392361</v>
      </c>
    </row>
    <row r="11" spans="1:16" ht="17.399999999999999" x14ac:dyDescent="0.3">
      <c r="A11" s="572" t="s">
        <v>752</v>
      </c>
      <c r="B11" s="540">
        <v>91243530</v>
      </c>
      <c r="C11" s="574"/>
      <c r="D11" s="573">
        <v>173.63333063211849</v>
      </c>
      <c r="E11" s="575"/>
      <c r="F11" s="573">
        <v>0</v>
      </c>
      <c r="G11" s="575"/>
      <c r="I11" s="572" t="s">
        <v>752</v>
      </c>
      <c r="J11" s="540">
        <v>91243530</v>
      </c>
      <c r="K11" s="574"/>
      <c r="L11" s="573">
        <v>174.72702369191575</v>
      </c>
      <c r="M11" s="575"/>
      <c r="N11" s="573">
        <v>-1784.7809313119378</v>
      </c>
      <c r="O11" s="575"/>
      <c r="P11" s="573">
        <f t="shared" si="1"/>
        <v>-1784.7809313119378</v>
      </c>
    </row>
    <row r="12" spans="1:16" ht="17.399999999999999" x14ac:dyDescent="0.3">
      <c r="A12" s="572" t="s">
        <v>763</v>
      </c>
      <c r="B12" s="540">
        <v>91243610</v>
      </c>
      <c r="C12" s="574"/>
      <c r="D12" s="573">
        <v>0</v>
      </c>
      <c r="E12" s="575"/>
      <c r="F12" s="573">
        <v>0</v>
      </c>
      <c r="G12" s="575"/>
      <c r="I12" s="572" t="s">
        <v>763</v>
      </c>
      <c r="J12" s="540">
        <v>91243610</v>
      </c>
      <c r="K12" s="574"/>
      <c r="L12" s="573">
        <v>0</v>
      </c>
      <c r="M12" s="575"/>
      <c r="N12" s="573">
        <v>0</v>
      </c>
      <c r="O12" s="575"/>
      <c r="P12" s="573">
        <f t="shared" si="1"/>
        <v>0</v>
      </c>
    </row>
    <row r="13" spans="1:16" ht="17.399999999999999" x14ac:dyDescent="0.3">
      <c r="A13" s="572" t="s">
        <v>754</v>
      </c>
      <c r="B13" s="540">
        <v>91243620</v>
      </c>
      <c r="C13" s="574"/>
      <c r="D13" s="573">
        <v>0</v>
      </c>
      <c r="E13" s="575"/>
      <c r="F13" s="573">
        <v>0</v>
      </c>
      <c r="G13" s="575"/>
      <c r="I13" s="572" t="s">
        <v>754</v>
      </c>
      <c r="J13" s="540">
        <v>91243620</v>
      </c>
      <c r="K13" s="574"/>
      <c r="L13" s="573">
        <v>8956.5832952901092</v>
      </c>
      <c r="M13" s="575"/>
      <c r="N13" s="573">
        <v>0</v>
      </c>
      <c r="O13" s="575"/>
      <c r="P13" s="573">
        <f t="shared" si="1"/>
        <v>0</v>
      </c>
    </row>
    <row r="14" spans="1:16" ht="17.399999999999999" x14ac:dyDescent="0.3">
      <c r="A14" s="572" t="s">
        <v>755</v>
      </c>
      <c r="B14" s="540">
        <v>91243630</v>
      </c>
      <c r="C14" s="574"/>
      <c r="D14" s="573">
        <v>0</v>
      </c>
      <c r="E14" s="575"/>
      <c r="F14" s="573">
        <v>0</v>
      </c>
      <c r="G14" s="575"/>
      <c r="I14" s="572" t="s">
        <v>755</v>
      </c>
      <c r="J14" s="540">
        <v>91243630</v>
      </c>
      <c r="K14" s="574"/>
      <c r="L14" s="573">
        <v>0</v>
      </c>
      <c r="M14" s="575"/>
      <c r="N14" s="573">
        <v>0</v>
      </c>
      <c r="O14" s="575"/>
      <c r="P14" s="573">
        <f t="shared" si="1"/>
        <v>0</v>
      </c>
    </row>
    <row r="15" spans="1:16" ht="17.399999999999999" x14ac:dyDescent="0.3">
      <c r="A15" s="572" t="s">
        <v>756</v>
      </c>
      <c r="B15" s="540">
        <v>91243640</v>
      </c>
      <c r="C15" s="574"/>
      <c r="D15" s="573">
        <v>0</v>
      </c>
      <c r="E15" s="575"/>
      <c r="F15" s="573">
        <v>0</v>
      </c>
      <c r="G15" s="575"/>
      <c r="I15" s="572" t="s">
        <v>756</v>
      </c>
      <c r="J15" s="540">
        <v>91243640</v>
      </c>
      <c r="K15" s="574"/>
      <c r="L15" s="573">
        <v>0</v>
      </c>
      <c r="M15" s="575"/>
      <c r="N15" s="573">
        <v>0</v>
      </c>
      <c r="O15" s="575"/>
      <c r="P15" s="573">
        <f t="shared" si="1"/>
        <v>0</v>
      </c>
    </row>
    <row r="16" spans="1:16" ht="17.399999999999999" x14ac:dyDescent="0.3">
      <c r="A16" s="572" t="s">
        <v>757</v>
      </c>
      <c r="B16" s="540">
        <v>91243650</v>
      </c>
      <c r="C16" s="574"/>
      <c r="D16" s="573">
        <v>0</v>
      </c>
      <c r="E16" s="575"/>
      <c r="F16" s="573">
        <v>0</v>
      </c>
      <c r="G16" s="575"/>
      <c r="I16" s="572" t="s">
        <v>757</v>
      </c>
      <c r="J16" s="540">
        <v>91243650</v>
      </c>
      <c r="K16" s="574"/>
      <c r="L16" s="573">
        <v>0</v>
      </c>
      <c r="M16" s="575"/>
      <c r="N16" s="573">
        <v>0</v>
      </c>
      <c r="O16" s="575"/>
      <c r="P16" s="573">
        <f t="shared" si="1"/>
        <v>0</v>
      </c>
    </row>
    <row r="17" spans="1:16" ht="17.399999999999999" x14ac:dyDescent="0.3">
      <c r="A17" s="589" t="s">
        <v>758</v>
      </c>
      <c r="B17" s="540">
        <v>91243660</v>
      </c>
      <c r="C17" s="574"/>
      <c r="D17" s="573">
        <v>0</v>
      </c>
      <c r="E17" s="575"/>
      <c r="F17" s="573">
        <v>0</v>
      </c>
      <c r="G17" s="575"/>
      <c r="I17" s="589" t="s">
        <v>758</v>
      </c>
      <c r="J17" s="540">
        <v>91243660</v>
      </c>
      <c r="K17" s="574"/>
      <c r="L17" s="573">
        <v>0</v>
      </c>
      <c r="M17" s="575"/>
      <c r="N17" s="573">
        <v>3012.3190724738374</v>
      </c>
      <c r="O17" s="575"/>
      <c r="P17" s="573">
        <f t="shared" si="1"/>
        <v>3012.3190724738374</v>
      </c>
    </row>
    <row r="18" spans="1:16" ht="17.399999999999999" x14ac:dyDescent="0.3">
      <c r="A18" s="572" t="s">
        <v>811</v>
      </c>
      <c r="B18" s="540">
        <v>91243750</v>
      </c>
      <c r="C18" s="574"/>
      <c r="D18" s="573">
        <v>0</v>
      </c>
      <c r="E18" s="575"/>
      <c r="F18" s="573">
        <v>24650.05653921697</v>
      </c>
      <c r="G18" s="575"/>
      <c r="I18" s="572" t="s">
        <v>811</v>
      </c>
      <c r="J18" s="540">
        <v>91243750</v>
      </c>
      <c r="K18" s="574"/>
      <c r="L18" s="573">
        <v>0</v>
      </c>
      <c r="M18" s="575"/>
      <c r="N18" s="573">
        <v>0</v>
      </c>
      <c r="O18" s="575"/>
      <c r="P18" s="573">
        <f t="shared" si="1"/>
        <v>-24650.05653921697</v>
      </c>
    </row>
    <row r="19" spans="1:16" ht="18" thickBot="1" x14ac:dyDescent="0.35">
      <c r="A19" s="594" t="s">
        <v>871</v>
      </c>
      <c r="B19" s="540">
        <v>91243910</v>
      </c>
      <c r="C19" s="574"/>
      <c r="D19" s="595">
        <v>8557.4204080387226</v>
      </c>
      <c r="E19" s="575"/>
      <c r="F19" s="595">
        <v>18774.250365247193</v>
      </c>
      <c r="G19" s="575"/>
      <c r="I19" s="594" t="s">
        <v>871</v>
      </c>
      <c r="J19" s="540">
        <v>91243910</v>
      </c>
      <c r="K19" s="574"/>
      <c r="L19" s="595">
        <v>8423.7101144836288</v>
      </c>
      <c r="M19" s="575"/>
      <c r="N19" s="595">
        <v>5150.2539879411561</v>
      </c>
      <c r="O19" s="575"/>
      <c r="P19" s="595">
        <f t="shared" si="1"/>
        <v>-13623.996377306037</v>
      </c>
    </row>
    <row r="20" spans="1:16" ht="22.8" x14ac:dyDescent="0.4">
      <c r="A20" s="567" t="s">
        <v>872</v>
      </c>
      <c r="B20" s="555"/>
      <c r="C20" s="557"/>
      <c r="D20" s="568">
        <v>0</v>
      </c>
      <c r="E20" s="557"/>
      <c r="F20" s="568">
        <v>754854.35958823864</v>
      </c>
      <c r="G20" s="557"/>
      <c r="I20" s="567" t="s">
        <v>872</v>
      </c>
      <c r="J20" s="555"/>
      <c r="K20" s="557"/>
      <c r="L20" s="568">
        <v>0</v>
      </c>
      <c r="M20" s="557"/>
      <c r="N20" s="568">
        <v>286817.07825093839</v>
      </c>
      <c r="O20" s="557"/>
      <c r="P20" s="568">
        <f t="shared" si="1"/>
        <v>-468037.28133730026</v>
      </c>
    </row>
    <row r="21" spans="1:16" ht="17.399999999999999" x14ac:dyDescent="0.3">
      <c r="A21" s="572" t="s">
        <v>746</v>
      </c>
      <c r="B21" s="540">
        <v>91243110</v>
      </c>
      <c r="C21" s="574"/>
      <c r="D21" s="573">
        <v>0</v>
      </c>
      <c r="E21" s="575"/>
      <c r="F21" s="573">
        <v>251050.26631925386</v>
      </c>
      <c r="G21" s="575"/>
      <c r="I21" s="572" t="s">
        <v>746</v>
      </c>
      <c r="J21" s="540">
        <v>91243110</v>
      </c>
      <c r="K21" s="574"/>
      <c r="L21" s="573">
        <v>0</v>
      </c>
      <c r="M21" s="575"/>
      <c r="N21" s="573">
        <v>166903.83268531229</v>
      </c>
      <c r="O21" s="575"/>
      <c r="P21" s="573">
        <f t="shared" si="1"/>
        <v>-84146.433633941575</v>
      </c>
    </row>
    <row r="22" spans="1:16" ht="17.399999999999999" x14ac:dyDescent="0.3">
      <c r="A22" s="572" t="s">
        <v>747</v>
      </c>
      <c r="B22" s="540">
        <v>91243120</v>
      </c>
      <c r="C22" s="574"/>
      <c r="D22" s="573">
        <v>0</v>
      </c>
      <c r="E22" s="575"/>
      <c r="F22" s="573">
        <v>165014.41076004395</v>
      </c>
      <c r="G22" s="575"/>
      <c r="I22" s="572" t="s">
        <v>747</v>
      </c>
      <c r="J22" s="540">
        <v>91243120</v>
      </c>
      <c r="K22" s="574"/>
      <c r="L22" s="573">
        <v>0</v>
      </c>
      <c r="M22" s="575"/>
      <c r="N22" s="573">
        <v>52837.154298817681</v>
      </c>
      <c r="O22" s="575"/>
      <c r="P22" s="789">
        <f t="shared" si="1"/>
        <v>-112177.25646122626</v>
      </c>
    </row>
    <row r="23" spans="1:16" ht="17.399999999999999" x14ac:dyDescent="0.3">
      <c r="A23" s="572" t="s">
        <v>748</v>
      </c>
      <c r="B23" s="540">
        <v>91243220</v>
      </c>
      <c r="C23" s="574"/>
      <c r="D23" s="573">
        <v>0</v>
      </c>
      <c r="E23" s="575"/>
      <c r="F23" s="573">
        <v>0</v>
      </c>
      <c r="G23" s="575"/>
      <c r="I23" s="572" t="s">
        <v>748</v>
      </c>
      <c r="J23" s="540">
        <v>91243220</v>
      </c>
      <c r="K23" s="574"/>
      <c r="L23" s="573">
        <v>0</v>
      </c>
      <c r="M23" s="575"/>
      <c r="N23" s="573">
        <v>0</v>
      </c>
      <c r="O23" s="575"/>
      <c r="P23" s="573">
        <f t="shared" si="1"/>
        <v>0</v>
      </c>
    </row>
    <row r="24" spans="1:16" ht="17.399999999999999" x14ac:dyDescent="0.3">
      <c r="A24" s="572" t="s">
        <v>749</v>
      </c>
      <c r="B24" s="540">
        <v>91243310</v>
      </c>
      <c r="C24" s="574"/>
      <c r="D24" s="573">
        <v>0</v>
      </c>
      <c r="E24" s="575"/>
      <c r="F24" s="573">
        <v>0</v>
      </c>
      <c r="G24" s="575"/>
      <c r="I24" s="572" t="s">
        <v>749</v>
      </c>
      <c r="J24" s="540">
        <v>91243310</v>
      </c>
      <c r="K24" s="574"/>
      <c r="L24" s="573">
        <v>0</v>
      </c>
      <c r="M24" s="575"/>
      <c r="N24" s="573">
        <v>0</v>
      </c>
      <c r="O24" s="575"/>
      <c r="P24" s="573">
        <f t="shared" si="1"/>
        <v>0</v>
      </c>
    </row>
    <row r="25" spans="1:16" ht="17.399999999999999" x14ac:dyDescent="0.3">
      <c r="A25" s="572" t="s">
        <v>750</v>
      </c>
      <c r="B25" s="540">
        <v>91243510</v>
      </c>
      <c r="C25" s="574"/>
      <c r="D25" s="573">
        <v>0</v>
      </c>
      <c r="E25" s="575"/>
      <c r="F25" s="573">
        <v>0</v>
      </c>
      <c r="G25" s="575"/>
      <c r="I25" s="572" t="s">
        <v>750</v>
      </c>
      <c r="J25" s="540">
        <v>91243510</v>
      </c>
      <c r="K25" s="574"/>
      <c r="L25" s="573">
        <v>0</v>
      </c>
      <c r="M25" s="575"/>
      <c r="N25" s="573">
        <v>0</v>
      </c>
      <c r="O25" s="575"/>
      <c r="P25" s="573">
        <f t="shared" si="1"/>
        <v>0</v>
      </c>
    </row>
    <row r="26" spans="1:16" ht="17.399999999999999" x14ac:dyDescent="0.3">
      <c r="A26" s="572" t="s">
        <v>751</v>
      </c>
      <c r="B26" s="540">
        <v>91243520</v>
      </c>
      <c r="C26" s="574"/>
      <c r="D26" s="573">
        <v>0</v>
      </c>
      <c r="E26" s="575"/>
      <c r="F26" s="573">
        <v>192194.54396763153</v>
      </c>
      <c r="G26" s="575"/>
      <c r="I26" s="572" t="s">
        <v>751</v>
      </c>
      <c r="J26" s="540">
        <v>91243520</v>
      </c>
      <c r="K26" s="574"/>
      <c r="L26" s="573">
        <v>0</v>
      </c>
      <c r="M26" s="575"/>
      <c r="N26" s="573">
        <v>57803.922227034593</v>
      </c>
      <c r="O26" s="575"/>
      <c r="P26" s="789">
        <f t="shared" si="1"/>
        <v>-134390.62174059695</v>
      </c>
    </row>
    <row r="27" spans="1:16" ht="17.399999999999999" x14ac:dyDescent="0.3">
      <c r="A27" s="572" t="s">
        <v>752</v>
      </c>
      <c r="B27" s="540">
        <v>91243530</v>
      </c>
      <c r="C27" s="574"/>
      <c r="D27" s="573">
        <v>0</v>
      </c>
      <c r="E27" s="575"/>
      <c r="F27" s="573">
        <v>0</v>
      </c>
      <c r="G27" s="575"/>
      <c r="I27" s="572" t="s">
        <v>752</v>
      </c>
      <c r="J27" s="540">
        <v>91243530</v>
      </c>
      <c r="K27" s="574"/>
      <c r="L27" s="573">
        <v>0</v>
      </c>
      <c r="M27" s="575"/>
      <c r="N27" s="573">
        <v>0</v>
      </c>
      <c r="O27" s="575"/>
      <c r="P27" s="573">
        <f t="shared" si="1"/>
        <v>0</v>
      </c>
    </row>
    <row r="28" spans="1:16" ht="17.399999999999999" x14ac:dyDescent="0.3">
      <c r="A28" s="572" t="s">
        <v>763</v>
      </c>
      <c r="B28" s="540">
        <v>91243610</v>
      </c>
      <c r="C28" s="574"/>
      <c r="D28" s="573">
        <v>0</v>
      </c>
      <c r="E28" s="575"/>
      <c r="F28" s="573">
        <v>63954.49758754803</v>
      </c>
      <c r="G28" s="575"/>
      <c r="I28" s="572" t="s">
        <v>763</v>
      </c>
      <c r="J28" s="540">
        <v>91243610</v>
      </c>
      <c r="K28" s="574"/>
      <c r="L28" s="573">
        <v>0</v>
      </c>
      <c r="M28" s="575"/>
      <c r="N28" s="573">
        <v>0</v>
      </c>
      <c r="O28" s="575"/>
      <c r="P28" s="573">
        <f t="shared" si="1"/>
        <v>-63954.49758754803</v>
      </c>
    </row>
    <row r="29" spans="1:16" ht="17.399999999999999" x14ac:dyDescent="0.3">
      <c r="A29" s="572" t="s">
        <v>754</v>
      </c>
      <c r="B29" s="540">
        <v>91243620</v>
      </c>
      <c r="C29" s="574"/>
      <c r="D29" s="573">
        <v>0</v>
      </c>
      <c r="E29" s="575"/>
      <c r="F29" s="573">
        <v>0</v>
      </c>
      <c r="G29" s="575"/>
      <c r="I29" s="572" t="s">
        <v>754</v>
      </c>
      <c r="J29" s="540">
        <v>91243620</v>
      </c>
      <c r="K29" s="574"/>
      <c r="L29" s="573">
        <v>0</v>
      </c>
      <c r="M29" s="575"/>
      <c r="N29" s="573">
        <v>0</v>
      </c>
      <c r="O29" s="575"/>
      <c r="P29" s="573">
        <f t="shared" si="1"/>
        <v>0</v>
      </c>
    </row>
    <row r="30" spans="1:16" ht="17.399999999999999" x14ac:dyDescent="0.3">
      <c r="A30" s="572" t="s">
        <v>755</v>
      </c>
      <c r="B30" s="540">
        <v>91243630</v>
      </c>
      <c r="C30" s="574"/>
      <c r="D30" s="573">
        <v>0</v>
      </c>
      <c r="E30" s="575"/>
      <c r="F30" s="573">
        <v>0</v>
      </c>
      <c r="G30" s="575"/>
      <c r="I30" s="572" t="s">
        <v>755</v>
      </c>
      <c r="J30" s="540">
        <v>91243630</v>
      </c>
      <c r="K30" s="574"/>
      <c r="L30" s="573">
        <v>0</v>
      </c>
      <c r="M30" s="575"/>
      <c r="N30" s="573">
        <v>0</v>
      </c>
      <c r="O30" s="575"/>
      <c r="P30" s="573">
        <f t="shared" si="1"/>
        <v>0</v>
      </c>
    </row>
    <row r="31" spans="1:16" ht="17.399999999999999" x14ac:dyDescent="0.3">
      <c r="A31" s="572" t="s">
        <v>756</v>
      </c>
      <c r="B31" s="540">
        <v>91243640</v>
      </c>
      <c r="C31" s="574"/>
      <c r="D31" s="573">
        <v>0</v>
      </c>
      <c r="E31" s="575"/>
      <c r="F31" s="573">
        <v>0</v>
      </c>
      <c r="G31" s="575"/>
      <c r="I31" s="572" t="s">
        <v>756</v>
      </c>
      <c r="J31" s="540">
        <v>91243640</v>
      </c>
      <c r="K31" s="574"/>
      <c r="L31" s="573">
        <v>0</v>
      </c>
      <c r="M31" s="575"/>
      <c r="N31" s="573">
        <v>0</v>
      </c>
      <c r="O31" s="575"/>
      <c r="P31" s="573">
        <f t="shared" si="1"/>
        <v>0</v>
      </c>
    </row>
    <row r="32" spans="1:16" ht="17.399999999999999" x14ac:dyDescent="0.3">
      <c r="A32" s="572" t="s">
        <v>757</v>
      </c>
      <c r="B32" s="540">
        <v>91243650</v>
      </c>
      <c r="C32" s="574"/>
      <c r="D32" s="573">
        <v>0</v>
      </c>
      <c r="E32" s="575"/>
      <c r="F32" s="573">
        <v>19766.690023423573</v>
      </c>
      <c r="G32" s="575"/>
      <c r="I32" s="572" t="s">
        <v>757</v>
      </c>
      <c r="J32" s="540">
        <v>91243650</v>
      </c>
      <c r="K32" s="574"/>
      <c r="L32" s="573">
        <v>0</v>
      </c>
      <c r="M32" s="575"/>
      <c r="N32" s="573">
        <v>0</v>
      </c>
      <c r="O32" s="575"/>
      <c r="P32" s="573">
        <f t="shared" si="1"/>
        <v>-19766.690023423573</v>
      </c>
    </row>
    <row r="33" spans="1:16" ht="17.399999999999999" x14ac:dyDescent="0.3">
      <c r="A33" s="589" t="s">
        <v>758</v>
      </c>
      <c r="B33" s="540">
        <v>91243660</v>
      </c>
      <c r="C33" s="574"/>
      <c r="D33" s="573">
        <v>0</v>
      </c>
      <c r="E33" s="575"/>
      <c r="F33" s="573">
        <v>0</v>
      </c>
      <c r="G33" s="575"/>
      <c r="I33" s="589" t="s">
        <v>758</v>
      </c>
      <c r="J33" s="540">
        <v>91243660</v>
      </c>
      <c r="K33" s="574"/>
      <c r="L33" s="573">
        <v>0</v>
      </c>
      <c r="M33" s="575"/>
      <c r="N33" s="573">
        <v>0</v>
      </c>
      <c r="O33" s="575"/>
      <c r="P33" s="573">
        <f t="shared" si="1"/>
        <v>0</v>
      </c>
    </row>
    <row r="34" spans="1:16" ht="17.399999999999999" x14ac:dyDescent="0.3">
      <c r="A34" s="572" t="s">
        <v>811</v>
      </c>
      <c r="B34" s="540">
        <v>91243750</v>
      </c>
      <c r="C34" s="574"/>
      <c r="D34" s="573">
        <v>0</v>
      </c>
      <c r="E34" s="575"/>
      <c r="F34" s="573">
        <v>40646.033253957467</v>
      </c>
      <c r="G34" s="575"/>
      <c r="I34" s="572" t="s">
        <v>811</v>
      </c>
      <c r="J34" s="540">
        <v>91243750</v>
      </c>
      <c r="K34" s="574"/>
      <c r="L34" s="573">
        <v>0</v>
      </c>
      <c r="M34" s="575"/>
      <c r="N34" s="573">
        <v>0</v>
      </c>
      <c r="O34" s="575"/>
      <c r="P34" s="573">
        <f t="shared" si="1"/>
        <v>-40646.033253957467</v>
      </c>
    </row>
    <row r="35" spans="1:16" ht="18" thickBot="1" x14ac:dyDescent="0.35">
      <c r="A35" s="594" t="s">
        <v>871</v>
      </c>
      <c r="B35" s="540">
        <v>91243910</v>
      </c>
      <c r="C35" s="574"/>
      <c r="D35" s="595">
        <v>0</v>
      </c>
      <c r="E35" s="575"/>
      <c r="F35" s="595">
        <v>22227.917676380304</v>
      </c>
      <c r="G35" s="575"/>
      <c r="I35" s="594" t="s">
        <v>871</v>
      </c>
      <c r="J35" s="540">
        <v>91243910</v>
      </c>
      <c r="K35" s="574"/>
      <c r="L35" s="595">
        <v>0</v>
      </c>
      <c r="M35" s="575"/>
      <c r="N35" s="595">
        <v>9272.1690397737984</v>
      </c>
      <c r="O35" s="575"/>
      <c r="P35" s="595">
        <f t="shared" si="1"/>
        <v>-12955.748636606506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F0984-8DF3-4C08-9CDC-A4FCA2949C3A}">
  <sheetPr>
    <tabColor theme="3" tint="0.79998168889431442"/>
  </sheetPr>
  <dimension ref="A1:DJ63"/>
  <sheetViews>
    <sheetView showGridLines="0" topLeftCell="A4" zoomScale="50" zoomScaleNormal="50" zoomScaleSheetLayoutView="55" workbookViewId="0">
      <pane xSplit="2" ySplit="2" topLeftCell="C27" activePane="bottomRight" state="frozen"/>
      <selection activeCell="A4" sqref="A4"/>
      <selection pane="topRight" activeCell="C4" sqref="C4"/>
      <selection pane="bottomLeft" activeCell="A6" sqref="A6"/>
      <selection pane="bottomRight" activeCell="D31" sqref="B31:D31"/>
    </sheetView>
  </sheetViews>
  <sheetFormatPr baseColWidth="10" defaultColWidth="11.44140625" defaultRowHeight="13.8" outlineLevelRow="1" x14ac:dyDescent="0.3"/>
  <cols>
    <col min="1" max="1" width="24.21875" style="398" bestFit="1" customWidth="1"/>
    <col min="2" max="2" width="65.6640625" style="398" customWidth="1"/>
    <col min="3" max="3" width="18.109375" style="398" bestFit="1" customWidth="1"/>
    <col min="4" max="4" width="34.33203125" style="398" customWidth="1"/>
    <col min="5" max="5" width="22.6640625" style="398" bestFit="1" customWidth="1"/>
    <col min="6" max="6" width="19.88671875" style="398" bestFit="1" customWidth="1"/>
    <col min="7" max="7" width="19.21875" style="398" bestFit="1" customWidth="1"/>
    <col min="8" max="8" width="18.109375" style="398" bestFit="1" customWidth="1"/>
    <col min="9" max="9" width="16.109375" style="398" bestFit="1" customWidth="1"/>
    <col min="10" max="10" width="18.109375" style="398" bestFit="1" customWidth="1"/>
    <col min="11" max="11" width="21.77734375" style="398" customWidth="1"/>
    <col min="12" max="12" width="26.21875" style="398" customWidth="1"/>
    <col min="13" max="15" width="26.77734375" style="398" customWidth="1"/>
    <col min="16" max="16" width="31.44140625" style="398" customWidth="1"/>
    <col min="17" max="17" width="6.21875" style="398" customWidth="1"/>
    <col min="18" max="19" width="16.21875" style="398" customWidth="1"/>
    <col min="20" max="20" width="18.77734375" style="398" customWidth="1"/>
    <col min="21" max="21" width="19" style="398" customWidth="1"/>
    <col min="22" max="22" width="18.77734375" style="398" customWidth="1"/>
    <col min="23" max="23" width="18.77734375" style="398" bestFit="1" customWidth="1"/>
    <col min="24" max="24" width="18.21875" style="398" customWidth="1"/>
    <col min="25" max="25" width="16.77734375" style="398" customWidth="1"/>
    <col min="26" max="26" width="16.44140625" style="398" customWidth="1"/>
    <col min="27" max="27" width="18.77734375" style="398" customWidth="1"/>
    <col min="28" max="28" width="19.77734375" style="398" customWidth="1"/>
    <col min="29" max="29" width="22.5546875" style="398" customWidth="1"/>
    <col min="30" max="30" width="24" style="398" customWidth="1"/>
    <col min="31" max="31" width="3.5546875" style="398" customWidth="1"/>
    <col min="32" max="35" width="19.77734375" style="398" customWidth="1"/>
    <col min="36" max="36" width="19.77734375" style="402" customWidth="1"/>
    <col min="37" max="37" width="19.77734375" style="403" customWidth="1"/>
    <col min="38" max="38" width="1.21875" style="404" customWidth="1"/>
    <col min="39" max="39" width="20.77734375" style="398" customWidth="1"/>
    <col min="40" max="42" width="19.77734375" style="398" customWidth="1"/>
    <col min="43" max="43" width="19.77734375" style="402" customWidth="1"/>
    <col min="44" max="44" width="19.77734375" style="404" customWidth="1"/>
    <col min="45" max="45" width="1.21875" style="404" customWidth="1"/>
    <col min="46" max="46" width="24.21875" style="398" customWidth="1"/>
    <col min="47" max="49" width="19.77734375" style="398" customWidth="1"/>
    <col min="50" max="50" width="19.77734375" style="402" customWidth="1"/>
    <col min="51" max="51" width="19.77734375" style="404" customWidth="1"/>
    <col min="52" max="52" width="1.21875" style="404" customWidth="1"/>
    <col min="53" max="53" width="20.77734375" style="398" customWidth="1"/>
    <col min="54" max="56" width="19.77734375" style="398" customWidth="1"/>
    <col min="57" max="57" width="19.77734375" style="402" customWidth="1"/>
    <col min="58" max="58" width="19.77734375" style="404" customWidth="1"/>
    <col min="59" max="59" width="1.21875" style="404" customWidth="1"/>
    <col min="60" max="60" width="20.77734375" style="398" customWidth="1"/>
    <col min="61" max="63" width="19.77734375" style="398" customWidth="1"/>
    <col min="64" max="64" width="19.77734375" style="402" customWidth="1"/>
    <col min="65" max="65" width="19.77734375" style="404" customWidth="1"/>
    <col min="66" max="66" width="1.21875" style="404" customWidth="1"/>
    <col min="67" max="67" width="20.77734375" style="398" customWidth="1"/>
    <col min="68" max="70" width="19.77734375" style="398" customWidth="1"/>
    <col min="71" max="71" width="19.77734375" style="402" customWidth="1"/>
    <col min="72" max="72" width="19.77734375" style="404" customWidth="1"/>
    <col min="73" max="73" width="1.21875" style="404" customWidth="1"/>
    <col min="74" max="74" width="20.77734375" style="398" customWidth="1"/>
    <col min="75" max="77" width="19.77734375" style="398" customWidth="1"/>
    <col min="78" max="78" width="19.77734375" style="402" customWidth="1"/>
    <col min="79" max="79" width="19.77734375" style="404" customWidth="1"/>
    <col min="80" max="80" width="1.21875" style="404" customWidth="1"/>
    <col min="81" max="81" width="20.77734375" style="398" customWidth="1"/>
    <col min="82" max="84" width="19.77734375" style="398" customWidth="1"/>
    <col min="85" max="85" width="19.77734375" style="402" customWidth="1"/>
    <col min="86" max="86" width="19.77734375" style="404" customWidth="1"/>
    <col min="87" max="87" width="1.21875" style="404" customWidth="1"/>
    <col min="88" max="88" width="20.77734375" style="398" customWidth="1"/>
    <col min="89" max="90" width="19.77734375" style="398" customWidth="1"/>
    <col min="91" max="91" width="24.21875" style="398" customWidth="1"/>
    <col min="92" max="92" width="19.77734375" style="402" customWidth="1"/>
    <col min="93" max="93" width="19.77734375" style="404" customWidth="1"/>
    <col min="94" max="94" width="1.21875" style="404" customWidth="1"/>
    <col min="95" max="95" width="20.77734375" style="398" customWidth="1"/>
    <col min="96" max="97" width="19.77734375" style="398" customWidth="1"/>
    <col min="98" max="98" width="24.77734375" style="398" customWidth="1"/>
    <col min="99" max="99" width="19.77734375" style="402" customWidth="1"/>
    <col min="100" max="100" width="19.77734375" style="404" customWidth="1"/>
    <col min="101" max="101" width="1.21875" style="404" customWidth="1"/>
    <col min="102" max="102" width="20.77734375" style="398" customWidth="1"/>
    <col min="103" max="104" width="19.77734375" style="398" customWidth="1"/>
    <col min="105" max="105" width="25.77734375" style="398" customWidth="1"/>
    <col min="106" max="106" width="19.77734375" style="402" customWidth="1"/>
    <col min="107" max="107" width="19.77734375" style="404" customWidth="1"/>
    <col min="108" max="108" width="1.21875" style="404" customWidth="1"/>
    <col min="109" max="111" width="19.77734375" style="398" customWidth="1"/>
    <col min="112" max="112" width="21.44140625" style="398" customWidth="1"/>
    <col min="113" max="113" width="19.77734375" style="402" customWidth="1"/>
    <col min="114" max="114" width="19.77734375" style="404" customWidth="1"/>
    <col min="115" max="121" width="11.44140625" style="398" customWidth="1"/>
    <col min="122" max="16384" width="11.44140625" style="398"/>
  </cols>
  <sheetData>
    <row r="1" spans="1:114" x14ac:dyDescent="0.3">
      <c r="B1" s="399"/>
      <c r="M1" s="400"/>
      <c r="N1" s="401"/>
    </row>
    <row r="2" spans="1:114" ht="16.5" customHeight="1" x14ac:dyDescent="0.3">
      <c r="B2" s="399"/>
      <c r="D2" s="405" t="s">
        <v>709</v>
      </c>
      <c r="E2" s="406"/>
      <c r="F2" s="407"/>
      <c r="G2" s="406"/>
      <c r="H2" s="406"/>
      <c r="I2" s="406"/>
      <c r="J2" s="406"/>
      <c r="K2" s="406"/>
      <c r="L2" s="406"/>
      <c r="M2" s="406"/>
      <c r="N2" s="406"/>
      <c r="O2" s="406"/>
      <c r="P2" s="408"/>
      <c r="R2" s="405" t="s">
        <v>710</v>
      </c>
      <c r="S2" s="406"/>
      <c r="T2" s="406"/>
      <c r="U2" s="406"/>
      <c r="V2" s="406"/>
      <c r="W2" s="406"/>
      <c r="X2" s="406"/>
      <c r="Y2" s="406"/>
      <c r="Z2" s="406"/>
      <c r="AA2" s="406"/>
      <c r="AB2" s="406"/>
      <c r="AC2" s="406"/>
      <c r="AD2" s="408"/>
      <c r="AF2" s="405" t="s">
        <v>711</v>
      </c>
      <c r="AG2" s="406"/>
      <c r="AH2" s="406"/>
      <c r="AI2" s="409"/>
      <c r="AJ2" s="410"/>
      <c r="AK2" s="411"/>
      <c r="AL2" s="412"/>
      <c r="AM2" s="406"/>
      <c r="AN2" s="406"/>
      <c r="AO2" s="406"/>
      <c r="AP2" s="409"/>
      <c r="AQ2" s="410"/>
      <c r="AR2" s="412"/>
      <c r="AS2" s="412"/>
      <c r="AT2" s="406"/>
      <c r="AU2" s="406"/>
      <c r="AV2" s="413"/>
      <c r="AW2" s="409"/>
      <c r="AX2" s="410"/>
      <c r="AY2" s="412"/>
      <c r="AZ2" s="412"/>
      <c r="BA2" s="406"/>
      <c r="BB2" s="406"/>
      <c r="BC2" s="406"/>
      <c r="BD2" s="409"/>
      <c r="BE2" s="410"/>
      <c r="BF2" s="412"/>
      <c r="BG2" s="412"/>
      <c r="BH2" s="406"/>
      <c r="BI2" s="406"/>
      <c r="BJ2" s="406"/>
      <c r="BK2" s="409"/>
      <c r="BL2" s="410"/>
      <c r="BM2" s="412"/>
      <c r="BN2" s="412"/>
      <c r="BO2" s="406"/>
      <c r="BP2" s="406"/>
      <c r="BQ2" s="406"/>
      <c r="BR2" s="409"/>
      <c r="BS2" s="410"/>
      <c r="BT2" s="412"/>
      <c r="BU2" s="412"/>
      <c r="BV2" s="406"/>
      <c r="BW2" s="406"/>
      <c r="BX2" s="406"/>
      <c r="BY2" s="409"/>
      <c r="BZ2" s="410"/>
      <c r="CA2" s="412"/>
      <c r="CB2" s="412"/>
      <c r="CC2" s="406"/>
      <c r="CD2" s="406"/>
      <c r="CE2" s="406"/>
      <c r="CF2" s="409"/>
      <c r="CG2" s="410"/>
      <c r="CH2" s="412"/>
      <c r="CI2" s="412"/>
      <c r="CJ2" s="406"/>
      <c r="CK2" s="406"/>
      <c r="CL2" s="406"/>
      <c r="CM2" s="409"/>
      <c r="CN2" s="410"/>
      <c r="CO2" s="412"/>
      <c r="CP2" s="412"/>
      <c r="CQ2" s="406"/>
      <c r="CR2" s="406"/>
      <c r="CS2" s="406"/>
      <c r="CT2" s="409"/>
      <c r="CU2" s="410"/>
      <c r="CV2" s="412"/>
      <c r="CW2" s="412"/>
      <c r="CX2" s="406"/>
      <c r="CY2" s="406"/>
      <c r="CZ2" s="406"/>
      <c r="DA2" s="409"/>
      <c r="DB2" s="410"/>
      <c r="DC2" s="412"/>
      <c r="DD2" s="412"/>
      <c r="DE2" s="406"/>
      <c r="DF2" s="406"/>
      <c r="DG2" s="406"/>
      <c r="DH2" s="409"/>
      <c r="DI2" s="410"/>
      <c r="DJ2" s="412"/>
    </row>
    <row r="3" spans="1:114" ht="15.6" thickBot="1" x14ac:dyDescent="0.35">
      <c r="C3" s="400"/>
      <c r="D3" s="414"/>
      <c r="E3" s="415"/>
      <c r="F3" s="416"/>
      <c r="G3" s="416"/>
      <c r="H3" s="415"/>
      <c r="I3" s="415"/>
      <c r="J3" s="415"/>
      <c r="K3" s="415"/>
      <c r="L3" s="415"/>
      <c r="M3" s="415"/>
      <c r="N3" s="415"/>
      <c r="O3" s="416"/>
      <c r="P3" s="417"/>
    </row>
    <row r="4" spans="1:114" ht="63" customHeight="1" thickBot="1" x14ac:dyDescent="0.35">
      <c r="A4" s="418"/>
      <c r="B4" s="419"/>
      <c r="C4" s="808"/>
      <c r="D4" s="420">
        <v>46053</v>
      </c>
      <c r="E4" s="813">
        <v>46081</v>
      </c>
      <c r="F4" s="813">
        <v>46112</v>
      </c>
      <c r="G4" s="813">
        <v>46142</v>
      </c>
      <c r="H4" s="813">
        <v>46173</v>
      </c>
      <c r="I4" s="813">
        <v>46203</v>
      </c>
      <c r="J4" s="813">
        <v>46234</v>
      </c>
      <c r="K4" s="813">
        <v>46265</v>
      </c>
      <c r="L4" s="813">
        <v>46295</v>
      </c>
      <c r="M4" s="813">
        <v>46326</v>
      </c>
      <c r="N4" s="813">
        <v>46356</v>
      </c>
      <c r="O4" s="814">
        <v>46387</v>
      </c>
      <c r="P4" s="809" t="s">
        <v>712</v>
      </c>
      <c r="R4" s="421">
        <v>44927</v>
      </c>
      <c r="S4" s="422">
        <v>44958</v>
      </c>
      <c r="T4" s="422">
        <v>44986</v>
      </c>
      <c r="U4" s="422">
        <v>45017</v>
      </c>
      <c r="V4" s="422">
        <v>45047</v>
      </c>
      <c r="W4" s="422">
        <v>45078</v>
      </c>
      <c r="X4" s="422">
        <v>45108</v>
      </c>
      <c r="Y4" s="422">
        <v>45139</v>
      </c>
      <c r="Z4" s="422">
        <v>45170</v>
      </c>
      <c r="AA4" s="422">
        <v>45200</v>
      </c>
      <c r="AB4" s="422">
        <v>45231</v>
      </c>
      <c r="AC4" s="422">
        <v>45261</v>
      </c>
      <c r="AD4" s="423" t="s">
        <v>539</v>
      </c>
      <c r="AF4" s="424">
        <v>44957</v>
      </c>
      <c r="AG4" s="425" t="s">
        <v>713</v>
      </c>
      <c r="AH4" s="425" t="s">
        <v>714</v>
      </c>
      <c r="AI4" s="426" t="s">
        <v>715</v>
      </c>
      <c r="AJ4" s="427" t="s">
        <v>716</v>
      </c>
      <c r="AK4" s="428" t="s">
        <v>717</v>
      </c>
      <c r="AM4" s="424">
        <v>44985</v>
      </c>
      <c r="AN4" s="425" t="s">
        <v>713</v>
      </c>
      <c r="AO4" s="425" t="s">
        <v>718</v>
      </c>
      <c r="AP4" s="426" t="s">
        <v>719</v>
      </c>
      <c r="AQ4" s="427" t="s">
        <v>720</v>
      </c>
      <c r="AR4" s="429" t="s">
        <v>717</v>
      </c>
      <c r="AT4" s="424">
        <v>45016</v>
      </c>
      <c r="AU4" s="425" t="s">
        <v>713</v>
      </c>
      <c r="AV4" s="425" t="s">
        <v>718</v>
      </c>
      <c r="AW4" s="426" t="s">
        <v>721</v>
      </c>
      <c r="AX4" s="427" t="s">
        <v>722</v>
      </c>
      <c r="AY4" s="429" t="s">
        <v>717</v>
      </c>
      <c r="BA4" s="424">
        <v>45046</v>
      </c>
      <c r="BB4" s="425" t="s">
        <v>713</v>
      </c>
      <c r="BC4" s="425" t="s">
        <v>718</v>
      </c>
      <c r="BD4" s="426" t="s">
        <v>723</v>
      </c>
      <c r="BE4" s="427" t="s">
        <v>724</v>
      </c>
      <c r="BF4" s="429" t="s">
        <v>717</v>
      </c>
      <c r="BH4" s="424">
        <v>45077</v>
      </c>
      <c r="BI4" s="425" t="s">
        <v>713</v>
      </c>
      <c r="BJ4" s="425" t="s">
        <v>718</v>
      </c>
      <c r="BK4" s="426" t="s">
        <v>725</v>
      </c>
      <c r="BL4" s="427" t="s">
        <v>726</v>
      </c>
      <c r="BM4" s="429" t="s">
        <v>717</v>
      </c>
      <c r="BO4" s="424">
        <v>45107</v>
      </c>
      <c r="BP4" s="425" t="s">
        <v>713</v>
      </c>
      <c r="BQ4" s="425" t="s">
        <v>718</v>
      </c>
      <c r="BR4" s="426" t="s">
        <v>727</v>
      </c>
      <c r="BS4" s="427" t="s">
        <v>728</v>
      </c>
      <c r="BT4" s="429" t="s">
        <v>717</v>
      </c>
      <c r="BV4" s="424">
        <v>45137</v>
      </c>
      <c r="BW4" s="425" t="s">
        <v>713</v>
      </c>
      <c r="BX4" s="425" t="s">
        <v>718</v>
      </c>
      <c r="BY4" s="426" t="s">
        <v>729</v>
      </c>
      <c r="BZ4" s="427" t="s">
        <v>730</v>
      </c>
      <c r="CA4" s="429" t="s">
        <v>717</v>
      </c>
      <c r="CC4" s="424">
        <v>45169</v>
      </c>
      <c r="CD4" s="425" t="s">
        <v>713</v>
      </c>
      <c r="CE4" s="425" t="s">
        <v>718</v>
      </c>
      <c r="CF4" s="426" t="s">
        <v>731</v>
      </c>
      <c r="CG4" s="427" t="s">
        <v>732</v>
      </c>
      <c r="CH4" s="429" t="s">
        <v>717</v>
      </c>
      <c r="CJ4" s="424">
        <v>45199</v>
      </c>
      <c r="CK4" s="425" t="s">
        <v>713</v>
      </c>
      <c r="CL4" s="425" t="s">
        <v>718</v>
      </c>
      <c r="CM4" s="426" t="s">
        <v>733</v>
      </c>
      <c r="CN4" s="427" t="s">
        <v>734</v>
      </c>
      <c r="CO4" s="429" t="s">
        <v>717</v>
      </c>
      <c r="CQ4" s="424">
        <v>45230</v>
      </c>
      <c r="CR4" s="425" t="s">
        <v>713</v>
      </c>
      <c r="CS4" s="425" t="s">
        <v>718</v>
      </c>
      <c r="CT4" s="426" t="s">
        <v>735</v>
      </c>
      <c r="CU4" s="427" t="s">
        <v>736</v>
      </c>
      <c r="CV4" s="429" t="s">
        <v>717</v>
      </c>
      <c r="CX4" s="424">
        <v>45260</v>
      </c>
      <c r="CY4" s="425" t="s">
        <v>713</v>
      </c>
      <c r="CZ4" s="425" t="s">
        <v>718</v>
      </c>
      <c r="DA4" s="426" t="s">
        <v>737</v>
      </c>
      <c r="DB4" s="427" t="s">
        <v>738</v>
      </c>
      <c r="DC4" s="429" t="s">
        <v>717</v>
      </c>
      <c r="DE4" s="424">
        <v>45291</v>
      </c>
      <c r="DF4" s="425" t="s">
        <v>713</v>
      </c>
      <c r="DG4" s="425" t="s">
        <v>718</v>
      </c>
      <c r="DH4" s="426" t="s">
        <v>739</v>
      </c>
      <c r="DI4" s="427" t="s">
        <v>740</v>
      </c>
      <c r="DJ4" s="429" t="s">
        <v>717</v>
      </c>
    </row>
    <row r="5" spans="1:114" ht="21.6" thickBot="1" x14ac:dyDescent="0.35">
      <c r="A5" s="430"/>
      <c r="B5" s="840" t="s">
        <v>745</v>
      </c>
      <c r="C5" s="841"/>
      <c r="D5" s="815"/>
      <c r="E5" s="810"/>
      <c r="F5" s="810"/>
      <c r="G5" s="810"/>
      <c r="H5" s="810"/>
      <c r="I5" s="810"/>
      <c r="J5" s="810"/>
      <c r="K5" s="810"/>
      <c r="L5" s="810"/>
      <c r="M5" s="810"/>
      <c r="N5" s="810"/>
      <c r="O5" s="811"/>
      <c r="P5" s="812"/>
      <c r="R5" s="431">
        <f>826.34*1000</f>
        <v>826340</v>
      </c>
      <c r="S5" s="432">
        <f>798.26*1000</f>
        <v>798260</v>
      </c>
      <c r="T5" s="432">
        <f>809.5*1000</f>
        <v>809500</v>
      </c>
      <c r="U5" s="432">
        <f>809.5*1000</f>
        <v>809500</v>
      </c>
      <c r="V5" s="432">
        <v>712260</v>
      </c>
      <c r="W5" s="432">
        <v>726540</v>
      </c>
      <c r="X5" s="432">
        <v>750440</v>
      </c>
      <c r="Y5" s="432">
        <v>953710</v>
      </c>
      <c r="Z5" s="432">
        <v>783630</v>
      </c>
      <c r="AA5" s="432">
        <v>813950</v>
      </c>
      <c r="AB5" s="433">
        <v>812620</v>
      </c>
      <c r="AC5" s="434">
        <v>849120</v>
      </c>
      <c r="AD5" s="435" t="s">
        <v>302</v>
      </c>
      <c r="AF5" s="436" t="e">
        <f>#REF!</f>
        <v>#REF!</v>
      </c>
      <c r="AG5" s="436" t="e">
        <f>#REF!</f>
        <v>#REF!</v>
      </c>
      <c r="AH5" s="437"/>
      <c r="AI5" s="438"/>
      <c r="AJ5" s="439"/>
      <c r="AK5" s="440" t="s">
        <v>741</v>
      </c>
      <c r="AM5" s="441" t="e">
        <f>#REF!</f>
        <v>#REF!</v>
      </c>
      <c r="AN5" s="441" t="e">
        <f>#REF!</f>
        <v>#REF!</v>
      </c>
      <c r="AO5" s="442"/>
      <c r="AP5" s="443"/>
      <c r="AQ5" s="444"/>
      <c r="AR5" s="445" t="s">
        <v>741</v>
      </c>
      <c r="AT5" s="441" t="e">
        <f>#REF!</f>
        <v>#REF!</v>
      </c>
      <c r="AU5" s="441" t="e">
        <f>#REF!</f>
        <v>#REF!</v>
      </c>
      <c r="AV5" s="442"/>
      <c r="AW5" s="443"/>
      <c r="AX5" s="444"/>
      <c r="AY5" s="445" t="s">
        <v>741</v>
      </c>
      <c r="BA5" s="441" t="e">
        <f>#REF!</f>
        <v>#REF!</v>
      </c>
      <c r="BB5" s="441" t="e">
        <f>#REF!</f>
        <v>#REF!</v>
      </c>
      <c r="BC5" s="442"/>
      <c r="BD5" s="443"/>
      <c r="BE5" s="444"/>
      <c r="BF5" s="445" t="s">
        <v>741</v>
      </c>
      <c r="BH5" s="441"/>
      <c r="BI5" s="442"/>
      <c r="BJ5" s="442"/>
      <c r="BK5" s="443"/>
      <c r="BL5" s="444"/>
      <c r="BM5" s="445" t="s">
        <v>741</v>
      </c>
      <c r="BO5" s="441"/>
      <c r="BP5" s="442"/>
      <c r="BQ5" s="442"/>
      <c r="BR5" s="443"/>
      <c r="BS5" s="444"/>
      <c r="BT5" s="445" t="s">
        <v>741</v>
      </c>
      <c r="BV5" s="441"/>
      <c r="BW5" s="442"/>
      <c r="BX5" s="442"/>
      <c r="BY5" s="443"/>
      <c r="BZ5" s="444"/>
      <c r="CA5" s="445" t="s">
        <v>741</v>
      </c>
      <c r="CC5" s="441"/>
      <c r="CD5" s="442"/>
      <c r="CE5" s="442"/>
      <c r="CF5" s="443"/>
      <c r="CG5" s="444"/>
      <c r="CH5" s="445" t="s">
        <v>741</v>
      </c>
      <c r="CJ5" s="441"/>
      <c r="CK5" s="442"/>
      <c r="CL5" s="442"/>
      <c r="CM5" s="443"/>
      <c r="CN5" s="444"/>
      <c r="CO5" s="445" t="s">
        <v>741</v>
      </c>
      <c r="CQ5" s="441"/>
      <c r="CR5" s="442"/>
      <c r="CS5" s="442"/>
      <c r="CT5" s="443"/>
      <c r="CU5" s="444"/>
      <c r="CV5" s="445" t="s">
        <v>741</v>
      </c>
      <c r="CX5" s="441">
        <v>1</v>
      </c>
      <c r="CY5" s="442"/>
      <c r="CZ5" s="442"/>
      <c r="DA5" s="443"/>
      <c r="DB5" s="444"/>
      <c r="DC5" s="445" t="s">
        <v>741</v>
      </c>
      <c r="DE5" s="441">
        <v>1</v>
      </c>
      <c r="DF5" s="442"/>
      <c r="DG5" s="442"/>
      <c r="DH5" s="443"/>
      <c r="DI5" s="444"/>
      <c r="DJ5" s="445" t="s">
        <v>741</v>
      </c>
    </row>
    <row r="6" spans="1:114" ht="23.4" thickBot="1" x14ac:dyDescent="0.35">
      <c r="A6" s="446"/>
      <c r="B6" s="447" t="s">
        <v>697</v>
      </c>
      <c r="C6" s="448"/>
      <c r="D6" s="448">
        <f>+D7+D28</f>
        <v>45953008</v>
      </c>
      <c r="E6" s="448">
        <f t="shared" ref="E6:O6" si="0">+E7+E28</f>
        <v>0</v>
      </c>
      <c r="F6" s="448">
        <f t="shared" si="0"/>
        <v>0</v>
      </c>
      <c r="G6" s="448">
        <f t="shared" si="0"/>
        <v>0</v>
      </c>
      <c r="H6" s="448">
        <f t="shared" si="0"/>
        <v>0</v>
      </c>
      <c r="I6" s="448">
        <f t="shared" si="0"/>
        <v>0</v>
      </c>
      <c r="J6" s="448">
        <f t="shared" si="0"/>
        <v>0</v>
      </c>
      <c r="K6" s="448">
        <f t="shared" si="0"/>
        <v>0</v>
      </c>
      <c r="L6" s="448">
        <f t="shared" si="0"/>
        <v>0</v>
      </c>
      <c r="M6" s="448">
        <f t="shared" si="0"/>
        <v>0</v>
      </c>
      <c r="N6" s="448">
        <f t="shared" si="0"/>
        <v>0</v>
      </c>
      <c r="O6" s="448">
        <f t="shared" si="0"/>
        <v>0</v>
      </c>
      <c r="P6" s="449">
        <f>SUM(D6:O6)</f>
        <v>45953008</v>
      </c>
      <c r="R6" s="450">
        <f t="shared" ref="R6" si="1">+R7+R52</f>
        <v>0</v>
      </c>
      <c r="S6" s="450">
        <f t="shared" ref="S6:AC6" si="2">+S7+S52</f>
        <v>0</v>
      </c>
      <c r="T6" s="450">
        <f t="shared" si="2"/>
        <v>0</v>
      </c>
      <c r="U6" s="450">
        <f t="shared" si="2"/>
        <v>0</v>
      </c>
      <c r="V6" s="450">
        <f t="shared" si="2"/>
        <v>0</v>
      </c>
      <c r="W6" s="450">
        <f t="shared" si="2"/>
        <v>0</v>
      </c>
      <c r="X6" s="450">
        <f t="shared" si="2"/>
        <v>0</v>
      </c>
      <c r="Y6" s="450">
        <f t="shared" si="2"/>
        <v>0</v>
      </c>
      <c r="Z6" s="450">
        <f t="shared" si="2"/>
        <v>0</v>
      </c>
      <c r="AA6" s="450">
        <f t="shared" si="2"/>
        <v>0</v>
      </c>
      <c r="AB6" s="450">
        <f t="shared" si="2"/>
        <v>0</v>
      </c>
      <c r="AC6" s="450">
        <f t="shared" si="2"/>
        <v>0</v>
      </c>
      <c r="AD6" s="451">
        <f>SUM(R6:AC6)</f>
        <v>0</v>
      </c>
      <c r="AF6" s="452" t="e">
        <f t="shared" ref="AF6:CO6" si="3">+AF7</f>
        <v>#REF!</v>
      </c>
      <c r="AG6" s="453" t="e">
        <f t="shared" si="3"/>
        <v>#REF!</v>
      </c>
      <c r="AH6" s="453" t="e">
        <f t="shared" si="3"/>
        <v>#REF!</v>
      </c>
      <c r="AI6" s="453" t="e">
        <f t="shared" si="3"/>
        <v>#REF!</v>
      </c>
      <c r="AJ6" s="453" t="e">
        <f t="shared" si="3"/>
        <v>#REF!</v>
      </c>
      <c r="AK6" s="454" t="e">
        <f t="shared" si="3"/>
        <v>#REF!</v>
      </c>
      <c r="AM6" s="448" t="e">
        <f t="shared" si="3"/>
        <v>#REF!</v>
      </c>
      <c r="AN6" s="453" t="e">
        <f t="shared" si="3"/>
        <v>#REF!</v>
      </c>
      <c r="AO6" s="453" t="e">
        <f t="shared" si="3"/>
        <v>#REF!</v>
      </c>
      <c r="AP6" s="453" t="e">
        <f t="shared" si="3"/>
        <v>#REF!</v>
      </c>
      <c r="AQ6" s="453" t="e">
        <f t="shared" si="3"/>
        <v>#REF!</v>
      </c>
      <c r="AR6" s="454" t="e">
        <f t="shared" si="3"/>
        <v>#REF!</v>
      </c>
      <c r="AT6" s="448" t="e">
        <f t="shared" si="3"/>
        <v>#REF!</v>
      </c>
      <c r="AU6" s="453" t="e">
        <f t="shared" si="3"/>
        <v>#REF!</v>
      </c>
      <c r="AV6" s="453" t="e">
        <f t="shared" si="3"/>
        <v>#REF!</v>
      </c>
      <c r="AW6" s="453" t="e">
        <f t="shared" si="3"/>
        <v>#REF!</v>
      </c>
      <c r="AX6" s="453" t="e">
        <f t="shared" si="3"/>
        <v>#REF!</v>
      </c>
      <c r="AY6" s="454" t="e">
        <f t="shared" si="3"/>
        <v>#REF!</v>
      </c>
      <c r="BA6" s="448" t="e">
        <f t="shared" si="3"/>
        <v>#REF!</v>
      </c>
      <c r="BB6" s="453" t="e">
        <f t="shared" si="3"/>
        <v>#REF!</v>
      </c>
      <c r="BC6" s="453" t="e">
        <f t="shared" si="3"/>
        <v>#REF!</v>
      </c>
      <c r="BD6" s="453" t="e">
        <f t="shared" si="3"/>
        <v>#REF!</v>
      </c>
      <c r="BE6" s="453" t="e">
        <f t="shared" si="3"/>
        <v>#REF!</v>
      </c>
      <c r="BF6" s="454" t="e">
        <f t="shared" si="3"/>
        <v>#REF!</v>
      </c>
      <c r="BH6" s="448" t="e">
        <f t="shared" si="3"/>
        <v>#REF!</v>
      </c>
      <c r="BI6" s="453" t="e">
        <f t="shared" si="3"/>
        <v>#REF!</v>
      </c>
      <c r="BJ6" s="453" t="e">
        <f t="shared" si="3"/>
        <v>#REF!</v>
      </c>
      <c r="BK6" s="453" t="e">
        <f t="shared" si="3"/>
        <v>#REF!</v>
      </c>
      <c r="BL6" s="453" t="e">
        <f t="shared" si="3"/>
        <v>#REF!</v>
      </c>
      <c r="BM6" s="454" t="e">
        <f t="shared" si="3"/>
        <v>#REF!</v>
      </c>
      <c r="BO6" s="448" t="e">
        <f t="shared" si="3"/>
        <v>#REF!</v>
      </c>
      <c r="BP6" s="453" t="e">
        <f t="shared" si="3"/>
        <v>#REF!</v>
      </c>
      <c r="BQ6" s="453" t="e">
        <f t="shared" si="3"/>
        <v>#REF!</v>
      </c>
      <c r="BR6" s="453" t="e">
        <f t="shared" si="3"/>
        <v>#REF!</v>
      </c>
      <c r="BS6" s="453" t="e">
        <f t="shared" si="3"/>
        <v>#REF!</v>
      </c>
      <c r="BT6" s="454" t="e">
        <f t="shared" si="3"/>
        <v>#REF!</v>
      </c>
      <c r="BV6" s="448" t="e">
        <f t="shared" si="3"/>
        <v>#REF!</v>
      </c>
      <c r="BW6" s="453" t="e">
        <f t="shared" si="3"/>
        <v>#REF!</v>
      </c>
      <c r="BX6" s="453" t="e">
        <f t="shared" si="3"/>
        <v>#REF!</v>
      </c>
      <c r="BY6" s="453" t="e">
        <f t="shared" si="3"/>
        <v>#REF!</v>
      </c>
      <c r="BZ6" s="453" t="e">
        <f t="shared" si="3"/>
        <v>#REF!</v>
      </c>
      <c r="CA6" s="454" t="e">
        <f t="shared" si="3"/>
        <v>#REF!</v>
      </c>
      <c r="CC6" s="448" t="e">
        <f t="shared" si="3"/>
        <v>#REF!</v>
      </c>
      <c r="CD6" s="453" t="e">
        <f t="shared" si="3"/>
        <v>#REF!</v>
      </c>
      <c r="CE6" s="453" t="e">
        <f t="shared" si="3"/>
        <v>#REF!</v>
      </c>
      <c r="CF6" s="453" t="e">
        <f t="shared" si="3"/>
        <v>#REF!</v>
      </c>
      <c r="CG6" s="453" t="e">
        <f t="shared" si="3"/>
        <v>#REF!</v>
      </c>
      <c r="CH6" s="454" t="e">
        <f t="shared" si="3"/>
        <v>#REF!</v>
      </c>
      <c r="CJ6" s="448" t="e">
        <f t="shared" si="3"/>
        <v>#REF!</v>
      </c>
      <c r="CK6" s="453" t="e">
        <f t="shared" si="3"/>
        <v>#REF!</v>
      </c>
      <c r="CL6" s="453" t="e">
        <f t="shared" si="3"/>
        <v>#REF!</v>
      </c>
      <c r="CM6" s="453" t="e">
        <f t="shared" si="3"/>
        <v>#REF!</v>
      </c>
      <c r="CN6" s="453" t="e">
        <f t="shared" si="3"/>
        <v>#REF!</v>
      </c>
      <c r="CO6" s="454" t="e">
        <f t="shared" si="3"/>
        <v>#REF!</v>
      </c>
      <c r="CQ6" s="448" t="e">
        <f t="shared" ref="CQ6:CV6" si="4">+CQ7</f>
        <v>#REF!</v>
      </c>
      <c r="CR6" s="453" t="e">
        <f t="shared" si="4"/>
        <v>#REF!</v>
      </c>
      <c r="CS6" s="453" t="e">
        <f t="shared" si="4"/>
        <v>#REF!</v>
      </c>
      <c r="CT6" s="453" t="e">
        <f t="shared" si="4"/>
        <v>#REF!</v>
      </c>
      <c r="CU6" s="453" t="e">
        <f t="shared" si="4"/>
        <v>#REF!</v>
      </c>
      <c r="CV6" s="454" t="e">
        <f t="shared" si="4"/>
        <v>#REF!</v>
      </c>
      <c r="CX6" s="448" t="e">
        <f t="shared" ref="CX6:DC6" si="5">+CX7</f>
        <v>#REF!</v>
      </c>
      <c r="CY6" s="453" t="e">
        <f t="shared" si="5"/>
        <v>#REF!</v>
      </c>
      <c r="CZ6" s="453" t="e">
        <f t="shared" si="5"/>
        <v>#REF!</v>
      </c>
      <c r="DA6" s="453" t="e">
        <f t="shared" si="5"/>
        <v>#REF!</v>
      </c>
      <c r="DB6" s="453" t="e">
        <f t="shared" si="5"/>
        <v>#REF!</v>
      </c>
      <c r="DC6" s="454" t="e">
        <f t="shared" si="5"/>
        <v>#REF!</v>
      </c>
      <c r="DE6" s="448" t="e">
        <f t="shared" ref="DE6:DJ6" si="6">+DE7</f>
        <v>#REF!</v>
      </c>
      <c r="DF6" s="453" t="e">
        <f t="shared" si="6"/>
        <v>#REF!</v>
      </c>
      <c r="DG6" s="453" t="e">
        <f t="shared" si="6"/>
        <v>#REF!</v>
      </c>
      <c r="DH6" s="453" t="e">
        <f t="shared" si="6"/>
        <v>#REF!</v>
      </c>
      <c r="DI6" s="453" t="e">
        <f t="shared" si="6"/>
        <v>#REF!</v>
      </c>
      <c r="DJ6" s="454" t="e">
        <f t="shared" si="6"/>
        <v>#REF!</v>
      </c>
    </row>
    <row r="7" spans="1:114" ht="21" x14ac:dyDescent="0.3">
      <c r="A7" s="455"/>
      <c r="B7" s="456" t="s">
        <v>1127</v>
      </c>
      <c r="C7" s="457"/>
      <c r="D7" s="457">
        <f t="shared" ref="D7:I7" si="7">+D8+D23</f>
        <v>0</v>
      </c>
      <c r="E7" s="457">
        <f t="shared" si="7"/>
        <v>0</v>
      </c>
      <c r="F7" s="457">
        <f t="shared" si="7"/>
        <v>0</v>
      </c>
      <c r="G7" s="457">
        <f t="shared" si="7"/>
        <v>0</v>
      </c>
      <c r="H7" s="457">
        <f t="shared" si="7"/>
        <v>0</v>
      </c>
      <c r="I7" s="457">
        <f t="shared" si="7"/>
        <v>0</v>
      </c>
      <c r="J7" s="457">
        <f>+J8+J23</f>
        <v>0</v>
      </c>
      <c r="K7" s="457">
        <f t="shared" ref="K7:P7" si="8">+K8+K23</f>
        <v>0</v>
      </c>
      <c r="L7" s="457">
        <f t="shared" si="8"/>
        <v>0</v>
      </c>
      <c r="M7" s="457">
        <f t="shared" si="8"/>
        <v>0</v>
      </c>
      <c r="N7" s="457">
        <f t="shared" si="8"/>
        <v>0</v>
      </c>
      <c r="O7" s="457">
        <f t="shared" ref="O7" si="9">+O8+O23</f>
        <v>0</v>
      </c>
      <c r="P7" s="457">
        <f t="shared" si="8"/>
        <v>0</v>
      </c>
      <c r="R7" s="458">
        <f>+R8+R23</f>
        <v>0</v>
      </c>
      <c r="S7" s="458">
        <f t="shared" ref="S7:AC7" si="10">+S8+S23</f>
        <v>0</v>
      </c>
      <c r="T7" s="458">
        <f t="shared" si="10"/>
        <v>0</v>
      </c>
      <c r="U7" s="458">
        <f t="shared" si="10"/>
        <v>0</v>
      </c>
      <c r="V7" s="458">
        <f t="shared" si="10"/>
        <v>0</v>
      </c>
      <c r="W7" s="458">
        <f t="shared" si="10"/>
        <v>0</v>
      </c>
      <c r="X7" s="458">
        <f t="shared" si="10"/>
        <v>0</v>
      </c>
      <c r="Y7" s="458">
        <f t="shared" si="10"/>
        <v>0</v>
      </c>
      <c r="Z7" s="458">
        <f t="shared" si="10"/>
        <v>0</v>
      </c>
      <c r="AA7" s="458">
        <f t="shared" si="10"/>
        <v>0</v>
      </c>
      <c r="AB7" s="458">
        <f t="shared" si="10"/>
        <v>0</v>
      </c>
      <c r="AC7" s="458">
        <f t="shared" si="10"/>
        <v>0</v>
      </c>
      <c r="AD7" s="459" t="e">
        <f>+AD8+#REF!+AD23+#REF!+#REF!+#REF!</f>
        <v>#REF!</v>
      </c>
      <c r="AF7" s="460" t="e">
        <f>+AF8+#REF!+#REF!+AF23+#REF!+#REF!</f>
        <v>#REF!</v>
      </c>
      <c r="AG7" s="461" t="e">
        <f>+AG8+#REF!+#REF!+AG23+#REF!+#REF!</f>
        <v>#REF!</v>
      </c>
      <c r="AH7" s="461" t="e">
        <f>+AH8+#REF!+#REF!+AH23+#REF!+#REF!</f>
        <v>#REF!</v>
      </c>
      <c r="AI7" s="461" t="e">
        <f>+AI8+#REF!+#REF!+AI23+#REF!+#REF!</f>
        <v>#REF!</v>
      </c>
      <c r="AJ7" s="462" t="e">
        <f>+AJ8+#REF!+#REF!+AJ23+#REF!+#REF!</f>
        <v>#REF!</v>
      </c>
      <c r="AK7" s="463" t="e">
        <f>+AK8+#REF!+#REF!+AK23+#REF!+#REF!</f>
        <v>#REF!</v>
      </c>
      <c r="AL7" s="398"/>
      <c r="AM7" s="460" t="e">
        <f>+AM8+#REF!+#REF!+AM23+#REF!+#REF!</f>
        <v>#REF!</v>
      </c>
      <c r="AN7" s="462" t="e">
        <f>+AN8+#REF!+#REF!+AN23+#REF!+#REF!</f>
        <v>#REF!</v>
      </c>
      <c r="AO7" s="462" t="e">
        <f>+AO8+#REF!+#REF!+AO23+#REF!+#REF!</f>
        <v>#REF!</v>
      </c>
      <c r="AP7" s="461" t="e">
        <f>+AP8+#REF!+#REF!+AP23+#REF!+#REF!</f>
        <v>#REF!</v>
      </c>
      <c r="AQ7" s="462" t="e">
        <f>+AQ8+#REF!+#REF!+AQ23+#REF!+#REF!</f>
        <v>#REF!</v>
      </c>
      <c r="AR7" s="463" t="e">
        <f>+AR8+#REF!+#REF!+AR23+#REF!+#REF!</f>
        <v>#REF!</v>
      </c>
      <c r="AS7" s="398"/>
      <c r="AT7" s="457" t="e">
        <f>+AT8+#REF!+#REF!+AT23+#REF!+#REF!</f>
        <v>#REF!</v>
      </c>
      <c r="AU7" s="462" t="e">
        <f>+AU8+#REF!+#REF!+AU23+#REF!+#REF!</f>
        <v>#REF!</v>
      </c>
      <c r="AV7" s="462" t="e">
        <f>+AV8+#REF!+#REF!+AV23+#REF!+#REF!</f>
        <v>#REF!</v>
      </c>
      <c r="AW7" s="461" t="e">
        <f>+AW8+#REF!+#REF!+AW23+#REF!+#REF!</f>
        <v>#REF!</v>
      </c>
      <c r="AX7" s="462" t="e">
        <f>+AX8+#REF!+#REF!+AX23+#REF!+#REF!</f>
        <v>#REF!</v>
      </c>
      <c r="AY7" s="463" t="e">
        <f>+AY8+#REF!+#REF!+AY23+#REF!+#REF!</f>
        <v>#REF!</v>
      </c>
      <c r="AZ7" s="398"/>
      <c r="BA7" s="460" t="e">
        <f>+BA8+#REF!+#REF!+BA23+#REF!+#REF!</f>
        <v>#REF!</v>
      </c>
      <c r="BB7" s="462" t="e">
        <f>+BB8+#REF!+#REF!+BB23+#REF!+#REF!</f>
        <v>#REF!</v>
      </c>
      <c r="BC7" s="462" t="e">
        <f>+BC8+#REF!+#REF!+BC23+#REF!+#REF!</f>
        <v>#REF!</v>
      </c>
      <c r="BD7" s="461" t="e">
        <f>+BD8+#REF!+#REF!+BD23+#REF!+#REF!</f>
        <v>#REF!</v>
      </c>
      <c r="BE7" s="462" t="e">
        <f>+BE8+#REF!+#REF!+BE23+#REF!+#REF!</f>
        <v>#REF!</v>
      </c>
      <c r="BF7" s="463" t="e">
        <f>+BF8+#REF!+#REF!+BF23+#REF!+#REF!</f>
        <v>#REF!</v>
      </c>
      <c r="BG7" s="398"/>
      <c r="BH7" s="457" t="e">
        <f>+BH8+#REF!+#REF!+BH23+#REF!+#REF!</f>
        <v>#REF!</v>
      </c>
      <c r="BI7" s="462" t="e">
        <f>+BI8+#REF!+#REF!+BI23+#REF!+#REF!</f>
        <v>#REF!</v>
      </c>
      <c r="BJ7" s="462" t="e">
        <f>+BJ8+#REF!+#REF!+BJ23+#REF!+#REF!</f>
        <v>#REF!</v>
      </c>
      <c r="BK7" s="462" t="e">
        <f>+BK8+#REF!+#REF!+BK23+#REF!+#REF!</f>
        <v>#REF!</v>
      </c>
      <c r="BL7" s="462" t="e">
        <f>+BL8+#REF!+#REF!+BL23+#REF!+#REF!</f>
        <v>#REF!</v>
      </c>
      <c r="BM7" s="463" t="e">
        <f>+BM8+#REF!+#REF!+BM23+#REF!+#REF!</f>
        <v>#REF!</v>
      </c>
      <c r="BN7" s="398"/>
      <c r="BO7" s="457" t="e">
        <f>+BO8+#REF!+#REF!+BO23+#REF!+#REF!</f>
        <v>#REF!</v>
      </c>
      <c r="BP7" s="462" t="e">
        <f>+BP8+#REF!+#REF!+BP23+#REF!+#REF!</f>
        <v>#REF!</v>
      </c>
      <c r="BQ7" s="462" t="e">
        <f>+BQ8+#REF!+#REF!+BQ23+#REF!+#REF!</f>
        <v>#REF!</v>
      </c>
      <c r="BR7" s="462" t="e">
        <f>+BR8+#REF!+#REF!+BR23+#REF!+#REF!</f>
        <v>#REF!</v>
      </c>
      <c r="BS7" s="462" t="e">
        <f>+BS8+#REF!+#REF!+BS23+#REF!+#REF!</f>
        <v>#REF!</v>
      </c>
      <c r="BT7" s="463" t="e">
        <f>+BT8+#REF!+#REF!+BT23+#REF!+#REF!</f>
        <v>#REF!</v>
      </c>
      <c r="BU7" s="398"/>
      <c r="BV7" s="457" t="e">
        <f>+BV8+#REF!+#REF!+BV23+#REF!+#REF!</f>
        <v>#REF!</v>
      </c>
      <c r="BW7" s="462" t="e">
        <f>+BW8+#REF!+#REF!+BW23+#REF!+#REF!</f>
        <v>#REF!</v>
      </c>
      <c r="BX7" s="462" t="e">
        <f>+BX8+#REF!+#REF!+BX23+#REF!+#REF!</f>
        <v>#REF!</v>
      </c>
      <c r="BY7" s="462" t="e">
        <f>+BY8+#REF!+#REF!+BY23+#REF!+#REF!</f>
        <v>#REF!</v>
      </c>
      <c r="BZ7" s="462" t="e">
        <f>+BZ8+#REF!+#REF!+BZ23+#REF!+#REF!</f>
        <v>#REF!</v>
      </c>
      <c r="CA7" s="463" t="e">
        <f>+CA8+#REF!+#REF!+CA23+#REF!+#REF!</f>
        <v>#REF!</v>
      </c>
      <c r="CB7" s="398"/>
      <c r="CC7" s="457" t="e">
        <f>+CC8+#REF!+#REF!+CC23+#REF!+#REF!</f>
        <v>#REF!</v>
      </c>
      <c r="CD7" s="462" t="e">
        <f>+CD8+#REF!+#REF!+CD23+#REF!+#REF!</f>
        <v>#REF!</v>
      </c>
      <c r="CE7" s="462" t="e">
        <f>+CE8+#REF!+#REF!+CE23+#REF!+#REF!</f>
        <v>#REF!</v>
      </c>
      <c r="CF7" s="462" t="e">
        <f>+CF8+#REF!+#REF!+CF23+#REF!+#REF!</f>
        <v>#REF!</v>
      </c>
      <c r="CG7" s="462" t="e">
        <f>+CG8+#REF!+#REF!+CG23+#REF!+#REF!</f>
        <v>#REF!</v>
      </c>
      <c r="CH7" s="463" t="e">
        <f>+CH8+#REF!+#REF!+CH23+#REF!+#REF!</f>
        <v>#REF!</v>
      </c>
      <c r="CI7" s="398"/>
      <c r="CJ7" s="457" t="e">
        <f>+CJ8+#REF!+#REF!+CJ23+#REF!+#REF!</f>
        <v>#REF!</v>
      </c>
      <c r="CK7" s="462" t="e">
        <f>+CK8+#REF!+#REF!+CK23+#REF!+#REF!</f>
        <v>#REF!</v>
      </c>
      <c r="CL7" s="462" t="e">
        <f>+CL8+#REF!+#REF!+CL23+#REF!+#REF!</f>
        <v>#REF!</v>
      </c>
      <c r="CM7" s="462" t="e">
        <f>+CM8+#REF!+#REF!+CM23+#REF!+#REF!</f>
        <v>#REF!</v>
      </c>
      <c r="CN7" s="462" t="e">
        <f>+CN8+#REF!+#REF!+CN23+#REF!+#REF!</f>
        <v>#REF!</v>
      </c>
      <c r="CO7" s="463" t="e">
        <f>+CO8+#REF!+#REF!+CO23+#REF!+#REF!</f>
        <v>#REF!</v>
      </c>
      <c r="CP7" s="398"/>
      <c r="CQ7" s="457" t="e">
        <f>+CQ8+#REF!+#REF!+CQ23+#REF!+#REF!</f>
        <v>#REF!</v>
      </c>
      <c r="CR7" s="462" t="e">
        <f>+CR8+#REF!+#REF!+CR23+#REF!+#REF!</f>
        <v>#REF!</v>
      </c>
      <c r="CS7" s="462" t="e">
        <f>+CS8+#REF!+#REF!+CS23+#REF!+#REF!</f>
        <v>#REF!</v>
      </c>
      <c r="CT7" s="462" t="e">
        <f>+CT8+#REF!+#REF!+CT23+#REF!+#REF!</f>
        <v>#REF!</v>
      </c>
      <c r="CU7" s="462" t="e">
        <f>+CU8+#REF!+#REF!+CU23+#REF!+#REF!</f>
        <v>#REF!</v>
      </c>
      <c r="CV7" s="463" t="e">
        <f>+CV8+#REF!+#REF!+CV23+#REF!+#REF!</f>
        <v>#REF!</v>
      </c>
      <c r="CW7" s="398"/>
      <c r="CX7" s="457" t="e">
        <f>+CX8+#REF!+#REF!+CX23+#REF!+#REF!</f>
        <v>#REF!</v>
      </c>
      <c r="CY7" s="462" t="e">
        <f>+CY8+#REF!+#REF!+CY23+#REF!+#REF!</f>
        <v>#REF!</v>
      </c>
      <c r="CZ7" s="462" t="e">
        <f>+CZ8+#REF!+#REF!+CZ23+#REF!+#REF!</f>
        <v>#REF!</v>
      </c>
      <c r="DA7" s="462" t="e">
        <f>+DA8+#REF!+#REF!+DA23+#REF!+#REF!</f>
        <v>#REF!</v>
      </c>
      <c r="DB7" s="462" t="e">
        <f>+DB8+#REF!+#REF!+DB23+#REF!+#REF!</f>
        <v>#REF!</v>
      </c>
      <c r="DC7" s="463" t="e">
        <f>+DC8+#REF!+#REF!+DC23+#REF!+#REF!</f>
        <v>#REF!</v>
      </c>
      <c r="DD7" s="398"/>
      <c r="DE7" s="457" t="e">
        <f>+DE8+#REF!+#REF!+DE23+#REF!+#REF!</f>
        <v>#REF!</v>
      </c>
      <c r="DF7" s="462" t="e">
        <f>+DF8+#REF!+#REF!+DF23+#REF!+#REF!</f>
        <v>#REF!</v>
      </c>
      <c r="DG7" s="462" t="e">
        <f>+DG8+#REF!+#REF!+DG23+#REF!+#REF!</f>
        <v>#REF!</v>
      </c>
      <c r="DH7" s="462" t="e">
        <f>+DH8+#REF!+#REF!+DH23+#REF!+#REF!</f>
        <v>#REF!</v>
      </c>
      <c r="DI7" s="462" t="e">
        <f>+DI8+#REF!+#REF!+DI23+#REF!+#REF!</f>
        <v>#REF!</v>
      </c>
      <c r="DJ7" s="463" t="e">
        <f>+DJ8+#REF!+#REF!+DJ23+#REF!+#REF!</f>
        <v>#REF!</v>
      </c>
    </row>
    <row r="8" spans="1:114" ht="17.399999999999999" outlineLevel="1" x14ac:dyDescent="0.3">
      <c r="A8" s="464">
        <v>912431</v>
      </c>
      <c r="B8" s="465" t="s">
        <v>202</v>
      </c>
      <c r="C8" s="466"/>
      <c r="D8" s="466">
        <f t="shared" ref="D8:P8" si="11">SUM(D9:D12)</f>
        <v>0</v>
      </c>
      <c r="E8" s="466">
        <f t="shared" si="11"/>
        <v>0</v>
      </c>
      <c r="F8" s="466">
        <f>SUM(F9:F22)</f>
        <v>0</v>
      </c>
      <c r="G8" s="466">
        <f t="shared" ref="G8:O8" si="12">SUM(G9:G22)</f>
        <v>0</v>
      </c>
      <c r="H8" s="466">
        <f t="shared" si="12"/>
        <v>0</v>
      </c>
      <c r="I8" s="466">
        <f t="shared" si="12"/>
        <v>0</v>
      </c>
      <c r="J8" s="466">
        <f t="shared" si="12"/>
        <v>0</v>
      </c>
      <c r="K8" s="466">
        <f t="shared" si="12"/>
        <v>0</v>
      </c>
      <c r="L8" s="466">
        <f t="shared" si="12"/>
        <v>0</v>
      </c>
      <c r="M8" s="466">
        <f t="shared" si="12"/>
        <v>0</v>
      </c>
      <c r="N8" s="466">
        <f t="shared" si="12"/>
        <v>0</v>
      </c>
      <c r="O8" s="466">
        <f t="shared" si="12"/>
        <v>0</v>
      </c>
      <c r="P8" s="467">
        <f t="shared" si="11"/>
        <v>0</v>
      </c>
      <c r="R8" s="468">
        <f t="shared" ref="R8:AD8" si="13">SUM(R9:R12)</f>
        <v>0</v>
      </c>
      <c r="S8" s="469">
        <f t="shared" si="13"/>
        <v>0</v>
      </c>
      <c r="T8" s="469">
        <f t="shared" si="13"/>
        <v>0</v>
      </c>
      <c r="U8" s="469">
        <f t="shared" si="13"/>
        <v>0</v>
      </c>
      <c r="V8" s="469">
        <f t="shared" si="13"/>
        <v>0</v>
      </c>
      <c r="W8" s="469">
        <f t="shared" si="13"/>
        <v>0</v>
      </c>
      <c r="X8" s="469">
        <f t="shared" si="13"/>
        <v>0</v>
      </c>
      <c r="Y8" s="469">
        <f t="shared" si="13"/>
        <v>0</v>
      </c>
      <c r="Z8" s="469">
        <f t="shared" si="13"/>
        <v>0</v>
      </c>
      <c r="AA8" s="469">
        <f t="shared" si="13"/>
        <v>0</v>
      </c>
      <c r="AB8" s="470">
        <f t="shared" si="13"/>
        <v>0</v>
      </c>
      <c r="AC8" s="471">
        <f t="shared" si="13"/>
        <v>0</v>
      </c>
      <c r="AD8" s="472">
        <f t="shared" si="13"/>
        <v>0</v>
      </c>
      <c r="AF8" s="473" t="e">
        <f t="shared" ref="AF8:AK8" si="14">SUM(AF9:AF12)</f>
        <v>#REF!</v>
      </c>
      <c r="AG8" s="474">
        <f t="shared" si="14"/>
        <v>0</v>
      </c>
      <c r="AH8" s="474">
        <f t="shared" si="14"/>
        <v>0</v>
      </c>
      <c r="AI8" s="475" t="e">
        <f t="shared" si="14"/>
        <v>#REF!</v>
      </c>
      <c r="AJ8" s="475">
        <f t="shared" si="14"/>
        <v>0</v>
      </c>
      <c r="AK8" s="476">
        <f t="shared" si="14"/>
        <v>0</v>
      </c>
      <c r="AL8" s="398"/>
      <c r="AM8" s="473" t="e">
        <f t="shared" ref="AM8:AR8" si="15">SUM(AM9:AM12)</f>
        <v>#REF!</v>
      </c>
      <c r="AN8" s="474">
        <f t="shared" si="15"/>
        <v>0</v>
      </c>
      <c r="AO8" s="474">
        <f t="shared" si="15"/>
        <v>0</v>
      </c>
      <c r="AP8" s="475" t="e">
        <f t="shared" si="15"/>
        <v>#REF!</v>
      </c>
      <c r="AQ8" s="475">
        <f t="shared" si="15"/>
        <v>0</v>
      </c>
      <c r="AR8" s="476">
        <f t="shared" si="15"/>
        <v>0</v>
      </c>
      <c r="AS8" s="398"/>
      <c r="AT8" s="466" t="e">
        <f t="shared" ref="AT8:AY8" si="16">SUM(AT9:AT12)</f>
        <v>#REF!</v>
      </c>
      <c r="AU8" s="474">
        <f t="shared" si="16"/>
        <v>0</v>
      </c>
      <c r="AV8" s="474">
        <f t="shared" si="16"/>
        <v>0</v>
      </c>
      <c r="AW8" s="475" t="e">
        <f t="shared" si="16"/>
        <v>#REF!</v>
      </c>
      <c r="AX8" s="475">
        <f t="shared" si="16"/>
        <v>0</v>
      </c>
      <c r="AY8" s="476">
        <f t="shared" si="16"/>
        <v>0</v>
      </c>
      <c r="AZ8" s="398"/>
      <c r="BA8" s="477" t="e">
        <f t="shared" ref="BA8:BF8" si="17">SUM(BA9:BA12)</f>
        <v>#REF!</v>
      </c>
      <c r="BB8" s="474">
        <f t="shared" si="17"/>
        <v>0</v>
      </c>
      <c r="BC8" s="474">
        <f t="shared" si="17"/>
        <v>0</v>
      </c>
      <c r="BD8" s="475" t="e">
        <f t="shared" si="17"/>
        <v>#REF!</v>
      </c>
      <c r="BE8" s="475">
        <f t="shared" si="17"/>
        <v>0</v>
      </c>
      <c r="BF8" s="476">
        <f t="shared" si="17"/>
        <v>0</v>
      </c>
      <c r="BG8" s="398"/>
      <c r="BH8" s="466">
        <f t="shared" ref="BH8:BM8" si="18">SUM(BH9:BH12)</f>
        <v>0</v>
      </c>
      <c r="BI8" s="474">
        <f t="shared" si="18"/>
        <v>0</v>
      </c>
      <c r="BJ8" s="474">
        <f t="shared" si="18"/>
        <v>0</v>
      </c>
      <c r="BK8" s="475">
        <f t="shared" si="18"/>
        <v>0</v>
      </c>
      <c r="BL8" s="475">
        <f t="shared" si="18"/>
        <v>0</v>
      </c>
      <c r="BM8" s="476">
        <f t="shared" si="18"/>
        <v>0</v>
      </c>
      <c r="BN8" s="398"/>
      <c r="BO8" s="466">
        <f t="shared" ref="BO8:BT8" si="19">SUM(BO9:BO12)</f>
        <v>0</v>
      </c>
      <c r="BP8" s="474">
        <f t="shared" si="19"/>
        <v>0</v>
      </c>
      <c r="BQ8" s="474">
        <f t="shared" si="19"/>
        <v>0</v>
      </c>
      <c r="BR8" s="475">
        <f t="shared" si="19"/>
        <v>0</v>
      </c>
      <c r="BS8" s="475">
        <f t="shared" si="19"/>
        <v>0</v>
      </c>
      <c r="BT8" s="476">
        <f t="shared" si="19"/>
        <v>0</v>
      </c>
      <c r="BU8" s="398"/>
      <c r="BV8" s="466">
        <f t="shared" ref="BV8:CA8" si="20">SUM(BV9:BV12)</f>
        <v>0</v>
      </c>
      <c r="BW8" s="474">
        <f t="shared" si="20"/>
        <v>0</v>
      </c>
      <c r="BX8" s="474">
        <f t="shared" si="20"/>
        <v>0</v>
      </c>
      <c r="BY8" s="475">
        <f t="shared" si="20"/>
        <v>0</v>
      </c>
      <c r="BZ8" s="475">
        <f t="shared" si="20"/>
        <v>0</v>
      </c>
      <c r="CA8" s="476">
        <f t="shared" si="20"/>
        <v>0</v>
      </c>
      <c r="CB8" s="398"/>
      <c r="CC8" s="466">
        <f t="shared" ref="CC8:CH8" si="21">SUM(CC9:CC12)</f>
        <v>0</v>
      </c>
      <c r="CD8" s="474">
        <f t="shared" si="21"/>
        <v>0</v>
      </c>
      <c r="CE8" s="474">
        <f t="shared" si="21"/>
        <v>0</v>
      </c>
      <c r="CF8" s="475">
        <f t="shared" si="21"/>
        <v>0</v>
      </c>
      <c r="CG8" s="475">
        <f t="shared" si="21"/>
        <v>0</v>
      </c>
      <c r="CH8" s="476">
        <f t="shared" si="21"/>
        <v>0</v>
      </c>
      <c r="CI8" s="398"/>
      <c r="CJ8" s="466">
        <f t="shared" ref="CJ8:CO8" si="22">SUM(CJ9:CJ12)</f>
        <v>0</v>
      </c>
      <c r="CK8" s="474">
        <f t="shared" si="22"/>
        <v>0</v>
      </c>
      <c r="CL8" s="474">
        <f t="shared" si="22"/>
        <v>0</v>
      </c>
      <c r="CM8" s="475">
        <f t="shared" si="22"/>
        <v>0</v>
      </c>
      <c r="CN8" s="475">
        <f t="shared" si="22"/>
        <v>0</v>
      </c>
      <c r="CO8" s="476">
        <f t="shared" si="22"/>
        <v>0</v>
      </c>
      <c r="CP8" s="398"/>
      <c r="CQ8" s="466">
        <f t="shared" ref="CQ8:CV8" si="23">SUM(CQ9:CQ12)</f>
        <v>0</v>
      </c>
      <c r="CR8" s="474">
        <f t="shared" si="23"/>
        <v>0</v>
      </c>
      <c r="CS8" s="474">
        <f t="shared" si="23"/>
        <v>0</v>
      </c>
      <c r="CT8" s="475">
        <f t="shared" si="23"/>
        <v>0</v>
      </c>
      <c r="CU8" s="475">
        <f t="shared" si="23"/>
        <v>0</v>
      </c>
      <c r="CV8" s="476">
        <f t="shared" si="23"/>
        <v>0</v>
      </c>
      <c r="CW8" s="398"/>
      <c r="CX8" s="466">
        <f t="shared" ref="CX8:DC8" si="24">SUM(CX9:CX12)</f>
        <v>0</v>
      </c>
      <c r="CY8" s="474">
        <f t="shared" si="24"/>
        <v>0</v>
      </c>
      <c r="CZ8" s="474">
        <f t="shared" si="24"/>
        <v>0</v>
      </c>
      <c r="DA8" s="475">
        <f t="shared" si="24"/>
        <v>0</v>
      </c>
      <c r="DB8" s="475">
        <f t="shared" si="24"/>
        <v>0</v>
      </c>
      <c r="DC8" s="476">
        <f t="shared" si="24"/>
        <v>0</v>
      </c>
      <c r="DD8" s="398"/>
      <c r="DE8" s="466">
        <f t="shared" ref="DE8:DJ8" si="25">SUM(DE9:DE12)</f>
        <v>0</v>
      </c>
      <c r="DF8" s="474">
        <f t="shared" si="25"/>
        <v>0</v>
      </c>
      <c r="DG8" s="474">
        <f t="shared" si="25"/>
        <v>0</v>
      </c>
      <c r="DH8" s="475">
        <f t="shared" si="25"/>
        <v>0</v>
      </c>
      <c r="DI8" s="475">
        <f t="shared" si="25"/>
        <v>0</v>
      </c>
      <c r="DJ8" s="476">
        <f t="shared" si="25"/>
        <v>0</v>
      </c>
    </row>
    <row r="9" spans="1:114" ht="17.399999999999999" outlineLevel="1" x14ac:dyDescent="0.3">
      <c r="A9" s="503" t="s">
        <v>662</v>
      </c>
      <c r="B9" s="479" t="s">
        <v>746</v>
      </c>
      <c r="C9" s="480" t="s">
        <v>1128</v>
      </c>
      <c r="D9" s="480"/>
      <c r="E9" s="480"/>
      <c r="F9" s="480"/>
      <c r="G9" s="480"/>
      <c r="H9" s="480"/>
      <c r="I9" s="480"/>
      <c r="J9" s="480"/>
      <c r="K9" s="480"/>
      <c r="L9" s="480"/>
      <c r="M9" s="480"/>
      <c r="N9" s="480"/>
      <c r="O9" s="480"/>
      <c r="P9" s="481">
        <f>SUM(D9:O9)</f>
        <v>0</v>
      </c>
      <c r="R9" s="482">
        <f>+D9/R$5</f>
        <v>0</v>
      </c>
      <c r="S9" s="483">
        <f t="shared" ref="S9:AC12" si="26">+E9/S$5</f>
        <v>0</v>
      </c>
      <c r="T9" s="483">
        <f t="shared" si="26"/>
        <v>0</v>
      </c>
      <c r="U9" s="483">
        <f t="shared" si="26"/>
        <v>0</v>
      </c>
      <c r="V9" s="483">
        <f t="shared" si="26"/>
        <v>0</v>
      </c>
      <c r="W9" s="483">
        <f t="shared" si="26"/>
        <v>0</v>
      </c>
      <c r="X9" s="483">
        <f t="shared" si="26"/>
        <v>0</v>
      </c>
      <c r="Y9" s="483">
        <f t="shared" si="26"/>
        <v>0</v>
      </c>
      <c r="Z9" s="483">
        <f t="shared" si="26"/>
        <v>0</v>
      </c>
      <c r="AA9" s="483">
        <f t="shared" si="26"/>
        <v>0</v>
      </c>
      <c r="AB9" s="484">
        <f t="shared" si="26"/>
        <v>0</v>
      </c>
      <c r="AC9" s="485">
        <f t="shared" si="26"/>
        <v>0</v>
      </c>
      <c r="AD9" s="486"/>
      <c r="AF9" s="480" t="e">
        <f t="shared" ref="AF9:AF12" si="27">+R9*AF$5</f>
        <v>#REF!</v>
      </c>
      <c r="AG9" s="487"/>
      <c r="AH9" s="487"/>
      <c r="AI9" s="488" t="e">
        <f t="shared" ref="AI9:AI12" si="28">SUM(AF9:AH9)</f>
        <v>#REF!</v>
      </c>
      <c r="AJ9" s="488"/>
      <c r="AK9" s="489">
        <f t="shared" ref="AK9:AK12" si="29">+IFERROR(AI9/AJ9,0)</f>
        <v>0</v>
      </c>
      <c r="AL9" s="398"/>
      <c r="AM9" s="480" t="e">
        <f>+S9*AM$5</f>
        <v>#REF!</v>
      </c>
      <c r="AN9" s="487"/>
      <c r="AO9" s="487"/>
      <c r="AP9" s="488" t="e">
        <f t="shared" ref="AP9:AP12" si="30">SUM(AM9:AO9)</f>
        <v>#REF!</v>
      </c>
      <c r="AQ9" s="488"/>
      <c r="AR9" s="489">
        <f t="shared" ref="AR9:AR12" si="31">+IFERROR(AP9/AQ9,0)</f>
        <v>0</v>
      </c>
      <c r="AS9" s="398"/>
      <c r="AT9" s="480" t="e">
        <f>+T9*AT$5</f>
        <v>#REF!</v>
      </c>
      <c r="AU9" s="487"/>
      <c r="AV9" s="487"/>
      <c r="AW9" s="488" t="e">
        <f t="shared" ref="AW9:AW12" si="32">SUM(AT9:AV9)</f>
        <v>#REF!</v>
      </c>
      <c r="AX9" s="488"/>
      <c r="AY9" s="489">
        <f t="shared" ref="AY9:AY12" si="33">+IFERROR(AW9/AX9,0)</f>
        <v>0</v>
      </c>
      <c r="AZ9" s="398"/>
      <c r="BA9" s="490" t="e">
        <f t="shared" ref="BA9:BA12" si="34">+U9*$BA$5</f>
        <v>#REF!</v>
      </c>
      <c r="BB9" s="487"/>
      <c r="BC9" s="487"/>
      <c r="BD9" s="488" t="e">
        <f t="shared" ref="BD9:BD12" si="35">SUM(BA9:BC9)</f>
        <v>#REF!</v>
      </c>
      <c r="BE9" s="488"/>
      <c r="BF9" s="489">
        <f t="shared" ref="BF9:BF12" si="36">+IFERROR(BD9/BE9,0)</f>
        <v>0</v>
      </c>
      <c r="BG9" s="398"/>
      <c r="BH9" s="480">
        <f t="shared" ref="BH9:BH12" si="37">+V9*$BH$5</f>
        <v>0</v>
      </c>
      <c r="BI9" s="487"/>
      <c r="BJ9" s="487"/>
      <c r="BK9" s="488">
        <f t="shared" ref="BK9:BK12" si="38">SUM(BH9:BJ9)</f>
        <v>0</v>
      </c>
      <c r="BL9" s="488"/>
      <c r="BM9" s="489">
        <f t="shared" ref="BM9:BM12" si="39">+IFERROR(BK9/BL9,0)</f>
        <v>0</v>
      </c>
      <c r="BN9" s="398"/>
      <c r="BO9" s="480"/>
      <c r="BP9" s="487"/>
      <c r="BQ9" s="487"/>
      <c r="BR9" s="488">
        <f t="shared" ref="BR9:BR12" si="40">SUM(BO9:BQ9)</f>
        <v>0</v>
      </c>
      <c r="BS9" s="488"/>
      <c r="BT9" s="489">
        <f t="shared" ref="BT9:BT12" si="41">+IFERROR(BR9/BS9,0)</f>
        <v>0</v>
      </c>
      <c r="BU9" s="398"/>
      <c r="BV9" s="480">
        <f t="shared" ref="BV9:BV12" si="42">+X9*$BV$5</f>
        <v>0</v>
      </c>
      <c r="BW9" s="487"/>
      <c r="BX9" s="487"/>
      <c r="BY9" s="488">
        <f t="shared" ref="BY9:BY12" si="43">SUM(BV9:BX9)</f>
        <v>0</v>
      </c>
      <c r="BZ9" s="488"/>
      <c r="CA9" s="489">
        <f t="shared" ref="CA9:CA12" si="44">+IFERROR(BY9/BZ9,0)</f>
        <v>0</v>
      </c>
      <c r="CB9" s="398"/>
      <c r="CC9" s="480">
        <f t="shared" ref="CC9:CC12" si="45">+Y9*$CC$5</f>
        <v>0</v>
      </c>
      <c r="CD9" s="487"/>
      <c r="CE9" s="487"/>
      <c r="CF9" s="488">
        <f t="shared" ref="CF9:CF12" si="46">SUM(CC9:CE9)</f>
        <v>0</v>
      </c>
      <c r="CG9" s="488"/>
      <c r="CH9" s="489">
        <f t="shared" ref="CH9:CH12" si="47">+IFERROR(CF9/CG9,0)</f>
        <v>0</v>
      </c>
      <c r="CI9" s="398"/>
      <c r="CJ9" s="480">
        <f t="shared" ref="CJ9:CJ12" si="48">+Z9*$CJ$5</f>
        <v>0</v>
      </c>
      <c r="CK9" s="487"/>
      <c r="CL9" s="487"/>
      <c r="CM9" s="488">
        <f t="shared" ref="CM9:CM12" si="49">SUM(CJ9:CL9)</f>
        <v>0</v>
      </c>
      <c r="CN9" s="488"/>
      <c r="CO9" s="489">
        <f t="shared" ref="CO9:CO12" si="50">+IFERROR(CM9/CN9,0)</f>
        <v>0</v>
      </c>
      <c r="CP9" s="398"/>
      <c r="CQ9" s="480">
        <f t="shared" ref="CQ9:CQ12" si="51">+AA9*$CQ$5</f>
        <v>0</v>
      </c>
      <c r="CR9" s="487"/>
      <c r="CS9" s="487"/>
      <c r="CT9" s="488">
        <f t="shared" ref="CT9:CT12" si="52">SUM(CQ9:CS9)</f>
        <v>0</v>
      </c>
      <c r="CU9" s="488"/>
      <c r="CV9" s="489">
        <f t="shared" ref="CV9:CV12" si="53">+IFERROR(CT9/CU9,0)</f>
        <v>0</v>
      </c>
      <c r="CW9" s="398"/>
      <c r="CX9" s="480">
        <f t="shared" ref="CX9:CX12" si="54">+AB9*$CX$5</f>
        <v>0</v>
      </c>
      <c r="CY9" s="487"/>
      <c r="CZ9" s="487"/>
      <c r="DA9" s="488">
        <f t="shared" ref="DA9:DA12" si="55">SUM(CX9:CZ9)</f>
        <v>0</v>
      </c>
      <c r="DB9" s="488"/>
      <c r="DC9" s="489">
        <f t="shared" ref="DC9:DC12" si="56">+IFERROR(DA9/DB9,0)</f>
        <v>0</v>
      </c>
      <c r="DD9" s="398"/>
      <c r="DE9" s="480">
        <f t="shared" ref="DE9:DE12" si="57">+AC9*$DE$5</f>
        <v>0</v>
      </c>
      <c r="DF9" s="487"/>
      <c r="DG9" s="487"/>
      <c r="DH9" s="488">
        <f t="shared" ref="DH9:DH12" si="58">SUM(DE9:DG9)</f>
        <v>0</v>
      </c>
      <c r="DI9" s="488"/>
      <c r="DJ9" s="489">
        <f t="shared" ref="DJ9:DJ12" si="59">+IFERROR(DH9/DI9,0)</f>
        <v>0</v>
      </c>
    </row>
    <row r="10" spans="1:114" ht="17.399999999999999" outlineLevel="1" x14ac:dyDescent="0.3">
      <c r="A10" s="478" t="s">
        <v>663</v>
      </c>
      <c r="B10" s="479" t="s">
        <v>747</v>
      </c>
      <c r="C10" s="480" t="s">
        <v>1129</v>
      </c>
      <c r="D10" s="480"/>
      <c r="E10" s="480"/>
      <c r="F10" s="480"/>
      <c r="G10" s="480"/>
      <c r="H10" s="480"/>
      <c r="I10" s="480"/>
      <c r="J10" s="480"/>
      <c r="K10" s="480"/>
      <c r="L10" s="480"/>
      <c r="M10" s="480"/>
      <c r="N10" s="480"/>
      <c r="O10" s="480"/>
      <c r="P10" s="481">
        <f t="shared" ref="P10:P22" si="60">SUM(D10:O10)</f>
        <v>0</v>
      </c>
      <c r="R10" s="482">
        <f t="shared" ref="R10:R12" si="61">+D10/R$5</f>
        <v>0</v>
      </c>
      <c r="S10" s="483">
        <f t="shared" si="26"/>
        <v>0</v>
      </c>
      <c r="T10" s="483">
        <f t="shared" si="26"/>
        <v>0</v>
      </c>
      <c r="U10" s="483">
        <f t="shared" si="26"/>
        <v>0</v>
      </c>
      <c r="V10" s="483">
        <f t="shared" si="26"/>
        <v>0</v>
      </c>
      <c r="W10" s="483">
        <f t="shared" si="26"/>
        <v>0</v>
      </c>
      <c r="X10" s="483">
        <f t="shared" si="26"/>
        <v>0</v>
      </c>
      <c r="Y10" s="483">
        <f t="shared" si="26"/>
        <v>0</v>
      </c>
      <c r="Z10" s="483">
        <f t="shared" si="26"/>
        <v>0</v>
      </c>
      <c r="AA10" s="483">
        <f t="shared" si="26"/>
        <v>0</v>
      </c>
      <c r="AB10" s="484">
        <f t="shared" si="26"/>
        <v>0</v>
      </c>
      <c r="AC10" s="485">
        <f t="shared" si="26"/>
        <v>0</v>
      </c>
      <c r="AD10" s="486"/>
      <c r="AF10" s="480" t="e">
        <f t="shared" si="27"/>
        <v>#REF!</v>
      </c>
      <c r="AG10" s="487"/>
      <c r="AH10" s="487"/>
      <c r="AI10" s="488" t="e">
        <f t="shared" si="28"/>
        <v>#REF!</v>
      </c>
      <c r="AJ10" s="488"/>
      <c r="AK10" s="489">
        <f t="shared" si="29"/>
        <v>0</v>
      </c>
      <c r="AL10" s="398"/>
      <c r="AM10" s="480" t="e">
        <f t="shared" ref="AM10:AM12" si="62">+S10*AM$5</f>
        <v>#REF!</v>
      </c>
      <c r="AN10" s="487"/>
      <c r="AO10" s="487"/>
      <c r="AP10" s="488" t="e">
        <f t="shared" si="30"/>
        <v>#REF!</v>
      </c>
      <c r="AQ10" s="488"/>
      <c r="AR10" s="489">
        <f t="shared" si="31"/>
        <v>0</v>
      </c>
      <c r="AS10" s="398"/>
      <c r="AT10" s="480" t="e">
        <f t="shared" ref="AT10:AT22" si="63">+T10*AT$5</f>
        <v>#REF!</v>
      </c>
      <c r="AU10" s="487"/>
      <c r="AV10" s="487"/>
      <c r="AW10" s="488" t="e">
        <f t="shared" si="32"/>
        <v>#REF!</v>
      </c>
      <c r="AX10" s="488"/>
      <c r="AY10" s="489">
        <f t="shared" si="33"/>
        <v>0</v>
      </c>
      <c r="AZ10" s="398"/>
      <c r="BA10" s="490" t="e">
        <f t="shared" si="34"/>
        <v>#REF!</v>
      </c>
      <c r="BB10" s="487"/>
      <c r="BC10" s="487"/>
      <c r="BD10" s="488" t="e">
        <f t="shared" si="35"/>
        <v>#REF!</v>
      </c>
      <c r="BE10" s="488"/>
      <c r="BF10" s="489">
        <f t="shared" si="36"/>
        <v>0</v>
      </c>
      <c r="BG10" s="398"/>
      <c r="BH10" s="480">
        <f t="shared" si="37"/>
        <v>0</v>
      </c>
      <c r="BI10" s="487"/>
      <c r="BJ10" s="487"/>
      <c r="BK10" s="488">
        <f t="shared" si="38"/>
        <v>0</v>
      </c>
      <c r="BL10" s="488"/>
      <c r="BM10" s="489">
        <f t="shared" si="39"/>
        <v>0</v>
      </c>
      <c r="BN10" s="398"/>
      <c r="BO10" s="480"/>
      <c r="BP10" s="487"/>
      <c r="BQ10" s="487"/>
      <c r="BR10" s="488">
        <f t="shared" si="40"/>
        <v>0</v>
      </c>
      <c r="BS10" s="488"/>
      <c r="BT10" s="489">
        <f t="shared" si="41"/>
        <v>0</v>
      </c>
      <c r="BU10" s="398"/>
      <c r="BV10" s="480">
        <f t="shared" si="42"/>
        <v>0</v>
      </c>
      <c r="BW10" s="487"/>
      <c r="BX10" s="487"/>
      <c r="BY10" s="488">
        <f t="shared" si="43"/>
        <v>0</v>
      </c>
      <c r="BZ10" s="488"/>
      <c r="CA10" s="489">
        <f t="shared" si="44"/>
        <v>0</v>
      </c>
      <c r="CB10" s="398"/>
      <c r="CC10" s="480">
        <f t="shared" si="45"/>
        <v>0</v>
      </c>
      <c r="CD10" s="487"/>
      <c r="CE10" s="487"/>
      <c r="CF10" s="488">
        <f t="shared" si="46"/>
        <v>0</v>
      </c>
      <c r="CG10" s="488"/>
      <c r="CH10" s="489">
        <f t="shared" si="47"/>
        <v>0</v>
      </c>
      <c r="CI10" s="398"/>
      <c r="CJ10" s="480">
        <f t="shared" si="48"/>
        <v>0</v>
      </c>
      <c r="CK10" s="487"/>
      <c r="CL10" s="487"/>
      <c r="CM10" s="488">
        <f t="shared" si="49"/>
        <v>0</v>
      </c>
      <c r="CN10" s="488"/>
      <c r="CO10" s="489">
        <f t="shared" si="50"/>
        <v>0</v>
      </c>
      <c r="CP10" s="398"/>
      <c r="CQ10" s="480">
        <f t="shared" si="51"/>
        <v>0</v>
      </c>
      <c r="CR10" s="487"/>
      <c r="CS10" s="487"/>
      <c r="CT10" s="488">
        <f t="shared" si="52"/>
        <v>0</v>
      </c>
      <c r="CU10" s="488"/>
      <c r="CV10" s="489">
        <f t="shared" si="53"/>
        <v>0</v>
      </c>
      <c r="CW10" s="398"/>
      <c r="CX10" s="480">
        <f t="shared" si="54"/>
        <v>0</v>
      </c>
      <c r="CY10" s="487"/>
      <c r="CZ10" s="487"/>
      <c r="DA10" s="488">
        <f t="shared" si="55"/>
        <v>0</v>
      </c>
      <c r="DB10" s="488"/>
      <c r="DC10" s="489">
        <f t="shared" si="56"/>
        <v>0</v>
      </c>
      <c r="DD10" s="398"/>
      <c r="DE10" s="480">
        <f t="shared" si="57"/>
        <v>0</v>
      </c>
      <c r="DF10" s="487"/>
      <c r="DG10" s="487"/>
      <c r="DH10" s="488">
        <f t="shared" si="58"/>
        <v>0</v>
      </c>
      <c r="DI10" s="488"/>
      <c r="DJ10" s="489">
        <f t="shared" si="59"/>
        <v>0</v>
      </c>
    </row>
    <row r="11" spans="1:114" ht="17.399999999999999" outlineLevel="1" x14ac:dyDescent="0.3">
      <c r="A11" s="478" t="s">
        <v>668</v>
      </c>
      <c r="B11" s="479" t="s">
        <v>748</v>
      </c>
      <c r="C11" s="480" t="s">
        <v>1130</v>
      </c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480"/>
      <c r="O11" s="480"/>
      <c r="P11" s="481">
        <f t="shared" si="60"/>
        <v>0</v>
      </c>
      <c r="R11" s="482">
        <f t="shared" si="61"/>
        <v>0</v>
      </c>
      <c r="S11" s="483">
        <f t="shared" si="26"/>
        <v>0</v>
      </c>
      <c r="T11" s="483">
        <f t="shared" si="26"/>
        <v>0</v>
      </c>
      <c r="U11" s="483">
        <f t="shared" si="26"/>
        <v>0</v>
      </c>
      <c r="V11" s="483">
        <f t="shared" si="26"/>
        <v>0</v>
      </c>
      <c r="W11" s="483">
        <f t="shared" si="26"/>
        <v>0</v>
      </c>
      <c r="X11" s="483">
        <f t="shared" si="26"/>
        <v>0</v>
      </c>
      <c r="Y11" s="483">
        <f t="shared" si="26"/>
        <v>0</v>
      </c>
      <c r="Z11" s="483">
        <f t="shared" si="26"/>
        <v>0</v>
      </c>
      <c r="AA11" s="483">
        <f t="shared" si="26"/>
        <v>0</v>
      </c>
      <c r="AB11" s="484">
        <f t="shared" si="26"/>
        <v>0</v>
      </c>
      <c r="AC11" s="485">
        <f t="shared" si="26"/>
        <v>0</v>
      </c>
      <c r="AD11" s="486"/>
      <c r="AF11" s="480" t="e">
        <f>+R11*AF$5</f>
        <v>#REF!</v>
      </c>
      <c r="AG11" s="487"/>
      <c r="AH11" s="487"/>
      <c r="AI11" s="488" t="e">
        <f t="shared" si="28"/>
        <v>#REF!</v>
      </c>
      <c r="AJ11" s="488"/>
      <c r="AK11" s="489">
        <f t="shared" si="29"/>
        <v>0</v>
      </c>
      <c r="AL11" s="398"/>
      <c r="AM11" s="480" t="e">
        <f t="shared" si="62"/>
        <v>#REF!</v>
      </c>
      <c r="AN11" s="487"/>
      <c r="AO11" s="487"/>
      <c r="AP11" s="488" t="e">
        <f t="shared" si="30"/>
        <v>#REF!</v>
      </c>
      <c r="AQ11" s="488"/>
      <c r="AR11" s="489">
        <f t="shared" si="31"/>
        <v>0</v>
      </c>
      <c r="AS11" s="398"/>
      <c r="AT11" s="480" t="e">
        <f t="shared" si="63"/>
        <v>#REF!</v>
      </c>
      <c r="AU11" s="487"/>
      <c r="AV11" s="487"/>
      <c r="AW11" s="488" t="e">
        <f t="shared" si="32"/>
        <v>#REF!</v>
      </c>
      <c r="AX11" s="488"/>
      <c r="AY11" s="489">
        <f t="shared" si="33"/>
        <v>0</v>
      </c>
      <c r="AZ11" s="398"/>
      <c r="BA11" s="490" t="e">
        <f t="shared" si="34"/>
        <v>#REF!</v>
      </c>
      <c r="BB11" s="487"/>
      <c r="BC11" s="487"/>
      <c r="BD11" s="488" t="e">
        <f t="shared" si="35"/>
        <v>#REF!</v>
      </c>
      <c r="BE11" s="488"/>
      <c r="BF11" s="489">
        <f t="shared" si="36"/>
        <v>0</v>
      </c>
      <c r="BG11" s="398"/>
      <c r="BH11" s="480">
        <f t="shared" si="37"/>
        <v>0</v>
      </c>
      <c r="BI11" s="487"/>
      <c r="BJ11" s="487"/>
      <c r="BK11" s="488">
        <f t="shared" si="38"/>
        <v>0</v>
      </c>
      <c r="BL11" s="488"/>
      <c r="BM11" s="489">
        <f t="shared" si="39"/>
        <v>0</v>
      </c>
      <c r="BN11" s="398"/>
      <c r="BO11" s="480"/>
      <c r="BP11" s="487"/>
      <c r="BQ11" s="487"/>
      <c r="BR11" s="488">
        <f t="shared" si="40"/>
        <v>0</v>
      </c>
      <c r="BS11" s="488"/>
      <c r="BT11" s="489">
        <f t="shared" si="41"/>
        <v>0</v>
      </c>
      <c r="BU11" s="398"/>
      <c r="BV11" s="480">
        <f t="shared" si="42"/>
        <v>0</v>
      </c>
      <c r="BW11" s="487"/>
      <c r="BX11" s="487"/>
      <c r="BY11" s="488">
        <f t="shared" si="43"/>
        <v>0</v>
      </c>
      <c r="BZ11" s="488"/>
      <c r="CA11" s="489">
        <f t="shared" si="44"/>
        <v>0</v>
      </c>
      <c r="CB11" s="398"/>
      <c r="CC11" s="480">
        <f t="shared" si="45"/>
        <v>0</v>
      </c>
      <c r="CD11" s="487"/>
      <c r="CE11" s="487"/>
      <c r="CF11" s="488">
        <f t="shared" si="46"/>
        <v>0</v>
      </c>
      <c r="CG11" s="488"/>
      <c r="CH11" s="489">
        <f t="shared" si="47"/>
        <v>0</v>
      </c>
      <c r="CI11" s="398"/>
      <c r="CJ11" s="480">
        <f t="shared" si="48"/>
        <v>0</v>
      </c>
      <c r="CK11" s="487"/>
      <c r="CL11" s="487"/>
      <c r="CM11" s="488">
        <f t="shared" si="49"/>
        <v>0</v>
      </c>
      <c r="CN11" s="488"/>
      <c r="CO11" s="489">
        <f t="shared" si="50"/>
        <v>0</v>
      </c>
      <c r="CP11" s="398"/>
      <c r="CQ11" s="480">
        <f t="shared" si="51"/>
        <v>0</v>
      </c>
      <c r="CR11" s="487"/>
      <c r="CS11" s="487"/>
      <c r="CT11" s="488">
        <f t="shared" si="52"/>
        <v>0</v>
      </c>
      <c r="CU11" s="488"/>
      <c r="CV11" s="489">
        <f t="shared" si="53"/>
        <v>0</v>
      </c>
      <c r="CW11" s="398"/>
      <c r="CX11" s="480">
        <f t="shared" si="54"/>
        <v>0</v>
      </c>
      <c r="CY11" s="487"/>
      <c r="CZ11" s="487"/>
      <c r="DA11" s="488">
        <f t="shared" si="55"/>
        <v>0</v>
      </c>
      <c r="DB11" s="488"/>
      <c r="DC11" s="489">
        <f t="shared" si="56"/>
        <v>0</v>
      </c>
      <c r="DD11" s="398"/>
      <c r="DE11" s="480">
        <f t="shared" si="57"/>
        <v>0</v>
      </c>
      <c r="DF11" s="487"/>
      <c r="DG11" s="487"/>
      <c r="DH11" s="488">
        <f t="shared" si="58"/>
        <v>0</v>
      </c>
      <c r="DI11" s="488"/>
      <c r="DJ11" s="489">
        <f t="shared" si="59"/>
        <v>0</v>
      </c>
    </row>
    <row r="12" spans="1:114" ht="17.399999999999999" outlineLevel="1" x14ac:dyDescent="0.3">
      <c r="A12" s="478">
        <v>91243310</v>
      </c>
      <c r="B12" s="491" t="s">
        <v>749</v>
      </c>
      <c r="C12" s="480" t="s">
        <v>1131</v>
      </c>
      <c r="D12" s="480"/>
      <c r="E12" s="480"/>
      <c r="F12" s="480"/>
      <c r="G12" s="480"/>
      <c r="H12" s="480"/>
      <c r="I12" s="480"/>
      <c r="J12" s="480"/>
      <c r="K12" s="480"/>
      <c r="L12" s="480"/>
      <c r="M12" s="480"/>
      <c r="N12" s="480"/>
      <c r="O12" s="480"/>
      <c r="P12" s="481">
        <f t="shared" si="60"/>
        <v>0</v>
      </c>
      <c r="R12" s="482">
        <f t="shared" si="61"/>
        <v>0</v>
      </c>
      <c r="S12" s="483">
        <f t="shared" si="26"/>
        <v>0</v>
      </c>
      <c r="T12" s="483">
        <f t="shared" si="26"/>
        <v>0</v>
      </c>
      <c r="U12" s="483">
        <f t="shared" si="26"/>
        <v>0</v>
      </c>
      <c r="V12" s="483">
        <f t="shared" si="26"/>
        <v>0</v>
      </c>
      <c r="W12" s="483">
        <f t="shared" si="26"/>
        <v>0</v>
      </c>
      <c r="X12" s="483">
        <f t="shared" si="26"/>
        <v>0</v>
      </c>
      <c r="Y12" s="483">
        <f t="shared" si="26"/>
        <v>0</v>
      </c>
      <c r="Z12" s="483">
        <f t="shared" si="26"/>
        <v>0</v>
      </c>
      <c r="AA12" s="483">
        <f t="shared" si="26"/>
        <v>0</v>
      </c>
      <c r="AB12" s="484">
        <f t="shared" si="26"/>
        <v>0</v>
      </c>
      <c r="AC12" s="485">
        <f t="shared" si="26"/>
        <v>0</v>
      </c>
      <c r="AD12" s="486"/>
      <c r="AF12" s="480" t="e">
        <f t="shared" si="27"/>
        <v>#REF!</v>
      </c>
      <c r="AG12" s="487"/>
      <c r="AH12" s="487"/>
      <c r="AI12" s="488" t="e">
        <f t="shared" si="28"/>
        <v>#REF!</v>
      </c>
      <c r="AJ12" s="488"/>
      <c r="AK12" s="489">
        <f t="shared" si="29"/>
        <v>0</v>
      </c>
      <c r="AL12" s="398"/>
      <c r="AM12" s="480" t="e">
        <f t="shared" si="62"/>
        <v>#REF!</v>
      </c>
      <c r="AN12" s="487"/>
      <c r="AO12" s="487"/>
      <c r="AP12" s="488" t="e">
        <f t="shared" si="30"/>
        <v>#REF!</v>
      </c>
      <c r="AQ12" s="488"/>
      <c r="AR12" s="489">
        <f t="shared" si="31"/>
        <v>0</v>
      </c>
      <c r="AS12" s="398"/>
      <c r="AT12" s="480" t="e">
        <f t="shared" si="63"/>
        <v>#REF!</v>
      </c>
      <c r="AU12" s="487"/>
      <c r="AV12" s="487"/>
      <c r="AW12" s="488" t="e">
        <f t="shared" si="32"/>
        <v>#REF!</v>
      </c>
      <c r="AX12" s="488"/>
      <c r="AY12" s="489">
        <f t="shared" si="33"/>
        <v>0</v>
      </c>
      <c r="AZ12" s="398"/>
      <c r="BA12" s="490" t="e">
        <f t="shared" si="34"/>
        <v>#REF!</v>
      </c>
      <c r="BB12" s="487"/>
      <c r="BC12" s="487"/>
      <c r="BD12" s="488" t="e">
        <f t="shared" si="35"/>
        <v>#REF!</v>
      </c>
      <c r="BE12" s="488"/>
      <c r="BF12" s="489">
        <f t="shared" si="36"/>
        <v>0</v>
      </c>
      <c r="BG12" s="398"/>
      <c r="BH12" s="480">
        <f t="shared" si="37"/>
        <v>0</v>
      </c>
      <c r="BI12" s="487"/>
      <c r="BJ12" s="487"/>
      <c r="BK12" s="488">
        <f t="shared" si="38"/>
        <v>0</v>
      </c>
      <c r="BL12" s="488"/>
      <c r="BM12" s="489">
        <f t="shared" si="39"/>
        <v>0</v>
      </c>
      <c r="BN12" s="398"/>
      <c r="BO12" s="480"/>
      <c r="BP12" s="487"/>
      <c r="BQ12" s="487"/>
      <c r="BR12" s="488">
        <f t="shared" si="40"/>
        <v>0</v>
      </c>
      <c r="BS12" s="488"/>
      <c r="BT12" s="489">
        <f t="shared" si="41"/>
        <v>0</v>
      </c>
      <c r="BU12" s="398"/>
      <c r="BV12" s="480">
        <f t="shared" si="42"/>
        <v>0</v>
      </c>
      <c r="BW12" s="487"/>
      <c r="BX12" s="487"/>
      <c r="BY12" s="488">
        <f t="shared" si="43"/>
        <v>0</v>
      </c>
      <c r="BZ12" s="488"/>
      <c r="CA12" s="489">
        <f t="shared" si="44"/>
        <v>0</v>
      </c>
      <c r="CB12" s="398"/>
      <c r="CC12" s="480">
        <f t="shared" si="45"/>
        <v>0</v>
      </c>
      <c r="CD12" s="487"/>
      <c r="CE12" s="487"/>
      <c r="CF12" s="488">
        <f t="shared" si="46"/>
        <v>0</v>
      </c>
      <c r="CG12" s="488"/>
      <c r="CH12" s="489">
        <f t="shared" si="47"/>
        <v>0</v>
      </c>
      <c r="CI12" s="398"/>
      <c r="CJ12" s="480">
        <f t="shared" si="48"/>
        <v>0</v>
      </c>
      <c r="CK12" s="487"/>
      <c r="CL12" s="487"/>
      <c r="CM12" s="488">
        <f t="shared" si="49"/>
        <v>0</v>
      </c>
      <c r="CN12" s="488"/>
      <c r="CO12" s="489">
        <f t="shared" si="50"/>
        <v>0</v>
      </c>
      <c r="CP12" s="398"/>
      <c r="CQ12" s="480">
        <f t="shared" si="51"/>
        <v>0</v>
      </c>
      <c r="CR12" s="487"/>
      <c r="CS12" s="487"/>
      <c r="CT12" s="488">
        <f t="shared" si="52"/>
        <v>0</v>
      </c>
      <c r="CU12" s="488"/>
      <c r="CV12" s="489">
        <f t="shared" si="53"/>
        <v>0</v>
      </c>
      <c r="CW12" s="398"/>
      <c r="CX12" s="480">
        <f t="shared" si="54"/>
        <v>0</v>
      </c>
      <c r="CY12" s="487"/>
      <c r="CZ12" s="487"/>
      <c r="DA12" s="488">
        <f t="shared" si="55"/>
        <v>0</v>
      </c>
      <c r="DB12" s="488"/>
      <c r="DC12" s="489">
        <f t="shared" si="56"/>
        <v>0</v>
      </c>
      <c r="DD12" s="398"/>
      <c r="DE12" s="480">
        <f t="shared" si="57"/>
        <v>0</v>
      </c>
      <c r="DF12" s="487"/>
      <c r="DG12" s="487"/>
      <c r="DH12" s="488">
        <f t="shared" si="58"/>
        <v>0</v>
      </c>
      <c r="DI12" s="488"/>
      <c r="DJ12" s="489">
        <f t="shared" si="59"/>
        <v>0</v>
      </c>
    </row>
    <row r="13" spans="1:114" ht="17.399999999999999" outlineLevel="1" x14ac:dyDescent="0.3">
      <c r="A13" s="478" t="s">
        <v>676</v>
      </c>
      <c r="B13" s="492" t="s">
        <v>750</v>
      </c>
      <c r="C13" s="480" t="s">
        <v>1132</v>
      </c>
      <c r="D13" s="480"/>
      <c r="E13" s="480"/>
      <c r="F13" s="480"/>
      <c r="G13" s="480"/>
      <c r="H13" s="480"/>
      <c r="I13" s="480"/>
      <c r="J13" s="480"/>
      <c r="K13" s="480"/>
      <c r="L13" s="480"/>
      <c r="M13" s="480"/>
      <c r="N13" s="480"/>
      <c r="O13" s="480"/>
      <c r="P13" s="481">
        <f t="shared" si="60"/>
        <v>0</v>
      </c>
      <c r="R13" s="482">
        <f t="shared" ref="R13:AC22" si="64">+D13/R$5</f>
        <v>0</v>
      </c>
      <c r="S13" s="483">
        <f t="shared" si="64"/>
        <v>0</v>
      </c>
      <c r="T13" s="483">
        <f t="shared" si="64"/>
        <v>0</v>
      </c>
      <c r="U13" s="483">
        <f t="shared" si="64"/>
        <v>0</v>
      </c>
      <c r="V13" s="483">
        <f t="shared" si="64"/>
        <v>0</v>
      </c>
      <c r="W13" s="483">
        <f t="shared" si="64"/>
        <v>0</v>
      </c>
      <c r="X13" s="483">
        <f t="shared" si="64"/>
        <v>0</v>
      </c>
      <c r="Y13" s="483">
        <f t="shared" si="64"/>
        <v>0</v>
      </c>
      <c r="Z13" s="483">
        <f t="shared" si="64"/>
        <v>0</v>
      </c>
      <c r="AA13" s="483">
        <f t="shared" si="64"/>
        <v>0</v>
      </c>
      <c r="AB13" s="484">
        <f t="shared" si="64"/>
        <v>0</v>
      </c>
      <c r="AC13" s="485">
        <f t="shared" si="64"/>
        <v>0</v>
      </c>
      <c r="AD13" s="486"/>
      <c r="AF13" s="480" t="e">
        <f t="shared" ref="AF13:AF22" si="65">+R13*AF$5</f>
        <v>#REF!</v>
      </c>
      <c r="AG13" s="487"/>
      <c r="AH13" s="487"/>
      <c r="AI13" s="488" t="e">
        <f t="shared" ref="AI13:AI22" si="66">SUM(AF13:AH13)</f>
        <v>#REF!</v>
      </c>
      <c r="AJ13" s="488"/>
      <c r="AK13" s="489">
        <f t="shared" ref="AK13:AK22" si="67">+IFERROR(AI13/AJ13,0)</f>
        <v>0</v>
      </c>
      <c r="AL13" s="398"/>
      <c r="AM13" s="480" t="e">
        <f t="shared" ref="AM13:AM22" si="68">+S13*AM$5</f>
        <v>#REF!</v>
      </c>
      <c r="AN13" s="487"/>
      <c r="AO13" s="487"/>
      <c r="AP13" s="488" t="e">
        <f t="shared" ref="AP13:AP22" si="69">SUM(AM13:AO13)</f>
        <v>#REF!</v>
      </c>
      <c r="AQ13" s="488"/>
      <c r="AR13" s="489">
        <f t="shared" ref="AR13:AR22" si="70">+IFERROR(AP13/AQ13,0)</f>
        <v>0</v>
      </c>
      <c r="AS13" s="398"/>
      <c r="AT13" s="480" t="e">
        <f t="shared" si="63"/>
        <v>#REF!</v>
      </c>
      <c r="AU13" s="487"/>
      <c r="AV13" s="487"/>
      <c r="AW13" s="488" t="e">
        <f t="shared" ref="AW13:AW22" si="71">SUM(AT13:AV13)</f>
        <v>#REF!</v>
      </c>
      <c r="AX13" s="488"/>
      <c r="AY13" s="489">
        <f t="shared" ref="AY13:AY22" si="72">+IFERROR(AW13/AX13,0)</f>
        <v>0</v>
      </c>
      <c r="AZ13" s="398"/>
      <c r="BA13" s="490" t="e">
        <f>+U13*$BA$5</f>
        <v>#REF!</v>
      </c>
      <c r="BB13" s="487"/>
      <c r="BC13" s="487"/>
      <c r="BD13" s="488" t="e">
        <f t="shared" ref="BD13:BD22" si="73">SUM(BA13:BC13)</f>
        <v>#REF!</v>
      </c>
      <c r="BE13" s="488"/>
      <c r="BF13" s="489">
        <f t="shared" ref="BF13:BF22" si="74">+IFERROR(BD13/BE13,0)</f>
        <v>0</v>
      </c>
      <c r="BG13" s="398"/>
      <c r="BH13" s="480">
        <f t="shared" ref="BH13:BH22" si="75">+V13*$BH$5</f>
        <v>0</v>
      </c>
      <c r="BI13" s="487"/>
      <c r="BJ13" s="487"/>
      <c r="BK13" s="488">
        <f t="shared" ref="BK13:BK22" si="76">SUM(BH13:BJ13)</f>
        <v>0</v>
      </c>
      <c r="BL13" s="488"/>
      <c r="BM13" s="489">
        <f t="shared" ref="BM13:BM22" si="77">+IFERROR(BK13/BL13,0)</f>
        <v>0</v>
      </c>
      <c r="BN13" s="398"/>
      <c r="BO13" s="480"/>
      <c r="BP13" s="487"/>
      <c r="BQ13" s="487"/>
      <c r="BR13" s="488">
        <f t="shared" ref="BR13:BR22" si="78">SUM(BO13:BQ13)</f>
        <v>0</v>
      </c>
      <c r="BS13" s="488"/>
      <c r="BT13" s="489">
        <f t="shared" ref="BT13:BT22" si="79">+IFERROR(BR13/BS13,0)</f>
        <v>0</v>
      </c>
      <c r="BU13" s="398"/>
      <c r="BV13" s="480">
        <f t="shared" ref="BV13:BV22" si="80">+X13*$BV$5</f>
        <v>0</v>
      </c>
      <c r="BW13" s="487"/>
      <c r="BX13" s="487"/>
      <c r="BY13" s="488">
        <f t="shared" ref="BY13:BY22" si="81">SUM(BV13:BX13)</f>
        <v>0</v>
      </c>
      <c r="BZ13" s="488"/>
      <c r="CA13" s="489">
        <f t="shared" ref="CA13:CA22" si="82">+IFERROR(BY13/BZ13,0)</f>
        <v>0</v>
      </c>
      <c r="CB13" s="398"/>
      <c r="CC13" s="480">
        <f t="shared" ref="CC13:CC22" si="83">+Y13*$CC$5</f>
        <v>0</v>
      </c>
      <c r="CD13" s="487"/>
      <c r="CE13" s="487"/>
      <c r="CF13" s="488">
        <f t="shared" ref="CF13:CF22" si="84">SUM(CC13:CE13)</f>
        <v>0</v>
      </c>
      <c r="CG13" s="488"/>
      <c r="CH13" s="489">
        <f t="shared" ref="CH13:CH22" si="85">+IFERROR(CF13/CG13,0)</f>
        <v>0</v>
      </c>
      <c r="CI13" s="398"/>
      <c r="CJ13" s="480">
        <f t="shared" ref="CJ13:CJ22" si="86">+Z13*$CJ$5</f>
        <v>0</v>
      </c>
      <c r="CK13" s="487"/>
      <c r="CL13" s="487"/>
      <c r="CM13" s="488">
        <f t="shared" ref="CM13:CM22" si="87">SUM(CJ13:CL13)</f>
        <v>0</v>
      </c>
      <c r="CN13" s="488"/>
      <c r="CO13" s="489">
        <f t="shared" ref="CO13:CO22" si="88">+IFERROR(CM13/CN13,0)</f>
        <v>0</v>
      </c>
      <c r="CP13" s="398"/>
      <c r="CQ13" s="480">
        <f t="shared" ref="CQ13:CQ22" si="89">+AA13*$CQ$5</f>
        <v>0</v>
      </c>
      <c r="CR13" s="487"/>
      <c r="CS13" s="487"/>
      <c r="CT13" s="488">
        <f t="shared" ref="CT13:CT22" si="90">SUM(CQ13:CS13)</f>
        <v>0</v>
      </c>
      <c r="CU13" s="488"/>
      <c r="CV13" s="489">
        <f t="shared" ref="CV13:CV22" si="91">+IFERROR(CT13/CU13,0)</f>
        <v>0</v>
      </c>
      <c r="CW13" s="398"/>
      <c r="CX13" s="480">
        <f t="shared" ref="CX13:CX22" si="92">+AB13*$CX$5</f>
        <v>0</v>
      </c>
      <c r="CY13" s="487"/>
      <c r="CZ13" s="487"/>
      <c r="DA13" s="488">
        <f t="shared" ref="DA13:DA22" si="93">SUM(CX13:CZ13)</f>
        <v>0</v>
      </c>
      <c r="DB13" s="488"/>
      <c r="DC13" s="489">
        <f t="shared" ref="DC13:DC22" si="94">+IFERROR(DA13/DB13,0)</f>
        <v>0</v>
      </c>
      <c r="DD13" s="398"/>
      <c r="DE13" s="480">
        <f t="shared" ref="DE13:DE22" si="95">+AC13*$DE$5</f>
        <v>0</v>
      </c>
      <c r="DF13" s="487"/>
      <c r="DG13" s="487"/>
      <c r="DH13" s="488">
        <f t="shared" ref="DH13:DH22" si="96">SUM(DE13:DG13)</f>
        <v>0</v>
      </c>
      <c r="DI13" s="488"/>
      <c r="DJ13" s="489">
        <f t="shared" ref="DJ13:DJ22" si="97">+IFERROR(DH13/DI13,0)</f>
        <v>0</v>
      </c>
    </row>
    <row r="14" spans="1:114" ht="17.399999999999999" outlineLevel="1" x14ac:dyDescent="0.3">
      <c r="A14" s="478" t="s">
        <v>677</v>
      </c>
      <c r="B14" s="492" t="s">
        <v>751</v>
      </c>
      <c r="C14" s="480" t="s">
        <v>1133</v>
      </c>
      <c r="D14" s="480"/>
      <c r="E14" s="480"/>
      <c r="F14" s="480"/>
      <c r="G14" s="480"/>
      <c r="H14" s="480"/>
      <c r="I14" s="480"/>
      <c r="J14" s="480"/>
      <c r="K14" s="480"/>
      <c r="L14" s="480"/>
      <c r="M14" s="480"/>
      <c r="N14" s="480"/>
      <c r="O14" s="480"/>
      <c r="P14" s="481">
        <f t="shared" ref="P14:P16" si="98">SUM(D14:O14)</f>
        <v>0</v>
      </c>
      <c r="R14" s="482">
        <f t="shared" ref="R14:R19" si="99">+D14/R$5</f>
        <v>0</v>
      </c>
      <c r="S14" s="483">
        <f t="shared" ref="S14:S19" si="100">+E14/S$5</f>
        <v>0</v>
      </c>
      <c r="T14" s="483">
        <f t="shared" ref="T14:T19" si="101">+F14/T$5</f>
        <v>0</v>
      </c>
      <c r="U14" s="483">
        <f t="shared" ref="U14:U19" si="102">+G14/U$5</f>
        <v>0</v>
      </c>
      <c r="V14" s="483">
        <f t="shared" ref="V14:V19" si="103">+H14/V$5</f>
        <v>0</v>
      </c>
      <c r="W14" s="483">
        <f t="shared" ref="W14:W19" si="104">+I14/W$5</f>
        <v>0</v>
      </c>
      <c r="X14" s="483">
        <f t="shared" ref="X14:X19" si="105">+J14/X$5</f>
        <v>0</v>
      </c>
      <c r="Y14" s="483">
        <f t="shared" ref="Y14:Y19" si="106">+K14/Y$5</f>
        <v>0</v>
      </c>
      <c r="Z14" s="483">
        <f t="shared" ref="Z14:Z19" si="107">+L14/Z$5</f>
        <v>0</v>
      </c>
      <c r="AA14" s="483">
        <f t="shared" ref="AA14:AA19" si="108">+M14/AA$5</f>
        <v>0</v>
      </c>
      <c r="AB14" s="484">
        <f t="shared" ref="AB14:AB19" si="109">+N14/AB$5</f>
        <v>0</v>
      </c>
      <c r="AC14" s="485">
        <f t="shared" ref="AC14:AC19" si="110">+O14/AC$5</f>
        <v>0</v>
      </c>
      <c r="AD14" s="486"/>
      <c r="AF14" s="480" t="e">
        <f>+R14*AG$5</f>
        <v>#REF!</v>
      </c>
      <c r="AG14" s="487"/>
      <c r="AH14" s="487"/>
      <c r="AI14" s="488" t="e">
        <f t="shared" ref="AI14:AI19" si="111">SUM(AF14:AH14)</f>
        <v>#REF!</v>
      </c>
      <c r="AJ14" s="488"/>
      <c r="AK14" s="489">
        <f t="shared" ref="AK14:AK19" si="112">+IFERROR(AI14/AJ14,0)</f>
        <v>0</v>
      </c>
      <c r="AL14" s="398"/>
      <c r="AM14" s="480" t="e">
        <f t="shared" ref="AM14:AM19" si="113">+S14*AM$5</f>
        <v>#REF!</v>
      </c>
      <c r="AN14" s="487"/>
      <c r="AO14" s="487"/>
      <c r="AP14" s="488" t="e">
        <f t="shared" ref="AP14:AP19" si="114">SUM(AM14:AO14)</f>
        <v>#REF!</v>
      </c>
      <c r="AQ14" s="488"/>
      <c r="AR14" s="489">
        <f t="shared" ref="AR14:AR19" si="115">+IFERROR(AP14/AQ14,0)</f>
        <v>0</v>
      </c>
      <c r="AS14" s="398"/>
      <c r="AT14" s="480" t="e">
        <f t="shared" ref="AT14:AT19" si="116">+T14*AT$5</f>
        <v>#REF!</v>
      </c>
      <c r="AU14" s="487"/>
      <c r="AV14" s="487"/>
      <c r="AW14" s="488" t="e">
        <f t="shared" ref="AW14:AW19" si="117">SUM(AT14:AV14)</f>
        <v>#REF!</v>
      </c>
      <c r="AX14" s="488"/>
      <c r="AY14" s="489">
        <f t="shared" ref="AY14:AY19" si="118">+IFERROR(AW14/AX14,0)</f>
        <v>0</v>
      </c>
      <c r="AZ14" s="398"/>
      <c r="BA14" s="490" t="e">
        <f t="shared" ref="BA14:BA19" si="119">+U14*$BA$5</f>
        <v>#REF!</v>
      </c>
      <c r="BB14" s="487"/>
      <c r="BC14" s="487"/>
      <c r="BD14" s="488" t="e">
        <f t="shared" ref="BD14:BD19" si="120">SUM(BA14:BC14)</f>
        <v>#REF!</v>
      </c>
      <c r="BE14" s="488"/>
      <c r="BF14" s="489">
        <f t="shared" ref="BF14:BF19" si="121">+IFERROR(BD14/BE14,0)</f>
        <v>0</v>
      </c>
      <c r="BG14" s="398"/>
      <c r="BH14" s="480">
        <f t="shared" ref="BH14:BH19" si="122">+V14*$BH$5</f>
        <v>0</v>
      </c>
      <c r="BI14" s="487"/>
      <c r="BJ14" s="487"/>
      <c r="BK14" s="488">
        <f t="shared" ref="BK14:BK19" si="123">SUM(BH14:BJ14)</f>
        <v>0</v>
      </c>
      <c r="BL14" s="488"/>
      <c r="BM14" s="489">
        <f t="shared" ref="BM14:BM19" si="124">+IFERROR(BK14/BL14,0)</f>
        <v>0</v>
      </c>
      <c r="BN14" s="398"/>
      <c r="BO14" s="480"/>
      <c r="BP14" s="487"/>
      <c r="BQ14" s="487"/>
      <c r="BR14" s="488">
        <f t="shared" ref="BR14:BR19" si="125">SUM(BO14:BQ14)</f>
        <v>0</v>
      </c>
      <c r="BS14" s="488"/>
      <c r="BT14" s="489">
        <f t="shared" ref="BT14:BT19" si="126">+IFERROR(BR14/BS14,0)</f>
        <v>0</v>
      </c>
      <c r="BU14" s="398"/>
      <c r="BV14" s="480">
        <f t="shared" ref="BV14:BV19" si="127">+X14*$BV$5</f>
        <v>0</v>
      </c>
      <c r="BW14" s="487"/>
      <c r="BX14" s="487"/>
      <c r="BY14" s="488">
        <f t="shared" ref="BY14:BY19" si="128">SUM(BV14:BX14)</f>
        <v>0</v>
      </c>
      <c r="BZ14" s="488"/>
      <c r="CA14" s="489">
        <f t="shared" ref="CA14:CA19" si="129">+IFERROR(BY14/BZ14,0)</f>
        <v>0</v>
      </c>
      <c r="CB14" s="398"/>
      <c r="CC14" s="480">
        <f t="shared" ref="CC14:CC19" si="130">+Y14*$CC$5</f>
        <v>0</v>
      </c>
      <c r="CD14" s="487"/>
      <c r="CE14" s="487"/>
      <c r="CF14" s="488">
        <f t="shared" ref="CF14:CF19" si="131">SUM(CC14:CE14)</f>
        <v>0</v>
      </c>
      <c r="CG14" s="488"/>
      <c r="CH14" s="489">
        <f t="shared" ref="CH14:CH19" si="132">+IFERROR(CF14/CG14,0)</f>
        <v>0</v>
      </c>
      <c r="CI14" s="398"/>
      <c r="CJ14" s="480">
        <f t="shared" ref="CJ14:CJ19" si="133">+Z14*$CJ$5</f>
        <v>0</v>
      </c>
      <c r="CK14" s="487"/>
      <c r="CL14" s="487"/>
      <c r="CM14" s="488">
        <f t="shared" ref="CM14:CM19" si="134">SUM(CJ14:CL14)</f>
        <v>0</v>
      </c>
      <c r="CN14" s="488"/>
      <c r="CO14" s="489">
        <f t="shared" ref="CO14:CO19" si="135">+IFERROR(CM14/CN14,0)</f>
        <v>0</v>
      </c>
      <c r="CP14" s="398"/>
      <c r="CQ14" s="480">
        <f t="shared" ref="CQ14:CQ19" si="136">+AA14*$CQ$5</f>
        <v>0</v>
      </c>
      <c r="CR14" s="487"/>
      <c r="CS14" s="487"/>
      <c r="CT14" s="488">
        <f t="shared" ref="CT14:CT19" si="137">SUM(CQ14:CS14)</f>
        <v>0</v>
      </c>
      <c r="CU14" s="488"/>
      <c r="CV14" s="489">
        <f t="shared" ref="CV14:CV19" si="138">+IFERROR(CT14/CU14,0)</f>
        <v>0</v>
      </c>
      <c r="CW14" s="398"/>
      <c r="CX14" s="480">
        <f t="shared" ref="CX14:CX19" si="139">+AB14*$CX$5</f>
        <v>0</v>
      </c>
      <c r="CY14" s="487"/>
      <c r="CZ14" s="487"/>
      <c r="DA14" s="488">
        <f t="shared" ref="DA14:DA19" si="140">SUM(CX14:CZ14)</f>
        <v>0</v>
      </c>
      <c r="DB14" s="488"/>
      <c r="DC14" s="489">
        <f t="shared" ref="DC14:DC19" si="141">+IFERROR(DA14/DB14,0)</f>
        <v>0</v>
      </c>
      <c r="DD14" s="398"/>
      <c r="DE14" s="480">
        <f t="shared" ref="DE14:DE19" si="142">+AC14*$DE$5</f>
        <v>0</v>
      </c>
      <c r="DF14" s="487"/>
      <c r="DG14" s="487"/>
      <c r="DH14" s="488">
        <f t="shared" ref="DH14:DH19" si="143">SUM(DE14:DG14)</f>
        <v>0</v>
      </c>
      <c r="DI14" s="488"/>
      <c r="DJ14" s="489">
        <f t="shared" ref="DJ14:DJ19" si="144">+IFERROR(DH14/DI14,0)</f>
        <v>0</v>
      </c>
    </row>
    <row r="15" spans="1:114" ht="17.399999999999999" outlineLevel="1" x14ac:dyDescent="0.3">
      <c r="A15" s="478" t="s">
        <v>678</v>
      </c>
      <c r="B15" s="492" t="s">
        <v>752</v>
      </c>
      <c r="C15" s="480" t="s">
        <v>1134</v>
      </c>
      <c r="D15" s="480"/>
      <c r="E15" s="480"/>
      <c r="F15" s="480"/>
      <c r="G15" s="480"/>
      <c r="H15" s="480"/>
      <c r="I15" s="480"/>
      <c r="J15" s="480"/>
      <c r="K15" s="480"/>
      <c r="L15" s="480"/>
      <c r="M15" s="480"/>
      <c r="N15" s="480"/>
      <c r="O15" s="480"/>
      <c r="P15" s="481">
        <f t="shared" si="98"/>
        <v>0</v>
      </c>
      <c r="R15" s="482">
        <f t="shared" si="99"/>
        <v>0</v>
      </c>
      <c r="S15" s="483">
        <f t="shared" si="100"/>
        <v>0</v>
      </c>
      <c r="T15" s="483">
        <f t="shared" si="101"/>
        <v>0</v>
      </c>
      <c r="U15" s="483">
        <f t="shared" si="102"/>
        <v>0</v>
      </c>
      <c r="V15" s="483">
        <f t="shared" si="103"/>
        <v>0</v>
      </c>
      <c r="W15" s="483">
        <f t="shared" si="104"/>
        <v>0</v>
      </c>
      <c r="X15" s="483">
        <f t="shared" si="105"/>
        <v>0</v>
      </c>
      <c r="Y15" s="483">
        <f t="shared" si="106"/>
        <v>0</v>
      </c>
      <c r="Z15" s="483">
        <f t="shared" si="107"/>
        <v>0</v>
      </c>
      <c r="AA15" s="483">
        <f t="shared" si="108"/>
        <v>0</v>
      </c>
      <c r="AB15" s="484">
        <f t="shared" si="109"/>
        <v>0</v>
      </c>
      <c r="AC15" s="485">
        <f t="shared" si="110"/>
        <v>0</v>
      </c>
      <c r="AD15" s="486"/>
      <c r="AF15" s="480" t="e">
        <f t="shared" ref="AF15:AF17" si="145">+R15*AF$5</f>
        <v>#REF!</v>
      </c>
      <c r="AG15" s="487"/>
      <c r="AH15" s="487"/>
      <c r="AI15" s="488" t="e">
        <f t="shared" si="111"/>
        <v>#REF!</v>
      </c>
      <c r="AJ15" s="488"/>
      <c r="AK15" s="489">
        <f t="shared" si="112"/>
        <v>0</v>
      </c>
      <c r="AL15" s="398"/>
      <c r="AM15" s="480" t="e">
        <f t="shared" si="113"/>
        <v>#REF!</v>
      </c>
      <c r="AN15" s="487"/>
      <c r="AO15" s="487"/>
      <c r="AP15" s="488" t="e">
        <f t="shared" si="114"/>
        <v>#REF!</v>
      </c>
      <c r="AQ15" s="488"/>
      <c r="AR15" s="489">
        <f t="shared" si="115"/>
        <v>0</v>
      </c>
      <c r="AS15" s="398"/>
      <c r="AT15" s="480" t="e">
        <f t="shared" si="116"/>
        <v>#REF!</v>
      </c>
      <c r="AU15" s="487"/>
      <c r="AV15" s="487"/>
      <c r="AW15" s="488" t="e">
        <f t="shared" si="117"/>
        <v>#REF!</v>
      </c>
      <c r="AX15" s="488"/>
      <c r="AY15" s="489">
        <f t="shared" si="118"/>
        <v>0</v>
      </c>
      <c r="AZ15" s="398"/>
      <c r="BA15" s="490" t="e">
        <f t="shared" si="119"/>
        <v>#REF!</v>
      </c>
      <c r="BB15" s="487"/>
      <c r="BC15" s="487"/>
      <c r="BD15" s="488" t="e">
        <f t="shared" si="120"/>
        <v>#REF!</v>
      </c>
      <c r="BE15" s="488"/>
      <c r="BF15" s="489">
        <f t="shared" si="121"/>
        <v>0</v>
      </c>
      <c r="BG15" s="398"/>
      <c r="BH15" s="480">
        <f t="shared" si="122"/>
        <v>0</v>
      </c>
      <c r="BI15" s="487"/>
      <c r="BJ15" s="487"/>
      <c r="BK15" s="488">
        <f t="shared" si="123"/>
        <v>0</v>
      </c>
      <c r="BL15" s="488"/>
      <c r="BM15" s="489">
        <f t="shared" si="124"/>
        <v>0</v>
      </c>
      <c r="BN15" s="398"/>
      <c r="BO15" s="480"/>
      <c r="BP15" s="487"/>
      <c r="BQ15" s="487"/>
      <c r="BR15" s="488">
        <f t="shared" si="125"/>
        <v>0</v>
      </c>
      <c r="BS15" s="488"/>
      <c r="BT15" s="489">
        <f t="shared" si="126"/>
        <v>0</v>
      </c>
      <c r="BU15" s="398"/>
      <c r="BV15" s="480">
        <f t="shared" si="127"/>
        <v>0</v>
      </c>
      <c r="BW15" s="487"/>
      <c r="BX15" s="487"/>
      <c r="BY15" s="488">
        <f t="shared" si="128"/>
        <v>0</v>
      </c>
      <c r="BZ15" s="488"/>
      <c r="CA15" s="489">
        <f t="shared" si="129"/>
        <v>0</v>
      </c>
      <c r="CB15" s="398"/>
      <c r="CC15" s="480">
        <f t="shared" si="130"/>
        <v>0</v>
      </c>
      <c r="CD15" s="487"/>
      <c r="CE15" s="487"/>
      <c r="CF15" s="488">
        <f t="shared" si="131"/>
        <v>0</v>
      </c>
      <c r="CG15" s="488"/>
      <c r="CH15" s="489">
        <f t="shared" si="132"/>
        <v>0</v>
      </c>
      <c r="CI15" s="398"/>
      <c r="CJ15" s="480">
        <f t="shared" si="133"/>
        <v>0</v>
      </c>
      <c r="CK15" s="487"/>
      <c r="CL15" s="487"/>
      <c r="CM15" s="488">
        <f t="shared" si="134"/>
        <v>0</v>
      </c>
      <c r="CN15" s="488"/>
      <c r="CO15" s="489">
        <f t="shared" si="135"/>
        <v>0</v>
      </c>
      <c r="CP15" s="398"/>
      <c r="CQ15" s="480">
        <f t="shared" si="136"/>
        <v>0</v>
      </c>
      <c r="CR15" s="487"/>
      <c r="CS15" s="487"/>
      <c r="CT15" s="488">
        <f t="shared" si="137"/>
        <v>0</v>
      </c>
      <c r="CU15" s="488"/>
      <c r="CV15" s="489">
        <f t="shared" si="138"/>
        <v>0</v>
      </c>
      <c r="CW15" s="398"/>
      <c r="CX15" s="480">
        <f t="shared" si="139"/>
        <v>0</v>
      </c>
      <c r="CY15" s="487"/>
      <c r="CZ15" s="487"/>
      <c r="DA15" s="488">
        <f t="shared" si="140"/>
        <v>0</v>
      </c>
      <c r="DB15" s="488"/>
      <c r="DC15" s="489">
        <f t="shared" si="141"/>
        <v>0</v>
      </c>
      <c r="DD15" s="398"/>
      <c r="DE15" s="480">
        <f t="shared" si="142"/>
        <v>0</v>
      </c>
      <c r="DF15" s="487"/>
      <c r="DG15" s="487"/>
      <c r="DH15" s="488">
        <f t="shared" si="143"/>
        <v>0</v>
      </c>
      <c r="DI15" s="488"/>
      <c r="DJ15" s="489">
        <f t="shared" si="144"/>
        <v>0</v>
      </c>
    </row>
    <row r="16" spans="1:114" ht="17.399999999999999" outlineLevel="1" x14ac:dyDescent="0.3">
      <c r="A16" s="478" t="s">
        <v>679</v>
      </c>
      <c r="B16" s="492" t="s">
        <v>753</v>
      </c>
      <c r="C16" s="480" t="s">
        <v>1135</v>
      </c>
      <c r="D16" s="480"/>
      <c r="E16" s="480"/>
      <c r="F16" s="480"/>
      <c r="G16" s="480"/>
      <c r="H16" s="480"/>
      <c r="I16" s="480"/>
      <c r="J16" s="480"/>
      <c r="K16" s="480"/>
      <c r="L16" s="480"/>
      <c r="M16" s="480"/>
      <c r="N16" s="480"/>
      <c r="O16" s="480"/>
      <c r="P16" s="481">
        <f t="shared" si="98"/>
        <v>0</v>
      </c>
      <c r="R16" s="482">
        <f t="shared" si="99"/>
        <v>0</v>
      </c>
      <c r="S16" s="483">
        <f t="shared" si="100"/>
        <v>0</v>
      </c>
      <c r="T16" s="483">
        <f t="shared" si="101"/>
        <v>0</v>
      </c>
      <c r="U16" s="483">
        <f t="shared" si="102"/>
        <v>0</v>
      </c>
      <c r="V16" s="483">
        <f t="shared" si="103"/>
        <v>0</v>
      </c>
      <c r="W16" s="483">
        <f t="shared" si="104"/>
        <v>0</v>
      </c>
      <c r="X16" s="483">
        <f t="shared" si="105"/>
        <v>0</v>
      </c>
      <c r="Y16" s="483">
        <f t="shared" si="106"/>
        <v>0</v>
      </c>
      <c r="Z16" s="483">
        <f t="shared" si="107"/>
        <v>0</v>
      </c>
      <c r="AA16" s="483">
        <f t="shared" si="108"/>
        <v>0</v>
      </c>
      <c r="AB16" s="484">
        <f t="shared" si="109"/>
        <v>0</v>
      </c>
      <c r="AC16" s="485">
        <f t="shared" si="110"/>
        <v>0</v>
      </c>
      <c r="AD16" s="486"/>
      <c r="AF16" s="480" t="e">
        <f t="shared" si="145"/>
        <v>#REF!</v>
      </c>
      <c r="AG16" s="487"/>
      <c r="AH16" s="487"/>
      <c r="AI16" s="488" t="e">
        <f t="shared" si="111"/>
        <v>#REF!</v>
      </c>
      <c r="AJ16" s="488"/>
      <c r="AK16" s="489">
        <f t="shared" si="112"/>
        <v>0</v>
      </c>
      <c r="AL16" s="398"/>
      <c r="AM16" s="480" t="e">
        <f t="shared" si="113"/>
        <v>#REF!</v>
      </c>
      <c r="AN16" s="487"/>
      <c r="AO16" s="487"/>
      <c r="AP16" s="488" t="e">
        <f t="shared" si="114"/>
        <v>#REF!</v>
      </c>
      <c r="AQ16" s="488"/>
      <c r="AR16" s="489">
        <f t="shared" si="115"/>
        <v>0</v>
      </c>
      <c r="AS16" s="398"/>
      <c r="AT16" s="480" t="e">
        <f t="shared" si="116"/>
        <v>#REF!</v>
      </c>
      <c r="AU16" s="487"/>
      <c r="AV16" s="487"/>
      <c r="AW16" s="488" t="e">
        <f t="shared" si="117"/>
        <v>#REF!</v>
      </c>
      <c r="AX16" s="488"/>
      <c r="AY16" s="489">
        <f t="shared" si="118"/>
        <v>0</v>
      </c>
      <c r="AZ16" s="398"/>
      <c r="BA16" s="490" t="e">
        <f t="shared" si="119"/>
        <v>#REF!</v>
      </c>
      <c r="BB16" s="487"/>
      <c r="BC16" s="487"/>
      <c r="BD16" s="488" t="e">
        <f t="shared" si="120"/>
        <v>#REF!</v>
      </c>
      <c r="BE16" s="488"/>
      <c r="BF16" s="489">
        <f t="shared" si="121"/>
        <v>0</v>
      </c>
      <c r="BG16" s="398"/>
      <c r="BH16" s="480">
        <f t="shared" si="122"/>
        <v>0</v>
      </c>
      <c r="BI16" s="487"/>
      <c r="BJ16" s="487"/>
      <c r="BK16" s="488">
        <f t="shared" si="123"/>
        <v>0</v>
      </c>
      <c r="BL16" s="488"/>
      <c r="BM16" s="489">
        <f t="shared" si="124"/>
        <v>0</v>
      </c>
      <c r="BN16" s="398"/>
      <c r="BO16" s="480"/>
      <c r="BP16" s="487"/>
      <c r="BQ16" s="487"/>
      <c r="BR16" s="488">
        <f t="shared" si="125"/>
        <v>0</v>
      </c>
      <c r="BS16" s="488"/>
      <c r="BT16" s="489">
        <f t="shared" si="126"/>
        <v>0</v>
      </c>
      <c r="BU16" s="398"/>
      <c r="BV16" s="480">
        <f t="shared" si="127"/>
        <v>0</v>
      </c>
      <c r="BW16" s="487"/>
      <c r="BX16" s="487"/>
      <c r="BY16" s="488">
        <f t="shared" si="128"/>
        <v>0</v>
      </c>
      <c r="BZ16" s="488"/>
      <c r="CA16" s="489">
        <f t="shared" si="129"/>
        <v>0</v>
      </c>
      <c r="CB16" s="398"/>
      <c r="CC16" s="480">
        <f t="shared" si="130"/>
        <v>0</v>
      </c>
      <c r="CD16" s="487"/>
      <c r="CE16" s="487"/>
      <c r="CF16" s="488">
        <f t="shared" si="131"/>
        <v>0</v>
      </c>
      <c r="CG16" s="488"/>
      <c r="CH16" s="489">
        <f t="shared" si="132"/>
        <v>0</v>
      </c>
      <c r="CI16" s="398"/>
      <c r="CJ16" s="480">
        <f t="shared" si="133"/>
        <v>0</v>
      </c>
      <c r="CK16" s="487"/>
      <c r="CL16" s="487"/>
      <c r="CM16" s="488">
        <f t="shared" si="134"/>
        <v>0</v>
      </c>
      <c r="CN16" s="488"/>
      <c r="CO16" s="489">
        <f t="shared" si="135"/>
        <v>0</v>
      </c>
      <c r="CP16" s="398"/>
      <c r="CQ16" s="480">
        <f t="shared" si="136"/>
        <v>0</v>
      </c>
      <c r="CR16" s="487"/>
      <c r="CS16" s="487"/>
      <c r="CT16" s="488">
        <f t="shared" si="137"/>
        <v>0</v>
      </c>
      <c r="CU16" s="488"/>
      <c r="CV16" s="489">
        <f t="shared" si="138"/>
        <v>0</v>
      </c>
      <c r="CW16" s="398"/>
      <c r="CX16" s="480">
        <f t="shared" si="139"/>
        <v>0</v>
      </c>
      <c r="CY16" s="487"/>
      <c r="CZ16" s="487"/>
      <c r="DA16" s="488">
        <f t="shared" si="140"/>
        <v>0</v>
      </c>
      <c r="DB16" s="488"/>
      <c r="DC16" s="489">
        <f t="shared" si="141"/>
        <v>0</v>
      </c>
      <c r="DD16" s="398"/>
      <c r="DE16" s="480">
        <f t="shared" si="142"/>
        <v>0</v>
      </c>
      <c r="DF16" s="487"/>
      <c r="DG16" s="487"/>
      <c r="DH16" s="488">
        <f t="shared" si="143"/>
        <v>0</v>
      </c>
      <c r="DI16" s="488"/>
      <c r="DJ16" s="489">
        <f t="shared" si="144"/>
        <v>0</v>
      </c>
    </row>
    <row r="17" spans="1:114" ht="17.399999999999999" outlineLevel="1" x14ac:dyDescent="0.3">
      <c r="A17" s="478" t="s">
        <v>680</v>
      </c>
      <c r="B17" s="492" t="s">
        <v>754</v>
      </c>
      <c r="C17" s="480" t="s">
        <v>1136</v>
      </c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0"/>
      <c r="O17" s="480"/>
      <c r="P17" s="481">
        <f t="shared" ref="P17" si="146">SUM(D17:O17)</f>
        <v>0</v>
      </c>
      <c r="R17" s="482">
        <f t="shared" si="99"/>
        <v>0</v>
      </c>
      <c r="S17" s="483">
        <f t="shared" si="100"/>
        <v>0</v>
      </c>
      <c r="T17" s="483">
        <f t="shared" si="101"/>
        <v>0</v>
      </c>
      <c r="U17" s="483">
        <f t="shared" si="102"/>
        <v>0</v>
      </c>
      <c r="V17" s="483">
        <f t="shared" si="103"/>
        <v>0</v>
      </c>
      <c r="W17" s="483">
        <f t="shared" si="104"/>
        <v>0</v>
      </c>
      <c r="X17" s="483">
        <f t="shared" si="105"/>
        <v>0</v>
      </c>
      <c r="Y17" s="483">
        <f t="shared" si="106"/>
        <v>0</v>
      </c>
      <c r="Z17" s="483">
        <f t="shared" si="107"/>
        <v>0</v>
      </c>
      <c r="AA17" s="483">
        <f t="shared" si="108"/>
        <v>0</v>
      </c>
      <c r="AB17" s="484">
        <f t="shared" si="109"/>
        <v>0</v>
      </c>
      <c r="AC17" s="485">
        <f t="shared" si="110"/>
        <v>0</v>
      </c>
      <c r="AD17" s="486"/>
      <c r="AF17" s="480" t="e">
        <f t="shared" si="145"/>
        <v>#REF!</v>
      </c>
      <c r="AG17" s="487"/>
      <c r="AH17" s="487"/>
      <c r="AI17" s="488" t="e">
        <f t="shared" si="111"/>
        <v>#REF!</v>
      </c>
      <c r="AJ17" s="488"/>
      <c r="AK17" s="489">
        <f t="shared" si="112"/>
        <v>0</v>
      </c>
      <c r="AL17" s="398"/>
      <c r="AM17" s="480" t="e">
        <f t="shared" si="113"/>
        <v>#REF!</v>
      </c>
      <c r="AN17" s="487"/>
      <c r="AO17" s="487"/>
      <c r="AP17" s="488" t="e">
        <f t="shared" si="114"/>
        <v>#REF!</v>
      </c>
      <c r="AQ17" s="488"/>
      <c r="AR17" s="489">
        <f t="shared" si="115"/>
        <v>0</v>
      </c>
      <c r="AS17" s="398"/>
      <c r="AT17" s="480" t="e">
        <f t="shared" si="116"/>
        <v>#REF!</v>
      </c>
      <c r="AU17" s="487"/>
      <c r="AV17" s="487"/>
      <c r="AW17" s="488" t="e">
        <f t="shared" si="117"/>
        <v>#REF!</v>
      </c>
      <c r="AX17" s="488"/>
      <c r="AY17" s="489">
        <f t="shared" si="118"/>
        <v>0</v>
      </c>
      <c r="AZ17" s="398"/>
      <c r="BA17" s="490" t="e">
        <f t="shared" si="119"/>
        <v>#REF!</v>
      </c>
      <c r="BB17" s="487"/>
      <c r="BC17" s="487"/>
      <c r="BD17" s="488" t="e">
        <f t="shared" si="120"/>
        <v>#REF!</v>
      </c>
      <c r="BE17" s="488"/>
      <c r="BF17" s="489">
        <f t="shared" si="121"/>
        <v>0</v>
      </c>
      <c r="BG17" s="398"/>
      <c r="BH17" s="480">
        <f t="shared" si="122"/>
        <v>0</v>
      </c>
      <c r="BI17" s="487"/>
      <c r="BJ17" s="487"/>
      <c r="BK17" s="488">
        <f t="shared" si="123"/>
        <v>0</v>
      </c>
      <c r="BL17" s="488"/>
      <c r="BM17" s="489">
        <f t="shared" si="124"/>
        <v>0</v>
      </c>
      <c r="BN17" s="398"/>
      <c r="BO17" s="480"/>
      <c r="BP17" s="487"/>
      <c r="BQ17" s="487"/>
      <c r="BR17" s="488">
        <f t="shared" si="125"/>
        <v>0</v>
      </c>
      <c r="BS17" s="488"/>
      <c r="BT17" s="489">
        <f t="shared" si="126"/>
        <v>0</v>
      </c>
      <c r="BU17" s="398"/>
      <c r="BV17" s="480">
        <f t="shared" si="127"/>
        <v>0</v>
      </c>
      <c r="BW17" s="487"/>
      <c r="BX17" s="487"/>
      <c r="BY17" s="488">
        <f t="shared" si="128"/>
        <v>0</v>
      </c>
      <c r="BZ17" s="488"/>
      <c r="CA17" s="489">
        <f t="shared" si="129"/>
        <v>0</v>
      </c>
      <c r="CB17" s="398"/>
      <c r="CC17" s="480">
        <f t="shared" si="130"/>
        <v>0</v>
      </c>
      <c r="CD17" s="487"/>
      <c r="CE17" s="487"/>
      <c r="CF17" s="488">
        <f t="shared" si="131"/>
        <v>0</v>
      </c>
      <c r="CG17" s="488"/>
      <c r="CH17" s="489">
        <f t="shared" si="132"/>
        <v>0</v>
      </c>
      <c r="CI17" s="398"/>
      <c r="CJ17" s="480">
        <f t="shared" si="133"/>
        <v>0</v>
      </c>
      <c r="CK17" s="487"/>
      <c r="CL17" s="487"/>
      <c r="CM17" s="488">
        <f t="shared" si="134"/>
        <v>0</v>
      </c>
      <c r="CN17" s="488"/>
      <c r="CO17" s="489">
        <f t="shared" si="135"/>
        <v>0</v>
      </c>
      <c r="CP17" s="398"/>
      <c r="CQ17" s="480">
        <f t="shared" si="136"/>
        <v>0</v>
      </c>
      <c r="CR17" s="487"/>
      <c r="CS17" s="487"/>
      <c r="CT17" s="488">
        <f t="shared" si="137"/>
        <v>0</v>
      </c>
      <c r="CU17" s="488"/>
      <c r="CV17" s="489">
        <f t="shared" si="138"/>
        <v>0</v>
      </c>
      <c r="CW17" s="398"/>
      <c r="CX17" s="480">
        <f t="shared" si="139"/>
        <v>0</v>
      </c>
      <c r="CY17" s="487"/>
      <c r="CZ17" s="487"/>
      <c r="DA17" s="488">
        <f t="shared" si="140"/>
        <v>0</v>
      </c>
      <c r="DB17" s="488"/>
      <c r="DC17" s="489">
        <f t="shared" si="141"/>
        <v>0</v>
      </c>
      <c r="DD17" s="398"/>
      <c r="DE17" s="480">
        <f t="shared" si="142"/>
        <v>0</v>
      </c>
      <c r="DF17" s="487"/>
      <c r="DG17" s="487"/>
      <c r="DH17" s="488">
        <f t="shared" si="143"/>
        <v>0</v>
      </c>
      <c r="DI17" s="488"/>
      <c r="DJ17" s="489">
        <f t="shared" si="144"/>
        <v>0</v>
      </c>
    </row>
    <row r="18" spans="1:114" ht="17.399999999999999" outlineLevel="1" x14ac:dyDescent="0.3">
      <c r="A18" s="478" t="s">
        <v>681</v>
      </c>
      <c r="B18" s="492" t="s">
        <v>755</v>
      </c>
      <c r="C18" s="480" t="s">
        <v>1137</v>
      </c>
      <c r="D18" s="480"/>
      <c r="E18" s="480"/>
      <c r="F18" s="480"/>
      <c r="G18" s="480"/>
      <c r="H18" s="480"/>
      <c r="I18" s="480"/>
      <c r="J18" s="480"/>
      <c r="K18" s="480"/>
      <c r="L18" s="480"/>
      <c r="M18" s="480"/>
      <c r="N18" s="480"/>
      <c r="O18" s="480"/>
      <c r="P18" s="481">
        <f t="shared" ref="P18" si="147">SUM(D18:O18)</f>
        <v>0</v>
      </c>
      <c r="R18" s="482">
        <f t="shared" ref="R18" si="148">+D18/R$5</f>
        <v>0</v>
      </c>
      <c r="S18" s="483">
        <f t="shared" ref="S18" si="149">+E18/S$5</f>
        <v>0</v>
      </c>
      <c r="T18" s="483">
        <f t="shared" ref="T18" si="150">+F18/T$5</f>
        <v>0</v>
      </c>
      <c r="U18" s="483">
        <f t="shared" ref="U18" si="151">+G18/U$5</f>
        <v>0</v>
      </c>
      <c r="V18" s="483">
        <f t="shared" ref="V18" si="152">+H18/V$5</f>
        <v>0</v>
      </c>
      <c r="W18" s="483">
        <f t="shared" ref="W18" si="153">+I18/W$5</f>
        <v>0</v>
      </c>
      <c r="X18" s="483">
        <f t="shared" ref="X18" si="154">+J18/X$5</f>
        <v>0</v>
      </c>
      <c r="Y18" s="483">
        <f t="shared" ref="Y18" si="155">+K18/Y$5</f>
        <v>0</v>
      </c>
      <c r="Z18" s="483">
        <f t="shared" ref="Z18" si="156">+L18/Z$5</f>
        <v>0</v>
      </c>
      <c r="AA18" s="483">
        <f t="shared" ref="AA18" si="157">+M18/AA$5</f>
        <v>0</v>
      </c>
      <c r="AB18" s="484">
        <f t="shared" ref="AB18" si="158">+N18/AB$5</f>
        <v>0</v>
      </c>
      <c r="AC18" s="485">
        <f t="shared" ref="AC18" si="159">+O18/AC$5</f>
        <v>0</v>
      </c>
      <c r="AD18" s="486"/>
      <c r="AF18" s="480" t="e">
        <f>+R18*AG$5</f>
        <v>#REF!</v>
      </c>
      <c r="AG18" s="487"/>
      <c r="AH18" s="487"/>
      <c r="AI18" s="488" t="e">
        <f t="shared" ref="AI18" si="160">SUM(AF18:AH18)</f>
        <v>#REF!</v>
      </c>
      <c r="AJ18" s="488"/>
      <c r="AK18" s="489">
        <f t="shared" ref="AK18" si="161">+IFERROR(AI18/AJ18,0)</f>
        <v>0</v>
      </c>
      <c r="AL18" s="398"/>
      <c r="AM18" s="480" t="e">
        <f t="shared" ref="AM18" si="162">+S18*AM$5</f>
        <v>#REF!</v>
      </c>
      <c r="AN18" s="487"/>
      <c r="AO18" s="487"/>
      <c r="AP18" s="488" t="e">
        <f t="shared" ref="AP18" si="163">SUM(AM18:AO18)</f>
        <v>#REF!</v>
      </c>
      <c r="AQ18" s="488"/>
      <c r="AR18" s="489">
        <f t="shared" ref="AR18" si="164">+IFERROR(AP18/AQ18,0)</f>
        <v>0</v>
      </c>
      <c r="AS18" s="398"/>
      <c r="AT18" s="480" t="e">
        <f t="shared" ref="AT18" si="165">+T18*AT$5</f>
        <v>#REF!</v>
      </c>
      <c r="AU18" s="487"/>
      <c r="AV18" s="487"/>
      <c r="AW18" s="488" t="e">
        <f t="shared" ref="AW18" si="166">SUM(AT18:AV18)</f>
        <v>#REF!</v>
      </c>
      <c r="AX18" s="488"/>
      <c r="AY18" s="489">
        <f t="shared" ref="AY18" si="167">+IFERROR(AW18/AX18,0)</f>
        <v>0</v>
      </c>
      <c r="AZ18" s="398"/>
      <c r="BA18" s="490" t="e">
        <f t="shared" ref="BA18" si="168">+U18*$BA$5</f>
        <v>#REF!</v>
      </c>
      <c r="BB18" s="487"/>
      <c r="BC18" s="487"/>
      <c r="BD18" s="488" t="e">
        <f t="shared" ref="BD18" si="169">SUM(BA18:BC18)</f>
        <v>#REF!</v>
      </c>
      <c r="BE18" s="488"/>
      <c r="BF18" s="489">
        <f t="shared" ref="BF18" si="170">+IFERROR(BD18/BE18,0)</f>
        <v>0</v>
      </c>
      <c r="BG18" s="398"/>
      <c r="BH18" s="480">
        <f t="shared" ref="BH18" si="171">+V18*$BH$5</f>
        <v>0</v>
      </c>
      <c r="BI18" s="487"/>
      <c r="BJ18" s="487"/>
      <c r="BK18" s="488">
        <f t="shared" ref="BK18" si="172">SUM(BH18:BJ18)</f>
        <v>0</v>
      </c>
      <c r="BL18" s="488"/>
      <c r="BM18" s="489">
        <f t="shared" ref="BM18" si="173">+IFERROR(BK18/BL18,0)</f>
        <v>0</v>
      </c>
      <c r="BN18" s="398"/>
      <c r="BO18" s="480"/>
      <c r="BP18" s="487"/>
      <c r="BQ18" s="487"/>
      <c r="BR18" s="488">
        <f t="shared" ref="BR18" si="174">SUM(BO18:BQ18)</f>
        <v>0</v>
      </c>
      <c r="BS18" s="488"/>
      <c r="BT18" s="489">
        <f t="shared" ref="BT18" si="175">+IFERROR(BR18/BS18,0)</f>
        <v>0</v>
      </c>
      <c r="BU18" s="398"/>
      <c r="BV18" s="480">
        <f t="shared" ref="BV18" si="176">+X18*$BV$5</f>
        <v>0</v>
      </c>
      <c r="BW18" s="487"/>
      <c r="BX18" s="487"/>
      <c r="BY18" s="488">
        <f t="shared" ref="BY18" si="177">SUM(BV18:BX18)</f>
        <v>0</v>
      </c>
      <c r="BZ18" s="488"/>
      <c r="CA18" s="489">
        <f t="shared" ref="CA18" si="178">+IFERROR(BY18/BZ18,0)</f>
        <v>0</v>
      </c>
      <c r="CB18" s="398"/>
      <c r="CC18" s="480">
        <f t="shared" ref="CC18" si="179">+Y18*$CC$5</f>
        <v>0</v>
      </c>
      <c r="CD18" s="487"/>
      <c r="CE18" s="487"/>
      <c r="CF18" s="488">
        <f t="shared" ref="CF18" si="180">SUM(CC18:CE18)</f>
        <v>0</v>
      </c>
      <c r="CG18" s="488"/>
      <c r="CH18" s="489">
        <f t="shared" ref="CH18" si="181">+IFERROR(CF18/CG18,0)</f>
        <v>0</v>
      </c>
      <c r="CI18" s="398"/>
      <c r="CJ18" s="480">
        <f t="shared" ref="CJ18" si="182">+Z18*$CJ$5</f>
        <v>0</v>
      </c>
      <c r="CK18" s="487"/>
      <c r="CL18" s="487"/>
      <c r="CM18" s="488">
        <f t="shared" ref="CM18" si="183">SUM(CJ18:CL18)</f>
        <v>0</v>
      </c>
      <c r="CN18" s="488"/>
      <c r="CO18" s="489">
        <f t="shared" ref="CO18" si="184">+IFERROR(CM18/CN18,0)</f>
        <v>0</v>
      </c>
      <c r="CP18" s="398"/>
      <c r="CQ18" s="480">
        <f t="shared" ref="CQ18" si="185">+AA18*$CQ$5</f>
        <v>0</v>
      </c>
      <c r="CR18" s="487"/>
      <c r="CS18" s="487"/>
      <c r="CT18" s="488">
        <f t="shared" ref="CT18" si="186">SUM(CQ18:CS18)</f>
        <v>0</v>
      </c>
      <c r="CU18" s="488"/>
      <c r="CV18" s="489">
        <f t="shared" ref="CV18" si="187">+IFERROR(CT18/CU18,0)</f>
        <v>0</v>
      </c>
      <c r="CW18" s="398"/>
      <c r="CX18" s="480">
        <f t="shared" ref="CX18" si="188">+AB18*$CX$5</f>
        <v>0</v>
      </c>
      <c r="CY18" s="487"/>
      <c r="CZ18" s="487"/>
      <c r="DA18" s="488">
        <f t="shared" ref="DA18" si="189">SUM(CX18:CZ18)</f>
        <v>0</v>
      </c>
      <c r="DB18" s="488"/>
      <c r="DC18" s="489">
        <f t="shared" ref="DC18" si="190">+IFERROR(DA18/DB18,0)</f>
        <v>0</v>
      </c>
      <c r="DD18" s="398"/>
      <c r="DE18" s="480">
        <f t="shared" ref="DE18" si="191">+AC18*$DE$5</f>
        <v>0</v>
      </c>
      <c r="DF18" s="487"/>
      <c r="DG18" s="487"/>
      <c r="DH18" s="488">
        <f t="shared" ref="DH18" si="192">SUM(DE18:DG18)</f>
        <v>0</v>
      </c>
      <c r="DI18" s="488"/>
      <c r="DJ18" s="489">
        <f t="shared" ref="DJ18" si="193">+IFERROR(DH18/DI18,0)</f>
        <v>0</v>
      </c>
    </row>
    <row r="19" spans="1:114" ht="17.399999999999999" outlineLevel="1" x14ac:dyDescent="0.3">
      <c r="A19" s="478" t="s">
        <v>682</v>
      </c>
      <c r="B19" s="492" t="s">
        <v>756</v>
      </c>
      <c r="C19" s="480" t="s">
        <v>1138</v>
      </c>
      <c r="D19" s="480"/>
      <c r="E19" s="480"/>
      <c r="F19" s="480"/>
      <c r="G19" s="480"/>
      <c r="H19" s="480"/>
      <c r="I19" s="480"/>
      <c r="J19" s="480"/>
      <c r="K19" s="480"/>
      <c r="L19" s="480"/>
      <c r="M19" s="480"/>
      <c r="N19" s="480"/>
      <c r="O19" s="480"/>
      <c r="P19" s="481">
        <f t="shared" ref="P19" si="194">SUM(D19:O19)</f>
        <v>0</v>
      </c>
      <c r="R19" s="482">
        <f t="shared" si="99"/>
        <v>0</v>
      </c>
      <c r="S19" s="483">
        <f t="shared" si="100"/>
        <v>0</v>
      </c>
      <c r="T19" s="483">
        <f t="shared" si="101"/>
        <v>0</v>
      </c>
      <c r="U19" s="483">
        <f t="shared" si="102"/>
        <v>0</v>
      </c>
      <c r="V19" s="483">
        <f t="shared" si="103"/>
        <v>0</v>
      </c>
      <c r="W19" s="483">
        <f t="shared" si="104"/>
        <v>0</v>
      </c>
      <c r="X19" s="483">
        <f t="shared" si="105"/>
        <v>0</v>
      </c>
      <c r="Y19" s="483">
        <f t="shared" si="106"/>
        <v>0</v>
      </c>
      <c r="Z19" s="483">
        <f t="shared" si="107"/>
        <v>0</v>
      </c>
      <c r="AA19" s="483">
        <f t="shared" si="108"/>
        <v>0</v>
      </c>
      <c r="AB19" s="484">
        <f t="shared" si="109"/>
        <v>0</v>
      </c>
      <c r="AC19" s="485">
        <f t="shared" si="110"/>
        <v>0</v>
      </c>
      <c r="AD19" s="486"/>
      <c r="AF19" s="480" t="e">
        <f>+R19*AG$5</f>
        <v>#REF!</v>
      </c>
      <c r="AG19" s="487"/>
      <c r="AH19" s="487"/>
      <c r="AI19" s="488" t="e">
        <f t="shared" si="111"/>
        <v>#REF!</v>
      </c>
      <c r="AJ19" s="488"/>
      <c r="AK19" s="489">
        <f t="shared" si="112"/>
        <v>0</v>
      </c>
      <c r="AL19" s="398"/>
      <c r="AM19" s="480" t="e">
        <f t="shared" si="113"/>
        <v>#REF!</v>
      </c>
      <c r="AN19" s="487"/>
      <c r="AO19" s="487"/>
      <c r="AP19" s="488" t="e">
        <f t="shared" si="114"/>
        <v>#REF!</v>
      </c>
      <c r="AQ19" s="488"/>
      <c r="AR19" s="489">
        <f t="shared" si="115"/>
        <v>0</v>
      </c>
      <c r="AS19" s="398"/>
      <c r="AT19" s="480" t="e">
        <f t="shared" si="116"/>
        <v>#REF!</v>
      </c>
      <c r="AU19" s="487"/>
      <c r="AV19" s="487"/>
      <c r="AW19" s="488" t="e">
        <f t="shared" si="117"/>
        <v>#REF!</v>
      </c>
      <c r="AX19" s="488"/>
      <c r="AY19" s="489">
        <f t="shared" si="118"/>
        <v>0</v>
      </c>
      <c r="AZ19" s="398"/>
      <c r="BA19" s="490" t="e">
        <f t="shared" si="119"/>
        <v>#REF!</v>
      </c>
      <c r="BB19" s="487"/>
      <c r="BC19" s="487"/>
      <c r="BD19" s="488" t="e">
        <f t="shared" si="120"/>
        <v>#REF!</v>
      </c>
      <c r="BE19" s="488"/>
      <c r="BF19" s="489">
        <f t="shared" si="121"/>
        <v>0</v>
      </c>
      <c r="BG19" s="398"/>
      <c r="BH19" s="480">
        <f t="shared" si="122"/>
        <v>0</v>
      </c>
      <c r="BI19" s="487"/>
      <c r="BJ19" s="487"/>
      <c r="BK19" s="488">
        <f t="shared" si="123"/>
        <v>0</v>
      </c>
      <c r="BL19" s="488"/>
      <c r="BM19" s="489">
        <f t="shared" si="124"/>
        <v>0</v>
      </c>
      <c r="BN19" s="398"/>
      <c r="BO19" s="480"/>
      <c r="BP19" s="487"/>
      <c r="BQ19" s="487"/>
      <c r="BR19" s="488">
        <f t="shared" si="125"/>
        <v>0</v>
      </c>
      <c r="BS19" s="488"/>
      <c r="BT19" s="489">
        <f t="shared" si="126"/>
        <v>0</v>
      </c>
      <c r="BU19" s="398"/>
      <c r="BV19" s="480">
        <f t="shared" si="127"/>
        <v>0</v>
      </c>
      <c r="BW19" s="487"/>
      <c r="BX19" s="487"/>
      <c r="BY19" s="488">
        <f t="shared" si="128"/>
        <v>0</v>
      </c>
      <c r="BZ19" s="488"/>
      <c r="CA19" s="489">
        <f t="shared" si="129"/>
        <v>0</v>
      </c>
      <c r="CB19" s="398"/>
      <c r="CC19" s="480">
        <f t="shared" si="130"/>
        <v>0</v>
      </c>
      <c r="CD19" s="487"/>
      <c r="CE19" s="487"/>
      <c r="CF19" s="488">
        <f t="shared" si="131"/>
        <v>0</v>
      </c>
      <c r="CG19" s="488"/>
      <c r="CH19" s="489">
        <f t="shared" si="132"/>
        <v>0</v>
      </c>
      <c r="CI19" s="398"/>
      <c r="CJ19" s="480">
        <f t="shared" si="133"/>
        <v>0</v>
      </c>
      <c r="CK19" s="487"/>
      <c r="CL19" s="487"/>
      <c r="CM19" s="488">
        <f t="shared" si="134"/>
        <v>0</v>
      </c>
      <c r="CN19" s="488"/>
      <c r="CO19" s="489">
        <f t="shared" si="135"/>
        <v>0</v>
      </c>
      <c r="CP19" s="398"/>
      <c r="CQ19" s="480">
        <f t="shared" si="136"/>
        <v>0</v>
      </c>
      <c r="CR19" s="487"/>
      <c r="CS19" s="487"/>
      <c r="CT19" s="488">
        <f t="shared" si="137"/>
        <v>0</v>
      </c>
      <c r="CU19" s="488"/>
      <c r="CV19" s="489">
        <f t="shared" si="138"/>
        <v>0</v>
      </c>
      <c r="CW19" s="398"/>
      <c r="CX19" s="480">
        <f t="shared" si="139"/>
        <v>0</v>
      </c>
      <c r="CY19" s="487"/>
      <c r="CZ19" s="487"/>
      <c r="DA19" s="488">
        <f t="shared" si="140"/>
        <v>0</v>
      </c>
      <c r="DB19" s="488"/>
      <c r="DC19" s="489">
        <f t="shared" si="141"/>
        <v>0</v>
      </c>
      <c r="DD19" s="398"/>
      <c r="DE19" s="480">
        <f t="shared" si="142"/>
        <v>0</v>
      </c>
      <c r="DF19" s="487"/>
      <c r="DG19" s="487"/>
      <c r="DH19" s="488">
        <f t="shared" si="143"/>
        <v>0</v>
      </c>
      <c r="DI19" s="488"/>
      <c r="DJ19" s="489">
        <f t="shared" si="144"/>
        <v>0</v>
      </c>
    </row>
    <row r="20" spans="1:114" ht="17.399999999999999" outlineLevel="1" x14ac:dyDescent="0.3">
      <c r="A20" s="478" t="s">
        <v>685</v>
      </c>
      <c r="B20" s="492" t="s">
        <v>757</v>
      </c>
      <c r="C20" s="480" t="s">
        <v>1139</v>
      </c>
      <c r="D20" s="480"/>
      <c r="E20" s="480"/>
      <c r="F20" s="480"/>
      <c r="G20" s="480"/>
      <c r="H20" s="480"/>
      <c r="I20" s="480"/>
      <c r="J20" s="480"/>
      <c r="K20" s="480"/>
      <c r="L20" s="480"/>
      <c r="M20" s="480"/>
      <c r="N20" s="480"/>
      <c r="O20" s="480"/>
      <c r="P20" s="481">
        <f t="shared" si="60"/>
        <v>0</v>
      </c>
      <c r="R20" s="482">
        <f t="shared" si="64"/>
        <v>0</v>
      </c>
      <c r="S20" s="483">
        <f t="shared" si="64"/>
        <v>0</v>
      </c>
      <c r="T20" s="483">
        <f t="shared" si="64"/>
        <v>0</v>
      </c>
      <c r="U20" s="483">
        <f>+G20/U$5</f>
        <v>0</v>
      </c>
      <c r="V20" s="483">
        <f t="shared" si="64"/>
        <v>0</v>
      </c>
      <c r="W20" s="483">
        <f t="shared" si="64"/>
        <v>0</v>
      </c>
      <c r="X20" s="483">
        <f t="shared" si="64"/>
        <v>0</v>
      </c>
      <c r="Y20" s="483">
        <f t="shared" si="64"/>
        <v>0</v>
      </c>
      <c r="Z20" s="483">
        <f t="shared" si="64"/>
        <v>0</v>
      </c>
      <c r="AA20" s="483">
        <f t="shared" si="64"/>
        <v>0</v>
      </c>
      <c r="AB20" s="484">
        <f t="shared" si="64"/>
        <v>0</v>
      </c>
      <c r="AC20" s="485">
        <f t="shared" si="64"/>
        <v>0</v>
      </c>
      <c r="AD20" s="486"/>
      <c r="AF20" s="480" t="e">
        <f>+R20*AG$5</f>
        <v>#REF!</v>
      </c>
      <c r="AG20" s="487"/>
      <c r="AH20" s="487"/>
      <c r="AI20" s="488" t="e">
        <f t="shared" si="66"/>
        <v>#REF!</v>
      </c>
      <c r="AJ20" s="488"/>
      <c r="AK20" s="489">
        <f t="shared" si="67"/>
        <v>0</v>
      </c>
      <c r="AL20" s="398"/>
      <c r="AM20" s="480" t="e">
        <f t="shared" si="68"/>
        <v>#REF!</v>
      </c>
      <c r="AN20" s="487"/>
      <c r="AO20" s="487"/>
      <c r="AP20" s="488" t="e">
        <f t="shared" si="69"/>
        <v>#REF!</v>
      </c>
      <c r="AQ20" s="488"/>
      <c r="AR20" s="489">
        <f t="shared" si="70"/>
        <v>0</v>
      </c>
      <c r="AS20" s="398"/>
      <c r="AT20" s="480" t="e">
        <f t="shared" si="63"/>
        <v>#REF!</v>
      </c>
      <c r="AU20" s="487"/>
      <c r="AV20" s="487"/>
      <c r="AW20" s="488" t="e">
        <f t="shared" si="71"/>
        <v>#REF!</v>
      </c>
      <c r="AX20" s="488"/>
      <c r="AY20" s="489">
        <f t="shared" si="72"/>
        <v>0</v>
      </c>
      <c r="AZ20" s="398"/>
      <c r="BA20" s="490" t="e">
        <f t="shared" ref="BA20:BA22" si="195">+U20*$BA$5</f>
        <v>#REF!</v>
      </c>
      <c r="BB20" s="487"/>
      <c r="BC20" s="487"/>
      <c r="BD20" s="488" t="e">
        <f t="shared" si="73"/>
        <v>#REF!</v>
      </c>
      <c r="BE20" s="488"/>
      <c r="BF20" s="489">
        <f t="shared" si="74"/>
        <v>0</v>
      </c>
      <c r="BG20" s="398"/>
      <c r="BH20" s="480">
        <f t="shared" si="75"/>
        <v>0</v>
      </c>
      <c r="BI20" s="487"/>
      <c r="BJ20" s="487"/>
      <c r="BK20" s="488">
        <f t="shared" si="76"/>
        <v>0</v>
      </c>
      <c r="BL20" s="488"/>
      <c r="BM20" s="489">
        <f t="shared" si="77"/>
        <v>0</v>
      </c>
      <c r="BN20" s="398"/>
      <c r="BO20" s="480"/>
      <c r="BP20" s="487"/>
      <c r="BQ20" s="487"/>
      <c r="BR20" s="488">
        <f t="shared" si="78"/>
        <v>0</v>
      </c>
      <c r="BS20" s="488"/>
      <c r="BT20" s="489">
        <f t="shared" si="79"/>
        <v>0</v>
      </c>
      <c r="BU20" s="398"/>
      <c r="BV20" s="480">
        <f t="shared" si="80"/>
        <v>0</v>
      </c>
      <c r="BW20" s="487"/>
      <c r="BX20" s="487"/>
      <c r="BY20" s="488">
        <f t="shared" si="81"/>
        <v>0</v>
      </c>
      <c r="BZ20" s="488"/>
      <c r="CA20" s="489">
        <f t="shared" si="82"/>
        <v>0</v>
      </c>
      <c r="CB20" s="398"/>
      <c r="CC20" s="480">
        <f t="shared" si="83"/>
        <v>0</v>
      </c>
      <c r="CD20" s="487"/>
      <c r="CE20" s="487"/>
      <c r="CF20" s="488">
        <f t="shared" si="84"/>
        <v>0</v>
      </c>
      <c r="CG20" s="488"/>
      <c r="CH20" s="489">
        <f t="shared" si="85"/>
        <v>0</v>
      </c>
      <c r="CI20" s="398"/>
      <c r="CJ20" s="480">
        <f t="shared" si="86"/>
        <v>0</v>
      </c>
      <c r="CK20" s="487"/>
      <c r="CL20" s="487"/>
      <c r="CM20" s="488">
        <f t="shared" si="87"/>
        <v>0</v>
      </c>
      <c r="CN20" s="488"/>
      <c r="CO20" s="489">
        <f t="shared" si="88"/>
        <v>0</v>
      </c>
      <c r="CP20" s="398"/>
      <c r="CQ20" s="480">
        <f t="shared" si="89"/>
        <v>0</v>
      </c>
      <c r="CR20" s="487"/>
      <c r="CS20" s="487"/>
      <c r="CT20" s="488">
        <f t="shared" si="90"/>
        <v>0</v>
      </c>
      <c r="CU20" s="488"/>
      <c r="CV20" s="489">
        <f t="shared" si="91"/>
        <v>0</v>
      </c>
      <c r="CW20" s="398"/>
      <c r="CX20" s="480">
        <f t="shared" si="92"/>
        <v>0</v>
      </c>
      <c r="CY20" s="487"/>
      <c r="CZ20" s="487"/>
      <c r="DA20" s="488">
        <f t="shared" si="93"/>
        <v>0</v>
      </c>
      <c r="DB20" s="488"/>
      <c r="DC20" s="489">
        <f t="shared" si="94"/>
        <v>0</v>
      </c>
      <c r="DD20" s="398"/>
      <c r="DE20" s="480">
        <f t="shared" si="95"/>
        <v>0</v>
      </c>
      <c r="DF20" s="487"/>
      <c r="DG20" s="487"/>
      <c r="DH20" s="488">
        <f t="shared" si="96"/>
        <v>0</v>
      </c>
      <c r="DI20" s="488"/>
      <c r="DJ20" s="489">
        <f t="shared" si="97"/>
        <v>0</v>
      </c>
    </row>
    <row r="21" spans="1:114" ht="17.399999999999999" outlineLevel="1" x14ac:dyDescent="0.3">
      <c r="A21" s="478" t="s">
        <v>686</v>
      </c>
      <c r="B21" s="492" t="s">
        <v>758</v>
      </c>
      <c r="C21" s="480" t="s">
        <v>1140</v>
      </c>
      <c r="D21" s="480"/>
      <c r="E21" s="480"/>
      <c r="F21" s="480"/>
      <c r="G21" s="480"/>
      <c r="H21" s="480"/>
      <c r="I21" s="480"/>
      <c r="J21" s="480"/>
      <c r="K21" s="480"/>
      <c r="L21" s="480"/>
      <c r="M21" s="480"/>
      <c r="N21" s="480"/>
      <c r="O21" s="480"/>
      <c r="P21" s="481">
        <f t="shared" si="60"/>
        <v>0</v>
      </c>
      <c r="R21" s="482">
        <f t="shared" si="64"/>
        <v>0</v>
      </c>
      <c r="S21" s="483">
        <f t="shared" si="64"/>
        <v>0</v>
      </c>
      <c r="T21" s="483">
        <f t="shared" si="64"/>
        <v>0</v>
      </c>
      <c r="U21" s="483">
        <f t="shared" si="64"/>
        <v>0</v>
      </c>
      <c r="V21" s="483">
        <f t="shared" si="64"/>
        <v>0</v>
      </c>
      <c r="W21" s="483">
        <f t="shared" si="64"/>
        <v>0</v>
      </c>
      <c r="X21" s="483">
        <f t="shared" si="64"/>
        <v>0</v>
      </c>
      <c r="Y21" s="483">
        <f t="shared" si="64"/>
        <v>0</v>
      </c>
      <c r="Z21" s="483">
        <f t="shared" si="64"/>
        <v>0</v>
      </c>
      <c r="AA21" s="483">
        <f t="shared" si="64"/>
        <v>0</v>
      </c>
      <c r="AB21" s="484">
        <f t="shared" si="64"/>
        <v>0</v>
      </c>
      <c r="AC21" s="485">
        <f t="shared" si="64"/>
        <v>0</v>
      </c>
      <c r="AD21" s="486"/>
      <c r="AF21" s="480" t="e">
        <f t="shared" si="65"/>
        <v>#REF!</v>
      </c>
      <c r="AG21" s="487"/>
      <c r="AH21" s="487"/>
      <c r="AI21" s="488" t="e">
        <f t="shared" si="66"/>
        <v>#REF!</v>
      </c>
      <c r="AJ21" s="488"/>
      <c r="AK21" s="489">
        <f t="shared" si="67"/>
        <v>0</v>
      </c>
      <c r="AL21" s="398"/>
      <c r="AM21" s="480" t="e">
        <f t="shared" si="68"/>
        <v>#REF!</v>
      </c>
      <c r="AN21" s="487"/>
      <c r="AO21" s="487"/>
      <c r="AP21" s="488" t="e">
        <f t="shared" si="69"/>
        <v>#REF!</v>
      </c>
      <c r="AQ21" s="488"/>
      <c r="AR21" s="489">
        <f t="shared" si="70"/>
        <v>0</v>
      </c>
      <c r="AS21" s="398"/>
      <c r="AT21" s="480" t="e">
        <f t="shared" si="63"/>
        <v>#REF!</v>
      </c>
      <c r="AU21" s="487"/>
      <c r="AV21" s="487"/>
      <c r="AW21" s="488" t="e">
        <f t="shared" si="71"/>
        <v>#REF!</v>
      </c>
      <c r="AX21" s="488"/>
      <c r="AY21" s="489">
        <f t="shared" si="72"/>
        <v>0</v>
      </c>
      <c r="AZ21" s="398"/>
      <c r="BA21" s="490" t="e">
        <f t="shared" si="195"/>
        <v>#REF!</v>
      </c>
      <c r="BB21" s="487"/>
      <c r="BC21" s="487"/>
      <c r="BD21" s="488" t="e">
        <f t="shared" si="73"/>
        <v>#REF!</v>
      </c>
      <c r="BE21" s="488"/>
      <c r="BF21" s="489">
        <f t="shared" si="74"/>
        <v>0</v>
      </c>
      <c r="BG21" s="398"/>
      <c r="BH21" s="480">
        <f t="shared" si="75"/>
        <v>0</v>
      </c>
      <c r="BI21" s="487"/>
      <c r="BJ21" s="487"/>
      <c r="BK21" s="488">
        <f t="shared" si="76"/>
        <v>0</v>
      </c>
      <c r="BL21" s="488"/>
      <c r="BM21" s="489">
        <f t="shared" si="77"/>
        <v>0</v>
      </c>
      <c r="BN21" s="398"/>
      <c r="BO21" s="480"/>
      <c r="BP21" s="487"/>
      <c r="BQ21" s="487"/>
      <c r="BR21" s="488">
        <f t="shared" si="78"/>
        <v>0</v>
      </c>
      <c r="BS21" s="488"/>
      <c r="BT21" s="489">
        <f t="shared" si="79"/>
        <v>0</v>
      </c>
      <c r="BU21" s="398"/>
      <c r="BV21" s="480">
        <f t="shared" si="80"/>
        <v>0</v>
      </c>
      <c r="BW21" s="487"/>
      <c r="BX21" s="487"/>
      <c r="BY21" s="488">
        <f t="shared" si="81"/>
        <v>0</v>
      </c>
      <c r="BZ21" s="488"/>
      <c r="CA21" s="489">
        <f t="shared" si="82"/>
        <v>0</v>
      </c>
      <c r="CB21" s="398"/>
      <c r="CC21" s="480">
        <f t="shared" si="83"/>
        <v>0</v>
      </c>
      <c r="CD21" s="487"/>
      <c r="CE21" s="487"/>
      <c r="CF21" s="488">
        <f t="shared" si="84"/>
        <v>0</v>
      </c>
      <c r="CG21" s="488"/>
      <c r="CH21" s="489">
        <f t="shared" si="85"/>
        <v>0</v>
      </c>
      <c r="CI21" s="398"/>
      <c r="CJ21" s="480">
        <f t="shared" si="86"/>
        <v>0</v>
      </c>
      <c r="CK21" s="487"/>
      <c r="CL21" s="487"/>
      <c r="CM21" s="488">
        <f t="shared" si="87"/>
        <v>0</v>
      </c>
      <c r="CN21" s="488"/>
      <c r="CO21" s="489">
        <f t="shared" si="88"/>
        <v>0</v>
      </c>
      <c r="CP21" s="398"/>
      <c r="CQ21" s="480">
        <f t="shared" si="89"/>
        <v>0</v>
      </c>
      <c r="CR21" s="487"/>
      <c r="CS21" s="487"/>
      <c r="CT21" s="488">
        <f t="shared" si="90"/>
        <v>0</v>
      </c>
      <c r="CU21" s="488"/>
      <c r="CV21" s="489">
        <f t="shared" si="91"/>
        <v>0</v>
      </c>
      <c r="CW21" s="398"/>
      <c r="CX21" s="480">
        <f t="shared" si="92"/>
        <v>0</v>
      </c>
      <c r="CY21" s="487"/>
      <c r="CZ21" s="487"/>
      <c r="DA21" s="488">
        <f t="shared" si="93"/>
        <v>0</v>
      </c>
      <c r="DB21" s="488"/>
      <c r="DC21" s="489">
        <f t="shared" si="94"/>
        <v>0</v>
      </c>
      <c r="DD21" s="398"/>
      <c r="DE21" s="480">
        <f t="shared" si="95"/>
        <v>0</v>
      </c>
      <c r="DF21" s="487"/>
      <c r="DG21" s="487"/>
      <c r="DH21" s="488">
        <f t="shared" si="96"/>
        <v>0</v>
      </c>
      <c r="DI21" s="488"/>
      <c r="DJ21" s="489">
        <f t="shared" si="97"/>
        <v>0</v>
      </c>
    </row>
    <row r="22" spans="1:114" ht="17.399999999999999" outlineLevel="1" x14ac:dyDescent="0.3">
      <c r="A22" s="478" t="s">
        <v>687</v>
      </c>
      <c r="B22" s="492" t="s">
        <v>759</v>
      </c>
      <c r="C22" s="480" t="s">
        <v>1141</v>
      </c>
      <c r="D22" s="480"/>
      <c r="E22" s="480"/>
      <c r="F22" s="480"/>
      <c r="G22" s="480"/>
      <c r="H22" s="480"/>
      <c r="I22" s="480"/>
      <c r="J22" s="480"/>
      <c r="K22" s="480"/>
      <c r="L22" s="480"/>
      <c r="M22" s="480"/>
      <c r="N22" s="480"/>
      <c r="O22" s="480"/>
      <c r="P22" s="481">
        <f t="shared" si="60"/>
        <v>0</v>
      </c>
      <c r="R22" s="482">
        <f t="shared" si="64"/>
        <v>0</v>
      </c>
      <c r="S22" s="483">
        <f t="shared" si="64"/>
        <v>0</v>
      </c>
      <c r="T22" s="483">
        <f t="shared" si="64"/>
        <v>0</v>
      </c>
      <c r="U22" s="483">
        <f t="shared" si="64"/>
        <v>0</v>
      </c>
      <c r="V22" s="483">
        <f t="shared" si="64"/>
        <v>0</v>
      </c>
      <c r="W22" s="483">
        <f t="shared" si="64"/>
        <v>0</v>
      </c>
      <c r="X22" s="483">
        <f t="shared" si="64"/>
        <v>0</v>
      </c>
      <c r="Y22" s="483">
        <f t="shared" si="64"/>
        <v>0</v>
      </c>
      <c r="Z22" s="483">
        <f t="shared" si="64"/>
        <v>0</v>
      </c>
      <c r="AA22" s="483">
        <f t="shared" si="64"/>
        <v>0</v>
      </c>
      <c r="AB22" s="484">
        <f t="shared" si="64"/>
        <v>0</v>
      </c>
      <c r="AC22" s="485">
        <f t="shared" si="64"/>
        <v>0</v>
      </c>
      <c r="AD22" s="486"/>
      <c r="AF22" s="480" t="e">
        <f t="shared" si="65"/>
        <v>#REF!</v>
      </c>
      <c r="AG22" s="487"/>
      <c r="AH22" s="487"/>
      <c r="AI22" s="488" t="e">
        <f t="shared" si="66"/>
        <v>#REF!</v>
      </c>
      <c r="AJ22" s="488"/>
      <c r="AK22" s="489">
        <f t="shared" si="67"/>
        <v>0</v>
      </c>
      <c r="AL22" s="398"/>
      <c r="AM22" s="480" t="e">
        <f t="shared" si="68"/>
        <v>#REF!</v>
      </c>
      <c r="AN22" s="487"/>
      <c r="AO22" s="487"/>
      <c r="AP22" s="488" t="e">
        <f t="shared" si="69"/>
        <v>#REF!</v>
      </c>
      <c r="AQ22" s="488"/>
      <c r="AR22" s="489">
        <f t="shared" si="70"/>
        <v>0</v>
      </c>
      <c r="AS22" s="398"/>
      <c r="AT22" s="480" t="e">
        <f t="shared" si="63"/>
        <v>#REF!</v>
      </c>
      <c r="AU22" s="487"/>
      <c r="AV22" s="487"/>
      <c r="AW22" s="488" t="e">
        <f t="shared" si="71"/>
        <v>#REF!</v>
      </c>
      <c r="AX22" s="488"/>
      <c r="AY22" s="489">
        <f t="shared" si="72"/>
        <v>0</v>
      </c>
      <c r="AZ22" s="398"/>
      <c r="BA22" s="490" t="e">
        <f t="shared" si="195"/>
        <v>#REF!</v>
      </c>
      <c r="BB22" s="487"/>
      <c r="BC22" s="487"/>
      <c r="BD22" s="488" t="e">
        <f t="shared" si="73"/>
        <v>#REF!</v>
      </c>
      <c r="BE22" s="488"/>
      <c r="BF22" s="489">
        <f t="shared" si="74"/>
        <v>0</v>
      </c>
      <c r="BG22" s="398"/>
      <c r="BH22" s="480">
        <f t="shared" si="75"/>
        <v>0</v>
      </c>
      <c r="BI22" s="487"/>
      <c r="BJ22" s="487"/>
      <c r="BK22" s="488">
        <f t="shared" si="76"/>
        <v>0</v>
      </c>
      <c r="BL22" s="488"/>
      <c r="BM22" s="489">
        <f t="shared" si="77"/>
        <v>0</v>
      </c>
      <c r="BN22" s="398"/>
      <c r="BO22" s="480"/>
      <c r="BP22" s="487"/>
      <c r="BQ22" s="487"/>
      <c r="BR22" s="488">
        <f t="shared" si="78"/>
        <v>0</v>
      </c>
      <c r="BS22" s="488"/>
      <c r="BT22" s="489">
        <f t="shared" si="79"/>
        <v>0</v>
      </c>
      <c r="BU22" s="398"/>
      <c r="BV22" s="480">
        <f t="shared" si="80"/>
        <v>0</v>
      </c>
      <c r="BW22" s="487"/>
      <c r="BX22" s="487"/>
      <c r="BY22" s="488">
        <f t="shared" si="81"/>
        <v>0</v>
      </c>
      <c r="BZ22" s="488"/>
      <c r="CA22" s="489">
        <f t="shared" si="82"/>
        <v>0</v>
      </c>
      <c r="CB22" s="398"/>
      <c r="CC22" s="480">
        <f t="shared" si="83"/>
        <v>0</v>
      </c>
      <c r="CD22" s="487"/>
      <c r="CE22" s="487"/>
      <c r="CF22" s="488">
        <f t="shared" si="84"/>
        <v>0</v>
      </c>
      <c r="CG22" s="488"/>
      <c r="CH22" s="489">
        <f t="shared" si="85"/>
        <v>0</v>
      </c>
      <c r="CI22" s="398"/>
      <c r="CJ22" s="480">
        <f t="shared" si="86"/>
        <v>0</v>
      </c>
      <c r="CK22" s="487"/>
      <c r="CL22" s="487"/>
      <c r="CM22" s="488">
        <f t="shared" si="87"/>
        <v>0</v>
      </c>
      <c r="CN22" s="488"/>
      <c r="CO22" s="489">
        <f t="shared" si="88"/>
        <v>0</v>
      </c>
      <c r="CP22" s="398"/>
      <c r="CQ22" s="480">
        <f t="shared" si="89"/>
        <v>0</v>
      </c>
      <c r="CR22" s="487"/>
      <c r="CS22" s="487"/>
      <c r="CT22" s="488">
        <f t="shared" si="90"/>
        <v>0</v>
      </c>
      <c r="CU22" s="488"/>
      <c r="CV22" s="489">
        <f t="shared" si="91"/>
        <v>0</v>
      </c>
      <c r="CW22" s="398"/>
      <c r="CX22" s="480">
        <f t="shared" si="92"/>
        <v>0</v>
      </c>
      <c r="CY22" s="487"/>
      <c r="CZ22" s="487"/>
      <c r="DA22" s="488">
        <f t="shared" si="93"/>
        <v>0</v>
      </c>
      <c r="DB22" s="488"/>
      <c r="DC22" s="489">
        <f t="shared" si="94"/>
        <v>0</v>
      </c>
      <c r="DD22" s="398"/>
      <c r="DE22" s="480">
        <f t="shared" si="95"/>
        <v>0</v>
      </c>
      <c r="DF22" s="487"/>
      <c r="DG22" s="487"/>
      <c r="DH22" s="488">
        <f t="shared" si="96"/>
        <v>0</v>
      </c>
      <c r="DI22" s="488"/>
      <c r="DJ22" s="489">
        <f t="shared" si="97"/>
        <v>0</v>
      </c>
    </row>
    <row r="23" spans="1:114" ht="17.399999999999999" outlineLevel="1" x14ac:dyDescent="0.3">
      <c r="A23" s="464">
        <v>912439</v>
      </c>
      <c r="B23" s="465" t="s">
        <v>227</v>
      </c>
      <c r="C23" s="466"/>
      <c r="D23" s="466">
        <f t="shared" ref="D23:J23" si="196">+SUM(D24:D25)</f>
        <v>0</v>
      </c>
      <c r="E23" s="466">
        <f t="shared" si="196"/>
        <v>0</v>
      </c>
      <c r="F23" s="466">
        <f t="shared" si="196"/>
        <v>0</v>
      </c>
      <c r="G23" s="466">
        <f t="shared" si="196"/>
        <v>0</v>
      </c>
      <c r="H23" s="466">
        <f t="shared" si="196"/>
        <v>0</v>
      </c>
      <c r="I23" s="466">
        <f t="shared" si="196"/>
        <v>0</v>
      </c>
      <c r="J23" s="466">
        <f t="shared" si="196"/>
        <v>0</v>
      </c>
      <c r="K23" s="466"/>
      <c r="L23" s="466"/>
      <c r="M23" s="466"/>
      <c r="N23" s="466"/>
      <c r="O23" s="466"/>
      <c r="P23" s="467"/>
      <c r="R23" s="468">
        <f t="shared" ref="R23" si="197">+SUM(R24:R25)</f>
        <v>0</v>
      </c>
      <c r="S23" s="469"/>
      <c r="T23" s="469"/>
      <c r="U23" s="469"/>
      <c r="V23" s="469"/>
      <c r="W23" s="469"/>
      <c r="X23" s="469"/>
      <c r="Y23" s="469"/>
      <c r="Z23" s="469"/>
      <c r="AA23" s="469"/>
      <c r="AB23" s="470"/>
      <c r="AC23" s="471"/>
      <c r="AD23" s="472"/>
      <c r="AF23" s="466" t="e">
        <f t="shared" ref="AF23:BB23" si="198">AF24+AF25</f>
        <v>#REF!</v>
      </c>
      <c r="AG23" s="474">
        <f t="shared" si="198"/>
        <v>0</v>
      </c>
      <c r="AH23" s="474">
        <f t="shared" si="198"/>
        <v>0</v>
      </c>
      <c r="AI23" s="475" t="e">
        <f t="shared" si="198"/>
        <v>#REF!</v>
      </c>
      <c r="AJ23" s="475">
        <f t="shared" si="198"/>
        <v>0</v>
      </c>
      <c r="AK23" s="476">
        <f t="shared" si="198"/>
        <v>0</v>
      </c>
      <c r="AL23" s="398">
        <f t="shared" si="198"/>
        <v>0</v>
      </c>
      <c r="AM23" s="466" t="e">
        <f t="shared" si="198"/>
        <v>#REF!</v>
      </c>
      <c r="AN23" s="474">
        <f t="shared" si="198"/>
        <v>0</v>
      </c>
      <c r="AO23" s="474">
        <f t="shared" si="198"/>
        <v>0</v>
      </c>
      <c r="AP23" s="475" t="e">
        <f t="shared" si="198"/>
        <v>#REF!</v>
      </c>
      <c r="AQ23" s="475">
        <f t="shared" si="198"/>
        <v>0</v>
      </c>
      <c r="AR23" s="476">
        <f t="shared" si="198"/>
        <v>0</v>
      </c>
      <c r="AS23" s="398">
        <f t="shared" si="198"/>
        <v>0</v>
      </c>
      <c r="AT23" s="466" t="e">
        <f t="shared" si="198"/>
        <v>#REF!</v>
      </c>
      <c r="AU23" s="474">
        <f t="shared" si="198"/>
        <v>0</v>
      </c>
      <c r="AV23" s="474">
        <f t="shared" si="198"/>
        <v>0</v>
      </c>
      <c r="AW23" s="475" t="e">
        <f t="shared" si="198"/>
        <v>#REF!</v>
      </c>
      <c r="AX23" s="475">
        <f t="shared" si="198"/>
        <v>0</v>
      </c>
      <c r="AY23" s="476">
        <f t="shared" si="198"/>
        <v>0</v>
      </c>
      <c r="AZ23" s="398">
        <f t="shared" si="198"/>
        <v>0</v>
      </c>
      <c r="BA23" s="477" t="e">
        <f t="shared" si="198"/>
        <v>#REF!</v>
      </c>
      <c r="BB23" s="474">
        <f t="shared" si="198"/>
        <v>0</v>
      </c>
      <c r="BC23" s="474" t="e">
        <f>BC24+BC25</f>
        <v>#REF!</v>
      </c>
      <c r="BD23" s="475" t="e">
        <f t="shared" ref="BD23:DJ23" si="199">BD24+BD25</f>
        <v>#REF!</v>
      </c>
      <c r="BE23" s="475">
        <f t="shared" si="199"/>
        <v>0</v>
      </c>
      <c r="BF23" s="476">
        <f t="shared" si="199"/>
        <v>0</v>
      </c>
      <c r="BG23" s="398">
        <f t="shared" si="199"/>
        <v>0</v>
      </c>
      <c r="BH23" s="466">
        <f t="shared" si="199"/>
        <v>0</v>
      </c>
      <c r="BI23" s="474">
        <f t="shared" si="199"/>
        <v>0</v>
      </c>
      <c r="BJ23" s="474">
        <f t="shared" si="199"/>
        <v>0</v>
      </c>
      <c r="BK23" s="475">
        <f t="shared" si="199"/>
        <v>0</v>
      </c>
      <c r="BL23" s="475">
        <f t="shared" si="199"/>
        <v>0</v>
      </c>
      <c r="BM23" s="476">
        <f t="shared" si="199"/>
        <v>0</v>
      </c>
      <c r="BN23" s="398">
        <f t="shared" si="199"/>
        <v>0</v>
      </c>
      <c r="BO23" s="466">
        <f t="shared" si="199"/>
        <v>0</v>
      </c>
      <c r="BP23" s="474">
        <f t="shared" si="199"/>
        <v>0</v>
      </c>
      <c r="BQ23" s="474">
        <f t="shared" si="199"/>
        <v>0</v>
      </c>
      <c r="BR23" s="475">
        <f t="shared" si="199"/>
        <v>0</v>
      </c>
      <c r="BS23" s="475">
        <f t="shared" si="199"/>
        <v>0</v>
      </c>
      <c r="BT23" s="476">
        <f t="shared" si="199"/>
        <v>0</v>
      </c>
      <c r="BU23" s="398">
        <f t="shared" si="199"/>
        <v>0</v>
      </c>
      <c r="BV23" s="466">
        <f t="shared" si="199"/>
        <v>0</v>
      </c>
      <c r="BW23" s="474">
        <f t="shared" si="199"/>
        <v>0</v>
      </c>
      <c r="BX23" s="474">
        <f t="shared" si="199"/>
        <v>0</v>
      </c>
      <c r="BY23" s="475">
        <f t="shared" si="199"/>
        <v>0</v>
      </c>
      <c r="BZ23" s="475">
        <f t="shared" si="199"/>
        <v>0</v>
      </c>
      <c r="CA23" s="476">
        <f t="shared" si="199"/>
        <v>0</v>
      </c>
      <c r="CB23" s="398">
        <f t="shared" si="199"/>
        <v>0</v>
      </c>
      <c r="CC23" s="466">
        <f t="shared" si="199"/>
        <v>0</v>
      </c>
      <c r="CD23" s="474">
        <f t="shared" si="199"/>
        <v>0</v>
      </c>
      <c r="CE23" s="474">
        <f t="shared" si="199"/>
        <v>0</v>
      </c>
      <c r="CF23" s="475">
        <f t="shared" si="199"/>
        <v>0</v>
      </c>
      <c r="CG23" s="475">
        <f t="shared" si="199"/>
        <v>0</v>
      </c>
      <c r="CH23" s="476">
        <f t="shared" si="199"/>
        <v>0</v>
      </c>
      <c r="CI23" s="398">
        <f t="shared" si="199"/>
        <v>0</v>
      </c>
      <c r="CJ23" s="466">
        <f t="shared" si="199"/>
        <v>0</v>
      </c>
      <c r="CK23" s="474">
        <f t="shared" si="199"/>
        <v>0</v>
      </c>
      <c r="CL23" s="474">
        <f t="shared" si="199"/>
        <v>0</v>
      </c>
      <c r="CM23" s="475">
        <f t="shared" si="199"/>
        <v>0</v>
      </c>
      <c r="CN23" s="475">
        <f t="shared" si="199"/>
        <v>0</v>
      </c>
      <c r="CO23" s="476">
        <f t="shared" si="199"/>
        <v>0</v>
      </c>
      <c r="CP23" s="398">
        <f t="shared" si="199"/>
        <v>0</v>
      </c>
      <c r="CQ23" s="466">
        <f t="shared" si="199"/>
        <v>0</v>
      </c>
      <c r="CR23" s="474">
        <f t="shared" si="199"/>
        <v>0</v>
      </c>
      <c r="CS23" s="474">
        <f t="shared" si="199"/>
        <v>0</v>
      </c>
      <c r="CT23" s="475">
        <f t="shared" si="199"/>
        <v>0</v>
      </c>
      <c r="CU23" s="475">
        <f t="shared" si="199"/>
        <v>0</v>
      </c>
      <c r="CV23" s="476">
        <f t="shared" si="199"/>
        <v>0</v>
      </c>
      <c r="CW23" s="398">
        <f t="shared" si="199"/>
        <v>0</v>
      </c>
      <c r="CX23" s="466">
        <f t="shared" si="199"/>
        <v>0</v>
      </c>
      <c r="CY23" s="474">
        <f t="shared" si="199"/>
        <v>0</v>
      </c>
      <c r="CZ23" s="474">
        <f t="shared" si="199"/>
        <v>0</v>
      </c>
      <c r="DA23" s="475">
        <f t="shared" si="199"/>
        <v>0</v>
      </c>
      <c r="DB23" s="475">
        <f t="shared" si="199"/>
        <v>0</v>
      </c>
      <c r="DC23" s="476">
        <f t="shared" si="199"/>
        <v>0</v>
      </c>
      <c r="DD23" s="398">
        <f t="shared" si="199"/>
        <v>0</v>
      </c>
      <c r="DE23" s="466">
        <f t="shared" si="199"/>
        <v>0</v>
      </c>
      <c r="DF23" s="474">
        <f t="shared" si="199"/>
        <v>0</v>
      </c>
      <c r="DG23" s="474">
        <f t="shared" si="199"/>
        <v>0</v>
      </c>
      <c r="DH23" s="475">
        <f t="shared" si="199"/>
        <v>0</v>
      </c>
      <c r="DI23" s="475">
        <f t="shared" si="199"/>
        <v>0</v>
      </c>
      <c r="DJ23" s="476">
        <f t="shared" si="199"/>
        <v>0</v>
      </c>
    </row>
    <row r="24" spans="1:114" ht="17.399999999999999" outlineLevel="1" x14ac:dyDescent="0.3">
      <c r="A24" s="478">
        <v>91243910</v>
      </c>
      <c r="B24" s="492" t="s">
        <v>288</v>
      </c>
      <c r="C24" s="480" t="s">
        <v>1142</v>
      </c>
      <c r="D24" s="480"/>
      <c r="E24" s="480"/>
      <c r="F24" s="480"/>
      <c r="G24" s="480"/>
      <c r="H24" s="480">
        <f>SUMIF(S!$L:$L,$A24&amp;UPPER(TEXT(H$4,"MMMMYYYY")),S!$AD:$AD)</f>
        <v>0</v>
      </c>
      <c r="I24" s="480">
        <f>SUMIF(S!$L:$L,$A24&amp;UPPER(TEXT(I$4,"MMMMYYYY")),S!$AD:$AD)</f>
        <v>0</v>
      </c>
      <c r="J24" s="480">
        <f>SUMIF(S!$L:$L,$A24&amp;UPPER(TEXT(J$4,"MMMMYYYY")),S!$AD:$AD)</f>
        <v>0</v>
      </c>
      <c r="K24" s="480"/>
      <c r="L24" s="480"/>
      <c r="M24" s="480"/>
      <c r="N24" s="480"/>
      <c r="O24" s="480"/>
      <c r="P24" s="481"/>
      <c r="R24" s="482">
        <f>+D24/R$5</f>
        <v>0</v>
      </c>
      <c r="S24" s="483">
        <f t="shared" ref="S24:AC25" si="200">+E24/S$5</f>
        <v>0</v>
      </c>
      <c r="T24" s="483">
        <f t="shared" si="200"/>
        <v>0</v>
      </c>
      <c r="U24" s="483">
        <f t="shared" si="200"/>
        <v>0</v>
      </c>
      <c r="V24" s="483">
        <f t="shared" si="200"/>
        <v>0</v>
      </c>
      <c r="W24" s="483">
        <f t="shared" si="200"/>
        <v>0</v>
      </c>
      <c r="X24" s="483">
        <f t="shared" si="200"/>
        <v>0</v>
      </c>
      <c r="Y24" s="483">
        <f t="shared" si="200"/>
        <v>0</v>
      </c>
      <c r="Z24" s="483">
        <f t="shared" si="200"/>
        <v>0</v>
      </c>
      <c r="AA24" s="483">
        <f t="shared" si="200"/>
        <v>0</v>
      </c>
      <c r="AB24" s="484">
        <f t="shared" si="200"/>
        <v>0</v>
      </c>
      <c r="AC24" s="485">
        <f t="shared" si="200"/>
        <v>0</v>
      </c>
      <c r="AD24" s="486"/>
      <c r="AF24" s="480" t="e">
        <f>+R24*AF$5</f>
        <v>#REF!</v>
      </c>
      <c r="AG24" s="487"/>
      <c r="AH24" s="487"/>
      <c r="AI24" s="488" t="e">
        <f>SUM(AF24:AH24)</f>
        <v>#REF!</v>
      </c>
      <c r="AJ24" s="488"/>
      <c r="AK24" s="489">
        <f t="shared" ref="AK24:AK25" si="201">+IFERROR(AI24/AJ24,0)</f>
        <v>0</v>
      </c>
      <c r="AL24" s="398"/>
      <c r="AM24" s="480" t="e">
        <f t="shared" ref="AM24:AM25" si="202">+S24*AM$5</f>
        <v>#REF!</v>
      </c>
      <c r="AN24" s="487"/>
      <c r="AO24" s="487"/>
      <c r="AP24" s="488" t="e">
        <f t="shared" ref="AP24:AP25" si="203">SUM(AM24:AO24)</f>
        <v>#REF!</v>
      </c>
      <c r="AQ24" s="488"/>
      <c r="AR24" s="489">
        <f t="shared" ref="AR24:AR25" si="204">+IFERROR(AP24/AQ24,0)</f>
        <v>0</v>
      </c>
      <c r="AS24" s="398"/>
      <c r="AT24" s="480" t="e">
        <f t="shared" ref="AT24:AT25" si="205">+T24*AT$5</f>
        <v>#REF!</v>
      </c>
      <c r="AU24" s="487"/>
      <c r="AV24" s="487"/>
      <c r="AW24" s="488" t="e">
        <f t="shared" ref="AW24:AW25" si="206">SUM(AT24:AV24)</f>
        <v>#REF!</v>
      </c>
      <c r="AX24" s="488"/>
      <c r="AY24" s="489">
        <f t="shared" ref="AY24:AY25" si="207">+IFERROR(AW24/AX24,0)</f>
        <v>0</v>
      </c>
      <c r="AZ24" s="398"/>
      <c r="BA24" s="490" t="e">
        <f>+U24*$BA$5</f>
        <v>#REF!</v>
      </c>
      <c r="BB24" s="487"/>
      <c r="BC24" s="487" t="e">
        <f>(#REF!+#REF!)/1000</f>
        <v>#REF!</v>
      </c>
      <c r="BD24" s="488" t="e">
        <f t="shared" ref="BD24:BD25" si="208">SUM(BA24:BC24)</f>
        <v>#REF!</v>
      </c>
      <c r="BE24" s="488"/>
      <c r="BF24" s="489">
        <f t="shared" ref="BF24:BF25" si="209">+IFERROR(BD24/BE24,0)</f>
        <v>0</v>
      </c>
      <c r="BG24" s="398"/>
      <c r="BH24" s="480">
        <f>+V24*$BH$5</f>
        <v>0</v>
      </c>
      <c r="BI24" s="487"/>
      <c r="BJ24" s="487"/>
      <c r="BK24" s="488">
        <f t="shared" ref="BK24:BK25" si="210">SUM(BH24:BJ24)</f>
        <v>0</v>
      </c>
      <c r="BL24" s="488"/>
      <c r="BM24" s="489">
        <f t="shared" ref="BM24:BM25" si="211">+IFERROR(BK24/BL24,0)</f>
        <v>0</v>
      </c>
      <c r="BN24" s="398"/>
      <c r="BO24" s="480"/>
      <c r="BP24" s="487"/>
      <c r="BQ24" s="487"/>
      <c r="BR24" s="488">
        <f t="shared" ref="BR24:BR25" si="212">SUM(BO24:BQ24)</f>
        <v>0</v>
      </c>
      <c r="BS24" s="488"/>
      <c r="BT24" s="489">
        <f t="shared" ref="BT24:BT25" si="213">+IFERROR(BR24/BS24,0)</f>
        <v>0</v>
      </c>
      <c r="BU24" s="398"/>
      <c r="BV24" s="480">
        <f>+X24*$BV$5</f>
        <v>0</v>
      </c>
      <c r="BW24" s="487"/>
      <c r="BX24" s="487"/>
      <c r="BY24" s="488">
        <f t="shared" ref="BY24:BY25" si="214">SUM(BV24:BX24)</f>
        <v>0</v>
      </c>
      <c r="BZ24" s="488"/>
      <c r="CA24" s="489">
        <f t="shared" ref="CA24:CA25" si="215">+IFERROR(BY24/BZ24,0)</f>
        <v>0</v>
      </c>
      <c r="CB24" s="398"/>
      <c r="CC24" s="480">
        <f>+Y24*$CC$5</f>
        <v>0</v>
      </c>
      <c r="CD24" s="487"/>
      <c r="CE24" s="487"/>
      <c r="CF24" s="488">
        <f t="shared" ref="CF24:CF25" si="216">SUM(CC24:CE24)</f>
        <v>0</v>
      </c>
      <c r="CG24" s="488"/>
      <c r="CH24" s="489">
        <f t="shared" ref="CH24:CH25" si="217">+IFERROR(CF24/CG24,0)</f>
        <v>0</v>
      </c>
      <c r="CI24" s="398"/>
      <c r="CJ24" s="480">
        <f>+Z24*$CJ$5</f>
        <v>0</v>
      </c>
      <c r="CK24" s="487"/>
      <c r="CL24" s="487"/>
      <c r="CM24" s="488">
        <f t="shared" ref="CM24:CM25" si="218">SUM(CJ24:CL24)</f>
        <v>0</v>
      </c>
      <c r="CN24" s="488"/>
      <c r="CO24" s="489">
        <f t="shared" ref="CO24:CO25" si="219">+IFERROR(CM24/CN24,0)</f>
        <v>0</v>
      </c>
      <c r="CP24" s="398"/>
      <c r="CQ24" s="480">
        <f>+AA24*$CQ$5</f>
        <v>0</v>
      </c>
      <c r="CR24" s="487"/>
      <c r="CS24" s="487"/>
      <c r="CT24" s="488">
        <f t="shared" ref="CT24:CT25" si="220">SUM(CQ24:CS24)</f>
        <v>0</v>
      </c>
      <c r="CU24" s="488"/>
      <c r="CV24" s="489">
        <f t="shared" ref="CV24:CV25" si="221">+IFERROR(CT24/CU24,0)</f>
        <v>0</v>
      </c>
      <c r="CW24" s="398"/>
      <c r="CX24" s="480">
        <f>+AB24*$CX$5</f>
        <v>0</v>
      </c>
      <c r="CY24" s="487"/>
      <c r="CZ24" s="487"/>
      <c r="DA24" s="488">
        <f t="shared" ref="DA24:DA25" si="222">SUM(CX24:CZ24)</f>
        <v>0</v>
      </c>
      <c r="DB24" s="488"/>
      <c r="DC24" s="489">
        <f t="shared" ref="DC24:DC25" si="223">+IFERROR(DA24/DB24,0)</f>
        <v>0</v>
      </c>
      <c r="DD24" s="398"/>
      <c r="DE24" s="480">
        <f>+AC24*$DE$5</f>
        <v>0</v>
      </c>
      <c r="DF24" s="487"/>
      <c r="DG24" s="487"/>
      <c r="DH24" s="488">
        <f t="shared" ref="DH24:DH25" si="224">SUM(DE24:DG24)</f>
        <v>0</v>
      </c>
      <c r="DI24" s="488"/>
      <c r="DJ24" s="489">
        <f t="shared" ref="DJ24:DJ25" si="225">+IFERROR(DH24/DI24,0)</f>
        <v>0</v>
      </c>
    </row>
    <row r="25" spans="1:114" ht="17.399999999999999" outlineLevel="1" x14ac:dyDescent="0.3">
      <c r="A25" s="478">
        <v>91243920</v>
      </c>
      <c r="B25" s="492" t="s">
        <v>289</v>
      </c>
      <c r="C25" s="480" t="s">
        <v>1143</v>
      </c>
      <c r="D25" s="480"/>
      <c r="E25" s="480"/>
      <c r="F25" s="480"/>
      <c r="G25" s="480"/>
      <c r="H25" s="480">
        <f>SUMIF(S!$L:$L,$A25&amp;UPPER(TEXT(H$4,"MMMMYYYY")),S!$AD:$AD)</f>
        <v>0</v>
      </c>
      <c r="I25" s="480">
        <f>SUMIF(S!$L:$L,$A25&amp;UPPER(TEXT(I$4,"MMMMYYYY")),S!$AD:$AD)</f>
        <v>0</v>
      </c>
      <c r="J25" s="480">
        <f>SUMIF(S!$L:$L,$A25&amp;UPPER(TEXT(J$4,"MMMMYYYY")),S!$AD:$AD)</f>
        <v>0</v>
      </c>
      <c r="K25" s="480"/>
      <c r="L25" s="480"/>
      <c r="M25" s="480"/>
      <c r="N25" s="480"/>
      <c r="O25" s="480"/>
      <c r="P25" s="481"/>
      <c r="R25" s="482">
        <f t="shared" ref="R25" si="226">+D25/R$5</f>
        <v>0</v>
      </c>
      <c r="S25" s="483">
        <f t="shared" si="200"/>
        <v>0</v>
      </c>
      <c r="T25" s="483">
        <f t="shared" si="200"/>
        <v>0</v>
      </c>
      <c r="U25" s="483">
        <f t="shared" si="200"/>
        <v>0</v>
      </c>
      <c r="V25" s="483">
        <f t="shared" si="200"/>
        <v>0</v>
      </c>
      <c r="W25" s="483">
        <f t="shared" si="200"/>
        <v>0</v>
      </c>
      <c r="X25" s="483">
        <f t="shared" si="200"/>
        <v>0</v>
      </c>
      <c r="Y25" s="483">
        <f t="shared" si="200"/>
        <v>0</v>
      </c>
      <c r="Z25" s="483">
        <f t="shared" si="200"/>
        <v>0</v>
      </c>
      <c r="AA25" s="483">
        <f t="shared" si="200"/>
        <v>0</v>
      </c>
      <c r="AB25" s="484">
        <f t="shared" si="200"/>
        <v>0</v>
      </c>
      <c r="AC25" s="485">
        <f t="shared" si="200"/>
        <v>0</v>
      </c>
      <c r="AD25" s="486"/>
      <c r="AF25" s="480" t="e">
        <f>+R25*AF$5</f>
        <v>#REF!</v>
      </c>
      <c r="AG25" s="487"/>
      <c r="AH25" s="487"/>
      <c r="AI25" s="488" t="e">
        <f>SUM(AF25:AH25)</f>
        <v>#REF!</v>
      </c>
      <c r="AJ25" s="488"/>
      <c r="AK25" s="489">
        <f t="shared" si="201"/>
        <v>0</v>
      </c>
      <c r="AL25" s="398"/>
      <c r="AM25" s="480" t="e">
        <f t="shared" si="202"/>
        <v>#REF!</v>
      </c>
      <c r="AN25" s="487"/>
      <c r="AO25" s="487"/>
      <c r="AP25" s="488" t="e">
        <f t="shared" si="203"/>
        <v>#REF!</v>
      </c>
      <c r="AQ25" s="488"/>
      <c r="AR25" s="489">
        <f t="shared" si="204"/>
        <v>0</v>
      </c>
      <c r="AS25" s="398"/>
      <c r="AT25" s="480" t="e">
        <f t="shared" si="205"/>
        <v>#REF!</v>
      </c>
      <c r="AU25" s="487"/>
      <c r="AV25" s="487"/>
      <c r="AW25" s="488" t="e">
        <f t="shared" si="206"/>
        <v>#REF!</v>
      </c>
      <c r="AX25" s="488"/>
      <c r="AY25" s="489">
        <f t="shared" si="207"/>
        <v>0</v>
      </c>
      <c r="AZ25" s="398"/>
      <c r="BA25" s="490" t="e">
        <f>+U25*$BA$5</f>
        <v>#REF!</v>
      </c>
      <c r="BB25" s="487"/>
      <c r="BC25" s="487"/>
      <c r="BD25" s="488" t="e">
        <f t="shared" si="208"/>
        <v>#REF!</v>
      </c>
      <c r="BE25" s="488"/>
      <c r="BF25" s="489">
        <f t="shared" si="209"/>
        <v>0</v>
      </c>
      <c r="BG25" s="398"/>
      <c r="BH25" s="480">
        <f>+V25*$BH$5</f>
        <v>0</v>
      </c>
      <c r="BI25" s="487"/>
      <c r="BJ25" s="487"/>
      <c r="BK25" s="488">
        <f t="shared" si="210"/>
        <v>0</v>
      </c>
      <c r="BL25" s="488"/>
      <c r="BM25" s="489">
        <f t="shared" si="211"/>
        <v>0</v>
      </c>
      <c r="BN25" s="398"/>
      <c r="BO25" s="480"/>
      <c r="BP25" s="487"/>
      <c r="BQ25" s="487"/>
      <c r="BR25" s="488">
        <f t="shared" si="212"/>
        <v>0</v>
      </c>
      <c r="BS25" s="488"/>
      <c r="BT25" s="489">
        <f t="shared" si="213"/>
        <v>0</v>
      </c>
      <c r="BU25" s="398"/>
      <c r="BV25" s="480">
        <f>+X25*$BV$5</f>
        <v>0</v>
      </c>
      <c r="BW25" s="487"/>
      <c r="BX25" s="487"/>
      <c r="BY25" s="488">
        <f t="shared" si="214"/>
        <v>0</v>
      </c>
      <c r="BZ25" s="488"/>
      <c r="CA25" s="489">
        <f t="shared" si="215"/>
        <v>0</v>
      </c>
      <c r="CB25" s="398"/>
      <c r="CC25" s="480">
        <f>+Y25*$CC$5</f>
        <v>0</v>
      </c>
      <c r="CD25" s="487"/>
      <c r="CE25" s="487"/>
      <c r="CF25" s="488">
        <f t="shared" si="216"/>
        <v>0</v>
      </c>
      <c r="CG25" s="488"/>
      <c r="CH25" s="489">
        <f t="shared" si="217"/>
        <v>0</v>
      </c>
      <c r="CI25" s="398"/>
      <c r="CJ25" s="480">
        <f>+Z25*$CJ$5</f>
        <v>0</v>
      </c>
      <c r="CK25" s="487"/>
      <c r="CL25" s="487"/>
      <c r="CM25" s="488">
        <f t="shared" si="218"/>
        <v>0</v>
      </c>
      <c r="CN25" s="488"/>
      <c r="CO25" s="489">
        <f t="shared" si="219"/>
        <v>0</v>
      </c>
      <c r="CP25" s="398"/>
      <c r="CQ25" s="480">
        <f>+AA25*$CQ$5</f>
        <v>0</v>
      </c>
      <c r="CR25" s="487"/>
      <c r="CS25" s="487"/>
      <c r="CT25" s="488">
        <f t="shared" si="220"/>
        <v>0</v>
      </c>
      <c r="CU25" s="488"/>
      <c r="CV25" s="489">
        <f t="shared" si="221"/>
        <v>0</v>
      </c>
      <c r="CW25" s="398"/>
      <c r="CX25" s="480">
        <f>+AB25*$CX$5</f>
        <v>0</v>
      </c>
      <c r="CY25" s="487"/>
      <c r="CZ25" s="487"/>
      <c r="DA25" s="488">
        <f t="shared" si="222"/>
        <v>0</v>
      </c>
      <c r="DB25" s="488"/>
      <c r="DC25" s="489">
        <f t="shared" si="223"/>
        <v>0</v>
      </c>
      <c r="DD25" s="398"/>
      <c r="DE25" s="480">
        <f>+AC25*$DE$5</f>
        <v>0</v>
      </c>
      <c r="DF25" s="487"/>
      <c r="DG25" s="487"/>
      <c r="DH25" s="488">
        <f t="shared" si="224"/>
        <v>0</v>
      </c>
      <c r="DI25" s="488"/>
      <c r="DJ25" s="489">
        <f t="shared" si="225"/>
        <v>0</v>
      </c>
    </row>
    <row r="26" spans="1:114" ht="17.399999999999999" outlineLevel="1" x14ac:dyDescent="0.3">
      <c r="A26" s="464">
        <v>912439</v>
      </c>
      <c r="B26" s="465" t="s">
        <v>1145</v>
      </c>
      <c r="C26" s="466"/>
      <c r="D26" s="466">
        <f>+SUM(D27)</f>
        <v>0</v>
      </c>
      <c r="E26" s="466">
        <f t="shared" ref="E26:O26" si="227">+SUM(E27)</f>
        <v>0</v>
      </c>
      <c r="F26" s="466">
        <f t="shared" si="227"/>
        <v>0</v>
      </c>
      <c r="G26" s="466">
        <f t="shared" si="227"/>
        <v>0</v>
      </c>
      <c r="H26" s="466">
        <f t="shared" si="227"/>
        <v>0</v>
      </c>
      <c r="I26" s="466">
        <f t="shared" si="227"/>
        <v>0</v>
      </c>
      <c r="J26" s="466">
        <f t="shared" si="227"/>
        <v>0</v>
      </c>
      <c r="K26" s="466">
        <f t="shared" si="227"/>
        <v>0</v>
      </c>
      <c r="L26" s="466">
        <f t="shared" si="227"/>
        <v>0</v>
      </c>
      <c r="M26" s="466">
        <f t="shared" si="227"/>
        <v>0</v>
      </c>
      <c r="N26" s="466">
        <f t="shared" si="227"/>
        <v>0</v>
      </c>
      <c r="O26" s="466">
        <f t="shared" si="227"/>
        <v>0</v>
      </c>
      <c r="P26" s="467"/>
      <c r="R26" s="468">
        <f t="shared" ref="R26" si="228">+SUM(R27:R28)</f>
        <v>37.254668780405154</v>
      </c>
      <c r="S26" s="469"/>
      <c r="T26" s="469"/>
      <c r="U26" s="469"/>
      <c r="V26" s="469"/>
      <c r="W26" s="469"/>
      <c r="X26" s="469"/>
      <c r="Y26" s="469"/>
      <c r="Z26" s="469"/>
      <c r="AA26" s="469"/>
      <c r="AB26" s="470"/>
      <c r="AC26" s="471"/>
      <c r="AD26" s="472"/>
      <c r="AF26" s="466" t="e">
        <f t="shared" ref="AF26:BB26" si="229">AF27+AF28</f>
        <v>#REF!</v>
      </c>
      <c r="AG26" s="474" t="e">
        <f t="shared" si="229"/>
        <v>#REF!</v>
      </c>
      <c r="AH26" s="474" t="e">
        <f t="shared" si="229"/>
        <v>#REF!</v>
      </c>
      <c r="AI26" s="475" t="e">
        <f t="shared" si="229"/>
        <v>#REF!</v>
      </c>
      <c r="AJ26" s="475" t="e">
        <f t="shared" si="229"/>
        <v>#REF!</v>
      </c>
      <c r="AK26" s="476" t="e">
        <f t="shared" si="229"/>
        <v>#REF!</v>
      </c>
      <c r="AL26" s="398">
        <f t="shared" si="229"/>
        <v>0</v>
      </c>
      <c r="AM26" s="466" t="e">
        <f t="shared" si="229"/>
        <v>#REF!</v>
      </c>
      <c r="AN26" s="474" t="e">
        <f t="shared" si="229"/>
        <v>#REF!</v>
      </c>
      <c r="AO26" s="474" t="e">
        <f t="shared" si="229"/>
        <v>#REF!</v>
      </c>
      <c r="AP26" s="475" t="e">
        <f t="shared" si="229"/>
        <v>#REF!</v>
      </c>
      <c r="AQ26" s="475" t="e">
        <f t="shared" si="229"/>
        <v>#REF!</v>
      </c>
      <c r="AR26" s="476" t="e">
        <f t="shared" si="229"/>
        <v>#REF!</v>
      </c>
      <c r="AS26" s="398">
        <f t="shared" si="229"/>
        <v>0</v>
      </c>
      <c r="AT26" s="466" t="e">
        <f t="shared" si="229"/>
        <v>#REF!</v>
      </c>
      <c r="AU26" s="474" t="e">
        <f t="shared" si="229"/>
        <v>#REF!</v>
      </c>
      <c r="AV26" s="474" t="e">
        <f t="shared" si="229"/>
        <v>#REF!</v>
      </c>
      <c r="AW26" s="475" t="e">
        <f t="shared" si="229"/>
        <v>#REF!</v>
      </c>
      <c r="AX26" s="475" t="e">
        <f t="shared" si="229"/>
        <v>#REF!</v>
      </c>
      <c r="AY26" s="476" t="e">
        <f t="shared" si="229"/>
        <v>#REF!</v>
      </c>
      <c r="AZ26" s="398">
        <f t="shared" si="229"/>
        <v>0</v>
      </c>
      <c r="BA26" s="477" t="e">
        <f t="shared" si="229"/>
        <v>#REF!</v>
      </c>
      <c r="BB26" s="474" t="e">
        <f t="shared" si="229"/>
        <v>#REF!</v>
      </c>
      <c r="BC26" s="474" t="e">
        <f>BC27+BC28</f>
        <v>#REF!</v>
      </c>
      <c r="BD26" s="475" t="e">
        <f t="shared" ref="BD26:DJ26" si="230">BD27+BD28</f>
        <v>#REF!</v>
      </c>
      <c r="BE26" s="475" t="e">
        <f t="shared" si="230"/>
        <v>#REF!</v>
      </c>
      <c r="BF26" s="476" t="e">
        <f t="shared" si="230"/>
        <v>#REF!</v>
      </c>
      <c r="BG26" s="398">
        <f t="shared" si="230"/>
        <v>0</v>
      </c>
      <c r="BH26" s="466" t="e">
        <f t="shared" si="230"/>
        <v>#REF!</v>
      </c>
      <c r="BI26" s="474" t="e">
        <f t="shared" si="230"/>
        <v>#REF!</v>
      </c>
      <c r="BJ26" s="474" t="e">
        <f t="shared" si="230"/>
        <v>#REF!</v>
      </c>
      <c r="BK26" s="475" t="e">
        <f t="shared" si="230"/>
        <v>#REF!</v>
      </c>
      <c r="BL26" s="475" t="e">
        <f t="shared" si="230"/>
        <v>#REF!</v>
      </c>
      <c r="BM26" s="476" t="e">
        <f t="shared" si="230"/>
        <v>#REF!</v>
      </c>
      <c r="BN26" s="398">
        <f t="shared" si="230"/>
        <v>0</v>
      </c>
      <c r="BO26" s="466" t="e">
        <f t="shared" si="230"/>
        <v>#REF!</v>
      </c>
      <c r="BP26" s="474" t="e">
        <f t="shared" si="230"/>
        <v>#REF!</v>
      </c>
      <c r="BQ26" s="474" t="e">
        <f t="shared" si="230"/>
        <v>#REF!</v>
      </c>
      <c r="BR26" s="475" t="e">
        <f t="shared" si="230"/>
        <v>#REF!</v>
      </c>
      <c r="BS26" s="475" t="e">
        <f t="shared" si="230"/>
        <v>#REF!</v>
      </c>
      <c r="BT26" s="476" t="e">
        <f t="shared" si="230"/>
        <v>#REF!</v>
      </c>
      <c r="BU26" s="398">
        <f t="shared" si="230"/>
        <v>0</v>
      </c>
      <c r="BV26" s="466" t="e">
        <f t="shared" si="230"/>
        <v>#REF!</v>
      </c>
      <c r="BW26" s="474" t="e">
        <f t="shared" si="230"/>
        <v>#REF!</v>
      </c>
      <c r="BX26" s="474" t="e">
        <f t="shared" si="230"/>
        <v>#REF!</v>
      </c>
      <c r="BY26" s="475" t="e">
        <f t="shared" si="230"/>
        <v>#REF!</v>
      </c>
      <c r="BZ26" s="475" t="e">
        <f t="shared" si="230"/>
        <v>#REF!</v>
      </c>
      <c r="CA26" s="476" t="e">
        <f t="shared" si="230"/>
        <v>#REF!</v>
      </c>
      <c r="CB26" s="398">
        <f t="shared" si="230"/>
        <v>0</v>
      </c>
      <c r="CC26" s="466" t="e">
        <f t="shared" si="230"/>
        <v>#REF!</v>
      </c>
      <c r="CD26" s="474" t="e">
        <f t="shared" si="230"/>
        <v>#REF!</v>
      </c>
      <c r="CE26" s="474" t="e">
        <f t="shared" si="230"/>
        <v>#REF!</v>
      </c>
      <c r="CF26" s="475" t="e">
        <f t="shared" si="230"/>
        <v>#REF!</v>
      </c>
      <c r="CG26" s="475" t="e">
        <f t="shared" si="230"/>
        <v>#REF!</v>
      </c>
      <c r="CH26" s="476" t="e">
        <f t="shared" si="230"/>
        <v>#REF!</v>
      </c>
      <c r="CI26" s="398">
        <f t="shared" si="230"/>
        <v>0</v>
      </c>
      <c r="CJ26" s="466" t="e">
        <f t="shared" si="230"/>
        <v>#REF!</v>
      </c>
      <c r="CK26" s="474" t="e">
        <f t="shared" si="230"/>
        <v>#REF!</v>
      </c>
      <c r="CL26" s="474" t="e">
        <f t="shared" si="230"/>
        <v>#REF!</v>
      </c>
      <c r="CM26" s="475" t="e">
        <f t="shared" si="230"/>
        <v>#REF!</v>
      </c>
      <c r="CN26" s="475" t="e">
        <f t="shared" si="230"/>
        <v>#REF!</v>
      </c>
      <c r="CO26" s="476" t="e">
        <f t="shared" si="230"/>
        <v>#REF!</v>
      </c>
      <c r="CP26" s="398">
        <f t="shared" si="230"/>
        <v>0</v>
      </c>
      <c r="CQ26" s="466" t="e">
        <f t="shared" si="230"/>
        <v>#REF!</v>
      </c>
      <c r="CR26" s="474" t="e">
        <f t="shared" si="230"/>
        <v>#REF!</v>
      </c>
      <c r="CS26" s="474" t="e">
        <f t="shared" si="230"/>
        <v>#REF!</v>
      </c>
      <c r="CT26" s="475" t="e">
        <f t="shared" si="230"/>
        <v>#REF!</v>
      </c>
      <c r="CU26" s="475" t="e">
        <f t="shared" si="230"/>
        <v>#REF!</v>
      </c>
      <c r="CV26" s="476" t="e">
        <f t="shared" si="230"/>
        <v>#REF!</v>
      </c>
      <c r="CW26" s="398">
        <f t="shared" si="230"/>
        <v>0</v>
      </c>
      <c r="CX26" s="466" t="e">
        <f t="shared" si="230"/>
        <v>#REF!</v>
      </c>
      <c r="CY26" s="474" t="e">
        <f t="shared" si="230"/>
        <v>#REF!</v>
      </c>
      <c r="CZ26" s="474" t="e">
        <f t="shared" si="230"/>
        <v>#REF!</v>
      </c>
      <c r="DA26" s="475" t="e">
        <f t="shared" si="230"/>
        <v>#REF!</v>
      </c>
      <c r="DB26" s="475" t="e">
        <f t="shared" si="230"/>
        <v>#REF!</v>
      </c>
      <c r="DC26" s="476" t="e">
        <f t="shared" si="230"/>
        <v>#REF!</v>
      </c>
      <c r="DD26" s="398">
        <f t="shared" si="230"/>
        <v>0</v>
      </c>
      <c r="DE26" s="466" t="e">
        <f t="shared" si="230"/>
        <v>#REF!</v>
      </c>
      <c r="DF26" s="474" t="e">
        <f t="shared" si="230"/>
        <v>#REF!</v>
      </c>
      <c r="DG26" s="474" t="e">
        <f t="shared" si="230"/>
        <v>#REF!</v>
      </c>
      <c r="DH26" s="475" t="e">
        <f t="shared" si="230"/>
        <v>#REF!</v>
      </c>
      <c r="DI26" s="475" t="e">
        <f t="shared" si="230"/>
        <v>#REF!</v>
      </c>
      <c r="DJ26" s="476" t="e">
        <f t="shared" si="230"/>
        <v>#REF!</v>
      </c>
    </row>
    <row r="27" spans="1:114" ht="17.399999999999999" outlineLevel="1" x14ac:dyDescent="0.3">
      <c r="A27" s="478"/>
      <c r="B27" s="747" t="s">
        <v>1145</v>
      </c>
      <c r="C27" s="480" t="s">
        <v>1144</v>
      </c>
      <c r="D27" s="480"/>
      <c r="E27" s="480"/>
      <c r="F27" s="480"/>
      <c r="G27" s="480"/>
      <c r="H27" s="480"/>
      <c r="I27" s="480"/>
      <c r="J27" s="480"/>
      <c r="K27" s="480"/>
      <c r="L27" s="480"/>
      <c r="M27" s="480"/>
      <c r="N27" s="480"/>
      <c r="O27" s="480"/>
      <c r="P27" s="748"/>
      <c r="R27" s="482"/>
      <c r="S27" s="749"/>
      <c r="T27" s="749"/>
      <c r="U27" s="749"/>
      <c r="V27" s="749"/>
      <c r="W27" s="749"/>
      <c r="X27" s="749"/>
      <c r="Y27" s="749"/>
      <c r="Z27" s="749"/>
      <c r="AA27" s="749"/>
      <c r="AB27" s="750"/>
      <c r="AC27" s="750"/>
      <c r="AD27" s="486"/>
      <c r="AF27" s="480"/>
      <c r="AG27" s="487"/>
      <c r="AH27" s="487"/>
      <c r="AI27" s="488"/>
      <c r="AJ27" s="488"/>
      <c r="AK27" s="489"/>
      <c r="AL27" s="398"/>
      <c r="AM27" s="480"/>
      <c r="AN27" s="487"/>
      <c r="AO27" s="487"/>
      <c r="AP27" s="488"/>
      <c r="AQ27" s="488"/>
      <c r="AR27" s="489"/>
      <c r="AS27" s="398"/>
      <c r="AT27" s="480"/>
      <c r="AU27" s="487"/>
      <c r="AV27" s="487"/>
      <c r="AW27" s="488"/>
      <c r="AX27" s="488"/>
      <c r="AY27" s="489"/>
      <c r="AZ27" s="398"/>
      <c r="BA27" s="490"/>
      <c r="BB27" s="487"/>
      <c r="BC27" s="487"/>
      <c r="BD27" s="488"/>
      <c r="BE27" s="488"/>
      <c r="BF27" s="489"/>
      <c r="BG27" s="398"/>
      <c r="BH27" s="480"/>
      <c r="BI27" s="487"/>
      <c r="BJ27" s="487"/>
      <c r="BK27" s="488"/>
      <c r="BL27" s="488"/>
      <c r="BM27" s="489"/>
      <c r="BN27" s="398"/>
      <c r="BO27" s="480"/>
      <c r="BP27" s="487"/>
      <c r="BQ27" s="487"/>
      <c r="BR27" s="488"/>
      <c r="BS27" s="488"/>
      <c r="BT27" s="489"/>
      <c r="BU27" s="398"/>
      <c r="BV27" s="480"/>
      <c r="BW27" s="487"/>
      <c r="BX27" s="487"/>
      <c r="BY27" s="488"/>
      <c r="BZ27" s="488"/>
      <c r="CA27" s="489"/>
      <c r="CB27" s="398"/>
      <c r="CC27" s="480"/>
      <c r="CD27" s="487"/>
      <c r="CE27" s="487"/>
      <c r="CF27" s="488"/>
      <c r="CG27" s="488"/>
      <c r="CH27" s="489"/>
      <c r="CI27" s="398"/>
      <c r="CJ27" s="480"/>
      <c r="CK27" s="487"/>
      <c r="CL27" s="487"/>
      <c r="CM27" s="488"/>
      <c r="CN27" s="488"/>
      <c r="CO27" s="489"/>
      <c r="CP27" s="398"/>
      <c r="CQ27" s="480"/>
      <c r="CR27" s="487"/>
      <c r="CS27" s="487"/>
      <c r="CT27" s="488"/>
      <c r="CU27" s="488"/>
      <c r="CV27" s="489"/>
      <c r="CW27" s="398"/>
      <c r="CX27" s="480"/>
      <c r="CY27" s="487"/>
      <c r="CZ27" s="487"/>
      <c r="DA27" s="488"/>
      <c r="DB27" s="488"/>
      <c r="DC27" s="489"/>
      <c r="DD27" s="398"/>
      <c r="DE27" s="480"/>
      <c r="DF27" s="487"/>
      <c r="DG27" s="487"/>
      <c r="DH27" s="488"/>
      <c r="DI27" s="488"/>
      <c r="DJ27" s="489"/>
    </row>
    <row r="28" spans="1:114" ht="21" x14ac:dyDescent="0.3">
      <c r="A28" s="455" t="s">
        <v>1164</v>
      </c>
      <c r="B28" s="456" t="s">
        <v>1162</v>
      </c>
      <c r="C28" s="457"/>
      <c r="D28" s="457">
        <f t="shared" ref="D28:J28" si="231">+D29+D44</f>
        <v>45953008</v>
      </c>
      <c r="E28" s="457">
        <f t="shared" si="231"/>
        <v>0</v>
      </c>
      <c r="F28" s="457">
        <f t="shared" si="231"/>
        <v>0</v>
      </c>
      <c r="G28" s="457">
        <f t="shared" si="231"/>
        <v>0</v>
      </c>
      <c r="H28" s="457">
        <f t="shared" si="231"/>
        <v>0</v>
      </c>
      <c r="I28" s="457">
        <f t="shared" si="231"/>
        <v>0</v>
      </c>
      <c r="J28" s="457">
        <f t="shared" si="231"/>
        <v>0</v>
      </c>
      <c r="K28" s="457">
        <f t="shared" ref="K28:P28" si="232">+K29+K44</f>
        <v>0</v>
      </c>
      <c r="L28" s="457">
        <f t="shared" si="232"/>
        <v>0</v>
      </c>
      <c r="M28" s="457">
        <f t="shared" si="232"/>
        <v>0</v>
      </c>
      <c r="N28" s="457">
        <f t="shared" si="232"/>
        <v>0</v>
      </c>
      <c r="O28" s="457">
        <f t="shared" si="232"/>
        <v>0</v>
      </c>
      <c r="P28" s="457">
        <f t="shared" si="232"/>
        <v>29692266</v>
      </c>
      <c r="R28" s="458">
        <f>+R29+R44</f>
        <v>37.254668780405154</v>
      </c>
      <c r="S28" s="458">
        <f t="shared" ref="S28:AC28" si="233">+S29+S44</f>
        <v>0</v>
      </c>
      <c r="T28" s="458">
        <f t="shared" si="233"/>
        <v>0</v>
      </c>
      <c r="U28" s="458">
        <f t="shared" si="233"/>
        <v>0</v>
      </c>
      <c r="V28" s="458">
        <f t="shared" si="233"/>
        <v>0</v>
      </c>
      <c r="W28" s="458">
        <f t="shared" si="233"/>
        <v>0</v>
      </c>
      <c r="X28" s="458">
        <f t="shared" si="233"/>
        <v>0</v>
      </c>
      <c r="Y28" s="458">
        <f t="shared" si="233"/>
        <v>0</v>
      </c>
      <c r="Z28" s="458">
        <f t="shared" si="233"/>
        <v>0</v>
      </c>
      <c r="AA28" s="458">
        <f t="shared" si="233"/>
        <v>0</v>
      </c>
      <c r="AB28" s="458">
        <f t="shared" si="233"/>
        <v>0</v>
      </c>
      <c r="AC28" s="458">
        <f t="shared" si="233"/>
        <v>0</v>
      </c>
      <c r="AD28" s="459" t="e">
        <f>+AD29+#REF!+AD44+#REF!+#REF!+#REF!</f>
        <v>#REF!</v>
      </c>
      <c r="AF28" s="460" t="e">
        <f>+AF29+#REF!+#REF!+AF44+#REF!+#REF!</f>
        <v>#REF!</v>
      </c>
      <c r="AG28" s="461" t="e">
        <f>+AG29+#REF!+#REF!+AG44+#REF!+#REF!</f>
        <v>#REF!</v>
      </c>
      <c r="AH28" s="461" t="e">
        <f>+AH29+#REF!+#REF!+AH44+#REF!+#REF!</f>
        <v>#REF!</v>
      </c>
      <c r="AI28" s="461" t="e">
        <f>+AI29+#REF!+#REF!+AI44+#REF!+#REF!</f>
        <v>#REF!</v>
      </c>
      <c r="AJ28" s="462" t="e">
        <f>+AJ29+#REF!+#REF!+AJ44+#REF!+#REF!</f>
        <v>#REF!</v>
      </c>
      <c r="AK28" s="463" t="e">
        <f>+AK29+#REF!+#REF!+AK44+#REF!+#REF!</f>
        <v>#REF!</v>
      </c>
      <c r="AL28" s="398"/>
      <c r="AM28" s="460" t="e">
        <f>+AM29+#REF!+#REF!+AM44+#REF!+#REF!</f>
        <v>#REF!</v>
      </c>
      <c r="AN28" s="462" t="e">
        <f>+AN29+#REF!+#REF!+AN44+#REF!+#REF!</f>
        <v>#REF!</v>
      </c>
      <c r="AO28" s="462" t="e">
        <f>+AO29+#REF!+#REF!+AO44+#REF!+#REF!</f>
        <v>#REF!</v>
      </c>
      <c r="AP28" s="461" t="e">
        <f>+AP29+#REF!+#REF!+AP44+#REF!+#REF!</f>
        <v>#REF!</v>
      </c>
      <c r="AQ28" s="462" t="e">
        <f>+AQ29+#REF!+#REF!+AQ44+#REF!+#REF!</f>
        <v>#REF!</v>
      </c>
      <c r="AR28" s="463" t="e">
        <f>+AR29+#REF!+#REF!+AR44+#REF!+#REF!</f>
        <v>#REF!</v>
      </c>
      <c r="AS28" s="398"/>
      <c r="AT28" s="457" t="e">
        <f>+AT29+#REF!+#REF!+AT44+#REF!+#REF!</f>
        <v>#REF!</v>
      </c>
      <c r="AU28" s="462" t="e">
        <f>+AU29+#REF!+#REF!+AU44+#REF!+#REF!</f>
        <v>#REF!</v>
      </c>
      <c r="AV28" s="462" t="e">
        <f>+AV29+#REF!+#REF!+AV44+#REF!+#REF!</f>
        <v>#REF!</v>
      </c>
      <c r="AW28" s="461" t="e">
        <f>+AW29+#REF!+#REF!+AW44+#REF!+#REF!</f>
        <v>#REF!</v>
      </c>
      <c r="AX28" s="462" t="e">
        <f>+AX29+#REF!+#REF!+AX44+#REF!+#REF!</f>
        <v>#REF!</v>
      </c>
      <c r="AY28" s="463" t="e">
        <f>+AY29+#REF!+#REF!+AY44+#REF!+#REF!</f>
        <v>#REF!</v>
      </c>
      <c r="AZ28" s="398"/>
      <c r="BA28" s="460" t="e">
        <f>+BA29+#REF!+#REF!+BA44+#REF!+#REF!</f>
        <v>#REF!</v>
      </c>
      <c r="BB28" s="462" t="e">
        <f>+BB29+#REF!+#REF!+BB44+#REF!+#REF!</f>
        <v>#REF!</v>
      </c>
      <c r="BC28" s="462" t="e">
        <f>+BC29+#REF!+#REF!+BC44+#REF!+#REF!</f>
        <v>#REF!</v>
      </c>
      <c r="BD28" s="461" t="e">
        <f>+BD29+#REF!+#REF!+BD44+#REF!+#REF!</f>
        <v>#REF!</v>
      </c>
      <c r="BE28" s="462" t="e">
        <f>+BE29+#REF!+#REF!+BE44+#REF!+#REF!</f>
        <v>#REF!</v>
      </c>
      <c r="BF28" s="463" t="e">
        <f>+BF29+#REF!+#REF!+BF44+#REF!+#REF!</f>
        <v>#REF!</v>
      </c>
      <c r="BG28" s="398"/>
      <c r="BH28" s="457" t="e">
        <f>+BH29+#REF!+#REF!+BH44+#REF!+#REF!</f>
        <v>#REF!</v>
      </c>
      <c r="BI28" s="462" t="e">
        <f>+BI29+#REF!+#REF!+BI44+#REF!+#REF!</f>
        <v>#REF!</v>
      </c>
      <c r="BJ28" s="462" t="e">
        <f>+BJ29+#REF!+#REF!+BJ44+#REF!+#REF!</f>
        <v>#REF!</v>
      </c>
      <c r="BK28" s="462" t="e">
        <f>+BK29+#REF!+#REF!+BK44+#REF!+#REF!</f>
        <v>#REF!</v>
      </c>
      <c r="BL28" s="462" t="e">
        <f>+BL29+#REF!+#REF!+BL44+#REF!+#REF!</f>
        <v>#REF!</v>
      </c>
      <c r="BM28" s="463" t="e">
        <f>+BM29+#REF!+#REF!+BM44+#REF!+#REF!</f>
        <v>#REF!</v>
      </c>
      <c r="BN28" s="398"/>
      <c r="BO28" s="457" t="e">
        <f>+BO29+#REF!+#REF!+BO44+#REF!+#REF!</f>
        <v>#REF!</v>
      </c>
      <c r="BP28" s="462" t="e">
        <f>+BP29+#REF!+#REF!+BP44+#REF!+#REF!</f>
        <v>#REF!</v>
      </c>
      <c r="BQ28" s="462" t="e">
        <f>+BQ29+#REF!+#REF!+BQ44+#REF!+#REF!</f>
        <v>#REF!</v>
      </c>
      <c r="BR28" s="462" t="e">
        <f>+BR29+#REF!+#REF!+BR44+#REF!+#REF!</f>
        <v>#REF!</v>
      </c>
      <c r="BS28" s="462" t="e">
        <f>+BS29+#REF!+#REF!+BS44+#REF!+#REF!</f>
        <v>#REF!</v>
      </c>
      <c r="BT28" s="463" t="e">
        <f>+BT29+#REF!+#REF!+BT44+#REF!+#REF!</f>
        <v>#REF!</v>
      </c>
      <c r="BU28" s="398"/>
      <c r="BV28" s="457" t="e">
        <f>+BV29+#REF!+#REF!+BV44+#REF!+#REF!</f>
        <v>#REF!</v>
      </c>
      <c r="BW28" s="462" t="e">
        <f>+BW29+#REF!+#REF!+BW44+#REF!+#REF!</f>
        <v>#REF!</v>
      </c>
      <c r="BX28" s="462" t="e">
        <f>+BX29+#REF!+#REF!+BX44+#REF!+#REF!</f>
        <v>#REF!</v>
      </c>
      <c r="BY28" s="462" t="e">
        <f>+BY29+#REF!+#REF!+BY44+#REF!+#REF!</f>
        <v>#REF!</v>
      </c>
      <c r="BZ28" s="462" t="e">
        <f>+BZ29+#REF!+#REF!+BZ44+#REF!+#REF!</f>
        <v>#REF!</v>
      </c>
      <c r="CA28" s="463" t="e">
        <f>+CA29+#REF!+#REF!+CA44+#REF!+#REF!</f>
        <v>#REF!</v>
      </c>
      <c r="CB28" s="398"/>
      <c r="CC28" s="457" t="e">
        <f>+CC29+#REF!+#REF!+CC44+#REF!+#REF!</f>
        <v>#REF!</v>
      </c>
      <c r="CD28" s="462" t="e">
        <f>+CD29+#REF!+#REF!+CD44+#REF!+#REF!</f>
        <v>#REF!</v>
      </c>
      <c r="CE28" s="462" t="e">
        <f>+CE29+#REF!+#REF!+CE44+#REF!+#REF!</f>
        <v>#REF!</v>
      </c>
      <c r="CF28" s="462" t="e">
        <f>+CF29+#REF!+#REF!+CF44+#REF!+#REF!</f>
        <v>#REF!</v>
      </c>
      <c r="CG28" s="462" t="e">
        <f>+CG29+#REF!+#REF!+CG44+#REF!+#REF!</f>
        <v>#REF!</v>
      </c>
      <c r="CH28" s="463" t="e">
        <f>+CH29+#REF!+#REF!+CH44+#REF!+#REF!</f>
        <v>#REF!</v>
      </c>
      <c r="CI28" s="398"/>
      <c r="CJ28" s="457" t="e">
        <f>+CJ29+#REF!+#REF!+CJ44+#REF!+#REF!</f>
        <v>#REF!</v>
      </c>
      <c r="CK28" s="462" t="e">
        <f>+CK29+#REF!+#REF!+CK44+#REF!+#REF!</f>
        <v>#REF!</v>
      </c>
      <c r="CL28" s="462" t="e">
        <f>+CL29+#REF!+#REF!+CL44+#REF!+#REF!</f>
        <v>#REF!</v>
      </c>
      <c r="CM28" s="462" t="e">
        <f>+CM29+#REF!+#REF!+CM44+#REF!+#REF!</f>
        <v>#REF!</v>
      </c>
      <c r="CN28" s="462" t="e">
        <f>+CN29+#REF!+#REF!+CN44+#REF!+#REF!</f>
        <v>#REF!</v>
      </c>
      <c r="CO28" s="463" t="e">
        <f>+CO29+#REF!+#REF!+CO44+#REF!+#REF!</f>
        <v>#REF!</v>
      </c>
      <c r="CP28" s="398"/>
      <c r="CQ28" s="457" t="e">
        <f>+CQ29+#REF!+#REF!+CQ44+#REF!+#REF!</f>
        <v>#REF!</v>
      </c>
      <c r="CR28" s="462" t="e">
        <f>+CR29+#REF!+#REF!+CR44+#REF!+#REF!</f>
        <v>#REF!</v>
      </c>
      <c r="CS28" s="462" t="e">
        <f>+CS29+#REF!+#REF!+CS44+#REF!+#REF!</f>
        <v>#REF!</v>
      </c>
      <c r="CT28" s="462" t="e">
        <f>+CT29+#REF!+#REF!+CT44+#REF!+#REF!</f>
        <v>#REF!</v>
      </c>
      <c r="CU28" s="462" t="e">
        <f>+CU29+#REF!+#REF!+CU44+#REF!+#REF!</f>
        <v>#REF!</v>
      </c>
      <c r="CV28" s="463" t="e">
        <f>+CV29+#REF!+#REF!+CV44+#REF!+#REF!</f>
        <v>#REF!</v>
      </c>
      <c r="CW28" s="398"/>
      <c r="CX28" s="457" t="e">
        <f>+CX29+#REF!+#REF!+CX44+#REF!+#REF!</f>
        <v>#REF!</v>
      </c>
      <c r="CY28" s="462" t="e">
        <f>+CY29+#REF!+#REF!+CY44+#REF!+#REF!</f>
        <v>#REF!</v>
      </c>
      <c r="CZ28" s="462" t="e">
        <f>+CZ29+#REF!+#REF!+CZ44+#REF!+#REF!</f>
        <v>#REF!</v>
      </c>
      <c r="DA28" s="462" t="e">
        <f>+DA29+#REF!+#REF!+DA44+#REF!+#REF!</f>
        <v>#REF!</v>
      </c>
      <c r="DB28" s="462" t="e">
        <f>+DB29+#REF!+#REF!+DB44+#REF!+#REF!</f>
        <v>#REF!</v>
      </c>
      <c r="DC28" s="463" t="e">
        <f>+DC29+#REF!+#REF!+DC44+#REF!+#REF!</f>
        <v>#REF!</v>
      </c>
      <c r="DD28" s="398"/>
      <c r="DE28" s="457" t="e">
        <f>+DE29+#REF!+#REF!+DE44+#REF!+#REF!</f>
        <v>#REF!</v>
      </c>
      <c r="DF28" s="462" t="e">
        <f>+DF29+#REF!+#REF!+DF44+#REF!+#REF!</f>
        <v>#REF!</v>
      </c>
      <c r="DG28" s="462" t="e">
        <f>+DG29+#REF!+#REF!+DG44+#REF!+#REF!</f>
        <v>#REF!</v>
      </c>
      <c r="DH28" s="462" t="e">
        <f>+DH29+#REF!+#REF!+DH44+#REF!+#REF!</f>
        <v>#REF!</v>
      </c>
      <c r="DI28" s="462" t="e">
        <f>+DI29+#REF!+#REF!+DI44+#REF!+#REF!</f>
        <v>#REF!</v>
      </c>
      <c r="DJ28" s="463" t="e">
        <f>+DJ29+#REF!+#REF!+DJ44+#REF!+#REF!</f>
        <v>#REF!</v>
      </c>
    </row>
    <row r="29" spans="1:114" ht="17.399999999999999" outlineLevel="1" x14ac:dyDescent="0.3">
      <c r="A29" s="464">
        <v>912431</v>
      </c>
      <c r="B29" s="465" t="s">
        <v>202</v>
      </c>
      <c r="C29" s="466"/>
      <c r="D29" s="466">
        <f t="shared" ref="D29:J29" si="234">SUM(D30:D43)</f>
        <v>44860251</v>
      </c>
      <c r="E29" s="466">
        <f t="shared" si="234"/>
        <v>0</v>
      </c>
      <c r="F29" s="466">
        <f t="shared" si="234"/>
        <v>0</v>
      </c>
      <c r="G29" s="466">
        <f t="shared" si="234"/>
        <v>0</v>
      </c>
      <c r="H29" s="466">
        <f t="shared" si="234"/>
        <v>0</v>
      </c>
      <c r="I29" s="466">
        <f t="shared" si="234"/>
        <v>0</v>
      </c>
      <c r="J29" s="466">
        <f t="shared" si="234"/>
        <v>0</v>
      </c>
      <c r="K29" s="466">
        <f t="shared" ref="K29:O29" si="235">SUM(K30:K43)</f>
        <v>0</v>
      </c>
      <c r="L29" s="466">
        <f t="shared" si="235"/>
        <v>0</v>
      </c>
      <c r="M29" s="466">
        <f t="shared" si="235"/>
        <v>0</v>
      </c>
      <c r="N29" s="466">
        <f t="shared" si="235"/>
        <v>0</v>
      </c>
      <c r="O29" s="466">
        <f t="shared" si="235"/>
        <v>0</v>
      </c>
      <c r="P29" s="467">
        <f t="shared" ref="P29" si="236">SUM(P30:P33)</f>
        <v>29692266</v>
      </c>
      <c r="R29" s="468">
        <f t="shared" ref="R29:AD29" si="237">SUM(R30:R33)</f>
        <v>35.932262748989515</v>
      </c>
      <c r="S29" s="469">
        <f t="shared" si="237"/>
        <v>0</v>
      </c>
      <c r="T29" s="469">
        <f t="shared" si="237"/>
        <v>0</v>
      </c>
      <c r="U29" s="469">
        <f t="shared" si="237"/>
        <v>0</v>
      </c>
      <c r="V29" s="469">
        <f t="shared" si="237"/>
        <v>0</v>
      </c>
      <c r="W29" s="469">
        <f t="shared" si="237"/>
        <v>0</v>
      </c>
      <c r="X29" s="469">
        <f t="shared" si="237"/>
        <v>0</v>
      </c>
      <c r="Y29" s="469">
        <f t="shared" si="237"/>
        <v>0</v>
      </c>
      <c r="Z29" s="469">
        <f t="shared" si="237"/>
        <v>0</v>
      </c>
      <c r="AA29" s="469">
        <f t="shared" si="237"/>
        <v>0</v>
      </c>
      <c r="AB29" s="470">
        <f t="shared" si="237"/>
        <v>0</v>
      </c>
      <c r="AC29" s="471">
        <f t="shared" si="237"/>
        <v>0</v>
      </c>
      <c r="AD29" s="472">
        <f t="shared" si="237"/>
        <v>0</v>
      </c>
      <c r="AF29" s="473" t="e">
        <f t="shared" ref="AF29:AK29" si="238">SUM(AF30:AF33)</f>
        <v>#REF!</v>
      </c>
      <c r="AG29" s="474">
        <f t="shared" si="238"/>
        <v>0</v>
      </c>
      <c r="AH29" s="474">
        <f t="shared" si="238"/>
        <v>0</v>
      </c>
      <c r="AI29" s="475" t="e">
        <f t="shared" si="238"/>
        <v>#REF!</v>
      </c>
      <c r="AJ29" s="475">
        <f t="shared" si="238"/>
        <v>0</v>
      </c>
      <c r="AK29" s="476">
        <f t="shared" si="238"/>
        <v>0</v>
      </c>
      <c r="AL29" s="398"/>
      <c r="AM29" s="473" t="e">
        <f t="shared" ref="AM29:AR29" si="239">SUM(AM30:AM33)</f>
        <v>#REF!</v>
      </c>
      <c r="AN29" s="474">
        <f t="shared" si="239"/>
        <v>0</v>
      </c>
      <c r="AO29" s="474">
        <f t="shared" si="239"/>
        <v>0</v>
      </c>
      <c r="AP29" s="475" t="e">
        <f t="shared" si="239"/>
        <v>#REF!</v>
      </c>
      <c r="AQ29" s="475">
        <f t="shared" si="239"/>
        <v>0</v>
      </c>
      <c r="AR29" s="476">
        <f t="shared" si="239"/>
        <v>0</v>
      </c>
      <c r="AS29" s="398"/>
      <c r="AT29" s="466" t="e">
        <f t="shared" ref="AT29:AY29" si="240">SUM(AT30:AT33)</f>
        <v>#REF!</v>
      </c>
      <c r="AU29" s="474">
        <f t="shared" si="240"/>
        <v>0</v>
      </c>
      <c r="AV29" s="474">
        <f t="shared" si="240"/>
        <v>0</v>
      </c>
      <c r="AW29" s="475" t="e">
        <f t="shared" si="240"/>
        <v>#REF!</v>
      </c>
      <c r="AX29" s="475">
        <f t="shared" si="240"/>
        <v>0</v>
      </c>
      <c r="AY29" s="476">
        <f t="shared" si="240"/>
        <v>0</v>
      </c>
      <c r="AZ29" s="398"/>
      <c r="BA29" s="477" t="e">
        <f t="shared" ref="BA29:BF29" si="241">SUM(BA30:BA33)</f>
        <v>#REF!</v>
      </c>
      <c r="BB29" s="474">
        <f t="shared" si="241"/>
        <v>0</v>
      </c>
      <c r="BC29" s="474">
        <f t="shared" si="241"/>
        <v>0</v>
      </c>
      <c r="BD29" s="475" t="e">
        <f t="shared" si="241"/>
        <v>#REF!</v>
      </c>
      <c r="BE29" s="475">
        <f t="shared" si="241"/>
        <v>0</v>
      </c>
      <c r="BF29" s="476">
        <f t="shared" si="241"/>
        <v>0</v>
      </c>
      <c r="BG29" s="398"/>
      <c r="BH29" s="466">
        <f t="shared" ref="BH29:BM29" si="242">SUM(BH30:BH33)</f>
        <v>0</v>
      </c>
      <c r="BI29" s="474">
        <f t="shared" si="242"/>
        <v>0</v>
      </c>
      <c r="BJ29" s="474">
        <f t="shared" si="242"/>
        <v>0</v>
      </c>
      <c r="BK29" s="475">
        <f t="shared" si="242"/>
        <v>0</v>
      </c>
      <c r="BL29" s="475">
        <f t="shared" si="242"/>
        <v>0</v>
      </c>
      <c r="BM29" s="476">
        <f t="shared" si="242"/>
        <v>0</v>
      </c>
      <c r="BN29" s="398"/>
      <c r="BO29" s="466">
        <f t="shared" ref="BO29:BT29" si="243">SUM(BO30:BO33)</f>
        <v>0</v>
      </c>
      <c r="BP29" s="474">
        <f t="shared" si="243"/>
        <v>0</v>
      </c>
      <c r="BQ29" s="474">
        <f t="shared" si="243"/>
        <v>0</v>
      </c>
      <c r="BR29" s="475">
        <f t="shared" si="243"/>
        <v>0</v>
      </c>
      <c r="BS29" s="475">
        <f t="shared" si="243"/>
        <v>0</v>
      </c>
      <c r="BT29" s="476">
        <f t="shared" si="243"/>
        <v>0</v>
      </c>
      <c r="BU29" s="398"/>
      <c r="BV29" s="466">
        <f t="shared" ref="BV29:CA29" si="244">SUM(BV30:BV33)</f>
        <v>0</v>
      </c>
      <c r="BW29" s="474">
        <f t="shared" si="244"/>
        <v>0</v>
      </c>
      <c r="BX29" s="474">
        <f t="shared" si="244"/>
        <v>0</v>
      </c>
      <c r="BY29" s="475">
        <f t="shared" si="244"/>
        <v>0</v>
      </c>
      <c r="BZ29" s="475">
        <f t="shared" si="244"/>
        <v>0</v>
      </c>
      <c r="CA29" s="476">
        <f t="shared" si="244"/>
        <v>0</v>
      </c>
      <c r="CB29" s="398"/>
      <c r="CC29" s="466">
        <f t="shared" ref="CC29:CH29" si="245">SUM(CC30:CC33)</f>
        <v>0</v>
      </c>
      <c r="CD29" s="474">
        <f t="shared" si="245"/>
        <v>0</v>
      </c>
      <c r="CE29" s="474">
        <f t="shared" si="245"/>
        <v>0</v>
      </c>
      <c r="CF29" s="475">
        <f t="shared" si="245"/>
        <v>0</v>
      </c>
      <c r="CG29" s="475">
        <f t="shared" si="245"/>
        <v>0</v>
      </c>
      <c r="CH29" s="476">
        <f t="shared" si="245"/>
        <v>0</v>
      </c>
      <c r="CI29" s="398"/>
      <c r="CJ29" s="466">
        <f t="shared" ref="CJ29:CO29" si="246">SUM(CJ30:CJ33)</f>
        <v>0</v>
      </c>
      <c r="CK29" s="474">
        <f t="shared" si="246"/>
        <v>0</v>
      </c>
      <c r="CL29" s="474">
        <f t="shared" si="246"/>
        <v>0</v>
      </c>
      <c r="CM29" s="475">
        <f t="shared" si="246"/>
        <v>0</v>
      </c>
      <c r="CN29" s="475">
        <f t="shared" si="246"/>
        <v>0</v>
      </c>
      <c r="CO29" s="476">
        <f t="shared" si="246"/>
        <v>0</v>
      </c>
      <c r="CP29" s="398"/>
      <c r="CQ29" s="466">
        <f t="shared" ref="CQ29:CV29" si="247">SUM(CQ30:CQ33)</f>
        <v>0</v>
      </c>
      <c r="CR29" s="474">
        <f t="shared" si="247"/>
        <v>0</v>
      </c>
      <c r="CS29" s="474">
        <f t="shared" si="247"/>
        <v>0</v>
      </c>
      <c r="CT29" s="475">
        <f t="shared" si="247"/>
        <v>0</v>
      </c>
      <c r="CU29" s="475">
        <f t="shared" si="247"/>
        <v>0</v>
      </c>
      <c r="CV29" s="476">
        <f t="shared" si="247"/>
        <v>0</v>
      </c>
      <c r="CW29" s="398"/>
      <c r="CX29" s="466">
        <f t="shared" ref="CX29:DC29" si="248">SUM(CX30:CX33)</f>
        <v>0</v>
      </c>
      <c r="CY29" s="474">
        <f t="shared" si="248"/>
        <v>0</v>
      </c>
      <c r="CZ29" s="474">
        <f t="shared" si="248"/>
        <v>0</v>
      </c>
      <c r="DA29" s="475">
        <f t="shared" si="248"/>
        <v>0</v>
      </c>
      <c r="DB29" s="475">
        <f t="shared" si="248"/>
        <v>0</v>
      </c>
      <c r="DC29" s="476">
        <f t="shared" si="248"/>
        <v>0</v>
      </c>
      <c r="DD29" s="398"/>
      <c r="DE29" s="466">
        <f t="shared" ref="DE29:DJ29" si="249">SUM(DE30:DE33)</f>
        <v>0</v>
      </c>
      <c r="DF29" s="474">
        <f t="shared" si="249"/>
        <v>0</v>
      </c>
      <c r="DG29" s="474">
        <f t="shared" si="249"/>
        <v>0</v>
      </c>
      <c r="DH29" s="475">
        <f t="shared" si="249"/>
        <v>0</v>
      </c>
      <c r="DI29" s="475">
        <f t="shared" si="249"/>
        <v>0</v>
      </c>
      <c r="DJ29" s="476">
        <f t="shared" si="249"/>
        <v>0</v>
      </c>
    </row>
    <row r="30" spans="1:114" ht="17.399999999999999" outlineLevel="1" x14ac:dyDescent="0.3">
      <c r="A30" s="503" t="s">
        <v>662</v>
      </c>
      <c r="B30" s="479" t="s">
        <v>746</v>
      </c>
      <c r="C30" s="480" t="s">
        <v>1146</v>
      </c>
      <c r="D30" s="480">
        <f>SUMIF(S!$L:$L,$A30&amp;UPPER(TEXT(D$4,"MMMMYYYY")),S!$AD:$AD)</f>
        <v>20049041</v>
      </c>
      <c r="E30" s="480">
        <f>SUMIF(S!$L:$L,$A30&amp;UPPER(TEXT(E$4,"MMMMYYYY")),S!$AD:$AD)</f>
        <v>0</v>
      </c>
      <c r="F30" s="480">
        <f>SUMIF(S!$L:$L,$A30&amp;UPPER(TEXT(F$4,"MMMMYYYY")),S!$AD:$AD)</f>
        <v>0</v>
      </c>
      <c r="G30" s="480">
        <f>SUMIF(S!$L:$L,$A30&amp;UPPER(TEXT(G$4,"MMMMYYYY")),S!$AD:$AD)</f>
        <v>0</v>
      </c>
      <c r="H30" s="480">
        <f>SUMIF(S!$L:$L,$A30&amp;UPPER(TEXT(H$4,"MMMMYYYY")),S!$AD:$AD)</f>
        <v>0</v>
      </c>
      <c r="I30" s="480">
        <f>SUMIF(S!$L:$L,$A30&amp;UPPER(TEXT(I$4,"MMMMYYYY")),S!$AD:$AD)</f>
        <v>0</v>
      </c>
      <c r="J30" s="480">
        <f>SUMIF(S!$L:$L,$A30&amp;UPPER(TEXT(J$4,"MMMMYYYY")),S!$AD:$AD)</f>
        <v>0</v>
      </c>
      <c r="K30" s="480">
        <f>SUMIF(S!$L:$L,$A30&amp;UPPER(TEXT(K$4,"MMMMYYYY")),S!$AD:$AD)</f>
        <v>0</v>
      </c>
      <c r="L30" s="480">
        <f>SUMIF(S!$L:$L,$A30&amp;UPPER(TEXT(L$4,"MMMMYYYY")),S!$AD:$AD)</f>
        <v>0</v>
      </c>
      <c r="M30" s="480">
        <f>SUMIF(S!$L:$L,$A30&amp;UPPER(TEXT(M$4,"MMMMYYYY")),S!$AD:$AD)</f>
        <v>0</v>
      </c>
      <c r="N30" s="480">
        <f>SUMIF(S!$L:$L,$A30&amp;UPPER(TEXT(N$4,"MMMMYYYY")),S!$AD:$AD)</f>
        <v>0</v>
      </c>
      <c r="O30" s="480">
        <f>SUMIF(S!$L:$L,$A30&amp;UPPER(TEXT(O$4,"MMMMYYYY")),S!$AD:$AD)</f>
        <v>0</v>
      </c>
      <c r="P30" s="481">
        <f>SUM(D30:O30)</f>
        <v>20049041</v>
      </c>
      <c r="R30" s="482">
        <f>+D30/R$5</f>
        <v>24.262459762325435</v>
      </c>
      <c r="S30" s="483">
        <f t="shared" ref="S30:S43" si="250">+E30/S$5</f>
        <v>0</v>
      </c>
      <c r="T30" s="483">
        <f t="shared" ref="T30:T43" si="251">+F30/T$5</f>
        <v>0</v>
      </c>
      <c r="U30" s="483">
        <f t="shared" ref="U30:U40" si="252">+G30/U$5</f>
        <v>0</v>
      </c>
      <c r="V30" s="483">
        <f t="shared" ref="V30:V43" si="253">+H30/V$5</f>
        <v>0</v>
      </c>
      <c r="W30" s="483">
        <f t="shared" ref="W30:W43" si="254">+I30/W$5</f>
        <v>0</v>
      </c>
      <c r="X30" s="483">
        <f t="shared" ref="X30:X43" si="255">+J30/X$5</f>
        <v>0</v>
      </c>
      <c r="Y30" s="483">
        <f t="shared" ref="Y30:Y43" si="256">+K30/Y$5</f>
        <v>0</v>
      </c>
      <c r="Z30" s="483">
        <f t="shared" ref="Z30:Z43" si="257">+L30/Z$5</f>
        <v>0</v>
      </c>
      <c r="AA30" s="483">
        <f t="shared" ref="AA30:AA43" si="258">+M30/AA$5</f>
        <v>0</v>
      </c>
      <c r="AB30" s="484">
        <f t="shared" ref="AB30:AB43" si="259">+N30/AB$5</f>
        <v>0</v>
      </c>
      <c r="AC30" s="485">
        <f t="shared" ref="AC30:AC43" si="260">+O30/AC$5</f>
        <v>0</v>
      </c>
      <c r="AD30" s="486"/>
      <c r="AF30" s="480" t="e">
        <f t="shared" ref="AF30:AF31" si="261">+R30*AF$5</f>
        <v>#REF!</v>
      </c>
      <c r="AG30" s="487"/>
      <c r="AH30" s="487"/>
      <c r="AI30" s="488" t="e">
        <f t="shared" ref="AI30:AI33" si="262">SUM(AF30:AH30)</f>
        <v>#REF!</v>
      </c>
      <c r="AJ30" s="488"/>
      <c r="AK30" s="489">
        <f t="shared" ref="AK30:AK43" si="263">+IFERROR(AI30/AJ30,0)</f>
        <v>0</v>
      </c>
      <c r="AL30" s="398"/>
      <c r="AM30" s="480" t="e">
        <f>+S30*AM$5</f>
        <v>#REF!</v>
      </c>
      <c r="AN30" s="487"/>
      <c r="AO30" s="487"/>
      <c r="AP30" s="488" t="e">
        <f t="shared" ref="AP30:AP43" si="264">SUM(AM30:AO30)</f>
        <v>#REF!</v>
      </c>
      <c r="AQ30" s="488"/>
      <c r="AR30" s="489">
        <f t="shared" ref="AR30:AR43" si="265">+IFERROR(AP30/AQ30,0)</f>
        <v>0</v>
      </c>
      <c r="AS30" s="398"/>
      <c r="AT30" s="480" t="e">
        <f>+T30*AT$5</f>
        <v>#REF!</v>
      </c>
      <c r="AU30" s="487"/>
      <c r="AV30" s="487"/>
      <c r="AW30" s="488" t="e">
        <f t="shared" ref="AW30:AW43" si="266">SUM(AT30:AV30)</f>
        <v>#REF!</v>
      </c>
      <c r="AX30" s="488"/>
      <c r="AY30" s="489">
        <f t="shared" ref="AY30:AY43" si="267">+IFERROR(AW30/AX30,0)</f>
        <v>0</v>
      </c>
      <c r="AZ30" s="398"/>
      <c r="BA30" s="490" t="e">
        <f t="shared" ref="BA30:BA33" si="268">+U30*$BA$5</f>
        <v>#REF!</v>
      </c>
      <c r="BB30" s="487"/>
      <c r="BC30" s="487"/>
      <c r="BD30" s="488" t="e">
        <f t="shared" ref="BD30:BD43" si="269">SUM(BA30:BC30)</f>
        <v>#REF!</v>
      </c>
      <c r="BE30" s="488"/>
      <c r="BF30" s="489">
        <f t="shared" ref="BF30:BF43" si="270">+IFERROR(BD30/BE30,0)</f>
        <v>0</v>
      </c>
      <c r="BG30" s="398"/>
      <c r="BH30" s="480">
        <f t="shared" ref="BH30:BH43" si="271">+V30*$BH$5</f>
        <v>0</v>
      </c>
      <c r="BI30" s="487"/>
      <c r="BJ30" s="487"/>
      <c r="BK30" s="488">
        <f t="shared" ref="BK30:BK43" si="272">SUM(BH30:BJ30)</f>
        <v>0</v>
      </c>
      <c r="BL30" s="488"/>
      <c r="BM30" s="489">
        <f t="shared" ref="BM30:BM43" si="273">+IFERROR(BK30/BL30,0)</f>
        <v>0</v>
      </c>
      <c r="BN30" s="398"/>
      <c r="BO30" s="480"/>
      <c r="BP30" s="487"/>
      <c r="BQ30" s="487"/>
      <c r="BR30" s="488">
        <f t="shared" ref="BR30:BR43" si="274">SUM(BO30:BQ30)</f>
        <v>0</v>
      </c>
      <c r="BS30" s="488"/>
      <c r="BT30" s="489">
        <f t="shared" ref="BT30:BT43" si="275">+IFERROR(BR30/BS30,0)</f>
        <v>0</v>
      </c>
      <c r="BU30" s="398"/>
      <c r="BV30" s="480">
        <f t="shared" ref="BV30:BV43" si="276">+X30*$BV$5</f>
        <v>0</v>
      </c>
      <c r="BW30" s="487"/>
      <c r="BX30" s="487"/>
      <c r="BY30" s="488">
        <f t="shared" ref="BY30:BY43" si="277">SUM(BV30:BX30)</f>
        <v>0</v>
      </c>
      <c r="BZ30" s="488"/>
      <c r="CA30" s="489">
        <f t="shared" ref="CA30:CA43" si="278">+IFERROR(BY30/BZ30,0)</f>
        <v>0</v>
      </c>
      <c r="CB30" s="398"/>
      <c r="CC30" s="480">
        <f t="shared" ref="CC30:CC43" si="279">+Y30*$CC$5</f>
        <v>0</v>
      </c>
      <c r="CD30" s="487"/>
      <c r="CE30" s="487"/>
      <c r="CF30" s="488">
        <f t="shared" ref="CF30:CF43" si="280">SUM(CC30:CE30)</f>
        <v>0</v>
      </c>
      <c r="CG30" s="488"/>
      <c r="CH30" s="489">
        <f t="shared" ref="CH30:CH43" si="281">+IFERROR(CF30/CG30,0)</f>
        <v>0</v>
      </c>
      <c r="CI30" s="398"/>
      <c r="CJ30" s="480">
        <f t="shared" ref="CJ30:CJ43" si="282">+Z30*$CJ$5</f>
        <v>0</v>
      </c>
      <c r="CK30" s="487"/>
      <c r="CL30" s="487"/>
      <c r="CM30" s="488">
        <f t="shared" ref="CM30:CM43" si="283">SUM(CJ30:CL30)</f>
        <v>0</v>
      </c>
      <c r="CN30" s="488"/>
      <c r="CO30" s="489">
        <f t="shared" ref="CO30:CO43" si="284">+IFERROR(CM30/CN30,0)</f>
        <v>0</v>
      </c>
      <c r="CP30" s="398"/>
      <c r="CQ30" s="480">
        <f t="shared" ref="CQ30:CQ43" si="285">+AA30*$CQ$5</f>
        <v>0</v>
      </c>
      <c r="CR30" s="487"/>
      <c r="CS30" s="487"/>
      <c r="CT30" s="488">
        <f t="shared" ref="CT30:CT43" si="286">SUM(CQ30:CS30)</f>
        <v>0</v>
      </c>
      <c r="CU30" s="488"/>
      <c r="CV30" s="489">
        <f t="shared" ref="CV30:CV43" si="287">+IFERROR(CT30/CU30,0)</f>
        <v>0</v>
      </c>
      <c r="CW30" s="398"/>
      <c r="CX30" s="480">
        <f t="shared" ref="CX30:CX43" si="288">+AB30*$CX$5</f>
        <v>0</v>
      </c>
      <c r="CY30" s="487"/>
      <c r="CZ30" s="487"/>
      <c r="DA30" s="488">
        <f t="shared" ref="DA30:DA43" si="289">SUM(CX30:CZ30)</f>
        <v>0</v>
      </c>
      <c r="DB30" s="488"/>
      <c r="DC30" s="489">
        <f t="shared" ref="DC30:DC43" si="290">+IFERROR(DA30/DB30,0)</f>
        <v>0</v>
      </c>
      <c r="DD30" s="398"/>
      <c r="DE30" s="480">
        <f t="shared" ref="DE30:DE43" si="291">+AC30*$DE$5</f>
        <v>0</v>
      </c>
      <c r="DF30" s="487"/>
      <c r="DG30" s="487"/>
      <c r="DH30" s="488">
        <f t="shared" ref="DH30:DH43" si="292">SUM(DE30:DG30)</f>
        <v>0</v>
      </c>
      <c r="DI30" s="488"/>
      <c r="DJ30" s="489">
        <f t="shared" ref="DJ30:DJ43" si="293">+IFERROR(DH30/DI30,0)</f>
        <v>0</v>
      </c>
    </row>
    <row r="31" spans="1:114" ht="17.399999999999999" outlineLevel="1" x14ac:dyDescent="0.3">
      <c r="A31" s="478" t="s">
        <v>663</v>
      </c>
      <c r="B31" s="479" t="s">
        <v>747</v>
      </c>
      <c r="C31" s="480" t="s">
        <v>1147</v>
      </c>
      <c r="D31" s="480">
        <f>SUMIF(S!$L:$L,$A31&amp;UPPER(TEXT(D$4,"MMMMYYYY")),S!$AD:$AD)</f>
        <v>9643225</v>
      </c>
      <c r="E31" s="480">
        <f>SUMIF(S!$L:$L,$A31&amp;UPPER(TEXT(E$4,"MMMMYYYY")),S!$AD:$AD)</f>
        <v>0</v>
      </c>
      <c r="F31" s="480">
        <f>SUMIF(S!$L:$L,$A31&amp;UPPER(TEXT(F$4,"MMMMYYYY")),S!$AD:$AD)</f>
        <v>0</v>
      </c>
      <c r="G31" s="480">
        <f>SUMIF(S!$L:$L,$A31&amp;UPPER(TEXT(G$4,"MMMMYYYY")),S!$AD:$AD)</f>
        <v>0</v>
      </c>
      <c r="H31" s="480">
        <f>SUMIF(S!$L:$L,$A31&amp;UPPER(TEXT(H$4,"MMMMYYYY")),S!$AD:$AD)</f>
        <v>0</v>
      </c>
      <c r="I31" s="480">
        <f>SUMIF(S!$L:$L,$A31&amp;UPPER(TEXT(I$4,"MMMMYYYY")),S!$AD:$AD)</f>
        <v>0</v>
      </c>
      <c r="J31" s="480">
        <f>SUMIF(S!$L:$L,$A31&amp;UPPER(TEXT(J$4,"MMMMYYYY")),S!$AD:$AD)</f>
        <v>0</v>
      </c>
      <c r="K31" s="480">
        <f>SUMIF(S!$L:$L,$A31&amp;UPPER(TEXT(K$4,"MMMMYYYY")),S!$AD:$AD)</f>
        <v>0</v>
      </c>
      <c r="L31" s="480">
        <f>SUMIF(S!$L:$L,$A31&amp;UPPER(TEXT(L$4,"MMMMYYYY")),S!$AD:$AD)</f>
        <v>0</v>
      </c>
      <c r="M31" s="480">
        <f>SUMIF(S!$L:$L,$A31&amp;UPPER(TEXT(M$4,"MMMMYYYY")),S!$AD:$AD)</f>
        <v>0</v>
      </c>
      <c r="N31" s="480">
        <f>SUMIF(S!$L:$L,$A31&amp;UPPER(TEXT(N$4,"MMMMYYYY")),S!$AD:$AD)</f>
        <v>0</v>
      </c>
      <c r="O31" s="480">
        <f>SUMIF(S!$L:$L,$A31&amp;UPPER(TEXT(O$4,"MMMMYYYY")),S!$AD:$AD)</f>
        <v>0</v>
      </c>
      <c r="P31" s="481">
        <f t="shared" ref="P31:P34" si="294">SUM(D31:O31)</f>
        <v>9643225</v>
      </c>
      <c r="R31" s="482">
        <f t="shared" ref="R31:R43" si="295">+D31/R$5</f>
        <v>11.669802986664084</v>
      </c>
      <c r="S31" s="483">
        <f t="shared" si="250"/>
        <v>0</v>
      </c>
      <c r="T31" s="483">
        <f t="shared" si="251"/>
        <v>0</v>
      </c>
      <c r="U31" s="483">
        <f t="shared" si="252"/>
        <v>0</v>
      </c>
      <c r="V31" s="483">
        <f t="shared" si="253"/>
        <v>0</v>
      </c>
      <c r="W31" s="483">
        <f t="shared" si="254"/>
        <v>0</v>
      </c>
      <c r="X31" s="483">
        <f t="shared" si="255"/>
        <v>0</v>
      </c>
      <c r="Y31" s="483">
        <f t="shared" si="256"/>
        <v>0</v>
      </c>
      <c r="Z31" s="483">
        <f t="shared" si="257"/>
        <v>0</v>
      </c>
      <c r="AA31" s="483">
        <f t="shared" si="258"/>
        <v>0</v>
      </c>
      <c r="AB31" s="484">
        <f t="shared" si="259"/>
        <v>0</v>
      </c>
      <c r="AC31" s="485">
        <f t="shared" si="260"/>
        <v>0</v>
      </c>
      <c r="AD31" s="486"/>
      <c r="AF31" s="480" t="e">
        <f t="shared" si="261"/>
        <v>#REF!</v>
      </c>
      <c r="AG31" s="487"/>
      <c r="AH31" s="487"/>
      <c r="AI31" s="488" t="e">
        <f t="shared" si="262"/>
        <v>#REF!</v>
      </c>
      <c r="AJ31" s="488"/>
      <c r="AK31" s="489">
        <f t="shared" si="263"/>
        <v>0</v>
      </c>
      <c r="AL31" s="398"/>
      <c r="AM31" s="480" t="e">
        <f t="shared" ref="AM31:AM43" si="296">+S31*AM$5</f>
        <v>#REF!</v>
      </c>
      <c r="AN31" s="487"/>
      <c r="AO31" s="487"/>
      <c r="AP31" s="488" t="e">
        <f t="shared" si="264"/>
        <v>#REF!</v>
      </c>
      <c r="AQ31" s="488"/>
      <c r="AR31" s="489">
        <f t="shared" si="265"/>
        <v>0</v>
      </c>
      <c r="AS31" s="398"/>
      <c r="AT31" s="480" t="e">
        <f t="shared" ref="AT31:AT43" si="297">+T31*AT$5</f>
        <v>#REF!</v>
      </c>
      <c r="AU31" s="487"/>
      <c r="AV31" s="487"/>
      <c r="AW31" s="488" t="e">
        <f t="shared" si="266"/>
        <v>#REF!</v>
      </c>
      <c r="AX31" s="488"/>
      <c r="AY31" s="489">
        <f t="shared" si="267"/>
        <v>0</v>
      </c>
      <c r="AZ31" s="398"/>
      <c r="BA31" s="490" t="e">
        <f t="shared" si="268"/>
        <v>#REF!</v>
      </c>
      <c r="BB31" s="487"/>
      <c r="BC31" s="487"/>
      <c r="BD31" s="488" t="e">
        <f t="shared" si="269"/>
        <v>#REF!</v>
      </c>
      <c r="BE31" s="488"/>
      <c r="BF31" s="489">
        <f t="shared" si="270"/>
        <v>0</v>
      </c>
      <c r="BG31" s="398"/>
      <c r="BH31" s="480">
        <f t="shared" si="271"/>
        <v>0</v>
      </c>
      <c r="BI31" s="487"/>
      <c r="BJ31" s="487"/>
      <c r="BK31" s="488">
        <f t="shared" si="272"/>
        <v>0</v>
      </c>
      <c r="BL31" s="488"/>
      <c r="BM31" s="489">
        <f t="shared" si="273"/>
        <v>0</v>
      </c>
      <c r="BN31" s="398"/>
      <c r="BO31" s="480"/>
      <c r="BP31" s="487"/>
      <c r="BQ31" s="487"/>
      <c r="BR31" s="488">
        <f t="shared" si="274"/>
        <v>0</v>
      </c>
      <c r="BS31" s="488"/>
      <c r="BT31" s="489">
        <f t="shared" si="275"/>
        <v>0</v>
      </c>
      <c r="BU31" s="398"/>
      <c r="BV31" s="480">
        <f t="shared" si="276"/>
        <v>0</v>
      </c>
      <c r="BW31" s="487"/>
      <c r="BX31" s="487"/>
      <c r="BY31" s="488">
        <f t="shared" si="277"/>
        <v>0</v>
      </c>
      <c r="BZ31" s="488"/>
      <c r="CA31" s="489">
        <f t="shared" si="278"/>
        <v>0</v>
      </c>
      <c r="CB31" s="398"/>
      <c r="CC31" s="480">
        <f t="shared" si="279"/>
        <v>0</v>
      </c>
      <c r="CD31" s="487"/>
      <c r="CE31" s="487"/>
      <c r="CF31" s="488">
        <f t="shared" si="280"/>
        <v>0</v>
      </c>
      <c r="CG31" s="488"/>
      <c r="CH31" s="489">
        <f t="shared" si="281"/>
        <v>0</v>
      </c>
      <c r="CI31" s="398"/>
      <c r="CJ31" s="480">
        <f t="shared" si="282"/>
        <v>0</v>
      </c>
      <c r="CK31" s="487"/>
      <c r="CL31" s="487"/>
      <c r="CM31" s="488">
        <f t="shared" si="283"/>
        <v>0</v>
      </c>
      <c r="CN31" s="488"/>
      <c r="CO31" s="489">
        <f t="shared" si="284"/>
        <v>0</v>
      </c>
      <c r="CP31" s="398"/>
      <c r="CQ31" s="480">
        <f t="shared" si="285"/>
        <v>0</v>
      </c>
      <c r="CR31" s="487"/>
      <c r="CS31" s="487"/>
      <c r="CT31" s="488">
        <f t="shared" si="286"/>
        <v>0</v>
      </c>
      <c r="CU31" s="488"/>
      <c r="CV31" s="489">
        <f t="shared" si="287"/>
        <v>0</v>
      </c>
      <c r="CW31" s="398"/>
      <c r="CX31" s="480">
        <f t="shared" si="288"/>
        <v>0</v>
      </c>
      <c r="CY31" s="487"/>
      <c r="CZ31" s="487"/>
      <c r="DA31" s="488">
        <f t="shared" si="289"/>
        <v>0</v>
      </c>
      <c r="DB31" s="488"/>
      <c r="DC31" s="489">
        <f t="shared" si="290"/>
        <v>0</v>
      </c>
      <c r="DD31" s="398"/>
      <c r="DE31" s="480">
        <f t="shared" si="291"/>
        <v>0</v>
      </c>
      <c r="DF31" s="487"/>
      <c r="DG31" s="487"/>
      <c r="DH31" s="488">
        <f t="shared" si="292"/>
        <v>0</v>
      </c>
      <c r="DI31" s="488"/>
      <c r="DJ31" s="489">
        <f t="shared" si="293"/>
        <v>0</v>
      </c>
    </row>
    <row r="32" spans="1:114" ht="17.399999999999999" outlineLevel="1" x14ac:dyDescent="0.3">
      <c r="A32" s="478" t="s">
        <v>668</v>
      </c>
      <c r="B32" s="479" t="s">
        <v>748</v>
      </c>
      <c r="C32" s="480" t="s">
        <v>1148</v>
      </c>
      <c r="D32" s="480">
        <f>SUMIF(S!$L:$L,$A32&amp;UPPER(TEXT(D$4,"MMMMYYYY")),S!$AD:$AD)</f>
        <v>0</v>
      </c>
      <c r="E32" s="480">
        <f>SUMIF(S!$L:$L,$A32&amp;UPPER(TEXT(E$4,"MMMMYYYY")),S!$AD:$AD)</f>
        <v>0</v>
      </c>
      <c r="F32" s="480">
        <f>SUMIF(S!$L:$L,$A32&amp;UPPER(TEXT(F$4,"MMMMYYYY")),S!$AD:$AD)</f>
        <v>0</v>
      </c>
      <c r="G32" s="480">
        <f>SUMIF(S!$L:$L,$A32&amp;UPPER(TEXT(G$4,"MMMMYYYY")),S!$AD:$AD)</f>
        <v>0</v>
      </c>
      <c r="H32" s="480">
        <f>SUMIF(S!$L:$L,$A32&amp;UPPER(TEXT(H$4,"MMMMYYYY")),S!$AD:$AD)</f>
        <v>0</v>
      </c>
      <c r="I32" s="480">
        <f>SUMIF(S!$L:$L,$A32&amp;UPPER(TEXT(I$4,"MMMMYYYY")),S!$AD:$AD)</f>
        <v>0</v>
      </c>
      <c r="J32" s="480">
        <f>SUMIF(S!$L:$L,$A32&amp;UPPER(TEXT(J$4,"MMMMYYYY")),S!$AD:$AD)</f>
        <v>0</v>
      </c>
      <c r="K32" s="480">
        <f>SUMIF(S!$L:$L,$A32&amp;UPPER(TEXT(K$4,"MMMMYYYY")),S!$AD:$AD)</f>
        <v>0</v>
      </c>
      <c r="L32" s="480">
        <f>SUMIF(S!$L:$L,$A32&amp;UPPER(TEXT(L$4,"MMMMYYYY")),S!$AD:$AD)</f>
        <v>0</v>
      </c>
      <c r="M32" s="480">
        <f>SUMIF(S!$L:$L,$A32&amp;UPPER(TEXT(M$4,"MMMMYYYY")),S!$AD:$AD)</f>
        <v>0</v>
      </c>
      <c r="N32" s="480">
        <f>SUMIF(S!$L:$L,$A32&amp;UPPER(TEXT(N$4,"MMMMYYYY")),S!$AD:$AD)</f>
        <v>0</v>
      </c>
      <c r="O32" s="480">
        <f>SUMIF(S!$L:$L,$A32&amp;UPPER(TEXT(O$4,"MMMMYYYY")),S!$AD:$AD)</f>
        <v>0</v>
      </c>
      <c r="P32" s="481">
        <f t="shared" si="294"/>
        <v>0</v>
      </c>
      <c r="R32" s="482">
        <f t="shared" si="295"/>
        <v>0</v>
      </c>
      <c r="S32" s="483">
        <f t="shared" si="250"/>
        <v>0</v>
      </c>
      <c r="T32" s="483">
        <f t="shared" si="251"/>
        <v>0</v>
      </c>
      <c r="U32" s="483">
        <f t="shared" si="252"/>
        <v>0</v>
      </c>
      <c r="V32" s="483">
        <f t="shared" si="253"/>
        <v>0</v>
      </c>
      <c r="W32" s="483">
        <f t="shared" si="254"/>
        <v>0</v>
      </c>
      <c r="X32" s="483">
        <f t="shared" si="255"/>
        <v>0</v>
      </c>
      <c r="Y32" s="483">
        <f t="shared" si="256"/>
        <v>0</v>
      </c>
      <c r="Z32" s="483">
        <f t="shared" si="257"/>
        <v>0</v>
      </c>
      <c r="AA32" s="483">
        <f t="shared" si="258"/>
        <v>0</v>
      </c>
      <c r="AB32" s="484">
        <f t="shared" si="259"/>
        <v>0</v>
      </c>
      <c r="AC32" s="485">
        <f t="shared" si="260"/>
        <v>0</v>
      </c>
      <c r="AD32" s="486"/>
      <c r="AF32" s="480" t="e">
        <f>+R32*AF$5</f>
        <v>#REF!</v>
      </c>
      <c r="AG32" s="487"/>
      <c r="AH32" s="487"/>
      <c r="AI32" s="488" t="e">
        <f t="shared" si="262"/>
        <v>#REF!</v>
      </c>
      <c r="AJ32" s="488"/>
      <c r="AK32" s="489">
        <f t="shared" si="263"/>
        <v>0</v>
      </c>
      <c r="AL32" s="398"/>
      <c r="AM32" s="480" t="e">
        <f t="shared" si="296"/>
        <v>#REF!</v>
      </c>
      <c r="AN32" s="487"/>
      <c r="AO32" s="487"/>
      <c r="AP32" s="488" t="e">
        <f t="shared" si="264"/>
        <v>#REF!</v>
      </c>
      <c r="AQ32" s="488"/>
      <c r="AR32" s="489">
        <f t="shared" si="265"/>
        <v>0</v>
      </c>
      <c r="AS32" s="398"/>
      <c r="AT32" s="480" t="e">
        <f t="shared" si="297"/>
        <v>#REF!</v>
      </c>
      <c r="AU32" s="487"/>
      <c r="AV32" s="487"/>
      <c r="AW32" s="488" t="e">
        <f t="shared" si="266"/>
        <v>#REF!</v>
      </c>
      <c r="AX32" s="488"/>
      <c r="AY32" s="489">
        <f t="shared" si="267"/>
        <v>0</v>
      </c>
      <c r="AZ32" s="398"/>
      <c r="BA32" s="490" t="e">
        <f t="shared" si="268"/>
        <v>#REF!</v>
      </c>
      <c r="BB32" s="487"/>
      <c r="BC32" s="487"/>
      <c r="BD32" s="488" t="e">
        <f t="shared" si="269"/>
        <v>#REF!</v>
      </c>
      <c r="BE32" s="488"/>
      <c r="BF32" s="489">
        <f t="shared" si="270"/>
        <v>0</v>
      </c>
      <c r="BG32" s="398"/>
      <c r="BH32" s="480">
        <f t="shared" si="271"/>
        <v>0</v>
      </c>
      <c r="BI32" s="487"/>
      <c r="BJ32" s="487"/>
      <c r="BK32" s="488">
        <f t="shared" si="272"/>
        <v>0</v>
      </c>
      <c r="BL32" s="488"/>
      <c r="BM32" s="489">
        <f t="shared" si="273"/>
        <v>0</v>
      </c>
      <c r="BN32" s="398"/>
      <c r="BO32" s="480"/>
      <c r="BP32" s="487"/>
      <c r="BQ32" s="487"/>
      <c r="BR32" s="488">
        <f t="shared" si="274"/>
        <v>0</v>
      </c>
      <c r="BS32" s="488"/>
      <c r="BT32" s="489">
        <f t="shared" si="275"/>
        <v>0</v>
      </c>
      <c r="BU32" s="398"/>
      <c r="BV32" s="480">
        <f t="shared" si="276"/>
        <v>0</v>
      </c>
      <c r="BW32" s="487"/>
      <c r="BX32" s="487"/>
      <c r="BY32" s="488">
        <f t="shared" si="277"/>
        <v>0</v>
      </c>
      <c r="BZ32" s="488"/>
      <c r="CA32" s="489">
        <f t="shared" si="278"/>
        <v>0</v>
      </c>
      <c r="CB32" s="398"/>
      <c r="CC32" s="480">
        <f t="shared" si="279"/>
        <v>0</v>
      </c>
      <c r="CD32" s="487"/>
      <c r="CE32" s="487"/>
      <c r="CF32" s="488">
        <f t="shared" si="280"/>
        <v>0</v>
      </c>
      <c r="CG32" s="488"/>
      <c r="CH32" s="489">
        <f t="shared" si="281"/>
        <v>0</v>
      </c>
      <c r="CI32" s="398"/>
      <c r="CJ32" s="480">
        <f t="shared" si="282"/>
        <v>0</v>
      </c>
      <c r="CK32" s="487"/>
      <c r="CL32" s="487"/>
      <c r="CM32" s="488">
        <f t="shared" si="283"/>
        <v>0</v>
      </c>
      <c r="CN32" s="488"/>
      <c r="CO32" s="489">
        <f t="shared" si="284"/>
        <v>0</v>
      </c>
      <c r="CP32" s="398"/>
      <c r="CQ32" s="480">
        <f t="shared" si="285"/>
        <v>0</v>
      </c>
      <c r="CR32" s="487"/>
      <c r="CS32" s="487"/>
      <c r="CT32" s="488">
        <f t="shared" si="286"/>
        <v>0</v>
      </c>
      <c r="CU32" s="488"/>
      <c r="CV32" s="489">
        <f t="shared" si="287"/>
        <v>0</v>
      </c>
      <c r="CW32" s="398"/>
      <c r="CX32" s="480">
        <f t="shared" si="288"/>
        <v>0</v>
      </c>
      <c r="CY32" s="487"/>
      <c r="CZ32" s="487"/>
      <c r="DA32" s="488">
        <f t="shared" si="289"/>
        <v>0</v>
      </c>
      <c r="DB32" s="488"/>
      <c r="DC32" s="489">
        <f t="shared" si="290"/>
        <v>0</v>
      </c>
      <c r="DD32" s="398"/>
      <c r="DE32" s="480">
        <f t="shared" si="291"/>
        <v>0</v>
      </c>
      <c r="DF32" s="487"/>
      <c r="DG32" s="487"/>
      <c r="DH32" s="488">
        <f t="shared" si="292"/>
        <v>0</v>
      </c>
      <c r="DI32" s="488"/>
      <c r="DJ32" s="489">
        <f t="shared" si="293"/>
        <v>0</v>
      </c>
    </row>
    <row r="33" spans="1:114" ht="17.399999999999999" outlineLevel="1" x14ac:dyDescent="0.3">
      <c r="A33" s="478">
        <v>91243310</v>
      </c>
      <c r="B33" s="491" t="s">
        <v>749</v>
      </c>
      <c r="C33" s="480" t="s">
        <v>1149</v>
      </c>
      <c r="D33" s="480">
        <f>SUMIF(S!$L:$L,$A33&amp;UPPER(TEXT(D$4,"MMMMYYYY")),S!$AD:$AD)</f>
        <v>0</v>
      </c>
      <c r="E33" s="480">
        <f>SUMIF(S!$L:$L,$A33&amp;UPPER(TEXT(E$4,"MMMMYYYY")),S!$AD:$AD)</f>
        <v>0</v>
      </c>
      <c r="F33" s="480">
        <f>SUMIF(S!$L:$L,$A33&amp;UPPER(TEXT(F$4,"MMMMYYYY")),S!$AD:$AD)</f>
        <v>0</v>
      </c>
      <c r="G33" s="480">
        <f>SUMIF(S!$L:$L,$A33&amp;UPPER(TEXT(G$4,"MMMMYYYY")),S!$AD:$AD)</f>
        <v>0</v>
      </c>
      <c r="H33" s="480">
        <f>SUMIF(S!$L:$L,$A33&amp;UPPER(TEXT(H$4,"MMMMYYYY")),S!$AD:$AD)</f>
        <v>0</v>
      </c>
      <c r="I33" s="480">
        <f>SUMIF(S!$L:$L,$A33&amp;UPPER(TEXT(I$4,"MMMMYYYY")),S!$AD:$AD)</f>
        <v>0</v>
      </c>
      <c r="J33" s="480">
        <f>SUMIF(S!$L:$L,$A33&amp;UPPER(TEXT(J$4,"MMMMYYYY")),S!$AD:$AD)</f>
        <v>0</v>
      </c>
      <c r="K33" s="480">
        <f>SUMIF(S!$L:$L,$A33&amp;UPPER(TEXT(K$4,"MMMMYYYY")),S!$AD:$AD)</f>
        <v>0</v>
      </c>
      <c r="L33" s="480">
        <f>SUMIF(S!$L:$L,$A33&amp;UPPER(TEXT(L$4,"MMMMYYYY")),S!$AD:$AD)</f>
        <v>0</v>
      </c>
      <c r="M33" s="480">
        <f>SUMIF(S!$L:$L,$A33&amp;UPPER(TEXT(M$4,"MMMMYYYY")),S!$AD:$AD)</f>
        <v>0</v>
      </c>
      <c r="N33" s="480">
        <f>SUMIF(S!$L:$L,$A33&amp;UPPER(TEXT(N$4,"MMMMYYYY")),S!$AD:$AD)</f>
        <v>0</v>
      </c>
      <c r="O33" s="480">
        <f>SUMIF(S!$L:$L,$A33&amp;UPPER(TEXT(O$4,"MMMMYYYY")),S!$AD:$AD)</f>
        <v>0</v>
      </c>
      <c r="P33" s="481">
        <f t="shared" si="294"/>
        <v>0</v>
      </c>
      <c r="R33" s="482">
        <f t="shared" si="295"/>
        <v>0</v>
      </c>
      <c r="S33" s="483">
        <f t="shared" si="250"/>
        <v>0</v>
      </c>
      <c r="T33" s="483">
        <f t="shared" si="251"/>
        <v>0</v>
      </c>
      <c r="U33" s="483">
        <f t="shared" si="252"/>
        <v>0</v>
      </c>
      <c r="V33" s="483">
        <f t="shared" si="253"/>
        <v>0</v>
      </c>
      <c r="W33" s="483">
        <f t="shared" si="254"/>
        <v>0</v>
      </c>
      <c r="X33" s="483">
        <f t="shared" si="255"/>
        <v>0</v>
      </c>
      <c r="Y33" s="483">
        <f t="shared" si="256"/>
        <v>0</v>
      </c>
      <c r="Z33" s="483">
        <f t="shared" si="257"/>
        <v>0</v>
      </c>
      <c r="AA33" s="483">
        <f t="shared" si="258"/>
        <v>0</v>
      </c>
      <c r="AB33" s="484">
        <f t="shared" si="259"/>
        <v>0</v>
      </c>
      <c r="AC33" s="485">
        <f t="shared" si="260"/>
        <v>0</v>
      </c>
      <c r="AD33" s="486"/>
      <c r="AF33" s="480" t="e">
        <f t="shared" ref="AF33:AF34" si="298">+R33*AF$5</f>
        <v>#REF!</v>
      </c>
      <c r="AG33" s="487"/>
      <c r="AH33" s="487"/>
      <c r="AI33" s="488" t="e">
        <f t="shared" si="262"/>
        <v>#REF!</v>
      </c>
      <c r="AJ33" s="488"/>
      <c r="AK33" s="489">
        <f t="shared" si="263"/>
        <v>0</v>
      </c>
      <c r="AL33" s="398"/>
      <c r="AM33" s="480" t="e">
        <f t="shared" si="296"/>
        <v>#REF!</v>
      </c>
      <c r="AN33" s="487"/>
      <c r="AO33" s="487"/>
      <c r="AP33" s="488" t="e">
        <f t="shared" si="264"/>
        <v>#REF!</v>
      </c>
      <c r="AQ33" s="488"/>
      <c r="AR33" s="489">
        <f t="shared" si="265"/>
        <v>0</v>
      </c>
      <c r="AS33" s="398"/>
      <c r="AT33" s="480" t="e">
        <f t="shared" si="297"/>
        <v>#REF!</v>
      </c>
      <c r="AU33" s="487"/>
      <c r="AV33" s="487"/>
      <c r="AW33" s="488" t="e">
        <f t="shared" si="266"/>
        <v>#REF!</v>
      </c>
      <c r="AX33" s="488"/>
      <c r="AY33" s="489">
        <f t="shared" si="267"/>
        <v>0</v>
      </c>
      <c r="AZ33" s="398"/>
      <c r="BA33" s="490" t="e">
        <f t="shared" si="268"/>
        <v>#REF!</v>
      </c>
      <c r="BB33" s="487"/>
      <c r="BC33" s="487"/>
      <c r="BD33" s="488" t="e">
        <f t="shared" si="269"/>
        <v>#REF!</v>
      </c>
      <c r="BE33" s="488"/>
      <c r="BF33" s="489">
        <f t="shared" si="270"/>
        <v>0</v>
      </c>
      <c r="BG33" s="398"/>
      <c r="BH33" s="480">
        <f t="shared" si="271"/>
        <v>0</v>
      </c>
      <c r="BI33" s="487"/>
      <c r="BJ33" s="487"/>
      <c r="BK33" s="488">
        <f t="shared" si="272"/>
        <v>0</v>
      </c>
      <c r="BL33" s="488"/>
      <c r="BM33" s="489">
        <f t="shared" si="273"/>
        <v>0</v>
      </c>
      <c r="BN33" s="398"/>
      <c r="BO33" s="480"/>
      <c r="BP33" s="487"/>
      <c r="BQ33" s="487"/>
      <c r="BR33" s="488">
        <f t="shared" si="274"/>
        <v>0</v>
      </c>
      <c r="BS33" s="488"/>
      <c r="BT33" s="489">
        <f t="shared" si="275"/>
        <v>0</v>
      </c>
      <c r="BU33" s="398"/>
      <c r="BV33" s="480">
        <f t="shared" si="276"/>
        <v>0</v>
      </c>
      <c r="BW33" s="487"/>
      <c r="BX33" s="487"/>
      <c r="BY33" s="488">
        <f t="shared" si="277"/>
        <v>0</v>
      </c>
      <c r="BZ33" s="488"/>
      <c r="CA33" s="489">
        <f t="shared" si="278"/>
        <v>0</v>
      </c>
      <c r="CB33" s="398"/>
      <c r="CC33" s="480">
        <f t="shared" si="279"/>
        <v>0</v>
      </c>
      <c r="CD33" s="487"/>
      <c r="CE33" s="487"/>
      <c r="CF33" s="488">
        <f t="shared" si="280"/>
        <v>0</v>
      </c>
      <c r="CG33" s="488"/>
      <c r="CH33" s="489">
        <f t="shared" si="281"/>
        <v>0</v>
      </c>
      <c r="CI33" s="398"/>
      <c r="CJ33" s="480">
        <f t="shared" si="282"/>
        <v>0</v>
      </c>
      <c r="CK33" s="487"/>
      <c r="CL33" s="487"/>
      <c r="CM33" s="488">
        <f t="shared" si="283"/>
        <v>0</v>
      </c>
      <c r="CN33" s="488"/>
      <c r="CO33" s="489">
        <f t="shared" si="284"/>
        <v>0</v>
      </c>
      <c r="CP33" s="398"/>
      <c r="CQ33" s="480">
        <f t="shared" si="285"/>
        <v>0</v>
      </c>
      <c r="CR33" s="487"/>
      <c r="CS33" s="487"/>
      <c r="CT33" s="488">
        <f t="shared" si="286"/>
        <v>0</v>
      </c>
      <c r="CU33" s="488"/>
      <c r="CV33" s="489">
        <f t="shared" si="287"/>
        <v>0</v>
      </c>
      <c r="CW33" s="398"/>
      <c r="CX33" s="480">
        <f t="shared" si="288"/>
        <v>0</v>
      </c>
      <c r="CY33" s="487"/>
      <c r="CZ33" s="487"/>
      <c r="DA33" s="488">
        <f t="shared" si="289"/>
        <v>0</v>
      </c>
      <c r="DB33" s="488"/>
      <c r="DC33" s="489">
        <f t="shared" si="290"/>
        <v>0</v>
      </c>
      <c r="DD33" s="398"/>
      <c r="DE33" s="480">
        <f t="shared" si="291"/>
        <v>0</v>
      </c>
      <c r="DF33" s="487"/>
      <c r="DG33" s="487"/>
      <c r="DH33" s="488">
        <f t="shared" si="292"/>
        <v>0</v>
      </c>
      <c r="DI33" s="488"/>
      <c r="DJ33" s="489">
        <f t="shared" si="293"/>
        <v>0</v>
      </c>
    </row>
    <row r="34" spans="1:114" ht="17.399999999999999" outlineLevel="1" x14ac:dyDescent="0.3">
      <c r="A34" s="478" t="s">
        <v>676</v>
      </c>
      <c r="B34" s="492" t="s">
        <v>750</v>
      </c>
      <c r="C34" s="480" t="s">
        <v>1150</v>
      </c>
      <c r="D34" s="480">
        <f>SUMIF(S!$L:$L,$A34&amp;UPPER(TEXT(D$4,"MMMMYYYY")),S!$AD:$AD)</f>
        <v>0</v>
      </c>
      <c r="E34" s="480">
        <f>SUMIF(S!$L:$L,$A34&amp;UPPER(TEXT(E$4,"MMMMYYYY")),S!$AD:$AD)</f>
        <v>0</v>
      </c>
      <c r="F34" s="480">
        <f>SUMIF(S!$L:$L,$A34&amp;UPPER(TEXT(F$4,"MMMMYYYY")),S!$AD:$AD)</f>
        <v>0</v>
      </c>
      <c r="G34" s="480">
        <f>SUMIF(S!$L:$L,$A34&amp;UPPER(TEXT(G$4,"MMMMYYYY")),S!$AD:$AD)</f>
        <v>0</v>
      </c>
      <c r="H34" s="480">
        <f>SUMIF(S!$L:$L,$A34&amp;UPPER(TEXT(H$4,"MMMMYYYY")),S!$AD:$AD)</f>
        <v>0</v>
      </c>
      <c r="I34" s="480">
        <f>SUMIF(S!$L:$L,$A34&amp;UPPER(TEXT(I$4,"MMMMYYYY")),S!$AD:$AD)</f>
        <v>0</v>
      </c>
      <c r="J34" s="480">
        <f>SUMIF(S!$L:$L,$A34&amp;UPPER(TEXT(J$4,"MMMMYYYY")),S!$AD:$AD)</f>
        <v>0</v>
      </c>
      <c r="K34" s="480">
        <f>SUMIF(S!$L:$L,$A34&amp;UPPER(TEXT(K$4,"MMMMYYYY")),S!$AD:$AD)</f>
        <v>0</v>
      </c>
      <c r="L34" s="480">
        <f>SUMIF(S!$L:$L,$A34&amp;UPPER(TEXT(L$4,"MMMMYYYY")),S!$AD:$AD)</f>
        <v>0</v>
      </c>
      <c r="M34" s="480">
        <f>SUMIF(S!$L:$L,$A34&amp;UPPER(TEXT(M$4,"MMMMYYYY")),S!$AD:$AD)</f>
        <v>0</v>
      </c>
      <c r="N34" s="480">
        <f>SUMIF(S!$L:$L,$A34&amp;UPPER(TEXT(N$4,"MMMMYYYY")),S!$AD:$AD)</f>
        <v>0</v>
      </c>
      <c r="O34" s="480">
        <f>SUMIF(S!$L:$L,$A34&amp;UPPER(TEXT(O$4,"MMMMYYYY")),S!$AD:$AD)</f>
        <v>0</v>
      </c>
      <c r="P34" s="481">
        <f t="shared" si="294"/>
        <v>0</v>
      </c>
      <c r="R34" s="482">
        <f t="shared" si="295"/>
        <v>0</v>
      </c>
      <c r="S34" s="483">
        <f t="shared" si="250"/>
        <v>0</v>
      </c>
      <c r="T34" s="483">
        <f t="shared" si="251"/>
        <v>0</v>
      </c>
      <c r="U34" s="483">
        <f t="shared" si="252"/>
        <v>0</v>
      </c>
      <c r="V34" s="483">
        <f t="shared" si="253"/>
        <v>0</v>
      </c>
      <c r="W34" s="483">
        <f t="shared" si="254"/>
        <v>0</v>
      </c>
      <c r="X34" s="483">
        <f t="shared" si="255"/>
        <v>0</v>
      </c>
      <c r="Y34" s="483">
        <f t="shared" si="256"/>
        <v>0</v>
      </c>
      <c r="Z34" s="483">
        <f t="shared" si="257"/>
        <v>0</v>
      </c>
      <c r="AA34" s="483">
        <f t="shared" si="258"/>
        <v>0</v>
      </c>
      <c r="AB34" s="484">
        <f t="shared" si="259"/>
        <v>0</v>
      </c>
      <c r="AC34" s="485">
        <f t="shared" si="260"/>
        <v>0</v>
      </c>
      <c r="AD34" s="486"/>
      <c r="AF34" s="480" t="e">
        <f t="shared" si="298"/>
        <v>#REF!</v>
      </c>
      <c r="AG34" s="487"/>
      <c r="AH34" s="487"/>
      <c r="AI34" s="488" t="e">
        <f t="shared" ref="AI34" si="299">SUM(AF34:AH34)</f>
        <v>#REF!</v>
      </c>
      <c r="AJ34" s="488"/>
      <c r="AK34" s="489">
        <f t="shared" si="263"/>
        <v>0</v>
      </c>
      <c r="AL34" s="398"/>
      <c r="AM34" s="480" t="e">
        <f t="shared" si="296"/>
        <v>#REF!</v>
      </c>
      <c r="AN34" s="487"/>
      <c r="AO34" s="487"/>
      <c r="AP34" s="488" t="e">
        <f t="shared" si="264"/>
        <v>#REF!</v>
      </c>
      <c r="AQ34" s="488"/>
      <c r="AR34" s="489">
        <f t="shared" si="265"/>
        <v>0</v>
      </c>
      <c r="AS34" s="398"/>
      <c r="AT34" s="480" t="e">
        <f t="shared" si="297"/>
        <v>#REF!</v>
      </c>
      <c r="AU34" s="487"/>
      <c r="AV34" s="487"/>
      <c r="AW34" s="488" t="e">
        <f t="shared" si="266"/>
        <v>#REF!</v>
      </c>
      <c r="AX34" s="488"/>
      <c r="AY34" s="489">
        <f t="shared" si="267"/>
        <v>0</v>
      </c>
      <c r="AZ34" s="398"/>
      <c r="BA34" s="490" t="e">
        <f>+U34*$BA$5</f>
        <v>#REF!</v>
      </c>
      <c r="BB34" s="487"/>
      <c r="BC34" s="487"/>
      <c r="BD34" s="488" t="e">
        <f t="shared" si="269"/>
        <v>#REF!</v>
      </c>
      <c r="BE34" s="488"/>
      <c r="BF34" s="489">
        <f t="shared" si="270"/>
        <v>0</v>
      </c>
      <c r="BG34" s="398"/>
      <c r="BH34" s="480">
        <f t="shared" si="271"/>
        <v>0</v>
      </c>
      <c r="BI34" s="487"/>
      <c r="BJ34" s="487"/>
      <c r="BK34" s="488">
        <f t="shared" si="272"/>
        <v>0</v>
      </c>
      <c r="BL34" s="488"/>
      <c r="BM34" s="489">
        <f t="shared" si="273"/>
        <v>0</v>
      </c>
      <c r="BN34" s="398"/>
      <c r="BO34" s="480"/>
      <c r="BP34" s="487"/>
      <c r="BQ34" s="487"/>
      <c r="BR34" s="488">
        <f t="shared" si="274"/>
        <v>0</v>
      </c>
      <c r="BS34" s="488"/>
      <c r="BT34" s="489">
        <f t="shared" si="275"/>
        <v>0</v>
      </c>
      <c r="BU34" s="398"/>
      <c r="BV34" s="480">
        <f t="shared" si="276"/>
        <v>0</v>
      </c>
      <c r="BW34" s="487"/>
      <c r="BX34" s="487"/>
      <c r="BY34" s="488">
        <f t="shared" si="277"/>
        <v>0</v>
      </c>
      <c r="BZ34" s="488"/>
      <c r="CA34" s="489">
        <f t="shared" si="278"/>
        <v>0</v>
      </c>
      <c r="CB34" s="398"/>
      <c r="CC34" s="480">
        <f t="shared" si="279"/>
        <v>0</v>
      </c>
      <c r="CD34" s="487"/>
      <c r="CE34" s="487"/>
      <c r="CF34" s="488">
        <f t="shared" si="280"/>
        <v>0</v>
      </c>
      <c r="CG34" s="488"/>
      <c r="CH34" s="489">
        <f t="shared" si="281"/>
        <v>0</v>
      </c>
      <c r="CI34" s="398"/>
      <c r="CJ34" s="480">
        <f t="shared" si="282"/>
        <v>0</v>
      </c>
      <c r="CK34" s="487"/>
      <c r="CL34" s="487"/>
      <c r="CM34" s="488">
        <f t="shared" si="283"/>
        <v>0</v>
      </c>
      <c r="CN34" s="488"/>
      <c r="CO34" s="489">
        <f t="shared" si="284"/>
        <v>0</v>
      </c>
      <c r="CP34" s="398"/>
      <c r="CQ34" s="480">
        <f t="shared" si="285"/>
        <v>0</v>
      </c>
      <c r="CR34" s="487"/>
      <c r="CS34" s="487"/>
      <c r="CT34" s="488">
        <f t="shared" si="286"/>
        <v>0</v>
      </c>
      <c r="CU34" s="488"/>
      <c r="CV34" s="489">
        <f t="shared" si="287"/>
        <v>0</v>
      </c>
      <c r="CW34" s="398"/>
      <c r="CX34" s="480">
        <f t="shared" si="288"/>
        <v>0</v>
      </c>
      <c r="CY34" s="487"/>
      <c r="CZ34" s="487"/>
      <c r="DA34" s="488">
        <f t="shared" si="289"/>
        <v>0</v>
      </c>
      <c r="DB34" s="488"/>
      <c r="DC34" s="489">
        <f t="shared" si="290"/>
        <v>0</v>
      </c>
      <c r="DD34" s="398"/>
      <c r="DE34" s="480">
        <f t="shared" si="291"/>
        <v>0</v>
      </c>
      <c r="DF34" s="487"/>
      <c r="DG34" s="487"/>
      <c r="DH34" s="488">
        <f t="shared" si="292"/>
        <v>0</v>
      </c>
      <c r="DI34" s="488"/>
      <c r="DJ34" s="489">
        <f t="shared" si="293"/>
        <v>0</v>
      </c>
    </row>
    <row r="35" spans="1:114" ht="17.399999999999999" outlineLevel="1" x14ac:dyDescent="0.3">
      <c r="A35" s="478" t="s">
        <v>677</v>
      </c>
      <c r="B35" s="492" t="s">
        <v>751</v>
      </c>
      <c r="C35" s="480" t="s">
        <v>1151</v>
      </c>
      <c r="D35" s="480">
        <f>SUMIF(S!$L:$L,$A35&amp;UPPER(TEXT(D$4,"MMMMYYYY")),S!$AD:$AD)</f>
        <v>15167985</v>
      </c>
      <c r="E35" s="480">
        <f>SUMIF(S!$L:$L,$A35&amp;UPPER(TEXT(E$4,"MMMMYYYY")),S!$AD:$AD)</f>
        <v>0</v>
      </c>
      <c r="F35" s="480">
        <f>SUMIF(S!$L:$L,$A35&amp;UPPER(TEXT(F$4,"MMMMYYYY")),S!$AD:$AD)</f>
        <v>0</v>
      </c>
      <c r="G35" s="480">
        <f>SUMIF(S!$L:$L,$A35&amp;UPPER(TEXT(G$4,"MMMMYYYY")),S!$AD:$AD)</f>
        <v>0</v>
      </c>
      <c r="H35" s="480">
        <f>SUMIF(S!$L:$L,$A35&amp;UPPER(TEXT(H$4,"MMMMYYYY")),S!$AD:$AD)</f>
        <v>0</v>
      </c>
      <c r="I35" s="480">
        <f>SUMIF(S!$L:$L,$A35&amp;UPPER(TEXT(I$4,"MMMMYYYY")),S!$AD:$AD)</f>
        <v>0</v>
      </c>
      <c r="J35" s="480">
        <f>SUMIF(S!$L:$L,$A35&amp;UPPER(TEXT(J$4,"MMMMYYYY")),S!$AD:$AD)</f>
        <v>0</v>
      </c>
      <c r="K35" s="480">
        <f>SUMIF(S!$L:$L,$A35&amp;UPPER(TEXT(K$4,"MMMMYYYY")),S!$AD:$AD)</f>
        <v>0</v>
      </c>
      <c r="L35" s="480">
        <f>SUMIF(S!$L:$L,$A35&amp;UPPER(TEXT(L$4,"MMMMYYYY")),S!$AD:$AD)</f>
        <v>0</v>
      </c>
      <c r="M35" s="480">
        <f>SUMIF(S!$L:$L,$A35&amp;UPPER(TEXT(M$4,"MMMMYYYY")),S!$AD:$AD)</f>
        <v>0</v>
      </c>
      <c r="N35" s="480">
        <f>SUMIF(S!$L:$L,$A35&amp;UPPER(TEXT(N$4,"MMMMYYYY")),S!$AD:$AD)</f>
        <v>0</v>
      </c>
      <c r="O35" s="480">
        <f>SUMIF(S!$L:$L,$A35&amp;UPPER(TEXT(O$4,"MMMMYYYY")),S!$AD:$AD)</f>
        <v>0</v>
      </c>
      <c r="P35" s="481">
        <f t="shared" ref="P35:P37" si="300">SUM(D35:O35)</f>
        <v>15167985</v>
      </c>
      <c r="R35" s="482">
        <f t="shared" si="295"/>
        <v>18.355622383038458</v>
      </c>
      <c r="S35" s="483">
        <f t="shared" si="250"/>
        <v>0</v>
      </c>
      <c r="T35" s="483">
        <f t="shared" si="251"/>
        <v>0</v>
      </c>
      <c r="U35" s="483">
        <f t="shared" si="252"/>
        <v>0</v>
      </c>
      <c r="V35" s="483">
        <f t="shared" si="253"/>
        <v>0</v>
      </c>
      <c r="W35" s="483">
        <f t="shared" si="254"/>
        <v>0</v>
      </c>
      <c r="X35" s="483">
        <f t="shared" si="255"/>
        <v>0</v>
      </c>
      <c r="Y35" s="483">
        <f t="shared" si="256"/>
        <v>0</v>
      </c>
      <c r="Z35" s="483">
        <f t="shared" si="257"/>
        <v>0</v>
      </c>
      <c r="AA35" s="483">
        <f t="shared" si="258"/>
        <v>0</v>
      </c>
      <c r="AB35" s="484">
        <f t="shared" si="259"/>
        <v>0</v>
      </c>
      <c r="AC35" s="485">
        <f t="shared" si="260"/>
        <v>0</v>
      </c>
      <c r="AD35" s="486"/>
      <c r="AF35" s="480" t="e">
        <f>+R35*AG$5</f>
        <v>#REF!</v>
      </c>
      <c r="AG35" s="487"/>
      <c r="AH35" s="487"/>
      <c r="AI35" s="488" t="e">
        <f t="shared" ref="AI35:AI40" si="301">SUM(AF35:AH35)</f>
        <v>#REF!</v>
      </c>
      <c r="AJ35" s="488"/>
      <c r="AK35" s="489">
        <f t="shared" si="263"/>
        <v>0</v>
      </c>
      <c r="AL35" s="398"/>
      <c r="AM35" s="480" t="e">
        <f t="shared" si="296"/>
        <v>#REF!</v>
      </c>
      <c r="AN35" s="487"/>
      <c r="AO35" s="487"/>
      <c r="AP35" s="488" t="e">
        <f t="shared" si="264"/>
        <v>#REF!</v>
      </c>
      <c r="AQ35" s="488"/>
      <c r="AR35" s="489">
        <f t="shared" si="265"/>
        <v>0</v>
      </c>
      <c r="AS35" s="398"/>
      <c r="AT35" s="480" t="e">
        <f t="shared" si="297"/>
        <v>#REF!</v>
      </c>
      <c r="AU35" s="487"/>
      <c r="AV35" s="487"/>
      <c r="AW35" s="488" t="e">
        <f t="shared" si="266"/>
        <v>#REF!</v>
      </c>
      <c r="AX35" s="488"/>
      <c r="AY35" s="489">
        <f t="shared" si="267"/>
        <v>0</v>
      </c>
      <c r="AZ35" s="398"/>
      <c r="BA35" s="490" t="e">
        <f t="shared" ref="BA35:BA43" si="302">+U35*$BA$5</f>
        <v>#REF!</v>
      </c>
      <c r="BB35" s="487"/>
      <c r="BC35" s="487"/>
      <c r="BD35" s="488" t="e">
        <f t="shared" si="269"/>
        <v>#REF!</v>
      </c>
      <c r="BE35" s="488"/>
      <c r="BF35" s="489">
        <f t="shared" si="270"/>
        <v>0</v>
      </c>
      <c r="BG35" s="398"/>
      <c r="BH35" s="480">
        <f t="shared" si="271"/>
        <v>0</v>
      </c>
      <c r="BI35" s="487"/>
      <c r="BJ35" s="487"/>
      <c r="BK35" s="488">
        <f t="shared" si="272"/>
        <v>0</v>
      </c>
      <c r="BL35" s="488"/>
      <c r="BM35" s="489">
        <f t="shared" si="273"/>
        <v>0</v>
      </c>
      <c r="BN35" s="398"/>
      <c r="BO35" s="480"/>
      <c r="BP35" s="487"/>
      <c r="BQ35" s="487"/>
      <c r="BR35" s="488">
        <f t="shared" si="274"/>
        <v>0</v>
      </c>
      <c r="BS35" s="488"/>
      <c r="BT35" s="489">
        <f t="shared" si="275"/>
        <v>0</v>
      </c>
      <c r="BU35" s="398"/>
      <c r="BV35" s="480">
        <f t="shared" si="276"/>
        <v>0</v>
      </c>
      <c r="BW35" s="487"/>
      <c r="BX35" s="487"/>
      <c r="BY35" s="488">
        <f t="shared" si="277"/>
        <v>0</v>
      </c>
      <c r="BZ35" s="488"/>
      <c r="CA35" s="489">
        <f t="shared" si="278"/>
        <v>0</v>
      </c>
      <c r="CB35" s="398"/>
      <c r="CC35" s="480">
        <f t="shared" si="279"/>
        <v>0</v>
      </c>
      <c r="CD35" s="487"/>
      <c r="CE35" s="487"/>
      <c r="CF35" s="488">
        <f t="shared" si="280"/>
        <v>0</v>
      </c>
      <c r="CG35" s="488"/>
      <c r="CH35" s="489">
        <f t="shared" si="281"/>
        <v>0</v>
      </c>
      <c r="CI35" s="398"/>
      <c r="CJ35" s="480">
        <f t="shared" si="282"/>
        <v>0</v>
      </c>
      <c r="CK35" s="487"/>
      <c r="CL35" s="487"/>
      <c r="CM35" s="488">
        <f t="shared" si="283"/>
        <v>0</v>
      </c>
      <c r="CN35" s="488"/>
      <c r="CO35" s="489">
        <f t="shared" si="284"/>
        <v>0</v>
      </c>
      <c r="CP35" s="398"/>
      <c r="CQ35" s="480">
        <f t="shared" si="285"/>
        <v>0</v>
      </c>
      <c r="CR35" s="487"/>
      <c r="CS35" s="487"/>
      <c r="CT35" s="488">
        <f t="shared" si="286"/>
        <v>0</v>
      </c>
      <c r="CU35" s="488"/>
      <c r="CV35" s="489">
        <f t="shared" si="287"/>
        <v>0</v>
      </c>
      <c r="CW35" s="398"/>
      <c r="CX35" s="480">
        <f t="shared" si="288"/>
        <v>0</v>
      </c>
      <c r="CY35" s="487"/>
      <c r="CZ35" s="487"/>
      <c r="DA35" s="488">
        <f t="shared" si="289"/>
        <v>0</v>
      </c>
      <c r="DB35" s="488"/>
      <c r="DC35" s="489">
        <f t="shared" si="290"/>
        <v>0</v>
      </c>
      <c r="DD35" s="398"/>
      <c r="DE35" s="480">
        <f t="shared" si="291"/>
        <v>0</v>
      </c>
      <c r="DF35" s="487"/>
      <c r="DG35" s="487"/>
      <c r="DH35" s="488">
        <f t="shared" si="292"/>
        <v>0</v>
      </c>
      <c r="DI35" s="488"/>
      <c r="DJ35" s="489">
        <f t="shared" si="293"/>
        <v>0</v>
      </c>
    </row>
    <row r="36" spans="1:114" ht="17.399999999999999" outlineLevel="1" x14ac:dyDescent="0.3">
      <c r="A36" s="478" t="s">
        <v>678</v>
      </c>
      <c r="B36" s="492" t="s">
        <v>752</v>
      </c>
      <c r="C36" s="480" t="s">
        <v>1152</v>
      </c>
      <c r="D36" s="480">
        <f>SUMIF(S!$L:$L,$A36&amp;UPPER(TEXT(D$4,"MMMMYYYY")),S!$AD:$AD)</f>
        <v>0</v>
      </c>
      <c r="E36" s="480">
        <f>SUMIF(S!$L:$L,$A36&amp;UPPER(TEXT(E$4,"MMMMYYYY")),S!$AD:$AD)</f>
        <v>0</v>
      </c>
      <c r="F36" s="480">
        <f>SUMIF(S!$L:$L,$A36&amp;UPPER(TEXT(F$4,"MMMMYYYY")),S!$AD:$AD)</f>
        <v>0</v>
      </c>
      <c r="G36" s="480">
        <f>SUMIF(S!$L:$L,$A36&amp;UPPER(TEXT(G$4,"MMMMYYYY")),S!$AD:$AD)</f>
        <v>0</v>
      </c>
      <c r="H36" s="480">
        <f>SUMIF(S!$L:$L,$A36&amp;UPPER(TEXT(H$4,"MMMMYYYY")),S!$AD:$AD)</f>
        <v>0</v>
      </c>
      <c r="I36" s="480">
        <f>SUMIF(S!$L:$L,$A36&amp;UPPER(TEXT(I$4,"MMMMYYYY")),S!$AD:$AD)</f>
        <v>0</v>
      </c>
      <c r="J36" s="480">
        <f>SUMIF(S!$L:$L,$A36&amp;UPPER(TEXT(J$4,"MMMMYYYY")),S!$AD:$AD)</f>
        <v>0</v>
      </c>
      <c r="K36" s="480">
        <f>SUMIF(S!$L:$L,$A36&amp;UPPER(TEXT(K$4,"MMMMYYYY")),S!$AD:$AD)</f>
        <v>0</v>
      </c>
      <c r="L36" s="480">
        <f>SUMIF(S!$L:$L,$A36&amp;UPPER(TEXT(L$4,"MMMMYYYY")),S!$AD:$AD)</f>
        <v>0</v>
      </c>
      <c r="M36" s="480">
        <f>SUMIF(S!$L:$L,$A36&amp;UPPER(TEXT(M$4,"MMMMYYYY")),S!$AD:$AD)</f>
        <v>0</v>
      </c>
      <c r="N36" s="480">
        <f>SUMIF(S!$L:$L,$A36&amp;UPPER(TEXT(N$4,"MMMMYYYY")),S!$AD:$AD)</f>
        <v>0</v>
      </c>
      <c r="O36" s="480">
        <f>SUMIF(S!$L:$L,$A36&amp;UPPER(TEXT(O$4,"MMMMYYYY")),S!$AD:$AD)</f>
        <v>0</v>
      </c>
      <c r="P36" s="481">
        <f t="shared" si="300"/>
        <v>0</v>
      </c>
      <c r="R36" s="482">
        <f t="shared" si="295"/>
        <v>0</v>
      </c>
      <c r="S36" s="483">
        <f t="shared" si="250"/>
        <v>0</v>
      </c>
      <c r="T36" s="483">
        <f t="shared" si="251"/>
        <v>0</v>
      </c>
      <c r="U36" s="483">
        <f t="shared" si="252"/>
        <v>0</v>
      </c>
      <c r="V36" s="483">
        <f t="shared" si="253"/>
        <v>0</v>
      </c>
      <c r="W36" s="483">
        <f t="shared" si="254"/>
        <v>0</v>
      </c>
      <c r="X36" s="483">
        <f t="shared" si="255"/>
        <v>0</v>
      </c>
      <c r="Y36" s="483">
        <f t="shared" si="256"/>
        <v>0</v>
      </c>
      <c r="Z36" s="483">
        <f t="shared" si="257"/>
        <v>0</v>
      </c>
      <c r="AA36" s="483">
        <f t="shared" si="258"/>
        <v>0</v>
      </c>
      <c r="AB36" s="484">
        <f t="shared" si="259"/>
        <v>0</v>
      </c>
      <c r="AC36" s="485">
        <f t="shared" si="260"/>
        <v>0</v>
      </c>
      <c r="AD36" s="486"/>
      <c r="AF36" s="480" t="e">
        <f t="shared" ref="AF36:AF38" si="303">+R36*AF$5</f>
        <v>#REF!</v>
      </c>
      <c r="AG36" s="487"/>
      <c r="AH36" s="487"/>
      <c r="AI36" s="488" t="e">
        <f t="shared" si="301"/>
        <v>#REF!</v>
      </c>
      <c r="AJ36" s="488"/>
      <c r="AK36" s="489">
        <f t="shared" si="263"/>
        <v>0</v>
      </c>
      <c r="AL36" s="398"/>
      <c r="AM36" s="480" t="e">
        <f t="shared" si="296"/>
        <v>#REF!</v>
      </c>
      <c r="AN36" s="487"/>
      <c r="AO36" s="487"/>
      <c r="AP36" s="488" t="e">
        <f t="shared" si="264"/>
        <v>#REF!</v>
      </c>
      <c r="AQ36" s="488"/>
      <c r="AR36" s="489">
        <f t="shared" si="265"/>
        <v>0</v>
      </c>
      <c r="AS36" s="398"/>
      <c r="AT36" s="480" t="e">
        <f t="shared" si="297"/>
        <v>#REF!</v>
      </c>
      <c r="AU36" s="487"/>
      <c r="AV36" s="487"/>
      <c r="AW36" s="488" t="e">
        <f t="shared" si="266"/>
        <v>#REF!</v>
      </c>
      <c r="AX36" s="488"/>
      <c r="AY36" s="489">
        <f t="shared" si="267"/>
        <v>0</v>
      </c>
      <c r="AZ36" s="398"/>
      <c r="BA36" s="490" t="e">
        <f t="shared" si="302"/>
        <v>#REF!</v>
      </c>
      <c r="BB36" s="487"/>
      <c r="BC36" s="487"/>
      <c r="BD36" s="488" t="e">
        <f t="shared" si="269"/>
        <v>#REF!</v>
      </c>
      <c r="BE36" s="488"/>
      <c r="BF36" s="489">
        <f t="shared" si="270"/>
        <v>0</v>
      </c>
      <c r="BG36" s="398"/>
      <c r="BH36" s="480">
        <f t="shared" si="271"/>
        <v>0</v>
      </c>
      <c r="BI36" s="487"/>
      <c r="BJ36" s="487"/>
      <c r="BK36" s="488">
        <f t="shared" si="272"/>
        <v>0</v>
      </c>
      <c r="BL36" s="488"/>
      <c r="BM36" s="489">
        <f t="shared" si="273"/>
        <v>0</v>
      </c>
      <c r="BN36" s="398"/>
      <c r="BO36" s="480"/>
      <c r="BP36" s="487"/>
      <c r="BQ36" s="487"/>
      <c r="BR36" s="488">
        <f t="shared" si="274"/>
        <v>0</v>
      </c>
      <c r="BS36" s="488"/>
      <c r="BT36" s="489">
        <f t="shared" si="275"/>
        <v>0</v>
      </c>
      <c r="BU36" s="398"/>
      <c r="BV36" s="480">
        <f t="shared" si="276"/>
        <v>0</v>
      </c>
      <c r="BW36" s="487"/>
      <c r="BX36" s="487"/>
      <c r="BY36" s="488">
        <f t="shared" si="277"/>
        <v>0</v>
      </c>
      <c r="BZ36" s="488"/>
      <c r="CA36" s="489">
        <f t="shared" si="278"/>
        <v>0</v>
      </c>
      <c r="CB36" s="398"/>
      <c r="CC36" s="480">
        <f t="shared" si="279"/>
        <v>0</v>
      </c>
      <c r="CD36" s="487"/>
      <c r="CE36" s="487"/>
      <c r="CF36" s="488">
        <f t="shared" si="280"/>
        <v>0</v>
      </c>
      <c r="CG36" s="488"/>
      <c r="CH36" s="489">
        <f t="shared" si="281"/>
        <v>0</v>
      </c>
      <c r="CI36" s="398"/>
      <c r="CJ36" s="480">
        <f t="shared" si="282"/>
        <v>0</v>
      </c>
      <c r="CK36" s="487"/>
      <c r="CL36" s="487"/>
      <c r="CM36" s="488">
        <f t="shared" si="283"/>
        <v>0</v>
      </c>
      <c r="CN36" s="488"/>
      <c r="CO36" s="489">
        <f t="shared" si="284"/>
        <v>0</v>
      </c>
      <c r="CP36" s="398"/>
      <c r="CQ36" s="480">
        <f t="shared" si="285"/>
        <v>0</v>
      </c>
      <c r="CR36" s="487"/>
      <c r="CS36" s="487"/>
      <c r="CT36" s="488">
        <f t="shared" si="286"/>
        <v>0</v>
      </c>
      <c r="CU36" s="488"/>
      <c r="CV36" s="489">
        <f t="shared" si="287"/>
        <v>0</v>
      </c>
      <c r="CW36" s="398"/>
      <c r="CX36" s="480">
        <f t="shared" si="288"/>
        <v>0</v>
      </c>
      <c r="CY36" s="487"/>
      <c r="CZ36" s="487"/>
      <c r="DA36" s="488">
        <f t="shared" si="289"/>
        <v>0</v>
      </c>
      <c r="DB36" s="488"/>
      <c r="DC36" s="489">
        <f t="shared" si="290"/>
        <v>0</v>
      </c>
      <c r="DD36" s="398"/>
      <c r="DE36" s="480">
        <f t="shared" si="291"/>
        <v>0</v>
      </c>
      <c r="DF36" s="487"/>
      <c r="DG36" s="487"/>
      <c r="DH36" s="488">
        <f t="shared" si="292"/>
        <v>0</v>
      </c>
      <c r="DI36" s="488"/>
      <c r="DJ36" s="489">
        <f t="shared" si="293"/>
        <v>0</v>
      </c>
    </row>
    <row r="37" spans="1:114" ht="17.399999999999999" outlineLevel="1" x14ac:dyDescent="0.3">
      <c r="A37" s="478" t="s">
        <v>679</v>
      </c>
      <c r="B37" s="492" t="s">
        <v>753</v>
      </c>
      <c r="C37" s="480" t="s">
        <v>1153</v>
      </c>
      <c r="D37" s="480">
        <f>SUMIF(S!$L:$L,$A37&amp;UPPER(TEXT(D$4,"MMMMYYYY")),S!$AD:$AD)</f>
        <v>0</v>
      </c>
      <c r="E37" s="480">
        <f>SUMIF(S!$L:$L,$A37&amp;UPPER(TEXT(E$4,"MMMMYYYY")),S!$AD:$AD)</f>
        <v>0</v>
      </c>
      <c r="F37" s="480">
        <f>SUMIF(S!$L:$L,$A37&amp;UPPER(TEXT(F$4,"MMMMYYYY")),S!$AD:$AD)</f>
        <v>0</v>
      </c>
      <c r="G37" s="480">
        <f>SUMIF(S!$L:$L,$A37&amp;UPPER(TEXT(G$4,"MMMMYYYY")),S!$AD:$AD)</f>
        <v>0</v>
      </c>
      <c r="H37" s="480">
        <f>SUMIF(S!$L:$L,$A37&amp;UPPER(TEXT(H$4,"MMMMYYYY")),S!$AD:$AD)</f>
        <v>0</v>
      </c>
      <c r="I37" s="480">
        <f>SUMIF(S!$L:$L,$A37&amp;UPPER(TEXT(I$4,"MMMMYYYY")),S!$AD:$AD)</f>
        <v>0</v>
      </c>
      <c r="J37" s="480">
        <f>SUMIF(S!$L:$L,$A37&amp;UPPER(TEXT(J$4,"MMMMYYYY")),S!$AD:$AD)</f>
        <v>0</v>
      </c>
      <c r="K37" s="480">
        <f>SUMIF(S!$L:$L,$A37&amp;UPPER(TEXT(K$4,"MMMMYYYY")),S!$AD:$AD)</f>
        <v>0</v>
      </c>
      <c r="L37" s="480">
        <f>SUMIF(S!$L:$L,$A37&amp;UPPER(TEXT(L$4,"MMMMYYYY")),S!$AD:$AD)</f>
        <v>0</v>
      </c>
      <c r="M37" s="480">
        <f>SUMIF(S!$L:$L,$A37&amp;UPPER(TEXT(M$4,"MMMMYYYY")),S!$AD:$AD)</f>
        <v>0</v>
      </c>
      <c r="N37" s="480">
        <f>SUMIF(S!$L:$L,$A37&amp;UPPER(TEXT(N$4,"MMMMYYYY")),S!$AD:$AD)</f>
        <v>0</v>
      </c>
      <c r="O37" s="480">
        <f>SUMIF(S!$L:$L,$A37&amp;UPPER(TEXT(O$4,"MMMMYYYY")),S!$AD:$AD)</f>
        <v>0</v>
      </c>
      <c r="P37" s="481">
        <f t="shared" si="300"/>
        <v>0</v>
      </c>
      <c r="R37" s="482">
        <f t="shared" si="295"/>
        <v>0</v>
      </c>
      <c r="S37" s="483">
        <f t="shared" si="250"/>
        <v>0</v>
      </c>
      <c r="T37" s="483">
        <f t="shared" si="251"/>
        <v>0</v>
      </c>
      <c r="U37" s="483">
        <f t="shared" si="252"/>
        <v>0</v>
      </c>
      <c r="V37" s="483">
        <f t="shared" si="253"/>
        <v>0</v>
      </c>
      <c r="W37" s="483">
        <f t="shared" si="254"/>
        <v>0</v>
      </c>
      <c r="X37" s="483">
        <f t="shared" si="255"/>
        <v>0</v>
      </c>
      <c r="Y37" s="483">
        <f t="shared" si="256"/>
        <v>0</v>
      </c>
      <c r="Z37" s="483">
        <f t="shared" si="257"/>
        <v>0</v>
      </c>
      <c r="AA37" s="483">
        <f t="shared" si="258"/>
        <v>0</v>
      </c>
      <c r="AB37" s="484">
        <f t="shared" si="259"/>
        <v>0</v>
      </c>
      <c r="AC37" s="485">
        <f t="shared" si="260"/>
        <v>0</v>
      </c>
      <c r="AD37" s="486"/>
      <c r="AF37" s="480" t="e">
        <f t="shared" si="303"/>
        <v>#REF!</v>
      </c>
      <c r="AG37" s="487"/>
      <c r="AH37" s="487"/>
      <c r="AI37" s="488" t="e">
        <f t="shared" si="301"/>
        <v>#REF!</v>
      </c>
      <c r="AJ37" s="488"/>
      <c r="AK37" s="489">
        <f t="shared" si="263"/>
        <v>0</v>
      </c>
      <c r="AL37" s="398"/>
      <c r="AM37" s="480" t="e">
        <f t="shared" si="296"/>
        <v>#REF!</v>
      </c>
      <c r="AN37" s="487"/>
      <c r="AO37" s="487"/>
      <c r="AP37" s="488" t="e">
        <f t="shared" si="264"/>
        <v>#REF!</v>
      </c>
      <c r="AQ37" s="488"/>
      <c r="AR37" s="489">
        <f t="shared" si="265"/>
        <v>0</v>
      </c>
      <c r="AS37" s="398"/>
      <c r="AT37" s="480" t="e">
        <f t="shared" si="297"/>
        <v>#REF!</v>
      </c>
      <c r="AU37" s="487"/>
      <c r="AV37" s="487"/>
      <c r="AW37" s="488" t="e">
        <f t="shared" si="266"/>
        <v>#REF!</v>
      </c>
      <c r="AX37" s="488"/>
      <c r="AY37" s="489">
        <f t="shared" si="267"/>
        <v>0</v>
      </c>
      <c r="AZ37" s="398"/>
      <c r="BA37" s="490" t="e">
        <f t="shared" si="302"/>
        <v>#REF!</v>
      </c>
      <c r="BB37" s="487"/>
      <c r="BC37" s="487"/>
      <c r="BD37" s="488" t="e">
        <f t="shared" si="269"/>
        <v>#REF!</v>
      </c>
      <c r="BE37" s="488"/>
      <c r="BF37" s="489">
        <f t="shared" si="270"/>
        <v>0</v>
      </c>
      <c r="BG37" s="398"/>
      <c r="BH37" s="480">
        <f t="shared" si="271"/>
        <v>0</v>
      </c>
      <c r="BI37" s="487"/>
      <c r="BJ37" s="487"/>
      <c r="BK37" s="488">
        <f t="shared" si="272"/>
        <v>0</v>
      </c>
      <c r="BL37" s="488"/>
      <c r="BM37" s="489">
        <f t="shared" si="273"/>
        <v>0</v>
      </c>
      <c r="BN37" s="398"/>
      <c r="BO37" s="480"/>
      <c r="BP37" s="487"/>
      <c r="BQ37" s="487"/>
      <c r="BR37" s="488">
        <f t="shared" si="274"/>
        <v>0</v>
      </c>
      <c r="BS37" s="488"/>
      <c r="BT37" s="489">
        <f t="shared" si="275"/>
        <v>0</v>
      </c>
      <c r="BU37" s="398"/>
      <c r="BV37" s="480">
        <f t="shared" si="276"/>
        <v>0</v>
      </c>
      <c r="BW37" s="487"/>
      <c r="BX37" s="487"/>
      <c r="BY37" s="488">
        <f t="shared" si="277"/>
        <v>0</v>
      </c>
      <c r="BZ37" s="488"/>
      <c r="CA37" s="489">
        <f t="shared" si="278"/>
        <v>0</v>
      </c>
      <c r="CB37" s="398"/>
      <c r="CC37" s="480">
        <f t="shared" si="279"/>
        <v>0</v>
      </c>
      <c r="CD37" s="487"/>
      <c r="CE37" s="487"/>
      <c r="CF37" s="488">
        <f t="shared" si="280"/>
        <v>0</v>
      </c>
      <c r="CG37" s="488"/>
      <c r="CH37" s="489">
        <f t="shared" si="281"/>
        <v>0</v>
      </c>
      <c r="CI37" s="398"/>
      <c r="CJ37" s="480">
        <f t="shared" si="282"/>
        <v>0</v>
      </c>
      <c r="CK37" s="487"/>
      <c r="CL37" s="487"/>
      <c r="CM37" s="488">
        <f t="shared" si="283"/>
        <v>0</v>
      </c>
      <c r="CN37" s="488"/>
      <c r="CO37" s="489">
        <f t="shared" si="284"/>
        <v>0</v>
      </c>
      <c r="CP37" s="398"/>
      <c r="CQ37" s="480">
        <f t="shared" si="285"/>
        <v>0</v>
      </c>
      <c r="CR37" s="487"/>
      <c r="CS37" s="487"/>
      <c r="CT37" s="488">
        <f t="shared" si="286"/>
        <v>0</v>
      </c>
      <c r="CU37" s="488"/>
      <c r="CV37" s="489">
        <f t="shared" si="287"/>
        <v>0</v>
      </c>
      <c r="CW37" s="398"/>
      <c r="CX37" s="480">
        <f t="shared" si="288"/>
        <v>0</v>
      </c>
      <c r="CY37" s="487"/>
      <c r="CZ37" s="487"/>
      <c r="DA37" s="488">
        <f t="shared" si="289"/>
        <v>0</v>
      </c>
      <c r="DB37" s="488"/>
      <c r="DC37" s="489">
        <f t="shared" si="290"/>
        <v>0</v>
      </c>
      <c r="DD37" s="398"/>
      <c r="DE37" s="480">
        <f t="shared" si="291"/>
        <v>0</v>
      </c>
      <c r="DF37" s="487"/>
      <c r="DG37" s="487"/>
      <c r="DH37" s="488">
        <f t="shared" si="292"/>
        <v>0</v>
      </c>
      <c r="DI37" s="488"/>
      <c r="DJ37" s="489">
        <f t="shared" si="293"/>
        <v>0</v>
      </c>
    </row>
    <row r="38" spans="1:114" ht="17.399999999999999" outlineLevel="1" x14ac:dyDescent="0.3">
      <c r="A38" s="478" t="s">
        <v>680</v>
      </c>
      <c r="B38" s="492" t="s">
        <v>754</v>
      </c>
      <c r="C38" s="480" t="s">
        <v>1154</v>
      </c>
      <c r="D38" s="480">
        <f>SUMIF(S!$L:$L,$A38&amp;UPPER(TEXT(D$4,"MMMMYYYY")),S!$AD:$AD)</f>
        <v>0</v>
      </c>
      <c r="E38" s="480">
        <f>SUMIF(S!$L:$L,$A38&amp;UPPER(TEXT(E$4,"MMMMYYYY")),S!$AD:$AD)</f>
        <v>0</v>
      </c>
      <c r="F38" s="480">
        <f>SUMIF(S!$L:$L,$A38&amp;UPPER(TEXT(F$4,"MMMMYYYY")),S!$AD:$AD)</f>
        <v>0</v>
      </c>
      <c r="G38" s="480">
        <f>SUMIF(S!$L:$L,$A38&amp;UPPER(TEXT(G$4,"MMMMYYYY")),S!$AD:$AD)</f>
        <v>0</v>
      </c>
      <c r="H38" s="480">
        <f>SUMIF(S!$L:$L,$A38&amp;UPPER(TEXT(H$4,"MMMMYYYY")),S!$AD:$AD)</f>
        <v>0</v>
      </c>
      <c r="I38" s="480">
        <f>SUMIF(S!$L:$L,$A38&amp;UPPER(TEXT(I$4,"MMMMYYYY")),S!$AD:$AD)</f>
        <v>0</v>
      </c>
      <c r="J38" s="480">
        <f>SUMIF(S!$L:$L,$A38&amp;UPPER(TEXT(J$4,"MMMMYYYY")),S!$AD:$AD)</f>
        <v>0</v>
      </c>
      <c r="K38" s="480">
        <f>SUMIF(S!$L:$L,$A38&amp;UPPER(TEXT(K$4,"MMMMYYYY")),S!$AD:$AD)</f>
        <v>0</v>
      </c>
      <c r="L38" s="480">
        <f>SUMIF(S!$L:$L,$A38&amp;UPPER(TEXT(L$4,"MMMMYYYY")),S!$AD:$AD)</f>
        <v>0</v>
      </c>
      <c r="M38" s="480">
        <f>SUMIF(S!$L:$L,$A38&amp;UPPER(TEXT(M$4,"MMMMYYYY")),S!$AD:$AD)</f>
        <v>0</v>
      </c>
      <c r="N38" s="480">
        <f>SUMIF(S!$L:$L,$A38&amp;UPPER(TEXT(N$4,"MMMMYYYY")),S!$AD:$AD)</f>
        <v>0</v>
      </c>
      <c r="O38" s="480">
        <f>SUMIF(S!$L:$L,$A38&amp;UPPER(TEXT(O$4,"MMMMYYYY")),S!$AD:$AD)</f>
        <v>0</v>
      </c>
      <c r="P38" s="481">
        <f t="shared" ref="P38" si="304">SUM(D38:O38)</f>
        <v>0</v>
      </c>
      <c r="R38" s="482">
        <f t="shared" si="295"/>
        <v>0</v>
      </c>
      <c r="S38" s="483">
        <f t="shared" si="250"/>
        <v>0</v>
      </c>
      <c r="T38" s="483">
        <f t="shared" si="251"/>
        <v>0</v>
      </c>
      <c r="U38" s="483">
        <f t="shared" si="252"/>
        <v>0</v>
      </c>
      <c r="V38" s="483">
        <f t="shared" si="253"/>
        <v>0</v>
      </c>
      <c r="W38" s="483">
        <f t="shared" si="254"/>
        <v>0</v>
      </c>
      <c r="X38" s="483">
        <f t="shared" si="255"/>
        <v>0</v>
      </c>
      <c r="Y38" s="483">
        <f t="shared" si="256"/>
        <v>0</v>
      </c>
      <c r="Z38" s="483">
        <f t="shared" si="257"/>
        <v>0</v>
      </c>
      <c r="AA38" s="483">
        <f t="shared" si="258"/>
        <v>0</v>
      </c>
      <c r="AB38" s="484">
        <f t="shared" si="259"/>
        <v>0</v>
      </c>
      <c r="AC38" s="485">
        <f t="shared" si="260"/>
        <v>0</v>
      </c>
      <c r="AD38" s="486"/>
      <c r="AF38" s="480" t="e">
        <f t="shared" si="303"/>
        <v>#REF!</v>
      </c>
      <c r="AG38" s="487"/>
      <c r="AH38" s="487"/>
      <c r="AI38" s="488" t="e">
        <f t="shared" si="301"/>
        <v>#REF!</v>
      </c>
      <c r="AJ38" s="488"/>
      <c r="AK38" s="489">
        <f t="shared" si="263"/>
        <v>0</v>
      </c>
      <c r="AL38" s="398"/>
      <c r="AM38" s="480" t="e">
        <f t="shared" si="296"/>
        <v>#REF!</v>
      </c>
      <c r="AN38" s="487"/>
      <c r="AO38" s="487"/>
      <c r="AP38" s="488" t="e">
        <f t="shared" si="264"/>
        <v>#REF!</v>
      </c>
      <c r="AQ38" s="488"/>
      <c r="AR38" s="489">
        <f t="shared" si="265"/>
        <v>0</v>
      </c>
      <c r="AS38" s="398"/>
      <c r="AT38" s="480" t="e">
        <f t="shared" si="297"/>
        <v>#REF!</v>
      </c>
      <c r="AU38" s="487"/>
      <c r="AV38" s="487"/>
      <c r="AW38" s="488" t="e">
        <f t="shared" si="266"/>
        <v>#REF!</v>
      </c>
      <c r="AX38" s="488"/>
      <c r="AY38" s="489">
        <f t="shared" si="267"/>
        <v>0</v>
      </c>
      <c r="AZ38" s="398"/>
      <c r="BA38" s="490" t="e">
        <f t="shared" si="302"/>
        <v>#REF!</v>
      </c>
      <c r="BB38" s="487"/>
      <c r="BC38" s="487"/>
      <c r="BD38" s="488" t="e">
        <f t="shared" si="269"/>
        <v>#REF!</v>
      </c>
      <c r="BE38" s="488"/>
      <c r="BF38" s="489">
        <f t="shared" si="270"/>
        <v>0</v>
      </c>
      <c r="BG38" s="398"/>
      <c r="BH38" s="480">
        <f t="shared" si="271"/>
        <v>0</v>
      </c>
      <c r="BI38" s="487"/>
      <c r="BJ38" s="487"/>
      <c r="BK38" s="488">
        <f t="shared" si="272"/>
        <v>0</v>
      </c>
      <c r="BL38" s="488"/>
      <c r="BM38" s="489">
        <f t="shared" si="273"/>
        <v>0</v>
      </c>
      <c r="BN38" s="398"/>
      <c r="BO38" s="480"/>
      <c r="BP38" s="487"/>
      <c r="BQ38" s="487"/>
      <c r="BR38" s="488">
        <f t="shared" si="274"/>
        <v>0</v>
      </c>
      <c r="BS38" s="488"/>
      <c r="BT38" s="489">
        <f t="shared" si="275"/>
        <v>0</v>
      </c>
      <c r="BU38" s="398"/>
      <c r="BV38" s="480">
        <f t="shared" si="276"/>
        <v>0</v>
      </c>
      <c r="BW38" s="487"/>
      <c r="BX38" s="487"/>
      <c r="BY38" s="488">
        <f t="shared" si="277"/>
        <v>0</v>
      </c>
      <c r="BZ38" s="488"/>
      <c r="CA38" s="489">
        <f t="shared" si="278"/>
        <v>0</v>
      </c>
      <c r="CB38" s="398"/>
      <c r="CC38" s="480">
        <f t="shared" si="279"/>
        <v>0</v>
      </c>
      <c r="CD38" s="487"/>
      <c r="CE38" s="487"/>
      <c r="CF38" s="488">
        <f t="shared" si="280"/>
        <v>0</v>
      </c>
      <c r="CG38" s="488"/>
      <c r="CH38" s="489">
        <f t="shared" si="281"/>
        <v>0</v>
      </c>
      <c r="CI38" s="398"/>
      <c r="CJ38" s="480">
        <f t="shared" si="282"/>
        <v>0</v>
      </c>
      <c r="CK38" s="487"/>
      <c r="CL38" s="487"/>
      <c r="CM38" s="488">
        <f t="shared" si="283"/>
        <v>0</v>
      </c>
      <c r="CN38" s="488"/>
      <c r="CO38" s="489">
        <f t="shared" si="284"/>
        <v>0</v>
      </c>
      <c r="CP38" s="398"/>
      <c r="CQ38" s="480">
        <f t="shared" si="285"/>
        <v>0</v>
      </c>
      <c r="CR38" s="487"/>
      <c r="CS38" s="487"/>
      <c r="CT38" s="488">
        <f t="shared" si="286"/>
        <v>0</v>
      </c>
      <c r="CU38" s="488"/>
      <c r="CV38" s="489">
        <f t="shared" si="287"/>
        <v>0</v>
      </c>
      <c r="CW38" s="398"/>
      <c r="CX38" s="480">
        <f t="shared" si="288"/>
        <v>0</v>
      </c>
      <c r="CY38" s="487"/>
      <c r="CZ38" s="487"/>
      <c r="DA38" s="488">
        <f t="shared" si="289"/>
        <v>0</v>
      </c>
      <c r="DB38" s="488"/>
      <c r="DC38" s="489">
        <f t="shared" si="290"/>
        <v>0</v>
      </c>
      <c r="DD38" s="398"/>
      <c r="DE38" s="480">
        <f t="shared" si="291"/>
        <v>0</v>
      </c>
      <c r="DF38" s="487"/>
      <c r="DG38" s="487"/>
      <c r="DH38" s="488">
        <f t="shared" si="292"/>
        <v>0</v>
      </c>
      <c r="DI38" s="488"/>
      <c r="DJ38" s="489">
        <f t="shared" si="293"/>
        <v>0</v>
      </c>
    </row>
    <row r="39" spans="1:114" ht="17.399999999999999" outlineLevel="1" x14ac:dyDescent="0.3">
      <c r="A39" s="478" t="s">
        <v>681</v>
      </c>
      <c r="B39" s="492" t="s">
        <v>755</v>
      </c>
      <c r="C39" s="480" t="s">
        <v>1155</v>
      </c>
      <c r="D39" s="480">
        <f>SUMIF(S!$L:$L,$A39&amp;UPPER(TEXT(D$4,"MMMMYYYY")),S!$AD:$AD)</f>
        <v>0</v>
      </c>
      <c r="E39" s="480">
        <f>SUMIF(S!$L:$L,$A39&amp;UPPER(TEXT(E$4,"MMMMYYYY")),S!$AD:$AD)</f>
        <v>0</v>
      </c>
      <c r="F39" s="480">
        <f>SUMIF(S!$L:$L,$A39&amp;UPPER(TEXT(F$4,"MMMMYYYY")),S!$AD:$AD)</f>
        <v>0</v>
      </c>
      <c r="G39" s="480">
        <f>SUMIF(S!$L:$L,$A39&amp;UPPER(TEXT(G$4,"MMMMYYYY")),S!$AD:$AD)</f>
        <v>0</v>
      </c>
      <c r="H39" s="480">
        <f>SUMIF(S!$L:$L,$A39&amp;UPPER(TEXT(H$4,"MMMMYYYY")),S!$AD:$AD)</f>
        <v>0</v>
      </c>
      <c r="I39" s="480">
        <f>SUMIF(S!$L:$L,$A39&amp;UPPER(TEXT(I$4,"MMMMYYYY")),S!$AD:$AD)</f>
        <v>0</v>
      </c>
      <c r="J39" s="480">
        <f>SUMIF(S!$L:$L,$A39&amp;UPPER(TEXT(J$4,"MMMMYYYY")),S!$AD:$AD)</f>
        <v>0</v>
      </c>
      <c r="K39" s="480">
        <f>SUMIF(S!$L:$L,$A39&amp;UPPER(TEXT(K$4,"MMMMYYYY")),S!$AD:$AD)</f>
        <v>0</v>
      </c>
      <c r="L39" s="480">
        <f>SUMIF(S!$L:$L,$A39&amp;UPPER(TEXT(L$4,"MMMMYYYY")),S!$AD:$AD)</f>
        <v>0</v>
      </c>
      <c r="M39" s="480">
        <f>SUMIF(S!$L:$L,$A39&amp;UPPER(TEXT(M$4,"MMMMYYYY")),S!$AD:$AD)</f>
        <v>0</v>
      </c>
      <c r="N39" s="480">
        <f>SUMIF(S!$L:$L,$A39&amp;UPPER(TEXT(N$4,"MMMMYYYY")),S!$AD:$AD)</f>
        <v>0</v>
      </c>
      <c r="O39" s="480">
        <f>SUMIF(S!$L:$L,$A39&amp;UPPER(TEXT(O$4,"MMMMYYYY")),S!$AD:$AD)</f>
        <v>0</v>
      </c>
      <c r="P39" s="481">
        <f t="shared" ref="P39" si="305">SUM(D39:O39)</f>
        <v>0</v>
      </c>
      <c r="R39" s="482">
        <f t="shared" si="295"/>
        <v>0</v>
      </c>
      <c r="S39" s="483">
        <f t="shared" si="250"/>
        <v>0</v>
      </c>
      <c r="T39" s="483">
        <f t="shared" si="251"/>
        <v>0</v>
      </c>
      <c r="U39" s="483">
        <f t="shared" si="252"/>
        <v>0</v>
      </c>
      <c r="V39" s="483">
        <f t="shared" si="253"/>
        <v>0</v>
      </c>
      <c r="W39" s="483">
        <f t="shared" si="254"/>
        <v>0</v>
      </c>
      <c r="X39" s="483">
        <f t="shared" si="255"/>
        <v>0</v>
      </c>
      <c r="Y39" s="483">
        <f t="shared" si="256"/>
        <v>0</v>
      </c>
      <c r="Z39" s="483">
        <f t="shared" si="257"/>
        <v>0</v>
      </c>
      <c r="AA39" s="483">
        <f t="shared" si="258"/>
        <v>0</v>
      </c>
      <c r="AB39" s="484">
        <f t="shared" si="259"/>
        <v>0</v>
      </c>
      <c r="AC39" s="485">
        <f t="shared" si="260"/>
        <v>0</v>
      </c>
      <c r="AD39" s="486"/>
      <c r="AF39" s="480" t="e">
        <f>+R39*AG$5</f>
        <v>#REF!</v>
      </c>
      <c r="AG39" s="487"/>
      <c r="AH39" s="487"/>
      <c r="AI39" s="488" t="e">
        <f t="shared" si="301"/>
        <v>#REF!</v>
      </c>
      <c r="AJ39" s="488"/>
      <c r="AK39" s="489">
        <f t="shared" si="263"/>
        <v>0</v>
      </c>
      <c r="AL39" s="398"/>
      <c r="AM39" s="480" t="e">
        <f t="shared" si="296"/>
        <v>#REF!</v>
      </c>
      <c r="AN39" s="487"/>
      <c r="AO39" s="487"/>
      <c r="AP39" s="488" t="e">
        <f t="shared" si="264"/>
        <v>#REF!</v>
      </c>
      <c r="AQ39" s="488"/>
      <c r="AR39" s="489">
        <f t="shared" si="265"/>
        <v>0</v>
      </c>
      <c r="AS39" s="398"/>
      <c r="AT39" s="480" t="e">
        <f t="shared" si="297"/>
        <v>#REF!</v>
      </c>
      <c r="AU39" s="487"/>
      <c r="AV39" s="487"/>
      <c r="AW39" s="488" t="e">
        <f t="shared" si="266"/>
        <v>#REF!</v>
      </c>
      <c r="AX39" s="488"/>
      <c r="AY39" s="489">
        <f t="shared" si="267"/>
        <v>0</v>
      </c>
      <c r="AZ39" s="398"/>
      <c r="BA39" s="490" t="e">
        <f t="shared" si="302"/>
        <v>#REF!</v>
      </c>
      <c r="BB39" s="487"/>
      <c r="BC39" s="487"/>
      <c r="BD39" s="488" t="e">
        <f t="shared" si="269"/>
        <v>#REF!</v>
      </c>
      <c r="BE39" s="488"/>
      <c r="BF39" s="489">
        <f t="shared" si="270"/>
        <v>0</v>
      </c>
      <c r="BG39" s="398"/>
      <c r="BH39" s="480">
        <f t="shared" si="271"/>
        <v>0</v>
      </c>
      <c r="BI39" s="487"/>
      <c r="BJ39" s="487"/>
      <c r="BK39" s="488">
        <f t="shared" si="272"/>
        <v>0</v>
      </c>
      <c r="BL39" s="488"/>
      <c r="BM39" s="489">
        <f t="shared" si="273"/>
        <v>0</v>
      </c>
      <c r="BN39" s="398"/>
      <c r="BO39" s="480"/>
      <c r="BP39" s="487"/>
      <c r="BQ39" s="487"/>
      <c r="BR39" s="488">
        <f t="shared" si="274"/>
        <v>0</v>
      </c>
      <c r="BS39" s="488"/>
      <c r="BT39" s="489">
        <f t="shared" si="275"/>
        <v>0</v>
      </c>
      <c r="BU39" s="398"/>
      <c r="BV39" s="480">
        <f t="shared" si="276"/>
        <v>0</v>
      </c>
      <c r="BW39" s="487"/>
      <c r="BX39" s="487"/>
      <c r="BY39" s="488">
        <f t="shared" si="277"/>
        <v>0</v>
      </c>
      <c r="BZ39" s="488"/>
      <c r="CA39" s="489">
        <f t="shared" si="278"/>
        <v>0</v>
      </c>
      <c r="CB39" s="398"/>
      <c r="CC39" s="480">
        <f t="shared" si="279"/>
        <v>0</v>
      </c>
      <c r="CD39" s="487"/>
      <c r="CE39" s="487"/>
      <c r="CF39" s="488">
        <f t="shared" si="280"/>
        <v>0</v>
      </c>
      <c r="CG39" s="488"/>
      <c r="CH39" s="489">
        <f t="shared" si="281"/>
        <v>0</v>
      </c>
      <c r="CI39" s="398"/>
      <c r="CJ39" s="480">
        <f t="shared" si="282"/>
        <v>0</v>
      </c>
      <c r="CK39" s="487"/>
      <c r="CL39" s="487"/>
      <c r="CM39" s="488">
        <f t="shared" si="283"/>
        <v>0</v>
      </c>
      <c r="CN39" s="488"/>
      <c r="CO39" s="489">
        <f t="shared" si="284"/>
        <v>0</v>
      </c>
      <c r="CP39" s="398"/>
      <c r="CQ39" s="480">
        <f t="shared" si="285"/>
        <v>0</v>
      </c>
      <c r="CR39" s="487"/>
      <c r="CS39" s="487"/>
      <c r="CT39" s="488">
        <f t="shared" si="286"/>
        <v>0</v>
      </c>
      <c r="CU39" s="488"/>
      <c r="CV39" s="489">
        <f t="shared" si="287"/>
        <v>0</v>
      </c>
      <c r="CW39" s="398"/>
      <c r="CX39" s="480">
        <f t="shared" si="288"/>
        <v>0</v>
      </c>
      <c r="CY39" s="487"/>
      <c r="CZ39" s="487"/>
      <c r="DA39" s="488">
        <f t="shared" si="289"/>
        <v>0</v>
      </c>
      <c r="DB39" s="488"/>
      <c r="DC39" s="489">
        <f t="shared" si="290"/>
        <v>0</v>
      </c>
      <c r="DD39" s="398"/>
      <c r="DE39" s="480">
        <f t="shared" si="291"/>
        <v>0</v>
      </c>
      <c r="DF39" s="487"/>
      <c r="DG39" s="487"/>
      <c r="DH39" s="488">
        <f t="shared" si="292"/>
        <v>0</v>
      </c>
      <c r="DI39" s="488"/>
      <c r="DJ39" s="489">
        <f t="shared" si="293"/>
        <v>0</v>
      </c>
    </row>
    <row r="40" spans="1:114" ht="17.399999999999999" outlineLevel="1" x14ac:dyDescent="0.3">
      <c r="A40" s="478" t="s">
        <v>682</v>
      </c>
      <c r="B40" s="492" t="s">
        <v>756</v>
      </c>
      <c r="C40" s="480" t="s">
        <v>1156</v>
      </c>
      <c r="D40" s="480">
        <f>SUMIF(S!$L:$L,$A40&amp;UPPER(TEXT(D$4,"MMMMYYYY")),S!$AD:$AD)</f>
        <v>0</v>
      </c>
      <c r="E40" s="480">
        <f>SUMIF(S!$L:$L,$A40&amp;UPPER(TEXT(E$4,"MMMMYYYY")),S!$AD:$AD)</f>
        <v>0</v>
      </c>
      <c r="F40" s="480">
        <f>SUMIF(S!$L:$L,$A40&amp;UPPER(TEXT(F$4,"MMMMYYYY")),S!$AD:$AD)</f>
        <v>0</v>
      </c>
      <c r="G40" s="480">
        <f>SUMIF(S!$L:$L,$A40&amp;UPPER(TEXT(G$4,"MMMMYYYY")),S!$AD:$AD)</f>
        <v>0</v>
      </c>
      <c r="H40" s="480">
        <f>SUMIF(S!$L:$L,$A40&amp;UPPER(TEXT(H$4,"MMMMYYYY")),S!$AD:$AD)</f>
        <v>0</v>
      </c>
      <c r="I40" s="480">
        <f>SUMIF(S!$L:$L,$A40&amp;UPPER(TEXT(I$4,"MMMMYYYY")),S!$AD:$AD)</f>
        <v>0</v>
      </c>
      <c r="J40" s="480">
        <f>SUMIF(S!$L:$L,$A40&amp;UPPER(TEXT(J$4,"MMMMYYYY")),S!$AD:$AD)</f>
        <v>0</v>
      </c>
      <c r="K40" s="480">
        <f>SUMIF(S!$L:$L,$A40&amp;UPPER(TEXT(K$4,"MMMMYYYY")),S!$AD:$AD)</f>
        <v>0</v>
      </c>
      <c r="L40" s="480">
        <f>SUMIF(S!$L:$L,$A40&amp;UPPER(TEXT(L$4,"MMMMYYYY")),S!$AD:$AD)</f>
        <v>0</v>
      </c>
      <c r="M40" s="480">
        <f>SUMIF(S!$L:$L,$A40&amp;UPPER(TEXT(M$4,"MMMMYYYY")),S!$AD:$AD)</f>
        <v>0</v>
      </c>
      <c r="N40" s="480">
        <f>SUMIF(S!$L:$L,$A40&amp;UPPER(TEXT(N$4,"MMMMYYYY")),S!$AD:$AD)</f>
        <v>0</v>
      </c>
      <c r="O40" s="480">
        <f>SUMIF(S!$L:$L,$A40&amp;UPPER(TEXT(O$4,"MMMMYYYY")),S!$AD:$AD)</f>
        <v>0</v>
      </c>
      <c r="P40" s="481">
        <f t="shared" ref="P40" si="306">SUM(D40:O40)</f>
        <v>0</v>
      </c>
      <c r="R40" s="482">
        <f t="shared" si="295"/>
        <v>0</v>
      </c>
      <c r="S40" s="483">
        <f t="shared" si="250"/>
        <v>0</v>
      </c>
      <c r="T40" s="483">
        <f t="shared" si="251"/>
        <v>0</v>
      </c>
      <c r="U40" s="483">
        <f t="shared" si="252"/>
        <v>0</v>
      </c>
      <c r="V40" s="483">
        <f t="shared" si="253"/>
        <v>0</v>
      </c>
      <c r="W40" s="483">
        <f t="shared" si="254"/>
        <v>0</v>
      </c>
      <c r="X40" s="483">
        <f t="shared" si="255"/>
        <v>0</v>
      </c>
      <c r="Y40" s="483">
        <f t="shared" si="256"/>
        <v>0</v>
      </c>
      <c r="Z40" s="483">
        <f t="shared" si="257"/>
        <v>0</v>
      </c>
      <c r="AA40" s="483">
        <f t="shared" si="258"/>
        <v>0</v>
      </c>
      <c r="AB40" s="484">
        <f t="shared" si="259"/>
        <v>0</v>
      </c>
      <c r="AC40" s="485">
        <f t="shared" si="260"/>
        <v>0</v>
      </c>
      <c r="AD40" s="486"/>
      <c r="AF40" s="480" t="e">
        <f>+R40*AG$5</f>
        <v>#REF!</v>
      </c>
      <c r="AG40" s="487"/>
      <c r="AH40" s="487"/>
      <c r="AI40" s="488" t="e">
        <f t="shared" si="301"/>
        <v>#REF!</v>
      </c>
      <c r="AJ40" s="488"/>
      <c r="AK40" s="489">
        <f t="shared" si="263"/>
        <v>0</v>
      </c>
      <c r="AL40" s="398"/>
      <c r="AM40" s="480" t="e">
        <f t="shared" si="296"/>
        <v>#REF!</v>
      </c>
      <c r="AN40" s="487"/>
      <c r="AO40" s="487"/>
      <c r="AP40" s="488" t="e">
        <f t="shared" si="264"/>
        <v>#REF!</v>
      </c>
      <c r="AQ40" s="488"/>
      <c r="AR40" s="489">
        <f t="shared" si="265"/>
        <v>0</v>
      </c>
      <c r="AS40" s="398"/>
      <c r="AT40" s="480" t="e">
        <f t="shared" si="297"/>
        <v>#REF!</v>
      </c>
      <c r="AU40" s="487"/>
      <c r="AV40" s="487"/>
      <c r="AW40" s="488" t="e">
        <f t="shared" si="266"/>
        <v>#REF!</v>
      </c>
      <c r="AX40" s="488"/>
      <c r="AY40" s="489">
        <f t="shared" si="267"/>
        <v>0</v>
      </c>
      <c r="AZ40" s="398"/>
      <c r="BA40" s="490" t="e">
        <f t="shared" si="302"/>
        <v>#REF!</v>
      </c>
      <c r="BB40" s="487"/>
      <c r="BC40" s="487"/>
      <c r="BD40" s="488" t="e">
        <f t="shared" si="269"/>
        <v>#REF!</v>
      </c>
      <c r="BE40" s="488"/>
      <c r="BF40" s="489">
        <f t="shared" si="270"/>
        <v>0</v>
      </c>
      <c r="BG40" s="398"/>
      <c r="BH40" s="480">
        <f t="shared" si="271"/>
        <v>0</v>
      </c>
      <c r="BI40" s="487"/>
      <c r="BJ40" s="487"/>
      <c r="BK40" s="488">
        <f t="shared" si="272"/>
        <v>0</v>
      </c>
      <c r="BL40" s="488"/>
      <c r="BM40" s="489">
        <f t="shared" si="273"/>
        <v>0</v>
      </c>
      <c r="BN40" s="398"/>
      <c r="BO40" s="480"/>
      <c r="BP40" s="487"/>
      <c r="BQ40" s="487"/>
      <c r="BR40" s="488">
        <f t="shared" si="274"/>
        <v>0</v>
      </c>
      <c r="BS40" s="488"/>
      <c r="BT40" s="489">
        <f t="shared" si="275"/>
        <v>0</v>
      </c>
      <c r="BU40" s="398"/>
      <c r="BV40" s="480">
        <f t="shared" si="276"/>
        <v>0</v>
      </c>
      <c r="BW40" s="487"/>
      <c r="BX40" s="487"/>
      <c r="BY40" s="488">
        <f t="shared" si="277"/>
        <v>0</v>
      </c>
      <c r="BZ40" s="488"/>
      <c r="CA40" s="489">
        <f t="shared" si="278"/>
        <v>0</v>
      </c>
      <c r="CB40" s="398"/>
      <c r="CC40" s="480">
        <f t="shared" si="279"/>
        <v>0</v>
      </c>
      <c r="CD40" s="487"/>
      <c r="CE40" s="487"/>
      <c r="CF40" s="488">
        <f t="shared" si="280"/>
        <v>0</v>
      </c>
      <c r="CG40" s="488"/>
      <c r="CH40" s="489">
        <f t="shared" si="281"/>
        <v>0</v>
      </c>
      <c r="CI40" s="398"/>
      <c r="CJ40" s="480">
        <f t="shared" si="282"/>
        <v>0</v>
      </c>
      <c r="CK40" s="487"/>
      <c r="CL40" s="487"/>
      <c r="CM40" s="488">
        <f t="shared" si="283"/>
        <v>0</v>
      </c>
      <c r="CN40" s="488"/>
      <c r="CO40" s="489">
        <f t="shared" si="284"/>
        <v>0</v>
      </c>
      <c r="CP40" s="398"/>
      <c r="CQ40" s="480">
        <f t="shared" si="285"/>
        <v>0</v>
      </c>
      <c r="CR40" s="487"/>
      <c r="CS40" s="487"/>
      <c r="CT40" s="488">
        <f t="shared" si="286"/>
        <v>0</v>
      </c>
      <c r="CU40" s="488"/>
      <c r="CV40" s="489">
        <f t="shared" si="287"/>
        <v>0</v>
      </c>
      <c r="CW40" s="398"/>
      <c r="CX40" s="480">
        <f t="shared" si="288"/>
        <v>0</v>
      </c>
      <c r="CY40" s="487"/>
      <c r="CZ40" s="487"/>
      <c r="DA40" s="488">
        <f t="shared" si="289"/>
        <v>0</v>
      </c>
      <c r="DB40" s="488"/>
      <c r="DC40" s="489">
        <f t="shared" si="290"/>
        <v>0</v>
      </c>
      <c r="DD40" s="398"/>
      <c r="DE40" s="480">
        <f t="shared" si="291"/>
        <v>0</v>
      </c>
      <c r="DF40" s="487"/>
      <c r="DG40" s="487"/>
      <c r="DH40" s="488">
        <f t="shared" si="292"/>
        <v>0</v>
      </c>
      <c r="DI40" s="488"/>
      <c r="DJ40" s="489">
        <f t="shared" si="293"/>
        <v>0</v>
      </c>
    </row>
    <row r="41" spans="1:114" ht="17.399999999999999" outlineLevel="1" x14ac:dyDescent="0.3">
      <c r="A41" s="478" t="s">
        <v>685</v>
      </c>
      <c r="B41" s="492" t="s">
        <v>757</v>
      </c>
      <c r="C41" s="480" t="s">
        <v>1157</v>
      </c>
      <c r="D41" s="480">
        <f>SUMIF(S!$L:$L,$A41&amp;UPPER(TEXT(D$4,"MMMMYYYY")),S!$AD:$AD)</f>
        <v>0</v>
      </c>
      <c r="E41" s="480">
        <f>SUMIF(S!$L:$L,$A41&amp;UPPER(TEXT(E$4,"MMMMYYYY")),S!$AD:$AD)</f>
        <v>0</v>
      </c>
      <c r="F41" s="480">
        <f>SUMIF(S!$L:$L,$A41&amp;UPPER(TEXT(F$4,"MMMMYYYY")),S!$AD:$AD)</f>
        <v>0</v>
      </c>
      <c r="G41" s="480">
        <f>SUMIF(S!$L:$L,$A41&amp;UPPER(TEXT(G$4,"MMMMYYYY")),S!$AD:$AD)</f>
        <v>0</v>
      </c>
      <c r="H41" s="480">
        <f>SUMIF(S!$L:$L,$A41&amp;UPPER(TEXT(H$4,"MMMMYYYY")),S!$AD:$AD)</f>
        <v>0</v>
      </c>
      <c r="I41" s="480">
        <f>SUMIF(S!$L:$L,$A41&amp;UPPER(TEXT(I$4,"MMMMYYYY")),S!$AD:$AD)</f>
        <v>0</v>
      </c>
      <c r="J41" s="480">
        <f>SUMIF(S!$L:$L,$A41&amp;UPPER(TEXT(J$4,"MMMMYYYY")),S!$AD:$AD)</f>
        <v>0</v>
      </c>
      <c r="K41" s="480">
        <f>SUMIF(S!$L:$L,$A41&amp;UPPER(TEXT(K$4,"MMMMYYYY")),S!$AD:$AD)</f>
        <v>0</v>
      </c>
      <c r="L41" s="480">
        <f>SUMIF(S!$L:$L,$A41&amp;UPPER(TEXT(L$4,"MMMMYYYY")),S!$AD:$AD)</f>
        <v>0</v>
      </c>
      <c r="M41" s="480">
        <f>SUMIF(S!$L:$L,$A41&amp;UPPER(TEXT(M$4,"MMMMYYYY")),S!$AD:$AD)</f>
        <v>0</v>
      </c>
      <c r="N41" s="480">
        <f>SUMIF(S!$L:$L,$A41&amp;UPPER(TEXT(N$4,"MMMMYYYY")),S!$AD:$AD)</f>
        <v>0</v>
      </c>
      <c r="O41" s="480">
        <f>SUMIF(S!$L:$L,$A41&amp;UPPER(TEXT(O$4,"MMMMYYYY")),S!$AD:$AD)</f>
        <v>0</v>
      </c>
      <c r="P41" s="481">
        <f t="shared" ref="P41:P43" si="307">SUM(D41:O41)</f>
        <v>0</v>
      </c>
      <c r="R41" s="482">
        <f t="shared" si="295"/>
        <v>0</v>
      </c>
      <c r="S41" s="483">
        <f t="shared" si="250"/>
        <v>0</v>
      </c>
      <c r="T41" s="483">
        <f t="shared" si="251"/>
        <v>0</v>
      </c>
      <c r="U41" s="483">
        <f>+G41/U$5</f>
        <v>0</v>
      </c>
      <c r="V41" s="483">
        <f t="shared" si="253"/>
        <v>0</v>
      </c>
      <c r="W41" s="483">
        <f t="shared" si="254"/>
        <v>0</v>
      </c>
      <c r="X41" s="483">
        <f t="shared" si="255"/>
        <v>0</v>
      </c>
      <c r="Y41" s="483">
        <f t="shared" si="256"/>
        <v>0</v>
      </c>
      <c r="Z41" s="483">
        <f t="shared" si="257"/>
        <v>0</v>
      </c>
      <c r="AA41" s="483">
        <f t="shared" si="258"/>
        <v>0</v>
      </c>
      <c r="AB41" s="484">
        <f t="shared" si="259"/>
        <v>0</v>
      </c>
      <c r="AC41" s="485">
        <f t="shared" si="260"/>
        <v>0</v>
      </c>
      <c r="AD41" s="486"/>
      <c r="AF41" s="480" t="e">
        <f>+R41*AG$5</f>
        <v>#REF!</v>
      </c>
      <c r="AG41" s="487"/>
      <c r="AH41" s="487"/>
      <c r="AI41" s="488" t="e">
        <f t="shared" ref="AI41:AI43" si="308">SUM(AF41:AH41)</f>
        <v>#REF!</v>
      </c>
      <c r="AJ41" s="488"/>
      <c r="AK41" s="489">
        <f t="shared" si="263"/>
        <v>0</v>
      </c>
      <c r="AL41" s="398"/>
      <c r="AM41" s="480" t="e">
        <f t="shared" si="296"/>
        <v>#REF!</v>
      </c>
      <c r="AN41" s="487"/>
      <c r="AO41" s="487"/>
      <c r="AP41" s="488" t="e">
        <f t="shared" si="264"/>
        <v>#REF!</v>
      </c>
      <c r="AQ41" s="488"/>
      <c r="AR41" s="489">
        <f t="shared" si="265"/>
        <v>0</v>
      </c>
      <c r="AS41" s="398"/>
      <c r="AT41" s="480" t="e">
        <f t="shared" si="297"/>
        <v>#REF!</v>
      </c>
      <c r="AU41" s="487"/>
      <c r="AV41" s="487"/>
      <c r="AW41" s="488" t="e">
        <f t="shared" si="266"/>
        <v>#REF!</v>
      </c>
      <c r="AX41" s="488"/>
      <c r="AY41" s="489">
        <f t="shared" si="267"/>
        <v>0</v>
      </c>
      <c r="AZ41" s="398"/>
      <c r="BA41" s="490" t="e">
        <f t="shared" si="302"/>
        <v>#REF!</v>
      </c>
      <c r="BB41" s="487"/>
      <c r="BC41" s="487"/>
      <c r="BD41" s="488" t="e">
        <f t="shared" si="269"/>
        <v>#REF!</v>
      </c>
      <c r="BE41" s="488"/>
      <c r="BF41" s="489">
        <f t="shared" si="270"/>
        <v>0</v>
      </c>
      <c r="BG41" s="398"/>
      <c r="BH41" s="480">
        <f t="shared" si="271"/>
        <v>0</v>
      </c>
      <c r="BI41" s="487"/>
      <c r="BJ41" s="487"/>
      <c r="BK41" s="488">
        <f t="shared" si="272"/>
        <v>0</v>
      </c>
      <c r="BL41" s="488"/>
      <c r="BM41" s="489">
        <f t="shared" si="273"/>
        <v>0</v>
      </c>
      <c r="BN41" s="398"/>
      <c r="BO41" s="480"/>
      <c r="BP41" s="487"/>
      <c r="BQ41" s="487"/>
      <c r="BR41" s="488">
        <f t="shared" si="274"/>
        <v>0</v>
      </c>
      <c r="BS41" s="488"/>
      <c r="BT41" s="489">
        <f t="shared" si="275"/>
        <v>0</v>
      </c>
      <c r="BU41" s="398"/>
      <c r="BV41" s="480">
        <f t="shared" si="276"/>
        <v>0</v>
      </c>
      <c r="BW41" s="487"/>
      <c r="BX41" s="487"/>
      <c r="BY41" s="488">
        <f t="shared" si="277"/>
        <v>0</v>
      </c>
      <c r="BZ41" s="488"/>
      <c r="CA41" s="489">
        <f t="shared" si="278"/>
        <v>0</v>
      </c>
      <c r="CB41" s="398"/>
      <c r="CC41" s="480">
        <f t="shared" si="279"/>
        <v>0</v>
      </c>
      <c r="CD41" s="487"/>
      <c r="CE41" s="487"/>
      <c r="CF41" s="488">
        <f t="shared" si="280"/>
        <v>0</v>
      </c>
      <c r="CG41" s="488"/>
      <c r="CH41" s="489">
        <f t="shared" si="281"/>
        <v>0</v>
      </c>
      <c r="CI41" s="398"/>
      <c r="CJ41" s="480">
        <f t="shared" si="282"/>
        <v>0</v>
      </c>
      <c r="CK41" s="487"/>
      <c r="CL41" s="487"/>
      <c r="CM41" s="488">
        <f t="shared" si="283"/>
        <v>0</v>
      </c>
      <c r="CN41" s="488"/>
      <c r="CO41" s="489">
        <f t="shared" si="284"/>
        <v>0</v>
      </c>
      <c r="CP41" s="398"/>
      <c r="CQ41" s="480">
        <f t="shared" si="285"/>
        <v>0</v>
      </c>
      <c r="CR41" s="487"/>
      <c r="CS41" s="487"/>
      <c r="CT41" s="488">
        <f t="shared" si="286"/>
        <v>0</v>
      </c>
      <c r="CU41" s="488"/>
      <c r="CV41" s="489">
        <f t="shared" si="287"/>
        <v>0</v>
      </c>
      <c r="CW41" s="398"/>
      <c r="CX41" s="480">
        <f t="shared" si="288"/>
        <v>0</v>
      </c>
      <c r="CY41" s="487"/>
      <c r="CZ41" s="487"/>
      <c r="DA41" s="488">
        <f t="shared" si="289"/>
        <v>0</v>
      </c>
      <c r="DB41" s="488"/>
      <c r="DC41" s="489">
        <f t="shared" si="290"/>
        <v>0</v>
      </c>
      <c r="DD41" s="398"/>
      <c r="DE41" s="480">
        <f t="shared" si="291"/>
        <v>0</v>
      </c>
      <c r="DF41" s="487"/>
      <c r="DG41" s="487"/>
      <c r="DH41" s="488">
        <f t="shared" si="292"/>
        <v>0</v>
      </c>
      <c r="DI41" s="488"/>
      <c r="DJ41" s="489">
        <f t="shared" si="293"/>
        <v>0</v>
      </c>
    </row>
    <row r="42" spans="1:114" ht="17.399999999999999" outlineLevel="1" x14ac:dyDescent="0.3">
      <c r="A42" s="478" t="s">
        <v>686</v>
      </c>
      <c r="B42" s="492" t="s">
        <v>758</v>
      </c>
      <c r="C42" s="480" t="s">
        <v>1158</v>
      </c>
      <c r="D42" s="480">
        <f>SUMIF(S!$L:$L,$A42&amp;UPPER(TEXT(D$4,"MMMMYYYY")),S!$AD:$AD)</f>
        <v>0</v>
      </c>
      <c r="E42" s="480">
        <f>SUMIF(S!$L:$L,$A42&amp;UPPER(TEXT(E$4,"MMMMYYYY")),S!$AD:$AD)</f>
        <v>0</v>
      </c>
      <c r="F42" s="480">
        <f>SUMIF(S!$L:$L,$A42&amp;UPPER(TEXT(F$4,"MMMMYYYY")),S!$AD:$AD)</f>
        <v>0</v>
      </c>
      <c r="G42" s="480">
        <f>SUMIF(S!$L:$L,$A42&amp;UPPER(TEXT(G$4,"MMMMYYYY")),S!$AD:$AD)</f>
        <v>0</v>
      </c>
      <c r="H42" s="480">
        <f>SUMIF(S!$L:$L,$A42&amp;UPPER(TEXT(H$4,"MMMMYYYY")),S!$AD:$AD)</f>
        <v>0</v>
      </c>
      <c r="I42" s="480">
        <f>SUMIF(S!$L:$L,$A42&amp;UPPER(TEXT(I$4,"MMMMYYYY")),S!$AD:$AD)</f>
        <v>0</v>
      </c>
      <c r="J42" s="480">
        <f>SUMIF(S!$L:$L,$A42&amp;UPPER(TEXT(J$4,"MMMMYYYY")),S!$AD:$AD)</f>
        <v>0</v>
      </c>
      <c r="K42" s="480">
        <f>SUMIF(S!$L:$L,$A42&amp;UPPER(TEXT(K$4,"MMMMYYYY")),S!$AD:$AD)</f>
        <v>0</v>
      </c>
      <c r="L42" s="480">
        <f>SUMIF(S!$L:$L,$A42&amp;UPPER(TEXT(L$4,"MMMMYYYY")),S!$AD:$AD)</f>
        <v>0</v>
      </c>
      <c r="M42" s="480">
        <f>SUMIF(S!$L:$L,$A42&amp;UPPER(TEXT(M$4,"MMMMYYYY")),S!$AD:$AD)</f>
        <v>0</v>
      </c>
      <c r="N42" s="480">
        <f>SUMIF(S!$L:$L,$A42&amp;UPPER(TEXT(N$4,"MMMMYYYY")),S!$AD:$AD)</f>
        <v>0</v>
      </c>
      <c r="O42" s="480">
        <f>SUMIF(S!$L:$L,$A42&amp;UPPER(TEXT(O$4,"MMMMYYYY")),S!$AD:$AD)</f>
        <v>0</v>
      </c>
      <c r="P42" s="481">
        <f t="shared" si="307"/>
        <v>0</v>
      </c>
      <c r="R42" s="482">
        <f t="shared" si="295"/>
        <v>0</v>
      </c>
      <c r="S42" s="483">
        <f t="shared" si="250"/>
        <v>0</v>
      </c>
      <c r="T42" s="483">
        <f t="shared" si="251"/>
        <v>0</v>
      </c>
      <c r="U42" s="483">
        <f t="shared" ref="U42:U43" si="309">+G42/U$5</f>
        <v>0</v>
      </c>
      <c r="V42" s="483">
        <f t="shared" si="253"/>
        <v>0</v>
      </c>
      <c r="W42" s="483">
        <f t="shared" si="254"/>
        <v>0</v>
      </c>
      <c r="X42" s="483">
        <f t="shared" si="255"/>
        <v>0</v>
      </c>
      <c r="Y42" s="483">
        <f t="shared" si="256"/>
        <v>0</v>
      </c>
      <c r="Z42" s="483">
        <f t="shared" si="257"/>
        <v>0</v>
      </c>
      <c r="AA42" s="483">
        <f t="shared" si="258"/>
        <v>0</v>
      </c>
      <c r="AB42" s="484">
        <f t="shared" si="259"/>
        <v>0</v>
      </c>
      <c r="AC42" s="485">
        <f t="shared" si="260"/>
        <v>0</v>
      </c>
      <c r="AD42" s="486"/>
      <c r="AF42" s="480" t="e">
        <f t="shared" ref="AF42:AF43" si="310">+R42*AF$5</f>
        <v>#REF!</v>
      </c>
      <c r="AG42" s="487"/>
      <c r="AH42" s="487"/>
      <c r="AI42" s="488" t="e">
        <f t="shared" si="308"/>
        <v>#REF!</v>
      </c>
      <c r="AJ42" s="488"/>
      <c r="AK42" s="489">
        <f t="shared" si="263"/>
        <v>0</v>
      </c>
      <c r="AL42" s="398"/>
      <c r="AM42" s="480" t="e">
        <f t="shared" si="296"/>
        <v>#REF!</v>
      </c>
      <c r="AN42" s="487"/>
      <c r="AO42" s="487"/>
      <c r="AP42" s="488" t="e">
        <f t="shared" si="264"/>
        <v>#REF!</v>
      </c>
      <c r="AQ42" s="488"/>
      <c r="AR42" s="489">
        <f t="shared" si="265"/>
        <v>0</v>
      </c>
      <c r="AS42" s="398"/>
      <c r="AT42" s="480" t="e">
        <f t="shared" si="297"/>
        <v>#REF!</v>
      </c>
      <c r="AU42" s="487"/>
      <c r="AV42" s="487"/>
      <c r="AW42" s="488" t="e">
        <f t="shared" si="266"/>
        <v>#REF!</v>
      </c>
      <c r="AX42" s="488"/>
      <c r="AY42" s="489">
        <f t="shared" si="267"/>
        <v>0</v>
      </c>
      <c r="AZ42" s="398"/>
      <c r="BA42" s="490" t="e">
        <f t="shared" si="302"/>
        <v>#REF!</v>
      </c>
      <c r="BB42" s="487"/>
      <c r="BC42" s="487"/>
      <c r="BD42" s="488" t="e">
        <f t="shared" si="269"/>
        <v>#REF!</v>
      </c>
      <c r="BE42" s="488"/>
      <c r="BF42" s="489">
        <f t="shared" si="270"/>
        <v>0</v>
      </c>
      <c r="BG42" s="398"/>
      <c r="BH42" s="480">
        <f t="shared" si="271"/>
        <v>0</v>
      </c>
      <c r="BI42" s="487"/>
      <c r="BJ42" s="487"/>
      <c r="BK42" s="488">
        <f t="shared" si="272"/>
        <v>0</v>
      </c>
      <c r="BL42" s="488"/>
      <c r="BM42" s="489">
        <f t="shared" si="273"/>
        <v>0</v>
      </c>
      <c r="BN42" s="398"/>
      <c r="BO42" s="480"/>
      <c r="BP42" s="487"/>
      <c r="BQ42" s="487"/>
      <c r="BR42" s="488">
        <f t="shared" si="274"/>
        <v>0</v>
      </c>
      <c r="BS42" s="488"/>
      <c r="BT42" s="489">
        <f t="shared" si="275"/>
        <v>0</v>
      </c>
      <c r="BU42" s="398"/>
      <c r="BV42" s="480">
        <f t="shared" si="276"/>
        <v>0</v>
      </c>
      <c r="BW42" s="487"/>
      <c r="BX42" s="487"/>
      <c r="BY42" s="488">
        <f t="shared" si="277"/>
        <v>0</v>
      </c>
      <c r="BZ42" s="488"/>
      <c r="CA42" s="489">
        <f t="shared" si="278"/>
        <v>0</v>
      </c>
      <c r="CB42" s="398"/>
      <c r="CC42" s="480">
        <f t="shared" si="279"/>
        <v>0</v>
      </c>
      <c r="CD42" s="487"/>
      <c r="CE42" s="487"/>
      <c r="CF42" s="488">
        <f t="shared" si="280"/>
        <v>0</v>
      </c>
      <c r="CG42" s="488"/>
      <c r="CH42" s="489">
        <f t="shared" si="281"/>
        <v>0</v>
      </c>
      <c r="CI42" s="398"/>
      <c r="CJ42" s="480">
        <f t="shared" si="282"/>
        <v>0</v>
      </c>
      <c r="CK42" s="487"/>
      <c r="CL42" s="487"/>
      <c r="CM42" s="488">
        <f t="shared" si="283"/>
        <v>0</v>
      </c>
      <c r="CN42" s="488"/>
      <c r="CO42" s="489">
        <f t="shared" si="284"/>
        <v>0</v>
      </c>
      <c r="CP42" s="398"/>
      <c r="CQ42" s="480">
        <f t="shared" si="285"/>
        <v>0</v>
      </c>
      <c r="CR42" s="487"/>
      <c r="CS42" s="487"/>
      <c r="CT42" s="488">
        <f t="shared" si="286"/>
        <v>0</v>
      </c>
      <c r="CU42" s="488"/>
      <c r="CV42" s="489">
        <f t="shared" si="287"/>
        <v>0</v>
      </c>
      <c r="CW42" s="398"/>
      <c r="CX42" s="480">
        <f t="shared" si="288"/>
        <v>0</v>
      </c>
      <c r="CY42" s="487"/>
      <c r="CZ42" s="487"/>
      <c r="DA42" s="488">
        <f t="shared" si="289"/>
        <v>0</v>
      </c>
      <c r="DB42" s="488"/>
      <c r="DC42" s="489">
        <f t="shared" si="290"/>
        <v>0</v>
      </c>
      <c r="DD42" s="398"/>
      <c r="DE42" s="480">
        <f t="shared" si="291"/>
        <v>0</v>
      </c>
      <c r="DF42" s="487"/>
      <c r="DG42" s="487"/>
      <c r="DH42" s="488">
        <f t="shared" si="292"/>
        <v>0</v>
      </c>
      <c r="DI42" s="488"/>
      <c r="DJ42" s="489">
        <f t="shared" si="293"/>
        <v>0</v>
      </c>
    </row>
    <row r="43" spans="1:114" ht="17.399999999999999" outlineLevel="1" x14ac:dyDescent="0.3">
      <c r="A43" s="478" t="s">
        <v>687</v>
      </c>
      <c r="B43" s="492" t="s">
        <v>759</v>
      </c>
      <c r="C43" s="480" t="s">
        <v>1159</v>
      </c>
      <c r="D43" s="480">
        <f>SUMIF(S!$L:$L,$A43&amp;UPPER(TEXT(D$4,"MMMMYYYY")),S!$AD:$AD)</f>
        <v>0</v>
      </c>
      <c r="E43" s="480">
        <f>SUMIF(S!$L:$L,$A43&amp;UPPER(TEXT(E$4,"MMMMYYYY")),S!$AD:$AD)</f>
        <v>0</v>
      </c>
      <c r="F43" s="480">
        <f>SUMIF(S!$L:$L,$A43&amp;UPPER(TEXT(F$4,"MMMMYYYY")),S!$AD:$AD)</f>
        <v>0</v>
      </c>
      <c r="G43" s="480">
        <f>SUMIF(S!$L:$L,$A43&amp;UPPER(TEXT(G$4,"MMMMYYYY")),S!$AD:$AD)</f>
        <v>0</v>
      </c>
      <c r="H43" s="480">
        <f>SUMIF(S!$L:$L,$A43&amp;UPPER(TEXT(H$4,"MMMMYYYY")),S!$AD:$AD)</f>
        <v>0</v>
      </c>
      <c r="I43" s="480">
        <f>SUMIF(S!$L:$L,$A43&amp;UPPER(TEXT(I$4,"MMMMYYYY")),S!$AD:$AD)</f>
        <v>0</v>
      </c>
      <c r="J43" s="480">
        <f>SUMIF(S!$L:$L,$A43&amp;UPPER(TEXT(J$4,"MMMMYYYY")),S!$AD:$AD)</f>
        <v>0</v>
      </c>
      <c r="K43" s="480">
        <f>SUMIF(S!$L:$L,$A43&amp;UPPER(TEXT(K$4,"MMMMYYYY")),S!$AD:$AD)</f>
        <v>0</v>
      </c>
      <c r="L43" s="480">
        <f>SUMIF(S!$L:$L,$A43&amp;UPPER(TEXT(L$4,"MMMMYYYY")),S!$AD:$AD)</f>
        <v>0</v>
      </c>
      <c r="M43" s="480">
        <f>SUMIF(S!$L:$L,$A43&amp;UPPER(TEXT(M$4,"MMMMYYYY")),S!$AD:$AD)</f>
        <v>0</v>
      </c>
      <c r="N43" s="480">
        <f>SUMIF(S!$L:$L,$A43&amp;UPPER(TEXT(N$4,"MMMMYYYY")),S!$AD:$AD)</f>
        <v>0</v>
      </c>
      <c r="O43" s="480">
        <f>SUMIF(S!$L:$L,$A43&amp;UPPER(TEXT(O$4,"MMMMYYYY")),S!$AD:$AD)</f>
        <v>0</v>
      </c>
      <c r="P43" s="481">
        <f t="shared" si="307"/>
        <v>0</v>
      </c>
      <c r="R43" s="482">
        <f t="shared" si="295"/>
        <v>0</v>
      </c>
      <c r="S43" s="483">
        <f t="shared" si="250"/>
        <v>0</v>
      </c>
      <c r="T43" s="483">
        <f t="shared" si="251"/>
        <v>0</v>
      </c>
      <c r="U43" s="483">
        <f t="shared" si="309"/>
        <v>0</v>
      </c>
      <c r="V43" s="483">
        <f t="shared" si="253"/>
        <v>0</v>
      </c>
      <c r="W43" s="483">
        <f t="shared" si="254"/>
        <v>0</v>
      </c>
      <c r="X43" s="483">
        <f t="shared" si="255"/>
        <v>0</v>
      </c>
      <c r="Y43" s="483">
        <f t="shared" si="256"/>
        <v>0</v>
      </c>
      <c r="Z43" s="483">
        <f t="shared" si="257"/>
        <v>0</v>
      </c>
      <c r="AA43" s="483">
        <f t="shared" si="258"/>
        <v>0</v>
      </c>
      <c r="AB43" s="484">
        <f t="shared" si="259"/>
        <v>0</v>
      </c>
      <c r="AC43" s="485">
        <f t="shared" si="260"/>
        <v>0</v>
      </c>
      <c r="AD43" s="486"/>
      <c r="AF43" s="480" t="e">
        <f t="shared" si="310"/>
        <v>#REF!</v>
      </c>
      <c r="AG43" s="487"/>
      <c r="AH43" s="487"/>
      <c r="AI43" s="488" t="e">
        <f t="shared" si="308"/>
        <v>#REF!</v>
      </c>
      <c r="AJ43" s="488"/>
      <c r="AK43" s="489">
        <f t="shared" si="263"/>
        <v>0</v>
      </c>
      <c r="AL43" s="398"/>
      <c r="AM43" s="480" t="e">
        <f t="shared" si="296"/>
        <v>#REF!</v>
      </c>
      <c r="AN43" s="487"/>
      <c r="AO43" s="487"/>
      <c r="AP43" s="488" t="e">
        <f t="shared" si="264"/>
        <v>#REF!</v>
      </c>
      <c r="AQ43" s="488"/>
      <c r="AR43" s="489">
        <f t="shared" si="265"/>
        <v>0</v>
      </c>
      <c r="AS43" s="398"/>
      <c r="AT43" s="480" t="e">
        <f t="shared" si="297"/>
        <v>#REF!</v>
      </c>
      <c r="AU43" s="487"/>
      <c r="AV43" s="487"/>
      <c r="AW43" s="488" t="e">
        <f t="shared" si="266"/>
        <v>#REF!</v>
      </c>
      <c r="AX43" s="488"/>
      <c r="AY43" s="489">
        <f t="shared" si="267"/>
        <v>0</v>
      </c>
      <c r="AZ43" s="398"/>
      <c r="BA43" s="490" t="e">
        <f t="shared" si="302"/>
        <v>#REF!</v>
      </c>
      <c r="BB43" s="487"/>
      <c r="BC43" s="487"/>
      <c r="BD43" s="488" t="e">
        <f t="shared" si="269"/>
        <v>#REF!</v>
      </c>
      <c r="BE43" s="488"/>
      <c r="BF43" s="489">
        <f t="shared" si="270"/>
        <v>0</v>
      </c>
      <c r="BG43" s="398"/>
      <c r="BH43" s="480">
        <f t="shared" si="271"/>
        <v>0</v>
      </c>
      <c r="BI43" s="487"/>
      <c r="BJ43" s="487"/>
      <c r="BK43" s="488">
        <f t="shared" si="272"/>
        <v>0</v>
      </c>
      <c r="BL43" s="488"/>
      <c r="BM43" s="489">
        <f t="shared" si="273"/>
        <v>0</v>
      </c>
      <c r="BN43" s="398"/>
      <c r="BO43" s="480"/>
      <c r="BP43" s="487"/>
      <c r="BQ43" s="487"/>
      <c r="BR43" s="488">
        <f t="shared" si="274"/>
        <v>0</v>
      </c>
      <c r="BS43" s="488"/>
      <c r="BT43" s="489">
        <f t="shared" si="275"/>
        <v>0</v>
      </c>
      <c r="BU43" s="398"/>
      <c r="BV43" s="480">
        <f t="shared" si="276"/>
        <v>0</v>
      </c>
      <c r="BW43" s="487"/>
      <c r="BX43" s="487"/>
      <c r="BY43" s="488">
        <f t="shared" si="277"/>
        <v>0</v>
      </c>
      <c r="BZ43" s="488"/>
      <c r="CA43" s="489">
        <f t="shared" si="278"/>
        <v>0</v>
      </c>
      <c r="CB43" s="398"/>
      <c r="CC43" s="480">
        <f t="shared" si="279"/>
        <v>0</v>
      </c>
      <c r="CD43" s="487"/>
      <c r="CE43" s="487"/>
      <c r="CF43" s="488">
        <f t="shared" si="280"/>
        <v>0</v>
      </c>
      <c r="CG43" s="488"/>
      <c r="CH43" s="489">
        <f t="shared" si="281"/>
        <v>0</v>
      </c>
      <c r="CI43" s="398"/>
      <c r="CJ43" s="480">
        <f t="shared" si="282"/>
        <v>0</v>
      </c>
      <c r="CK43" s="487"/>
      <c r="CL43" s="487"/>
      <c r="CM43" s="488">
        <f t="shared" si="283"/>
        <v>0</v>
      </c>
      <c r="CN43" s="488"/>
      <c r="CO43" s="489">
        <f t="shared" si="284"/>
        <v>0</v>
      </c>
      <c r="CP43" s="398"/>
      <c r="CQ43" s="480">
        <f t="shared" si="285"/>
        <v>0</v>
      </c>
      <c r="CR43" s="487"/>
      <c r="CS43" s="487"/>
      <c r="CT43" s="488">
        <f t="shared" si="286"/>
        <v>0</v>
      </c>
      <c r="CU43" s="488"/>
      <c r="CV43" s="489">
        <f t="shared" si="287"/>
        <v>0</v>
      </c>
      <c r="CW43" s="398"/>
      <c r="CX43" s="480">
        <f t="shared" si="288"/>
        <v>0</v>
      </c>
      <c r="CY43" s="487"/>
      <c r="CZ43" s="487"/>
      <c r="DA43" s="488">
        <f t="shared" si="289"/>
        <v>0</v>
      </c>
      <c r="DB43" s="488"/>
      <c r="DC43" s="489">
        <f t="shared" si="290"/>
        <v>0</v>
      </c>
      <c r="DD43" s="398"/>
      <c r="DE43" s="480">
        <f t="shared" si="291"/>
        <v>0</v>
      </c>
      <c r="DF43" s="487"/>
      <c r="DG43" s="487"/>
      <c r="DH43" s="488">
        <f t="shared" si="292"/>
        <v>0</v>
      </c>
      <c r="DI43" s="488"/>
      <c r="DJ43" s="489">
        <f t="shared" si="293"/>
        <v>0</v>
      </c>
    </row>
    <row r="44" spans="1:114" ht="17.399999999999999" outlineLevel="1" x14ac:dyDescent="0.3">
      <c r="A44" s="464">
        <v>912439</v>
      </c>
      <c r="B44" s="465" t="s">
        <v>227</v>
      </c>
      <c r="C44" s="466"/>
      <c r="D44" s="466">
        <f t="shared" ref="D44:J44" si="311">+SUM(D45:D46)</f>
        <v>1092757</v>
      </c>
      <c r="E44" s="466">
        <f t="shared" si="311"/>
        <v>0</v>
      </c>
      <c r="F44" s="466">
        <f t="shared" si="311"/>
        <v>0</v>
      </c>
      <c r="G44" s="466">
        <f t="shared" si="311"/>
        <v>0</v>
      </c>
      <c r="H44" s="466">
        <f t="shared" si="311"/>
        <v>0</v>
      </c>
      <c r="I44" s="466">
        <f t="shared" si="311"/>
        <v>0</v>
      </c>
      <c r="J44" s="466">
        <f t="shared" si="311"/>
        <v>0</v>
      </c>
      <c r="K44" s="466">
        <f t="shared" ref="K44:N44" si="312">+SUM(K45:K46)</f>
        <v>0</v>
      </c>
      <c r="L44" s="466">
        <f t="shared" si="312"/>
        <v>0</v>
      </c>
      <c r="M44" s="466">
        <f t="shared" si="312"/>
        <v>0</v>
      </c>
      <c r="N44" s="466">
        <f t="shared" si="312"/>
        <v>0</v>
      </c>
      <c r="O44" s="466">
        <f t="shared" ref="O44" si="313">+SUM(O45:O46)</f>
        <v>0</v>
      </c>
      <c r="P44" s="467"/>
      <c r="R44" s="468">
        <f t="shared" ref="R44" si="314">+SUM(R45:R46)</f>
        <v>1.3224060314156401</v>
      </c>
      <c r="S44" s="469"/>
      <c r="T44" s="469"/>
      <c r="U44" s="469"/>
      <c r="V44" s="469"/>
      <c r="W44" s="469"/>
      <c r="X44" s="469"/>
      <c r="Y44" s="469"/>
      <c r="Z44" s="469"/>
      <c r="AA44" s="469"/>
      <c r="AB44" s="470"/>
      <c r="AC44" s="471"/>
      <c r="AD44" s="472"/>
      <c r="AF44" s="466" t="e">
        <f t="shared" ref="AF44:BB44" si="315">AF45+AF46</f>
        <v>#REF!</v>
      </c>
      <c r="AG44" s="474">
        <f t="shared" si="315"/>
        <v>0</v>
      </c>
      <c r="AH44" s="474">
        <f t="shared" si="315"/>
        <v>0</v>
      </c>
      <c r="AI44" s="475" t="e">
        <f t="shared" si="315"/>
        <v>#REF!</v>
      </c>
      <c r="AJ44" s="475">
        <f t="shared" si="315"/>
        <v>0</v>
      </c>
      <c r="AK44" s="476">
        <f t="shared" si="315"/>
        <v>0</v>
      </c>
      <c r="AL44" s="398">
        <f t="shared" si="315"/>
        <v>0</v>
      </c>
      <c r="AM44" s="466" t="e">
        <f t="shared" si="315"/>
        <v>#REF!</v>
      </c>
      <c r="AN44" s="474">
        <f t="shared" si="315"/>
        <v>0</v>
      </c>
      <c r="AO44" s="474">
        <f t="shared" si="315"/>
        <v>0</v>
      </c>
      <c r="AP44" s="475" t="e">
        <f t="shared" si="315"/>
        <v>#REF!</v>
      </c>
      <c r="AQ44" s="475">
        <f t="shared" si="315"/>
        <v>0</v>
      </c>
      <c r="AR44" s="476">
        <f t="shared" si="315"/>
        <v>0</v>
      </c>
      <c r="AS44" s="398">
        <f t="shared" si="315"/>
        <v>0</v>
      </c>
      <c r="AT44" s="466" t="e">
        <f t="shared" si="315"/>
        <v>#REF!</v>
      </c>
      <c r="AU44" s="474">
        <f t="shared" si="315"/>
        <v>0</v>
      </c>
      <c r="AV44" s="474">
        <f t="shared" si="315"/>
        <v>0</v>
      </c>
      <c r="AW44" s="475" t="e">
        <f t="shared" si="315"/>
        <v>#REF!</v>
      </c>
      <c r="AX44" s="475">
        <f t="shared" si="315"/>
        <v>0</v>
      </c>
      <c r="AY44" s="476">
        <f t="shared" si="315"/>
        <v>0</v>
      </c>
      <c r="AZ44" s="398">
        <f t="shared" si="315"/>
        <v>0</v>
      </c>
      <c r="BA44" s="477" t="e">
        <f t="shared" si="315"/>
        <v>#REF!</v>
      </c>
      <c r="BB44" s="474">
        <f t="shared" si="315"/>
        <v>0</v>
      </c>
      <c r="BC44" s="474" t="e">
        <f>BC45+BC46</f>
        <v>#REF!</v>
      </c>
      <c r="BD44" s="475" t="e">
        <f t="shared" ref="BD44:DJ44" si="316">BD45+BD46</f>
        <v>#REF!</v>
      </c>
      <c r="BE44" s="475">
        <f t="shared" si="316"/>
        <v>0</v>
      </c>
      <c r="BF44" s="476">
        <f t="shared" si="316"/>
        <v>0</v>
      </c>
      <c r="BG44" s="398">
        <f t="shared" si="316"/>
        <v>0</v>
      </c>
      <c r="BH44" s="466">
        <f t="shared" si="316"/>
        <v>0</v>
      </c>
      <c r="BI44" s="474">
        <f t="shared" si="316"/>
        <v>0</v>
      </c>
      <c r="BJ44" s="474">
        <f t="shared" si="316"/>
        <v>0</v>
      </c>
      <c r="BK44" s="475">
        <f t="shared" si="316"/>
        <v>0</v>
      </c>
      <c r="BL44" s="475">
        <f t="shared" si="316"/>
        <v>0</v>
      </c>
      <c r="BM44" s="476">
        <f t="shared" si="316"/>
        <v>0</v>
      </c>
      <c r="BN44" s="398">
        <f t="shared" si="316"/>
        <v>0</v>
      </c>
      <c r="BO44" s="466">
        <f t="shared" si="316"/>
        <v>0</v>
      </c>
      <c r="BP44" s="474">
        <f t="shared" si="316"/>
        <v>0</v>
      </c>
      <c r="BQ44" s="474">
        <f t="shared" si="316"/>
        <v>0</v>
      </c>
      <c r="BR44" s="475">
        <f t="shared" si="316"/>
        <v>0</v>
      </c>
      <c r="BS44" s="475">
        <f t="shared" si="316"/>
        <v>0</v>
      </c>
      <c r="BT44" s="476">
        <f t="shared" si="316"/>
        <v>0</v>
      </c>
      <c r="BU44" s="398">
        <f t="shared" si="316"/>
        <v>0</v>
      </c>
      <c r="BV44" s="466">
        <f t="shared" si="316"/>
        <v>0</v>
      </c>
      <c r="BW44" s="474">
        <f t="shared" si="316"/>
        <v>0</v>
      </c>
      <c r="BX44" s="474">
        <f t="shared" si="316"/>
        <v>0</v>
      </c>
      <c r="BY44" s="475">
        <f t="shared" si="316"/>
        <v>0</v>
      </c>
      <c r="BZ44" s="475">
        <f t="shared" si="316"/>
        <v>0</v>
      </c>
      <c r="CA44" s="476">
        <f t="shared" si="316"/>
        <v>0</v>
      </c>
      <c r="CB44" s="398">
        <f t="shared" si="316"/>
        <v>0</v>
      </c>
      <c r="CC44" s="466">
        <f t="shared" si="316"/>
        <v>0</v>
      </c>
      <c r="CD44" s="474">
        <f t="shared" si="316"/>
        <v>0</v>
      </c>
      <c r="CE44" s="474">
        <f t="shared" si="316"/>
        <v>0</v>
      </c>
      <c r="CF44" s="475">
        <f t="shared" si="316"/>
        <v>0</v>
      </c>
      <c r="CG44" s="475">
        <f t="shared" si="316"/>
        <v>0</v>
      </c>
      <c r="CH44" s="476">
        <f t="shared" si="316"/>
        <v>0</v>
      </c>
      <c r="CI44" s="398">
        <f t="shared" si="316"/>
        <v>0</v>
      </c>
      <c r="CJ44" s="466">
        <f t="shared" si="316"/>
        <v>0</v>
      </c>
      <c r="CK44" s="474">
        <f t="shared" si="316"/>
        <v>0</v>
      </c>
      <c r="CL44" s="474">
        <f t="shared" si="316"/>
        <v>0</v>
      </c>
      <c r="CM44" s="475">
        <f t="shared" si="316"/>
        <v>0</v>
      </c>
      <c r="CN44" s="475">
        <f t="shared" si="316"/>
        <v>0</v>
      </c>
      <c r="CO44" s="476">
        <f t="shared" si="316"/>
        <v>0</v>
      </c>
      <c r="CP44" s="398">
        <f t="shared" si="316"/>
        <v>0</v>
      </c>
      <c r="CQ44" s="466">
        <f t="shared" si="316"/>
        <v>0</v>
      </c>
      <c r="CR44" s="474">
        <f t="shared" si="316"/>
        <v>0</v>
      </c>
      <c r="CS44" s="474">
        <f t="shared" si="316"/>
        <v>0</v>
      </c>
      <c r="CT44" s="475">
        <f t="shared" si="316"/>
        <v>0</v>
      </c>
      <c r="CU44" s="475">
        <f t="shared" si="316"/>
        <v>0</v>
      </c>
      <c r="CV44" s="476">
        <f t="shared" si="316"/>
        <v>0</v>
      </c>
      <c r="CW44" s="398">
        <f t="shared" si="316"/>
        <v>0</v>
      </c>
      <c r="CX44" s="466">
        <f t="shared" si="316"/>
        <v>0</v>
      </c>
      <c r="CY44" s="474">
        <f t="shared" si="316"/>
        <v>0</v>
      </c>
      <c r="CZ44" s="474">
        <f t="shared" si="316"/>
        <v>0</v>
      </c>
      <c r="DA44" s="475">
        <f t="shared" si="316"/>
        <v>0</v>
      </c>
      <c r="DB44" s="475">
        <f t="shared" si="316"/>
        <v>0</v>
      </c>
      <c r="DC44" s="476">
        <f t="shared" si="316"/>
        <v>0</v>
      </c>
      <c r="DD44" s="398">
        <f t="shared" si="316"/>
        <v>0</v>
      </c>
      <c r="DE44" s="466">
        <f t="shared" si="316"/>
        <v>0</v>
      </c>
      <c r="DF44" s="474">
        <f t="shared" si="316"/>
        <v>0</v>
      </c>
      <c r="DG44" s="474">
        <f t="shared" si="316"/>
        <v>0</v>
      </c>
      <c r="DH44" s="475">
        <f t="shared" si="316"/>
        <v>0</v>
      </c>
      <c r="DI44" s="475">
        <f t="shared" si="316"/>
        <v>0</v>
      </c>
      <c r="DJ44" s="476">
        <f t="shared" si="316"/>
        <v>0</v>
      </c>
    </row>
    <row r="45" spans="1:114" ht="17.399999999999999" outlineLevel="1" x14ac:dyDescent="0.3">
      <c r="A45" s="478">
        <v>91243910</v>
      </c>
      <c r="B45" s="492" t="s">
        <v>288</v>
      </c>
      <c r="C45" s="480" t="s">
        <v>1160</v>
      </c>
      <c r="D45" s="480">
        <f>SUMIF(S!$L:$L,$A45&amp;UPPER(TEXT(D$4,"MMMMYYYY")),S!$AD:$AD)</f>
        <v>499293</v>
      </c>
      <c r="E45" s="480">
        <f>SUMIF(S!$L:$L,$A45&amp;UPPER(TEXT(E$4,"MMMMYYYY")),S!$AD:$AD)</f>
        <v>0</v>
      </c>
      <c r="F45" s="480">
        <f>SUMIF(S!$L:$L,$A45&amp;UPPER(TEXT(F$4,"MMMMYYYY")),S!$AD:$AD)</f>
        <v>0</v>
      </c>
      <c r="G45" s="480">
        <f>SUMIF(S!$L:$L,$A45&amp;UPPER(TEXT(G$4,"MMMMYYYY")),S!$AD:$AD)</f>
        <v>0</v>
      </c>
      <c r="H45" s="480">
        <f>SUMIF(S!$L:$L,$A45&amp;UPPER(TEXT(H$4,"MMMMYYYY")),S!$AD:$AD)</f>
        <v>0</v>
      </c>
      <c r="I45" s="480">
        <f>SUMIF(S!$L:$L,$A45&amp;UPPER(TEXT(I$4,"MMMMYYYY")),S!$AD:$AD)</f>
        <v>0</v>
      </c>
      <c r="J45" s="480">
        <f>SUMIF(S!$L:$L,$A45&amp;UPPER(TEXT(J$4,"MMMMYYYY")),S!$AD:$AD)</f>
        <v>0</v>
      </c>
      <c r="K45" s="480">
        <f>SUMIF(S!$L:$L,$A45&amp;UPPER(TEXT(K$4,"MMMMYYYY")),S!$AD:$AD)</f>
        <v>0</v>
      </c>
      <c r="L45" s="480">
        <f>SUMIF(S!$L:$L,$A45&amp;UPPER(TEXT(L$4,"MMMMYYYY")),S!$AD:$AD)</f>
        <v>0</v>
      </c>
      <c r="M45" s="480">
        <f>SUMIF(S!$L:$L,$A45&amp;UPPER(TEXT(M$4,"MMMMYYYY")),S!$AD:$AD)</f>
        <v>0</v>
      </c>
      <c r="N45" s="480">
        <f>SUMIF(S!$L:$L,$A45&amp;UPPER(TEXT(N$4,"MMMMYYYY")),S!$AD:$AD)</f>
        <v>0</v>
      </c>
      <c r="O45" s="480">
        <f>SUMIF(S!$L:$L,$A45&amp;UPPER(TEXT(O$4,"MMMMYYYY")),S!$AD:$AD)</f>
        <v>0</v>
      </c>
      <c r="P45" s="481"/>
      <c r="R45" s="482">
        <f>+D45/R$5</f>
        <v>0.60422223297916111</v>
      </c>
      <c r="S45" s="483">
        <f t="shared" ref="S45:S46" si="317">+E45/S$5</f>
        <v>0</v>
      </c>
      <c r="T45" s="483">
        <f t="shared" ref="T45:T46" si="318">+F45/T$5</f>
        <v>0</v>
      </c>
      <c r="U45" s="483">
        <f t="shared" ref="U45:U46" si="319">+G45/U$5</f>
        <v>0</v>
      </c>
      <c r="V45" s="483">
        <f t="shared" ref="V45:V46" si="320">+H45/V$5</f>
        <v>0</v>
      </c>
      <c r="W45" s="483">
        <f t="shared" ref="W45:W46" si="321">+I45/W$5</f>
        <v>0</v>
      </c>
      <c r="X45" s="483">
        <f t="shared" ref="X45:X46" si="322">+J45/X$5</f>
        <v>0</v>
      </c>
      <c r="Y45" s="483">
        <f t="shared" ref="Y45:Y46" si="323">+K45/Y$5</f>
        <v>0</v>
      </c>
      <c r="Z45" s="483">
        <f t="shared" ref="Z45:Z46" si="324">+L45/Z$5</f>
        <v>0</v>
      </c>
      <c r="AA45" s="483">
        <f t="shared" ref="AA45:AA46" si="325">+M45/AA$5</f>
        <v>0</v>
      </c>
      <c r="AB45" s="484">
        <f t="shared" ref="AB45:AB46" si="326">+N45/AB$5</f>
        <v>0</v>
      </c>
      <c r="AC45" s="485">
        <f t="shared" ref="AC45:AC46" si="327">+O45/AC$5</f>
        <v>0</v>
      </c>
      <c r="AD45" s="486"/>
      <c r="AF45" s="480" t="e">
        <f>+R45*AF$5</f>
        <v>#REF!</v>
      </c>
      <c r="AG45" s="487"/>
      <c r="AH45" s="487"/>
      <c r="AI45" s="488" t="e">
        <f>SUM(AF45:AH45)</f>
        <v>#REF!</v>
      </c>
      <c r="AJ45" s="488"/>
      <c r="AK45" s="489">
        <f t="shared" ref="AK45:AK46" si="328">+IFERROR(AI45/AJ45,0)</f>
        <v>0</v>
      </c>
      <c r="AL45" s="398"/>
      <c r="AM45" s="480" t="e">
        <f t="shared" ref="AM45:AM46" si="329">+S45*AM$5</f>
        <v>#REF!</v>
      </c>
      <c r="AN45" s="487"/>
      <c r="AO45" s="487"/>
      <c r="AP45" s="488" t="e">
        <f t="shared" ref="AP45:AP46" si="330">SUM(AM45:AO45)</f>
        <v>#REF!</v>
      </c>
      <c r="AQ45" s="488"/>
      <c r="AR45" s="489">
        <f t="shared" ref="AR45:AR46" si="331">+IFERROR(AP45/AQ45,0)</f>
        <v>0</v>
      </c>
      <c r="AS45" s="398"/>
      <c r="AT45" s="480" t="e">
        <f t="shared" ref="AT45:AT46" si="332">+T45*AT$5</f>
        <v>#REF!</v>
      </c>
      <c r="AU45" s="487"/>
      <c r="AV45" s="487"/>
      <c r="AW45" s="488" t="e">
        <f t="shared" ref="AW45:AW46" si="333">SUM(AT45:AV45)</f>
        <v>#REF!</v>
      </c>
      <c r="AX45" s="488"/>
      <c r="AY45" s="489">
        <f t="shared" ref="AY45:AY46" si="334">+IFERROR(AW45/AX45,0)</f>
        <v>0</v>
      </c>
      <c r="AZ45" s="398"/>
      <c r="BA45" s="490" t="e">
        <f>+U45*$BA$5</f>
        <v>#REF!</v>
      </c>
      <c r="BB45" s="487"/>
      <c r="BC45" s="487" t="e">
        <f>(#REF!+#REF!)/1000</f>
        <v>#REF!</v>
      </c>
      <c r="BD45" s="488" t="e">
        <f t="shared" ref="BD45:BD46" si="335">SUM(BA45:BC45)</f>
        <v>#REF!</v>
      </c>
      <c r="BE45" s="488"/>
      <c r="BF45" s="489">
        <f t="shared" ref="BF45:BF46" si="336">+IFERROR(BD45/BE45,0)</f>
        <v>0</v>
      </c>
      <c r="BG45" s="398"/>
      <c r="BH45" s="480">
        <f>+V45*$BH$5</f>
        <v>0</v>
      </c>
      <c r="BI45" s="487"/>
      <c r="BJ45" s="487"/>
      <c r="BK45" s="488">
        <f t="shared" ref="BK45:BK46" si="337">SUM(BH45:BJ45)</f>
        <v>0</v>
      </c>
      <c r="BL45" s="488"/>
      <c r="BM45" s="489">
        <f t="shared" ref="BM45:BM46" si="338">+IFERROR(BK45/BL45,0)</f>
        <v>0</v>
      </c>
      <c r="BN45" s="398"/>
      <c r="BO45" s="480"/>
      <c r="BP45" s="487"/>
      <c r="BQ45" s="487"/>
      <c r="BR45" s="488">
        <f t="shared" ref="BR45:BR46" si="339">SUM(BO45:BQ45)</f>
        <v>0</v>
      </c>
      <c r="BS45" s="488"/>
      <c r="BT45" s="489">
        <f t="shared" ref="BT45:BT46" si="340">+IFERROR(BR45/BS45,0)</f>
        <v>0</v>
      </c>
      <c r="BU45" s="398"/>
      <c r="BV45" s="480">
        <f>+X45*$BV$5</f>
        <v>0</v>
      </c>
      <c r="BW45" s="487"/>
      <c r="BX45" s="487"/>
      <c r="BY45" s="488">
        <f t="shared" ref="BY45:BY46" si="341">SUM(BV45:BX45)</f>
        <v>0</v>
      </c>
      <c r="BZ45" s="488"/>
      <c r="CA45" s="489">
        <f t="shared" ref="CA45:CA46" si="342">+IFERROR(BY45/BZ45,0)</f>
        <v>0</v>
      </c>
      <c r="CB45" s="398"/>
      <c r="CC45" s="480">
        <f>+Y45*$CC$5</f>
        <v>0</v>
      </c>
      <c r="CD45" s="487"/>
      <c r="CE45" s="487"/>
      <c r="CF45" s="488">
        <f t="shared" ref="CF45:CF46" si="343">SUM(CC45:CE45)</f>
        <v>0</v>
      </c>
      <c r="CG45" s="488"/>
      <c r="CH45" s="489">
        <f t="shared" ref="CH45:CH46" si="344">+IFERROR(CF45/CG45,0)</f>
        <v>0</v>
      </c>
      <c r="CI45" s="398"/>
      <c r="CJ45" s="480">
        <f>+Z45*$CJ$5</f>
        <v>0</v>
      </c>
      <c r="CK45" s="487"/>
      <c r="CL45" s="487"/>
      <c r="CM45" s="488">
        <f t="shared" ref="CM45:CM46" si="345">SUM(CJ45:CL45)</f>
        <v>0</v>
      </c>
      <c r="CN45" s="488"/>
      <c r="CO45" s="489">
        <f t="shared" ref="CO45:CO46" si="346">+IFERROR(CM45/CN45,0)</f>
        <v>0</v>
      </c>
      <c r="CP45" s="398"/>
      <c r="CQ45" s="480">
        <f>+AA45*$CQ$5</f>
        <v>0</v>
      </c>
      <c r="CR45" s="487"/>
      <c r="CS45" s="487"/>
      <c r="CT45" s="488">
        <f t="shared" ref="CT45:CT46" si="347">SUM(CQ45:CS45)</f>
        <v>0</v>
      </c>
      <c r="CU45" s="488"/>
      <c r="CV45" s="489">
        <f t="shared" ref="CV45:CV46" si="348">+IFERROR(CT45/CU45,0)</f>
        <v>0</v>
      </c>
      <c r="CW45" s="398"/>
      <c r="CX45" s="480">
        <f>+AB45*$CX$5</f>
        <v>0</v>
      </c>
      <c r="CY45" s="487"/>
      <c r="CZ45" s="487"/>
      <c r="DA45" s="488">
        <f t="shared" ref="DA45:DA46" si="349">SUM(CX45:CZ45)</f>
        <v>0</v>
      </c>
      <c r="DB45" s="488"/>
      <c r="DC45" s="489">
        <f t="shared" ref="DC45:DC46" si="350">+IFERROR(DA45/DB45,0)</f>
        <v>0</v>
      </c>
      <c r="DD45" s="398"/>
      <c r="DE45" s="480">
        <f>+AC45*$DE$5</f>
        <v>0</v>
      </c>
      <c r="DF45" s="487"/>
      <c r="DG45" s="487"/>
      <c r="DH45" s="488">
        <f t="shared" ref="DH45:DH46" si="351">SUM(DE45:DG45)</f>
        <v>0</v>
      </c>
      <c r="DI45" s="488"/>
      <c r="DJ45" s="489">
        <f t="shared" ref="DJ45:DJ46" si="352">+IFERROR(DH45/DI45,0)</f>
        <v>0</v>
      </c>
    </row>
    <row r="46" spans="1:114" ht="17.399999999999999" outlineLevel="1" x14ac:dyDescent="0.3">
      <c r="A46" s="478">
        <v>91243920</v>
      </c>
      <c r="B46" s="492" t="s">
        <v>289</v>
      </c>
      <c r="C46" s="480" t="s">
        <v>1161</v>
      </c>
      <c r="D46" s="480">
        <f>SUMIF(S!$L:$L,$A46&amp;UPPER(TEXT(D$4,"MMMMYYYY")),S!$AD:$AD)</f>
        <v>593464</v>
      </c>
      <c r="E46" s="480">
        <f>SUMIF(S!$L:$L,$A46&amp;UPPER(TEXT(E$4,"MMMMYYYY")),S!$AD:$AD)</f>
        <v>0</v>
      </c>
      <c r="F46" s="480">
        <f>SUMIF(S!$L:$L,$A46&amp;UPPER(TEXT(F$4,"MMMMYYYY")),S!$AD:$AD)</f>
        <v>0</v>
      </c>
      <c r="G46" s="480">
        <f>SUMIF(S!$L:$L,$A46&amp;UPPER(TEXT(G$4,"MMMMYYYY")),S!$AD:$AD)</f>
        <v>0</v>
      </c>
      <c r="H46" s="480">
        <f>SUMIF(S!$L:$L,$A46&amp;UPPER(TEXT(H$4,"MMMMYYYY")),S!$AD:$AD)</f>
        <v>0</v>
      </c>
      <c r="I46" s="480">
        <f>SUMIF(S!$L:$L,$A46&amp;UPPER(TEXT(I$4,"MMMMYYYY")),S!$AD:$AD)</f>
        <v>0</v>
      </c>
      <c r="J46" s="480">
        <f>SUMIF(S!$L:$L,$A46&amp;UPPER(TEXT(J$4,"MMMMYYYY")),S!$AD:$AD)</f>
        <v>0</v>
      </c>
      <c r="K46" s="480">
        <f>SUMIF(S!$L:$L,$A46&amp;UPPER(TEXT(K$4,"MMMMYYYY")),S!$AD:$AD)</f>
        <v>0</v>
      </c>
      <c r="L46" s="480">
        <f>SUMIF(S!$L:$L,$A46&amp;UPPER(TEXT(L$4,"MMMMYYYY")),S!$AD:$AD)</f>
        <v>0</v>
      </c>
      <c r="M46" s="480">
        <f>SUMIF(S!$L:$L,$A46&amp;UPPER(TEXT(M$4,"MMMMYYYY")),S!$AD:$AD)</f>
        <v>0</v>
      </c>
      <c r="N46" s="480">
        <f>SUMIF(S!$L:$L,$A46&amp;UPPER(TEXT(N$4,"MMMMYYYY")),S!$AD:$AD)</f>
        <v>0</v>
      </c>
      <c r="O46" s="480">
        <f>SUMIF(S!$L:$L,$A46&amp;UPPER(TEXT(O$4,"MMMMYYYY")),S!$AD:$AD)</f>
        <v>0</v>
      </c>
      <c r="P46" s="481"/>
      <c r="R46" s="482">
        <f t="shared" ref="R46" si="353">+D46/R$5</f>
        <v>0.71818379843647895</v>
      </c>
      <c r="S46" s="483">
        <f t="shared" si="317"/>
        <v>0</v>
      </c>
      <c r="T46" s="483">
        <f t="shared" si="318"/>
        <v>0</v>
      </c>
      <c r="U46" s="483">
        <f t="shared" si="319"/>
        <v>0</v>
      </c>
      <c r="V46" s="483">
        <f t="shared" si="320"/>
        <v>0</v>
      </c>
      <c r="W46" s="483">
        <f t="shared" si="321"/>
        <v>0</v>
      </c>
      <c r="X46" s="483">
        <f t="shared" si="322"/>
        <v>0</v>
      </c>
      <c r="Y46" s="483">
        <f t="shared" si="323"/>
        <v>0</v>
      </c>
      <c r="Z46" s="483">
        <f t="shared" si="324"/>
        <v>0</v>
      </c>
      <c r="AA46" s="483">
        <f t="shared" si="325"/>
        <v>0</v>
      </c>
      <c r="AB46" s="484">
        <f t="shared" si="326"/>
        <v>0</v>
      </c>
      <c r="AC46" s="485">
        <f t="shared" si="327"/>
        <v>0</v>
      </c>
      <c r="AD46" s="486"/>
      <c r="AF46" s="480" t="e">
        <f>+R46*AF$5</f>
        <v>#REF!</v>
      </c>
      <c r="AG46" s="487"/>
      <c r="AH46" s="487"/>
      <c r="AI46" s="488" t="e">
        <f>SUM(AF46:AH46)</f>
        <v>#REF!</v>
      </c>
      <c r="AJ46" s="488"/>
      <c r="AK46" s="489">
        <f t="shared" si="328"/>
        <v>0</v>
      </c>
      <c r="AL46" s="398"/>
      <c r="AM46" s="480" t="e">
        <f t="shared" si="329"/>
        <v>#REF!</v>
      </c>
      <c r="AN46" s="487"/>
      <c r="AO46" s="487"/>
      <c r="AP46" s="488" t="e">
        <f t="shared" si="330"/>
        <v>#REF!</v>
      </c>
      <c r="AQ46" s="488"/>
      <c r="AR46" s="489">
        <f t="shared" si="331"/>
        <v>0</v>
      </c>
      <c r="AS46" s="398"/>
      <c r="AT46" s="480" t="e">
        <f t="shared" si="332"/>
        <v>#REF!</v>
      </c>
      <c r="AU46" s="487"/>
      <c r="AV46" s="487"/>
      <c r="AW46" s="488" t="e">
        <f t="shared" si="333"/>
        <v>#REF!</v>
      </c>
      <c r="AX46" s="488"/>
      <c r="AY46" s="489">
        <f t="shared" si="334"/>
        <v>0</v>
      </c>
      <c r="AZ46" s="398"/>
      <c r="BA46" s="490" t="e">
        <f>+U46*$BA$5</f>
        <v>#REF!</v>
      </c>
      <c r="BB46" s="487"/>
      <c r="BC46" s="487"/>
      <c r="BD46" s="488" t="e">
        <f t="shared" si="335"/>
        <v>#REF!</v>
      </c>
      <c r="BE46" s="488"/>
      <c r="BF46" s="489">
        <f t="shared" si="336"/>
        <v>0</v>
      </c>
      <c r="BG46" s="398"/>
      <c r="BH46" s="480">
        <f>+V46*$BH$5</f>
        <v>0</v>
      </c>
      <c r="BI46" s="487"/>
      <c r="BJ46" s="487"/>
      <c r="BK46" s="488">
        <f t="shared" si="337"/>
        <v>0</v>
      </c>
      <c r="BL46" s="488"/>
      <c r="BM46" s="489">
        <f t="shared" si="338"/>
        <v>0</v>
      </c>
      <c r="BN46" s="398"/>
      <c r="BO46" s="480"/>
      <c r="BP46" s="487"/>
      <c r="BQ46" s="487"/>
      <c r="BR46" s="488">
        <f t="shared" si="339"/>
        <v>0</v>
      </c>
      <c r="BS46" s="488"/>
      <c r="BT46" s="489">
        <f t="shared" si="340"/>
        <v>0</v>
      </c>
      <c r="BU46" s="398"/>
      <c r="BV46" s="480">
        <f>+X46*$BV$5</f>
        <v>0</v>
      </c>
      <c r="BW46" s="487"/>
      <c r="BX46" s="487"/>
      <c r="BY46" s="488">
        <f t="shared" si="341"/>
        <v>0</v>
      </c>
      <c r="BZ46" s="488"/>
      <c r="CA46" s="489">
        <f t="shared" si="342"/>
        <v>0</v>
      </c>
      <c r="CB46" s="398"/>
      <c r="CC46" s="480">
        <f>+Y46*$CC$5</f>
        <v>0</v>
      </c>
      <c r="CD46" s="487"/>
      <c r="CE46" s="487"/>
      <c r="CF46" s="488">
        <f t="shared" si="343"/>
        <v>0</v>
      </c>
      <c r="CG46" s="488"/>
      <c r="CH46" s="489">
        <f t="shared" si="344"/>
        <v>0</v>
      </c>
      <c r="CI46" s="398"/>
      <c r="CJ46" s="480">
        <f>+Z46*$CJ$5</f>
        <v>0</v>
      </c>
      <c r="CK46" s="487"/>
      <c r="CL46" s="487"/>
      <c r="CM46" s="488">
        <f t="shared" si="345"/>
        <v>0</v>
      </c>
      <c r="CN46" s="488"/>
      <c r="CO46" s="489">
        <f t="shared" si="346"/>
        <v>0</v>
      </c>
      <c r="CP46" s="398"/>
      <c r="CQ46" s="480">
        <f>+AA46*$CQ$5</f>
        <v>0</v>
      </c>
      <c r="CR46" s="487"/>
      <c r="CS46" s="487"/>
      <c r="CT46" s="488">
        <f t="shared" si="347"/>
        <v>0</v>
      </c>
      <c r="CU46" s="488"/>
      <c r="CV46" s="489">
        <f t="shared" si="348"/>
        <v>0</v>
      </c>
      <c r="CW46" s="398"/>
      <c r="CX46" s="480">
        <f>+AB46*$CX$5</f>
        <v>0</v>
      </c>
      <c r="CY46" s="487"/>
      <c r="CZ46" s="487"/>
      <c r="DA46" s="488">
        <f t="shared" si="349"/>
        <v>0</v>
      </c>
      <c r="DB46" s="488"/>
      <c r="DC46" s="489">
        <f t="shared" si="350"/>
        <v>0</v>
      </c>
      <c r="DD46" s="398"/>
      <c r="DE46" s="480">
        <f>+AC46*$DE$5</f>
        <v>0</v>
      </c>
      <c r="DF46" s="487"/>
      <c r="DG46" s="487"/>
      <c r="DH46" s="488">
        <f t="shared" si="351"/>
        <v>0</v>
      </c>
      <c r="DI46" s="488"/>
      <c r="DJ46" s="489">
        <f t="shared" si="352"/>
        <v>0</v>
      </c>
    </row>
    <row r="47" spans="1:114" ht="17.399999999999999" outlineLevel="1" x14ac:dyDescent="0.3">
      <c r="A47" s="464">
        <v>912439</v>
      </c>
      <c r="B47" s="465" t="s">
        <v>1145</v>
      </c>
      <c r="C47" s="466"/>
      <c r="D47" s="466"/>
      <c r="E47" s="466"/>
      <c r="F47" s="466"/>
      <c r="G47" s="466"/>
      <c r="H47" s="466"/>
      <c r="I47" s="466"/>
      <c r="J47" s="466"/>
      <c r="K47" s="466"/>
      <c r="L47" s="466"/>
      <c r="M47" s="466"/>
      <c r="N47" s="466"/>
      <c r="O47" s="466"/>
      <c r="P47" s="467"/>
      <c r="R47" s="468">
        <f t="shared" ref="R47" si="354">+SUM(R48:R49)</f>
        <v>0</v>
      </c>
      <c r="S47" s="469"/>
      <c r="T47" s="469"/>
      <c r="U47" s="469"/>
      <c r="V47" s="469"/>
      <c r="W47" s="469"/>
      <c r="X47" s="469"/>
      <c r="Y47" s="469"/>
      <c r="Z47" s="469"/>
      <c r="AA47" s="469"/>
      <c r="AB47" s="470"/>
      <c r="AC47" s="471"/>
      <c r="AD47" s="472"/>
      <c r="AF47" s="466" t="e">
        <f t="shared" ref="AF47:BB47" si="355">AF48+AF49</f>
        <v>#REF!</v>
      </c>
      <c r="AG47" s="474" t="e">
        <f t="shared" si="355"/>
        <v>#REF!</v>
      </c>
      <c r="AH47" s="474" t="e">
        <f t="shared" si="355"/>
        <v>#REF!</v>
      </c>
      <c r="AI47" s="475" t="e">
        <f t="shared" si="355"/>
        <v>#REF!</v>
      </c>
      <c r="AJ47" s="475" t="e">
        <f t="shared" si="355"/>
        <v>#REF!</v>
      </c>
      <c r="AK47" s="476" t="e">
        <f t="shared" si="355"/>
        <v>#REF!</v>
      </c>
      <c r="AL47" s="398">
        <f t="shared" si="355"/>
        <v>0</v>
      </c>
      <c r="AM47" s="466" t="e">
        <f t="shared" si="355"/>
        <v>#REF!</v>
      </c>
      <c r="AN47" s="474" t="e">
        <f t="shared" si="355"/>
        <v>#REF!</v>
      </c>
      <c r="AO47" s="474" t="e">
        <f t="shared" si="355"/>
        <v>#REF!</v>
      </c>
      <c r="AP47" s="475" t="e">
        <f t="shared" si="355"/>
        <v>#REF!</v>
      </c>
      <c r="AQ47" s="475" t="e">
        <f t="shared" si="355"/>
        <v>#REF!</v>
      </c>
      <c r="AR47" s="476" t="e">
        <f t="shared" si="355"/>
        <v>#REF!</v>
      </c>
      <c r="AS47" s="398">
        <f t="shared" si="355"/>
        <v>0</v>
      </c>
      <c r="AT47" s="466" t="e">
        <f t="shared" si="355"/>
        <v>#REF!</v>
      </c>
      <c r="AU47" s="474" t="e">
        <f t="shared" si="355"/>
        <v>#REF!</v>
      </c>
      <c r="AV47" s="474" t="e">
        <f t="shared" si="355"/>
        <v>#REF!</v>
      </c>
      <c r="AW47" s="475" t="e">
        <f t="shared" si="355"/>
        <v>#REF!</v>
      </c>
      <c r="AX47" s="475" t="e">
        <f t="shared" si="355"/>
        <v>#REF!</v>
      </c>
      <c r="AY47" s="476" t="e">
        <f t="shared" si="355"/>
        <v>#REF!</v>
      </c>
      <c r="AZ47" s="398">
        <f t="shared" si="355"/>
        <v>0</v>
      </c>
      <c r="BA47" s="477" t="e">
        <f t="shared" si="355"/>
        <v>#REF!</v>
      </c>
      <c r="BB47" s="474" t="e">
        <f t="shared" si="355"/>
        <v>#REF!</v>
      </c>
      <c r="BC47" s="474" t="e">
        <f>BC48+BC49</f>
        <v>#REF!</v>
      </c>
      <c r="BD47" s="475" t="e">
        <f t="shared" ref="BD47:DJ47" si="356">BD48+BD49</f>
        <v>#REF!</v>
      </c>
      <c r="BE47" s="475" t="e">
        <f t="shared" si="356"/>
        <v>#REF!</v>
      </c>
      <c r="BF47" s="476" t="e">
        <f t="shared" si="356"/>
        <v>#REF!</v>
      </c>
      <c r="BG47" s="398">
        <f t="shared" si="356"/>
        <v>0</v>
      </c>
      <c r="BH47" s="466" t="e">
        <f t="shared" si="356"/>
        <v>#REF!</v>
      </c>
      <c r="BI47" s="474" t="e">
        <f t="shared" si="356"/>
        <v>#REF!</v>
      </c>
      <c r="BJ47" s="474" t="e">
        <f t="shared" si="356"/>
        <v>#REF!</v>
      </c>
      <c r="BK47" s="475" t="e">
        <f t="shared" si="356"/>
        <v>#REF!</v>
      </c>
      <c r="BL47" s="475" t="e">
        <f t="shared" si="356"/>
        <v>#REF!</v>
      </c>
      <c r="BM47" s="476" t="e">
        <f t="shared" si="356"/>
        <v>#REF!</v>
      </c>
      <c r="BN47" s="398">
        <f t="shared" si="356"/>
        <v>0</v>
      </c>
      <c r="BO47" s="466" t="e">
        <f t="shared" si="356"/>
        <v>#REF!</v>
      </c>
      <c r="BP47" s="474" t="e">
        <f t="shared" si="356"/>
        <v>#REF!</v>
      </c>
      <c r="BQ47" s="474" t="e">
        <f t="shared" si="356"/>
        <v>#REF!</v>
      </c>
      <c r="BR47" s="475" t="e">
        <f t="shared" si="356"/>
        <v>#REF!</v>
      </c>
      <c r="BS47" s="475" t="e">
        <f t="shared" si="356"/>
        <v>#REF!</v>
      </c>
      <c r="BT47" s="476" t="e">
        <f t="shared" si="356"/>
        <v>#REF!</v>
      </c>
      <c r="BU47" s="398">
        <f t="shared" si="356"/>
        <v>0</v>
      </c>
      <c r="BV47" s="466" t="e">
        <f t="shared" si="356"/>
        <v>#REF!</v>
      </c>
      <c r="BW47" s="474" t="e">
        <f t="shared" si="356"/>
        <v>#REF!</v>
      </c>
      <c r="BX47" s="474" t="e">
        <f t="shared" si="356"/>
        <v>#REF!</v>
      </c>
      <c r="BY47" s="475" t="e">
        <f t="shared" si="356"/>
        <v>#REF!</v>
      </c>
      <c r="BZ47" s="475" t="e">
        <f t="shared" si="356"/>
        <v>#REF!</v>
      </c>
      <c r="CA47" s="476" t="e">
        <f t="shared" si="356"/>
        <v>#REF!</v>
      </c>
      <c r="CB47" s="398">
        <f t="shared" si="356"/>
        <v>0</v>
      </c>
      <c r="CC47" s="466" t="e">
        <f t="shared" si="356"/>
        <v>#REF!</v>
      </c>
      <c r="CD47" s="474" t="e">
        <f t="shared" si="356"/>
        <v>#REF!</v>
      </c>
      <c r="CE47" s="474" t="e">
        <f t="shared" si="356"/>
        <v>#REF!</v>
      </c>
      <c r="CF47" s="475" t="e">
        <f t="shared" si="356"/>
        <v>#REF!</v>
      </c>
      <c r="CG47" s="475" t="e">
        <f t="shared" si="356"/>
        <v>#REF!</v>
      </c>
      <c r="CH47" s="476" t="e">
        <f t="shared" si="356"/>
        <v>#REF!</v>
      </c>
      <c r="CI47" s="398">
        <f t="shared" si="356"/>
        <v>0</v>
      </c>
      <c r="CJ47" s="466" t="e">
        <f t="shared" si="356"/>
        <v>#REF!</v>
      </c>
      <c r="CK47" s="474" t="e">
        <f t="shared" si="356"/>
        <v>#REF!</v>
      </c>
      <c r="CL47" s="474" t="e">
        <f t="shared" si="356"/>
        <v>#REF!</v>
      </c>
      <c r="CM47" s="475" t="e">
        <f t="shared" si="356"/>
        <v>#REF!</v>
      </c>
      <c r="CN47" s="475" t="e">
        <f t="shared" si="356"/>
        <v>#REF!</v>
      </c>
      <c r="CO47" s="476" t="e">
        <f t="shared" si="356"/>
        <v>#REF!</v>
      </c>
      <c r="CP47" s="398">
        <f t="shared" si="356"/>
        <v>0</v>
      </c>
      <c r="CQ47" s="466" t="e">
        <f t="shared" si="356"/>
        <v>#REF!</v>
      </c>
      <c r="CR47" s="474" t="e">
        <f t="shared" si="356"/>
        <v>#REF!</v>
      </c>
      <c r="CS47" s="474" t="e">
        <f t="shared" si="356"/>
        <v>#REF!</v>
      </c>
      <c r="CT47" s="475" t="e">
        <f t="shared" si="356"/>
        <v>#REF!</v>
      </c>
      <c r="CU47" s="475" t="e">
        <f t="shared" si="356"/>
        <v>#REF!</v>
      </c>
      <c r="CV47" s="476" t="e">
        <f t="shared" si="356"/>
        <v>#REF!</v>
      </c>
      <c r="CW47" s="398">
        <f t="shared" si="356"/>
        <v>0</v>
      </c>
      <c r="CX47" s="466" t="e">
        <f t="shared" si="356"/>
        <v>#REF!</v>
      </c>
      <c r="CY47" s="474" t="e">
        <f t="shared" si="356"/>
        <v>#REF!</v>
      </c>
      <c r="CZ47" s="474" t="e">
        <f t="shared" si="356"/>
        <v>#REF!</v>
      </c>
      <c r="DA47" s="475" t="e">
        <f t="shared" si="356"/>
        <v>#REF!</v>
      </c>
      <c r="DB47" s="475" t="e">
        <f t="shared" si="356"/>
        <v>#REF!</v>
      </c>
      <c r="DC47" s="476" t="e">
        <f t="shared" si="356"/>
        <v>#REF!</v>
      </c>
      <c r="DD47" s="398">
        <f t="shared" si="356"/>
        <v>0</v>
      </c>
      <c r="DE47" s="466" t="e">
        <f t="shared" si="356"/>
        <v>#REF!</v>
      </c>
      <c r="DF47" s="474" t="e">
        <f t="shared" si="356"/>
        <v>#REF!</v>
      </c>
      <c r="DG47" s="474" t="e">
        <f t="shared" si="356"/>
        <v>#REF!</v>
      </c>
      <c r="DH47" s="475" t="e">
        <f t="shared" si="356"/>
        <v>#REF!</v>
      </c>
      <c r="DI47" s="475" t="e">
        <f t="shared" si="356"/>
        <v>#REF!</v>
      </c>
      <c r="DJ47" s="476" t="e">
        <f t="shared" si="356"/>
        <v>#REF!</v>
      </c>
    </row>
    <row r="48" spans="1:114" ht="18" outlineLevel="1" thickBot="1" x14ac:dyDescent="0.35">
      <c r="A48" s="478"/>
      <c r="B48" s="747" t="s">
        <v>1145</v>
      </c>
      <c r="C48" s="480" t="s">
        <v>1163</v>
      </c>
      <c r="D48" s="480"/>
      <c r="E48" s="480"/>
      <c r="F48" s="480"/>
      <c r="G48" s="480"/>
      <c r="H48" s="480"/>
      <c r="I48" s="480"/>
      <c r="J48" s="480"/>
      <c r="K48" s="480"/>
      <c r="L48" s="480"/>
      <c r="M48" s="480"/>
      <c r="N48" s="480"/>
      <c r="O48" s="480"/>
      <c r="P48" s="748"/>
      <c r="R48" s="482"/>
      <c r="S48" s="749"/>
      <c r="T48" s="749"/>
      <c r="U48" s="749"/>
      <c r="V48" s="749"/>
      <c r="W48" s="749"/>
      <c r="X48" s="749"/>
      <c r="Y48" s="749"/>
      <c r="Z48" s="749"/>
      <c r="AA48" s="749"/>
      <c r="AB48" s="750"/>
      <c r="AC48" s="750"/>
      <c r="AD48" s="486"/>
      <c r="AF48" s="480"/>
      <c r="AG48" s="487"/>
      <c r="AH48" s="487"/>
      <c r="AI48" s="488"/>
      <c r="AJ48" s="488"/>
      <c r="AK48" s="489"/>
      <c r="AL48" s="398"/>
      <c r="AM48" s="480"/>
      <c r="AN48" s="487"/>
      <c r="AO48" s="487"/>
      <c r="AP48" s="488"/>
      <c r="AQ48" s="488"/>
      <c r="AR48" s="489"/>
      <c r="AS48" s="398"/>
      <c r="AT48" s="480"/>
      <c r="AU48" s="487"/>
      <c r="AV48" s="487"/>
      <c r="AW48" s="488"/>
      <c r="AX48" s="488"/>
      <c r="AY48" s="489"/>
      <c r="AZ48" s="398"/>
      <c r="BA48" s="490"/>
      <c r="BB48" s="487"/>
      <c r="BC48" s="487"/>
      <c r="BD48" s="488"/>
      <c r="BE48" s="488"/>
      <c r="BF48" s="489"/>
      <c r="BG48" s="398"/>
      <c r="BH48" s="480"/>
      <c r="BI48" s="487"/>
      <c r="BJ48" s="487"/>
      <c r="BK48" s="488"/>
      <c r="BL48" s="488"/>
      <c r="BM48" s="489"/>
      <c r="BN48" s="398"/>
      <c r="BO48" s="480"/>
      <c r="BP48" s="487"/>
      <c r="BQ48" s="487"/>
      <c r="BR48" s="488"/>
      <c r="BS48" s="488"/>
      <c r="BT48" s="489"/>
      <c r="BU48" s="398"/>
      <c r="BV48" s="480"/>
      <c r="BW48" s="487"/>
      <c r="BX48" s="487"/>
      <c r="BY48" s="488"/>
      <c r="BZ48" s="488"/>
      <c r="CA48" s="489"/>
      <c r="CB48" s="398"/>
      <c r="CC48" s="480"/>
      <c r="CD48" s="487"/>
      <c r="CE48" s="487"/>
      <c r="CF48" s="488"/>
      <c r="CG48" s="488"/>
      <c r="CH48" s="489"/>
      <c r="CI48" s="398"/>
      <c r="CJ48" s="480"/>
      <c r="CK48" s="487"/>
      <c r="CL48" s="487"/>
      <c r="CM48" s="488"/>
      <c r="CN48" s="488"/>
      <c r="CO48" s="489"/>
      <c r="CP48" s="398"/>
      <c r="CQ48" s="480"/>
      <c r="CR48" s="487"/>
      <c r="CS48" s="487"/>
      <c r="CT48" s="488"/>
      <c r="CU48" s="488"/>
      <c r="CV48" s="489"/>
      <c r="CW48" s="398"/>
      <c r="CX48" s="480"/>
      <c r="CY48" s="487"/>
      <c r="CZ48" s="487"/>
      <c r="DA48" s="488"/>
      <c r="DB48" s="488"/>
      <c r="DC48" s="489"/>
      <c r="DD48" s="398"/>
      <c r="DE48" s="480"/>
      <c r="DF48" s="487"/>
      <c r="DG48" s="487"/>
      <c r="DH48" s="488"/>
      <c r="DI48" s="488"/>
      <c r="DJ48" s="489"/>
    </row>
    <row r="49" spans="1:114" s="502" customFormat="1" ht="29.55" customHeight="1" thickBot="1" x14ac:dyDescent="0.35">
      <c r="A49" s="493" t="s">
        <v>742</v>
      </c>
      <c r="B49" s="494"/>
      <c r="C49" s="495"/>
      <c r="D49" s="496">
        <f t="shared" ref="D49:J49" si="357">+D6</f>
        <v>45953008</v>
      </c>
      <c r="E49" s="496">
        <f t="shared" si="357"/>
        <v>0</v>
      </c>
      <c r="F49" s="496">
        <f t="shared" si="357"/>
        <v>0</v>
      </c>
      <c r="G49" s="496">
        <f t="shared" si="357"/>
        <v>0</v>
      </c>
      <c r="H49" s="496">
        <f t="shared" si="357"/>
        <v>0</v>
      </c>
      <c r="I49" s="496">
        <f t="shared" si="357"/>
        <v>0</v>
      </c>
      <c r="J49" s="496">
        <f t="shared" si="357"/>
        <v>0</v>
      </c>
      <c r="K49" s="496">
        <f t="shared" ref="K49:P49" si="358">+K6</f>
        <v>0</v>
      </c>
      <c r="L49" s="496">
        <f t="shared" si="358"/>
        <v>0</v>
      </c>
      <c r="M49" s="496">
        <f t="shared" si="358"/>
        <v>0</v>
      </c>
      <c r="N49" s="496">
        <f t="shared" si="358"/>
        <v>0</v>
      </c>
      <c r="O49" s="496">
        <f t="shared" ref="O49" si="359">+O6</f>
        <v>0</v>
      </c>
      <c r="P49" s="497">
        <f t="shared" si="358"/>
        <v>45953008</v>
      </c>
      <c r="Q49" s="498"/>
      <c r="R49" s="499">
        <f t="shared" ref="R49:AD49" si="360">R6</f>
        <v>0</v>
      </c>
      <c r="S49" s="499">
        <f t="shared" si="360"/>
        <v>0</v>
      </c>
      <c r="T49" s="499">
        <f t="shared" si="360"/>
        <v>0</v>
      </c>
      <c r="U49" s="499">
        <f t="shared" si="360"/>
        <v>0</v>
      </c>
      <c r="V49" s="499">
        <f t="shared" si="360"/>
        <v>0</v>
      </c>
      <c r="W49" s="499">
        <f t="shared" si="360"/>
        <v>0</v>
      </c>
      <c r="X49" s="499">
        <f t="shared" si="360"/>
        <v>0</v>
      </c>
      <c r="Y49" s="499">
        <f t="shared" si="360"/>
        <v>0</v>
      </c>
      <c r="Z49" s="499">
        <f t="shared" si="360"/>
        <v>0</v>
      </c>
      <c r="AA49" s="499">
        <f t="shared" si="360"/>
        <v>0</v>
      </c>
      <c r="AB49" s="499">
        <f t="shared" si="360"/>
        <v>0</v>
      </c>
      <c r="AC49" s="499">
        <f t="shared" si="360"/>
        <v>0</v>
      </c>
      <c r="AD49" s="499">
        <f t="shared" si="360"/>
        <v>0</v>
      </c>
      <c r="AE49" s="500"/>
      <c r="AF49" s="501" t="e">
        <f t="shared" ref="AF49:BK49" si="361">AF6</f>
        <v>#REF!</v>
      </c>
      <c r="AG49" s="501" t="e">
        <f t="shared" si="361"/>
        <v>#REF!</v>
      </c>
      <c r="AH49" s="501" t="e">
        <f t="shared" si="361"/>
        <v>#REF!</v>
      </c>
      <c r="AI49" s="501" t="e">
        <f t="shared" si="361"/>
        <v>#REF!</v>
      </c>
      <c r="AJ49" s="501" t="e">
        <f t="shared" si="361"/>
        <v>#REF!</v>
      </c>
      <c r="AK49" s="501" t="e">
        <f t="shared" si="361"/>
        <v>#REF!</v>
      </c>
      <c r="AL49" s="501">
        <f t="shared" si="361"/>
        <v>0</v>
      </c>
      <c r="AM49" s="501" t="e">
        <f t="shared" si="361"/>
        <v>#REF!</v>
      </c>
      <c r="AN49" s="501" t="e">
        <f t="shared" si="361"/>
        <v>#REF!</v>
      </c>
      <c r="AO49" s="501" t="e">
        <f t="shared" si="361"/>
        <v>#REF!</v>
      </c>
      <c r="AP49" s="501" t="e">
        <f t="shared" si="361"/>
        <v>#REF!</v>
      </c>
      <c r="AQ49" s="501" t="e">
        <f t="shared" si="361"/>
        <v>#REF!</v>
      </c>
      <c r="AR49" s="501" t="e">
        <f t="shared" si="361"/>
        <v>#REF!</v>
      </c>
      <c r="AS49" s="501">
        <f t="shared" si="361"/>
        <v>0</v>
      </c>
      <c r="AT49" s="501" t="e">
        <f t="shared" si="361"/>
        <v>#REF!</v>
      </c>
      <c r="AU49" s="501" t="e">
        <f t="shared" si="361"/>
        <v>#REF!</v>
      </c>
      <c r="AV49" s="501" t="e">
        <f t="shared" si="361"/>
        <v>#REF!</v>
      </c>
      <c r="AW49" s="501" t="e">
        <f t="shared" si="361"/>
        <v>#REF!</v>
      </c>
      <c r="AX49" s="501" t="e">
        <f t="shared" si="361"/>
        <v>#REF!</v>
      </c>
      <c r="AY49" s="501" t="e">
        <f t="shared" si="361"/>
        <v>#REF!</v>
      </c>
      <c r="AZ49" s="501">
        <f t="shared" si="361"/>
        <v>0</v>
      </c>
      <c r="BA49" s="501" t="e">
        <f t="shared" si="361"/>
        <v>#REF!</v>
      </c>
      <c r="BB49" s="501" t="e">
        <f t="shared" si="361"/>
        <v>#REF!</v>
      </c>
      <c r="BC49" s="501" t="e">
        <f t="shared" si="361"/>
        <v>#REF!</v>
      </c>
      <c r="BD49" s="501" t="e">
        <f t="shared" si="361"/>
        <v>#REF!</v>
      </c>
      <c r="BE49" s="501" t="e">
        <f t="shared" si="361"/>
        <v>#REF!</v>
      </c>
      <c r="BF49" s="501" t="e">
        <f t="shared" si="361"/>
        <v>#REF!</v>
      </c>
      <c r="BG49" s="501">
        <f t="shared" si="361"/>
        <v>0</v>
      </c>
      <c r="BH49" s="501" t="e">
        <f t="shared" si="361"/>
        <v>#REF!</v>
      </c>
      <c r="BI49" s="501" t="e">
        <f t="shared" si="361"/>
        <v>#REF!</v>
      </c>
      <c r="BJ49" s="501" t="e">
        <f t="shared" si="361"/>
        <v>#REF!</v>
      </c>
      <c r="BK49" s="501" t="e">
        <f t="shared" si="361"/>
        <v>#REF!</v>
      </c>
      <c r="BL49" s="501" t="e">
        <f t="shared" ref="BL49:CQ49" si="362">BL6</f>
        <v>#REF!</v>
      </c>
      <c r="BM49" s="501" t="e">
        <f t="shared" si="362"/>
        <v>#REF!</v>
      </c>
      <c r="BN49" s="501">
        <f t="shared" si="362"/>
        <v>0</v>
      </c>
      <c r="BO49" s="501" t="e">
        <f t="shared" si="362"/>
        <v>#REF!</v>
      </c>
      <c r="BP49" s="501" t="e">
        <f t="shared" si="362"/>
        <v>#REF!</v>
      </c>
      <c r="BQ49" s="501" t="e">
        <f t="shared" si="362"/>
        <v>#REF!</v>
      </c>
      <c r="BR49" s="501" t="e">
        <f t="shared" si="362"/>
        <v>#REF!</v>
      </c>
      <c r="BS49" s="501" t="e">
        <f t="shared" si="362"/>
        <v>#REF!</v>
      </c>
      <c r="BT49" s="501" t="e">
        <f t="shared" si="362"/>
        <v>#REF!</v>
      </c>
      <c r="BU49" s="501">
        <f t="shared" si="362"/>
        <v>0</v>
      </c>
      <c r="BV49" s="501" t="e">
        <f t="shared" si="362"/>
        <v>#REF!</v>
      </c>
      <c r="BW49" s="501" t="e">
        <f t="shared" si="362"/>
        <v>#REF!</v>
      </c>
      <c r="BX49" s="501" t="e">
        <f t="shared" si="362"/>
        <v>#REF!</v>
      </c>
      <c r="BY49" s="501" t="e">
        <f t="shared" si="362"/>
        <v>#REF!</v>
      </c>
      <c r="BZ49" s="501" t="e">
        <f t="shared" si="362"/>
        <v>#REF!</v>
      </c>
      <c r="CA49" s="501" t="e">
        <f t="shared" si="362"/>
        <v>#REF!</v>
      </c>
      <c r="CB49" s="501">
        <f t="shared" si="362"/>
        <v>0</v>
      </c>
      <c r="CC49" s="501" t="e">
        <f t="shared" si="362"/>
        <v>#REF!</v>
      </c>
      <c r="CD49" s="501" t="e">
        <f t="shared" si="362"/>
        <v>#REF!</v>
      </c>
      <c r="CE49" s="501" t="e">
        <f t="shared" si="362"/>
        <v>#REF!</v>
      </c>
      <c r="CF49" s="501" t="e">
        <f t="shared" si="362"/>
        <v>#REF!</v>
      </c>
      <c r="CG49" s="501" t="e">
        <f t="shared" si="362"/>
        <v>#REF!</v>
      </c>
      <c r="CH49" s="501" t="e">
        <f t="shared" si="362"/>
        <v>#REF!</v>
      </c>
      <c r="CI49" s="501">
        <f t="shared" si="362"/>
        <v>0</v>
      </c>
      <c r="CJ49" s="501" t="e">
        <f t="shared" si="362"/>
        <v>#REF!</v>
      </c>
      <c r="CK49" s="501" t="e">
        <f t="shared" si="362"/>
        <v>#REF!</v>
      </c>
      <c r="CL49" s="501" t="e">
        <f t="shared" si="362"/>
        <v>#REF!</v>
      </c>
      <c r="CM49" s="501" t="e">
        <f t="shared" si="362"/>
        <v>#REF!</v>
      </c>
      <c r="CN49" s="501" t="e">
        <f t="shared" si="362"/>
        <v>#REF!</v>
      </c>
      <c r="CO49" s="501" t="e">
        <f t="shared" si="362"/>
        <v>#REF!</v>
      </c>
      <c r="CP49" s="501">
        <f t="shared" si="362"/>
        <v>0</v>
      </c>
      <c r="CQ49" s="501" t="e">
        <f t="shared" si="362"/>
        <v>#REF!</v>
      </c>
      <c r="CR49" s="501" t="e">
        <f t="shared" ref="CR49:DJ49" si="363">CR6</f>
        <v>#REF!</v>
      </c>
      <c r="CS49" s="501" t="e">
        <f t="shared" si="363"/>
        <v>#REF!</v>
      </c>
      <c r="CT49" s="501" t="e">
        <f t="shared" si="363"/>
        <v>#REF!</v>
      </c>
      <c r="CU49" s="501" t="e">
        <f t="shared" si="363"/>
        <v>#REF!</v>
      </c>
      <c r="CV49" s="501" t="e">
        <f t="shared" si="363"/>
        <v>#REF!</v>
      </c>
      <c r="CW49" s="501">
        <f t="shared" si="363"/>
        <v>0</v>
      </c>
      <c r="CX49" s="501" t="e">
        <f t="shared" si="363"/>
        <v>#REF!</v>
      </c>
      <c r="CY49" s="501" t="e">
        <f t="shared" si="363"/>
        <v>#REF!</v>
      </c>
      <c r="CZ49" s="501" t="e">
        <f t="shared" si="363"/>
        <v>#REF!</v>
      </c>
      <c r="DA49" s="501" t="e">
        <f t="shared" si="363"/>
        <v>#REF!</v>
      </c>
      <c r="DB49" s="501" t="e">
        <f t="shared" si="363"/>
        <v>#REF!</v>
      </c>
      <c r="DC49" s="501" t="e">
        <f t="shared" si="363"/>
        <v>#REF!</v>
      </c>
      <c r="DD49" s="501">
        <f t="shared" si="363"/>
        <v>0</v>
      </c>
      <c r="DE49" s="501" t="e">
        <f t="shared" si="363"/>
        <v>#REF!</v>
      </c>
      <c r="DF49" s="501" t="e">
        <f t="shared" si="363"/>
        <v>#REF!</v>
      </c>
      <c r="DG49" s="501" t="e">
        <f t="shared" si="363"/>
        <v>#REF!</v>
      </c>
      <c r="DH49" s="501" t="e">
        <f t="shared" si="363"/>
        <v>#REF!</v>
      </c>
      <c r="DI49" s="501" t="e">
        <f t="shared" si="363"/>
        <v>#REF!</v>
      </c>
      <c r="DJ49" s="501" t="e">
        <f t="shared" si="363"/>
        <v>#REF!</v>
      </c>
    </row>
    <row r="50" spans="1:114" x14ac:dyDescent="0.3">
      <c r="Y50" s="398">
        <f>Y49*1000</f>
        <v>0</v>
      </c>
    </row>
    <row r="54" spans="1:114" ht="15" x14ac:dyDescent="0.3">
      <c r="M54" s="480">
        <v>1249526</v>
      </c>
    </row>
    <row r="55" spans="1:114" ht="15" x14ac:dyDescent="0.3">
      <c r="M55" s="480">
        <v>221589</v>
      </c>
      <c r="N55" s="400"/>
      <c r="P55" s="401"/>
    </row>
    <row r="57" spans="1:114" x14ac:dyDescent="0.3">
      <c r="M57" s="400" t="e">
        <f>#REF!-M54</f>
        <v>#REF!</v>
      </c>
    </row>
    <row r="58" spans="1:114" x14ac:dyDescent="0.3">
      <c r="E58" s="400"/>
      <c r="F58" s="400"/>
      <c r="M58" s="398">
        <v>409055</v>
      </c>
    </row>
    <row r="61" spans="1:114" x14ac:dyDescent="0.3">
      <c r="E61" s="400"/>
    </row>
    <row r="62" spans="1:114" x14ac:dyDescent="0.3">
      <c r="D62" s="398">
        <v>63564933</v>
      </c>
      <c r="E62" s="398">
        <v>46611541</v>
      </c>
      <c r="F62" s="398">
        <v>174953036</v>
      </c>
      <c r="G62" s="398">
        <v>61050594</v>
      </c>
      <c r="H62" s="398">
        <v>113651262</v>
      </c>
      <c r="I62" s="398">
        <v>47252442</v>
      </c>
      <c r="J62" s="398">
        <v>34676407</v>
      </c>
      <c r="K62" s="398">
        <v>38542361</v>
      </c>
      <c r="L62" s="398">
        <v>59839634</v>
      </c>
      <c r="M62" s="398">
        <v>40435947</v>
      </c>
      <c r="N62" s="398">
        <v>39920966</v>
      </c>
      <c r="P62" s="398">
        <f>SUM(D62:O62)</f>
        <v>720499123</v>
      </c>
    </row>
    <row r="63" spans="1:114" x14ac:dyDescent="0.3">
      <c r="D63" s="400">
        <f>D49-D62</f>
        <v>-17611925</v>
      </c>
      <c r="E63" s="400">
        <f t="shared" ref="E63:M63" si="364">E49-E62</f>
        <v>-46611541</v>
      </c>
      <c r="F63" s="400">
        <f t="shared" si="364"/>
        <v>-174953036</v>
      </c>
      <c r="G63" s="400">
        <f t="shared" si="364"/>
        <v>-61050594</v>
      </c>
      <c r="H63" s="400">
        <f t="shared" si="364"/>
        <v>-113651262</v>
      </c>
      <c r="I63" s="400">
        <f t="shared" si="364"/>
        <v>-47252442</v>
      </c>
      <c r="J63" s="400">
        <f t="shared" si="364"/>
        <v>-34676407</v>
      </c>
      <c r="K63" s="400">
        <f t="shared" si="364"/>
        <v>-38542361</v>
      </c>
      <c r="L63" s="400">
        <f t="shared" si="364"/>
        <v>-59839634</v>
      </c>
      <c r="M63" s="400">
        <f t="shared" si="364"/>
        <v>-40435947</v>
      </c>
      <c r="N63" s="400">
        <f>N49-N62</f>
        <v>-39920966</v>
      </c>
    </row>
  </sheetData>
  <mergeCells count="1">
    <mergeCell ref="B5:C5"/>
  </mergeCells>
  <pageMargins left="0.7" right="0.7" top="0.75" bottom="0.75" header="0.3" footer="0.3"/>
  <pageSetup scale="12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E31B-381E-432D-AEF0-0F42788D02DB}">
  <dimension ref="A2:B3"/>
  <sheetViews>
    <sheetView workbookViewId="0">
      <selection activeCell="B3" sqref="B3"/>
    </sheetView>
  </sheetViews>
  <sheetFormatPr baseColWidth="10" defaultRowHeight="14.4" x14ac:dyDescent="0.3"/>
  <cols>
    <col min="2" max="2" width="12.21875" bestFit="1" customWidth="1"/>
  </cols>
  <sheetData>
    <row r="2" spans="1:2" x14ac:dyDescent="0.3">
      <c r="A2" t="s">
        <v>1168</v>
      </c>
      <c r="B2" t="s">
        <v>1169</v>
      </c>
    </row>
    <row r="3" spans="1:2" x14ac:dyDescent="0.3">
      <c r="A3" s="194">
        <f>'REPORTE GEX'!P6</f>
        <v>45953008</v>
      </c>
      <c r="B3" s="207">
        <v>239363205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5E53-E230-4420-9C59-E600F3DF7352}">
  <dimension ref="A3:M46"/>
  <sheetViews>
    <sheetView topLeftCell="A25" zoomScale="70" zoomScaleNormal="70" workbookViewId="0">
      <selection activeCell="J36" sqref="J36"/>
    </sheetView>
  </sheetViews>
  <sheetFormatPr baseColWidth="10" defaultRowHeight="14.4" x14ac:dyDescent="0.3"/>
  <cols>
    <col min="1" max="1" width="17.109375" bestFit="1" customWidth="1"/>
    <col min="2" max="2" width="14.109375" bestFit="1" customWidth="1"/>
    <col min="3" max="3" width="14.77734375" bestFit="1" customWidth="1"/>
    <col min="4" max="4" width="13.77734375" bestFit="1" customWidth="1"/>
    <col min="5" max="5" width="14.21875" bestFit="1" customWidth="1"/>
    <col min="6" max="6" width="13.44140625" bestFit="1" customWidth="1"/>
    <col min="7" max="7" width="14.21875" bestFit="1" customWidth="1"/>
    <col min="8" max="8" width="13.77734375" bestFit="1" customWidth="1"/>
    <col min="9" max="9" width="14.44140625" bestFit="1" customWidth="1"/>
    <col min="10" max="10" width="13.88671875" bestFit="1" customWidth="1"/>
    <col min="11" max="11" width="11.77734375" bestFit="1" customWidth="1"/>
    <col min="12" max="12" width="18" bestFit="1" customWidth="1"/>
    <col min="13" max="13" width="18.88671875" bestFit="1" customWidth="1"/>
    <col min="14" max="14" width="19.5546875" bestFit="1" customWidth="1"/>
    <col min="15" max="15" width="18.5546875" bestFit="1" customWidth="1"/>
    <col min="16" max="16" width="19" bestFit="1" customWidth="1"/>
  </cols>
  <sheetData>
    <row r="3" spans="1:10" x14ac:dyDescent="0.3">
      <c r="A3" s="666" t="s">
        <v>951</v>
      </c>
      <c r="B3" t="s">
        <v>953</v>
      </c>
      <c r="C3" t="s">
        <v>954</v>
      </c>
      <c r="D3" t="s">
        <v>955</v>
      </c>
      <c r="E3" t="s">
        <v>956</v>
      </c>
      <c r="F3" t="s">
        <v>957</v>
      </c>
      <c r="G3" t="s">
        <v>958</v>
      </c>
      <c r="H3" t="s">
        <v>959</v>
      </c>
      <c r="I3" t="s">
        <v>960</v>
      </c>
      <c r="J3" t="s">
        <v>961</v>
      </c>
    </row>
    <row r="4" spans="1:10" x14ac:dyDescent="0.3">
      <c r="A4" s="2">
        <v>91243110</v>
      </c>
      <c r="B4" s="643">
        <v>12414.413708354767</v>
      </c>
      <c r="C4" s="643">
        <v>10211.977409379662</v>
      </c>
      <c r="D4" s="643">
        <v>23583.224582449126</v>
      </c>
      <c r="E4" s="643">
        <v>31835.244401345197</v>
      </c>
      <c r="F4" s="643">
        <v>28423.263707059003</v>
      </c>
      <c r="G4" s="643">
        <v>36868.958023996609</v>
      </c>
      <c r="H4" s="643">
        <v>17477.907868750772</v>
      </c>
      <c r="I4" s="643">
        <v>47377.053410502893</v>
      </c>
      <c r="J4" s="643">
        <v>9906.7080891343358</v>
      </c>
    </row>
    <row r="5" spans="1:10" x14ac:dyDescent="0.3">
      <c r="A5" s="2">
        <v>91243120</v>
      </c>
      <c r="B5" s="643">
        <v>0</v>
      </c>
      <c r="C5" s="643">
        <v>0</v>
      </c>
      <c r="D5" s="643">
        <v>11578.893669120296</v>
      </c>
      <c r="E5" s="643">
        <v>38660.913654417469</v>
      </c>
      <c r="F5" s="643">
        <v>9755.9367383682547</v>
      </c>
      <c r="G5" s="643">
        <v>4261.2297854413855</v>
      </c>
      <c r="H5" s="643">
        <v>0</v>
      </c>
      <c r="I5" s="643">
        <v>1888.533825079315</v>
      </c>
      <c r="J5" s="643">
        <v>3301.9469727600726</v>
      </c>
    </row>
    <row r="6" spans="1:10" x14ac:dyDescent="0.3">
      <c r="A6" s="2">
        <v>91243310</v>
      </c>
      <c r="B6" s="643">
        <v>0</v>
      </c>
      <c r="C6" s="643">
        <v>0</v>
      </c>
      <c r="D6" s="643">
        <v>0</v>
      </c>
      <c r="E6" s="643">
        <v>0</v>
      </c>
      <c r="F6" s="643">
        <v>0</v>
      </c>
      <c r="G6" s="643">
        <v>0</v>
      </c>
      <c r="H6" s="643">
        <v>0</v>
      </c>
      <c r="I6" s="643">
        <v>0</v>
      </c>
      <c r="J6" s="643">
        <v>0</v>
      </c>
    </row>
    <row r="7" spans="1:10" x14ac:dyDescent="0.3">
      <c r="A7" s="2">
        <v>91243510</v>
      </c>
      <c r="B7" s="643">
        <v>0</v>
      </c>
      <c r="C7" s="643">
        <v>0</v>
      </c>
      <c r="D7" s="643">
        <v>0</v>
      </c>
      <c r="E7" s="643">
        <v>0</v>
      </c>
      <c r="F7" s="643">
        <v>0</v>
      </c>
      <c r="G7" s="643">
        <v>0</v>
      </c>
      <c r="H7" s="643">
        <v>0</v>
      </c>
      <c r="I7" s="643">
        <v>0</v>
      </c>
      <c r="J7" s="643">
        <v>0</v>
      </c>
    </row>
    <row r="8" spans="1:10" x14ac:dyDescent="0.3">
      <c r="A8" s="2">
        <v>91243520</v>
      </c>
      <c r="B8" s="643">
        <v>8918.5656245227201</v>
      </c>
      <c r="C8" s="643">
        <v>13731.981684295119</v>
      </c>
      <c r="D8" s="643">
        <v>15531.105809154858</v>
      </c>
      <c r="E8" s="643">
        <v>2841.9901884720557</v>
      </c>
      <c r="F8" s="643">
        <v>3394.5186131303499</v>
      </c>
      <c r="G8" s="643">
        <v>0</v>
      </c>
      <c r="H8" s="643">
        <v>0</v>
      </c>
      <c r="I8" s="643">
        <v>8092.6685069281966</v>
      </c>
      <c r="J8" s="643">
        <v>0</v>
      </c>
    </row>
    <row r="9" spans="1:10" x14ac:dyDescent="0.3">
      <c r="A9" s="2">
        <v>91243530</v>
      </c>
      <c r="B9" s="643">
        <v>0</v>
      </c>
      <c r="C9" s="643">
        <v>0</v>
      </c>
      <c r="D9" s="643">
        <v>4713.553221847189</v>
      </c>
      <c r="E9" s="643">
        <v>-4538.8261981552732</v>
      </c>
      <c r="F9" s="643">
        <v>0</v>
      </c>
      <c r="G9" s="643">
        <v>0</v>
      </c>
      <c r="H9" s="643">
        <v>0</v>
      </c>
      <c r="I9" s="643">
        <v>0</v>
      </c>
      <c r="J9" s="643">
        <v>0</v>
      </c>
    </row>
    <row r="10" spans="1:10" x14ac:dyDescent="0.3">
      <c r="A10" s="2">
        <v>91243910</v>
      </c>
      <c r="B10" s="643">
        <v>472.44270978653969</v>
      </c>
      <c r="C10" s="643">
        <v>547.89513041403916</v>
      </c>
      <c r="D10" s="643">
        <v>1435.8926675703492</v>
      </c>
      <c r="E10" s="643">
        <v>914.86894437602302</v>
      </c>
      <c r="F10" s="643">
        <v>1830.1247415006085</v>
      </c>
      <c r="G10" s="643">
        <v>1701.5449672882028</v>
      </c>
      <c r="H10" s="643">
        <v>504.812715121537</v>
      </c>
      <c r="I10" s="643">
        <v>424.6828961403707</v>
      </c>
      <c r="J10" s="643">
        <v>224.55224441178538</v>
      </c>
    </row>
    <row r="11" spans="1:10" x14ac:dyDescent="0.3">
      <c r="A11" s="2">
        <v>91243920</v>
      </c>
      <c r="B11" s="643">
        <v>6.7152632325980903</v>
      </c>
      <c r="C11" s="643">
        <v>333.56160418467203</v>
      </c>
      <c r="D11" s="643">
        <v>1245.0756559849592</v>
      </c>
      <c r="E11" s="643">
        <v>847.77935428764567</v>
      </c>
      <c r="F11" s="643">
        <v>923.06433670128843</v>
      </c>
      <c r="G11" s="643">
        <v>538.82419196441685</v>
      </c>
      <c r="H11" s="643">
        <v>207.90363312632851</v>
      </c>
      <c r="I11" s="643">
        <v>116.59289918653741</v>
      </c>
      <c r="J11" s="643">
        <v>227.48230732591995</v>
      </c>
    </row>
    <row r="12" spans="1:10" x14ac:dyDescent="0.3">
      <c r="A12" s="2">
        <v>91243720</v>
      </c>
      <c r="B12" s="643">
        <v>0</v>
      </c>
      <c r="C12" s="643">
        <v>0</v>
      </c>
      <c r="D12" s="643">
        <v>0</v>
      </c>
      <c r="E12" s="643">
        <v>0</v>
      </c>
      <c r="F12" s="643">
        <v>0</v>
      </c>
      <c r="G12" s="643">
        <v>0</v>
      </c>
      <c r="H12" s="643">
        <v>2935.1506305033131</v>
      </c>
      <c r="I12" s="643">
        <v>77.168441970524412</v>
      </c>
      <c r="J12" s="643">
        <v>0</v>
      </c>
    </row>
    <row r="13" spans="1:10" x14ac:dyDescent="0.3">
      <c r="A13" s="2">
        <v>91243730</v>
      </c>
      <c r="B13" s="643">
        <v>0</v>
      </c>
      <c r="C13" s="643">
        <v>0</v>
      </c>
      <c r="D13" s="643">
        <v>0</v>
      </c>
      <c r="E13" s="643">
        <v>0</v>
      </c>
      <c r="F13" s="643">
        <v>0</v>
      </c>
      <c r="G13" s="643">
        <v>0</v>
      </c>
      <c r="H13" s="643">
        <v>0</v>
      </c>
      <c r="I13" s="643">
        <v>0</v>
      </c>
      <c r="J13" s="643">
        <v>0</v>
      </c>
    </row>
    <row r="14" spans="1:10" x14ac:dyDescent="0.3">
      <c r="A14" s="2">
        <v>91243710</v>
      </c>
      <c r="B14" s="643">
        <v>0</v>
      </c>
      <c r="C14" s="643">
        <v>0</v>
      </c>
      <c r="D14" s="643">
        <v>0</v>
      </c>
      <c r="E14" s="643">
        <v>0</v>
      </c>
      <c r="F14" s="643">
        <v>0</v>
      </c>
      <c r="G14" s="643">
        <v>0</v>
      </c>
      <c r="H14" s="643">
        <v>0</v>
      </c>
      <c r="I14" s="643">
        <v>0</v>
      </c>
      <c r="J14" s="643">
        <v>0</v>
      </c>
    </row>
    <row r="15" spans="1:10" x14ac:dyDescent="0.3">
      <c r="A15" s="2">
        <v>91243540</v>
      </c>
      <c r="B15" s="643">
        <v>0</v>
      </c>
      <c r="C15" s="643">
        <v>0</v>
      </c>
      <c r="D15" s="643">
        <v>0</v>
      </c>
      <c r="E15" s="643">
        <v>0</v>
      </c>
      <c r="F15" s="643">
        <v>0</v>
      </c>
      <c r="G15" s="643">
        <v>0</v>
      </c>
      <c r="H15" s="643">
        <v>0</v>
      </c>
      <c r="I15" s="643">
        <v>0</v>
      </c>
      <c r="J15" s="643">
        <v>0</v>
      </c>
    </row>
    <row r="16" spans="1:10" x14ac:dyDescent="0.3">
      <c r="A16" s="2" t="s">
        <v>600</v>
      </c>
      <c r="B16" s="643">
        <v>0</v>
      </c>
      <c r="C16" s="643">
        <v>0</v>
      </c>
      <c r="D16" s="643">
        <v>0</v>
      </c>
      <c r="E16" s="643">
        <v>0</v>
      </c>
      <c r="F16" s="643">
        <v>0</v>
      </c>
      <c r="G16" s="643">
        <v>0</v>
      </c>
      <c r="H16" s="643">
        <v>0</v>
      </c>
      <c r="I16" s="643">
        <v>0</v>
      </c>
      <c r="J16" s="643">
        <v>0</v>
      </c>
    </row>
    <row r="17" spans="1:13" x14ac:dyDescent="0.3">
      <c r="A17" s="2" t="s">
        <v>952</v>
      </c>
      <c r="B17" s="643">
        <v>21812.137305896627</v>
      </c>
      <c r="C17" s="643">
        <v>24825.415828273493</v>
      </c>
      <c r="D17" s="643">
        <v>58087.745606126788</v>
      </c>
      <c r="E17" s="643">
        <v>70561.970344743124</v>
      </c>
      <c r="F17" s="643">
        <v>44326.908136759499</v>
      </c>
      <c r="G17" s="643">
        <v>43370.556968690609</v>
      </c>
      <c r="H17" s="643">
        <v>21125.774847501951</v>
      </c>
      <c r="I17" s="643">
        <v>57976.69997980784</v>
      </c>
      <c r="J17" s="643">
        <v>13660.689613632114</v>
      </c>
    </row>
    <row r="22" spans="1:13" x14ac:dyDescent="0.3">
      <c r="M22">
        <f>SUM(B22:J22)</f>
        <v>0</v>
      </c>
    </row>
    <row r="26" spans="1:13" ht="17.399999999999999" x14ac:dyDescent="0.3">
      <c r="B26">
        <v>91243110</v>
      </c>
      <c r="C26" t="e">
        <f>VLOOKUP(B26,'G (G.C)'!$B$29:$C$44,2,0)</f>
        <v>#N/A</v>
      </c>
      <c r="D26" s="207">
        <f t="shared" ref="D26:D31" si="0">SUM(B4:J4)</f>
        <v>218098.75120097239</v>
      </c>
      <c r="F26" s="668" t="s">
        <v>746</v>
      </c>
      <c r="G26" s="669"/>
      <c r="H26" s="670">
        <v>390036.18433385389</v>
      </c>
      <c r="I26" s="207" t="e">
        <f>VLOOKUP(F26,$C$26:$D$41,2,0)+D36+D37</f>
        <v>#N/A</v>
      </c>
      <c r="J26" s="643" t="e">
        <f>I26-H26</f>
        <v>#N/A</v>
      </c>
      <c r="K26">
        <v>-200</v>
      </c>
      <c r="L26" t="s">
        <v>962</v>
      </c>
    </row>
    <row r="27" spans="1:13" ht="17.399999999999999" x14ac:dyDescent="0.3">
      <c r="B27">
        <v>91243120</v>
      </c>
      <c r="C27" t="e">
        <f>VLOOKUP(B27,'G (G.C)'!$B$29:$C$44,2,0)</f>
        <v>#N/A</v>
      </c>
      <c r="D27" s="207">
        <f t="shared" si="0"/>
        <v>69447.454645186794</v>
      </c>
      <c r="F27" s="671" t="s">
        <v>747</v>
      </c>
      <c r="G27" s="672"/>
      <c r="H27" s="670">
        <v>199663.82399999999</v>
      </c>
      <c r="I27" s="207" t="e">
        <f t="shared" ref="I27:I39" si="1">VLOOKUP(F27,$C$26:$D$41,2,0)</f>
        <v>#N/A</v>
      </c>
      <c r="J27" s="643" t="e">
        <f t="shared" ref="J27:J39" si="2">I27-H27</f>
        <v>#N/A</v>
      </c>
      <c r="K27">
        <v>-130</v>
      </c>
      <c r="L27" t="s">
        <v>965</v>
      </c>
    </row>
    <row r="28" spans="1:13" ht="17.399999999999999" x14ac:dyDescent="0.3">
      <c r="B28">
        <v>91243310</v>
      </c>
      <c r="C28" t="e">
        <f>VLOOKUP(B28,'G (G.C)'!$B$29:$C$44,2,0)</f>
        <v>#N/A</v>
      </c>
      <c r="D28" s="207">
        <f t="shared" si="0"/>
        <v>0</v>
      </c>
      <c r="F28" s="671" t="s">
        <v>748</v>
      </c>
      <c r="G28" s="672"/>
      <c r="H28" s="670">
        <v>0</v>
      </c>
      <c r="I28" s="207"/>
      <c r="J28" s="643">
        <f t="shared" si="2"/>
        <v>0</v>
      </c>
    </row>
    <row r="29" spans="1:13" ht="17.399999999999999" x14ac:dyDescent="0.3">
      <c r="B29">
        <v>91243510</v>
      </c>
      <c r="C29" t="e">
        <f>VLOOKUP(B29,'G (G.C)'!$B$29:$C$44,2,0)</f>
        <v>#N/A</v>
      </c>
      <c r="D29" s="207">
        <f t="shared" si="0"/>
        <v>0</v>
      </c>
      <c r="F29" s="671" t="s">
        <v>749</v>
      </c>
      <c r="G29" s="672"/>
      <c r="H29" s="670">
        <v>0</v>
      </c>
      <c r="I29" s="207" t="e">
        <f t="shared" si="1"/>
        <v>#N/A</v>
      </c>
      <c r="J29" s="643" t="e">
        <f t="shared" si="2"/>
        <v>#N/A</v>
      </c>
    </row>
    <row r="30" spans="1:13" ht="17.399999999999999" x14ac:dyDescent="0.3">
      <c r="B30">
        <v>91243520</v>
      </c>
      <c r="C30" t="e">
        <f>VLOOKUP(B30,'G (G.C)'!$B$29:$C$44,2,0)</f>
        <v>#N/A</v>
      </c>
      <c r="D30" s="207">
        <f t="shared" si="0"/>
        <v>52510.8304265033</v>
      </c>
      <c r="F30" s="671" t="s">
        <v>750</v>
      </c>
      <c r="G30" s="672"/>
      <c r="H30" s="670">
        <v>0</v>
      </c>
      <c r="I30" s="207" t="e">
        <f t="shared" si="1"/>
        <v>#N/A</v>
      </c>
      <c r="J30" s="643" t="e">
        <f t="shared" si="2"/>
        <v>#N/A</v>
      </c>
    </row>
    <row r="31" spans="1:13" ht="17.399999999999999" x14ac:dyDescent="0.3">
      <c r="B31">
        <v>91243530</v>
      </c>
      <c r="C31" t="e">
        <f>VLOOKUP(B31,'G (G.C)'!$B$29:$C$44,2,0)</f>
        <v>#N/A</v>
      </c>
      <c r="D31" s="207">
        <f t="shared" si="0"/>
        <v>174.72702369191575</v>
      </c>
      <c r="F31" s="671" t="s">
        <v>751</v>
      </c>
      <c r="G31" s="672"/>
      <c r="H31" s="670">
        <v>92889.872912500141</v>
      </c>
      <c r="I31" s="207" t="e">
        <f t="shared" si="1"/>
        <v>#N/A</v>
      </c>
      <c r="J31" s="643" t="e">
        <f t="shared" si="2"/>
        <v>#N/A</v>
      </c>
      <c r="K31">
        <v>-59</v>
      </c>
      <c r="L31" t="s">
        <v>964</v>
      </c>
    </row>
    <row r="32" spans="1:13" ht="17.399999999999999" x14ac:dyDescent="0.3">
      <c r="B32">
        <v>91243720</v>
      </c>
      <c r="C32" t="str">
        <f>VLOOKUP(B32,'G (G.C)'!$B$29:$C$44,2,0)</f>
        <v>Administración MN</v>
      </c>
      <c r="D32" s="207">
        <f>SUM(B12:J12)</f>
        <v>3012.3190724738374</v>
      </c>
      <c r="F32" s="671" t="s">
        <v>752</v>
      </c>
      <c r="G32" s="672"/>
      <c r="H32" s="670">
        <v>120097.55390100506</v>
      </c>
      <c r="I32" s="207" t="e">
        <f t="shared" si="1"/>
        <v>#N/A</v>
      </c>
      <c r="J32" s="643" t="e">
        <f t="shared" si="2"/>
        <v>#N/A</v>
      </c>
      <c r="L32" t="s">
        <v>963</v>
      </c>
    </row>
    <row r="33" spans="2:11" ht="17.399999999999999" x14ac:dyDescent="0.3">
      <c r="B33">
        <v>91243730</v>
      </c>
      <c r="C33" t="e">
        <f>VLOOKUP(B33,'G (G.C)'!$B$29:$C$44,2,0)</f>
        <v>#N/A</v>
      </c>
      <c r="D33" s="207">
        <f>SUM(B13:J13)</f>
        <v>0</v>
      </c>
      <c r="F33" s="671" t="s">
        <v>753</v>
      </c>
      <c r="G33" s="672"/>
      <c r="H33" s="670">
        <v>0</v>
      </c>
      <c r="I33" s="207" t="e">
        <f t="shared" si="1"/>
        <v>#N/A</v>
      </c>
      <c r="J33" s="643" t="e">
        <f t="shared" si="2"/>
        <v>#N/A</v>
      </c>
    </row>
    <row r="34" spans="2:11" ht="17.399999999999999" x14ac:dyDescent="0.3">
      <c r="B34" s="165">
        <v>91243710</v>
      </c>
      <c r="C34" s="165" t="e">
        <f>VLOOKUP(B34,'G (G.C)'!$B$29:$C$44,2,0)</f>
        <v>#N/A</v>
      </c>
      <c r="D34" s="532">
        <f>SUM(B14:J14)</f>
        <v>0</v>
      </c>
      <c r="F34" s="671" t="s">
        <v>754</v>
      </c>
      <c r="G34" s="672"/>
      <c r="H34" s="670">
        <v>0</v>
      </c>
      <c r="I34" s="207"/>
      <c r="J34" s="643">
        <f t="shared" si="2"/>
        <v>0</v>
      </c>
    </row>
    <row r="35" spans="2:11" ht="17.399999999999999" x14ac:dyDescent="0.3">
      <c r="B35" s="165">
        <v>91243540</v>
      </c>
      <c r="C35" s="165" t="e">
        <f>VLOOKUP(B35,'G (G.C)'!$B$29:$C$44,2,0)</f>
        <v>#N/A</v>
      </c>
      <c r="D35" s="532">
        <f>SUM(B15:J15)</f>
        <v>0</v>
      </c>
      <c r="F35" s="671" t="s">
        <v>755</v>
      </c>
      <c r="G35" s="672"/>
      <c r="H35" s="670">
        <v>0</v>
      </c>
      <c r="I35" s="207"/>
      <c r="J35" s="643">
        <f t="shared" si="2"/>
        <v>0</v>
      </c>
    </row>
    <row r="36" spans="2:11" ht="17.399999999999999" x14ac:dyDescent="0.3">
      <c r="B36">
        <v>91243910</v>
      </c>
      <c r="C36" t="e">
        <f>VLOOKUP(B36,'G (G.C)'!$B$29:$C$44,2,0)</f>
        <v>#N/A</v>
      </c>
      <c r="D36" s="667">
        <f>SUM(B10:J10)</f>
        <v>8056.8170166094551</v>
      </c>
      <c r="F36" s="671" t="s">
        <v>756</v>
      </c>
      <c r="G36" s="672"/>
      <c r="H36" s="670">
        <v>0</v>
      </c>
      <c r="I36" s="207"/>
      <c r="J36" s="643">
        <f t="shared" si="2"/>
        <v>0</v>
      </c>
    </row>
    <row r="37" spans="2:11" ht="17.399999999999999" x14ac:dyDescent="0.3">
      <c r="B37">
        <v>91243920</v>
      </c>
      <c r="C37" t="e">
        <f>VLOOKUP(B37,'G (G.C)'!$B$29:$C$44,2,0)</f>
        <v>#N/A</v>
      </c>
      <c r="D37" s="667">
        <f>SUM(B11:J11)</f>
        <v>4446.9992459943669</v>
      </c>
      <c r="F37" s="671" t="s">
        <v>757</v>
      </c>
      <c r="G37" s="672"/>
      <c r="H37" s="670">
        <v>0</v>
      </c>
      <c r="I37" s="207" t="e">
        <f t="shared" si="1"/>
        <v>#N/A</v>
      </c>
      <c r="J37" s="643" t="e">
        <f t="shared" si="2"/>
        <v>#N/A</v>
      </c>
    </row>
    <row r="38" spans="2:11" ht="17.399999999999999" x14ac:dyDescent="0.3">
      <c r="F38" s="673" t="s">
        <v>758</v>
      </c>
      <c r="G38" s="672"/>
      <c r="H38" s="670">
        <v>0</v>
      </c>
      <c r="I38" s="207">
        <f t="shared" si="1"/>
        <v>3012.3190724738374</v>
      </c>
      <c r="J38" s="643">
        <f t="shared" si="2"/>
        <v>3012.3190724738374</v>
      </c>
    </row>
    <row r="39" spans="2:11" ht="18" thickBot="1" x14ac:dyDescent="0.35">
      <c r="F39" s="674" t="s">
        <v>759</v>
      </c>
      <c r="G39" s="672"/>
      <c r="H39" s="675">
        <v>58622.368891788719</v>
      </c>
      <c r="I39" s="207" t="e">
        <f t="shared" si="1"/>
        <v>#N/A</v>
      </c>
      <c r="J39" s="643" t="e">
        <f t="shared" si="2"/>
        <v>#N/A</v>
      </c>
      <c r="K39">
        <v>-58</v>
      </c>
    </row>
    <row r="40" spans="2:11" x14ac:dyDescent="0.3">
      <c r="B40" s="165"/>
      <c r="C40" s="165"/>
      <c r="D40" s="532">
        <f>SUM(D26:D39)</f>
        <v>355747.89863143215</v>
      </c>
      <c r="I40" s="532" t="e">
        <f>SUM(I26:I39)</f>
        <v>#N/A</v>
      </c>
      <c r="J40" s="532" t="e">
        <f>SUM(J26:J39)</f>
        <v>#N/A</v>
      </c>
      <c r="K40" s="532">
        <f>SUM(K26:K39)</f>
        <v>-447</v>
      </c>
    </row>
    <row r="41" spans="2:11" x14ac:dyDescent="0.3">
      <c r="D41" s="207"/>
    </row>
    <row r="46" spans="2:11" x14ac:dyDescent="0.3">
      <c r="E46">
        <f>865-390</f>
        <v>475</v>
      </c>
    </row>
  </sheetData>
  <conditionalFormatting sqref="A4:A20">
    <cfRule type="duplicateValues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37264-0E3B-4AC6-9127-2A46C86AED43}">
  <dimension ref="A3:M130"/>
  <sheetViews>
    <sheetView topLeftCell="A170" zoomScale="50" zoomScaleNormal="50" workbookViewId="0">
      <selection activeCell="W214" sqref="W214"/>
    </sheetView>
  </sheetViews>
  <sheetFormatPr baseColWidth="10" defaultRowHeight="14.4" x14ac:dyDescent="0.3"/>
  <cols>
    <col min="1" max="1" width="83.6640625" bestFit="1" customWidth="1"/>
    <col min="2" max="2" width="14.109375" bestFit="1" customWidth="1"/>
    <col min="3" max="3" width="14.77734375" bestFit="1" customWidth="1"/>
    <col min="4" max="4" width="13.77734375" bestFit="1" customWidth="1"/>
    <col min="5" max="5" width="14.21875" bestFit="1" customWidth="1"/>
    <col min="6" max="6" width="13.44140625" bestFit="1" customWidth="1"/>
    <col min="7" max="7" width="14.21875" bestFit="1" customWidth="1"/>
    <col min="8" max="8" width="13.77734375" bestFit="1" customWidth="1"/>
    <col min="9" max="9" width="14.44140625" bestFit="1" customWidth="1"/>
    <col min="10" max="10" width="13.88671875" bestFit="1" customWidth="1"/>
    <col min="11" max="11" width="11.77734375" bestFit="1" customWidth="1"/>
  </cols>
  <sheetData>
    <row r="3" spans="1:13" x14ac:dyDescent="0.3">
      <c r="A3" s="666" t="s">
        <v>951</v>
      </c>
      <c r="B3" t="s">
        <v>953</v>
      </c>
      <c r="C3" t="s">
        <v>954</v>
      </c>
      <c r="D3" t="s">
        <v>955</v>
      </c>
      <c r="E3" t="s">
        <v>956</v>
      </c>
      <c r="F3" t="s">
        <v>957</v>
      </c>
      <c r="G3" t="s">
        <v>958</v>
      </c>
      <c r="H3" t="s">
        <v>959</v>
      </c>
      <c r="I3" t="s">
        <v>960</v>
      </c>
      <c r="J3" t="s">
        <v>961</v>
      </c>
    </row>
    <row r="4" spans="1:13" x14ac:dyDescent="0.3">
      <c r="A4" s="2">
        <v>91243110</v>
      </c>
      <c r="J4" s="4"/>
    </row>
    <row r="5" spans="1:13" x14ac:dyDescent="0.3">
      <c r="A5" s="676" t="s">
        <v>934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s="4">
        <v>0</v>
      </c>
      <c r="L5" t="s">
        <v>934</v>
      </c>
      <c r="M5">
        <f>SUM(B5:J5)</f>
        <v>0</v>
      </c>
    </row>
    <row r="6" spans="1:13" x14ac:dyDescent="0.3">
      <c r="A6" s="676" t="s">
        <v>612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4">
        <v>0</v>
      </c>
      <c r="L6" t="s">
        <v>612</v>
      </c>
      <c r="M6">
        <f t="shared" ref="M6:M69" si="0">SUM(B6:J6)</f>
        <v>0</v>
      </c>
    </row>
    <row r="7" spans="1:13" x14ac:dyDescent="0.3">
      <c r="A7" s="676" t="s">
        <v>783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s="4">
        <v>0</v>
      </c>
      <c r="L7" t="s">
        <v>783</v>
      </c>
      <c r="M7">
        <f t="shared" si="0"/>
        <v>0</v>
      </c>
    </row>
    <row r="8" spans="1:13" x14ac:dyDescent="0.3">
      <c r="A8" s="676" t="s">
        <v>616</v>
      </c>
      <c r="B8">
        <v>0</v>
      </c>
      <c r="C8">
        <v>0</v>
      </c>
      <c r="D8">
        <v>26059.761113007429</v>
      </c>
      <c r="E8">
        <v>8715.3163957298493</v>
      </c>
      <c r="F8">
        <v>10530.062851083643</v>
      </c>
      <c r="G8">
        <v>10887.682155102359</v>
      </c>
      <c r="H8">
        <v>5499.6804828401455</v>
      </c>
      <c r="I8">
        <v>5043.4074148512664</v>
      </c>
      <c r="J8" s="4">
        <v>0</v>
      </c>
      <c r="L8" t="s">
        <v>616</v>
      </c>
      <c r="M8">
        <f t="shared" si="0"/>
        <v>66735.910412614685</v>
      </c>
    </row>
    <row r="9" spans="1:13" x14ac:dyDescent="0.3">
      <c r="A9" s="676" t="s">
        <v>615</v>
      </c>
      <c r="B9">
        <v>3571.5331880149583</v>
      </c>
      <c r="C9">
        <v>-5.0175256435522897E-2</v>
      </c>
      <c r="D9">
        <v>-2742.3225270133516</v>
      </c>
      <c r="E9">
        <v>8668.4787444414505</v>
      </c>
      <c r="F9">
        <v>6361.0345483489673</v>
      </c>
      <c r="G9">
        <v>6717.1933317828225</v>
      </c>
      <c r="H9">
        <v>5112.2451334505758</v>
      </c>
      <c r="I9">
        <v>5121.5350774992958</v>
      </c>
      <c r="J9" s="4">
        <v>5539.8288042657787</v>
      </c>
      <c r="L9" t="s">
        <v>615</v>
      </c>
      <c r="M9">
        <f t="shared" si="0"/>
        <v>38349.476125534064</v>
      </c>
    </row>
    <row r="10" spans="1:13" x14ac:dyDescent="0.3">
      <c r="A10" s="676" t="s">
        <v>936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s="4">
        <v>0</v>
      </c>
      <c r="L10" t="s">
        <v>936</v>
      </c>
      <c r="M10">
        <f t="shared" si="0"/>
        <v>0</v>
      </c>
    </row>
    <row r="11" spans="1:13" x14ac:dyDescent="0.3">
      <c r="A11" s="676" t="s">
        <v>935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s="4">
        <v>0</v>
      </c>
      <c r="L11" t="s">
        <v>935</v>
      </c>
      <c r="M11">
        <f t="shared" si="0"/>
        <v>0</v>
      </c>
    </row>
    <row r="12" spans="1:13" x14ac:dyDescent="0.3">
      <c r="A12" s="676" t="s">
        <v>624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s="4">
        <v>0</v>
      </c>
      <c r="L12" t="s">
        <v>624</v>
      </c>
      <c r="M12">
        <f t="shared" si="0"/>
        <v>0</v>
      </c>
    </row>
    <row r="13" spans="1:13" x14ac:dyDescent="0.3">
      <c r="A13" s="676" t="s">
        <v>614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s="4">
        <v>0</v>
      </c>
      <c r="L13" t="s">
        <v>614</v>
      </c>
      <c r="M13">
        <f t="shared" si="0"/>
        <v>0</v>
      </c>
    </row>
    <row r="14" spans="1:13" x14ac:dyDescent="0.3">
      <c r="A14" s="676" t="s">
        <v>880</v>
      </c>
      <c r="B14">
        <v>0</v>
      </c>
      <c r="C14">
        <v>0</v>
      </c>
      <c r="D14">
        <v>0</v>
      </c>
      <c r="E14">
        <v>0</v>
      </c>
      <c r="F14">
        <v>0</v>
      </c>
      <c r="G14">
        <v>1404.0253033480296</v>
      </c>
      <c r="H14">
        <v>3547.111140007903</v>
      </c>
      <c r="I14">
        <v>2871.5616890627962</v>
      </c>
      <c r="J14" s="4">
        <v>0</v>
      </c>
      <c r="L14" t="s">
        <v>880</v>
      </c>
      <c r="M14">
        <f t="shared" si="0"/>
        <v>7822.6981324187291</v>
      </c>
    </row>
    <row r="15" spans="1:13" x14ac:dyDescent="0.3">
      <c r="A15" s="676" t="s">
        <v>623</v>
      </c>
      <c r="B15">
        <v>0</v>
      </c>
      <c r="C15">
        <v>0</v>
      </c>
      <c r="D15">
        <v>0</v>
      </c>
      <c r="E15">
        <v>5037.2461801653553</v>
      </c>
      <c r="F15">
        <v>916.09661488815607</v>
      </c>
      <c r="G15">
        <v>6614.1684384544824</v>
      </c>
      <c r="H15">
        <v>0</v>
      </c>
      <c r="I15">
        <v>0</v>
      </c>
      <c r="J15" s="4">
        <v>0</v>
      </c>
      <c r="L15" t="s">
        <v>623</v>
      </c>
      <c r="M15">
        <f t="shared" si="0"/>
        <v>12567.511233507994</v>
      </c>
    </row>
    <row r="16" spans="1:13" x14ac:dyDescent="0.3">
      <c r="A16" s="676" t="s">
        <v>927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30768.673548281742</v>
      </c>
      <c r="J16" s="4">
        <v>0</v>
      </c>
      <c r="L16" t="s">
        <v>927</v>
      </c>
      <c r="M16">
        <f t="shared" si="0"/>
        <v>30768.673548281742</v>
      </c>
    </row>
    <row r="17" spans="1:13" x14ac:dyDescent="0.3">
      <c r="A17" s="676" t="s">
        <v>929</v>
      </c>
      <c r="B17">
        <v>8842.8805203398078</v>
      </c>
      <c r="C17">
        <v>10212.027584636098</v>
      </c>
      <c r="D17">
        <v>0</v>
      </c>
      <c r="E17">
        <v>8021.0195351695147</v>
      </c>
      <c r="F17">
        <v>9851.6853167648951</v>
      </c>
      <c r="G17">
        <v>9842.5217541745023</v>
      </c>
      <c r="H17">
        <v>3804.3651066186421</v>
      </c>
      <c r="I17">
        <v>2805.6573659137089</v>
      </c>
      <c r="J17" s="4">
        <v>4221.1197919847664</v>
      </c>
      <c r="L17" t="s">
        <v>929</v>
      </c>
      <c r="M17">
        <f t="shared" si="0"/>
        <v>57601.276975601933</v>
      </c>
    </row>
    <row r="18" spans="1:13" x14ac:dyDescent="0.3">
      <c r="A18" s="676" t="s">
        <v>930</v>
      </c>
      <c r="B18">
        <v>0</v>
      </c>
      <c r="C18">
        <v>0</v>
      </c>
      <c r="D18">
        <v>265.78599645504755</v>
      </c>
      <c r="E18">
        <v>132.55395344323352</v>
      </c>
      <c r="F18">
        <v>132.81750514010045</v>
      </c>
      <c r="G18">
        <v>142.85204288455296</v>
      </c>
      <c r="H18">
        <v>142.29215245891362</v>
      </c>
      <c r="I18">
        <v>141.57870991176586</v>
      </c>
      <c r="J18" s="4">
        <v>145.75949288378919</v>
      </c>
      <c r="L18" t="s">
        <v>930</v>
      </c>
      <c r="M18">
        <f t="shared" si="0"/>
        <v>1103.639853177403</v>
      </c>
    </row>
    <row r="19" spans="1:13" x14ac:dyDescent="0.3">
      <c r="A19" s="676" t="s">
        <v>817</v>
      </c>
      <c r="B19">
        <v>0</v>
      </c>
      <c r="C19">
        <v>0</v>
      </c>
      <c r="D19">
        <v>0</v>
      </c>
      <c r="E19">
        <v>1260.6295923957939</v>
      </c>
      <c r="F19">
        <v>631.56687083324186</v>
      </c>
      <c r="G19">
        <v>1260.5149982498644</v>
      </c>
      <c r="H19">
        <v>-627.78614662540872</v>
      </c>
      <c r="I19">
        <v>624.63960498231438</v>
      </c>
      <c r="J19" s="4">
        <v>0</v>
      </c>
      <c r="L19" t="s">
        <v>817</v>
      </c>
      <c r="M19">
        <f t="shared" si="0"/>
        <v>3149.564919835806</v>
      </c>
    </row>
    <row r="20" spans="1:13" x14ac:dyDescent="0.3">
      <c r="A20" s="2">
        <v>91243120</v>
      </c>
      <c r="J20" s="4"/>
      <c r="L20">
        <v>91243120</v>
      </c>
      <c r="M20">
        <f t="shared" si="0"/>
        <v>0</v>
      </c>
    </row>
    <row r="21" spans="1:13" x14ac:dyDescent="0.3">
      <c r="A21" s="676" t="s">
        <v>620</v>
      </c>
      <c r="B21">
        <v>0</v>
      </c>
      <c r="C21">
        <v>0</v>
      </c>
      <c r="D21">
        <v>9875.8623058783924</v>
      </c>
      <c r="E21">
        <v>1244.2175066557538</v>
      </c>
      <c r="F21">
        <v>4777.1185325157721</v>
      </c>
      <c r="G21">
        <v>1769.7287464736753</v>
      </c>
      <c r="H21">
        <v>0</v>
      </c>
      <c r="I21">
        <v>1888.533825079315</v>
      </c>
      <c r="J21" s="4">
        <v>3301.9469727600726</v>
      </c>
      <c r="L21" t="s">
        <v>620</v>
      </c>
      <c r="M21">
        <f t="shared" si="0"/>
        <v>22857.407889362981</v>
      </c>
    </row>
    <row r="22" spans="1:13" x14ac:dyDescent="0.3">
      <c r="A22" s="676" t="s">
        <v>783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s="4">
        <v>0</v>
      </c>
      <c r="L22" t="s">
        <v>783</v>
      </c>
      <c r="M22">
        <f t="shared" si="0"/>
        <v>0</v>
      </c>
    </row>
    <row r="23" spans="1:13" x14ac:dyDescent="0.3">
      <c r="A23" s="676" t="s">
        <v>782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s="4">
        <v>0</v>
      </c>
      <c r="L23" t="s">
        <v>782</v>
      </c>
      <c r="M23">
        <f t="shared" si="0"/>
        <v>0</v>
      </c>
    </row>
    <row r="24" spans="1:13" x14ac:dyDescent="0.3">
      <c r="A24" s="676" t="s">
        <v>931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s="4">
        <v>0</v>
      </c>
      <c r="L24" t="s">
        <v>931</v>
      </c>
      <c r="M24">
        <f t="shared" si="0"/>
        <v>0</v>
      </c>
    </row>
    <row r="25" spans="1:13" x14ac:dyDescent="0.3">
      <c r="A25" s="676" t="s">
        <v>932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s="4">
        <v>0</v>
      </c>
      <c r="L25" t="s">
        <v>932</v>
      </c>
      <c r="M25">
        <f t="shared" si="0"/>
        <v>0</v>
      </c>
    </row>
    <row r="26" spans="1:13" x14ac:dyDescent="0.3">
      <c r="A26" s="676" t="s">
        <v>624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s="4">
        <v>0</v>
      </c>
      <c r="L26" t="s">
        <v>624</v>
      </c>
      <c r="M26">
        <f t="shared" si="0"/>
        <v>0</v>
      </c>
    </row>
    <row r="27" spans="1:13" x14ac:dyDescent="0.3">
      <c r="A27" s="676" t="s">
        <v>623</v>
      </c>
      <c r="B27">
        <v>0</v>
      </c>
      <c r="C27">
        <v>0</v>
      </c>
      <c r="D27">
        <v>2831.9397629183532</v>
      </c>
      <c r="E27">
        <v>13338.379601675617</v>
      </c>
      <c r="F27">
        <v>0</v>
      </c>
      <c r="G27">
        <v>0</v>
      </c>
      <c r="H27">
        <v>0</v>
      </c>
      <c r="I27">
        <v>0</v>
      </c>
      <c r="J27" s="4">
        <v>0</v>
      </c>
      <c r="L27" t="s">
        <v>623</v>
      </c>
      <c r="M27">
        <f t="shared" si="0"/>
        <v>16170.31936459397</v>
      </c>
    </row>
    <row r="28" spans="1:13" x14ac:dyDescent="0.3">
      <c r="A28" s="676" t="s">
        <v>841</v>
      </c>
      <c r="B28">
        <v>0</v>
      </c>
      <c r="C28">
        <v>0</v>
      </c>
      <c r="D28">
        <v>-1128.90839967645</v>
      </c>
      <c r="E28">
        <v>24078.316546086102</v>
      </c>
      <c r="F28">
        <v>4978.8182058524835</v>
      </c>
      <c r="G28">
        <v>2491.50103896771</v>
      </c>
      <c r="H28">
        <v>0</v>
      </c>
      <c r="I28">
        <v>0</v>
      </c>
      <c r="J28" s="4">
        <v>0</v>
      </c>
      <c r="L28" t="s">
        <v>841</v>
      </c>
      <c r="M28">
        <f t="shared" si="0"/>
        <v>30419.727391229848</v>
      </c>
    </row>
    <row r="29" spans="1:13" x14ac:dyDescent="0.3">
      <c r="A29" s="2">
        <v>91243310</v>
      </c>
      <c r="J29" s="4"/>
      <c r="L29">
        <v>91243310</v>
      </c>
      <c r="M29">
        <f t="shared" si="0"/>
        <v>0</v>
      </c>
    </row>
    <row r="30" spans="1:13" x14ac:dyDescent="0.3">
      <c r="A30" s="676" t="s">
        <v>789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s="4">
        <v>0</v>
      </c>
      <c r="L30" t="s">
        <v>789</v>
      </c>
      <c r="M30">
        <f t="shared" si="0"/>
        <v>0</v>
      </c>
    </row>
    <row r="31" spans="1:13" x14ac:dyDescent="0.3">
      <c r="A31" s="676" t="s">
        <v>790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s="4">
        <v>0</v>
      </c>
      <c r="L31" t="s">
        <v>790</v>
      </c>
      <c r="M31">
        <f t="shared" si="0"/>
        <v>0</v>
      </c>
    </row>
    <row r="32" spans="1:13" x14ac:dyDescent="0.3">
      <c r="A32" s="2">
        <v>91243510</v>
      </c>
      <c r="J32" s="4"/>
      <c r="L32">
        <v>91243510</v>
      </c>
      <c r="M32">
        <f t="shared" si="0"/>
        <v>0</v>
      </c>
    </row>
    <row r="33" spans="1:13" x14ac:dyDescent="0.3">
      <c r="A33" s="676" t="s">
        <v>627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s="4">
        <v>0</v>
      </c>
      <c r="L33" t="s">
        <v>627</v>
      </c>
      <c r="M33">
        <f t="shared" si="0"/>
        <v>0</v>
      </c>
    </row>
    <row r="34" spans="1:13" x14ac:dyDescent="0.3">
      <c r="A34" s="676" t="s">
        <v>815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s="4">
        <v>0</v>
      </c>
      <c r="L34" t="s">
        <v>815</v>
      </c>
      <c r="M34">
        <f t="shared" si="0"/>
        <v>0</v>
      </c>
    </row>
    <row r="35" spans="1:13" x14ac:dyDescent="0.3">
      <c r="A35" s="676" t="s">
        <v>626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s="4">
        <v>0</v>
      </c>
      <c r="L35" t="s">
        <v>626</v>
      </c>
      <c r="M35">
        <f t="shared" si="0"/>
        <v>0</v>
      </c>
    </row>
    <row r="36" spans="1:13" x14ac:dyDescent="0.3">
      <c r="A36" s="676" t="s">
        <v>629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s="4">
        <v>0</v>
      </c>
      <c r="L36" t="s">
        <v>629</v>
      </c>
      <c r="M36">
        <f t="shared" si="0"/>
        <v>0</v>
      </c>
    </row>
    <row r="37" spans="1:13" x14ac:dyDescent="0.3">
      <c r="A37" s="676" t="s">
        <v>784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s="4">
        <v>0</v>
      </c>
      <c r="L37" t="s">
        <v>784</v>
      </c>
      <c r="M37">
        <f t="shared" si="0"/>
        <v>0</v>
      </c>
    </row>
    <row r="38" spans="1:13" x14ac:dyDescent="0.3">
      <c r="A38" s="676" t="s">
        <v>785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s="4">
        <v>0</v>
      </c>
      <c r="L38" t="s">
        <v>785</v>
      </c>
      <c r="M38">
        <f t="shared" si="0"/>
        <v>0</v>
      </c>
    </row>
    <row r="39" spans="1:13" x14ac:dyDescent="0.3">
      <c r="A39" s="676" t="s">
        <v>788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s="4">
        <v>0</v>
      </c>
      <c r="L39" t="s">
        <v>788</v>
      </c>
      <c r="M39">
        <f t="shared" si="0"/>
        <v>0</v>
      </c>
    </row>
    <row r="40" spans="1:13" x14ac:dyDescent="0.3">
      <c r="A40" s="2">
        <v>91243520</v>
      </c>
      <c r="J40" s="4"/>
      <c r="L40">
        <v>91243520</v>
      </c>
      <c r="M40">
        <f t="shared" si="0"/>
        <v>0</v>
      </c>
    </row>
    <row r="41" spans="1:13" x14ac:dyDescent="0.3">
      <c r="A41" s="676" t="s">
        <v>647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s="4">
        <v>0</v>
      </c>
      <c r="L41" t="s">
        <v>647</v>
      </c>
      <c r="M41">
        <f t="shared" si="0"/>
        <v>0</v>
      </c>
    </row>
    <row r="42" spans="1:13" x14ac:dyDescent="0.3">
      <c r="A42" s="676" t="s">
        <v>648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s="4">
        <v>0</v>
      </c>
      <c r="L42" t="s">
        <v>648</v>
      </c>
      <c r="M42">
        <f t="shared" si="0"/>
        <v>0</v>
      </c>
    </row>
    <row r="43" spans="1:13" x14ac:dyDescent="0.3">
      <c r="A43" s="676" t="s">
        <v>645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s="4">
        <v>0</v>
      </c>
      <c r="L43" t="s">
        <v>645</v>
      </c>
      <c r="M43">
        <f t="shared" si="0"/>
        <v>0</v>
      </c>
    </row>
    <row r="44" spans="1:13" x14ac:dyDescent="0.3">
      <c r="A44" s="676" t="s">
        <v>646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s="4">
        <v>0</v>
      </c>
      <c r="L44" t="s">
        <v>646</v>
      </c>
      <c r="M44">
        <f t="shared" si="0"/>
        <v>0</v>
      </c>
    </row>
    <row r="45" spans="1:13" x14ac:dyDescent="0.3">
      <c r="A45" s="676" t="s">
        <v>627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s="4">
        <v>0</v>
      </c>
      <c r="L45" t="s">
        <v>627</v>
      </c>
      <c r="M45">
        <f t="shared" si="0"/>
        <v>0</v>
      </c>
    </row>
    <row r="46" spans="1:13" x14ac:dyDescent="0.3">
      <c r="A46" s="676" t="s">
        <v>634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s="4">
        <v>0</v>
      </c>
      <c r="L46" t="s">
        <v>634</v>
      </c>
      <c r="M46">
        <f t="shared" si="0"/>
        <v>0</v>
      </c>
    </row>
    <row r="47" spans="1:13" x14ac:dyDescent="0.3">
      <c r="A47" s="676" t="s">
        <v>635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s="4">
        <v>0</v>
      </c>
      <c r="L47" t="s">
        <v>635</v>
      </c>
      <c r="M47">
        <f t="shared" si="0"/>
        <v>0</v>
      </c>
    </row>
    <row r="48" spans="1:13" x14ac:dyDescent="0.3">
      <c r="A48" s="676" t="s">
        <v>625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s="4">
        <v>0</v>
      </c>
      <c r="L48" t="s">
        <v>625</v>
      </c>
      <c r="M48">
        <f t="shared" si="0"/>
        <v>0</v>
      </c>
    </row>
    <row r="49" spans="1:13" x14ac:dyDescent="0.3">
      <c r="A49" s="676" t="s">
        <v>626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s="4">
        <v>0</v>
      </c>
      <c r="L49" t="s">
        <v>626</v>
      </c>
      <c r="M49">
        <f t="shared" si="0"/>
        <v>0</v>
      </c>
    </row>
    <row r="50" spans="1:13" x14ac:dyDescent="0.3">
      <c r="A50" s="676" t="s">
        <v>620</v>
      </c>
      <c r="B50">
        <v>0</v>
      </c>
      <c r="C50">
        <v>7946.3603796866882</v>
      </c>
      <c r="D50">
        <v>-7998.2253530620583</v>
      </c>
      <c r="E50">
        <v>0</v>
      </c>
      <c r="F50">
        <v>0</v>
      </c>
      <c r="G50">
        <v>0</v>
      </c>
      <c r="H50">
        <v>0</v>
      </c>
      <c r="I50">
        <v>0</v>
      </c>
      <c r="J50" s="4">
        <v>0</v>
      </c>
      <c r="L50" t="s">
        <v>620</v>
      </c>
      <c r="M50">
        <f t="shared" si="0"/>
        <v>-51.864973375370027</v>
      </c>
    </row>
    <row r="51" spans="1:13" x14ac:dyDescent="0.3">
      <c r="A51" s="676" t="s">
        <v>640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s="4">
        <v>0</v>
      </c>
      <c r="L51" t="s">
        <v>640</v>
      </c>
      <c r="M51">
        <f t="shared" si="0"/>
        <v>0</v>
      </c>
    </row>
    <row r="52" spans="1:13" x14ac:dyDescent="0.3">
      <c r="A52" s="676" t="s">
        <v>642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s="4">
        <v>0</v>
      </c>
      <c r="L52" t="s">
        <v>642</v>
      </c>
      <c r="M52">
        <f t="shared" si="0"/>
        <v>0</v>
      </c>
    </row>
    <row r="53" spans="1:13" x14ac:dyDescent="0.3">
      <c r="A53" s="676" t="s">
        <v>637</v>
      </c>
      <c r="B53">
        <v>1280.3262485678192</v>
      </c>
      <c r="C53">
        <v>0</v>
      </c>
      <c r="D53">
        <v>3564.3207942778372</v>
      </c>
      <c r="E53">
        <v>1244.4061411374155</v>
      </c>
      <c r="F53">
        <v>1535.3622748757703</v>
      </c>
      <c r="G53">
        <v>0</v>
      </c>
      <c r="H53">
        <v>0</v>
      </c>
      <c r="I53">
        <v>0</v>
      </c>
      <c r="J53" s="4">
        <v>0</v>
      </c>
      <c r="L53" t="s">
        <v>637</v>
      </c>
      <c r="M53">
        <f t="shared" si="0"/>
        <v>7624.4154588588408</v>
      </c>
    </row>
    <row r="54" spans="1:13" x14ac:dyDescent="0.3">
      <c r="A54" s="676" t="s">
        <v>639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s="4">
        <v>0</v>
      </c>
      <c r="L54" t="s">
        <v>639</v>
      </c>
      <c r="M54">
        <f t="shared" si="0"/>
        <v>0</v>
      </c>
    </row>
    <row r="55" spans="1:13" x14ac:dyDescent="0.3">
      <c r="A55" s="676" t="s">
        <v>636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s="4">
        <v>0</v>
      </c>
      <c r="L55" t="s">
        <v>636</v>
      </c>
      <c r="M55">
        <f t="shared" si="0"/>
        <v>0</v>
      </c>
    </row>
    <row r="56" spans="1:13" x14ac:dyDescent="0.3">
      <c r="A56" s="676" t="s">
        <v>649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s="4">
        <v>0</v>
      </c>
      <c r="L56" t="s">
        <v>649</v>
      </c>
      <c r="M56">
        <f t="shared" si="0"/>
        <v>0</v>
      </c>
    </row>
    <row r="57" spans="1:13" x14ac:dyDescent="0.3">
      <c r="A57" s="676" t="s">
        <v>655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s="4">
        <v>0</v>
      </c>
      <c r="L57" t="s">
        <v>655</v>
      </c>
      <c r="M57">
        <f t="shared" si="0"/>
        <v>0</v>
      </c>
    </row>
    <row r="58" spans="1:13" x14ac:dyDescent="0.3">
      <c r="A58" s="676" t="s">
        <v>643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s="4">
        <v>0</v>
      </c>
      <c r="L58" t="s">
        <v>643</v>
      </c>
      <c r="M58">
        <f t="shared" si="0"/>
        <v>0</v>
      </c>
    </row>
    <row r="59" spans="1:13" x14ac:dyDescent="0.3">
      <c r="A59" s="676" t="s">
        <v>660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s="4">
        <v>0</v>
      </c>
      <c r="L59" t="s">
        <v>660</v>
      </c>
      <c r="M59">
        <f t="shared" si="0"/>
        <v>0</v>
      </c>
    </row>
    <row r="60" spans="1:13" x14ac:dyDescent="0.3">
      <c r="A60" s="676" t="s">
        <v>629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s="4">
        <v>0</v>
      </c>
      <c r="L60" t="s">
        <v>629</v>
      </c>
      <c r="M60">
        <f t="shared" si="0"/>
        <v>0</v>
      </c>
    </row>
    <row r="61" spans="1:13" x14ac:dyDescent="0.3">
      <c r="A61" s="676" t="s">
        <v>784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s="4">
        <v>0</v>
      </c>
      <c r="L61" t="s">
        <v>784</v>
      </c>
      <c r="M61">
        <f t="shared" si="0"/>
        <v>0</v>
      </c>
    </row>
    <row r="62" spans="1:13" x14ac:dyDescent="0.3">
      <c r="A62" s="676" t="s">
        <v>785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s="4">
        <v>0</v>
      </c>
      <c r="L62" t="s">
        <v>785</v>
      </c>
      <c r="M62">
        <f t="shared" si="0"/>
        <v>0</v>
      </c>
    </row>
    <row r="63" spans="1:13" x14ac:dyDescent="0.3">
      <c r="A63" s="676" t="s">
        <v>933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s="4">
        <v>0</v>
      </c>
      <c r="L63" t="s">
        <v>933</v>
      </c>
      <c r="M63">
        <f t="shared" si="0"/>
        <v>0</v>
      </c>
    </row>
    <row r="64" spans="1:13" x14ac:dyDescent="0.3">
      <c r="A64" s="676" t="s">
        <v>840</v>
      </c>
      <c r="B64">
        <v>0</v>
      </c>
      <c r="C64">
        <v>0</v>
      </c>
      <c r="D64">
        <v>0</v>
      </c>
      <c r="E64">
        <v>1597.5840473346402</v>
      </c>
      <c r="F64">
        <v>0</v>
      </c>
      <c r="G64">
        <v>0</v>
      </c>
      <c r="H64">
        <v>0</v>
      </c>
      <c r="I64">
        <v>0</v>
      </c>
      <c r="J64" s="4">
        <v>0</v>
      </c>
      <c r="L64" t="s">
        <v>840</v>
      </c>
      <c r="M64">
        <f t="shared" si="0"/>
        <v>1597.5840473346402</v>
      </c>
    </row>
    <row r="65" spans="1:13" x14ac:dyDescent="0.3">
      <c r="A65" s="676" t="s">
        <v>817</v>
      </c>
      <c r="B65">
        <v>0</v>
      </c>
      <c r="C65">
        <v>0</v>
      </c>
      <c r="D65">
        <v>0</v>
      </c>
      <c r="E65">
        <v>0</v>
      </c>
      <c r="F65">
        <v>1263.1360515361382</v>
      </c>
      <c r="G65">
        <v>0</v>
      </c>
      <c r="H65">
        <v>0</v>
      </c>
      <c r="I65">
        <v>0</v>
      </c>
      <c r="J65" s="4">
        <v>0</v>
      </c>
      <c r="L65" t="s">
        <v>817</v>
      </c>
      <c r="M65">
        <f t="shared" si="0"/>
        <v>1263.1360515361382</v>
      </c>
    </row>
    <row r="66" spans="1:13" x14ac:dyDescent="0.3">
      <c r="A66" s="676" t="s">
        <v>658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s="4">
        <v>0</v>
      </c>
      <c r="L66" t="s">
        <v>658</v>
      </c>
      <c r="M66">
        <f t="shared" si="0"/>
        <v>0</v>
      </c>
    </row>
    <row r="67" spans="1:13" x14ac:dyDescent="0.3">
      <c r="A67" s="676" t="s">
        <v>659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s="4">
        <v>0</v>
      </c>
      <c r="L67" t="s">
        <v>659</v>
      </c>
      <c r="M67">
        <f t="shared" si="0"/>
        <v>0</v>
      </c>
    </row>
    <row r="68" spans="1:13" x14ac:dyDescent="0.3">
      <c r="A68" s="676" t="s">
        <v>656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s="4">
        <v>0</v>
      </c>
      <c r="L68" t="s">
        <v>656</v>
      </c>
      <c r="M68">
        <f t="shared" si="0"/>
        <v>0</v>
      </c>
    </row>
    <row r="69" spans="1:13" x14ac:dyDescent="0.3">
      <c r="A69" s="676" t="s">
        <v>657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s="4">
        <v>0</v>
      </c>
      <c r="L69" t="s">
        <v>657</v>
      </c>
      <c r="M69">
        <f t="shared" si="0"/>
        <v>0</v>
      </c>
    </row>
    <row r="70" spans="1:13" x14ac:dyDescent="0.3">
      <c r="A70" s="676" t="s">
        <v>630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s="4">
        <v>0</v>
      </c>
      <c r="L70" t="s">
        <v>630</v>
      </c>
      <c r="M70">
        <f t="shared" ref="M70:M130" si="1">SUM(B70:J70)</f>
        <v>0</v>
      </c>
    </row>
    <row r="71" spans="1:13" x14ac:dyDescent="0.3">
      <c r="A71" s="676" t="s">
        <v>633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s="4">
        <v>0</v>
      </c>
      <c r="L71" t="s">
        <v>633</v>
      </c>
      <c r="M71">
        <f t="shared" si="1"/>
        <v>0</v>
      </c>
    </row>
    <row r="72" spans="1:13" x14ac:dyDescent="0.3">
      <c r="A72" s="676" t="s">
        <v>650</v>
      </c>
      <c r="B72">
        <v>7638.2393759549013</v>
      </c>
      <c r="C72">
        <v>5785.6213046084304</v>
      </c>
      <c r="D72">
        <v>19965.010367939081</v>
      </c>
      <c r="E72">
        <v>0</v>
      </c>
      <c r="F72">
        <v>596.02028671844164</v>
      </c>
      <c r="G72">
        <v>0</v>
      </c>
      <c r="H72">
        <v>0</v>
      </c>
      <c r="I72">
        <v>8092.6685069281966</v>
      </c>
      <c r="J72" s="4">
        <v>0</v>
      </c>
      <c r="L72" t="s">
        <v>650</v>
      </c>
      <c r="M72">
        <f t="shared" si="1"/>
        <v>42077.55984214905</v>
      </c>
    </row>
    <row r="73" spans="1:13" x14ac:dyDescent="0.3">
      <c r="A73" s="676" t="s">
        <v>652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s="4">
        <v>0</v>
      </c>
      <c r="L73" t="s">
        <v>652</v>
      </c>
      <c r="M73">
        <f t="shared" si="1"/>
        <v>0</v>
      </c>
    </row>
    <row r="74" spans="1:13" x14ac:dyDescent="0.3">
      <c r="A74" s="676" t="s">
        <v>653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s="4">
        <v>0</v>
      </c>
      <c r="L74" t="s">
        <v>653</v>
      </c>
      <c r="M74">
        <f t="shared" si="1"/>
        <v>0</v>
      </c>
    </row>
    <row r="75" spans="1:13" x14ac:dyDescent="0.3">
      <c r="A75" s="676" t="s">
        <v>654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s="4">
        <v>0</v>
      </c>
      <c r="L75" t="s">
        <v>654</v>
      </c>
      <c r="M75">
        <f t="shared" si="1"/>
        <v>0</v>
      </c>
    </row>
    <row r="76" spans="1:13" x14ac:dyDescent="0.3">
      <c r="A76" s="676" t="s">
        <v>222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s="4">
        <v>0</v>
      </c>
      <c r="L76" t="s">
        <v>222</v>
      </c>
      <c r="M76">
        <f t="shared" si="1"/>
        <v>0</v>
      </c>
    </row>
    <row r="77" spans="1:13" x14ac:dyDescent="0.3">
      <c r="A77" s="676" t="s">
        <v>223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s="4">
        <v>0</v>
      </c>
      <c r="L77" t="s">
        <v>223</v>
      </c>
      <c r="M77">
        <f t="shared" si="1"/>
        <v>0</v>
      </c>
    </row>
    <row r="78" spans="1:13" x14ac:dyDescent="0.3">
      <c r="A78" s="676" t="s">
        <v>220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s="4">
        <v>0</v>
      </c>
      <c r="L78" t="s">
        <v>220</v>
      </c>
      <c r="M78">
        <f t="shared" si="1"/>
        <v>0</v>
      </c>
    </row>
    <row r="79" spans="1:13" x14ac:dyDescent="0.3">
      <c r="A79" s="2">
        <v>91243530</v>
      </c>
      <c r="J79" s="4"/>
      <c r="L79">
        <v>91243530</v>
      </c>
      <c r="M79">
        <f t="shared" si="1"/>
        <v>0</v>
      </c>
    </row>
    <row r="80" spans="1:13" x14ac:dyDescent="0.3">
      <c r="A80" s="676" t="s">
        <v>637</v>
      </c>
      <c r="B80">
        <v>0</v>
      </c>
      <c r="C80">
        <v>0</v>
      </c>
      <c r="D80">
        <v>2071.5616070538599</v>
      </c>
      <c r="E80">
        <v>-1994.7707495077318</v>
      </c>
      <c r="F80">
        <v>0</v>
      </c>
      <c r="G80">
        <v>0</v>
      </c>
      <c r="H80">
        <v>0</v>
      </c>
      <c r="I80">
        <v>0</v>
      </c>
      <c r="J80" s="4">
        <v>0</v>
      </c>
      <c r="L80" t="s">
        <v>637</v>
      </c>
      <c r="M80">
        <f t="shared" si="1"/>
        <v>76.790857546128109</v>
      </c>
    </row>
    <row r="81" spans="1:13" x14ac:dyDescent="0.3">
      <c r="A81" s="676" t="s">
        <v>629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s="4">
        <v>0</v>
      </c>
      <c r="L81" t="s">
        <v>629</v>
      </c>
      <c r="M81">
        <f t="shared" si="1"/>
        <v>0</v>
      </c>
    </row>
    <row r="82" spans="1:13" x14ac:dyDescent="0.3">
      <c r="A82" s="676" t="s">
        <v>650</v>
      </c>
      <c r="B82">
        <v>0</v>
      </c>
      <c r="C82">
        <v>0</v>
      </c>
      <c r="D82">
        <v>2641.9916147933286</v>
      </c>
      <c r="E82">
        <v>-2544.0554486475417</v>
      </c>
      <c r="F82">
        <v>0</v>
      </c>
      <c r="G82">
        <v>0</v>
      </c>
      <c r="H82">
        <v>0</v>
      </c>
      <c r="I82">
        <v>0</v>
      </c>
      <c r="J82" s="4">
        <v>0</v>
      </c>
      <c r="L82" t="s">
        <v>650</v>
      </c>
      <c r="M82">
        <f t="shared" si="1"/>
        <v>97.936166145786956</v>
      </c>
    </row>
    <row r="83" spans="1:13" x14ac:dyDescent="0.3">
      <c r="A83" s="2">
        <v>91243540</v>
      </c>
      <c r="J83" s="4"/>
      <c r="L83">
        <v>91243540</v>
      </c>
      <c r="M83">
        <f t="shared" si="1"/>
        <v>0</v>
      </c>
    </row>
    <row r="84" spans="1:13" x14ac:dyDescent="0.3">
      <c r="A84" s="676" t="s">
        <v>793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s="4">
        <v>0</v>
      </c>
      <c r="L84" t="s">
        <v>793</v>
      </c>
      <c r="M84">
        <f t="shared" si="1"/>
        <v>0</v>
      </c>
    </row>
    <row r="85" spans="1:13" x14ac:dyDescent="0.3">
      <c r="A85" s="676" t="s">
        <v>937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s="4">
        <v>0</v>
      </c>
      <c r="L85" t="s">
        <v>937</v>
      </c>
      <c r="M85">
        <f t="shared" si="1"/>
        <v>0</v>
      </c>
    </row>
    <row r="86" spans="1:13" x14ac:dyDescent="0.3">
      <c r="A86" s="676" t="s">
        <v>792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s="4">
        <v>0</v>
      </c>
      <c r="L86" t="s">
        <v>792</v>
      </c>
      <c r="M86">
        <f t="shared" si="1"/>
        <v>0</v>
      </c>
    </row>
    <row r="87" spans="1:13" x14ac:dyDescent="0.3">
      <c r="A87" s="2">
        <v>91243710</v>
      </c>
      <c r="J87" s="4"/>
      <c r="L87">
        <v>91243710</v>
      </c>
      <c r="M87">
        <f t="shared" si="1"/>
        <v>0</v>
      </c>
    </row>
    <row r="88" spans="1:13" x14ac:dyDescent="0.3">
      <c r="A88" s="676" t="s">
        <v>787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s="4">
        <v>0</v>
      </c>
      <c r="L88" t="s">
        <v>787</v>
      </c>
      <c r="M88">
        <f t="shared" si="1"/>
        <v>0</v>
      </c>
    </row>
    <row r="89" spans="1:13" x14ac:dyDescent="0.3">
      <c r="A89" s="676" t="s">
        <v>794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s="4">
        <v>0</v>
      </c>
      <c r="L89" t="s">
        <v>794</v>
      </c>
      <c r="M89">
        <f t="shared" si="1"/>
        <v>0</v>
      </c>
    </row>
    <row r="90" spans="1:13" x14ac:dyDescent="0.3">
      <c r="A90" s="676" t="s">
        <v>786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s="4">
        <v>0</v>
      </c>
      <c r="L90" t="s">
        <v>786</v>
      </c>
      <c r="M90">
        <f t="shared" si="1"/>
        <v>0</v>
      </c>
    </row>
    <row r="91" spans="1:13" x14ac:dyDescent="0.3">
      <c r="A91" s="2">
        <v>91243720</v>
      </c>
      <c r="J91" s="4"/>
      <c r="L91">
        <v>91243720</v>
      </c>
      <c r="M91">
        <f t="shared" si="1"/>
        <v>0</v>
      </c>
    </row>
    <row r="92" spans="1:13" x14ac:dyDescent="0.3">
      <c r="A92" s="676" t="s">
        <v>910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2935.1506305033131</v>
      </c>
      <c r="I92">
        <v>77.168441970524412</v>
      </c>
      <c r="J92" s="4">
        <v>0</v>
      </c>
      <c r="L92" t="s">
        <v>910</v>
      </c>
      <c r="M92">
        <f t="shared" si="1"/>
        <v>3012.3190724738374</v>
      </c>
    </row>
    <row r="93" spans="1:13" x14ac:dyDescent="0.3">
      <c r="A93" s="2">
        <v>91243730</v>
      </c>
      <c r="J93" s="4"/>
      <c r="L93">
        <v>91243730</v>
      </c>
      <c r="M93">
        <f t="shared" si="1"/>
        <v>0</v>
      </c>
    </row>
    <row r="94" spans="1:13" x14ac:dyDescent="0.3">
      <c r="A94" s="676" t="s">
        <v>759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s="4">
        <v>0</v>
      </c>
      <c r="L94" t="s">
        <v>759</v>
      </c>
      <c r="M94">
        <f t="shared" si="1"/>
        <v>0</v>
      </c>
    </row>
    <row r="95" spans="1:13" x14ac:dyDescent="0.3">
      <c r="A95" s="676" t="s">
        <v>279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s="4">
        <v>0</v>
      </c>
      <c r="L95" t="s">
        <v>279</v>
      </c>
      <c r="M95">
        <f t="shared" si="1"/>
        <v>0</v>
      </c>
    </row>
    <row r="96" spans="1:13" x14ac:dyDescent="0.3">
      <c r="A96" s="676" t="s">
        <v>795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s="4">
        <v>0</v>
      </c>
      <c r="L96" t="s">
        <v>795</v>
      </c>
      <c r="M96">
        <f t="shared" si="1"/>
        <v>0</v>
      </c>
    </row>
    <row r="97" spans="1:13" x14ac:dyDescent="0.3">
      <c r="A97" s="2">
        <v>91243910</v>
      </c>
      <c r="J97" s="4"/>
      <c r="L97">
        <v>91243910</v>
      </c>
      <c r="M97">
        <f t="shared" si="1"/>
        <v>0</v>
      </c>
    </row>
    <row r="98" spans="1:13" x14ac:dyDescent="0.3">
      <c r="A98" s="676" t="s">
        <v>269</v>
      </c>
      <c r="B98">
        <v>472.44270978653969</v>
      </c>
      <c r="C98">
        <v>547.89513041403916</v>
      </c>
      <c r="D98">
        <v>1435.8926675703492</v>
      </c>
      <c r="E98">
        <v>914.86894437602302</v>
      </c>
      <c r="F98">
        <v>1830.1247415006085</v>
      </c>
      <c r="G98">
        <v>1701.5449672882028</v>
      </c>
      <c r="H98">
        <v>504.812715121537</v>
      </c>
      <c r="I98">
        <v>424.6828961403707</v>
      </c>
      <c r="J98" s="4">
        <v>224.55224441178538</v>
      </c>
      <c r="L98" t="s">
        <v>269</v>
      </c>
      <c r="M98">
        <f t="shared" si="1"/>
        <v>8056.8170166094551</v>
      </c>
    </row>
    <row r="99" spans="1:13" x14ac:dyDescent="0.3">
      <c r="A99" s="2">
        <v>91243920</v>
      </c>
      <c r="J99" s="4"/>
      <c r="L99">
        <v>91243920</v>
      </c>
      <c r="M99">
        <f t="shared" si="1"/>
        <v>0</v>
      </c>
    </row>
    <row r="100" spans="1:13" x14ac:dyDescent="0.3">
      <c r="A100" s="676" t="s">
        <v>22</v>
      </c>
      <c r="B100">
        <v>6.7152632325980903</v>
      </c>
      <c r="C100">
        <v>333.56160418467203</v>
      </c>
      <c r="D100">
        <v>1245.0756559849592</v>
      </c>
      <c r="E100">
        <v>847.77935428764567</v>
      </c>
      <c r="F100">
        <v>923.06433670128843</v>
      </c>
      <c r="G100">
        <v>538.82419196441685</v>
      </c>
      <c r="H100">
        <v>207.90363312632851</v>
      </c>
      <c r="I100">
        <v>116.59289918653741</v>
      </c>
      <c r="J100" s="4">
        <v>227.48230732591995</v>
      </c>
      <c r="L100" t="s">
        <v>22</v>
      </c>
      <c r="M100">
        <f t="shared" si="1"/>
        <v>4446.9992459943669</v>
      </c>
    </row>
    <row r="101" spans="1:13" x14ac:dyDescent="0.3">
      <c r="A101" s="2" t="s">
        <v>600</v>
      </c>
      <c r="J101" s="4"/>
      <c r="L101" t="s">
        <v>600</v>
      </c>
      <c r="M101">
        <f t="shared" si="1"/>
        <v>0</v>
      </c>
    </row>
    <row r="102" spans="1:13" x14ac:dyDescent="0.3">
      <c r="A102" s="676" t="s">
        <v>758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s="4">
        <v>0</v>
      </c>
      <c r="L102" t="s">
        <v>758</v>
      </c>
      <c r="M102">
        <f t="shared" si="1"/>
        <v>0</v>
      </c>
    </row>
    <row r="103" spans="1:13" x14ac:dyDescent="0.3">
      <c r="A103" s="676" t="s">
        <v>225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s="4">
        <v>0</v>
      </c>
      <c r="L103" t="s">
        <v>225</v>
      </c>
      <c r="M103">
        <f t="shared" si="1"/>
        <v>0</v>
      </c>
    </row>
    <row r="104" spans="1:13" x14ac:dyDescent="0.3">
      <c r="A104" s="676" t="s">
        <v>279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s="4">
        <v>0</v>
      </c>
      <c r="L104" t="s">
        <v>279</v>
      </c>
      <c r="M104">
        <f t="shared" si="1"/>
        <v>0</v>
      </c>
    </row>
    <row r="105" spans="1:13" x14ac:dyDescent="0.3">
      <c r="A105" s="676" t="s">
        <v>277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s="4">
        <v>0</v>
      </c>
      <c r="L105" t="s">
        <v>277</v>
      </c>
      <c r="M105">
        <f t="shared" si="1"/>
        <v>0</v>
      </c>
    </row>
    <row r="106" spans="1:13" x14ac:dyDescent="0.3">
      <c r="A106" s="676" t="s">
        <v>244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s="4">
        <v>0</v>
      </c>
      <c r="L106" t="s">
        <v>244</v>
      </c>
      <c r="M106">
        <f t="shared" si="1"/>
        <v>0</v>
      </c>
    </row>
    <row r="107" spans="1:13" x14ac:dyDescent="0.3">
      <c r="A107" s="676" t="s">
        <v>334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s="4">
        <v>0</v>
      </c>
      <c r="L107" t="s">
        <v>334</v>
      </c>
      <c r="M107">
        <f t="shared" si="1"/>
        <v>0</v>
      </c>
    </row>
    <row r="108" spans="1:13" x14ac:dyDescent="0.3">
      <c r="A108" s="676" t="s">
        <v>202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s="4">
        <v>0</v>
      </c>
      <c r="L108" t="s">
        <v>202</v>
      </c>
      <c r="M108">
        <f t="shared" si="1"/>
        <v>0</v>
      </c>
    </row>
    <row r="109" spans="1:13" x14ac:dyDescent="0.3">
      <c r="A109" s="676" t="s">
        <v>616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s="4">
        <v>0</v>
      </c>
      <c r="L109" t="s">
        <v>616</v>
      </c>
      <c r="M109">
        <f t="shared" si="1"/>
        <v>0</v>
      </c>
    </row>
    <row r="110" spans="1:13" x14ac:dyDescent="0.3">
      <c r="A110" s="676" t="s">
        <v>617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s="4">
        <v>0</v>
      </c>
      <c r="L110" t="s">
        <v>617</v>
      </c>
      <c r="M110">
        <f t="shared" si="1"/>
        <v>0</v>
      </c>
    </row>
    <row r="111" spans="1:13" x14ac:dyDescent="0.3">
      <c r="A111" s="676" t="s">
        <v>618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s="4">
        <v>0</v>
      </c>
      <c r="L111" t="s">
        <v>618</v>
      </c>
      <c r="M111">
        <f t="shared" si="1"/>
        <v>0</v>
      </c>
    </row>
    <row r="112" spans="1:13" x14ac:dyDescent="0.3">
      <c r="A112" s="676" t="s">
        <v>227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s="4">
        <v>0</v>
      </c>
      <c r="L112" t="s">
        <v>227</v>
      </c>
      <c r="M112">
        <f t="shared" si="1"/>
        <v>0</v>
      </c>
    </row>
    <row r="113" spans="1:13" x14ac:dyDescent="0.3">
      <c r="A113" s="676" t="s">
        <v>781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s="4">
        <v>0</v>
      </c>
      <c r="L113" t="s">
        <v>781</v>
      </c>
      <c r="M113">
        <f t="shared" si="1"/>
        <v>0</v>
      </c>
    </row>
    <row r="114" spans="1:13" x14ac:dyDescent="0.3">
      <c r="A114" s="676" t="s">
        <v>217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s="4">
        <v>0</v>
      </c>
      <c r="L114" t="s">
        <v>217</v>
      </c>
      <c r="M114">
        <f t="shared" si="1"/>
        <v>0</v>
      </c>
    </row>
    <row r="115" spans="1:13" x14ac:dyDescent="0.3">
      <c r="A115" s="676" t="s">
        <v>814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s="4">
        <v>0</v>
      </c>
      <c r="L115" t="s">
        <v>814</v>
      </c>
      <c r="M115">
        <f t="shared" si="1"/>
        <v>0</v>
      </c>
    </row>
    <row r="116" spans="1:13" x14ac:dyDescent="0.3">
      <c r="A116" s="676" t="s">
        <v>928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s="4">
        <v>0</v>
      </c>
      <c r="L116" t="s">
        <v>928</v>
      </c>
      <c r="M116">
        <f t="shared" si="1"/>
        <v>0</v>
      </c>
    </row>
    <row r="117" spans="1:13" x14ac:dyDescent="0.3">
      <c r="A117" s="676" t="s">
        <v>791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s="4">
        <v>0</v>
      </c>
      <c r="L117" t="s">
        <v>791</v>
      </c>
      <c r="M117">
        <f t="shared" si="1"/>
        <v>0</v>
      </c>
    </row>
    <row r="118" spans="1:13" x14ac:dyDescent="0.3">
      <c r="A118" s="676" t="s">
        <v>267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s="4">
        <v>0</v>
      </c>
      <c r="L118" t="s">
        <v>267</v>
      </c>
      <c r="M118">
        <f t="shared" si="1"/>
        <v>0</v>
      </c>
    </row>
    <row r="119" spans="1:13" x14ac:dyDescent="0.3">
      <c r="A119" s="676" t="s">
        <v>341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s="4">
        <v>0</v>
      </c>
      <c r="L119" t="s">
        <v>341</v>
      </c>
      <c r="M119">
        <f t="shared" si="1"/>
        <v>0</v>
      </c>
    </row>
    <row r="120" spans="1:13" x14ac:dyDescent="0.3">
      <c r="A120" s="676" t="s">
        <v>245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s="4">
        <v>0</v>
      </c>
      <c r="L120" t="s">
        <v>245</v>
      </c>
      <c r="M120">
        <f t="shared" si="1"/>
        <v>0</v>
      </c>
    </row>
    <row r="121" spans="1:13" x14ac:dyDescent="0.3">
      <c r="A121" s="676" t="s">
        <v>205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s="4">
        <v>0</v>
      </c>
      <c r="L121" t="s">
        <v>205</v>
      </c>
      <c r="M121">
        <f t="shared" si="1"/>
        <v>0</v>
      </c>
    </row>
    <row r="122" spans="1:13" x14ac:dyDescent="0.3">
      <c r="A122" s="676" t="s">
        <v>219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s="4">
        <v>0</v>
      </c>
      <c r="L122" t="s">
        <v>219</v>
      </c>
      <c r="M122">
        <f t="shared" si="1"/>
        <v>0</v>
      </c>
    </row>
    <row r="123" spans="1:13" x14ac:dyDescent="0.3">
      <c r="A123" s="676" t="s">
        <v>246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s="4">
        <v>0</v>
      </c>
      <c r="L123" t="s">
        <v>246</v>
      </c>
      <c r="M123">
        <f t="shared" si="1"/>
        <v>0</v>
      </c>
    </row>
    <row r="124" spans="1:13" x14ac:dyDescent="0.3">
      <c r="A124" s="676" t="s">
        <v>206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s="4">
        <v>0</v>
      </c>
      <c r="L124" t="s">
        <v>206</v>
      </c>
      <c r="M124">
        <f t="shared" si="1"/>
        <v>0</v>
      </c>
    </row>
    <row r="125" spans="1:13" x14ac:dyDescent="0.3">
      <c r="A125" s="676" t="s">
        <v>203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s="4">
        <v>0</v>
      </c>
      <c r="L125" t="s">
        <v>203</v>
      </c>
      <c r="M125">
        <f t="shared" si="1"/>
        <v>0</v>
      </c>
    </row>
    <row r="126" spans="1:13" x14ac:dyDescent="0.3">
      <c r="A126" s="676" t="s">
        <v>226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s="4">
        <v>0</v>
      </c>
      <c r="L126" t="s">
        <v>226</v>
      </c>
      <c r="M126">
        <f t="shared" si="1"/>
        <v>0</v>
      </c>
    </row>
    <row r="127" spans="1:13" x14ac:dyDescent="0.3">
      <c r="A127" s="676" t="s">
        <v>222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s="4">
        <v>0</v>
      </c>
      <c r="L127" t="s">
        <v>222</v>
      </c>
      <c r="M127">
        <f t="shared" si="1"/>
        <v>0</v>
      </c>
    </row>
    <row r="128" spans="1:13" x14ac:dyDescent="0.3">
      <c r="A128" s="676" t="s">
        <v>223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s="4">
        <v>0</v>
      </c>
      <c r="L128" t="s">
        <v>223</v>
      </c>
      <c r="M128">
        <f t="shared" si="1"/>
        <v>0</v>
      </c>
    </row>
    <row r="129" spans="1:13" x14ac:dyDescent="0.3">
      <c r="A129" s="676" t="s">
        <v>220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s="4">
        <v>0</v>
      </c>
      <c r="L129" t="s">
        <v>220</v>
      </c>
      <c r="M129">
        <f t="shared" si="1"/>
        <v>0</v>
      </c>
    </row>
    <row r="130" spans="1:13" x14ac:dyDescent="0.3">
      <c r="A130" s="2" t="s">
        <v>952</v>
      </c>
      <c r="B130">
        <v>21812.137305896627</v>
      </c>
      <c r="C130">
        <v>24825.415828273493</v>
      </c>
      <c r="D130">
        <v>58087.745606126773</v>
      </c>
      <c r="E130">
        <v>70561.970344743124</v>
      </c>
      <c r="F130">
        <v>44326.908136759506</v>
      </c>
      <c r="G130">
        <v>43370.556968690609</v>
      </c>
      <c r="H130">
        <v>21125.774847501954</v>
      </c>
      <c r="I130">
        <v>57976.69997980784</v>
      </c>
      <c r="J130" s="4">
        <v>13660.689613632114</v>
      </c>
      <c r="M130">
        <f t="shared" si="1"/>
        <v>355747.89863143204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223C-676B-4EFF-AE70-1F2A8861DAD0}">
  <dimension ref="A3:B19"/>
  <sheetViews>
    <sheetView workbookViewId="0">
      <selection activeCell="D16" sqref="D16"/>
    </sheetView>
  </sheetViews>
  <sheetFormatPr baseColWidth="10" defaultRowHeight="14.4" x14ac:dyDescent="0.3"/>
  <cols>
    <col min="1" max="1" width="16.5546875" bestFit="1" customWidth="1"/>
    <col min="2" max="2" width="18.77734375" bestFit="1" customWidth="1"/>
  </cols>
  <sheetData>
    <row r="3" spans="1:2" x14ac:dyDescent="0.3">
      <c r="A3" s="666" t="s">
        <v>951</v>
      </c>
      <c r="B3" t="s">
        <v>1257</v>
      </c>
    </row>
    <row r="4" spans="1:2" x14ac:dyDescent="0.3">
      <c r="A4" s="2">
        <v>91243110</v>
      </c>
      <c r="B4" s="643">
        <v>1640057.4563321858</v>
      </c>
    </row>
    <row r="5" spans="1:2" x14ac:dyDescent="0.3">
      <c r="A5" s="2">
        <v>91243120</v>
      </c>
      <c r="B5" s="643">
        <v>1078225.3353110477</v>
      </c>
    </row>
    <row r="6" spans="1:2" x14ac:dyDescent="0.3">
      <c r="A6" s="2">
        <v>91243310</v>
      </c>
      <c r="B6" s="643">
        <v>1657397.2613157069</v>
      </c>
    </row>
    <row r="7" spans="1:2" x14ac:dyDescent="0.3">
      <c r="A7" s="2">
        <v>91243510</v>
      </c>
      <c r="B7" s="643">
        <v>884062.60385238158</v>
      </c>
    </row>
    <row r="8" spans="1:2" x14ac:dyDescent="0.3">
      <c r="A8" s="2">
        <v>91243520</v>
      </c>
      <c r="B8" s="643">
        <v>233450.49302579771</v>
      </c>
    </row>
    <row r="9" spans="1:2" x14ac:dyDescent="0.3">
      <c r="A9" s="2">
        <v>91243530</v>
      </c>
      <c r="B9" s="643">
        <v>177261.34517184141</v>
      </c>
    </row>
    <row r="10" spans="1:2" x14ac:dyDescent="0.3">
      <c r="A10" s="2">
        <v>91243540</v>
      </c>
      <c r="B10" s="643">
        <v>382194.52587113553</v>
      </c>
    </row>
    <row r="11" spans="1:2" x14ac:dyDescent="0.3">
      <c r="A11" s="2">
        <v>91243560</v>
      </c>
      <c r="B11" s="643">
        <v>70323.000000000015</v>
      </c>
    </row>
    <row r="12" spans="1:2" x14ac:dyDescent="0.3">
      <c r="A12" s="2">
        <v>91243710</v>
      </c>
      <c r="B12" s="643">
        <v>0</v>
      </c>
    </row>
    <row r="13" spans="1:2" x14ac:dyDescent="0.3">
      <c r="A13" s="2">
        <v>91243720</v>
      </c>
      <c r="B13" s="643">
        <v>106490.7531154723</v>
      </c>
    </row>
    <row r="14" spans="1:2" x14ac:dyDescent="0.3">
      <c r="A14" s="2">
        <v>91243730</v>
      </c>
      <c r="B14" s="643">
        <v>133558.81685421072</v>
      </c>
    </row>
    <row r="15" spans="1:2" x14ac:dyDescent="0.3">
      <c r="A15" s="2">
        <v>91243910</v>
      </c>
      <c r="B15" s="643">
        <v>71963.016856223549</v>
      </c>
    </row>
    <row r="16" spans="1:2" x14ac:dyDescent="0.3">
      <c r="A16" s="2">
        <v>91243920</v>
      </c>
      <c r="B16" s="643">
        <v>45889.855443372195</v>
      </c>
    </row>
    <row r="17" spans="1:2" x14ac:dyDescent="0.3">
      <c r="A17" s="2" t="s">
        <v>677</v>
      </c>
      <c r="B17" s="643">
        <v>77655.548501228768</v>
      </c>
    </row>
    <row r="18" spans="1:2" x14ac:dyDescent="0.3">
      <c r="A18" s="2" t="s">
        <v>600</v>
      </c>
      <c r="B18" s="643">
        <v>0</v>
      </c>
    </row>
    <row r="19" spans="1:2" x14ac:dyDescent="0.3">
      <c r="A19" s="2" t="s">
        <v>952</v>
      </c>
      <c r="B19" s="643">
        <v>6558530.0116506042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7C771-8367-4B49-B2FD-4E9505043544}">
  <dimension ref="A3:B19"/>
  <sheetViews>
    <sheetView workbookViewId="0">
      <selection activeCell="C4" sqref="C4"/>
    </sheetView>
  </sheetViews>
  <sheetFormatPr baseColWidth="10" defaultRowHeight="14.4" x14ac:dyDescent="0.3"/>
  <cols>
    <col min="1" max="1" width="16.5546875" bestFit="1" customWidth="1"/>
    <col min="2" max="2" width="18.77734375" bestFit="1" customWidth="1"/>
    <col min="3" max="6" width="11.77734375" bestFit="1" customWidth="1"/>
    <col min="7" max="7" width="10.77734375" bestFit="1" customWidth="1"/>
    <col min="8" max="8" width="8.77734375" bestFit="1" customWidth="1"/>
    <col min="9" max="15" width="11.77734375" bestFit="1" customWidth="1"/>
    <col min="16" max="16" width="10.21875" bestFit="1" customWidth="1"/>
    <col min="17" max="18" width="11.77734375" bestFit="1" customWidth="1"/>
    <col min="19" max="19" width="13.5546875" bestFit="1" customWidth="1"/>
    <col min="20" max="20" width="11.77734375" bestFit="1" customWidth="1"/>
    <col min="21" max="21" width="10.21875" bestFit="1" customWidth="1"/>
    <col min="22" max="22" width="13.5546875" bestFit="1" customWidth="1"/>
    <col min="23" max="23" width="11.77734375" bestFit="1" customWidth="1"/>
    <col min="24" max="24" width="10.21875" bestFit="1" customWidth="1"/>
    <col min="25" max="25" width="13.5546875" bestFit="1" customWidth="1"/>
    <col min="26" max="26" width="11.77734375" bestFit="1" customWidth="1"/>
    <col min="27" max="27" width="13.5546875" bestFit="1" customWidth="1"/>
    <col min="28" max="28" width="11.77734375" bestFit="1" customWidth="1"/>
    <col min="29" max="29" width="13.5546875" bestFit="1" customWidth="1"/>
    <col min="30" max="30" width="11.77734375" bestFit="1" customWidth="1"/>
    <col min="31" max="31" width="13.5546875" bestFit="1" customWidth="1"/>
    <col min="32" max="32" width="11.77734375" bestFit="1" customWidth="1"/>
    <col min="33" max="33" width="13.5546875" bestFit="1" customWidth="1"/>
    <col min="34" max="34" width="12" bestFit="1" customWidth="1"/>
    <col min="35" max="35" width="10.21875" bestFit="1" customWidth="1"/>
    <col min="36" max="36" width="14.88671875" bestFit="1" customWidth="1"/>
    <col min="37" max="37" width="11.77734375" bestFit="1" customWidth="1"/>
  </cols>
  <sheetData>
    <row r="3" spans="1:2" x14ac:dyDescent="0.3">
      <c r="A3" s="666" t="s">
        <v>951</v>
      </c>
      <c r="B3" t="s">
        <v>1257</v>
      </c>
    </row>
    <row r="4" spans="1:2" x14ac:dyDescent="0.3">
      <c r="A4" s="2">
        <v>91243110</v>
      </c>
      <c r="B4">
        <v>1430938.2371197361</v>
      </c>
    </row>
    <row r="5" spans="1:2" x14ac:dyDescent="0.3">
      <c r="A5" s="2">
        <v>91243120</v>
      </c>
      <c r="B5">
        <v>1410558.227998022</v>
      </c>
    </row>
    <row r="6" spans="1:2" x14ac:dyDescent="0.3">
      <c r="A6" s="2">
        <v>91243310</v>
      </c>
      <c r="B6">
        <v>1703101.0540444432</v>
      </c>
    </row>
    <row r="7" spans="1:2" x14ac:dyDescent="0.3">
      <c r="A7" s="2">
        <v>91243510</v>
      </c>
      <c r="B7">
        <v>908441.19729449973</v>
      </c>
    </row>
    <row r="8" spans="1:2" x14ac:dyDescent="0.3">
      <c r="A8" s="2">
        <v>91243520</v>
      </c>
      <c r="B8">
        <v>237056.11257370998</v>
      </c>
    </row>
    <row r="9" spans="1:2" x14ac:dyDescent="0.3">
      <c r="A9" s="2">
        <v>91243530</v>
      </c>
      <c r="B9">
        <v>204497.0580245413</v>
      </c>
    </row>
    <row r="10" spans="1:2" x14ac:dyDescent="0.3">
      <c r="A10" s="2">
        <v>91243540</v>
      </c>
      <c r="B10">
        <v>340692.00000000012</v>
      </c>
    </row>
    <row r="11" spans="1:2" x14ac:dyDescent="0.3">
      <c r="A11" s="2">
        <v>91243560</v>
      </c>
      <c r="B11">
        <v>72262.201838376088</v>
      </c>
    </row>
    <row r="12" spans="1:2" x14ac:dyDescent="0.3">
      <c r="A12" s="2">
        <v>91243710</v>
      </c>
      <c r="B12">
        <v>87841.210031549374</v>
      </c>
    </row>
    <row r="13" spans="1:2" x14ac:dyDescent="0.3">
      <c r="A13" s="2">
        <v>91243720</v>
      </c>
      <c r="B13">
        <v>20190.792955859899</v>
      </c>
    </row>
    <row r="14" spans="1:2" x14ac:dyDescent="0.3">
      <c r="A14" s="2">
        <v>91243730</v>
      </c>
      <c r="B14">
        <v>137241.78690917199</v>
      </c>
    </row>
    <row r="15" spans="1:2" x14ac:dyDescent="0.3">
      <c r="A15" s="2">
        <v>91243910</v>
      </c>
      <c r="B15">
        <v>57438.359555561343</v>
      </c>
    </row>
    <row r="16" spans="1:2" x14ac:dyDescent="0.3">
      <c r="A16" s="2">
        <v>91243920</v>
      </c>
      <c r="B16">
        <v>56221.982644804455</v>
      </c>
    </row>
    <row r="17" spans="1:2" x14ac:dyDescent="0.3">
      <c r="A17" s="2" t="s">
        <v>677</v>
      </c>
      <c r="B17">
        <v>77571.343737963616</v>
      </c>
    </row>
    <row r="18" spans="1:2" x14ac:dyDescent="0.3">
      <c r="A18" s="2" t="s">
        <v>600</v>
      </c>
      <c r="B18">
        <v>0</v>
      </c>
    </row>
    <row r="19" spans="1:2" x14ac:dyDescent="0.3">
      <c r="A19" s="2" t="s">
        <v>952</v>
      </c>
      <c r="B19">
        <v>6744051.5647282396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7066-BE12-488D-95A9-02F577C582BE}">
  <sheetPr codeName="Hoja6"/>
  <dimension ref="A1:EQ338"/>
  <sheetViews>
    <sheetView showGridLines="0" tabSelected="1" topLeftCell="O1" zoomScale="80" zoomScaleNormal="80" workbookViewId="0">
      <pane ySplit="4" topLeftCell="A5" activePane="bottomLeft" state="frozen"/>
      <selection activeCell="F1" sqref="F1"/>
      <selection pane="bottomLeft" activeCell="BW8" sqref="BW8"/>
    </sheetView>
  </sheetViews>
  <sheetFormatPr baseColWidth="10" defaultColWidth="11.5546875" defaultRowHeight="14.4" outlineLevelCol="2" x14ac:dyDescent="0.3"/>
  <cols>
    <col min="1" max="6" width="13.77734375" customWidth="1" outlineLevel="1"/>
    <col min="7" max="7" width="46.21875" bestFit="1" customWidth="1" outlineLevel="1"/>
    <col min="8" max="8" width="14.77734375" customWidth="1" outlineLevel="1"/>
    <col min="9" max="9" width="14.88671875" customWidth="1"/>
    <col min="10" max="10" width="9.77734375" customWidth="1"/>
    <col min="11" max="11" width="13.21875" customWidth="1"/>
    <col min="12" max="12" width="9.6640625" bestFit="1" customWidth="1"/>
    <col min="13" max="13" width="5.77734375" customWidth="1"/>
    <col min="14" max="14" width="48.88671875" customWidth="1"/>
    <col min="15" max="15" width="19.5546875" customWidth="1"/>
    <col min="16" max="16" width="15.44140625" customWidth="1"/>
    <col min="17" max="17" width="12.77734375" customWidth="1"/>
    <col min="18" max="18" width="13.21875" bestFit="1" customWidth="1"/>
    <col min="19" max="19" width="10.88671875" customWidth="1"/>
    <col min="20" max="20" width="12.109375" customWidth="1"/>
    <col min="21" max="21" width="11.88671875" customWidth="1"/>
    <col min="22" max="22" width="7.44140625" customWidth="1"/>
    <col min="23" max="23" width="18.33203125" customWidth="1"/>
    <col min="24" max="24" width="14.44140625" customWidth="1"/>
    <col min="25" max="25" width="15.109375" customWidth="1"/>
    <col min="26" max="26" width="19" customWidth="1"/>
    <col min="27" max="47" width="12.33203125" hidden="1" customWidth="1" outlineLevel="2"/>
    <col min="48" max="48" width="11.77734375" hidden="1" customWidth="1" outlineLevel="2"/>
    <col min="49" max="49" width="13.109375" hidden="1" customWidth="1" outlineLevel="2"/>
    <col min="50" max="50" width="13.5546875" hidden="1" customWidth="1" outlineLevel="2"/>
    <col min="51" max="51" width="12.33203125" hidden="1" customWidth="1" outlineLevel="2"/>
    <col min="52" max="52" width="12.88671875" hidden="1" customWidth="1" outlineLevel="2"/>
    <col min="53" max="53" width="12.21875" hidden="1" customWidth="1" outlineLevel="2"/>
    <col min="54" max="54" width="13.109375" hidden="1" customWidth="1" outlineLevel="2"/>
    <col min="55" max="55" width="12.44140625" hidden="1" customWidth="1" outlineLevel="2"/>
    <col min="56" max="56" width="13.109375" hidden="1" customWidth="1" outlineLevel="2"/>
    <col min="57" max="57" width="12.6640625" hidden="1" customWidth="1" outlineLevel="2"/>
    <col min="58" max="58" width="13.33203125" hidden="1" customWidth="1" outlineLevel="2"/>
    <col min="59" max="59" width="12.33203125" hidden="1" customWidth="1" outlineLevel="2"/>
    <col min="60" max="60" width="11.77734375" hidden="1" customWidth="1" outlineLevel="2"/>
    <col min="61" max="61" width="13.109375" hidden="1" customWidth="1" outlineLevel="2"/>
    <col min="62" max="62" width="13.5546875" hidden="1" customWidth="1" outlineLevel="2"/>
    <col min="63" max="63" width="12.33203125" hidden="1" customWidth="1" outlineLevel="2"/>
    <col min="64" max="64" width="12.88671875" hidden="1" customWidth="1" outlineLevel="2"/>
    <col min="65" max="65" width="12.21875" hidden="1" customWidth="1" outlineLevel="2"/>
    <col min="66" max="66" width="13.109375" hidden="1" customWidth="1" outlineLevel="2"/>
    <col min="67" max="67" width="12.44140625" hidden="1" customWidth="1" outlineLevel="2"/>
    <col min="68" max="68" width="13.109375" hidden="1" customWidth="1" outlineLevel="2"/>
    <col min="69" max="69" width="12.6640625" hidden="1" customWidth="1" outlineLevel="2"/>
    <col min="70" max="70" width="13.33203125" hidden="1" customWidth="1" outlineLevel="2"/>
    <col min="71" max="71" width="12.33203125" customWidth="1" outlineLevel="1" collapsed="1"/>
    <col min="72" max="72" width="9.109375" customWidth="1" outlineLevel="1"/>
    <col min="73" max="73" width="13.109375" customWidth="1" outlineLevel="1"/>
    <col min="74" max="74" width="13.5546875" customWidth="1" outlineLevel="1"/>
    <col min="75" max="75" width="12.33203125" customWidth="1" outlineLevel="1"/>
    <col min="76" max="76" width="10.44140625" customWidth="1" outlineLevel="1"/>
    <col min="77" max="77" width="16.109375" customWidth="1" outlineLevel="1"/>
    <col min="78" max="78" width="13.109375" customWidth="1"/>
    <col min="79" max="79" width="12.44140625" customWidth="1"/>
    <col min="80" max="80" width="13.109375" customWidth="1"/>
    <col min="81" max="81" width="12.6640625" customWidth="1"/>
    <col min="82" max="82" width="15.109375" customWidth="1"/>
    <col min="83" max="83" width="13.88671875" customWidth="1"/>
    <col min="84" max="84" width="11.77734375" customWidth="1"/>
    <col min="85" max="85" width="13.109375" customWidth="1"/>
    <col min="86" max="86" width="13.5546875" customWidth="1"/>
    <col min="87" max="87" width="12.33203125" customWidth="1"/>
    <col min="88" max="88" width="12.88671875" bestFit="1" customWidth="1"/>
    <col min="89" max="89" width="12.21875" bestFit="1" customWidth="1"/>
    <col min="90" max="90" width="13.109375" bestFit="1" customWidth="1"/>
    <col min="91" max="91" width="12.44140625" bestFit="1" customWidth="1"/>
    <col min="92" max="92" width="13.109375" bestFit="1" customWidth="1"/>
    <col min="93" max="93" width="12.6640625" bestFit="1" customWidth="1"/>
    <col min="94" max="94" width="13.33203125" bestFit="1" customWidth="1"/>
    <col min="95" max="95" width="12.33203125" bestFit="1" customWidth="1"/>
    <col min="96" max="96" width="11.77734375" bestFit="1" customWidth="1"/>
    <col min="97" max="97" width="13.109375" bestFit="1" customWidth="1"/>
    <col min="98" max="98" width="13.5546875" bestFit="1" customWidth="1"/>
    <col min="99" max="99" width="12.33203125" bestFit="1" customWidth="1"/>
    <col min="100" max="100" width="12.88671875" bestFit="1" customWidth="1"/>
    <col min="101" max="127" width="12.88671875" customWidth="1"/>
    <col min="128" max="128" width="15.5546875" bestFit="1" customWidth="1"/>
    <col min="129" max="130" width="41.109375" bestFit="1" customWidth="1"/>
  </cols>
  <sheetData>
    <row r="1" spans="1:147" x14ac:dyDescent="0.3">
      <c r="G1" s="820">
        <v>2025</v>
      </c>
      <c r="H1" s="821">
        <v>108.2</v>
      </c>
      <c r="I1" s="821">
        <v>887</v>
      </c>
      <c r="J1" s="822">
        <v>261.10000000000002</v>
      </c>
      <c r="L1" s="1"/>
      <c r="M1" s="2">
        <f>H2/H1</f>
        <v>1.034195933456562</v>
      </c>
      <c r="N1" s="823">
        <f>(I2/I1)*(J2/J1)</f>
        <v>1.0658056259248334</v>
      </c>
      <c r="P1" s="642"/>
      <c r="Q1" s="582">
        <v>2024</v>
      </c>
      <c r="R1" s="582">
        <v>2025</v>
      </c>
      <c r="S1" s="582">
        <v>2026</v>
      </c>
      <c r="T1" s="582">
        <v>2027</v>
      </c>
      <c r="U1" s="582">
        <v>2028</v>
      </c>
      <c r="W1" s="3" t="s">
        <v>280</v>
      </c>
      <c r="X1" s="3" t="s">
        <v>861</v>
      </c>
      <c r="Y1" s="713">
        <v>6692580</v>
      </c>
      <c r="Z1" s="825">
        <f t="shared" ref="Z1" si="0">SUM(AB1:DX1)</f>
        <v>2017523.6154968073</v>
      </c>
      <c r="AA1" s="644"/>
      <c r="AB1" s="644"/>
      <c r="AC1" s="644"/>
      <c r="AD1" s="644"/>
      <c r="AE1" s="644"/>
      <c r="AF1" s="644"/>
      <c r="AG1" s="644"/>
      <c r="AH1" s="644"/>
      <c r="AI1" s="644"/>
      <c r="AJ1" s="644"/>
      <c r="AK1" s="644"/>
      <c r="AL1" s="644"/>
      <c r="AM1" s="644"/>
      <c r="AN1" s="644"/>
      <c r="AO1" s="644"/>
      <c r="AP1" s="644"/>
      <c r="AQ1" s="644"/>
      <c r="AR1" s="644"/>
      <c r="AS1" s="644"/>
      <c r="AT1" s="644"/>
      <c r="AU1" s="644"/>
      <c r="AV1" s="644"/>
      <c r="AW1" s="644"/>
      <c r="AX1" s="644"/>
      <c r="AY1" s="644"/>
      <c r="AZ1" s="644"/>
      <c r="BA1" s="644"/>
      <c r="BB1" s="644"/>
      <c r="BC1" s="644"/>
      <c r="BD1" s="644"/>
      <c r="BE1" s="644"/>
      <c r="BF1" s="644"/>
      <c r="BG1" s="644"/>
      <c r="BH1" s="644"/>
      <c r="BI1" s="644"/>
      <c r="BJ1" s="645"/>
      <c r="BK1" s="646"/>
      <c r="BL1" s="646"/>
      <c r="BM1" s="646"/>
      <c r="BN1" s="645"/>
      <c r="BO1" s="647"/>
      <c r="BP1" s="645"/>
      <c r="BQ1" s="645"/>
      <c r="BR1" s="645" t="s">
        <v>1192</v>
      </c>
      <c r="BS1" s="642">
        <f t="shared" ref="BS1:DK1" si="1">SUMIF($L$6:$L$337,"MN",BS6:BS337)</f>
        <v>21748.877199408911</v>
      </c>
      <c r="BT1" s="642">
        <f t="shared" si="1"/>
        <v>16830.102389557564</v>
      </c>
      <c r="BU1" s="642">
        <f t="shared" si="1"/>
        <v>49604.278952836219</v>
      </c>
      <c r="BV1" s="642">
        <f t="shared" si="1"/>
        <v>36334.199028178911</v>
      </c>
      <c r="BW1" s="642">
        <f t="shared" si="1"/>
        <v>41747.109573555208</v>
      </c>
      <c r="BX1" s="642">
        <f t="shared" si="1"/>
        <v>39247.063509665917</v>
      </c>
      <c r="BY1" s="642">
        <f t="shared" si="1"/>
        <v>21064.505346593072</v>
      </c>
      <c r="BZ1" s="642">
        <f t="shared" si="1"/>
        <v>55925.497851577471</v>
      </c>
      <c r="CA1" s="642">
        <f t="shared" si="1"/>
        <v>10328.699956225855</v>
      </c>
      <c r="CB1" s="642">
        <f t="shared" si="1"/>
        <v>-8719.5884207939926</v>
      </c>
      <c r="CC1" s="642">
        <f t="shared" si="1"/>
        <v>3288.7308520818533</v>
      </c>
      <c r="CD1" s="642">
        <f t="shared" si="1"/>
        <v>18808.842196168534</v>
      </c>
      <c r="CE1" s="642">
        <f t="shared" si="1"/>
        <v>37716.248988668289</v>
      </c>
      <c r="CF1" s="642">
        <f t="shared" si="1"/>
        <v>31180.874686282481</v>
      </c>
      <c r="CG1" s="642">
        <f t="shared" si="1"/>
        <v>43038.612433651761</v>
      </c>
      <c r="CH1" s="642">
        <f t="shared" si="1"/>
        <v>63480.501004349033</v>
      </c>
      <c r="CI1" s="642">
        <f t="shared" si="1"/>
        <v>96255.570051173781</v>
      </c>
      <c r="CJ1" s="642">
        <f t="shared" si="1"/>
        <v>40432.481015270874</v>
      </c>
      <c r="CK1" s="642">
        <f t="shared" si="1"/>
        <v>55617.080096757629</v>
      </c>
      <c r="CL1" s="642">
        <f t="shared" si="1"/>
        <v>41605.584873969972</v>
      </c>
      <c r="CM1" s="642">
        <f t="shared" si="1"/>
        <v>74144.396863436181</v>
      </c>
      <c r="CN1" s="642">
        <f t="shared" si="1"/>
        <v>41230.572881338754</v>
      </c>
      <c r="CO1" s="642">
        <f t="shared" si="1"/>
        <v>64779.718447716717</v>
      </c>
      <c r="CP1" s="642">
        <f t="shared" si="1"/>
        <v>41230.572881338754</v>
      </c>
      <c r="CQ1" s="642">
        <f t="shared" si="1"/>
        <v>32013.746270847991</v>
      </c>
      <c r="CR1" s="642">
        <f t="shared" si="1"/>
        <v>31637.554628066238</v>
      </c>
      <c r="CS1" s="642">
        <f t="shared" si="1"/>
        <v>32001.076965116317</v>
      </c>
      <c r="CT1" s="642">
        <f t="shared" si="1"/>
        <v>31558.298487371576</v>
      </c>
      <c r="CU1" s="642">
        <f t="shared" si="1"/>
        <v>32001.076965116317</v>
      </c>
      <c r="CV1" s="642">
        <f t="shared" si="1"/>
        <v>76139.555861069413</v>
      </c>
      <c r="CW1" s="642">
        <f t="shared" si="1"/>
        <v>31990.848341588488</v>
      </c>
      <c r="CX1" s="642">
        <f t="shared" si="1"/>
        <v>77352.087088827582</v>
      </c>
      <c r="CY1" s="642">
        <f t="shared" si="1"/>
        <v>43011.233645593791</v>
      </c>
      <c r="CZ1" s="642">
        <f t="shared" si="1"/>
        <v>43492.109117509448</v>
      </c>
      <c r="DA1" s="642">
        <f t="shared" si="1"/>
        <v>71571.753905327962</v>
      </c>
      <c r="DB1" s="642">
        <f t="shared" si="1"/>
        <v>43492.109117509448</v>
      </c>
      <c r="DC1" s="642">
        <f t="shared" si="1"/>
        <v>34659.298924284718</v>
      </c>
      <c r="DD1" s="642">
        <f t="shared" si="1"/>
        <v>32796.459188854962</v>
      </c>
      <c r="DE1" s="642">
        <f t="shared" si="1"/>
        <v>33294.112205778401</v>
      </c>
      <c r="DF1" s="642">
        <f t="shared" si="1"/>
        <v>32796.459188854962</v>
      </c>
      <c r="DG1" s="642">
        <f t="shared" si="1"/>
        <v>33294.112205778401</v>
      </c>
      <c r="DH1" s="642">
        <f t="shared" si="1"/>
        <v>141537.50763896419</v>
      </c>
      <c r="DI1" s="642">
        <f t="shared" si="1"/>
        <v>32543.265657748114</v>
      </c>
      <c r="DJ1" s="642">
        <f t="shared" si="1"/>
        <v>33953.235330388488</v>
      </c>
      <c r="DK1" s="642">
        <f t="shared" si="1"/>
        <v>159467.18210320079</v>
      </c>
      <c r="DL1" s="751"/>
      <c r="DM1" s="751"/>
      <c r="DN1" s="725"/>
      <c r="DO1" s="725"/>
      <c r="DP1" s="725"/>
      <c r="DQ1" s="192"/>
      <c r="DR1" s="192"/>
      <c r="DS1" s="192"/>
      <c r="DT1" s="192"/>
      <c r="DU1" s="192"/>
      <c r="DV1" s="192"/>
      <c r="DW1" s="192"/>
    </row>
    <row r="2" spans="1:147" x14ac:dyDescent="0.3">
      <c r="G2" s="820">
        <v>2026</v>
      </c>
      <c r="H2" s="821">
        <v>111.9</v>
      </c>
      <c r="I2" s="821">
        <v>920</v>
      </c>
      <c r="J2" s="822">
        <v>268.3</v>
      </c>
      <c r="L2" s="1"/>
      <c r="M2" s="2"/>
      <c r="N2" s="643"/>
      <c r="P2" s="642"/>
      <c r="Q2" s="641">
        <f>SUM(BL3:BW3)</f>
        <v>228189.957605517</v>
      </c>
      <c r="R2" s="641">
        <f>SUM(BX3:CI3)</f>
        <v>476667.45072665403</v>
      </c>
      <c r="S2" s="641">
        <f>SUM(CJ3:CU3)</f>
        <v>1674600.3744392856</v>
      </c>
      <c r="T2" s="641">
        <f>SUM(CV3:DG3)</f>
        <v>2034249.7387670348</v>
      </c>
      <c r="U2" s="717">
        <f ca="1">SUM(DH3:DS3)</f>
        <v>2331209.0431897477</v>
      </c>
      <c r="W2" s="640"/>
      <c r="X2" s="819"/>
      <c r="Y2" s="652">
        <f ca="1">Z3-Y3</f>
        <v>-177558.56472823862</v>
      </c>
      <c r="Z2" s="825">
        <f>SUM(AB2:DX2)</f>
        <v>4727392.9492314328</v>
      </c>
      <c r="AA2" s="644"/>
      <c r="AB2" s="644"/>
      <c r="AC2" s="644"/>
      <c r="AD2" s="644"/>
      <c r="AE2" s="644"/>
      <c r="AF2" s="644"/>
      <c r="AG2" s="644"/>
      <c r="AH2" s="644"/>
      <c r="AI2" s="644"/>
      <c r="AJ2" s="644"/>
      <c r="AK2" s="644"/>
      <c r="AL2" s="644"/>
      <c r="AM2" s="644"/>
      <c r="AN2" s="644"/>
      <c r="AO2" s="644"/>
      <c r="AP2" s="644"/>
      <c r="AQ2" s="644"/>
      <c r="AR2" s="644"/>
      <c r="AS2" s="644"/>
      <c r="AT2" s="644"/>
      <c r="AU2" s="644"/>
      <c r="AV2" s="644"/>
      <c r="AW2" s="644"/>
      <c r="AX2" s="644"/>
      <c r="AY2" s="644"/>
      <c r="AZ2" s="644"/>
      <c r="BA2" s="644"/>
      <c r="BB2" s="644"/>
      <c r="BC2" s="644"/>
      <c r="BD2" s="644"/>
      <c r="BE2" s="644"/>
      <c r="BF2" s="644"/>
      <c r="BG2" s="644"/>
      <c r="BH2" s="644"/>
      <c r="BI2" s="644"/>
      <c r="BJ2" s="645"/>
      <c r="BK2" s="645"/>
      <c r="BL2" s="645"/>
      <c r="BM2" s="646"/>
      <c r="BN2" s="645"/>
      <c r="BO2" s="647"/>
      <c r="BP2" s="648"/>
      <c r="BQ2" s="645"/>
      <c r="BR2" s="645"/>
      <c r="BS2" s="642">
        <f t="shared" ref="BS2:DJ2" si="2">SUMIF($L$6:$L$337,"ME",BS6:BS337)</f>
        <v>0</v>
      </c>
      <c r="BT2" s="642">
        <f t="shared" si="2"/>
        <v>7923.3141464469591</v>
      </c>
      <c r="BU2" s="642">
        <f t="shared" si="2"/>
        <v>8644.6473322192378</v>
      </c>
      <c r="BV2" s="642">
        <f t="shared" si="2"/>
        <v>35063.025907756215</v>
      </c>
      <c r="BW2" s="642">
        <f t="shared" si="2"/>
        <v>10294.403075557742</v>
      </c>
      <c r="BX2" s="642">
        <f t="shared" si="2"/>
        <v>4379.1953097771893</v>
      </c>
      <c r="BY2" s="642">
        <f t="shared" si="2"/>
        <v>0</v>
      </c>
      <c r="BZ2" s="642">
        <f t="shared" si="2"/>
        <v>1942.9533769201007</v>
      </c>
      <c r="CA2" s="642">
        <f t="shared" si="2"/>
        <v>3398.8436683822656</v>
      </c>
      <c r="CB2" s="642">
        <f t="shared" si="2"/>
        <v>-9.0967944961294052</v>
      </c>
      <c r="CC2" s="642">
        <f t="shared" si="2"/>
        <v>0</v>
      </c>
      <c r="CD2" s="642">
        <f t="shared" si="2"/>
        <v>0</v>
      </c>
      <c r="CE2" s="642">
        <f t="shared" si="2"/>
        <v>0</v>
      </c>
      <c r="CF2" s="642">
        <f t="shared" si="2"/>
        <v>8202.5060048618452</v>
      </c>
      <c r="CG2" s="642">
        <f t="shared" si="2"/>
        <v>13865.574488406881</v>
      </c>
      <c r="CH2" s="642">
        <f t="shared" si="2"/>
        <v>1.0971051269734744E-3</v>
      </c>
      <c r="CI2" s="642">
        <f t="shared" si="2"/>
        <v>33271.915120052785</v>
      </c>
      <c r="CJ2" s="642">
        <f t="shared" si="2"/>
        <v>10773.278037736252</v>
      </c>
      <c r="CK2" s="642">
        <f t="shared" si="2"/>
        <v>85993.017587769413</v>
      </c>
      <c r="CL2" s="642">
        <f t="shared" si="2"/>
        <v>44145.604510033234</v>
      </c>
      <c r="CM2" s="642">
        <f t="shared" si="2"/>
        <v>93695.613801955144</v>
      </c>
      <c r="CN2" s="642">
        <f t="shared" si="2"/>
        <v>35774.944112365854</v>
      </c>
      <c r="CO2" s="642">
        <f t="shared" si="2"/>
        <v>178952.99304495804</v>
      </c>
      <c r="CP2" s="642">
        <f t="shared" si="2"/>
        <v>125277.50476471439</v>
      </c>
      <c r="CQ2" s="642">
        <f t="shared" si="2"/>
        <v>30493.204920863209</v>
      </c>
      <c r="CR2" s="642">
        <f t="shared" si="2"/>
        <v>50592.392465413599</v>
      </c>
      <c r="CS2" s="642">
        <f t="shared" si="2"/>
        <v>28638.352575517678</v>
      </c>
      <c r="CT2" s="642">
        <f t="shared" si="2"/>
        <v>30957.765273803998</v>
      </c>
      <c r="CU2" s="642">
        <f t="shared" si="2"/>
        <v>441053.54296780744</v>
      </c>
      <c r="CV2" s="642">
        <f t="shared" si="2"/>
        <v>369419.12422833766</v>
      </c>
      <c r="CW2" s="642">
        <f t="shared" si="2"/>
        <v>289284.9191316248</v>
      </c>
      <c r="CX2" s="642">
        <f t="shared" si="2"/>
        <v>403984.22507741093</v>
      </c>
      <c r="CY2" s="642">
        <f t="shared" si="2"/>
        <v>47853.127918339742</v>
      </c>
      <c r="CZ2" s="642">
        <f t="shared" si="2"/>
        <v>37854.301666966065</v>
      </c>
      <c r="DA2" s="642">
        <f t="shared" si="2"/>
        <v>169104.8615588402</v>
      </c>
      <c r="DB2" s="642">
        <f t="shared" si="2"/>
        <v>33513.018780845967</v>
      </c>
      <c r="DC2" s="642">
        <f t="shared" si="2"/>
        <v>25869.204322738362</v>
      </c>
      <c r="DD2" s="642">
        <f t="shared" si="2"/>
        <v>25869.204322738362</v>
      </c>
      <c r="DE2" s="642">
        <f t="shared" si="2"/>
        <v>25869.204322738362</v>
      </c>
      <c r="DF2" s="642">
        <f t="shared" si="2"/>
        <v>25869.204322738362</v>
      </c>
      <c r="DG2" s="642">
        <f t="shared" si="2"/>
        <v>25869.204322738362</v>
      </c>
      <c r="DH2" s="642">
        <f t="shared" si="2"/>
        <v>813325.91234585631</v>
      </c>
      <c r="DI2" s="642">
        <f t="shared" si="2"/>
        <v>420154.24877211888</v>
      </c>
      <c r="DJ2" s="642">
        <f t="shared" si="2"/>
        <v>463258.49535949482</v>
      </c>
      <c r="DK2" s="642">
        <f>SUMIF($L$6:$L$337,"ME",DK6:DK337)</f>
        <v>266969.19598197605</v>
      </c>
      <c r="DL2" s="725">
        <f t="shared" ref="DL2:DP2" si="3">SUMIF($L$6:$L$337,$L$174,DL5:DL337)</f>
        <v>0</v>
      </c>
      <c r="DM2" s="725">
        <f t="shared" si="3"/>
        <v>0</v>
      </c>
      <c r="DN2" s="725">
        <f t="shared" si="3"/>
        <v>0</v>
      </c>
      <c r="DO2" s="725">
        <f t="shared" si="3"/>
        <v>0</v>
      </c>
      <c r="DP2" s="725">
        <f t="shared" si="3"/>
        <v>0</v>
      </c>
      <c r="DQ2" s="192">
        <f t="shared" ref="DQ2:DW2" si="4">SUMIF($L$6:$L$337,$L$174,DO6:DO337)</f>
        <v>0</v>
      </c>
      <c r="DR2" s="192">
        <f t="shared" si="4"/>
        <v>0</v>
      </c>
      <c r="DS2" s="192">
        <f t="shared" si="4"/>
        <v>0</v>
      </c>
      <c r="DT2" s="192">
        <f t="shared" si="4"/>
        <v>0</v>
      </c>
      <c r="DU2" s="192">
        <f t="shared" si="4"/>
        <v>0</v>
      </c>
      <c r="DV2" s="192">
        <f t="shared" si="4"/>
        <v>0</v>
      </c>
      <c r="DW2" s="192">
        <f t="shared" si="4"/>
        <v>0</v>
      </c>
    </row>
    <row r="3" spans="1:147" x14ac:dyDescent="0.3">
      <c r="K3" s="1"/>
      <c r="L3" s="1"/>
      <c r="M3" s="2"/>
      <c r="N3" s="207"/>
      <c r="O3" s="643"/>
      <c r="P3" s="582"/>
      <c r="Q3" s="741">
        <v>226.88398173257622</v>
      </c>
      <c r="R3" s="741">
        <v>730.553</v>
      </c>
      <c r="S3" s="741">
        <v>1650.8409999999999</v>
      </c>
      <c r="T3" s="742">
        <v>1967.7660000000001</v>
      </c>
      <c r="U3" s="742">
        <v>1991.318</v>
      </c>
      <c r="V3" s="718"/>
      <c r="W3" s="718"/>
      <c r="X3" s="738"/>
      <c r="Y3" s="651">
        <f ca="1">SUM(AA3:DW3)</f>
        <v>6744916.5647282386</v>
      </c>
      <c r="Z3" s="657">
        <v>6567358</v>
      </c>
      <c r="AA3" s="649"/>
      <c r="AB3" s="649"/>
      <c r="AC3" s="649"/>
      <c r="AD3" s="649"/>
      <c r="AE3" s="649"/>
      <c r="AF3" s="649"/>
      <c r="AG3" s="649"/>
      <c r="AH3" s="649"/>
      <c r="AI3" s="649"/>
      <c r="AJ3" s="649"/>
      <c r="AK3" s="649"/>
      <c r="AL3" s="649"/>
      <c r="AM3" s="649"/>
      <c r="AN3" s="649"/>
      <c r="AO3" s="649"/>
      <c r="AP3" s="649"/>
      <c r="AQ3" s="649"/>
      <c r="AR3" s="649"/>
      <c r="AS3" s="649"/>
      <c r="AT3" s="649"/>
      <c r="AU3" s="649"/>
      <c r="AV3" s="649"/>
      <c r="AW3" s="649"/>
      <c r="AX3" s="649"/>
      <c r="AY3" s="649"/>
      <c r="AZ3" s="649"/>
      <c r="BA3" s="649"/>
      <c r="BB3" s="649"/>
      <c r="BC3" s="649"/>
      <c r="BD3" s="649"/>
      <c r="BE3" s="649"/>
      <c r="BF3" s="649"/>
      <c r="BG3" s="649"/>
      <c r="BH3" s="649"/>
      <c r="BI3" s="649"/>
      <c r="BJ3" s="649"/>
      <c r="BK3" s="649"/>
      <c r="BL3" s="649"/>
      <c r="BM3" s="650"/>
      <c r="BN3" s="649"/>
      <c r="BO3" s="649"/>
      <c r="BP3" s="649"/>
      <c r="BQ3" s="649"/>
      <c r="BR3" s="721">
        <f t="shared" ref="BR3:DM3" si="5">SUM(BR7:BR337)</f>
        <v>0</v>
      </c>
      <c r="BS3" s="721">
        <f t="shared" si="5"/>
        <v>21748.877199408911</v>
      </c>
      <c r="BT3" s="721">
        <f t="shared" si="5"/>
        <v>24753.416536004523</v>
      </c>
      <c r="BU3" s="721">
        <f t="shared" si="5"/>
        <v>58248.926285055459</v>
      </c>
      <c r="BV3" s="721">
        <f t="shared" si="5"/>
        <v>71397.224935935141</v>
      </c>
      <c r="BW3" s="721">
        <f t="shared" si="5"/>
        <v>52041.512649112956</v>
      </c>
      <c r="BX3" s="721">
        <f t="shared" si="5"/>
        <v>43626.258819443101</v>
      </c>
      <c r="BY3" s="721">
        <f t="shared" si="5"/>
        <v>21064.505346593072</v>
      </c>
      <c r="BZ3" s="721">
        <f t="shared" si="5"/>
        <v>57868.451228497564</v>
      </c>
      <c r="CA3" s="721">
        <f t="shared" si="5"/>
        <v>13727.543624608121</v>
      </c>
      <c r="CB3" s="721">
        <f t="shared" si="5"/>
        <v>-8728.6852152901229</v>
      </c>
      <c r="CC3" s="721">
        <f t="shared" si="5"/>
        <v>3288.7308520818533</v>
      </c>
      <c r="CD3" s="721">
        <f t="shared" si="5"/>
        <v>18808.842196168534</v>
      </c>
      <c r="CE3" s="721">
        <f t="shared" si="5"/>
        <v>37716.248988668289</v>
      </c>
      <c r="CF3" s="721">
        <f t="shared" si="5"/>
        <v>39383.380691144332</v>
      </c>
      <c r="CG3" s="721">
        <f t="shared" si="5"/>
        <v>56904.18692205863</v>
      </c>
      <c r="CH3" s="721">
        <f t="shared" si="5"/>
        <v>63480.502101454156</v>
      </c>
      <c r="CI3" s="721">
        <f t="shared" si="5"/>
        <v>129527.48517122658</v>
      </c>
      <c r="CJ3" s="721">
        <f t="shared" si="5"/>
        <v>51205.759053007125</v>
      </c>
      <c r="CK3" s="721">
        <f t="shared" si="5"/>
        <v>141610.09768452705</v>
      </c>
      <c r="CL3" s="721">
        <f t="shared" si="5"/>
        <v>85751.189384003213</v>
      </c>
      <c r="CM3" s="721">
        <f t="shared" si="5"/>
        <v>167840.01066539137</v>
      </c>
      <c r="CN3" s="721">
        <f t="shared" si="5"/>
        <v>77005.516993704616</v>
      </c>
      <c r="CO3" s="721">
        <f t="shared" si="5"/>
        <v>243732.71149267475</v>
      </c>
      <c r="CP3" s="721">
        <f t="shared" si="5"/>
        <v>166508.07764605316</v>
      </c>
      <c r="CQ3" s="721">
        <f t="shared" si="5"/>
        <v>62506.951191711196</v>
      </c>
      <c r="CR3" s="721">
        <f t="shared" si="5"/>
        <v>82229.94709347983</v>
      </c>
      <c r="CS3" s="721">
        <f t="shared" si="5"/>
        <v>60639.429540633995</v>
      </c>
      <c r="CT3" s="721">
        <f t="shared" si="5"/>
        <v>62516.063761175566</v>
      </c>
      <c r="CU3" s="721">
        <f t="shared" si="5"/>
        <v>473054.61993292376</v>
      </c>
      <c r="CV3" s="721">
        <f t="shared" si="5"/>
        <v>445558.68008940702</v>
      </c>
      <c r="CW3" s="721">
        <f t="shared" si="5"/>
        <v>321275.76747321332</v>
      </c>
      <c r="CX3" s="721">
        <f t="shared" si="5"/>
        <v>481336.31216623855</v>
      </c>
      <c r="CY3" s="721">
        <f t="shared" si="5"/>
        <v>90864.361563933518</v>
      </c>
      <c r="CZ3" s="721">
        <f t="shared" si="5"/>
        <v>81346.41078447552</v>
      </c>
      <c r="DA3" s="721">
        <f t="shared" si="5"/>
        <v>240676.61546416816</v>
      </c>
      <c r="DB3" s="721">
        <f t="shared" si="5"/>
        <v>77005.127898355422</v>
      </c>
      <c r="DC3" s="721">
        <f t="shared" si="5"/>
        <v>60528.50324702308</v>
      </c>
      <c r="DD3" s="721">
        <f t="shared" si="5"/>
        <v>58665.663511593324</v>
      </c>
      <c r="DE3" s="721">
        <f t="shared" si="5"/>
        <v>59163.316528516756</v>
      </c>
      <c r="DF3" s="721">
        <f t="shared" si="5"/>
        <v>58665.663511593324</v>
      </c>
      <c r="DG3" s="721">
        <f t="shared" si="5"/>
        <v>59163.316528516756</v>
      </c>
      <c r="DH3" s="721">
        <f t="shared" si="5"/>
        <v>954863.41998482065</v>
      </c>
      <c r="DI3" s="721">
        <f t="shared" si="5"/>
        <v>452697.51442986698</v>
      </c>
      <c r="DJ3" s="721">
        <f t="shared" si="5"/>
        <v>497211.73068988335</v>
      </c>
      <c r="DK3" s="721">
        <f t="shared" si="5"/>
        <v>426436.37808517681</v>
      </c>
      <c r="DL3" s="721">
        <f t="shared" si="5"/>
        <v>0</v>
      </c>
      <c r="DM3" s="721">
        <f t="shared" si="5"/>
        <v>0</v>
      </c>
      <c r="DN3" s="721">
        <f t="shared" ref="DN3:DW3" si="6">SUM(DL7:DL337)</f>
        <v>0</v>
      </c>
      <c r="DO3" s="721">
        <f t="shared" si="6"/>
        <v>0</v>
      </c>
      <c r="DP3" s="193">
        <f t="shared" ca="1" si="6"/>
        <v>0</v>
      </c>
      <c r="DQ3" s="193">
        <f t="shared" ca="1" si="6"/>
        <v>0</v>
      </c>
      <c r="DR3" s="193">
        <f t="shared" ca="1" si="6"/>
        <v>0</v>
      </c>
      <c r="DS3" s="193">
        <f t="shared" ca="1" si="6"/>
        <v>0</v>
      </c>
      <c r="DT3" s="193">
        <f t="shared" ca="1" si="6"/>
        <v>0</v>
      </c>
      <c r="DU3" s="193">
        <f t="shared" ca="1" si="6"/>
        <v>0</v>
      </c>
      <c r="DV3" s="193">
        <f t="shared" ca="1" si="6"/>
        <v>0</v>
      </c>
      <c r="DW3" s="193">
        <f t="shared" ca="1" si="6"/>
        <v>0</v>
      </c>
      <c r="DX3" s="397">
        <v>45808</v>
      </c>
    </row>
    <row r="4" spans="1:147" x14ac:dyDescent="0.3">
      <c r="A4" s="5" t="s">
        <v>0</v>
      </c>
      <c r="B4" s="5" t="s">
        <v>1</v>
      </c>
      <c r="C4" s="753" t="s">
        <v>2</v>
      </c>
      <c r="D4" s="753" t="s">
        <v>3</v>
      </c>
      <c r="E4" s="753" t="s">
        <v>4</v>
      </c>
      <c r="F4" s="753" t="s">
        <v>1187</v>
      </c>
      <c r="G4" s="754" t="s">
        <v>1188</v>
      </c>
      <c r="H4" s="6" t="s">
        <v>1189</v>
      </c>
      <c r="I4" s="6" t="s">
        <v>5</v>
      </c>
      <c r="J4" s="7" t="s">
        <v>6</v>
      </c>
      <c r="K4" s="8" t="s">
        <v>7</v>
      </c>
      <c r="L4" s="9" t="s">
        <v>8</v>
      </c>
      <c r="M4" s="9" t="s">
        <v>9</v>
      </c>
      <c r="N4" s="10" t="s">
        <v>10</v>
      </c>
      <c r="O4" s="6" t="s">
        <v>11</v>
      </c>
      <c r="P4" s="11" t="s">
        <v>12</v>
      </c>
      <c r="Q4" s="6" t="s">
        <v>13</v>
      </c>
      <c r="R4" s="12" t="s">
        <v>14</v>
      </c>
      <c r="S4" s="13" t="s">
        <v>15</v>
      </c>
      <c r="T4" s="14" t="s">
        <v>16</v>
      </c>
      <c r="U4" s="14" t="s">
        <v>17</v>
      </c>
      <c r="V4" s="11" t="s">
        <v>18</v>
      </c>
      <c r="W4" s="11" t="s">
        <v>19</v>
      </c>
      <c r="X4" s="11" t="str">
        <f>IF(W2="Pesos CLP","PRECIO UNITARIO (CLP $)","PRECIO UNITARIO (US$)")</f>
        <v>PRECIO UNITARIO (US$)</v>
      </c>
      <c r="Y4" s="11" t="str">
        <f>IF(W1="Pesos CLP","TOTAL (CLP $)","TOTAL (US$)")</f>
        <v>TOTAL (US$)</v>
      </c>
      <c r="Z4" s="15" t="s">
        <v>20</v>
      </c>
      <c r="AA4" s="16">
        <v>44196</v>
      </c>
      <c r="AB4" s="16">
        <v>44227</v>
      </c>
      <c r="AC4" s="16">
        <v>44255</v>
      </c>
      <c r="AD4" s="16">
        <v>44286</v>
      </c>
      <c r="AE4" s="16">
        <v>44316</v>
      </c>
      <c r="AF4" s="16">
        <v>44347</v>
      </c>
      <c r="AG4" s="16">
        <v>44377</v>
      </c>
      <c r="AH4" s="16">
        <v>44408</v>
      </c>
      <c r="AI4" s="16">
        <v>44439</v>
      </c>
      <c r="AJ4" s="16">
        <v>44469</v>
      </c>
      <c r="AK4" s="16">
        <v>44500</v>
      </c>
      <c r="AL4" s="16">
        <v>44530</v>
      </c>
      <c r="AM4" s="16">
        <v>44561</v>
      </c>
      <c r="AN4" s="16">
        <v>44592</v>
      </c>
      <c r="AO4" s="16">
        <v>44620</v>
      </c>
      <c r="AP4" s="16">
        <v>44651</v>
      </c>
      <c r="AQ4" s="16">
        <v>44681</v>
      </c>
      <c r="AR4" s="16">
        <v>44712</v>
      </c>
      <c r="AS4" s="16">
        <v>44742</v>
      </c>
      <c r="AT4" s="16">
        <v>44773</v>
      </c>
      <c r="AU4" s="16">
        <v>44804</v>
      </c>
      <c r="AV4" s="16">
        <v>44834</v>
      </c>
      <c r="AW4" s="16">
        <v>44865</v>
      </c>
      <c r="AX4" s="16">
        <v>44895</v>
      </c>
      <c r="AY4" s="16">
        <v>44926</v>
      </c>
      <c r="AZ4" s="16">
        <v>44957</v>
      </c>
      <c r="BA4" s="16">
        <v>44985</v>
      </c>
      <c r="BB4" s="16">
        <v>45016</v>
      </c>
      <c r="BC4" s="16">
        <v>45046</v>
      </c>
      <c r="BD4" s="16">
        <v>45077</v>
      </c>
      <c r="BE4" s="16">
        <v>45107</v>
      </c>
      <c r="BF4" s="16">
        <v>45138</v>
      </c>
      <c r="BG4" s="16">
        <v>45169</v>
      </c>
      <c r="BH4" s="16">
        <v>45199</v>
      </c>
      <c r="BI4" s="16">
        <v>45230</v>
      </c>
      <c r="BJ4" s="16">
        <v>45260</v>
      </c>
      <c r="BK4" s="16">
        <v>45291</v>
      </c>
      <c r="BL4" s="16">
        <v>45322</v>
      </c>
      <c r="BM4" s="16">
        <v>45351</v>
      </c>
      <c r="BN4" s="16">
        <v>45382</v>
      </c>
      <c r="BO4" s="16">
        <v>45412</v>
      </c>
      <c r="BP4" s="16">
        <v>45443</v>
      </c>
      <c r="BQ4" s="16">
        <v>45473</v>
      </c>
      <c r="BR4" s="16">
        <v>45504</v>
      </c>
      <c r="BS4" s="16">
        <v>45535</v>
      </c>
      <c r="BT4" s="16">
        <v>45565</v>
      </c>
      <c r="BU4" s="16">
        <v>45596</v>
      </c>
      <c r="BV4" s="16">
        <v>45626</v>
      </c>
      <c r="BW4" s="16">
        <v>45657</v>
      </c>
      <c r="BX4" s="16">
        <v>45688</v>
      </c>
      <c r="BY4" s="16">
        <v>45716</v>
      </c>
      <c r="BZ4" s="16">
        <v>45747</v>
      </c>
      <c r="CA4" s="16">
        <v>45777</v>
      </c>
      <c r="CB4" s="16">
        <v>45808</v>
      </c>
      <c r="CC4" s="16">
        <v>45838</v>
      </c>
      <c r="CD4" s="16">
        <v>45869</v>
      </c>
      <c r="CE4" s="16">
        <v>45900</v>
      </c>
      <c r="CF4" s="16">
        <v>45930</v>
      </c>
      <c r="CG4" s="16">
        <v>45961</v>
      </c>
      <c r="CH4" s="16">
        <v>45991</v>
      </c>
      <c r="CI4" s="16">
        <v>46022</v>
      </c>
      <c r="CJ4" s="16">
        <v>46053</v>
      </c>
      <c r="CK4" s="16">
        <v>46081</v>
      </c>
      <c r="CL4" s="16">
        <v>46112</v>
      </c>
      <c r="CM4" s="16">
        <v>46142</v>
      </c>
      <c r="CN4" s="16">
        <v>46173</v>
      </c>
      <c r="CO4" s="16">
        <v>46203</v>
      </c>
      <c r="CP4" s="16">
        <v>46234</v>
      </c>
      <c r="CQ4" s="16">
        <v>46265</v>
      </c>
      <c r="CR4" s="16">
        <v>46295</v>
      </c>
      <c r="CS4" s="16">
        <v>46326</v>
      </c>
      <c r="CT4" s="16">
        <v>46356</v>
      </c>
      <c r="CU4" s="16">
        <v>46387</v>
      </c>
      <c r="CV4" s="16">
        <v>46418</v>
      </c>
      <c r="CW4" s="16">
        <v>46446</v>
      </c>
      <c r="CX4" s="16">
        <v>46477</v>
      </c>
      <c r="CY4" s="16">
        <v>46507</v>
      </c>
      <c r="CZ4" s="16">
        <v>46538</v>
      </c>
      <c r="DA4" s="16">
        <v>46568</v>
      </c>
      <c r="DB4" s="16">
        <v>46599</v>
      </c>
      <c r="DC4" s="16">
        <v>46630</v>
      </c>
      <c r="DD4" s="16">
        <v>46660</v>
      </c>
      <c r="DE4" s="16">
        <v>46691</v>
      </c>
      <c r="DF4" s="16">
        <v>46721</v>
      </c>
      <c r="DG4" s="16">
        <v>46752</v>
      </c>
      <c r="DH4" s="16">
        <v>46783</v>
      </c>
      <c r="DI4" s="16">
        <v>46812</v>
      </c>
      <c r="DJ4" s="16">
        <v>46843</v>
      </c>
      <c r="DK4" s="16">
        <v>46873</v>
      </c>
      <c r="DL4" s="16">
        <v>46904</v>
      </c>
      <c r="DM4" s="16">
        <v>46934</v>
      </c>
      <c r="DN4" s="16">
        <v>46965</v>
      </c>
      <c r="DO4" s="16">
        <v>46996</v>
      </c>
      <c r="DP4" s="16">
        <v>47026</v>
      </c>
      <c r="DQ4" s="16">
        <v>47057</v>
      </c>
      <c r="DR4" s="16">
        <v>47087</v>
      </c>
      <c r="DS4" s="16">
        <v>47118</v>
      </c>
      <c r="DT4" s="16">
        <v>47149</v>
      </c>
      <c r="DU4" s="16">
        <v>47177</v>
      </c>
      <c r="DV4" s="16">
        <v>47208</v>
      </c>
      <c r="DW4" s="16">
        <v>47238</v>
      </c>
      <c r="DX4" s="16">
        <v>47269</v>
      </c>
      <c r="DY4" s="16">
        <v>47299</v>
      </c>
      <c r="DZ4" s="16">
        <v>47330</v>
      </c>
      <c r="EA4" s="16">
        <v>47361</v>
      </c>
      <c r="EB4" s="16">
        <v>47391</v>
      </c>
      <c r="EC4" s="16">
        <v>47422</v>
      </c>
      <c r="ED4" s="16">
        <v>47452</v>
      </c>
      <c r="EE4" s="16">
        <v>47483</v>
      </c>
      <c r="EF4" s="16">
        <v>47514</v>
      </c>
      <c r="EG4" s="16">
        <v>47542</v>
      </c>
      <c r="EH4" s="16">
        <v>47573</v>
      </c>
      <c r="EI4" s="16">
        <v>47603</v>
      </c>
      <c r="EJ4" s="16">
        <v>47634</v>
      </c>
      <c r="EK4" s="16">
        <v>47664</v>
      </c>
      <c r="EL4" s="16">
        <v>47695</v>
      </c>
      <c r="EM4" s="16">
        <v>47726</v>
      </c>
      <c r="EN4" s="16">
        <v>47756</v>
      </c>
      <c r="EO4" s="16">
        <v>47787</v>
      </c>
      <c r="EP4" s="16">
        <v>47817</v>
      </c>
      <c r="EQ4" s="16">
        <v>47848</v>
      </c>
    </row>
    <row r="5" spans="1:147" x14ac:dyDescent="0.3">
      <c r="A5" s="167" t="s">
        <v>243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8"/>
      <c r="N5" s="169" t="s">
        <v>202</v>
      </c>
      <c r="O5" s="166"/>
      <c r="P5" s="166"/>
      <c r="Q5" s="166"/>
      <c r="R5" s="166"/>
      <c r="S5" s="170"/>
      <c r="T5" s="171"/>
      <c r="U5" s="171"/>
      <c r="V5" s="172"/>
      <c r="W5" s="173"/>
      <c r="X5" s="174">
        <v>0</v>
      </c>
      <c r="Y5" s="175"/>
      <c r="Z5" s="167"/>
      <c r="AA5" s="176">
        <v>0</v>
      </c>
      <c r="AB5" s="176">
        <v>0</v>
      </c>
      <c r="AC5" s="176">
        <v>0</v>
      </c>
      <c r="AD5" s="176">
        <v>0</v>
      </c>
      <c r="AE5" s="176">
        <v>0</v>
      </c>
      <c r="AF5" s="176">
        <v>0</v>
      </c>
      <c r="AG5" s="176">
        <v>0</v>
      </c>
      <c r="AH5" s="176">
        <v>0</v>
      </c>
      <c r="AI5" s="176">
        <v>0</v>
      </c>
      <c r="AJ5" s="176">
        <v>0</v>
      </c>
      <c r="AK5" s="176">
        <v>0</v>
      </c>
      <c r="AL5" s="176">
        <v>0</v>
      </c>
      <c r="AM5" s="176">
        <v>0</v>
      </c>
      <c r="AN5" s="176">
        <v>0</v>
      </c>
      <c r="AO5" s="176">
        <v>0</v>
      </c>
      <c r="AP5" s="176">
        <v>0</v>
      </c>
      <c r="AQ5" s="176">
        <v>0</v>
      </c>
      <c r="AR5" s="176">
        <v>0</v>
      </c>
      <c r="AS5" s="176">
        <v>0</v>
      </c>
      <c r="AT5" s="176">
        <v>0</v>
      </c>
      <c r="AU5" s="176">
        <v>0</v>
      </c>
      <c r="AV5" s="176">
        <v>0</v>
      </c>
      <c r="AW5" s="176">
        <v>0</v>
      </c>
      <c r="AX5" s="176">
        <v>0</v>
      </c>
      <c r="AY5" s="176">
        <v>0</v>
      </c>
      <c r="AZ5" s="176">
        <v>0</v>
      </c>
      <c r="BA5" s="176">
        <v>0</v>
      </c>
      <c r="BB5" s="176">
        <v>0</v>
      </c>
      <c r="BC5" s="176">
        <v>0</v>
      </c>
      <c r="BD5" s="176">
        <v>0</v>
      </c>
      <c r="BE5" s="176">
        <v>0</v>
      </c>
      <c r="BF5" s="176">
        <v>0</v>
      </c>
      <c r="BG5" s="176">
        <v>0</v>
      </c>
      <c r="BH5" s="176">
        <v>0</v>
      </c>
      <c r="BI5" s="176">
        <v>0</v>
      </c>
      <c r="BJ5" s="176">
        <v>0</v>
      </c>
      <c r="BK5" s="176">
        <v>0</v>
      </c>
      <c r="BL5" s="176">
        <v>0</v>
      </c>
      <c r="BM5" s="176">
        <v>0</v>
      </c>
      <c r="BN5" s="176">
        <v>0</v>
      </c>
      <c r="BO5" s="176">
        <v>0</v>
      </c>
      <c r="BP5" s="176">
        <v>0</v>
      </c>
      <c r="BQ5" s="176">
        <v>0</v>
      </c>
      <c r="BR5" s="176">
        <v>0</v>
      </c>
      <c r="BS5" s="176">
        <v>0</v>
      </c>
      <c r="BT5" s="176">
        <v>0</v>
      </c>
      <c r="BU5" s="176">
        <v>0</v>
      </c>
      <c r="BV5" s="176">
        <v>0</v>
      </c>
      <c r="BW5" s="176">
        <v>0</v>
      </c>
      <c r="BX5" s="176">
        <v>0</v>
      </c>
      <c r="BY5" s="176">
        <v>0</v>
      </c>
      <c r="BZ5" s="176">
        <v>0</v>
      </c>
      <c r="CA5" s="176">
        <v>0</v>
      </c>
      <c r="CB5" s="176">
        <v>0</v>
      </c>
      <c r="CC5" s="176">
        <v>0</v>
      </c>
      <c r="CD5" s="176">
        <v>0</v>
      </c>
      <c r="CE5" s="176"/>
      <c r="CF5" s="176">
        <v>0</v>
      </c>
      <c r="CG5" s="176"/>
      <c r="CH5" s="176"/>
      <c r="CI5" s="176"/>
      <c r="CJ5" s="176"/>
      <c r="CK5" s="176">
        <v>0</v>
      </c>
      <c r="CL5" s="176">
        <v>0</v>
      </c>
      <c r="CM5" s="176">
        <v>0</v>
      </c>
      <c r="CN5" s="176">
        <v>0</v>
      </c>
      <c r="CO5" s="176">
        <v>0</v>
      </c>
      <c r="CP5" s="176">
        <v>0</v>
      </c>
      <c r="CQ5" s="176">
        <v>0</v>
      </c>
      <c r="CR5" s="176">
        <v>0</v>
      </c>
      <c r="CS5" s="176">
        <v>0</v>
      </c>
      <c r="CT5" s="176">
        <v>0</v>
      </c>
      <c r="CU5" s="176">
        <v>0</v>
      </c>
      <c r="CV5" s="176">
        <v>0</v>
      </c>
      <c r="CW5" s="176">
        <v>0</v>
      </c>
      <c r="CX5" s="176">
        <v>0</v>
      </c>
      <c r="CY5" s="176">
        <v>0</v>
      </c>
      <c r="CZ5" s="176">
        <v>0</v>
      </c>
      <c r="DA5" s="176">
        <v>0</v>
      </c>
      <c r="DB5" s="176">
        <v>0</v>
      </c>
      <c r="DC5" s="176">
        <v>0</v>
      </c>
      <c r="DD5" s="176">
        <v>0</v>
      </c>
      <c r="DE5" s="176">
        <v>0</v>
      </c>
      <c r="DF5" s="176">
        <v>0</v>
      </c>
      <c r="DG5" s="176">
        <v>0</v>
      </c>
      <c r="DH5" s="176">
        <v>0</v>
      </c>
      <c r="DI5" s="176">
        <v>0</v>
      </c>
      <c r="DJ5" s="176">
        <v>0</v>
      </c>
      <c r="DK5" s="176">
        <v>0</v>
      </c>
      <c r="DL5" s="176">
        <v>0</v>
      </c>
      <c r="DM5" s="176">
        <v>0</v>
      </c>
      <c r="DN5" s="176">
        <v>0</v>
      </c>
      <c r="DO5" s="176">
        <v>0</v>
      </c>
      <c r="DP5" s="176">
        <v>0</v>
      </c>
      <c r="DQ5" s="176">
        <v>0</v>
      </c>
      <c r="DR5" s="176">
        <v>0</v>
      </c>
      <c r="DS5" s="176">
        <v>0</v>
      </c>
      <c r="DT5" s="176">
        <v>0</v>
      </c>
      <c r="DU5" s="176">
        <v>0</v>
      </c>
      <c r="DV5" s="176">
        <v>0</v>
      </c>
      <c r="DW5" s="176">
        <v>0</v>
      </c>
      <c r="DX5" s="176">
        <v>0</v>
      </c>
      <c r="DY5" s="176">
        <v>0</v>
      </c>
      <c r="DZ5" s="176">
        <v>0</v>
      </c>
      <c r="EA5" s="176">
        <v>0</v>
      </c>
      <c r="EB5" s="176">
        <v>0</v>
      </c>
      <c r="EC5" s="176">
        <v>0</v>
      </c>
      <c r="ED5" s="176">
        <v>0</v>
      </c>
      <c r="EE5" s="176">
        <v>0</v>
      </c>
      <c r="EF5" s="176">
        <v>0</v>
      </c>
      <c r="EG5" s="176">
        <v>0</v>
      </c>
      <c r="EH5" s="176">
        <v>0</v>
      </c>
      <c r="EI5" s="176">
        <v>0</v>
      </c>
      <c r="EJ5" s="176">
        <v>0</v>
      </c>
      <c r="EK5" s="176">
        <v>0</v>
      </c>
      <c r="EL5" s="176">
        <v>0</v>
      </c>
      <c r="EM5" s="176">
        <v>0</v>
      </c>
      <c r="EN5" s="176">
        <v>0</v>
      </c>
      <c r="EO5" s="176">
        <v>0</v>
      </c>
      <c r="EP5" s="176">
        <v>0</v>
      </c>
      <c r="EQ5" s="176">
        <v>0</v>
      </c>
    </row>
    <row r="6" spans="1:147" x14ac:dyDescent="0.3">
      <c r="A6" s="182" t="s">
        <v>243</v>
      </c>
      <c r="B6" s="182"/>
      <c r="C6" s="182"/>
      <c r="D6" s="752"/>
      <c r="E6" s="752"/>
      <c r="F6" s="752"/>
      <c r="G6" s="368">
        <f t="shared" ref="G6" si="7">H6-Z6</f>
        <v>0</v>
      </c>
      <c r="H6" s="182"/>
      <c r="I6" s="182"/>
      <c r="J6" s="182"/>
      <c r="K6" s="182"/>
      <c r="L6" s="182"/>
      <c r="M6" s="183"/>
      <c r="N6" s="184" t="s">
        <v>203</v>
      </c>
      <c r="O6" s="181"/>
      <c r="P6" s="181"/>
      <c r="Q6" s="181"/>
      <c r="R6" s="181"/>
      <c r="S6" s="185"/>
      <c r="T6" s="186"/>
      <c r="U6" s="186"/>
      <c r="V6" s="187"/>
      <c r="W6" s="188"/>
      <c r="X6" s="189">
        <v>0</v>
      </c>
      <c r="Y6" s="190"/>
      <c r="Z6" s="182"/>
      <c r="AA6" s="191">
        <v>0</v>
      </c>
      <c r="AB6" s="191">
        <v>0</v>
      </c>
      <c r="AC6" s="191">
        <v>0</v>
      </c>
      <c r="AD6" s="191">
        <v>0</v>
      </c>
      <c r="AE6" s="191">
        <v>0</v>
      </c>
      <c r="AF6" s="191">
        <v>0</v>
      </c>
      <c r="AG6" s="191">
        <v>0</v>
      </c>
      <c r="AH6" s="191">
        <v>0</v>
      </c>
      <c r="AI6" s="191">
        <v>0</v>
      </c>
      <c r="AJ6" s="191">
        <v>0</v>
      </c>
      <c r="AK6" s="191">
        <v>0</v>
      </c>
      <c r="AL6" s="191">
        <v>0</v>
      </c>
      <c r="AM6" s="191">
        <v>0</v>
      </c>
      <c r="AN6" s="191">
        <v>0</v>
      </c>
      <c r="AO6" s="191">
        <v>0</v>
      </c>
      <c r="AP6" s="191">
        <v>0</v>
      </c>
      <c r="AQ6" s="191">
        <v>0</v>
      </c>
      <c r="AR6" s="191">
        <v>0</v>
      </c>
      <c r="AS6" s="191">
        <v>0</v>
      </c>
      <c r="AT6" s="191">
        <v>0</v>
      </c>
      <c r="AU6" s="191">
        <v>0</v>
      </c>
      <c r="AV6" s="191">
        <v>0</v>
      </c>
      <c r="AW6" s="191">
        <v>0</v>
      </c>
      <c r="AX6" s="191">
        <v>0</v>
      </c>
      <c r="AY6" s="191">
        <v>0</v>
      </c>
      <c r="AZ6" s="191">
        <v>0</v>
      </c>
      <c r="BA6" s="191">
        <v>0</v>
      </c>
      <c r="BB6" s="191">
        <v>0</v>
      </c>
      <c r="BC6" s="191">
        <v>0</v>
      </c>
      <c r="BD6" s="191">
        <v>0</v>
      </c>
      <c r="BE6" s="191">
        <v>0</v>
      </c>
      <c r="BF6" s="191">
        <v>0</v>
      </c>
      <c r="BG6" s="191">
        <v>0</v>
      </c>
      <c r="BH6" s="191">
        <v>0</v>
      </c>
      <c r="BI6" s="191">
        <v>0</v>
      </c>
      <c r="BJ6" s="191">
        <v>0</v>
      </c>
      <c r="BK6" s="191">
        <v>0</v>
      </c>
      <c r="BL6" s="191">
        <v>0</v>
      </c>
      <c r="BM6" s="191">
        <v>0</v>
      </c>
      <c r="BN6" s="191">
        <v>0</v>
      </c>
      <c r="BO6" s="191">
        <v>0</v>
      </c>
      <c r="BP6" s="191">
        <v>0</v>
      </c>
      <c r="BQ6" s="191">
        <v>0</v>
      </c>
      <c r="BR6" s="191">
        <v>0</v>
      </c>
      <c r="BS6" s="191">
        <v>0</v>
      </c>
      <c r="BT6" s="191">
        <v>0</v>
      </c>
      <c r="BU6" s="191">
        <v>0</v>
      </c>
      <c r="BV6" s="191">
        <v>0</v>
      </c>
      <c r="BW6" s="191"/>
      <c r="BX6" s="191">
        <v>0</v>
      </c>
      <c r="BY6" s="191">
        <v>0</v>
      </c>
      <c r="BZ6" s="191">
        <v>0</v>
      </c>
      <c r="CA6" s="191">
        <v>0</v>
      </c>
      <c r="CB6" s="191">
        <v>0</v>
      </c>
      <c r="CC6" s="191">
        <v>0</v>
      </c>
      <c r="CD6" s="191"/>
      <c r="CE6" s="191"/>
      <c r="CF6" s="191"/>
      <c r="CG6" s="191"/>
      <c r="CH6" s="191"/>
      <c r="CI6" s="191"/>
      <c r="CJ6" s="191"/>
      <c r="CK6" s="191">
        <v>0</v>
      </c>
      <c r="CL6" s="191">
        <v>0</v>
      </c>
      <c r="CM6" s="191">
        <v>0</v>
      </c>
      <c r="CN6" s="191">
        <v>0</v>
      </c>
      <c r="CO6" s="191">
        <v>0</v>
      </c>
      <c r="CP6" s="191">
        <v>0</v>
      </c>
      <c r="CQ6" s="191">
        <v>0</v>
      </c>
      <c r="CR6" s="191">
        <v>0</v>
      </c>
      <c r="CS6" s="191">
        <v>0</v>
      </c>
      <c r="CT6" s="191">
        <v>0</v>
      </c>
      <c r="CU6" s="191">
        <v>0</v>
      </c>
      <c r="CV6" s="191">
        <v>0</v>
      </c>
      <c r="CW6" s="191">
        <v>0</v>
      </c>
      <c r="CX6" s="191">
        <v>0</v>
      </c>
      <c r="CY6" s="191">
        <v>0</v>
      </c>
      <c r="CZ6" s="191">
        <v>0</v>
      </c>
      <c r="DA6" s="191">
        <v>0</v>
      </c>
      <c r="DB6" s="191">
        <v>0</v>
      </c>
      <c r="DC6" s="191">
        <v>0</v>
      </c>
      <c r="DD6" s="191">
        <v>0</v>
      </c>
      <c r="DE6" s="191">
        <v>0</v>
      </c>
      <c r="DF6" s="191">
        <v>0</v>
      </c>
      <c r="DG6" s="191">
        <v>0</v>
      </c>
      <c r="DH6" s="191">
        <v>0</v>
      </c>
      <c r="DI6" s="191">
        <v>0</v>
      </c>
      <c r="DJ6" s="191">
        <v>0</v>
      </c>
      <c r="DK6" s="191">
        <v>0</v>
      </c>
      <c r="DL6" s="191">
        <v>0</v>
      </c>
      <c r="DM6" s="191">
        <v>0</v>
      </c>
      <c r="DN6" s="191">
        <v>0</v>
      </c>
      <c r="DO6" s="191">
        <v>0</v>
      </c>
      <c r="DP6" s="191">
        <v>0</v>
      </c>
      <c r="DQ6" s="191">
        <v>0</v>
      </c>
      <c r="DR6" s="191">
        <v>0</v>
      </c>
      <c r="DS6" s="191">
        <v>0</v>
      </c>
      <c r="DT6" s="191">
        <v>0</v>
      </c>
      <c r="DU6" s="191">
        <v>0</v>
      </c>
      <c r="DV6" s="191">
        <v>0</v>
      </c>
      <c r="DW6" s="191">
        <v>0</v>
      </c>
      <c r="DX6" s="191">
        <v>0</v>
      </c>
      <c r="DY6" s="191">
        <v>0</v>
      </c>
      <c r="DZ6" s="191">
        <v>0</v>
      </c>
      <c r="EA6" s="191">
        <v>0</v>
      </c>
      <c r="EB6" s="191">
        <v>0</v>
      </c>
      <c r="EC6" s="191">
        <v>0</v>
      </c>
      <c r="ED6" s="191">
        <v>0</v>
      </c>
      <c r="EE6" s="191">
        <v>0</v>
      </c>
      <c r="EF6" s="191">
        <v>0</v>
      </c>
      <c r="EG6" s="191">
        <v>0</v>
      </c>
      <c r="EH6" s="191">
        <v>0</v>
      </c>
      <c r="EI6" s="191">
        <v>0</v>
      </c>
      <c r="EJ6" s="191">
        <v>0</v>
      </c>
      <c r="EK6" s="191">
        <v>0</v>
      </c>
      <c r="EL6" s="191">
        <v>0</v>
      </c>
      <c r="EM6" s="191">
        <v>0</v>
      </c>
      <c r="EN6" s="191">
        <v>0</v>
      </c>
      <c r="EO6" s="191">
        <v>0</v>
      </c>
      <c r="EP6" s="191">
        <v>0</v>
      </c>
      <c r="EQ6" s="191">
        <v>0</v>
      </c>
    </row>
    <row r="7" spans="1:147" x14ac:dyDescent="0.3">
      <c r="A7" s="368"/>
      <c r="B7" s="368"/>
      <c r="C7" s="368"/>
      <c r="D7" s="368">
        <f>IF(E7=$L$7,$M$1,$N$1)</f>
        <v>1.034195933456562</v>
      </c>
      <c r="E7" s="368" t="str">
        <f>VLOOKUP(TEXT(Z7,0),'G2'!B:D,3,0)</f>
        <v>MN</v>
      </c>
      <c r="F7" s="816">
        <f>SUM(BS7:CB7)</f>
        <v>34290.642469097409</v>
      </c>
      <c r="G7" s="755" t="str">
        <f t="shared" ref="G7:G65" si="8">IF(OR($I7="REAL",$I7="INCURRIDO"),$I7&amp;" "&amp;$Z7&amp;" "&amp;O7&amp;" "&amp;Q7,)</f>
        <v>REAL 91243110 CO-H-007/2024 BERG_CAD</v>
      </c>
      <c r="H7" s="756" t="s">
        <v>1190</v>
      </c>
      <c r="I7" s="370" t="s">
        <v>21</v>
      </c>
      <c r="J7" s="370" t="s">
        <v>22</v>
      </c>
      <c r="K7" s="368" t="s">
        <v>23</v>
      </c>
      <c r="L7" s="368" t="str">
        <f>IFERROR(VLOOKUP(TEXT(Z7,0),'G2'!$B$5:$D$21,3,0),"")</f>
        <v>MN</v>
      </c>
      <c r="M7" s="369"/>
      <c r="N7" s="370" t="s">
        <v>615</v>
      </c>
      <c r="O7" s="370" t="s">
        <v>775</v>
      </c>
      <c r="P7" s="370"/>
      <c r="Q7" s="370" t="s">
        <v>703</v>
      </c>
      <c r="R7" s="370" t="s">
        <v>26</v>
      </c>
      <c r="S7" s="371"/>
      <c r="T7" s="372">
        <v>45505</v>
      </c>
      <c r="U7" s="372">
        <v>45777</v>
      </c>
      <c r="V7" s="373">
        <f t="shared" ref="V7:V10" si="9">(U7-T7)/30</f>
        <v>9.0666666666666664</v>
      </c>
      <c r="W7" s="374">
        <v>0</v>
      </c>
      <c r="X7" s="17" cm="1">
        <f t="array" ref="X7">+IF($W$1="Pesos CLP",W7,W7/TC)*MB_24A25</f>
        <v>0</v>
      </c>
      <c r="Y7" s="18">
        <f t="shared" ref="Y7:Y69" si="10">SUM(BH7:DU7)</f>
        <v>34290.642469097409</v>
      </c>
      <c r="Z7">
        <v>91243110</v>
      </c>
      <c r="AA7" s="19">
        <f>IF(OR($I7="REAL",$I7="INCURRIDO"),SUMIF(S!$O:$O,$I7&amp;$O7&amp;$Q7&amp;UPPER(TEXT(AA$4,"MMMMYYYY"))&amp;$Z7,IF($W$1="Pesos CLP",S!$AD:$AD,S!$AO:$AO)),0)</f>
        <v>0</v>
      </c>
      <c r="AB7" s="19">
        <f>IF(OR($I7="REAL",$I7="INCURRIDO"),SUMIF(S!$O:$O,$I7&amp;$O7&amp;$Q7&amp;UPPER(TEXT(AB$4,"MMMMYYYY"))&amp;$Z7,IF($W$1="Pesos CLP",S!$AD:$AD,S!$AO:$AO)),0)</f>
        <v>0</v>
      </c>
      <c r="AC7" s="19">
        <f>IF(OR($I7="REAL",$I7="INCURRIDO"),SUMIF(S!$O:$O,$I7&amp;$O7&amp;$Q7&amp;UPPER(TEXT(AC$4,"MMMMYYYY"))&amp;$Z7,IF($W$1="Pesos CLP",S!$AD:$AD,S!$AO:$AO)),0)</f>
        <v>0</v>
      </c>
      <c r="AD7" s="19">
        <f>IF(OR($I7="REAL",$I7="INCURRIDO"),SUMIF(S!$O:$O,$I7&amp;$O7&amp;$Q7&amp;UPPER(TEXT(AD$4,"MMMMYYYY"))&amp;$Z7,IF($W$1="Pesos CLP",S!$AD:$AD,S!$AO:$AO)),0)</f>
        <v>0</v>
      </c>
      <c r="AE7" s="19">
        <f>IF(OR($I7="REAL",$I7="INCURRIDO"),SUMIF(S!$O:$O,$I7&amp;$O7&amp;$Q7&amp;UPPER(TEXT(AE$4,"MMMMYYYY"))&amp;$Z7,IF($W$1="Pesos CLP",S!$AD:$AD,S!$AO:$AO)),0)</f>
        <v>0</v>
      </c>
      <c r="AF7" s="19">
        <f>IF(OR($I7="REAL",$I7="INCURRIDO"),SUMIF(S!$O:$O,$I7&amp;$O7&amp;$Q7&amp;UPPER(TEXT(AF$4,"MMMMYYYY"))&amp;$Z7,IF($W$1="Pesos CLP",S!$AD:$AD,S!$AO:$AO)),0)</f>
        <v>0</v>
      </c>
      <c r="AG7" s="19">
        <f>IF(OR($I7="REAL",$I7="INCURRIDO"),SUMIF(S!$O:$O,$I7&amp;$O7&amp;$Q7&amp;UPPER(TEXT(AG$4,"MMMMYYYY"))&amp;$Z7,IF($W$1="Pesos CLP",S!$AD:$AD,S!$AO:$AO)),0)</f>
        <v>0</v>
      </c>
      <c r="AH7" s="19">
        <f>IF(OR($I7="REAL",$I7="INCURRIDO"),SUMIF(S!$O:$O,$I7&amp;$O7&amp;$Q7&amp;UPPER(TEXT(AH$4,"MMMMYYYY"))&amp;$Z7,IF($W$1="Pesos CLP",S!$AD:$AD,S!$AO:$AO)),0)</f>
        <v>0</v>
      </c>
      <c r="AI7" s="19">
        <f>IF(OR($I7="REAL",$I7="INCURRIDO"),SUMIF(S!$O:$O,$I7&amp;$O7&amp;$Q7&amp;UPPER(TEXT(AI$4,"MMMMYYYY"))&amp;$Z7,IF($W$1="Pesos CLP",S!$AD:$AD,S!$AO:$AO)),0)</f>
        <v>0</v>
      </c>
      <c r="AJ7" s="19">
        <f>IF(OR($I7="REAL",$I7="INCURRIDO"),SUMIF(S!$O:$O,$I7&amp;$O7&amp;$Q7&amp;UPPER(TEXT(AJ$4,"MMMMYYYY"))&amp;$Z7,IF($W$1="Pesos CLP",S!$AD:$AD,S!$AO:$AO)),0)</f>
        <v>0</v>
      </c>
      <c r="AK7" s="19">
        <f>IF(OR($I7="REAL",$I7="INCURRIDO"),SUMIF(S!$O:$O,$I7&amp;$O7&amp;$Q7&amp;UPPER(TEXT(AK$4,"MMMMYYYY"))&amp;$Z7,IF($W$1="Pesos CLP",S!$AD:$AD,S!$AO:$AO)),0)</f>
        <v>0</v>
      </c>
      <c r="AL7" s="19">
        <f>IF(OR($I7="REAL",$I7="INCURRIDO"),SUMIF(S!$O:$O,$I7&amp;$O7&amp;$Q7&amp;UPPER(TEXT(AL$4,"MMMMYYYY"))&amp;$Z7,IF($W$1="Pesos CLP",S!$AD:$AD,S!$AO:$AO)),0)</f>
        <v>0</v>
      </c>
      <c r="AM7" s="19">
        <f>IF(OR($I7="REAL",$I7="INCURRIDO"),SUMIF(S!$O:$O,$I7&amp;$O7&amp;$Q7&amp;UPPER(TEXT(AM$4,"MMMMYYYY"))&amp;$Z7,IF($W$1="Pesos CLP",S!$AD:$AD,S!$AO:$AO)),0)</f>
        <v>0</v>
      </c>
      <c r="AN7" s="19">
        <f>IF(OR($I7="REAL",$I7="INCURRIDO"),SUMIF(S!$O:$O,$I7&amp;$O7&amp;$Q7&amp;UPPER(TEXT(AN$4,"MMMMYYYY"))&amp;$Z7,IF($W$1="Pesos CLP",S!$AD:$AD,S!$AO:$AO)),0)</f>
        <v>0</v>
      </c>
      <c r="AO7" s="19">
        <f>IF(OR($I7="REAL",$I7="INCURRIDO"),SUMIF(S!$O:$O,$I7&amp;$O7&amp;$Q7&amp;UPPER(TEXT(AO$4,"MMMMYYYY"))&amp;$Z7,IF($W$1="Pesos CLP",S!$AD:$AD,S!$AO:$AO)),0)</f>
        <v>0</v>
      </c>
      <c r="AP7" s="19">
        <f>IF(OR($I7="REAL",$I7="INCURRIDO"),SUMIF(S!$O:$O,$I7&amp;$O7&amp;$Q7&amp;UPPER(TEXT(AP$4,"MMMMYYYY"))&amp;$Z7,IF($W$1="Pesos CLP",S!$AD:$AD,S!$AO:$AO)),0)</f>
        <v>0</v>
      </c>
      <c r="AQ7" s="19">
        <f>IF(OR($I7="REAL",$I7="INCURRIDO"),SUMIF(S!$O:$O,$I7&amp;$O7&amp;$Q7&amp;UPPER(TEXT(AQ$4,"MMMMYYYY"))&amp;$Z7,IF($W$1="Pesos CLP",S!$AD:$AD,S!$AO:$AO)),0)</f>
        <v>0</v>
      </c>
      <c r="AR7" s="19">
        <f>IF(OR($I7="REAL",$I7="INCURRIDO"),SUMIF(S!$O:$O,$I7&amp;$O7&amp;$Q7&amp;UPPER(TEXT(AR$4,"MMMMYYYY"))&amp;$Z7,IF($W$1="Pesos CLP",S!$AD:$AD,S!$AO:$AO)),0)</f>
        <v>0</v>
      </c>
      <c r="AS7" s="19">
        <f>IF(OR($I7="REAL",$I7="INCURRIDO"),SUMIF(S!$O:$O,$I7&amp;$O7&amp;$Q7&amp;UPPER(TEXT(AS$4,"MMMMYYYY"))&amp;$Z7,IF($W$1="Pesos CLP",S!$AD:$AD,S!$AO:$AO)),0)</f>
        <v>0</v>
      </c>
      <c r="AT7" s="19">
        <f>IF(OR($I7="REAL",$I7="INCURRIDO"),SUMIF(S!$O:$O,$I7&amp;$O7&amp;$Q7&amp;UPPER(TEXT(AT$4,"MMMMYYYY"))&amp;$Z7,IF($W$1="Pesos CLP",S!$AD:$AD,S!$AO:$AO)),0)</f>
        <v>0</v>
      </c>
      <c r="AU7" s="19">
        <f>IF(OR($I7="REAL",$I7="INCURRIDO"),SUMIF(S!$O:$O,$I7&amp;$O7&amp;$Q7&amp;UPPER(TEXT(AU$4,"MMMMYYYY"))&amp;$Z7,IF($W$1="Pesos CLP",S!$AD:$AD,S!$AO:$AO)),0)</f>
        <v>0</v>
      </c>
      <c r="AV7" s="19">
        <f>IF(OR($I7="REAL",$I7="INCURRIDO"),SUMIF(S!$O:$O,$I7&amp;$O7&amp;$Q7&amp;UPPER(TEXT(AV$4,"MMMMYYYY"))&amp;$Z7,IF($W$1="Pesos CLP",S!$AD:$AD,S!$AO:$AO)),0)</f>
        <v>0</v>
      </c>
      <c r="AW7" s="19">
        <f>IF(OR($I7="REAL",$I7="INCURRIDO"),SUMIF(S!$O:$O,$I7&amp;$O7&amp;$Q7&amp;UPPER(TEXT(AW$4,"MMMMYYYY"))&amp;$Z7,IF($W$1="Pesos CLP",S!$AD:$AD,S!$AO:$AO)),0)</f>
        <v>0</v>
      </c>
      <c r="AX7" s="19">
        <f>IF(OR($I7="REAL",$I7="INCURRIDO"),SUMIF(S!$O:$O,$I7&amp;$O7&amp;$Q7&amp;UPPER(TEXT(AX$4,"MMMMYYYY"))&amp;$Z7,IF($W$1="Pesos CLP",S!$AD:$AD,S!$AO:$AO)),0)</f>
        <v>0</v>
      </c>
      <c r="AY7" s="19">
        <f>IF(OR($I7="REAL",$I7="INCURRIDO"),SUMIF(S!$O:$O,$I7&amp;$O7&amp;$Q7&amp;UPPER(TEXT(AY$4,"MMMMYYYY"))&amp;$Z7,IF($W$1="Pesos CLP",S!$AD:$AD,S!$AO:$AO)),0)</f>
        <v>0</v>
      </c>
      <c r="AZ7" s="19">
        <f>IF(OR($I7="REAL",$I7="INCURRIDO"),SUMIF(S!$O:$O,$I7&amp;$O7&amp;$Q7&amp;UPPER(TEXT(AZ$4,"MMMMYYYY"))&amp;$Z7,IF($W$1="Pesos CLP",S!$AD:$AD,S!$AO:$AO)),0)</f>
        <v>0</v>
      </c>
      <c r="BA7" s="19">
        <f>IF(OR($I7="REAL",$I7="INCURRIDO"),SUMIF(S!$O:$O,$I7&amp;$O7&amp;$Q7&amp;UPPER(TEXT(BA$4,"MMMMYYYY"))&amp;$Z7,IF($W$1="Pesos CLP",S!$AD:$AD,S!$AO:$AO)),0)</f>
        <v>0</v>
      </c>
      <c r="BB7" s="19">
        <f>IF(OR($I7="REAL",$I7="INCURRIDO"),SUMIF(S!$O:$O,$I7&amp;$O7&amp;$Q7&amp;UPPER(TEXT(BB$4,"MMMMYYYY"))&amp;$Z7,IF($W$1="Pesos CLP",S!$AD:$AD,S!$AO:$AO)),0)</f>
        <v>0</v>
      </c>
      <c r="BC7" s="19">
        <f>IF(OR($I7="REAL",$I7="INCURRIDO"),SUMIF(S!$O:$O,$I7&amp;$O7&amp;$Q7&amp;UPPER(TEXT(BC$4,"MMMMYYYY"))&amp;$Z7,IF($W$1="Pesos CLP",S!$AD:$AD,S!$AO:$AO)),0)</f>
        <v>0</v>
      </c>
      <c r="BD7" s="19">
        <f>IF(OR($I7="REAL",$I7="INCURRIDO"),SUMIF(S!$O:$O,$I7&amp;$O7&amp;$Q7&amp;UPPER(TEXT(BD$4,"MMMMYYYY"))&amp;$Z7,IF($W$1="Pesos CLP",S!$AD:$AD,S!$AO:$AO)),0)</f>
        <v>0</v>
      </c>
      <c r="BE7" s="19">
        <f>IF(OR($I7="REAL",$I7="INCURRIDO"),SUMIF(S!$O:$O,$I7&amp;$O7&amp;$Q7&amp;UPPER(TEXT(BE$4,"MMMMYYYY"))&amp;$Z7,IF($W$1="Pesos CLP",S!$AD:$AD,S!$AO:$AO)),0)</f>
        <v>0</v>
      </c>
      <c r="BF7" s="19">
        <f>IF(OR($I7="REAL",$I7="INCURRIDO"),SUMIF(S!$O:$O,$I7&amp;$O7&amp;$Q7&amp;UPPER(TEXT(BF$4,"MMMMYYYY"))&amp;$Z7,IF($W$1="Pesos CLP",S!$AD:$AD,S!$AO:$AO)),0)</f>
        <v>0</v>
      </c>
      <c r="BG7" s="19">
        <f>IF(OR($I7="REAL",$I7="INCURRIDO"),SUMIF(S!$O:$O,$I7&amp;$O7&amp;$Q7&amp;UPPER(TEXT(BG$4,"MMMMYYYY"))&amp;$Z7,IF($W$1="Pesos CLP",S!$AD:$AD,S!$AO:$AO)),0)</f>
        <v>0</v>
      </c>
      <c r="BH7" s="19">
        <f>IF(OR($I7="REAL",$I7="INCURRIDO"),SUMIF(S!$O:$O,$I7&amp;$O7&amp;$Q7&amp;UPPER(TEXT(BH$4,"MMMMYYYY"))&amp;$Z7,IF($W$1="Pesos CLP",S!$AD:$AD,S!$AO:$AO)),0)</f>
        <v>0</v>
      </c>
      <c r="BI7" s="19">
        <f>IF(OR($I7="REAL",$I7="INCURRIDO"),SUMIF(S!$O:$O,$I7&amp;$O7&amp;$Q7&amp;UPPER(TEXT(BI$4,"MMMMYYYY"))&amp;$Z7,IF($W$1="Pesos CLP",S!$AD:$AD,S!$AO:$AO)),0)</f>
        <v>0</v>
      </c>
      <c r="BJ7" s="19">
        <f>IF(OR($I7="REAL",$I7="INCURRIDO"),SUMIF(S!$O:$O,$I7&amp;$O7&amp;$Q7&amp;UPPER(TEXT(BJ$4,"MMMMYYYY"))&amp;$Z7,IF($W$1="Pesos CLP",S!$AD:$AD,S!$AO:$AO)),0)</f>
        <v>0</v>
      </c>
      <c r="BK7" s="19">
        <f>IF(OR($I7="REAL",$I7="INCURRIDO"),SUMIF(S!$O:$O,$I7&amp;$O7&amp;$Q7&amp;UPPER(TEXT(BK$4,"MMMMYYYY"))&amp;$Z7,IF($W$1="Pesos CLP",S!$AD:$AD,S!$AO:$AO)),0)</f>
        <v>0</v>
      </c>
      <c r="BL7" s="19">
        <f>IF(OR($I7="REAL",$I7="INCURRIDO"),SUMIF(S!$O:$O,$I7&amp;$O7&amp;$Q7&amp;UPPER(TEXT(BL$4,"MMMMYYYY"))&amp;$Z7,IF($W$1="Pesos CLP",S!$AD:$AD,S!$AO:$AO)),0)</f>
        <v>0</v>
      </c>
      <c r="BM7" s="19">
        <f>IF(OR($I7="REAL",$I7="INCURRIDO"),SUMIF(S!$O:$O,$I7&amp;$O7&amp;$Q7&amp;UPPER(TEXT(BM$4,"MMMMYYYY"))&amp;$Z7,IF($W$1="Pesos CLP",S!$AD:$AD,S!$AO:$AO)),0)</f>
        <v>0</v>
      </c>
      <c r="BN7" s="19">
        <f>IF(OR($I7="REAL",$I7="INCURRIDO"),SUMIF(S!$O:$O,$I7&amp;$O7&amp;$Q7&amp;UPPER(TEXT(BN$4,"MMMMYYYY"))&amp;$Z7,IF($W$1="Pesos CLP",S!$AD:$AD,S!$AO:$AO)),0)</f>
        <v>0</v>
      </c>
      <c r="BO7" s="19">
        <f>IF(OR($I7="REAL",$I7="INCURRIDO"),SUMIF(S!$O:$O,$I7&amp;$O7&amp;$Q7&amp;UPPER(TEXT(BO$4,"MMMMYYYY"))&amp;$Z7,IF($W$1="Pesos CLP",S!$AD:$AD,S!$AO:$AO)),0)</f>
        <v>0</v>
      </c>
      <c r="BP7" s="19">
        <f>IF(OR($I7="REAL",$I7="INCURRIDO"),SUMIF(S!$O:$O,$I7&amp;$O7&amp;$Q7&amp;UPPER(TEXT(BP$4,"MMMMYYYY"))&amp;$Z7,IF($W$1="Pesos CLP",S!$AD:$AD,S!$AO:$AO)),0)</f>
        <v>0</v>
      </c>
      <c r="BQ7" s="19">
        <f>IF(OR($I7="REAL",$I7="INCURRIDO"),SUMIF(S!$O:$O,$I7&amp;$O7&amp;$Q7&amp;UPPER(TEXT(BQ$4,"MMMMYYYY"))&amp;$Z7,IF($W$1="Pesos CLP",S!$AD:$AD,S!$AO:$AO)),0)</f>
        <v>0</v>
      </c>
      <c r="BR7" s="19">
        <f>IF(OR($I7="REAL",$I7="INCURRIDO"),SUMIF(S!$O:$O,$I7&amp;$O7&amp;$Q7&amp;UPPER(TEXT(BR$4,"MMMMYYYY"))&amp;$Z7,IF($W$1="Pesos CLP",S!$AD:$AD,S!$AO:$AO)),0)</f>
        <v>0</v>
      </c>
      <c r="BS7" s="19">
        <f>IF(OR($I7="REAL",$I7="INCURRIDO"),SUMIF(S!$O:$O,$I7&amp;$O7&amp;$Q7&amp;UPPER(TEXT(BS$4,"MMMMYYYY"))&amp;$Z7,IF($W$1="Pesos CLP",S!$AD:$AD,S!$AO:$AO)),0)</f>
        <v>0</v>
      </c>
      <c r="BT7" s="19">
        <f>IF(OR($I7="REAL",$I7="INCURRIDO"),SUMIF(S!$O:$O,$I7&amp;$O7&amp;$Q7&amp;UPPER(TEXT(BT$4,"MMMMYYYY"))&amp;$Z7,IF($W$1="Pesos CLP",S!$AD:$AD,S!$AO:$AO)),0)</f>
        <v>3558.0590412656688</v>
      </c>
      <c r="BU7" s="19">
        <f>IF(OR($I7="REAL",$I7="INCURRIDO"),SUMIF(S!$O:$O,$I7&amp;$O7&amp;$Q7&amp;UPPER(TEXT(BU$4,"MMMMYYYY"))&amp;$Z7,IF($W$1="Pesos CLP",S!$AD:$AD,S!$AO:$AO)),0)</f>
        <v>7469.6043029309531</v>
      </c>
      <c r="BV7" s="19">
        <f>IF(OR($I7="REAL",$I7="INCURRIDO"),SUMIF(S!$O:$O,$I7&amp;$O7&amp;$Q7&amp;UPPER(TEXT(BV$4,"MMMMYYYY"))&amp;$Z7,IF($W$1="Pesos CLP",S!$AD:$AD,S!$AO:$AO)),0)</f>
        <v>0</v>
      </c>
      <c r="BW7" s="817">
        <f>IF(OR($I7="REAL",$I7="INCURRIDO"),SUMIF(S!$O:$O,$I7&amp;$O7&amp;$Q7&amp;UPPER(TEXT(BW$4,"MMMMYYYY"))&amp;$Z7,IF($W$1="Pesos CLP",S!$AD:$AD,S!$AO:$AO)),0)</f>
        <v>6703.5968865049181</v>
      </c>
      <c r="BX7" s="19">
        <f>IF(OR($I7="REAL",$I7="INCURRIDO"),SUMIF(S!$O:$O,$I7&amp;$O7&amp;$Q7&amp;UPPER(TEXT(BX$4,"MMMMYYYY"))&amp;$Z7,IF($W$1="Pesos CLP",S!$AD:$AD,S!$AO:$AO)),0)</f>
        <v>3348.8559797883527</v>
      </c>
      <c r="BY7" s="19">
        <f>IF(OR($I7="REAL",$I7="INCURRIDO"),SUMIF(S!$O:$O,$I7&amp;$O7&amp;$Q7&amp;UPPER(TEXT(BY$4,"MMMMYYYY"))&amp;$Z7,IF($W$1="Pesos CLP",S!$AD:$AD,S!$AO:$AO)),0)</f>
        <v>2548.709236087444</v>
      </c>
      <c r="BZ7" s="19">
        <f>IF(OR($I7="REAL",$I7="INCURRIDO"),SUMIF(S!$O:$O,$I7&amp;$O7&amp;$Q7&amp;UPPER(TEXT(BZ$4,"MMMMYYYY"))&amp;$Z7,IF($W$1="Pesos CLP",S!$AD:$AD,S!$AO:$AO)),0)</f>
        <v>2553.3401719752937</v>
      </c>
      <c r="CA7" s="19">
        <f>IF(OR($I7="REAL",$I7="INCURRIDO"),SUMIF(S!$O:$O,$I7&amp;$O7&amp;$Q7&amp;UPPER(TEXT(CA$4,"MMMMYYYY"))&amp;$Z7,IF($W$1="Pesos CLP",S!$AD:$AD,S!$AO:$AO)),0)</f>
        <v>2761.8810270636159</v>
      </c>
      <c r="CB7" s="19">
        <f>IF(OR($I7="REAL",$I7="INCURRIDO"),SUMIF(S!$O:$O,$I7&amp;$O7&amp;$Q7&amp;UPPER(TEXT(CB$4,"MMMMYYYY"))&amp;$Z7,IF($W$1="Pesos CLP",S!$AD:$AD,S!$AO:$AO)),0)</f>
        <v>5346.5958234811569</v>
      </c>
      <c r="CC7" s="19">
        <f>IF(OR($I7="REAL",$I7="INCURRIDO"),SUMIF(S!$O:$O,$I7&amp;$O7&amp;$Q7&amp;UPPER(TEXT(CC$4,"MMMMYYYY"))&amp;$Z7,IF($W$1="Pesos CLP",S!$AD:$AD,S!$AO:$AO)),0)</f>
        <v>0</v>
      </c>
      <c r="CD7" s="19">
        <f>IF(OR($I7="REAL",$I7="INCURRIDO"),SUMIF(S!$O:$O,$I7&amp;$O7&amp;$Q7&amp;UPPER(TEXT(CD$4,"MMMMYYYY"))&amp;$Z7,IF($W$1="Pesos CLP",S!$AD:$AD,S!$AO:$AO)),0)</f>
        <v>0</v>
      </c>
      <c r="CE7" s="19">
        <f>IF(OR($I7="REAL",$I7="INCURRIDO"),SUMIF(S!$O:$O,$I7&amp;$O7&amp;$Q7&amp;UPPER(TEXT(CE$4,"MMMMYYYY"))&amp;$Z7,IF($W$1="Pesos CLP",S!$AD:$AD,S!$AO:$AO)),0)</f>
        <v>0</v>
      </c>
      <c r="CF7" s="19">
        <f>IF(OR($I7="REAL",$I7="INCURRIDO"),SUMIF(S!$O:$O,$I7&amp;$O7&amp;$Q7&amp;UPPER(TEXT(CF$4,"MMMMYYYY"))&amp;$Z7,IF($W$1="Pesos CLP",S!$AD:$AD,S!$AO:$AO)),0)</f>
        <v>0</v>
      </c>
      <c r="CG7" s="19">
        <f>IF(OR($I7="REAL",$I7="INCURRIDO"),SUMIF(S!$O:$O,$I7&amp;$O7&amp;$Q7&amp;UPPER(TEXT(CG$4,"MMMMYYYY"))&amp;$Z7,IF($W$1="Pesos CLP",S!$AD:$AD,S!$AO:$AO)),0)</f>
        <v>0</v>
      </c>
      <c r="CH7" s="19">
        <f>IF(OR($I7="REAL",$I7="INCURRIDO"),SUMIF(S!$O:$O,$I7&amp;$O7&amp;$Q7&amp;UPPER(TEXT(CH$4,"MMMMYYYY"))&amp;$Z7,IF($W$1="Pesos CLP",S!$AD:$AD,S!$AO:$AO)),0)</f>
        <v>0</v>
      </c>
      <c r="CI7" s="19">
        <f>IF(OR($I7="REAL",$I7="INCURRIDO"),SUMIF(S!$O:$O,$I7&amp;$O7&amp;$Q7&amp;UPPER(TEXT(CI$4,"MMMMYYYY"))&amp;$Z7,IF($W$1="Pesos CLP",S!$AD:$AD,S!$AO:$AO)),0)</f>
        <v>0</v>
      </c>
      <c r="CJ7" s="19">
        <f>IF(OR($I7="REAL",$I7="INCURRIDO"),SUMIF(S!$O:$O,$I7&amp;$O7&amp;$Q7&amp;UPPER(TEXT(CJ$4,"MMMMYYYY"))&amp;$Z7,IF($W$1="Pesos CLP",S!$AD:$AD,S!$AO:$AO)),0)</f>
        <v>0</v>
      </c>
      <c r="CK7" s="378">
        <f t="shared" ref="CK7:CR10" si="11">(IF(AND(AND($T7&gt;=(CK$4-DAY(CK$4)+1),$T7&lt;=CK$4),AND($U7&gt;=(CK$4-DAY(CK$4)+1),$U7&lt;=CK$4)),$U7-$T7+1,IF(AND($T7&gt;=(CK$4-DAY(CK$4)+1),$T7&lt;=CK$4),CK$4-$T7+1,IF(AND($U7&gt;=(CK$4-DAY(CK$4)+1),$U7&lt;=CK$4),$U7-(CK$4-DAY(CK$4)+1)+1,IF(OR(AND((CK$4-DAY(CK$4)+1)&gt;=$T7,(CK$4-DAY(CK$4)+1)&lt;=$U7),AND((CK$4&gt;=$T7),(CK$4&lt;=$U7))),CK$4-(CK$4-DAY(CK$4)+1)+1,0))))/IF($R7="mes",_xlfn.DAYS(CK$4,(CK$4-DAY(CK$4)+1))+1,(_xlfn.DAYS($U7,$T7)+1))*$S7)*IF($X$1="Físico",1,$X7)</f>
        <v>0</v>
      </c>
      <c r="CL7" s="378">
        <f t="shared" si="11"/>
        <v>0</v>
      </c>
      <c r="CM7" s="378">
        <f t="shared" si="11"/>
        <v>0</v>
      </c>
      <c r="CN7" s="378">
        <f t="shared" si="11"/>
        <v>0</v>
      </c>
      <c r="CO7" s="378">
        <f t="shared" si="11"/>
        <v>0</v>
      </c>
      <c r="CP7" s="378">
        <f t="shared" si="11"/>
        <v>0</v>
      </c>
      <c r="CQ7" s="378">
        <f t="shared" si="11"/>
        <v>0</v>
      </c>
      <c r="CR7" s="378">
        <f t="shared" si="11"/>
        <v>0</v>
      </c>
      <c r="CS7" s="378">
        <f t="shared" ref="CS7:DB10" si="12">(IF(AND(AND($T7&gt;=(CS$4-DAY(CS$4)+1),$T7&lt;=CS$4),AND($U7&gt;=(CS$4-DAY(CS$4)+1),$U7&lt;=CS$4)),$U7-$T7+1,IF(AND($T7&gt;=(CS$4-DAY(CS$4)+1),$T7&lt;=CS$4),CS$4-$T7+1,IF(AND($U7&gt;=(CS$4-DAY(CS$4)+1),$U7&lt;=CS$4),$U7-(CS$4-DAY(CS$4)+1)+1,IF(OR(AND((CS$4-DAY(CS$4)+1)&gt;=$T7,(CS$4-DAY(CS$4)+1)&lt;=$U7),AND((CS$4&gt;=$T7),(CS$4&lt;=$U7))),CS$4-(CS$4-DAY(CS$4)+1)+1,0))))/IF($R7="mes",_xlfn.DAYS(CS$4,(CS$4-DAY(CS$4)+1))+1,(_xlfn.DAYS($U7,$T7)+1))*$S7)*IF($X$1="Físico",1,$X7)</f>
        <v>0</v>
      </c>
      <c r="CT7" s="378">
        <f t="shared" si="12"/>
        <v>0</v>
      </c>
      <c r="CU7" s="378">
        <f t="shared" si="12"/>
        <v>0</v>
      </c>
      <c r="CV7" s="378">
        <f t="shared" si="12"/>
        <v>0</v>
      </c>
      <c r="CW7" s="378">
        <f t="shared" si="12"/>
        <v>0</v>
      </c>
      <c r="CX7" s="378">
        <f t="shared" si="12"/>
        <v>0</v>
      </c>
      <c r="CY7" s="378">
        <f t="shared" si="12"/>
        <v>0</v>
      </c>
      <c r="CZ7" s="378">
        <f t="shared" si="12"/>
        <v>0</v>
      </c>
      <c r="DA7" s="378">
        <f t="shared" si="12"/>
        <v>0</v>
      </c>
      <c r="DB7" s="378">
        <f t="shared" si="12"/>
        <v>0</v>
      </c>
      <c r="DC7" s="378">
        <f t="shared" ref="DC7:DL10" si="13">(IF(AND(AND($T7&gt;=(DC$4-DAY(DC$4)+1),$T7&lt;=DC$4),AND($U7&gt;=(DC$4-DAY(DC$4)+1),$U7&lt;=DC$4)),$U7-$T7+1,IF(AND($T7&gt;=(DC$4-DAY(DC$4)+1),$T7&lt;=DC$4),DC$4-$T7+1,IF(AND($U7&gt;=(DC$4-DAY(DC$4)+1),$U7&lt;=DC$4),$U7-(DC$4-DAY(DC$4)+1)+1,IF(OR(AND((DC$4-DAY(DC$4)+1)&gt;=$T7,(DC$4-DAY(DC$4)+1)&lt;=$U7),AND((DC$4&gt;=$T7),(DC$4&lt;=$U7))),DC$4-(DC$4-DAY(DC$4)+1)+1,0))))/IF($R7="mes",_xlfn.DAYS(DC$4,(DC$4-DAY(DC$4)+1))+1,(_xlfn.DAYS($U7,$T7)+1))*$S7)*IF($X$1="Físico",1,$X7)</f>
        <v>0</v>
      </c>
      <c r="DD7" s="378">
        <f t="shared" si="13"/>
        <v>0</v>
      </c>
      <c r="DE7" s="378">
        <f t="shared" si="13"/>
        <v>0</v>
      </c>
      <c r="DF7" s="378">
        <f t="shared" si="13"/>
        <v>0</v>
      </c>
      <c r="DG7" s="378">
        <f t="shared" si="13"/>
        <v>0</v>
      </c>
      <c r="DH7" s="378">
        <f t="shared" si="13"/>
        <v>0</v>
      </c>
      <c r="DI7" s="378">
        <f t="shared" si="13"/>
        <v>0</v>
      </c>
      <c r="DJ7" s="378">
        <f t="shared" si="13"/>
        <v>0</v>
      </c>
      <c r="DK7" s="378">
        <f t="shared" si="13"/>
        <v>0</v>
      </c>
      <c r="DL7" s="378">
        <f t="shared" si="13"/>
        <v>0</v>
      </c>
      <c r="DM7" s="378">
        <f t="shared" ref="DM7:DV10" si="14">(IF(AND(AND($T7&gt;=(DM$4-DAY(DM$4)+1),$T7&lt;=DM$4),AND($U7&gt;=(DM$4-DAY(DM$4)+1),$U7&lt;=DM$4)),$U7-$T7+1,IF(AND($T7&gt;=(DM$4-DAY(DM$4)+1),$T7&lt;=DM$4),DM$4-$T7+1,IF(AND($U7&gt;=(DM$4-DAY(DM$4)+1),$U7&lt;=DM$4),$U7-(DM$4-DAY(DM$4)+1)+1,IF(OR(AND((DM$4-DAY(DM$4)+1)&gt;=$T7,(DM$4-DAY(DM$4)+1)&lt;=$U7),AND((DM$4&gt;=$T7),(DM$4&lt;=$U7))),DM$4-(DM$4-DAY(DM$4)+1)+1,0))))/IF($R7="mes",_xlfn.DAYS(DM$4,(DM$4-DAY(DM$4)+1))+1,(_xlfn.DAYS($U7,$T7)+1))*$S7)*IF($X$1="Físico",1,$X7)</f>
        <v>0</v>
      </c>
      <c r="DN7" s="378">
        <f t="shared" si="14"/>
        <v>0</v>
      </c>
      <c r="DO7" s="378">
        <f t="shared" si="14"/>
        <v>0</v>
      </c>
      <c r="DP7" s="378">
        <f t="shared" si="14"/>
        <v>0</v>
      </c>
      <c r="DQ7" s="378">
        <f t="shared" si="14"/>
        <v>0</v>
      </c>
      <c r="DR7" s="378">
        <f t="shared" si="14"/>
        <v>0</v>
      </c>
      <c r="DS7" s="378">
        <f t="shared" si="14"/>
        <v>0</v>
      </c>
      <c r="DT7" s="378">
        <f t="shared" si="14"/>
        <v>0</v>
      </c>
      <c r="DU7" s="378">
        <f t="shared" si="14"/>
        <v>0</v>
      </c>
      <c r="DV7" s="378">
        <f t="shared" si="14"/>
        <v>0</v>
      </c>
      <c r="DW7" s="378">
        <f t="shared" ref="DW7:EF10" si="15">(IF(AND(AND($T7&gt;=(DW$4-DAY(DW$4)+1),$T7&lt;=DW$4),AND($U7&gt;=(DW$4-DAY(DW$4)+1),$U7&lt;=DW$4)),$U7-$T7+1,IF(AND($T7&gt;=(DW$4-DAY(DW$4)+1),$T7&lt;=DW$4),DW$4-$T7+1,IF(AND($U7&gt;=(DW$4-DAY(DW$4)+1),$U7&lt;=DW$4),$U7-(DW$4-DAY(DW$4)+1)+1,IF(OR(AND((DW$4-DAY(DW$4)+1)&gt;=$T7,(DW$4-DAY(DW$4)+1)&lt;=$U7),AND((DW$4&gt;=$T7),(DW$4&lt;=$U7))),DW$4-(DW$4-DAY(DW$4)+1)+1,0))))/IF($R7="mes",_xlfn.DAYS(DW$4,(DW$4-DAY(DW$4)+1))+1,(_xlfn.DAYS($U7,$T7)+1))*$S7)*IF($X$1="Físico",1,$X7)</f>
        <v>0</v>
      </c>
      <c r="DX7" s="378">
        <f t="shared" si="15"/>
        <v>0</v>
      </c>
      <c r="DY7" s="378">
        <f t="shared" si="15"/>
        <v>0</v>
      </c>
      <c r="DZ7" s="378">
        <f t="shared" si="15"/>
        <v>0</v>
      </c>
      <c r="EA7" s="378">
        <f t="shared" si="15"/>
        <v>0</v>
      </c>
      <c r="EB7" s="378">
        <f t="shared" si="15"/>
        <v>0</v>
      </c>
      <c r="EC7" s="378">
        <f t="shared" si="15"/>
        <v>0</v>
      </c>
      <c r="ED7" s="378">
        <f t="shared" si="15"/>
        <v>0</v>
      </c>
      <c r="EE7" s="378">
        <f t="shared" si="15"/>
        <v>0</v>
      </c>
      <c r="EF7" s="378">
        <f t="shared" si="15"/>
        <v>0</v>
      </c>
      <c r="EG7" s="378">
        <f t="shared" ref="EG7:EQ10" si="16">(IF(AND(AND($T7&gt;=(EG$4-DAY(EG$4)+1),$T7&lt;=EG$4),AND($U7&gt;=(EG$4-DAY(EG$4)+1),$U7&lt;=EG$4)),$U7-$T7+1,IF(AND($T7&gt;=(EG$4-DAY(EG$4)+1),$T7&lt;=EG$4),EG$4-$T7+1,IF(AND($U7&gt;=(EG$4-DAY(EG$4)+1),$U7&lt;=EG$4),$U7-(EG$4-DAY(EG$4)+1)+1,IF(OR(AND((EG$4-DAY(EG$4)+1)&gt;=$T7,(EG$4-DAY(EG$4)+1)&lt;=$U7),AND((EG$4&gt;=$T7),(EG$4&lt;=$U7))),EG$4-(EG$4-DAY(EG$4)+1)+1,0))))/IF($R7="mes",_xlfn.DAYS(EG$4,(EG$4-DAY(EG$4)+1))+1,(_xlfn.DAYS($U7,$T7)+1))*$S7)*IF($X$1="Físico",1,$X7)</f>
        <v>0</v>
      </c>
      <c r="EH7" s="378">
        <f t="shared" si="16"/>
        <v>0</v>
      </c>
      <c r="EI7" s="378">
        <f t="shared" si="16"/>
        <v>0</v>
      </c>
      <c r="EJ7" s="378">
        <f t="shared" si="16"/>
        <v>0</v>
      </c>
      <c r="EK7" s="378">
        <f t="shared" si="16"/>
        <v>0</v>
      </c>
      <c r="EL7" s="378">
        <f t="shared" si="16"/>
        <v>0</v>
      </c>
      <c r="EM7" s="378">
        <f t="shared" si="16"/>
        <v>0</v>
      </c>
      <c r="EN7" s="378">
        <f t="shared" si="16"/>
        <v>0</v>
      </c>
      <c r="EO7" s="378">
        <f t="shared" si="16"/>
        <v>0</v>
      </c>
      <c r="EP7" s="378">
        <f t="shared" si="16"/>
        <v>0</v>
      </c>
      <c r="EQ7" s="378">
        <f t="shared" si="16"/>
        <v>0</v>
      </c>
    </row>
    <row r="8" spans="1:147" x14ac:dyDescent="0.3">
      <c r="A8" s="368"/>
      <c r="B8" s="368"/>
      <c r="C8" s="368"/>
      <c r="D8" s="368">
        <f t="shared" ref="D8:D71" si="17">IF(E8=$L$7,$M$1,$N$1)</f>
        <v>1.034195933456562</v>
      </c>
      <c r="E8" s="368" t="str">
        <f>VLOOKUP(TEXT(Z8,0),'G2'!B:D,3,0)</f>
        <v>MN</v>
      </c>
      <c r="F8" s="816">
        <f t="shared" ref="F8:F71" si="18">SUM(BS8:CB8)</f>
        <v>3.0658670788916424</v>
      </c>
      <c r="G8" s="755" t="str">
        <f t="shared" si="8"/>
        <v>INCURRIDO 91243110 CO-H-007/2024 BERG_CAD</v>
      </c>
      <c r="H8" s="756" t="s">
        <v>1190</v>
      </c>
      <c r="I8" s="370" t="s">
        <v>743</v>
      </c>
      <c r="J8" s="370" t="s">
        <v>22</v>
      </c>
      <c r="K8" s="368" t="s">
        <v>248</v>
      </c>
      <c r="L8" s="368" t="str">
        <f>IFERROR(VLOOKUP(TEXT(Z8,0),'G2'!$B$5:$D$21,3,0),"")</f>
        <v>MN</v>
      </c>
      <c r="M8" s="369"/>
      <c r="N8" s="370" t="s">
        <v>615</v>
      </c>
      <c r="O8" s="370" t="s">
        <v>775</v>
      </c>
      <c r="P8" s="370"/>
      <c r="Q8" s="370" t="s">
        <v>703</v>
      </c>
      <c r="R8" s="370" t="s">
        <v>26</v>
      </c>
      <c r="S8" s="371"/>
      <c r="T8" s="372">
        <v>45505</v>
      </c>
      <c r="U8" s="372">
        <v>45777</v>
      </c>
      <c r="V8" s="373">
        <f t="shared" si="9"/>
        <v>9.0666666666666664</v>
      </c>
      <c r="W8" s="374">
        <v>0</v>
      </c>
      <c r="X8" s="17" cm="1">
        <f t="array" ref="X8">+IF($W$1="Pesos CLP",W8,W8/TC)*MB_24A25</f>
        <v>0</v>
      </c>
      <c r="Y8" s="18">
        <f t="shared" si="10"/>
        <v>3.0658670788916424</v>
      </c>
      <c r="Z8">
        <v>91243110</v>
      </c>
      <c r="AA8" s="19">
        <f>IF(OR($I8="REAL",$I8="INCURRIDO"),SUMIF(S!$O:$O,$I8&amp;$O8&amp;$Q8&amp;UPPER(TEXT(AA$4,"MMMMYYYY"))&amp;$Z8,IF($W$1="Pesos CLP",S!$AD:$AD,S!$AO:$AO)),0)</f>
        <v>0</v>
      </c>
      <c r="AB8" s="19">
        <f>IF(OR($I8="REAL",$I8="INCURRIDO"),SUMIF(S!$O:$O,$I8&amp;$O8&amp;$Q8&amp;UPPER(TEXT(AB$4,"MMMMYYYY"))&amp;$Z8,IF($W$1="Pesos CLP",S!$AD:$AD,S!$AO:$AO)),0)</f>
        <v>0</v>
      </c>
      <c r="AC8" s="19">
        <f>IF(OR($I8="REAL",$I8="INCURRIDO"),SUMIF(S!$O:$O,$I8&amp;$O8&amp;$Q8&amp;UPPER(TEXT(AC$4,"MMMMYYYY"))&amp;$Z8,IF($W$1="Pesos CLP",S!$AD:$AD,S!$AO:$AO)),0)</f>
        <v>0</v>
      </c>
      <c r="AD8" s="19">
        <f>IF(OR($I8="REAL",$I8="INCURRIDO"),SUMIF(S!$O:$O,$I8&amp;$O8&amp;$Q8&amp;UPPER(TEXT(AD$4,"MMMMYYYY"))&amp;$Z8,IF($W$1="Pesos CLP",S!$AD:$AD,S!$AO:$AO)),0)</f>
        <v>0</v>
      </c>
      <c r="AE8" s="19">
        <f>IF(OR($I8="REAL",$I8="INCURRIDO"),SUMIF(S!$O:$O,$I8&amp;$O8&amp;$Q8&amp;UPPER(TEXT(AE$4,"MMMMYYYY"))&amp;$Z8,IF($W$1="Pesos CLP",S!$AD:$AD,S!$AO:$AO)),0)</f>
        <v>0</v>
      </c>
      <c r="AF8" s="19">
        <f>IF(OR($I8="REAL",$I8="INCURRIDO"),SUMIF(S!$O:$O,$I8&amp;$O8&amp;$Q8&amp;UPPER(TEXT(AF$4,"MMMMYYYY"))&amp;$Z8,IF($W$1="Pesos CLP",S!$AD:$AD,S!$AO:$AO)),0)</f>
        <v>0</v>
      </c>
      <c r="AG8" s="19">
        <f>IF(OR($I8="REAL",$I8="INCURRIDO"),SUMIF(S!$O:$O,$I8&amp;$O8&amp;$Q8&amp;UPPER(TEXT(AG$4,"MMMMYYYY"))&amp;$Z8,IF($W$1="Pesos CLP",S!$AD:$AD,S!$AO:$AO)),0)</f>
        <v>0</v>
      </c>
      <c r="AH8" s="19">
        <f>IF(OR($I8="REAL",$I8="INCURRIDO"),SUMIF(S!$O:$O,$I8&amp;$O8&amp;$Q8&amp;UPPER(TEXT(AH$4,"MMMMYYYY"))&amp;$Z8,IF($W$1="Pesos CLP",S!$AD:$AD,S!$AO:$AO)),0)</f>
        <v>0</v>
      </c>
      <c r="AI8" s="19">
        <f>IF(OR($I8="REAL",$I8="INCURRIDO"),SUMIF(S!$O:$O,$I8&amp;$O8&amp;$Q8&amp;UPPER(TEXT(AI$4,"MMMMYYYY"))&amp;$Z8,IF($W$1="Pesos CLP",S!$AD:$AD,S!$AO:$AO)),0)</f>
        <v>0</v>
      </c>
      <c r="AJ8" s="19">
        <f>IF(OR($I8="REAL",$I8="INCURRIDO"),SUMIF(S!$O:$O,$I8&amp;$O8&amp;$Q8&amp;UPPER(TEXT(AJ$4,"MMMMYYYY"))&amp;$Z8,IF($W$1="Pesos CLP",S!$AD:$AD,S!$AO:$AO)),0)</f>
        <v>0</v>
      </c>
      <c r="AK8" s="19">
        <f>IF(OR($I8="REAL",$I8="INCURRIDO"),SUMIF(S!$O:$O,$I8&amp;$O8&amp;$Q8&amp;UPPER(TEXT(AK$4,"MMMMYYYY"))&amp;$Z8,IF($W$1="Pesos CLP",S!$AD:$AD,S!$AO:$AO)),0)</f>
        <v>0</v>
      </c>
      <c r="AL8" s="19">
        <f>IF(OR($I8="REAL",$I8="INCURRIDO"),SUMIF(S!$O:$O,$I8&amp;$O8&amp;$Q8&amp;UPPER(TEXT(AL$4,"MMMMYYYY"))&amp;$Z8,IF($W$1="Pesos CLP",S!$AD:$AD,S!$AO:$AO)),0)</f>
        <v>0</v>
      </c>
      <c r="AM8" s="19">
        <f>IF(OR($I8="REAL",$I8="INCURRIDO"),SUMIF(S!$O:$O,$I8&amp;$O8&amp;$Q8&amp;UPPER(TEXT(AM$4,"MMMMYYYY"))&amp;$Z8,IF($W$1="Pesos CLP",S!$AD:$AD,S!$AO:$AO)),0)</f>
        <v>0</v>
      </c>
      <c r="AN8" s="19">
        <f>IF(OR($I8="REAL",$I8="INCURRIDO"),SUMIF(S!$O:$O,$I8&amp;$O8&amp;$Q8&amp;UPPER(TEXT(AN$4,"MMMMYYYY"))&amp;$Z8,IF($W$1="Pesos CLP",S!$AD:$AD,S!$AO:$AO)),0)</f>
        <v>0</v>
      </c>
      <c r="AO8" s="19">
        <f>IF(OR($I8="REAL",$I8="INCURRIDO"),SUMIF(S!$O:$O,$I8&amp;$O8&amp;$Q8&amp;UPPER(TEXT(AO$4,"MMMMYYYY"))&amp;$Z8,IF($W$1="Pesos CLP",S!$AD:$AD,S!$AO:$AO)),0)</f>
        <v>0</v>
      </c>
      <c r="AP8" s="19">
        <f>IF(OR($I8="REAL",$I8="INCURRIDO"),SUMIF(S!$O:$O,$I8&amp;$O8&amp;$Q8&amp;UPPER(TEXT(AP$4,"MMMMYYYY"))&amp;$Z8,IF($W$1="Pesos CLP",S!$AD:$AD,S!$AO:$AO)),0)</f>
        <v>0</v>
      </c>
      <c r="AQ8" s="19">
        <f>IF(OR($I8="REAL",$I8="INCURRIDO"),SUMIF(S!$O:$O,$I8&amp;$O8&amp;$Q8&amp;UPPER(TEXT(AQ$4,"MMMMYYYY"))&amp;$Z8,IF($W$1="Pesos CLP",S!$AD:$AD,S!$AO:$AO)),0)</f>
        <v>0</v>
      </c>
      <c r="AR8" s="19">
        <f>IF(OR($I8="REAL",$I8="INCURRIDO"),SUMIF(S!$O:$O,$I8&amp;$O8&amp;$Q8&amp;UPPER(TEXT(AR$4,"MMMMYYYY"))&amp;$Z8,IF($W$1="Pesos CLP",S!$AD:$AD,S!$AO:$AO)),0)</f>
        <v>0</v>
      </c>
      <c r="AS8" s="19">
        <f>IF(OR($I8="REAL",$I8="INCURRIDO"),SUMIF(S!$O:$O,$I8&amp;$O8&amp;$Q8&amp;UPPER(TEXT(AS$4,"MMMMYYYY"))&amp;$Z8,IF($W$1="Pesos CLP",S!$AD:$AD,S!$AO:$AO)),0)</f>
        <v>0</v>
      </c>
      <c r="AT8" s="19">
        <f>IF(OR($I8="REAL",$I8="INCURRIDO"),SUMIF(S!$O:$O,$I8&amp;$O8&amp;$Q8&amp;UPPER(TEXT(AT$4,"MMMMYYYY"))&amp;$Z8,IF($W$1="Pesos CLP",S!$AD:$AD,S!$AO:$AO)),0)</f>
        <v>0</v>
      </c>
      <c r="AU8" s="19">
        <f>IF(OR($I8="REAL",$I8="INCURRIDO"),SUMIF(S!$O:$O,$I8&amp;$O8&amp;$Q8&amp;UPPER(TEXT(AU$4,"MMMMYYYY"))&amp;$Z8,IF($W$1="Pesos CLP",S!$AD:$AD,S!$AO:$AO)),0)</f>
        <v>0</v>
      </c>
      <c r="AV8" s="19">
        <f>IF(OR($I8="REAL",$I8="INCURRIDO"),SUMIF(S!$O:$O,$I8&amp;$O8&amp;$Q8&amp;UPPER(TEXT(AV$4,"MMMMYYYY"))&amp;$Z8,IF($W$1="Pesos CLP",S!$AD:$AD,S!$AO:$AO)),0)</f>
        <v>0</v>
      </c>
      <c r="AW8" s="19">
        <f>IF(OR($I8="REAL",$I8="INCURRIDO"),SUMIF(S!$O:$O,$I8&amp;$O8&amp;$Q8&amp;UPPER(TEXT(AW$4,"MMMMYYYY"))&amp;$Z8,IF($W$1="Pesos CLP",S!$AD:$AD,S!$AO:$AO)),0)</f>
        <v>0</v>
      </c>
      <c r="AX8" s="19">
        <f>IF(OR($I8="REAL",$I8="INCURRIDO"),SUMIF(S!$O:$O,$I8&amp;$O8&amp;$Q8&amp;UPPER(TEXT(AX$4,"MMMMYYYY"))&amp;$Z8,IF($W$1="Pesos CLP",S!$AD:$AD,S!$AO:$AO)),0)</f>
        <v>0</v>
      </c>
      <c r="AY8" s="19">
        <f>IF(OR($I8="REAL",$I8="INCURRIDO"),SUMIF(S!$O:$O,$I8&amp;$O8&amp;$Q8&amp;UPPER(TEXT(AY$4,"MMMMYYYY"))&amp;$Z8,IF($W$1="Pesos CLP",S!$AD:$AD,S!$AO:$AO)),0)</f>
        <v>0</v>
      </c>
      <c r="AZ8" s="19">
        <f>IF(OR($I8="REAL",$I8="INCURRIDO"),SUMIF(S!$O:$O,$I8&amp;$O8&amp;$Q8&amp;UPPER(TEXT(AZ$4,"MMMMYYYY"))&amp;$Z8,IF($W$1="Pesos CLP",S!$AD:$AD,S!$AO:$AO)),0)</f>
        <v>0</v>
      </c>
      <c r="BA8" s="19">
        <f>IF(OR($I8="REAL",$I8="INCURRIDO"),SUMIF(S!$O:$O,$I8&amp;$O8&amp;$Q8&amp;UPPER(TEXT(BA$4,"MMMMYYYY"))&amp;$Z8,IF($W$1="Pesos CLP",S!$AD:$AD,S!$AO:$AO)),0)</f>
        <v>0</v>
      </c>
      <c r="BB8" s="19">
        <f>IF(OR($I8="REAL",$I8="INCURRIDO"),SUMIF(S!$O:$O,$I8&amp;$O8&amp;$Q8&amp;UPPER(TEXT(BB$4,"MMMMYYYY"))&amp;$Z8,IF($W$1="Pesos CLP",S!$AD:$AD,S!$AO:$AO)),0)</f>
        <v>0</v>
      </c>
      <c r="BC8" s="19">
        <f>IF(OR($I8="REAL",$I8="INCURRIDO"),SUMIF(S!$O:$O,$I8&amp;$O8&amp;$Q8&amp;UPPER(TEXT(BC$4,"MMMMYYYY"))&amp;$Z8,IF($W$1="Pesos CLP",S!$AD:$AD,S!$AO:$AO)),0)</f>
        <v>0</v>
      </c>
      <c r="BD8" s="19">
        <f>IF(OR($I8="REAL",$I8="INCURRIDO"),SUMIF(S!$O:$O,$I8&amp;$O8&amp;$Q8&amp;UPPER(TEXT(BD$4,"MMMMYYYY"))&amp;$Z8,IF($W$1="Pesos CLP",S!$AD:$AD,S!$AO:$AO)),0)</f>
        <v>0</v>
      </c>
      <c r="BE8" s="19">
        <f>IF(OR($I8="REAL",$I8="INCURRIDO"),SUMIF(S!$O:$O,$I8&amp;$O8&amp;$Q8&amp;UPPER(TEXT(BE$4,"MMMMYYYY"))&amp;$Z8,IF($W$1="Pesos CLP",S!$AD:$AD,S!$AO:$AO)),0)</f>
        <v>0</v>
      </c>
      <c r="BF8" s="19">
        <f>IF(OR($I8="REAL",$I8="INCURRIDO"),SUMIF(S!$O:$O,$I8&amp;$O8&amp;$Q8&amp;UPPER(TEXT(BF$4,"MMMMYYYY"))&amp;$Z8,IF($W$1="Pesos CLP",S!$AD:$AD,S!$AO:$AO)),0)</f>
        <v>0</v>
      </c>
      <c r="BG8" s="19">
        <f>IF(OR($I8="REAL",$I8="INCURRIDO"),SUMIF(S!$O:$O,$I8&amp;$O8&amp;$Q8&amp;UPPER(TEXT(BG$4,"MMMMYYYY"))&amp;$Z8,IF($W$1="Pesos CLP",S!$AD:$AD,S!$AO:$AO)),0)</f>
        <v>0</v>
      </c>
      <c r="BH8" s="19">
        <f>IF(OR($I8="REAL",$I8="INCURRIDO"),SUMIF(S!$O:$O,$I8&amp;$O8&amp;$Q8&amp;UPPER(TEXT(BH$4,"MMMMYYYY"))&amp;$Z8,IF($W$1="Pesos CLP",S!$AD:$AD,S!$AO:$AO)),0)</f>
        <v>0</v>
      </c>
      <c r="BI8" s="19">
        <f>IF(OR($I8="REAL",$I8="INCURRIDO"),SUMIF(S!$O:$O,$I8&amp;$O8&amp;$Q8&amp;UPPER(TEXT(BI$4,"MMMMYYYY"))&amp;$Z8,IF($W$1="Pesos CLP",S!$AD:$AD,S!$AO:$AO)),0)</f>
        <v>0</v>
      </c>
      <c r="BJ8" s="19">
        <f>IF(OR($I8="REAL",$I8="INCURRIDO"),SUMIF(S!$O:$O,$I8&amp;$O8&amp;$Q8&amp;UPPER(TEXT(BJ$4,"MMMMYYYY"))&amp;$Z8,IF($W$1="Pesos CLP",S!$AD:$AD,S!$AO:$AO)),0)</f>
        <v>0</v>
      </c>
      <c r="BK8" s="19">
        <f>IF(OR($I8="REAL",$I8="INCURRIDO"),SUMIF(S!$O:$O,$I8&amp;$O8&amp;$Q8&amp;UPPER(TEXT(BK$4,"MMMMYYYY"))&amp;$Z8,IF($W$1="Pesos CLP",S!$AD:$AD,S!$AO:$AO)),0)</f>
        <v>0</v>
      </c>
      <c r="BL8" s="19">
        <f>IF(OR($I8="REAL",$I8="INCURRIDO"),SUMIF(S!$O:$O,$I8&amp;$O8&amp;$Q8&amp;UPPER(TEXT(BL$4,"MMMMYYYY"))&amp;$Z8,IF($W$1="Pesos CLP",S!$AD:$AD,S!$AO:$AO)),0)</f>
        <v>0</v>
      </c>
      <c r="BM8" s="19">
        <f>IF(OR($I8="REAL",$I8="INCURRIDO"),SUMIF(S!$O:$O,$I8&amp;$O8&amp;$Q8&amp;UPPER(TEXT(BM$4,"MMMMYYYY"))&amp;$Z8,IF($W$1="Pesos CLP",S!$AD:$AD,S!$AO:$AO)),0)</f>
        <v>0</v>
      </c>
      <c r="BN8" s="19">
        <f>IF(OR($I8="REAL",$I8="INCURRIDO"),SUMIF(S!$O:$O,$I8&amp;$O8&amp;$Q8&amp;UPPER(TEXT(BN$4,"MMMMYYYY"))&amp;$Z8,IF($W$1="Pesos CLP",S!$AD:$AD,S!$AO:$AO)),0)</f>
        <v>0</v>
      </c>
      <c r="BO8" s="19">
        <f>IF(OR($I8="REAL",$I8="INCURRIDO"),SUMIF(S!$O:$O,$I8&amp;$O8&amp;$Q8&amp;UPPER(TEXT(BO$4,"MMMMYYYY"))&amp;$Z8,IF($W$1="Pesos CLP",S!$AD:$AD,S!$AO:$AO)),0)</f>
        <v>0</v>
      </c>
      <c r="BP8" s="19">
        <f>IF(OR($I8="REAL",$I8="INCURRIDO"),SUMIF(S!$O:$O,$I8&amp;$O8&amp;$Q8&amp;UPPER(TEXT(BP$4,"MMMMYYYY"))&amp;$Z8,IF($W$1="Pesos CLP",S!$AD:$AD,S!$AO:$AO)),0)</f>
        <v>0</v>
      </c>
      <c r="BQ8" s="19">
        <f>IF(OR($I8="REAL",$I8="INCURRIDO"),SUMIF(S!$O:$O,$I8&amp;$O8&amp;$Q8&amp;UPPER(TEXT(BQ$4,"MMMMYYYY"))&amp;$Z8,IF($W$1="Pesos CLP",S!$AD:$AD,S!$AO:$AO)),0)</f>
        <v>0</v>
      </c>
      <c r="BR8" s="19">
        <f>IF(OR($I8="REAL",$I8="INCURRIDO"),SUMIF(S!$O:$O,$I8&amp;$O8&amp;$Q8&amp;UPPER(TEXT(BR$4,"MMMMYYYY"))&amp;$Z8,IF($W$1="Pesos CLP",S!$AD:$AD,S!$AO:$AO)),0)</f>
        <v>0</v>
      </c>
      <c r="BS8" s="19">
        <f>IF(OR($I8="REAL",$I8="INCURRIDO"),SUMIF(S!$O:$O,$I8&amp;$O8&amp;$Q8&amp;UPPER(TEXT(BS$4,"MMMMYYYY"))&amp;$Z8,IF($W$1="Pesos CLP",S!$AD:$AD,S!$AO:$AO)),0)</f>
        <v>3561.1749380814617</v>
      </c>
      <c r="BT8" s="19">
        <f>IF(OR($I8="REAL",$I8="INCURRIDO"),SUMIF(S!$O:$O,$I8&amp;$O8&amp;$Q8&amp;UPPER(TEXT(BT$4,"MMMMYYYY"))&amp;$Z8,IF($W$1="Pesos CLP",S!$AD:$AD,S!$AO:$AO)),0)</f>
        <v>-3558.1090710025701</v>
      </c>
      <c r="BU8" s="19">
        <f>IF(OR($I8="REAL",$I8="INCURRIDO"),SUMIF(S!$O:$O,$I8&amp;$O8&amp;$Q8&amp;UPPER(TEXT(BU$4,"MMMMYYYY"))&amp;$Z8,IF($W$1="Pesos CLP",S!$AD:$AD,S!$AO:$AO)),0)</f>
        <v>0</v>
      </c>
      <c r="BV8" s="19">
        <f>IF(OR($I8="REAL",$I8="INCURRIDO"),SUMIF(S!$O:$O,$I8&amp;$O8&amp;$Q8&amp;UPPER(TEXT(BV$4,"MMMMYYYY"))&amp;$Z8,IF($W$1="Pesos CLP",S!$AD:$AD,S!$AO:$AO)),0)</f>
        <v>0</v>
      </c>
      <c r="BW8" s="19">
        <f>IF(OR($I8="REAL",$I8="INCURRIDO"),SUMIF(S!$O:$O,$I8&amp;$O8&amp;$Q8&amp;UPPER(TEXT(BW$4,"MMMMYYYY"))&amp;$Z8,IF($W$1="Pesos CLP",S!$AD:$AD,S!$AO:$AO)),0)</f>
        <v>0</v>
      </c>
      <c r="BX8" s="19">
        <f>IF(OR($I8="REAL",$I8="INCURRIDO"),SUMIF(S!$O:$O,$I8&amp;$O8&amp;$Q8&amp;UPPER(TEXT(BX$4,"MMMMYYYY"))&amp;$Z8,IF($W$1="Pesos CLP",S!$AD:$AD,S!$AO:$AO)),0)</f>
        <v>0</v>
      </c>
      <c r="BY8" s="19">
        <f>IF(OR($I8="REAL",$I8="INCURRIDO"),SUMIF(S!$O:$O,$I8&amp;$O8&amp;$Q8&amp;UPPER(TEXT(BY$4,"MMMMYYYY"))&amp;$Z8,IF($W$1="Pesos CLP",S!$AD:$AD,S!$AO:$AO)),0)</f>
        <v>0</v>
      </c>
      <c r="BZ8" s="19">
        <f>IF(OR($I8="REAL",$I8="INCURRIDO"),SUMIF(S!$O:$O,$I8&amp;$O8&amp;$Q8&amp;UPPER(TEXT(BZ$4,"MMMMYYYY"))&amp;$Z8,IF($W$1="Pesos CLP",S!$AD:$AD,S!$AO:$AO)),0)</f>
        <v>0</v>
      </c>
      <c r="CA8" s="19">
        <f>IF(OR($I8="REAL",$I8="INCURRIDO"),SUMIF(S!$O:$O,$I8&amp;$O8&amp;$Q8&amp;UPPER(TEXT(CA$4,"MMMMYYYY"))&amp;$Z8,IF($W$1="Pesos CLP",S!$AD:$AD,S!$AO:$AO)),0)</f>
        <v>0</v>
      </c>
      <c r="CB8" s="19">
        <f>IF(OR($I8="REAL",$I8="INCURRIDO"),SUMIF(S!$O:$O,$I8&amp;$O8&amp;$Q8&amp;UPPER(TEXT(CB$4,"MMMMYYYY"))&amp;$Z8,IF($W$1="Pesos CLP",S!$AD:$AD,S!$AO:$AO)),0)</f>
        <v>0</v>
      </c>
      <c r="CC8" s="19">
        <f>IF(OR($I8="REAL",$I8="INCURRIDO"),SUMIF(S!$O:$O,$I8&amp;$O8&amp;$Q8&amp;UPPER(TEXT(CC$4,"MMMMYYYY"))&amp;$Z8,IF($W$1="Pesos CLP",S!$AD:$AD,S!$AO:$AO)),0)</f>
        <v>0</v>
      </c>
      <c r="CD8" s="19">
        <f>IF(OR($I8="REAL",$I8="INCURRIDO"),SUMIF(S!$O:$O,$I8&amp;$O8&amp;$Q8&amp;UPPER(TEXT(CD$4,"MMMMYYYY"))&amp;$Z8,IF($W$1="Pesos CLP",S!$AD:$AD,S!$AO:$AO)),0)</f>
        <v>0</v>
      </c>
      <c r="CE8" s="19">
        <f>IF(OR($I8="REAL",$I8="INCURRIDO"),SUMIF(S!$O:$O,$I8&amp;$O8&amp;$Q8&amp;UPPER(TEXT(CE$4,"MMMMYYYY"))&amp;$Z8,IF($W$1="Pesos CLP",S!$AD:$AD,S!$AO:$AO)),0)</f>
        <v>0</v>
      </c>
      <c r="CF8" s="19">
        <f>IF(OR($I8="REAL",$I8="INCURRIDO"),SUMIF(S!$O:$O,$I8&amp;$O8&amp;$Q8&amp;UPPER(TEXT(CF$4,"MMMMYYYY"))&amp;$Z8,IF($W$1="Pesos CLP",S!$AD:$AD,S!$AO:$AO)),0)</f>
        <v>0</v>
      </c>
      <c r="CG8" s="19">
        <f>IF(OR($I8="REAL",$I8="INCURRIDO"),SUMIF(S!$O:$O,$I8&amp;$O8&amp;$Q8&amp;UPPER(TEXT(CG$4,"MMMMYYYY"))&amp;$Z8,IF($W$1="Pesos CLP",S!$AD:$AD,S!$AO:$AO)),0)</f>
        <v>0</v>
      </c>
      <c r="CH8" s="19">
        <f>IF(OR($I8="REAL",$I8="INCURRIDO"),SUMIF(S!$O:$O,$I8&amp;$O8&amp;$Q8&amp;UPPER(TEXT(CH$4,"MMMMYYYY"))&amp;$Z8,IF($W$1="Pesos CLP",S!$AD:$AD,S!$AO:$AO)),0)</f>
        <v>0</v>
      </c>
      <c r="CI8" s="19">
        <f>IF(OR($I8="REAL",$I8="INCURRIDO"),SUMIF(S!$O:$O,$I8&amp;$O8&amp;$Q8&amp;UPPER(TEXT(CI$4,"MMMMYYYY"))&amp;$Z8,IF($W$1="Pesos CLP",S!$AD:$AD,S!$AO:$AO)),0)</f>
        <v>0</v>
      </c>
      <c r="CJ8" s="19">
        <f>IF(OR($I8="REAL",$I8="INCURRIDO"),SUMIF(S!$O:$O,$I8&amp;$O8&amp;$Q8&amp;UPPER(TEXT(CJ$4,"MMMMYYYY"))&amp;$Z8,IF($W$1="Pesos CLP",S!$AD:$AD,S!$AO:$AO)),0)</f>
        <v>0</v>
      </c>
      <c r="CK8" s="378">
        <f t="shared" si="11"/>
        <v>0</v>
      </c>
      <c r="CL8" s="378">
        <f t="shared" si="11"/>
        <v>0</v>
      </c>
      <c r="CM8" s="378">
        <f t="shared" si="11"/>
        <v>0</v>
      </c>
      <c r="CN8" s="378">
        <f t="shared" si="11"/>
        <v>0</v>
      </c>
      <c r="CO8" s="378">
        <f t="shared" si="11"/>
        <v>0</v>
      </c>
      <c r="CP8" s="378">
        <f t="shared" si="11"/>
        <v>0</v>
      </c>
      <c r="CQ8" s="378">
        <f t="shared" si="11"/>
        <v>0</v>
      </c>
      <c r="CR8" s="378">
        <f t="shared" si="11"/>
        <v>0</v>
      </c>
      <c r="CS8" s="378">
        <f t="shared" si="12"/>
        <v>0</v>
      </c>
      <c r="CT8" s="378">
        <f t="shared" si="12"/>
        <v>0</v>
      </c>
      <c r="CU8" s="378">
        <f t="shared" si="12"/>
        <v>0</v>
      </c>
      <c r="CV8" s="378">
        <f t="shared" si="12"/>
        <v>0</v>
      </c>
      <c r="CW8" s="378">
        <f t="shared" si="12"/>
        <v>0</v>
      </c>
      <c r="CX8" s="378">
        <f t="shared" si="12"/>
        <v>0</v>
      </c>
      <c r="CY8" s="378">
        <f t="shared" si="12"/>
        <v>0</v>
      </c>
      <c r="CZ8" s="378">
        <f t="shared" si="12"/>
        <v>0</v>
      </c>
      <c r="DA8" s="378">
        <f t="shared" si="12"/>
        <v>0</v>
      </c>
      <c r="DB8" s="378">
        <f t="shared" si="12"/>
        <v>0</v>
      </c>
      <c r="DC8" s="378">
        <f t="shared" si="13"/>
        <v>0</v>
      </c>
      <c r="DD8" s="378">
        <f t="shared" si="13"/>
        <v>0</v>
      </c>
      <c r="DE8" s="378">
        <f t="shared" si="13"/>
        <v>0</v>
      </c>
      <c r="DF8" s="378">
        <f t="shared" si="13"/>
        <v>0</v>
      </c>
      <c r="DG8" s="378">
        <f t="shared" si="13"/>
        <v>0</v>
      </c>
      <c r="DH8" s="378">
        <f t="shared" si="13"/>
        <v>0</v>
      </c>
      <c r="DI8" s="378">
        <f t="shared" si="13"/>
        <v>0</v>
      </c>
      <c r="DJ8" s="378">
        <f t="shared" si="13"/>
        <v>0</v>
      </c>
      <c r="DK8" s="378">
        <f t="shared" si="13"/>
        <v>0</v>
      </c>
      <c r="DL8" s="378">
        <f t="shared" si="13"/>
        <v>0</v>
      </c>
      <c r="DM8" s="378">
        <f t="shared" si="14"/>
        <v>0</v>
      </c>
      <c r="DN8" s="378">
        <f t="shared" si="14"/>
        <v>0</v>
      </c>
      <c r="DO8" s="378">
        <f t="shared" si="14"/>
        <v>0</v>
      </c>
      <c r="DP8" s="378">
        <f t="shared" si="14"/>
        <v>0</v>
      </c>
      <c r="DQ8" s="378">
        <f t="shared" si="14"/>
        <v>0</v>
      </c>
      <c r="DR8" s="378">
        <f t="shared" si="14"/>
        <v>0</v>
      </c>
      <c r="DS8" s="378">
        <f t="shared" si="14"/>
        <v>0</v>
      </c>
      <c r="DT8" s="378">
        <f t="shared" si="14"/>
        <v>0</v>
      </c>
      <c r="DU8" s="378">
        <f t="shared" si="14"/>
        <v>0</v>
      </c>
      <c r="DV8" s="378">
        <f t="shared" si="14"/>
        <v>0</v>
      </c>
      <c r="DW8" s="378">
        <f t="shared" si="15"/>
        <v>0</v>
      </c>
      <c r="DX8" s="378">
        <f t="shared" si="15"/>
        <v>0</v>
      </c>
      <c r="DY8" s="378">
        <f t="shared" si="15"/>
        <v>0</v>
      </c>
      <c r="DZ8" s="378">
        <f t="shared" si="15"/>
        <v>0</v>
      </c>
      <c r="EA8" s="378">
        <f t="shared" si="15"/>
        <v>0</v>
      </c>
      <c r="EB8" s="378">
        <f t="shared" si="15"/>
        <v>0</v>
      </c>
      <c r="EC8" s="378">
        <f t="shared" si="15"/>
        <v>0</v>
      </c>
      <c r="ED8" s="378">
        <f t="shared" si="15"/>
        <v>0</v>
      </c>
      <c r="EE8" s="378">
        <f t="shared" si="15"/>
        <v>0</v>
      </c>
      <c r="EF8" s="378">
        <f t="shared" si="15"/>
        <v>0</v>
      </c>
      <c r="EG8" s="378">
        <f t="shared" si="16"/>
        <v>0</v>
      </c>
      <c r="EH8" s="378">
        <f t="shared" si="16"/>
        <v>0</v>
      </c>
      <c r="EI8" s="378">
        <f t="shared" si="16"/>
        <v>0</v>
      </c>
      <c r="EJ8" s="378">
        <f t="shared" si="16"/>
        <v>0</v>
      </c>
      <c r="EK8" s="378">
        <f t="shared" si="16"/>
        <v>0</v>
      </c>
      <c r="EL8" s="378">
        <f t="shared" si="16"/>
        <v>0</v>
      </c>
      <c r="EM8" s="378">
        <f t="shared" si="16"/>
        <v>0</v>
      </c>
      <c r="EN8" s="378">
        <f t="shared" si="16"/>
        <v>0</v>
      </c>
      <c r="EO8" s="378">
        <f t="shared" si="16"/>
        <v>0</v>
      </c>
      <c r="EP8" s="378">
        <f t="shared" si="16"/>
        <v>0</v>
      </c>
      <c r="EQ8" s="378">
        <f t="shared" si="16"/>
        <v>0</v>
      </c>
    </row>
    <row r="9" spans="1:147" x14ac:dyDescent="0.3">
      <c r="A9" s="368"/>
      <c r="B9" s="368"/>
      <c r="C9" s="368"/>
      <c r="D9" s="368">
        <f t="shared" si="17"/>
        <v>1.034195933456562</v>
      </c>
      <c r="E9" s="368" t="str">
        <f>VLOOKUP(TEXT(Z9,0),'G2'!B:D,3,0)</f>
        <v>MN</v>
      </c>
      <c r="F9" s="816">
        <f t="shared" si="18"/>
        <v>3532.3038281250001</v>
      </c>
      <c r="G9" s="755" t="str">
        <f t="shared" si="8"/>
        <v>INCURRIDO 91243110 CO-H-007/2024 CANN_AUS</v>
      </c>
      <c r="H9" s="756" t="s">
        <v>1190</v>
      </c>
      <c r="I9" s="370" t="s">
        <v>743</v>
      </c>
      <c r="J9" s="370" t="s">
        <v>22</v>
      </c>
      <c r="K9" s="368" t="s">
        <v>248</v>
      </c>
      <c r="L9" s="368" t="str">
        <f>IFERROR(VLOOKUP(TEXT(Z9,0),'G2'!$B$5:$D$21,3,0),"")</f>
        <v>MN</v>
      </c>
      <c r="M9" s="369"/>
      <c r="N9" s="370" t="s">
        <v>615</v>
      </c>
      <c r="O9" s="370" t="s">
        <v>775</v>
      </c>
      <c r="P9" s="370"/>
      <c r="Q9" s="370" t="s">
        <v>796</v>
      </c>
      <c r="R9" s="370" t="s">
        <v>26</v>
      </c>
      <c r="S9" s="371"/>
      <c r="T9" s="372">
        <v>45505</v>
      </c>
      <c r="U9" s="372">
        <v>45777</v>
      </c>
      <c r="V9" s="373">
        <f t="shared" si="9"/>
        <v>9.0666666666666664</v>
      </c>
      <c r="W9" s="374">
        <v>0</v>
      </c>
      <c r="X9" s="17" cm="1">
        <f t="array" ref="X9">+IF($W$1="Pesos CLP",W9,W9/TC)*MB_24A25</f>
        <v>0</v>
      </c>
      <c r="Y9" s="18">
        <f t="shared" si="10"/>
        <v>3532.3038281250001</v>
      </c>
      <c r="Z9">
        <v>91243110</v>
      </c>
      <c r="AA9" s="19">
        <f>IF(OR($I9="REAL",$I9="INCURRIDO"),SUMIF(S!$O:$O,$I9&amp;$O9&amp;$Q9&amp;UPPER(TEXT(AA$4,"MMMMYYYY"))&amp;$Z9,IF($W$1="Pesos CLP",S!$AD:$AD,S!$AO:$AO)),0)</f>
        <v>0</v>
      </c>
      <c r="AB9" s="19">
        <f>IF(OR($I9="REAL",$I9="INCURRIDO"),SUMIF(S!$O:$O,$I9&amp;$O9&amp;$Q9&amp;UPPER(TEXT(AB$4,"MMMMYYYY"))&amp;$Z9,IF($W$1="Pesos CLP",S!$AD:$AD,S!$AO:$AO)),0)</f>
        <v>0</v>
      </c>
      <c r="AC9" s="19">
        <f>IF(OR($I9="REAL",$I9="INCURRIDO"),SUMIF(S!$O:$O,$I9&amp;$O9&amp;$Q9&amp;UPPER(TEXT(AC$4,"MMMMYYYY"))&amp;$Z9,IF($W$1="Pesos CLP",S!$AD:$AD,S!$AO:$AO)),0)</f>
        <v>0</v>
      </c>
      <c r="AD9" s="19">
        <f>IF(OR($I9="REAL",$I9="INCURRIDO"),SUMIF(S!$O:$O,$I9&amp;$O9&amp;$Q9&amp;UPPER(TEXT(AD$4,"MMMMYYYY"))&amp;$Z9,IF($W$1="Pesos CLP",S!$AD:$AD,S!$AO:$AO)),0)</f>
        <v>0</v>
      </c>
      <c r="AE9" s="19">
        <f>IF(OR($I9="REAL",$I9="INCURRIDO"),SUMIF(S!$O:$O,$I9&amp;$O9&amp;$Q9&amp;UPPER(TEXT(AE$4,"MMMMYYYY"))&amp;$Z9,IF($W$1="Pesos CLP",S!$AD:$AD,S!$AO:$AO)),0)</f>
        <v>0</v>
      </c>
      <c r="AF9" s="19">
        <f>IF(OR($I9="REAL",$I9="INCURRIDO"),SUMIF(S!$O:$O,$I9&amp;$O9&amp;$Q9&amp;UPPER(TEXT(AF$4,"MMMMYYYY"))&amp;$Z9,IF($W$1="Pesos CLP",S!$AD:$AD,S!$AO:$AO)),0)</f>
        <v>0</v>
      </c>
      <c r="AG9" s="19">
        <f>IF(OR($I9="REAL",$I9="INCURRIDO"),SUMIF(S!$O:$O,$I9&amp;$O9&amp;$Q9&amp;UPPER(TEXT(AG$4,"MMMMYYYY"))&amp;$Z9,IF($W$1="Pesos CLP",S!$AD:$AD,S!$AO:$AO)),0)</f>
        <v>0</v>
      </c>
      <c r="AH9" s="19">
        <f>IF(OR($I9="REAL",$I9="INCURRIDO"),SUMIF(S!$O:$O,$I9&amp;$O9&amp;$Q9&amp;UPPER(TEXT(AH$4,"MMMMYYYY"))&amp;$Z9,IF($W$1="Pesos CLP",S!$AD:$AD,S!$AO:$AO)),0)</f>
        <v>0</v>
      </c>
      <c r="AI9" s="19">
        <f>IF(OR($I9="REAL",$I9="INCURRIDO"),SUMIF(S!$O:$O,$I9&amp;$O9&amp;$Q9&amp;UPPER(TEXT(AI$4,"MMMMYYYY"))&amp;$Z9,IF($W$1="Pesos CLP",S!$AD:$AD,S!$AO:$AO)),0)</f>
        <v>0</v>
      </c>
      <c r="AJ9" s="19">
        <f>IF(OR($I9="REAL",$I9="INCURRIDO"),SUMIF(S!$O:$O,$I9&amp;$O9&amp;$Q9&amp;UPPER(TEXT(AJ$4,"MMMMYYYY"))&amp;$Z9,IF($W$1="Pesos CLP",S!$AD:$AD,S!$AO:$AO)),0)</f>
        <v>0</v>
      </c>
      <c r="AK9" s="19">
        <f>IF(OR($I9="REAL",$I9="INCURRIDO"),SUMIF(S!$O:$O,$I9&amp;$O9&amp;$Q9&amp;UPPER(TEXT(AK$4,"MMMMYYYY"))&amp;$Z9,IF($W$1="Pesos CLP",S!$AD:$AD,S!$AO:$AO)),0)</f>
        <v>0</v>
      </c>
      <c r="AL9" s="19">
        <f>IF(OR($I9="REAL",$I9="INCURRIDO"),SUMIF(S!$O:$O,$I9&amp;$O9&amp;$Q9&amp;UPPER(TEXT(AL$4,"MMMMYYYY"))&amp;$Z9,IF($W$1="Pesos CLP",S!$AD:$AD,S!$AO:$AO)),0)</f>
        <v>0</v>
      </c>
      <c r="AM9" s="19">
        <f>IF(OR($I9="REAL",$I9="INCURRIDO"),SUMIF(S!$O:$O,$I9&amp;$O9&amp;$Q9&amp;UPPER(TEXT(AM$4,"MMMMYYYY"))&amp;$Z9,IF($W$1="Pesos CLP",S!$AD:$AD,S!$AO:$AO)),0)</f>
        <v>0</v>
      </c>
      <c r="AN9" s="19">
        <f>IF(OR($I9="REAL",$I9="INCURRIDO"),SUMIF(S!$O:$O,$I9&amp;$O9&amp;$Q9&amp;UPPER(TEXT(AN$4,"MMMMYYYY"))&amp;$Z9,IF($W$1="Pesos CLP",S!$AD:$AD,S!$AO:$AO)),0)</f>
        <v>0</v>
      </c>
      <c r="AO9" s="19">
        <f>IF(OR($I9="REAL",$I9="INCURRIDO"),SUMIF(S!$O:$O,$I9&amp;$O9&amp;$Q9&amp;UPPER(TEXT(AO$4,"MMMMYYYY"))&amp;$Z9,IF($W$1="Pesos CLP",S!$AD:$AD,S!$AO:$AO)),0)</f>
        <v>0</v>
      </c>
      <c r="AP9" s="19">
        <f>IF(OR($I9="REAL",$I9="INCURRIDO"),SUMIF(S!$O:$O,$I9&amp;$O9&amp;$Q9&amp;UPPER(TEXT(AP$4,"MMMMYYYY"))&amp;$Z9,IF($W$1="Pesos CLP",S!$AD:$AD,S!$AO:$AO)),0)</f>
        <v>0</v>
      </c>
      <c r="AQ9" s="19">
        <f>IF(OR($I9="REAL",$I9="INCURRIDO"),SUMIF(S!$O:$O,$I9&amp;$O9&amp;$Q9&amp;UPPER(TEXT(AQ$4,"MMMMYYYY"))&amp;$Z9,IF($W$1="Pesos CLP",S!$AD:$AD,S!$AO:$AO)),0)</f>
        <v>0</v>
      </c>
      <c r="AR9" s="19">
        <f>IF(OR($I9="REAL",$I9="INCURRIDO"),SUMIF(S!$O:$O,$I9&amp;$O9&amp;$Q9&amp;UPPER(TEXT(AR$4,"MMMMYYYY"))&amp;$Z9,IF($W$1="Pesos CLP",S!$AD:$AD,S!$AO:$AO)),0)</f>
        <v>0</v>
      </c>
      <c r="AS9" s="19">
        <f>IF(OR($I9="REAL",$I9="INCURRIDO"),SUMIF(S!$O:$O,$I9&amp;$O9&amp;$Q9&amp;UPPER(TEXT(AS$4,"MMMMYYYY"))&amp;$Z9,IF($W$1="Pesos CLP",S!$AD:$AD,S!$AO:$AO)),0)</f>
        <v>0</v>
      </c>
      <c r="AT9" s="19">
        <f>IF(OR($I9="REAL",$I9="INCURRIDO"),SUMIF(S!$O:$O,$I9&amp;$O9&amp;$Q9&amp;UPPER(TEXT(AT$4,"MMMMYYYY"))&amp;$Z9,IF($W$1="Pesos CLP",S!$AD:$AD,S!$AO:$AO)),0)</f>
        <v>0</v>
      </c>
      <c r="AU9" s="19">
        <f>IF(OR($I9="REAL",$I9="INCURRIDO"),SUMIF(S!$O:$O,$I9&amp;$O9&amp;$Q9&amp;UPPER(TEXT(AU$4,"MMMMYYYY"))&amp;$Z9,IF($W$1="Pesos CLP",S!$AD:$AD,S!$AO:$AO)),0)</f>
        <v>0</v>
      </c>
      <c r="AV9" s="19">
        <f>IF(OR($I9="REAL",$I9="INCURRIDO"),SUMIF(S!$O:$O,$I9&amp;$O9&amp;$Q9&amp;UPPER(TEXT(AV$4,"MMMMYYYY"))&amp;$Z9,IF($W$1="Pesos CLP",S!$AD:$AD,S!$AO:$AO)),0)</f>
        <v>0</v>
      </c>
      <c r="AW9" s="19">
        <f>IF(OR($I9="REAL",$I9="INCURRIDO"),SUMIF(S!$O:$O,$I9&amp;$O9&amp;$Q9&amp;UPPER(TEXT(AW$4,"MMMMYYYY"))&amp;$Z9,IF($W$1="Pesos CLP",S!$AD:$AD,S!$AO:$AO)),0)</f>
        <v>0</v>
      </c>
      <c r="AX9" s="19">
        <f>IF(OR($I9="REAL",$I9="INCURRIDO"),SUMIF(S!$O:$O,$I9&amp;$O9&amp;$Q9&amp;UPPER(TEXT(AX$4,"MMMMYYYY"))&amp;$Z9,IF($W$1="Pesos CLP",S!$AD:$AD,S!$AO:$AO)),0)</f>
        <v>0</v>
      </c>
      <c r="AY9" s="19">
        <f>IF(OR($I9="REAL",$I9="INCURRIDO"),SUMIF(S!$O:$O,$I9&amp;$O9&amp;$Q9&amp;UPPER(TEXT(AY$4,"MMMMYYYY"))&amp;$Z9,IF($W$1="Pesos CLP",S!$AD:$AD,S!$AO:$AO)),0)</f>
        <v>0</v>
      </c>
      <c r="AZ9" s="19">
        <f>IF(OR($I9="REAL",$I9="INCURRIDO"),SUMIF(S!$O:$O,$I9&amp;$O9&amp;$Q9&amp;UPPER(TEXT(AZ$4,"MMMMYYYY"))&amp;$Z9,IF($W$1="Pesos CLP",S!$AD:$AD,S!$AO:$AO)),0)</f>
        <v>0</v>
      </c>
      <c r="BA9" s="19">
        <f>IF(OR($I9="REAL",$I9="INCURRIDO"),SUMIF(S!$O:$O,$I9&amp;$O9&amp;$Q9&amp;UPPER(TEXT(BA$4,"MMMMYYYY"))&amp;$Z9,IF($W$1="Pesos CLP",S!$AD:$AD,S!$AO:$AO)),0)</f>
        <v>0</v>
      </c>
      <c r="BB9" s="19">
        <f>IF(OR($I9="REAL",$I9="INCURRIDO"),SUMIF(S!$O:$O,$I9&amp;$O9&amp;$Q9&amp;UPPER(TEXT(BB$4,"MMMMYYYY"))&amp;$Z9,IF($W$1="Pesos CLP",S!$AD:$AD,S!$AO:$AO)),0)</f>
        <v>0</v>
      </c>
      <c r="BC9" s="19">
        <f>IF(OR($I9="REAL",$I9="INCURRIDO"),SUMIF(S!$O:$O,$I9&amp;$O9&amp;$Q9&amp;UPPER(TEXT(BC$4,"MMMMYYYY"))&amp;$Z9,IF($W$1="Pesos CLP",S!$AD:$AD,S!$AO:$AO)),0)</f>
        <v>0</v>
      </c>
      <c r="BD9" s="19">
        <f>IF(OR($I9="REAL",$I9="INCURRIDO"),SUMIF(S!$O:$O,$I9&amp;$O9&amp;$Q9&amp;UPPER(TEXT(BD$4,"MMMMYYYY"))&amp;$Z9,IF($W$1="Pesos CLP",S!$AD:$AD,S!$AO:$AO)),0)</f>
        <v>0</v>
      </c>
      <c r="BE9" s="19">
        <f>IF(OR($I9="REAL",$I9="INCURRIDO"),SUMIF(S!$O:$O,$I9&amp;$O9&amp;$Q9&amp;UPPER(TEXT(BE$4,"MMMMYYYY"))&amp;$Z9,IF($W$1="Pesos CLP",S!$AD:$AD,S!$AO:$AO)),0)</f>
        <v>0</v>
      </c>
      <c r="BF9" s="19">
        <f>IF(OR($I9="REAL",$I9="INCURRIDO"),SUMIF(S!$O:$O,$I9&amp;$O9&amp;$Q9&amp;UPPER(TEXT(BF$4,"MMMMYYYY"))&amp;$Z9,IF($W$1="Pesos CLP",S!$AD:$AD,S!$AO:$AO)),0)</f>
        <v>0</v>
      </c>
      <c r="BG9" s="19">
        <f>IF(OR($I9="REAL",$I9="INCURRIDO"),SUMIF(S!$O:$O,$I9&amp;$O9&amp;$Q9&amp;UPPER(TEXT(BG$4,"MMMMYYYY"))&amp;$Z9,IF($W$1="Pesos CLP",S!$AD:$AD,S!$AO:$AO)),0)</f>
        <v>0</v>
      </c>
      <c r="BH9" s="19">
        <f>IF(OR($I9="REAL",$I9="INCURRIDO"),SUMIF(S!$O:$O,$I9&amp;$O9&amp;$Q9&amp;UPPER(TEXT(BH$4,"MMMMYYYY"))&amp;$Z9,IF($W$1="Pesos CLP",S!$AD:$AD,S!$AO:$AO)),0)</f>
        <v>0</v>
      </c>
      <c r="BI9" s="19">
        <f>IF(OR($I9="REAL",$I9="INCURRIDO"),SUMIF(S!$O:$O,$I9&amp;$O9&amp;$Q9&amp;UPPER(TEXT(BI$4,"MMMMYYYY"))&amp;$Z9,IF($W$1="Pesos CLP",S!$AD:$AD,S!$AO:$AO)),0)</f>
        <v>0</v>
      </c>
      <c r="BJ9" s="19">
        <f>IF(OR($I9="REAL",$I9="INCURRIDO"),SUMIF(S!$O:$O,$I9&amp;$O9&amp;$Q9&amp;UPPER(TEXT(BJ$4,"MMMMYYYY"))&amp;$Z9,IF($W$1="Pesos CLP",S!$AD:$AD,S!$AO:$AO)),0)</f>
        <v>0</v>
      </c>
      <c r="BK9" s="19">
        <f>IF(OR($I9="REAL",$I9="INCURRIDO"),SUMIF(S!$O:$O,$I9&amp;$O9&amp;$Q9&amp;UPPER(TEXT(BK$4,"MMMMYYYY"))&amp;$Z9,IF($W$1="Pesos CLP",S!$AD:$AD,S!$AO:$AO)),0)</f>
        <v>0</v>
      </c>
      <c r="BL9" s="19">
        <f>IF(OR($I9="REAL",$I9="INCURRIDO"),SUMIF(S!$O:$O,$I9&amp;$O9&amp;$Q9&amp;UPPER(TEXT(BL$4,"MMMMYYYY"))&amp;$Z9,IF($W$1="Pesos CLP",S!$AD:$AD,S!$AO:$AO)),0)</f>
        <v>0</v>
      </c>
      <c r="BM9" s="19">
        <f>IF(OR($I9="REAL",$I9="INCURRIDO"),SUMIF(S!$O:$O,$I9&amp;$O9&amp;$Q9&amp;UPPER(TEXT(BM$4,"MMMMYYYY"))&amp;$Z9,IF($W$1="Pesos CLP",S!$AD:$AD,S!$AO:$AO)),0)</f>
        <v>0</v>
      </c>
      <c r="BN9" s="19">
        <f>IF(OR($I9="REAL",$I9="INCURRIDO"),SUMIF(S!$O:$O,$I9&amp;$O9&amp;$Q9&amp;UPPER(TEXT(BN$4,"MMMMYYYY"))&amp;$Z9,IF($W$1="Pesos CLP",S!$AD:$AD,S!$AO:$AO)),0)</f>
        <v>0</v>
      </c>
      <c r="BO9" s="19">
        <f>IF(OR($I9="REAL",$I9="INCURRIDO"),SUMIF(S!$O:$O,$I9&amp;$O9&amp;$Q9&amp;UPPER(TEXT(BO$4,"MMMMYYYY"))&amp;$Z9,IF($W$1="Pesos CLP",S!$AD:$AD,S!$AO:$AO)),0)</f>
        <v>0</v>
      </c>
      <c r="BP9" s="19">
        <f>IF(OR($I9="REAL",$I9="INCURRIDO"),SUMIF(S!$O:$O,$I9&amp;$O9&amp;$Q9&amp;UPPER(TEXT(BP$4,"MMMMYYYY"))&amp;$Z9,IF($W$1="Pesos CLP",S!$AD:$AD,S!$AO:$AO)),0)</f>
        <v>0</v>
      </c>
      <c r="BQ9" s="19">
        <f>IF(OR($I9="REAL",$I9="INCURRIDO"),SUMIF(S!$O:$O,$I9&amp;$O9&amp;$Q9&amp;UPPER(TEXT(BQ$4,"MMMMYYYY"))&amp;$Z9,IF($W$1="Pesos CLP",S!$AD:$AD,S!$AO:$AO)),0)</f>
        <v>0</v>
      </c>
      <c r="BR9" s="19">
        <f>IF(OR($I9="REAL",$I9="INCURRIDO"),SUMIF(S!$O:$O,$I9&amp;$O9&amp;$Q9&amp;UPPER(TEXT(BR$4,"MMMMYYYY"))&amp;$Z9,IF($W$1="Pesos CLP",S!$AD:$AD,S!$AO:$AO)),0)</f>
        <v>0</v>
      </c>
      <c r="BS9" s="19">
        <f>IF(OR($I9="REAL",$I9="INCURRIDO"),SUMIF(S!$O:$O,$I9&amp;$O9&amp;$Q9&amp;UPPER(TEXT(BS$4,"MMMMYYYY"))&amp;$Z9,IF($W$1="Pesos CLP",S!$AD:$AD,S!$AO:$AO)),0)</f>
        <v>0</v>
      </c>
      <c r="BT9" s="19">
        <f>IF(OR($I9="REAL",$I9="INCURRIDO"),SUMIF(S!$O:$O,$I9&amp;$O9&amp;$Q9&amp;UPPER(TEXT(BT$4,"MMMMYYYY"))&amp;$Z9,IF($W$1="Pesos CLP",S!$AD:$AD,S!$AO:$AO)),0)</f>
        <v>0</v>
      </c>
      <c r="BU9" s="19">
        <f>IF(OR($I9="REAL",$I9="INCURRIDO"),SUMIF(S!$O:$O,$I9&amp;$O9&amp;$Q9&amp;UPPER(TEXT(BU$4,"MMMMYYYY"))&amp;$Z9,IF($W$1="Pesos CLP",S!$AD:$AD,S!$AO:$AO)),0)</f>
        <v>0</v>
      </c>
      <c r="BV9" s="19">
        <f>IF(OR($I9="REAL",$I9="INCURRIDO"),SUMIF(S!$O:$O,$I9&amp;$O9&amp;$Q9&amp;UPPER(TEXT(BV$4,"MMMMYYYY"))&amp;$Z9,IF($W$1="Pesos CLP",S!$AD:$AD,S!$AO:$AO)),0)</f>
        <v>0</v>
      </c>
      <c r="BW9" s="817">
        <f>IF(OR($I9="REAL",$I9="INCURRIDO"),SUMIF(S!$O:$O,$I9&amp;$O9&amp;$Q9&amp;UPPER(TEXT(BW$4,"MMMMYYYY"))&amp;$Z9,IF($W$1="Pesos CLP",S!$AD:$AD,S!$AO:$AO)),0)</f>
        <v>3532.3038281250001</v>
      </c>
      <c r="BX9" s="19">
        <f>IF(OR($I9="REAL",$I9="INCURRIDO"),SUMIF(S!$O:$O,$I9&amp;$O9&amp;$Q9&amp;UPPER(TEXT(BX$4,"MMMMYYYY"))&amp;$Z9,IF($W$1="Pesos CLP",S!$AD:$AD,S!$AO:$AO)),0)</f>
        <v>0</v>
      </c>
      <c r="BY9" s="19">
        <f>IF(OR($I9="REAL",$I9="INCURRIDO"),SUMIF(S!$O:$O,$I9&amp;$O9&amp;$Q9&amp;UPPER(TEXT(BY$4,"MMMMYYYY"))&amp;$Z9,IF($W$1="Pesos CLP",S!$AD:$AD,S!$AO:$AO)),0)</f>
        <v>0</v>
      </c>
      <c r="BZ9" s="19">
        <f>IF(OR($I9="REAL",$I9="INCURRIDO"),SUMIF(S!$O:$O,$I9&amp;$O9&amp;$Q9&amp;UPPER(TEXT(BZ$4,"MMMMYYYY"))&amp;$Z9,IF($W$1="Pesos CLP",S!$AD:$AD,S!$AO:$AO)),0)</f>
        <v>0</v>
      </c>
      <c r="CA9" s="19">
        <f>IF(OR($I9="REAL",$I9="INCURRIDO"),SUMIF(S!$O:$O,$I9&amp;$O9&amp;$Q9&amp;UPPER(TEXT(CA$4,"MMMMYYYY"))&amp;$Z9,IF($W$1="Pesos CLP",S!$AD:$AD,S!$AO:$AO)),0)</f>
        <v>0</v>
      </c>
      <c r="CB9" s="19">
        <f>IF(OR($I9="REAL",$I9="INCURRIDO"),SUMIF(S!$O:$O,$I9&amp;$O9&amp;$Q9&amp;UPPER(TEXT(CB$4,"MMMMYYYY"))&amp;$Z9,IF($W$1="Pesos CLP",S!$AD:$AD,S!$AO:$AO)),0)</f>
        <v>0</v>
      </c>
      <c r="CC9" s="19">
        <f>IF(OR($I9="REAL",$I9="INCURRIDO"),SUMIF(S!$O:$O,$I9&amp;$O9&amp;$Q9&amp;UPPER(TEXT(CC$4,"MMMMYYYY"))&amp;$Z9,IF($W$1="Pesos CLP",S!$AD:$AD,S!$AO:$AO)),0)</f>
        <v>0</v>
      </c>
      <c r="CD9" s="19">
        <f>IF(OR($I9="REAL",$I9="INCURRIDO"),SUMIF(S!$O:$O,$I9&amp;$O9&amp;$Q9&amp;UPPER(TEXT(CD$4,"MMMMYYYY"))&amp;$Z9,IF($W$1="Pesos CLP",S!$AD:$AD,S!$AO:$AO)),0)</f>
        <v>0</v>
      </c>
      <c r="CE9" s="19">
        <f>IF(OR($I9="REAL",$I9="INCURRIDO"),SUMIF(S!$O:$O,$I9&amp;$O9&amp;$Q9&amp;UPPER(TEXT(CE$4,"MMMMYYYY"))&amp;$Z9,IF($W$1="Pesos CLP",S!$AD:$AD,S!$AO:$AO)),0)</f>
        <v>0</v>
      </c>
      <c r="CF9" s="19">
        <f>IF(OR($I9="REAL",$I9="INCURRIDO"),SUMIF(S!$O:$O,$I9&amp;$O9&amp;$Q9&amp;UPPER(TEXT(CF$4,"MMMMYYYY"))&amp;$Z9,IF($W$1="Pesos CLP",S!$AD:$AD,S!$AO:$AO)),0)</f>
        <v>0</v>
      </c>
      <c r="CG9" s="19">
        <f>IF(OR($I9="REAL",$I9="INCURRIDO"),SUMIF(S!$O:$O,$I9&amp;$O9&amp;$Q9&amp;UPPER(TEXT(CG$4,"MMMMYYYY"))&amp;$Z9,IF($W$1="Pesos CLP",S!$AD:$AD,S!$AO:$AO)),0)</f>
        <v>0</v>
      </c>
      <c r="CH9" s="19">
        <f>IF(OR($I9="REAL",$I9="INCURRIDO"),SUMIF(S!$O:$O,$I9&amp;$O9&amp;$Q9&amp;UPPER(TEXT(CH$4,"MMMMYYYY"))&amp;$Z9,IF($W$1="Pesos CLP",S!$AD:$AD,S!$AO:$AO)),0)</f>
        <v>0</v>
      </c>
      <c r="CI9" s="19">
        <f>IF(OR($I9="REAL",$I9="INCURRIDO"),SUMIF(S!$O:$O,$I9&amp;$O9&amp;$Q9&amp;UPPER(TEXT(CI$4,"MMMMYYYY"))&amp;$Z9,IF($W$1="Pesos CLP",S!$AD:$AD,S!$AO:$AO)),0)</f>
        <v>0</v>
      </c>
      <c r="CJ9" s="19">
        <f>IF(OR($I9="REAL",$I9="INCURRIDO"),SUMIF(S!$O:$O,$I9&amp;$O9&amp;$Q9&amp;UPPER(TEXT(CJ$4,"MMMMYYYY"))&amp;$Z9,IF($W$1="Pesos CLP",S!$AD:$AD,S!$AO:$AO)),0)</f>
        <v>0</v>
      </c>
      <c r="CK9" s="378">
        <f t="shared" si="11"/>
        <v>0</v>
      </c>
      <c r="CL9" s="378">
        <f t="shared" si="11"/>
        <v>0</v>
      </c>
      <c r="CM9" s="378">
        <f t="shared" si="11"/>
        <v>0</v>
      </c>
      <c r="CN9" s="378">
        <f t="shared" si="11"/>
        <v>0</v>
      </c>
      <c r="CO9" s="378">
        <f t="shared" si="11"/>
        <v>0</v>
      </c>
      <c r="CP9" s="378">
        <f t="shared" si="11"/>
        <v>0</v>
      </c>
      <c r="CQ9" s="378">
        <f t="shared" si="11"/>
        <v>0</v>
      </c>
      <c r="CR9" s="378">
        <f t="shared" si="11"/>
        <v>0</v>
      </c>
      <c r="CS9" s="378">
        <f t="shared" si="12"/>
        <v>0</v>
      </c>
      <c r="CT9" s="378">
        <f t="shared" si="12"/>
        <v>0</v>
      </c>
      <c r="CU9" s="378">
        <f t="shared" si="12"/>
        <v>0</v>
      </c>
      <c r="CV9" s="378">
        <f t="shared" si="12"/>
        <v>0</v>
      </c>
      <c r="CW9" s="378">
        <f t="shared" si="12"/>
        <v>0</v>
      </c>
      <c r="CX9" s="378">
        <f t="shared" si="12"/>
        <v>0</v>
      </c>
      <c r="CY9" s="378">
        <f t="shared" si="12"/>
        <v>0</v>
      </c>
      <c r="CZ9" s="378">
        <f t="shared" si="12"/>
        <v>0</v>
      </c>
      <c r="DA9" s="378">
        <f t="shared" si="12"/>
        <v>0</v>
      </c>
      <c r="DB9" s="378">
        <f t="shared" si="12"/>
        <v>0</v>
      </c>
      <c r="DC9" s="378">
        <f t="shared" si="13"/>
        <v>0</v>
      </c>
      <c r="DD9" s="378">
        <f t="shared" si="13"/>
        <v>0</v>
      </c>
      <c r="DE9" s="378">
        <f t="shared" si="13"/>
        <v>0</v>
      </c>
      <c r="DF9" s="378">
        <f t="shared" si="13"/>
        <v>0</v>
      </c>
      <c r="DG9" s="378">
        <f t="shared" si="13"/>
        <v>0</v>
      </c>
      <c r="DH9" s="378">
        <f t="shared" si="13"/>
        <v>0</v>
      </c>
      <c r="DI9" s="378">
        <f t="shared" si="13"/>
        <v>0</v>
      </c>
      <c r="DJ9" s="378">
        <f t="shared" si="13"/>
        <v>0</v>
      </c>
      <c r="DK9" s="378">
        <f t="shared" si="13"/>
        <v>0</v>
      </c>
      <c r="DL9" s="378">
        <f t="shared" si="13"/>
        <v>0</v>
      </c>
      <c r="DM9" s="378">
        <f t="shared" si="14"/>
        <v>0</v>
      </c>
      <c r="DN9" s="378">
        <f t="shared" si="14"/>
        <v>0</v>
      </c>
      <c r="DO9" s="378">
        <f t="shared" si="14"/>
        <v>0</v>
      </c>
      <c r="DP9" s="378">
        <f t="shared" si="14"/>
        <v>0</v>
      </c>
      <c r="DQ9" s="378">
        <f t="shared" si="14"/>
        <v>0</v>
      </c>
      <c r="DR9" s="378">
        <f t="shared" si="14"/>
        <v>0</v>
      </c>
      <c r="DS9" s="378">
        <f t="shared" si="14"/>
        <v>0</v>
      </c>
      <c r="DT9" s="378">
        <f t="shared" si="14"/>
        <v>0</v>
      </c>
      <c r="DU9" s="378">
        <f t="shared" si="14"/>
        <v>0</v>
      </c>
      <c r="DV9" s="378">
        <f t="shared" si="14"/>
        <v>0</v>
      </c>
      <c r="DW9" s="378">
        <f t="shared" si="15"/>
        <v>0</v>
      </c>
      <c r="DX9" s="378">
        <f t="shared" si="15"/>
        <v>0</v>
      </c>
      <c r="DY9" s="378">
        <f t="shared" si="15"/>
        <v>0</v>
      </c>
      <c r="DZ9" s="378">
        <f t="shared" si="15"/>
        <v>0</v>
      </c>
      <c r="EA9" s="378">
        <f t="shared" si="15"/>
        <v>0</v>
      </c>
      <c r="EB9" s="378">
        <f t="shared" si="15"/>
        <v>0</v>
      </c>
      <c r="EC9" s="378">
        <f t="shared" si="15"/>
        <v>0</v>
      </c>
      <c r="ED9" s="378">
        <f t="shared" si="15"/>
        <v>0</v>
      </c>
      <c r="EE9" s="378">
        <f t="shared" si="15"/>
        <v>0</v>
      </c>
      <c r="EF9" s="378">
        <f t="shared" si="15"/>
        <v>0</v>
      </c>
      <c r="EG9" s="378">
        <f t="shared" si="16"/>
        <v>0</v>
      </c>
      <c r="EH9" s="378">
        <f t="shared" si="16"/>
        <v>0</v>
      </c>
      <c r="EI9" s="378">
        <f t="shared" si="16"/>
        <v>0</v>
      </c>
      <c r="EJ9" s="378">
        <f t="shared" si="16"/>
        <v>0</v>
      </c>
      <c r="EK9" s="378">
        <f t="shared" si="16"/>
        <v>0</v>
      </c>
      <c r="EL9" s="378">
        <f t="shared" si="16"/>
        <v>0</v>
      </c>
      <c r="EM9" s="378">
        <f t="shared" si="16"/>
        <v>0</v>
      </c>
      <c r="EN9" s="378">
        <f t="shared" si="16"/>
        <v>0</v>
      </c>
      <c r="EO9" s="378">
        <f t="shared" si="16"/>
        <v>0</v>
      </c>
      <c r="EP9" s="378">
        <f t="shared" si="16"/>
        <v>0</v>
      </c>
      <c r="EQ9" s="378">
        <f t="shared" si="16"/>
        <v>0</v>
      </c>
    </row>
    <row r="10" spans="1:147" x14ac:dyDescent="0.3">
      <c r="A10" s="368"/>
      <c r="B10" s="368"/>
      <c r="C10" s="368"/>
      <c r="D10" s="368">
        <f t="shared" si="17"/>
        <v>1.034195933456562</v>
      </c>
      <c r="E10" s="368" t="str">
        <f>VLOOKUP(TEXT(Z10,0),'G2'!B:D,3,0)</f>
        <v>MN</v>
      </c>
      <c r="F10" s="816">
        <f t="shared" si="18"/>
        <v>18352.156496718595</v>
      </c>
      <c r="G10" s="755" t="str">
        <f t="shared" si="8"/>
        <v>REAL 91243110 CO-H-007/2024 CANN_AUS</v>
      </c>
      <c r="H10" s="756" t="s">
        <v>1190</v>
      </c>
      <c r="I10" s="370" t="s">
        <v>21</v>
      </c>
      <c r="J10" s="370" t="s">
        <v>22</v>
      </c>
      <c r="K10" s="368" t="s">
        <v>23</v>
      </c>
      <c r="L10" s="368" t="str">
        <f>IFERROR(VLOOKUP(TEXT(Z10,0),'G2'!$B$5:$D$21,3,0),"")</f>
        <v>MN</v>
      </c>
      <c r="M10" s="369"/>
      <c r="N10" s="370" t="s">
        <v>615</v>
      </c>
      <c r="O10" s="370" t="s">
        <v>775</v>
      </c>
      <c r="P10" s="370"/>
      <c r="Q10" s="370" t="s">
        <v>796</v>
      </c>
      <c r="R10" s="370" t="s">
        <v>26</v>
      </c>
      <c r="S10" s="371"/>
      <c r="T10" s="372">
        <v>45505</v>
      </c>
      <c r="U10" s="372">
        <v>45777</v>
      </c>
      <c r="V10" s="373">
        <f t="shared" si="9"/>
        <v>9.0666666666666664</v>
      </c>
      <c r="W10" s="374">
        <v>0</v>
      </c>
      <c r="X10" s="17" cm="1">
        <f t="array" ref="X10">+IF($W$1="Pesos CLP",W10,W10/TC)*MB_24A25</f>
        <v>0</v>
      </c>
      <c r="Y10" s="18">
        <f t="shared" si="10"/>
        <v>18352.156496718595</v>
      </c>
      <c r="Z10">
        <v>91243110</v>
      </c>
      <c r="AA10" s="19">
        <f>IF(OR($I10="REAL",$I10="INCURRIDO"),SUMIF(S!$O:$O,$I10&amp;$O10&amp;$Q10&amp;UPPER(TEXT(AA$4,"MMMMYYYY"))&amp;$Z10,IF($W$1="Pesos CLP",S!$AD:$AD,S!$AO:$AO)),0)</f>
        <v>0</v>
      </c>
      <c r="AB10" s="19">
        <f>IF(OR($I10="REAL",$I10="INCURRIDO"),SUMIF(S!$O:$O,$I10&amp;$O10&amp;$Q10&amp;UPPER(TEXT(AB$4,"MMMMYYYY"))&amp;$Z10,IF($W$1="Pesos CLP",S!$AD:$AD,S!$AO:$AO)),0)</f>
        <v>0</v>
      </c>
      <c r="AC10" s="19">
        <f>IF(OR($I10="REAL",$I10="INCURRIDO"),SUMIF(S!$O:$O,$I10&amp;$O10&amp;$Q10&amp;UPPER(TEXT(AC$4,"MMMMYYYY"))&amp;$Z10,IF($W$1="Pesos CLP",S!$AD:$AD,S!$AO:$AO)),0)</f>
        <v>0</v>
      </c>
      <c r="AD10" s="19">
        <f>IF(OR($I10="REAL",$I10="INCURRIDO"),SUMIF(S!$O:$O,$I10&amp;$O10&amp;$Q10&amp;UPPER(TEXT(AD$4,"MMMMYYYY"))&amp;$Z10,IF($W$1="Pesos CLP",S!$AD:$AD,S!$AO:$AO)),0)</f>
        <v>0</v>
      </c>
      <c r="AE10" s="19">
        <f>IF(OR($I10="REAL",$I10="INCURRIDO"),SUMIF(S!$O:$O,$I10&amp;$O10&amp;$Q10&amp;UPPER(TEXT(AE$4,"MMMMYYYY"))&amp;$Z10,IF($W$1="Pesos CLP",S!$AD:$AD,S!$AO:$AO)),0)</f>
        <v>0</v>
      </c>
      <c r="AF10" s="19">
        <f>IF(OR($I10="REAL",$I10="INCURRIDO"),SUMIF(S!$O:$O,$I10&amp;$O10&amp;$Q10&amp;UPPER(TEXT(AF$4,"MMMMYYYY"))&amp;$Z10,IF($W$1="Pesos CLP",S!$AD:$AD,S!$AO:$AO)),0)</f>
        <v>0</v>
      </c>
      <c r="AG10" s="19">
        <f>IF(OR($I10="REAL",$I10="INCURRIDO"),SUMIF(S!$O:$O,$I10&amp;$O10&amp;$Q10&amp;UPPER(TEXT(AG$4,"MMMMYYYY"))&amp;$Z10,IF($W$1="Pesos CLP",S!$AD:$AD,S!$AO:$AO)),0)</f>
        <v>0</v>
      </c>
      <c r="AH10" s="19">
        <f>IF(OR($I10="REAL",$I10="INCURRIDO"),SUMIF(S!$O:$O,$I10&amp;$O10&amp;$Q10&amp;UPPER(TEXT(AH$4,"MMMMYYYY"))&amp;$Z10,IF($W$1="Pesos CLP",S!$AD:$AD,S!$AO:$AO)),0)</f>
        <v>0</v>
      </c>
      <c r="AI10" s="19">
        <f>IF(OR($I10="REAL",$I10="INCURRIDO"),SUMIF(S!$O:$O,$I10&amp;$O10&amp;$Q10&amp;UPPER(TEXT(AI$4,"MMMMYYYY"))&amp;$Z10,IF($W$1="Pesos CLP",S!$AD:$AD,S!$AO:$AO)),0)</f>
        <v>0</v>
      </c>
      <c r="AJ10" s="19">
        <f>IF(OR($I10="REAL",$I10="INCURRIDO"),SUMIF(S!$O:$O,$I10&amp;$O10&amp;$Q10&amp;UPPER(TEXT(AJ$4,"MMMMYYYY"))&amp;$Z10,IF($W$1="Pesos CLP",S!$AD:$AD,S!$AO:$AO)),0)</f>
        <v>0</v>
      </c>
      <c r="AK10" s="19">
        <f>IF(OR($I10="REAL",$I10="INCURRIDO"),SUMIF(S!$O:$O,$I10&amp;$O10&amp;$Q10&amp;UPPER(TEXT(AK$4,"MMMMYYYY"))&amp;$Z10,IF($W$1="Pesos CLP",S!$AD:$AD,S!$AO:$AO)),0)</f>
        <v>0</v>
      </c>
      <c r="AL10" s="19">
        <f>IF(OR($I10="REAL",$I10="INCURRIDO"),SUMIF(S!$O:$O,$I10&amp;$O10&amp;$Q10&amp;UPPER(TEXT(AL$4,"MMMMYYYY"))&amp;$Z10,IF($W$1="Pesos CLP",S!$AD:$AD,S!$AO:$AO)),0)</f>
        <v>0</v>
      </c>
      <c r="AM10" s="19">
        <f>IF(OR($I10="REAL",$I10="INCURRIDO"),SUMIF(S!$O:$O,$I10&amp;$O10&amp;$Q10&amp;UPPER(TEXT(AM$4,"MMMMYYYY"))&amp;$Z10,IF($W$1="Pesos CLP",S!$AD:$AD,S!$AO:$AO)),0)</f>
        <v>0</v>
      </c>
      <c r="AN10" s="19">
        <f>IF(OR($I10="REAL",$I10="INCURRIDO"),SUMIF(S!$O:$O,$I10&amp;$O10&amp;$Q10&amp;UPPER(TEXT(AN$4,"MMMMYYYY"))&amp;$Z10,IF($W$1="Pesos CLP",S!$AD:$AD,S!$AO:$AO)),0)</f>
        <v>0</v>
      </c>
      <c r="AO10" s="19">
        <f>IF(OR($I10="REAL",$I10="INCURRIDO"),SUMIF(S!$O:$O,$I10&amp;$O10&amp;$Q10&amp;UPPER(TEXT(AO$4,"MMMMYYYY"))&amp;$Z10,IF($W$1="Pesos CLP",S!$AD:$AD,S!$AO:$AO)),0)</f>
        <v>0</v>
      </c>
      <c r="AP10" s="19">
        <f>IF(OR($I10="REAL",$I10="INCURRIDO"),SUMIF(S!$O:$O,$I10&amp;$O10&amp;$Q10&amp;UPPER(TEXT(AP$4,"MMMMYYYY"))&amp;$Z10,IF($W$1="Pesos CLP",S!$AD:$AD,S!$AO:$AO)),0)</f>
        <v>0</v>
      </c>
      <c r="AQ10" s="19">
        <f>IF(OR($I10="REAL",$I10="INCURRIDO"),SUMIF(S!$O:$O,$I10&amp;$O10&amp;$Q10&amp;UPPER(TEXT(AQ$4,"MMMMYYYY"))&amp;$Z10,IF($W$1="Pesos CLP",S!$AD:$AD,S!$AO:$AO)),0)</f>
        <v>0</v>
      </c>
      <c r="AR10" s="19">
        <f>IF(OR($I10="REAL",$I10="INCURRIDO"),SUMIF(S!$O:$O,$I10&amp;$O10&amp;$Q10&amp;UPPER(TEXT(AR$4,"MMMMYYYY"))&amp;$Z10,IF($W$1="Pesos CLP",S!$AD:$AD,S!$AO:$AO)),0)</f>
        <v>0</v>
      </c>
      <c r="AS10" s="19">
        <f>IF(OR($I10="REAL",$I10="INCURRIDO"),SUMIF(S!$O:$O,$I10&amp;$O10&amp;$Q10&amp;UPPER(TEXT(AS$4,"MMMMYYYY"))&amp;$Z10,IF($W$1="Pesos CLP",S!$AD:$AD,S!$AO:$AO)),0)</f>
        <v>0</v>
      </c>
      <c r="AT10" s="19">
        <f>IF(OR($I10="REAL",$I10="INCURRIDO"),SUMIF(S!$O:$O,$I10&amp;$O10&amp;$Q10&amp;UPPER(TEXT(AT$4,"MMMMYYYY"))&amp;$Z10,IF($W$1="Pesos CLP",S!$AD:$AD,S!$AO:$AO)),0)</f>
        <v>0</v>
      </c>
      <c r="AU10" s="19">
        <f>IF(OR($I10="REAL",$I10="INCURRIDO"),SUMIF(S!$O:$O,$I10&amp;$O10&amp;$Q10&amp;UPPER(TEXT(AU$4,"MMMMYYYY"))&amp;$Z10,IF($W$1="Pesos CLP",S!$AD:$AD,S!$AO:$AO)),0)</f>
        <v>0</v>
      </c>
      <c r="AV10" s="19">
        <f>IF(OR($I10="REAL",$I10="INCURRIDO"),SUMIF(S!$O:$O,$I10&amp;$O10&amp;$Q10&amp;UPPER(TEXT(AV$4,"MMMMYYYY"))&amp;$Z10,IF($W$1="Pesos CLP",S!$AD:$AD,S!$AO:$AO)),0)</f>
        <v>0</v>
      </c>
      <c r="AW10" s="19">
        <f>IF(OR($I10="REAL",$I10="INCURRIDO"),SUMIF(S!$O:$O,$I10&amp;$O10&amp;$Q10&amp;UPPER(TEXT(AW$4,"MMMMYYYY"))&amp;$Z10,IF($W$1="Pesos CLP",S!$AD:$AD,S!$AO:$AO)),0)</f>
        <v>0</v>
      </c>
      <c r="AX10" s="19">
        <f>IF(OR($I10="REAL",$I10="INCURRIDO"),SUMIF(S!$O:$O,$I10&amp;$O10&amp;$Q10&amp;UPPER(TEXT(AX$4,"MMMMYYYY"))&amp;$Z10,IF($W$1="Pesos CLP",S!$AD:$AD,S!$AO:$AO)),0)</f>
        <v>0</v>
      </c>
      <c r="AY10" s="19">
        <f>IF(OR($I10="REAL",$I10="INCURRIDO"),SUMIF(S!$O:$O,$I10&amp;$O10&amp;$Q10&amp;UPPER(TEXT(AY$4,"MMMMYYYY"))&amp;$Z10,IF($W$1="Pesos CLP",S!$AD:$AD,S!$AO:$AO)),0)</f>
        <v>0</v>
      </c>
      <c r="AZ10" s="19">
        <f>IF(OR($I10="REAL",$I10="INCURRIDO"),SUMIF(S!$O:$O,$I10&amp;$O10&amp;$Q10&amp;UPPER(TEXT(AZ$4,"MMMMYYYY"))&amp;$Z10,IF($W$1="Pesos CLP",S!$AD:$AD,S!$AO:$AO)),0)</f>
        <v>0</v>
      </c>
      <c r="BA10" s="19">
        <f>IF(OR($I10="REAL",$I10="INCURRIDO"),SUMIF(S!$O:$O,$I10&amp;$O10&amp;$Q10&amp;UPPER(TEXT(BA$4,"MMMMYYYY"))&amp;$Z10,IF($W$1="Pesos CLP",S!$AD:$AD,S!$AO:$AO)),0)</f>
        <v>0</v>
      </c>
      <c r="BB10" s="19">
        <f>IF(OR($I10="REAL",$I10="INCURRIDO"),SUMIF(S!$O:$O,$I10&amp;$O10&amp;$Q10&amp;UPPER(TEXT(BB$4,"MMMMYYYY"))&amp;$Z10,IF($W$1="Pesos CLP",S!$AD:$AD,S!$AO:$AO)),0)</f>
        <v>0</v>
      </c>
      <c r="BC10" s="19">
        <f>IF(OR($I10="REAL",$I10="INCURRIDO"),SUMIF(S!$O:$O,$I10&amp;$O10&amp;$Q10&amp;UPPER(TEXT(BC$4,"MMMMYYYY"))&amp;$Z10,IF($W$1="Pesos CLP",S!$AD:$AD,S!$AO:$AO)),0)</f>
        <v>0</v>
      </c>
      <c r="BD10" s="19">
        <f>IF(OR($I10="REAL",$I10="INCURRIDO"),SUMIF(S!$O:$O,$I10&amp;$O10&amp;$Q10&amp;UPPER(TEXT(BD$4,"MMMMYYYY"))&amp;$Z10,IF($W$1="Pesos CLP",S!$AD:$AD,S!$AO:$AO)),0)</f>
        <v>0</v>
      </c>
      <c r="BE10" s="19">
        <f>IF(OR($I10="REAL",$I10="INCURRIDO"),SUMIF(S!$O:$O,$I10&amp;$O10&amp;$Q10&amp;UPPER(TEXT(BE$4,"MMMMYYYY"))&amp;$Z10,IF($W$1="Pesos CLP",S!$AD:$AD,S!$AO:$AO)),0)</f>
        <v>0</v>
      </c>
      <c r="BF10" s="19">
        <f>IF(OR($I10="REAL",$I10="INCURRIDO"),SUMIF(S!$O:$O,$I10&amp;$O10&amp;$Q10&amp;UPPER(TEXT(BF$4,"MMMMYYYY"))&amp;$Z10,IF($W$1="Pesos CLP",S!$AD:$AD,S!$AO:$AO)),0)</f>
        <v>0</v>
      </c>
      <c r="BG10" s="19">
        <f>IF(OR($I10="REAL",$I10="INCURRIDO"),SUMIF(S!$O:$O,$I10&amp;$O10&amp;$Q10&amp;UPPER(TEXT(BG$4,"MMMMYYYY"))&amp;$Z10,IF($W$1="Pesos CLP",S!$AD:$AD,S!$AO:$AO)),0)</f>
        <v>0</v>
      </c>
      <c r="BH10" s="19">
        <f>IF(OR($I10="REAL",$I10="INCURRIDO"),SUMIF(S!$O:$O,$I10&amp;$O10&amp;$Q10&amp;UPPER(TEXT(BH$4,"MMMMYYYY"))&amp;$Z10,IF($W$1="Pesos CLP",S!$AD:$AD,S!$AO:$AO)),0)</f>
        <v>0</v>
      </c>
      <c r="BI10" s="19">
        <f>IF(OR($I10="REAL",$I10="INCURRIDO"),SUMIF(S!$O:$O,$I10&amp;$O10&amp;$Q10&amp;UPPER(TEXT(BI$4,"MMMMYYYY"))&amp;$Z10,IF($W$1="Pesos CLP",S!$AD:$AD,S!$AO:$AO)),0)</f>
        <v>0</v>
      </c>
      <c r="BJ10" s="19">
        <f>IF(OR($I10="REAL",$I10="INCURRIDO"),SUMIF(S!$O:$O,$I10&amp;$O10&amp;$Q10&amp;UPPER(TEXT(BJ$4,"MMMMYYYY"))&amp;$Z10,IF($W$1="Pesos CLP",S!$AD:$AD,S!$AO:$AO)),0)</f>
        <v>0</v>
      </c>
      <c r="BK10" s="19">
        <f>IF(OR($I10="REAL",$I10="INCURRIDO"),SUMIF(S!$O:$O,$I10&amp;$O10&amp;$Q10&amp;UPPER(TEXT(BK$4,"MMMMYYYY"))&amp;$Z10,IF($W$1="Pesos CLP",S!$AD:$AD,S!$AO:$AO)),0)</f>
        <v>0</v>
      </c>
      <c r="BL10" s="19">
        <f>IF(OR($I10="REAL",$I10="INCURRIDO"),SUMIF(S!$O:$O,$I10&amp;$O10&amp;$Q10&amp;UPPER(TEXT(BL$4,"MMMMYYYY"))&amp;$Z10,IF($W$1="Pesos CLP",S!$AD:$AD,S!$AO:$AO)),0)</f>
        <v>0</v>
      </c>
      <c r="BM10" s="19">
        <f>IF(OR($I10="REAL",$I10="INCURRIDO"),SUMIF(S!$O:$O,$I10&amp;$O10&amp;$Q10&amp;UPPER(TEXT(BM$4,"MMMMYYYY"))&amp;$Z10,IF($W$1="Pesos CLP",S!$AD:$AD,S!$AO:$AO)),0)</f>
        <v>0</v>
      </c>
      <c r="BN10" s="19">
        <f>IF(OR($I10="REAL",$I10="INCURRIDO"),SUMIF(S!$O:$O,$I10&amp;$O10&amp;$Q10&amp;UPPER(TEXT(BN$4,"MMMMYYYY"))&amp;$Z10,IF($W$1="Pesos CLP",S!$AD:$AD,S!$AO:$AO)),0)</f>
        <v>0</v>
      </c>
      <c r="BO10" s="19">
        <f>IF(OR($I10="REAL",$I10="INCURRIDO"),SUMIF(S!$O:$O,$I10&amp;$O10&amp;$Q10&amp;UPPER(TEXT(BO$4,"MMMMYYYY"))&amp;$Z10,IF($W$1="Pesos CLP",S!$AD:$AD,S!$AO:$AO)),0)</f>
        <v>0</v>
      </c>
      <c r="BP10" s="19">
        <f>IF(OR($I10="REAL",$I10="INCURRIDO"),SUMIF(S!$O:$O,$I10&amp;$O10&amp;$Q10&amp;UPPER(TEXT(BP$4,"MMMMYYYY"))&amp;$Z10,IF($W$1="Pesos CLP",S!$AD:$AD,S!$AO:$AO)),0)</f>
        <v>0</v>
      </c>
      <c r="BQ10" s="19">
        <f>IF(OR($I10="REAL",$I10="INCURRIDO"),SUMIF(S!$O:$O,$I10&amp;$O10&amp;$Q10&amp;UPPER(TEXT(BQ$4,"MMMMYYYY"))&amp;$Z10,IF($W$1="Pesos CLP",S!$AD:$AD,S!$AO:$AO)),0)</f>
        <v>0</v>
      </c>
      <c r="BR10" s="19">
        <f>IF(OR($I10="REAL",$I10="INCURRIDO"),SUMIF(S!$O:$O,$I10&amp;$O10&amp;$Q10&amp;UPPER(TEXT(BR$4,"MMMMYYYY"))&amp;$Z10,IF($W$1="Pesos CLP",S!$AD:$AD,S!$AO:$AO)),0)</f>
        <v>0</v>
      </c>
      <c r="BS10" s="19">
        <f>IF(OR($I10="REAL",$I10="INCURRIDO"),SUMIF(S!$O:$O,$I10&amp;$O10&amp;$Q10&amp;UPPER(TEXT(BS$4,"MMMMYYYY"))&amp;$Z10,IF($W$1="Pesos CLP",S!$AD:$AD,S!$AO:$AO)),0)</f>
        <v>0</v>
      </c>
      <c r="BT10" s="19">
        <f>IF(OR($I10="REAL",$I10="INCURRIDO"),SUMIF(S!$O:$O,$I10&amp;$O10&amp;$Q10&amp;UPPER(TEXT(BT$4,"MMMMYYYY"))&amp;$Z10,IF($W$1="Pesos CLP",S!$AD:$AD,S!$AO:$AO)),0)</f>
        <v>0</v>
      </c>
      <c r="BU10" s="19">
        <f>IF(OR($I10="REAL",$I10="INCURRIDO"),SUMIF(S!$O:$O,$I10&amp;$O10&amp;$Q10&amp;UPPER(TEXT(BU$4,"MMMMYYYY"))&amp;$Z10,IF($W$1="Pesos CLP",S!$AD:$AD,S!$AO:$AO)),0)</f>
        <v>-10233.653375149006</v>
      </c>
      <c r="BV10" s="19">
        <f>IF(OR($I10="REAL",$I10="INCURRIDO"),SUMIF(S!$O:$O,$I10&amp;$O10&amp;$Q10&amp;UPPER(TEXT(BV$4,"MMMMYYYY"))&amp;$Z10,IF($W$1="Pesos CLP",S!$AD:$AD,S!$AO:$AO)),0)</f>
        <v>8643.3382054484446</v>
      </c>
      <c r="BW10" s="817">
        <f>IF(OR($I10="REAL",$I10="INCURRIDO"),SUMIF(S!$O:$O,$I10&amp;$O10&amp;$Q10&amp;UPPER(TEXT(BW$4,"MMMMYYYY"))&amp;$Z10,IF($W$1="Pesos CLP",S!$AD:$AD,S!$AO:$AO)),0)</f>
        <v>3383.0871737207212</v>
      </c>
      <c r="BX10" s="19">
        <f>IF(OR($I10="REAL",$I10="INCURRIDO"),SUMIF(S!$O:$O,$I10&amp;$O10&amp;$Q10&amp;UPPER(TEXT(BX$4,"MMMMYYYY"))&amp;$Z10,IF($W$1="Pesos CLP",S!$AD:$AD,S!$AO:$AO)),0)</f>
        <v>3348.8559797883527</v>
      </c>
      <c r="BY10" s="19">
        <f>IF(OR($I10="REAL",$I10="INCURRIDO"),SUMIF(S!$O:$O,$I10&amp;$O10&amp;$Q10&amp;UPPER(TEXT(BY$4,"MMMMYYYY"))&amp;$Z10,IF($W$1="Pesos CLP",S!$AD:$AD,S!$AO:$AO)),0)</f>
        <v>2548.709236087444</v>
      </c>
      <c r="BZ10" s="19">
        <f>IF(OR($I10="REAL",$I10="INCURRIDO"),SUMIF(S!$O:$O,$I10&amp;$O10&amp;$Q10&amp;UPPER(TEXT(BZ$4,"MMMMYYYY"))&amp;$Z10,IF($W$1="Pesos CLP",S!$AD:$AD,S!$AO:$AO)),0)</f>
        <v>2553.3413013200925</v>
      </c>
      <c r="CA10" s="19">
        <f>IF(OR($I10="REAL",$I10="INCURRIDO"),SUMIF(S!$O:$O,$I10&amp;$O10&amp;$Q10&amp;UPPER(TEXT(CA$4,"MMMMYYYY"))&amp;$Z10,IF($W$1="Pesos CLP",S!$AD:$AD,S!$AO:$AO)),0)</f>
        <v>2761.8810270636159</v>
      </c>
      <c r="CB10" s="19">
        <f>IF(OR($I10="REAL",$I10="INCURRIDO"),SUMIF(S!$O:$O,$I10&amp;$O10&amp;$Q10&amp;UPPER(TEXT(CB$4,"MMMMYYYY"))&amp;$Z10,IF($W$1="Pesos CLP",S!$AD:$AD,S!$AO:$AO)),0)</f>
        <v>5346.5969484389325</v>
      </c>
      <c r="CC10" s="19">
        <f>IF(OR($I10="REAL",$I10="INCURRIDO"),SUMIF(S!$O:$O,$I10&amp;$O10&amp;$Q10&amp;UPPER(TEXT(CC$4,"MMMMYYYY"))&amp;$Z10,IF($W$1="Pesos CLP",S!$AD:$AD,S!$AO:$AO)),0)</f>
        <v>0</v>
      </c>
      <c r="CD10" s="19">
        <f>IF(OR($I10="REAL",$I10="INCURRIDO"),SUMIF(S!$O:$O,$I10&amp;$O10&amp;$Q10&amp;UPPER(TEXT(CD$4,"MMMMYYYY"))&amp;$Z10,IF($W$1="Pesos CLP",S!$AD:$AD,S!$AO:$AO)),0)</f>
        <v>0</v>
      </c>
      <c r="CE10" s="19">
        <f>IF(OR($I10="REAL",$I10="INCURRIDO"),SUMIF(S!$O:$O,$I10&amp;$O10&amp;$Q10&amp;UPPER(TEXT(CE$4,"MMMMYYYY"))&amp;$Z10,IF($W$1="Pesos CLP",S!$AD:$AD,S!$AO:$AO)),0)</f>
        <v>0</v>
      </c>
      <c r="CF10" s="19">
        <f>IF(OR($I10="REAL",$I10="INCURRIDO"),SUMIF(S!$O:$O,$I10&amp;$O10&amp;$Q10&amp;UPPER(TEXT(CF$4,"MMMMYYYY"))&amp;$Z10,IF($W$1="Pesos CLP",S!$AD:$AD,S!$AO:$AO)),0)</f>
        <v>0</v>
      </c>
      <c r="CG10" s="19">
        <f>IF(OR($I10="REAL",$I10="INCURRIDO"),SUMIF(S!$O:$O,$I10&amp;$O10&amp;$Q10&amp;UPPER(TEXT(CG$4,"MMMMYYYY"))&amp;$Z10,IF($W$1="Pesos CLP",S!$AD:$AD,S!$AO:$AO)),0)</f>
        <v>0</v>
      </c>
      <c r="CH10" s="19">
        <f>IF(OR($I10="REAL",$I10="INCURRIDO"),SUMIF(S!$O:$O,$I10&amp;$O10&amp;$Q10&amp;UPPER(TEXT(CH$4,"MMMMYYYY"))&amp;$Z10,IF($W$1="Pesos CLP",S!$AD:$AD,S!$AO:$AO)),0)</f>
        <v>0</v>
      </c>
      <c r="CI10" s="19">
        <f>IF(OR($I10="REAL",$I10="INCURRIDO"),SUMIF(S!$O:$O,$I10&amp;$O10&amp;$Q10&amp;UPPER(TEXT(CI$4,"MMMMYYYY"))&amp;$Z10,IF($W$1="Pesos CLP",S!$AD:$AD,S!$AO:$AO)),0)</f>
        <v>0</v>
      </c>
      <c r="CJ10" s="19">
        <f>IF(OR($I10="REAL",$I10="INCURRIDO"),SUMIF(S!$O:$O,$I10&amp;$O10&amp;$Q10&amp;UPPER(TEXT(CJ$4,"MMMMYYYY"))&amp;$Z10,IF($W$1="Pesos CLP",S!$AD:$AD,S!$AO:$AO)),0)</f>
        <v>0</v>
      </c>
      <c r="CK10" s="378">
        <f t="shared" si="11"/>
        <v>0</v>
      </c>
      <c r="CL10" s="378">
        <f t="shared" si="11"/>
        <v>0</v>
      </c>
      <c r="CM10" s="378">
        <f t="shared" si="11"/>
        <v>0</v>
      </c>
      <c r="CN10" s="378">
        <f t="shared" si="11"/>
        <v>0</v>
      </c>
      <c r="CO10" s="378">
        <f t="shared" si="11"/>
        <v>0</v>
      </c>
      <c r="CP10" s="378">
        <f t="shared" si="11"/>
        <v>0</v>
      </c>
      <c r="CQ10" s="378">
        <f t="shared" si="11"/>
        <v>0</v>
      </c>
      <c r="CR10" s="378">
        <f t="shared" si="11"/>
        <v>0</v>
      </c>
      <c r="CS10" s="378">
        <f t="shared" si="12"/>
        <v>0</v>
      </c>
      <c r="CT10" s="378">
        <f t="shared" si="12"/>
        <v>0</v>
      </c>
      <c r="CU10" s="378">
        <f t="shared" si="12"/>
        <v>0</v>
      </c>
      <c r="CV10" s="378">
        <f t="shared" si="12"/>
        <v>0</v>
      </c>
      <c r="CW10" s="378">
        <f t="shared" si="12"/>
        <v>0</v>
      </c>
      <c r="CX10" s="378">
        <f t="shared" si="12"/>
        <v>0</v>
      </c>
      <c r="CY10" s="378">
        <f t="shared" si="12"/>
        <v>0</v>
      </c>
      <c r="CZ10" s="378">
        <f t="shared" si="12"/>
        <v>0</v>
      </c>
      <c r="DA10" s="378">
        <f t="shared" si="12"/>
        <v>0</v>
      </c>
      <c r="DB10" s="378">
        <f t="shared" si="12"/>
        <v>0</v>
      </c>
      <c r="DC10" s="378">
        <f t="shared" si="13"/>
        <v>0</v>
      </c>
      <c r="DD10" s="378">
        <f t="shared" si="13"/>
        <v>0</v>
      </c>
      <c r="DE10" s="378">
        <f t="shared" si="13"/>
        <v>0</v>
      </c>
      <c r="DF10" s="378">
        <f t="shared" si="13"/>
        <v>0</v>
      </c>
      <c r="DG10" s="378">
        <f t="shared" si="13"/>
        <v>0</v>
      </c>
      <c r="DH10" s="378">
        <f t="shared" si="13"/>
        <v>0</v>
      </c>
      <c r="DI10" s="378">
        <f t="shared" si="13"/>
        <v>0</v>
      </c>
      <c r="DJ10" s="378">
        <f t="shared" si="13"/>
        <v>0</v>
      </c>
      <c r="DK10" s="378">
        <f t="shared" si="13"/>
        <v>0</v>
      </c>
      <c r="DL10" s="378">
        <f t="shared" si="13"/>
        <v>0</v>
      </c>
      <c r="DM10" s="378">
        <f t="shared" si="14"/>
        <v>0</v>
      </c>
      <c r="DN10" s="378">
        <f t="shared" si="14"/>
        <v>0</v>
      </c>
      <c r="DO10" s="378">
        <f t="shared" si="14"/>
        <v>0</v>
      </c>
      <c r="DP10" s="378">
        <f t="shared" si="14"/>
        <v>0</v>
      </c>
      <c r="DQ10" s="378">
        <f t="shared" si="14"/>
        <v>0</v>
      </c>
      <c r="DR10" s="378">
        <f t="shared" si="14"/>
        <v>0</v>
      </c>
      <c r="DS10" s="378">
        <f t="shared" si="14"/>
        <v>0</v>
      </c>
      <c r="DT10" s="378">
        <f t="shared" si="14"/>
        <v>0</v>
      </c>
      <c r="DU10" s="378">
        <f t="shared" si="14"/>
        <v>0</v>
      </c>
      <c r="DV10" s="378">
        <f t="shared" si="14"/>
        <v>0</v>
      </c>
      <c r="DW10" s="378">
        <f t="shared" si="15"/>
        <v>0</v>
      </c>
      <c r="DX10" s="378">
        <f t="shared" si="15"/>
        <v>0</v>
      </c>
      <c r="DY10" s="378">
        <f t="shared" si="15"/>
        <v>0</v>
      </c>
      <c r="DZ10" s="378">
        <f t="shared" si="15"/>
        <v>0</v>
      </c>
      <c r="EA10" s="378">
        <f t="shared" si="15"/>
        <v>0</v>
      </c>
      <c r="EB10" s="378">
        <f t="shared" si="15"/>
        <v>0</v>
      </c>
      <c r="EC10" s="378">
        <f t="shared" si="15"/>
        <v>0</v>
      </c>
      <c r="ED10" s="378">
        <f t="shared" si="15"/>
        <v>0</v>
      </c>
      <c r="EE10" s="378">
        <f t="shared" si="15"/>
        <v>0</v>
      </c>
      <c r="EF10" s="378">
        <f t="shared" si="15"/>
        <v>0</v>
      </c>
      <c r="EG10" s="378">
        <f t="shared" si="16"/>
        <v>0</v>
      </c>
      <c r="EH10" s="378">
        <f t="shared" si="16"/>
        <v>0</v>
      </c>
      <c r="EI10" s="378">
        <f t="shared" si="16"/>
        <v>0</v>
      </c>
      <c r="EJ10" s="378">
        <f t="shared" si="16"/>
        <v>0</v>
      </c>
      <c r="EK10" s="378">
        <f t="shared" si="16"/>
        <v>0</v>
      </c>
      <c r="EL10" s="378">
        <f t="shared" si="16"/>
        <v>0</v>
      </c>
      <c r="EM10" s="378">
        <f t="shared" si="16"/>
        <v>0</v>
      </c>
      <c r="EN10" s="378">
        <f t="shared" si="16"/>
        <v>0</v>
      </c>
      <c r="EO10" s="378">
        <f t="shared" si="16"/>
        <v>0</v>
      </c>
      <c r="EP10" s="378">
        <f t="shared" si="16"/>
        <v>0</v>
      </c>
      <c r="EQ10" s="378">
        <f t="shared" si="16"/>
        <v>0</v>
      </c>
    </row>
    <row r="11" spans="1:147" x14ac:dyDescent="0.3">
      <c r="A11" s="182"/>
      <c r="B11" s="182"/>
      <c r="C11" s="368"/>
      <c r="D11" s="368" t="e">
        <f t="shared" si="17"/>
        <v>#N/A</v>
      </c>
      <c r="E11" s="368" t="e">
        <f>VLOOKUP(TEXT(Z11,0),'G2'!B:D,3,0)</f>
        <v>#N/A</v>
      </c>
      <c r="F11" s="816">
        <f t="shared" si="18"/>
        <v>0</v>
      </c>
      <c r="G11" s="755">
        <f t="shared" si="8"/>
        <v>0</v>
      </c>
      <c r="H11" s="756" t="s">
        <v>1190</v>
      </c>
      <c r="I11" s="181"/>
      <c r="J11" s="181"/>
      <c r="K11" s="182"/>
      <c r="L11" s="182" t="str">
        <f>IFERROR(VLOOKUP(TEXT(Z11,0),'G2'!$B$5:$D$21,3,0),"")</f>
        <v/>
      </c>
      <c r="M11" s="183"/>
      <c r="N11" s="184" t="s">
        <v>205</v>
      </c>
      <c r="O11" s="181"/>
      <c r="P11" s="181"/>
      <c r="Q11" s="181"/>
      <c r="R11" s="181"/>
      <c r="S11" s="185"/>
      <c r="T11" s="186"/>
      <c r="U11" s="186"/>
      <c r="V11" s="187"/>
      <c r="W11" s="188" t="e">
        <v>#N/A</v>
      </c>
      <c r="X11" s="188"/>
      <c r="Y11" s="188"/>
      <c r="Z11" s="188"/>
      <c r="AA11" s="19">
        <f>IF(OR($I11="REAL",$I11="INCURRIDO"),SUMIF(S!$O:$O,$I11&amp;$O11&amp;$Q11&amp;UPPER(TEXT(AA$4,"MMMMYYYY"))&amp;$Z11,IF($W$1="Pesos CLP",S!$AD:$AD,S!$AO:$AO)),0)</f>
        <v>0</v>
      </c>
      <c r="AB11" s="19">
        <f>IF(OR($I11="REAL",$I11="INCURRIDO"),SUMIF(S!$O:$O,$I11&amp;$O11&amp;$Q11&amp;UPPER(TEXT(AB$4,"MMMMYYYY"))&amp;$Z11,IF($W$1="Pesos CLP",S!$AD:$AD,S!$AO:$AO)),0)</f>
        <v>0</v>
      </c>
      <c r="AC11" s="19">
        <f>IF(OR($I11="REAL",$I11="INCURRIDO"),SUMIF(S!$O:$O,$I11&amp;$O11&amp;$Q11&amp;UPPER(TEXT(AC$4,"MMMMYYYY"))&amp;$Z11,IF($W$1="Pesos CLP",S!$AD:$AD,S!$AO:$AO)),0)</f>
        <v>0</v>
      </c>
      <c r="AD11" s="19">
        <f>IF(OR($I11="REAL",$I11="INCURRIDO"),SUMIF(S!$O:$O,$I11&amp;$O11&amp;$Q11&amp;UPPER(TEXT(AD$4,"MMMMYYYY"))&amp;$Z11,IF($W$1="Pesos CLP",S!$AD:$AD,S!$AO:$AO)),0)</f>
        <v>0</v>
      </c>
      <c r="AE11" s="19">
        <f>IF(OR($I11="REAL",$I11="INCURRIDO"),SUMIF(S!$O:$O,$I11&amp;$O11&amp;$Q11&amp;UPPER(TEXT(AE$4,"MMMMYYYY"))&amp;$Z11,IF($W$1="Pesos CLP",S!$AD:$AD,S!$AO:$AO)),0)</f>
        <v>0</v>
      </c>
      <c r="AF11" s="19">
        <f>IF(OR($I11="REAL",$I11="INCURRIDO"),SUMIF(S!$O:$O,$I11&amp;$O11&amp;$Q11&amp;UPPER(TEXT(AF$4,"MMMMYYYY"))&amp;$Z11,IF($W$1="Pesos CLP",S!$AD:$AD,S!$AO:$AO)),0)</f>
        <v>0</v>
      </c>
      <c r="AG11" s="19">
        <f>IF(OR($I11="REAL",$I11="INCURRIDO"),SUMIF(S!$O:$O,$I11&amp;$O11&amp;$Q11&amp;UPPER(TEXT(AG$4,"MMMMYYYY"))&amp;$Z11,IF($W$1="Pesos CLP",S!$AD:$AD,S!$AO:$AO)),0)</f>
        <v>0</v>
      </c>
      <c r="AH11" s="19">
        <f>IF(OR($I11="REAL",$I11="INCURRIDO"),SUMIF(S!$O:$O,$I11&amp;$O11&amp;$Q11&amp;UPPER(TEXT(AH$4,"MMMMYYYY"))&amp;$Z11,IF($W$1="Pesos CLP",S!$AD:$AD,S!$AO:$AO)),0)</f>
        <v>0</v>
      </c>
      <c r="AI11" s="19">
        <f>IF(OR($I11="REAL",$I11="INCURRIDO"),SUMIF(S!$O:$O,$I11&amp;$O11&amp;$Q11&amp;UPPER(TEXT(AI$4,"MMMMYYYY"))&amp;$Z11,IF($W$1="Pesos CLP",S!$AD:$AD,S!$AO:$AO)),0)</f>
        <v>0</v>
      </c>
      <c r="AJ11" s="19">
        <f>IF(OR($I11="REAL",$I11="INCURRIDO"),SUMIF(S!$O:$O,$I11&amp;$O11&amp;$Q11&amp;UPPER(TEXT(AJ$4,"MMMMYYYY"))&amp;$Z11,IF($W$1="Pesos CLP",S!$AD:$AD,S!$AO:$AO)),0)</f>
        <v>0</v>
      </c>
      <c r="AK11" s="19">
        <f>IF(OR($I11="REAL",$I11="INCURRIDO"),SUMIF(S!$O:$O,$I11&amp;$O11&amp;$Q11&amp;UPPER(TEXT(AK$4,"MMMMYYYY"))&amp;$Z11,IF($W$1="Pesos CLP",S!$AD:$AD,S!$AO:$AO)),0)</f>
        <v>0</v>
      </c>
      <c r="AL11" s="19">
        <f>IF(OR($I11="REAL",$I11="INCURRIDO"),SUMIF(S!$O:$O,$I11&amp;$O11&amp;$Q11&amp;UPPER(TEXT(AL$4,"MMMMYYYY"))&amp;$Z11,IF($W$1="Pesos CLP",S!$AD:$AD,S!$AO:$AO)),0)</f>
        <v>0</v>
      </c>
      <c r="AM11" s="19">
        <f>IF(OR($I11="REAL",$I11="INCURRIDO"),SUMIF(S!$O:$O,$I11&amp;$O11&amp;$Q11&amp;UPPER(TEXT(AM$4,"MMMMYYYY"))&amp;$Z11,IF($W$1="Pesos CLP",S!$AD:$AD,S!$AO:$AO)),0)</f>
        <v>0</v>
      </c>
      <c r="AN11" s="19">
        <f>IF(OR($I11="REAL",$I11="INCURRIDO"),SUMIF(S!$O:$O,$I11&amp;$O11&amp;$Q11&amp;UPPER(TEXT(AN$4,"MMMMYYYY"))&amp;$Z11,IF($W$1="Pesos CLP",S!$AD:$AD,S!$AO:$AO)),0)</f>
        <v>0</v>
      </c>
      <c r="AO11" s="19">
        <f>IF(OR($I11="REAL",$I11="INCURRIDO"),SUMIF(S!$O:$O,$I11&amp;$O11&amp;$Q11&amp;UPPER(TEXT(AO$4,"MMMMYYYY"))&amp;$Z11,IF($W$1="Pesos CLP",S!$AD:$AD,S!$AO:$AO)),0)</f>
        <v>0</v>
      </c>
      <c r="AP11" s="19">
        <f>IF(OR($I11="REAL",$I11="INCURRIDO"),SUMIF(S!$O:$O,$I11&amp;$O11&amp;$Q11&amp;UPPER(TEXT(AP$4,"MMMMYYYY"))&amp;$Z11,IF($W$1="Pesos CLP",S!$AD:$AD,S!$AO:$AO)),0)</f>
        <v>0</v>
      </c>
      <c r="AQ11" s="19">
        <f>IF(OR($I11="REAL",$I11="INCURRIDO"),SUMIF(S!$O:$O,$I11&amp;$O11&amp;$Q11&amp;UPPER(TEXT(AQ$4,"MMMMYYYY"))&amp;$Z11,IF($W$1="Pesos CLP",S!$AD:$AD,S!$AO:$AO)),0)</f>
        <v>0</v>
      </c>
      <c r="AR11" s="19">
        <f>IF(OR($I11="REAL",$I11="INCURRIDO"),SUMIF(S!$O:$O,$I11&amp;$O11&amp;$Q11&amp;UPPER(TEXT(AR$4,"MMMMYYYY"))&amp;$Z11,IF($W$1="Pesos CLP",S!$AD:$AD,S!$AO:$AO)),0)</f>
        <v>0</v>
      </c>
      <c r="AS11" s="19">
        <f>IF(OR($I11="REAL",$I11="INCURRIDO"),SUMIF(S!$O:$O,$I11&amp;$O11&amp;$Q11&amp;UPPER(TEXT(AS$4,"MMMMYYYY"))&amp;$Z11,IF($W$1="Pesos CLP",S!$AD:$AD,S!$AO:$AO)),0)</f>
        <v>0</v>
      </c>
      <c r="AT11" s="19">
        <f>IF(OR($I11="REAL",$I11="INCURRIDO"),SUMIF(S!$O:$O,$I11&amp;$O11&amp;$Q11&amp;UPPER(TEXT(AT$4,"MMMMYYYY"))&amp;$Z11,IF($W$1="Pesos CLP",S!$AD:$AD,S!$AO:$AO)),0)</f>
        <v>0</v>
      </c>
      <c r="AU11" s="19">
        <f>IF(OR($I11="REAL",$I11="INCURRIDO"),SUMIF(S!$O:$O,$I11&amp;$O11&amp;$Q11&amp;UPPER(TEXT(AU$4,"MMMMYYYY"))&amp;$Z11,IF($W$1="Pesos CLP",S!$AD:$AD,S!$AO:$AO)),0)</f>
        <v>0</v>
      </c>
      <c r="AV11" s="19">
        <f>IF(OR($I11="REAL",$I11="INCURRIDO"),SUMIF(S!$O:$O,$I11&amp;$O11&amp;$Q11&amp;UPPER(TEXT(AV$4,"MMMMYYYY"))&amp;$Z11,IF($W$1="Pesos CLP",S!$AD:$AD,S!$AO:$AO)),0)</f>
        <v>0</v>
      </c>
      <c r="AW11" s="19">
        <f>IF(OR($I11="REAL",$I11="INCURRIDO"),SUMIF(S!$O:$O,$I11&amp;$O11&amp;$Q11&amp;UPPER(TEXT(AW$4,"MMMMYYYY"))&amp;$Z11,IF($W$1="Pesos CLP",S!$AD:$AD,S!$AO:$AO)),0)</f>
        <v>0</v>
      </c>
      <c r="AX11" s="19">
        <f>IF(OR($I11="REAL",$I11="INCURRIDO"),SUMIF(S!$O:$O,$I11&amp;$O11&amp;$Q11&amp;UPPER(TEXT(AX$4,"MMMMYYYY"))&amp;$Z11,IF($W$1="Pesos CLP",S!$AD:$AD,S!$AO:$AO)),0)</f>
        <v>0</v>
      </c>
      <c r="AY11" s="19">
        <f>IF(OR($I11="REAL",$I11="INCURRIDO"),SUMIF(S!$O:$O,$I11&amp;$O11&amp;$Q11&amp;UPPER(TEXT(AY$4,"MMMMYYYY"))&amp;$Z11,IF($W$1="Pesos CLP",S!$AD:$AD,S!$AO:$AO)),0)</f>
        <v>0</v>
      </c>
      <c r="AZ11" s="19">
        <f>IF(OR($I11="REAL",$I11="INCURRIDO"),SUMIF(S!$O:$O,$I11&amp;$O11&amp;$Q11&amp;UPPER(TEXT(AZ$4,"MMMMYYYY"))&amp;$Z11,IF($W$1="Pesos CLP",S!$AD:$AD,S!$AO:$AO)),0)</f>
        <v>0</v>
      </c>
      <c r="BA11" s="19">
        <f>IF(OR($I11="REAL",$I11="INCURRIDO"),SUMIF(S!$O:$O,$I11&amp;$O11&amp;$Q11&amp;UPPER(TEXT(BA$4,"MMMMYYYY"))&amp;$Z11,IF($W$1="Pesos CLP",S!$AD:$AD,S!$AO:$AO)),0)</f>
        <v>0</v>
      </c>
      <c r="BB11" s="19">
        <f>IF(OR($I11="REAL",$I11="INCURRIDO"),SUMIF(S!$O:$O,$I11&amp;$O11&amp;$Q11&amp;UPPER(TEXT(BB$4,"MMMMYYYY"))&amp;$Z11,IF($W$1="Pesos CLP",S!$AD:$AD,S!$AO:$AO)),0)</f>
        <v>0</v>
      </c>
      <c r="BC11" s="19">
        <f>IF(OR($I11="REAL",$I11="INCURRIDO"),SUMIF(S!$O:$O,$I11&amp;$O11&amp;$Q11&amp;UPPER(TEXT(BC$4,"MMMMYYYY"))&amp;$Z11,IF($W$1="Pesos CLP",S!$AD:$AD,S!$AO:$AO)),0)</f>
        <v>0</v>
      </c>
      <c r="BD11" s="19">
        <f>IF(OR($I11="REAL",$I11="INCURRIDO"),SUMIF(S!$O:$O,$I11&amp;$O11&amp;$Q11&amp;UPPER(TEXT(BD$4,"MMMMYYYY"))&amp;$Z11,IF($W$1="Pesos CLP",S!$AD:$AD,S!$AO:$AO)),0)</f>
        <v>0</v>
      </c>
      <c r="BE11" s="19">
        <f>IF(OR($I11="REAL",$I11="INCURRIDO"),SUMIF(S!$O:$O,$I11&amp;$O11&amp;$Q11&amp;UPPER(TEXT(BE$4,"MMMMYYYY"))&amp;$Z11,IF($W$1="Pesos CLP",S!$AD:$AD,S!$AO:$AO)),0)</f>
        <v>0</v>
      </c>
      <c r="BF11" s="19">
        <f>IF(OR($I11="REAL",$I11="INCURRIDO"),SUMIF(S!$O:$O,$I11&amp;$O11&amp;$Q11&amp;UPPER(TEXT(BF$4,"MMMMYYYY"))&amp;$Z11,IF($W$1="Pesos CLP",S!$AD:$AD,S!$AO:$AO)),0)</f>
        <v>0</v>
      </c>
      <c r="BG11" s="19">
        <f>IF(OR($I11="REAL",$I11="INCURRIDO"),SUMIF(S!$O:$O,$I11&amp;$O11&amp;$Q11&amp;UPPER(TEXT(BG$4,"MMMMYYYY"))&amp;$Z11,IF($W$1="Pesos CLP",S!$AD:$AD,S!$AO:$AO)),0)</f>
        <v>0</v>
      </c>
      <c r="BH11" s="19">
        <f>IF(OR($I11="REAL",$I11="INCURRIDO"),SUMIF(S!$O:$O,$I11&amp;$O11&amp;$Q11&amp;UPPER(TEXT(BH$4,"MMMMYYYY"))&amp;$Z11,IF($W$1="Pesos CLP",S!$AD:$AD,S!$AO:$AO)),0)</f>
        <v>0</v>
      </c>
      <c r="BI11" s="19">
        <f>IF(OR($I11="REAL",$I11="INCURRIDO"),SUMIF(S!$O:$O,$I11&amp;$O11&amp;$Q11&amp;UPPER(TEXT(BI$4,"MMMMYYYY"))&amp;$Z11,IF($W$1="Pesos CLP",S!$AD:$AD,S!$AO:$AO)),0)</f>
        <v>0</v>
      </c>
      <c r="BJ11" s="19">
        <f>IF(OR($I11="REAL",$I11="INCURRIDO"),SUMIF(S!$O:$O,$I11&amp;$O11&amp;$Q11&amp;UPPER(TEXT(BJ$4,"MMMMYYYY"))&amp;$Z11,IF($W$1="Pesos CLP",S!$AD:$AD,S!$AO:$AO)),0)</f>
        <v>0</v>
      </c>
      <c r="BK11" s="19">
        <f>IF(OR($I11="REAL",$I11="INCURRIDO"),SUMIF(S!$O:$O,$I11&amp;$O11&amp;$Q11&amp;UPPER(TEXT(BK$4,"MMMMYYYY"))&amp;$Z11,IF($W$1="Pesos CLP",S!$AD:$AD,S!$AO:$AO)),0)</f>
        <v>0</v>
      </c>
      <c r="BL11" s="19">
        <f>IF(OR($I11="REAL",$I11="INCURRIDO"),SUMIF(S!$O:$O,$I11&amp;$O11&amp;$Q11&amp;UPPER(TEXT(BL$4,"MMMMYYYY"))&amp;$Z11,IF($W$1="Pesos CLP",S!$AD:$AD,S!$AO:$AO)),0)</f>
        <v>0</v>
      </c>
      <c r="BM11" s="19">
        <f>IF(OR($I11="REAL",$I11="INCURRIDO"),SUMIF(S!$O:$O,$I11&amp;$O11&amp;$Q11&amp;UPPER(TEXT(BM$4,"MMMMYYYY"))&amp;$Z11,IF($W$1="Pesos CLP",S!$AD:$AD,S!$AO:$AO)),0)</f>
        <v>0</v>
      </c>
      <c r="BN11" s="19">
        <f>IF(OR($I11="REAL",$I11="INCURRIDO"),SUMIF(S!$O:$O,$I11&amp;$O11&amp;$Q11&amp;UPPER(TEXT(BN$4,"MMMMYYYY"))&amp;$Z11,IF($W$1="Pesos CLP",S!$AD:$AD,S!$AO:$AO)),0)</f>
        <v>0</v>
      </c>
      <c r="BO11" s="19">
        <f>IF(OR($I11="REAL",$I11="INCURRIDO"),SUMIF(S!$O:$O,$I11&amp;$O11&amp;$Q11&amp;UPPER(TEXT(BO$4,"MMMMYYYY"))&amp;$Z11,IF($W$1="Pesos CLP",S!$AD:$AD,S!$AO:$AO)),0)</f>
        <v>0</v>
      </c>
      <c r="BP11" s="19">
        <f>IF(OR($I11="REAL",$I11="INCURRIDO"),SUMIF(S!$O:$O,$I11&amp;$O11&amp;$Q11&amp;UPPER(TEXT(BP$4,"MMMMYYYY"))&amp;$Z11,IF($W$1="Pesos CLP",S!$AD:$AD,S!$AO:$AO)),0)</f>
        <v>0</v>
      </c>
      <c r="BQ11" s="19">
        <f>IF(OR($I11="REAL",$I11="INCURRIDO"),SUMIF(S!$O:$O,$I11&amp;$O11&amp;$Q11&amp;UPPER(TEXT(BQ$4,"MMMMYYYY"))&amp;$Z11,IF($W$1="Pesos CLP",S!$AD:$AD,S!$AO:$AO)),0)</f>
        <v>0</v>
      </c>
      <c r="BR11" s="188"/>
      <c r="BS11" s="188"/>
      <c r="BT11" s="188"/>
      <c r="BU11" s="188"/>
      <c r="BV11" s="188"/>
      <c r="BW11" s="188"/>
      <c r="BX11" s="188"/>
      <c r="BY11" s="188"/>
      <c r="BZ11" s="380"/>
      <c r="CA11" s="380"/>
      <c r="CB11" s="380"/>
      <c r="CC11" s="380"/>
      <c r="CD11" s="380"/>
      <c r="CE11" s="380"/>
      <c r="CF11" s="380"/>
      <c r="CG11" s="380"/>
      <c r="CH11" s="380"/>
      <c r="CI11" s="380"/>
      <c r="CJ11" s="380"/>
      <c r="CK11" s="380"/>
      <c r="CL11" s="380"/>
      <c r="CM11" s="380"/>
      <c r="CN11" s="380"/>
      <c r="CO11" s="380"/>
      <c r="CP11" s="380"/>
      <c r="CQ11" s="380"/>
      <c r="CR11" s="380"/>
      <c r="CS11" s="380"/>
      <c r="CT11" s="380"/>
      <c r="CU11" s="380"/>
      <c r="CV11" s="380"/>
      <c r="CW11" s="380"/>
      <c r="CX11" s="380"/>
      <c r="CY11" s="380"/>
      <c r="CZ11" s="380"/>
      <c r="DA11" s="380"/>
      <c r="DB11" s="380"/>
      <c r="DC11" s="380"/>
      <c r="DD11" s="380"/>
      <c r="DE11" s="380"/>
      <c r="DF11" s="380"/>
      <c r="DG11" s="380"/>
      <c r="DH11" s="380"/>
      <c r="DI11" s="380"/>
      <c r="DJ11" s="380"/>
      <c r="DK11" s="380"/>
      <c r="DL11" s="380"/>
      <c r="DM11" s="380"/>
      <c r="DN11" s="380"/>
      <c r="DO11" s="380"/>
      <c r="DP11" s="380"/>
      <c r="DQ11" s="380"/>
      <c r="DR11" s="380"/>
      <c r="DS11" s="380"/>
      <c r="DT11" s="380"/>
      <c r="DU11" s="380"/>
      <c r="DV11" s="380"/>
      <c r="DW11" s="380"/>
      <c r="DX11" s="380"/>
      <c r="DY11" s="380"/>
      <c r="DZ11" s="380"/>
      <c r="EA11" s="380"/>
      <c r="EB11" s="380"/>
      <c r="EC11" s="380"/>
      <c r="ED11" s="380"/>
      <c r="EE11" s="380"/>
      <c r="EF11" s="380"/>
      <c r="EG11" s="380"/>
      <c r="EH11" s="380"/>
      <c r="EI11" s="380"/>
      <c r="EJ11" s="380"/>
      <c r="EK11" s="380"/>
      <c r="EL11" s="380"/>
      <c r="EM11" s="380"/>
      <c r="EN11" s="380"/>
      <c r="EO11" s="380"/>
      <c r="EP11" s="380"/>
      <c r="EQ11" s="380"/>
    </row>
    <row r="12" spans="1:147" x14ac:dyDescent="0.3">
      <c r="A12" s="368"/>
      <c r="B12" s="368"/>
      <c r="C12" s="368"/>
      <c r="D12" s="368">
        <f t="shared" si="17"/>
        <v>1.0658056259248334</v>
      </c>
      <c r="E12" s="368" t="str">
        <f>VLOOKUP(TEXT(Z12,0),'G2'!B:D,3,0)</f>
        <v>ME</v>
      </c>
      <c r="F12" s="816">
        <f t="shared" si="18"/>
        <v>-74.911206615099218</v>
      </c>
      <c r="G12" s="755" t="str">
        <f t="shared" si="8"/>
        <v>INCURRIDO 91243120 CO-055/2024 BERG_CAD</v>
      </c>
      <c r="H12" s="756" t="s">
        <v>1190</v>
      </c>
      <c r="I12" s="370" t="s">
        <v>743</v>
      </c>
      <c r="J12" s="370" t="s">
        <v>22</v>
      </c>
      <c r="K12" s="368" t="s">
        <v>23</v>
      </c>
      <c r="L12" s="368" t="str">
        <f>IFERROR(VLOOKUP(TEXT(Z12,0),'G2'!$B$5:$D$21,3,0),"")</f>
        <v>ME</v>
      </c>
      <c r="M12" s="369"/>
      <c r="N12" s="370" t="s">
        <v>620</v>
      </c>
      <c r="O12" s="370" t="s">
        <v>779</v>
      </c>
      <c r="P12" s="370"/>
      <c r="Q12" s="370" t="s">
        <v>703</v>
      </c>
      <c r="R12" s="370" t="s">
        <v>622</v>
      </c>
      <c r="S12" s="376"/>
      <c r="T12" s="372">
        <v>45523</v>
      </c>
      <c r="U12" s="372">
        <v>45538</v>
      </c>
      <c r="V12" s="373">
        <f t="shared" ref="V12:V20" si="19">(U12-T12)/30</f>
        <v>0.5</v>
      </c>
      <c r="W12" s="374">
        <v>0</v>
      </c>
      <c r="X12" s="17" cm="1">
        <f t="array" ref="X12">+IF($W$1="Pesos CLP",W12,W12/TC)*MB_24A25</f>
        <v>0</v>
      </c>
      <c r="Y12" s="18">
        <f t="shared" si="10"/>
        <v>-74.911206615099218</v>
      </c>
      <c r="Z12">
        <v>91243120</v>
      </c>
      <c r="AA12" s="19">
        <f>IF(OR($I12="REAL",$I12="INCURRIDO"),SUMIF(S!$O:$O,$I12&amp;$O12&amp;$Q12&amp;UPPER(TEXT(AA$4,"MMMMYYYY"))&amp;$Z12,IF($W$1="Pesos CLP",S!$AD:$AD,S!$AO:$AO)),0)</f>
        <v>0</v>
      </c>
      <c r="AB12" s="19">
        <f>IF(OR($I12="REAL",$I12="INCURRIDO"),SUMIF(S!$O:$O,$I12&amp;$O12&amp;$Q12&amp;UPPER(TEXT(AB$4,"MMMMYYYY"))&amp;$Z12,IF($W$1="Pesos CLP",S!$AD:$AD,S!$AO:$AO)),0)</f>
        <v>0</v>
      </c>
      <c r="AC12" s="19">
        <f>IF(OR($I12="REAL",$I12="INCURRIDO"),SUMIF(S!$O:$O,$I12&amp;$O12&amp;$Q12&amp;UPPER(TEXT(AC$4,"MMMMYYYY"))&amp;$Z12,IF($W$1="Pesos CLP",S!$AD:$AD,S!$AO:$AO)),0)</f>
        <v>0</v>
      </c>
      <c r="AD12" s="19">
        <f>IF(OR($I12="REAL",$I12="INCURRIDO"),SUMIF(S!$O:$O,$I12&amp;$O12&amp;$Q12&amp;UPPER(TEXT(AD$4,"MMMMYYYY"))&amp;$Z12,IF($W$1="Pesos CLP",S!$AD:$AD,S!$AO:$AO)),0)</f>
        <v>0</v>
      </c>
      <c r="AE12" s="19">
        <f>IF(OR($I12="REAL",$I12="INCURRIDO"),SUMIF(S!$O:$O,$I12&amp;$O12&amp;$Q12&amp;UPPER(TEXT(AE$4,"MMMMYYYY"))&amp;$Z12,IF($W$1="Pesos CLP",S!$AD:$AD,S!$AO:$AO)),0)</f>
        <v>0</v>
      </c>
      <c r="AF12" s="19">
        <f>IF(OR($I12="REAL",$I12="INCURRIDO"),SUMIF(S!$O:$O,$I12&amp;$O12&amp;$Q12&amp;UPPER(TEXT(AF$4,"MMMMYYYY"))&amp;$Z12,IF($W$1="Pesos CLP",S!$AD:$AD,S!$AO:$AO)),0)</f>
        <v>0</v>
      </c>
      <c r="AG12" s="19">
        <f>IF(OR($I12="REAL",$I12="INCURRIDO"),SUMIF(S!$O:$O,$I12&amp;$O12&amp;$Q12&amp;UPPER(TEXT(AG$4,"MMMMYYYY"))&amp;$Z12,IF($W$1="Pesos CLP",S!$AD:$AD,S!$AO:$AO)),0)</f>
        <v>0</v>
      </c>
      <c r="AH12" s="19">
        <f>IF(OR($I12="REAL",$I12="INCURRIDO"),SUMIF(S!$O:$O,$I12&amp;$O12&amp;$Q12&amp;UPPER(TEXT(AH$4,"MMMMYYYY"))&amp;$Z12,IF($W$1="Pesos CLP",S!$AD:$AD,S!$AO:$AO)),0)</f>
        <v>0</v>
      </c>
      <c r="AI12" s="19">
        <f>IF(OR($I12="REAL",$I12="INCURRIDO"),SUMIF(S!$O:$O,$I12&amp;$O12&amp;$Q12&amp;UPPER(TEXT(AI$4,"MMMMYYYY"))&amp;$Z12,IF($W$1="Pesos CLP",S!$AD:$AD,S!$AO:$AO)),0)</f>
        <v>0</v>
      </c>
      <c r="AJ12" s="19">
        <f>IF(OR($I12="REAL",$I12="INCURRIDO"),SUMIF(S!$O:$O,$I12&amp;$O12&amp;$Q12&amp;UPPER(TEXT(AJ$4,"MMMMYYYY"))&amp;$Z12,IF($W$1="Pesos CLP",S!$AD:$AD,S!$AO:$AO)),0)</f>
        <v>0</v>
      </c>
      <c r="AK12" s="19">
        <f>IF(OR($I12="REAL",$I12="INCURRIDO"),SUMIF(S!$O:$O,$I12&amp;$O12&amp;$Q12&amp;UPPER(TEXT(AK$4,"MMMMYYYY"))&amp;$Z12,IF($W$1="Pesos CLP",S!$AD:$AD,S!$AO:$AO)),0)</f>
        <v>0</v>
      </c>
      <c r="AL12" s="19">
        <f>IF(OR($I12="REAL",$I12="INCURRIDO"),SUMIF(S!$O:$O,$I12&amp;$O12&amp;$Q12&amp;UPPER(TEXT(AL$4,"MMMMYYYY"))&amp;$Z12,IF($W$1="Pesos CLP",S!$AD:$AD,S!$AO:$AO)),0)</f>
        <v>0</v>
      </c>
      <c r="AM12" s="19">
        <f>IF(OR($I12="REAL",$I12="INCURRIDO"),SUMIF(S!$O:$O,$I12&amp;$O12&amp;$Q12&amp;UPPER(TEXT(AM$4,"MMMMYYYY"))&amp;$Z12,IF($W$1="Pesos CLP",S!$AD:$AD,S!$AO:$AO)),0)</f>
        <v>0</v>
      </c>
      <c r="AN12" s="19">
        <f>IF(OR($I12="REAL",$I12="INCURRIDO"),SUMIF(S!$O:$O,$I12&amp;$O12&amp;$Q12&amp;UPPER(TEXT(AN$4,"MMMMYYYY"))&amp;$Z12,IF($W$1="Pesos CLP",S!$AD:$AD,S!$AO:$AO)),0)</f>
        <v>0</v>
      </c>
      <c r="AO12" s="19">
        <f>IF(OR($I12="REAL",$I12="INCURRIDO"),SUMIF(S!$O:$O,$I12&amp;$O12&amp;$Q12&amp;UPPER(TEXT(AO$4,"MMMMYYYY"))&amp;$Z12,IF($W$1="Pesos CLP",S!$AD:$AD,S!$AO:$AO)),0)</f>
        <v>0</v>
      </c>
      <c r="AP12" s="19">
        <f>IF(OR($I12="REAL",$I12="INCURRIDO"),SUMIF(S!$O:$O,$I12&amp;$O12&amp;$Q12&amp;UPPER(TEXT(AP$4,"MMMMYYYY"))&amp;$Z12,IF($W$1="Pesos CLP",S!$AD:$AD,S!$AO:$AO)),0)</f>
        <v>0</v>
      </c>
      <c r="AQ12" s="19">
        <f>IF(OR($I12="REAL",$I12="INCURRIDO"),SUMIF(S!$O:$O,$I12&amp;$O12&amp;$Q12&amp;UPPER(TEXT(AQ$4,"MMMMYYYY"))&amp;$Z12,IF($W$1="Pesos CLP",S!$AD:$AD,S!$AO:$AO)),0)</f>
        <v>0</v>
      </c>
      <c r="AR12" s="19">
        <f>IF(OR($I12="REAL",$I12="INCURRIDO"),SUMIF(S!$O:$O,$I12&amp;$O12&amp;$Q12&amp;UPPER(TEXT(AR$4,"MMMMYYYY"))&amp;$Z12,IF($W$1="Pesos CLP",S!$AD:$AD,S!$AO:$AO)),0)</f>
        <v>0</v>
      </c>
      <c r="AS12" s="19">
        <f>IF(OR($I12="REAL",$I12="INCURRIDO"),SUMIF(S!$O:$O,$I12&amp;$O12&amp;$Q12&amp;UPPER(TEXT(AS$4,"MMMMYYYY"))&amp;$Z12,IF($W$1="Pesos CLP",S!$AD:$AD,S!$AO:$AO)),0)</f>
        <v>0</v>
      </c>
      <c r="AT12" s="19">
        <f>IF(OR($I12="REAL",$I12="INCURRIDO"),SUMIF(S!$O:$O,$I12&amp;$O12&amp;$Q12&amp;UPPER(TEXT(AT$4,"MMMMYYYY"))&amp;$Z12,IF($W$1="Pesos CLP",S!$AD:$AD,S!$AO:$AO)),0)</f>
        <v>0</v>
      </c>
      <c r="AU12" s="19">
        <f>IF(OR($I12="REAL",$I12="INCURRIDO"),SUMIF(S!$O:$O,$I12&amp;$O12&amp;$Q12&amp;UPPER(TEXT(AU$4,"MMMMYYYY"))&amp;$Z12,IF($W$1="Pesos CLP",S!$AD:$AD,S!$AO:$AO)),0)</f>
        <v>0</v>
      </c>
      <c r="AV12" s="19">
        <f>IF(OR($I12="REAL",$I12="INCURRIDO"),SUMIF(S!$O:$O,$I12&amp;$O12&amp;$Q12&amp;UPPER(TEXT(AV$4,"MMMMYYYY"))&amp;$Z12,IF($W$1="Pesos CLP",S!$AD:$AD,S!$AO:$AO)),0)</f>
        <v>0</v>
      </c>
      <c r="AW12" s="19">
        <f>IF(OR($I12="REAL",$I12="INCURRIDO"),SUMIF(S!$O:$O,$I12&amp;$O12&amp;$Q12&amp;UPPER(TEXT(AW$4,"MMMMYYYY"))&amp;$Z12,IF($W$1="Pesos CLP",S!$AD:$AD,S!$AO:$AO)),0)</f>
        <v>0</v>
      </c>
      <c r="AX12" s="19">
        <f>IF(OR($I12="REAL",$I12="INCURRIDO"),SUMIF(S!$O:$O,$I12&amp;$O12&amp;$Q12&amp;UPPER(TEXT(AX$4,"MMMMYYYY"))&amp;$Z12,IF($W$1="Pesos CLP",S!$AD:$AD,S!$AO:$AO)),0)</f>
        <v>0</v>
      </c>
      <c r="AY12" s="19">
        <f>IF(OR($I12="REAL",$I12="INCURRIDO"),SUMIF(S!$O:$O,$I12&amp;$O12&amp;$Q12&amp;UPPER(TEXT(AY$4,"MMMMYYYY"))&amp;$Z12,IF($W$1="Pesos CLP",S!$AD:$AD,S!$AO:$AO)),0)</f>
        <v>0</v>
      </c>
      <c r="AZ12" s="19">
        <f>IF(OR($I12="REAL",$I12="INCURRIDO"),SUMIF(S!$O:$O,$I12&amp;$O12&amp;$Q12&amp;UPPER(TEXT(AZ$4,"MMMMYYYY"))&amp;$Z12,IF($W$1="Pesos CLP",S!$AD:$AD,S!$AO:$AO)),0)</f>
        <v>0</v>
      </c>
      <c r="BA12" s="19">
        <f>IF(OR($I12="REAL",$I12="INCURRIDO"),SUMIF(S!$O:$O,$I12&amp;$O12&amp;$Q12&amp;UPPER(TEXT(BA$4,"MMMMYYYY"))&amp;$Z12,IF($W$1="Pesos CLP",S!$AD:$AD,S!$AO:$AO)),0)</f>
        <v>0</v>
      </c>
      <c r="BB12" s="19">
        <f>IF(OR($I12="REAL",$I12="INCURRIDO"),SUMIF(S!$O:$O,$I12&amp;$O12&amp;$Q12&amp;UPPER(TEXT(BB$4,"MMMMYYYY"))&amp;$Z12,IF($W$1="Pesos CLP",S!$AD:$AD,S!$AO:$AO)),0)</f>
        <v>0</v>
      </c>
      <c r="BC12" s="19">
        <f>IF(OR($I12="REAL",$I12="INCURRIDO"),SUMIF(S!$O:$O,$I12&amp;$O12&amp;$Q12&amp;UPPER(TEXT(BC$4,"MMMMYYYY"))&amp;$Z12,IF($W$1="Pesos CLP",S!$AD:$AD,S!$AO:$AO)),0)</f>
        <v>0</v>
      </c>
      <c r="BD12" s="19">
        <f>IF(OR($I12="REAL",$I12="INCURRIDO"),SUMIF(S!$O:$O,$I12&amp;$O12&amp;$Q12&amp;UPPER(TEXT(BD$4,"MMMMYYYY"))&amp;$Z12,IF($W$1="Pesos CLP",S!$AD:$AD,S!$AO:$AO)),0)</f>
        <v>0</v>
      </c>
      <c r="BE12" s="19">
        <f>IF(OR($I12="REAL",$I12="INCURRIDO"),SUMIF(S!$O:$O,$I12&amp;$O12&amp;$Q12&amp;UPPER(TEXT(BE$4,"MMMMYYYY"))&amp;$Z12,IF($W$1="Pesos CLP",S!$AD:$AD,S!$AO:$AO)),0)</f>
        <v>0</v>
      </c>
      <c r="BF12" s="19">
        <f>IF(OR($I12="REAL",$I12="INCURRIDO"),SUMIF(S!$O:$O,$I12&amp;$O12&amp;$Q12&amp;UPPER(TEXT(BF$4,"MMMMYYYY"))&amp;$Z12,IF($W$1="Pesos CLP",S!$AD:$AD,S!$AO:$AO)),0)</f>
        <v>0</v>
      </c>
      <c r="BG12" s="19">
        <f>IF(OR($I12="REAL",$I12="INCURRIDO"),SUMIF(S!$O:$O,$I12&amp;$O12&amp;$Q12&amp;UPPER(TEXT(BG$4,"MMMMYYYY"))&amp;$Z12,IF($W$1="Pesos CLP",S!$AD:$AD,S!$AO:$AO)),0)</f>
        <v>0</v>
      </c>
      <c r="BH12" s="19">
        <f>IF(OR($I12="REAL",$I12="INCURRIDO"),SUMIF(S!$O:$O,$I12&amp;$O12&amp;$Q12&amp;UPPER(TEXT(BH$4,"MMMMYYYY"))&amp;$Z12,IF($W$1="Pesos CLP",S!$AD:$AD,S!$AO:$AO)),0)</f>
        <v>0</v>
      </c>
      <c r="BI12" s="19">
        <f>IF(OR($I12="REAL",$I12="INCURRIDO"),SUMIF(S!$O:$O,$I12&amp;$O12&amp;$Q12&amp;UPPER(TEXT(BI$4,"MMMMYYYY"))&amp;$Z12,IF($W$1="Pesos CLP",S!$AD:$AD,S!$AO:$AO)),0)</f>
        <v>0</v>
      </c>
      <c r="BJ12" s="19">
        <f>IF(OR($I12="REAL",$I12="INCURRIDO"),SUMIF(S!$O:$O,$I12&amp;$O12&amp;$Q12&amp;UPPER(TEXT(BJ$4,"MMMMYYYY"))&amp;$Z12,IF($W$1="Pesos CLP",S!$AD:$AD,S!$AO:$AO)),0)</f>
        <v>0</v>
      </c>
      <c r="BK12" s="19">
        <f>IF(OR($I12="REAL",$I12="INCURRIDO"),SUMIF(S!$O:$O,$I12&amp;$O12&amp;$Q12&amp;UPPER(TEXT(BK$4,"MMMMYYYY"))&amp;$Z12,IF($W$1="Pesos CLP",S!$AD:$AD,S!$AO:$AO)),0)</f>
        <v>0</v>
      </c>
      <c r="BL12" s="19">
        <f>IF(OR($I12="REAL",$I12="INCURRIDO"),SUMIF(S!$O:$O,$I12&amp;$O12&amp;$Q12&amp;UPPER(TEXT(BL$4,"MMMMYYYY"))&amp;$Z12,IF($W$1="Pesos CLP",S!$AD:$AD,S!$AO:$AO)),0)</f>
        <v>0</v>
      </c>
      <c r="BM12" s="19">
        <f>IF(OR($I12="REAL",$I12="INCURRIDO"),SUMIF(S!$O:$O,$I12&amp;$O12&amp;$Q12&amp;UPPER(TEXT(BM$4,"MMMMYYYY"))&amp;$Z12,IF($W$1="Pesos CLP",S!$AD:$AD,S!$AO:$AO)),0)</f>
        <v>0</v>
      </c>
      <c r="BN12" s="19">
        <f>IF(OR($I12="REAL",$I12="INCURRIDO"),SUMIF(S!$O:$O,$I12&amp;$O12&amp;$Q12&amp;UPPER(TEXT(BN$4,"MMMMYYYY"))&amp;$Z12,IF($W$1="Pesos CLP",S!$AD:$AD,S!$AO:$AO)),0)</f>
        <v>0</v>
      </c>
      <c r="BO12" s="19">
        <f>IF(OR($I12="REAL",$I12="INCURRIDO"),SUMIF(S!$O:$O,$I12&amp;$O12&amp;$Q12&amp;UPPER(TEXT(BO$4,"MMMMYYYY"))&amp;$Z12,IF($W$1="Pesos CLP",S!$AD:$AD,S!$AO:$AO)),0)</f>
        <v>0</v>
      </c>
      <c r="BP12" s="19">
        <f>IF(OR($I12="REAL",$I12="INCURRIDO"),SUMIF(S!$O:$O,$I12&amp;$O12&amp;$Q12&amp;UPPER(TEXT(BP$4,"MMMMYYYY"))&amp;$Z12,IF($W$1="Pesos CLP",S!$AD:$AD,S!$AO:$AO)),0)</f>
        <v>0</v>
      </c>
      <c r="BQ12" s="19">
        <f>IF(OR($I12="REAL",$I12="INCURRIDO"),SUMIF(S!$O:$O,$I12&amp;$O12&amp;$Q12&amp;UPPER(TEXT(BQ$4,"MMMMYYYY"))&amp;$Z12,IF($W$1="Pesos CLP",S!$AD:$AD,S!$AO:$AO)),0)</f>
        <v>0</v>
      </c>
      <c r="BR12" s="19">
        <f>IF(OR($I12="REAL",$I12="INCURRIDO"),SUMIF(S!$O:$O,$I12&amp;$O12&amp;$Q12&amp;UPPER(TEXT(BR$4,"MMMMYYYY"))&amp;$Z12,IF($W$1="Pesos CLP",S!$AD:$AD,S!$AO:$AO)),0)</f>
        <v>0</v>
      </c>
      <c r="BS12" s="19">
        <f>IF(OR($I12="REAL",$I12="INCURRIDO"),SUMIF(S!$O:$O,$I12&amp;$O12&amp;$Q12&amp;UPPER(TEXT(BS$4,"MMMMYYYY"))&amp;$Z12,IF($W$1="Pesos CLP",S!$AD:$AD,S!$AO:$AO)),0)</f>
        <v>0</v>
      </c>
      <c r="BT12" s="19">
        <f>IF(OR($I12="REAL",$I12="INCURRIDO"),SUMIF(S!$O:$O,$I12&amp;$O12&amp;$Q12&amp;UPPER(TEXT(BT$4,"MMMMYYYY"))&amp;$Z12,IF($W$1="Pesos CLP",S!$AD:$AD,S!$AO:$AO)),0)</f>
        <v>7923.3141464469591</v>
      </c>
      <c r="BU12" s="19">
        <f>IF(OR($I12="REAL",$I12="INCURRIDO"),SUMIF(S!$O:$O,$I12&amp;$O12&amp;$Q12&amp;UPPER(TEXT(BU$4,"MMMMYYYY"))&amp;$Z12,IF($W$1="Pesos CLP",S!$AD:$AD,S!$AO:$AO)),0)</f>
        <v>-7998.2253530620583</v>
      </c>
      <c r="BV12" s="19">
        <f>IF(OR($I12="REAL",$I12="INCURRIDO"),SUMIF(S!$O:$O,$I12&amp;$O12&amp;$Q12&amp;UPPER(TEXT(BV$4,"MMMMYYYY"))&amp;$Z12,IF($W$1="Pesos CLP",S!$AD:$AD,S!$AO:$AO)),0)</f>
        <v>0</v>
      </c>
      <c r="BW12" s="19">
        <f>IF(OR($I12="REAL",$I12="INCURRIDO"),SUMIF(S!$O:$O,$I12&amp;$O12&amp;$Q12&amp;UPPER(TEXT(BW$4,"MMMMYYYY"))&amp;$Z12,IF($W$1="Pesos CLP",S!$AD:$AD,S!$AO:$AO)),0)</f>
        <v>0</v>
      </c>
      <c r="BX12" s="19">
        <f>IF(OR($I12="REAL",$I12="INCURRIDO"),SUMIF(S!$O:$O,$I12&amp;$O12&amp;$Q12&amp;UPPER(TEXT(BX$4,"MMMMYYYY"))&amp;$Z12,IF($W$1="Pesos CLP",S!$AD:$AD,S!$AO:$AO)),0)</f>
        <v>0</v>
      </c>
      <c r="BY12" s="19">
        <f>IF(OR($I12="REAL",$I12="INCURRIDO"),SUMIF(S!$O:$O,$I12&amp;$O12&amp;$Q12&amp;UPPER(TEXT(BY$4,"MMMMYYYY"))&amp;$Z12,IF($W$1="Pesos CLP",S!$AD:$AD,S!$AO:$AO)),0)</f>
        <v>0</v>
      </c>
      <c r="BZ12" s="19">
        <f>IF(OR($I12="REAL",$I12="INCURRIDO"),SUMIF(S!$O:$O,$I12&amp;$O12&amp;$Q12&amp;UPPER(TEXT(BZ$4,"MMMMYYYY"))&amp;$Z12,IF($W$1="Pesos CLP",S!$AD:$AD,S!$AO:$AO)),0)</f>
        <v>0</v>
      </c>
      <c r="CA12" s="19">
        <f>IF(OR($I12="REAL",$I12="INCURRIDO"),SUMIF(S!$O:$O,$I12&amp;$O12&amp;$Q12&amp;UPPER(TEXT(CA$4,"MMMMYYYY"))&amp;$Z12,IF($W$1="Pesos CLP",S!$AD:$AD,S!$AO:$AO)),0)</f>
        <v>0</v>
      </c>
      <c r="CB12" s="19">
        <f>IF(OR($I12="REAL",$I12="INCURRIDO"),SUMIF(S!$O:$O,$I12&amp;$O12&amp;$Q12&amp;UPPER(TEXT(CB$4,"MMMMYYYY"))&amp;$Z12,IF($W$1="Pesos CLP",S!$AD:$AD,S!$AO:$AO)),0)</f>
        <v>0</v>
      </c>
      <c r="CC12" s="19">
        <f>IF(OR($I12="REAL",$I12="INCURRIDO"),SUMIF(S!$O:$O,$I12&amp;$O12&amp;$Q12&amp;UPPER(TEXT(CC$4,"MMMMYYYY"))&amp;$Z12,IF($W$1="Pesos CLP",S!$AD:$AD,S!$AO:$AO)),0)</f>
        <v>0</v>
      </c>
      <c r="CD12" s="19">
        <f>IF(OR($I12="REAL",$I12="INCURRIDO"),SUMIF(S!$O:$O,$I12&amp;$O12&amp;$Q12&amp;UPPER(TEXT(CD$4,"MMMMYYYY"))&amp;$Z12,IF($W$1="Pesos CLP",S!$AD:$AD,S!$AO:$AO)),0)</f>
        <v>0</v>
      </c>
      <c r="CE12" s="19">
        <f>IF(OR($I12="REAL",$I12="INCURRIDO"),SUMIF(S!$O:$O,$I12&amp;$O12&amp;$Q12&amp;UPPER(TEXT(CE$4,"MMMMYYYY"))&amp;$Z12,IF($W$1="Pesos CLP",S!$AD:$AD,S!$AO:$AO)),0)</f>
        <v>0</v>
      </c>
      <c r="CF12" s="19">
        <f>IF(OR($I12="REAL",$I12="INCURRIDO"),SUMIF(S!$O:$O,$I12&amp;$O12&amp;$Q12&amp;UPPER(TEXT(CF$4,"MMMMYYYY"))&amp;$Z12,IF($W$1="Pesos CLP",S!$AD:$AD,S!$AO:$AO)),0)</f>
        <v>0</v>
      </c>
      <c r="CG12" s="19">
        <f>IF(OR($I12="REAL",$I12="INCURRIDO"),SUMIF(S!$O:$O,$I12&amp;$O12&amp;$Q12&amp;UPPER(TEXT(CG$4,"MMMMYYYY"))&amp;$Z12,IF($W$1="Pesos CLP",S!$AD:$AD,S!$AO:$AO)),0)</f>
        <v>0</v>
      </c>
      <c r="CH12" s="19">
        <f>IF(OR($I12="REAL",$I12="INCURRIDO"),SUMIF(S!$O:$O,$I12&amp;$O12&amp;$Q12&amp;UPPER(TEXT(CH$4,"MMMMYYYY"))&amp;$Z12,IF($W$1="Pesos CLP",S!$AD:$AD,S!$AO:$AO)),0)</f>
        <v>0</v>
      </c>
      <c r="CI12" s="19">
        <f>IF(OR($I12="REAL",$I12="INCURRIDO"),SUMIF(S!$O:$O,$I12&amp;$O12&amp;$Q12&amp;UPPER(TEXT(CI$4,"MMMMYYYY"))&amp;$Z12,IF($W$1="Pesos CLP",S!$AD:$AD,S!$AO:$AO)),0)</f>
        <v>0</v>
      </c>
      <c r="CJ12" s="19">
        <f>IF(OR($I12="REAL",$I12="INCURRIDO"),SUMIF(S!$O:$O,$I12&amp;$O12&amp;$Q12&amp;UPPER(TEXT(CJ$4,"MMMMYYYY"))&amp;$Z12,IF($W$1="Pesos CLP",S!$AD:$AD,S!$AO:$AO)),0)</f>
        <v>0</v>
      </c>
      <c r="CK12" s="378">
        <f t="shared" ref="CK12:CR21" si="20">(IF(AND(AND($T12&gt;=(CK$4-DAY(CK$4)+1),$T12&lt;=CK$4),AND($U12&gt;=(CK$4-DAY(CK$4)+1),$U12&lt;=CK$4)),$U12-$T12+1,IF(AND($T12&gt;=(CK$4-DAY(CK$4)+1),$T12&lt;=CK$4),CK$4-$T12+1,IF(AND($U12&gt;=(CK$4-DAY(CK$4)+1),$U12&lt;=CK$4),$U12-(CK$4-DAY(CK$4)+1)+1,IF(OR(AND((CK$4-DAY(CK$4)+1)&gt;=$T12,(CK$4-DAY(CK$4)+1)&lt;=$U12),AND((CK$4&gt;=$T12),(CK$4&lt;=$U12))),CK$4-(CK$4-DAY(CK$4)+1)+1,0))))/IF($R12="mes",_xlfn.DAYS(CK$4,(CK$4-DAY(CK$4)+1))+1,(_xlfn.DAYS($U12,$T12)+1))*$S12)*IF($X$1="Físico",1,$X12)</f>
        <v>0</v>
      </c>
      <c r="CL12" s="378">
        <f t="shared" si="20"/>
        <v>0</v>
      </c>
      <c r="CM12" s="378">
        <f t="shared" si="20"/>
        <v>0</v>
      </c>
      <c r="CN12" s="378">
        <f t="shared" si="20"/>
        <v>0</v>
      </c>
      <c r="CO12" s="378">
        <f t="shared" si="20"/>
        <v>0</v>
      </c>
      <c r="CP12" s="378">
        <f t="shared" si="20"/>
        <v>0</v>
      </c>
      <c r="CQ12" s="378">
        <f t="shared" si="20"/>
        <v>0</v>
      </c>
      <c r="CR12" s="378">
        <f t="shared" si="20"/>
        <v>0</v>
      </c>
      <c r="CS12" s="378">
        <f t="shared" ref="CS12:DB21" si="21">(IF(AND(AND($T12&gt;=(CS$4-DAY(CS$4)+1),$T12&lt;=CS$4),AND($U12&gt;=(CS$4-DAY(CS$4)+1),$U12&lt;=CS$4)),$U12-$T12+1,IF(AND($T12&gt;=(CS$4-DAY(CS$4)+1),$T12&lt;=CS$4),CS$4-$T12+1,IF(AND($U12&gt;=(CS$4-DAY(CS$4)+1),$U12&lt;=CS$4),$U12-(CS$4-DAY(CS$4)+1)+1,IF(OR(AND((CS$4-DAY(CS$4)+1)&gt;=$T12,(CS$4-DAY(CS$4)+1)&lt;=$U12),AND((CS$4&gt;=$T12),(CS$4&lt;=$U12))),CS$4-(CS$4-DAY(CS$4)+1)+1,0))))/IF($R12="mes",_xlfn.DAYS(CS$4,(CS$4-DAY(CS$4)+1))+1,(_xlfn.DAYS($U12,$T12)+1))*$S12)*IF($X$1="Físico",1,$X12)</f>
        <v>0</v>
      </c>
      <c r="CT12" s="378">
        <f t="shared" si="21"/>
        <v>0</v>
      </c>
      <c r="CU12" s="378">
        <f t="shared" si="21"/>
        <v>0</v>
      </c>
      <c r="CV12" s="378">
        <f t="shared" si="21"/>
        <v>0</v>
      </c>
      <c r="CW12" s="378">
        <f t="shared" si="21"/>
        <v>0</v>
      </c>
      <c r="CX12" s="378">
        <f t="shared" si="21"/>
        <v>0</v>
      </c>
      <c r="CY12" s="378">
        <f t="shared" si="21"/>
        <v>0</v>
      </c>
      <c r="CZ12" s="378">
        <f t="shared" si="21"/>
        <v>0</v>
      </c>
      <c r="DA12" s="378">
        <f t="shared" si="21"/>
        <v>0</v>
      </c>
      <c r="DB12" s="378">
        <f t="shared" si="21"/>
        <v>0</v>
      </c>
      <c r="DC12" s="378">
        <f t="shared" ref="DC12:DL21" si="22">(IF(AND(AND($T12&gt;=(DC$4-DAY(DC$4)+1),$T12&lt;=DC$4),AND($U12&gt;=(DC$4-DAY(DC$4)+1),$U12&lt;=DC$4)),$U12-$T12+1,IF(AND($T12&gt;=(DC$4-DAY(DC$4)+1),$T12&lt;=DC$4),DC$4-$T12+1,IF(AND($U12&gt;=(DC$4-DAY(DC$4)+1),$U12&lt;=DC$4),$U12-(DC$4-DAY(DC$4)+1)+1,IF(OR(AND((DC$4-DAY(DC$4)+1)&gt;=$T12,(DC$4-DAY(DC$4)+1)&lt;=$U12),AND((DC$4&gt;=$T12),(DC$4&lt;=$U12))),DC$4-(DC$4-DAY(DC$4)+1)+1,0))))/IF($R12="mes",_xlfn.DAYS(DC$4,(DC$4-DAY(DC$4)+1))+1,(_xlfn.DAYS($U12,$T12)+1))*$S12)*IF($X$1="Físico",1,$X12)</f>
        <v>0</v>
      </c>
      <c r="DD12" s="378">
        <f t="shared" si="22"/>
        <v>0</v>
      </c>
      <c r="DE12" s="378">
        <f t="shared" si="22"/>
        <v>0</v>
      </c>
      <c r="DF12" s="378">
        <f t="shared" si="22"/>
        <v>0</v>
      </c>
      <c r="DG12" s="378">
        <f t="shared" si="22"/>
        <v>0</v>
      </c>
      <c r="DH12" s="378">
        <f t="shared" si="22"/>
        <v>0</v>
      </c>
      <c r="DI12" s="378">
        <f t="shared" si="22"/>
        <v>0</v>
      </c>
      <c r="DJ12" s="378">
        <f t="shared" si="22"/>
        <v>0</v>
      </c>
      <c r="DK12" s="378">
        <f t="shared" si="22"/>
        <v>0</v>
      </c>
      <c r="DL12" s="378">
        <f t="shared" si="22"/>
        <v>0</v>
      </c>
      <c r="DM12" s="378">
        <f t="shared" ref="DM12:DV21" si="23">(IF(AND(AND($T12&gt;=(DM$4-DAY(DM$4)+1),$T12&lt;=DM$4),AND($U12&gt;=(DM$4-DAY(DM$4)+1),$U12&lt;=DM$4)),$U12-$T12+1,IF(AND($T12&gt;=(DM$4-DAY(DM$4)+1),$T12&lt;=DM$4),DM$4-$T12+1,IF(AND($U12&gt;=(DM$4-DAY(DM$4)+1),$U12&lt;=DM$4),$U12-(DM$4-DAY(DM$4)+1)+1,IF(OR(AND((DM$4-DAY(DM$4)+1)&gt;=$T12,(DM$4-DAY(DM$4)+1)&lt;=$U12),AND((DM$4&gt;=$T12),(DM$4&lt;=$U12))),DM$4-(DM$4-DAY(DM$4)+1)+1,0))))/IF($R12="mes",_xlfn.DAYS(DM$4,(DM$4-DAY(DM$4)+1))+1,(_xlfn.DAYS($U12,$T12)+1))*$S12)*IF($X$1="Físico",1,$X12)</f>
        <v>0</v>
      </c>
      <c r="DN12" s="378">
        <f t="shared" si="23"/>
        <v>0</v>
      </c>
      <c r="DO12" s="378">
        <f t="shared" si="23"/>
        <v>0</v>
      </c>
      <c r="DP12" s="378">
        <f t="shared" si="23"/>
        <v>0</v>
      </c>
      <c r="DQ12" s="378">
        <f t="shared" si="23"/>
        <v>0</v>
      </c>
      <c r="DR12" s="378">
        <f t="shared" si="23"/>
        <v>0</v>
      </c>
      <c r="DS12" s="378">
        <f t="shared" si="23"/>
        <v>0</v>
      </c>
      <c r="DT12" s="378">
        <f t="shared" si="23"/>
        <v>0</v>
      </c>
      <c r="DU12" s="378">
        <f t="shared" si="23"/>
        <v>0</v>
      </c>
      <c r="DV12" s="378">
        <f t="shared" si="23"/>
        <v>0</v>
      </c>
      <c r="DW12" s="378">
        <f t="shared" ref="DW12:EF21" si="24">(IF(AND(AND($T12&gt;=(DW$4-DAY(DW$4)+1),$T12&lt;=DW$4),AND($U12&gt;=(DW$4-DAY(DW$4)+1),$U12&lt;=DW$4)),$U12-$T12+1,IF(AND($T12&gt;=(DW$4-DAY(DW$4)+1),$T12&lt;=DW$4),DW$4-$T12+1,IF(AND($U12&gt;=(DW$4-DAY(DW$4)+1),$U12&lt;=DW$4),$U12-(DW$4-DAY(DW$4)+1)+1,IF(OR(AND((DW$4-DAY(DW$4)+1)&gt;=$T12,(DW$4-DAY(DW$4)+1)&lt;=$U12),AND((DW$4&gt;=$T12),(DW$4&lt;=$U12))),DW$4-(DW$4-DAY(DW$4)+1)+1,0))))/IF($R12="mes",_xlfn.DAYS(DW$4,(DW$4-DAY(DW$4)+1))+1,(_xlfn.DAYS($U12,$T12)+1))*$S12)*IF($X$1="Físico",1,$X12)</f>
        <v>0</v>
      </c>
      <c r="DX12" s="378">
        <f t="shared" si="24"/>
        <v>0</v>
      </c>
      <c r="DY12" s="378">
        <f t="shared" si="24"/>
        <v>0</v>
      </c>
      <c r="DZ12" s="378">
        <f t="shared" si="24"/>
        <v>0</v>
      </c>
      <c r="EA12" s="378">
        <f t="shared" si="24"/>
        <v>0</v>
      </c>
      <c r="EB12" s="378">
        <f t="shared" si="24"/>
        <v>0</v>
      </c>
      <c r="EC12" s="378">
        <f t="shared" si="24"/>
        <v>0</v>
      </c>
      <c r="ED12" s="378">
        <f t="shared" si="24"/>
        <v>0</v>
      </c>
      <c r="EE12" s="378">
        <f t="shared" si="24"/>
        <v>0</v>
      </c>
      <c r="EF12" s="378">
        <f t="shared" si="24"/>
        <v>0</v>
      </c>
      <c r="EG12" s="378">
        <f t="shared" ref="EG12:EQ21" si="25">(IF(AND(AND($T12&gt;=(EG$4-DAY(EG$4)+1),$T12&lt;=EG$4),AND($U12&gt;=(EG$4-DAY(EG$4)+1),$U12&lt;=EG$4)),$U12-$T12+1,IF(AND($T12&gt;=(EG$4-DAY(EG$4)+1),$T12&lt;=EG$4),EG$4-$T12+1,IF(AND($U12&gt;=(EG$4-DAY(EG$4)+1),$U12&lt;=EG$4),$U12-(EG$4-DAY(EG$4)+1)+1,IF(OR(AND((EG$4-DAY(EG$4)+1)&gt;=$T12,(EG$4-DAY(EG$4)+1)&lt;=$U12),AND((EG$4&gt;=$T12),(EG$4&lt;=$U12))),EG$4-(EG$4-DAY(EG$4)+1)+1,0))))/IF($R12="mes",_xlfn.DAYS(EG$4,(EG$4-DAY(EG$4)+1))+1,(_xlfn.DAYS($U12,$T12)+1))*$S12)*IF($X$1="Físico",1,$X12)</f>
        <v>0</v>
      </c>
      <c r="EH12" s="378">
        <f t="shared" si="25"/>
        <v>0</v>
      </c>
      <c r="EI12" s="378">
        <f t="shared" si="25"/>
        <v>0</v>
      </c>
      <c r="EJ12" s="378">
        <f t="shared" si="25"/>
        <v>0</v>
      </c>
      <c r="EK12" s="378">
        <f t="shared" si="25"/>
        <v>0</v>
      </c>
      <c r="EL12" s="378">
        <f t="shared" si="25"/>
        <v>0</v>
      </c>
      <c r="EM12" s="378">
        <f t="shared" si="25"/>
        <v>0</v>
      </c>
      <c r="EN12" s="378">
        <f t="shared" si="25"/>
        <v>0</v>
      </c>
      <c r="EO12" s="378">
        <f t="shared" si="25"/>
        <v>0</v>
      </c>
      <c r="EP12" s="378">
        <f t="shared" si="25"/>
        <v>0</v>
      </c>
      <c r="EQ12" s="378">
        <f t="shared" si="25"/>
        <v>0</v>
      </c>
    </row>
    <row r="13" spans="1:147" x14ac:dyDescent="0.3">
      <c r="A13" s="368"/>
      <c r="B13" s="368"/>
      <c r="C13" s="368"/>
      <c r="D13" s="368">
        <f t="shared" si="17"/>
        <v>1.0658056259248334</v>
      </c>
      <c r="E13" s="368" t="str">
        <f>VLOOKUP(TEXT(Z13,0),'G2'!B:D,3,0)</f>
        <v>ME</v>
      </c>
      <c r="F13" s="816">
        <f t="shared" si="18"/>
        <v>25446.716002115241</v>
      </c>
      <c r="G13" s="755" t="str">
        <f t="shared" si="8"/>
        <v>REAL 91243120 CO-055/2024 BERG_CAD</v>
      </c>
      <c r="H13" s="756" t="s">
        <v>1190</v>
      </c>
      <c r="I13" s="370" t="s">
        <v>21</v>
      </c>
      <c r="J13" s="370" t="s">
        <v>22</v>
      </c>
      <c r="K13" s="368" t="s">
        <v>23</v>
      </c>
      <c r="L13" s="368" t="str">
        <f>IFERROR(VLOOKUP(TEXT(Z13,0),'G2'!$B$5:$D$21,3,0),"")</f>
        <v>ME</v>
      </c>
      <c r="M13" s="369"/>
      <c r="N13" s="370" t="s">
        <v>620</v>
      </c>
      <c r="O13" s="370" t="s">
        <v>779</v>
      </c>
      <c r="P13" s="370"/>
      <c r="Q13" s="370" t="s">
        <v>703</v>
      </c>
      <c r="R13" s="370" t="s">
        <v>622</v>
      </c>
      <c r="S13" s="376"/>
      <c r="T13" s="372">
        <v>45523</v>
      </c>
      <c r="U13" s="372">
        <v>45538</v>
      </c>
      <c r="V13" s="373">
        <f t="shared" si="19"/>
        <v>0.5</v>
      </c>
      <c r="W13" s="374">
        <v>0</v>
      </c>
      <c r="X13" s="17" cm="1">
        <f t="array" ref="X13">+IF($W$1="Pesos CLP",W13,W13/TC)*MB_24A25</f>
        <v>0</v>
      </c>
      <c r="Y13" s="18">
        <f t="shared" si="10"/>
        <v>40829.195909017384</v>
      </c>
      <c r="Z13">
        <v>91243120</v>
      </c>
      <c r="AA13" s="19">
        <f>IF(OR($I13="REAL",$I13="INCURRIDO"),SUMIF(S!$O:$O,$I13&amp;$O13&amp;$Q13&amp;UPPER(TEXT(AA$4,"MMMMYYYY"))&amp;$Z13,IF($W$1="Pesos CLP",S!$AD:$AD,S!$AO:$AO)),0)</f>
        <v>0</v>
      </c>
      <c r="AB13" s="19">
        <f>IF(OR($I13="REAL",$I13="INCURRIDO"),SUMIF(S!$O:$O,$I13&amp;$O13&amp;$Q13&amp;UPPER(TEXT(AB$4,"MMMMYYYY"))&amp;$Z13,IF($W$1="Pesos CLP",S!$AD:$AD,S!$AO:$AO)),0)</f>
        <v>0</v>
      </c>
      <c r="AC13" s="19">
        <f>IF(OR($I13="REAL",$I13="INCURRIDO"),SUMIF(S!$O:$O,$I13&amp;$O13&amp;$Q13&amp;UPPER(TEXT(AC$4,"MMMMYYYY"))&amp;$Z13,IF($W$1="Pesos CLP",S!$AD:$AD,S!$AO:$AO)),0)</f>
        <v>0</v>
      </c>
      <c r="AD13" s="19">
        <f>IF(OR($I13="REAL",$I13="INCURRIDO"),SUMIF(S!$O:$O,$I13&amp;$O13&amp;$Q13&amp;UPPER(TEXT(AD$4,"MMMMYYYY"))&amp;$Z13,IF($W$1="Pesos CLP",S!$AD:$AD,S!$AO:$AO)),0)</f>
        <v>0</v>
      </c>
      <c r="AE13" s="19">
        <f>IF(OR($I13="REAL",$I13="INCURRIDO"),SUMIF(S!$O:$O,$I13&amp;$O13&amp;$Q13&amp;UPPER(TEXT(AE$4,"MMMMYYYY"))&amp;$Z13,IF($W$1="Pesos CLP",S!$AD:$AD,S!$AO:$AO)),0)</f>
        <v>0</v>
      </c>
      <c r="AF13" s="19">
        <f>IF(OR($I13="REAL",$I13="INCURRIDO"),SUMIF(S!$O:$O,$I13&amp;$O13&amp;$Q13&amp;UPPER(TEXT(AF$4,"MMMMYYYY"))&amp;$Z13,IF($W$1="Pesos CLP",S!$AD:$AD,S!$AO:$AO)),0)</f>
        <v>0</v>
      </c>
      <c r="AG13" s="19">
        <f>IF(OR($I13="REAL",$I13="INCURRIDO"),SUMIF(S!$O:$O,$I13&amp;$O13&amp;$Q13&amp;UPPER(TEXT(AG$4,"MMMMYYYY"))&amp;$Z13,IF($W$1="Pesos CLP",S!$AD:$AD,S!$AO:$AO)),0)</f>
        <v>0</v>
      </c>
      <c r="AH13" s="19">
        <f>IF(OR($I13="REAL",$I13="INCURRIDO"),SUMIF(S!$O:$O,$I13&amp;$O13&amp;$Q13&amp;UPPER(TEXT(AH$4,"MMMMYYYY"))&amp;$Z13,IF($W$1="Pesos CLP",S!$AD:$AD,S!$AO:$AO)),0)</f>
        <v>0</v>
      </c>
      <c r="AI13" s="19">
        <f>IF(OR($I13="REAL",$I13="INCURRIDO"),SUMIF(S!$O:$O,$I13&amp;$O13&amp;$Q13&amp;UPPER(TEXT(AI$4,"MMMMYYYY"))&amp;$Z13,IF($W$1="Pesos CLP",S!$AD:$AD,S!$AO:$AO)),0)</f>
        <v>0</v>
      </c>
      <c r="AJ13" s="19">
        <f>IF(OR($I13="REAL",$I13="INCURRIDO"),SUMIF(S!$O:$O,$I13&amp;$O13&amp;$Q13&amp;UPPER(TEXT(AJ$4,"MMMMYYYY"))&amp;$Z13,IF($W$1="Pesos CLP",S!$AD:$AD,S!$AO:$AO)),0)</f>
        <v>0</v>
      </c>
      <c r="AK13" s="19">
        <f>IF(OR($I13="REAL",$I13="INCURRIDO"),SUMIF(S!$O:$O,$I13&amp;$O13&amp;$Q13&amp;UPPER(TEXT(AK$4,"MMMMYYYY"))&amp;$Z13,IF($W$1="Pesos CLP",S!$AD:$AD,S!$AO:$AO)),0)</f>
        <v>0</v>
      </c>
      <c r="AL13" s="19">
        <f>IF(OR($I13="REAL",$I13="INCURRIDO"),SUMIF(S!$O:$O,$I13&amp;$O13&amp;$Q13&amp;UPPER(TEXT(AL$4,"MMMMYYYY"))&amp;$Z13,IF($W$1="Pesos CLP",S!$AD:$AD,S!$AO:$AO)),0)</f>
        <v>0</v>
      </c>
      <c r="AM13" s="19">
        <f>IF(OR($I13="REAL",$I13="INCURRIDO"),SUMIF(S!$O:$O,$I13&amp;$O13&amp;$Q13&amp;UPPER(TEXT(AM$4,"MMMMYYYY"))&amp;$Z13,IF($W$1="Pesos CLP",S!$AD:$AD,S!$AO:$AO)),0)</f>
        <v>0</v>
      </c>
      <c r="AN13" s="19">
        <f>IF(OR($I13="REAL",$I13="INCURRIDO"),SUMIF(S!$O:$O,$I13&amp;$O13&amp;$Q13&amp;UPPER(TEXT(AN$4,"MMMMYYYY"))&amp;$Z13,IF($W$1="Pesos CLP",S!$AD:$AD,S!$AO:$AO)),0)</f>
        <v>0</v>
      </c>
      <c r="AO13" s="19">
        <f>IF(OR($I13="REAL",$I13="INCURRIDO"),SUMIF(S!$O:$O,$I13&amp;$O13&amp;$Q13&amp;UPPER(TEXT(AO$4,"MMMMYYYY"))&amp;$Z13,IF($W$1="Pesos CLP",S!$AD:$AD,S!$AO:$AO)),0)</f>
        <v>0</v>
      </c>
      <c r="AP13" s="19">
        <f>IF(OR($I13="REAL",$I13="INCURRIDO"),SUMIF(S!$O:$O,$I13&amp;$O13&amp;$Q13&amp;UPPER(TEXT(AP$4,"MMMMYYYY"))&amp;$Z13,IF($W$1="Pesos CLP",S!$AD:$AD,S!$AO:$AO)),0)</f>
        <v>0</v>
      </c>
      <c r="AQ13" s="19">
        <f>IF(OR($I13="REAL",$I13="INCURRIDO"),SUMIF(S!$O:$O,$I13&amp;$O13&amp;$Q13&amp;UPPER(TEXT(AQ$4,"MMMMYYYY"))&amp;$Z13,IF($W$1="Pesos CLP",S!$AD:$AD,S!$AO:$AO)),0)</f>
        <v>0</v>
      </c>
      <c r="AR13" s="19">
        <f>IF(OR($I13="REAL",$I13="INCURRIDO"),SUMIF(S!$O:$O,$I13&amp;$O13&amp;$Q13&amp;UPPER(TEXT(AR$4,"MMMMYYYY"))&amp;$Z13,IF($W$1="Pesos CLP",S!$AD:$AD,S!$AO:$AO)),0)</f>
        <v>0</v>
      </c>
      <c r="AS13" s="19">
        <f>IF(OR($I13="REAL",$I13="INCURRIDO"),SUMIF(S!$O:$O,$I13&amp;$O13&amp;$Q13&amp;UPPER(TEXT(AS$4,"MMMMYYYY"))&amp;$Z13,IF($W$1="Pesos CLP",S!$AD:$AD,S!$AO:$AO)),0)</f>
        <v>0</v>
      </c>
      <c r="AT13" s="19">
        <f>IF(OR($I13="REAL",$I13="INCURRIDO"),SUMIF(S!$O:$O,$I13&amp;$O13&amp;$Q13&amp;UPPER(TEXT(AT$4,"MMMMYYYY"))&amp;$Z13,IF($W$1="Pesos CLP",S!$AD:$AD,S!$AO:$AO)),0)</f>
        <v>0</v>
      </c>
      <c r="AU13" s="19">
        <f>IF(OR($I13="REAL",$I13="INCURRIDO"),SUMIF(S!$O:$O,$I13&amp;$O13&amp;$Q13&amp;UPPER(TEXT(AU$4,"MMMMYYYY"))&amp;$Z13,IF($W$1="Pesos CLP",S!$AD:$AD,S!$AO:$AO)),0)</f>
        <v>0</v>
      </c>
      <c r="AV13" s="19">
        <f>IF(OR($I13="REAL",$I13="INCURRIDO"),SUMIF(S!$O:$O,$I13&amp;$O13&amp;$Q13&amp;UPPER(TEXT(AV$4,"MMMMYYYY"))&amp;$Z13,IF($W$1="Pesos CLP",S!$AD:$AD,S!$AO:$AO)),0)</f>
        <v>0</v>
      </c>
      <c r="AW13" s="19">
        <f>IF(OR($I13="REAL",$I13="INCURRIDO"),SUMIF(S!$O:$O,$I13&amp;$O13&amp;$Q13&amp;UPPER(TEXT(AW$4,"MMMMYYYY"))&amp;$Z13,IF($W$1="Pesos CLP",S!$AD:$AD,S!$AO:$AO)),0)</f>
        <v>0</v>
      </c>
      <c r="AX13" s="19">
        <f>IF(OR($I13="REAL",$I13="INCURRIDO"),SUMIF(S!$O:$O,$I13&amp;$O13&amp;$Q13&amp;UPPER(TEXT(AX$4,"MMMMYYYY"))&amp;$Z13,IF($W$1="Pesos CLP",S!$AD:$AD,S!$AO:$AO)),0)</f>
        <v>0</v>
      </c>
      <c r="AY13" s="19">
        <f>IF(OR($I13="REAL",$I13="INCURRIDO"),SUMIF(S!$O:$O,$I13&amp;$O13&amp;$Q13&amp;UPPER(TEXT(AY$4,"MMMMYYYY"))&amp;$Z13,IF($W$1="Pesos CLP",S!$AD:$AD,S!$AO:$AO)),0)</f>
        <v>0</v>
      </c>
      <c r="AZ13" s="19">
        <f>IF(OR($I13="REAL",$I13="INCURRIDO"),SUMIF(S!$O:$O,$I13&amp;$O13&amp;$Q13&amp;UPPER(TEXT(AZ$4,"MMMMYYYY"))&amp;$Z13,IF($W$1="Pesos CLP",S!$AD:$AD,S!$AO:$AO)),0)</f>
        <v>0</v>
      </c>
      <c r="BA13" s="19">
        <f>IF(OR($I13="REAL",$I13="INCURRIDO"),SUMIF(S!$O:$O,$I13&amp;$O13&amp;$Q13&amp;UPPER(TEXT(BA$4,"MMMMYYYY"))&amp;$Z13,IF($W$1="Pesos CLP",S!$AD:$AD,S!$AO:$AO)),0)</f>
        <v>0</v>
      </c>
      <c r="BB13" s="19">
        <f>IF(OR($I13="REAL",$I13="INCURRIDO"),SUMIF(S!$O:$O,$I13&amp;$O13&amp;$Q13&amp;UPPER(TEXT(BB$4,"MMMMYYYY"))&amp;$Z13,IF($W$1="Pesos CLP",S!$AD:$AD,S!$AO:$AO)),0)</f>
        <v>0</v>
      </c>
      <c r="BC13" s="19">
        <f>IF(OR($I13="REAL",$I13="INCURRIDO"),SUMIF(S!$O:$O,$I13&amp;$O13&amp;$Q13&amp;UPPER(TEXT(BC$4,"MMMMYYYY"))&amp;$Z13,IF($W$1="Pesos CLP",S!$AD:$AD,S!$AO:$AO)),0)</f>
        <v>0</v>
      </c>
      <c r="BD13" s="19">
        <f>IF(OR($I13="REAL",$I13="INCURRIDO"),SUMIF(S!$O:$O,$I13&amp;$O13&amp;$Q13&amp;UPPER(TEXT(BD$4,"MMMMYYYY"))&amp;$Z13,IF($W$1="Pesos CLP",S!$AD:$AD,S!$AO:$AO)),0)</f>
        <v>0</v>
      </c>
      <c r="BE13" s="19">
        <f>IF(OR($I13="REAL",$I13="INCURRIDO"),SUMIF(S!$O:$O,$I13&amp;$O13&amp;$Q13&amp;UPPER(TEXT(BE$4,"MMMMYYYY"))&amp;$Z13,IF($W$1="Pesos CLP",S!$AD:$AD,S!$AO:$AO)),0)</f>
        <v>0</v>
      </c>
      <c r="BF13" s="19">
        <f>IF(OR($I13="REAL",$I13="INCURRIDO"),SUMIF(S!$O:$O,$I13&amp;$O13&amp;$Q13&amp;UPPER(TEXT(BF$4,"MMMMYYYY"))&amp;$Z13,IF($W$1="Pesos CLP",S!$AD:$AD,S!$AO:$AO)),0)</f>
        <v>0</v>
      </c>
      <c r="BG13" s="19">
        <f>IF(OR($I13="REAL",$I13="INCURRIDO"),SUMIF(S!$O:$O,$I13&amp;$O13&amp;$Q13&amp;UPPER(TEXT(BG$4,"MMMMYYYY"))&amp;$Z13,IF($W$1="Pesos CLP",S!$AD:$AD,S!$AO:$AO)),0)</f>
        <v>0</v>
      </c>
      <c r="BH13" s="19">
        <f>IF(OR($I13="REAL",$I13="INCURRIDO"),SUMIF(S!$O:$O,$I13&amp;$O13&amp;$Q13&amp;UPPER(TEXT(BH$4,"MMMMYYYY"))&amp;$Z13,IF($W$1="Pesos CLP",S!$AD:$AD,S!$AO:$AO)),0)</f>
        <v>0</v>
      </c>
      <c r="BI13" s="19">
        <f>IF(OR($I13="REAL",$I13="INCURRIDO"),SUMIF(S!$O:$O,$I13&amp;$O13&amp;$Q13&amp;UPPER(TEXT(BI$4,"MMMMYYYY"))&amp;$Z13,IF($W$1="Pesos CLP",S!$AD:$AD,S!$AO:$AO)),0)</f>
        <v>0</v>
      </c>
      <c r="BJ13" s="19">
        <f>IF(OR($I13="REAL",$I13="INCURRIDO"),SUMIF(S!$O:$O,$I13&amp;$O13&amp;$Q13&amp;UPPER(TEXT(BJ$4,"MMMMYYYY"))&amp;$Z13,IF($W$1="Pesos CLP",S!$AD:$AD,S!$AO:$AO)),0)</f>
        <v>0</v>
      </c>
      <c r="BK13" s="19">
        <f>IF(OR($I13="REAL",$I13="INCURRIDO"),SUMIF(S!$O:$O,$I13&amp;$O13&amp;$Q13&amp;UPPER(TEXT(BK$4,"MMMMYYYY"))&amp;$Z13,IF($W$1="Pesos CLP",S!$AD:$AD,S!$AO:$AO)),0)</f>
        <v>0</v>
      </c>
      <c r="BL13" s="19">
        <f>IF(OR($I13="REAL",$I13="INCURRIDO"),SUMIF(S!$O:$O,$I13&amp;$O13&amp;$Q13&amp;UPPER(TEXT(BL$4,"MMMMYYYY"))&amp;$Z13,IF($W$1="Pesos CLP",S!$AD:$AD,S!$AO:$AO)),0)</f>
        <v>0</v>
      </c>
      <c r="BM13" s="19">
        <f>IF(OR($I13="REAL",$I13="INCURRIDO"),SUMIF(S!$O:$O,$I13&amp;$O13&amp;$Q13&amp;UPPER(TEXT(BM$4,"MMMMYYYY"))&amp;$Z13,IF($W$1="Pesos CLP",S!$AD:$AD,S!$AO:$AO)),0)</f>
        <v>0</v>
      </c>
      <c r="BN13" s="19">
        <f>IF(OR($I13="REAL",$I13="INCURRIDO"),SUMIF(S!$O:$O,$I13&amp;$O13&amp;$Q13&amp;UPPER(TEXT(BN$4,"MMMMYYYY"))&amp;$Z13,IF($W$1="Pesos CLP",S!$AD:$AD,S!$AO:$AO)),0)</f>
        <v>0</v>
      </c>
      <c r="BO13" s="19">
        <f>IF(OR($I13="REAL",$I13="INCURRIDO"),SUMIF(S!$O:$O,$I13&amp;$O13&amp;$Q13&amp;UPPER(TEXT(BO$4,"MMMMYYYY"))&amp;$Z13,IF($W$1="Pesos CLP",S!$AD:$AD,S!$AO:$AO)),0)</f>
        <v>0</v>
      </c>
      <c r="BP13" s="19">
        <f>IF(OR($I13="REAL",$I13="INCURRIDO"),SUMIF(S!$O:$O,$I13&amp;$O13&amp;$Q13&amp;UPPER(TEXT(BP$4,"MMMMYYYY"))&amp;$Z13,IF($W$1="Pesos CLP",S!$AD:$AD,S!$AO:$AO)),0)</f>
        <v>0</v>
      </c>
      <c r="BQ13" s="19">
        <f>IF(OR($I13="REAL",$I13="INCURRIDO"),SUMIF(S!$O:$O,$I13&amp;$O13&amp;$Q13&amp;UPPER(TEXT(BQ$4,"MMMMYYYY"))&amp;$Z13,IF($W$1="Pesos CLP",S!$AD:$AD,S!$AO:$AO)),0)</f>
        <v>0</v>
      </c>
      <c r="BR13" s="19">
        <f>IF(OR($I13="REAL",$I13="INCURRIDO"),SUMIF(S!$O:$O,$I13&amp;$O13&amp;$Q13&amp;UPPER(TEXT(BR$4,"MMMMYYYY"))&amp;$Z13,IF($W$1="Pesos CLP",S!$AD:$AD,S!$AO:$AO)),0)</f>
        <v>0</v>
      </c>
      <c r="BS13" s="19">
        <f>IF(OR($I13="REAL",$I13="INCURRIDO"),SUMIF(S!$O:$O,$I13&amp;$O13&amp;$Q13&amp;UPPER(TEXT(BS$4,"MMMMYYYY"))&amp;$Z13,IF($W$1="Pesos CLP",S!$AD:$AD,S!$AO:$AO)),0)</f>
        <v>0</v>
      </c>
      <c r="BT13" s="19">
        <f>IF(OR($I13="REAL",$I13="INCURRIDO"),SUMIF(S!$O:$O,$I13&amp;$O13&amp;$Q13&amp;UPPER(TEXT(BT$4,"MMMMYYYY"))&amp;$Z13,IF($W$1="Pesos CLP",S!$AD:$AD,S!$AO:$AO)),0)</f>
        <v>0</v>
      </c>
      <c r="BU13" s="19">
        <f>IF(OR($I13="REAL",$I13="INCURRIDO"),SUMIF(S!$O:$O,$I13&amp;$O13&amp;$Q13&amp;UPPER(TEXT(BU$4,"MMMMYYYY"))&amp;$Z13,IF($W$1="Pesos CLP",S!$AD:$AD,S!$AO:$AO)),0)</f>
        <v>10148.195544493192</v>
      </c>
      <c r="BV13" s="19">
        <f>IF(OR($I13="REAL",$I13="INCURRIDO"),SUMIF(S!$O:$O,$I13&amp;$O13&amp;$Q13&amp;UPPER(TEXT(BV$4,"MMMMYYYY"))&amp;$Z13,IF($W$1="Pesos CLP",S!$AD:$AD,S!$AO:$AO)),0)</f>
        <v>1278.5276025880448</v>
      </c>
      <c r="BW13" s="817">
        <f>IF(OR($I13="REAL",$I13="INCURRIDO"),SUMIF(S!$O:$O,$I13&amp;$O13&amp;$Q13&amp;UPPER(TEXT(BW$4,"MMMMYYYY"))&amp;$Z13,IF($W$1="Pesos CLP",S!$AD:$AD,S!$AO:$AO)),0)</f>
        <v>5083.790736388667</v>
      </c>
      <c r="BX13" s="19">
        <f>IF(OR($I13="REAL",$I13="INCURRIDO"),SUMIF(S!$O:$O,$I13&amp;$O13&amp;$Q13&amp;UPPER(TEXT(BX$4,"MMMMYYYY"))&amp;$Z13,IF($W$1="Pesos CLP",S!$AD:$AD,S!$AO:$AO)),0)</f>
        <v>1818.7209365271576</v>
      </c>
      <c r="BY13" s="19">
        <f>IF(OR($I13="REAL",$I13="INCURRIDO"),SUMIF(S!$O:$O,$I13&amp;$O13&amp;$Q13&amp;UPPER(TEXT(BY$4,"MMMMYYYY"))&amp;$Z13,IF($W$1="Pesos CLP",S!$AD:$AD,S!$AO:$AO)),0)</f>
        <v>0</v>
      </c>
      <c r="BZ13" s="19">
        <f>IF(OR($I13="REAL",$I13="INCURRIDO"),SUMIF(S!$O:$O,$I13&amp;$O13&amp;$Q13&amp;UPPER(TEXT(BZ$4,"MMMMYYYY"))&amp;$Z13,IF($W$1="Pesos CLP",S!$AD:$AD,S!$AO:$AO)),0)</f>
        <v>1942.9533769201039</v>
      </c>
      <c r="CA13" s="19">
        <f>IF(OR($I13="REAL",$I13="INCURRIDO"),SUMIF(S!$O:$O,$I13&amp;$O13&amp;$Q13&amp;UPPER(TEXT(CA$4,"MMMMYYYY"))&amp;$Z13,IF($W$1="Pesos CLP",S!$AD:$AD,S!$AO:$AO)),0)</f>
        <v>3398.8436683822656</v>
      </c>
      <c r="CB13" s="19">
        <f>IF(OR($I13="REAL",$I13="INCURRIDO"),SUMIF(S!$O:$O,$I13&amp;$O13&amp;$Q13&amp;UPPER(TEXT(CB$4,"MMMMYYYY"))&amp;$Z13,IF($W$1="Pesos CLP",S!$AD:$AD,S!$AO:$AO)),0)</f>
        <v>1775.6841368158084</v>
      </c>
      <c r="CC13" s="19">
        <f>IF(OR($I13="REAL",$I13="INCURRIDO"),SUMIF(S!$O:$O,$I13&amp;$O13&amp;$Q13&amp;UPPER(TEXT(CC$4,"MMMMYYYY"))&amp;$Z13,IF($W$1="Pesos CLP",S!$AD:$AD,S!$AO:$AO)),0)</f>
        <v>0</v>
      </c>
      <c r="CD13" s="19">
        <f>IF(OR($I13="REAL",$I13="INCURRIDO"),SUMIF(S!$O:$O,$I13&amp;$O13&amp;$Q13&amp;UPPER(TEXT(CD$4,"MMMMYYYY"))&amp;$Z13,IF($W$1="Pesos CLP",S!$AD:$AD,S!$AO:$AO)),0)</f>
        <v>0</v>
      </c>
      <c r="CE13" s="19">
        <f>IF(OR($I13="REAL",$I13="INCURRIDO"),SUMIF(S!$O:$O,$I13&amp;$O13&amp;$Q13&amp;UPPER(TEXT(CE$4,"MMMMYYYY"))&amp;$Z13,IF($W$1="Pesos CLP",S!$AD:$AD,S!$AO:$AO)),0)</f>
        <v>0</v>
      </c>
      <c r="CF13" s="19">
        <f>IF(OR($I13="REAL",$I13="INCURRIDO"),SUMIF(S!$O:$O,$I13&amp;$O13&amp;$Q13&amp;UPPER(TEXT(CF$4,"MMMMYYYY"))&amp;$Z13,IF($W$1="Pesos CLP",S!$AD:$AD,S!$AO:$AO)),0)</f>
        <v>8202.5060048618452</v>
      </c>
      <c r="CG13" s="19">
        <f>IF(OR($I13="REAL",$I13="INCURRIDO"),SUMIF(S!$O:$O,$I13&amp;$O13&amp;$Q13&amp;UPPER(TEXT(CG$4,"MMMMYYYY"))&amp;$Z13,IF($W$1="Pesos CLP",S!$AD:$AD,S!$AO:$AO)),0)</f>
        <v>1787.9692854440425</v>
      </c>
      <c r="CH13" s="19">
        <f>IF(OR($I13="REAL",$I13="INCURRIDO"),SUMIF(S!$O:$O,$I13&amp;$O13&amp;$Q13&amp;UPPER(TEXT(CH$4,"MMMMYYYY"))&amp;$Z13,IF($W$1="Pesos CLP",S!$AD:$AD,S!$AO:$AO)),0)</f>
        <v>0</v>
      </c>
      <c r="CI13" s="19">
        <f>IF(OR($I13="REAL",$I13="INCURRIDO"),SUMIF(S!$O:$O,$I13&amp;$O13&amp;$Q13&amp;UPPER(TEXT(CI$4,"MMMMYYYY"))&amp;$Z13,IF($W$1="Pesos CLP",S!$AD:$AD,S!$AO:$AO)),0)</f>
        <v>5500.4142690804019</v>
      </c>
      <c r="CJ13" s="19">
        <f>IF(OR($I13="REAL",$I13="INCURRIDO"),SUMIF(S!$O:$O,$I13&amp;$O13&amp;$Q13&amp;UPPER(TEXT(CJ$4,"MMMMYYYY"))&amp;$Z13,IF($W$1="Pesos CLP",S!$AD:$AD,S!$AO:$AO)),0)</f>
        <v>-108.40965248414432</v>
      </c>
      <c r="CK13" s="378">
        <f t="shared" si="20"/>
        <v>0</v>
      </c>
      <c r="CL13" s="378">
        <f t="shared" si="20"/>
        <v>0</v>
      </c>
      <c r="CM13" s="378">
        <f t="shared" si="20"/>
        <v>0</v>
      </c>
      <c r="CN13" s="378">
        <f t="shared" si="20"/>
        <v>0</v>
      </c>
      <c r="CO13" s="378">
        <f t="shared" si="20"/>
        <v>0</v>
      </c>
      <c r="CP13" s="378">
        <f t="shared" si="20"/>
        <v>0</v>
      </c>
      <c r="CQ13" s="378">
        <f t="shared" si="20"/>
        <v>0</v>
      </c>
      <c r="CR13" s="378">
        <f t="shared" si="20"/>
        <v>0</v>
      </c>
      <c r="CS13" s="378">
        <f t="shared" si="21"/>
        <v>0</v>
      </c>
      <c r="CT13" s="378">
        <f t="shared" si="21"/>
        <v>0</v>
      </c>
      <c r="CU13" s="378">
        <f t="shared" si="21"/>
        <v>0</v>
      </c>
      <c r="CV13" s="378">
        <f t="shared" si="21"/>
        <v>0</v>
      </c>
      <c r="CW13" s="378">
        <f t="shared" si="21"/>
        <v>0</v>
      </c>
      <c r="CX13" s="378">
        <f t="shared" si="21"/>
        <v>0</v>
      </c>
      <c r="CY13" s="378">
        <f t="shared" si="21"/>
        <v>0</v>
      </c>
      <c r="CZ13" s="378">
        <f t="shared" si="21"/>
        <v>0</v>
      </c>
      <c r="DA13" s="378">
        <f t="shared" si="21"/>
        <v>0</v>
      </c>
      <c r="DB13" s="378">
        <f t="shared" si="21"/>
        <v>0</v>
      </c>
      <c r="DC13" s="378">
        <f t="shared" si="22"/>
        <v>0</v>
      </c>
      <c r="DD13" s="378">
        <f t="shared" si="22"/>
        <v>0</v>
      </c>
      <c r="DE13" s="378">
        <f t="shared" si="22"/>
        <v>0</v>
      </c>
      <c r="DF13" s="378">
        <f t="shared" si="22"/>
        <v>0</v>
      </c>
      <c r="DG13" s="378">
        <f t="shared" si="22"/>
        <v>0</v>
      </c>
      <c r="DH13" s="378">
        <f t="shared" si="22"/>
        <v>0</v>
      </c>
      <c r="DI13" s="378">
        <f t="shared" si="22"/>
        <v>0</v>
      </c>
      <c r="DJ13" s="378">
        <f t="shared" si="22"/>
        <v>0</v>
      </c>
      <c r="DK13" s="378">
        <f t="shared" si="22"/>
        <v>0</v>
      </c>
      <c r="DL13" s="378">
        <f t="shared" si="22"/>
        <v>0</v>
      </c>
      <c r="DM13" s="378">
        <f t="shared" si="23"/>
        <v>0</v>
      </c>
      <c r="DN13" s="378">
        <f t="shared" si="23"/>
        <v>0</v>
      </c>
      <c r="DO13" s="378">
        <f t="shared" si="23"/>
        <v>0</v>
      </c>
      <c r="DP13" s="378">
        <f t="shared" si="23"/>
        <v>0</v>
      </c>
      <c r="DQ13" s="378">
        <f t="shared" si="23"/>
        <v>0</v>
      </c>
      <c r="DR13" s="378">
        <f t="shared" si="23"/>
        <v>0</v>
      </c>
      <c r="DS13" s="378">
        <f t="shared" si="23"/>
        <v>0</v>
      </c>
      <c r="DT13" s="378">
        <f t="shared" si="23"/>
        <v>0</v>
      </c>
      <c r="DU13" s="378">
        <f t="shared" si="23"/>
        <v>0</v>
      </c>
      <c r="DV13" s="378">
        <f t="shared" si="23"/>
        <v>0</v>
      </c>
      <c r="DW13" s="378">
        <f t="shared" si="24"/>
        <v>0</v>
      </c>
      <c r="DX13" s="378">
        <f t="shared" si="24"/>
        <v>0</v>
      </c>
      <c r="DY13" s="378">
        <f t="shared" si="24"/>
        <v>0</v>
      </c>
      <c r="DZ13" s="378">
        <f t="shared" si="24"/>
        <v>0</v>
      </c>
      <c r="EA13" s="378">
        <f t="shared" si="24"/>
        <v>0</v>
      </c>
      <c r="EB13" s="378">
        <f t="shared" si="24"/>
        <v>0</v>
      </c>
      <c r="EC13" s="378">
        <f t="shared" si="24"/>
        <v>0</v>
      </c>
      <c r="ED13" s="378">
        <f t="shared" si="24"/>
        <v>0</v>
      </c>
      <c r="EE13" s="378">
        <f t="shared" si="24"/>
        <v>0</v>
      </c>
      <c r="EF13" s="378">
        <f t="shared" si="24"/>
        <v>0</v>
      </c>
      <c r="EG13" s="378">
        <f t="shared" si="25"/>
        <v>0</v>
      </c>
      <c r="EH13" s="378">
        <f t="shared" si="25"/>
        <v>0</v>
      </c>
      <c r="EI13" s="378">
        <f t="shared" si="25"/>
        <v>0</v>
      </c>
      <c r="EJ13" s="378">
        <f t="shared" si="25"/>
        <v>0</v>
      </c>
      <c r="EK13" s="378">
        <f t="shared" si="25"/>
        <v>0</v>
      </c>
      <c r="EL13" s="378">
        <f t="shared" si="25"/>
        <v>0</v>
      </c>
      <c r="EM13" s="378">
        <f t="shared" si="25"/>
        <v>0</v>
      </c>
      <c r="EN13" s="378">
        <f t="shared" si="25"/>
        <v>0</v>
      </c>
      <c r="EO13" s="378">
        <f t="shared" si="25"/>
        <v>0</v>
      </c>
      <c r="EP13" s="378">
        <f t="shared" si="25"/>
        <v>0</v>
      </c>
      <c r="EQ13" s="378">
        <f t="shared" si="25"/>
        <v>0</v>
      </c>
    </row>
    <row r="14" spans="1:147" x14ac:dyDescent="0.3">
      <c r="A14" s="368"/>
      <c r="B14" s="368"/>
      <c r="C14" s="368"/>
      <c r="D14" s="368">
        <f t="shared" si="17"/>
        <v>1.0658056259248334</v>
      </c>
      <c r="E14" s="368" t="str">
        <f>VLOOKUP(TEXT(Z14,0),'G2'!B:D,3,0)</f>
        <v>ME</v>
      </c>
      <c r="F14" s="816">
        <f t="shared" si="18"/>
        <v>16616.226294601922</v>
      </c>
      <c r="G14" s="755" t="str">
        <f t="shared" si="8"/>
        <v>REAL 91243120 CO-056/2024 CANN_AUS</v>
      </c>
      <c r="H14" s="756" t="s">
        <v>1190</v>
      </c>
      <c r="I14" s="370" t="s">
        <v>21</v>
      </c>
      <c r="J14" s="370" t="s">
        <v>22</v>
      </c>
      <c r="K14" s="368" t="s">
        <v>23</v>
      </c>
      <c r="L14" s="368" t="str">
        <f>IFERROR(VLOOKUP(TEXT(Z14,0),'G2'!$B$5:$D$21,3,0),"")</f>
        <v>ME</v>
      </c>
      <c r="M14" s="369"/>
      <c r="N14" s="370" t="s">
        <v>623</v>
      </c>
      <c r="O14" s="370" t="s">
        <v>808</v>
      </c>
      <c r="P14" s="370"/>
      <c r="Q14" s="370" t="s">
        <v>796</v>
      </c>
      <c r="R14" s="370" t="s">
        <v>622</v>
      </c>
      <c r="S14" s="376"/>
      <c r="T14" s="372">
        <v>45566</v>
      </c>
      <c r="U14" s="372">
        <v>45641</v>
      </c>
      <c r="V14" s="373">
        <f t="shared" si="19"/>
        <v>2.5</v>
      </c>
      <c r="W14" s="374">
        <v>0</v>
      </c>
      <c r="X14" s="17" cm="1">
        <f t="array" ref="X14">+IF($W$1="Pesos CLP",W14,W14/TC)*MB_24A25</f>
        <v>0</v>
      </c>
      <c r="Y14" s="18">
        <f t="shared" si="10"/>
        <v>16616.226294601922</v>
      </c>
      <c r="Z14">
        <v>91243120</v>
      </c>
      <c r="AA14" s="19">
        <f>IF(OR($I14="REAL",$I14="INCURRIDO"),SUMIF(S!$O:$O,$I14&amp;$O14&amp;$Q14&amp;UPPER(TEXT(AA$4,"MMMMYYYY"))&amp;$Z14,IF($W$1="Pesos CLP",S!$AD:$AD,S!$AO:$AO)),0)</f>
        <v>0</v>
      </c>
      <c r="AB14" s="19">
        <f>IF(OR($I14="REAL",$I14="INCURRIDO"),SUMIF(S!$O:$O,$I14&amp;$O14&amp;$Q14&amp;UPPER(TEXT(AB$4,"MMMMYYYY"))&amp;$Z14,IF($W$1="Pesos CLP",S!$AD:$AD,S!$AO:$AO)),0)</f>
        <v>0</v>
      </c>
      <c r="AC14" s="19">
        <f>IF(OR($I14="REAL",$I14="INCURRIDO"),SUMIF(S!$O:$O,$I14&amp;$O14&amp;$Q14&amp;UPPER(TEXT(AC$4,"MMMMYYYY"))&amp;$Z14,IF($W$1="Pesos CLP",S!$AD:$AD,S!$AO:$AO)),0)</f>
        <v>0</v>
      </c>
      <c r="AD14" s="19">
        <f>IF(OR($I14="REAL",$I14="INCURRIDO"),SUMIF(S!$O:$O,$I14&amp;$O14&amp;$Q14&amp;UPPER(TEXT(AD$4,"MMMMYYYY"))&amp;$Z14,IF($W$1="Pesos CLP",S!$AD:$AD,S!$AO:$AO)),0)</f>
        <v>0</v>
      </c>
      <c r="AE14" s="19">
        <f>IF(OR($I14="REAL",$I14="INCURRIDO"),SUMIF(S!$O:$O,$I14&amp;$O14&amp;$Q14&amp;UPPER(TEXT(AE$4,"MMMMYYYY"))&amp;$Z14,IF($W$1="Pesos CLP",S!$AD:$AD,S!$AO:$AO)),0)</f>
        <v>0</v>
      </c>
      <c r="AF14" s="19">
        <f>IF(OR($I14="REAL",$I14="INCURRIDO"),SUMIF(S!$O:$O,$I14&amp;$O14&amp;$Q14&amp;UPPER(TEXT(AF$4,"MMMMYYYY"))&amp;$Z14,IF($W$1="Pesos CLP",S!$AD:$AD,S!$AO:$AO)),0)</f>
        <v>0</v>
      </c>
      <c r="AG14" s="19">
        <f>IF(OR($I14="REAL",$I14="INCURRIDO"),SUMIF(S!$O:$O,$I14&amp;$O14&amp;$Q14&amp;UPPER(TEXT(AG$4,"MMMMYYYY"))&amp;$Z14,IF($W$1="Pesos CLP",S!$AD:$AD,S!$AO:$AO)),0)</f>
        <v>0</v>
      </c>
      <c r="AH14" s="19">
        <f>IF(OR($I14="REAL",$I14="INCURRIDO"),SUMIF(S!$O:$O,$I14&amp;$O14&amp;$Q14&amp;UPPER(TEXT(AH$4,"MMMMYYYY"))&amp;$Z14,IF($W$1="Pesos CLP",S!$AD:$AD,S!$AO:$AO)),0)</f>
        <v>0</v>
      </c>
      <c r="AI14" s="19">
        <f>IF(OR($I14="REAL",$I14="INCURRIDO"),SUMIF(S!$O:$O,$I14&amp;$O14&amp;$Q14&amp;UPPER(TEXT(AI$4,"MMMMYYYY"))&amp;$Z14,IF($W$1="Pesos CLP",S!$AD:$AD,S!$AO:$AO)),0)</f>
        <v>0</v>
      </c>
      <c r="AJ14" s="19">
        <f>IF(OR($I14="REAL",$I14="INCURRIDO"),SUMIF(S!$O:$O,$I14&amp;$O14&amp;$Q14&amp;UPPER(TEXT(AJ$4,"MMMMYYYY"))&amp;$Z14,IF($W$1="Pesos CLP",S!$AD:$AD,S!$AO:$AO)),0)</f>
        <v>0</v>
      </c>
      <c r="AK14" s="19">
        <f>IF(OR($I14="REAL",$I14="INCURRIDO"),SUMIF(S!$O:$O,$I14&amp;$O14&amp;$Q14&amp;UPPER(TEXT(AK$4,"MMMMYYYY"))&amp;$Z14,IF($W$1="Pesos CLP",S!$AD:$AD,S!$AO:$AO)),0)</f>
        <v>0</v>
      </c>
      <c r="AL14" s="19">
        <f>IF(OR($I14="REAL",$I14="INCURRIDO"),SUMIF(S!$O:$O,$I14&amp;$O14&amp;$Q14&amp;UPPER(TEXT(AL$4,"MMMMYYYY"))&amp;$Z14,IF($W$1="Pesos CLP",S!$AD:$AD,S!$AO:$AO)),0)</f>
        <v>0</v>
      </c>
      <c r="AM14" s="19">
        <f>IF(OR($I14="REAL",$I14="INCURRIDO"),SUMIF(S!$O:$O,$I14&amp;$O14&amp;$Q14&amp;UPPER(TEXT(AM$4,"MMMMYYYY"))&amp;$Z14,IF($W$1="Pesos CLP",S!$AD:$AD,S!$AO:$AO)),0)</f>
        <v>0</v>
      </c>
      <c r="AN14" s="19">
        <f>IF(OR($I14="REAL",$I14="INCURRIDO"),SUMIF(S!$O:$O,$I14&amp;$O14&amp;$Q14&amp;UPPER(TEXT(AN$4,"MMMMYYYY"))&amp;$Z14,IF($W$1="Pesos CLP",S!$AD:$AD,S!$AO:$AO)),0)</f>
        <v>0</v>
      </c>
      <c r="AO14" s="19">
        <f>IF(OR($I14="REAL",$I14="INCURRIDO"),SUMIF(S!$O:$O,$I14&amp;$O14&amp;$Q14&amp;UPPER(TEXT(AO$4,"MMMMYYYY"))&amp;$Z14,IF($W$1="Pesos CLP",S!$AD:$AD,S!$AO:$AO)),0)</f>
        <v>0</v>
      </c>
      <c r="AP14" s="19">
        <f>IF(OR($I14="REAL",$I14="INCURRIDO"),SUMIF(S!$O:$O,$I14&amp;$O14&amp;$Q14&amp;UPPER(TEXT(AP$4,"MMMMYYYY"))&amp;$Z14,IF($W$1="Pesos CLP",S!$AD:$AD,S!$AO:$AO)),0)</f>
        <v>0</v>
      </c>
      <c r="AQ14" s="19">
        <f>IF(OR($I14="REAL",$I14="INCURRIDO"),SUMIF(S!$O:$O,$I14&amp;$O14&amp;$Q14&amp;UPPER(TEXT(AQ$4,"MMMMYYYY"))&amp;$Z14,IF($W$1="Pesos CLP",S!$AD:$AD,S!$AO:$AO)),0)</f>
        <v>0</v>
      </c>
      <c r="AR14" s="19">
        <f>IF(OR($I14="REAL",$I14="INCURRIDO"),SUMIF(S!$O:$O,$I14&amp;$O14&amp;$Q14&amp;UPPER(TEXT(AR$4,"MMMMYYYY"))&amp;$Z14,IF($W$1="Pesos CLP",S!$AD:$AD,S!$AO:$AO)),0)</f>
        <v>0</v>
      </c>
      <c r="AS14" s="19">
        <f>IF(OR($I14="REAL",$I14="INCURRIDO"),SUMIF(S!$O:$O,$I14&amp;$O14&amp;$Q14&amp;UPPER(TEXT(AS$4,"MMMMYYYY"))&amp;$Z14,IF($W$1="Pesos CLP",S!$AD:$AD,S!$AO:$AO)),0)</f>
        <v>0</v>
      </c>
      <c r="AT14" s="19">
        <f>IF(OR($I14="REAL",$I14="INCURRIDO"),SUMIF(S!$O:$O,$I14&amp;$O14&amp;$Q14&amp;UPPER(TEXT(AT$4,"MMMMYYYY"))&amp;$Z14,IF($W$1="Pesos CLP",S!$AD:$AD,S!$AO:$AO)),0)</f>
        <v>0</v>
      </c>
      <c r="AU14" s="19">
        <f>IF(OR($I14="REAL",$I14="INCURRIDO"),SUMIF(S!$O:$O,$I14&amp;$O14&amp;$Q14&amp;UPPER(TEXT(AU$4,"MMMMYYYY"))&amp;$Z14,IF($W$1="Pesos CLP",S!$AD:$AD,S!$AO:$AO)),0)</f>
        <v>0</v>
      </c>
      <c r="AV14" s="19">
        <f>IF(OR($I14="REAL",$I14="INCURRIDO"),SUMIF(S!$O:$O,$I14&amp;$O14&amp;$Q14&amp;UPPER(TEXT(AV$4,"MMMMYYYY"))&amp;$Z14,IF($W$1="Pesos CLP",S!$AD:$AD,S!$AO:$AO)),0)</f>
        <v>0</v>
      </c>
      <c r="AW14" s="19">
        <f>IF(OR($I14="REAL",$I14="INCURRIDO"),SUMIF(S!$O:$O,$I14&amp;$O14&amp;$Q14&amp;UPPER(TEXT(AW$4,"MMMMYYYY"))&amp;$Z14,IF($W$1="Pesos CLP",S!$AD:$AD,S!$AO:$AO)),0)</f>
        <v>0</v>
      </c>
      <c r="AX14" s="19">
        <f>IF(OR($I14="REAL",$I14="INCURRIDO"),SUMIF(S!$O:$O,$I14&amp;$O14&amp;$Q14&amp;UPPER(TEXT(AX$4,"MMMMYYYY"))&amp;$Z14,IF($W$1="Pesos CLP",S!$AD:$AD,S!$AO:$AO)),0)</f>
        <v>0</v>
      </c>
      <c r="AY14" s="19">
        <f>IF(OR($I14="REAL",$I14="INCURRIDO"),SUMIF(S!$O:$O,$I14&amp;$O14&amp;$Q14&amp;UPPER(TEXT(AY$4,"MMMMYYYY"))&amp;$Z14,IF($W$1="Pesos CLP",S!$AD:$AD,S!$AO:$AO)),0)</f>
        <v>0</v>
      </c>
      <c r="AZ14" s="19">
        <f>IF(OR($I14="REAL",$I14="INCURRIDO"),SUMIF(S!$O:$O,$I14&amp;$O14&amp;$Q14&amp;UPPER(TEXT(AZ$4,"MMMMYYYY"))&amp;$Z14,IF($W$1="Pesos CLP",S!$AD:$AD,S!$AO:$AO)),0)</f>
        <v>0</v>
      </c>
      <c r="BA14" s="19">
        <f>IF(OR($I14="REAL",$I14="INCURRIDO"),SUMIF(S!$O:$O,$I14&amp;$O14&amp;$Q14&amp;UPPER(TEXT(BA$4,"MMMMYYYY"))&amp;$Z14,IF($W$1="Pesos CLP",S!$AD:$AD,S!$AO:$AO)),0)</f>
        <v>0</v>
      </c>
      <c r="BB14" s="19">
        <f>IF(OR($I14="REAL",$I14="INCURRIDO"),SUMIF(S!$O:$O,$I14&amp;$O14&amp;$Q14&amp;UPPER(TEXT(BB$4,"MMMMYYYY"))&amp;$Z14,IF($W$1="Pesos CLP",S!$AD:$AD,S!$AO:$AO)),0)</f>
        <v>0</v>
      </c>
      <c r="BC14" s="19">
        <f>IF(OR($I14="REAL",$I14="INCURRIDO"),SUMIF(S!$O:$O,$I14&amp;$O14&amp;$Q14&amp;UPPER(TEXT(BC$4,"MMMMYYYY"))&amp;$Z14,IF($W$1="Pesos CLP",S!$AD:$AD,S!$AO:$AO)),0)</f>
        <v>0</v>
      </c>
      <c r="BD14" s="19">
        <f>IF(OR($I14="REAL",$I14="INCURRIDO"),SUMIF(S!$O:$O,$I14&amp;$O14&amp;$Q14&amp;UPPER(TEXT(BD$4,"MMMMYYYY"))&amp;$Z14,IF($W$1="Pesos CLP",S!$AD:$AD,S!$AO:$AO)),0)</f>
        <v>0</v>
      </c>
      <c r="BE14" s="19">
        <f>IF(OR($I14="REAL",$I14="INCURRIDO"),SUMIF(S!$O:$O,$I14&amp;$O14&amp;$Q14&amp;UPPER(TEXT(BE$4,"MMMMYYYY"))&amp;$Z14,IF($W$1="Pesos CLP",S!$AD:$AD,S!$AO:$AO)),0)</f>
        <v>0</v>
      </c>
      <c r="BF14" s="19">
        <f>IF(OR($I14="REAL",$I14="INCURRIDO"),SUMIF(S!$O:$O,$I14&amp;$O14&amp;$Q14&amp;UPPER(TEXT(BF$4,"MMMMYYYY"))&amp;$Z14,IF($W$1="Pesos CLP",S!$AD:$AD,S!$AO:$AO)),0)</f>
        <v>0</v>
      </c>
      <c r="BG14" s="19">
        <f>IF(OR($I14="REAL",$I14="INCURRIDO"),SUMIF(S!$O:$O,$I14&amp;$O14&amp;$Q14&amp;UPPER(TEXT(BG$4,"MMMMYYYY"))&amp;$Z14,IF($W$1="Pesos CLP",S!$AD:$AD,S!$AO:$AO)),0)</f>
        <v>0</v>
      </c>
      <c r="BH14" s="19">
        <f>IF(OR($I14="REAL",$I14="INCURRIDO"),SUMIF(S!$O:$O,$I14&amp;$O14&amp;$Q14&amp;UPPER(TEXT(BH$4,"MMMMYYYY"))&amp;$Z14,IF($W$1="Pesos CLP",S!$AD:$AD,S!$AO:$AO)),0)</f>
        <v>0</v>
      </c>
      <c r="BI14" s="19">
        <f>IF(OR($I14="REAL",$I14="INCURRIDO"),SUMIF(S!$O:$O,$I14&amp;$O14&amp;$Q14&amp;UPPER(TEXT(BI$4,"MMMMYYYY"))&amp;$Z14,IF($W$1="Pesos CLP",S!$AD:$AD,S!$AO:$AO)),0)</f>
        <v>0</v>
      </c>
      <c r="BJ14" s="19">
        <f>IF(OR($I14="REAL",$I14="INCURRIDO"),SUMIF(S!$O:$O,$I14&amp;$O14&amp;$Q14&amp;UPPER(TEXT(BJ$4,"MMMMYYYY"))&amp;$Z14,IF($W$1="Pesos CLP",S!$AD:$AD,S!$AO:$AO)),0)</f>
        <v>0</v>
      </c>
      <c r="BK14" s="19">
        <f>IF(OR($I14="REAL",$I14="INCURRIDO"),SUMIF(S!$O:$O,$I14&amp;$O14&amp;$Q14&amp;UPPER(TEXT(BK$4,"MMMMYYYY"))&amp;$Z14,IF($W$1="Pesos CLP",S!$AD:$AD,S!$AO:$AO)),0)</f>
        <v>0</v>
      </c>
      <c r="BL14" s="19">
        <f>IF(OR($I14="REAL",$I14="INCURRIDO"),SUMIF(S!$O:$O,$I14&amp;$O14&amp;$Q14&amp;UPPER(TEXT(BL$4,"MMMMYYYY"))&amp;$Z14,IF($W$1="Pesos CLP",S!$AD:$AD,S!$AO:$AO)),0)</f>
        <v>0</v>
      </c>
      <c r="BM14" s="19">
        <f>IF(OR($I14="REAL",$I14="INCURRIDO"),SUMIF(S!$O:$O,$I14&amp;$O14&amp;$Q14&amp;UPPER(TEXT(BM$4,"MMMMYYYY"))&amp;$Z14,IF($W$1="Pesos CLP",S!$AD:$AD,S!$AO:$AO)),0)</f>
        <v>0</v>
      </c>
      <c r="BN14" s="19">
        <f>IF(OR($I14="REAL",$I14="INCURRIDO"),SUMIF(S!$O:$O,$I14&amp;$O14&amp;$Q14&amp;UPPER(TEXT(BN$4,"MMMMYYYY"))&amp;$Z14,IF($W$1="Pesos CLP",S!$AD:$AD,S!$AO:$AO)),0)</f>
        <v>0</v>
      </c>
      <c r="BO14" s="19">
        <f>IF(OR($I14="REAL",$I14="INCURRIDO"),SUMIF(S!$O:$O,$I14&amp;$O14&amp;$Q14&amp;UPPER(TEXT(BO$4,"MMMMYYYY"))&amp;$Z14,IF($W$1="Pesos CLP",S!$AD:$AD,S!$AO:$AO)),0)</f>
        <v>0</v>
      </c>
      <c r="BP14" s="19">
        <f>IF(OR($I14="REAL",$I14="INCURRIDO"),SUMIF(S!$O:$O,$I14&amp;$O14&amp;$Q14&amp;UPPER(TEXT(BP$4,"MMMMYYYY"))&amp;$Z14,IF($W$1="Pesos CLP",S!$AD:$AD,S!$AO:$AO)),0)</f>
        <v>0</v>
      </c>
      <c r="BQ14" s="19">
        <f>IF(OR($I14="REAL",$I14="INCURRIDO"),SUMIF(S!$O:$O,$I14&amp;$O14&amp;$Q14&amp;UPPER(TEXT(BQ$4,"MMMMYYYY"))&amp;$Z14,IF($W$1="Pesos CLP",S!$AD:$AD,S!$AO:$AO)),0)</f>
        <v>0</v>
      </c>
      <c r="BR14" s="19">
        <f>IF(OR($I14="REAL",$I14="INCURRIDO"),SUMIF(S!$O:$O,$I14&amp;$O14&amp;$Q14&amp;UPPER(TEXT(BR$4,"MMMMYYYY"))&amp;$Z14,IF($W$1="Pesos CLP",S!$AD:$AD,S!$AO:$AO)),0)</f>
        <v>0</v>
      </c>
      <c r="BS14" s="19">
        <f>IF(OR($I14="REAL",$I14="INCURRIDO"),SUMIF(S!$O:$O,$I14&amp;$O14&amp;$Q14&amp;UPPER(TEXT(BS$4,"MMMMYYYY"))&amp;$Z14,IF($W$1="Pesos CLP",S!$AD:$AD,S!$AO:$AO)),0)</f>
        <v>0</v>
      </c>
      <c r="BT14" s="19">
        <f>IF(OR($I14="REAL",$I14="INCURRIDO"),SUMIF(S!$O:$O,$I14&amp;$O14&amp;$Q14&amp;UPPER(TEXT(BT$4,"MMMMYYYY"))&amp;$Z14,IF($W$1="Pesos CLP",S!$AD:$AD,S!$AO:$AO)),0)</f>
        <v>0</v>
      </c>
      <c r="BU14" s="19">
        <f>IF(OR($I14="REAL",$I14="INCURRIDO"),SUMIF(S!$O:$O,$I14&amp;$O14&amp;$Q14&amp;UPPER(TEXT(BU$4,"MMMMYYYY"))&amp;$Z14,IF($W$1="Pesos CLP",S!$AD:$AD,S!$AO:$AO)),0)</f>
        <v>2910.0323186173655</v>
      </c>
      <c r="BV14" s="19">
        <f>IF(OR($I14="REAL",$I14="INCURRIDO"),SUMIF(S!$O:$O,$I14&amp;$O14&amp;$Q14&amp;UPPER(TEXT(BV$4,"MMMMYYYY"))&amp;$Z14,IF($W$1="Pesos CLP",S!$AD:$AD,S!$AO:$AO)),0)</f>
        <v>13706.193975984557</v>
      </c>
      <c r="BW14" s="19">
        <f>IF(OR($I14="REAL",$I14="INCURRIDO"),SUMIF(S!$O:$O,$I14&amp;$O14&amp;$Q14&amp;UPPER(TEXT(BW$4,"MMMMYYYY"))&amp;$Z14,IF($W$1="Pesos CLP",S!$AD:$AD,S!$AO:$AO)),0)</f>
        <v>0</v>
      </c>
      <c r="BX14" s="19">
        <f>IF(OR($I14="REAL",$I14="INCURRIDO"),SUMIF(S!$O:$O,$I14&amp;$O14&amp;$Q14&amp;UPPER(TEXT(BX$4,"MMMMYYYY"))&amp;$Z14,IF($W$1="Pesos CLP",S!$AD:$AD,S!$AO:$AO)),0)</f>
        <v>0</v>
      </c>
      <c r="BY14" s="19">
        <f>IF(OR($I14="REAL",$I14="INCURRIDO"),SUMIF(S!$O:$O,$I14&amp;$O14&amp;$Q14&amp;UPPER(TEXT(BY$4,"MMMMYYYY"))&amp;$Z14,IF($W$1="Pesos CLP",S!$AD:$AD,S!$AO:$AO)),0)</f>
        <v>0</v>
      </c>
      <c r="BZ14" s="19">
        <f>IF(OR($I14="REAL",$I14="INCURRIDO"),SUMIF(S!$O:$O,$I14&amp;$O14&amp;$Q14&amp;UPPER(TEXT(BZ$4,"MMMMYYYY"))&amp;$Z14,IF($W$1="Pesos CLP",S!$AD:$AD,S!$AO:$AO)),0)</f>
        <v>0</v>
      </c>
      <c r="CA14" s="19">
        <f>IF(OR($I14="REAL",$I14="INCURRIDO"),SUMIF(S!$O:$O,$I14&amp;$O14&amp;$Q14&amp;UPPER(TEXT(CA$4,"MMMMYYYY"))&amp;$Z14,IF($W$1="Pesos CLP",S!$AD:$AD,S!$AO:$AO)),0)</f>
        <v>0</v>
      </c>
      <c r="CB14" s="19">
        <f>IF(OR($I14="REAL",$I14="INCURRIDO"),SUMIF(S!$O:$O,$I14&amp;$O14&amp;$Q14&amp;UPPER(TEXT(CB$4,"MMMMYYYY"))&amp;$Z14,IF($W$1="Pesos CLP",S!$AD:$AD,S!$AO:$AO)),0)</f>
        <v>0</v>
      </c>
      <c r="CC14" s="19">
        <f>IF(OR($I14="REAL",$I14="INCURRIDO"),SUMIF(S!$O:$O,$I14&amp;$O14&amp;$Q14&amp;UPPER(TEXT(CC$4,"MMMMYYYY"))&amp;$Z14,IF($W$1="Pesos CLP",S!$AD:$AD,S!$AO:$AO)),0)</f>
        <v>0</v>
      </c>
      <c r="CD14" s="19">
        <f>IF(OR($I14="REAL",$I14="INCURRIDO"),SUMIF(S!$O:$O,$I14&amp;$O14&amp;$Q14&amp;UPPER(TEXT(CD$4,"MMMMYYYY"))&amp;$Z14,IF($W$1="Pesos CLP",S!$AD:$AD,S!$AO:$AO)),0)</f>
        <v>0</v>
      </c>
      <c r="CE14" s="19">
        <f>IF(OR($I14="REAL",$I14="INCURRIDO"),SUMIF(S!$O:$O,$I14&amp;$O14&amp;$Q14&amp;UPPER(TEXT(CE$4,"MMMMYYYY"))&amp;$Z14,IF($W$1="Pesos CLP",S!$AD:$AD,S!$AO:$AO)),0)</f>
        <v>0</v>
      </c>
      <c r="CF14" s="19">
        <f>IF(OR($I14="REAL",$I14="INCURRIDO"),SUMIF(S!$O:$O,$I14&amp;$O14&amp;$Q14&amp;UPPER(TEXT(CF$4,"MMMMYYYY"))&amp;$Z14,IF($W$1="Pesos CLP",S!$AD:$AD,S!$AO:$AO)),0)</f>
        <v>0</v>
      </c>
      <c r="CG14" s="19">
        <f>IF(OR($I14="REAL",$I14="INCURRIDO"),SUMIF(S!$O:$O,$I14&amp;$O14&amp;$Q14&amp;UPPER(TEXT(CG$4,"MMMMYYYY"))&amp;$Z14,IF($W$1="Pesos CLP",S!$AD:$AD,S!$AO:$AO)),0)</f>
        <v>0</v>
      </c>
      <c r="CH14" s="19">
        <f>IF(OR($I14="REAL",$I14="INCURRIDO"),SUMIF(S!$O:$O,$I14&amp;$O14&amp;$Q14&amp;UPPER(TEXT(CH$4,"MMMMYYYY"))&amp;$Z14,IF($W$1="Pesos CLP",S!$AD:$AD,S!$AO:$AO)),0)</f>
        <v>0</v>
      </c>
      <c r="CI14" s="19">
        <f>IF(OR($I14="REAL",$I14="INCURRIDO"),SUMIF(S!$O:$O,$I14&amp;$O14&amp;$Q14&amp;UPPER(TEXT(CI$4,"MMMMYYYY"))&amp;$Z14,IF($W$1="Pesos CLP",S!$AD:$AD,S!$AO:$AO)),0)</f>
        <v>0</v>
      </c>
      <c r="CJ14" s="19">
        <f>IF(OR($I14="REAL",$I14="INCURRIDO"),SUMIF(S!$O:$O,$I14&amp;$O14&amp;$Q14&amp;UPPER(TEXT(CJ$4,"MMMMYYYY"))&amp;$Z14,IF($W$1="Pesos CLP",S!$AD:$AD,S!$AO:$AO)),0)</f>
        <v>0</v>
      </c>
      <c r="CK14" s="378">
        <f t="shared" si="20"/>
        <v>0</v>
      </c>
      <c r="CL14" s="378">
        <f t="shared" si="20"/>
        <v>0</v>
      </c>
      <c r="CM14" s="378">
        <f t="shared" si="20"/>
        <v>0</v>
      </c>
      <c r="CN14" s="378">
        <f t="shared" si="20"/>
        <v>0</v>
      </c>
      <c r="CO14" s="378">
        <f t="shared" si="20"/>
        <v>0</v>
      </c>
      <c r="CP14" s="378">
        <f t="shared" si="20"/>
        <v>0</v>
      </c>
      <c r="CQ14" s="378">
        <f t="shared" si="20"/>
        <v>0</v>
      </c>
      <c r="CR14" s="378">
        <f t="shared" si="20"/>
        <v>0</v>
      </c>
      <c r="CS14" s="378">
        <f t="shared" si="21"/>
        <v>0</v>
      </c>
      <c r="CT14" s="378">
        <f t="shared" si="21"/>
        <v>0</v>
      </c>
      <c r="CU14" s="378">
        <f t="shared" si="21"/>
        <v>0</v>
      </c>
      <c r="CV14" s="378">
        <f t="shared" si="21"/>
        <v>0</v>
      </c>
      <c r="CW14" s="378">
        <f t="shared" si="21"/>
        <v>0</v>
      </c>
      <c r="CX14" s="378">
        <f t="shared" si="21"/>
        <v>0</v>
      </c>
      <c r="CY14" s="378">
        <f t="shared" si="21"/>
        <v>0</v>
      </c>
      <c r="CZ14" s="378">
        <f t="shared" si="21"/>
        <v>0</v>
      </c>
      <c r="DA14" s="378">
        <f t="shared" si="21"/>
        <v>0</v>
      </c>
      <c r="DB14" s="378">
        <f t="shared" si="21"/>
        <v>0</v>
      </c>
      <c r="DC14" s="378">
        <f t="shared" si="22"/>
        <v>0</v>
      </c>
      <c r="DD14" s="378">
        <f t="shared" si="22"/>
        <v>0</v>
      </c>
      <c r="DE14" s="378">
        <f t="shared" si="22"/>
        <v>0</v>
      </c>
      <c r="DF14" s="378">
        <f t="shared" si="22"/>
        <v>0</v>
      </c>
      <c r="DG14" s="378">
        <f t="shared" si="22"/>
        <v>0</v>
      </c>
      <c r="DH14" s="378">
        <f t="shared" si="22"/>
        <v>0</v>
      </c>
      <c r="DI14" s="378">
        <f t="shared" si="22"/>
        <v>0</v>
      </c>
      <c r="DJ14" s="378">
        <f t="shared" si="22"/>
        <v>0</v>
      </c>
      <c r="DK14" s="378">
        <f t="shared" si="22"/>
        <v>0</v>
      </c>
      <c r="DL14" s="378">
        <f t="shared" si="22"/>
        <v>0</v>
      </c>
      <c r="DM14" s="378">
        <f t="shared" si="23"/>
        <v>0</v>
      </c>
      <c r="DN14" s="378">
        <f t="shared" si="23"/>
        <v>0</v>
      </c>
      <c r="DO14" s="378">
        <f t="shared" si="23"/>
        <v>0</v>
      </c>
      <c r="DP14" s="378">
        <f t="shared" si="23"/>
        <v>0</v>
      </c>
      <c r="DQ14" s="378">
        <f t="shared" si="23"/>
        <v>0</v>
      </c>
      <c r="DR14" s="378">
        <f t="shared" si="23"/>
        <v>0</v>
      </c>
      <c r="DS14" s="378">
        <f t="shared" si="23"/>
        <v>0</v>
      </c>
      <c r="DT14" s="378">
        <f t="shared" si="23"/>
        <v>0</v>
      </c>
      <c r="DU14" s="378">
        <f t="shared" si="23"/>
        <v>0</v>
      </c>
      <c r="DV14" s="378">
        <f t="shared" si="23"/>
        <v>0</v>
      </c>
      <c r="DW14" s="378">
        <f t="shared" si="24"/>
        <v>0</v>
      </c>
      <c r="DX14" s="378">
        <f t="shared" si="24"/>
        <v>0</v>
      </c>
      <c r="DY14" s="378">
        <f t="shared" si="24"/>
        <v>0</v>
      </c>
      <c r="DZ14" s="378">
        <f t="shared" si="24"/>
        <v>0</v>
      </c>
      <c r="EA14" s="378">
        <f t="shared" si="24"/>
        <v>0</v>
      </c>
      <c r="EB14" s="378">
        <f t="shared" si="24"/>
        <v>0</v>
      </c>
      <c r="EC14" s="378">
        <f t="shared" si="24"/>
        <v>0</v>
      </c>
      <c r="ED14" s="378">
        <f t="shared" si="24"/>
        <v>0</v>
      </c>
      <c r="EE14" s="378">
        <f t="shared" si="24"/>
        <v>0</v>
      </c>
      <c r="EF14" s="378">
        <f t="shared" si="24"/>
        <v>0</v>
      </c>
      <c r="EG14" s="378">
        <f t="shared" si="25"/>
        <v>0</v>
      </c>
      <c r="EH14" s="378">
        <f t="shared" si="25"/>
        <v>0</v>
      </c>
      <c r="EI14" s="378">
        <f t="shared" si="25"/>
        <v>0</v>
      </c>
      <c r="EJ14" s="378">
        <f t="shared" si="25"/>
        <v>0</v>
      </c>
      <c r="EK14" s="378">
        <f t="shared" si="25"/>
        <v>0</v>
      </c>
      <c r="EL14" s="378">
        <f t="shared" si="25"/>
        <v>0</v>
      </c>
      <c r="EM14" s="378">
        <f t="shared" si="25"/>
        <v>0</v>
      </c>
      <c r="EN14" s="378">
        <f t="shared" si="25"/>
        <v>0</v>
      </c>
      <c r="EO14" s="378">
        <f t="shared" si="25"/>
        <v>0</v>
      </c>
      <c r="EP14" s="378">
        <f t="shared" si="25"/>
        <v>0</v>
      </c>
      <c r="EQ14" s="378">
        <f t="shared" si="25"/>
        <v>0</v>
      </c>
    </row>
    <row r="15" spans="1:147" x14ac:dyDescent="0.3">
      <c r="A15" s="368"/>
      <c r="B15" s="368"/>
      <c r="C15" s="368"/>
      <c r="D15" s="368">
        <f t="shared" si="17"/>
        <v>1.0658056259248334</v>
      </c>
      <c r="E15" s="368" t="str">
        <f>VLOOKUP(TEXT(Z15,0),'G2'!B:D,3,0)</f>
        <v>ME</v>
      </c>
      <c r="F15" s="816">
        <f t="shared" si="18"/>
        <v>-1.7187210236334067</v>
      </c>
      <c r="G15" s="755" t="str">
        <f t="shared" si="8"/>
        <v>INCURRIDO 91243120 CO-075/2024 CANN_AUS</v>
      </c>
      <c r="H15" s="756" t="s">
        <v>1190</v>
      </c>
      <c r="I15" s="370" t="s">
        <v>743</v>
      </c>
      <c r="J15" s="370" t="s">
        <v>22</v>
      </c>
      <c r="K15" s="368" t="s">
        <v>23</v>
      </c>
      <c r="L15" s="368" t="str">
        <f>IFERROR(VLOOKUP(TEXT(Z15,0),'G2'!$B$5:$D$21,3,0),"")</f>
        <v>ME</v>
      </c>
      <c r="M15" s="369"/>
      <c r="N15" s="370" t="s">
        <v>841</v>
      </c>
      <c r="O15" s="370" t="s">
        <v>888</v>
      </c>
      <c r="P15" s="370"/>
      <c r="Q15" s="370" t="s">
        <v>796</v>
      </c>
      <c r="R15" s="370" t="s">
        <v>622</v>
      </c>
      <c r="S15" s="376"/>
      <c r="T15" s="372">
        <v>45566</v>
      </c>
      <c r="U15" s="372">
        <v>45641</v>
      </c>
      <c r="V15" s="373">
        <f t="shared" si="19"/>
        <v>2.5</v>
      </c>
      <c r="W15" s="374">
        <v>0</v>
      </c>
      <c r="X15" s="17" cm="1">
        <f t="array" ref="X15">+IF($W$1="Pesos CLP",W15,W15/TC)*MB_24A25</f>
        <v>0</v>
      </c>
      <c r="Y15" s="18">
        <f t="shared" si="10"/>
        <v>-1.7187210236334067</v>
      </c>
      <c r="Z15">
        <v>91243120</v>
      </c>
      <c r="AA15" s="19">
        <f>IF(OR($I15="REAL",$I15="INCURRIDO"),SUMIF(S!$O:$O,$I15&amp;$O15&amp;$Q15&amp;UPPER(TEXT(AA$4,"MMMMYYYY"))&amp;$Z15,IF($W$1="Pesos CLP",S!$AD:$AD,S!$AO:$AO)),0)</f>
        <v>0</v>
      </c>
      <c r="AB15" s="19">
        <f>IF(OR($I15="REAL",$I15="INCURRIDO"),SUMIF(S!$O:$O,$I15&amp;$O15&amp;$Q15&amp;UPPER(TEXT(AB$4,"MMMMYYYY"))&amp;$Z15,IF($W$1="Pesos CLP",S!$AD:$AD,S!$AO:$AO)),0)</f>
        <v>0</v>
      </c>
      <c r="AC15" s="19">
        <f>IF(OR($I15="REAL",$I15="INCURRIDO"),SUMIF(S!$O:$O,$I15&amp;$O15&amp;$Q15&amp;UPPER(TEXT(AC$4,"MMMMYYYY"))&amp;$Z15,IF($W$1="Pesos CLP",S!$AD:$AD,S!$AO:$AO)),0)</f>
        <v>0</v>
      </c>
      <c r="AD15" s="19">
        <f>IF(OR($I15="REAL",$I15="INCURRIDO"),SUMIF(S!$O:$O,$I15&amp;$O15&amp;$Q15&amp;UPPER(TEXT(AD$4,"MMMMYYYY"))&amp;$Z15,IF($W$1="Pesos CLP",S!$AD:$AD,S!$AO:$AO)),0)</f>
        <v>0</v>
      </c>
      <c r="AE15" s="19">
        <f>IF(OR($I15="REAL",$I15="INCURRIDO"),SUMIF(S!$O:$O,$I15&amp;$O15&amp;$Q15&amp;UPPER(TEXT(AE$4,"MMMMYYYY"))&amp;$Z15,IF($W$1="Pesos CLP",S!$AD:$AD,S!$AO:$AO)),0)</f>
        <v>0</v>
      </c>
      <c r="AF15" s="19">
        <f>IF(OR($I15="REAL",$I15="INCURRIDO"),SUMIF(S!$O:$O,$I15&amp;$O15&amp;$Q15&amp;UPPER(TEXT(AF$4,"MMMMYYYY"))&amp;$Z15,IF($W$1="Pesos CLP",S!$AD:$AD,S!$AO:$AO)),0)</f>
        <v>0</v>
      </c>
      <c r="AG15" s="19">
        <f>IF(OR($I15="REAL",$I15="INCURRIDO"),SUMIF(S!$O:$O,$I15&amp;$O15&amp;$Q15&amp;UPPER(TEXT(AG$4,"MMMMYYYY"))&amp;$Z15,IF($W$1="Pesos CLP",S!$AD:$AD,S!$AO:$AO)),0)</f>
        <v>0</v>
      </c>
      <c r="AH15" s="19">
        <f>IF(OR($I15="REAL",$I15="INCURRIDO"),SUMIF(S!$O:$O,$I15&amp;$O15&amp;$Q15&amp;UPPER(TEXT(AH$4,"MMMMYYYY"))&amp;$Z15,IF($W$1="Pesos CLP",S!$AD:$AD,S!$AO:$AO)),0)</f>
        <v>0</v>
      </c>
      <c r="AI15" s="19">
        <f>IF(OR($I15="REAL",$I15="INCURRIDO"),SUMIF(S!$O:$O,$I15&amp;$O15&amp;$Q15&amp;UPPER(TEXT(AI$4,"MMMMYYYY"))&amp;$Z15,IF($W$1="Pesos CLP",S!$AD:$AD,S!$AO:$AO)),0)</f>
        <v>0</v>
      </c>
      <c r="AJ15" s="19">
        <f>IF(OR($I15="REAL",$I15="INCURRIDO"),SUMIF(S!$O:$O,$I15&amp;$O15&amp;$Q15&amp;UPPER(TEXT(AJ$4,"MMMMYYYY"))&amp;$Z15,IF($W$1="Pesos CLP",S!$AD:$AD,S!$AO:$AO)),0)</f>
        <v>0</v>
      </c>
      <c r="AK15" s="19">
        <f>IF(OR($I15="REAL",$I15="INCURRIDO"),SUMIF(S!$O:$O,$I15&amp;$O15&amp;$Q15&amp;UPPER(TEXT(AK$4,"MMMMYYYY"))&amp;$Z15,IF($W$1="Pesos CLP",S!$AD:$AD,S!$AO:$AO)),0)</f>
        <v>0</v>
      </c>
      <c r="AL15" s="19">
        <f>IF(OR($I15="REAL",$I15="INCURRIDO"),SUMIF(S!$O:$O,$I15&amp;$O15&amp;$Q15&amp;UPPER(TEXT(AL$4,"MMMMYYYY"))&amp;$Z15,IF($W$1="Pesos CLP",S!$AD:$AD,S!$AO:$AO)),0)</f>
        <v>0</v>
      </c>
      <c r="AM15" s="19">
        <f>IF(OR($I15="REAL",$I15="INCURRIDO"),SUMIF(S!$O:$O,$I15&amp;$O15&amp;$Q15&amp;UPPER(TEXT(AM$4,"MMMMYYYY"))&amp;$Z15,IF($W$1="Pesos CLP",S!$AD:$AD,S!$AO:$AO)),0)</f>
        <v>0</v>
      </c>
      <c r="AN15" s="19">
        <f>IF(OR($I15="REAL",$I15="INCURRIDO"),SUMIF(S!$O:$O,$I15&amp;$O15&amp;$Q15&amp;UPPER(TEXT(AN$4,"MMMMYYYY"))&amp;$Z15,IF($W$1="Pesos CLP",S!$AD:$AD,S!$AO:$AO)),0)</f>
        <v>0</v>
      </c>
      <c r="AO15" s="19">
        <f>IF(OR($I15="REAL",$I15="INCURRIDO"),SUMIF(S!$O:$O,$I15&amp;$O15&amp;$Q15&amp;UPPER(TEXT(AO$4,"MMMMYYYY"))&amp;$Z15,IF($W$1="Pesos CLP",S!$AD:$AD,S!$AO:$AO)),0)</f>
        <v>0</v>
      </c>
      <c r="AP15" s="19">
        <f>IF(OR($I15="REAL",$I15="INCURRIDO"),SUMIF(S!$O:$O,$I15&amp;$O15&amp;$Q15&amp;UPPER(TEXT(AP$4,"MMMMYYYY"))&amp;$Z15,IF($W$1="Pesos CLP",S!$AD:$AD,S!$AO:$AO)),0)</f>
        <v>0</v>
      </c>
      <c r="AQ15" s="19">
        <f>IF(OR($I15="REAL",$I15="INCURRIDO"),SUMIF(S!$O:$O,$I15&amp;$O15&amp;$Q15&amp;UPPER(TEXT(AQ$4,"MMMMYYYY"))&amp;$Z15,IF($W$1="Pesos CLP",S!$AD:$AD,S!$AO:$AO)),0)</f>
        <v>0</v>
      </c>
      <c r="AR15" s="19">
        <f>IF(OR($I15="REAL",$I15="INCURRIDO"),SUMIF(S!$O:$O,$I15&amp;$O15&amp;$Q15&amp;UPPER(TEXT(AR$4,"MMMMYYYY"))&amp;$Z15,IF($W$1="Pesos CLP",S!$AD:$AD,S!$AO:$AO)),0)</f>
        <v>0</v>
      </c>
      <c r="AS15" s="19">
        <f>IF(OR($I15="REAL",$I15="INCURRIDO"),SUMIF(S!$O:$O,$I15&amp;$O15&amp;$Q15&amp;UPPER(TEXT(AS$4,"MMMMYYYY"))&amp;$Z15,IF($W$1="Pesos CLP",S!$AD:$AD,S!$AO:$AO)),0)</f>
        <v>0</v>
      </c>
      <c r="AT15" s="19">
        <f>IF(OR($I15="REAL",$I15="INCURRIDO"),SUMIF(S!$O:$O,$I15&amp;$O15&amp;$Q15&amp;UPPER(TEXT(AT$4,"MMMMYYYY"))&amp;$Z15,IF($W$1="Pesos CLP",S!$AD:$AD,S!$AO:$AO)),0)</f>
        <v>0</v>
      </c>
      <c r="AU15" s="19">
        <f>IF(OR($I15="REAL",$I15="INCURRIDO"),SUMIF(S!$O:$O,$I15&amp;$O15&amp;$Q15&amp;UPPER(TEXT(AU$4,"MMMMYYYY"))&amp;$Z15,IF($W$1="Pesos CLP",S!$AD:$AD,S!$AO:$AO)),0)</f>
        <v>0</v>
      </c>
      <c r="AV15" s="19">
        <f>IF(OR($I15="REAL",$I15="INCURRIDO"),SUMIF(S!$O:$O,$I15&amp;$O15&amp;$Q15&amp;UPPER(TEXT(AV$4,"MMMMYYYY"))&amp;$Z15,IF($W$1="Pesos CLP",S!$AD:$AD,S!$AO:$AO)),0)</f>
        <v>0</v>
      </c>
      <c r="AW15" s="19">
        <f>IF(OR($I15="REAL",$I15="INCURRIDO"),SUMIF(S!$O:$O,$I15&amp;$O15&amp;$Q15&amp;UPPER(TEXT(AW$4,"MMMMYYYY"))&amp;$Z15,IF($W$1="Pesos CLP",S!$AD:$AD,S!$AO:$AO)),0)</f>
        <v>0</v>
      </c>
      <c r="AX15" s="19">
        <f>IF(OR($I15="REAL",$I15="INCURRIDO"),SUMIF(S!$O:$O,$I15&amp;$O15&amp;$Q15&amp;UPPER(TEXT(AX$4,"MMMMYYYY"))&amp;$Z15,IF($W$1="Pesos CLP",S!$AD:$AD,S!$AO:$AO)),0)</f>
        <v>0</v>
      </c>
      <c r="AY15" s="19">
        <f>IF(OR($I15="REAL",$I15="INCURRIDO"),SUMIF(S!$O:$O,$I15&amp;$O15&amp;$Q15&amp;UPPER(TEXT(AY$4,"MMMMYYYY"))&amp;$Z15,IF($W$1="Pesos CLP",S!$AD:$AD,S!$AO:$AO)),0)</f>
        <v>0</v>
      </c>
      <c r="AZ15" s="19">
        <f>IF(OR($I15="REAL",$I15="INCURRIDO"),SUMIF(S!$O:$O,$I15&amp;$O15&amp;$Q15&amp;UPPER(TEXT(AZ$4,"MMMMYYYY"))&amp;$Z15,IF($W$1="Pesos CLP",S!$AD:$AD,S!$AO:$AO)),0)</f>
        <v>0</v>
      </c>
      <c r="BA15" s="19">
        <f>IF(OR($I15="REAL",$I15="INCURRIDO"),SUMIF(S!$O:$O,$I15&amp;$O15&amp;$Q15&amp;UPPER(TEXT(BA$4,"MMMMYYYY"))&amp;$Z15,IF($W$1="Pesos CLP",S!$AD:$AD,S!$AO:$AO)),0)</f>
        <v>0</v>
      </c>
      <c r="BB15" s="19">
        <f>IF(OR($I15="REAL",$I15="INCURRIDO"),SUMIF(S!$O:$O,$I15&amp;$O15&amp;$Q15&amp;UPPER(TEXT(BB$4,"MMMMYYYY"))&amp;$Z15,IF($W$1="Pesos CLP",S!$AD:$AD,S!$AO:$AO)),0)</f>
        <v>0</v>
      </c>
      <c r="BC15" s="19">
        <f>IF(OR($I15="REAL",$I15="INCURRIDO"),SUMIF(S!$O:$O,$I15&amp;$O15&amp;$Q15&amp;UPPER(TEXT(BC$4,"MMMMYYYY"))&amp;$Z15,IF($W$1="Pesos CLP",S!$AD:$AD,S!$AO:$AO)),0)</f>
        <v>0</v>
      </c>
      <c r="BD15" s="19">
        <f>IF(OR($I15="REAL",$I15="INCURRIDO"),SUMIF(S!$O:$O,$I15&amp;$O15&amp;$Q15&amp;UPPER(TEXT(BD$4,"MMMMYYYY"))&amp;$Z15,IF($W$1="Pesos CLP",S!$AD:$AD,S!$AO:$AO)),0)</f>
        <v>0</v>
      </c>
      <c r="BE15" s="19">
        <f>IF(OR($I15="REAL",$I15="INCURRIDO"),SUMIF(S!$O:$O,$I15&amp;$O15&amp;$Q15&amp;UPPER(TEXT(BE$4,"MMMMYYYY"))&amp;$Z15,IF($W$1="Pesos CLP",S!$AD:$AD,S!$AO:$AO)),0)</f>
        <v>0</v>
      </c>
      <c r="BF15" s="19">
        <f>IF(OR($I15="REAL",$I15="INCURRIDO"),SUMIF(S!$O:$O,$I15&amp;$O15&amp;$Q15&amp;UPPER(TEXT(BF$4,"MMMMYYYY"))&amp;$Z15,IF($W$1="Pesos CLP",S!$AD:$AD,S!$AO:$AO)),0)</f>
        <v>0</v>
      </c>
      <c r="BG15" s="19">
        <f>IF(OR($I15="REAL",$I15="INCURRIDO"),SUMIF(S!$O:$O,$I15&amp;$O15&amp;$Q15&amp;UPPER(TEXT(BG$4,"MMMMYYYY"))&amp;$Z15,IF($W$1="Pesos CLP",S!$AD:$AD,S!$AO:$AO)),0)</f>
        <v>0</v>
      </c>
      <c r="BH15" s="19">
        <f>IF(OR($I15="REAL",$I15="INCURRIDO"),SUMIF(S!$O:$O,$I15&amp;$O15&amp;$Q15&amp;UPPER(TEXT(BH$4,"MMMMYYYY"))&amp;$Z15,IF($W$1="Pesos CLP",S!$AD:$AD,S!$AO:$AO)),0)</f>
        <v>0</v>
      </c>
      <c r="BI15" s="19">
        <f>IF(OR($I15="REAL",$I15="INCURRIDO"),SUMIF(S!$O:$O,$I15&amp;$O15&amp;$Q15&amp;UPPER(TEXT(BI$4,"MMMMYYYY"))&amp;$Z15,IF($W$1="Pesos CLP",S!$AD:$AD,S!$AO:$AO)),0)</f>
        <v>0</v>
      </c>
      <c r="BJ15" s="19">
        <f>IF(OR($I15="REAL",$I15="INCURRIDO"),SUMIF(S!$O:$O,$I15&amp;$O15&amp;$Q15&amp;UPPER(TEXT(BJ$4,"MMMMYYYY"))&amp;$Z15,IF($W$1="Pesos CLP",S!$AD:$AD,S!$AO:$AO)),0)</f>
        <v>0</v>
      </c>
      <c r="BK15" s="19">
        <f>IF(OR($I15="REAL",$I15="INCURRIDO"),SUMIF(S!$O:$O,$I15&amp;$O15&amp;$Q15&amp;UPPER(TEXT(BK$4,"MMMMYYYY"))&amp;$Z15,IF($W$1="Pesos CLP",S!$AD:$AD,S!$AO:$AO)),0)</f>
        <v>0</v>
      </c>
      <c r="BL15" s="19">
        <f>IF(OR($I15="REAL",$I15="INCURRIDO"),SUMIF(S!$O:$O,$I15&amp;$O15&amp;$Q15&amp;UPPER(TEXT(BL$4,"MMMMYYYY"))&amp;$Z15,IF($W$1="Pesos CLP",S!$AD:$AD,S!$AO:$AO)),0)</f>
        <v>0</v>
      </c>
      <c r="BM15" s="19">
        <f>IF(OR($I15="REAL",$I15="INCURRIDO"),SUMIF(S!$O:$O,$I15&amp;$O15&amp;$Q15&amp;UPPER(TEXT(BM$4,"MMMMYYYY"))&amp;$Z15,IF($W$1="Pesos CLP",S!$AD:$AD,S!$AO:$AO)),0)</f>
        <v>0</v>
      </c>
      <c r="BN15" s="19">
        <f>IF(OR($I15="REAL",$I15="INCURRIDO"),SUMIF(S!$O:$O,$I15&amp;$O15&amp;$Q15&amp;UPPER(TEXT(BN$4,"MMMMYYYY"))&amp;$Z15,IF($W$1="Pesos CLP",S!$AD:$AD,S!$AO:$AO)),0)</f>
        <v>0</v>
      </c>
      <c r="BO15" s="19">
        <f>IF(OR($I15="REAL",$I15="INCURRIDO"),SUMIF(S!$O:$O,$I15&amp;$O15&amp;$Q15&amp;UPPER(TEXT(BO$4,"MMMMYYYY"))&amp;$Z15,IF($W$1="Pesos CLP",S!$AD:$AD,S!$AO:$AO)),0)</f>
        <v>0</v>
      </c>
      <c r="BP15" s="19">
        <f>IF(OR($I15="REAL",$I15="INCURRIDO"),SUMIF(S!$O:$O,$I15&amp;$O15&amp;$Q15&amp;UPPER(TEXT(BP$4,"MMMMYYYY"))&amp;$Z15,IF($W$1="Pesos CLP",S!$AD:$AD,S!$AO:$AO)),0)</f>
        <v>0</v>
      </c>
      <c r="BQ15" s="19">
        <f>IF(OR($I15="REAL",$I15="INCURRIDO"),SUMIF(S!$O:$O,$I15&amp;$O15&amp;$Q15&amp;UPPER(TEXT(BQ$4,"MMMMYYYY"))&amp;$Z15,IF($W$1="Pesos CLP",S!$AD:$AD,S!$AO:$AO)),0)</f>
        <v>0</v>
      </c>
      <c r="BR15" s="19">
        <f>IF(OR($I15="REAL",$I15="INCURRIDO"),SUMIF(S!$O:$O,$I15&amp;$O15&amp;$Q15&amp;UPPER(TEXT(BR$4,"MMMMYYYY"))&amp;$Z15,IF($W$1="Pesos CLP",S!$AD:$AD,S!$AO:$AO)),0)</f>
        <v>0</v>
      </c>
      <c r="BS15" s="19">
        <f>IF(OR($I15="REAL",$I15="INCURRIDO"),SUMIF(S!$O:$O,$I15&amp;$O15&amp;$Q15&amp;UPPER(TEXT(BS$4,"MMMMYYYY"))&amp;$Z15,IF($W$1="Pesos CLP",S!$AD:$AD,S!$AO:$AO)),0)</f>
        <v>0</v>
      </c>
      <c r="BT15" s="19">
        <f>IF(OR($I15="REAL",$I15="INCURRIDO"),SUMIF(S!$O:$O,$I15&amp;$O15&amp;$Q15&amp;UPPER(TEXT(BT$4,"MMMMYYYY"))&amp;$Z15,IF($W$1="Pesos CLP",S!$AD:$AD,S!$AO:$AO)),0)</f>
        <v>0</v>
      </c>
      <c r="BU15" s="19">
        <f>IF(OR($I15="REAL",$I15="INCURRIDO"),SUMIF(S!$O:$O,$I15&amp;$O15&amp;$Q15&amp;UPPER(TEXT(BU$4,"MMMMYYYY"))&amp;$Z15,IF($W$1="Pesos CLP",S!$AD:$AD,S!$AO:$AO)),0)</f>
        <v>0</v>
      </c>
      <c r="BV15" s="19">
        <f>IF(OR($I15="REAL",$I15="INCURRIDO"),SUMIF(S!$O:$O,$I15&amp;$O15&amp;$Q15&amp;UPPER(TEXT(BV$4,"MMMMYYYY"))&amp;$Z15,IF($W$1="Pesos CLP",S!$AD:$AD,S!$AO:$AO)),0)</f>
        <v>24742.291571485646</v>
      </c>
      <c r="BW15" s="817">
        <f>IF(OR($I15="REAL",$I15="INCURRIDO"),SUMIF(S!$O:$O,$I15&amp;$O15&amp;$Q15&amp;UPPER(TEXT(BW$4,"MMMMYYYY"))&amp;$Z15,IF($W$1="Pesos CLP",S!$AD:$AD,S!$AO:$AO)),0)</f>
        <v>-24744.01029250928</v>
      </c>
      <c r="BX15" s="19">
        <f>IF(OR($I15="REAL",$I15="INCURRIDO"),SUMIF(S!$O:$O,$I15&amp;$O15&amp;$Q15&amp;UPPER(TEXT(BX$4,"MMMMYYYY"))&amp;$Z15,IF($W$1="Pesos CLP",S!$AD:$AD,S!$AO:$AO)),0)</f>
        <v>0</v>
      </c>
      <c r="BY15" s="19">
        <f>IF(OR($I15="REAL",$I15="INCURRIDO"),SUMIF(S!$O:$O,$I15&amp;$O15&amp;$Q15&amp;UPPER(TEXT(BY$4,"MMMMYYYY"))&amp;$Z15,IF($W$1="Pesos CLP",S!$AD:$AD,S!$AO:$AO)),0)</f>
        <v>0</v>
      </c>
      <c r="BZ15" s="19">
        <f>IF(OR($I15="REAL",$I15="INCURRIDO"),SUMIF(S!$O:$O,$I15&amp;$O15&amp;$Q15&amp;UPPER(TEXT(BZ$4,"MMMMYYYY"))&amp;$Z15,IF($W$1="Pesos CLP",S!$AD:$AD,S!$AO:$AO)),0)</f>
        <v>0</v>
      </c>
      <c r="CA15" s="19">
        <f>IF(OR($I15="REAL",$I15="INCURRIDO"),SUMIF(S!$O:$O,$I15&amp;$O15&amp;$Q15&amp;UPPER(TEXT(CA$4,"MMMMYYYY"))&amp;$Z15,IF($W$1="Pesos CLP",S!$AD:$AD,S!$AO:$AO)),0)</f>
        <v>0</v>
      </c>
      <c r="CB15" s="19">
        <f>IF(OR($I15="REAL",$I15="INCURRIDO"),SUMIF(S!$O:$O,$I15&amp;$O15&amp;$Q15&amp;UPPER(TEXT(CB$4,"MMMMYYYY"))&amp;$Z15,IF($W$1="Pesos CLP",S!$AD:$AD,S!$AO:$AO)),0)</f>
        <v>0</v>
      </c>
      <c r="CC15" s="19">
        <f>IF(OR($I15="REAL",$I15="INCURRIDO"),SUMIF(S!$O:$O,$I15&amp;$O15&amp;$Q15&amp;UPPER(TEXT(CC$4,"MMMMYYYY"))&amp;$Z15,IF($W$1="Pesos CLP",S!$AD:$AD,S!$AO:$AO)),0)</f>
        <v>0</v>
      </c>
      <c r="CD15" s="19">
        <f>IF(OR($I15="REAL",$I15="INCURRIDO"),SUMIF(S!$O:$O,$I15&amp;$O15&amp;$Q15&amp;UPPER(TEXT(CD$4,"MMMMYYYY"))&amp;$Z15,IF($W$1="Pesos CLP",S!$AD:$AD,S!$AO:$AO)),0)</f>
        <v>0</v>
      </c>
      <c r="CE15" s="19">
        <f>IF(OR($I15="REAL",$I15="INCURRIDO"),SUMIF(S!$O:$O,$I15&amp;$O15&amp;$Q15&amp;UPPER(TEXT(CE$4,"MMMMYYYY"))&amp;$Z15,IF($W$1="Pesos CLP",S!$AD:$AD,S!$AO:$AO)),0)</f>
        <v>0</v>
      </c>
      <c r="CF15" s="19">
        <f>IF(OR($I15="REAL",$I15="INCURRIDO"),SUMIF(S!$O:$O,$I15&amp;$O15&amp;$Q15&amp;UPPER(TEXT(CF$4,"MMMMYYYY"))&amp;$Z15,IF($W$1="Pesos CLP",S!$AD:$AD,S!$AO:$AO)),0)</f>
        <v>0</v>
      </c>
      <c r="CG15" s="19">
        <f>IF(OR($I15="REAL",$I15="INCURRIDO"),SUMIF(S!$O:$O,$I15&amp;$O15&amp;$Q15&amp;UPPER(TEXT(CG$4,"MMMMYYYY"))&amp;$Z15,IF($W$1="Pesos CLP",S!$AD:$AD,S!$AO:$AO)),0)</f>
        <v>0</v>
      </c>
      <c r="CH15" s="19">
        <f>IF(OR($I15="REAL",$I15="INCURRIDO"),SUMIF(S!$O:$O,$I15&amp;$O15&amp;$Q15&amp;UPPER(TEXT(CH$4,"MMMMYYYY"))&amp;$Z15,IF($W$1="Pesos CLP",S!$AD:$AD,S!$AO:$AO)),0)</f>
        <v>0</v>
      </c>
      <c r="CI15" s="19">
        <f>IF(OR($I15="REAL",$I15="INCURRIDO"),SUMIF(S!$O:$O,$I15&amp;$O15&amp;$Q15&amp;UPPER(TEXT(CI$4,"MMMMYYYY"))&amp;$Z15,IF($W$1="Pesos CLP",S!$AD:$AD,S!$AO:$AO)),0)</f>
        <v>0</v>
      </c>
      <c r="CJ15" s="19">
        <f>IF(OR($I15="REAL",$I15="INCURRIDO"),SUMIF(S!$O:$O,$I15&amp;$O15&amp;$Q15&amp;UPPER(TEXT(CJ$4,"MMMMYYYY"))&amp;$Z15,IF($W$1="Pesos CLP",S!$AD:$AD,S!$AO:$AO)),0)</f>
        <v>0</v>
      </c>
      <c r="CK15" s="378">
        <f t="shared" si="20"/>
        <v>0</v>
      </c>
      <c r="CL15" s="378">
        <f t="shared" si="20"/>
        <v>0</v>
      </c>
      <c r="CM15" s="378">
        <f t="shared" si="20"/>
        <v>0</v>
      </c>
      <c r="CN15" s="378">
        <f t="shared" si="20"/>
        <v>0</v>
      </c>
      <c r="CO15" s="378">
        <f t="shared" si="20"/>
        <v>0</v>
      </c>
      <c r="CP15" s="378">
        <f t="shared" si="20"/>
        <v>0</v>
      </c>
      <c r="CQ15" s="378">
        <f t="shared" si="20"/>
        <v>0</v>
      </c>
      <c r="CR15" s="378">
        <f t="shared" si="20"/>
        <v>0</v>
      </c>
      <c r="CS15" s="378">
        <f t="shared" si="21"/>
        <v>0</v>
      </c>
      <c r="CT15" s="378">
        <f t="shared" si="21"/>
        <v>0</v>
      </c>
      <c r="CU15" s="378">
        <f t="shared" si="21"/>
        <v>0</v>
      </c>
      <c r="CV15" s="378">
        <f t="shared" si="21"/>
        <v>0</v>
      </c>
      <c r="CW15" s="378">
        <f t="shared" si="21"/>
        <v>0</v>
      </c>
      <c r="CX15" s="378">
        <f t="shared" si="21"/>
        <v>0</v>
      </c>
      <c r="CY15" s="378">
        <f t="shared" si="21"/>
        <v>0</v>
      </c>
      <c r="CZ15" s="378">
        <f t="shared" si="21"/>
        <v>0</v>
      </c>
      <c r="DA15" s="378">
        <f t="shared" si="21"/>
        <v>0</v>
      </c>
      <c r="DB15" s="378">
        <f t="shared" si="21"/>
        <v>0</v>
      </c>
      <c r="DC15" s="378">
        <f t="shared" si="22"/>
        <v>0</v>
      </c>
      <c r="DD15" s="378">
        <f t="shared" si="22"/>
        <v>0</v>
      </c>
      <c r="DE15" s="378">
        <f t="shared" si="22"/>
        <v>0</v>
      </c>
      <c r="DF15" s="378">
        <f t="shared" si="22"/>
        <v>0</v>
      </c>
      <c r="DG15" s="378">
        <f t="shared" si="22"/>
        <v>0</v>
      </c>
      <c r="DH15" s="378">
        <f t="shared" si="22"/>
        <v>0</v>
      </c>
      <c r="DI15" s="378">
        <f t="shared" si="22"/>
        <v>0</v>
      </c>
      <c r="DJ15" s="378">
        <f t="shared" si="22"/>
        <v>0</v>
      </c>
      <c r="DK15" s="378">
        <f t="shared" si="22"/>
        <v>0</v>
      </c>
      <c r="DL15" s="378">
        <f t="shared" si="22"/>
        <v>0</v>
      </c>
      <c r="DM15" s="378">
        <f t="shared" si="23"/>
        <v>0</v>
      </c>
      <c r="DN15" s="378">
        <f t="shared" si="23"/>
        <v>0</v>
      </c>
      <c r="DO15" s="378">
        <f t="shared" si="23"/>
        <v>0</v>
      </c>
      <c r="DP15" s="378">
        <f t="shared" si="23"/>
        <v>0</v>
      </c>
      <c r="DQ15" s="378">
        <f t="shared" si="23"/>
        <v>0</v>
      </c>
      <c r="DR15" s="378">
        <f t="shared" si="23"/>
        <v>0</v>
      </c>
      <c r="DS15" s="378">
        <f t="shared" si="23"/>
        <v>0</v>
      </c>
      <c r="DT15" s="378">
        <f t="shared" si="23"/>
        <v>0</v>
      </c>
      <c r="DU15" s="378">
        <f t="shared" si="23"/>
        <v>0</v>
      </c>
      <c r="DV15" s="378">
        <f t="shared" si="23"/>
        <v>0</v>
      </c>
      <c r="DW15" s="378">
        <f t="shared" si="24"/>
        <v>0</v>
      </c>
      <c r="DX15" s="378">
        <f t="shared" si="24"/>
        <v>0</v>
      </c>
      <c r="DY15" s="378">
        <f t="shared" si="24"/>
        <v>0</v>
      </c>
      <c r="DZ15" s="378">
        <f t="shared" si="24"/>
        <v>0</v>
      </c>
      <c r="EA15" s="378">
        <f t="shared" si="24"/>
        <v>0</v>
      </c>
      <c r="EB15" s="378">
        <f t="shared" si="24"/>
        <v>0</v>
      </c>
      <c r="EC15" s="378">
        <f t="shared" si="24"/>
        <v>0</v>
      </c>
      <c r="ED15" s="378">
        <f t="shared" si="24"/>
        <v>0</v>
      </c>
      <c r="EE15" s="378">
        <f t="shared" si="24"/>
        <v>0</v>
      </c>
      <c r="EF15" s="378">
        <f t="shared" si="24"/>
        <v>0</v>
      </c>
      <c r="EG15" s="378">
        <f t="shared" si="25"/>
        <v>0</v>
      </c>
      <c r="EH15" s="378">
        <f t="shared" si="25"/>
        <v>0</v>
      </c>
      <c r="EI15" s="378">
        <f t="shared" si="25"/>
        <v>0</v>
      </c>
      <c r="EJ15" s="378">
        <f t="shared" si="25"/>
        <v>0</v>
      </c>
      <c r="EK15" s="378">
        <f t="shared" si="25"/>
        <v>0</v>
      </c>
      <c r="EL15" s="378">
        <f t="shared" si="25"/>
        <v>0</v>
      </c>
      <c r="EM15" s="378">
        <f t="shared" si="25"/>
        <v>0</v>
      </c>
      <c r="EN15" s="378">
        <f t="shared" si="25"/>
        <v>0</v>
      </c>
      <c r="EO15" s="378">
        <f t="shared" si="25"/>
        <v>0</v>
      </c>
      <c r="EP15" s="378">
        <f t="shared" si="25"/>
        <v>0</v>
      </c>
      <c r="EQ15" s="378">
        <f t="shared" si="25"/>
        <v>0</v>
      </c>
    </row>
    <row r="16" spans="1:147" x14ac:dyDescent="0.3">
      <c r="A16" s="368"/>
      <c r="B16" s="368"/>
      <c r="C16" s="368"/>
      <c r="D16" s="368">
        <f t="shared" si="17"/>
        <v>1.0658056259248334</v>
      </c>
      <c r="E16" s="368" t="str">
        <f>VLOOKUP(TEXT(Z16,0),'G2'!B:D,3,0)</f>
        <v>ME</v>
      </c>
      <c r="F16" s="816">
        <f t="shared" si="18"/>
        <v>31560.915628943854</v>
      </c>
      <c r="G16" s="755" t="str">
        <f t="shared" si="8"/>
        <v>REAL 91243120 CO-075/2024 CANN_AUS</v>
      </c>
      <c r="H16" s="756" t="s">
        <v>1190</v>
      </c>
      <c r="I16" s="370" t="s">
        <v>21</v>
      </c>
      <c r="J16" s="370" t="s">
        <v>22</v>
      </c>
      <c r="K16" s="368" t="s">
        <v>23</v>
      </c>
      <c r="L16" s="368" t="str">
        <f>IFERROR(VLOOKUP(TEXT(Z16,0),'G2'!$B$5:$D$21,3,0),"")</f>
        <v>ME</v>
      </c>
      <c r="M16" s="369"/>
      <c r="N16" s="370" t="s">
        <v>841</v>
      </c>
      <c r="O16" s="370" t="s">
        <v>888</v>
      </c>
      <c r="P16" s="370"/>
      <c r="Q16" s="370" t="s">
        <v>796</v>
      </c>
      <c r="R16" s="370" t="s">
        <v>622</v>
      </c>
      <c r="S16" s="376"/>
      <c r="T16" s="372">
        <v>45566</v>
      </c>
      <c r="U16" s="372">
        <v>45641</v>
      </c>
      <c r="V16" s="373">
        <f t="shared" ref="V16" si="26">(U16-T16)/30</f>
        <v>2.5</v>
      </c>
      <c r="W16" s="374">
        <v>0</v>
      </c>
      <c r="X16" s="17" cm="1">
        <f t="array" ref="X16">+IF($W$1="Pesos CLP",W16,W16/TC)*MB_24A25</f>
        <v>0</v>
      </c>
      <c r="Y16" s="18">
        <f t="shared" si="10"/>
        <v>31560.915628943854</v>
      </c>
      <c r="Z16">
        <v>91243120</v>
      </c>
      <c r="AA16" s="19">
        <f>IF(OR($I16="REAL",$I16="INCURRIDO"),SUMIF(S!$O:$O,$I16&amp;$O16&amp;$Q16&amp;UPPER(TEXT(AA$4,"MMMMYYYY"))&amp;$Z16,IF($W$1="Pesos CLP",S!$AD:$AD,S!$AO:$AO)),0)</f>
        <v>0</v>
      </c>
      <c r="AB16" s="19">
        <f>IF(OR($I16="REAL",$I16="INCURRIDO"),SUMIF(S!$O:$O,$I16&amp;$O16&amp;$Q16&amp;UPPER(TEXT(AB$4,"MMMMYYYY"))&amp;$Z16,IF($W$1="Pesos CLP",S!$AD:$AD,S!$AO:$AO)),0)</f>
        <v>0</v>
      </c>
      <c r="AC16" s="19">
        <f>IF(OR($I16="REAL",$I16="INCURRIDO"),SUMIF(S!$O:$O,$I16&amp;$O16&amp;$Q16&amp;UPPER(TEXT(AC$4,"MMMMYYYY"))&amp;$Z16,IF($W$1="Pesos CLP",S!$AD:$AD,S!$AO:$AO)),0)</f>
        <v>0</v>
      </c>
      <c r="AD16" s="19">
        <f>IF(OR($I16="REAL",$I16="INCURRIDO"),SUMIF(S!$O:$O,$I16&amp;$O16&amp;$Q16&amp;UPPER(TEXT(AD$4,"MMMMYYYY"))&amp;$Z16,IF($W$1="Pesos CLP",S!$AD:$AD,S!$AO:$AO)),0)</f>
        <v>0</v>
      </c>
      <c r="AE16" s="19">
        <f>IF(OR($I16="REAL",$I16="INCURRIDO"),SUMIF(S!$O:$O,$I16&amp;$O16&amp;$Q16&amp;UPPER(TEXT(AE$4,"MMMMYYYY"))&amp;$Z16,IF($W$1="Pesos CLP",S!$AD:$AD,S!$AO:$AO)),0)</f>
        <v>0</v>
      </c>
      <c r="AF16" s="19">
        <f>IF(OR($I16="REAL",$I16="INCURRIDO"),SUMIF(S!$O:$O,$I16&amp;$O16&amp;$Q16&amp;UPPER(TEXT(AF$4,"MMMMYYYY"))&amp;$Z16,IF($W$1="Pesos CLP",S!$AD:$AD,S!$AO:$AO)),0)</f>
        <v>0</v>
      </c>
      <c r="AG16" s="19">
        <f>IF(OR($I16="REAL",$I16="INCURRIDO"),SUMIF(S!$O:$O,$I16&amp;$O16&amp;$Q16&amp;UPPER(TEXT(AG$4,"MMMMYYYY"))&amp;$Z16,IF($W$1="Pesos CLP",S!$AD:$AD,S!$AO:$AO)),0)</f>
        <v>0</v>
      </c>
      <c r="AH16" s="19">
        <f>IF(OR($I16="REAL",$I16="INCURRIDO"),SUMIF(S!$O:$O,$I16&amp;$O16&amp;$Q16&amp;UPPER(TEXT(AH$4,"MMMMYYYY"))&amp;$Z16,IF($W$1="Pesos CLP",S!$AD:$AD,S!$AO:$AO)),0)</f>
        <v>0</v>
      </c>
      <c r="AI16" s="19">
        <f>IF(OR($I16="REAL",$I16="INCURRIDO"),SUMIF(S!$O:$O,$I16&amp;$O16&amp;$Q16&amp;UPPER(TEXT(AI$4,"MMMMYYYY"))&amp;$Z16,IF($W$1="Pesos CLP",S!$AD:$AD,S!$AO:$AO)),0)</f>
        <v>0</v>
      </c>
      <c r="AJ16" s="19">
        <f>IF(OR($I16="REAL",$I16="INCURRIDO"),SUMIF(S!$O:$O,$I16&amp;$O16&amp;$Q16&amp;UPPER(TEXT(AJ$4,"MMMMYYYY"))&amp;$Z16,IF($W$1="Pesos CLP",S!$AD:$AD,S!$AO:$AO)),0)</f>
        <v>0</v>
      </c>
      <c r="AK16" s="19">
        <f>IF(OR($I16="REAL",$I16="INCURRIDO"),SUMIF(S!$O:$O,$I16&amp;$O16&amp;$Q16&amp;UPPER(TEXT(AK$4,"MMMMYYYY"))&amp;$Z16,IF($W$1="Pesos CLP",S!$AD:$AD,S!$AO:$AO)),0)</f>
        <v>0</v>
      </c>
      <c r="AL16" s="19">
        <f>IF(OR($I16="REAL",$I16="INCURRIDO"),SUMIF(S!$O:$O,$I16&amp;$O16&amp;$Q16&amp;UPPER(TEXT(AL$4,"MMMMYYYY"))&amp;$Z16,IF($W$1="Pesos CLP",S!$AD:$AD,S!$AO:$AO)),0)</f>
        <v>0</v>
      </c>
      <c r="AM16" s="19">
        <f>IF(OR($I16="REAL",$I16="INCURRIDO"),SUMIF(S!$O:$O,$I16&amp;$O16&amp;$Q16&amp;UPPER(TEXT(AM$4,"MMMMYYYY"))&amp;$Z16,IF($W$1="Pesos CLP",S!$AD:$AD,S!$AO:$AO)),0)</f>
        <v>0</v>
      </c>
      <c r="AN16" s="19">
        <f>IF(OR($I16="REAL",$I16="INCURRIDO"),SUMIF(S!$O:$O,$I16&amp;$O16&amp;$Q16&amp;UPPER(TEXT(AN$4,"MMMMYYYY"))&amp;$Z16,IF($W$1="Pesos CLP",S!$AD:$AD,S!$AO:$AO)),0)</f>
        <v>0</v>
      </c>
      <c r="AO16" s="19">
        <f>IF(OR($I16="REAL",$I16="INCURRIDO"),SUMIF(S!$O:$O,$I16&amp;$O16&amp;$Q16&amp;UPPER(TEXT(AO$4,"MMMMYYYY"))&amp;$Z16,IF($W$1="Pesos CLP",S!$AD:$AD,S!$AO:$AO)),0)</f>
        <v>0</v>
      </c>
      <c r="AP16" s="19">
        <f>IF(OR($I16="REAL",$I16="INCURRIDO"),SUMIF(S!$O:$O,$I16&amp;$O16&amp;$Q16&amp;UPPER(TEXT(AP$4,"MMMMYYYY"))&amp;$Z16,IF($W$1="Pesos CLP",S!$AD:$AD,S!$AO:$AO)),0)</f>
        <v>0</v>
      </c>
      <c r="AQ16" s="19">
        <f>IF(OR($I16="REAL",$I16="INCURRIDO"),SUMIF(S!$O:$O,$I16&amp;$O16&amp;$Q16&amp;UPPER(TEXT(AQ$4,"MMMMYYYY"))&amp;$Z16,IF($W$1="Pesos CLP",S!$AD:$AD,S!$AO:$AO)),0)</f>
        <v>0</v>
      </c>
      <c r="AR16" s="19">
        <f>IF(OR($I16="REAL",$I16="INCURRIDO"),SUMIF(S!$O:$O,$I16&amp;$O16&amp;$Q16&amp;UPPER(TEXT(AR$4,"MMMMYYYY"))&amp;$Z16,IF($W$1="Pesos CLP",S!$AD:$AD,S!$AO:$AO)),0)</f>
        <v>0</v>
      </c>
      <c r="AS16" s="19">
        <f>IF(OR($I16="REAL",$I16="INCURRIDO"),SUMIF(S!$O:$O,$I16&amp;$O16&amp;$Q16&amp;UPPER(TEXT(AS$4,"MMMMYYYY"))&amp;$Z16,IF($W$1="Pesos CLP",S!$AD:$AD,S!$AO:$AO)),0)</f>
        <v>0</v>
      </c>
      <c r="AT16" s="19">
        <f>IF(OR($I16="REAL",$I16="INCURRIDO"),SUMIF(S!$O:$O,$I16&amp;$O16&amp;$Q16&amp;UPPER(TEXT(AT$4,"MMMMYYYY"))&amp;$Z16,IF($W$1="Pesos CLP",S!$AD:$AD,S!$AO:$AO)),0)</f>
        <v>0</v>
      </c>
      <c r="AU16" s="19">
        <f>IF(OR($I16="REAL",$I16="INCURRIDO"),SUMIF(S!$O:$O,$I16&amp;$O16&amp;$Q16&amp;UPPER(TEXT(AU$4,"MMMMYYYY"))&amp;$Z16,IF($W$1="Pesos CLP",S!$AD:$AD,S!$AO:$AO)),0)</f>
        <v>0</v>
      </c>
      <c r="AV16" s="19">
        <f>IF(OR($I16="REAL",$I16="INCURRIDO"),SUMIF(S!$O:$O,$I16&amp;$O16&amp;$Q16&amp;UPPER(TEXT(AV$4,"MMMMYYYY"))&amp;$Z16,IF($W$1="Pesos CLP",S!$AD:$AD,S!$AO:$AO)),0)</f>
        <v>0</v>
      </c>
      <c r="AW16" s="19">
        <f>IF(OR($I16="REAL",$I16="INCURRIDO"),SUMIF(S!$O:$O,$I16&amp;$O16&amp;$Q16&amp;UPPER(TEXT(AW$4,"MMMMYYYY"))&amp;$Z16,IF($W$1="Pesos CLP",S!$AD:$AD,S!$AO:$AO)),0)</f>
        <v>0</v>
      </c>
      <c r="AX16" s="19">
        <f>IF(OR($I16="REAL",$I16="INCURRIDO"),SUMIF(S!$O:$O,$I16&amp;$O16&amp;$Q16&amp;UPPER(TEXT(AX$4,"MMMMYYYY"))&amp;$Z16,IF($W$1="Pesos CLP",S!$AD:$AD,S!$AO:$AO)),0)</f>
        <v>0</v>
      </c>
      <c r="AY16" s="19">
        <f>IF(OR($I16="REAL",$I16="INCURRIDO"),SUMIF(S!$O:$O,$I16&amp;$O16&amp;$Q16&amp;UPPER(TEXT(AY$4,"MMMMYYYY"))&amp;$Z16,IF($W$1="Pesos CLP",S!$AD:$AD,S!$AO:$AO)),0)</f>
        <v>0</v>
      </c>
      <c r="AZ16" s="19">
        <f>IF(OR($I16="REAL",$I16="INCURRIDO"),SUMIF(S!$O:$O,$I16&amp;$O16&amp;$Q16&amp;UPPER(TEXT(AZ$4,"MMMMYYYY"))&amp;$Z16,IF($W$1="Pesos CLP",S!$AD:$AD,S!$AO:$AO)),0)</f>
        <v>0</v>
      </c>
      <c r="BA16" s="19">
        <f>IF(OR($I16="REAL",$I16="INCURRIDO"),SUMIF(S!$O:$O,$I16&amp;$O16&amp;$Q16&amp;UPPER(TEXT(BA$4,"MMMMYYYY"))&amp;$Z16,IF($W$1="Pesos CLP",S!$AD:$AD,S!$AO:$AO)),0)</f>
        <v>0</v>
      </c>
      <c r="BB16" s="19">
        <f>IF(OR($I16="REAL",$I16="INCURRIDO"),SUMIF(S!$O:$O,$I16&amp;$O16&amp;$Q16&amp;UPPER(TEXT(BB$4,"MMMMYYYY"))&amp;$Z16,IF($W$1="Pesos CLP",S!$AD:$AD,S!$AO:$AO)),0)</f>
        <v>0</v>
      </c>
      <c r="BC16" s="19">
        <f>IF(OR($I16="REAL",$I16="INCURRIDO"),SUMIF(S!$O:$O,$I16&amp;$O16&amp;$Q16&amp;UPPER(TEXT(BC$4,"MMMMYYYY"))&amp;$Z16,IF($W$1="Pesos CLP",S!$AD:$AD,S!$AO:$AO)),0)</f>
        <v>0</v>
      </c>
      <c r="BD16" s="19">
        <f>IF(OR($I16="REAL",$I16="INCURRIDO"),SUMIF(S!$O:$O,$I16&amp;$O16&amp;$Q16&amp;UPPER(TEXT(BD$4,"MMMMYYYY"))&amp;$Z16,IF($W$1="Pesos CLP",S!$AD:$AD,S!$AO:$AO)),0)</f>
        <v>0</v>
      </c>
      <c r="BE16" s="19">
        <f>IF(OR($I16="REAL",$I16="INCURRIDO"),SUMIF(S!$O:$O,$I16&amp;$O16&amp;$Q16&amp;UPPER(TEXT(BE$4,"MMMMYYYY"))&amp;$Z16,IF($W$1="Pesos CLP",S!$AD:$AD,S!$AO:$AO)),0)</f>
        <v>0</v>
      </c>
      <c r="BF16" s="19">
        <f>IF(OR($I16="REAL",$I16="INCURRIDO"),SUMIF(S!$O:$O,$I16&amp;$O16&amp;$Q16&amp;UPPER(TEXT(BF$4,"MMMMYYYY"))&amp;$Z16,IF($W$1="Pesos CLP",S!$AD:$AD,S!$AO:$AO)),0)</f>
        <v>0</v>
      </c>
      <c r="BG16" s="19">
        <f>IF(OR($I16="REAL",$I16="INCURRIDO"),SUMIF(S!$O:$O,$I16&amp;$O16&amp;$Q16&amp;UPPER(TEXT(BG$4,"MMMMYYYY"))&amp;$Z16,IF($W$1="Pesos CLP",S!$AD:$AD,S!$AO:$AO)),0)</f>
        <v>0</v>
      </c>
      <c r="BH16" s="19">
        <f>IF(OR($I16="REAL",$I16="INCURRIDO"),SUMIF(S!$O:$O,$I16&amp;$O16&amp;$Q16&amp;UPPER(TEXT(BH$4,"MMMMYYYY"))&amp;$Z16,IF($W$1="Pesos CLP",S!$AD:$AD,S!$AO:$AO)),0)</f>
        <v>0</v>
      </c>
      <c r="BI16" s="19">
        <f>IF(OR($I16="REAL",$I16="INCURRIDO"),SUMIF(S!$O:$O,$I16&amp;$O16&amp;$Q16&amp;UPPER(TEXT(BI$4,"MMMMYYYY"))&amp;$Z16,IF($W$1="Pesos CLP",S!$AD:$AD,S!$AO:$AO)),0)</f>
        <v>0</v>
      </c>
      <c r="BJ16" s="19">
        <f>IF(OR($I16="REAL",$I16="INCURRIDO"),SUMIF(S!$O:$O,$I16&amp;$O16&amp;$Q16&amp;UPPER(TEXT(BJ$4,"MMMMYYYY"))&amp;$Z16,IF($W$1="Pesos CLP",S!$AD:$AD,S!$AO:$AO)),0)</f>
        <v>0</v>
      </c>
      <c r="BK16" s="19">
        <f>IF(OR($I16="REAL",$I16="INCURRIDO"),SUMIF(S!$O:$O,$I16&amp;$O16&amp;$Q16&amp;UPPER(TEXT(BK$4,"MMMMYYYY"))&amp;$Z16,IF($W$1="Pesos CLP",S!$AD:$AD,S!$AO:$AO)),0)</f>
        <v>0</v>
      </c>
      <c r="BL16" s="19">
        <f>IF(OR($I16="REAL",$I16="INCURRIDO"),SUMIF(S!$O:$O,$I16&amp;$O16&amp;$Q16&amp;UPPER(TEXT(BL$4,"MMMMYYYY"))&amp;$Z16,IF($W$1="Pesos CLP",S!$AD:$AD,S!$AO:$AO)),0)</f>
        <v>0</v>
      </c>
      <c r="BM16" s="19">
        <f>IF(OR($I16="REAL",$I16="INCURRIDO"),SUMIF(S!$O:$O,$I16&amp;$O16&amp;$Q16&amp;UPPER(TEXT(BM$4,"MMMMYYYY"))&amp;$Z16,IF($W$1="Pesos CLP",S!$AD:$AD,S!$AO:$AO)),0)</f>
        <v>0</v>
      </c>
      <c r="BN16" s="19">
        <f>IF(OR($I16="REAL",$I16="INCURRIDO"),SUMIF(S!$O:$O,$I16&amp;$O16&amp;$Q16&amp;UPPER(TEXT(BN$4,"MMMMYYYY"))&amp;$Z16,IF($W$1="Pesos CLP",S!$AD:$AD,S!$AO:$AO)),0)</f>
        <v>0</v>
      </c>
      <c r="BO16" s="19">
        <f>IF(OR($I16="REAL",$I16="INCURRIDO"),SUMIF(S!$O:$O,$I16&amp;$O16&amp;$Q16&amp;UPPER(TEXT(BO$4,"MMMMYYYY"))&amp;$Z16,IF($W$1="Pesos CLP",S!$AD:$AD,S!$AO:$AO)),0)</f>
        <v>0</v>
      </c>
      <c r="BP16" s="19">
        <f>IF(OR($I16="REAL",$I16="INCURRIDO"),SUMIF(S!$O:$O,$I16&amp;$O16&amp;$Q16&amp;UPPER(TEXT(BP$4,"MMMMYYYY"))&amp;$Z16,IF($W$1="Pesos CLP",S!$AD:$AD,S!$AO:$AO)),0)</f>
        <v>0</v>
      </c>
      <c r="BQ16" s="19">
        <f>IF(OR($I16="REAL",$I16="INCURRIDO"),SUMIF(S!$O:$O,$I16&amp;$O16&amp;$Q16&amp;UPPER(TEXT(BQ$4,"MMMMYYYY"))&amp;$Z16,IF($W$1="Pesos CLP",S!$AD:$AD,S!$AO:$AO)),0)</f>
        <v>0</v>
      </c>
      <c r="BR16" s="19">
        <f>IF(OR($I16="REAL",$I16="INCURRIDO"),SUMIF(S!$O:$O,$I16&amp;$O16&amp;$Q16&amp;UPPER(TEXT(BR$4,"MMMMYYYY"))&amp;$Z16,IF($W$1="Pesos CLP",S!$AD:$AD,S!$AO:$AO)),0)</f>
        <v>0</v>
      </c>
      <c r="BS16" s="19">
        <f>IF(OR($I16="REAL",$I16="INCURRIDO"),SUMIF(S!$O:$O,$I16&amp;$O16&amp;$Q16&amp;UPPER(TEXT(BS$4,"MMMMYYYY"))&amp;$Z16,IF($W$1="Pesos CLP",S!$AD:$AD,S!$AO:$AO)),0)</f>
        <v>0</v>
      </c>
      <c r="BT16" s="19">
        <f>IF(OR($I16="REAL",$I16="INCURRIDO"),SUMIF(S!$O:$O,$I16&amp;$O16&amp;$Q16&amp;UPPER(TEXT(BT$4,"MMMMYYYY"))&amp;$Z16,IF($W$1="Pesos CLP",S!$AD:$AD,S!$AO:$AO)),0)</f>
        <v>0</v>
      </c>
      <c r="BU16" s="19">
        <f>IF(OR($I16="REAL",$I16="INCURRIDO"),SUMIF(S!$O:$O,$I16&amp;$O16&amp;$Q16&amp;UPPER(TEXT(BU$4,"MMMMYYYY"))&amp;$Z16,IF($W$1="Pesos CLP",S!$AD:$AD,S!$AO:$AO)),0)</f>
        <v>-1128.90839967645</v>
      </c>
      <c r="BV16" s="19">
        <f>IF(OR($I16="REAL",$I16="INCURRIDO"),SUMIF(S!$O:$O,$I16&amp;$O16&amp;$Q16&amp;UPPER(TEXT(BV$4,"MMMMYYYY"))&amp;$Z16,IF($W$1="Pesos CLP",S!$AD:$AD,S!$AO:$AO)),0)</f>
        <v>0</v>
      </c>
      <c r="BW16" s="817">
        <f>IF(OR($I16="REAL",$I16="INCURRIDO"),SUMIF(S!$O:$O,$I16&amp;$O16&amp;$Q16&amp;UPPER(TEXT(BW$4,"MMMMYYYY"))&amp;$Z16,IF($W$1="Pesos CLP",S!$AD:$AD,S!$AO:$AO)),0)</f>
        <v>30129.349655370272</v>
      </c>
      <c r="BX16" s="19">
        <f>IF(OR($I16="REAL",$I16="INCURRIDO"),SUMIF(S!$O:$O,$I16&amp;$O16&amp;$Q16&amp;UPPER(TEXT(BX$4,"MMMMYYYY"))&amp;$Z16,IF($W$1="Pesos CLP",S!$AD:$AD,S!$AO:$AO)),0)</f>
        <v>2560.4743732500319</v>
      </c>
      <c r="BY16" s="19">
        <f>IF(OR($I16="REAL",$I16="INCURRIDO"),SUMIF(S!$O:$O,$I16&amp;$O16&amp;$Q16&amp;UPPER(TEXT(BY$4,"MMMMYYYY"))&amp;$Z16,IF($W$1="Pesos CLP",S!$AD:$AD,S!$AO:$AO)),0)</f>
        <v>0</v>
      </c>
      <c r="BZ16" s="19">
        <f>IF(OR($I16="REAL",$I16="INCURRIDO"),SUMIF(S!$O:$O,$I16&amp;$O16&amp;$Q16&amp;UPPER(TEXT(BZ$4,"MMMMYYYY"))&amp;$Z16,IF($W$1="Pesos CLP",S!$AD:$AD,S!$AO:$AO)),0)</f>
        <v>0</v>
      </c>
      <c r="CA16" s="19">
        <f>IF(OR($I16="REAL",$I16="INCURRIDO"),SUMIF(S!$O:$O,$I16&amp;$O16&amp;$Q16&amp;UPPER(TEXT(CA$4,"MMMMYYYY"))&amp;$Z16,IF($W$1="Pesos CLP",S!$AD:$AD,S!$AO:$AO)),0)</f>
        <v>0</v>
      </c>
      <c r="CB16" s="19">
        <f>IF(OR($I16="REAL",$I16="INCURRIDO"),SUMIF(S!$O:$O,$I16&amp;$O16&amp;$Q16&amp;UPPER(TEXT(CB$4,"MMMMYYYY"))&amp;$Z16,IF($W$1="Pesos CLP",S!$AD:$AD,S!$AO:$AO)),0)</f>
        <v>0</v>
      </c>
      <c r="CC16" s="19">
        <f>IF(OR($I16="REAL",$I16="INCURRIDO"),SUMIF(S!$O:$O,$I16&amp;$O16&amp;$Q16&amp;UPPER(TEXT(CC$4,"MMMMYYYY"))&amp;$Z16,IF($W$1="Pesos CLP",S!$AD:$AD,S!$AO:$AO)),0)</f>
        <v>0</v>
      </c>
      <c r="CD16" s="19">
        <f>IF(OR($I16="REAL",$I16="INCURRIDO"),SUMIF(S!$O:$O,$I16&amp;$O16&amp;$Q16&amp;UPPER(TEXT(CD$4,"MMMMYYYY"))&amp;$Z16,IF($W$1="Pesos CLP",S!$AD:$AD,S!$AO:$AO)),0)</f>
        <v>0</v>
      </c>
      <c r="CE16" s="19">
        <f>IF(OR($I16="REAL",$I16="INCURRIDO"),SUMIF(S!$O:$O,$I16&amp;$O16&amp;$Q16&amp;UPPER(TEXT(CE$4,"MMMMYYYY"))&amp;$Z16,IF($W$1="Pesos CLP",S!$AD:$AD,S!$AO:$AO)),0)</f>
        <v>0</v>
      </c>
      <c r="CF16" s="19">
        <f>IF(OR($I16="REAL",$I16="INCURRIDO"),SUMIF(S!$O:$O,$I16&amp;$O16&amp;$Q16&amp;UPPER(TEXT(CF$4,"MMMMYYYY"))&amp;$Z16,IF($W$1="Pesos CLP",S!$AD:$AD,S!$AO:$AO)),0)</f>
        <v>0</v>
      </c>
      <c r="CG16" s="19">
        <f>IF(OR($I16="REAL",$I16="INCURRIDO"),SUMIF(S!$O:$O,$I16&amp;$O16&amp;$Q16&amp;UPPER(TEXT(CG$4,"MMMMYYYY"))&amp;$Z16,IF($W$1="Pesos CLP",S!$AD:$AD,S!$AO:$AO)),0)</f>
        <v>0</v>
      </c>
      <c r="CH16" s="19">
        <f>IF(OR($I16="REAL",$I16="INCURRIDO"),SUMIF(S!$O:$O,$I16&amp;$O16&amp;$Q16&amp;UPPER(TEXT(CH$4,"MMMMYYYY"))&amp;$Z16,IF($W$1="Pesos CLP",S!$AD:$AD,S!$AO:$AO)),0)</f>
        <v>0</v>
      </c>
      <c r="CI16" s="19">
        <f>IF(OR($I16="REAL",$I16="INCURRIDO"),SUMIF(S!$O:$O,$I16&amp;$O16&amp;$Q16&amp;UPPER(TEXT(CI$4,"MMMMYYYY"))&amp;$Z16,IF($W$1="Pesos CLP",S!$AD:$AD,S!$AO:$AO)),0)</f>
        <v>0</v>
      </c>
      <c r="CJ16" s="19">
        <f>IF(OR($I16="REAL",$I16="INCURRIDO"),SUMIF(S!$O:$O,$I16&amp;$O16&amp;$Q16&amp;UPPER(TEXT(CJ$4,"MMMMYYYY"))&amp;$Z16,IF($W$1="Pesos CLP",S!$AD:$AD,S!$AO:$AO)),0)</f>
        <v>0</v>
      </c>
      <c r="CK16" s="378">
        <f t="shared" si="20"/>
        <v>0</v>
      </c>
      <c r="CL16" s="378">
        <f t="shared" si="20"/>
        <v>0</v>
      </c>
      <c r="CM16" s="378">
        <f t="shared" si="20"/>
        <v>0</v>
      </c>
      <c r="CN16" s="378">
        <f t="shared" si="20"/>
        <v>0</v>
      </c>
      <c r="CO16" s="378">
        <f t="shared" si="20"/>
        <v>0</v>
      </c>
      <c r="CP16" s="378">
        <f t="shared" si="20"/>
        <v>0</v>
      </c>
      <c r="CQ16" s="378">
        <f t="shared" si="20"/>
        <v>0</v>
      </c>
      <c r="CR16" s="378">
        <f t="shared" si="20"/>
        <v>0</v>
      </c>
      <c r="CS16" s="378">
        <f t="shared" si="21"/>
        <v>0</v>
      </c>
      <c r="CT16" s="378">
        <f t="shared" si="21"/>
        <v>0</v>
      </c>
      <c r="CU16" s="378">
        <f t="shared" si="21"/>
        <v>0</v>
      </c>
      <c r="CV16" s="378">
        <f t="shared" si="21"/>
        <v>0</v>
      </c>
      <c r="CW16" s="378">
        <f t="shared" si="21"/>
        <v>0</v>
      </c>
      <c r="CX16" s="378">
        <f t="shared" si="21"/>
        <v>0</v>
      </c>
      <c r="CY16" s="378">
        <f t="shared" si="21"/>
        <v>0</v>
      </c>
      <c r="CZ16" s="378">
        <f t="shared" si="21"/>
        <v>0</v>
      </c>
      <c r="DA16" s="378">
        <f t="shared" si="21"/>
        <v>0</v>
      </c>
      <c r="DB16" s="378">
        <f t="shared" si="21"/>
        <v>0</v>
      </c>
      <c r="DC16" s="378">
        <f t="shared" si="22"/>
        <v>0</v>
      </c>
      <c r="DD16" s="378">
        <f t="shared" si="22"/>
        <v>0</v>
      </c>
      <c r="DE16" s="378">
        <f t="shared" si="22"/>
        <v>0</v>
      </c>
      <c r="DF16" s="378">
        <f t="shared" si="22"/>
        <v>0</v>
      </c>
      <c r="DG16" s="378">
        <f t="shared" si="22"/>
        <v>0</v>
      </c>
      <c r="DH16" s="378">
        <f t="shared" si="22"/>
        <v>0</v>
      </c>
      <c r="DI16" s="378">
        <f t="shared" si="22"/>
        <v>0</v>
      </c>
      <c r="DJ16" s="378">
        <f t="shared" si="22"/>
        <v>0</v>
      </c>
      <c r="DK16" s="378">
        <f t="shared" si="22"/>
        <v>0</v>
      </c>
      <c r="DL16" s="378">
        <f t="shared" si="22"/>
        <v>0</v>
      </c>
      <c r="DM16" s="378">
        <f t="shared" si="23"/>
        <v>0</v>
      </c>
      <c r="DN16" s="378">
        <f t="shared" si="23"/>
        <v>0</v>
      </c>
      <c r="DO16" s="378">
        <f t="shared" si="23"/>
        <v>0</v>
      </c>
      <c r="DP16" s="378">
        <f t="shared" si="23"/>
        <v>0</v>
      </c>
      <c r="DQ16" s="378">
        <f t="shared" si="23"/>
        <v>0</v>
      </c>
      <c r="DR16" s="378">
        <f t="shared" si="23"/>
        <v>0</v>
      </c>
      <c r="DS16" s="378">
        <f t="shared" si="23"/>
        <v>0</v>
      </c>
      <c r="DT16" s="378">
        <f t="shared" si="23"/>
        <v>0</v>
      </c>
      <c r="DU16" s="378">
        <f t="shared" si="23"/>
        <v>0</v>
      </c>
      <c r="DV16" s="378">
        <f t="shared" si="23"/>
        <v>0</v>
      </c>
      <c r="DW16" s="378">
        <f t="shared" si="24"/>
        <v>0</v>
      </c>
      <c r="DX16" s="378">
        <f t="shared" si="24"/>
        <v>0</v>
      </c>
      <c r="DY16" s="378">
        <f t="shared" si="24"/>
        <v>0</v>
      </c>
      <c r="DZ16" s="378">
        <f t="shared" si="24"/>
        <v>0</v>
      </c>
      <c r="EA16" s="378">
        <f t="shared" si="24"/>
        <v>0</v>
      </c>
      <c r="EB16" s="378">
        <f t="shared" si="24"/>
        <v>0</v>
      </c>
      <c r="EC16" s="378">
        <f t="shared" si="24"/>
        <v>0</v>
      </c>
      <c r="ED16" s="378">
        <f t="shared" si="24"/>
        <v>0</v>
      </c>
      <c r="EE16" s="378">
        <f t="shared" si="24"/>
        <v>0</v>
      </c>
      <c r="EF16" s="378">
        <f t="shared" si="24"/>
        <v>0</v>
      </c>
      <c r="EG16" s="378">
        <f t="shared" si="25"/>
        <v>0</v>
      </c>
      <c r="EH16" s="378">
        <f t="shared" si="25"/>
        <v>0</v>
      </c>
      <c r="EI16" s="378">
        <f t="shared" si="25"/>
        <v>0</v>
      </c>
      <c r="EJ16" s="378">
        <f t="shared" si="25"/>
        <v>0</v>
      </c>
      <c r="EK16" s="378">
        <f t="shared" si="25"/>
        <v>0</v>
      </c>
      <c r="EL16" s="378">
        <f t="shared" si="25"/>
        <v>0</v>
      </c>
      <c r="EM16" s="378">
        <f t="shared" si="25"/>
        <v>0</v>
      </c>
      <c r="EN16" s="378">
        <f t="shared" si="25"/>
        <v>0</v>
      </c>
      <c r="EO16" s="378">
        <f t="shared" si="25"/>
        <v>0</v>
      </c>
      <c r="EP16" s="378">
        <f t="shared" si="25"/>
        <v>0</v>
      </c>
      <c r="EQ16" s="378">
        <f t="shared" si="25"/>
        <v>0</v>
      </c>
    </row>
    <row r="17" spans="1:147" x14ac:dyDescent="0.3">
      <c r="A17" s="368"/>
      <c r="B17" s="368"/>
      <c r="C17" s="368"/>
      <c r="D17" s="368">
        <f t="shared" si="17"/>
        <v>1.034195933456562</v>
      </c>
      <c r="E17" s="368" t="str">
        <f>VLOOKUP(TEXT(Z17,0),'G2'!B:D,3,0)</f>
        <v>MN</v>
      </c>
      <c r="F17" s="816">
        <f t="shared" si="18"/>
        <v>9227.3333500856843</v>
      </c>
      <c r="G17" s="755" t="str">
        <f t="shared" si="8"/>
        <v>REAL 91243110 CO-H-008/2024 BERG_CAD</v>
      </c>
      <c r="H17" s="756" t="s">
        <v>1190</v>
      </c>
      <c r="I17" s="370" t="s">
        <v>21</v>
      </c>
      <c r="J17" s="370" t="s">
        <v>22</v>
      </c>
      <c r="K17" s="368" t="s">
        <v>23</v>
      </c>
      <c r="L17" s="368" t="str">
        <f>IFERROR(VLOOKUP(TEXT(Z17,0),'G2'!$B$5:$D$21,3,0),"")</f>
        <v>MN</v>
      </c>
      <c r="M17" s="369"/>
      <c r="N17" s="370" t="s">
        <v>880</v>
      </c>
      <c r="O17" s="370" t="s">
        <v>890</v>
      </c>
      <c r="P17" s="370"/>
      <c r="Q17" s="370" t="s">
        <v>703</v>
      </c>
      <c r="R17" s="370" t="s">
        <v>622</v>
      </c>
      <c r="S17" s="376"/>
      <c r="T17" s="372">
        <v>45566</v>
      </c>
      <c r="U17" s="372">
        <v>45641</v>
      </c>
      <c r="V17" s="373">
        <f t="shared" si="19"/>
        <v>2.5</v>
      </c>
      <c r="W17" s="374">
        <v>0</v>
      </c>
      <c r="X17" s="17" cm="1">
        <f t="array" ref="X17">+IF($W$1="Pesos CLP",W17,W17/TC)*MB_24A25</f>
        <v>0</v>
      </c>
      <c r="Y17" s="18">
        <f t="shared" si="10"/>
        <v>9989.1614215857808</v>
      </c>
      <c r="Z17">
        <v>91243110</v>
      </c>
      <c r="AA17" s="19">
        <f>IF(OR($I17="REAL",$I17="INCURRIDO"),SUMIF(S!$O:$O,$I17&amp;$O17&amp;$Q17&amp;UPPER(TEXT(AA$4,"MMMMYYYY"))&amp;$Z17,IF($W$1="Pesos CLP",S!$AD:$AD,S!$AO:$AO)),0)</f>
        <v>0</v>
      </c>
      <c r="AB17" s="19">
        <f>IF(OR($I17="REAL",$I17="INCURRIDO"),SUMIF(S!$O:$O,$I17&amp;$O17&amp;$Q17&amp;UPPER(TEXT(AB$4,"MMMMYYYY"))&amp;$Z17,IF($W$1="Pesos CLP",S!$AD:$AD,S!$AO:$AO)),0)</f>
        <v>0</v>
      </c>
      <c r="AC17" s="19">
        <f>IF(OR($I17="REAL",$I17="INCURRIDO"),SUMIF(S!$O:$O,$I17&amp;$O17&amp;$Q17&amp;UPPER(TEXT(AC$4,"MMMMYYYY"))&amp;$Z17,IF($W$1="Pesos CLP",S!$AD:$AD,S!$AO:$AO)),0)</f>
        <v>0</v>
      </c>
      <c r="AD17" s="19">
        <f>IF(OR($I17="REAL",$I17="INCURRIDO"),SUMIF(S!$O:$O,$I17&amp;$O17&amp;$Q17&amp;UPPER(TEXT(AD$4,"MMMMYYYY"))&amp;$Z17,IF($W$1="Pesos CLP",S!$AD:$AD,S!$AO:$AO)),0)</f>
        <v>0</v>
      </c>
      <c r="AE17" s="19">
        <f>IF(OR($I17="REAL",$I17="INCURRIDO"),SUMIF(S!$O:$O,$I17&amp;$O17&amp;$Q17&amp;UPPER(TEXT(AE$4,"MMMMYYYY"))&amp;$Z17,IF($W$1="Pesos CLP",S!$AD:$AD,S!$AO:$AO)),0)</f>
        <v>0</v>
      </c>
      <c r="AF17" s="19">
        <f>IF(OR($I17="REAL",$I17="INCURRIDO"),SUMIF(S!$O:$O,$I17&amp;$O17&amp;$Q17&amp;UPPER(TEXT(AF$4,"MMMMYYYY"))&amp;$Z17,IF($W$1="Pesos CLP",S!$AD:$AD,S!$AO:$AO)),0)</f>
        <v>0</v>
      </c>
      <c r="AG17" s="19">
        <f>IF(OR($I17="REAL",$I17="INCURRIDO"),SUMIF(S!$O:$O,$I17&amp;$O17&amp;$Q17&amp;UPPER(TEXT(AG$4,"MMMMYYYY"))&amp;$Z17,IF($W$1="Pesos CLP",S!$AD:$AD,S!$AO:$AO)),0)</f>
        <v>0</v>
      </c>
      <c r="AH17" s="19">
        <f>IF(OR($I17="REAL",$I17="INCURRIDO"),SUMIF(S!$O:$O,$I17&amp;$O17&amp;$Q17&amp;UPPER(TEXT(AH$4,"MMMMYYYY"))&amp;$Z17,IF($W$1="Pesos CLP",S!$AD:$AD,S!$AO:$AO)),0)</f>
        <v>0</v>
      </c>
      <c r="AI17" s="19">
        <f>IF(OR($I17="REAL",$I17="INCURRIDO"),SUMIF(S!$O:$O,$I17&amp;$O17&amp;$Q17&amp;UPPER(TEXT(AI$4,"MMMMYYYY"))&amp;$Z17,IF($W$1="Pesos CLP",S!$AD:$AD,S!$AO:$AO)),0)</f>
        <v>0</v>
      </c>
      <c r="AJ17" s="19">
        <f>IF(OR($I17="REAL",$I17="INCURRIDO"),SUMIF(S!$O:$O,$I17&amp;$O17&amp;$Q17&amp;UPPER(TEXT(AJ$4,"MMMMYYYY"))&amp;$Z17,IF($W$1="Pesos CLP",S!$AD:$AD,S!$AO:$AO)),0)</f>
        <v>0</v>
      </c>
      <c r="AK17" s="19">
        <f>IF(OR($I17="REAL",$I17="INCURRIDO"),SUMIF(S!$O:$O,$I17&amp;$O17&amp;$Q17&amp;UPPER(TEXT(AK$4,"MMMMYYYY"))&amp;$Z17,IF($W$1="Pesos CLP",S!$AD:$AD,S!$AO:$AO)),0)</f>
        <v>0</v>
      </c>
      <c r="AL17" s="19">
        <f>IF(OR($I17="REAL",$I17="INCURRIDO"),SUMIF(S!$O:$O,$I17&amp;$O17&amp;$Q17&amp;UPPER(TEXT(AL$4,"MMMMYYYY"))&amp;$Z17,IF($W$1="Pesos CLP",S!$AD:$AD,S!$AO:$AO)),0)</f>
        <v>0</v>
      </c>
      <c r="AM17" s="19">
        <f>IF(OR($I17="REAL",$I17="INCURRIDO"),SUMIF(S!$O:$O,$I17&amp;$O17&amp;$Q17&amp;UPPER(TEXT(AM$4,"MMMMYYYY"))&amp;$Z17,IF($W$1="Pesos CLP",S!$AD:$AD,S!$AO:$AO)),0)</f>
        <v>0</v>
      </c>
      <c r="AN17" s="19">
        <f>IF(OR($I17="REAL",$I17="INCURRIDO"),SUMIF(S!$O:$O,$I17&amp;$O17&amp;$Q17&amp;UPPER(TEXT(AN$4,"MMMMYYYY"))&amp;$Z17,IF($W$1="Pesos CLP",S!$AD:$AD,S!$AO:$AO)),0)</f>
        <v>0</v>
      </c>
      <c r="AO17" s="19">
        <f>IF(OR($I17="REAL",$I17="INCURRIDO"),SUMIF(S!$O:$O,$I17&amp;$O17&amp;$Q17&amp;UPPER(TEXT(AO$4,"MMMMYYYY"))&amp;$Z17,IF($W$1="Pesos CLP",S!$AD:$AD,S!$AO:$AO)),0)</f>
        <v>0</v>
      </c>
      <c r="AP17" s="19">
        <f>IF(OR($I17="REAL",$I17="INCURRIDO"),SUMIF(S!$O:$O,$I17&amp;$O17&amp;$Q17&amp;UPPER(TEXT(AP$4,"MMMMYYYY"))&amp;$Z17,IF($W$1="Pesos CLP",S!$AD:$AD,S!$AO:$AO)),0)</f>
        <v>0</v>
      </c>
      <c r="AQ17" s="19">
        <f>IF(OR($I17="REAL",$I17="INCURRIDO"),SUMIF(S!$O:$O,$I17&amp;$O17&amp;$Q17&amp;UPPER(TEXT(AQ$4,"MMMMYYYY"))&amp;$Z17,IF($W$1="Pesos CLP",S!$AD:$AD,S!$AO:$AO)),0)</f>
        <v>0</v>
      </c>
      <c r="AR17" s="19">
        <f>IF(OR($I17="REAL",$I17="INCURRIDO"),SUMIF(S!$O:$O,$I17&amp;$O17&amp;$Q17&amp;UPPER(TEXT(AR$4,"MMMMYYYY"))&amp;$Z17,IF($W$1="Pesos CLP",S!$AD:$AD,S!$AO:$AO)),0)</f>
        <v>0</v>
      </c>
      <c r="AS17" s="19">
        <f>IF(OR($I17="REAL",$I17="INCURRIDO"),SUMIF(S!$O:$O,$I17&amp;$O17&amp;$Q17&amp;UPPER(TEXT(AS$4,"MMMMYYYY"))&amp;$Z17,IF($W$1="Pesos CLP",S!$AD:$AD,S!$AO:$AO)),0)</f>
        <v>0</v>
      </c>
      <c r="AT17" s="19">
        <f>IF(OR($I17="REAL",$I17="INCURRIDO"),SUMIF(S!$O:$O,$I17&amp;$O17&amp;$Q17&amp;UPPER(TEXT(AT$4,"MMMMYYYY"))&amp;$Z17,IF($W$1="Pesos CLP",S!$AD:$AD,S!$AO:$AO)),0)</f>
        <v>0</v>
      </c>
      <c r="AU17" s="19">
        <f>IF(OR($I17="REAL",$I17="INCURRIDO"),SUMIF(S!$O:$O,$I17&amp;$O17&amp;$Q17&amp;UPPER(TEXT(AU$4,"MMMMYYYY"))&amp;$Z17,IF($W$1="Pesos CLP",S!$AD:$AD,S!$AO:$AO)),0)</f>
        <v>0</v>
      </c>
      <c r="AV17" s="19">
        <f>IF(OR($I17="REAL",$I17="INCURRIDO"),SUMIF(S!$O:$O,$I17&amp;$O17&amp;$Q17&amp;UPPER(TEXT(AV$4,"MMMMYYYY"))&amp;$Z17,IF($W$1="Pesos CLP",S!$AD:$AD,S!$AO:$AO)),0)</f>
        <v>0</v>
      </c>
      <c r="AW17" s="19">
        <f>IF(OR($I17="REAL",$I17="INCURRIDO"),SUMIF(S!$O:$O,$I17&amp;$O17&amp;$Q17&amp;UPPER(TEXT(AW$4,"MMMMYYYY"))&amp;$Z17,IF($W$1="Pesos CLP",S!$AD:$AD,S!$AO:$AO)),0)</f>
        <v>0</v>
      </c>
      <c r="AX17" s="19">
        <f>IF(OR($I17="REAL",$I17="INCURRIDO"),SUMIF(S!$O:$O,$I17&amp;$O17&amp;$Q17&amp;UPPER(TEXT(AX$4,"MMMMYYYY"))&amp;$Z17,IF($W$1="Pesos CLP",S!$AD:$AD,S!$AO:$AO)),0)</f>
        <v>0</v>
      </c>
      <c r="AY17" s="19">
        <f>IF(OR($I17="REAL",$I17="INCURRIDO"),SUMIF(S!$O:$O,$I17&amp;$O17&amp;$Q17&amp;UPPER(TEXT(AY$4,"MMMMYYYY"))&amp;$Z17,IF($W$1="Pesos CLP",S!$AD:$AD,S!$AO:$AO)),0)</f>
        <v>0</v>
      </c>
      <c r="AZ17" s="19">
        <f>IF(OR($I17="REAL",$I17="INCURRIDO"),SUMIF(S!$O:$O,$I17&amp;$O17&amp;$Q17&amp;UPPER(TEXT(AZ$4,"MMMMYYYY"))&amp;$Z17,IF($W$1="Pesos CLP",S!$AD:$AD,S!$AO:$AO)),0)</f>
        <v>0</v>
      </c>
      <c r="BA17" s="19">
        <f>IF(OR($I17="REAL",$I17="INCURRIDO"),SUMIF(S!$O:$O,$I17&amp;$O17&amp;$Q17&amp;UPPER(TEXT(BA$4,"MMMMYYYY"))&amp;$Z17,IF($W$1="Pesos CLP",S!$AD:$AD,S!$AO:$AO)),0)</f>
        <v>0</v>
      </c>
      <c r="BB17" s="19">
        <f>IF(OR($I17="REAL",$I17="INCURRIDO"),SUMIF(S!$O:$O,$I17&amp;$O17&amp;$Q17&amp;UPPER(TEXT(BB$4,"MMMMYYYY"))&amp;$Z17,IF($W$1="Pesos CLP",S!$AD:$AD,S!$AO:$AO)),0)</f>
        <v>0</v>
      </c>
      <c r="BC17" s="19">
        <f>IF(OR($I17="REAL",$I17="INCURRIDO"),SUMIF(S!$O:$O,$I17&amp;$O17&amp;$Q17&amp;UPPER(TEXT(BC$4,"MMMMYYYY"))&amp;$Z17,IF($W$1="Pesos CLP",S!$AD:$AD,S!$AO:$AO)),0)</f>
        <v>0</v>
      </c>
      <c r="BD17" s="19">
        <f>IF(OR($I17="REAL",$I17="INCURRIDO"),SUMIF(S!$O:$O,$I17&amp;$O17&amp;$Q17&amp;UPPER(TEXT(BD$4,"MMMMYYYY"))&amp;$Z17,IF($W$1="Pesos CLP",S!$AD:$AD,S!$AO:$AO)),0)</f>
        <v>0</v>
      </c>
      <c r="BE17" s="19">
        <f>IF(OR($I17="REAL",$I17="INCURRIDO"),SUMIF(S!$O:$O,$I17&amp;$O17&amp;$Q17&amp;UPPER(TEXT(BE$4,"MMMMYYYY"))&amp;$Z17,IF($W$1="Pesos CLP",S!$AD:$AD,S!$AO:$AO)),0)</f>
        <v>0</v>
      </c>
      <c r="BF17" s="19">
        <f>IF(OR($I17="REAL",$I17="INCURRIDO"),SUMIF(S!$O:$O,$I17&amp;$O17&amp;$Q17&amp;UPPER(TEXT(BF$4,"MMMMYYYY"))&amp;$Z17,IF($W$1="Pesos CLP",S!$AD:$AD,S!$AO:$AO)),0)</f>
        <v>0</v>
      </c>
      <c r="BG17" s="19">
        <f>IF(OR($I17="REAL",$I17="INCURRIDO"),SUMIF(S!$O:$O,$I17&amp;$O17&amp;$Q17&amp;UPPER(TEXT(BG$4,"MMMMYYYY"))&amp;$Z17,IF($W$1="Pesos CLP",S!$AD:$AD,S!$AO:$AO)),0)</f>
        <v>0</v>
      </c>
      <c r="BH17" s="19">
        <f>IF(OR($I17="REAL",$I17="INCURRIDO"),SUMIF(S!$O:$O,$I17&amp;$O17&amp;$Q17&amp;UPPER(TEXT(BH$4,"MMMMYYYY"))&amp;$Z17,IF($W$1="Pesos CLP",S!$AD:$AD,S!$AO:$AO)),0)</f>
        <v>0</v>
      </c>
      <c r="BI17" s="19">
        <f>IF(OR($I17="REAL",$I17="INCURRIDO"),SUMIF(S!$O:$O,$I17&amp;$O17&amp;$Q17&amp;UPPER(TEXT(BI$4,"MMMMYYYY"))&amp;$Z17,IF($W$1="Pesos CLP",S!$AD:$AD,S!$AO:$AO)),0)</f>
        <v>0</v>
      </c>
      <c r="BJ17" s="19">
        <f>IF(OR($I17="REAL",$I17="INCURRIDO"),SUMIF(S!$O:$O,$I17&amp;$O17&amp;$Q17&amp;UPPER(TEXT(BJ$4,"MMMMYYYY"))&amp;$Z17,IF($W$1="Pesos CLP",S!$AD:$AD,S!$AO:$AO)),0)</f>
        <v>0</v>
      </c>
      <c r="BK17" s="19">
        <f>IF(OR($I17="REAL",$I17="INCURRIDO"),SUMIF(S!$O:$O,$I17&amp;$O17&amp;$Q17&amp;UPPER(TEXT(BK$4,"MMMMYYYY"))&amp;$Z17,IF($W$1="Pesos CLP",S!$AD:$AD,S!$AO:$AO)),0)</f>
        <v>0</v>
      </c>
      <c r="BL17" s="19">
        <f>IF(OR($I17="REAL",$I17="INCURRIDO"),SUMIF(S!$O:$O,$I17&amp;$O17&amp;$Q17&amp;UPPER(TEXT(BL$4,"MMMMYYYY"))&amp;$Z17,IF($W$1="Pesos CLP",S!$AD:$AD,S!$AO:$AO)),0)</f>
        <v>0</v>
      </c>
      <c r="BM17" s="19">
        <f>IF(OR($I17="REAL",$I17="INCURRIDO"),SUMIF(S!$O:$O,$I17&amp;$O17&amp;$Q17&amp;UPPER(TEXT(BM$4,"MMMMYYYY"))&amp;$Z17,IF($W$1="Pesos CLP",S!$AD:$AD,S!$AO:$AO)),0)</f>
        <v>0</v>
      </c>
      <c r="BN17" s="19">
        <f>IF(OR($I17="REAL",$I17="INCURRIDO"),SUMIF(S!$O:$O,$I17&amp;$O17&amp;$Q17&amp;UPPER(TEXT(BN$4,"MMMMYYYY"))&amp;$Z17,IF($W$1="Pesos CLP",S!$AD:$AD,S!$AO:$AO)),0)</f>
        <v>0</v>
      </c>
      <c r="BO17" s="19">
        <f>IF(OR($I17="REAL",$I17="INCURRIDO"),SUMIF(S!$O:$O,$I17&amp;$O17&amp;$Q17&amp;UPPER(TEXT(BO$4,"MMMMYYYY"))&amp;$Z17,IF($W$1="Pesos CLP",S!$AD:$AD,S!$AO:$AO)),0)</f>
        <v>0</v>
      </c>
      <c r="BP17" s="19">
        <f>IF(OR($I17="REAL",$I17="INCURRIDO"),SUMIF(S!$O:$O,$I17&amp;$O17&amp;$Q17&amp;UPPER(TEXT(BP$4,"MMMMYYYY"))&amp;$Z17,IF($W$1="Pesos CLP",S!$AD:$AD,S!$AO:$AO)),0)</f>
        <v>0</v>
      </c>
      <c r="BQ17" s="19">
        <f>IF(OR($I17="REAL",$I17="INCURRIDO"),SUMIF(S!$O:$O,$I17&amp;$O17&amp;$Q17&amp;UPPER(TEXT(BQ$4,"MMMMYYYY"))&amp;$Z17,IF($W$1="Pesos CLP",S!$AD:$AD,S!$AO:$AO)),0)</f>
        <v>0</v>
      </c>
      <c r="BR17" s="19">
        <f>IF(OR($I17="REAL",$I17="INCURRIDO"),SUMIF(S!$O:$O,$I17&amp;$O17&amp;$Q17&amp;UPPER(TEXT(BR$4,"MMMMYYYY"))&amp;$Z17,IF($W$1="Pesos CLP",S!$AD:$AD,S!$AO:$AO)),0)</f>
        <v>0</v>
      </c>
      <c r="BS17" s="19">
        <f>IF(OR($I17="REAL",$I17="INCURRIDO"),SUMIF(S!$O:$O,$I17&amp;$O17&amp;$Q17&amp;UPPER(TEXT(BS$4,"MMMMYYYY"))&amp;$Z17,IF($W$1="Pesos CLP",S!$AD:$AD,S!$AO:$AO)),0)</f>
        <v>0</v>
      </c>
      <c r="BT17" s="19">
        <f>IF(OR($I17="REAL",$I17="INCURRIDO"),SUMIF(S!$O:$O,$I17&amp;$O17&amp;$Q17&amp;UPPER(TEXT(BT$4,"MMMMYYYY"))&amp;$Z17,IF($W$1="Pesos CLP",S!$AD:$AD,S!$AO:$AO)),0)</f>
        <v>0</v>
      </c>
      <c r="BU17" s="19">
        <f>IF(OR($I17="REAL",$I17="INCURRIDO"),SUMIF(S!$O:$O,$I17&amp;$O17&amp;$Q17&amp;UPPER(TEXT(BU$4,"MMMMYYYY"))&amp;$Z17,IF($W$1="Pesos CLP",S!$AD:$AD,S!$AO:$AO)),0)</f>
        <v>0</v>
      </c>
      <c r="BV17" s="19">
        <f>IF(OR($I17="REAL",$I17="INCURRIDO"),SUMIF(S!$O:$O,$I17&amp;$O17&amp;$Q17&amp;UPPER(TEXT(BV$4,"MMMMYYYY"))&amp;$Z17,IF($W$1="Pesos CLP",S!$AD:$AD,S!$AO:$AO)),0)</f>
        <v>0</v>
      </c>
      <c r="BW17" s="19">
        <f>IF(OR($I17="REAL",$I17="INCURRIDO"),SUMIF(S!$O:$O,$I17&amp;$O17&amp;$Q17&amp;UPPER(TEXT(BW$4,"MMMMYYYY"))&amp;$Z17,IF($W$1="Pesos CLP",S!$AD:$AD,S!$AO:$AO)),0)</f>
        <v>0</v>
      </c>
      <c r="BX17" s="19">
        <f>IF(OR($I17="REAL",$I17="INCURRIDO"),SUMIF(S!$O:$O,$I17&amp;$O17&amp;$Q17&amp;UPPER(TEXT(BX$4,"MMMMYYYY"))&amp;$Z17,IF($W$1="Pesos CLP",S!$AD:$AD,S!$AO:$AO)),0)</f>
        <v>1399.953314025955</v>
      </c>
      <c r="BY17" s="19">
        <f>IF(OR($I17="REAL",$I17="INCURRIDO"),SUMIF(S!$O:$O,$I17&amp;$O17&amp;$Q17&amp;UPPER(TEXT(BY$4,"MMMMYYYY"))&amp;$Z17,IF($W$1="Pesos CLP",S!$AD:$AD,S!$AO:$AO)),0)</f>
        <v>3536.823719509227</v>
      </c>
      <c r="BZ17" s="19">
        <f>IF(OR($I17="REAL",$I17="INCURRIDO"),SUMIF(S!$O:$O,$I17&amp;$O17&amp;$Q17&amp;UPPER(TEXT(BZ$4,"MMMMYYYY"))&amp;$Z17,IF($W$1="Pesos CLP",S!$AD:$AD,S!$AO:$AO)),0)</f>
        <v>2863.233513988132</v>
      </c>
      <c r="CA17" s="19">
        <f>IF(OR($I17="REAL",$I17="INCURRIDO"),SUMIF(S!$O:$O,$I17&amp;$O17&amp;$Q17&amp;UPPER(TEXT(CA$4,"MMMMYYYY"))&amp;$Z17,IF($W$1="Pesos CLP",S!$AD:$AD,S!$AO:$AO)),0)</f>
        <v>0</v>
      </c>
      <c r="CB17" s="19">
        <f>IF(OR($I17="REAL",$I17="INCURRIDO"),SUMIF(S!$O:$O,$I17&amp;$O17&amp;$Q17&amp;UPPER(TEXT(CB$4,"MMMMYYYY"))&amp;$Z17,IF($W$1="Pesos CLP",S!$AD:$AD,S!$AO:$AO)),0)</f>
        <v>1427.3228025623705</v>
      </c>
      <c r="CC17" s="19">
        <f>IF(OR($I17="REAL",$I17="INCURRIDO"),SUMIF(S!$O:$O,$I17&amp;$O17&amp;$Q17&amp;UPPER(TEXT(CC$4,"MMMMYYYY"))&amp;$Z17,IF($W$1="Pesos CLP",S!$AD:$AD,S!$AO:$AO)),0)</f>
        <v>761.82807150009705</v>
      </c>
      <c r="CD17" s="19">
        <f>IF(OR($I17="REAL",$I17="INCURRIDO"),SUMIF(S!$O:$O,$I17&amp;$O17&amp;$Q17&amp;UPPER(TEXT(CD$4,"MMMMYYYY"))&amp;$Z17,IF($W$1="Pesos CLP",S!$AD:$AD,S!$AO:$AO)),0)</f>
        <v>0</v>
      </c>
      <c r="CE17" s="19">
        <f>IF(OR($I17="REAL",$I17="INCURRIDO"),SUMIF(S!$O:$O,$I17&amp;$O17&amp;$Q17&amp;UPPER(TEXT(CE$4,"MMMMYYYY"))&amp;$Z17,IF($W$1="Pesos CLP",S!$AD:$AD,S!$AO:$AO)),0)</f>
        <v>0</v>
      </c>
      <c r="CF17" s="19">
        <f>IF(OR($I17="REAL",$I17="INCURRIDO"),SUMIF(S!$O:$O,$I17&amp;$O17&amp;$Q17&amp;UPPER(TEXT(CF$4,"MMMMYYYY"))&amp;$Z17,IF($W$1="Pesos CLP",S!$AD:$AD,S!$AO:$AO)),0)</f>
        <v>0</v>
      </c>
      <c r="CG17" s="19">
        <f>IF(OR($I17="REAL",$I17="INCURRIDO"),SUMIF(S!$O:$O,$I17&amp;$O17&amp;$Q17&amp;UPPER(TEXT(CG$4,"MMMMYYYY"))&amp;$Z17,IF($W$1="Pesos CLP",S!$AD:$AD,S!$AO:$AO)),0)</f>
        <v>0</v>
      </c>
      <c r="CH17" s="19">
        <f>IF(OR($I17="REAL",$I17="INCURRIDO"),SUMIF(S!$O:$O,$I17&amp;$O17&amp;$Q17&amp;UPPER(TEXT(CH$4,"MMMMYYYY"))&amp;$Z17,IF($W$1="Pesos CLP",S!$AD:$AD,S!$AO:$AO)),0)</f>
        <v>0</v>
      </c>
      <c r="CI17" s="19">
        <f>IF(OR($I17="REAL",$I17="INCURRIDO"),SUMIF(S!$O:$O,$I17&amp;$O17&amp;$Q17&amp;UPPER(TEXT(CI$4,"MMMMYYYY"))&amp;$Z17,IF($W$1="Pesos CLP",S!$AD:$AD,S!$AO:$AO)),0)</f>
        <v>0</v>
      </c>
      <c r="CJ17" s="19">
        <f>IF(OR($I17="REAL",$I17="INCURRIDO"),SUMIF(S!$O:$O,$I17&amp;$O17&amp;$Q17&amp;UPPER(TEXT(CJ$4,"MMMMYYYY"))&amp;$Z17,IF($W$1="Pesos CLP",S!$AD:$AD,S!$AO:$AO)),0)</f>
        <v>0</v>
      </c>
      <c r="CK17" s="378">
        <f t="shared" si="20"/>
        <v>0</v>
      </c>
      <c r="CL17" s="378">
        <f t="shared" si="20"/>
        <v>0</v>
      </c>
      <c r="CM17" s="378">
        <f t="shared" si="20"/>
        <v>0</v>
      </c>
      <c r="CN17" s="378">
        <f t="shared" si="20"/>
        <v>0</v>
      </c>
      <c r="CO17" s="378">
        <f t="shared" si="20"/>
        <v>0</v>
      </c>
      <c r="CP17" s="378">
        <f t="shared" si="20"/>
        <v>0</v>
      </c>
      <c r="CQ17" s="378">
        <f t="shared" si="20"/>
        <v>0</v>
      </c>
      <c r="CR17" s="378">
        <f t="shared" si="20"/>
        <v>0</v>
      </c>
      <c r="CS17" s="378">
        <f t="shared" si="21"/>
        <v>0</v>
      </c>
      <c r="CT17" s="378">
        <f t="shared" si="21"/>
        <v>0</v>
      </c>
      <c r="CU17" s="378">
        <f t="shared" si="21"/>
        <v>0</v>
      </c>
      <c r="CV17" s="378">
        <f t="shared" si="21"/>
        <v>0</v>
      </c>
      <c r="CW17" s="378">
        <f t="shared" si="21"/>
        <v>0</v>
      </c>
      <c r="CX17" s="378">
        <f t="shared" si="21"/>
        <v>0</v>
      </c>
      <c r="CY17" s="378">
        <f t="shared" si="21"/>
        <v>0</v>
      </c>
      <c r="CZ17" s="378">
        <f t="shared" si="21"/>
        <v>0</v>
      </c>
      <c r="DA17" s="378">
        <f t="shared" si="21"/>
        <v>0</v>
      </c>
      <c r="DB17" s="378">
        <f t="shared" si="21"/>
        <v>0</v>
      </c>
      <c r="DC17" s="378">
        <f t="shared" si="22"/>
        <v>0</v>
      </c>
      <c r="DD17" s="378">
        <f t="shared" si="22"/>
        <v>0</v>
      </c>
      <c r="DE17" s="378">
        <f t="shared" si="22"/>
        <v>0</v>
      </c>
      <c r="DF17" s="378">
        <f t="shared" si="22"/>
        <v>0</v>
      </c>
      <c r="DG17" s="378">
        <f t="shared" si="22"/>
        <v>0</v>
      </c>
      <c r="DH17" s="378">
        <f t="shared" si="22"/>
        <v>0</v>
      </c>
      <c r="DI17" s="378">
        <f t="shared" si="22"/>
        <v>0</v>
      </c>
      <c r="DJ17" s="378">
        <f t="shared" si="22"/>
        <v>0</v>
      </c>
      <c r="DK17" s="378">
        <f t="shared" si="22"/>
        <v>0</v>
      </c>
      <c r="DL17" s="378">
        <f t="shared" si="22"/>
        <v>0</v>
      </c>
      <c r="DM17" s="378">
        <f t="shared" si="23"/>
        <v>0</v>
      </c>
      <c r="DN17" s="378">
        <f t="shared" si="23"/>
        <v>0</v>
      </c>
      <c r="DO17" s="378">
        <f t="shared" si="23"/>
        <v>0</v>
      </c>
      <c r="DP17" s="378">
        <f t="shared" si="23"/>
        <v>0</v>
      </c>
      <c r="DQ17" s="378">
        <f t="shared" si="23"/>
        <v>0</v>
      </c>
      <c r="DR17" s="378">
        <f t="shared" si="23"/>
        <v>0</v>
      </c>
      <c r="DS17" s="378">
        <f t="shared" si="23"/>
        <v>0</v>
      </c>
      <c r="DT17" s="378">
        <f t="shared" si="23"/>
        <v>0</v>
      </c>
      <c r="DU17" s="378">
        <f t="shared" si="23"/>
        <v>0</v>
      </c>
      <c r="DV17" s="378">
        <f t="shared" si="23"/>
        <v>0</v>
      </c>
      <c r="DW17" s="378">
        <f t="shared" si="24"/>
        <v>0</v>
      </c>
      <c r="DX17" s="378">
        <f t="shared" si="24"/>
        <v>0</v>
      </c>
      <c r="DY17" s="378">
        <f t="shared" si="24"/>
        <v>0</v>
      </c>
      <c r="DZ17" s="378">
        <f t="shared" si="24"/>
        <v>0</v>
      </c>
      <c r="EA17" s="378">
        <f t="shared" si="24"/>
        <v>0</v>
      </c>
      <c r="EB17" s="378">
        <f t="shared" si="24"/>
        <v>0</v>
      </c>
      <c r="EC17" s="378">
        <f t="shared" si="24"/>
        <v>0</v>
      </c>
      <c r="ED17" s="378">
        <f t="shared" si="24"/>
        <v>0</v>
      </c>
      <c r="EE17" s="378">
        <f t="shared" si="24"/>
        <v>0</v>
      </c>
      <c r="EF17" s="378">
        <f t="shared" si="24"/>
        <v>0</v>
      </c>
      <c r="EG17" s="378">
        <f t="shared" si="25"/>
        <v>0</v>
      </c>
      <c r="EH17" s="378">
        <f t="shared" si="25"/>
        <v>0</v>
      </c>
      <c r="EI17" s="378">
        <f t="shared" si="25"/>
        <v>0</v>
      </c>
      <c r="EJ17" s="378">
        <f t="shared" si="25"/>
        <v>0</v>
      </c>
      <c r="EK17" s="378">
        <f t="shared" si="25"/>
        <v>0</v>
      </c>
      <c r="EL17" s="378">
        <f t="shared" si="25"/>
        <v>0</v>
      </c>
      <c r="EM17" s="378">
        <f t="shared" si="25"/>
        <v>0</v>
      </c>
      <c r="EN17" s="378">
        <f t="shared" si="25"/>
        <v>0</v>
      </c>
      <c r="EO17" s="378">
        <f t="shared" si="25"/>
        <v>0</v>
      </c>
      <c r="EP17" s="378">
        <f t="shared" si="25"/>
        <v>0</v>
      </c>
      <c r="EQ17" s="378">
        <f t="shared" si="25"/>
        <v>0</v>
      </c>
    </row>
    <row r="18" spans="1:147" x14ac:dyDescent="0.3">
      <c r="A18" s="368"/>
      <c r="B18" s="368"/>
      <c r="C18" s="368"/>
      <c r="D18" s="368">
        <f t="shared" si="17"/>
        <v>1.034195933456562</v>
      </c>
      <c r="E18" s="368" t="str">
        <f>VLOOKUP(TEXT(Z18,0),'G2'!B:D,3,0)</f>
        <v>MN</v>
      </c>
      <c r="F18" s="816">
        <f t="shared" si="18"/>
        <v>4473.3340782398855</v>
      </c>
      <c r="G18" s="755" t="str">
        <f t="shared" si="8"/>
        <v>REAL 91243110 IMPUESTO BERG_CAD</v>
      </c>
      <c r="H18" s="756" t="s">
        <v>1190</v>
      </c>
      <c r="I18" s="370" t="s">
        <v>21</v>
      </c>
      <c r="J18" s="370" t="s">
        <v>22</v>
      </c>
      <c r="K18" s="368" t="s">
        <v>23</v>
      </c>
      <c r="L18" s="368" t="str">
        <f>IFERROR(VLOOKUP(TEXT(Z18,0),'G2'!$B$5:$D$21,3,0),"")</f>
        <v>MN</v>
      </c>
      <c r="M18" s="369"/>
      <c r="N18" s="370" t="s">
        <v>623</v>
      </c>
      <c r="O18" s="370" t="s">
        <v>644</v>
      </c>
      <c r="P18" s="370"/>
      <c r="Q18" s="370" t="s">
        <v>703</v>
      </c>
      <c r="R18" s="370" t="s">
        <v>622</v>
      </c>
      <c r="S18" s="376"/>
      <c r="T18" s="372">
        <v>45566</v>
      </c>
      <c r="U18" s="372">
        <v>45641</v>
      </c>
      <c r="V18" s="373">
        <f t="shared" si="19"/>
        <v>2.5</v>
      </c>
      <c r="W18" s="374">
        <v>0</v>
      </c>
      <c r="X18" s="17" cm="1">
        <f t="array" ref="X18">+IF($W$1="Pesos CLP",W18,W18/TC)*MB_24A25</f>
        <v>0</v>
      </c>
      <c r="Y18" s="18">
        <f t="shared" si="10"/>
        <v>4789.5798922776421</v>
      </c>
      <c r="Z18">
        <v>91243110</v>
      </c>
      <c r="AA18" s="19">
        <f>IF(OR($I18="REAL",$I18="INCURRIDO"),SUMIF(S!$O:$O,$I18&amp;$O18&amp;$Q18&amp;UPPER(TEXT(AA$4,"MMMMYYYY"))&amp;$Z18,IF($W$1="Pesos CLP",S!$AD:$AD,S!$AO:$AO)),0)</f>
        <v>0</v>
      </c>
      <c r="AB18" s="19">
        <f>IF(OR($I18="REAL",$I18="INCURRIDO"),SUMIF(S!$O:$O,$I18&amp;$O18&amp;$Q18&amp;UPPER(TEXT(AB$4,"MMMMYYYY"))&amp;$Z18,IF($W$1="Pesos CLP",S!$AD:$AD,S!$AO:$AO)),0)</f>
        <v>0</v>
      </c>
      <c r="AC18" s="19">
        <f>IF(OR($I18="REAL",$I18="INCURRIDO"),SUMIF(S!$O:$O,$I18&amp;$O18&amp;$Q18&amp;UPPER(TEXT(AC$4,"MMMMYYYY"))&amp;$Z18,IF($W$1="Pesos CLP",S!$AD:$AD,S!$AO:$AO)),0)</f>
        <v>0</v>
      </c>
      <c r="AD18" s="19">
        <f>IF(OR($I18="REAL",$I18="INCURRIDO"),SUMIF(S!$O:$O,$I18&amp;$O18&amp;$Q18&amp;UPPER(TEXT(AD$4,"MMMMYYYY"))&amp;$Z18,IF($W$1="Pesos CLP",S!$AD:$AD,S!$AO:$AO)),0)</f>
        <v>0</v>
      </c>
      <c r="AE18" s="19">
        <f>IF(OR($I18="REAL",$I18="INCURRIDO"),SUMIF(S!$O:$O,$I18&amp;$O18&amp;$Q18&amp;UPPER(TEXT(AE$4,"MMMMYYYY"))&amp;$Z18,IF($W$1="Pesos CLP",S!$AD:$AD,S!$AO:$AO)),0)</f>
        <v>0</v>
      </c>
      <c r="AF18" s="19">
        <f>IF(OR($I18="REAL",$I18="INCURRIDO"),SUMIF(S!$O:$O,$I18&amp;$O18&amp;$Q18&amp;UPPER(TEXT(AF$4,"MMMMYYYY"))&amp;$Z18,IF($W$1="Pesos CLP",S!$AD:$AD,S!$AO:$AO)),0)</f>
        <v>0</v>
      </c>
      <c r="AG18" s="19">
        <f>IF(OR($I18="REAL",$I18="INCURRIDO"),SUMIF(S!$O:$O,$I18&amp;$O18&amp;$Q18&amp;UPPER(TEXT(AG$4,"MMMMYYYY"))&amp;$Z18,IF($W$1="Pesos CLP",S!$AD:$AD,S!$AO:$AO)),0)</f>
        <v>0</v>
      </c>
      <c r="AH18" s="19">
        <f>IF(OR($I18="REAL",$I18="INCURRIDO"),SUMIF(S!$O:$O,$I18&amp;$O18&amp;$Q18&amp;UPPER(TEXT(AH$4,"MMMMYYYY"))&amp;$Z18,IF($W$1="Pesos CLP",S!$AD:$AD,S!$AO:$AO)),0)</f>
        <v>0</v>
      </c>
      <c r="AI18" s="19">
        <f>IF(OR($I18="REAL",$I18="INCURRIDO"),SUMIF(S!$O:$O,$I18&amp;$O18&amp;$Q18&amp;UPPER(TEXT(AI$4,"MMMMYYYY"))&amp;$Z18,IF($W$1="Pesos CLP",S!$AD:$AD,S!$AO:$AO)),0)</f>
        <v>0</v>
      </c>
      <c r="AJ18" s="19">
        <f>IF(OR($I18="REAL",$I18="INCURRIDO"),SUMIF(S!$O:$O,$I18&amp;$O18&amp;$Q18&amp;UPPER(TEXT(AJ$4,"MMMMYYYY"))&amp;$Z18,IF($W$1="Pesos CLP",S!$AD:$AD,S!$AO:$AO)),0)</f>
        <v>0</v>
      </c>
      <c r="AK18" s="19">
        <f>IF(OR($I18="REAL",$I18="INCURRIDO"),SUMIF(S!$O:$O,$I18&amp;$O18&amp;$Q18&amp;UPPER(TEXT(AK$4,"MMMMYYYY"))&amp;$Z18,IF($W$1="Pesos CLP",S!$AD:$AD,S!$AO:$AO)),0)</f>
        <v>0</v>
      </c>
      <c r="AL18" s="19">
        <f>IF(OR($I18="REAL",$I18="INCURRIDO"),SUMIF(S!$O:$O,$I18&amp;$O18&amp;$Q18&amp;UPPER(TEXT(AL$4,"MMMMYYYY"))&amp;$Z18,IF($W$1="Pesos CLP",S!$AD:$AD,S!$AO:$AO)),0)</f>
        <v>0</v>
      </c>
      <c r="AM18" s="19">
        <f>IF(OR($I18="REAL",$I18="INCURRIDO"),SUMIF(S!$O:$O,$I18&amp;$O18&amp;$Q18&amp;UPPER(TEXT(AM$4,"MMMMYYYY"))&amp;$Z18,IF($W$1="Pesos CLP",S!$AD:$AD,S!$AO:$AO)),0)</f>
        <v>0</v>
      </c>
      <c r="AN18" s="19">
        <f>IF(OR($I18="REAL",$I18="INCURRIDO"),SUMIF(S!$O:$O,$I18&amp;$O18&amp;$Q18&amp;UPPER(TEXT(AN$4,"MMMMYYYY"))&amp;$Z18,IF($W$1="Pesos CLP",S!$AD:$AD,S!$AO:$AO)),0)</f>
        <v>0</v>
      </c>
      <c r="AO18" s="19">
        <f>IF(OR($I18="REAL",$I18="INCURRIDO"),SUMIF(S!$O:$O,$I18&amp;$O18&amp;$Q18&amp;UPPER(TEXT(AO$4,"MMMMYYYY"))&amp;$Z18,IF($W$1="Pesos CLP",S!$AD:$AD,S!$AO:$AO)),0)</f>
        <v>0</v>
      </c>
      <c r="AP18" s="19">
        <f>IF(OR($I18="REAL",$I18="INCURRIDO"),SUMIF(S!$O:$O,$I18&amp;$O18&amp;$Q18&amp;UPPER(TEXT(AP$4,"MMMMYYYY"))&amp;$Z18,IF($W$1="Pesos CLP",S!$AD:$AD,S!$AO:$AO)),0)</f>
        <v>0</v>
      </c>
      <c r="AQ18" s="19">
        <f>IF(OR($I18="REAL",$I18="INCURRIDO"),SUMIF(S!$O:$O,$I18&amp;$O18&amp;$Q18&amp;UPPER(TEXT(AQ$4,"MMMMYYYY"))&amp;$Z18,IF($W$1="Pesos CLP",S!$AD:$AD,S!$AO:$AO)),0)</f>
        <v>0</v>
      </c>
      <c r="AR18" s="19">
        <f>IF(OR($I18="REAL",$I18="INCURRIDO"),SUMIF(S!$O:$O,$I18&amp;$O18&amp;$Q18&amp;UPPER(TEXT(AR$4,"MMMMYYYY"))&amp;$Z18,IF($W$1="Pesos CLP",S!$AD:$AD,S!$AO:$AO)),0)</f>
        <v>0</v>
      </c>
      <c r="AS18" s="19">
        <f>IF(OR($I18="REAL",$I18="INCURRIDO"),SUMIF(S!$O:$O,$I18&amp;$O18&amp;$Q18&amp;UPPER(TEXT(AS$4,"MMMMYYYY"))&amp;$Z18,IF($W$1="Pesos CLP",S!$AD:$AD,S!$AO:$AO)),0)</f>
        <v>0</v>
      </c>
      <c r="AT18" s="19">
        <f>IF(OR($I18="REAL",$I18="INCURRIDO"),SUMIF(S!$O:$O,$I18&amp;$O18&amp;$Q18&amp;UPPER(TEXT(AT$4,"MMMMYYYY"))&amp;$Z18,IF($W$1="Pesos CLP",S!$AD:$AD,S!$AO:$AO)),0)</f>
        <v>0</v>
      </c>
      <c r="AU18" s="19">
        <f>IF(OR($I18="REAL",$I18="INCURRIDO"),SUMIF(S!$O:$O,$I18&amp;$O18&amp;$Q18&amp;UPPER(TEXT(AU$4,"MMMMYYYY"))&amp;$Z18,IF($W$1="Pesos CLP",S!$AD:$AD,S!$AO:$AO)),0)</f>
        <v>0</v>
      </c>
      <c r="AV18" s="19">
        <f>IF(OR($I18="REAL",$I18="INCURRIDO"),SUMIF(S!$O:$O,$I18&amp;$O18&amp;$Q18&amp;UPPER(TEXT(AV$4,"MMMMYYYY"))&amp;$Z18,IF($W$1="Pesos CLP",S!$AD:$AD,S!$AO:$AO)),0)</f>
        <v>0</v>
      </c>
      <c r="AW18" s="19">
        <f>IF(OR($I18="REAL",$I18="INCURRIDO"),SUMIF(S!$O:$O,$I18&amp;$O18&amp;$Q18&amp;UPPER(TEXT(AW$4,"MMMMYYYY"))&amp;$Z18,IF($W$1="Pesos CLP",S!$AD:$AD,S!$AO:$AO)),0)</f>
        <v>0</v>
      </c>
      <c r="AX18" s="19">
        <f>IF(OR($I18="REAL",$I18="INCURRIDO"),SUMIF(S!$O:$O,$I18&amp;$O18&amp;$Q18&amp;UPPER(TEXT(AX$4,"MMMMYYYY"))&amp;$Z18,IF($W$1="Pesos CLP",S!$AD:$AD,S!$AO:$AO)),0)</f>
        <v>0</v>
      </c>
      <c r="AY18" s="19">
        <f>IF(OR($I18="REAL",$I18="INCURRIDO"),SUMIF(S!$O:$O,$I18&amp;$O18&amp;$Q18&amp;UPPER(TEXT(AY$4,"MMMMYYYY"))&amp;$Z18,IF($W$1="Pesos CLP",S!$AD:$AD,S!$AO:$AO)),0)</f>
        <v>0</v>
      </c>
      <c r="AZ18" s="19">
        <f>IF(OR($I18="REAL",$I18="INCURRIDO"),SUMIF(S!$O:$O,$I18&amp;$O18&amp;$Q18&amp;UPPER(TEXT(AZ$4,"MMMMYYYY"))&amp;$Z18,IF($W$1="Pesos CLP",S!$AD:$AD,S!$AO:$AO)),0)</f>
        <v>0</v>
      </c>
      <c r="BA18" s="19">
        <f>IF(OR($I18="REAL",$I18="INCURRIDO"),SUMIF(S!$O:$O,$I18&amp;$O18&amp;$Q18&amp;UPPER(TEXT(BA$4,"MMMMYYYY"))&amp;$Z18,IF($W$1="Pesos CLP",S!$AD:$AD,S!$AO:$AO)),0)</f>
        <v>0</v>
      </c>
      <c r="BB18" s="19">
        <f>IF(OR($I18="REAL",$I18="INCURRIDO"),SUMIF(S!$O:$O,$I18&amp;$O18&amp;$Q18&amp;UPPER(TEXT(BB$4,"MMMMYYYY"))&amp;$Z18,IF($W$1="Pesos CLP",S!$AD:$AD,S!$AO:$AO)),0)</f>
        <v>0</v>
      </c>
      <c r="BC18" s="19">
        <f>IF(OR($I18="REAL",$I18="INCURRIDO"),SUMIF(S!$O:$O,$I18&amp;$O18&amp;$Q18&amp;UPPER(TEXT(BC$4,"MMMMYYYY"))&amp;$Z18,IF($W$1="Pesos CLP",S!$AD:$AD,S!$AO:$AO)),0)</f>
        <v>0</v>
      </c>
      <c r="BD18" s="19">
        <f>IF(OR($I18="REAL",$I18="INCURRIDO"),SUMIF(S!$O:$O,$I18&amp;$O18&amp;$Q18&amp;UPPER(TEXT(BD$4,"MMMMYYYY"))&amp;$Z18,IF($W$1="Pesos CLP",S!$AD:$AD,S!$AO:$AO)),0)</f>
        <v>0</v>
      </c>
      <c r="BE18" s="19">
        <f>IF(OR($I18="REAL",$I18="INCURRIDO"),SUMIF(S!$O:$O,$I18&amp;$O18&amp;$Q18&amp;UPPER(TEXT(BE$4,"MMMMYYYY"))&amp;$Z18,IF($W$1="Pesos CLP",S!$AD:$AD,S!$AO:$AO)),0)</f>
        <v>0</v>
      </c>
      <c r="BF18" s="19">
        <f>IF(OR($I18="REAL",$I18="INCURRIDO"),SUMIF(S!$O:$O,$I18&amp;$O18&amp;$Q18&amp;UPPER(TEXT(BF$4,"MMMMYYYY"))&amp;$Z18,IF($W$1="Pesos CLP",S!$AD:$AD,S!$AO:$AO)),0)</f>
        <v>0</v>
      </c>
      <c r="BG18" s="19">
        <f>IF(OR($I18="REAL",$I18="INCURRIDO"),SUMIF(S!$O:$O,$I18&amp;$O18&amp;$Q18&amp;UPPER(TEXT(BG$4,"MMMMYYYY"))&amp;$Z18,IF($W$1="Pesos CLP",S!$AD:$AD,S!$AO:$AO)),0)</f>
        <v>0</v>
      </c>
      <c r="BH18" s="19">
        <f>IF(OR($I18="REAL",$I18="INCURRIDO"),SUMIF(S!$O:$O,$I18&amp;$O18&amp;$Q18&amp;UPPER(TEXT(BH$4,"MMMMYYYY"))&amp;$Z18,IF($W$1="Pesos CLP",S!$AD:$AD,S!$AO:$AO)),0)</f>
        <v>0</v>
      </c>
      <c r="BI18" s="19">
        <f>IF(OR($I18="REAL",$I18="INCURRIDO"),SUMIF(S!$O:$O,$I18&amp;$O18&amp;$Q18&amp;UPPER(TEXT(BI$4,"MMMMYYYY"))&amp;$Z18,IF($W$1="Pesos CLP",S!$AD:$AD,S!$AO:$AO)),0)</f>
        <v>0</v>
      </c>
      <c r="BJ18" s="19">
        <f>IF(OR($I18="REAL",$I18="INCURRIDO"),SUMIF(S!$O:$O,$I18&amp;$O18&amp;$Q18&amp;UPPER(TEXT(BJ$4,"MMMMYYYY"))&amp;$Z18,IF($W$1="Pesos CLP",S!$AD:$AD,S!$AO:$AO)),0)</f>
        <v>0</v>
      </c>
      <c r="BK18" s="19">
        <f>IF(OR($I18="REAL",$I18="INCURRIDO"),SUMIF(S!$O:$O,$I18&amp;$O18&amp;$Q18&amp;UPPER(TEXT(BK$4,"MMMMYYYY"))&amp;$Z18,IF($W$1="Pesos CLP",S!$AD:$AD,S!$AO:$AO)),0)</f>
        <v>0</v>
      </c>
      <c r="BL18" s="19">
        <f>IF(OR($I18="REAL",$I18="INCURRIDO"),SUMIF(S!$O:$O,$I18&amp;$O18&amp;$Q18&amp;UPPER(TEXT(BL$4,"MMMMYYYY"))&amp;$Z18,IF($W$1="Pesos CLP",S!$AD:$AD,S!$AO:$AO)),0)</f>
        <v>0</v>
      </c>
      <c r="BM18" s="19">
        <f>IF(OR($I18="REAL",$I18="INCURRIDO"),SUMIF(S!$O:$O,$I18&amp;$O18&amp;$Q18&amp;UPPER(TEXT(BM$4,"MMMMYYYY"))&amp;$Z18,IF($W$1="Pesos CLP",S!$AD:$AD,S!$AO:$AO)),0)</f>
        <v>0</v>
      </c>
      <c r="BN18" s="19">
        <f>IF(OR($I18="REAL",$I18="INCURRIDO"),SUMIF(S!$O:$O,$I18&amp;$O18&amp;$Q18&amp;UPPER(TEXT(BN$4,"MMMMYYYY"))&amp;$Z18,IF($W$1="Pesos CLP",S!$AD:$AD,S!$AO:$AO)),0)</f>
        <v>0</v>
      </c>
      <c r="BO18" s="19">
        <f>IF(OR($I18="REAL",$I18="INCURRIDO"),SUMIF(S!$O:$O,$I18&amp;$O18&amp;$Q18&amp;UPPER(TEXT(BO$4,"MMMMYYYY"))&amp;$Z18,IF($W$1="Pesos CLP",S!$AD:$AD,S!$AO:$AO)),0)</f>
        <v>0</v>
      </c>
      <c r="BP18" s="19">
        <f>IF(OR($I18="REAL",$I18="INCURRIDO"),SUMIF(S!$O:$O,$I18&amp;$O18&amp;$Q18&amp;UPPER(TEXT(BP$4,"MMMMYYYY"))&amp;$Z18,IF($W$1="Pesos CLP",S!$AD:$AD,S!$AO:$AO)),0)</f>
        <v>0</v>
      </c>
      <c r="BQ18" s="19">
        <f>IF(OR($I18="REAL",$I18="INCURRIDO"),SUMIF(S!$O:$O,$I18&amp;$O18&amp;$Q18&amp;UPPER(TEXT(BQ$4,"MMMMYYYY"))&amp;$Z18,IF($W$1="Pesos CLP",S!$AD:$AD,S!$AO:$AO)),0)</f>
        <v>0</v>
      </c>
      <c r="BR18" s="19">
        <f>IF(OR($I18="REAL",$I18="INCURRIDO"),SUMIF(S!$O:$O,$I18&amp;$O18&amp;$Q18&amp;UPPER(TEXT(BR$4,"MMMMYYYY"))&amp;$Z18,IF($W$1="Pesos CLP",S!$AD:$AD,S!$AO:$AO)),0)</f>
        <v>0</v>
      </c>
      <c r="BS18" s="19">
        <f>IF(OR($I18="REAL",$I18="INCURRIDO"),SUMIF(S!$O:$O,$I18&amp;$O18&amp;$Q18&amp;UPPER(TEXT(BS$4,"MMMMYYYY"))&amp;$Z18,IF($W$1="Pesos CLP",S!$AD:$AD,S!$AO:$AO)),0)</f>
        <v>0</v>
      </c>
      <c r="BT18" s="19">
        <f>IF(OR($I18="REAL",$I18="INCURRIDO"),SUMIF(S!$O:$O,$I18&amp;$O18&amp;$Q18&amp;UPPER(TEXT(BT$4,"MMMMYYYY"))&amp;$Z18,IF($W$1="Pesos CLP",S!$AD:$AD,S!$AO:$AO)),0)</f>
        <v>0</v>
      </c>
      <c r="BU18" s="19">
        <f>IF(OR($I18="REAL",$I18="INCURRIDO"),SUMIF(S!$O:$O,$I18&amp;$O18&amp;$Q18&amp;UPPER(TEXT(BU$4,"MMMMYYYY"))&amp;$Z18,IF($W$1="Pesos CLP",S!$AD:$AD,S!$AO:$AO)),0)</f>
        <v>0</v>
      </c>
      <c r="BV18" s="19">
        <f>IF(OR($I18="REAL",$I18="INCURRIDO"),SUMIF(S!$O:$O,$I18&amp;$O18&amp;$Q18&amp;UPPER(TEXT(BV$4,"MMMMYYYY"))&amp;$Z18,IF($W$1="Pesos CLP",S!$AD:$AD,S!$AO:$AO)),0)</f>
        <v>1953.7458927155533</v>
      </c>
      <c r="BW18" s="817">
        <f>IF(OR($I18="REAL",$I18="INCURRIDO"),SUMIF(S!$O:$O,$I18&amp;$O18&amp;$Q18&amp;UPPER(TEXT(BW$4,"MMMMYYYY"))&amp;$Z18,IF($W$1="Pesos CLP",S!$AD:$AD,S!$AO:$AO)),0)</f>
        <v>913.4397285593144</v>
      </c>
      <c r="BX18" s="19">
        <f>IF(OR($I18="REAL",$I18="INCURRIDO"),SUMIF(S!$O:$O,$I18&amp;$O18&amp;$Q18&amp;UPPER(TEXT(BX$4,"MMMMYYYY"))&amp;$Z18,IF($W$1="Pesos CLP",S!$AD:$AD,S!$AO:$AO)),0)</f>
        <v>326.38411601534818</v>
      </c>
      <c r="BY18" s="19">
        <f>IF(OR($I18="REAL",$I18="INCURRIDO"),SUMIF(S!$O:$O,$I18&amp;$O18&amp;$Q18&amp;UPPER(TEXT(BY$4,"MMMMYYYY"))&amp;$Z18,IF($W$1="Pesos CLP",S!$AD:$AD,S!$AO:$AO)),0)</f>
        <v>0</v>
      </c>
      <c r="BZ18" s="19">
        <f>IF(OR($I18="REAL",$I18="INCURRIDO"),SUMIF(S!$O:$O,$I18&amp;$O18&amp;$Q18&amp;UPPER(TEXT(BZ$4,"MMMMYYYY"))&amp;$Z18,IF($W$1="Pesos CLP",S!$AD:$AD,S!$AO:$AO)),0)</f>
        <v>0</v>
      </c>
      <c r="CA18" s="19">
        <f>IF(OR($I18="REAL",$I18="INCURRIDO"),SUMIF(S!$O:$O,$I18&amp;$O18&amp;$Q18&amp;UPPER(TEXT(CA$4,"MMMMYYYY"))&amp;$Z18,IF($W$1="Pesos CLP",S!$AD:$AD,S!$AO:$AO)),0)</f>
        <v>0</v>
      </c>
      <c r="CB18" s="19">
        <f>IF(OR($I18="REAL",$I18="INCURRIDO"),SUMIF(S!$O:$O,$I18&amp;$O18&amp;$Q18&amp;UPPER(TEXT(CB$4,"MMMMYYYY"))&amp;$Z18,IF($W$1="Pesos CLP",S!$AD:$AD,S!$AO:$AO)),0)</f>
        <v>1279.7643409496695</v>
      </c>
      <c r="CC18" s="19">
        <f>IF(OR($I18="REAL",$I18="INCURRIDO"),SUMIF(S!$O:$O,$I18&amp;$O18&amp;$Q18&amp;UPPER(TEXT(CC$4,"MMMMYYYY"))&amp;$Z18,IF($W$1="Pesos CLP",S!$AD:$AD,S!$AO:$AO)),0)</f>
        <v>0</v>
      </c>
      <c r="CD18" s="19">
        <f>IF(OR($I18="REAL",$I18="INCURRIDO"),SUMIF(S!$O:$O,$I18&amp;$O18&amp;$Q18&amp;UPPER(TEXT(CD$4,"MMMMYYYY"))&amp;$Z18,IF($W$1="Pesos CLP",S!$AD:$AD,S!$AO:$AO)),0)</f>
        <v>0</v>
      </c>
      <c r="CE18" s="19">
        <f>IF(OR($I18="REAL",$I18="INCURRIDO"),SUMIF(S!$O:$O,$I18&amp;$O18&amp;$Q18&amp;UPPER(TEXT(CE$4,"MMMMYYYY"))&amp;$Z18,IF($W$1="Pesos CLP",S!$AD:$AD,S!$AO:$AO)),0)</f>
        <v>0</v>
      </c>
      <c r="CF18" s="19">
        <f>IF(OR($I18="REAL",$I18="INCURRIDO"),SUMIF(S!$O:$O,$I18&amp;$O18&amp;$Q18&amp;UPPER(TEXT(CF$4,"MMMMYYYY"))&amp;$Z18,IF($W$1="Pesos CLP",S!$AD:$AD,S!$AO:$AO)),0)</f>
        <v>0</v>
      </c>
      <c r="CG18" s="19">
        <f>IF(OR($I18="REAL",$I18="INCURRIDO"),SUMIF(S!$O:$O,$I18&amp;$O18&amp;$Q18&amp;UPPER(TEXT(CG$4,"MMMMYYYY"))&amp;$Z18,IF($W$1="Pesos CLP",S!$AD:$AD,S!$AO:$AO)),0)</f>
        <v>316.24581403775625</v>
      </c>
      <c r="CH18" s="19">
        <f>IF(OR($I18="REAL",$I18="INCURRIDO"),SUMIF(S!$O:$O,$I18&amp;$O18&amp;$Q18&amp;UPPER(TEXT(CH$4,"MMMMYYYY"))&amp;$Z18,IF($W$1="Pesos CLP",S!$AD:$AD,S!$AO:$AO)),0)</f>
        <v>0</v>
      </c>
      <c r="CI18" s="19">
        <f>IF(OR($I18="REAL",$I18="INCURRIDO"),SUMIF(S!$O:$O,$I18&amp;$O18&amp;$Q18&amp;UPPER(TEXT(CI$4,"MMMMYYYY"))&amp;$Z18,IF($W$1="Pesos CLP",S!$AD:$AD,S!$AO:$AO)),0)</f>
        <v>0</v>
      </c>
      <c r="CJ18" s="19">
        <f>IF(OR($I18="REAL",$I18="INCURRIDO"),SUMIF(S!$O:$O,$I18&amp;$O18&amp;$Q18&amp;UPPER(TEXT(CJ$4,"MMMMYYYY"))&amp;$Z18,IF($W$1="Pesos CLP",S!$AD:$AD,S!$AO:$AO)),0)</f>
        <v>0</v>
      </c>
      <c r="CK18" s="378">
        <f t="shared" si="20"/>
        <v>0</v>
      </c>
      <c r="CL18" s="378">
        <f t="shared" si="20"/>
        <v>0</v>
      </c>
      <c r="CM18" s="378">
        <f t="shared" si="20"/>
        <v>0</v>
      </c>
      <c r="CN18" s="378">
        <f t="shared" si="20"/>
        <v>0</v>
      </c>
      <c r="CO18" s="378">
        <f t="shared" si="20"/>
        <v>0</v>
      </c>
      <c r="CP18" s="378">
        <f t="shared" si="20"/>
        <v>0</v>
      </c>
      <c r="CQ18" s="378">
        <f t="shared" si="20"/>
        <v>0</v>
      </c>
      <c r="CR18" s="378">
        <f t="shared" si="20"/>
        <v>0</v>
      </c>
      <c r="CS18" s="378">
        <f t="shared" si="21"/>
        <v>0</v>
      </c>
      <c r="CT18" s="378">
        <f t="shared" si="21"/>
        <v>0</v>
      </c>
      <c r="CU18" s="378">
        <f t="shared" si="21"/>
        <v>0</v>
      </c>
      <c r="CV18" s="378">
        <f t="shared" si="21"/>
        <v>0</v>
      </c>
      <c r="CW18" s="378">
        <f t="shared" si="21"/>
        <v>0</v>
      </c>
      <c r="CX18" s="378">
        <f t="shared" si="21"/>
        <v>0</v>
      </c>
      <c r="CY18" s="378">
        <f t="shared" si="21"/>
        <v>0</v>
      </c>
      <c r="CZ18" s="378">
        <f t="shared" si="21"/>
        <v>0</v>
      </c>
      <c r="DA18" s="378">
        <f t="shared" si="21"/>
        <v>0</v>
      </c>
      <c r="DB18" s="378">
        <f t="shared" si="21"/>
        <v>0</v>
      </c>
      <c r="DC18" s="378">
        <f t="shared" si="22"/>
        <v>0</v>
      </c>
      <c r="DD18" s="378">
        <f t="shared" si="22"/>
        <v>0</v>
      </c>
      <c r="DE18" s="378">
        <f t="shared" si="22"/>
        <v>0</v>
      </c>
      <c r="DF18" s="378">
        <f t="shared" si="22"/>
        <v>0</v>
      </c>
      <c r="DG18" s="378">
        <f t="shared" si="22"/>
        <v>0</v>
      </c>
      <c r="DH18" s="378">
        <f t="shared" si="22"/>
        <v>0</v>
      </c>
      <c r="DI18" s="378">
        <f t="shared" si="22"/>
        <v>0</v>
      </c>
      <c r="DJ18" s="378">
        <f t="shared" si="22"/>
        <v>0</v>
      </c>
      <c r="DK18" s="378">
        <f t="shared" si="22"/>
        <v>0</v>
      </c>
      <c r="DL18" s="378">
        <f t="shared" si="22"/>
        <v>0</v>
      </c>
      <c r="DM18" s="378">
        <f t="shared" si="23"/>
        <v>0</v>
      </c>
      <c r="DN18" s="378">
        <f t="shared" si="23"/>
        <v>0</v>
      </c>
      <c r="DO18" s="378">
        <f t="shared" si="23"/>
        <v>0</v>
      </c>
      <c r="DP18" s="378">
        <f t="shared" si="23"/>
        <v>0</v>
      </c>
      <c r="DQ18" s="378">
        <f t="shared" si="23"/>
        <v>0</v>
      </c>
      <c r="DR18" s="378">
        <f t="shared" si="23"/>
        <v>0</v>
      </c>
      <c r="DS18" s="378">
        <f t="shared" si="23"/>
        <v>0</v>
      </c>
      <c r="DT18" s="378">
        <f t="shared" si="23"/>
        <v>0</v>
      </c>
      <c r="DU18" s="378">
        <f t="shared" si="23"/>
        <v>0</v>
      </c>
      <c r="DV18" s="378">
        <f t="shared" si="23"/>
        <v>0</v>
      </c>
      <c r="DW18" s="378">
        <f t="shared" si="24"/>
        <v>0</v>
      </c>
      <c r="DX18" s="378">
        <f t="shared" si="24"/>
        <v>0</v>
      </c>
      <c r="DY18" s="378">
        <f t="shared" si="24"/>
        <v>0</v>
      </c>
      <c r="DZ18" s="378">
        <f t="shared" si="24"/>
        <v>0</v>
      </c>
      <c r="EA18" s="378">
        <f t="shared" si="24"/>
        <v>0</v>
      </c>
      <c r="EB18" s="378">
        <f t="shared" si="24"/>
        <v>0</v>
      </c>
      <c r="EC18" s="378">
        <f t="shared" si="24"/>
        <v>0</v>
      </c>
      <c r="ED18" s="378">
        <f t="shared" si="24"/>
        <v>0</v>
      </c>
      <c r="EE18" s="378">
        <f t="shared" si="24"/>
        <v>0</v>
      </c>
      <c r="EF18" s="378">
        <f t="shared" si="24"/>
        <v>0</v>
      </c>
      <c r="EG18" s="378">
        <f t="shared" si="25"/>
        <v>0</v>
      </c>
      <c r="EH18" s="378">
        <f t="shared" si="25"/>
        <v>0</v>
      </c>
      <c r="EI18" s="378">
        <f t="shared" si="25"/>
        <v>0</v>
      </c>
      <c r="EJ18" s="378">
        <f t="shared" si="25"/>
        <v>0</v>
      </c>
      <c r="EK18" s="378">
        <f t="shared" si="25"/>
        <v>0</v>
      </c>
      <c r="EL18" s="378">
        <f t="shared" si="25"/>
        <v>0</v>
      </c>
      <c r="EM18" s="378">
        <f t="shared" si="25"/>
        <v>0</v>
      </c>
      <c r="EN18" s="378">
        <f t="shared" si="25"/>
        <v>0</v>
      </c>
      <c r="EO18" s="378">
        <f t="shared" si="25"/>
        <v>0</v>
      </c>
      <c r="EP18" s="378">
        <f t="shared" si="25"/>
        <v>0</v>
      </c>
      <c r="EQ18" s="378">
        <f t="shared" si="25"/>
        <v>0</v>
      </c>
    </row>
    <row r="19" spans="1:147" x14ac:dyDescent="0.3">
      <c r="A19" s="368"/>
      <c r="B19" s="368"/>
      <c r="C19" s="368"/>
      <c r="D19" s="368">
        <f t="shared" si="17"/>
        <v>1.034195933456562</v>
      </c>
      <c r="E19" s="368" t="str">
        <f>VLOOKUP(TEXT(Z19,0),'G2'!B:D,3,0)</f>
        <v>MN</v>
      </c>
      <c r="F19" s="816">
        <f t="shared" si="18"/>
        <v>9337.4928856223269</v>
      </c>
      <c r="G19" s="755" t="str">
        <f t="shared" si="8"/>
        <v>REAL 91243110 IMPUESTO CANN_AUS</v>
      </c>
      <c r="H19" s="756" t="s">
        <v>1190</v>
      </c>
      <c r="I19" s="370" t="s">
        <v>21</v>
      </c>
      <c r="J19" s="370" t="s">
        <v>22</v>
      </c>
      <c r="K19" s="368" t="s">
        <v>23</v>
      </c>
      <c r="L19" s="368" t="str">
        <f>IFERROR(VLOOKUP(TEXT(Z19,0),'G2'!$B$5:$D$21,3,0),"")</f>
        <v>MN</v>
      </c>
      <c r="M19" s="369"/>
      <c r="N19" s="370" t="s">
        <v>620</v>
      </c>
      <c r="O19" s="370" t="s">
        <v>644</v>
      </c>
      <c r="P19" s="370"/>
      <c r="Q19" s="370" t="s">
        <v>796</v>
      </c>
      <c r="R19" s="370" t="s">
        <v>622</v>
      </c>
      <c r="S19" s="376"/>
      <c r="T19" s="372">
        <v>45566</v>
      </c>
      <c r="U19" s="372">
        <v>45641</v>
      </c>
      <c r="V19" s="373">
        <f t="shared" ref="V19" si="27">(U19-T19)/30</f>
        <v>2.5</v>
      </c>
      <c r="W19" s="374">
        <v>0</v>
      </c>
      <c r="X19" s="17" cm="1">
        <f t="array" ref="X19">+IF($W$1="Pesos CLP",W19,W19/TC)*MB_24A25</f>
        <v>0</v>
      </c>
      <c r="Y19" s="18">
        <f t="shared" ref="Y19" si="28">SUM(BH19:DU19)</f>
        <v>9337.4928856223269</v>
      </c>
      <c r="Z19">
        <v>91243110</v>
      </c>
      <c r="AA19" s="19">
        <f>IF(OR($I19="REAL",$I19="INCURRIDO"),SUMIF(S!$O:$O,$I19&amp;$O19&amp;$Q19&amp;UPPER(TEXT(AA$4,"MMMMYYYY"))&amp;$Z19,IF($W$1="Pesos CLP",S!$AD:$AD,S!$AO:$AO)),0)</f>
        <v>0</v>
      </c>
      <c r="AB19" s="19">
        <f>IF(OR($I19="REAL",$I19="INCURRIDO"),SUMIF(S!$O:$O,$I19&amp;$O19&amp;$Q19&amp;UPPER(TEXT(AB$4,"MMMMYYYY"))&amp;$Z19,IF($W$1="Pesos CLP",S!$AD:$AD,S!$AO:$AO)),0)</f>
        <v>0</v>
      </c>
      <c r="AC19" s="19">
        <f>IF(OR($I19="REAL",$I19="INCURRIDO"),SUMIF(S!$O:$O,$I19&amp;$O19&amp;$Q19&amp;UPPER(TEXT(AC$4,"MMMMYYYY"))&amp;$Z19,IF($W$1="Pesos CLP",S!$AD:$AD,S!$AO:$AO)),0)</f>
        <v>0</v>
      </c>
      <c r="AD19" s="19">
        <f>IF(OR($I19="REAL",$I19="INCURRIDO"),SUMIF(S!$O:$O,$I19&amp;$O19&amp;$Q19&amp;UPPER(TEXT(AD$4,"MMMMYYYY"))&amp;$Z19,IF($W$1="Pesos CLP",S!$AD:$AD,S!$AO:$AO)),0)</f>
        <v>0</v>
      </c>
      <c r="AE19" s="19">
        <f>IF(OR($I19="REAL",$I19="INCURRIDO"),SUMIF(S!$O:$O,$I19&amp;$O19&amp;$Q19&amp;UPPER(TEXT(AE$4,"MMMMYYYY"))&amp;$Z19,IF($W$1="Pesos CLP",S!$AD:$AD,S!$AO:$AO)),0)</f>
        <v>0</v>
      </c>
      <c r="AF19" s="19">
        <f>IF(OR($I19="REAL",$I19="INCURRIDO"),SUMIF(S!$O:$O,$I19&amp;$O19&amp;$Q19&amp;UPPER(TEXT(AF$4,"MMMMYYYY"))&amp;$Z19,IF($W$1="Pesos CLP",S!$AD:$AD,S!$AO:$AO)),0)</f>
        <v>0</v>
      </c>
      <c r="AG19" s="19">
        <f>IF(OR($I19="REAL",$I19="INCURRIDO"),SUMIF(S!$O:$O,$I19&amp;$O19&amp;$Q19&amp;UPPER(TEXT(AG$4,"MMMMYYYY"))&amp;$Z19,IF($W$1="Pesos CLP",S!$AD:$AD,S!$AO:$AO)),0)</f>
        <v>0</v>
      </c>
      <c r="AH19" s="19">
        <f>IF(OR($I19="REAL",$I19="INCURRIDO"),SUMIF(S!$O:$O,$I19&amp;$O19&amp;$Q19&amp;UPPER(TEXT(AH$4,"MMMMYYYY"))&amp;$Z19,IF($W$1="Pesos CLP",S!$AD:$AD,S!$AO:$AO)),0)</f>
        <v>0</v>
      </c>
      <c r="AI19" s="19">
        <f>IF(OR($I19="REAL",$I19="INCURRIDO"),SUMIF(S!$O:$O,$I19&amp;$O19&amp;$Q19&amp;UPPER(TEXT(AI$4,"MMMMYYYY"))&amp;$Z19,IF($W$1="Pesos CLP",S!$AD:$AD,S!$AO:$AO)),0)</f>
        <v>0</v>
      </c>
      <c r="AJ19" s="19">
        <f>IF(OR($I19="REAL",$I19="INCURRIDO"),SUMIF(S!$O:$O,$I19&amp;$O19&amp;$Q19&amp;UPPER(TEXT(AJ$4,"MMMMYYYY"))&amp;$Z19,IF($W$1="Pesos CLP",S!$AD:$AD,S!$AO:$AO)),0)</f>
        <v>0</v>
      </c>
      <c r="AK19" s="19">
        <f>IF(OR($I19="REAL",$I19="INCURRIDO"),SUMIF(S!$O:$O,$I19&amp;$O19&amp;$Q19&amp;UPPER(TEXT(AK$4,"MMMMYYYY"))&amp;$Z19,IF($W$1="Pesos CLP",S!$AD:$AD,S!$AO:$AO)),0)</f>
        <v>0</v>
      </c>
      <c r="AL19" s="19">
        <f>IF(OR($I19="REAL",$I19="INCURRIDO"),SUMIF(S!$O:$O,$I19&amp;$O19&amp;$Q19&amp;UPPER(TEXT(AL$4,"MMMMYYYY"))&amp;$Z19,IF($W$1="Pesos CLP",S!$AD:$AD,S!$AO:$AO)),0)</f>
        <v>0</v>
      </c>
      <c r="AM19" s="19">
        <f>IF(OR($I19="REAL",$I19="INCURRIDO"),SUMIF(S!$O:$O,$I19&amp;$O19&amp;$Q19&amp;UPPER(TEXT(AM$4,"MMMMYYYY"))&amp;$Z19,IF($W$1="Pesos CLP",S!$AD:$AD,S!$AO:$AO)),0)</f>
        <v>0</v>
      </c>
      <c r="AN19" s="19">
        <f>IF(OR($I19="REAL",$I19="INCURRIDO"),SUMIF(S!$O:$O,$I19&amp;$O19&amp;$Q19&amp;UPPER(TEXT(AN$4,"MMMMYYYY"))&amp;$Z19,IF($W$1="Pesos CLP",S!$AD:$AD,S!$AO:$AO)),0)</f>
        <v>0</v>
      </c>
      <c r="AO19" s="19">
        <f>IF(OR($I19="REAL",$I19="INCURRIDO"),SUMIF(S!$O:$O,$I19&amp;$O19&amp;$Q19&amp;UPPER(TEXT(AO$4,"MMMMYYYY"))&amp;$Z19,IF($W$1="Pesos CLP",S!$AD:$AD,S!$AO:$AO)),0)</f>
        <v>0</v>
      </c>
      <c r="AP19" s="19">
        <f>IF(OR($I19="REAL",$I19="INCURRIDO"),SUMIF(S!$O:$O,$I19&amp;$O19&amp;$Q19&amp;UPPER(TEXT(AP$4,"MMMMYYYY"))&amp;$Z19,IF($W$1="Pesos CLP",S!$AD:$AD,S!$AO:$AO)),0)</f>
        <v>0</v>
      </c>
      <c r="AQ19" s="19">
        <f>IF(OR($I19="REAL",$I19="INCURRIDO"),SUMIF(S!$O:$O,$I19&amp;$O19&amp;$Q19&amp;UPPER(TEXT(AQ$4,"MMMMYYYY"))&amp;$Z19,IF($W$1="Pesos CLP",S!$AD:$AD,S!$AO:$AO)),0)</f>
        <v>0</v>
      </c>
      <c r="AR19" s="19">
        <f>IF(OR($I19="REAL",$I19="INCURRIDO"),SUMIF(S!$O:$O,$I19&amp;$O19&amp;$Q19&amp;UPPER(TEXT(AR$4,"MMMMYYYY"))&amp;$Z19,IF($W$1="Pesos CLP",S!$AD:$AD,S!$AO:$AO)),0)</f>
        <v>0</v>
      </c>
      <c r="AS19" s="19">
        <f>IF(OR($I19="REAL",$I19="INCURRIDO"),SUMIF(S!$O:$O,$I19&amp;$O19&amp;$Q19&amp;UPPER(TEXT(AS$4,"MMMMYYYY"))&amp;$Z19,IF($W$1="Pesos CLP",S!$AD:$AD,S!$AO:$AO)),0)</f>
        <v>0</v>
      </c>
      <c r="AT19" s="19">
        <f>IF(OR($I19="REAL",$I19="INCURRIDO"),SUMIF(S!$O:$O,$I19&amp;$O19&amp;$Q19&amp;UPPER(TEXT(AT$4,"MMMMYYYY"))&amp;$Z19,IF($W$1="Pesos CLP",S!$AD:$AD,S!$AO:$AO)),0)</f>
        <v>0</v>
      </c>
      <c r="AU19" s="19">
        <f>IF(OR($I19="REAL",$I19="INCURRIDO"),SUMIF(S!$O:$O,$I19&amp;$O19&amp;$Q19&amp;UPPER(TEXT(AU$4,"MMMMYYYY"))&amp;$Z19,IF($W$1="Pesos CLP",S!$AD:$AD,S!$AO:$AO)),0)</f>
        <v>0</v>
      </c>
      <c r="AV19" s="19">
        <f>IF(OR($I19="REAL",$I19="INCURRIDO"),SUMIF(S!$O:$O,$I19&amp;$O19&amp;$Q19&amp;UPPER(TEXT(AV$4,"MMMMYYYY"))&amp;$Z19,IF($W$1="Pesos CLP",S!$AD:$AD,S!$AO:$AO)),0)</f>
        <v>0</v>
      </c>
      <c r="AW19" s="19">
        <f>IF(OR($I19="REAL",$I19="INCURRIDO"),SUMIF(S!$O:$O,$I19&amp;$O19&amp;$Q19&amp;UPPER(TEXT(AW$4,"MMMMYYYY"))&amp;$Z19,IF($W$1="Pesos CLP",S!$AD:$AD,S!$AO:$AO)),0)</f>
        <v>0</v>
      </c>
      <c r="AX19" s="19">
        <f>IF(OR($I19="REAL",$I19="INCURRIDO"),SUMIF(S!$O:$O,$I19&amp;$O19&amp;$Q19&amp;UPPER(TEXT(AX$4,"MMMMYYYY"))&amp;$Z19,IF($W$1="Pesos CLP",S!$AD:$AD,S!$AO:$AO)),0)</f>
        <v>0</v>
      </c>
      <c r="AY19" s="19">
        <f>IF(OR($I19="REAL",$I19="INCURRIDO"),SUMIF(S!$O:$O,$I19&amp;$O19&amp;$Q19&amp;UPPER(TEXT(AY$4,"MMMMYYYY"))&amp;$Z19,IF($W$1="Pesos CLP",S!$AD:$AD,S!$AO:$AO)),0)</f>
        <v>0</v>
      </c>
      <c r="AZ19" s="19">
        <f>IF(OR($I19="REAL",$I19="INCURRIDO"),SUMIF(S!$O:$O,$I19&amp;$O19&amp;$Q19&amp;UPPER(TEXT(AZ$4,"MMMMYYYY"))&amp;$Z19,IF($W$1="Pesos CLP",S!$AD:$AD,S!$AO:$AO)),0)</f>
        <v>0</v>
      </c>
      <c r="BA19" s="19">
        <f>IF(OR($I19="REAL",$I19="INCURRIDO"),SUMIF(S!$O:$O,$I19&amp;$O19&amp;$Q19&amp;UPPER(TEXT(BA$4,"MMMMYYYY"))&amp;$Z19,IF($W$1="Pesos CLP",S!$AD:$AD,S!$AO:$AO)),0)</f>
        <v>0</v>
      </c>
      <c r="BB19" s="19">
        <f>IF(OR($I19="REAL",$I19="INCURRIDO"),SUMIF(S!$O:$O,$I19&amp;$O19&amp;$Q19&amp;UPPER(TEXT(BB$4,"MMMMYYYY"))&amp;$Z19,IF($W$1="Pesos CLP",S!$AD:$AD,S!$AO:$AO)),0)</f>
        <v>0</v>
      </c>
      <c r="BC19" s="19">
        <f>IF(OR($I19="REAL",$I19="INCURRIDO"),SUMIF(S!$O:$O,$I19&amp;$O19&amp;$Q19&amp;UPPER(TEXT(BC$4,"MMMMYYYY"))&amp;$Z19,IF($W$1="Pesos CLP",S!$AD:$AD,S!$AO:$AO)),0)</f>
        <v>0</v>
      </c>
      <c r="BD19" s="19">
        <f>IF(OR($I19="REAL",$I19="INCURRIDO"),SUMIF(S!$O:$O,$I19&amp;$O19&amp;$Q19&amp;UPPER(TEXT(BD$4,"MMMMYYYY"))&amp;$Z19,IF($W$1="Pesos CLP",S!$AD:$AD,S!$AO:$AO)),0)</f>
        <v>0</v>
      </c>
      <c r="BE19" s="19">
        <f>IF(OR($I19="REAL",$I19="INCURRIDO"),SUMIF(S!$O:$O,$I19&amp;$O19&amp;$Q19&amp;UPPER(TEXT(BE$4,"MMMMYYYY"))&amp;$Z19,IF($W$1="Pesos CLP",S!$AD:$AD,S!$AO:$AO)),0)</f>
        <v>0</v>
      </c>
      <c r="BF19" s="19">
        <f>IF(OR($I19="REAL",$I19="INCURRIDO"),SUMIF(S!$O:$O,$I19&amp;$O19&amp;$Q19&amp;UPPER(TEXT(BF$4,"MMMMYYYY"))&amp;$Z19,IF($W$1="Pesos CLP",S!$AD:$AD,S!$AO:$AO)),0)</f>
        <v>0</v>
      </c>
      <c r="BG19" s="19">
        <f>IF(OR($I19="REAL",$I19="INCURRIDO"),SUMIF(S!$O:$O,$I19&amp;$O19&amp;$Q19&amp;UPPER(TEXT(BG$4,"MMMMYYYY"))&amp;$Z19,IF($W$1="Pesos CLP",S!$AD:$AD,S!$AO:$AO)),0)</f>
        <v>0</v>
      </c>
      <c r="BH19" s="19">
        <f>IF(OR($I19="REAL",$I19="INCURRIDO"),SUMIF(S!$O:$O,$I19&amp;$O19&amp;$Q19&amp;UPPER(TEXT(BH$4,"MMMMYYYY"))&amp;$Z19,IF($W$1="Pesos CLP",S!$AD:$AD,S!$AO:$AO)),0)</f>
        <v>0</v>
      </c>
      <c r="BI19" s="19">
        <f>IF(OR($I19="REAL",$I19="INCURRIDO"),SUMIF(S!$O:$O,$I19&amp;$O19&amp;$Q19&amp;UPPER(TEXT(BI$4,"MMMMYYYY"))&amp;$Z19,IF($W$1="Pesos CLP",S!$AD:$AD,S!$AO:$AO)),0)</f>
        <v>0</v>
      </c>
      <c r="BJ19" s="19">
        <f>IF(OR($I19="REAL",$I19="INCURRIDO"),SUMIF(S!$O:$O,$I19&amp;$O19&amp;$Q19&amp;UPPER(TEXT(BJ$4,"MMMMYYYY"))&amp;$Z19,IF($W$1="Pesos CLP",S!$AD:$AD,S!$AO:$AO)),0)</f>
        <v>0</v>
      </c>
      <c r="BK19" s="19">
        <f>IF(OR($I19="REAL",$I19="INCURRIDO"),SUMIF(S!$O:$O,$I19&amp;$O19&amp;$Q19&amp;UPPER(TEXT(BK$4,"MMMMYYYY"))&amp;$Z19,IF($W$1="Pesos CLP",S!$AD:$AD,S!$AO:$AO)),0)</f>
        <v>0</v>
      </c>
      <c r="BL19" s="19">
        <f>IF(OR($I19="REAL",$I19="INCURRIDO"),SUMIF(S!$O:$O,$I19&amp;$O19&amp;$Q19&amp;UPPER(TEXT(BL$4,"MMMMYYYY"))&amp;$Z19,IF($W$1="Pesos CLP",S!$AD:$AD,S!$AO:$AO)),0)</f>
        <v>0</v>
      </c>
      <c r="BM19" s="19">
        <f>IF(OR($I19="REAL",$I19="INCURRIDO"),SUMIF(S!$O:$O,$I19&amp;$O19&amp;$Q19&amp;UPPER(TEXT(BM$4,"MMMMYYYY"))&amp;$Z19,IF($W$1="Pesos CLP",S!$AD:$AD,S!$AO:$AO)),0)</f>
        <v>0</v>
      </c>
      <c r="BN19" s="19">
        <f>IF(OR($I19="REAL",$I19="INCURRIDO"),SUMIF(S!$O:$O,$I19&amp;$O19&amp;$Q19&amp;UPPER(TEXT(BN$4,"MMMMYYYY"))&amp;$Z19,IF($W$1="Pesos CLP",S!$AD:$AD,S!$AO:$AO)),0)</f>
        <v>0</v>
      </c>
      <c r="BO19" s="19">
        <f>IF(OR($I19="REAL",$I19="INCURRIDO"),SUMIF(S!$O:$O,$I19&amp;$O19&amp;$Q19&amp;UPPER(TEXT(BO$4,"MMMMYYYY"))&amp;$Z19,IF($W$1="Pesos CLP",S!$AD:$AD,S!$AO:$AO)),0)</f>
        <v>0</v>
      </c>
      <c r="BP19" s="19">
        <f>IF(OR($I19="REAL",$I19="INCURRIDO"),SUMIF(S!$O:$O,$I19&amp;$O19&amp;$Q19&amp;UPPER(TEXT(BP$4,"MMMMYYYY"))&amp;$Z19,IF($W$1="Pesos CLP",S!$AD:$AD,S!$AO:$AO)),0)</f>
        <v>0</v>
      </c>
      <c r="BQ19" s="19">
        <f>IF(OR($I19="REAL",$I19="INCURRIDO"),SUMIF(S!$O:$O,$I19&amp;$O19&amp;$Q19&amp;UPPER(TEXT(BQ$4,"MMMMYYYY"))&amp;$Z19,IF($W$1="Pesos CLP",S!$AD:$AD,S!$AO:$AO)),0)</f>
        <v>0</v>
      </c>
      <c r="BR19" s="19">
        <f>IF(OR($I19="REAL",$I19="INCURRIDO"),SUMIF(S!$O:$O,$I19&amp;$O19&amp;$Q19&amp;UPPER(TEXT(BR$4,"MMMMYYYY"))&amp;$Z19,IF($W$1="Pesos CLP",S!$AD:$AD,S!$AO:$AO)),0)</f>
        <v>0</v>
      </c>
      <c r="BS19" s="19">
        <f>IF(OR($I19="REAL",$I19="INCURRIDO"),SUMIF(S!$O:$O,$I19&amp;$O19&amp;$Q19&amp;UPPER(TEXT(BS$4,"MMMMYYYY"))&amp;$Z19,IF($W$1="Pesos CLP",S!$AD:$AD,S!$AO:$AO)),0)</f>
        <v>0</v>
      </c>
      <c r="BT19" s="19">
        <f>IF(OR($I19="REAL",$I19="INCURRIDO"),SUMIF(S!$O:$O,$I19&amp;$O19&amp;$Q19&amp;UPPER(TEXT(BT$4,"MMMMYYYY"))&amp;$Z19,IF($W$1="Pesos CLP",S!$AD:$AD,S!$AO:$AO)),0)</f>
        <v>0</v>
      </c>
      <c r="BU19" s="19">
        <f>IF(OR($I19="REAL",$I19="INCURRIDO"),SUMIF(S!$O:$O,$I19&amp;$O19&amp;$Q19&amp;UPPER(TEXT(BU$4,"MMMMYYYY"))&amp;$Z19,IF($W$1="Pesos CLP",S!$AD:$AD,S!$AO:$AO)),0)</f>
        <v>0</v>
      </c>
      <c r="BV19" s="19">
        <f>IF(OR($I19="REAL",$I19="INCURRIDO"),SUMIF(S!$O:$O,$I19&amp;$O19&amp;$Q19&amp;UPPER(TEXT(BV$4,"MMMMYYYY"))&amp;$Z19,IF($W$1="Pesos CLP",S!$AD:$AD,S!$AO:$AO)),0)</f>
        <v>3068.8911400153656</v>
      </c>
      <c r="BW19" s="19">
        <f>IF(OR($I19="REAL",$I19="INCURRIDO"),SUMIF(S!$O:$O,$I19&amp;$O19&amp;$Q19&amp;UPPER(TEXT(BW$4,"MMMMYYYY"))&amp;$Z19,IF($W$1="Pesos CLP",S!$AD:$AD,S!$AO:$AO)),0)</f>
        <v>0</v>
      </c>
      <c r="BX19" s="19">
        <f>IF(OR($I19="REAL",$I19="INCURRIDO"),SUMIF(S!$O:$O,$I19&amp;$O19&amp;$Q19&amp;UPPER(TEXT(BX$4,"MMMMYYYY"))&amp;$Z19,IF($W$1="Pesos CLP",S!$AD:$AD,S!$AO:$AO)),0)</f>
        <v>6268.6017456069603</v>
      </c>
      <c r="BY19" s="19">
        <f>IF(OR($I19="REAL",$I19="INCURRIDO"),SUMIF(S!$O:$O,$I19&amp;$O19&amp;$Q19&amp;UPPER(TEXT(BY$4,"MMMMYYYY"))&amp;$Z19,IF($W$1="Pesos CLP",S!$AD:$AD,S!$AO:$AO)),0)</f>
        <v>0</v>
      </c>
      <c r="BZ19" s="19">
        <f>IF(OR($I19="REAL",$I19="INCURRIDO"),SUMIF(S!$O:$O,$I19&amp;$O19&amp;$Q19&amp;UPPER(TEXT(BZ$4,"MMMMYYYY"))&amp;$Z19,IF($W$1="Pesos CLP",S!$AD:$AD,S!$AO:$AO)),0)</f>
        <v>0</v>
      </c>
      <c r="CA19" s="19">
        <f>IF(OR($I19="REAL",$I19="INCURRIDO"),SUMIF(S!$O:$O,$I19&amp;$O19&amp;$Q19&amp;UPPER(TEXT(CA$4,"MMMMYYYY"))&amp;$Z19,IF($W$1="Pesos CLP",S!$AD:$AD,S!$AO:$AO)),0)</f>
        <v>0</v>
      </c>
      <c r="CB19" s="19">
        <f>IF(OR($I19="REAL",$I19="INCURRIDO"),SUMIF(S!$O:$O,$I19&amp;$O19&amp;$Q19&amp;UPPER(TEXT(CB$4,"MMMMYYYY"))&amp;$Z19,IF($W$1="Pesos CLP",S!$AD:$AD,S!$AO:$AO)),0)</f>
        <v>0</v>
      </c>
      <c r="CC19" s="19">
        <f>IF(OR($I19="REAL",$I19="INCURRIDO"),SUMIF(S!$O:$O,$I19&amp;$O19&amp;$Q19&amp;UPPER(TEXT(CC$4,"MMMMYYYY"))&amp;$Z19,IF($W$1="Pesos CLP",S!$AD:$AD,S!$AO:$AO)),0)</f>
        <v>0</v>
      </c>
      <c r="CD19" s="19">
        <f>IF(OR($I19="REAL",$I19="INCURRIDO"),SUMIF(S!$O:$O,$I19&amp;$O19&amp;$Q19&amp;UPPER(TEXT(CD$4,"MMMMYYYY"))&amp;$Z19,IF($W$1="Pesos CLP",S!$AD:$AD,S!$AO:$AO)),0)</f>
        <v>0</v>
      </c>
      <c r="CE19" s="19">
        <f>IF(OR($I19="REAL",$I19="INCURRIDO"),SUMIF(S!$O:$O,$I19&amp;$O19&amp;$Q19&amp;UPPER(TEXT(CE$4,"MMMMYYYY"))&amp;$Z19,IF($W$1="Pesos CLP",S!$AD:$AD,S!$AO:$AO)),0)</f>
        <v>0</v>
      </c>
      <c r="CF19" s="19">
        <f>IF(OR($I19="REAL",$I19="INCURRIDO"),SUMIF(S!$O:$O,$I19&amp;$O19&amp;$Q19&amp;UPPER(TEXT(CF$4,"MMMMYYYY"))&amp;$Z19,IF($W$1="Pesos CLP",S!$AD:$AD,S!$AO:$AO)),0)</f>
        <v>0</v>
      </c>
      <c r="CG19" s="19">
        <f>IF(OR($I19="REAL",$I19="INCURRIDO"),SUMIF(S!$O:$O,$I19&amp;$O19&amp;$Q19&amp;UPPER(TEXT(CG$4,"MMMMYYYY"))&amp;$Z19,IF($W$1="Pesos CLP",S!$AD:$AD,S!$AO:$AO)),0)</f>
        <v>0</v>
      </c>
      <c r="CH19" s="19">
        <f>IF(OR($I19="REAL",$I19="INCURRIDO"),SUMIF(S!$O:$O,$I19&amp;$O19&amp;$Q19&amp;UPPER(TEXT(CH$4,"MMMMYYYY"))&amp;$Z19,IF($W$1="Pesos CLP",S!$AD:$AD,S!$AO:$AO)),0)</f>
        <v>0</v>
      </c>
      <c r="CI19" s="19">
        <f>IF(OR($I19="REAL",$I19="INCURRIDO"),SUMIF(S!$O:$O,$I19&amp;$O19&amp;$Q19&amp;UPPER(TEXT(CI$4,"MMMMYYYY"))&amp;$Z19,IF($W$1="Pesos CLP",S!$AD:$AD,S!$AO:$AO)),0)</f>
        <v>0</v>
      </c>
      <c r="CJ19" s="19">
        <f>IF(OR($I19="REAL",$I19="INCURRIDO"),SUMIF(S!$O:$O,$I19&amp;$O19&amp;$Q19&amp;UPPER(TEXT(CJ$4,"MMMMYYYY"))&amp;$Z19,IF($W$1="Pesos CLP",S!$AD:$AD,S!$AO:$AO)),0)</f>
        <v>0</v>
      </c>
      <c r="CK19" s="378">
        <f t="shared" si="20"/>
        <v>0</v>
      </c>
      <c r="CL19" s="378">
        <f t="shared" si="20"/>
        <v>0</v>
      </c>
      <c r="CM19" s="378">
        <f t="shared" si="20"/>
        <v>0</v>
      </c>
      <c r="CN19" s="378">
        <f t="shared" si="20"/>
        <v>0</v>
      </c>
      <c r="CO19" s="378">
        <f t="shared" si="20"/>
        <v>0</v>
      </c>
      <c r="CP19" s="378">
        <f t="shared" si="20"/>
        <v>0</v>
      </c>
      <c r="CQ19" s="378">
        <f t="shared" si="20"/>
        <v>0</v>
      </c>
      <c r="CR19" s="378">
        <f t="shared" si="20"/>
        <v>0</v>
      </c>
      <c r="CS19" s="378">
        <f t="shared" si="21"/>
        <v>0</v>
      </c>
      <c r="CT19" s="378">
        <f t="shared" si="21"/>
        <v>0</v>
      </c>
      <c r="CU19" s="378">
        <f t="shared" si="21"/>
        <v>0</v>
      </c>
      <c r="CV19" s="378">
        <f t="shared" si="21"/>
        <v>0</v>
      </c>
      <c r="CW19" s="378">
        <f t="shared" si="21"/>
        <v>0</v>
      </c>
      <c r="CX19" s="378">
        <f t="shared" si="21"/>
        <v>0</v>
      </c>
      <c r="CY19" s="378">
        <f t="shared" si="21"/>
        <v>0</v>
      </c>
      <c r="CZ19" s="378">
        <f t="shared" si="21"/>
        <v>0</v>
      </c>
      <c r="DA19" s="378">
        <f t="shared" si="21"/>
        <v>0</v>
      </c>
      <c r="DB19" s="378">
        <f t="shared" si="21"/>
        <v>0</v>
      </c>
      <c r="DC19" s="378">
        <f t="shared" si="22"/>
        <v>0</v>
      </c>
      <c r="DD19" s="378">
        <f t="shared" si="22"/>
        <v>0</v>
      </c>
      <c r="DE19" s="378">
        <f t="shared" si="22"/>
        <v>0</v>
      </c>
      <c r="DF19" s="378">
        <f t="shared" si="22"/>
        <v>0</v>
      </c>
      <c r="DG19" s="378">
        <f t="shared" si="22"/>
        <v>0</v>
      </c>
      <c r="DH19" s="378">
        <f t="shared" si="22"/>
        <v>0</v>
      </c>
      <c r="DI19" s="378">
        <f t="shared" si="22"/>
        <v>0</v>
      </c>
      <c r="DJ19" s="378">
        <f t="shared" si="22"/>
        <v>0</v>
      </c>
      <c r="DK19" s="378">
        <f t="shared" si="22"/>
        <v>0</v>
      </c>
      <c r="DL19" s="378">
        <f t="shared" si="22"/>
        <v>0</v>
      </c>
      <c r="DM19" s="378">
        <f t="shared" si="23"/>
        <v>0</v>
      </c>
      <c r="DN19" s="378">
        <f t="shared" si="23"/>
        <v>0</v>
      </c>
      <c r="DO19" s="378">
        <f t="shared" si="23"/>
        <v>0</v>
      </c>
      <c r="DP19" s="378">
        <f t="shared" si="23"/>
        <v>0</v>
      </c>
      <c r="DQ19" s="378">
        <f t="shared" si="23"/>
        <v>0</v>
      </c>
      <c r="DR19" s="378">
        <f t="shared" si="23"/>
        <v>0</v>
      </c>
      <c r="DS19" s="378">
        <f t="shared" si="23"/>
        <v>0</v>
      </c>
      <c r="DT19" s="378">
        <f t="shared" si="23"/>
        <v>0</v>
      </c>
      <c r="DU19" s="378">
        <f t="shared" si="23"/>
        <v>0</v>
      </c>
      <c r="DV19" s="378">
        <f t="shared" si="23"/>
        <v>0</v>
      </c>
      <c r="DW19" s="378">
        <f t="shared" si="24"/>
        <v>0</v>
      </c>
      <c r="DX19" s="378">
        <f t="shared" si="24"/>
        <v>0</v>
      </c>
      <c r="DY19" s="378">
        <f t="shared" si="24"/>
        <v>0</v>
      </c>
      <c r="DZ19" s="378">
        <f t="shared" si="24"/>
        <v>0</v>
      </c>
      <c r="EA19" s="378">
        <f t="shared" si="24"/>
        <v>0</v>
      </c>
      <c r="EB19" s="378">
        <f t="shared" si="24"/>
        <v>0</v>
      </c>
      <c r="EC19" s="378">
        <f t="shared" si="24"/>
        <v>0</v>
      </c>
      <c r="ED19" s="378">
        <f t="shared" si="24"/>
        <v>0</v>
      </c>
      <c r="EE19" s="378">
        <f t="shared" si="24"/>
        <v>0</v>
      </c>
      <c r="EF19" s="378">
        <f t="shared" si="24"/>
        <v>0</v>
      </c>
      <c r="EG19" s="378">
        <f t="shared" si="25"/>
        <v>0</v>
      </c>
      <c r="EH19" s="378">
        <f t="shared" si="25"/>
        <v>0</v>
      </c>
      <c r="EI19" s="378">
        <f t="shared" si="25"/>
        <v>0</v>
      </c>
      <c r="EJ19" s="378">
        <f t="shared" si="25"/>
        <v>0</v>
      </c>
      <c r="EK19" s="378">
        <f t="shared" si="25"/>
        <v>0</v>
      </c>
      <c r="EL19" s="378">
        <f t="shared" si="25"/>
        <v>0</v>
      </c>
      <c r="EM19" s="378">
        <f t="shared" si="25"/>
        <v>0</v>
      </c>
      <c r="EN19" s="378">
        <f t="shared" si="25"/>
        <v>0</v>
      </c>
      <c r="EO19" s="378">
        <f t="shared" si="25"/>
        <v>0</v>
      </c>
      <c r="EP19" s="378">
        <f t="shared" si="25"/>
        <v>0</v>
      </c>
      <c r="EQ19" s="378">
        <f t="shared" si="25"/>
        <v>0</v>
      </c>
    </row>
    <row r="20" spans="1:147" x14ac:dyDescent="0.3">
      <c r="A20" s="368"/>
      <c r="B20" s="368"/>
      <c r="C20" s="368"/>
      <c r="D20" s="368">
        <f t="shared" si="17"/>
        <v>1.0658056259248334</v>
      </c>
      <c r="E20" s="368" t="str">
        <f>VLOOKUP(TEXT(Z20,0),'G2'!B:D,3,0)</f>
        <v>ME</v>
      </c>
      <c r="F20" s="816">
        <f t="shared" si="18"/>
        <v>0</v>
      </c>
      <c r="G20" s="755" t="str">
        <f t="shared" si="8"/>
        <v>REAL 91243120 CO-073/2025 CANN_AUS</v>
      </c>
      <c r="H20" s="756" t="s">
        <v>1190</v>
      </c>
      <c r="I20" s="370" t="s">
        <v>21</v>
      </c>
      <c r="J20" s="370" t="s">
        <v>22</v>
      </c>
      <c r="K20" s="368" t="s">
        <v>23</v>
      </c>
      <c r="L20" s="368" t="str">
        <f>IFERROR(VLOOKUP(TEXT(Z20,0),'G2'!$B$5:$D$21,3,0),"")</f>
        <v>ME</v>
      </c>
      <c r="M20" s="369"/>
      <c r="N20" s="370" t="s">
        <v>1180</v>
      </c>
      <c r="O20" s="370" t="s">
        <v>1179</v>
      </c>
      <c r="P20" s="370"/>
      <c r="Q20" s="370" t="s">
        <v>796</v>
      </c>
      <c r="R20" s="370"/>
      <c r="S20" s="376"/>
      <c r="T20" s="372"/>
      <c r="U20" s="372"/>
      <c r="V20" s="373">
        <f t="shared" si="19"/>
        <v>0</v>
      </c>
      <c r="W20" s="374">
        <v>0</v>
      </c>
      <c r="X20" s="17" cm="1">
        <f t="array" ref="X20">+IF($W$1="Pesos CLP",W20,W20/TC)*MB_24A25</f>
        <v>0</v>
      </c>
      <c r="Y20" s="18">
        <f t="shared" si="10"/>
        <v>46370.099631834652</v>
      </c>
      <c r="Z20">
        <v>91243120</v>
      </c>
      <c r="AA20" s="19">
        <f>IF(OR($I20="REAL",$I20="INCURRIDO"),SUMIF(S!$O:$O,$I20&amp;$O20&amp;$Q20&amp;UPPER(TEXT(AA$4,"MMMMYYYY"))&amp;$Z20,IF($W$1="Pesos CLP",S!$AD:$AD,S!$AO:$AO)),0)</f>
        <v>0</v>
      </c>
      <c r="AB20" s="19">
        <f>IF(OR($I20="REAL",$I20="INCURRIDO"),SUMIF(S!$O:$O,$I20&amp;$O20&amp;$Q20&amp;UPPER(TEXT(AB$4,"MMMMYYYY"))&amp;$Z20,IF($W$1="Pesos CLP",S!$AD:$AD,S!$AO:$AO)),0)</f>
        <v>0</v>
      </c>
      <c r="AC20" s="19">
        <f>IF(OR($I20="REAL",$I20="INCURRIDO"),SUMIF(S!$O:$O,$I20&amp;$O20&amp;$Q20&amp;UPPER(TEXT(AC$4,"MMMMYYYY"))&amp;$Z20,IF($W$1="Pesos CLP",S!$AD:$AD,S!$AO:$AO)),0)</f>
        <v>0</v>
      </c>
      <c r="AD20" s="19">
        <f>IF(OR($I20="REAL",$I20="INCURRIDO"),SUMIF(S!$O:$O,$I20&amp;$O20&amp;$Q20&amp;UPPER(TEXT(AD$4,"MMMMYYYY"))&amp;$Z20,IF($W$1="Pesos CLP",S!$AD:$AD,S!$AO:$AO)),0)</f>
        <v>0</v>
      </c>
      <c r="AE20" s="19">
        <f>IF(OR($I20="REAL",$I20="INCURRIDO"),SUMIF(S!$O:$O,$I20&amp;$O20&amp;$Q20&amp;UPPER(TEXT(AE$4,"MMMMYYYY"))&amp;$Z20,IF($W$1="Pesos CLP",S!$AD:$AD,S!$AO:$AO)),0)</f>
        <v>0</v>
      </c>
      <c r="AF20" s="19">
        <f>IF(OR($I20="REAL",$I20="INCURRIDO"),SUMIF(S!$O:$O,$I20&amp;$O20&amp;$Q20&amp;UPPER(TEXT(AF$4,"MMMMYYYY"))&amp;$Z20,IF($W$1="Pesos CLP",S!$AD:$AD,S!$AO:$AO)),0)</f>
        <v>0</v>
      </c>
      <c r="AG20" s="19">
        <f>IF(OR($I20="REAL",$I20="INCURRIDO"),SUMIF(S!$O:$O,$I20&amp;$O20&amp;$Q20&amp;UPPER(TEXT(AG$4,"MMMMYYYY"))&amp;$Z20,IF($W$1="Pesos CLP",S!$AD:$AD,S!$AO:$AO)),0)</f>
        <v>0</v>
      </c>
      <c r="AH20" s="19">
        <f>IF(OR($I20="REAL",$I20="INCURRIDO"),SUMIF(S!$O:$O,$I20&amp;$O20&amp;$Q20&amp;UPPER(TEXT(AH$4,"MMMMYYYY"))&amp;$Z20,IF($W$1="Pesos CLP",S!$AD:$AD,S!$AO:$AO)),0)</f>
        <v>0</v>
      </c>
      <c r="AI20" s="19">
        <f>IF(OR($I20="REAL",$I20="INCURRIDO"),SUMIF(S!$O:$O,$I20&amp;$O20&amp;$Q20&amp;UPPER(TEXT(AI$4,"MMMMYYYY"))&amp;$Z20,IF($W$1="Pesos CLP",S!$AD:$AD,S!$AO:$AO)),0)</f>
        <v>0</v>
      </c>
      <c r="AJ20" s="19">
        <f>IF(OR($I20="REAL",$I20="INCURRIDO"),SUMIF(S!$O:$O,$I20&amp;$O20&amp;$Q20&amp;UPPER(TEXT(AJ$4,"MMMMYYYY"))&amp;$Z20,IF($W$1="Pesos CLP",S!$AD:$AD,S!$AO:$AO)),0)</f>
        <v>0</v>
      </c>
      <c r="AK20" s="19">
        <f>IF(OR($I20="REAL",$I20="INCURRIDO"),SUMIF(S!$O:$O,$I20&amp;$O20&amp;$Q20&amp;UPPER(TEXT(AK$4,"MMMMYYYY"))&amp;$Z20,IF($W$1="Pesos CLP",S!$AD:$AD,S!$AO:$AO)),0)</f>
        <v>0</v>
      </c>
      <c r="AL20" s="19">
        <f>IF(OR($I20="REAL",$I20="INCURRIDO"),SUMIF(S!$O:$O,$I20&amp;$O20&amp;$Q20&amp;UPPER(TEXT(AL$4,"MMMMYYYY"))&amp;$Z20,IF($W$1="Pesos CLP",S!$AD:$AD,S!$AO:$AO)),0)</f>
        <v>0</v>
      </c>
      <c r="AM20" s="19">
        <f>IF(OR($I20="REAL",$I20="INCURRIDO"),SUMIF(S!$O:$O,$I20&amp;$O20&amp;$Q20&amp;UPPER(TEXT(AM$4,"MMMMYYYY"))&amp;$Z20,IF($W$1="Pesos CLP",S!$AD:$AD,S!$AO:$AO)),0)</f>
        <v>0</v>
      </c>
      <c r="AN20" s="19">
        <f>IF(OR($I20="REAL",$I20="INCURRIDO"),SUMIF(S!$O:$O,$I20&amp;$O20&amp;$Q20&amp;UPPER(TEXT(AN$4,"MMMMYYYY"))&amp;$Z20,IF($W$1="Pesos CLP",S!$AD:$AD,S!$AO:$AO)),0)</f>
        <v>0</v>
      </c>
      <c r="AO20" s="19">
        <f>IF(OR($I20="REAL",$I20="INCURRIDO"),SUMIF(S!$O:$O,$I20&amp;$O20&amp;$Q20&amp;UPPER(TEXT(AO$4,"MMMMYYYY"))&amp;$Z20,IF($W$1="Pesos CLP",S!$AD:$AD,S!$AO:$AO)),0)</f>
        <v>0</v>
      </c>
      <c r="AP20" s="19">
        <f>IF(OR($I20="REAL",$I20="INCURRIDO"),SUMIF(S!$O:$O,$I20&amp;$O20&amp;$Q20&amp;UPPER(TEXT(AP$4,"MMMMYYYY"))&amp;$Z20,IF($W$1="Pesos CLP",S!$AD:$AD,S!$AO:$AO)),0)</f>
        <v>0</v>
      </c>
      <c r="AQ20" s="19">
        <f>IF(OR($I20="REAL",$I20="INCURRIDO"),SUMIF(S!$O:$O,$I20&amp;$O20&amp;$Q20&amp;UPPER(TEXT(AQ$4,"MMMMYYYY"))&amp;$Z20,IF($W$1="Pesos CLP",S!$AD:$AD,S!$AO:$AO)),0)</f>
        <v>0</v>
      </c>
      <c r="AR20" s="19">
        <f>IF(OR($I20="REAL",$I20="INCURRIDO"),SUMIF(S!$O:$O,$I20&amp;$O20&amp;$Q20&amp;UPPER(TEXT(AR$4,"MMMMYYYY"))&amp;$Z20,IF($W$1="Pesos CLP",S!$AD:$AD,S!$AO:$AO)),0)</f>
        <v>0</v>
      </c>
      <c r="AS20" s="19">
        <f>IF(OR($I20="REAL",$I20="INCURRIDO"),SUMIF(S!$O:$O,$I20&amp;$O20&amp;$Q20&amp;UPPER(TEXT(AS$4,"MMMMYYYY"))&amp;$Z20,IF($W$1="Pesos CLP",S!$AD:$AD,S!$AO:$AO)),0)</f>
        <v>0</v>
      </c>
      <c r="AT20" s="19">
        <f>IF(OR($I20="REAL",$I20="INCURRIDO"),SUMIF(S!$O:$O,$I20&amp;$O20&amp;$Q20&amp;UPPER(TEXT(AT$4,"MMMMYYYY"))&amp;$Z20,IF($W$1="Pesos CLP",S!$AD:$AD,S!$AO:$AO)),0)</f>
        <v>0</v>
      </c>
      <c r="AU20" s="19">
        <f>IF(OR($I20="REAL",$I20="INCURRIDO"),SUMIF(S!$O:$O,$I20&amp;$O20&amp;$Q20&amp;UPPER(TEXT(AU$4,"MMMMYYYY"))&amp;$Z20,IF($W$1="Pesos CLP",S!$AD:$AD,S!$AO:$AO)),0)</f>
        <v>0</v>
      </c>
      <c r="AV20" s="19">
        <f>IF(OR($I20="REAL",$I20="INCURRIDO"),SUMIF(S!$O:$O,$I20&amp;$O20&amp;$Q20&amp;UPPER(TEXT(AV$4,"MMMMYYYY"))&amp;$Z20,IF($W$1="Pesos CLP",S!$AD:$AD,S!$AO:$AO)),0)</f>
        <v>0</v>
      </c>
      <c r="AW20" s="19">
        <f>IF(OR($I20="REAL",$I20="INCURRIDO"),SUMIF(S!$O:$O,$I20&amp;$O20&amp;$Q20&amp;UPPER(TEXT(AW$4,"MMMMYYYY"))&amp;$Z20,IF($W$1="Pesos CLP",S!$AD:$AD,S!$AO:$AO)),0)</f>
        <v>0</v>
      </c>
      <c r="AX20" s="19">
        <f>IF(OR($I20="REAL",$I20="INCURRIDO"),SUMIF(S!$O:$O,$I20&amp;$O20&amp;$Q20&amp;UPPER(TEXT(AX$4,"MMMMYYYY"))&amp;$Z20,IF($W$1="Pesos CLP",S!$AD:$AD,S!$AO:$AO)),0)</f>
        <v>0</v>
      </c>
      <c r="AY20" s="19">
        <f>IF(OR($I20="REAL",$I20="INCURRIDO"),SUMIF(S!$O:$O,$I20&amp;$O20&amp;$Q20&amp;UPPER(TEXT(AY$4,"MMMMYYYY"))&amp;$Z20,IF($W$1="Pesos CLP",S!$AD:$AD,S!$AO:$AO)),0)</f>
        <v>0</v>
      </c>
      <c r="AZ20" s="19">
        <f>IF(OR($I20="REAL",$I20="INCURRIDO"),SUMIF(S!$O:$O,$I20&amp;$O20&amp;$Q20&amp;UPPER(TEXT(AZ$4,"MMMMYYYY"))&amp;$Z20,IF($W$1="Pesos CLP",S!$AD:$AD,S!$AO:$AO)),0)</f>
        <v>0</v>
      </c>
      <c r="BA20" s="19">
        <f>IF(OR($I20="REAL",$I20="INCURRIDO"),SUMIF(S!$O:$O,$I20&amp;$O20&amp;$Q20&amp;UPPER(TEXT(BA$4,"MMMMYYYY"))&amp;$Z20,IF($W$1="Pesos CLP",S!$AD:$AD,S!$AO:$AO)),0)</f>
        <v>0</v>
      </c>
      <c r="BB20" s="19">
        <f>IF(OR($I20="REAL",$I20="INCURRIDO"),SUMIF(S!$O:$O,$I20&amp;$O20&amp;$Q20&amp;UPPER(TEXT(BB$4,"MMMMYYYY"))&amp;$Z20,IF($W$1="Pesos CLP",S!$AD:$AD,S!$AO:$AO)),0)</f>
        <v>0</v>
      </c>
      <c r="BC20" s="19">
        <f>IF(OR($I20="REAL",$I20="INCURRIDO"),SUMIF(S!$O:$O,$I20&amp;$O20&amp;$Q20&amp;UPPER(TEXT(BC$4,"MMMMYYYY"))&amp;$Z20,IF($W$1="Pesos CLP",S!$AD:$AD,S!$AO:$AO)),0)</f>
        <v>0</v>
      </c>
      <c r="BD20" s="19">
        <f>IF(OR($I20="REAL",$I20="INCURRIDO"),SUMIF(S!$O:$O,$I20&amp;$O20&amp;$Q20&amp;UPPER(TEXT(BD$4,"MMMMYYYY"))&amp;$Z20,IF($W$1="Pesos CLP",S!$AD:$AD,S!$AO:$AO)),0)</f>
        <v>0</v>
      </c>
      <c r="BE20" s="19">
        <f>IF(OR($I20="REAL",$I20="INCURRIDO"),SUMIF(S!$O:$O,$I20&amp;$O20&amp;$Q20&amp;UPPER(TEXT(BE$4,"MMMMYYYY"))&amp;$Z20,IF($W$1="Pesos CLP",S!$AD:$AD,S!$AO:$AO)),0)</f>
        <v>0</v>
      </c>
      <c r="BF20" s="19">
        <f>IF(OR($I20="REAL",$I20="INCURRIDO"),SUMIF(S!$O:$O,$I20&amp;$O20&amp;$Q20&amp;UPPER(TEXT(BF$4,"MMMMYYYY"))&amp;$Z20,IF($W$1="Pesos CLP",S!$AD:$AD,S!$AO:$AO)),0)</f>
        <v>0</v>
      </c>
      <c r="BG20" s="19">
        <f>IF(OR($I20="REAL",$I20="INCURRIDO"),SUMIF(S!$O:$O,$I20&amp;$O20&amp;$Q20&amp;UPPER(TEXT(BG$4,"MMMMYYYY"))&amp;$Z20,IF($W$1="Pesos CLP",S!$AD:$AD,S!$AO:$AO)),0)</f>
        <v>0</v>
      </c>
      <c r="BH20" s="19">
        <f>IF(OR($I20="REAL",$I20="INCURRIDO"),SUMIF(S!$O:$O,$I20&amp;$O20&amp;$Q20&amp;UPPER(TEXT(BH$4,"MMMMYYYY"))&amp;$Z20,IF($W$1="Pesos CLP",S!$AD:$AD,S!$AO:$AO)),0)</f>
        <v>0</v>
      </c>
      <c r="BI20" s="19">
        <f>IF(OR($I20="REAL",$I20="INCURRIDO"),SUMIF(S!$O:$O,$I20&amp;$O20&amp;$Q20&amp;UPPER(TEXT(BI$4,"MMMMYYYY"))&amp;$Z20,IF($W$1="Pesos CLP",S!$AD:$AD,S!$AO:$AO)),0)</f>
        <v>0</v>
      </c>
      <c r="BJ20" s="19">
        <f>IF(OR($I20="REAL",$I20="INCURRIDO"),SUMIF(S!$O:$O,$I20&amp;$O20&amp;$Q20&amp;UPPER(TEXT(BJ$4,"MMMMYYYY"))&amp;$Z20,IF($W$1="Pesos CLP",S!$AD:$AD,S!$AO:$AO)),0)</f>
        <v>0</v>
      </c>
      <c r="BK20" s="19">
        <f>IF(OR($I20="REAL",$I20="INCURRIDO"),SUMIF(S!$O:$O,$I20&amp;$O20&amp;$Q20&amp;UPPER(TEXT(BK$4,"MMMMYYYY"))&amp;$Z20,IF($W$1="Pesos CLP",S!$AD:$AD,S!$AO:$AO)),0)</f>
        <v>0</v>
      </c>
      <c r="BL20" s="19">
        <f>IF(OR($I20="REAL",$I20="INCURRIDO"),SUMIF(S!$O:$O,$I20&amp;$O20&amp;$Q20&amp;UPPER(TEXT(BL$4,"MMMMYYYY"))&amp;$Z20,IF($W$1="Pesos CLP",S!$AD:$AD,S!$AO:$AO)),0)</f>
        <v>0</v>
      </c>
      <c r="BM20" s="19">
        <f>IF(OR($I20="REAL",$I20="INCURRIDO"),SUMIF(S!$O:$O,$I20&amp;$O20&amp;$Q20&amp;UPPER(TEXT(BM$4,"MMMMYYYY"))&amp;$Z20,IF($W$1="Pesos CLP",S!$AD:$AD,S!$AO:$AO)),0)</f>
        <v>0</v>
      </c>
      <c r="BN20" s="19">
        <f>IF(OR($I20="REAL",$I20="INCURRIDO"),SUMIF(S!$O:$O,$I20&amp;$O20&amp;$Q20&amp;UPPER(TEXT(BN$4,"MMMMYYYY"))&amp;$Z20,IF($W$1="Pesos CLP",S!$AD:$AD,S!$AO:$AO)),0)</f>
        <v>0</v>
      </c>
      <c r="BO20" s="19">
        <f>IF(OR($I20="REAL",$I20="INCURRIDO"),SUMIF(S!$O:$O,$I20&amp;$O20&amp;$Q20&amp;UPPER(TEXT(BO$4,"MMMMYYYY"))&amp;$Z20,IF($W$1="Pesos CLP",S!$AD:$AD,S!$AO:$AO)),0)</f>
        <v>0</v>
      </c>
      <c r="BP20" s="19">
        <f>IF(OR($I20="REAL",$I20="INCURRIDO"),SUMIF(S!$O:$O,$I20&amp;$O20&amp;$Q20&amp;UPPER(TEXT(BP$4,"MMMMYYYY"))&amp;$Z20,IF($W$1="Pesos CLP",S!$AD:$AD,S!$AO:$AO)),0)</f>
        <v>0</v>
      </c>
      <c r="BQ20" s="19">
        <f>IF(OR($I20="REAL",$I20="INCURRIDO"),SUMIF(S!$O:$O,$I20&amp;$O20&amp;$Q20&amp;UPPER(TEXT(BQ$4,"MMMMYYYY"))&amp;$Z20,IF($W$1="Pesos CLP",S!$AD:$AD,S!$AO:$AO)),0)</f>
        <v>0</v>
      </c>
      <c r="BR20" s="19">
        <f>IF(OR($I20="REAL",$I20="INCURRIDO"),SUMIF(S!$O:$O,$I20&amp;$O20&amp;$Q20&amp;UPPER(TEXT(BR$4,"MMMMYYYY"))&amp;$Z20,IF($W$1="Pesos CLP",S!$AD:$AD,S!$AO:$AO)),0)</f>
        <v>0</v>
      </c>
      <c r="BS20" s="19">
        <f>IF(OR($I20="REAL",$I20="INCURRIDO"),SUMIF(S!$O:$O,$I20&amp;$O20&amp;$Q20&amp;UPPER(TEXT(BS$4,"MMMMYYYY"))&amp;$Z20,IF($W$1="Pesos CLP",S!$AD:$AD,S!$AO:$AO)),0)</f>
        <v>0</v>
      </c>
      <c r="BT20" s="19">
        <f>IF(OR($I20="REAL",$I20="INCURRIDO"),SUMIF(S!$O:$O,$I20&amp;$O20&amp;$Q20&amp;UPPER(TEXT(BT$4,"MMMMYYYY"))&amp;$Z20,IF($W$1="Pesos CLP",S!$AD:$AD,S!$AO:$AO)),0)</f>
        <v>0</v>
      </c>
      <c r="BU20" s="19">
        <f>IF(OR($I20="REAL",$I20="INCURRIDO"),SUMIF(S!$O:$O,$I20&amp;$O20&amp;$Q20&amp;UPPER(TEXT(BU$4,"MMMMYYYY"))&amp;$Z20,IF($W$1="Pesos CLP",S!$AD:$AD,S!$AO:$AO)),0)</f>
        <v>0</v>
      </c>
      <c r="BV20" s="19">
        <f>IF(OR($I20="REAL",$I20="INCURRIDO"),SUMIF(S!$O:$O,$I20&amp;$O20&amp;$Q20&amp;UPPER(TEXT(BV$4,"MMMMYYYY"))&amp;$Z20,IF($W$1="Pesos CLP",S!$AD:$AD,S!$AO:$AO)),0)</f>
        <v>0</v>
      </c>
      <c r="BW20" s="19">
        <f>IF(OR($I20="REAL",$I20="INCURRIDO"),SUMIF(S!$O:$O,$I20&amp;$O20&amp;$Q20&amp;UPPER(TEXT(BW$4,"MMMMYYYY"))&amp;$Z20,IF($W$1="Pesos CLP",S!$AD:$AD,S!$AO:$AO)),0)</f>
        <v>0</v>
      </c>
      <c r="BX20" s="19">
        <f>IF(OR($I20="REAL",$I20="INCURRIDO"),SUMIF(S!$O:$O,$I20&amp;$O20&amp;$Q20&amp;UPPER(TEXT(BX$4,"MMMMYYYY"))&amp;$Z20,IF($W$1="Pesos CLP",S!$AD:$AD,S!$AO:$AO)),0)</f>
        <v>0</v>
      </c>
      <c r="BY20" s="19">
        <f>IF(OR($I20="REAL",$I20="INCURRIDO"),SUMIF(S!$O:$O,$I20&amp;$O20&amp;$Q20&amp;UPPER(TEXT(BY$4,"MMMMYYYY"))&amp;$Z20,IF($W$1="Pesos CLP",S!$AD:$AD,S!$AO:$AO)),0)</f>
        <v>0</v>
      </c>
      <c r="BZ20" s="19">
        <f>IF(OR($I20="REAL",$I20="INCURRIDO"),SUMIF(S!$O:$O,$I20&amp;$O20&amp;$Q20&amp;UPPER(TEXT(BZ$4,"MMMMYYYY"))&amp;$Z20,IF($W$1="Pesos CLP",S!$AD:$AD,S!$AO:$AO)),0)</f>
        <v>0</v>
      </c>
      <c r="CA20" s="19">
        <f>IF(OR($I20="REAL",$I20="INCURRIDO"),SUMIF(S!$O:$O,$I20&amp;$O20&amp;$Q20&amp;UPPER(TEXT(CA$4,"MMMMYYYY"))&amp;$Z20,IF($W$1="Pesos CLP",S!$AD:$AD,S!$AO:$AO)),0)</f>
        <v>0</v>
      </c>
      <c r="CB20" s="19">
        <f>IF(OR($I20="REAL",$I20="INCURRIDO"),SUMIF(S!$O:$O,$I20&amp;$O20&amp;$Q20&amp;UPPER(TEXT(CB$4,"MMMMYYYY"))&amp;$Z20,IF($W$1="Pesos CLP",S!$AD:$AD,S!$AO:$AO)),0)</f>
        <v>0</v>
      </c>
      <c r="CC20" s="19">
        <f>IF(OR($I20="REAL",$I20="INCURRIDO"),SUMIF(S!$O:$O,$I20&amp;$O20&amp;$Q20&amp;UPPER(TEXT(CC$4,"MMMMYYYY"))&amp;$Z20,IF($W$1="Pesos CLP",S!$AD:$AD,S!$AO:$AO)),0)</f>
        <v>0</v>
      </c>
      <c r="CD20" s="19">
        <f>IF(OR($I20="REAL",$I20="INCURRIDO"),SUMIF(S!$O:$O,$I20&amp;$O20&amp;$Q20&amp;UPPER(TEXT(CD$4,"MMMMYYYY"))&amp;$Z20,IF($W$1="Pesos CLP",S!$AD:$AD,S!$AO:$AO)),0)</f>
        <v>0</v>
      </c>
      <c r="CE20" s="19">
        <f>IF(OR($I20="REAL",$I20="INCURRIDO"),SUMIF(S!$O:$O,$I20&amp;$O20&amp;$Q20&amp;UPPER(TEXT(CE$4,"MMMMYYYY"))&amp;$Z20,IF($W$1="Pesos CLP",S!$AD:$AD,S!$AO:$AO)),0)</f>
        <v>0</v>
      </c>
      <c r="CF20" s="19">
        <f>IF(OR($I20="REAL",$I20="INCURRIDO"),SUMIF(S!$O:$O,$I20&amp;$O20&amp;$Q20&amp;UPPER(TEXT(CF$4,"MMMMYYYY"))&amp;$Z20,IF($W$1="Pesos CLP",S!$AD:$AD,S!$AO:$AO)),0)</f>
        <v>0</v>
      </c>
      <c r="CG20" s="19">
        <f>IF(OR($I20="REAL",$I20="INCURRIDO"),SUMIF(S!$O:$O,$I20&amp;$O20&amp;$Q20&amp;UPPER(TEXT(CG$4,"MMMMYYYY"))&amp;$Z20,IF($W$1="Pesos CLP",S!$AD:$AD,S!$AO:$AO)),0)</f>
        <v>12077.605202962839</v>
      </c>
      <c r="CH20" s="19">
        <f>IF(OR($I20="REAL",$I20="INCURRIDO"),SUMIF(S!$O:$O,$I20&amp;$O20&amp;$Q20&amp;UPPER(TEXT(CH$4,"MMMMYYYY"))&amp;$Z20,IF($W$1="Pesos CLP",S!$AD:$AD,S!$AO:$AO)),0)</f>
        <v>1.0971051269734744E-3</v>
      </c>
      <c r="CI20" s="19">
        <f>IF(OR($I20="REAL",$I20="INCURRIDO"),SUMIF(S!$O:$O,$I20&amp;$O20&amp;$Q20&amp;UPPER(TEXT(CI$4,"MMMMYYYY"))&amp;$Z20,IF($W$1="Pesos CLP",S!$AD:$AD,S!$AO:$AO)),0)</f>
        <v>23810.977269573486</v>
      </c>
      <c r="CJ20" s="19">
        <f>IF(OR($I20="REAL",$I20="INCURRIDO"),SUMIF(S!$O:$O,$I20&amp;$O20&amp;$Q20&amp;UPPER(TEXT(CJ$4,"MMMMYYYY"))&amp;$Z20,IF($W$1="Pesos CLP",S!$AD:$AD,S!$AO:$AO)),0)</f>
        <v>10481.516062193203</v>
      </c>
      <c r="CK20" s="378">
        <f t="shared" si="20"/>
        <v>0</v>
      </c>
      <c r="CL20" s="378">
        <f t="shared" si="20"/>
        <v>0</v>
      </c>
      <c r="CM20" s="378">
        <f t="shared" si="20"/>
        <v>0</v>
      </c>
      <c r="CN20" s="378">
        <f t="shared" si="20"/>
        <v>0</v>
      </c>
      <c r="CO20" s="378">
        <f t="shared" si="20"/>
        <v>0</v>
      </c>
      <c r="CP20" s="378">
        <f t="shared" si="20"/>
        <v>0</v>
      </c>
      <c r="CQ20" s="378">
        <f t="shared" si="20"/>
        <v>0</v>
      </c>
      <c r="CR20" s="378">
        <f t="shared" si="20"/>
        <v>0</v>
      </c>
      <c r="CS20" s="378">
        <f t="shared" si="21"/>
        <v>0</v>
      </c>
      <c r="CT20" s="378">
        <f t="shared" si="21"/>
        <v>0</v>
      </c>
      <c r="CU20" s="378">
        <f t="shared" si="21"/>
        <v>0</v>
      </c>
      <c r="CV20" s="378">
        <f t="shared" si="21"/>
        <v>0</v>
      </c>
      <c r="CW20" s="378">
        <f t="shared" si="21"/>
        <v>0</v>
      </c>
      <c r="CX20" s="378">
        <f t="shared" si="21"/>
        <v>0</v>
      </c>
      <c r="CY20" s="378">
        <f t="shared" si="21"/>
        <v>0</v>
      </c>
      <c r="CZ20" s="378">
        <f t="shared" si="21"/>
        <v>0</v>
      </c>
      <c r="DA20" s="378">
        <f t="shared" si="21"/>
        <v>0</v>
      </c>
      <c r="DB20" s="378">
        <f t="shared" si="21"/>
        <v>0</v>
      </c>
      <c r="DC20" s="378">
        <f t="shared" si="22"/>
        <v>0</v>
      </c>
      <c r="DD20" s="378">
        <f t="shared" si="22"/>
        <v>0</v>
      </c>
      <c r="DE20" s="378">
        <f t="shared" si="22"/>
        <v>0</v>
      </c>
      <c r="DF20" s="378">
        <f t="shared" si="22"/>
        <v>0</v>
      </c>
      <c r="DG20" s="378">
        <f t="shared" si="22"/>
        <v>0</v>
      </c>
      <c r="DH20" s="378">
        <f t="shared" si="22"/>
        <v>0</v>
      </c>
      <c r="DI20" s="378">
        <f t="shared" si="22"/>
        <v>0</v>
      </c>
      <c r="DJ20" s="378">
        <f t="shared" si="22"/>
        <v>0</v>
      </c>
      <c r="DK20" s="378">
        <f t="shared" si="22"/>
        <v>0</v>
      </c>
      <c r="DL20" s="378">
        <f t="shared" si="22"/>
        <v>0</v>
      </c>
      <c r="DM20" s="378">
        <f t="shared" si="23"/>
        <v>0</v>
      </c>
      <c r="DN20" s="378">
        <f t="shared" si="23"/>
        <v>0</v>
      </c>
      <c r="DO20" s="378">
        <f t="shared" si="23"/>
        <v>0</v>
      </c>
      <c r="DP20" s="378">
        <f t="shared" si="23"/>
        <v>0</v>
      </c>
      <c r="DQ20" s="378">
        <f t="shared" si="23"/>
        <v>0</v>
      </c>
      <c r="DR20" s="378">
        <f t="shared" si="23"/>
        <v>0</v>
      </c>
      <c r="DS20" s="378">
        <f t="shared" si="23"/>
        <v>0</v>
      </c>
      <c r="DT20" s="378">
        <f t="shared" si="23"/>
        <v>0</v>
      </c>
      <c r="DU20" s="378">
        <f t="shared" si="23"/>
        <v>0</v>
      </c>
      <c r="DV20" s="378">
        <f t="shared" si="23"/>
        <v>0</v>
      </c>
      <c r="DW20" s="378">
        <f t="shared" si="24"/>
        <v>0</v>
      </c>
      <c r="DX20" s="378">
        <f t="shared" si="24"/>
        <v>0</v>
      </c>
      <c r="DY20" s="378">
        <f t="shared" si="24"/>
        <v>0</v>
      </c>
      <c r="DZ20" s="378">
        <f t="shared" si="24"/>
        <v>0</v>
      </c>
      <c r="EA20" s="378">
        <f t="shared" si="24"/>
        <v>0</v>
      </c>
      <c r="EB20" s="378">
        <f t="shared" si="24"/>
        <v>0</v>
      </c>
      <c r="EC20" s="378">
        <f t="shared" si="24"/>
        <v>0</v>
      </c>
      <c r="ED20" s="378">
        <f t="shared" si="24"/>
        <v>0</v>
      </c>
      <c r="EE20" s="378">
        <f t="shared" si="24"/>
        <v>0</v>
      </c>
      <c r="EF20" s="378">
        <f t="shared" si="24"/>
        <v>0</v>
      </c>
      <c r="EG20" s="378">
        <f t="shared" si="25"/>
        <v>0</v>
      </c>
      <c r="EH20" s="378">
        <f t="shared" si="25"/>
        <v>0</v>
      </c>
      <c r="EI20" s="378">
        <f t="shared" si="25"/>
        <v>0</v>
      </c>
      <c r="EJ20" s="378">
        <f t="shared" si="25"/>
        <v>0</v>
      </c>
      <c r="EK20" s="378">
        <f t="shared" si="25"/>
        <v>0</v>
      </c>
      <c r="EL20" s="378">
        <f t="shared" si="25"/>
        <v>0</v>
      </c>
      <c r="EM20" s="378">
        <f t="shared" si="25"/>
        <v>0</v>
      </c>
      <c r="EN20" s="378">
        <f t="shared" si="25"/>
        <v>0</v>
      </c>
      <c r="EO20" s="378">
        <f t="shared" si="25"/>
        <v>0</v>
      </c>
      <c r="EP20" s="378">
        <f t="shared" si="25"/>
        <v>0</v>
      </c>
      <c r="EQ20" s="378">
        <f t="shared" si="25"/>
        <v>0</v>
      </c>
    </row>
    <row r="21" spans="1:147" x14ac:dyDescent="0.3">
      <c r="A21" s="368"/>
      <c r="B21" s="368"/>
      <c r="C21" s="368"/>
      <c r="D21" s="368">
        <f t="shared" si="17"/>
        <v>1.0658056259248334</v>
      </c>
      <c r="E21" s="368" t="str">
        <f>VLOOKUP(TEXT(Z21,0),'G2'!B:D,3,0)</f>
        <v>ME</v>
      </c>
      <c r="F21" s="816">
        <f t="shared" si="18"/>
        <v>0</v>
      </c>
      <c r="G21" s="755" t="str">
        <f t="shared" ref="G21" si="29">IF(OR($I21="REAL",$I21="INCURRIDO"),$I21&amp;" "&amp;$Z21&amp;" "&amp;O21&amp;" "&amp;Q21,)</f>
        <v>REAL 91243120 CO-061/2025 CANN_AUS</v>
      </c>
      <c r="H21" s="756" t="s">
        <v>1190</v>
      </c>
      <c r="I21" s="370" t="s">
        <v>21</v>
      </c>
      <c r="J21" s="370" t="s">
        <v>22</v>
      </c>
      <c r="K21" s="368" t="s">
        <v>23</v>
      </c>
      <c r="L21" s="368" t="str">
        <f>IFERROR(VLOOKUP(TEXT(Z21,0),'G2'!$B$5:$D$21,3,0),"")</f>
        <v>ME</v>
      </c>
      <c r="M21" s="369"/>
      <c r="N21" s="370" t="s">
        <v>620</v>
      </c>
      <c r="O21" s="370" t="s">
        <v>1198</v>
      </c>
      <c r="P21" s="370"/>
      <c r="Q21" s="370" t="s">
        <v>796</v>
      </c>
      <c r="R21" s="370" t="s">
        <v>622</v>
      </c>
      <c r="S21" s="376"/>
      <c r="T21" s="372">
        <v>45523</v>
      </c>
      <c r="U21" s="372">
        <v>45538</v>
      </c>
      <c r="V21" s="373">
        <f t="shared" ref="V21" si="30">(U21-T21)/30</f>
        <v>0.5</v>
      </c>
      <c r="W21" s="374">
        <v>0</v>
      </c>
      <c r="X21" s="17" cm="1">
        <f t="array" ref="X21">+IF($W$1="Pesos CLP",W21,W21/TC)*MB_24A25</f>
        <v>0</v>
      </c>
      <c r="Y21" s="18">
        <f t="shared" ref="Y21" si="31">SUM(BH21:DU21)</f>
        <v>4360.6952094260887</v>
      </c>
      <c r="Z21">
        <v>91243120</v>
      </c>
      <c r="AA21" s="19">
        <f>IF(OR($I21="REAL",$I21="INCURRIDO"),SUMIF(S!$O:$O,$I21&amp;$O21&amp;$Q21&amp;UPPER(TEXT(AA$4,"MMMMYYYY"))&amp;$Z21,IF($W$1="Pesos CLP",S!$AD:$AD,S!$AO:$AO)),0)</f>
        <v>0</v>
      </c>
      <c r="AB21" s="19">
        <f>IF(OR($I21="REAL",$I21="INCURRIDO"),SUMIF(S!$O:$O,$I21&amp;$O21&amp;$Q21&amp;UPPER(TEXT(AB$4,"MMMMYYYY"))&amp;$Z21,IF($W$1="Pesos CLP",S!$AD:$AD,S!$AO:$AO)),0)</f>
        <v>0</v>
      </c>
      <c r="AC21" s="19">
        <f>IF(OR($I21="REAL",$I21="INCURRIDO"),SUMIF(S!$O:$O,$I21&amp;$O21&amp;$Q21&amp;UPPER(TEXT(AC$4,"MMMMYYYY"))&amp;$Z21,IF($W$1="Pesos CLP",S!$AD:$AD,S!$AO:$AO)),0)</f>
        <v>0</v>
      </c>
      <c r="AD21" s="19">
        <f>IF(OR($I21="REAL",$I21="INCURRIDO"),SUMIF(S!$O:$O,$I21&amp;$O21&amp;$Q21&amp;UPPER(TEXT(AD$4,"MMMMYYYY"))&amp;$Z21,IF($W$1="Pesos CLP",S!$AD:$AD,S!$AO:$AO)),0)</f>
        <v>0</v>
      </c>
      <c r="AE21" s="19">
        <f>IF(OR($I21="REAL",$I21="INCURRIDO"),SUMIF(S!$O:$O,$I21&amp;$O21&amp;$Q21&amp;UPPER(TEXT(AE$4,"MMMMYYYY"))&amp;$Z21,IF($W$1="Pesos CLP",S!$AD:$AD,S!$AO:$AO)),0)</f>
        <v>0</v>
      </c>
      <c r="AF21" s="19">
        <f>IF(OR($I21="REAL",$I21="INCURRIDO"),SUMIF(S!$O:$O,$I21&amp;$O21&amp;$Q21&amp;UPPER(TEXT(AF$4,"MMMMYYYY"))&amp;$Z21,IF($W$1="Pesos CLP",S!$AD:$AD,S!$AO:$AO)),0)</f>
        <v>0</v>
      </c>
      <c r="AG21" s="19">
        <f>IF(OR($I21="REAL",$I21="INCURRIDO"),SUMIF(S!$O:$O,$I21&amp;$O21&amp;$Q21&amp;UPPER(TEXT(AG$4,"MMMMYYYY"))&amp;$Z21,IF($W$1="Pesos CLP",S!$AD:$AD,S!$AO:$AO)),0)</f>
        <v>0</v>
      </c>
      <c r="AH21" s="19">
        <f>IF(OR($I21="REAL",$I21="INCURRIDO"),SUMIF(S!$O:$O,$I21&amp;$O21&amp;$Q21&amp;UPPER(TEXT(AH$4,"MMMMYYYY"))&amp;$Z21,IF($W$1="Pesos CLP",S!$AD:$AD,S!$AO:$AO)),0)</f>
        <v>0</v>
      </c>
      <c r="AI21" s="19">
        <f>IF(OR($I21="REAL",$I21="INCURRIDO"),SUMIF(S!$O:$O,$I21&amp;$O21&amp;$Q21&amp;UPPER(TEXT(AI$4,"MMMMYYYY"))&amp;$Z21,IF($W$1="Pesos CLP",S!$AD:$AD,S!$AO:$AO)),0)</f>
        <v>0</v>
      </c>
      <c r="AJ21" s="19">
        <f>IF(OR($I21="REAL",$I21="INCURRIDO"),SUMIF(S!$O:$O,$I21&amp;$O21&amp;$Q21&amp;UPPER(TEXT(AJ$4,"MMMMYYYY"))&amp;$Z21,IF($W$1="Pesos CLP",S!$AD:$AD,S!$AO:$AO)),0)</f>
        <v>0</v>
      </c>
      <c r="AK21" s="19">
        <f>IF(OR($I21="REAL",$I21="INCURRIDO"),SUMIF(S!$O:$O,$I21&amp;$O21&amp;$Q21&amp;UPPER(TEXT(AK$4,"MMMMYYYY"))&amp;$Z21,IF($W$1="Pesos CLP",S!$AD:$AD,S!$AO:$AO)),0)</f>
        <v>0</v>
      </c>
      <c r="AL21" s="19">
        <f>IF(OR($I21="REAL",$I21="INCURRIDO"),SUMIF(S!$O:$O,$I21&amp;$O21&amp;$Q21&amp;UPPER(TEXT(AL$4,"MMMMYYYY"))&amp;$Z21,IF($W$1="Pesos CLP",S!$AD:$AD,S!$AO:$AO)),0)</f>
        <v>0</v>
      </c>
      <c r="AM21" s="19">
        <f>IF(OR($I21="REAL",$I21="INCURRIDO"),SUMIF(S!$O:$O,$I21&amp;$O21&amp;$Q21&amp;UPPER(TEXT(AM$4,"MMMMYYYY"))&amp;$Z21,IF($W$1="Pesos CLP",S!$AD:$AD,S!$AO:$AO)),0)</f>
        <v>0</v>
      </c>
      <c r="AN21" s="19">
        <f>IF(OR($I21="REAL",$I21="INCURRIDO"),SUMIF(S!$O:$O,$I21&amp;$O21&amp;$Q21&amp;UPPER(TEXT(AN$4,"MMMMYYYY"))&amp;$Z21,IF($W$1="Pesos CLP",S!$AD:$AD,S!$AO:$AO)),0)</f>
        <v>0</v>
      </c>
      <c r="AO21" s="19">
        <f>IF(OR($I21="REAL",$I21="INCURRIDO"),SUMIF(S!$O:$O,$I21&amp;$O21&amp;$Q21&amp;UPPER(TEXT(AO$4,"MMMMYYYY"))&amp;$Z21,IF($W$1="Pesos CLP",S!$AD:$AD,S!$AO:$AO)),0)</f>
        <v>0</v>
      </c>
      <c r="AP21" s="19">
        <f>IF(OR($I21="REAL",$I21="INCURRIDO"),SUMIF(S!$O:$O,$I21&amp;$O21&amp;$Q21&amp;UPPER(TEXT(AP$4,"MMMMYYYY"))&amp;$Z21,IF($W$1="Pesos CLP",S!$AD:$AD,S!$AO:$AO)),0)</f>
        <v>0</v>
      </c>
      <c r="AQ21" s="19">
        <f>IF(OR($I21="REAL",$I21="INCURRIDO"),SUMIF(S!$O:$O,$I21&amp;$O21&amp;$Q21&amp;UPPER(TEXT(AQ$4,"MMMMYYYY"))&amp;$Z21,IF($W$1="Pesos CLP",S!$AD:$AD,S!$AO:$AO)),0)</f>
        <v>0</v>
      </c>
      <c r="AR21" s="19">
        <f>IF(OR($I21="REAL",$I21="INCURRIDO"),SUMIF(S!$O:$O,$I21&amp;$O21&amp;$Q21&amp;UPPER(TEXT(AR$4,"MMMMYYYY"))&amp;$Z21,IF($W$1="Pesos CLP",S!$AD:$AD,S!$AO:$AO)),0)</f>
        <v>0</v>
      </c>
      <c r="AS21" s="19">
        <f>IF(OR($I21="REAL",$I21="INCURRIDO"),SUMIF(S!$O:$O,$I21&amp;$O21&amp;$Q21&amp;UPPER(TEXT(AS$4,"MMMMYYYY"))&amp;$Z21,IF($W$1="Pesos CLP",S!$AD:$AD,S!$AO:$AO)),0)</f>
        <v>0</v>
      </c>
      <c r="AT21" s="19">
        <f>IF(OR($I21="REAL",$I21="INCURRIDO"),SUMIF(S!$O:$O,$I21&amp;$O21&amp;$Q21&amp;UPPER(TEXT(AT$4,"MMMMYYYY"))&amp;$Z21,IF($W$1="Pesos CLP",S!$AD:$AD,S!$AO:$AO)),0)</f>
        <v>0</v>
      </c>
      <c r="AU21" s="19">
        <f>IF(OR($I21="REAL",$I21="INCURRIDO"),SUMIF(S!$O:$O,$I21&amp;$O21&amp;$Q21&amp;UPPER(TEXT(AU$4,"MMMMYYYY"))&amp;$Z21,IF($W$1="Pesos CLP",S!$AD:$AD,S!$AO:$AO)),0)</f>
        <v>0</v>
      </c>
      <c r="AV21" s="19">
        <f>IF(OR($I21="REAL",$I21="INCURRIDO"),SUMIF(S!$O:$O,$I21&amp;$O21&amp;$Q21&amp;UPPER(TEXT(AV$4,"MMMMYYYY"))&amp;$Z21,IF($W$1="Pesos CLP",S!$AD:$AD,S!$AO:$AO)),0)</f>
        <v>0</v>
      </c>
      <c r="AW21" s="19">
        <f>IF(OR($I21="REAL",$I21="INCURRIDO"),SUMIF(S!$O:$O,$I21&amp;$O21&amp;$Q21&amp;UPPER(TEXT(AW$4,"MMMMYYYY"))&amp;$Z21,IF($W$1="Pesos CLP",S!$AD:$AD,S!$AO:$AO)),0)</f>
        <v>0</v>
      </c>
      <c r="AX21" s="19">
        <f>IF(OR($I21="REAL",$I21="INCURRIDO"),SUMIF(S!$O:$O,$I21&amp;$O21&amp;$Q21&amp;UPPER(TEXT(AX$4,"MMMMYYYY"))&amp;$Z21,IF($W$1="Pesos CLP",S!$AD:$AD,S!$AO:$AO)),0)</f>
        <v>0</v>
      </c>
      <c r="AY21" s="19">
        <f>IF(OR($I21="REAL",$I21="INCURRIDO"),SUMIF(S!$O:$O,$I21&amp;$O21&amp;$Q21&amp;UPPER(TEXT(AY$4,"MMMMYYYY"))&amp;$Z21,IF($W$1="Pesos CLP",S!$AD:$AD,S!$AO:$AO)),0)</f>
        <v>0</v>
      </c>
      <c r="AZ21" s="19">
        <f>IF(OR($I21="REAL",$I21="INCURRIDO"),SUMIF(S!$O:$O,$I21&amp;$O21&amp;$Q21&amp;UPPER(TEXT(AZ$4,"MMMMYYYY"))&amp;$Z21,IF($W$1="Pesos CLP",S!$AD:$AD,S!$AO:$AO)),0)</f>
        <v>0</v>
      </c>
      <c r="BA21" s="19">
        <f>IF(OR($I21="REAL",$I21="INCURRIDO"),SUMIF(S!$O:$O,$I21&amp;$O21&amp;$Q21&amp;UPPER(TEXT(BA$4,"MMMMYYYY"))&amp;$Z21,IF($W$1="Pesos CLP",S!$AD:$AD,S!$AO:$AO)),0)</f>
        <v>0</v>
      </c>
      <c r="BB21" s="19">
        <f>IF(OR($I21="REAL",$I21="INCURRIDO"),SUMIF(S!$O:$O,$I21&amp;$O21&amp;$Q21&amp;UPPER(TEXT(BB$4,"MMMMYYYY"))&amp;$Z21,IF($W$1="Pesos CLP",S!$AD:$AD,S!$AO:$AO)),0)</f>
        <v>0</v>
      </c>
      <c r="BC21" s="19">
        <f>IF(OR($I21="REAL",$I21="INCURRIDO"),SUMIF(S!$O:$O,$I21&amp;$O21&amp;$Q21&amp;UPPER(TEXT(BC$4,"MMMMYYYY"))&amp;$Z21,IF($W$1="Pesos CLP",S!$AD:$AD,S!$AO:$AO)),0)</f>
        <v>0</v>
      </c>
      <c r="BD21" s="19">
        <f>IF(OR($I21="REAL",$I21="INCURRIDO"),SUMIF(S!$O:$O,$I21&amp;$O21&amp;$Q21&amp;UPPER(TEXT(BD$4,"MMMMYYYY"))&amp;$Z21,IF($W$1="Pesos CLP",S!$AD:$AD,S!$AO:$AO)),0)</f>
        <v>0</v>
      </c>
      <c r="BE21" s="19">
        <f>IF(OR($I21="REAL",$I21="INCURRIDO"),SUMIF(S!$O:$O,$I21&amp;$O21&amp;$Q21&amp;UPPER(TEXT(BE$4,"MMMMYYYY"))&amp;$Z21,IF($W$1="Pesos CLP",S!$AD:$AD,S!$AO:$AO)),0)</f>
        <v>0</v>
      </c>
      <c r="BF21" s="19">
        <f>IF(OR($I21="REAL",$I21="INCURRIDO"),SUMIF(S!$O:$O,$I21&amp;$O21&amp;$Q21&amp;UPPER(TEXT(BF$4,"MMMMYYYY"))&amp;$Z21,IF($W$1="Pesos CLP",S!$AD:$AD,S!$AO:$AO)),0)</f>
        <v>0</v>
      </c>
      <c r="BG21" s="19">
        <f>IF(OR($I21="REAL",$I21="INCURRIDO"),SUMIF(S!$O:$O,$I21&amp;$O21&amp;$Q21&amp;UPPER(TEXT(BG$4,"MMMMYYYY"))&amp;$Z21,IF($W$1="Pesos CLP",S!$AD:$AD,S!$AO:$AO)),0)</f>
        <v>0</v>
      </c>
      <c r="BH21" s="19">
        <f>IF(OR($I21="REAL",$I21="INCURRIDO"),SUMIF(S!$O:$O,$I21&amp;$O21&amp;$Q21&amp;UPPER(TEXT(BH$4,"MMMMYYYY"))&amp;$Z21,IF($W$1="Pesos CLP",S!$AD:$AD,S!$AO:$AO)),0)</f>
        <v>0</v>
      </c>
      <c r="BI21" s="19">
        <f>IF(OR($I21="REAL",$I21="INCURRIDO"),SUMIF(S!$O:$O,$I21&amp;$O21&amp;$Q21&amp;UPPER(TEXT(BI$4,"MMMMYYYY"))&amp;$Z21,IF($W$1="Pesos CLP",S!$AD:$AD,S!$AO:$AO)),0)</f>
        <v>0</v>
      </c>
      <c r="BJ21" s="19">
        <f>IF(OR($I21="REAL",$I21="INCURRIDO"),SUMIF(S!$O:$O,$I21&amp;$O21&amp;$Q21&amp;UPPER(TEXT(BJ$4,"MMMMYYYY"))&amp;$Z21,IF($W$1="Pesos CLP",S!$AD:$AD,S!$AO:$AO)),0)</f>
        <v>0</v>
      </c>
      <c r="BK21" s="19">
        <f>IF(OR($I21="REAL",$I21="INCURRIDO"),SUMIF(S!$O:$O,$I21&amp;$O21&amp;$Q21&amp;UPPER(TEXT(BK$4,"MMMMYYYY"))&amp;$Z21,IF($W$1="Pesos CLP",S!$AD:$AD,S!$AO:$AO)),0)</f>
        <v>0</v>
      </c>
      <c r="BL21" s="19">
        <f>IF(OR($I21="REAL",$I21="INCURRIDO"),SUMIF(S!$O:$O,$I21&amp;$O21&amp;$Q21&amp;UPPER(TEXT(BL$4,"MMMMYYYY"))&amp;$Z21,IF($W$1="Pesos CLP",S!$AD:$AD,S!$AO:$AO)),0)</f>
        <v>0</v>
      </c>
      <c r="BM21" s="19">
        <f>IF(OR($I21="REAL",$I21="INCURRIDO"),SUMIF(S!$O:$O,$I21&amp;$O21&amp;$Q21&amp;UPPER(TEXT(BM$4,"MMMMYYYY"))&amp;$Z21,IF($W$1="Pesos CLP",S!$AD:$AD,S!$AO:$AO)),0)</f>
        <v>0</v>
      </c>
      <c r="BN21" s="19">
        <f>IF(OR($I21="REAL",$I21="INCURRIDO"),SUMIF(S!$O:$O,$I21&amp;$O21&amp;$Q21&amp;UPPER(TEXT(BN$4,"MMMMYYYY"))&amp;$Z21,IF($W$1="Pesos CLP",S!$AD:$AD,S!$AO:$AO)),0)</f>
        <v>0</v>
      </c>
      <c r="BO21" s="19">
        <f>IF(OR($I21="REAL",$I21="INCURRIDO"),SUMIF(S!$O:$O,$I21&amp;$O21&amp;$Q21&amp;UPPER(TEXT(BO$4,"MMMMYYYY"))&amp;$Z21,IF($W$1="Pesos CLP",S!$AD:$AD,S!$AO:$AO)),0)</f>
        <v>0</v>
      </c>
      <c r="BP21" s="19">
        <f>IF(OR($I21="REAL",$I21="INCURRIDO"),SUMIF(S!$O:$O,$I21&amp;$O21&amp;$Q21&amp;UPPER(TEXT(BP$4,"MMMMYYYY"))&amp;$Z21,IF($W$1="Pesos CLP",S!$AD:$AD,S!$AO:$AO)),0)</f>
        <v>0</v>
      </c>
      <c r="BQ21" s="19">
        <f>IF(OR($I21="REAL",$I21="INCURRIDO"),SUMIF(S!$O:$O,$I21&amp;$O21&amp;$Q21&amp;UPPER(TEXT(BQ$4,"MMMMYYYY"))&amp;$Z21,IF($W$1="Pesos CLP",S!$AD:$AD,S!$AO:$AO)),0)</f>
        <v>0</v>
      </c>
      <c r="BR21" s="19">
        <f>IF(OR($I21="REAL",$I21="INCURRIDO"),SUMIF(S!$O:$O,$I21&amp;$O21&amp;$Q21&amp;UPPER(TEXT(BR$4,"MMMMYYYY"))&amp;$Z21,IF($W$1="Pesos CLP",S!$AD:$AD,S!$AO:$AO)),0)</f>
        <v>0</v>
      </c>
      <c r="BS21" s="19">
        <f>IF(OR($I21="REAL",$I21="INCURRIDO"),SUMIF(S!$O:$O,$I21&amp;$O21&amp;$Q21&amp;UPPER(TEXT(BS$4,"MMMMYYYY"))&amp;$Z21,IF($W$1="Pesos CLP",S!$AD:$AD,S!$AO:$AO)),0)</f>
        <v>0</v>
      </c>
      <c r="BT21" s="19">
        <f>IF(OR($I21="REAL",$I21="INCURRIDO"),SUMIF(S!$O:$O,$I21&amp;$O21&amp;$Q21&amp;UPPER(TEXT(BT$4,"MMMMYYYY"))&amp;$Z21,IF($W$1="Pesos CLP",S!$AD:$AD,S!$AO:$AO)),0)</f>
        <v>0</v>
      </c>
      <c r="BU21" s="19">
        <f>IF(OR($I21="REAL",$I21="INCURRIDO"),SUMIF(S!$O:$O,$I21&amp;$O21&amp;$Q21&amp;UPPER(TEXT(BU$4,"MMMMYYYY"))&amp;$Z21,IF($W$1="Pesos CLP",S!$AD:$AD,S!$AO:$AO)),0)</f>
        <v>0</v>
      </c>
      <c r="BV21" s="19">
        <f>IF(OR($I21="REAL",$I21="INCURRIDO"),SUMIF(S!$O:$O,$I21&amp;$O21&amp;$Q21&amp;UPPER(TEXT(BV$4,"MMMMYYYY"))&amp;$Z21,IF($W$1="Pesos CLP",S!$AD:$AD,S!$AO:$AO)),0)</f>
        <v>0</v>
      </c>
      <c r="BW21" s="19">
        <f>IF(OR($I21="REAL",$I21="INCURRIDO"),SUMIF(S!$O:$O,$I21&amp;$O21&amp;$Q21&amp;UPPER(TEXT(BW$4,"MMMMYYYY"))&amp;$Z21,IF($W$1="Pesos CLP",S!$AD:$AD,S!$AO:$AO)),0)</f>
        <v>0</v>
      </c>
      <c r="BX21" s="19">
        <f>IF(OR($I21="REAL",$I21="INCURRIDO"),SUMIF(S!$O:$O,$I21&amp;$O21&amp;$Q21&amp;UPPER(TEXT(BX$4,"MMMMYYYY"))&amp;$Z21,IF($W$1="Pesos CLP",S!$AD:$AD,S!$AO:$AO)),0)</f>
        <v>0</v>
      </c>
      <c r="BY21" s="19">
        <f>IF(OR($I21="REAL",$I21="INCURRIDO"),SUMIF(S!$O:$O,$I21&amp;$O21&amp;$Q21&amp;UPPER(TEXT(BY$4,"MMMMYYYY"))&amp;$Z21,IF($W$1="Pesos CLP",S!$AD:$AD,S!$AO:$AO)),0)</f>
        <v>0</v>
      </c>
      <c r="BZ21" s="19">
        <f>IF(OR($I21="REAL",$I21="INCURRIDO"),SUMIF(S!$O:$O,$I21&amp;$O21&amp;$Q21&amp;UPPER(TEXT(BZ$4,"MMMMYYYY"))&amp;$Z21,IF($W$1="Pesos CLP",S!$AD:$AD,S!$AO:$AO)),0)</f>
        <v>0</v>
      </c>
      <c r="CA21" s="19">
        <f>IF(OR($I21="REAL",$I21="INCURRIDO"),SUMIF(S!$O:$O,$I21&amp;$O21&amp;$Q21&amp;UPPER(TEXT(CA$4,"MMMMYYYY"))&amp;$Z21,IF($W$1="Pesos CLP",S!$AD:$AD,S!$AO:$AO)),0)</f>
        <v>0</v>
      </c>
      <c r="CB21" s="19">
        <f>IF(OR($I21="REAL",$I21="INCURRIDO"),SUMIF(S!$O:$O,$I21&amp;$O21&amp;$Q21&amp;UPPER(TEXT(CB$4,"MMMMYYYY"))&amp;$Z21,IF($W$1="Pesos CLP",S!$AD:$AD,S!$AO:$AO)),0)</f>
        <v>0</v>
      </c>
      <c r="CC21" s="19">
        <f>IF(OR($I21="REAL",$I21="INCURRIDO"),SUMIF(S!$O:$O,$I21&amp;$O21&amp;$Q21&amp;UPPER(TEXT(CC$4,"MMMMYYYY"))&amp;$Z21,IF($W$1="Pesos CLP",S!$AD:$AD,S!$AO:$AO)),0)</f>
        <v>0</v>
      </c>
      <c r="CD21" s="19">
        <f>IF(OR($I21="REAL",$I21="INCURRIDO"),SUMIF(S!$O:$O,$I21&amp;$O21&amp;$Q21&amp;UPPER(TEXT(CD$4,"MMMMYYYY"))&amp;$Z21,IF($W$1="Pesos CLP",S!$AD:$AD,S!$AO:$AO)),0)</f>
        <v>0</v>
      </c>
      <c r="CE21" s="19">
        <f>IF(OR($I21="REAL",$I21="INCURRIDO"),SUMIF(S!$O:$O,$I21&amp;$O21&amp;$Q21&amp;UPPER(TEXT(CE$4,"MMMMYYYY"))&amp;$Z21,IF($W$1="Pesos CLP",S!$AD:$AD,S!$AO:$AO)),0)</f>
        <v>0</v>
      </c>
      <c r="CF21" s="19">
        <f>IF(OR($I21="REAL",$I21="INCURRIDO"),SUMIF(S!$O:$O,$I21&amp;$O21&amp;$Q21&amp;UPPER(TEXT(CF$4,"MMMMYYYY"))&amp;$Z21,IF($W$1="Pesos CLP",S!$AD:$AD,S!$AO:$AO)),0)</f>
        <v>0</v>
      </c>
      <c r="CG21" s="19">
        <f>IF(OR($I21="REAL",$I21="INCURRIDO"),SUMIF(S!$O:$O,$I21&amp;$O21&amp;$Q21&amp;UPPER(TEXT(CG$4,"MMMMYYYY"))&amp;$Z21,IF($W$1="Pesos CLP",S!$AD:$AD,S!$AO:$AO)),0)</f>
        <v>0</v>
      </c>
      <c r="CH21" s="19">
        <f>IF(OR($I21="REAL",$I21="INCURRIDO"),SUMIF(S!$O:$O,$I21&amp;$O21&amp;$Q21&amp;UPPER(TEXT(CH$4,"MMMMYYYY"))&amp;$Z21,IF($W$1="Pesos CLP",S!$AD:$AD,S!$AO:$AO)),0)</f>
        <v>0</v>
      </c>
      <c r="CI21" s="19">
        <f>IF(OR($I21="REAL",$I21="INCURRIDO"),SUMIF(S!$O:$O,$I21&amp;$O21&amp;$Q21&amp;UPPER(TEXT(CI$4,"MMMMYYYY"))&amp;$Z21,IF($W$1="Pesos CLP",S!$AD:$AD,S!$AO:$AO)),0)</f>
        <v>3960.5235813988938</v>
      </c>
      <c r="CJ21" s="19">
        <f>IF(OR($I21="REAL",$I21="INCURRIDO"),SUMIF(S!$O:$O,$I21&amp;$O21&amp;$Q21&amp;UPPER(TEXT(CJ$4,"MMMMYYYY"))&amp;$Z21,IF($W$1="Pesos CLP",S!$AD:$AD,S!$AO:$AO)),0)</f>
        <v>400.1716280271944</v>
      </c>
      <c r="CK21" s="378">
        <f t="shared" si="20"/>
        <v>0</v>
      </c>
      <c r="CL21" s="378">
        <f t="shared" si="20"/>
        <v>0</v>
      </c>
      <c r="CM21" s="378">
        <f t="shared" si="20"/>
        <v>0</v>
      </c>
      <c r="CN21" s="378">
        <f t="shared" si="20"/>
        <v>0</v>
      </c>
      <c r="CO21" s="378">
        <f t="shared" si="20"/>
        <v>0</v>
      </c>
      <c r="CP21" s="378">
        <f t="shared" si="20"/>
        <v>0</v>
      </c>
      <c r="CQ21" s="378">
        <f t="shared" si="20"/>
        <v>0</v>
      </c>
      <c r="CR21" s="378">
        <f t="shared" si="20"/>
        <v>0</v>
      </c>
      <c r="CS21" s="378">
        <f t="shared" si="21"/>
        <v>0</v>
      </c>
      <c r="CT21" s="378">
        <f t="shared" si="21"/>
        <v>0</v>
      </c>
      <c r="CU21" s="378">
        <f t="shared" si="21"/>
        <v>0</v>
      </c>
      <c r="CV21" s="378">
        <f t="shared" si="21"/>
        <v>0</v>
      </c>
      <c r="CW21" s="378">
        <f t="shared" si="21"/>
        <v>0</v>
      </c>
      <c r="CX21" s="378">
        <f t="shared" si="21"/>
        <v>0</v>
      </c>
      <c r="CY21" s="378">
        <f t="shared" si="21"/>
        <v>0</v>
      </c>
      <c r="CZ21" s="378">
        <f t="shared" si="21"/>
        <v>0</v>
      </c>
      <c r="DA21" s="378">
        <f t="shared" si="21"/>
        <v>0</v>
      </c>
      <c r="DB21" s="378">
        <f t="shared" si="21"/>
        <v>0</v>
      </c>
      <c r="DC21" s="378">
        <f t="shared" si="22"/>
        <v>0</v>
      </c>
      <c r="DD21" s="378">
        <f t="shared" si="22"/>
        <v>0</v>
      </c>
      <c r="DE21" s="378">
        <f t="shared" si="22"/>
        <v>0</v>
      </c>
      <c r="DF21" s="378">
        <f t="shared" si="22"/>
        <v>0</v>
      </c>
      <c r="DG21" s="378">
        <f t="shared" si="22"/>
        <v>0</v>
      </c>
      <c r="DH21" s="378">
        <f t="shared" si="22"/>
        <v>0</v>
      </c>
      <c r="DI21" s="378">
        <f t="shared" si="22"/>
        <v>0</v>
      </c>
      <c r="DJ21" s="378">
        <f t="shared" si="22"/>
        <v>0</v>
      </c>
      <c r="DK21" s="378">
        <f t="shared" si="22"/>
        <v>0</v>
      </c>
      <c r="DL21" s="378">
        <f t="shared" si="22"/>
        <v>0</v>
      </c>
      <c r="DM21" s="378">
        <f t="shared" si="23"/>
        <v>0</v>
      </c>
      <c r="DN21" s="378">
        <f t="shared" si="23"/>
        <v>0</v>
      </c>
      <c r="DO21" s="378">
        <f t="shared" si="23"/>
        <v>0</v>
      </c>
      <c r="DP21" s="378">
        <f t="shared" si="23"/>
        <v>0</v>
      </c>
      <c r="DQ21" s="378">
        <f t="shared" si="23"/>
        <v>0</v>
      </c>
      <c r="DR21" s="378">
        <f t="shared" si="23"/>
        <v>0</v>
      </c>
      <c r="DS21" s="378">
        <f t="shared" si="23"/>
        <v>0</v>
      </c>
      <c r="DT21" s="378">
        <f t="shared" si="23"/>
        <v>0</v>
      </c>
      <c r="DU21" s="378">
        <f t="shared" si="23"/>
        <v>0</v>
      </c>
      <c r="DV21" s="378">
        <f t="shared" si="23"/>
        <v>0</v>
      </c>
      <c r="DW21" s="378">
        <f t="shared" si="24"/>
        <v>0</v>
      </c>
      <c r="DX21" s="378">
        <f t="shared" si="24"/>
        <v>0</v>
      </c>
      <c r="DY21" s="378">
        <f t="shared" si="24"/>
        <v>0</v>
      </c>
      <c r="DZ21" s="378">
        <f t="shared" si="24"/>
        <v>0</v>
      </c>
      <c r="EA21" s="378">
        <f t="shared" si="24"/>
        <v>0</v>
      </c>
      <c r="EB21" s="378">
        <f t="shared" si="24"/>
        <v>0</v>
      </c>
      <c r="EC21" s="378">
        <f t="shared" si="24"/>
        <v>0</v>
      </c>
      <c r="ED21" s="378">
        <f t="shared" si="24"/>
        <v>0</v>
      </c>
      <c r="EE21" s="378">
        <f t="shared" si="24"/>
        <v>0</v>
      </c>
      <c r="EF21" s="378">
        <f t="shared" si="24"/>
        <v>0</v>
      </c>
      <c r="EG21" s="378">
        <f t="shared" si="25"/>
        <v>0</v>
      </c>
      <c r="EH21" s="378">
        <f t="shared" si="25"/>
        <v>0</v>
      </c>
      <c r="EI21" s="378">
        <f t="shared" si="25"/>
        <v>0</v>
      </c>
      <c r="EJ21" s="378">
        <f t="shared" si="25"/>
        <v>0</v>
      </c>
      <c r="EK21" s="378">
        <f t="shared" si="25"/>
        <v>0</v>
      </c>
      <c r="EL21" s="378">
        <f t="shared" si="25"/>
        <v>0</v>
      </c>
      <c r="EM21" s="378">
        <f t="shared" si="25"/>
        <v>0</v>
      </c>
      <c r="EN21" s="378">
        <f t="shared" si="25"/>
        <v>0</v>
      </c>
      <c r="EO21" s="378">
        <f t="shared" si="25"/>
        <v>0</v>
      </c>
      <c r="EP21" s="378">
        <f t="shared" si="25"/>
        <v>0</v>
      </c>
      <c r="EQ21" s="378">
        <f t="shared" si="25"/>
        <v>0</v>
      </c>
    </row>
    <row r="22" spans="1:147" x14ac:dyDescent="0.3">
      <c r="A22" s="182"/>
      <c r="B22" s="182"/>
      <c r="C22" s="368"/>
      <c r="D22" s="368" t="e">
        <f t="shared" si="17"/>
        <v>#N/A</v>
      </c>
      <c r="E22" s="368" t="e">
        <f>VLOOKUP(TEXT(Z22,0),'G2'!B:D,3,0)</f>
        <v>#N/A</v>
      </c>
      <c r="F22" s="816">
        <f t="shared" si="18"/>
        <v>0</v>
      </c>
      <c r="G22" s="755">
        <f t="shared" si="8"/>
        <v>0</v>
      </c>
      <c r="H22" s="756" t="s">
        <v>1190</v>
      </c>
      <c r="I22" s="181"/>
      <c r="J22" s="181"/>
      <c r="K22" s="182"/>
      <c r="L22" s="182" t="str">
        <f>IFERROR(VLOOKUP(TEXT(Z22,0),'G2'!$B$5:$D$21,3,0),"")</f>
        <v/>
      </c>
      <c r="M22" s="183"/>
      <c r="N22" s="184" t="s">
        <v>206</v>
      </c>
      <c r="O22" s="181"/>
      <c r="P22" s="181"/>
      <c r="Q22" s="181"/>
      <c r="R22" s="181"/>
      <c r="S22" s="185"/>
      <c r="T22" s="186"/>
      <c r="U22" s="186"/>
      <c r="V22" s="187"/>
      <c r="W22" s="188" t="e">
        <v>#N/A</v>
      </c>
      <c r="X22" s="188"/>
      <c r="Y22" s="188"/>
      <c r="Z22" s="188"/>
      <c r="AA22" s="19">
        <f>IF(OR($I22="REAL",$I22="INCURRIDO"),SUMIF(S!$O:$O,$I22&amp;$O22&amp;$Q22&amp;UPPER(TEXT(AA$4,"MMMMYYYY"))&amp;$Z22,IF($W$1="Pesos CLP",S!$AD:$AD,S!$AO:$AO)),0)</f>
        <v>0</v>
      </c>
      <c r="AB22" s="19">
        <f>IF(OR($I22="REAL",$I22="INCURRIDO"),SUMIF(S!$O:$O,$I22&amp;$O22&amp;$Q22&amp;UPPER(TEXT(AB$4,"MMMMYYYY"))&amp;$Z22,IF($W$1="Pesos CLP",S!$AD:$AD,S!$AO:$AO)),0)</f>
        <v>0</v>
      </c>
      <c r="AC22" s="19">
        <f>IF(OR($I22="REAL",$I22="INCURRIDO"),SUMIF(S!$O:$O,$I22&amp;$O22&amp;$Q22&amp;UPPER(TEXT(AC$4,"MMMMYYYY"))&amp;$Z22,IF($W$1="Pesos CLP",S!$AD:$AD,S!$AO:$AO)),0)</f>
        <v>0</v>
      </c>
      <c r="AD22" s="19">
        <f>IF(OR($I22="REAL",$I22="INCURRIDO"),SUMIF(S!$O:$O,$I22&amp;$O22&amp;$Q22&amp;UPPER(TEXT(AD$4,"MMMMYYYY"))&amp;$Z22,IF($W$1="Pesos CLP",S!$AD:$AD,S!$AO:$AO)),0)</f>
        <v>0</v>
      </c>
      <c r="AE22" s="19">
        <f>IF(OR($I22="REAL",$I22="INCURRIDO"),SUMIF(S!$O:$O,$I22&amp;$O22&amp;$Q22&amp;UPPER(TEXT(AE$4,"MMMMYYYY"))&amp;$Z22,IF($W$1="Pesos CLP",S!$AD:$AD,S!$AO:$AO)),0)</f>
        <v>0</v>
      </c>
      <c r="AF22" s="19">
        <f>IF(OR($I22="REAL",$I22="INCURRIDO"),SUMIF(S!$O:$O,$I22&amp;$O22&amp;$Q22&amp;UPPER(TEXT(AF$4,"MMMMYYYY"))&amp;$Z22,IF($W$1="Pesos CLP",S!$AD:$AD,S!$AO:$AO)),0)</f>
        <v>0</v>
      </c>
      <c r="AG22" s="19">
        <f>IF(OR($I22="REAL",$I22="INCURRIDO"),SUMIF(S!$O:$O,$I22&amp;$O22&amp;$Q22&amp;UPPER(TEXT(AG$4,"MMMMYYYY"))&amp;$Z22,IF($W$1="Pesos CLP",S!$AD:$AD,S!$AO:$AO)),0)</f>
        <v>0</v>
      </c>
      <c r="AH22" s="19">
        <f>IF(OR($I22="REAL",$I22="INCURRIDO"),SUMIF(S!$O:$O,$I22&amp;$O22&amp;$Q22&amp;UPPER(TEXT(AH$4,"MMMMYYYY"))&amp;$Z22,IF($W$1="Pesos CLP",S!$AD:$AD,S!$AO:$AO)),0)</f>
        <v>0</v>
      </c>
      <c r="AI22" s="19">
        <f>IF(OR($I22="REAL",$I22="INCURRIDO"),SUMIF(S!$O:$O,$I22&amp;$O22&amp;$Q22&amp;UPPER(TEXT(AI$4,"MMMMYYYY"))&amp;$Z22,IF($W$1="Pesos CLP",S!$AD:$AD,S!$AO:$AO)),0)</f>
        <v>0</v>
      </c>
      <c r="AJ22" s="19">
        <f>IF(OR($I22="REAL",$I22="INCURRIDO"),SUMIF(S!$O:$O,$I22&amp;$O22&amp;$Q22&amp;UPPER(TEXT(AJ$4,"MMMMYYYY"))&amp;$Z22,IF($W$1="Pesos CLP",S!$AD:$AD,S!$AO:$AO)),0)</f>
        <v>0</v>
      </c>
      <c r="AK22" s="19">
        <f>IF(OR($I22="REAL",$I22="INCURRIDO"),SUMIF(S!$O:$O,$I22&amp;$O22&amp;$Q22&amp;UPPER(TEXT(AK$4,"MMMMYYYY"))&amp;$Z22,IF($W$1="Pesos CLP",S!$AD:$AD,S!$AO:$AO)),0)</f>
        <v>0</v>
      </c>
      <c r="AL22" s="19">
        <f>IF(OR($I22="REAL",$I22="INCURRIDO"),SUMIF(S!$O:$O,$I22&amp;$O22&amp;$Q22&amp;UPPER(TEXT(AL$4,"MMMMYYYY"))&amp;$Z22,IF($W$1="Pesos CLP",S!$AD:$AD,S!$AO:$AO)),0)</f>
        <v>0</v>
      </c>
      <c r="AM22" s="19">
        <f>IF(OR($I22="REAL",$I22="INCURRIDO"),SUMIF(S!$O:$O,$I22&amp;$O22&amp;$Q22&amp;UPPER(TEXT(AM$4,"MMMMYYYY"))&amp;$Z22,IF($W$1="Pesos CLP",S!$AD:$AD,S!$AO:$AO)),0)</f>
        <v>0</v>
      </c>
      <c r="AN22" s="19">
        <f>IF(OR($I22="REAL",$I22="INCURRIDO"),SUMIF(S!$O:$O,$I22&amp;$O22&amp;$Q22&amp;UPPER(TEXT(AN$4,"MMMMYYYY"))&amp;$Z22,IF($W$1="Pesos CLP",S!$AD:$AD,S!$AO:$AO)),0)</f>
        <v>0</v>
      </c>
      <c r="AO22" s="19">
        <f>IF(OR($I22="REAL",$I22="INCURRIDO"),SUMIF(S!$O:$O,$I22&amp;$O22&amp;$Q22&amp;UPPER(TEXT(AO$4,"MMMMYYYY"))&amp;$Z22,IF($W$1="Pesos CLP",S!$AD:$AD,S!$AO:$AO)),0)</f>
        <v>0</v>
      </c>
      <c r="AP22" s="19">
        <f>IF(OR($I22="REAL",$I22="INCURRIDO"),SUMIF(S!$O:$O,$I22&amp;$O22&amp;$Q22&amp;UPPER(TEXT(AP$4,"MMMMYYYY"))&amp;$Z22,IF($W$1="Pesos CLP",S!$AD:$AD,S!$AO:$AO)),0)</f>
        <v>0</v>
      </c>
      <c r="AQ22" s="19">
        <f>IF(OR($I22="REAL",$I22="INCURRIDO"),SUMIF(S!$O:$O,$I22&amp;$O22&amp;$Q22&amp;UPPER(TEXT(AQ$4,"MMMMYYYY"))&amp;$Z22,IF($W$1="Pesos CLP",S!$AD:$AD,S!$AO:$AO)),0)</f>
        <v>0</v>
      </c>
      <c r="AR22" s="19">
        <f>IF(OR($I22="REAL",$I22="INCURRIDO"),SUMIF(S!$O:$O,$I22&amp;$O22&amp;$Q22&amp;UPPER(TEXT(AR$4,"MMMMYYYY"))&amp;$Z22,IF($W$1="Pesos CLP",S!$AD:$AD,S!$AO:$AO)),0)</f>
        <v>0</v>
      </c>
      <c r="AS22" s="19">
        <f>IF(OR($I22="REAL",$I22="INCURRIDO"),SUMIF(S!$O:$O,$I22&amp;$O22&amp;$Q22&amp;UPPER(TEXT(AS$4,"MMMMYYYY"))&amp;$Z22,IF($W$1="Pesos CLP",S!$AD:$AD,S!$AO:$AO)),0)</f>
        <v>0</v>
      </c>
      <c r="AT22" s="19">
        <f>IF(OR($I22="REAL",$I22="INCURRIDO"),SUMIF(S!$O:$O,$I22&amp;$O22&amp;$Q22&amp;UPPER(TEXT(AT$4,"MMMMYYYY"))&amp;$Z22,IF($W$1="Pesos CLP",S!$AD:$AD,S!$AO:$AO)),0)</f>
        <v>0</v>
      </c>
      <c r="AU22" s="19">
        <f>IF(OR($I22="REAL",$I22="INCURRIDO"),SUMIF(S!$O:$O,$I22&amp;$O22&amp;$Q22&amp;UPPER(TEXT(AU$4,"MMMMYYYY"))&amp;$Z22,IF($W$1="Pesos CLP",S!$AD:$AD,S!$AO:$AO)),0)</f>
        <v>0</v>
      </c>
      <c r="AV22" s="19">
        <f>IF(OR($I22="REAL",$I22="INCURRIDO"),SUMIF(S!$O:$O,$I22&amp;$O22&amp;$Q22&amp;UPPER(TEXT(AV$4,"MMMMYYYY"))&amp;$Z22,IF($W$1="Pesos CLP",S!$AD:$AD,S!$AO:$AO)),0)</f>
        <v>0</v>
      </c>
      <c r="AW22" s="19">
        <f>IF(OR($I22="REAL",$I22="INCURRIDO"),SUMIF(S!$O:$O,$I22&amp;$O22&amp;$Q22&amp;UPPER(TEXT(AW$4,"MMMMYYYY"))&amp;$Z22,IF($W$1="Pesos CLP",S!$AD:$AD,S!$AO:$AO)),0)</f>
        <v>0</v>
      </c>
      <c r="AX22" s="19">
        <f>IF(OR($I22="REAL",$I22="INCURRIDO"),SUMIF(S!$O:$O,$I22&amp;$O22&amp;$Q22&amp;UPPER(TEXT(AX$4,"MMMMYYYY"))&amp;$Z22,IF($W$1="Pesos CLP",S!$AD:$AD,S!$AO:$AO)),0)</f>
        <v>0</v>
      </c>
      <c r="AY22" s="19">
        <f>IF(OR($I22="REAL",$I22="INCURRIDO"),SUMIF(S!$O:$O,$I22&amp;$O22&amp;$Q22&amp;UPPER(TEXT(AY$4,"MMMMYYYY"))&amp;$Z22,IF($W$1="Pesos CLP",S!$AD:$AD,S!$AO:$AO)),0)</f>
        <v>0</v>
      </c>
      <c r="AZ22" s="19">
        <f>IF(OR($I22="REAL",$I22="INCURRIDO"),SUMIF(S!$O:$O,$I22&amp;$O22&amp;$Q22&amp;UPPER(TEXT(AZ$4,"MMMMYYYY"))&amp;$Z22,IF($W$1="Pesos CLP",S!$AD:$AD,S!$AO:$AO)),0)</f>
        <v>0</v>
      </c>
      <c r="BA22" s="19">
        <f>IF(OR($I22="REAL",$I22="INCURRIDO"),SUMIF(S!$O:$O,$I22&amp;$O22&amp;$Q22&amp;UPPER(TEXT(BA$4,"MMMMYYYY"))&amp;$Z22,IF($W$1="Pesos CLP",S!$AD:$AD,S!$AO:$AO)),0)</f>
        <v>0</v>
      </c>
      <c r="BB22" s="19">
        <f>IF(OR($I22="REAL",$I22="INCURRIDO"),SUMIF(S!$O:$O,$I22&amp;$O22&amp;$Q22&amp;UPPER(TEXT(BB$4,"MMMMYYYY"))&amp;$Z22,IF($W$1="Pesos CLP",S!$AD:$AD,S!$AO:$AO)),0)</f>
        <v>0</v>
      </c>
      <c r="BC22" s="19">
        <f>IF(OR($I22="REAL",$I22="INCURRIDO"),SUMIF(S!$O:$O,$I22&amp;$O22&amp;$Q22&amp;UPPER(TEXT(BC$4,"MMMMYYYY"))&amp;$Z22,IF($W$1="Pesos CLP",S!$AD:$AD,S!$AO:$AO)),0)</f>
        <v>0</v>
      </c>
      <c r="BD22" s="19">
        <f>IF(OR($I22="REAL",$I22="INCURRIDO"),SUMIF(S!$O:$O,$I22&amp;$O22&amp;$Q22&amp;UPPER(TEXT(BD$4,"MMMMYYYY"))&amp;$Z22,IF($W$1="Pesos CLP",S!$AD:$AD,S!$AO:$AO)),0)</f>
        <v>0</v>
      </c>
      <c r="BE22" s="19">
        <f>IF(OR($I22="REAL",$I22="INCURRIDO"),SUMIF(S!$O:$O,$I22&amp;$O22&amp;$Q22&amp;UPPER(TEXT(BE$4,"MMMMYYYY"))&amp;$Z22,IF($W$1="Pesos CLP",S!$AD:$AD,S!$AO:$AO)),0)</f>
        <v>0</v>
      </c>
      <c r="BF22" s="19">
        <f>IF(OR($I22="REAL",$I22="INCURRIDO"),SUMIF(S!$O:$O,$I22&amp;$O22&amp;$Q22&amp;UPPER(TEXT(BF$4,"MMMMYYYY"))&amp;$Z22,IF($W$1="Pesos CLP",S!$AD:$AD,S!$AO:$AO)),0)</f>
        <v>0</v>
      </c>
      <c r="BG22" s="19">
        <f>IF(OR($I22="REAL",$I22="INCURRIDO"),SUMIF(S!$O:$O,$I22&amp;$O22&amp;$Q22&amp;UPPER(TEXT(BG$4,"MMMMYYYY"))&amp;$Z22,IF($W$1="Pesos CLP",S!$AD:$AD,S!$AO:$AO)),0)</f>
        <v>0</v>
      </c>
      <c r="BH22" s="19">
        <f>IF(OR($I22="REAL",$I22="INCURRIDO"),SUMIF(S!$O:$O,$I22&amp;$O22&amp;$Q22&amp;UPPER(TEXT(BH$4,"MMMMYYYY"))&amp;$Z22,IF($W$1="Pesos CLP",S!$AD:$AD,S!$AO:$AO)),0)</f>
        <v>0</v>
      </c>
      <c r="BI22" s="19">
        <f>IF(OR($I22="REAL",$I22="INCURRIDO"),SUMIF(S!$O:$O,$I22&amp;$O22&amp;$Q22&amp;UPPER(TEXT(BI$4,"MMMMYYYY"))&amp;$Z22,IF($W$1="Pesos CLP",S!$AD:$AD,S!$AO:$AO)),0)</f>
        <v>0</v>
      </c>
      <c r="BJ22" s="19">
        <f>IF(OR($I22="REAL",$I22="INCURRIDO"),SUMIF(S!$O:$O,$I22&amp;$O22&amp;$Q22&amp;UPPER(TEXT(BJ$4,"MMMMYYYY"))&amp;$Z22,IF($W$1="Pesos CLP",S!$AD:$AD,S!$AO:$AO)),0)</f>
        <v>0</v>
      </c>
      <c r="BK22" s="19">
        <f>IF(OR($I22="REAL",$I22="INCURRIDO"),SUMIF(S!$O:$O,$I22&amp;$O22&amp;$Q22&amp;UPPER(TEXT(BK$4,"MMMMYYYY"))&amp;$Z22,IF($W$1="Pesos CLP",S!$AD:$AD,S!$AO:$AO)),0)</f>
        <v>0</v>
      </c>
      <c r="BL22" s="19">
        <f>IF(OR($I22="REAL",$I22="INCURRIDO"),SUMIF(S!$O:$O,$I22&amp;$O22&amp;$Q22&amp;UPPER(TEXT(BL$4,"MMMMYYYY"))&amp;$Z22,IF($W$1="Pesos CLP",S!$AD:$AD,S!$AO:$AO)),0)</f>
        <v>0</v>
      </c>
      <c r="BM22" s="19">
        <f>IF(OR($I22="REAL",$I22="INCURRIDO"),SUMIF(S!$O:$O,$I22&amp;$O22&amp;$Q22&amp;UPPER(TEXT(BM$4,"MMMMYYYY"))&amp;$Z22,IF($W$1="Pesos CLP",S!$AD:$AD,S!$AO:$AO)),0)</f>
        <v>0</v>
      </c>
      <c r="BN22" s="19">
        <f>IF(OR($I22="REAL",$I22="INCURRIDO"),SUMIF(S!$O:$O,$I22&amp;$O22&amp;$Q22&amp;UPPER(TEXT(BN$4,"MMMMYYYY"))&amp;$Z22,IF($W$1="Pesos CLP",S!$AD:$AD,S!$AO:$AO)),0)</f>
        <v>0</v>
      </c>
      <c r="BO22" s="19">
        <f>IF(OR($I22="REAL",$I22="INCURRIDO"),SUMIF(S!$O:$O,$I22&amp;$O22&amp;$Q22&amp;UPPER(TEXT(BO$4,"MMMMYYYY"))&amp;$Z22,IF($W$1="Pesos CLP",S!$AD:$AD,S!$AO:$AO)),0)</f>
        <v>0</v>
      </c>
      <c r="BP22" s="19">
        <f>IF(OR($I22="REAL",$I22="INCURRIDO"),SUMIF(S!$O:$O,$I22&amp;$O22&amp;$Q22&amp;UPPER(TEXT(BP$4,"MMMMYYYY"))&amp;$Z22,IF($W$1="Pesos CLP",S!$AD:$AD,S!$AO:$AO)),0)</f>
        <v>0</v>
      </c>
      <c r="BQ22" s="19">
        <f>IF(OR($I22="REAL",$I22="INCURRIDO"),SUMIF(S!$O:$O,$I22&amp;$O22&amp;$Q22&amp;UPPER(TEXT(BQ$4,"MMMMYYYY"))&amp;$Z22,IF($W$1="Pesos CLP",S!$AD:$AD,S!$AO:$AO)),0)</f>
        <v>0</v>
      </c>
      <c r="BR22" s="19">
        <f>IF(OR($I22="REAL",$I22="INCURRIDO"),SUMIF(S!$O:$O,$I22&amp;$O22&amp;$Q22&amp;UPPER(TEXT(BR$4,"MMMMYYYY"))&amp;$Z22,IF($W$1="Pesos CLP",S!$AD:$AD,S!$AO:$AO)),0)</f>
        <v>0</v>
      </c>
      <c r="BS22" s="188"/>
      <c r="BT22" s="188"/>
      <c r="BU22" s="188"/>
      <c r="BV22" s="188"/>
      <c r="BW22" s="188"/>
      <c r="BX22" s="188"/>
      <c r="BY22" s="380"/>
      <c r="BZ22" s="380"/>
      <c r="CA22" s="380"/>
      <c r="CB22" s="380"/>
      <c r="CC22" s="380"/>
      <c r="CD22" s="380"/>
      <c r="CE22" s="380"/>
      <c r="CF22" s="380"/>
      <c r="CG22" s="380"/>
      <c r="CH22" s="380"/>
      <c r="CI22" s="380"/>
      <c r="CJ22" s="380"/>
      <c r="CK22" s="380"/>
      <c r="CL22" s="380"/>
      <c r="CM22" s="380"/>
      <c r="CN22" s="380"/>
      <c r="CO22" s="380"/>
      <c r="CP22" s="380"/>
      <c r="CQ22" s="380"/>
      <c r="CR22" s="380"/>
      <c r="CS22" s="380"/>
      <c r="CT22" s="380"/>
      <c r="CU22" s="380"/>
      <c r="CV22" s="380"/>
      <c r="CW22" s="380"/>
      <c r="CX22" s="380"/>
      <c r="CY22" s="380"/>
      <c r="CZ22" s="380"/>
      <c r="DA22" s="380"/>
      <c r="DB22" s="380"/>
      <c r="DC22" s="380"/>
      <c r="DD22" s="380"/>
      <c r="DE22" s="380"/>
      <c r="DF22" s="380"/>
      <c r="DG22" s="380"/>
      <c r="DH22" s="380"/>
      <c r="DI22" s="380"/>
      <c r="DJ22" s="380"/>
      <c r="DK22" s="380"/>
      <c r="DL22" s="380"/>
      <c r="DM22" s="380"/>
      <c r="DN22" s="380"/>
      <c r="DO22" s="380"/>
      <c r="DP22" s="380"/>
      <c r="DQ22" s="380"/>
      <c r="DR22" s="380"/>
      <c r="DS22" s="380"/>
      <c r="DT22" s="380"/>
      <c r="DU22" s="380"/>
      <c r="DV22" s="380"/>
      <c r="DW22" s="380"/>
      <c r="DX22" s="380"/>
      <c r="DY22" s="380"/>
      <c r="DZ22" s="380"/>
      <c r="EA22" s="380"/>
      <c r="EB22" s="380"/>
      <c r="EC22" s="380"/>
      <c r="ED22" s="380"/>
      <c r="EE22" s="380"/>
      <c r="EF22" s="380"/>
      <c r="EG22" s="380"/>
      <c r="EH22" s="380"/>
      <c r="EI22" s="380"/>
      <c r="EJ22" s="380"/>
      <c r="EK22" s="380"/>
      <c r="EL22" s="380"/>
      <c r="EM22" s="380"/>
      <c r="EN22" s="380"/>
      <c r="EO22" s="380"/>
      <c r="EP22" s="380"/>
      <c r="EQ22" s="380"/>
    </row>
    <row r="23" spans="1:147" x14ac:dyDescent="0.3">
      <c r="A23" s="368"/>
      <c r="B23" s="368"/>
      <c r="C23" s="368"/>
      <c r="D23" s="368">
        <f t="shared" si="17"/>
        <v>1.034195933456562</v>
      </c>
      <c r="E23" s="368" t="str">
        <f>VLOOKUP(TEXT(Z23,0),'G2'!B:D,3,0)</f>
        <v>MN</v>
      </c>
      <c r="F23" s="816">
        <f t="shared" si="18"/>
        <v>30980.641176867124</v>
      </c>
      <c r="G23" s="755" t="str">
        <f t="shared" si="8"/>
        <v>REAL 91243110 CO-016/2025 BERG_CAD</v>
      </c>
      <c r="H23" s="756" t="s">
        <v>1190</v>
      </c>
      <c r="I23" s="370" t="s">
        <v>21</v>
      </c>
      <c r="J23" s="370" t="s">
        <v>22</v>
      </c>
      <c r="K23" s="368" t="s">
        <v>249</v>
      </c>
      <c r="L23" s="368" t="str">
        <f>IFERROR(VLOOKUP(TEXT(Z23,0),'G2'!$B$5:$D$21,3,0),"")</f>
        <v>MN</v>
      </c>
      <c r="M23" s="369"/>
      <c r="N23" s="370" t="s">
        <v>927</v>
      </c>
      <c r="O23" s="370" t="s">
        <v>922</v>
      </c>
      <c r="P23" s="370" t="s">
        <v>762</v>
      </c>
      <c r="Q23" t="s">
        <v>703</v>
      </c>
      <c r="R23" s="370" t="s">
        <v>273</v>
      </c>
      <c r="S23" s="524"/>
      <c r="T23" s="372"/>
      <c r="U23" s="372"/>
      <c r="V23" s="373"/>
      <c r="W23" s="374">
        <v>0</v>
      </c>
      <c r="X23" s="17" cm="1">
        <f t="array" ref="X23">+IF($W$1="Pesos CLP",W23,W23/TC)*MB_24A25</f>
        <v>0</v>
      </c>
      <c r="Y23" s="18">
        <f t="shared" si="10"/>
        <v>30980.641176867124</v>
      </c>
      <c r="Z23">
        <v>91243110</v>
      </c>
      <c r="AA23" s="19">
        <f>IF(OR($I23="REAL",$I23="INCURRIDO"),SUMIF(S!$O:$O,$I23&amp;$O23&amp;$Q23&amp;UPPER(TEXT(AA$4,"MMMMYYYY"))&amp;$Z23,IF($W$1="Pesos CLP",S!$AD:$AD,S!$AO:$AO)),0)</f>
        <v>0</v>
      </c>
      <c r="AB23" s="19">
        <f>IF(OR($I23="REAL",$I23="INCURRIDO"),SUMIF(S!$O:$O,$I23&amp;$O23&amp;$Q23&amp;UPPER(TEXT(AB$4,"MMMMYYYY"))&amp;$Z23,IF($W$1="Pesos CLP",S!$AD:$AD,S!$AO:$AO)),0)</f>
        <v>0</v>
      </c>
      <c r="AC23" s="19">
        <f>IF(OR($I23="REAL",$I23="INCURRIDO"),SUMIF(S!$O:$O,$I23&amp;$O23&amp;$Q23&amp;UPPER(TEXT(AC$4,"MMMMYYYY"))&amp;$Z23,IF($W$1="Pesos CLP",S!$AD:$AD,S!$AO:$AO)),0)</f>
        <v>0</v>
      </c>
      <c r="AD23" s="19">
        <f>IF(OR($I23="REAL",$I23="INCURRIDO"),SUMIF(S!$O:$O,$I23&amp;$O23&amp;$Q23&amp;UPPER(TEXT(AD$4,"MMMMYYYY"))&amp;$Z23,IF($W$1="Pesos CLP",S!$AD:$AD,S!$AO:$AO)),0)</f>
        <v>0</v>
      </c>
      <c r="AE23" s="19">
        <f>IF(OR($I23="REAL",$I23="INCURRIDO"),SUMIF(S!$O:$O,$I23&amp;$O23&amp;$Q23&amp;UPPER(TEXT(AE$4,"MMMMYYYY"))&amp;$Z23,IF($W$1="Pesos CLP",S!$AD:$AD,S!$AO:$AO)),0)</f>
        <v>0</v>
      </c>
      <c r="AF23" s="19">
        <f>IF(OR($I23="REAL",$I23="INCURRIDO"),SUMIF(S!$O:$O,$I23&amp;$O23&amp;$Q23&amp;UPPER(TEXT(AF$4,"MMMMYYYY"))&amp;$Z23,IF($W$1="Pesos CLP",S!$AD:$AD,S!$AO:$AO)),0)</f>
        <v>0</v>
      </c>
      <c r="AG23" s="19">
        <f>IF(OR($I23="REAL",$I23="INCURRIDO"),SUMIF(S!$O:$O,$I23&amp;$O23&amp;$Q23&amp;UPPER(TEXT(AG$4,"MMMMYYYY"))&amp;$Z23,IF($W$1="Pesos CLP",S!$AD:$AD,S!$AO:$AO)),0)</f>
        <v>0</v>
      </c>
      <c r="AH23" s="19">
        <f>IF(OR($I23="REAL",$I23="INCURRIDO"),SUMIF(S!$O:$O,$I23&amp;$O23&amp;$Q23&amp;UPPER(TEXT(AH$4,"MMMMYYYY"))&amp;$Z23,IF($W$1="Pesos CLP",S!$AD:$AD,S!$AO:$AO)),0)</f>
        <v>0</v>
      </c>
      <c r="AI23" s="19">
        <f>IF(OR($I23="REAL",$I23="INCURRIDO"),SUMIF(S!$O:$O,$I23&amp;$O23&amp;$Q23&amp;UPPER(TEXT(AI$4,"MMMMYYYY"))&amp;$Z23,IF($W$1="Pesos CLP",S!$AD:$AD,S!$AO:$AO)),0)</f>
        <v>0</v>
      </c>
      <c r="AJ23" s="19">
        <f>IF(OR($I23="REAL",$I23="INCURRIDO"),SUMIF(S!$O:$O,$I23&amp;$O23&amp;$Q23&amp;UPPER(TEXT(AJ$4,"MMMMYYYY"))&amp;$Z23,IF($W$1="Pesos CLP",S!$AD:$AD,S!$AO:$AO)),0)</f>
        <v>0</v>
      </c>
      <c r="AK23" s="19">
        <f>IF(OR($I23="REAL",$I23="INCURRIDO"),SUMIF(S!$O:$O,$I23&amp;$O23&amp;$Q23&amp;UPPER(TEXT(AK$4,"MMMMYYYY"))&amp;$Z23,IF($W$1="Pesos CLP",S!$AD:$AD,S!$AO:$AO)),0)</f>
        <v>0</v>
      </c>
      <c r="AL23" s="19">
        <f>IF(OR($I23="REAL",$I23="INCURRIDO"),SUMIF(S!$O:$O,$I23&amp;$O23&amp;$Q23&amp;UPPER(TEXT(AL$4,"MMMMYYYY"))&amp;$Z23,IF($W$1="Pesos CLP",S!$AD:$AD,S!$AO:$AO)),0)</f>
        <v>0</v>
      </c>
      <c r="AM23" s="19">
        <f>IF(OR($I23="REAL",$I23="INCURRIDO"),SUMIF(S!$O:$O,$I23&amp;$O23&amp;$Q23&amp;UPPER(TEXT(AM$4,"MMMMYYYY"))&amp;$Z23,IF($W$1="Pesos CLP",S!$AD:$AD,S!$AO:$AO)),0)</f>
        <v>0</v>
      </c>
      <c r="AN23" s="19">
        <f>IF(OR($I23="REAL",$I23="INCURRIDO"),SUMIF(S!$O:$O,$I23&amp;$O23&amp;$Q23&amp;UPPER(TEXT(AN$4,"MMMMYYYY"))&amp;$Z23,IF($W$1="Pesos CLP",S!$AD:$AD,S!$AO:$AO)),0)</f>
        <v>0</v>
      </c>
      <c r="AO23" s="19">
        <f>IF(OR($I23="REAL",$I23="INCURRIDO"),SUMIF(S!$O:$O,$I23&amp;$O23&amp;$Q23&amp;UPPER(TEXT(AO$4,"MMMMYYYY"))&amp;$Z23,IF($W$1="Pesos CLP",S!$AD:$AD,S!$AO:$AO)),0)</f>
        <v>0</v>
      </c>
      <c r="AP23" s="19">
        <f>IF(OR($I23="REAL",$I23="INCURRIDO"),SUMIF(S!$O:$O,$I23&amp;$O23&amp;$Q23&amp;UPPER(TEXT(AP$4,"MMMMYYYY"))&amp;$Z23,IF($W$1="Pesos CLP",S!$AD:$AD,S!$AO:$AO)),0)</f>
        <v>0</v>
      </c>
      <c r="AQ23" s="19">
        <f>IF(OR($I23="REAL",$I23="INCURRIDO"),SUMIF(S!$O:$O,$I23&amp;$O23&amp;$Q23&amp;UPPER(TEXT(AQ$4,"MMMMYYYY"))&amp;$Z23,IF($W$1="Pesos CLP",S!$AD:$AD,S!$AO:$AO)),0)</f>
        <v>0</v>
      </c>
      <c r="AR23" s="19">
        <f>IF(OR($I23="REAL",$I23="INCURRIDO"),SUMIF(S!$O:$O,$I23&amp;$O23&amp;$Q23&amp;UPPER(TEXT(AR$4,"MMMMYYYY"))&amp;$Z23,IF($W$1="Pesos CLP",S!$AD:$AD,S!$AO:$AO)),0)</f>
        <v>0</v>
      </c>
      <c r="AS23" s="19">
        <f>IF(OR($I23="REAL",$I23="INCURRIDO"),SUMIF(S!$O:$O,$I23&amp;$O23&amp;$Q23&amp;UPPER(TEXT(AS$4,"MMMMYYYY"))&amp;$Z23,IF($W$1="Pesos CLP",S!$AD:$AD,S!$AO:$AO)),0)</f>
        <v>0</v>
      </c>
      <c r="AT23" s="19">
        <f>IF(OR($I23="REAL",$I23="INCURRIDO"),SUMIF(S!$O:$O,$I23&amp;$O23&amp;$Q23&amp;UPPER(TEXT(AT$4,"MMMMYYYY"))&amp;$Z23,IF($W$1="Pesos CLP",S!$AD:$AD,S!$AO:$AO)),0)</f>
        <v>0</v>
      </c>
      <c r="AU23" s="19">
        <f>IF(OR($I23="REAL",$I23="INCURRIDO"),SUMIF(S!$O:$O,$I23&amp;$O23&amp;$Q23&amp;UPPER(TEXT(AU$4,"MMMMYYYY"))&amp;$Z23,IF($W$1="Pesos CLP",S!$AD:$AD,S!$AO:$AO)),0)</f>
        <v>0</v>
      </c>
      <c r="AV23" s="19">
        <f>IF(OR($I23="REAL",$I23="INCURRIDO"),SUMIF(S!$O:$O,$I23&amp;$O23&amp;$Q23&amp;UPPER(TEXT(AV$4,"MMMMYYYY"))&amp;$Z23,IF($W$1="Pesos CLP",S!$AD:$AD,S!$AO:$AO)),0)</f>
        <v>0</v>
      </c>
      <c r="AW23" s="19">
        <f>IF(OR($I23="REAL",$I23="INCURRIDO"),SUMIF(S!$O:$O,$I23&amp;$O23&amp;$Q23&amp;UPPER(TEXT(AW$4,"MMMMYYYY"))&amp;$Z23,IF($W$1="Pesos CLP",S!$AD:$AD,S!$AO:$AO)),0)</f>
        <v>0</v>
      </c>
      <c r="AX23" s="19">
        <f>IF(OR($I23="REAL",$I23="INCURRIDO"),SUMIF(S!$O:$O,$I23&amp;$O23&amp;$Q23&amp;UPPER(TEXT(AX$4,"MMMMYYYY"))&amp;$Z23,IF($W$1="Pesos CLP",S!$AD:$AD,S!$AO:$AO)),0)</f>
        <v>0</v>
      </c>
      <c r="AY23" s="19">
        <f>IF(OR($I23="REAL",$I23="INCURRIDO"),SUMIF(S!$O:$O,$I23&amp;$O23&amp;$Q23&amp;UPPER(TEXT(AY$4,"MMMMYYYY"))&amp;$Z23,IF($W$1="Pesos CLP",S!$AD:$AD,S!$AO:$AO)),0)</f>
        <v>0</v>
      </c>
      <c r="AZ23" s="19">
        <f>IF(OR($I23="REAL",$I23="INCURRIDO"),SUMIF(S!$O:$O,$I23&amp;$O23&amp;$Q23&amp;UPPER(TEXT(AZ$4,"MMMMYYYY"))&amp;$Z23,IF($W$1="Pesos CLP",S!$AD:$AD,S!$AO:$AO)),0)</f>
        <v>0</v>
      </c>
      <c r="BA23" s="19">
        <f>IF(OR($I23="REAL",$I23="INCURRIDO"),SUMIF(S!$O:$O,$I23&amp;$O23&amp;$Q23&amp;UPPER(TEXT(BA$4,"MMMMYYYY"))&amp;$Z23,IF($W$1="Pesos CLP",S!$AD:$AD,S!$AO:$AO)),0)</f>
        <v>0</v>
      </c>
      <c r="BB23" s="19">
        <f>IF(OR($I23="REAL",$I23="INCURRIDO"),SUMIF(S!$O:$O,$I23&amp;$O23&amp;$Q23&amp;UPPER(TEXT(BB$4,"MMMMYYYY"))&amp;$Z23,IF($W$1="Pesos CLP",S!$AD:$AD,S!$AO:$AO)),0)</f>
        <v>0</v>
      </c>
      <c r="BC23" s="19">
        <f>IF(OR($I23="REAL",$I23="INCURRIDO"),SUMIF(S!$O:$O,$I23&amp;$O23&amp;$Q23&amp;UPPER(TEXT(BC$4,"MMMMYYYY"))&amp;$Z23,IF($W$1="Pesos CLP",S!$AD:$AD,S!$AO:$AO)),0)</f>
        <v>0</v>
      </c>
      <c r="BD23" s="19">
        <f>IF(OR($I23="REAL",$I23="INCURRIDO"),SUMIF(S!$O:$O,$I23&amp;$O23&amp;$Q23&amp;UPPER(TEXT(BD$4,"MMMMYYYY"))&amp;$Z23,IF($W$1="Pesos CLP",S!$AD:$AD,S!$AO:$AO)),0)</f>
        <v>0</v>
      </c>
      <c r="BE23" s="19">
        <f>IF(OR($I23="REAL",$I23="INCURRIDO"),SUMIF(S!$O:$O,$I23&amp;$O23&amp;$Q23&amp;UPPER(TEXT(BE$4,"MMMMYYYY"))&amp;$Z23,IF($W$1="Pesos CLP",S!$AD:$AD,S!$AO:$AO)),0)</f>
        <v>0</v>
      </c>
      <c r="BF23" s="19">
        <f>IF(OR($I23="REAL",$I23="INCURRIDO"),SUMIF(S!$O:$O,$I23&amp;$O23&amp;$Q23&amp;UPPER(TEXT(BF$4,"MMMMYYYY"))&amp;$Z23,IF($W$1="Pesos CLP",S!$AD:$AD,S!$AO:$AO)),0)</f>
        <v>0</v>
      </c>
      <c r="BG23" s="19">
        <f>IF(OR($I23="REAL",$I23="INCURRIDO"),SUMIF(S!$O:$O,$I23&amp;$O23&amp;$Q23&amp;UPPER(TEXT(BG$4,"MMMMYYYY"))&amp;$Z23,IF($W$1="Pesos CLP",S!$AD:$AD,S!$AO:$AO)),0)</f>
        <v>0</v>
      </c>
      <c r="BH23" s="19">
        <f>IF(OR($I23="REAL",$I23="INCURRIDO"),SUMIF(S!$O:$O,$I23&amp;$O23&amp;$Q23&amp;UPPER(TEXT(BH$4,"MMMMYYYY"))&amp;$Z23,IF($W$1="Pesos CLP",S!$AD:$AD,S!$AO:$AO)),0)</f>
        <v>0</v>
      </c>
      <c r="BI23" s="19">
        <f>IF(OR($I23="REAL",$I23="INCURRIDO"),SUMIF(S!$O:$O,$I23&amp;$O23&amp;$Q23&amp;UPPER(TEXT(BI$4,"MMMMYYYY"))&amp;$Z23,IF($W$1="Pesos CLP",S!$AD:$AD,S!$AO:$AO)),0)</f>
        <v>0</v>
      </c>
      <c r="BJ23" s="19">
        <f>IF(OR($I23="REAL",$I23="INCURRIDO"),SUMIF(S!$O:$O,$I23&amp;$O23&amp;$Q23&amp;UPPER(TEXT(BJ$4,"MMMMYYYY"))&amp;$Z23,IF($W$1="Pesos CLP",S!$AD:$AD,S!$AO:$AO)),0)</f>
        <v>0</v>
      </c>
      <c r="BK23" s="19">
        <f>IF(OR($I23="REAL",$I23="INCURRIDO"),SUMIF(S!$O:$O,$I23&amp;$O23&amp;$Q23&amp;UPPER(TEXT(BK$4,"MMMMYYYY"))&amp;$Z23,IF($W$1="Pesos CLP",S!$AD:$AD,S!$AO:$AO)),0)</f>
        <v>0</v>
      </c>
      <c r="BL23" s="19">
        <f>IF(OR($I23="REAL",$I23="INCURRIDO"),SUMIF(S!$O:$O,$I23&amp;$O23&amp;$Q23&amp;UPPER(TEXT(BL$4,"MMMMYYYY"))&amp;$Z23,IF($W$1="Pesos CLP",S!$AD:$AD,S!$AO:$AO)),0)</f>
        <v>0</v>
      </c>
      <c r="BM23" s="19">
        <f>IF(OR($I23="REAL",$I23="INCURRIDO"),SUMIF(S!$O:$O,$I23&amp;$O23&amp;$Q23&amp;UPPER(TEXT(BM$4,"MMMMYYYY"))&amp;$Z23,IF($W$1="Pesos CLP",S!$AD:$AD,S!$AO:$AO)),0)</f>
        <v>0</v>
      </c>
      <c r="BN23" s="19">
        <f>IF(OR($I23="REAL",$I23="INCURRIDO"),SUMIF(S!$O:$O,$I23&amp;$O23&amp;$Q23&amp;UPPER(TEXT(BN$4,"MMMMYYYY"))&amp;$Z23,IF($W$1="Pesos CLP",S!$AD:$AD,S!$AO:$AO)),0)</f>
        <v>0</v>
      </c>
      <c r="BO23" s="19">
        <f>IF(OR($I23="REAL",$I23="INCURRIDO"),SUMIF(S!$O:$O,$I23&amp;$O23&amp;$Q23&amp;UPPER(TEXT(BO$4,"MMMMYYYY"))&amp;$Z23,IF($W$1="Pesos CLP",S!$AD:$AD,S!$AO:$AO)),0)</f>
        <v>0</v>
      </c>
      <c r="BP23" s="19">
        <f>IF(OR($I23="REAL",$I23="INCURRIDO"),SUMIF(S!$O:$O,$I23&amp;$O23&amp;$Q23&amp;UPPER(TEXT(BP$4,"MMMMYYYY"))&amp;$Z23,IF($W$1="Pesos CLP",S!$AD:$AD,S!$AO:$AO)),0)</f>
        <v>0</v>
      </c>
      <c r="BQ23" s="19">
        <f>IF(OR($I23="REAL",$I23="INCURRIDO"),SUMIF(S!$O:$O,$I23&amp;$O23&amp;$Q23&amp;UPPER(TEXT(BQ$4,"MMMMYYYY"))&amp;$Z23,IF($W$1="Pesos CLP",S!$AD:$AD,S!$AO:$AO)),0)</f>
        <v>0</v>
      </c>
      <c r="BR23" s="19">
        <f>IF(OR($I23="REAL",$I23="INCURRIDO"),SUMIF(S!$O:$O,$I23&amp;$O23&amp;$Q23&amp;UPPER(TEXT(BR$4,"MMMMYYYY"))&amp;$Z23,IF($W$1="Pesos CLP",S!$AD:$AD,S!$AO:$AO)),0)</f>
        <v>0</v>
      </c>
      <c r="BS23" s="19">
        <f>IF(OR($I23="REAL",$I23="INCURRIDO"),SUMIF(S!$O:$O,$I23&amp;$O23&amp;$Q23&amp;UPPER(TEXT(BS$4,"MMMMYYYY"))&amp;$Z23,IF($W$1="Pesos CLP",S!$AD:$AD,S!$AO:$AO)),0)</f>
        <v>0</v>
      </c>
      <c r="BT23" s="19">
        <f>IF(OR($I23="REAL",$I23="INCURRIDO"),SUMIF(S!$O:$O,$I23&amp;$O23&amp;$Q23&amp;UPPER(TEXT(BT$4,"MMMMYYYY"))&amp;$Z23,IF($W$1="Pesos CLP",S!$AD:$AD,S!$AO:$AO)),0)</f>
        <v>0</v>
      </c>
      <c r="BU23" s="19">
        <f>IF(OR($I23="REAL",$I23="INCURRIDO"),SUMIF(S!$O:$O,$I23&amp;$O23&amp;$Q23&amp;UPPER(TEXT(BU$4,"MMMMYYYY"))&amp;$Z23,IF($W$1="Pesos CLP",S!$AD:$AD,S!$AO:$AO)),0)</f>
        <v>0</v>
      </c>
      <c r="BV23" s="19">
        <f>IF(OR($I23="REAL",$I23="INCURRIDO"),SUMIF(S!$O:$O,$I23&amp;$O23&amp;$Q23&amp;UPPER(TEXT(BV$4,"MMMMYYYY"))&amp;$Z23,IF($W$1="Pesos CLP",S!$AD:$AD,S!$AO:$AO)),0)</f>
        <v>0</v>
      </c>
      <c r="BW23" s="19">
        <f>IF(OR($I23="REAL",$I23="INCURRIDO"),SUMIF(S!$O:$O,$I23&amp;$O23&amp;$Q23&amp;UPPER(TEXT(BW$4,"MMMMYYYY"))&amp;$Z23,IF($W$1="Pesos CLP",S!$AD:$AD,S!$AO:$AO)),0)</f>
        <v>0</v>
      </c>
      <c r="BX23" s="19">
        <f>IF(OR($I23="REAL",$I23="INCURRIDO"),SUMIF(S!$O:$O,$I23&amp;$O23&amp;$Q23&amp;UPPER(TEXT(BX$4,"MMMMYYYY"))&amp;$Z23,IF($W$1="Pesos CLP",S!$AD:$AD,S!$AO:$AO)),0)</f>
        <v>0</v>
      </c>
      <c r="BY23" s="19">
        <f>IF(OR($I23="REAL",$I23="INCURRIDO"),SUMIF(S!$O:$O,$I23&amp;$O23&amp;$Q23&amp;UPPER(TEXT(BY$4,"MMMMYYYY"))&amp;$Z23,IF($W$1="Pesos CLP",S!$AD:$AD,S!$AO:$AO)),0)</f>
        <v>0</v>
      </c>
      <c r="BZ23" s="19">
        <f>IF(OR($I23="REAL",$I23="INCURRIDO"),SUMIF(S!$O:$O,$I23&amp;$O23&amp;$Q23&amp;UPPER(TEXT(BZ$4,"MMMMYYYY"))&amp;$Z23,IF($W$1="Pesos CLP",S!$AD:$AD,S!$AO:$AO)),0)</f>
        <v>15339.718735618266</v>
      </c>
      <c r="CA23" s="19">
        <f>IF(OR($I23="REAL",$I23="INCURRIDO"),SUMIF(S!$O:$O,$I23&amp;$O23&amp;$Q23&amp;UPPER(TEXT(CA$4,"MMMMYYYY"))&amp;$Z23,IF($W$1="Pesos CLP",S!$AD:$AD,S!$AO:$AO)),0)</f>
        <v>0</v>
      </c>
      <c r="CB23" s="19">
        <f>IF(OR($I23="REAL",$I23="INCURRIDO"),SUMIF(S!$O:$O,$I23&amp;$O23&amp;$Q23&amp;UPPER(TEXT(CB$4,"MMMMYYYY"))&amp;$Z23,IF($W$1="Pesos CLP",S!$AD:$AD,S!$AO:$AO)),0)</f>
        <v>15640.922441248857</v>
      </c>
      <c r="CC23" s="19">
        <f>IF(OR($I23="REAL",$I23="INCURRIDO"),SUMIF(S!$O:$O,$I23&amp;$O23&amp;$Q23&amp;UPPER(TEXT(CC$4,"MMMMYYYY"))&amp;$Z23,IF($W$1="Pesos CLP",S!$AD:$AD,S!$AO:$AO)),0)</f>
        <v>0</v>
      </c>
      <c r="CD23" s="19">
        <f>IF(OR($I23="REAL",$I23="INCURRIDO"),SUMIF(S!$O:$O,$I23&amp;$O23&amp;$Q23&amp;UPPER(TEXT(CD$4,"MMMMYYYY"))&amp;$Z23,IF($W$1="Pesos CLP",S!$AD:$AD,S!$AO:$AO)),0)</f>
        <v>0</v>
      </c>
      <c r="CE23" s="19">
        <f>IF(OR($I23="REAL",$I23="INCURRIDO"),SUMIF(S!$O:$O,$I23&amp;$O23&amp;$Q23&amp;UPPER(TEXT(CE$4,"MMMMYYYY"))&amp;$Z23,IF($W$1="Pesos CLP",S!$AD:$AD,S!$AO:$AO)),0)</f>
        <v>0</v>
      </c>
      <c r="CF23" s="19">
        <f>IF(OR($I23="REAL",$I23="INCURRIDO"),SUMIF(S!$O:$O,$I23&amp;$O23&amp;$Q23&amp;UPPER(TEXT(CF$4,"MMMMYYYY"))&amp;$Z23,IF($W$1="Pesos CLP",S!$AD:$AD,S!$AO:$AO)),0)</f>
        <v>0</v>
      </c>
      <c r="CG23" s="19">
        <f>IF(OR($I23="REAL",$I23="INCURRIDO"),SUMIF(S!$O:$O,$I23&amp;$O23&amp;$Q23&amp;UPPER(TEXT(CG$4,"MMMMYYYY"))&amp;$Z23,IF($W$1="Pesos CLP",S!$AD:$AD,S!$AO:$AO)),0)</f>
        <v>0</v>
      </c>
      <c r="CH23" s="19">
        <f>IF(OR($I23="REAL",$I23="INCURRIDO"),SUMIF(S!$O:$O,$I23&amp;$O23&amp;$Q23&amp;UPPER(TEXT(CH$4,"MMMMYYYY"))&amp;$Z23,IF($W$1="Pesos CLP",S!$AD:$AD,S!$AO:$AO)),0)</f>
        <v>0</v>
      </c>
      <c r="CI23" s="19">
        <f>IF(OR($I23="REAL",$I23="INCURRIDO"),SUMIF(S!$O:$O,$I23&amp;$O23&amp;$Q23&amp;UPPER(TEXT(CI$4,"MMMMYYYY"))&amp;$Z23,IF($W$1="Pesos CLP",S!$AD:$AD,S!$AO:$AO)),0)</f>
        <v>0</v>
      </c>
      <c r="CJ23" s="19">
        <f>IF(OR($I23="REAL",$I23="INCURRIDO"),SUMIF(S!$O:$O,$I23&amp;$O23&amp;$Q23&amp;UPPER(TEXT(CJ$4,"MMMMYYYY"))&amp;$Z23,IF($W$1="Pesos CLP",S!$AD:$AD,S!$AO:$AO)),0)</f>
        <v>0</v>
      </c>
      <c r="CK23" s="378">
        <f t="shared" ref="CK23:CR24" si="32">(IF(AND(AND($T23&gt;=(CK$4-DAY(CK$4)+1),$T23&lt;=CK$4),AND($U23&gt;=(CK$4-DAY(CK$4)+1),$U23&lt;=CK$4)),$U23-$T23+1,IF(AND($T23&gt;=(CK$4-DAY(CK$4)+1),$T23&lt;=CK$4),CK$4-$T23+1,IF(AND($U23&gt;=(CK$4-DAY(CK$4)+1),$U23&lt;=CK$4),$U23-(CK$4-DAY(CK$4)+1)+1,IF(OR(AND((CK$4-DAY(CK$4)+1)&gt;=$T23,(CK$4-DAY(CK$4)+1)&lt;=$U23),AND((CK$4&gt;=$T23),(CK$4&lt;=$U23))),CK$4-(CK$4-DAY(CK$4)+1)+1,0))))/IF($R23="mes",_xlfn.DAYS(CK$4,(CK$4-DAY(CK$4)+1))+1,(_xlfn.DAYS($U23,$T23)+1))*$S23)*IF($X$1="Físico",1,$X23)</f>
        <v>0</v>
      </c>
      <c r="CL23" s="378">
        <f t="shared" si="32"/>
        <v>0</v>
      </c>
      <c r="CM23" s="378">
        <f t="shared" si="32"/>
        <v>0</v>
      </c>
      <c r="CN23" s="378">
        <f t="shared" si="32"/>
        <v>0</v>
      </c>
      <c r="CO23" s="378">
        <f t="shared" si="32"/>
        <v>0</v>
      </c>
      <c r="CP23" s="378">
        <f t="shared" si="32"/>
        <v>0</v>
      </c>
      <c r="CQ23" s="378">
        <f t="shared" si="32"/>
        <v>0</v>
      </c>
      <c r="CR23" s="378">
        <f t="shared" si="32"/>
        <v>0</v>
      </c>
      <c r="CS23" s="378">
        <f t="shared" ref="CS23:DB24" si="33">(IF(AND(AND($T23&gt;=(CS$4-DAY(CS$4)+1),$T23&lt;=CS$4),AND($U23&gt;=(CS$4-DAY(CS$4)+1),$U23&lt;=CS$4)),$U23-$T23+1,IF(AND($T23&gt;=(CS$4-DAY(CS$4)+1),$T23&lt;=CS$4),CS$4-$T23+1,IF(AND($U23&gt;=(CS$4-DAY(CS$4)+1),$U23&lt;=CS$4),$U23-(CS$4-DAY(CS$4)+1)+1,IF(OR(AND((CS$4-DAY(CS$4)+1)&gt;=$T23,(CS$4-DAY(CS$4)+1)&lt;=$U23),AND((CS$4&gt;=$T23),(CS$4&lt;=$U23))),CS$4-(CS$4-DAY(CS$4)+1)+1,0))))/IF($R23="mes",_xlfn.DAYS(CS$4,(CS$4-DAY(CS$4)+1))+1,(_xlfn.DAYS($U23,$T23)+1))*$S23)*IF($X$1="Físico",1,$X23)</f>
        <v>0</v>
      </c>
      <c r="CT23" s="378">
        <f t="shared" si="33"/>
        <v>0</v>
      </c>
      <c r="CU23" s="378">
        <f t="shared" si="33"/>
        <v>0</v>
      </c>
      <c r="CV23" s="378">
        <f t="shared" si="33"/>
        <v>0</v>
      </c>
      <c r="CW23" s="378">
        <f t="shared" si="33"/>
        <v>0</v>
      </c>
      <c r="CX23" s="378">
        <f t="shared" si="33"/>
        <v>0</v>
      </c>
      <c r="CY23" s="378">
        <f t="shared" si="33"/>
        <v>0</v>
      </c>
      <c r="CZ23" s="378">
        <f t="shared" si="33"/>
        <v>0</v>
      </c>
      <c r="DA23" s="378">
        <f t="shared" si="33"/>
        <v>0</v>
      </c>
      <c r="DB23" s="378">
        <f t="shared" si="33"/>
        <v>0</v>
      </c>
      <c r="DC23" s="378">
        <f t="shared" ref="DC23:DL24" si="34">(IF(AND(AND($T23&gt;=(DC$4-DAY(DC$4)+1),$T23&lt;=DC$4),AND($U23&gt;=(DC$4-DAY(DC$4)+1),$U23&lt;=DC$4)),$U23-$T23+1,IF(AND($T23&gt;=(DC$4-DAY(DC$4)+1),$T23&lt;=DC$4),DC$4-$T23+1,IF(AND($U23&gt;=(DC$4-DAY(DC$4)+1),$U23&lt;=DC$4),$U23-(DC$4-DAY(DC$4)+1)+1,IF(OR(AND((DC$4-DAY(DC$4)+1)&gt;=$T23,(DC$4-DAY(DC$4)+1)&lt;=$U23),AND((DC$4&gt;=$T23),(DC$4&lt;=$U23))),DC$4-(DC$4-DAY(DC$4)+1)+1,0))))/IF($R23="mes",_xlfn.DAYS(DC$4,(DC$4-DAY(DC$4)+1))+1,(_xlfn.DAYS($U23,$T23)+1))*$S23)*IF($X$1="Físico",1,$X23)</f>
        <v>0</v>
      </c>
      <c r="DD23" s="378">
        <f t="shared" si="34"/>
        <v>0</v>
      </c>
      <c r="DE23" s="378">
        <f t="shared" si="34"/>
        <v>0</v>
      </c>
      <c r="DF23" s="378">
        <f t="shared" si="34"/>
        <v>0</v>
      </c>
      <c r="DG23" s="378">
        <f t="shared" si="34"/>
        <v>0</v>
      </c>
      <c r="DH23" s="378">
        <f t="shared" si="34"/>
        <v>0</v>
      </c>
      <c r="DI23" s="378">
        <f t="shared" si="34"/>
        <v>0</v>
      </c>
      <c r="DJ23" s="378">
        <f t="shared" si="34"/>
        <v>0</v>
      </c>
      <c r="DK23" s="378">
        <f t="shared" si="34"/>
        <v>0</v>
      </c>
      <c r="DL23" s="378">
        <f t="shared" si="34"/>
        <v>0</v>
      </c>
      <c r="DM23" s="378">
        <f t="shared" ref="DM23:DV24" si="35">(IF(AND(AND($T23&gt;=(DM$4-DAY(DM$4)+1),$T23&lt;=DM$4),AND($U23&gt;=(DM$4-DAY(DM$4)+1),$U23&lt;=DM$4)),$U23-$T23+1,IF(AND($T23&gt;=(DM$4-DAY(DM$4)+1),$T23&lt;=DM$4),DM$4-$T23+1,IF(AND($U23&gt;=(DM$4-DAY(DM$4)+1),$U23&lt;=DM$4),$U23-(DM$4-DAY(DM$4)+1)+1,IF(OR(AND((DM$4-DAY(DM$4)+1)&gt;=$T23,(DM$4-DAY(DM$4)+1)&lt;=$U23),AND((DM$4&gt;=$T23),(DM$4&lt;=$U23))),DM$4-(DM$4-DAY(DM$4)+1)+1,0))))/IF($R23="mes",_xlfn.DAYS(DM$4,(DM$4-DAY(DM$4)+1))+1,(_xlfn.DAYS($U23,$T23)+1))*$S23)*IF($X$1="Físico",1,$X23)</f>
        <v>0</v>
      </c>
      <c r="DN23" s="378">
        <f t="shared" si="35"/>
        <v>0</v>
      </c>
      <c r="DO23" s="378">
        <f t="shared" si="35"/>
        <v>0</v>
      </c>
      <c r="DP23" s="378">
        <f t="shared" si="35"/>
        <v>0</v>
      </c>
      <c r="DQ23" s="378">
        <f t="shared" si="35"/>
        <v>0</v>
      </c>
      <c r="DR23" s="378">
        <f t="shared" si="35"/>
        <v>0</v>
      </c>
      <c r="DS23" s="378">
        <f t="shared" si="35"/>
        <v>0</v>
      </c>
      <c r="DT23" s="378">
        <f t="shared" si="35"/>
        <v>0</v>
      </c>
      <c r="DU23" s="378">
        <f t="shared" si="35"/>
        <v>0</v>
      </c>
      <c r="DV23" s="378">
        <f t="shared" si="35"/>
        <v>0</v>
      </c>
      <c r="DW23" s="378">
        <f t="shared" ref="DW23:EF24" si="36">(IF(AND(AND($T23&gt;=(DW$4-DAY(DW$4)+1),$T23&lt;=DW$4),AND($U23&gt;=(DW$4-DAY(DW$4)+1),$U23&lt;=DW$4)),$U23-$T23+1,IF(AND($T23&gt;=(DW$4-DAY(DW$4)+1),$T23&lt;=DW$4),DW$4-$T23+1,IF(AND($U23&gt;=(DW$4-DAY(DW$4)+1),$U23&lt;=DW$4),$U23-(DW$4-DAY(DW$4)+1)+1,IF(OR(AND((DW$4-DAY(DW$4)+1)&gt;=$T23,(DW$4-DAY(DW$4)+1)&lt;=$U23),AND((DW$4&gt;=$T23),(DW$4&lt;=$U23))),DW$4-(DW$4-DAY(DW$4)+1)+1,0))))/IF($R23="mes",_xlfn.DAYS(DW$4,(DW$4-DAY(DW$4)+1))+1,(_xlfn.DAYS($U23,$T23)+1))*$S23)*IF($X$1="Físico",1,$X23)</f>
        <v>0</v>
      </c>
      <c r="DX23" s="378">
        <f t="shared" si="36"/>
        <v>0</v>
      </c>
      <c r="DY23" s="378">
        <f t="shared" si="36"/>
        <v>0</v>
      </c>
      <c r="DZ23" s="378">
        <f t="shared" si="36"/>
        <v>0</v>
      </c>
      <c r="EA23" s="378">
        <f t="shared" si="36"/>
        <v>0</v>
      </c>
      <c r="EB23" s="378">
        <f t="shared" si="36"/>
        <v>0</v>
      </c>
      <c r="EC23" s="378">
        <f t="shared" si="36"/>
        <v>0</v>
      </c>
      <c r="ED23" s="378">
        <f t="shared" si="36"/>
        <v>0</v>
      </c>
      <c r="EE23" s="378">
        <f t="shared" si="36"/>
        <v>0</v>
      </c>
      <c r="EF23" s="378">
        <f t="shared" si="36"/>
        <v>0</v>
      </c>
      <c r="EG23" s="378">
        <f t="shared" ref="EG23:EQ24" si="37">(IF(AND(AND($T23&gt;=(EG$4-DAY(EG$4)+1),$T23&lt;=EG$4),AND($U23&gt;=(EG$4-DAY(EG$4)+1),$U23&lt;=EG$4)),$U23-$T23+1,IF(AND($T23&gt;=(EG$4-DAY(EG$4)+1),$T23&lt;=EG$4),EG$4-$T23+1,IF(AND($U23&gt;=(EG$4-DAY(EG$4)+1),$U23&lt;=EG$4),$U23-(EG$4-DAY(EG$4)+1)+1,IF(OR(AND((EG$4-DAY(EG$4)+1)&gt;=$T23,(EG$4-DAY(EG$4)+1)&lt;=$U23),AND((EG$4&gt;=$T23),(EG$4&lt;=$U23))),EG$4-(EG$4-DAY(EG$4)+1)+1,0))))/IF($R23="mes",_xlfn.DAYS(EG$4,(EG$4-DAY(EG$4)+1))+1,(_xlfn.DAYS($U23,$T23)+1))*$S23)*IF($X$1="Físico",1,$X23)</f>
        <v>0</v>
      </c>
      <c r="EH23" s="378">
        <f t="shared" si="37"/>
        <v>0</v>
      </c>
      <c r="EI23" s="378">
        <f t="shared" si="37"/>
        <v>0</v>
      </c>
      <c r="EJ23" s="378">
        <f t="shared" si="37"/>
        <v>0</v>
      </c>
      <c r="EK23" s="378">
        <f t="shared" si="37"/>
        <v>0</v>
      </c>
      <c r="EL23" s="378">
        <f t="shared" si="37"/>
        <v>0</v>
      </c>
      <c r="EM23" s="378">
        <f t="shared" si="37"/>
        <v>0</v>
      </c>
      <c r="EN23" s="378">
        <f t="shared" si="37"/>
        <v>0</v>
      </c>
      <c r="EO23" s="378">
        <f t="shared" si="37"/>
        <v>0</v>
      </c>
      <c r="EP23" s="378">
        <f t="shared" si="37"/>
        <v>0</v>
      </c>
      <c r="EQ23" s="378">
        <f t="shared" si="37"/>
        <v>0</v>
      </c>
    </row>
    <row r="24" spans="1:147" x14ac:dyDescent="0.3">
      <c r="A24" s="368"/>
      <c r="B24" s="368"/>
      <c r="C24" s="368"/>
      <c r="D24" s="368">
        <f t="shared" si="17"/>
        <v>1.034195933456562</v>
      </c>
      <c r="E24" s="368" t="str">
        <f>VLOOKUP(TEXT(Z24,0),'G2'!B:D,3,0)</f>
        <v>MN</v>
      </c>
      <c r="F24" s="816">
        <f t="shared" si="18"/>
        <v>15339.718735618266</v>
      </c>
      <c r="G24" s="755" t="str">
        <f t="shared" si="8"/>
        <v>REAL 91243110 CO-016/2025 CANN_AUS</v>
      </c>
      <c r="H24" s="756" t="s">
        <v>1190</v>
      </c>
      <c r="I24" s="370" t="s">
        <v>21</v>
      </c>
      <c r="J24" s="370" t="s">
        <v>22</v>
      </c>
      <c r="K24" s="368" t="s">
        <v>249</v>
      </c>
      <c r="L24" s="368" t="str">
        <f>IFERROR(VLOOKUP(TEXT(Z24,0),'G2'!$B$5:$D$21,3,0),"")</f>
        <v>MN</v>
      </c>
      <c r="M24" s="369"/>
      <c r="N24" s="370" t="s">
        <v>927</v>
      </c>
      <c r="O24" s="370" t="s">
        <v>922</v>
      </c>
      <c r="P24" s="370" t="s">
        <v>762</v>
      </c>
      <c r="Q24" s="370" t="s">
        <v>796</v>
      </c>
      <c r="R24" s="370" t="s">
        <v>273</v>
      </c>
      <c r="S24" s="524"/>
      <c r="T24" s="372"/>
      <c r="U24" s="372"/>
      <c r="V24" s="373"/>
      <c r="W24" s="374">
        <v>0</v>
      </c>
      <c r="X24" s="17" cm="1">
        <f t="array" ref="X24">+IF($W$1="Pesos CLP",W24,W24/TC)*MB_24A25</f>
        <v>0</v>
      </c>
      <c r="Y24" s="18">
        <f t="shared" si="10"/>
        <v>15339.718735618266</v>
      </c>
      <c r="Z24">
        <v>91243110</v>
      </c>
      <c r="AA24" s="19">
        <f>IF(OR($I24="REAL",$I24="INCURRIDO"),SUMIF(S!$O:$O,$I24&amp;$O24&amp;$Q24&amp;UPPER(TEXT(AA$4,"MMMMYYYY"))&amp;$Z24,IF($W$1="Pesos CLP",S!$AD:$AD,S!$AO:$AO)),0)</f>
        <v>0</v>
      </c>
      <c r="AB24" s="19">
        <f>IF(OR($I24="REAL",$I24="INCURRIDO"),SUMIF(S!$O:$O,$I24&amp;$O24&amp;$Q24&amp;UPPER(TEXT(AB$4,"MMMMYYYY"))&amp;$Z24,IF($W$1="Pesos CLP",S!$AD:$AD,S!$AO:$AO)),0)</f>
        <v>0</v>
      </c>
      <c r="AC24" s="19">
        <f>IF(OR($I24="REAL",$I24="INCURRIDO"),SUMIF(S!$O:$O,$I24&amp;$O24&amp;$Q24&amp;UPPER(TEXT(AC$4,"MMMMYYYY"))&amp;$Z24,IF($W$1="Pesos CLP",S!$AD:$AD,S!$AO:$AO)),0)</f>
        <v>0</v>
      </c>
      <c r="AD24" s="19">
        <f>IF(OR($I24="REAL",$I24="INCURRIDO"),SUMIF(S!$O:$O,$I24&amp;$O24&amp;$Q24&amp;UPPER(TEXT(AD$4,"MMMMYYYY"))&amp;$Z24,IF($W$1="Pesos CLP",S!$AD:$AD,S!$AO:$AO)),0)</f>
        <v>0</v>
      </c>
      <c r="AE24" s="19">
        <f>IF(OR($I24="REAL",$I24="INCURRIDO"),SUMIF(S!$O:$O,$I24&amp;$O24&amp;$Q24&amp;UPPER(TEXT(AE$4,"MMMMYYYY"))&amp;$Z24,IF($W$1="Pesos CLP",S!$AD:$AD,S!$AO:$AO)),0)</f>
        <v>0</v>
      </c>
      <c r="AF24" s="19">
        <f>IF(OR($I24="REAL",$I24="INCURRIDO"),SUMIF(S!$O:$O,$I24&amp;$O24&amp;$Q24&amp;UPPER(TEXT(AF$4,"MMMMYYYY"))&amp;$Z24,IF($W$1="Pesos CLP",S!$AD:$AD,S!$AO:$AO)),0)</f>
        <v>0</v>
      </c>
      <c r="AG24" s="19">
        <f>IF(OR($I24="REAL",$I24="INCURRIDO"),SUMIF(S!$O:$O,$I24&amp;$O24&amp;$Q24&amp;UPPER(TEXT(AG$4,"MMMMYYYY"))&amp;$Z24,IF($W$1="Pesos CLP",S!$AD:$AD,S!$AO:$AO)),0)</f>
        <v>0</v>
      </c>
      <c r="AH24" s="19">
        <f>IF(OR($I24="REAL",$I24="INCURRIDO"),SUMIF(S!$O:$O,$I24&amp;$O24&amp;$Q24&amp;UPPER(TEXT(AH$4,"MMMMYYYY"))&amp;$Z24,IF($W$1="Pesos CLP",S!$AD:$AD,S!$AO:$AO)),0)</f>
        <v>0</v>
      </c>
      <c r="AI24" s="19">
        <f>IF(OR($I24="REAL",$I24="INCURRIDO"),SUMIF(S!$O:$O,$I24&amp;$O24&amp;$Q24&amp;UPPER(TEXT(AI$4,"MMMMYYYY"))&amp;$Z24,IF($W$1="Pesos CLP",S!$AD:$AD,S!$AO:$AO)),0)</f>
        <v>0</v>
      </c>
      <c r="AJ24" s="19">
        <f>IF(OR($I24="REAL",$I24="INCURRIDO"),SUMIF(S!$O:$O,$I24&amp;$O24&amp;$Q24&amp;UPPER(TEXT(AJ$4,"MMMMYYYY"))&amp;$Z24,IF($W$1="Pesos CLP",S!$AD:$AD,S!$AO:$AO)),0)</f>
        <v>0</v>
      </c>
      <c r="AK24" s="19">
        <f>IF(OR($I24="REAL",$I24="INCURRIDO"),SUMIF(S!$O:$O,$I24&amp;$O24&amp;$Q24&amp;UPPER(TEXT(AK$4,"MMMMYYYY"))&amp;$Z24,IF($W$1="Pesos CLP",S!$AD:$AD,S!$AO:$AO)),0)</f>
        <v>0</v>
      </c>
      <c r="AL24" s="19">
        <f>IF(OR($I24="REAL",$I24="INCURRIDO"),SUMIF(S!$O:$O,$I24&amp;$O24&amp;$Q24&amp;UPPER(TEXT(AL$4,"MMMMYYYY"))&amp;$Z24,IF($W$1="Pesos CLP",S!$AD:$AD,S!$AO:$AO)),0)</f>
        <v>0</v>
      </c>
      <c r="AM24" s="19">
        <f>IF(OR($I24="REAL",$I24="INCURRIDO"),SUMIF(S!$O:$O,$I24&amp;$O24&amp;$Q24&amp;UPPER(TEXT(AM$4,"MMMMYYYY"))&amp;$Z24,IF($W$1="Pesos CLP",S!$AD:$AD,S!$AO:$AO)),0)</f>
        <v>0</v>
      </c>
      <c r="AN24" s="19">
        <f>IF(OR($I24="REAL",$I24="INCURRIDO"),SUMIF(S!$O:$O,$I24&amp;$O24&amp;$Q24&amp;UPPER(TEXT(AN$4,"MMMMYYYY"))&amp;$Z24,IF($W$1="Pesos CLP",S!$AD:$AD,S!$AO:$AO)),0)</f>
        <v>0</v>
      </c>
      <c r="AO24" s="19">
        <f>IF(OR($I24="REAL",$I24="INCURRIDO"),SUMIF(S!$O:$O,$I24&amp;$O24&amp;$Q24&amp;UPPER(TEXT(AO$4,"MMMMYYYY"))&amp;$Z24,IF($W$1="Pesos CLP",S!$AD:$AD,S!$AO:$AO)),0)</f>
        <v>0</v>
      </c>
      <c r="AP24" s="19">
        <f>IF(OR($I24="REAL",$I24="INCURRIDO"),SUMIF(S!$O:$O,$I24&amp;$O24&amp;$Q24&amp;UPPER(TEXT(AP$4,"MMMMYYYY"))&amp;$Z24,IF($W$1="Pesos CLP",S!$AD:$AD,S!$AO:$AO)),0)</f>
        <v>0</v>
      </c>
      <c r="AQ24" s="19">
        <f>IF(OR($I24="REAL",$I24="INCURRIDO"),SUMIF(S!$O:$O,$I24&amp;$O24&amp;$Q24&amp;UPPER(TEXT(AQ$4,"MMMMYYYY"))&amp;$Z24,IF($W$1="Pesos CLP",S!$AD:$AD,S!$AO:$AO)),0)</f>
        <v>0</v>
      </c>
      <c r="AR24" s="19">
        <f>IF(OR($I24="REAL",$I24="INCURRIDO"),SUMIF(S!$O:$O,$I24&amp;$O24&amp;$Q24&amp;UPPER(TEXT(AR$4,"MMMMYYYY"))&amp;$Z24,IF($W$1="Pesos CLP",S!$AD:$AD,S!$AO:$AO)),0)</f>
        <v>0</v>
      </c>
      <c r="AS24" s="19">
        <f>IF(OR($I24="REAL",$I24="INCURRIDO"),SUMIF(S!$O:$O,$I24&amp;$O24&amp;$Q24&amp;UPPER(TEXT(AS$4,"MMMMYYYY"))&amp;$Z24,IF($W$1="Pesos CLP",S!$AD:$AD,S!$AO:$AO)),0)</f>
        <v>0</v>
      </c>
      <c r="AT24" s="19">
        <f>IF(OR($I24="REAL",$I24="INCURRIDO"),SUMIF(S!$O:$O,$I24&amp;$O24&amp;$Q24&amp;UPPER(TEXT(AT$4,"MMMMYYYY"))&amp;$Z24,IF($W$1="Pesos CLP",S!$AD:$AD,S!$AO:$AO)),0)</f>
        <v>0</v>
      </c>
      <c r="AU24" s="19">
        <f>IF(OR($I24="REAL",$I24="INCURRIDO"),SUMIF(S!$O:$O,$I24&amp;$O24&amp;$Q24&amp;UPPER(TEXT(AU$4,"MMMMYYYY"))&amp;$Z24,IF($W$1="Pesos CLP",S!$AD:$AD,S!$AO:$AO)),0)</f>
        <v>0</v>
      </c>
      <c r="AV24" s="19">
        <f>IF(OR($I24="REAL",$I24="INCURRIDO"),SUMIF(S!$O:$O,$I24&amp;$O24&amp;$Q24&amp;UPPER(TEXT(AV$4,"MMMMYYYY"))&amp;$Z24,IF($W$1="Pesos CLP",S!$AD:$AD,S!$AO:$AO)),0)</f>
        <v>0</v>
      </c>
      <c r="AW24" s="19">
        <f>IF(OR($I24="REAL",$I24="INCURRIDO"),SUMIF(S!$O:$O,$I24&amp;$O24&amp;$Q24&amp;UPPER(TEXT(AW$4,"MMMMYYYY"))&amp;$Z24,IF($W$1="Pesos CLP",S!$AD:$AD,S!$AO:$AO)),0)</f>
        <v>0</v>
      </c>
      <c r="AX24" s="19">
        <f>IF(OR($I24="REAL",$I24="INCURRIDO"),SUMIF(S!$O:$O,$I24&amp;$O24&amp;$Q24&amp;UPPER(TEXT(AX$4,"MMMMYYYY"))&amp;$Z24,IF($W$1="Pesos CLP",S!$AD:$AD,S!$AO:$AO)),0)</f>
        <v>0</v>
      </c>
      <c r="AY24" s="19">
        <f>IF(OR($I24="REAL",$I24="INCURRIDO"),SUMIF(S!$O:$O,$I24&amp;$O24&amp;$Q24&amp;UPPER(TEXT(AY$4,"MMMMYYYY"))&amp;$Z24,IF($W$1="Pesos CLP",S!$AD:$AD,S!$AO:$AO)),0)</f>
        <v>0</v>
      </c>
      <c r="AZ24" s="19">
        <f>IF(OR($I24="REAL",$I24="INCURRIDO"),SUMIF(S!$O:$O,$I24&amp;$O24&amp;$Q24&amp;UPPER(TEXT(AZ$4,"MMMMYYYY"))&amp;$Z24,IF($W$1="Pesos CLP",S!$AD:$AD,S!$AO:$AO)),0)</f>
        <v>0</v>
      </c>
      <c r="BA24" s="19">
        <f>IF(OR($I24="REAL",$I24="INCURRIDO"),SUMIF(S!$O:$O,$I24&amp;$O24&amp;$Q24&amp;UPPER(TEXT(BA$4,"MMMMYYYY"))&amp;$Z24,IF($W$1="Pesos CLP",S!$AD:$AD,S!$AO:$AO)),0)</f>
        <v>0</v>
      </c>
      <c r="BB24" s="19">
        <f>IF(OR($I24="REAL",$I24="INCURRIDO"),SUMIF(S!$O:$O,$I24&amp;$O24&amp;$Q24&amp;UPPER(TEXT(BB$4,"MMMMYYYY"))&amp;$Z24,IF($W$1="Pesos CLP",S!$AD:$AD,S!$AO:$AO)),0)</f>
        <v>0</v>
      </c>
      <c r="BC24" s="19">
        <f>IF(OR($I24="REAL",$I24="INCURRIDO"),SUMIF(S!$O:$O,$I24&amp;$O24&amp;$Q24&amp;UPPER(TEXT(BC$4,"MMMMYYYY"))&amp;$Z24,IF($W$1="Pesos CLP",S!$AD:$AD,S!$AO:$AO)),0)</f>
        <v>0</v>
      </c>
      <c r="BD24" s="19">
        <f>IF(OR($I24="REAL",$I24="INCURRIDO"),SUMIF(S!$O:$O,$I24&amp;$O24&amp;$Q24&amp;UPPER(TEXT(BD$4,"MMMMYYYY"))&amp;$Z24,IF($W$1="Pesos CLP",S!$AD:$AD,S!$AO:$AO)),0)</f>
        <v>0</v>
      </c>
      <c r="BE24" s="19">
        <f>IF(OR($I24="REAL",$I24="INCURRIDO"),SUMIF(S!$O:$O,$I24&amp;$O24&amp;$Q24&amp;UPPER(TEXT(BE$4,"MMMMYYYY"))&amp;$Z24,IF($W$1="Pesos CLP",S!$AD:$AD,S!$AO:$AO)),0)</f>
        <v>0</v>
      </c>
      <c r="BF24" s="19">
        <f>IF(OR($I24="REAL",$I24="INCURRIDO"),SUMIF(S!$O:$O,$I24&amp;$O24&amp;$Q24&amp;UPPER(TEXT(BF$4,"MMMMYYYY"))&amp;$Z24,IF($W$1="Pesos CLP",S!$AD:$AD,S!$AO:$AO)),0)</f>
        <v>0</v>
      </c>
      <c r="BG24" s="19">
        <f>IF(OR($I24="REAL",$I24="INCURRIDO"),SUMIF(S!$O:$O,$I24&amp;$O24&amp;$Q24&amp;UPPER(TEXT(BG$4,"MMMMYYYY"))&amp;$Z24,IF($W$1="Pesos CLP",S!$AD:$AD,S!$AO:$AO)),0)</f>
        <v>0</v>
      </c>
      <c r="BH24" s="19">
        <f>IF(OR($I24="REAL",$I24="INCURRIDO"),SUMIF(S!$O:$O,$I24&amp;$O24&amp;$Q24&amp;UPPER(TEXT(BH$4,"MMMMYYYY"))&amp;$Z24,IF($W$1="Pesos CLP",S!$AD:$AD,S!$AO:$AO)),0)</f>
        <v>0</v>
      </c>
      <c r="BI24" s="19">
        <f>IF(OR($I24="REAL",$I24="INCURRIDO"),SUMIF(S!$O:$O,$I24&amp;$O24&amp;$Q24&amp;UPPER(TEXT(BI$4,"MMMMYYYY"))&amp;$Z24,IF($W$1="Pesos CLP",S!$AD:$AD,S!$AO:$AO)),0)</f>
        <v>0</v>
      </c>
      <c r="BJ24" s="19">
        <f>IF(OR($I24="REAL",$I24="INCURRIDO"),SUMIF(S!$O:$O,$I24&amp;$O24&amp;$Q24&amp;UPPER(TEXT(BJ$4,"MMMMYYYY"))&amp;$Z24,IF($W$1="Pesos CLP",S!$AD:$AD,S!$AO:$AO)),0)</f>
        <v>0</v>
      </c>
      <c r="BK24" s="19">
        <f>IF(OR($I24="REAL",$I24="INCURRIDO"),SUMIF(S!$O:$O,$I24&amp;$O24&amp;$Q24&amp;UPPER(TEXT(BK$4,"MMMMYYYY"))&amp;$Z24,IF($W$1="Pesos CLP",S!$AD:$AD,S!$AO:$AO)),0)</f>
        <v>0</v>
      </c>
      <c r="BL24" s="19">
        <f>IF(OR($I24="REAL",$I24="INCURRIDO"),SUMIF(S!$O:$O,$I24&amp;$O24&amp;$Q24&amp;UPPER(TEXT(BL$4,"MMMMYYYY"))&amp;$Z24,IF($W$1="Pesos CLP",S!$AD:$AD,S!$AO:$AO)),0)</f>
        <v>0</v>
      </c>
      <c r="BM24" s="19">
        <f>IF(OR($I24="REAL",$I24="INCURRIDO"),SUMIF(S!$O:$O,$I24&amp;$O24&amp;$Q24&amp;UPPER(TEXT(BM$4,"MMMMYYYY"))&amp;$Z24,IF($W$1="Pesos CLP",S!$AD:$AD,S!$AO:$AO)),0)</f>
        <v>0</v>
      </c>
      <c r="BN24" s="19">
        <f>IF(OR($I24="REAL",$I24="INCURRIDO"),SUMIF(S!$O:$O,$I24&amp;$O24&amp;$Q24&amp;UPPER(TEXT(BN$4,"MMMMYYYY"))&amp;$Z24,IF($W$1="Pesos CLP",S!$AD:$AD,S!$AO:$AO)),0)</f>
        <v>0</v>
      </c>
      <c r="BO24" s="19">
        <f>IF(OR($I24="REAL",$I24="INCURRIDO"),SUMIF(S!$O:$O,$I24&amp;$O24&amp;$Q24&amp;UPPER(TEXT(BO$4,"MMMMYYYY"))&amp;$Z24,IF($W$1="Pesos CLP",S!$AD:$AD,S!$AO:$AO)),0)</f>
        <v>0</v>
      </c>
      <c r="BP24" s="19">
        <f>IF(OR($I24="REAL",$I24="INCURRIDO"),SUMIF(S!$O:$O,$I24&amp;$O24&amp;$Q24&amp;UPPER(TEXT(BP$4,"MMMMYYYY"))&amp;$Z24,IF($W$1="Pesos CLP",S!$AD:$AD,S!$AO:$AO)),0)</f>
        <v>0</v>
      </c>
      <c r="BQ24" s="19">
        <f>IF(OR($I24="REAL",$I24="INCURRIDO"),SUMIF(S!$O:$O,$I24&amp;$O24&amp;$Q24&amp;UPPER(TEXT(BQ$4,"MMMMYYYY"))&amp;$Z24,IF($W$1="Pesos CLP",S!$AD:$AD,S!$AO:$AO)),0)</f>
        <v>0</v>
      </c>
      <c r="BR24" s="19">
        <f>IF(OR($I24="REAL",$I24="INCURRIDO"),SUMIF(S!$O:$O,$I24&amp;$O24&amp;$Q24&amp;UPPER(TEXT(BR$4,"MMMMYYYY"))&amp;$Z24,IF($W$1="Pesos CLP",S!$AD:$AD,S!$AO:$AO)),0)</f>
        <v>0</v>
      </c>
      <c r="BS24" s="19">
        <f>IF(OR($I24="REAL",$I24="INCURRIDO"),SUMIF(S!$O:$O,$I24&amp;$O24&amp;$Q24&amp;UPPER(TEXT(BS$4,"MMMMYYYY"))&amp;$Z24,IF($W$1="Pesos CLP",S!$AD:$AD,S!$AO:$AO)),0)</f>
        <v>0</v>
      </c>
      <c r="BT24" s="19">
        <f>IF(OR($I24="REAL",$I24="INCURRIDO"),SUMIF(S!$O:$O,$I24&amp;$O24&amp;$Q24&amp;UPPER(TEXT(BT$4,"MMMMYYYY"))&amp;$Z24,IF($W$1="Pesos CLP",S!$AD:$AD,S!$AO:$AO)),0)</f>
        <v>0</v>
      </c>
      <c r="BU24" s="19">
        <f>IF(OR($I24="REAL",$I24="INCURRIDO"),SUMIF(S!$O:$O,$I24&amp;$O24&amp;$Q24&amp;UPPER(TEXT(BU$4,"MMMMYYYY"))&amp;$Z24,IF($W$1="Pesos CLP",S!$AD:$AD,S!$AO:$AO)),0)</f>
        <v>0</v>
      </c>
      <c r="BV24" s="19">
        <f>IF(OR($I24="REAL",$I24="INCURRIDO"),SUMIF(S!$O:$O,$I24&amp;$O24&amp;$Q24&amp;UPPER(TEXT(BV$4,"MMMMYYYY"))&amp;$Z24,IF($W$1="Pesos CLP",S!$AD:$AD,S!$AO:$AO)),0)</f>
        <v>0</v>
      </c>
      <c r="BW24" s="19">
        <f>IF(OR($I24="REAL",$I24="INCURRIDO"),SUMIF(S!$O:$O,$I24&amp;$O24&amp;$Q24&amp;UPPER(TEXT(BW$4,"MMMMYYYY"))&amp;$Z24,IF($W$1="Pesos CLP",S!$AD:$AD,S!$AO:$AO)),0)</f>
        <v>0</v>
      </c>
      <c r="BX24" s="19">
        <f>IF(OR($I24="REAL",$I24="INCURRIDO"),SUMIF(S!$O:$O,$I24&amp;$O24&amp;$Q24&amp;UPPER(TEXT(BX$4,"MMMMYYYY"))&amp;$Z24,IF($W$1="Pesos CLP",S!$AD:$AD,S!$AO:$AO)),0)</f>
        <v>0</v>
      </c>
      <c r="BY24" s="19">
        <f>IF(OR($I24="REAL",$I24="INCURRIDO"),SUMIF(S!$O:$O,$I24&amp;$O24&amp;$Q24&amp;UPPER(TEXT(BY$4,"MMMMYYYY"))&amp;$Z24,IF($W$1="Pesos CLP",S!$AD:$AD,S!$AO:$AO)),0)</f>
        <v>0</v>
      </c>
      <c r="BZ24" s="19">
        <f>IF(OR($I24="REAL",$I24="INCURRIDO"),SUMIF(S!$O:$O,$I24&amp;$O24&amp;$Q24&amp;UPPER(TEXT(BZ$4,"MMMMYYYY"))&amp;$Z24,IF($W$1="Pesos CLP",S!$AD:$AD,S!$AO:$AO)),0)</f>
        <v>15339.718735618266</v>
      </c>
      <c r="CA24" s="19">
        <f>IF(OR($I24="REAL",$I24="INCURRIDO"),SUMIF(S!$O:$O,$I24&amp;$O24&amp;$Q24&amp;UPPER(TEXT(CA$4,"MMMMYYYY"))&amp;$Z24,IF($W$1="Pesos CLP",S!$AD:$AD,S!$AO:$AO)),0)</f>
        <v>0</v>
      </c>
      <c r="CB24" s="19">
        <f>IF(OR($I24="REAL",$I24="INCURRIDO"),SUMIF(S!$O:$O,$I24&amp;$O24&amp;$Q24&amp;UPPER(TEXT(CB$4,"MMMMYYYY"))&amp;$Z24,IF($W$1="Pesos CLP",S!$AD:$AD,S!$AO:$AO)),0)</f>
        <v>0</v>
      </c>
      <c r="CC24" s="19">
        <f>IF(OR($I24="REAL",$I24="INCURRIDO"),SUMIF(S!$O:$O,$I24&amp;$O24&amp;$Q24&amp;UPPER(TEXT(CC$4,"MMMMYYYY"))&amp;$Z24,IF($W$1="Pesos CLP",S!$AD:$AD,S!$AO:$AO)),0)</f>
        <v>0</v>
      </c>
      <c r="CD24" s="19">
        <f>IF(OR($I24="REAL",$I24="INCURRIDO"),SUMIF(S!$O:$O,$I24&amp;$O24&amp;$Q24&amp;UPPER(TEXT(CD$4,"MMMMYYYY"))&amp;$Z24,IF($W$1="Pesos CLP",S!$AD:$AD,S!$AO:$AO)),0)</f>
        <v>0</v>
      </c>
      <c r="CE24" s="19">
        <f>IF(OR($I24="REAL",$I24="INCURRIDO"),SUMIF(S!$O:$O,$I24&amp;$O24&amp;$Q24&amp;UPPER(TEXT(CE$4,"MMMMYYYY"))&amp;$Z24,IF($W$1="Pesos CLP",S!$AD:$AD,S!$AO:$AO)),0)</f>
        <v>0</v>
      </c>
      <c r="CF24" s="19">
        <f>IF(OR($I24="REAL",$I24="INCURRIDO"),SUMIF(S!$O:$O,$I24&amp;$O24&amp;$Q24&amp;UPPER(TEXT(CF$4,"MMMMYYYY"))&amp;$Z24,IF($W$1="Pesos CLP",S!$AD:$AD,S!$AO:$AO)),0)</f>
        <v>0</v>
      </c>
      <c r="CG24" s="19">
        <f>IF(OR($I24="REAL",$I24="INCURRIDO"),SUMIF(S!$O:$O,$I24&amp;$O24&amp;$Q24&amp;UPPER(TEXT(CG$4,"MMMMYYYY"))&amp;$Z24,IF($W$1="Pesos CLP",S!$AD:$AD,S!$AO:$AO)),0)</f>
        <v>0</v>
      </c>
      <c r="CH24" s="19">
        <f>IF(OR($I24="REAL",$I24="INCURRIDO"),SUMIF(S!$O:$O,$I24&amp;$O24&amp;$Q24&amp;UPPER(TEXT(CH$4,"MMMMYYYY"))&amp;$Z24,IF($W$1="Pesos CLP",S!$AD:$AD,S!$AO:$AO)),0)</f>
        <v>0</v>
      </c>
      <c r="CI24" s="19">
        <f>IF(OR($I24="REAL",$I24="INCURRIDO"),SUMIF(S!$O:$O,$I24&amp;$O24&amp;$Q24&amp;UPPER(TEXT(CI$4,"MMMMYYYY"))&amp;$Z24,IF($W$1="Pesos CLP",S!$AD:$AD,S!$AO:$AO)),0)</f>
        <v>0</v>
      </c>
      <c r="CJ24" s="19">
        <f>IF(OR($I24="REAL",$I24="INCURRIDO"),SUMIF(S!$O:$O,$I24&amp;$O24&amp;$Q24&amp;UPPER(TEXT(CJ$4,"MMMMYYYY"))&amp;$Z24,IF($W$1="Pesos CLP",S!$AD:$AD,S!$AO:$AO)),0)</f>
        <v>0</v>
      </c>
      <c r="CK24" s="378">
        <f t="shared" si="32"/>
        <v>0</v>
      </c>
      <c r="CL24" s="378">
        <f t="shared" si="32"/>
        <v>0</v>
      </c>
      <c r="CM24" s="378">
        <f t="shared" si="32"/>
        <v>0</v>
      </c>
      <c r="CN24" s="378">
        <f t="shared" si="32"/>
        <v>0</v>
      </c>
      <c r="CO24" s="378">
        <f t="shared" si="32"/>
        <v>0</v>
      </c>
      <c r="CP24" s="378">
        <f t="shared" si="32"/>
        <v>0</v>
      </c>
      <c r="CQ24" s="378">
        <f t="shared" si="32"/>
        <v>0</v>
      </c>
      <c r="CR24" s="378">
        <f t="shared" si="32"/>
        <v>0</v>
      </c>
      <c r="CS24" s="378">
        <f t="shared" si="33"/>
        <v>0</v>
      </c>
      <c r="CT24" s="378">
        <f t="shared" si="33"/>
        <v>0</v>
      </c>
      <c r="CU24" s="378">
        <f t="shared" si="33"/>
        <v>0</v>
      </c>
      <c r="CV24" s="378">
        <f t="shared" si="33"/>
        <v>0</v>
      </c>
      <c r="CW24" s="378">
        <f t="shared" si="33"/>
        <v>0</v>
      </c>
      <c r="CX24" s="378">
        <f t="shared" si="33"/>
        <v>0</v>
      </c>
      <c r="CY24" s="378">
        <f t="shared" si="33"/>
        <v>0</v>
      </c>
      <c r="CZ24" s="378">
        <f t="shared" si="33"/>
        <v>0</v>
      </c>
      <c r="DA24" s="378">
        <f t="shared" si="33"/>
        <v>0</v>
      </c>
      <c r="DB24" s="378">
        <f t="shared" si="33"/>
        <v>0</v>
      </c>
      <c r="DC24" s="378">
        <f t="shared" si="34"/>
        <v>0</v>
      </c>
      <c r="DD24" s="378">
        <f t="shared" si="34"/>
        <v>0</v>
      </c>
      <c r="DE24" s="378">
        <f t="shared" si="34"/>
        <v>0</v>
      </c>
      <c r="DF24" s="378">
        <f t="shared" si="34"/>
        <v>0</v>
      </c>
      <c r="DG24" s="378">
        <f t="shared" si="34"/>
        <v>0</v>
      </c>
      <c r="DH24" s="378">
        <f t="shared" si="34"/>
        <v>0</v>
      </c>
      <c r="DI24" s="378">
        <f t="shared" si="34"/>
        <v>0</v>
      </c>
      <c r="DJ24" s="378">
        <f t="shared" si="34"/>
        <v>0</v>
      </c>
      <c r="DK24" s="378">
        <f t="shared" si="34"/>
        <v>0</v>
      </c>
      <c r="DL24" s="378">
        <f t="shared" si="34"/>
        <v>0</v>
      </c>
      <c r="DM24" s="378">
        <f t="shared" si="35"/>
        <v>0</v>
      </c>
      <c r="DN24" s="378">
        <f t="shared" si="35"/>
        <v>0</v>
      </c>
      <c r="DO24" s="378">
        <f t="shared" si="35"/>
        <v>0</v>
      </c>
      <c r="DP24" s="378">
        <f t="shared" si="35"/>
        <v>0</v>
      </c>
      <c r="DQ24" s="378">
        <f t="shared" si="35"/>
        <v>0</v>
      </c>
      <c r="DR24" s="378">
        <f t="shared" si="35"/>
        <v>0</v>
      </c>
      <c r="DS24" s="378">
        <f t="shared" si="35"/>
        <v>0</v>
      </c>
      <c r="DT24" s="378">
        <f t="shared" si="35"/>
        <v>0</v>
      </c>
      <c r="DU24" s="378">
        <f t="shared" si="35"/>
        <v>0</v>
      </c>
      <c r="DV24" s="378">
        <f t="shared" si="35"/>
        <v>0</v>
      </c>
      <c r="DW24" s="378">
        <f t="shared" si="36"/>
        <v>0</v>
      </c>
      <c r="DX24" s="378">
        <f t="shared" si="36"/>
        <v>0</v>
      </c>
      <c r="DY24" s="378">
        <f t="shared" si="36"/>
        <v>0</v>
      </c>
      <c r="DZ24" s="378">
        <f t="shared" si="36"/>
        <v>0</v>
      </c>
      <c r="EA24" s="378">
        <f t="shared" si="36"/>
        <v>0</v>
      </c>
      <c r="EB24" s="378">
        <f t="shared" si="36"/>
        <v>0</v>
      </c>
      <c r="EC24" s="378">
        <f t="shared" si="36"/>
        <v>0</v>
      </c>
      <c r="ED24" s="378">
        <f t="shared" si="36"/>
        <v>0</v>
      </c>
      <c r="EE24" s="378">
        <f t="shared" si="36"/>
        <v>0</v>
      </c>
      <c r="EF24" s="378">
        <f t="shared" si="36"/>
        <v>0</v>
      </c>
      <c r="EG24" s="378">
        <f t="shared" si="37"/>
        <v>0</v>
      </c>
      <c r="EH24" s="378">
        <f t="shared" si="37"/>
        <v>0</v>
      </c>
      <c r="EI24" s="378">
        <f t="shared" si="37"/>
        <v>0</v>
      </c>
      <c r="EJ24" s="378">
        <f t="shared" si="37"/>
        <v>0</v>
      </c>
      <c r="EK24" s="378">
        <f t="shared" si="37"/>
        <v>0</v>
      </c>
      <c r="EL24" s="378">
        <f t="shared" si="37"/>
        <v>0</v>
      </c>
      <c r="EM24" s="378">
        <f t="shared" si="37"/>
        <v>0</v>
      </c>
      <c r="EN24" s="378">
        <f t="shared" si="37"/>
        <v>0</v>
      </c>
      <c r="EO24" s="378">
        <f t="shared" si="37"/>
        <v>0</v>
      </c>
      <c r="EP24" s="378">
        <f t="shared" si="37"/>
        <v>0</v>
      </c>
      <c r="EQ24" s="378">
        <f t="shared" si="37"/>
        <v>0</v>
      </c>
    </row>
    <row r="25" spans="1:147" x14ac:dyDescent="0.3">
      <c r="A25" s="167"/>
      <c r="B25" s="167"/>
      <c r="C25" s="368"/>
      <c r="D25" s="368" t="e">
        <f t="shared" si="17"/>
        <v>#N/A</v>
      </c>
      <c r="E25" s="368" t="e">
        <f>VLOOKUP(TEXT(Z25,0),'G2'!B:D,3,0)</f>
        <v>#N/A</v>
      </c>
      <c r="F25" s="816">
        <f t="shared" si="18"/>
        <v>0</v>
      </c>
      <c r="G25" s="755">
        <f t="shared" si="8"/>
        <v>0</v>
      </c>
      <c r="H25" s="756" t="s">
        <v>1190</v>
      </c>
      <c r="I25" s="166"/>
      <c r="J25" s="166"/>
      <c r="K25" s="167"/>
      <c r="L25" s="167" t="str">
        <f>IFERROR(VLOOKUP(TEXT(Z25,0),'G2'!$B$5:$D$21,3,0),"")</f>
        <v/>
      </c>
      <c r="M25" s="168"/>
      <c r="N25" s="169" t="s">
        <v>217</v>
      </c>
      <c r="O25" s="166"/>
      <c r="P25" s="166"/>
      <c r="Q25" s="166"/>
      <c r="R25" s="166"/>
      <c r="S25" s="170"/>
      <c r="T25" s="171"/>
      <c r="U25" s="171"/>
      <c r="V25" s="172"/>
      <c r="W25" s="173" t="e">
        <v>#N/A</v>
      </c>
      <c r="X25" s="173"/>
      <c r="Y25" s="173"/>
      <c r="Z25" s="173"/>
      <c r="AA25" s="19">
        <f>IF(OR($I25="REAL",$I25="INCURRIDO"),SUMIF(S!$O:$O,$I25&amp;$O25&amp;$Q25&amp;UPPER(TEXT(AA$4,"MMMMYYYY"))&amp;$Z25,IF($W$1="Pesos CLP",S!$AD:$AD,S!$AO:$AO)),0)</f>
        <v>0</v>
      </c>
      <c r="AB25" s="19">
        <f>IF(OR($I25="REAL",$I25="INCURRIDO"),SUMIF(S!$O:$O,$I25&amp;$O25&amp;$Q25&amp;UPPER(TEXT(AB$4,"MMMMYYYY"))&amp;$Z25,IF($W$1="Pesos CLP",S!$AD:$AD,S!$AO:$AO)),0)</f>
        <v>0</v>
      </c>
      <c r="AC25" s="19">
        <f>IF(OR($I25="REAL",$I25="INCURRIDO"),SUMIF(S!$O:$O,$I25&amp;$O25&amp;$Q25&amp;UPPER(TEXT(AC$4,"MMMMYYYY"))&amp;$Z25,IF($W$1="Pesos CLP",S!$AD:$AD,S!$AO:$AO)),0)</f>
        <v>0</v>
      </c>
      <c r="AD25" s="19">
        <f>IF(OR($I25="REAL",$I25="INCURRIDO"),SUMIF(S!$O:$O,$I25&amp;$O25&amp;$Q25&amp;UPPER(TEXT(AD$4,"MMMMYYYY"))&amp;$Z25,IF($W$1="Pesos CLP",S!$AD:$AD,S!$AO:$AO)),0)</f>
        <v>0</v>
      </c>
      <c r="AE25" s="19">
        <f>IF(OR($I25="REAL",$I25="INCURRIDO"),SUMIF(S!$O:$O,$I25&amp;$O25&amp;$Q25&amp;UPPER(TEXT(AE$4,"MMMMYYYY"))&amp;$Z25,IF($W$1="Pesos CLP",S!$AD:$AD,S!$AO:$AO)),0)</f>
        <v>0</v>
      </c>
      <c r="AF25" s="19">
        <f>IF(OR($I25="REAL",$I25="INCURRIDO"),SUMIF(S!$O:$O,$I25&amp;$O25&amp;$Q25&amp;UPPER(TEXT(AF$4,"MMMMYYYY"))&amp;$Z25,IF($W$1="Pesos CLP",S!$AD:$AD,S!$AO:$AO)),0)</f>
        <v>0</v>
      </c>
      <c r="AG25" s="19">
        <f>IF(OR($I25="REAL",$I25="INCURRIDO"),SUMIF(S!$O:$O,$I25&amp;$O25&amp;$Q25&amp;UPPER(TEXT(AG$4,"MMMMYYYY"))&amp;$Z25,IF($W$1="Pesos CLP",S!$AD:$AD,S!$AO:$AO)),0)</f>
        <v>0</v>
      </c>
      <c r="AH25" s="19">
        <f>IF(OR($I25="REAL",$I25="INCURRIDO"),SUMIF(S!$O:$O,$I25&amp;$O25&amp;$Q25&amp;UPPER(TEXT(AH$4,"MMMMYYYY"))&amp;$Z25,IF($W$1="Pesos CLP",S!$AD:$AD,S!$AO:$AO)),0)</f>
        <v>0</v>
      </c>
      <c r="AI25" s="19">
        <f>IF(OR($I25="REAL",$I25="INCURRIDO"),SUMIF(S!$O:$O,$I25&amp;$O25&amp;$Q25&amp;UPPER(TEXT(AI$4,"MMMMYYYY"))&amp;$Z25,IF($W$1="Pesos CLP",S!$AD:$AD,S!$AO:$AO)),0)</f>
        <v>0</v>
      </c>
      <c r="AJ25" s="19">
        <f>IF(OR($I25="REAL",$I25="INCURRIDO"),SUMIF(S!$O:$O,$I25&amp;$O25&amp;$Q25&amp;UPPER(TEXT(AJ$4,"MMMMYYYY"))&amp;$Z25,IF($W$1="Pesos CLP",S!$AD:$AD,S!$AO:$AO)),0)</f>
        <v>0</v>
      </c>
      <c r="AK25" s="19">
        <f>IF(OR($I25="REAL",$I25="INCURRIDO"),SUMIF(S!$O:$O,$I25&amp;$O25&amp;$Q25&amp;UPPER(TEXT(AK$4,"MMMMYYYY"))&amp;$Z25,IF($W$1="Pesos CLP",S!$AD:$AD,S!$AO:$AO)),0)</f>
        <v>0</v>
      </c>
      <c r="AL25" s="19">
        <f>IF(OR($I25="REAL",$I25="INCURRIDO"),SUMIF(S!$O:$O,$I25&amp;$O25&amp;$Q25&amp;UPPER(TEXT(AL$4,"MMMMYYYY"))&amp;$Z25,IF($W$1="Pesos CLP",S!$AD:$AD,S!$AO:$AO)),0)</f>
        <v>0</v>
      </c>
      <c r="AM25" s="19">
        <f>IF(OR($I25="REAL",$I25="INCURRIDO"),SUMIF(S!$O:$O,$I25&amp;$O25&amp;$Q25&amp;UPPER(TEXT(AM$4,"MMMMYYYY"))&amp;$Z25,IF($W$1="Pesos CLP",S!$AD:$AD,S!$AO:$AO)),0)</f>
        <v>0</v>
      </c>
      <c r="AN25" s="19">
        <f>IF(OR($I25="REAL",$I25="INCURRIDO"),SUMIF(S!$O:$O,$I25&amp;$O25&amp;$Q25&amp;UPPER(TEXT(AN$4,"MMMMYYYY"))&amp;$Z25,IF($W$1="Pesos CLP",S!$AD:$AD,S!$AO:$AO)),0)</f>
        <v>0</v>
      </c>
      <c r="AO25" s="19">
        <f>IF(OR($I25="REAL",$I25="INCURRIDO"),SUMIF(S!$O:$O,$I25&amp;$O25&amp;$Q25&amp;UPPER(TEXT(AO$4,"MMMMYYYY"))&amp;$Z25,IF($W$1="Pesos CLP",S!$AD:$AD,S!$AO:$AO)),0)</f>
        <v>0</v>
      </c>
      <c r="AP25" s="19">
        <f>IF(OR($I25="REAL",$I25="INCURRIDO"),SUMIF(S!$O:$O,$I25&amp;$O25&amp;$Q25&amp;UPPER(TEXT(AP$4,"MMMMYYYY"))&amp;$Z25,IF($W$1="Pesos CLP",S!$AD:$AD,S!$AO:$AO)),0)</f>
        <v>0</v>
      </c>
      <c r="AQ25" s="19">
        <f>IF(OR($I25="REAL",$I25="INCURRIDO"),SUMIF(S!$O:$O,$I25&amp;$O25&amp;$Q25&amp;UPPER(TEXT(AQ$4,"MMMMYYYY"))&amp;$Z25,IF($W$1="Pesos CLP",S!$AD:$AD,S!$AO:$AO)),0)</f>
        <v>0</v>
      </c>
      <c r="AR25" s="19">
        <f>IF(OR($I25="REAL",$I25="INCURRIDO"),SUMIF(S!$O:$O,$I25&amp;$O25&amp;$Q25&amp;UPPER(TEXT(AR$4,"MMMMYYYY"))&amp;$Z25,IF($W$1="Pesos CLP",S!$AD:$AD,S!$AO:$AO)),0)</f>
        <v>0</v>
      </c>
      <c r="AS25" s="19">
        <f>IF(OR($I25="REAL",$I25="INCURRIDO"),SUMIF(S!$O:$O,$I25&amp;$O25&amp;$Q25&amp;UPPER(TEXT(AS$4,"MMMMYYYY"))&amp;$Z25,IF($W$1="Pesos CLP",S!$AD:$AD,S!$AO:$AO)),0)</f>
        <v>0</v>
      </c>
      <c r="AT25" s="19">
        <f>IF(OR($I25="REAL",$I25="INCURRIDO"),SUMIF(S!$O:$O,$I25&amp;$O25&amp;$Q25&amp;UPPER(TEXT(AT$4,"MMMMYYYY"))&amp;$Z25,IF($W$1="Pesos CLP",S!$AD:$AD,S!$AO:$AO)),0)</f>
        <v>0</v>
      </c>
      <c r="AU25" s="19">
        <f>IF(OR($I25="REAL",$I25="INCURRIDO"),SUMIF(S!$O:$O,$I25&amp;$O25&amp;$Q25&amp;UPPER(TEXT(AU$4,"MMMMYYYY"))&amp;$Z25,IF($W$1="Pesos CLP",S!$AD:$AD,S!$AO:$AO)),0)</f>
        <v>0</v>
      </c>
      <c r="AV25" s="19">
        <f>IF(OR($I25="REAL",$I25="INCURRIDO"),SUMIF(S!$O:$O,$I25&amp;$O25&amp;$Q25&amp;UPPER(TEXT(AV$4,"MMMMYYYY"))&amp;$Z25,IF($W$1="Pesos CLP",S!$AD:$AD,S!$AO:$AO)),0)</f>
        <v>0</v>
      </c>
      <c r="AW25" s="19">
        <f>IF(OR($I25="REAL",$I25="INCURRIDO"),SUMIF(S!$O:$O,$I25&amp;$O25&amp;$Q25&amp;UPPER(TEXT(AW$4,"MMMMYYYY"))&amp;$Z25,IF($W$1="Pesos CLP",S!$AD:$AD,S!$AO:$AO)),0)</f>
        <v>0</v>
      </c>
      <c r="AX25" s="19">
        <f>IF(OR($I25="REAL",$I25="INCURRIDO"),SUMIF(S!$O:$O,$I25&amp;$O25&amp;$Q25&amp;UPPER(TEXT(AX$4,"MMMMYYYY"))&amp;$Z25,IF($W$1="Pesos CLP",S!$AD:$AD,S!$AO:$AO)),0)</f>
        <v>0</v>
      </c>
      <c r="AY25" s="19">
        <f>IF(OR($I25="REAL",$I25="INCURRIDO"),SUMIF(S!$O:$O,$I25&amp;$O25&amp;$Q25&amp;UPPER(TEXT(AY$4,"MMMMYYYY"))&amp;$Z25,IF($W$1="Pesos CLP",S!$AD:$AD,S!$AO:$AO)),0)</f>
        <v>0</v>
      </c>
      <c r="AZ25" s="19">
        <f>IF(OR($I25="REAL",$I25="INCURRIDO"),SUMIF(S!$O:$O,$I25&amp;$O25&amp;$Q25&amp;UPPER(TEXT(AZ$4,"MMMMYYYY"))&amp;$Z25,IF($W$1="Pesos CLP",S!$AD:$AD,S!$AO:$AO)),0)</f>
        <v>0</v>
      </c>
      <c r="BA25" s="19">
        <f>IF(OR($I25="REAL",$I25="INCURRIDO"),SUMIF(S!$O:$O,$I25&amp;$O25&amp;$Q25&amp;UPPER(TEXT(BA$4,"MMMMYYYY"))&amp;$Z25,IF($W$1="Pesos CLP",S!$AD:$AD,S!$AO:$AO)),0)</f>
        <v>0</v>
      </c>
      <c r="BB25" s="19">
        <f>IF(OR($I25="REAL",$I25="INCURRIDO"),SUMIF(S!$O:$O,$I25&amp;$O25&amp;$Q25&amp;UPPER(TEXT(BB$4,"MMMMYYYY"))&amp;$Z25,IF($W$1="Pesos CLP",S!$AD:$AD,S!$AO:$AO)),0)</f>
        <v>0</v>
      </c>
      <c r="BC25" s="19">
        <f>IF(OR($I25="REAL",$I25="INCURRIDO"),SUMIF(S!$O:$O,$I25&amp;$O25&amp;$Q25&amp;UPPER(TEXT(BC$4,"MMMMYYYY"))&amp;$Z25,IF($W$1="Pesos CLP",S!$AD:$AD,S!$AO:$AO)),0)</f>
        <v>0</v>
      </c>
      <c r="BD25" s="19">
        <f>IF(OR($I25="REAL",$I25="INCURRIDO"),SUMIF(S!$O:$O,$I25&amp;$O25&amp;$Q25&amp;UPPER(TEXT(BD$4,"MMMMYYYY"))&amp;$Z25,IF($W$1="Pesos CLP",S!$AD:$AD,S!$AO:$AO)),0)</f>
        <v>0</v>
      </c>
      <c r="BE25" s="19">
        <f>IF(OR($I25="REAL",$I25="INCURRIDO"),SUMIF(S!$O:$O,$I25&amp;$O25&amp;$Q25&amp;UPPER(TEXT(BE$4,"MMMMYYYY"))&amp;$Z25,IF($W$1="Pesos CLP",S!$AD:$AD,S!$AO:$AO)),0)</f>
        <v>0</v>
      </c>
      <c r="BF25" s="19">
        <f>IF(OR($I25="REAL",$I25="INCURRIDO"),SUMIF(S!$O:$O,$I25&amp;$O25&amp;$Q25&amp;UPPER(TEXT(BF$4,"MMMMYYYY"))&amp;$Z25,IF($W$1="Pesos CLP",S!$AD:$AD,S!$AO:$AO)),0)</f>
        <v>0</v>
      </c>
      <c r="BG25" s="19">
        <f>IF(OR($I25="REAL",$I25="INCURRIDO"),SUMIF(S!$O:$O,$I25&amp;$O25&amp;$Q25&amp;UPPER(TEXT(BG$4,"MMMMYYYY"))&amp;$Z25,IF($W$1="Pesos CLP",S!$AD:$AD,S!$AO:$AO)),0)</f>
        <v>0</v>
      </c>
      <c r="BH25" s="19">
        <f>IF(OR($I25="REAL",$I25="INCURRIDO"),SUMIF(S!$O:$O,$I25&amp;$O25&amp;$Q25&amp;UPPER(TEXT(BH$4,"MMMMYYYY"))&amp;$Z25,IF($W$1="Pesos CLP",S!$AD:$AD,S!$AO:$AO)),0)</f>
        <v>0</v>
      </c>
      <c r="BI25" s="19">
        <f>IF(OR($I25="REAL",$I25="INCURRIDO"),SUMIF(S!$O:$O,$I25&amp;$O25&amp;$Q25&amp;UPPER(TEXT(BI$4,"MMMMYYYY"))&amp;$Z25,IF($W$1="Pesos CLP",S!$AD:$AD,S!$AO:$AO)),0)</f>
        <v>0</v>
      </c>
      <c r="BJ25" s="19">
        <f>IF(OR($I25="REAL",$I25="INCURRIDO"),SUMIF(S!$O:$O,$I25&amp;$O25&amp;$Q25&amp;UPPER(TEXT(BJ$4,"MMMMYYYY"))&amp;$Z25,IF($W$1="Pesos CLP",S!$AD:$AD,S!$AO:$AO)),0)</f>
        <v>0</v>
      </c>
      <c r="BK25" s="19">
        <f>IF(OR($I25="REAL",$I25="INCURRIDO"),SUMIF(S!$O:$O,$I25&amp;$O25&amp;$Q25&amp;UPPER(TEXT(BK$4,"MMMMYYYY"))&amp;$Z25,IF($W$1="Pesos CLP",S!$AD:$AD,S!$AO:$AO)),0)</f>
        <v>0</v>
      </c>
      <c r="BL25" s="19">
        <f>IF(OR($I25="REAL",$I25="INCURRIDO"),SUMIF(S!$O:$O,$I25&amp;$O25&amp;$Q25&amp;UPPER(TEXT(BL$4,"MMMMYYYY"))&amp;$Z25,IF($W$1="Pesos CLP",S!$AD:$AD,S!$AO:$AO)),0)</f>
        <v>0</v>
      </c>
      <c r="BM25" s="19">
        <f>IF(OR($I25="REAL",$I25="INCURRIDO"),SUMIF(S!$O:$O,$I25&amp;$O25&amp;$Q25&amp;UPPER(TEXT(BM$4,"MMMMYYYY"))&amp;$Z25,IF($W$1="Pesos CLP",S!$AD:$AD,S!$AO:$AO)),0)</f>
        <v>0</v>
      </c>
      <c r="BN25" s="19">
        <f>IF(OR($I25="REAL",$I25="INCURRIDO"),SUMIF(S!$O:$O,$I25&amp;$O25&amp;$Q25&amp;UPPER(TEXT(BN$4,"MMMMYYYY"))&amp;$Z25,IF($W$1="Pesos CLP",S!$AD:$AD,S!$AO:$AO)),0)</f>
        <v>0</v>
      </c>
      <c r="BO25" s="19">
        <f>IF(OR($I25="REAL",$I25="INCURRIDO"),SUMIF(S!$O:$O,$I25&amp;$O25&amp;$Q25&amp;UPPER(TEXT(BO$4,"MMMMYYYY"))&amp;$Z25,IF($W$1="Pesos CLP",S!$AD:$AD,S!$AO:$AO)),0)</f>
        <v>0</v>
      </c>
      <c r="BP25" s="19">
        <f>IF(OR($I25="REAL",$I25="INCURRIDO"),SUMIF(S!$O:$O,$I25&amp;$O25&amp;$Q25&amp;UPPER(TEXT(BP$4,"MMMMYYYY"))&amp;$Z25,IF($W$1="Pesos CLP",S!$AD:$AD,S!$AO:$AO)),0)</f>
        <v>0</v>
      </c>
      <c r="BQ25" s="19">
        <f>IF(OR($I25="REAL",$I25="INCURRIDO"),SUMIF(S!$O:$O,$I25&amp;$O25&amp;$Q25&amp;UPPER(TEXT(BQ$4,"MMMMYYYY"))&amp;$Z25,IF($W$1="Pesos CLP",S!$AD:$AD,S!$AO:$AO)),0)</f>
        <v>0</v>
      </c>
      <c r="BR25" s="19">
        <f>IF(OR($I25="REAL",$I25="INCURRIDO"),SUMIF(S!$O:$O,$I25&amp;$O25&amp;$Q25&amp;UPPER(TEXT(BR$4,"MMMMYYYY"))&amp;$Z25,IF($W$1="Pesos CLP",S!$AD:$AD,S!$AO:$AO)),0)</f>
        <v>0</v>
      </c>
      <c r="BS25" s="173"/>
      <c r="BT25" s="173"/>
      <c r="BU25" s="173"/>
      <c r="BV25" s="173"/>
      <c r="BW25" s="173"/>
      <c r="BX25" s="173"/>
      <c r="BY25" s="173"/>
      <c r="BZ25" s="173"/>
      <c r="CA25" s="173"/>
      <c r="CB25" s="173"/>
      <c r="CC25" s="173"/>
      <c r="CD25" s="173"/>
      <c r="CE25" s="173"/>
      <c r="CF25" s="173"/>
      <c r="CG25" s="173"/>
      <c r="CH25" s="173"/>
      <c r="CI25" s="173"/>
      <c r="CJ25" s="173"/>
      <c r="CK25" s="173"/>
      <c r="CL25" s="173"/>
      <c r="CM25" s="173"/>
      <c r="CN25" s="173"/>
      <c r="CO25" s="173"/>
      <c r="CP25" s="173"/>
      <c r="CQ25" s="173"/>
      <c r="CR25" s="173"/>
      <c r="CS25" s="173"/>
      <c r="CT25" s="381"/>
      <c r="CU25" s="381"/>
      <c r="CV25" s="381"/>
      <c r="CW25" s="381"/>
      <c r="CX25" s="381"/>
      <c r="CY25" s="381"/>
      <c r="CZ25" s="381"/>
      <c r="DA25" s="381"/>
      <c r="DB25" s="381"/>
      <c r="DC25" s="381"/>
      <c r="DD25" s="381"/>
      <c r="DE25" s="381"/>
      <c r="DF25" s="381"/>
      <c r="DG25" s="381"/>
      <c r="DH25" s="381"/>
      <c r="DI25" s="381"/>
      <c r="DJ25" s="381"/>
      <c r="DK25" s="381"/>
      <c r="DL25" s="381"/>
      <c r="DM25" s="381"/>
      <c r="DN25" s="381"/>
      <c r="DO25" s="381"/>
      <c r="DP25" s="381"/>
      <c r="DQ25" s="381"/>
      <c r="DR25" s="381"/>
      <c r="DS25" s="381"/>
      <c r="DT25" s="381"/>
      <c r="DU25" s="381"/>
      <c r="DV25" s="381"/>
      <c r="DW25" s="381"/>
      <c r="DX25" s="381"/>
      <c r="DY25" s="381"/>
      <c r="DZ25" s="381"/>
      <c r="EA25" s="381"/>
      <c r="EB25" s="381"/>
      <c r="EC25" s="381"/>
      <c r="ED25" s="381"/>
      <c r="EE25" s="381"/>
      <c r="EF25" s="381"/>
      <c r="EG25" s="381"/>
      <c r="EH25" s="381"/>
      <c r="EI25" s="381"/>
      <c r="EJ25" s="381"/>
      <c r="EK25" s="381"/>
      <c r="EL25" s="381"/>
      <c r="EM25" s="381"/>
      <c r="EN25" s="381"/>
      <c r="EO25" s="381"/>
      <c r="EP25" s="381"/>
      <c r="EQ25" s="381"/>
    </row>
    <row r="26" spans="1:147" x14ac:dyDescent="0.3">
      <c r="A26" s="182"/>
      <c r="B26" s="182"/>
      <c r="C26" s="368"/>
      <c r="D26" s="368" t="e">
        <f t="shared" si="17"/>
        <v>#N/A</v>
      </c>
      <c r="E26" s="368" t="e">
        <f>VLOOKUP(TEXT(Z26,0),'G2'!B:D,3,0)</f>
        <v>#N/A</v>
      </c>
      <c r="F26" s="816">
        <f t="shared" si="18"/>
        <v>0</v>
      </c>
      <c r="G26" s="755">
        <f t="shared" si="8"/>
        <v>0</v>
      </c>
      <c r="H26" s="756" t="s">
        <v>1190</v>
      </c>
      <c r="I26" s="181"/>
      <c r="J26" s="181"/>
      <c r="K26" s="182"/>
      <c r="L26" s="182" t="str">
        <f>IFERROR(VLOOKUP(TEXT(Z26,0),'G2'!$B$5:$D$21,3,0),"")</f>
        <v/>
      </c>
      <c r="M26" s="183"/>
      <c r="N26" s="184" t="s">
        <v>219</v>
      </c>
      <c r="O26" s="181"/>
      <c r="P26" s="181"/>
      <c r="Q26" s="181"/>
      <c r="R26" s="181"/>
      <c r="S26" s="185"/>
      <c r="T26" s="186"/>
      <c r="U26" s="186"/>
      <c r="V26" s="187"/>
      <c r="W26" s="188" t="e">
        <v>#N/A</v>
      </c>
      <c r="X26" s="188"/>
      <c r="Y26" s="188"/>
      <c r="Z26" s="188"/>
      <c r="AA26" s="19">
        <f>IF(OR($I26="REAL",$I26="INCURRIDO"),SUMIF(S!$O:$O,$I26&amp;$O26&amp;$Q26&amp;UPPER(TEXT(AA$4,"MMMMYYYY"))&amp;$Z26,IF($W$1="Pesos CLP",S!$AD:$AD,S!$AO:$AO)),0)</f>
        <v>0</v>
      </c>
      <c r="AB26" s="19">
        <f>IF(OR($I26="REAL",$I26="INCURRIDO"),SUMIF(S!$O:$O,$I26&amp;$O26&amp;$Q26&amp;UPPER(TEXT(AB$4,"MMMMYYYY"))&amp;$Z26,IF($W$1="Pesos CLP",S!$AD:$AD,S!$AO:$AO)),0)</f>
        <v>0</v>
      </c>
      <c r="AC26" s="19">
        <f>IF(OR($I26="REAL",$I26="INCURRIDO"),SUMIF(S!$O:$O,$I26&amp;$O26&amp;$Q26&amp;UPPER(TEXT(AC$4,"MMMMYYYY"))&amp;$Z26,IF($W$1="Pesos CLP",S!$AD:$AD,S!$AO:$AO)),0)</f>
        <v>0</v>
      </c>
      <c r="AD26" s="19">
        <f>IF(OR($I26="REAL",$I26="INCURRIDO"),SUMIF(S!$O:$O,$I26&amp;$O26&amp;$Q26&amp;UPPER(TEXT(AD$4,"MMMMYYYY"))&amp;$Z26,IF($W$1="Pesos CLP",S!$AD:$AD,S!$AO:$AO)),0)</f>
        <v>0</v>
      </c>
      <c r="AE26" s="19">
        <f>IF(OR($I26="REAL",$I26="INCURRIDO"),SUMIF(S!$O:$O,$I26&amp;$O26&amp;$Q26&amp;UPPER(TEXT(AE$4,"MMMMYYYY"))&amp;$Z26,IF($W$1="Pesos CLP",S!$AD:$AD,S!$AO:$AO)),0)</f>
        <v>0</v>
      </c>
      <c r="AF26" s="19">
        <f>IF(OR($I26="REAL",$I26="INCURRIDO"),SUMIF(S!$O:$O,$I26&amp;$O26&amp;$Q26&amp;UPPER(TEXT(AF$4,"MMMMYYYY"))&amp;$Z26,IF($W$1="Pesos CLP",S!$AD:$AD,S!$AO:$AO)),0)</f>
        <v>0</v>
      </c>
      <c r="AG26" s="19">
        <f>IF(OR($I26="REAL",$I26="INCURRIDO"),SUMIF(S!$O:$O,$I26&amp;$O26&amp;$Q26&amp;UPPER(TEXT(AG$4,"MMMMYYYY"))&amp;$Z26,IF($W$1="Pesos CLP",S!$AD:$AD,S!$AO:$AO)),0)</f>
        <v>0</v>
      </c>
      <c r="AH26" s="19">
        <f>IF(OR($I26="REAL",$I26="INCURRIDO"),SUMIF(S!$O:$O,$I26&amp;$O26&amp;$Q26&amp;UPPER(TEXT(AH$4,"MMMMYYYY"))&amp;$Z26,IF($W$1="Pesos CLP",S!$AD:$AD,S!$AO:$AO)),0)</f>
        <v>0</v>
      </c>
      <c r="AI26" s="19">
        <f>IF(OR($I26="REAL",$I26="INCURRIDO"),SUMIF(S!$O:$O,$I26&amp;$O26&amp;$Q26&amp;UPPER(TEXT(AI$4,"MMMMYYYY"))&amp;$Z26,IF($W$1="Pesos CLP",S!$AD:$AD,S!$AO:$AO)),0)</f>
        <v>0</v>
      </c>
      <c r="AJ26" s="19">
        <f>IF(OR($I26="REAL",$I26="INCURRIDO"),SUMIF(S!$O:$O,$I26&amp;$O26&amp;$Q26&amp;UPPER(TEXT(AJ$4,"MMMMYYYY"))&amp;$Z26,IF($W$1="Pesos CLP",S!$AD:$AD,S!$AO:$AO)),0)</f>
        <v>0</v>
      </c>
      <c r="AK26" s="19">
        <f>IF(OR($I26="REAL",$I26="INCURRIDO"),SUMIF(S!$O:$O,$I26&amp;$O26&amp;$Q26&amp;UPPER(TEXT(AK$4,"MMMMYYYY"))&amp;$Z26,IF($W$1="Pesos CLP",S!$AD:$AD,S!$AO:$AO)),0)</f>
        <v>0</v>
      </c>
      <c r="AL26" s="19">
        <f>IF(OR($I26="REAL",$I26="INCURRIDO"),SUMIF(S!$O:$O,$I26&amp;$O26&amp;$Q26&amp;UPPER(TEXT(AL$4,"MMMMYYYY"))&amp;$Z26,IF($W$1="Pesos CLP",S!$AD:$AD,S!$AO:$AO)),0)</f>
        <v>0</v>
      </c>
      <c r="AM26" s="19">
        <f>IF(OR($I26="REAL",$I26="INCURRIDO"),SUMIF(S!$O:$O,$I26&amp;$O26&amp;$Q26&amp;UPPER(TEXT(AM$4,"MMMMYYYY"))&amp;$Z26,IF($W$1="Pesos CLP",S!$AD:$AD,S!$AO:$AO)),0)</f>
        <v>0</v>
      </c>
      <c r="AN26" s="19">
        <f>IF(OR($I26="REAL",$I26="INCURRIDO"),SUMIF(S!$O:$O,$I26&amp;$O26&amp;$Q26&amp;UPPER(TEXT(AN$4,"MMMMYYYY"))&amp;$Z26,IF($W$1="Pesos CLP",S!$AD:$AD,S!$AO:$AO)),0)</f>
        <v>0</v>
      </c>
      <c r="AO26" s="19">
        <f>IF(OR($I26="REAL",$I26="INCURRIDO"),SUMIF(S!$O:$O,$I26&amp;$O26&amp;$Q26&amp;UPPER(TEXT(AO$4,"MMMMYYYY"))&amp;$Z26,IF($W$1="Pesos CLP",S!$AD:$AD,S!$AO:$AO)),0)</f>
        <v>0</v>
      </c>
      <c r="AP26" s="19">
        <f>IF(OR($I26="REAL",$I26="INCURRIDO"),SUMIF(S!$O:$O,$I26&amp;$O26&amp;$Q26&amp;UPPER(TEXT(AP$4,"MMMMYYYY"))&amp;$Z26,IF($W$1="Pesos CLP",S!$AD:$AD,S!$AO:$AO)),0)</f>
        <v>0</v>
      </c>
      <c r="AQ26" s="19">
        <f>IF(OR($I26="REAL",$I26="INCURRIDO"),SUMIF(S!$O:$O,$I26&amp;$O26&amp;$Q26&amp;UPPER(TEXT(AQ$4,"MMMMYYYY"))&amp;$Z26,IF($W$1="Pesos CLP",S!$AD:$AD,S!$AO:$AO)),0)</f>
        <v>0</v>
      </c>
      <c r="AR26" s="19">
        <f>IF(OR($I26="REAL",$I26="INCURRIDO"),SUMIF(S!$O:$O,$I26&amp;$O26&amp;$Q26&amp;UPPER(TEXT(AR$4,"MMMMYYYY"))&amp;$Z26,IF($W$1="Pesos CLP",S!$AD:$AD,S!$AO:$AO)),0)</f>
        <v>0</v>
      </c>
      <c r="AS26" s="19">
        <f>IF(OR($I26="REAL",$I26="INCURRIDO"),SUMIF(S!$O:$O,$I26&amp;$O26&amp;$Q26&amp;UPPER(TEXT(AS$4,"MMMMYYYY"))&amp;$Z26,IF($W$1="Pesos CLP",S!$AD:$AD,S!$AO:$AO)),0)</f>
        <v>0</v>
      </c>
      <c r="AT26" s="19">
        <f>IF(OR($I26="REAL",$I26="INCURRIDO"),SUMIF(S!$O:$O,$I26&amp;$O26&amp;$Q26&amp;UPPER(TEXT(AT$4,"MMMMYYYY"))&amp;$Z26,IF($W$1="Pesos CLP",S!$AD:$AD,S!$AO:$AO)),0)</f>
        <v>0</v>
      </c>
      <c r="AU26" s="19">
        <f>IF(OR($I26="REAL",$I26="INCURRIDO"),SUMIF(S!$O:$O,$I26&amp;$O26&amp;$Q26&amp;UPPER(TEXT(AU$4,"MMMMYYYY"))&amp;$Z26,IF($W$1="Pesos CLP",S!$AD:$AD,S!$AO:$AO)),0)</f>
        <v>0</v>
      </c>
      <c r="AV26" s="19">
        <f>IF(OR($I26="REAL",$I26="INCURRIDO"),SUMIF(S!$O:$O,$I26&amp;$O26&amp;$Q26&amp;UPPER(TEXT(AV$4,"MMMMYYYY"))&amp;$Z26,IF($W$1="Pesos CLP",S!$AD:$AD,S!$AO:$AO)),0)</f>
        <v>0</v>
      </c>
      <c r="AW26" s="19">
        <f>IF(OR($I26="REAL",$I26="INCURRIDO"),SUMIF(S!$O:$O,$I26&amp;$O26&amp;$Q26&amp;UPPER(TEXT(AW$4,"MMMMYYYY"))&amp;$Z26,IF($W$1="Pesos CLP",S!$AD:$AD,S!$AO:$AO)),0)</f>
        <v>0</v>
      </c>
      <c r="AX26" s="19">
        <f>IF(OR($I26="REAL",$I26="INCURRIDO"),SUMIF(S!$O:$O,$I26&amp;$O26&amp;$Q26&amp;UPPER(TEXT(AX$4,"MMMMYYYY"))&amp;$Z26,IF($W$1="Pesos CLP",S!$AD:$AD,S!$AO:$AO)),0)</f>
        <v>0</v>
      </c>
      <c r="AY26" s="19">
        <f>IF(OR($I26="REAL",$I26="INCURRIDO"),SUMIF(S!$O:$O,$I26&amp;$O26&amp;$Q26&amp;UPPER(TEXT(AY$4,"MMMMYYYY"))&amp;$Z26,IF($W$1="Pesos CLP",S!$AD:$AD,S!$AO:$AO)),0)</f>
        <v>0</v>
      </c>
      <c r="AZ26" s="19">
        <f>IF(OR($I26="REAL",$I26="INCURRIDO"),SUMIF(S!$O:$O,$I26&amp;$O26&amp;$Q26&amp;UPPER(TEXT(AZ$4,"MMMMYYYY"))&amp;$Z26,IF($W$1="Pesos CLP",S!$AD:$AD,S!$AO:$AO)),0)</f>
        <v>0</v>
      </c>
      <c r="BA26" s="19">
        <f>IF(OR($I26="REAL",$I26="INCURRIDO"),SUMIF(S!$O:$O,$I26&amp;$O26&amp;$Q26&amp;UPPER(TEXT(BA$4,"MMMMYYYY"))&amp;$Z26,IF($W$1="Pesos CLP",S!$AD:$AD,S!$AO:$AO)),0)</f>
        <v>0</v>
      </c>
      <c r="BB26" s="19">
        <f>IF(OR($I26="REAL",$I26="INCURRIDO"),SUMIF(S!$O:$O,$I26&amp;$O26&amp;$Q26&amp;UPPER(TEXT(BB$4,"MMMMYYYY"))&amp;$Z26,IF($W$1="Pesos CLP",S!$AD:$AD,S!$AO:$AO)),0)</f>
        <v>0</v>
      </c>
      <c r="BC26" s="19">
        <f>IF(OR($I26="REAL",$I26="INCURRIDO"),SUMIF(S!$O:$O,$I26&amp;$O26&amp;$Q26&amp;UPPER(TEXT(BC$4,"MMMMYYYY"))&amp;$Z26,IF($W$1="Pesos CLP",S!$AD:$AD,S!$AO:$AO)),0)</f>
        <v>0</v>
      </c>
      <c r="BD26" s="19">
        <f>IF(OR($I26="REAL",$I26="INCURRIDO"),SUMIF(S!$O:$O,$I26&amp;$O26&amp;$Q26&amp;UPPER(TEXT(BD$4,"MMMMYYYY"))&amp;$Z26,IF($W$1="Pesos CLP",S!$AD:$AD,S!$AO:$AO)),0)</f>
        <v>0</v>
      </c>
      <c r="BE26" s="19">
        <f>IF(OR($I26="REAL",$I26="INCURRIDO"),SUMIF(S!$O:$O,$I26&amp;$O26&amp;$Q26&amp;UPPER(TEXT(BE$4,"MMMMYYYY"))&amp;$Z26,IF($W$1="Pesos CLP",S!$AD:$AD,S!$AO:$AO)),0)</f>
        <v>0</v>
      </c>
      <c r="BF26" s="19">
        <f>IF(OR($I26="REAL",$I26="INCURRIDO"),SUMIF(S!$O:$O,$I26&amp;$O26&amp;$Q26&amp;UPPER(TEXT(BF$4,"MMMMYYYY"))&amp;$Z26,IF($W$1="Pesos CLP",S!$AD:$AD,S!$AO:$AO)),0)</f>
        <v>0</v>
      </c>
      <c r="BG26" s="19">
        <f>IF(OR($I26="REAL",$I26="INCURRIDO"),SUMIF(S!$O:$O,$I26&amp;$O26&amp;$Q26&amp;UPPER(TEXT(BG$4,"MMMMYYYY"))&amp;$Z26,IF($W$1="Pesos CLP",S!$AD:$AD,S!$AO:$AO)),0)</f>
        <v>0</v>
      </c>
      <c r="BH26" s="19">
        <f>IF(OR($I26="REAL",$I26="INCURRIDO"),SUMIF(S!$O:$O,$I26&amp;$O26&amp;$Q26&amp;UPPER(TEXT(BH$4,"MMMMYYYY"))&amp;$Z26,IF($W$1="Pesos CLP",S!$AD:$AD,S!$AO:$AO)),0)</f>
        <v>0</v>
      </c>
      <c r="BI26" s="19">
        <f>IF(OR($I26="REAL",$I26="INCURRIDO"),SUMIF(S!$O:$O,$I26&amp;$O26&amp;$Q26&amp;UPPER(TEXT(BI$4,"MMMMYYYY"))&amp;$Z26,IF($W$1="Pesos CLP",S!$AD:$AD,S!$AO:$AO)),0)</f>
        <v>0</v>
      </c>
      <c r="BJ26" s="19">
        <f>IF(OR($I26="REAL",$I26="INCURRIDO"),SUMIF(S!$O:$O,$I26&amp;$O26&amp;$Q26&amp;UPPER(TEXT(BJ$4,"MMMMYYYY"))&amp;$Z26,IF($W$1="Pesos CLP",S!$AD:$AD,S!$AO:$AO)),0)</f>
        <v>0</v>
      </c>
      <c r="BK26" s="19">
        <f>IF(OR($I26="REAL",$I26="INCURRIDO"),SUMIF(S!$O:$O,$I26&amp;$O26&amp;$Q26&amp;UPPER(TEXT(BK$4,"MMMMYYYY"))&amp;$Z26,IF($W$1="Pesos CLP",S!$AD:$AD,S!$AO:$AO)),0)</f>
        <v>0</v>
      </c>
      <c r="BL26" s="19">
        <f>IF(OR($I26="REAL",$I26="INCURRIDO"),SUMIF(S!$O:$O,$I26&amp;$O26&amp;$Q26&amp;UPPER(TEXT(BL$4,"MMMMYYYY"))&amp;$Z26,IF($W$1="Pesos CLP",S!$AD:$AD,S!$AO:$AO)),0)</f>
        <v>0</v>
      </c>
      <c r="BM26" s="19">
        <f>IF(OR($I26="REAL",$I26="INCURRIDO"),SUMIF(S!$O:$O,$I26&amp;$O26&amp;$Q26&amp;UPPER(TEXT(BM$4,"MMMMYYYY"))&amp;$Z26,IF($W$1="Pesos CLP",S!$AD:$AD,S!$AO:$AO)),0)</f>
        <v>0</v>
      </c>
      <c r="BN26" s="19">
        <f>IF(OR($I26="REAL",$I26="INCURRIDO"),SUMIF(S!$O:$O,$I26&amp;$O26&amp;$Q26&amp;UPPER(TEXT(BN$4,"MMMMYYYY"))&amp;$Z26,IF($W$1="Pesos CLP",S!$AD:$AD,S!$AO:$AO)),0)</f>
        <v>0</v>
      </c>
      <c r="BO26" s="19">
        <f>IF(OR($I26="REAL",$I26="INCURRIDO"),SUMIF(S!$O:$O,$I26&amp;$O26&amp;$Q26&amp;UPPER(TEXT(BO$4,"MMMMYYYY"))&amp;$Z26,IF($W$1="Pesos CLP",S!$AD:$AD,S!$AO:$AO)),0)</f>
        <v>0</v>
      </c>
      <c r="BP26" s="19">
        <f>IF(OR($I26="REAL",$I26="INCURRIDO"),SUMIF(S!$O:$O,$I26&amp;$O26&amp;$Q26&amp;UPPER(TEXT(BP$4,"MMMMYYYY"))&amp;$Z26,IF($W$1="Pesos CLP",S!$AD:$AD,S!$AO:$AO)),0)</f>
        <v>0</v>
      </c>
      <c r="BQ26" s="19">
        <f>IF(OR($I26="REAL",$I26="INCURRIDO"),SUMIF(S!$O:$O,$I26&amp;$O26&amp;$Q26&amp;UPPER(TEXT(BQ$4,"MMMMYYYY"))&amp;$Z26,IF($W$1="Pesos CLP",S!$AD:$AD,S!$AO:$AO)),0)</f>
        <v>0</v>
      </c>
      <c r="BR26" s="19">
        <f>IF(OR($I26="REAL",$I26="INCURRIDO"),SUMIF(S!$O:$O,$I26&amp;$O26&amp;$Q26&amp;UPPER(TEXT(BR$4,"MMMMYYYY"))&amp;$Z26,IF($W$1="Pesos CLP",S!$AD:$AD,S!$AO:$AO)),0)</f>
        <v>0</v>
      </c>
      <c r="BS26" s="188"/>
      <c r="BT26" s="188"/>
      <c r="BU26" s="188"/>
      <c r="BV26" s="188"/>
      <c r="BW26" s="188"/>
      <c r="BX26" s="188"/>
      <c r="BY26" s="188"/>
      <c r="BZ26" s="188"/>
      <c r="CA26" s="188"/>
      <c r="CB26" s="188"/>
      <c r="CC26" s="188"/>
      <c r="CD26" s="188"/>
      <c r="CE26" s="188"/>
      <c r="CF26" s="188"/>
      <c r="CG26" s="188"/>
      <c r="CH26" s="188"/>
      <c r="CI26" s="188"/>
      <c r="CJ26" s="188"/>
      <c r="CK26" s="188"/>
      <c r="CL26" s="188"/>
      <c r="CM26" s="188"/>
      <c r="CN26" s="188"/>
      <c r="CO26" s="188"/>
      <c r="CP26" s="188"/>
      <c r="CQ26" s="188"/>
      <c r="CR26" s="188"/>
      <c r="CS26" s="188"/>
      <c r="CT26" s="380">
        <f t="shared" ref="CT26:DC35" si="38">(IF(AND(AND($T26&gt;=(CT$4-DAY(CT$4)+1),$T26&lt;=CT$4),AND($U26&gt;=(CT$4-DAY(CT$4)+1),$U26&lt;=CT$4)),$U26-$T26+1,IF(AND($T26&gt;=(CT$4-DAY(CT$4)+1),$T26&lt;=CT$4),CT$4-$T26+1,IF(AND($U26&gt;=(CT$4-DAY(CT$4)+1),$U26&lt;=CT$4),$U26-(CT$4-DAY(CT$4)+1)+1,IF(OR(AND((CT$4-DAY(CT$4)+1)&gt;=$T26,(CT$4-DAY(CT$4)+1)&lt;=$U26),AND((CT$4&gt;=$T26),(CT$4&lt;=$U26))),CT$4-(CT$4-DAY(CT$4)+1)+1,0))))/IF($R26="mes",_xlfn.DAYS(CT$4,(CT$4-DAY(CT$4)+1))+1,(_xlfn.DAYS($U26,$T26)+1))*$S26)*IF($X$1="Físico",1,$X26)</f>
        <v>0</v>
      </c>
      <c r="CU26" s="380">
        <f t="shared" si="38"/>
        <v>0</v>
      </c>
      <c r="CV26" s="380">
        <f t="shared" si="38"/>
        <v>0</v>
      </c>
      <c r="CW26" s="380">
        <f t="shared" si="38"/>
        <v>0</v>
      </c>
      <c r="CX26" s="380">
        <f t="shared" si="38"/>
        <v>0</v>
      </c>
      <c r="CY26" s="380">
        <f t="shared" si="38"/>
        <v>0</v>
      </c>
      <c r="CZ26" s="380">
        <f t="shared" si="38"/>
        <v>0</v>
      </c>
      <c r="DA26" s="380">
        <f t="shared" si="38"/>
        <v>0</v>
      </c>
      <c r="DB26" s="380">
        <f t="shared" si="38"/>
        <v>0</v>
      </c>
      <c r="DC26" s="380">
        <f t="shared" si="38"/>
        <v>0</v>
      </c>
      <c r="DD26" s="380">
        <f t="shared" ref="DD26:DM35" si="39">(IF(AND(AND($T26&gt;=(DD$4-DAY(DD$4)+1),$T26&lt;=DD$4),AND($U26&gt;=(DD$4-DAY(DD$4)+1),$U26&lt;=DD$4)),$U26-$T26+1,IF(AND($T26&gt;=(DD$4-DAY(DD$4)+1),$T26&lt;=DD$4),DD$4-$T26+1,IF(AND($U26&gt;=(DD$4-DAY(DD$4)+1),$U26&lt;=DD$4),$U26-(DD$4-DAY(DD$4)+1)+1,IF(OR(AND((DD$4-DAY(DD$4)+1)&gt;=$T26,(DD$4-DAY(DD$4)+1)&lt;=$U26),AND((DD$4&gt;=$T26),(DD$4&lt;=$U26))),DD$4-(DD$4-DAY(DD$4)+1)+1,0))))/IF($R26="mes",_xlfn.DAYS(DD$4,(DD$4-DAY(DD$4)+1))+1,(_xlfn.DAYS($U26,$T26)+1))*$S26)*IF($X$1="Físico",1,$X26)</f>
        <v>0</v>
      </c>
      <c r="DE26" s="380">
        <f t="shared" si="39"/>
        <v>0</v>
      </c>
      <c r="DF26" s="380">
        <f t="shared" si="39"/>
        <v>0</v>
      </c>
      <c r="DG26" s="380">
        <f t="shared" si="39"/>
        <v>0</v>
      </c>
      <c r="DH26" s="380">
        <f t="shared" si="39"/>
        <v>0</v>
      </c>
      <c r="DI26" s="380">
        <f t="shared" si="39"/>
        <v>0</v>
      </c>
      <c r="DJ26" s="380">
        <f t="shared" si="39"/>
        <v>0</v>
      </c>
      <c r="DK26" s="380">
        <f t="shared" si="39"/>
        <v>0</v>
      </c>
      <c r="DL26" s="380">
        <f t="shared" si="39"/>
        <v>0</v>
      </c>
      <c r="DM26" s="380">
        <f t="shared" si="39"/>
        <v>0</v>
      </c>
      <c r="DN26" s="380">
        <f t="shared" ref="DN26:DW35" si="40">(IF(AND(AND($T26&gt;=(DN$4-DAY(DN$4)+1),$T26&lt;=DN$4),AND($U26&gt;=(DN$4-DAY(DN$4)+1),$U26&lt;=DN$4)),$U26-$T26+1,IF(AND($T26&gt;=(DN$4-DAY(DN$4)+1),$T26&lt;=DN$4),DN$4-$T26+1,IF(AND($U26&gt;=(DN$4-DAY(DN$4)+1),$U26&lt;=DN$4),$U26-(DN$4-DAY(DN$4)+1)+1,IF(OR(AND((DN$4-DAY(DN$4)+1)&gt;=$T26,(DN$4-DAY(DN$4)+1)&lt;=$U26),AND((DN$4&gt;=$T26),(DN$4&lt;=$U26))),DN$4-(DN$4-DAY(DN$4)+1)+1,0))))/IF($R26="mes",_xlfn.DAYS(DN$4,(DN$4-DAY(DN$4)+1))+1,(_xlfn.DAYS($U26,$T26)+1))*$S26)*IF($X$1="Físico",1,$X26)</f>
        <v>0</v>
      </c>
      <c r="DO26" s="380">
        <f t="shared" si="40"/>
        <v>0</v>
      </c>
      <c r="DP26" s="380">
        <f t="shared" si="40"/>
        <v>0</v>
      </c>
      <c r="DQ26" s="380">
        <f t="shared" si="40"/>
        <v>0</v>
      </c>
      <c r="DR26" s="380">
        <f t="shared" si="40"/>
        <v>0</v>
      </c>
      <c r="DS26" s="380">
        <f t="shared" si="40"/>
        <v>0</v>
      </c>
      <c r="DT26" s="380">
        <f t="shared" si="40"/>
        <v>0</v>
      </c>
      <c r="DU26" s="380">
        <f t="shared" si="40"/>
        <v>0</v>
      </c>
      <c r="DV26" s="380">
        <f t="shared" si="40"/>
        <v>0</v>
      </c>
      <c r="DW26" s="380">
        <f t="shared" si="40"/>
        <v>0</v>
      </c>
      <c r="DX26" s="380">
        <f t="shared" ref="DX26:EG35" si="41">(IF(AND(AND($T26&gt;=(DX$4-DAY(DX$4)+1),$T26&lt;=DX$4),AND($U26&gt;=(DX$4-DAY(DX$4)+1),$U26&lt;=DX$4)),$U26-$T26+1,IF(AND($T26&gt;=(DX$4-DAY(DX$4)+1),$T26&lt;=DX$4),DX$4-$T26+1,IF(AND($U26&gt;=(DX$4-DAY(DX$4)+1),$U26&lt;=DX$4),$U26-(DX$4-DAY(DX$4)+1)+1,IF(OR(AND((DX$4-DAY(DX$4)+1)&gt;=$T26,(DX$4-DAY(DX$4)+1)&lt;=$U26),AND((DX$4&gt;=$T26),(DX$4&lt;=$U26))),DX$4-(DX$4-DAY(DX$4)+1)+1,0))))/IF($R26="mes",_xlfn.DAYS(DX$4,(DX$4-DAY(DX$4)+1))+1,(_xlfn.DAYS($U26,$T26)+1))*$S26)*IF($X$1="Físico",1,$X26)</f>
        <v>0</v>
      </c>
      <c r="DY26" s="380">
        <f t="shared" si="41"/>
        <v>0</v>
      </c>
      <c r="DZ26" s="380">
        <f t="shared" si="41"/>
        <v>0</v>
      </c>
      <c r="EA26" s="380">
        <f t="shared" si="41"/>
        <v>0</v>
      </c>
      <c r="EB26" s="380">
        <f t="shared" si="41"/>
        <v>0</v>
      </c>
      <c r="EC26" s="380">
        <f t="shared" si="41"/>
        <v>0</v>
      </c>
      <c r="ED26" s="380">
        <f t="shared" si="41"/>
        <v>0</v>
      </c>
      <c r="EE26" s="380">
        <f t="shared" si="41"/>
        <v>0</v>
      </c>
      <c r="EF26" s="380">
        <f t="shared" si="41"/>
        <v>0</v>
      </c>
      <c r="EG26" s="380">
        <f t="shared" si="41"/>
        <v>0</v>
      </c>
      <c r="EH26" s="380">
        <f t="shared" ref="EH26:EQ35" si="42">(IF(AND(AND($T26&gt;=(EH$4-DAY(EH$4)+1),$T26&lt;=EH$4),AND($U26&gt;=(EH$4-DAY(EH$4)+1),$U26&lt;=EH$4)),$U26-$T26+1,IF(AND($T26&gt;=(EH$4-DAY(EH$4)+1),$T26&lt;=EH$4),EH$4-$T26+1,IF(AND($U26&gt;=(EH$4-DAY(EH$4)+1),$U26&lt;=EH$4),$U26-(EH$4-DAY(EH$4)+1)+1,IF(OR(AND((EH$4-DAY(EH$4)+1)&gt;=$T26,(EH$4-DAY(EH$4)+1)&lt;=$U26),AND((EH$4&gt;=$T26),(EH$4&lt;=$U26))),EH$4-(EH$4-DAY(EH$4)+1)+1,0))))/IF($R26="mes",_xlfn.DAYS(EH$4,(EH$4-DAY(EH$4)+1))+1,(_xlfn.DAYS($U26,$T26)+1))*$S26)*IF($X$1="Físico",1,$X26)</f>
        <v>0</v>
      </c>
      <c r="EI26" s="380">
        <f t="shared" si="42"/>
        <v>0</v>
      </c>
      <c r="EJ26" s="380">
        <f t="shared" si="42"/>
        <v>0</v>
      </c>
      <c r="EK26" s="380">
        <f t="shared" si="42"/>
        <v>0</v>
      </c>
      <c r="EL26" s="380">
        <f t="shared" si="42"/>
        <v>0</v>
      </c>
      <c r="EM26" s="380">
        <f t="shared" si="42"/>
        <v>0</v>
      </c>
      <c r="EN26" s="380">
        <f t="shared" si="42"/>
        <v>0</v>
      </c>
      <c r="EO26" s="380">
        <f t="shared" si="42"/>
        <v>0</v>
      </c>
      <c r="EP26" s="380">
        <f t="shared" si="42"/>
        <v>0</v>
      </c>
      <c r="EQ26" s="380">
        <f t="shared" si="42"/>
        <v>0</v>
      </c>
    </row>
    <row r="27" spans="1:147" x14ac:dyDescent="0.3">
      <c r="A27" s="368"/>
      <c r="B27" s="368"/>
      <c r="C27" s="368"/>
      <c r="D27" s="368">
        <f t="shared" si="17"/>
        <v>1.0658056259248334</v>
      </c>
      <c r="E27" s="368" t="str">
        <f>VLOOKUP(TEXT(Z27,0),'G2'!B:D,3,0)</f>
        <v>ME</v>
      </c>
      <c r="F27" s="816">
        <f t="shared" si="18"/>
        <v>0</v>
      </c>
      <c r="G27" s="755">
        <f t="shared" si="8"/>
        <v>0</v>
      </c>
      <c r="H27" s="756" t="s">
        <v>1190</v>
      </c>
      <c r="I27" s="370" t="s">
        <v>93</v>
      </c>
      <c r="J27" s="370" t="s">
        <v>22</v>
      </c>
      <c r="K27" s="368" t="s">
        <v>259</v>
      </c>
      <c r="L27" s="368" t="str">
        <f>IFERROR(VLOOKUP(TEXT(Z27,0),'G2'!$B$5:$D$21,3,0),"")</f>
        <v>ME</v>
      </c>
      <c r="M27" s="369"/>
      <c r="N27" s="377" t="s">
        <v>815</v>
      </c>
      <c r="O27" s="370" t="s">
        <v>621</v>
      </c>
      <c r="P27" s="370"/>
      <c r="Q27" s="370" t="s">
        <v>695</v>
      </c>
      <c r="R27" s="370" t="s">
        <v>273</v>
      </c>
      <c r="S27" s="524">
        <v>1</v>
      </c>
      <c r="T27" s="372">
        <v>45603</v>
      </c>
      <c r="U27" s="372">
        <v>45626</v>
      </c>
      <c r="V27" s="373">
        <f t="shared" ref="V27:V31" si="43">(U27-T27)/30</f>
        <v>0.76666666666666672</v>
      </c>
      <c r="W27" s="374">
        <v>13151742.998337185</v>
      </c>
      <c r="X27" s="17"/>
      <c r="Y27" s="18">
        <f t="shared" si="10"/>
        <v>0</v>
      </c>
      <c r="Z27">
        <v>91243510</v>
      </c>
      <c r="AA27" s="19">
        <f>IF(OR($I27="REAL",$I27="INCURRIDO"),SUMIF(S!$O:$O,$I27&amp;$O27&amp;$Q27&amp;UPPER(TEXT(AA$4,"MMMMYYYY"))&amp;$Z27,IF($W$1="Pesos CLP",S!$AD:$AD,S!$AO:$AO)),0)</f>
        <v>0</v>
      </c>
      <c r="AB27" s="19">
        <f>IF(OR($I27="REAL",$I27="INCURRIDO"),SUMIF(S!$O:$O,$I27&amp;$O27&amp;$Q27&amp;UPPER(TEXT(AB$4,"MMMMYYYY"))&amp;$Z27,IF($W$1="Pesos CLP",S!$AD:$AD,S!$AO:$AO)),0)</f>
        <v>0</v>
      </c>
      <c r="AC27" s="19">
        <f>IF(OR($I27="REAL",$I27="INCURRIDO"),SUMIF(S!$O:$O,$I27&amp;$O27&amp;$Q27&amp;UPPER(TEXT(AC$4,"MMMMYYYY"))&amp;$Z27,IF($W$1="Pesos CLP",S!$AD:$AD,S!$AO:$AO)),0)</f>
        <v>0</v>
      </c>
      <c r="AD27" s="19">
        <f>IF(OR($I27="REAL",$I27="INCURRIDO"),SUMIF(S!$O:$O,$I27&amp;$O27&amp;$Q27&amp;UPPER(TEXT(AD$4,"MMMMYYYY"))&amp;$Z27,IF($W$1="Pesos CLP",S!$AD:$AD,S!$AO:$AO)),0)</f>
        <v>0</v>
      </c>
      <c r="AE27" s="19">
        <f>IF(OR($I27="REAL",$I27="INCURRIDO"),SUMIF(S!$O:$O,$I27&amp;$O27&amp;$Q27&amp;UPPER(TEXT(AE$4,"MMMMYYYY"))&amp;$Z27,IF($W$1="Pesos CLP",S!$AD:$AD,S!$AO:$AO)),0)</f>
        <v>0</v>
      </c>
      <c r="AF27" s="19">
        <f>IF(OR($I27="REAL",$I27="INCURRIDO"),SUMIF(S!$O:$O,$I27&amp;$O27&amp;$Q27&amp;UPPER(TEXT(AF$4,"MMMMYYYY"))&amp;$Z27,IF($W$1="Pesos CLP",S!$AD:$AD,S!$AO:$AO)),0)</f>
        <v>0</v>
      </c>
      <c r="AG27" s="19">
        <f>IF(OR($I27="REAL",$I27="INCURRIDO"),SUMIF(S!$O:$O,$I27&amp;$O27&amp;$Q27&amp;UPPER(TEXT(AG$4,"MMMMYYYY"))&amp;$Z27,IF($W$1="Pesos CLP",S!$AD:$AD,S!$AO:$AO)),0)</f>
        <v>0</v>
      </c>
      <c r="AH27" s="19">
        <f>IF(OR($I27="REAL",$I27="INCURRIDO"),SUMIF(S!$O:$O,$I27&amp;$O27&amp;$Q27&amp;UPPER(TEXT(AH$4,"MMMMYYYY"))&amp;$Z27,IF($W$1="Pesos CLP",S!$AD:$AD,S!$AO:$AO)),0)</f>
        <v>0</v>
      </c>
      <c r="AI27" s="19">
        <f>IF(OR($I27="REAL",$I27="INCURRIDO"),SUMIF(S!$O:$O,$I27&amp;$O27&amp;$Q27&amp;UPPER(TEXT(AI$4,"MMMMYYYY"))&amp;$Z27,IF($W$1="Pesos CLP",S!$AD:$AD,S!$AO:$AO)),0)</f>
        <v>0</v>
      </c>
      <c r="AJ27" s="19">
        <f>IF(OR($I27="REAL",$I27="INCURRIDO"),SUMIF(S!$O:$O,$I27&amp;$O27&amp;$Q27&amp;UPPER(TEXT(AJ$4,"MMMMYYYY"))&amp;$Z27,IF($W$1="Pesos CLP",S!$AD:$AD,S!$AO:$AO)),0)</f>
        <v>0</v>
      </c>
      <c r="AK27" s="19">
        <f>IF(OR($I27="REAL",$I27="INCURRIDO"),SUMIF(S!$O:$O,$I27&amp;$O27&amp;$Q27&amp;UPPER(TEXT(AK$4,"MMMMYYYY"))&amp;$Z27,IF($W$1="Pesos CLP",S!$AD:$AD,S!$AO:$AO)),0)</f>
        <v>0</v>
      </c>
      <c r="AL27" s="19">
        <f>IF(OR($I27="REAL",$I27="INCURRIDO"),SUMIF(S!$O:$O,$I27&amp;$O27&amp;$Q27&amp;UPPER(TEXT(AL$4,"MMMMYYYY"))&amp;$Z27,IF($W$1="Pesos CLP",S!$AD:$AD,S!$AO:$AO)),0)</f>
        <v>0</v>
      </c>
      <c r="AM27" s="19">
        <f>IF(OR($I27="REAL",$I27="INCURRIDO"),SUMIF(S!$O:$O,$I27&amp;$O27&amp;$Q27&amp;UPPER(TEXT(AM$4,"MMMMYYYY"))&amp;$Z27,IF($W$1="Pesos CLP",S!$AD:$AD,S!$AO:$AO)),0)</f>
        <v>0</v>
      </c>
      <c r="AN27" s="19">
        <f>IF(OR($I27="REAL",$I27="INCURRIDO"),SUMIF(S!$O:$O,$I27&amp;$O27&amp;$Q27&amp;UPPER(TEXT(AN$4,"MMMMYYYY"))&amp;$Z27,IF($W$1="Pesos CLP",S!$AD:$AD,S!$AO:$AO)),0)</f>
        <v>0</v>
      </c>
      <c r="AO27" s="19">
        <f>IF(OR($I27="REAL",$I27="INCURRIDO"),SUMIF(S!$O:$O,$I27&amp;$O27&amp;$Q27&amp;UPPER(TEXT(AO$4,"MMMMYYYY"))&amp;$Z27,IF($W$1="Pesos CLP",S!$AD:$AD,S!$AO:$AO)),0)</f>
        <v>0</v>
      </c>
      <c r="AP27" s="19">
        <f>IF(OR($I27="REAL",$I27="INCURRIDO"),SUMIF(S!$O:$O,$I27&amp;$O27&amp;$Q27&amp;UPPER(TEXT(AP$4,"MMMMYYYY"))&amp;$Z27,IF($W$1="Pesos CLP",S!$AD:$AD,S!$AO:$AO)),0)</f>
        <v>0</v>
      </c>
      <c r="AQ27" s="19">
        <f>IF(OR($I27="REAL",$I27="INCURRIDO"),SUMIF(S!$O:$O,$I27&amp;$O27&amp;$Q27&amp;UPPER(TEXT(AQ$4,"MMMMYYYY"))&amp;$Z27,IF($W$1="Pesos CLP",S!$AD:$AD,S!$AO:$AO)),0)</f>
        <v>0</v>
      </c>
      <c r="AR27" s="19">
        <f>IF(OR($I27="REAL",$I27="INCURRIDO"),SUMIF(S!$O:$O,$I27&amp;$O27&amp;$Q27&amp;UPPER(TEXT(AR$4,"MMMMYYYY"))&amp;$Z27,IF($W$1="Pesos CLP",S!$AD:$AD,S!$AO:$AO)),0)</f>
        <v>0</v>
      </c>
      <c r="AS27" s="19">
        <f>IF(OR($I27="REAL",$I27="INCURRIDO"),SUMIF(S!$O:$O,$I27&amp;$O27&amp;$Q27&amp;UPPER(TEXT(AS$4,"MMMMYYYY"))&amp;$Z27,IF($W$1="Pesos CLP",S!$AD:$AD,S!$AO:$AO)),0)</f>
        <v>0</v>
      </c>
      <c r="AT27" s="19">
        <f>IF(OR($I27="REAL",$I27="INCURRIDO"),SUMIF(S!$O:$O,$I27&amp;$O27&amp;$Q27&amp;UPPER(TEXT(AT$4,"MMMMYYYY"))&amp;$Z27,IF($W$1="Pesos CLP",S!$AD:$AD,S!$AO:$AO)),0)</f>
        <v>0</v>
      </c>
      <c r="AU27" s="19">
        <f>IF(OR($I27="REAL",$I27="INCURRIDO"),SUMIF(S!$O:$O,$I27&amp;$O27&amp;$Q27&amp;UPPER(TEXT(AU$4,"MMMMYYYY"))&amp;$Z27,IF($W$1="Pesos CLP",S!$AD:$AD,S!$AO:$AO)),0)</f>
        <v>0</v>
      </c>
      <c r="AV27" s="19">
        <f>IF(OR($I27="REAL",$I27="INCURRIDO"),SUMIF(S!$O:$O,$I27&amp;$O27&amp;$Q27&amp;UPPER(TEXT(AV$4,"MMMMYYYY"))&amp;$Z27,IF($W$1="Pesos CLP",S!$AD:$AD,S!$AO:$AO)),0)</f>
        <v>0</v>
      </c>
      <c r="AW27" s="19">
        <f>IF(OR($I27="REAL",$I27="INCURRIDO"),SUMIF(S!$O:$O,$I27&amp;$O27&amp;$Q27&amp;UPPER(TEXT(AW$4,"MMMMYYYY"))&amp;$Z27,IF($W$1="Pesos CLP",S!$AD:$AD,S!$AO:$AO)),0)</f>
        <v>0</v>
      </c>
      <c r="AX27" s="19">
        <f>IF(OR($I27="REAL",$I27="INCURRIDO"),SUMIF(S!$O:$O,$I27&amp;$O27&amp;$Q27&amp;UPPER(TEXT(AX$4,"MMMMYYYY"))&amp;$Z27,IF($W$1="Pesos CLP",S!$AD:$AD,S!$AO:$AO)),0)</f>
        <v>0</v>
      </c>
      <c r="AY27" s="19">
        <f>IF(OR($I27="REAL",$I27="INCURRIDO"),SUMIF(S!$O:$O,$I27&amp;$O27&amp;$Q27&amp;UPPER(TEXT(AY$4,"MMMMYYYY"))&amp;$Z27,IF($W$1="Pesos CLP",S!$AD:$AD,S!$AO:$AO)),0)</f>
        <v>0</v>
      </c>
      <c r="AZ27" s="19">
        <f>IF(OR($I27="REAL",$I27="INCURRIDO"),SUMIF(S!$O:$O,$I27&amp;$O27&amp;$Q27&amp;UPPER(TEXT(AZ$4,"MMMMYYYY"))&amp;$Z27,IF($W$1="Pesos CLP",S!$AD:$AD,S!$AO:$AO)),0)</f>
        <v>0</v>
      </c>
      <c r="BA27" s="19">
        <f>IF(OR($I27="REAL",$I27="INCURRIDO"),SUMIF(S!$O:$O,$I27&amp;$O27&amp;$Q27&amp;UPPER(TEXT(BA$4,"MMMMYYYY"))&amp;$Z27,IF($W$1="Pesos CLP",S!$AD:$AD,S!$AO:$AO)),0)</f>
        <v>0</v>
      </c>
      <c r="BB27" s="19">
        <f>IF(OR($I27="REAL",$I27="INCURRIDO"),SUMIF(S!$O:$O,$I27&amp;$O27&amp;$Q27&amp;UPPER(TEXT(BB$4,"MMMMYYYY"))&amp;$Z27,IF($W$1="Pesos CLP",S!$AD:$AD,S!$AO:$AO)),0)</f>
        <v>0</v>
      </c>
      <c r="BC27" s="19">
        <f>IF(OR($I27="REAL",$I27="INCURRIDO"),SUMIF(S!$O:$O,$I27&amp;$O27&amp;$Q27&amp;UPPER(TEXT(BC$4,"MMMMYYYY"))&amp;$Z27,IF($W$1="Pesos CLP",S!$AD:$AD,S!$AO:$AO)),0)</f>
        <v>0</v>
      </c>
      <c r="BD27" s="19">
        <f>IF(OR($I27="REAL",$I27="INCURRIDO"),SUMIF(S!$O:$O,$I27&amp;$O27&amp;$Q27&amp;UPPER(TEXT(BD$4,"MMMMYYYY"))&amp;$Z27,IF($W$1="Pesos CLP",S!$AD:$AD,S!$AO:$AO)),0)</f>
        <v>0</v>
      </c>
      <c r="BE27" s="19">
        <f>IF(OR($I27="REAL",$I27="INCURRIDO"),SUMIF(S!$O:$O,$I27&amp;$O27&amp;$Q27&amp;UPPER(TEXT(BE$4,"MMMMYYYY"))&amp;$Z27,IF($W$1="Pesos CLP",S!$AD:$AD,S!$AO:$AO)),0)</f>
        <v>0</v>
      </c>
      <c r="BF27" s="19">
        <f>IF(OR($I27="REAL",$I27="INCURRIDO"),SUMIF(S!$O:$O,$I27&amp;$O27&amp;$Q27&amp;UPPER(TEXT(BF$4,"MMMMYYYY"))&amp;$Z27,IF($W$1="Pesos CLP",S!$AD:$AD,S!$AO:$AO)),0)</f>
        <v>0</v>
      </c>
      <c r="BG27" s="19">
        <f>IF(OR($I27="REAL",$I27="INCURRIDO"),SUMIF(S!$O:$O,$I27&amp;$O27&amp;$Q27&amp;UPPER(TEXT(BG$4,"MMMMYYYY"))&amp;$Z27,IF($W$1="Pesos CLP",S!$AD:$AD,S!$AO:$AO)),0)</f>
        <v>0</v>
      </c>
      <c r="BH27" s="19">
        <f>IF(OR($I27="REAL",$I27="INCURRIDO"),SUMIF(S!$O:$O,$I27&amp;$O27&amp;$Q27&amp;UPPER(TEXT(BH$4,"MMMMYYYY"))&amp;$Z27,IF($W$1="Pesos CLP",S!$AD:$AD,S!$AO:$AO)),0)</f>
        <v>0</v>
      </c>
      <c r="BI27" s="19">
        <f>IF(OR($I27="REAL",$I27="INCURRIDO"),SUMIF(S!$O:$O,$I27&amp;$O27&amp;$Q27&amp;UPPER(TEXT(BI$4,"MMMMYYYY"))&amp;$Z27,IF($W$1="Pesos CLP",S!$AD:$AD,S!$AO:$AO)),0)</f>
        <v>0</v>
      </c>
      <c r="BJ27" s="19">
        <f>IF(OR($I27="REAL",$I27="INCURRIDO"),SUMIF(S!$O:$O,$I27&amp;$O27&amp;$Q27&amp;UPPER(TEXT(BJ$4,"MMMMYYYY"))&amp;$Z27,IF($W$1="Pesos CLP",S!$AD:$AD,S!$AO:$AO)),0)</f>
        <v>0</v>
      </c>
      <c r="BK27" s="19">
        <f>IF(OR($I27="REAL",$I27="INCURRIDO"),SUMIF(S!$O:$O,$I27&amp;$O27&amp;$Q27&amp;UPPER(TEXT(BK$4,"MMMMYYYY"))&amp;$Z27,IF($W$1="Pesos CLP",S!$AD:$AD,S!$AO:$AO)),0)</f>
        <v>0</v>
      </c>
      <c r="BL27" s="19">
        <f>IF(OR($I27="REAL",$I27="INCURRIDO"),SUMIF(S!$O:$O,$I27&amp;$O27&amp;$Q27&amp;UPPER(TEXT(BL$4,"MMMMYYYY"))&amp;$Z27,IF($W$1="Pesos CLP",S!$AD:$AD,S!$AO:$AO)),0)</f>
        <v>0</v>
      </c>
      <c r="BM27" s="19">
        <f>IF(OR($I27="REAL",$I27="INCURRIDO"),SUMIF(S!$O:$O,$I27&amp;$O27&amp;$Q27&amp;UPPER(TEXT(BM$4,"MMMMYYYY"))&amp;$Z27,IF($W$1="Pesos CLP",S!$AD:$AD,S!$AO:$AO)),0)</f>
        <v>0</v>
      </c>
      <c r="BN27" s="19">
        <f>IF(OR($I27="REAL",$I27="INCURRIDO"),SUMIF(S!$O:$O,$I27&amp;$O27&amp;$Q27&amp;UPPER(TEXT(BN$4,"MMMMYYYY"))&amp;$Z27,IF($W$1="Pesos CLP",S!$AD:$AD,S!$AO:$AO)),0)</f>
        <v>0</v>
      </c>
      <c r="BO27" s="19">
        <f>IF(OR($I27="REAL",$I27="INCURRIDO"),SUMIF(S!$O:$O,$I27&amp;$O27&amp;$Q27&amp;UPPER(TEXT(BO$4,"MMMMYYYY"))&amp;$Z27,IF($W$1="Pesos CLP",S!$AD:$AD,S!$AO:$AO)),0)</f>
        <v>0</v>
      </c>
      <c r="BP27" s="19">
        <f>IF(OR($I27="REAL",$I27="INCURRIDO"),SUMIF(S!$O:$O,$I27&amp;$O27&amp;$Q27&amp;UPPER(TEXT(BP$4,"MMMMYYYY"))&amp;$Z27,IF($W$1="Pesos CLP",S!$AD:$AD,S!$AO:$AO)),0)</f>
        <v>0</v>
      </c>
      <c r="BQ27" s="19">
        <f>IF(OR($I27="REAL",$I27="INCURRIDO"),SUMIF(S!$O:$O,$I27&amp;$O27&amp;$Q27&amp;UPPER(TEXT(BQ$4,"MMMMYYYY"))&amp;$Z27,IF($W$1="Pesos CLP",S!$AD:$AD,S!$AO:$AO)),0)</f>
        <v>0</v>
      </c>
      <c r="BR27" s="19">
        <f>IF(OR($I27="REAL",$I27="INCURRIDO"),SUMIF(S!$O:$O,$I27&amp;$O27&amp;$Q27&amp;UPPER(TEXT(BR$4,"MMMMYYYY"))&amp;$Z27,IF($W$1="Pesos CLP",S!$AD:$AD,S!$AO:$AO)),0)</f>
        <v>0</v>
      </c>
      <c r="BS27" s="19">
        <f>IF(OR($I27="REAL",$I27="INCURRIDO"),SUMIF(S!$O:$O,$I27&amp;$O27&amp;$Q27&amp;UPPER(TEXT(BS$4,"MMMMYYYY"))&amp;$Z27,IF($W$1="Pesos CLP",S!$AD:$AD,S!$AO:$AO)),0)</f>
        <v>0</v>
      </c>
      <c r="BT27" s="19">
        <f>IF(OR($I27="REAL",$I27="INCURRIDO"),SUMIF(S!$O:$O,$I27&amp;$O27&amp;$Q27&amp;UPPER(TEXT(BT$4,"MMMMYYYY"))&amp;$Z27,IF($W$1="Pesos CLP",S!$AD:$AD,S!$AO:$AO)),0)</f>
        <v>0</v>
      </c>
      <c r="BU27" s="19">
        <f>IF(OR($I27="REAL",$I27="INCURRIDO"),SUMIF(S!$O:$O,$I27&amp;$O27&amp;$Q27&amp;UPPER(TEXT(BU$4,"MMMMYYYY"))&amp;$Z27,IF($W$1="Pesos CLP",S!$AD:$AD,S!$AO:$AO)),0)</f>
        <v>0</v>
      </c>
      <c r="BV27" s="19">
        <f>IF(OR($I27="REAL",$I27="INCURRIDO"),SUMIF(S!$O:$O,$I27&amp;$O27&amp;$Q27&amp;UPPER(TEXT(BV$4,"MMMMYYYY"))&amp;$Z27,IF($W$1="Pesos CLP",S!$AD:$AD,S!$AO:$AO)),0)</f>
        <v>0</v>
      </c>
      <c r="BW27" s="19">
        <f>IF(OR($I27="REAL",$I27="INCURRIDO"),SUMIF(S!$O:$O,$I27&amp;$O27&amp;$Q27&amp;UPPER(TEXT(BW$4,"MMMMYYYY"))&amp;$Z27,IF($W$1="Pesos CLP",S!$AD:$AD,S!$AO:$AO)),0)</f>
        <v>0</v>
      </c>
      <c r="BX27" s="19">
        <f>IF(OR($I27="REAL",$I27="INCURRIDO"),SUMIF(S!$O:$O,$I27&amp;$O27&amp;$Q27&amp;UPPER(TEXT(BX$4,"MMMMYYYY"))&amp;$Z27,IF($W$1="Pesos CLP",S!$AD:$AD,S!$AO:$AO)),0)</f>
        <v>0</v>
      </c>
      <c r="BY27" s="19">
        <f>IF(OR($I27="REAL",$I27="INCURRIDO"),SUMIF(S!$O:$O,$I27&amp;$O27&amp;$Q27&amp;UPPER(TEXT(BY$4,"MMMMYYYY"))&amp;$Z27,IF($W$1="Pesos CLP",S!$AD:$AD,S!$AO:$AO)),0)</f>
        <v>0</v>
      </c>
      <c r="BZ27" s="19">
        <f>IF(OR($I27="REAL",$I27="INCURRIDO"),SUMIF(S!$O:$O,$I27&amp;$O27&amp;$Q27&amp;UPPER(TEXT(BZ$4,"MMMMYYYY"))&amp;$Z27,IF($W$1="Pesos CLP",S!$AD:$AD,S!$AO:$AO)),0)</f>
        <v>0</v>
      </c>
      <c r="CA27" s="19">
        <f>IF(OR($I27="REAL",$I27="INCURRIDO"),SUMIF(S!$O:$O,$I27&amp;$O27&amp;$Q27&amp;UPPER(TEXT(CA$4,"MMMMYYYY"))&amp;$Z27,IF($W$1="Pesos CLP",S!$AD:$AD,S!$AO:$AO)),0)</f>
        <v>0</v>
      </c>
      <c r="CB27" s="19">
        <f>IF(OR($I27="REAL",$I27="INCURRIDO"),SUMIF(S!$O:$O,$I27&amp;$O27&amp;$Q27&amp;UPPER(TEXT(CB$4,"MMMMYYYY"))&amp;$Z27,IF($W$1="Pesos CLP",S!$AD:$AD,S!$AO:$AO)),0)</f>
        <v>0</v>
      </c>
      <c r="CC27" s="19">
        <f>IF(OR($I27="REAL",$I27="INCURRIDO"),SUMIF(S!$O:$O,$I27&amp;$O27&amp;$Q27&amp;UPPER(TEXT(CC$4,"MMMMYYYY"))&amp;$Z27,IF($W$1="Pesos CLP",S!$AD:$AD,S!$AO:$AO)),0)</f>
        <v>0</v>
      </c>
      <c r="CD27" s="19">
        <f>IF(OR($I27="REAL",$I27="INCURRIDO"),SUMIF(S!$O:$O,$I27&amp;$O27&amp;$Q27&amp;UPPER(TEXT(CD$4,"MMMMYYYY"))&amp;$Z27,IF($W$1="Pesos CLP",S!$AD:$AD,S!$AO:$AO)),0)</f>
        <v>0</v>
      </c>
      <c r="CE27" s="19">
        <f>IF(OR($I27="REAL",$I27="INCURRIDO"),SUMIF(S!$O:$O,$I27&amp;$O27&amp;$Q27&amp;UPPER(TEXT(CE$4,"MMMMYYYY"))&amp;$Z27,IF($W$1="Pesos CLP",S!$AD:$AD,S!$AO:$AO)),0)</f>
        <v>0</v>
      </c>
      <c r="CF27" s="19">
        <f>IF(OR($I27="REAL",$I27="INCURRIDO"),SUMIF(S!$O:$O,$I27&amp;$O27&amp;$Q27&amp;UPPER(TEXT(CF$4,"MMMMYYYY"))&amp;$Z27,IF($W$1="Pesos CLP",S!$AD:$AD,S!$AO:$AO)),0)</f>
        <v>0</v>
      </c>
      <c r="CG27" s="19">
        <f>IF(OR($I27="REAL",$I27="INCURRIDO"),SUMIF(S!$O:$O,$I27&amp;$O27&amp;$Q27&amp;UPPER(TEXT(CG$4,"MMMMYYYY"))&amp;$Z27,IF($W$1="Pesos CLP",S!$AD:$AD,S!$AO:$AO)),0)</f>
        <v>0</v>
      </c>
      <c r="CH27" s="19">
        <f>IF(OR($I27="REAL",$I27="INCURRIDO"),SUMIF(S!$O:$O,$I27&amp;$O27&amp;$Q27&amp;UPPER(TEXT(CH$4,"MMMMYYYY"))&amp;$Z27,IF($W$1="Pesos CLP",S!$AD:$AD,S!$AO:$AO)),0)</f>
        <v>0</v>
      </c>
      <c r="CI27" s="19">
        <f>IF(OR($I27="REAL",$I27="INCURRIDO"),SUMIF(S!$O:$O,$I27&amp;$O27&amp;$Q27&amp;UPPER(TEXT(CI$4,"MMMMYYYY"))&amp;$Z27,IF($W$1="Pesos CLP",S!$AD:$AD,S!$AO:$AO)),0)</f>
        <v>0</v>
      </c>
      <c r="CJ27" s="19">
        <f>IF(OR($I27="REAL",$I27="INCURRIDO"),SUMIF(S!$O:$O,$I27&amp;$O27&amp;$Q27&amp;UPPER(TEXT(CJ$4,"MMMMYYYY"))&amp;$Z27,IF($W$1="Pesos CLP",S!$AD:$AD,S!$AO:$AO)),0)</f>
        <v>0</v>
      </c>
      <c r="CT27" s="378">
        <f t="shared" si="38"/>
        <v>0</v>
      </c>
      <c r="CU27" s="378">
        <f t="shared" si="38"/>
        <v>0</v>
      </c>
      <c r="CV27" s="378">
        <f t="shared" si="38"/>
        <v>0</v>
      </c>
      <c r="CW27" s="378">
        <f t="shared" si="38"/>
        <v>0</v>
      </c>
      <c r="CX27" s="378">
        <f t="shared" si="38"/>
        <v>0</v>
      </c>
      <c r="CY27" s="378">
        <f t="shared" si="38"/>
        <v>0</v>
      </c>
      <c r="CZ27" s="378">
        <f t="shared" si="38"/>
        <v>0</v>
      </c>
      <c r="DA27" s="378">
        <f t="shared" si="38"/>
        <v>0</v>
      </c>
      <c r="DB27" s="378">
        <f t="shared" si="38"/>
        <v>0</v>
      </c>
      <c r="DC27" s="378">
        <f t="shared" si="38"/>
        <v>0</v>
      </c>
      <c r="DD27" s="378">
        <f t="shared" si="39"/>
        <v>0</v>
      </c>
      <c r="DE27" s="378">
        <f t="shared" si="39"/>
        <v>0</v>
      </c>
      <c r="DF27" s="378">
        <f t="shared" si="39"/>
        <v>0</v>
      </c>
      <c r="DG27" s="378">
        <f t="shared" si="39"/>
        <v>0</v>
      </c>
      <c r="DH27" s="378">
        <f t="shared" si="39"/>
        <v>0</v>
      </c>
      <c r="DI27" s="378">
        <f t="shared" si="39"/>
        <v>0</v>
      </c>
      <c r="DJ27" s="378">
        <f t="shared" si="39"/>
        <v>0</v>
      </c>
      <c r="DK27" s="378">
        <f t="shared" si="39"/>
        <v>0</v>
      </c>
      <c r="DL27" s="378">
        <f t="shared" si="39"/>
        <v>0</v>
      </c>
      <c r="DM27" s="378">
        <f t="shared" si="39"/>
        <v>0</v>
      </c>
      <c r="DN27" s="378">
        <f t="shared" si="40"/>
        <v>0</v>
      </c>
      <c r="DO27" s="378">
        <f t="shared" si="40"/>
        <v>0</v>
      </c>
      <c r="DP27" s="378">
        <f t="shared" si="40"/>
        <v>0</v>
      </c>
      <c r="DQ27" s="378">
        <f t="shared" si="40"/>
        <v>0</v>
      </c>
      <c r="DR27" s="378">
        <f t="shared" si="40"/>
        <v>0</v>
      </c>
      <c r="DS27" s="378">
        <f t="shared" si="40"/>
        <v>0</v>
      </c>
      <c r="DT27" s="378">
        <f t="shared" si="40"/>
        <v>0</v>
      </c>
      <c r="DU27" s="378">
        <f t="shared" si="40"/>
        <v>0</v>
      </c>
      <c r="DV27" s="378">
        <f t="shared" si="40"/>
        <v>0</v>
      </c>
      <c r="DW27" s="378">
        <f t="shared" si="40"/>
        <v>0</v>
      </c>
      <c r="DX27" s="378">
        <f t="shared" si="41"/>
        <v>0</v>
      </c>
      <c r="DY27" s="378">
        <f t="shared" si="41"/>
        <v>0</v>
      </c>
      <c r="DZ27" s="378">
        <f t="shared" si="41"/>
        <v>0</v>
      </c>
      <c r="EA27" s="378">
        <f t="shared" si="41"/>
        <v>0</v>
      </c>
      <c r="EB27" s="378">
        <f t="shared" si="41"/>
        <v>0</v>
      </c>
      <c r="EC27" s="378">
        <f t="shared" si="41"/>
        <v>0</v>
      </c>
      <c r="ED27" s="378">
        <f t="shared" si="41"/>
        <v>0</v>
      </c>
      <c r="EE27" s="378">
        <f t="shared" si="41"/>
        <v>0</v>
      </c>
      <c r="EF27" s="378">
        <f t="shared" si="41"/>
        <v>0</v>
      </c>
      <c r="EG27" s="378">
        <f t="shared" si="41"/>
        <v>0</v>
      </c>
      <c r="EH27" s="378">
        <f t="shared" si="42"/>
        <v>0</v>
      </c>
      <c r="EI27" s="378">
        <f t="shared" si="42"/>
        <v>0</v>
      </c>
      <c r="EJ27" s="378">
        <f t="shared" si="42"/>
        <v>0</v>
      </c>
      <c r="EK27" s="378">
        <f t="shared" si="42"/>
        <v>0</v>
      </c>
      <c r="EL27" s="378">
        <f t="shared" si="42"/>
        <v>0</v>
      </c>
      <c r="EM27" s="378">
        <f t="shared" si="42"/>
        <v>0</v>
      </c>
      <c r="EN27" s="378">
        <f t="shared" si="42"/>
        <v>0</v>
      </c>
      <c r="EO27" s="378">
        <f t="shared" si="42"/>
        <v>0</v>
      </c>
      <c r="EP27" s="378">
        <f t="shared" si="42"/>
        <v>0</v>
      </c>
      <c r="EQ27" s="378">
        <f t="shared" si="42"/>
        <v>0</v>
      </c>
    </row>
    <row r="28" spans="1:147" x14ac:dyDescent="0.3">
      <c r="A28" s="368"/>
      <c r="B28" s="368"/>
      <c r="C28" s="368"/>
      <c r="D28" s="368">
        <f t="shared" si="17"/>
        <v>1.0658056259248334</v>
      </c>
      <c r="E28" s="368" t="str">
        <f>VLOOKUP(TEXT(Z28,0),'G2'!B:D,3,0)</f>
        <v>ME</v>
      </c>
      <c r="F28" s="816">
        <f t="shared" si="18"/>
        <v>0</v>
      </c>
      <c r="G28" s="755">
        <f t="shared" si="8"/>
        <v>0</v>
      </c>
      <c r="H28" s="756" t="s">
        <v>1190</v>
      </c>
      <c r="I28" s="370" t="s">
        <v>93</v>
      </c>
      <c r="J28" s="370" t="s">
        <v>22</v>
      </c>
      <c r="K28" s="368" t="s">
        <v>259</v>
      </c>
      <c r="L28" s="368" t="str">
        <f>IFERROR(VLOOKUP(TEXT(Z28,0),'G2'!$B$5:$D$21,3,0),"")</f>
        <v>ME</v>
      </c>
      <c r="M28" s="369"/>
      <c r="N28" s="377" t="s">
        <v>626</v>
      </c>
      <c r="O28" s="370" t="s">
        <v>621</v>
      </c>
      <c r="P28" s="370"/>
      <c r="Q28" s="370" t="s">
        <v>695</v>
      </c>
      <c r="R28" s="370" t="s">
        <v>273</v>
      </c>
      <c r="S28" s="371">
        <v>0</v>
      </c>
      <c r="T28" s="372">
        <v>45676</v>
      </c>
      <c r="U28" s="372">
        <v>45691</v>
      </c>
      <c r="V28" s="373">
        <f t="shared" si="43"/>
        <v>0.5</v>
      </c>
      <c r="W28" s="374">
        <v>18907391.803906545</v>
      </c>
      <c r="X28" s="17"/>
      <c r="Y28" s="18">
        <f t="shared" si="10"/>
        <v>0</v>
      </c>
      <c r="Z28">
        <v>91243510</v>
      </c>
      <c r="AA28" s="19">
        <f>IF(OR($I28="REAL",$I28="INCURRIDO"),SUMIF(S!$O:$O,$I28&amp;$O28&amp;$Q28&amp;UPPER(TEXT(AA$4,"MMMMYYYY"))&amp;$Z28,IF($W$1="Pesos CLP",S!$AD:$AD,S!$AO:$AO)),0)</f>
        <v>0</v>
      </c>
      <c r="AB28" s="19">
        <f>IF(OR($I28="REAL",$I28="INCURRIDO"),SUMIF(S!$O:$O,$I28&amp;$O28&amp;$Q28&amp;UPPER(TEXT(AB$4,"MMMMYYYY"))&amp;$Z28,IF($W$1="Pesos CLP",S!$AD:$AD,S!$AO:$AO)),0)</f>
        <v>0</v>
      </c>
      <c r="AC28" s="19">
        <f>IF(OR($I28="REAL",$I28="INCURRIDO"),SUMIF(S!$O:$O,$I28&amp;$O28&amp;$Q28&amp;UPPER(TEXT(AC$4,"MMMMYYYY"))&amp;$Z28,IF($W$1="Pesos CLP",S!$AD:$AD,S!$AO:$AO)),0)</f>
        <v>0</v>
      </c>
      <c r="AD28" s="19">
        <f>IF(OR($I28="REAL",$I28="INCURRIDO"),SUMIF(S!$O:$O,$I28&amp;$O28&amp;$Q28&amp;UPPER(TEXT(AD$4,"MMMMYYYY"))&amp;$Z28,IF($W$1="Pesos CLP",S!$AD:$AD,S!$AO:$AO)),0)</f>
        <v>0</v>
      </c>
      <c r="AE28" s="19">
        <f>IF(OR($I28="REAL",$I28="INCURRIDO"),SUMIF(S!$O:$O,$I28&amp;$O28&amp;$Q28&amp;UPPER(TEXT(AE$4,"MMMMYYYY"))&amp;$Z28,IF($W$1="Pesos CLP",S!$AD:$AD,S!$AO:$AO)),0)</f>
        <v>0</v>
      </c>
      <c r="AF28" s="19">
        <f>IF(OR($I28="REAL",$I28="INCURRIDO"),SUMIF(S!$O:$O,$I28&amp;$O28&amp;$Q28&amp;UPPER(TEXT(AF$4,"MMMMYYYY"))&amp;$Z28,IF($W$1="Pesos CLP",S!$AD:$AD,S!$AO:$AO)),0)</f>
        <v>0</v>
      </c>
      <c r="AG28" s="19">
        <f>IF(OR($I28="REAL",$I28="INCURRIDO"),SUMIF(S!$O:$O,$I28&amp;$O28&amp;$Q28&amp;UPPER(TEXT(AG$4,"MMMMYYYY"))&amp;$Z28,IF($W$1="Pesos CLP",S!$AD:$AD,S!$AO:$AO)),0)</f>
        <v>0</v>
      </c>
      <c r="AH28" s="19">
        <f>IF(OR($I28="REAL",$I28="INCURRIDO"),SUMIF(S!$O:$O,$I28&amp;$O28&amp;$Q28&amp;UPPER(TEXT(AH$4,"MMMMYYYY"))&amp;$Z28,IF($W$1="Pesos CLP",S!$AD:$AD,S!$AO:$AO)),0)</f>
        <v>0</v>
      </c>
      <c r="AI28" s="19">
        <f>IF(OR($I28="REAL",$I28="INCURRIDO"),SUMIF(S!$O:$O,$I28&amp;$O28&amp;$Q28&amp;UPPER(TEXT(AI$4,"MMMMYYYY"))&amp;$Z28,IF($W$1="Pesos CLP",S!$AD:$AD,S!$AO:$AO)),0)</f>
        <v>0</v>
      </c>
      <c r="AJ28" s="19">
        <f>IF(OR($I28="REAL",$I28="INCURRIDO"),SUMIF(S!$O:$O,$I28&amp;$O28&amp;$Q28&amp;UPPER(TEXT(AJ$4,"MMMMYYYY"))&amp;$Z28,IF($W$1="Pesos CLP",S!$AD:$AD,S!$AO:$AO)),0)</f>
        <v>0</v>
      </c>
      <c r="AK28" s="19">
        <f>IF(OR($I28="REAL",$I28="INCURRIDO"),SUMIF(S!$O:$O,$I28&amp;$O28&amp;$Q28&amp;UPPER(TEXT(AK$4,"MMMMYYYY"))&amp;$Z28,IF($W$1="Pesos CLP",S!$AD:$AD,S!$AO:$AO)),0)</f>
        <v>0</v>
      </c>
      <c r="AL28" s="19">
        <f>IF(OR($I28="REAL",$I28="INCURRIDO"),SUMIF(S!$O:$O,$I28&amp;$O28&amp;$Q28&amp;UPPER(TEXT(AL$4,"MMMMYYYY"))&amp;$Z28,IF($W$1="Pesos CLP",S!$AD:$AD,S!$AO:$AO)),0)</f>
        <v>0</v>
      </c>
      <c r="AM28" s="19">
        <f>IF(OR($I28="REAL",$I28="INCURRIDO"),SUMIF(S!$O:$O,$I28&amp;$O28&amp;$Q28&amp;UPPER(TEXT(AM$4,"MMMMYYYY"))&amp;$Z28,IF($W$1="Pesos CLP",S!$AD:$AD,S!$AO:$AO)),0)</f>
        <v>0</v>
      </c>
      <c r="AN28" s="19">
        <f>IF(OR($I28="REAL",$I28="INCURRIDO"),SUMIF(S!$O:$O,$I28&amp;$O28&amp;$Q28&amp;UPPER(TEXT(AN$4,"MMMMYYYY"))&amp;$Z28,IF($W$1="Pesos CLP",S!$AD:$AD,S!$AO:$AO)),0)</f>
        <v>0</v>
      </c>
      <c r="AO28" s="19">
        <f>IF(OR($I28="REAL",$I28="INCURRIDO"),SUMIF(S!$O:$O,$I28&amp;$O28&amp;$Q28&amp;UPPER(TEXT(AO$4,"MMMMYYYY"))&amp;$Z28,IF($W$1="Pesos CLP",S!$AD:$AD,S!$AO:$AO)),0)</f>
        <v>0</v>
      </c>
      <c r="AP28" s="19">
        <f>IF(OR($I28="REAL",$I28="INCURRIDO"),SUMIF(S!$O:$O,$I28&amp;$O28&amp;$Q28&amp;UPPER(TEXT(AP$4,"MMMMYYYY"))&amp;$Z28,IF($W$1="Pesos CLP",S!$AD:$AD,S!$AO:$AO)),0)</f>
        <v>0</v>
      </c>
      <c r="AQ28" s="19">
        <f>IF(OR($I28="REAL",$I28="INCURRIDO"),SUMIF(S!$O:$O,$I28&amp;$O28&amp;$Q28&amp;UPPER(TEXT(AQ$4,"MMMMYYYY"))&amp;$Z28,IF($W$1="Pesos CLP",S!$AD:$AD,S!$AO:$AO)),0)</f>
        <v>0</v>
      </c>
      <c r="AR28" s="19">
        <f>IF(OR($I28="REAL",$I28="INCURRIDO"),SUMIF(S!$O:$O,$I28&amp;$O28&amp;$Q28&amp;UPPER(TEXT(AR$4,"MMMMYYYY"))&amp;$Z28,IF($W$1="Pesos CLP",S!$AD:$AD,S!$AO:$AO)),0)</f>
        <v>0</v>
      </c>
      <c r="AS28" s="19">
        <f>IF(OR($I28="REAL",$I28="INCURRIDO"),SUMIF(S!$O:$O,$I28&amp;$O28&amp;$Q28&amp;UPPER(TEXT(AS$4,"MMMMYYYY"))&amp;$Z28,IF($W$1="Pesos CLP",S!$AD:$AD,S!$AO:$AO)),0)</f>
        <v>0</v>
      </c>
      <c r="AT28" s="19">
        <f>IF(OR($I28="REAL",$I28="INCURRIDO"),SUMIF(S!$O:$O,$I28&amp;$O28&amp;$Q28&amp;UPPER(TEXT(AT$4,"MMMMYYYY"))&amp;$Z28,IF($W$1="Pesos CLP",S!$AD:$AD,S!$AO:$AO)),0)</f>
        <v>0</v>
      </c>
      <c r="AU28" s="19">
        <f>IF(OR($I28="REAL",$I28="INCURRIDO"),SUMIF(S!$O:$O,$I28&amp;$O28&amp;$Q28&amp;UPPER(TEXT(AU$4,"MMMMYYYY"))&amp;$Z28,IF($W$1="Pesos CLP",S!$AD:$AD,S!$AO:$AO)),0)</f>
        <v>0</v>
      </c>
      <c r="AV28" s="19">
        <f>IF(OR($I28="REAL",$I28="INCURRIDO"),SUMIF(S!$O:$O,$I28&amp;$O28&amp;$Q28&amp;UPPER(TEXT(AV$4,"MMMMYYYY"))&amp;$Z28,IF($W$1="Pesos CLP",S!$AD:$AD,S!$AO:$AO)),0)</f>
        <v>0</v>
      </c>
      <c r="AW28" s="19">
        <f>IF(OR($I28="REAL",$I28="INCURRIDO"),SUMIF(S!$O:$O,$I28&amp;$O28&amp;$Q28&amp;UPPER(TEXT(AW$4,"MMMMYYYY"))&amp;$Z28,IF($W$1="Pesos CLP",S!$AD:$AD,S!$AO:$AO)),0)</f>
        <v>0</v>
      </c>
      <c r="AX28" s="19">
        <f>IF(OR($I28="REAL",$I28="INCURRIDO"),SUMIF(S!$O:$O,$I28&amp;$O28&amp;$Q28&amp;UPPER(TEXT(AX$4,"MMMMYYYY"))&amp;$Z28,IF($W$1="Pesos CLP",S!$AD:$AD,S!$AO:$AO)),0)</f>
        <v>0</v>
      </c>
      <c r="AY28" s="19">
        <f>IF(OR($I28="REAL",$I28="INCURRIDO"),SUMIF(S!$O:$O,$I28&amp;$O28&amp;$Q28&amp;UPPER(TEXT(AY$4,"MMMMYYYY"))&amp;$Z28,IF($W$1="Pesos CLP",S!$AD:$AD,S!$AO:$AO)),0)</f>
        <v>0</v>
      </c>
      <c r="AZ28" s="19">
        <f>IF(OR($I28="REAL",$I28="INCURRIDO"),SUMIF(S!$O:$O,$I28&amp;$O28&amp;$Q28&amp;UPPER(TEXT(AZ$4,"MMMMYYYY"))&amp;$Z28,IF($W$1="Pesos CLP",S!$AD:$AD,S!$AO:$AO)),0)</f>
        <v>0</v>
      </c>
      <c r="BA28" s="19">
        <f>IF(OR($I28="REAL",$I28="INCURRIDO"),SUMIF(S!$O:$O,$I28&amp;$O28&amp;$Q28&amp;UPPER(TEXT(BA$4,"MMMMYYYY"))&amp;$Z28,IF($W$1="Pesos CLP",S!$AD:$AD,S!$AO:$AO)),0)</f>
        <v>0</v>
      </c>
      <c r="BB28" s="19">
        <f>IF(OR($I28="REAL",$I28="INCURRIDO"),SUMIF(S!$O:$O,$I28&amp;$O28&amp;$Q28&amp;UPPER(TEXT(BB$4,"MMMMYYYY"))&amp;$Z28,IF($W$1="Pesos CLP",S!$AD:$AD,S!$AO:$AO)),0)</f>
        <v>0</v>
      </c>
      <c r="BC28" s="19">
        <f>IF(OR($I28="REAL",$I28="INCURRIDO"),SUMIF(S!$O:$O,$I28&amp;$O28&amp;$Q28&amp;UPPER(TEXT(BC$4,"MMMMYYYY"))&amp;$Z28,IF($W$1="Pesos CLP",S!$AD:$AD,S!$AO:$AO)),0)</f>
        <v>0</v>
      </c>
      <c r="BD28" s="19">
        <f>IF(OR($I28="REAL",$I28="INCURRIDO"),SUMIF(S!$O:$O,$I28&amp;$O28&amp;$Q28&amp;UPPER(TEXT(BD$4,"MMMMYYYY"))&amp;$Z28,IF($W$1="Pesos CLP",S!$AD:$AD,S!$AO:$AO)),0)</f>
        <v>0</v>
      </c>
      <c r="BE28" s="19">
        <f>IF(OR($I28="REAL",$I28="INCURRIDO"),SUMIF(S!$O:$O,$I28&amp;$O28&amp;$Q28&amp;UPPER(TEXT(BE$4,"MMMMYYYY"))&amp;$Z28,IF($W$1="Pesos CLP",S!$AD:$AD,S!$AO:$AO)),0)</f>
        <v>0</v>
      </c>
      <c r="BF28" s="19">
        <f>IF(OR($I28="REAL",$I28="INCURRIDO"),SUMIF(S!$O:$O,$I28&amp;$O28&amp;$Q28&amp;UPPER(TEXT(BF$4,"MMMMYYYY"))&amp;$Z28,IF($W$1="Pesos CLP",S!$AD:$AD,S!$AO:$AO)),0)</f>
        <v>0</v>
      </c>
      <c r="BG28" s="19">
        <f>IF(OR($I28="REAL",$I28="INCURRIDO"),SUMIF(S!$O:$O,$I28&amp;$O28&amp;$Q28&amp;UPPER(TEXT(BG$4,"MMMMYYYY"))&amp;$Z28,IF($W$1="Pesos CLP",S!$AD:$AD,S!$AO:$AO)),0)</f>
        <v>0</v>
      </c>
      <c r="BH28" s="19">
        <f>IF(OR($I28="REAL",$I28="INCURRIDO"),SUMIF(S!$O:$O,$I28&amp;$O28&amp;$Q28&amp;UPPER(TEXT(BH$4,"MMMMYYYY"))&amp;$Z28,IF($W$1="Pesos CLP",S!$AD:$AD,S!$AO:$AO)),0)</f>
        <v>0</v>
      </c>
      <c r="BI28" s="19">
        <f>IF(OR($I28="REAL",$I28="INCURRIDO"),SUMIF(S!$O:$O,$I28&amp;$O28&amp;$Q28&amp;UPPER(TEXT(BI$4,"MMMMYYYY"))&amp;$Z28,IF($W$1="Pesos CLP",S!$AD:$AD,S!$AO:$AO)),0)</f>
        <v>0</v>
      </c>
      <c r="BJ28" s="19">
        <f>IF(OR($I28="REAL",$I28="INCURRIDO"),SUMIF(S!$O:$O,$I28&amp;$O28&amp;$Q28&amp;UPPER(TEXT(BJ$4,"MMMMYYYY"))&amp;$Z28,IF($W$1="Pesos CLP",S!$AD:$AD,S!$AO:$AO)),0)</f>
        <v>0</v>
      </c>
      <c r="BK28" s="19">
        <f>IF(OR($I28="REAL",$I28="INCURRIDO"),SUMIF(S!$O:$O,$I28&amp;$O28&amp;$Q28&amp;UPPER(TEXT(BK$4,"MMMMYYYY"))&amp;$Z28,IF($W$1="Pesos CLP",S!$AD:$AD,S!$AO:$AO)),0)</f>
        <v>0</v>
      </c>
      <c r="BL28" s="19">
        <f>IF(OR($I28="REAL",$I28="INCURRIDO"),SUMIF(S!$O:$O,$I28&amp;$O28&amp;$Q28&amp;UPPER(TEXT(BL$4,"MMMMYYYY"))&amp;$Z28,IF($W$1="Pesos CLP",S!$AD:$AD,S!$AO:$AO)),0)</f>
        <v>0</v>
      </c>
      <c r="BM28" s="19">
        <f>IF(OR($I28="REAL",$I28="INCURRIDO"),SUMIF(S!$O:$O,$I28&amp;$O28&amp;$Q28&amp;UPPER(TEXT(BM$4,"MMMMYYYY"))&amp;$Z28,IF($W$1="Pesos CLP",S!$AD:$AD,S!$AO:$AO)),0)</f>
        <v>0</v>
      </c>
      <c r="BN28" s="19">
        <f>IF(OR($I28="REAL",$I28="INCURRIDO"),SUMIF(S!$O:$O,$I28&amp;$O28&amp;$Q28&amp;UPPER(TEXT(BN$4,"MMMMYYYY"))&amp;$Z28,IF($W$1="Pesos CLP",S!$AD:$AD,S!$AO:$AO)),0)</f>
        <v>0</v>
      </c>
      <c r="BO28" s="19">
        <f>IF(OR($I28="REAL",$I28="INCURRIDO"),SUMIF(S!$O:$O,$I28&amp;$O28&amp;$Q28&amp;UPPER(TEXT(BO$4,"MMMMYYYY"))&amp;$Z28,IF($W$1="Pesos CLP",S!$AD:$AD,S!$AO:$AO)),0)</f>
        <v>0</v>
      </c>
      <c r="BP28" s="19">
        <f>IF(OR($I28="REAL",$I28="INCURRIDO"),SUMIF(S!$O:$O,$I28&amp;$O28&amp;$Q28&amp;UPPER(TEXT(BP$4,"MMMMYYYY"))&amp;$Z28,IF($W$1="Pesos CLP",S!$AD:$AD,S!$AO:$AO)),0)</f>
        <v>0</v>
      </c>
      <c r="BQ28" s="19">
        <f>IF(OR($I28="REAL",$I28="INCURRIDO"),SUMIF(S!$O:$O,$I28&amp;$O28&amp;$Q28&amp;UPPER(TEXT(BQ$4,"MMMMYYYY"))&amp;$Z28,IF($W$1="Pesos CLP",S!$AD:$AD,S!$AO:$AO)),0)</f>
        <v>0</v>
      </c>
      <c r="BR28" s="19">
        <f>IF(OR($I28="REAL",$I28="INCURRIDO"),SUMIF(S!$O:$O,$I28&amp;$O28&amp;$Q28&amp;UPPER(TEXT(BR$4,"MMMMYYYY"))&amp;$Z28,IF($W$1="Pesos CLP",S!$AD:$AD,S!$AO:$AO)),0)</f>
        <v>0</v>
      </c>
      <c r="BS28" s="19">
        <f>IF(OR($I28="REAL",$I28="INCURRIDO"),SUMIF(S!$O:$O,$I28&amp;$O28&amp;$Q28&amp;UPPER(TEXT(BS$4,"MMMMYYYY"))&amp;$Z28,IF($W$1="Pesos CLP",S!$AD:$AD,S!$AO:$AO)),0)</f>
        <v>0</v>
      </c>
      <c r="BT28" s="19">
        <f>IF(OR($I28="REAL",$I28="INCURRIDO"),SUMIF(S!$O:$O,$I28&amp;$O28&amp;$Q28&amp;UPPER(TEXT(BT$4,"MMMMYYYY"))&amp;$Z28,IF($W$1="Pesos CLP",S!$AD:$AD,S!$AO:$AO)),0)</f>
        <v>0</v>
      </c>
      <c r="BU28" s="19">
        <f>IF(OR($I28="REAL",$I28="INCURRIDO"),SUMIF(S!$O:$O,$I28&amp;$O28&amp;$Q28&amp;UPPER(TEXT(BU$4,"MMMMYYYY"))&amp;$Z28,IF($W$1="Pesos CLP",S!$AD:$AD,S!$AO:$AO)),0)</f>
        <v>0</v>
      </c>
      <c r="BV28" s="19">
        <f>IF(OR($I28="REAL",$I28="INCURRIDO"),SUMIF(S!$O:$O,$I28&amp;$O28&amp;$Q28&amp;UPPER(TEXT(BV$4,"MMMMYYYY"))&amp;$Z28,IF($W$1="Pesos CLP",S!$AD:$AD,S!$AO:$AO)),0)</f>
        <v>0</v>
      </c>
      <c r="BW28" s="19">
        <f>IF(OR($I28="REAL",$I28="INCURRIDO"),SUMIF(S!$O:$O,$I28&amp;$O28&amp;$Q28&amp;UPPER(TEXT(BW$4,"MMMMYYYY"))&amp;$Z28,IF($W$1="Pesos CLP",S!$AD:$AD,S!$AO:$AO)),0)</f>
        <v>0</v>
      </c>
      <c r="BX28" s="19">
        <f>IF(OR($I28="REAL",$I28="INCURRIDO"),SUMIF(S!$O:$O,$I28&amp;$O28&amp;$Q28&amp;UPPER(TEXT(BX$4,"MMMMYYYY"))&amp;$Z28,IF($W$1="Pesos CLP",S!$AD:$AD,S!$AO:$AO)),0)</f>
        <v>0</v>
      </c>
      <c r="BY28" s="19">
        <f>IF(OR($I28="REAL",$I28="INCURRIDO"),SUMIF(S!$O:$O,$I28&amp;$O28&amp;$Q28&amp;UPPER(TEXT(BY$4,"MMMMYYYY"))&amp;$Z28,IF($W$1="Pesos CLP",S!$AD:$AD,S!$AO:$AO)),0)</f>
        <v>0</v>
      </c>
      <c r="BZ28" s="19">
        <f>IF(OR($I28="REAL",$I28="INCURRIDO"),SUMIF(S!$O:$O,$I28&amp;$O28&amp;$Q28&amp;UPPER(TEXT(BZ$4,"MMMMYYYY"))&amp;$Z28,IF($W$1="Pesos CLP",S!$AD:$AD,S!$AO:$AO)),0)</f>
        <v>0</v>
      </c>
      <c r="CA28" s="19">
        <f>IF(OR($I28="REAL",$I28="INCURRIDO"),SUMIF(S!$O:$O,$I28&amp;$O28&amp;$Q28&amp;UPPER(TEXT(CA$4,"MMMMYYYY"))&amp;$Z28,IF($W$1="Pesos CLP",S!$AD:$AD,S!$AO:$AO)),0)</f>
        <v>0</v>
      </c>
      <c r="CB28" s="19">
        <f>IF(OR($I28="REAL",$I28="INCURRIDO"),SUMIF(S!$O:$O,$I28&amp;$O28&amp;$Q28&amp;UPPER(TEXT(CB$4,"MMMMYYYY"))&amp;$Z28,IF($W$1="Pesos CLP",S!$AD:$AD,S!$AO:$AO)),0)</f>
        <v>0</v>
      </c>
      <c r="CC28" s="19">
        <f>IF(OR($I28="REAL",$I28="INCURRIDO"),SUMIF(S!$O:$O,$I28&amp;$O28&amp;$Q28&amp;UPPER(TEXT(CC$4,"MMMMYYYY"))&amp;$Z28,IF($W$1="Pesos CLP",S!$AD:$AD,S!$AO:$AO)),0)</f>
        <v>0</v>
      </c>
      <c r="CD28" s="19">
        <f>IF(OR($I28="REAL",$I28="INCURRIDO"),SUMIF(S!$O:$O,$I28&amp;$O28&amp;$Q28&amp;UPPER(TEXT(CD$4,"MMMMYYYY"))&amp;$Z28,IF($W$1="Pesos CLP",S!$AD:$AD,S!$AO:$AO)),0)</f>
        <v>0</v>
      </c>
      <c r="CE28" s="19">
        <f>IF(OR($I28="REAL",$I28="INCURRIDO"),SUMIF(S!$O:$O,$I28&amp;$O28&amp;$Q28&amp;UPPER(TEXT(CE$4,"MMMMYYYY"))&amp;$Z28,IF($W$1="Pesos CLP",S!$AD:$AD,S!$AO:$AO)),0)</f>
        <v>0</v>
      </c>
      <c r="CF28" s="19">
        <f>IF(OR($I28="REAL",$I28="INCURRIDO"),SUMIF(S!$O:$O,$I28&amp;$O28&amp;$Q28&amp;UPPER(TEXT(CF$4,"MMMMYYYY"))&amp;$Z28,IF($W$1="Pesos CLP",S!$AD:$AD,S!$AO:$AO)),0)</f>
        <v>0</v>
      </c>
      <c r="CG28" s="19">
        <f>IF(OR($I28="REAL",$I28="INCURRIDO"),SUMIF(S!$O:$O,$I28&amp;$O28&amp;$Q28&amp;UPPER(TEXT(CG$4,"MMMMYYYY"))&amp;$Z28,IF($W$1="Pesos CLP",S!$AD:$AD,S!$AO:$AO)),0)</f>
        <v>0</v>
      </c>
      <c r="CH28" s="19">
        <f>IF(OR($I28="REAL",$I28="INCURRIDO"),SUMIF(S!$O:$O,$I28&amp;$O28&amp;$Q28&amp;UPPER(TEXT(CH$4,"MMMMYYYY"))&amp;$Z28,IF($W$1="Pesos CLP",S!$AD:$AD,S!$AO:$AO)),0)</f>
        <v>0</v>
      </c>
      <c r="CI28" s="19">
        <f>IF(OR($I28="REAL",$I28="INCURRIDO"),SUMIF(S!$O:$O,$I28&amp;$O28&amp;$Q28&amp;UPPER(TEXT(CI$4,"MMMMYYYY"))&amp;$Z28,IF($W$1="Pesos CLP",S!$AD:$AD,S!$AO:$AO)),0)</f>
        <v>0</v>
      </c>
      <c r="CJ28" s="19">
        <f>IF(OR($I28="REAL",$I28="INCURRIDO"),SUMIF(S!$O:$O,$I28&amp;$O28&amp;$Q28&amp;UPPER(TEXT(CJ$4,"MMMMYYYY"))&amp;$Z28,IF($W$1="Pesos CLP",S!$AD:$AD,S!$AO:$AO)),0)</f>
        <v>0</v>
      </c>
      <c r="CT28" s="378">
        <f t="shared" si="38"/>
        <v>0</v>
      </c>
      <c r="CU28" s="378">
        <f t="shared" si="38"/>
        <v>0</v>
      </c>
      <c r="CV28" s="378">
        <f t="shared" si="38"/>
        <v>0</v>
      </c>
      <c r="CW28" s="378">
        <f t="shared" si="38"/>
        <v>0</v>
      </c>
      <c r="CX28" s="378">
        <f t="shared" si="38"/>
        <v>0</v>
      </c>
      <c r="CY28" s="378">
        <f t="shared" si="38"/>
        <v>0</v>
      </c>
      <c r="CZ28" s="378">
        <f t="shared" si="38"/>
        <v>0</v>
      </c>
      <c r="DA28" s="378">
        <f t="shared" si="38"/>
        <v>0</v>
      </c>
      <c r="DB28" s="378">
        <f t="shared" si="38"/>
        <v>0</v>
      </c>
      <c r="DC28" s="378">
        <f t="shared" si="38"/>
        <v>0</v>
      </c>
      <c r="DD28" s="378">
        <f t="shared" si="39"/>
        <v>0</v>
      </c>
      <c r="DE28" s="378">
        <f t="shared" si="39"/>
        <v>0</v>
      </c>
      <c r="DF28" s="378">
        <f t="shared" si="39"/>
        <v>0</v>
      </c>
      <c r="DG28" s="378">
        <f t="shared" si="39"/>
        <v>0</v>
      </c>
      <c r="DH28" s="378">
        <f t="shared" si="39"/>
        <v>0</v>
      </c>
      <c r="DI28" s="378">
        <f t="shared" si="39"/>
        <v>0</v>
      </c>
      <c r="DJ28" s="378">
        <f t="shared" si="39"/>
        <v>0</v>
      </c>
      <c r="DK28" s="378">
        <f t="shared" si="39"/>
        <v>0</v>
      </c>
      <c r="DL28" s="378">
        <f t="shared" si="39"/>
        <v>0</v>
      </c>
      <c r="DM28" s="378">
        <f t="shared" si="39"/>
        <v>0</v>
      </c>
      <c r="DN28" s="378">
        <f t="shared" si="40"/>
        <v>0</v>
      </c>
      <c r="DO28" s="378">
        <f t="shared" si="40"/>
        <v>0</v>
      </c>
      <c r="DP28" s="378">
        <f t="shared" si="40"/>
        <v>0</v>
      </c>
      <c r="DQ28" s="378">
        <f t="shared" si="40"/>
        <v>0</v>
      </c>
      <c r="DR28" s="378">
        <f t="shared" si="40"/>
        <v>0</v>
      </c>
      <c r="DS28" s="378">
        <f t="shared" si="40"/>
        <v>0</v>
      </c>
      <c r="DT28" s="378">
        <f t="shared" si="40"/>
        <v>0</v>
      </c>
      <c r="DU28" s="378">
        <f t="shared" si="40"/>
        <v>0</v>
      </c>
      <c r="DV28" s="378">
        <f t="shared" si="40"/>
        <v>0</v>
      </c>
      <c r="DW28" s="378">
        <f t="shared" si="40"/>
        <v>0</v>
      </c>
      <c r="DX28" s="378">
        <f t="shared" si="41"/>
        <v>0</v>
      </c>
      <c r="DY28" s="378">
        <f t="shared" si="41"/>
        <v>0</v>
      </c>
      <c r="DZ28" s="378">
        <f t="shared" si="41"/>
        <v>0</v>
      </c>
      <c r="EA28" s="378">
        <f t="shared" si="41"/>
        <v>0</v>
      </c>
      <c r="EB28" s="378">
        <f t="shared" si="41"/>
        <v>0</v>
      </c>
      <c r="EC28" s="378">
        <f t="shared" si="41"/>
        <v>0</v>
      </c>
      <c r="ED28" s="378">
        <f t="shared" si="41"/>
        <v>0</v>
      </c>
      <c r="EE28" s="378">
        <f t="shared" si="41"/>
        <v>0</v>
      </c>
      <c r="EF28" s="378">
        <f t="shared" si="41"/>
        <v>0</v>
      </c>
      <c r="EG28" s="378">
        <f t="shared" si="41"/>
        <v>0</v>
      </c>
      <c r="EH28" s="378">
        <f t="shared" si="42"/>
        <v>0</v>
      </c>
      <c r="EI28" s="378">
        <f t="shared" si="42"/>
        <v>0</v>
      </c>
      <c r="EJ28" s="378">
        <f t="shared" si="42"/>
        <v>0</v>
      </c>
      <c r="EK28" s="378">
        <f t="shared" si="42"/>
        <v>0</v>
      </c>
      <c r="EL28" s="378">
        <f t="shared" si="42"/>
        <v>0</v>
      </c>
      <c r="EM28" s="378">
        <f t="shared" si="42"/>
        <v>0</v>
      </c>
      <c r="EN28" s="378">
        <f t="shared" si="42"/>
        <v>0</v>
      </c>
      <c r="EO28" s="378">
        <f t="shared" si="42"/>
        <v>0</v>
      </c>
      <c r="EP28" s="378">
        <f t="shared" si="42"/>
        <v>0</v>
      </c>
      <c r="EQ28" s="378">
        <f t="shared" si="42"/>
        <v>0</v>
      </c>
    </row>
    <row r="29" spans="1:147" x14ac:dyDescent="0.3">
      <c r="A29" s="368"/>
      <c r="B29" s="368"/>
      <c r="C29" s="368"/>
      <c r="D29" s="368">
        <f t="shared" si="17"/>
        <v>1.0658056259248334</v>
      </c>
      <c r="E29" s="368" t="str">
        <f>VLOOKUP(TEXT(Z29,0),'G2'!B:D,3,0)</f>
        <v>ME</v>
      </c>
      <c r="F29" s="816">
        <f t="shared" si="18"/>
        <v>0</v>
      </c>
      <c r="G29" s="755">
        <f t="shared" si="8"/>
        <v>0</v>
      </c>
      <c r="H29" s="756" t="s">
        <v>1190</v>
      </c>
      <c r="I29" s="370" t="s">
        <v>93</v>
      </c>
      <c r="J29" s="370" t="s">
        <v>22</v>
      </c>
      <c r="K29" s="368" t="s">
        <v>259</v>
      </c>
      <c r="L29" s="368" t="str">
        <f>IFERROR(VLOOKUP(TEXT(Z29,0),'G2'!$B$5:$D$21,3,0),"")</f>
        <v>ME</v>
      </c>
      <c r="M29" s="369"/>
      <c r="N29" s="377" t="s">
        <v>627</v>
      </c>
      <c r="O29" s="370" t="s">
        <v>621</v>
      </c>
      <c r="P29" s="370"/>
      <c r="Q29" s="370" t="s">
        <v>695</v>
      </c>
      <c r="R29" s="370" t="s">
        <v>273</v>
      </c>
      <c r="S29" s="371">
        <v>5</v>
      </c>
      <c r="T29" s="372">
        <v>45554</v>
      </c>
      <c r="U29" s="372">
        <v>45568</v>
      </c>
      <c r="V29" s="373">
        <f t="shared" si="43"/>
        <v>0.46666666666666667</v>
      </c>
      <c r="W29" s="374">
        <v>1695173.4402840808</v>
      </c>
      <c r="X29" s="17"/>
      <c r="Y29" s="18">
        <f t="shared" si="10"/>
        <v>0</v>
      </c>
      <c r="Z29">
        <v>91243510</v>
      </c>
      <c r="AA29" s="19">
        <f>IF(OR($I29="REAL",$I29="INCURRIDO"),SUMIF(S!$O:$O,$I29&amp;$O29&amp;$Q29&amp;UPPER(TEXT(AA$4,"MMMMYYYY"))&amp;$Z29,IF($W$1="Pesos CLP",S!$AD:$AD,S!$AO:$AO)),0)</f>
        <v>0</v>
      </c>
      <c r="AB29" s="19">
        <f>IF(OR($I29="REAL",$I29="INCURRIDO"),SUMIF(S!$O:$O,$I29&amp;$O29&amp;$Q29&amp;UPPER(TEXT(AB$4,"MMMMYYYY"))&amp;$Z29,IF($W$1="Pesos CLP",S!$AD:$AD,S!$AO:$AO)),0)</f>
        <v>0</v>
      </c>
      <c r="AC29" s="19">
        <f>IF(OR($I29="REAL",$I29="INCURRIDO"),SUMIF(S!$O:$O,$I29&amp;$O29&amp;$Q29&amp;UPPER(TEXT(AC$4,"MMMMYYYY"))&amp;$Z29,IF($W$1="Pesos CLP",S!$AD:$AD,S!$AO:$AO)),0)</f>
        <v>0</v>
      </c>
      <c r="AD29" s="19">
        <f>IF(OR($I29="REAL",$I29="INCURRIDO"),SUMIF(S!$O:$O,$I29&amp;$O29&amp;$Q29&amp;UPPER(TEXT(AD$4,"MMMMYYYY"))&amp;$Z29,IF($W$1="Pesos CLP",S!$AD:$AD,S!$AO:$AO)),0)</f>
        <v>0</v>
      </c>
      <c r="AE29" s="19">
        <f>IF(OR($I29="REAL",$I29="INCURRIDO"),SUMIF(S!$O:$O,$I29&amp;$O29&amp;$Q29&amp;UPPER(TEXT(AE$4,"MMMMYYYY"))&amp;$Z29,IF($W$1="Pesos CLP",S!$AD:$AD,S!$AO:$AO)),0)</f>
        <v>0</v>
      </c>
      <c r="AF29" s="19">
        <f>IF(OR($I29="REAL",$I29="INCURRIDO"),SUMIF(S!$O:$O,$I29&amp;$O29&amp;$Q29&amp;UPPER(TEXT(AF$4,"MMMMYYYY"))&amp;$Z29,IF($W$1="Pesos CLP",S!$AD:$AD,S!$AO:$AO)),0)</f>
        <v>0</v>
      </c>
      <c r="AG29" s="19">
        <f>IF(OR($I29="REAL",$I29="INCURRIDO"),SUMIF(S!$O:$O,$I29&amp;$O29&amp;$Q29&amp;UPPER(TEXT(AG$4,"MMMMYYYY"))&amp;$Z29,IF($W$1="Pesos CLP",S!$AD:$AD,S!$AO:$AO)),0)</f>
        <v>0</v>
      </c>
      <c r="AH29" s="19">
        <f>IF(OR($I29="REAL",$I29="INCURRIDO"),SUMIF(S!$O:$O,$I29&amp;$O29&amp;$Q29&amp;UPPER(TEXT(AH$4,"MMMMYYYY"))&amp;$Z29,IF($W$1="Pesos CLP",S!$AD:$AD,S!$AO:$AO)),0)</f>
        <v>0</v>
      </c>
      <c r="AI29" s="19">
        <f>IF(OR($I29="REAL",$I29="INCURRIDO"),SUMIF(S!$O:$O,$I29&amp;$O29&amp;$Q29&amp;UPPER(TEXT(AI$4,"MMMMYYYY"))&amp;$Z29,IF($W$1="Pesos CLP",S!$AD:$AD,S!$AO:$AO)),0)</f>
        <v>0</v>
      </c>
      <c r="AJ29" s="19">
        <f>IF(OR($I29="REAL",$I29="INCURRIDO"),SUMIF(S!$O:$O,$I29&amp;$O29&amp;$Q29&amp;UPPER(TEXT(AJ$4,"MMMMYYYY"))&amp;$Z29,IF($W$1="Pesos CLP",S!$AD:$AD,S!$AO:$AO)),0)</f>
        <v>0</v>
      </c>
      <c r="AK29" s="19">
        <f>IF(OR($I29="REAL",$I29="INCURRIDO"),SUMIF(S!$O:$O,$I29&amp;$O29&amp;$Q29&amp;UPPER(TEXT(AK$4,"MMMMYYYY"))&amp;$Z29,IF($W$1="Pesos CLP",S!$AD:$AD,S!$AO:$AO)),0)</f>
        <v>0</v>
      </c>
      <c r="AL29" s="19">
        <f>IF(OR($I29="REAL",$I29="INCURRIDO"),SUMIF(S!$O:$O,$I29&amp;$O29&amp;$Q29&amp;UPPER(TEXT(AL$4,"MMMMYYYY"))&amp;$Z29,IF($W$1="Pesos CLP",S!$AD:$AD,S!$AO:$AO)),0)</f>
        <v>0</v>
      </c>
      <c r="AM29" s="19">
        <f>IF(OR($I29="REAL",$I29="INCURRIDO"),SUMIF(S!$O:$O,$I29&amp;$O29&amp;$Q29&amp;UPPER(TEXT(AM$4,"MMMMYYYY"))&amp;$Z29,IF($W$1="Pesos CLP",S!$AD:$AD,S!$AO:$AO)),0)</f>
        <v>0</v>
      </c>
      <c r="AN29" s="19">
        <f>IF(OR($I29="REAL",$I29="INCURRIDO"),SUMIF(S!$O:$O,$I29&amp;$O29&amp;$Q29&amp;UPPER(TEXT(AN$4,"MMMMYYYY"))&amp;$Z29,IF($W$1="Pesos CLP",S!$AD:$AD,S!$AO:$AO)),0)</f>
        <v>0</v>
      </c>
      <c r="AO29" s="19">
        <f>IF(OR($I29="REAL",$I29="INCURRIDO"),SUMIF(S!$O:$O,$I29&amp;$O29&amp;$Q29&amp;UPPER(TEXT(AO$4,"MMMMYYYY"))&amp;$Z29,IF($W$1="Pesos CLP",S!$AD:$AD,S!$AO:$AO)),0)</f>
        <v>0</v>
      </c>
      <c r="AP29" s="19">
        <f>IF(OR($I29="REAL",$I29="INCURRIDO"),SUMIF(S!$O:$O,$I29&amp;$O29&amp;$Q29&amp;UPPER(TEXT(AP$4,"MMMMYYYY"))&amp;$Z29,IF($W$1="Pesos CLP",S!$AD:$AD,S!$AO:$AO)),0)</f>
        <v>0</v>
      </c>
      <c r="AQ29" s="19">
        <f>IF(OR($I29="REAL",$I29="INCURRIDO"),SUMIF(S!$O:$O,$I29&amp;$O29&amp;$Q29&amp;UPPER(TEXT(AQ$4,"MMMMYYYY"))&amp;$Z29,IF($W$1="Pesos CLP",S!$AD:$AD,S!$AO:$AO)),0)</f>
        <v>0</v>
      </c>
      <c r="AR29" s="19">
        <f>IF(OR($I29="REAL",$I29="INCURRIDO"),SUMIF(S!$O:$O,$I29&amp;$O29&amp;$Q29&amp;UPPER(TEXT(AR$4,"MMMMYYYY"))&amp;$Z29,IF($W$1="Pesos CLP",S!$AD:$AD,S!$AO:$AO)),0)</f>
        <v>0</v>
      </c>
      <c r="AS29" s="19">
        <f>IF(OR($I29="REAL",$I29="INCURRIDO"),SUMIF(S!$O:$O,$I29&amp;$O29&amp;$Q29&amp;UPPER(TEXT(AS$4,"MMMMYYYY"))&amp;$Z29,IF($W$1="Pesos CLP",S!$AD:$AD,S!$AO:$AO)),0)</f>
        <v>0</v>
      </c>
      <c r="AT29" s="19">
        <f>IF(OR($I29="REAL",$I29="INCURRIDO"),SUMIF(S!$O:$O,$I29&amp;$O29&amp;$Q29&amp;UPPER(TEXT(AT$4,"MMMMYYYY"))&amp;$Z29,IF($W$1="Pesos CLP",S!$AD:$AD,S!$AO:$AO)),0)</f>
        <v>0</v>
      </c>
      <c r="AU29" s="19">
        <f>IF(OR($I29="REAL",$I29="INCURRIDO"),SUMIF(S!$O:$O,$I29&amp;$O29&amp;$Q29&amp;UPPER(TEXT(AU$4,"MMMMYYYY"))&amp;$Z29,IF($W$1="Pesos CLP",S!$AD:$AD,S!$AO:$AO)),0)</f>
        <v>0</v>
      </c>
      <c r="AV29" s="19">
        <f>IF(OR($I29="REAL",$I29="INCURRIDO"),SUMIF(S!$O:$O,$I29&amp;$O29&amp;$Q29&amp;UPPER(TEXT(AV$4,"MMMMYYYY"))&amp;$Z29,IF($W$1="Pesos CLP",S!$AD:$AD,S!$AO:$AO)),0)</f>
        <v>0</v>
      </c>
      <c r="AW29" s="19">
        <f>IF(OR($I29="REAL",$I29="INCURRIDO"),SUMIF(S!$O:$O,$I29&amp;$O29&amp;$Q29&amp;UPPER(TEXT(AW$4,"MMMMYYYY"))&amp;$Z29,IF($W$1="Pesos CLP",S!$AD:$AD,S!$AO:$AO)),0)</f>
        <v>0</v>
      </c>
      <c r="AX29" s="19">
        <f>IF(OR($I29="REAL",$I29="INCURRIDO"),SUMIF(S!$O:$O,$I29&amp;$O29&amp;$Q29&amp;UPPER(TEXT(AX$4,"MMMMYYYY"))&amp;$Z29,IF($W$1="Pesos CLP",S!$AD:$AD,S!$AO:$AO)),0)</f>
        <v>0</v>
      </c>
      <c r="AY29" s="19">
        <f>IF(OR($I29="REAL",$I29="INCURRIDO"),SUMIF(S!$O:$O,$I29&amp;$O29&amp;$Q29&amp;UPPER(TEXT(AY$4,"MMMMYYYY"))&amp;$Z29,IF($W$1="Pesos CLP",S!$AD:$AD,S!$AO:$AO)),0)</f>
        <v>0</v>
      </c>
      <c r="AZ29" s="19">
        <f>IF(OR($I29="REAL",$I29="INCURRIDO"),SUMIF(S!$O:$O,$I29&amp;$O29&amp;$Q29&amp;UPPER(TEXT(AZ$4,"MMMMYYYY"))&amp;$Z29,IF($W$1="Pesos CLP",S!$AD:$AD,S!$AO:$AO)),0)</f>
        <v>0</v>
      </c>
      <c r="BA29" s="19">
        <f>IF(OR($I29="REAL",$I29="INCURRIDO"),SUMIF(S!$O:$O,$I29&amp;$O29&amp;$Q29&amp;UPPER(TEXT(BA$4,"MMMMYYYY"))&amp;$Z29,IF($W$1="Pesos CLP",S!$AD:$AD,S!$AO:$AO)),0)</f>
        <v>0</v>
      </c>
      <c r="BB29" s="19">
        <f>IF(OR($I29="REAL",$I29="INCURRIDO"),SUMIF(S!$O:$O,$I29&amp;$O29&amp;$Q29&amp;UPPER(TEXT(BB$4,"MMMMYYYY"))&amp;$Z29,IF($W$1="Pesos CLP",S!$AD:$AD,S!$AO:$AO)),0)</f>
        <v>0</v>
      </c>
      <c r="BC29" s="19">
        <f>IF(OR($I29="REAL",$I29="INCURRIDO"),SUMIF(S!$O:$O,$I29&amp;$O29&amp;$Q29&amp;UPPER(TEXT(BC$4,"MMMMYYYY"))&amp;$Z29,IF($W$1="Pesos CLP",S!$AD:$AD,S!$AO:$AO)),0)</f>
        <v>0</v>
      </c>
      <c r="BD29" s="19">
        <f>IF(OR($I29="REAL",$I29="INCURRIDO"),SUMIF(S!$O:$O,$I29&amp;$O29&amp;$Q29&amp;UPPER(TEXT(BD$4,"MMMMYYYY"))&amp;$Z29,IF($W$1="Pesos CLP",S!$AD:$AD,S!$AO:$AO)),0)</f>
        <v>0</v>
      </c>
      <c r="BE29" s="19">
        <f>IF(OR($I29="REAL",$I29="INCURRIDO"),SUMIF(S!$O:$O,$I29&amp;$O29&amp;$Q29&amp;UPPER(TEXT(BE$4,"MMMMYYYY"))&amp;$Z29,IF($W$1="Pesos CLP",S!$AD:$AD,S!$AO:$AO)),0)</f>
        <v>0</v>
      </c>
      <c r="BF29" s="19">
        <f>IF(OR($I29="REAL",$I29="INCURRIDO"),SUMIF(S!$O:$O,$I29&amp;$O29&amp;$Q29&amp;UPPER(TEXT(BF$4,"MMMMYYYY"))&amp;$Z29,IF($W$1="Pesos CLP",S!$AD:$AD,S!$AO:$AO)),0)</f>
        <v>0</v>
      </c>
      <c r="BG29" s="19">
        <f>IF(OR($I29="REAL",$I29="INCURRIDO"),SUMIF(S!$O:$O,$I29&amp;$O29&amp;$Q29&amp;UPPER(TEXT(BG$4,"MMMMYYYY"))&amp;$Z29,IF($W$1="Pesos CLP",S!$AD:$AD,S!$AO:$AO)),0)</f>
        <v>0</v>
      </c>
      <c r="BH29" s="19">
        <f>IF(OR($I29="REAL",$I29="INCURRIDO"),SUMIF(S!$O:$O,$I29&amp;$O29&amp;$Q29&amp;UPPER(TEXT(BH$4,"MMMMYYYY"))&amp;$Z29,IF($W$1="Pesos CLP",S!$AD:$AD,S!$AO:$AO)),0)</f>
        <v>0</v>
      </c>
      <c r="BI29" s="19">
        <f>IF(OR($I29="REAL",$I29="INCURRIDO"),SUMIF(S!$O:$O,$I29&amp;$O29&amp;$Q29&amp;UPPER(TEXT(BI$4,"MMMMYYYY"))&amp;$Z29,IF($W$1="Pesos CLP",S!$AD:$AD,S!$AO:$AO)),0)</f>
        <v>0</v>
      </c>
      <c r="BJ29" s="19">
        <f>IF(OR($I29="REAL",$I29="INCURRIDO"),SUMIF(S!$O:$O,$I29&amp;$O29&amp;$Q29&amp;UPPER(TEXT(BJ$4,"MMMMYYYY"))&amp;$Z29,IF($W$1="Pesos CLP",S!$AD:$AD,S!$AO:$AO)),0)</f>
        <v>0</v>
      </c>
      <c r="BK29" s="19">
        <f>IF(OR($I29="REAL",$I29="INCURRIDO"),SUMIF(S!$O:$O,$I29&amp;$O29&amp;$Q29&amp;UPPER(TEXT(BK$4,"MMMMYYYY"))&amp;$Z29,IF($W$1="Pesos CLP",S!$AD:$AD,S!$AO:$AO)),0)</f>
        <v>0</v>
      </c>
      <c r="BL29" s="19">
        <f>IF(OR($I29="REAL",$I29="INCURRIDO"),SUMIF(S!$O:$O,$I29&amp;$O29&amp;$Q29&amp;UPPER(TEXT(BL$4,"MMMMYYYY"))&amp;$Z29,IF($W$1="Pesos CLP",S!$AD:$AD,S!$AO:$AO)),0)</f>
        <v>0</v>
      </c>
      <c r="BM29" s="19">
        <f>IF(OR($I29="REAL",$I29="INCURRIDO"),SUMIF(S!$O:$O,$I29&amp;$O29&amp;$Q29&amp;UPPER(TEXT(BM$4,"MMMMYYYY"))&amp;$Z29,IF($W$1="Pesos CLP",S!$AD:$AD,S!$AO:$AO)),0)</f>
        <v>0</v>
      </c>
      <c r="BN29" s="19">
        <f>IF(OR($I29="REAL",$I29="INCURRIDO"),SUMIF(S!$O:$O,$I29&amp;$O29&amp;$Q29&amp;UPPER(TEXT(BN$4,"MMMMYYYY"))&amp;$Z29,IF($W$1="Pesos CLP",S!$AD:$AD,S!$AO:$AO)),0)</f>
        <v>0</v>
      </c>
      <c r="BO29" s="19">
        <f>IF(OR($I29="REAL",$I29="INCURRIDO"),SUMIF(S!$O:$O,$I29&amp;$O29&amp;$Q29&amp;UPPER(TEXT(BO$4,"MMMMYYYY"))&amp;$Z29,IF($W$1="Pesos CLP",S!$AD:$AD,S!$AO:$AO)),0)</f>
        <v>0</v>
      </c>
      <c r="BP29" s="19">
        <f>IF(OR($I29="REAL",$I29="INCURRIDO"),SUMIF(S!$O:$O,$I29&amp;$O29&amp;$Q29&amp;UPPER(TEXT(BP$4,"MMMMYYYY"))&amp;$Z29,IF($W$1="Pesos CLP",S!$AD:$AD,S!$AO:$AO)),0)</f>
        <v>0</v>
      </c>
      <c r="BQ29" s="19">
        <f>IF(OR($I29="REAL",$I29="INCURRIDO"),SUMIF(S!$O:$O,$I29&amp;$O29&amp;$Q29&amp;UPPER(TEXT(BQ$4,"MMMMYYYY"))&amp;$Z29,IF($W$1="Pesos CLP",S!$AD:$AD,S!$AO:$AO)),0)</f>
        <v>0</v>
      </c>
      <c r="BR29" s="19">
        <f>IF(OR($I29="REAL",$I29="INCURRIDO"),SUMIF(S!$O:$O,$I29&amp;$O29&amp;$Q29&amp;UPPER(TEXT(BR$4,"MMMMYYYY"))&amp;$Z29,IF($W$1="Pesos CLP",S!$AD:$AD,S!$AO:$AO)),0)</f>
        <v>0</v>
      </c>
      <c r="BS29" s="19">
        <f>IF(OR($I29="REAL",$I29="INCURRIDO"),SUMIF(S!$O:$O,$I29&amp;$O29&amp;$Q29&amp;UPPER(TEXT(BS$4,"MMMMYYYY"))&amp;$Z29,IF($W$1="Pesos CLP",S!$AD:$AD,S!$AO:$AO)),0)</f>
        <v>0</v>
      </c>
      <c r="BT29" s="19">
        <f>IF(OR($I29="REAL",$I29="INCURRIDO"),SUMIF(S!$O:$O,$I29&amp;$O29&amp;$Q29&amp;UPPER(TEXT(BT$4,"MMMMYYYY"))&amp;$Z29,IF($W$1="Pesos CLP",S!$AD:$AD,S!$AO:$AO)),0)</f>
        <v>0</v>
      </c>
      <c r="BU29" s="19">
        <f>IF(OR($I29="REAL",$I29="INCURRIDO"),SUMIF(S!$O:$O,$I29&amp;$O29&amp;$Q29&amp;UPPER(TEXT(BU$4,"MMMMYYYY"))&amp;$Z29,IF($W$1="Pesos CLP",S!$AD:$AD,S!$AO:$AO)),0)</f>
        <v>0</v>
      </c>
      <c r="BV29" s="19">
        <f>IF(OR($I29="REAL",$I29="INCURRIDO"),SUMIF(S!$O:$O,$I29&amp;$O29&amp;$Q29&amp;UPPER(TEXT(BV$4,"MMMMYYYY"))&amp;$Z29,IF($W$1="Pesos CLP",S!$AD:$AD,S!$AO:$AO)),0)</f>
        <v>0</v>
      </c>
      <c r="BW29" s="19">
        <f>IF(OR($I29="REAL",$I29="INCURRIDO"),SUMIF(S!$O:$O,$I29&amp;$O29&amp;$Q29&amp;UPPER(TEXT(BW$4,"MMMMYYYY"))&amp;$Z29,IF($W$1="Pesos CLP",S!$AD:$AD,S!$AO:$AO)),0)</f>
        <v>0</v>
      </c>
      <c r="BX29" s="19">
        <f>IF(OR($I29="REAL",$I29="INCURRIDO"),SUMIF(S!$O:$O,$I29&amp;$O29&amp;$Q29&amp;UPPER(TEXT(BX$4,"MMMMYYYY"))&amp;$Z29,IF($W$1="Pesos CLP",S!$AD:$AD,S!$AO:$AO)),0)</f>
        <v>0</v>
      </c>
      <c r="BY29" s="19">
        <f>IF(OR($I29="REAL",$I29="INCURRIDO"),SUMIF(S!$O:$O,$I29&amp;$O29&amp;$Q29&amp;UPPER(TEXT(BY$4,"MMMMYYYY"))&amp;$Z29,IF($W$1="Pesos CLP",S!$AD:$AD,S!$AO:$AO)),0)</f>
        <v>0</v>
      </c>
      <c r="BZ29" s="19">
        <f>IF(OR($I29="REAL",$I29="INCURRIDO"),SUMIF(S!$O:$O,$I29&amp;$O29&amp;$Q29&amp;UPPER(TEXT(BZ$4,"MMMMYYYY"))&amp;$Z29,IF($W$1="Pesos CLP",S!$AD:$AD,S!$AO:$AO)),0)</f>
        <v>0</v>
      </c>
      <c r="CA29" s="19">
        <f>IF(OR($I29="REAL",$I29="INCURRIDO"),SUMIF(S!$O:$O,$I29&amp;$O29&amp;$Q29&amp;UPPER(TEXT(CA$4,"MMMMYYYY"))&amp;$Z29,IF($W$1="Pesos CLP",S!$AD:$AD,S!$AO:$AO)),0)</f>
        <v>0</v>
      </c>
      <c r="CB29" s="19">
        <f>IF(OR($I29="REAL",$I29="INCURRIDO"),SUMIF(S!$O:$O,$I29&amp;$O29&amp;$Q29&amp;UPPER(TEXT(CB$4,"MMMMYYYY"))&amp;$Z29,IF($W$1="Pesos CLP",S!$AD:$AD,S!$AO:$AO)),0)</f>
        <v>0</v>
      </c>
      <c r="CC29" s="19">
        <f>IF(OR($I29="REAL",$I29="INCURRIDO"),SUMIF(S!$O:$O,$I29&amp;$O29&amp;$Q29&amp;UPPER(TEXT(CC$4,"MMMMYYYY"))&amp;$Z29,IF($W$1="Pesos CLP",S!$AD:$AD,S!$AO:$AO)),0)</f>
        <v>0</v>
      </c>
      <c r="CD29" s="19">
        <f>IF(OR($I29="REAL",$I29="INCURRIDO"),SUMIF(S!$O:$O,$I29&amp;$O29&amp;$Q29&amp;UPPER(TEXT(CD$4,"MMMMYYYY"))&amp;$Z29,IF($W$1="Pesos CLP",S!$AD:$AD,S!$AO:$AO)),0)</f>
        <v>0</v>
      </c>
      <c r="CE29" s="19">
        <f>IF(OR($I29="REAL",$I29="INCURRIDO"),SUMIF(S!$O:$O,$I29&amp;$O29&amp;$Q29&amp;UPPER(TEXT(CE$4,"MMMMYYYY"))&amp;$Z29,IF($W$1="Pesos CLP",S!$AD:$AD,S!$AO:$AO)),0)</f>
        <v>0</v>
      </c>
      <c r="CF29" s="19">
        <f>IF(OR($I29="REAL",$I29="INCURRIDO"),SUMIF(S!$O:$O,$I29&amp;$O29&amp;$Q29&amp;UPPER(TEXT(CF$4,"MMMMYYYY"))&amp;$Z29,IF($W$1="Pesos CLP",S!$AD:$AD,S!$AO:$AO)),0)</f>
        <v>0</v>
      </c>
      <c r="CG29" s="19">
        <f>IF(OR($I29="REAL",$I29="INCURRIDO"),SUMIF(S!$O:$O,$I29&amp;$O29&amp;$Q29&amp;UPPER(TEXT(CG$4,"MMMMYYYY"))&amp;$Z29,IF($W$1="Pesos CLP",S!$AD:$AD,S!$AO:$AO)),0)</f>
        <v>0</v>
      </c>
      <c r="CH29" s="19">
        <f>IF(OR($I29="REAL",$I29="INCURRIDO"),SUMIF(S!$O:$O,$I29&amp;$O29&amp;$Q29&amp;UPPER(TEXT(CH$4,"MMMMYYYY"))&amp;$Z29,IF($W$1="Pesos CLP",S!$AD:$AD,S!$AO:$AO)),0)</f>
        <v>0</v>
      </c>
      <c r="CI29" s="19">
        <f>IF(OR($I29="REAL",$I29="INCURRIDO"),SUMIF(S!$O:$O,$I29&amp;$O29&amp;$Q29&amp;UPPER(TEXT(CI$4,"MMMMYYYY"))&amp;$Z29,IF($W$1="Pesos CLP",S!$AD:$AD,S!$AO:$AO)),0)</f>
        <v>0</v>
      </c>
      <c r="CJ29" s="19">
        <f>IF(OR($I29="REAL",$I29="INCURRIDO"),SUMIF(S!$O:$O,$I29&amp;$O29&amp;$Q29&amp;UPPER(TEXT(CJ$4,"MMMMYYYY"))&amp;$Z29,IF($W$1="Pesos CLP",S!$AD:$AD,S!$AO:$AO)),0)</f>
        <v>0</v>
      </c>
      <c r="CT29" s="378">
        <f t="shared" si="38"/>
        <v>0</v>
      </c>
      <c r="CU29" s="378">
        <f t="shared" si="38"/>
        <v>0</v>
      </c>
      <c r="CV29" s="378">
        <f t="shared" si="38"/>
        <v>0</v>
      </c>
      <c r="CW29" s="378">
        <f t="shared" si="38"/>
        <v>0</v>
      </c>
      <c r="CX29" s="378">
        <f t="shared" si="38"/>
        <v>0</v>
      </c>
      <c r="CY29" s="378">
        <f t="shared" si="38"/>
        <v>0</v>
      </c>
      <c r="CZ29" s="378">
        <f t="shared" si="38"/>
        <v>0</v>
      </c>
      <c r="DA29" s="378">
        <f t="shared" si="38"/>
        <v>0</v>
      </c>
      <c r="DB29" s="378">
        <f t="shared" si="38"/>
        <v>0</v>
      </c>
      <c r="DC29" s="378">
        <f t="shared" si="38"/>
        <v>0</v>
      </c>
      <c r="DD29" s="378">
        <f t="shared" si="39"/>
        <v>0</v>
      </c>
      <c r="DE29" s="378">
        <f t="shared" si="39"/>
        <v>0</v>
      </c>
      <c r="DF29" s="378">
        <f t="shared" si="39"/>
        <v>0</v>
      </c>
      <c r="DG29" s="378">
        <f t="shared" si="39"/>
        <v>0</v>
      </c>
      <c r="DH29" s="378">
        <f t="shared" si="39"/>
        <v>0</v>
      </c>
      <c r="DI29" s="378">
        <f t="shared" si="39"/>
        <v>0</v>
      </c>
      <c r="DJ29" s="378">
        <f t="shared" si="39"/>
        <v>0</v>
      </c>
      <c r="DK29" s="378">
        <f t="shared" si="39"/>
        <v>0</v>
      </c>
      <c r="DL29" s="378">
        <f t="shared" si="39"/>
        <v>0</v>
      </c>
      <c r="DM29" s="378">
        <f t="shared" si="39"/>
        <v>0</v>
      </c>
      <c r="DN29" s="378">
        <f t="shared" si="40"/>
        <v>0</v>
      </c>
      <c r="DO29" s="378">
        <f t="shared" si="40"/>
        <v>0</v>
      </c>
      <c r="DP29" s="378">
        <f t="shared" si="40"/>
        <v>0</v>
      </c>
      <c r="DQ29" s="378">
        <f t="shared" si="40"/>
        <v>0</v>
      </c>
      <c r="DR29" s="378">
        <f t="shared" si="40"/>
        <v>0</v>
      </c>
      <c r="DS29" s="378">
        <f t="shared" si="40"/>
        <v>0</v>
      </c>
      <c r="DT29" s="378">
        <f t="shared" si="40"/>
        <v>0</v>
      </c>
      <c r="DU29" s="378">
        <f t="shared" si="40"/>
        <v>0</v>
      </c>
      <c r="DV29" s="378">
        <f t="shared" si="40"/>
        <v>0</v>
      </c>
      <c r="DW29" s="378">
        <f t="shared" si="40"/>
        <v>0</v>
      </c>
      <c r="DX29" s="378">
        <f t="shared" si="41"/>
        <v>0</v>
      </c>
      <c r="DY29" s="378">
        <f t="shared" si="41"/>
        <v>0</v>
      </c>
      <c r="DZ29" s="378">
        <f t="shared" si="41"/>
        <v>0</v>
      </c>
      <c r="EA29" s="378">
        <f t="shared" si="41"/>
        <v>0</v>
      </c>
      <c r="EB29" s="378">
        <f t="shared" si="41"/>
        <v>0</v>
      </c>
      <c r="EC29" s="378">
        <f t="shared" si="41"/>
        <v>0</v>
      </c>
      <c r="ED29" s="378">
        <f t="shared" si="41"/>
        <v>0</v>
      </c>
      <c r="EE29" s="378">
        <f t="shared" si="41"/>
        <v>0</v>
      </c>
      <c r="EF29" s="378">
        <f t="shared" si="41"/>
        <v>0</v>
      </c>
      <c r="EG29" s="378">
        <f t="shared" si="41"/>
        <v>0</v>
      </c>
      <c r="EH29" s="378">
        <f t="shared" si="42"/>
        <v>0</v>
      </c>
      <c r="EI29" s="378">
        <f t="shared" si="42"/>
        <v>0</v>
      </c>
      <c r="EJ29" s="378">
        <f t="shared" si="42"/>
        <v>0</v>
      </c>
      <c r="EK29" s="378">
        <f t="shared" si="42"/>
        <v>0</v>
      </c>
      <c r="EL29" s="378">
        <f t="shared" si="42"/>
        <v>0</v>
      </c>
      <c r="EM29" s="378">
        <f t="shared" si="42"/>
        <v>0</v>
      </c>
      <c r="EN29" s="378">
        <f t="shared" si="42"/>
        <v>0</v>
      </c>
      <c r="EO29" s="378">
        <f t="shared" si="42"/>
        <v>0</v>
      </c>
      <c r="EP29" s="378">
        <f t="shared" si="42"/>
        <v>0</v>
      </c>
      <c r="EQ29" s="378">
        <f t="shared" si="42"/>
        <v>0</v>
      </c>
    </row>
    <row r="30" spans="1:147" x14ac:dyDescent="0.3">
      <c r="A30" s="368"/>
      <c r="B30" s="368"/>
      <c r="C30" s="368"/>
      <c r="D30" s="368">
        <f t="shared" si="17"/>
        <v>1.0658056259248334</v>
      </c>
      <c r="E30" s="368" t="str">
        <f>VLOOKUP(TEXT(Z30,0),'G2'!B:D,3,0)</f>
        <v>ME</v>
      </c>
      <c r="F30" s="816">
        <f t="shared" si="18"/>
        <v>0</v>
      </c>
      <c r="G30" s="755">
        <f t="shared" si="8"/>
        <v>0</v>
      </c>
      <c r="H30" s="756" t="s">
        <v>1190</v>
      </c>
      <c r="I30" s="370" t="s">
        <v>93</v>
      </c>
      <c r="J30" s="370" t="s">
        <v>22</v>
      </c>
      <c r="K30" s="368" t="s">
        <v>259</v>
      </c>
      <c r="L30" s="368" t="str">
        <f>IFERROR(VLOOKUP(TEXT(Z30,0),'G2'!$B$5:$D$21,3,0),"")</f>
        <v>ME</v>
      </c>
      <c r="M30" s="369"/>
      <c r="N30" s="377" t="s">
        <v>784</v>
      </c>
      <c r="O30" s="370" t="s">
        <v>621</v>
      </c>
      <c r="P30" s="370"/>
      <c r="Q30" s="370" t="s">
        <v>695</v>
      </c>
      <c r="R30" s="370" t="s">
        <v>628</v>
      </c>
      <c r="S30" s="371">
        <v>1</v>
      </c>
      <c r="T30" s="372">
        <v>45536</v>
      </c>
      <c r="U30" s="372">
        <v>45550</v>
      </c>
      <c r="V30" s="373">
        <f t="shared" si="43"/>
        <v>0.46666666666666667</v>
      </c>
      <c r="W30" s="374">
        <v>16097108.639785519</v>
      </c>
      <c r="X30" s="17"/>
      <c r="Y30" s="18">
        <f t="shared" si="10"/>
        <v>0</v>
      </c>
      <c r="Z30">
        <v>91243510</v>
      </c>
      <c r="AA30" s="19">
        <f>IF(OR($I30="REAL",$I30="INCURRIDO"),SUMIF(S!$O:$O,$I30&amp;$O30&amp;$Q30&amp;UPPER(TEXT(AA$4,"MMMMYYYY"))&amp;$Z30,IF($W$1="Pesos CLP",S!$AD:$AD,S!$AO:$AO)),0)</f>
        <v>0</v>
      </c>
      <c r="AB30" s="19">
        <f>IF(OR($I30="REAL",$I30="INCURRIDO"),SUMIF(S!$O:$O,$I30&amp;$O30&amp;$Q30&amp;UPPER(TEXT(AB$4,"MMMMYYYY"))&amp;$Z30,IF($W$1="Pesos CLP",S!$AD:$AD,S!$AO:$AO)),0)</f>
        <v>0</v>
      </c>
      <c r="AC30" s="19">
        <f>IF(OR($I30="REAL",$I30="INCURRIDO"),SUMIF(S!$O:$O,$I30&amp;$O30&amp;$Q30&amp;UPPER(TEXT(AC$4,"MMMMYYYY"))&amp;$Z30,IF($W$1="Pesos CLP",S!$AD:$AD,S!$AO:$AO)),0)</f>
        <v>0</v>
      </c>
      <c r="AD30" s="19">
        <f>IF(OR($I30="REAL",$I30="INCURRIDO"),SUMIF(S!$O:$O,$I30&amp;$O30&amp;$Q30&amp;UPPER(TEXT(AD$4,"MMMMYYYY"))&amp;$Z30,IF($W$1="Pesos CLP",S!$AD:$AD,S!$AO:$AO)),0)</f>
        <v>0</v>
      </c>
      <c r="AE30" s="19">
        <f>IF(OR($I30="REAL",$I30="INCURRIDO"),SUMIF(S!$O:$O,$I30&amp;$O30&amp;$Q30&amp;UPPER(TEXT(AE$4,"MMMMYYYY"))&amp;$Z30,IF($W$1="Pesos CLP",S!$AD:$AD,S!$AO:$AO)),0)</f>
        <v>0</v>
      </c>
      <c r="AF30" s="19">
        <f>IF(OR($I30="REAL",$I30="INCURRIDO"),SUMIF(S!$O:$O,$I30&amp;$O30&amp;$Q30&amp;UPPER(TEXT(AF$4,"MMMMYYYY"))&amp;$Z30,IF($W$1="Pesos CLP",S!$AD:$AD,S!$AO:$AO)),0)</f>
        <v>0</v>
      </c>
      <c r="AG30" s="19">
        <f>IF(OR($I30="REAL",$I30="INCURRIDO"),SUMIF(S!$O:$O,$I30&amp;$O30&amp;$Q30&amp;UPPER(TEXT(AG$4,"MMMMYYYY"))&amp;$Z30,IF($W$1="Pesos CLP",S!$AD:$AD,S!$AO:$AO)),0)</f>
        <v>0</v>
      </c>
      <c r="AH30" s="19">
        <f>IF(OR($I30="REAL",$I30="INCURRIDO"),SUMIF(S!$O:$O,$I30&amp;$O30&amp;$Q30&amp;UPPER(TEXT(AH$4,"MMMMYYYY"))&amp;$Z30,IF($W$1="Pesos CLP",S!$AD:$AD,S!$AO:$AO)),0)</f>
        <v>0</v>
      </c>
      <c r="AI30" s="19">
        <f>IF(OR($I30="REAL",$I30="INCURRIDO"),SUMIF(S!$O:$O,$I30&amp;$O30&amp;$Q30&amp;UPPER(TEXT(AI$4,"MMMMYYYY"))&amp;$Z30,IF($W$1="Pesos CLP",S!$AD:$AD,S!$AO:$AO)),0)</f>
        <v>0</v>
      </c>
      <c r="AJ30" s="19">
        <f>IF(OR($I30="REAL",$I30="INCURRIDO"),SUMIF(S!$O:$O,$I30&amp;$O30&amp;$Q30&amp;UPPER(TEXT(AJ$4,"MMMMYYYY"))&amp;$Z30,IF($W$1="Pesos CLP",S!$AD:$AD,S!$AO:$AO)),0)</f>
        <v>0</v>
      </c>
      <c r="AK30" s="19">
        <f>IF(OR($I30="REAL",$I30="INCURRIDO"),SUMIF(S!$O:$O,$I30&amp;$O30&amp;$Q30&amp;UPPER(TEXT(AK$4,"MMMMYYYY"))&amp;$Z30,IF($W$1="Pesos CLP",S!$AD:$AD,S!$AO:$AO)),0)</f>
        <v>0</v>
      </c>
      <c r="AL30" s="19">
        <f>IF(OR($I30="REAL",$I30="INCURRIDO"),SUMIF(S!$O:$O,$I30&amp;$O30&amp;$Q30&amp;UPPER(TEXT(AL$4,"MMMMYYYY"))&amp;$Z30,IF($W$1="Pesos CLP",S!$AD:$AD,S!$AO:$AO)),0)</f>
        <v>0</v>
      </c>
      <c r="AM30" s="19">
        <f>IF(OR($I30="REAL",$I30="INCURRIDO"),SUMIF(S!$O:$O,$I30&amp;$O30&amp;$Q30&amp;UPPER(TEXT(AM$4,"MMMMYYYY"))&amp;$Z30,IF($W$1="Pesos CLP",S!$AD:$AD,S!$AO:$AO)),0)</f>
        <v>0</v>
      </c>
      <c r="AN30" s="19">
        <f>IF(OR($I30="REAL",$I30="INCURRIDO"),SUMIF(S!$O:$O,$I30&amp;$O30&amp;$Q30&amp;UPPER(TEXT(AN$4,"MMMMYYYY"))&amp;$Z30,IF($W$1="Pesos CLP",S!$AD:$AD,S!$AO:$AO)),0)</f>
        <v>0</v>
      </c>
      <c r="AO30" s="19">
        <f>IF(OR($I30="REAL",$I30="INCURRIDO"),SUMIF(S!$O:$O,$I30&amp;$O30&amp;$Q30&amp;UPPER(TEXT(AO$4,"MMMMYYYY"))&amp;$Z30,IF($W$1="Pesos CLP",S!$AD:$AD,S!$AO:$AO)),0)</f>
        <v>0</v>
      </c>
      <c r="AP30" s="19">
        <f>IF(OR($I30="REAL",$I30="INCURRIDO"),SUMIF(S!$O:$O,$I30&amp;$O30&amp;$Q30&amp;UPPER(TEXT(AP$4,"MMMMYYYY"))&amp;$Z30,IF($W$1="Pesos CLP",S!$AD:$AD,S!$AO:$AO)),0)</f>
        <v>0</v>
      </c>
      <c r="AQ30" s="19">
        <f>IF(OR($I30="REAL",$I30="INCURRIDO"),SUMIF(S!$O:$O,$I30&amp;$O30&amp;$Q30&amp;UPPER(TEXT(AQ$4,"MMMMYYYY"))&amp;$Z30,IF($W$1="Pesos CLP",S!$AD:$AD,S!$AO:$AO)),0)</f>
        <v>0</v>
      </c>
      <c r="AR30" s="19">
        <f>IF(OR($I30="REAL",$I30="INCURRIDO"),SUMIF(S!$O:$O,$I30&amp;$O30&amp;$Q30&amp;UPPER(TEXT(AR$4,"MMMMYYYY"))&amp;$Z30,IF($W$1="Pesos CLP",S!$AD:$AD,S!$AO:$AO)),0)</f>
        <v>0</v>
      </c>
      <c r="AS30" s="19">
        <f>IF(OR($I30="REAL",$I30="INCURRIDO"),SUMIF(S!$O:$O,$I30&amp;$O30&amp;$Q30&amp;UPPER(TEXT(AS$4,"MMMMYYYY"))&amp;$Z30,IF($W$1="Pesos CLP",S!$AD:$AD,S!$AO:$AO)),0)</f>
        <v>0</v>
      </c>
      <c r="AT30" s="19">
        <f>IF(OR($I30="REAL",$I30="INCURRIDO"),SUMIF(S!$O:$O,$I30&amp;$O30&amp;$Q30&amp;UPPER(TEXT(AT$4,"MMMMYYYY"))&amp;$Z30,IF($W$1="Pesos CLP",S!$AD:$AD,S!$AO:$AO)),0)</f>
        <v>0</v>
      </c>
      <c r="AU30" s="19">
        <f>IF(OR($I30="REAL",$I30="INCURRIDO"),SUMIF(S!$O:$O,$I30&amp;$O30&amp;$Q30&amp;UPPER(TEXT(AU$4,"MMMMYYYY"))&amp;$Z30,IF($W$1="Pesos CLP",S!$AD:$AD,S!$AO:$AO)),0)</f>
        <v>0</v>
      </c>
      <c r="AV30" s="19">
        <f>IF(OR($I30="REAL",$I30="INCURRIDO"),SUMIF(S!$O:$O,$I30&amp;$O30&amp;$Q30&amp;UPPER(TEXT(AV$4,"MMMMYYYY"))&amp;$Z30,IF($W$1="Pesos CLP",S!$AD:$AD,S!$AO:$AO)),0)</f>
        <v>0</v>
      </c>
      <c r="AW30" s="19">
        <f>IF(OR($I30="REAL",$I30="INCURRIDO"),SUMIF(S!$O:$O,$I30&amp;$O30&amp;$Q30&amp;UPPER(TEXT(AW$4,"MMMMYYYY"))&amp;$Z30,IF($W$1="Pesos CLP",S!$AD:$AD,S!$AO:$AO)),0)</f>
        <v>0</v>
      </c>
      <c r="AX30" s="19">
        <f>IF(OR($I30="REAL",$I30="INCURRIDO"),SUMIF(S!$O:$O,$I30&amp;$O30&amp;$Q30&amp;UPPER(TEXT(AX$4,"MMMMYYYY"))&amp;$Z30,IF($W$1="Pesos CLP",S!$AD:$AD,S!$AO:$AO)),0)</f>
        <v>0</v>
      </c>
      <c r="AY30" s="19">
        <f>IF(OR($I30="REAL",$I30="INCURRIDO"),SUMIF(S!$O:$O,$I30&amp;$O30&amp;$Q30&amp;UPPER(TEXT(AY$4,"MMMMYYYY"))&amp;$Z30,IF($W$1="Pesos CLP",S!$AD:$AD,S!$AO:$AO)),0)</f>
        <v>0</v>
      </c>
      <c r="AZ30" s="19">
        <f>IF(OR($I30="REAL",$I30="INCURRIDO"),SUMIF(S!$O:$O,$I30&amp;$O30&amp;$Q30&amp;UPPER(TEXT(AZ$4,"MMMMYYYY"))&amp;$Z30,IF($W$1="Pesos CLP",S!$AD:$AD,S!$AO:$AO)),0)</f>
        <v>0</v>
      </c>
      <c r="BA30" s="19">
        <f>IF(OR($I30="REAL",$I30="INCURRIDO"),SUMIF(S!$O:$O,$I30&amp;$O30&amp;$Q30&amp;UPPER(TEXT(BA$4,"MMMMYYYY"))&amp;$Z30,IF($W$1="Pesos CLP",S!$AD:$AD,S!$AO:$AO)),0)</f>
        <v>0</v>
      </c>
      <c r="BB30" s="19">
        <f>IF(OR($I30="REAL",$I30="INCURRIDO"),SUMIF(S!$O:$O,$I30&amp;$O30&amp;$Q30&amp;UPPER(TEXT(BB$4,"MMMMYYYY"))&amp;$Z30,IF($W$1="Pesos CLP",S!$AD:$AD,S!$AO:$AO)),0)</f>
        <v>0</v>
      </c>
      <c r="BC30" s="19">
        <f>IF(OR($I30="REAL",$I30="INCURRIDO"),SUMIF(S!$O:$O,$I30&amp;$O30&amp;$Q30&amp;UPPER(TEXT(BC$4,"MMMMYYYY"))&amp;$Z30,IF($W$1="Pesos CLP",S!$AD:$AD,S!$AO:$AO)),0)</f>
        <v>0</v>
      </c>
      <c r="BD30" s="19">
        <f>IF(OR($I30="REAL",$I30="INCURRIDO"),SUMIF(S!$O:$O,$I30&amp;$O30&amp;$Q30&amp;UPPER(TEXT(BD$4,"MMMMYYYY"))&amp;$Z30,IF($W$1="Pesos CLP",S!$AD:$AD,S!$AO:$AO)),0)</f>
        <v>0</v>
      </c>
      <c r="BE30" s="19">
        <f>IF(OR($I30="REAL",$I30="INCURRIDO"),SUMIF(S!$O:$O,$I30&amp;$O30&amp;$Q30&amp;UPPER(TEXT(BE$4,"MMMMYYYY"))&amp;$Z30,IF($W$1="Pesos CLP",S!$AD:$AD,S!$AO:$AO)),0)</f>
        <v>0</v>
      </c>
      <c r="BF30" s="19">
        <f>IF(OR($I30="REAL",$I30="INCURRIDO"),SUMIF(S!$O:$O,$I30&amp;$O30&amp;$Q30&amp;UPPER(TEXT(BF$4,"MMMMYYYY"))&amp;$Z30,IF($W$1="Pesos CLP",S!$AD:$AD,S!$AO:$AO)),0)</f>
        <v>0</v>
      </c>
      <c r="BG30" s="19">
        <f>IF(OR($I30="REAL",$I30="INCURRIDO"),SUMIF(S!$O:$O,$I30&amp;$O30&amp;$Q30&amp;UPPER(TEXT(BG$4,"MMMMYYYY"))&amp;$Z30,IF($W$1="Pesos CLP",S!$AD:$AD,S!$AO:$AO)),0)</f>
        <v>0</v>
      </c>
      <c r="BH30" s="19">
        <f>IF(OR($I30="REAL",$I30="INCURRIDO"),SUMIF(S!$O:$O,$I30&amp;$O30&amp;$Q30&amp;UPPER(TEXT(BH$4,"MMMMYYYY"))&amp;$Z30,IF($W$1="Pesos CLP",S!$AD:$AD,S!$AO:$AO)),0)</f>
        <v>0</v>
      </c>
      <c r="BI30" s="19">
        <f>IF(OR($I30="REAL",$I30="INCURRIDO"),SUMIF(S!$O:$O,$I30&amp;$O30&amp;$Q30&amp;UPPER(TEXT(BI$4,"MMMMYYYY"))&amp;$Z30,IF($W$1="Pesos CLP",S!$AD:$AD,S!$AO:$AO)),0)</f>
        <v>0</v>
      </c>
      <c r="BJ30" s="19">
        <f>IF(OR($I30="REAL",$I30="INCURRIDO"),SUMIF(S!$O:$O,$I30&amp;$O30&amp;$Q30&amp;UPPER(TEXT(BJ$4,"MMMMYYYY"))&amp;$Z30,IF($W$1="Pesos CLP",S!$AD:$AD,S!$AO:$AO)),0)</f>
        <v>0</v>
      </c>
      <c r="BK30" s="19">
        <f>IF(OR($I30="REAL",$I30="INCURRIDO"),SUMIF(S!$O:$O,$I30&amp;$O30&amp;$Q30&amp;UPPER(TEXT(BK$4,"MMMMYYYY"))&amp;$Z30,IF($W$1="Pesos CLP",S!$AD:$AD,S!$AO:$AO)),0)</f>
        <v>0</v>
      </c>
      <c r="BL30" s="19">
        <f>IF(OR($I30="REAL",$I30="INCURRIDO"),SUMIF(S!$O:$O,$I30&amp;$O30&amp;$Q30&amp;UPPER(TEXT(BL$4,"MMMMYYYY"))&amp;$Z30,IF($W$1="Pesos CLP",S!$AD:$AD,S!$AO:$AO)),0)</f>
        <v>0</v>
      </c>
      <c r="BM30" s="19">
        <f>IF(OR($I30="REAL",$I30="INCURRIDO"),SUMIF(S!$O:$O,$I30&amp;$O30&amp;$Q30&amp;UPPER(TEXT(BM$4,"MMMMYYYY"))&amp;$Z30,IF($W$1="Pesos CLP",S!$AD:$AD,S!$AO:$AO)),0)</f>
        <v>0</v>
      </c>
      <c r="BN30" s="19">
        <f>IF(OR($I30="REAL",$I30="INCURRIDO"),SUMIF(S!$O:$O,$I30&amp;$O30&amp;$Q30&amp;UPPER(TEXT(BN$4,"MMMMYYYY"))&amp;$Z30,IF($W$1="Pesos CLP",S!$AD:$AD,S!$AO:$AO)),0)</f>
        <v>0</v>
      </c>
      <c r="BO30" s="19">
        <f>IF(OR($I30="REAL",$I30="INCURRIDO"),SUMIF(S!$O:$O,$I30&amp;$O30&amp;$Q30&amp;UPPER(TEXT(BO$4,"MMMMYYYY"))&amp;$Z30,IF($W$1="Pesos CLP",S!$AD:$AD,S!$AO:$AO)),0)</f>
        <v>0</v>
      </c>
      <c r="BP30" s="19">
        <f>IF(OR($I30="REAL",$I30="INCURRIDO"),SUMIF(S!$O:$O,$I30&amp;$O30&amp;$Q30&amp;UPPER(TEXT(BP$4,"MMMMYYYY"))&amp;$Z30,IF($W$1="Pesos CLP",S!$AD:$AD,S!$AO:$AO)),0)</f>
        <v>0</v>
      </c>
      <c r="BQ30" s="19">
        <f>IF(OR($I30="REAL",$I30="INCURRIDO"),SUMIF(S!$O:$O,$I30&amp;$O30&amp;$Q30&amp;UPPER(TEXT(BQ$4,"MMMMYYYY"))&amp;$Z30,IF($W$1="Pesos CLP",S!$AD:$AD,S!$AO:$AO)),0)</f>
        <v>0</v>
      </c>
      <c r="BR30" s="19">
        <f>IF(OR($I30="REAL",$I30="INCURRIDO"),SUMIF(S!$O:$O,$I30&amp;$O30&amp;$Q30&amp;UPPER(TEXT(BR$4,"MMMMYYYY"))&amp;$Z30,IF($W$1="Pesos CLP",S!$AD:$AD,S!$AO:$AO)),0)</f>
        <v>0</v>
      </c>
      <c r="BS30" s="19">
        <f>IF(OR($I30="REAL",$I30="INCURRIDO"),SUMIF(S!$O:$O,$I30&amp;$O30&amp;$Q30&amp;UPPER(TEXT(BS$4,"MMMMYYYY"))&amp;$Z30,IF($W$1="Pesos CLP",S!$AD:$AD,S!$AO:$AO)),0)</f>
        <v>0</v>
      </c>
      <c r="BT30" s="19">
        <f>IF(OR($I30="REAL",$I30="INCURRIDO"),SUMIF(S!$O:$O,$I30&amp;$O30&amp;$Q30&amp;UPPER(TEXT(BT$4,"MMMMYYYY"))&amp;$Z30,IF($W$1="Pesos CLP",S!$AD:$AD,S!$AO:$AO)),0)</f>
        <v>0</v>
      </c>
      <c r="BU30" s="19">
        <f>IF(OR($I30="REAL",$I30="INCURRIDO"),SUMIF(S!$O:$O,$I30&amp;$O30&amp;$Q30&amp;UPPER(TEXT(BU$4,"MMMMYYYY"))&amp;$Z30,IF($W$1="Pesos CLP",S!$AD:$AD,S!$AO:$AO)),0)</f>
        <v>0</v>
      </c>
      <c r="BV30" s="19">
        <f>IF(OR($I30="REAL",$I30="INCURRIDO"),SUMIF(S!$O:$O,$I30&amp;$O30&amp;$Q30&amp;UPPER(TEXT(BV$4,"MMMMYYYY"))&amp;$Z30,IF($W$1="Pesos CLP",S!$AD:$AD,S!$AO:$AO)),0)</f>
        <v>0</v>
      </c>
      <c r="BW30" s="19">
        <f>IF(OR($I30="REAL",$I30="INCURRIDO"),SUMIF(S!$O:$O,$I30&amp;$O30&amp;$Q30&amp;UPPER(TEXT(BW$4,"MMMMYYYY"))&amp;$Z30,IF($W$1="Pesos CLP",S!$AD:$AD,S!$AO:$AO)),0)</f>
        <v>0</v>
      </c>
      <c r="BX30" s="19">
        <f>IF(OR($I30="REAL",$I30="INCURRIDO"),SUMIF(S!$O:$O,$I30&amp;$O30&amp;$Q30&amp;UPPER(TEXT(BX$4,"MMMMYYYY"))&amp;$Z30,IF($W$1="Pesos CLP",S!$AD:$AD,S!$AO:$AO)),0)</f>
        <v>0</v>
      </c>
      <c r="BY30" s="19">
        <f>IF(OR($I30="REAL",$I30="INCURRIDO"),SUMIF(S!$O:$O,$I30&amp;$O30&amp;$Q30&amp;UPPER(TEXT(BY$4,"MMMMYYYY"))&amp;$Z30,IF($W$1="Pesos CLP",S!$AD:$AD,S!$AO:$AO)),0)</f>
        <v>0</v>
      </c>
      <c r="BZ30" s="19">
        <f>IF(OR($I30="REAL",$I30="INCURRIDO"),SUMIF(S!$O:$O,$I30&amp;$O30&amp;$Q30&amp;UPPER(TEXT(BZ$4,"MMMMYYYY"))&amp;$Z30,IF($W$1="Pesos CLP",S!$AD:$AD,S!$AO:$AO)),0)</f>
        <v>0</v>
      </c>
      <c r="CA30" s="19">
        <f>IF(OR($I30="REAL",$I30="INCURRIDO"),SUMIF(S!$O:$O,$I30&amp;$O30&amp;$Q30&amp;UPPER(TEXT(CA$4,"MMMMYYYY"))&amp;$Z30,IF($W$1="Pesos CLP",S!$AD:$AD,S!$AO:$AO)),0)</f>
        <v>0</v>
      </c>
      <c r="CB30" s="19">
        <f>IF(OR($I30="REAL",$I30="INCURRIDO"),SUMIF(S!$O:$O,$I30&amp;$O30&amp;$Q30&amp;UPPER(TEXT(CB$4,"MMMMYYYY"))&amp;$Z30,IF($W$1="Pesos CLP",S!$AD:$AD,S!$AO:$AO)),0)</f>
        <v>0</v>
      </c>
      <c r="CC30" s="19">
        <f>IF(OR($I30="REAL",$I30="INCURRIDO"),SUMIF(S!$O:$O,$I30&amp;$O30&amp;$Q30&amp;UPPER(TEXT(CC$4,"MMMMYYYY"))&amp;$Z30,IF($W$1="Pesos CLP",S!$AD:$AD,S!$AO:$AO)),0)</f>
        <v>0</v>
      </c>
      <c r="CD30" s="19">
        <f>IF(OR($I30="REAL",$I30="INCURRIDO"),SUMIF(S!$O:$O,$I30&amp;$O30&amp;$Q30&amp;UPPER(TEXT(CD$4,"MMMMYYYY"))&amp;$Z30,IF($W$1="Pesos CLP",S!$AD:$AD,S!$AO:$AO)),0)</f>
        <v>0</v>
      </c>
      <c r="CE30" s="19">
        <f>IF(OR($I30="REAL",$I30="INCURRIDO"),SUMIF(S!$O:$O,$I30&amp;$O30&amp;$Q30&amp;UPPER(TEXT(CE$4,"MMMMYYYY"))&amp;$Z30,IF($W$1="Pesos CLP",S!$AD:$AD,S!$AO:$AO)),0)</f>
        <v>0</v>
      </c>
      <c r="CF30" s="19">
        <f>IF(OR($I30="REAL",$I30="INCURRIDO"),SUMIF(S!$O:$O,$I30&amp;$O30&amp;$Q30&amp;UPPER(TEXT(CF$4,"MMMMYYYY"))&amp;$Z30,IF($W$1="Pesos CLP",S!$AD:$AD,S!$AO:$AO)),0)</f>
        <v>0</v>
      </c>
      <c r="CG30" s="19">
        <f>IF(OR($I30="REAL",$I30="INCURRIDO"),SUMIF(S!$O:$O,$I30&amp;$O30&amp;$Q30&amp;UPPER(TEXT(CG$4,"MMMMYYYY"))&amp;$Z30,IF($W$1="Pesos CLP",S!$AD:$AD,S!$AO:$AO)),0)</f>
        <v>0</v>
      </c>
      <c r="CH30" s="19">
        <f>IF(OR($I30="REAL",$I30="INCURRIDO"),SUMIF(S!$O:$O,$I30&amp;$O30&amp;$Q30&amp;UPPER(TEXT(CH$4,"MMMMYYYY"))&amp;$Z30,IF($W$1="Pesos CLP",S!$AD:$AD,S!$AO:$AO)),0)</f>
        <v>0</v>
      </c>
      <c r="CI30" s="19">
        <f>IF(OR($I30="REAL",$I30="INCURRIDO"),SUMIF(S!$O:$O,$I30&amp;$O30&amp;$Q30&amp;UPPER(TEXT(CI$4,"MMMMYYYY"))&amp;$Z30,IF($W$1="Pesos CLP",S!$AD:$AD,S!$AO:$AO)),0)</f>
        <v>0</v>
      </c>
      <c r="CJ30" s="19">
        <f>IF(OR($I30="REAL",$I30="INCURRIDO"),SUMIF(S!$O:$O,$I30&amp;$O30&amp;$Q30&amp;UPPER(TEXT(CJ$4,"MMMMYYYY"))&amp;$Z30,IF($W$1="Pesos CLP",S!$AD:$AD,S!$AO:$AO)),0)</f>
        <v>0</v>
      </c>
      <c r="CT30" s="378">
        <f t="shared" si="38"/>
        <v>0</v>
      </c>
      <c r="CU30" s="378">
        <f t="shared" si="38"/>
        <v>0</v>
      </c>
      <c r="CV30" s="378">
        <f t="shared" si="38"/>
        <v>0</v>
      </c>
      <c r="CW30" s="378">
        <f t="shared" si="38"/>
        <v>0</v>
      </c>
      <c r="CX30" s="378">
        <f t="shared" si="38"/>
        <v>0</v>
      </c>
      <c r="CY30" s="378">
        <f t="shared" si="38"/>
        <v>0</v>
      </c>
      <c r="CZ30" s="378">
        <f t="shared" si="38"/>
        <v>0</v>
      </c>
      <c r="DA30" s="378">
        <f t="shared" si="38"/>
        <v>0</v>
      </c>
      <c r="DB30" s="378">
        <f t="shared" si="38"/>
        <v>0</v>
      </c>
      <c r="DC30" s="378">
        <f t="shared" si="38"/>
        <v>0</v>
      </c>
      <c r="DD30" s="378">
        <f t="shared" si="39"/>
        <v>0</v>
      </c>
      <c r="DE30" s="378">
        <f t="shared" si="39"/>
        <v>0</v>
      </c>
      <c r="DF30" s="378">
        <f t="shared" si="39"/>
        <v>0</v>
      </c>
      <c r="DG30" s="378">
        <f t="shared" si="39"/>
        <v>0</v>
      </c>
      <c r="DH30" s="378">
        <f t="shared" si="39"/>
        <v>0</v>
      </c>
      <c r="DI30" s="378">
        <f t="shared" si="39"/>
        <v>0</v>
      </c>
      <c r="DJ30" s="378">
        <f t="shared" si="39"/>
        <v>0</v>
      </c>
      <c r="DK30" s="378">
        <f t="shared" si="39"/>
        <v>0</v>
      </c>
      <c r="DL30" s="378">
        <f t="shared" si="39"/>
        <v>0</v>
      </c>
      <c r="DM30" s="378">
        <f t="shared" si="39"/>
        <v>0</v>
      </c>
      <c r="DN30" s="378">
        <f t="shared" si="40"/>
        <v>0</v>
      </c>
      <c r="DO30" s="378">
        <f t="shared" si="40"/>
        <v>0</v>
      </c>
      <c r="DP30" s="378">
        <f t="shared" si="40"/>
        <v>0</v>
      </c>
      <c r="DQ30" s="378">
        <f t="shared" si="40"/>
        <v>0</v>
      </c>
      <c r="DR30" s="378">
        <f t="shared" si="40"/>
        <v>0</v>
      </c>
      <c r="DS30" s="378">
        <f t="shared" si="40"/>
        <v>0</v>
      </c>
      <c r="DT30" s="378">
        <f t="shared" si="40"/>
        <v>0</v>
      </c>
      <c r="DU30" s="378">
        <f t="shared" si="40"/>
        <v>0</v>
      </c>
      <c r="DV30" s="378">
        <f t="shared" si="40"/>
        <v>0</v>
      </c>
      <c r="DW30" s="378">
        <f t="shared" si="40"/>
        <v>0</v>
      </c>
      <c r="DX30" s="378">
        <f t="shared" si="41"/>
        <v>0</v>
      </c>
      <c r="DY30" s="378">
        <f t="shared" si="41"/>
        <v>0</v>
      </c>
      <c r="DZ30" s="378">
        <f t="shared" si="41"/>
        <v>0</v>
      </c>
      <c r="EA30" s="378">
        <f t="shared" si="41"/>
        <v>0</v>
      </c>
      <c r="EB30" s="378">
        <f t="shared" si="41"/>
        <v>0</v>
      </c>
      <c r="EC30" s="378">
        <f t="shared" si="41"/>
        <v>0</v>
      </c>
      <c r="ED30" s="378">
        <f t="shared" si="41"/>
        <v>0</v>
      </c>
      <c r="EE30" s="378">
        <f t="shared" si="41"/>
        <v>0</v>
      </c>
      <c r="EF30" s="378">
        <f t="shared" si="41"/>
        <v>0</v>
      </c>
      <c r="EG30" s="378">
        <f t="shared" si="41"/>
        <v>0</v>
      </c>
      <c r="EH30" s="378">
        <f t="shared" si="42"/>
        <v>0</v>
      </c>
      <c r="EI30" s="378">
        <f t="shared" si="42"/>
        <v>0</v>
      </c>
      <c r="EJ30" s="378">
        <f t="shared" si="42"/>
        <v>0</v>
      </c>
      <c r="EK30" s="378">
        <f t="shared" si="42"/>
        <v>0</v>
      </c>
      <c r="EL30" s="378">
        <f t="shared" si="42"/>
        <v>0</v>
      </c>
      <c r="EM30" s="378">
        <f t="shared" si="42"/>
        <v>0</v>
      </c>
      <c r="EN30" s="378">
        <f t="shared" si="42"/>
        <v>0</v>
      </c>
      <c r="EO30" s="378">
        <f t="shared" si="42"/>
        <v>0</v>
      </c>
      <c r="EP30" s="378">
        <f t="shared" si="42"/>
        <v>0</v>
      </c>
      <c r="EQ30" s="378">
        <f t="shared" si="42"/>
        <v>0</v>
      </c>
    </row>
    <row r="31" spans="1:147" x14ac:dyDescent="0.3">
      <c r="A31" s="368"/>
      <c r="B31" s="368"/>
      <c r="C31" s="368"/>
      <c r="D31" s="368">
        <f t="shared" si="17"/>
        <v>1.0658056259248334</v>
      </c>
      <c r="E31" s="368" t="str">
        <f>VLOOKUP(TEXT(Z31,0),'G2'!B:D,3,0)</f>
        <v>ME</v>
      </c>
      <c r="F31" s="816">
        <f t="shared" si="18"/>
        <v>0</v>
      </c>
      <c r="G31" s="755">
        <f t="shared" si="8"/>
        <v>0</v>
      </c>
      <c r="H31" s="756" t="s">
        <v>1190</v>
      </c>
      <c r="I31" s="370" t="s">
        <v>93</v>
      </c>
      <c r="J31" s="370" t="s">
        <v>22</v>
      </c>
      <c r="K31" s="368" t="s">
        <v>259</v>
      </c>
      <c r="L31" s="368" t="str">
        <f>IFERROR(VLOOKUP(TEXT(Z31,0),'G2'!$B$5:$D$21,3,0),"")</f>
        <v>ME</v>
      </c>
      <c r="M31" s="369"/>
      <c r="N31" s="377" t="s">
        <v>785</v>
      </c>
      <c r="O31" s="370" t="s">
        <v>621</v>
      </c>
      <c r="P31" s="370"/>
      <c r="Q31" s="370" t="s">
        <v>695</v>
      </c>
      <c r="R31" s="370" t="s">
        <v>628</v>
      </c>
      <c r="S31" s="371">
        <v>1</v>
      </c>
      <c r="T31" s="372">
        <v>45536</v>
      </c>
      <c r="U31" s="372">
        <v>45550</v>
      </c>
      <c r="V31" s="373">
        <f t="shared" si="43"/>
        <v>0.46666666666666667</v>
      </c>
      <c r="W31" s="374">
        <v>2596404.8220929829</v>
      </c>
      <c r="X31" s="17"/>
      <c r="Y31" s="18">
        <f t="shared" si="10"/>
        <v>0</v>
      </c>
      <c r="Z31">
        <v>91243510</v>
      </c>
      <c r="AA31" s="19">
        <f>IF(OR($I31="REAL",$I31="INCURRIDO"),SUMIF(S!$O:$O,$I31&amp;$O31&amp;$Q31&amp;UPPER(TEXT(AA$4,"MMMMYYYY"))&amp;$Z31,IF($W$1="Pesos CLP",S!$AD:$AD,S!$AO:$AO)),0)</f>
        <v>0</v>
      </c>
      <c r="AB31" s="19">
        <f>IF(OR($I31="REAL",$I31="INCURRIDO"),SUMIF(S!$O:$O,$I31&amp;$O31&amp;$Q31&amp;UPPER(TEXT(AB$4,"MMMMYYYY"))&amp;$Z31,IF($W$1="Pesos CLP",S!$AD:$AD,S!$AO:$AO)),0)</f>
        <v>0</v>
      </c>
      <c r="AC31" s="19">
        <f>IF(OR($I31="REAL",$I31="INCURRIDO"),SUMIF(S!$O:$O,$I31&amp;$O31&amp;$Q31&amp;UPPER(TEXT(AC$4,"MMMMYYYY"))&amp;$Z31,IF($W$1="Pesos CLP",S!$AD:$AD,S!$AO:$AO)),0)</f>
        <v>0</v>
      </c>
      <c r="AD31" s="19">
        <f>IF(OR($I31="REAL",$I31="INCURRIDO"),SUMIF(S!$O:$O,$I31&amp;$O31&amp;$Q31&amp;UPPER(TEXT(AD$4,"MMMMYYYY"))&amp;$Z31,IF($W$1="Pesos CLP",S!$AD:$AD,S!$AO:$AO)),0)</f>
        <v>0</v>
      </c>
      <c r="AE31" s="19">
        <f>IF(OR($I31="REAL",$I31="INCURRIDO"),SUMIF(S!$O:$O,$I31&amp;$O31&amp;$Q31&amp;UPPER(TEXT(AE$4,"MMMMYYYY"))&amp;$Z31,IF($W$1="Pesos CLP",S!$AD:$AD,S!$AO:$AO)),0)</f>
        <v>0</v>
      </c>
      <c r="AF31" s="19">
        <f>IF(OR($I31="REAL",$I31="INCURRIDO"),SUMIF(S!$O:$O,$I31&amp;$O31&amp;$Q31&amp;UPPER(TEXT(AF$4,"MMMMYYYY"))&amp;$Z31,IF($W$1="Pesos CLP",S!$AD:$AD,S!$AO:$AO)),0)</f>
        <v>0</v>
      </c>
      <c r="AG31" s="19">
        <f>IF(OR($I31="REAL",$I31="INCURRIDO"),SUMIF(S!$O:$O,$I31&amp;$O31&amp;$Q31&amp;UPPER(TEXT(AG$4,"MMMMYYYY"))&amp;$Z31,IF($W$1="Pesos CLP",S!$AD:$AD,S!$AO:$AO)),0)</f>
        <v>0</v>
      </c>
      <c r="AH31" s="19">
        <f>IF(OR($I31="REAL",$I31="INCURRIDO"),SUMIF(S!$O:$O,$I31&amp;$O31&amp;$Q31&amp;UPPER(TEXT(AH$4,"MMMMYYYY"))&amp;$Z31,IF($W$1="Pesos CLP",S!$AD:$AD,S!$AO:$AO)),0)</f>
        <v>0</v>
      </c>
      <c r="AI31" s="19">
        <f>IF(OR($I31="REAL",$I31="INCURRIDO"),SUMIF(S!$O:$O,$I31&amp;$O31&amp;$Q31&amp;UPPER(TEXT(AI$4,"MMMMYYYY"))&amp;$Z31,IF($W$1="Pesos CLP",S!$AD:$AD,S!$AO:$AO)),0)</f>
        <v>0</v>
      </c>
      <c r="AJ31" s="19">
        <f>IF(OR($I31="REAL",$I31="INCURRIDO"),SUMIF(S!$O:$O,$I31&amp;$O31&amp;$Q31&amp;UPPER(TEXT(AJ$4,"MMMMYYYY"))&amp;$Z31,IF($W$1="Pesos CLP",S!$AD:$AD,S!$AO:$AO)),0)</f>
        <v>0</v>
      </c>
      <c r="AK31" s="19">
        <f>IF(OR($I31="REAL",$I31="INCURRIDO"),SUMIF(S!$O:$O,$I31&amp;$O31&amp;$Q31&amp;UPPER(TEXT(AK$4,"MMMMYYYY"))&amp;$Z31,IF($W$1="Pesos CLP",S!$AD:$AD,S!$AO:$AO)),0)</f>
        <v>0</v>
      </c>
      <c r="AL31" s="19">
        <f>IF(OR($I31="REAL",$I31="INCURRIDO"),SUMIF(S!$O:$O,$I31&amp;$O31&amp;$Q31&amp;UPPER(TEXT(AL$4,"MMMMYYYY"))&amp;$Z31,IF($W$1="Pesos CLP",S!$AD:$AD,S!$AO:$AO)),0)</f>
        <v>0</v>
      </c>
      <c r="AM31" s="19">
        <f>IF(OR($I31="REAL",$I31="INCURRIDO"),SUMIF(S!$O:$O,$I31&amp;$O31&amp;$Q31&amp;UPPER(TEXT(AM$4,"MMMMYYYY"))&amp;$Z31,IF($W$1="Pesos CLP",S!$AD:$AD,S!$AO:$AO)),0)</f>
        <v>0</v>
      </c>
      <c r="AN31" s="19">
        <f>IF(OR($I31="REAL",$I31="INCURRIDO"),SUMIF(S!$O:$O,$I31&amp;$O31&amp;$Q31&amp;UPPER(TEXT(AN$4,"MMMMYYYY"))&amp;$Z31,IF($W$1="Pesos CLP",S!$AD:$AD,S!$AO:$AO)),0)</f>
        <v>0</v>
      </c>
      <c r="AO31" s="19">
        <f>IF(OR($I31="REAL",$I31="INCURRIDO"),SUMIF(S!$O:$O,$I31&amp;$O31&amp;$Q31&amp;UPPER(TEXT(AO$4,"MMMMYYYY"))&amp;$Z31,IF($W$1="Pesos CLP",S!$AD:$AD,S!$AO:$AO)),0)</f>
        <v>0</v>
      </c>
      <c r="AP31" s="19">
        <f>IF(OR($I31="REAL",$I31="INCURRIDO"),SUMIF(S!$O:$O,$I31&amp;$O31&amp;$Q31&amp;UPPER(TEXT(AP$4,"MMMMYYYY"))&amp;$Z31,IF($W$1="Pesos CLP",S!$AD:$AD,S!$AO:$AO)),0)</f>
        <v>0</v>
      </c>
      <c r="AQ31" s="19">
        <f>IF(OR($I31="REAL",$I31="INCURRIDO"),SUMIF(S!$O:$O,$I31&amp;$O31&amp;$Q31&amp;UPPER(TEXT(AQ$4,"MMMMYYYY"))&amp;$Z31,IF($W$1="Pesos CLP",S!$AD:$AD,S!$AO:$AO)),0)</f>
        <v>0</v>
      </c>
      <c r="AR31" s="19">
        <f>IF(OR($I31="REAL",$I31="INCURRIDO"),SUMIF(S!$O:$O,$I31&amp;$O31&amp;$Q31&amp;UPPER(TEXT(AR$4,"MMMMYYYY"))&amp;$Z31,IF($W$1="Pesos CLP",S!$AD:$AD,S!$AO:$AO)),0)</f>
        <v>0</v>
      </c>
      <c r="AS31" s="19">
        <f>IF(OR($I31="REAL",$I31="INCURRIDO"),SUMIF(S!$O:$O,$I31&amp;$O31&amp;$Q31&amp;UPPER(TEXT(AS$4,"MMMMYYYY"))&amp;$Z31,IF($W$1="Pesos CLP",S!$AD:$AD,S!$AO:$AO)),0)</f>
        <v>0</v>
      </c>
      <c r="AT31" s="19">
        <f>IF(OR($I31="REAL",$I31="INCURRIDO"),SUMIF(S!$O:$O,$I31&amp;$O31&amp;$Q31&amp;UPPER(TEXT(AT$4,"MMMMYYYY"))&amp;$Z31,IF($W$1="Pesos CLP",S!$AD:$AD,S!$AO:$AO)),0)</f>
        <v>0</v>
      </c>
      <c r="AU31" s="19">
        <f>IF(OR($I31="REAL",$I31="INCURRIDO"),SUMIF(S!$O:$O,$I31&amp;$O31&amp;$Q31&amp;UPPER(TEXT(AU$4,"MMMMYYYY"))&amp;$Z31,IF($W$1="Pesos CLP",S!$AD:$AD,S!$AO:$AO)),0)</f>
        <v>0</v>
      </c>
      <c r="AV31" s="19">
        <f>IF(OR($I31="REAL",$I31="INCURRIDO"),SUMIF(S!$O:$O,$I31&amp;$O31&amp;$Q31&amp;UPPER(TEXT(AV$4,"MMMMYYYY"))&amp;$Z31,IF($W$1="Pesos CLP",S!$AD:$AD,S!$AO:$AO)),0)</f>
        <v>0</v>
      </c>
      <c r="AW31" s="19">
        <f>IF(OR($I31="REAL",$I31="INCURRIDO"),SUMIF(S!$O:$O,$I31&amp;$O31&amp;$Q31&amp;UPPER(TEXT(AW$4,"MMMMYYYY"))&amp;$Z31,IF($W$1="Pesos CLP",S!$AD:$AD,S!$AO:$AO)),0)</f>
        <v>0</v>
      </c>
      <c r="AX31" s="19">
        <f>IF(OR($I31="REAL",$I31="INCURRIDO"),SUMIF(S!$O:$O,$I31&amp;$O31&amp;$Q31&amp;UPPER(TEXT(AX$4,"MMMMYYYY"))&amp;$Z31,IF($W$1="Pesos CLP",S!$AD:$AD,S!$AO:$AO)),0)</f>
        <v>0</v>
      </c>
      <c r="AY31" s="19">
        <f>IF(OR($I31="REAL",$I31="INCURRIDO"),SUMIF(S!$O:$O,$I31&amp;$O31&amp;$Q31&amp;UPPER(TEXT(AY$4,"MMMMYYYY"))&amp;$Z31,IF($W$1="Pesos CLP",S!$AD:$AD,S!$AO:$AO)),0)</f>
        <v>0</v>
      </c>
      <c r="AZ31" s="19">
        <f>IF(OR($I31="REAL",$I31="INCURRIDO"),SUMIF(S!$O:$O,$I31&amp;$O31&amp;$Q31&amp;UPPER(TEXT(AZ$4,"MMMMYYYY"))&amp;$Z31,IF($W$1="Pesos CLP",S!$AD:$AD,S!$AO:$AO)),0)</f>
        <v>0</v>
      </c>
      <c r="BA31" s="19">
        <f>IF(OR($I31="REAL",$I31="INCURRIDO"),SUMIF(S!$O:$O,$I31&amp;$O31&amp;$Q31&amp;UPPER(TEXT(BA$4,"MMMMYYYY"))&amp;$Z31,IF($W$1="Pesos CLP",S!$AD:$AD,S!$AO:$AO)),0)</f>
        <v>0</v>
      </c>
      <c r="BB31" s="19">
        <f>IF(OR($I31="REAL",$I31="INCURRIDO"),SUMIF(S!$O:$O,$I31&amp;$O31&amp;$Q31&amp;UPPER(TEXT(BB$4,"MMMMYYYY"))&amp;$Z31,IF($W$1="Pesos CLP",S!$AD:$AD,S!$AO:$AO)),0)</f>
        <v>0</v>
      </c>
      <c r="BC31" s="19">
        <f>IF(OR($I31="REAL",$I31="INCURRIDO"),SUMIF(S!$O:$O,$I31&amp;$O31&amp;$Q31&amp;UPPER(TEXT(BC$4,"MMMMYYYY"))&amp;$Z31,IF($W$1="Pesos CLP",S!$AD:$AD,S!$AO:$AO)),0)</f>
        <v>0</v>
      </c>
      <c r="BD31" s="19">
        <f>IF(OR($I31="REAL",$I31="INCURRIDO"),SUMIF(S!$O:$O,$I31&amp;$O31&amp;$Q31&amp;UPPER(TEXT(BD$4,"MMMMYYYY"))&amp;$Z31,IF($W$1="Pesos CLP",S!$AD:$AD,S!$AO:$AO)),0)</f>
        <v>0</v>
      </c>
      <c r="BE31" s="19">
        <f>IF(OR($I31="REAL",$I31="INCURRIDO"),SUMIF(S!$O:$O,$I31&amp;$O31&amp;$Q31&amp;UPPER(TEXT(BE$4,"MMMMYYYY"))&amp;$Z31,IF($W$1="Pesos CLP",S!$AD:$AD,S!$AO:$AO)),0)</f>
        <v>0</v>
      </c>
      <c r="BF31" s="19">
        <f>IF(OR($I31="REAL",$I31="INCURRIDO"),SUMIF(S!$O:$O,$I31&amp;$O31&amp;$Q31&amp;UPPER(TEXT(BF$4,"MMMMYYYY"))&amp;$Z31,IF($W$1="Pesos CLP",S!$AD:$AD,S!$AO:$AO)),0)</f>
        <v>0</v>
      </c>
      <c r="BG31" s="19">
        <f>IF(OR($I31="REAL",$I31="INCURRIDO"),SUMIF(S!$O:$O,$I31&amp;$O31&amp;$Q31&amp;UPPER(TEXT(BG$4,"MMMMYYYY"))&amp;$Z31,IF($W$1="Pesos CLP",S!$AD:$AD,S!$AO:$AO)),0)</f>
        <v>0</v>
      </c>
      <c r="BH31" s="19">
        <f>IF(OR($I31="REAL",$I31="INCURRIDO"),SUMIF(S!$O:$O,$I31&amp;$O31&amp;$Q31&amp;UPPER(TEXT(BH$4,"MMMMYYYY"))&amp;$Z31,IF($W$1="Pesos CLP",S!$AD:$AD,S!$AO:$AO)),0)</f>
        <v>0</v>
      </c>
      <c r="BI31" s="19">
        <f>IF(OR($I31="REAL",$I31="INCURRIDO"),SUMIF(S!$O:$O,$I31&amp;$O31&amp;$Q31&amp;UPPER(TEXT(BI$4,"MMMMYYYY"))&amp;$Z31,IF($W$1="Pesos CLP",S!$AD:$AD,S!$AO:$AO)),0)</f>
        <v>0</v>
      </c>
      <c r="BJ31" s="19">
        <f>IF(OR($I31="REAL",$I31="INCURRIDO"),SUMIF(S!$O:$O,$I31&amp;$O31&amp;$Q31&amp;UPPER(TEXT(BJ$4,"MMMMYYYY"))&amp;$Z31,IF($W$1="Pesos CLP",S!$AD:$AD,S!$AO:$AO)),0)</f>
        <v>0</v>
      </c>
      <c r="BK31" s="19">
        <f>IF(OR($I31="REAL",$I31="INCURRIDO"),SUMIF(S!$O:$O,$I31&amp;$O31&amp;$Q31&amp;UPPER(TEXT(BK$4,"MMMMYYYY"))&amp;$Z31,IF($W$1="Pesos CLP",S!$AD:$AD,S!$AO:$AO)),0)</f>
        <v>0</v>
      </c>
      <c r="BL31" s="19">
        <f>IF(OR($I31="REAL",$I31="INCURRIDO"),SUMIF(S!$O:$O,$I31&amp;$O31&amp;$Q31&amp;UPPER(TEXT(BL$4,"MMMMYYYY"))&amp;$Z31,IF($W$1="Pesos CLP",S!$AD:$AD,S!$AO:$AO)),0)</f>
        <v>0</v>
      </c>
      <c r="BM31" s="19">
        <f>IF(OR($I31="REAL",$I31="INCURRIDO"),SUMIF(S!$O:$O,$I31&amp;$O31&amp;$Q31&amp;UPPER(TEXT(BM$4,"MMMMYYYY"))&amp;$Z31,IF($W$1="Pesos CLP",S!$AD:$AD,S!$AO:$AO)),0)</f>
        <v>0</v>
      </c>
      <c r="BN31" s="19">
        <f>IF(OR($I31="REAL",$I31="INCURRIDO"),SUMIF(S!$O:$O,$I31&amp;$O31&amp;$Q31&amp;UPPER(TEXT(BN$4,"MMMMYYYY"))&amp;$Z31,IF($W$1="Pesos CLP",S!$AD:$AD,S!$AO:$AO)),0)</f>
        <v>0</v>
      </c>
      <c r="BO31" s="19">
        <f>IF(OR($I31="REAL",$I31="INCURRIDO"),SUMIF(S!$O:$O,$I31&amp;$O31&amp;$Q31&amp;UPPER(TEXT(BO$4,"MMMMYYYY"))&amp;$Z31,IF($W$1="Pesos CLP",S!$AD:$AD,S!$AO:$AO)),0)</f>
        <v>0</v>
      </c>
      <c r="BP31" s="19">
        <f>IF(OR($I31="REAL",$I31="INCURRIDO"),SUMIF(S!$O:$O,$I31&amp;$O31&amp;$Q31&amp;UPPER(TEXT(BP$4,"MMMMYYYY"))&amp;$Z31,IF($W$1="Pesos CLP",S!$AD:$AD,S!$AO:$AO)),0)</f>
        <v>0</v>
      </c>
      <c r="BQ31" s="19">
        <f>IF(OR($I31="REAL",$I31="INCURRIDO"),SUMIF(S!$O:$O,$I31&amp;$O31&amp;$Q31&amp;UPPER(TEXT(BQ$4,"MMMMYYYY"))&amp;$Z31,IF($W$1="Pesos CLP",S!$AD:$AD,S!$AO:$AO)),0)</f>
        <v>0</v>
      </c>
      <c r="BR31" s="19">
        <f>IF(OR($I31="REAL",$I31="INCURRIDO"),SUMIF(S!$O:$O,$I31&amp;$O31&amp;$Q31&amp;UPPER(TEXT(BR$4,"MMMMYYYY"))&amp;$Z31,IF($W$1="Pesos CLP",S!$AD:$AD,S!$AO:$AO)),0)</f>
        <v>0</v>
      </c>
      <c r="BS31" s="19">
        <f>IF(OR($I31="REAL",$I31="INCURRIDO"),SUMIF(S!$O:$O,$I31&amp;$O31&amp;$Q31&amp;UPPER(TEXT(BS$4,"MMMMYYYY"))&amp;$Z31,IF($W$1="Pesos CLP",S!$AD:$AD,S!$AO:$AO)),0)</f>
        <v>0</v>
      </c>
      <c r="BT31" s="19">
        <f>IF(OR($I31="REAL",$I31="INCURRIDO"),SUMIF(S!$O:$O,$I31&amp;$O31&amp;$Q31&amp;UPPER(TEXT(BT$4,"MMMMYYYY"))&amp;$Z31,IF($W$1="Pesos CLP",S!$AD:$AD,S!$AO:$AO)),0)</f>
        <v>0</v>
      </c>
      <c r="BU31" s="19">
        <f>IF(OR($I31="REAL",$I31="INCURRIDO"),SUMIF(S!$O:$O,$I31&amp;$O31&amp;$Q31&amp;UPPER(TEXT(BU$4,"MMMMYYYY"))&amp;$Z31,IF($W$1="Pesos CLP",S!$AD:$AD,S!$AO:$AO)),0)</f>
        <v>0</v>
      </c>
      <c r="BV31" s="19">
        <f>IF(OR($I31="REAL",$I31="INCURRIDO"),SUMIF(S!$O:$O,$I31&amp;$O31&amp;$Q31&amp;UPPER(TEXT(BV$4,"MMMMYYYY"))&amp;$Z31,IF($W$1="Pesos CLP",S!$AD:$AD,S!$AO:$AO)),0)</f>
        <v>0</v>
      </c>
      <c r="BW31" s="19">
        <f>IF(OR($I31="REAL",$I31="INCURRIDO"),SUMIF(S!$O:$O,$I31&amp;$O31&amp;$Q31&amp;UPPER(TEXT(BW$4,"MMMMYYYY"))&amp;$Z31,IF($W$1="Pesos CLP",S!$AD:$AD,S!$AO:$AO)),0)</f>
        <v>0</v>
      </c>
      <c r="BX31" s="19">
        <f>IF(OR($I31="REAL",$I31="INCURRIDO"),SUMIF(S!$O:$O,$I31&amp;$O31&amp;$Q31&amp;UPPER(TEXT(BX$4,"MMMMYYYY"))&amp;$Z31,IF($W$1="Pesos CLP",S!$AD:$AD,S!$AO:$AO)),0)</f>
        <v>0</v>
      </c>
      <c r="BY31" s="19">
        <f>IF(OR($I31="REAL",$I31="INCURRIDO"),SUMIF(S!$O:$O,$I31&amp;$O31&amp;$Q31&amp;UPPER(TEXT(BY$4,"MMMMYYYY"))&amp;$Z31,IF($W$1="Pesos CLP",S!$AD:$AD,S!$AO:$AO)),0)</f>
        <v>0</v>
      </c>
      <c r="BZ31" s="19">
        <f>IF(OR($I31="REAL",$I31="INCURRIDO"),SUMIF(S!$O:$O,$I31&amp;$O31&amp;$Q31&amp;UPPER(TEXT(BZ$4,"MMMMYYYY"))&amp;$Z31,IF($W$1="Pesos CLP",S!$AD:$AD,S!$AO:$AO)),0)</f>
        <v>0</v>
      </c>
      <c r="CA31" s="19">
        <f>IF(OR($I31="REAL",$I31="INCURRIDO"),SUMIF(S!$O:$O,$I31&amp;$O31&amp;$Q31&amp;UPPER(TEXT(CA$4,"MMMMYYYY"))&amp;$Z31,IF($W$1="Pesos CLP",S!$AD:$AD,S!$AO:$AO)),0)</f>
        <v>0</v>
      </c>
      <c r="CB31" s="19">
        <f>IF(OR($I31="REAL",$I31="INCURRIDO"),SUMIF(S!$O:$O,$I31&amp;$O31&amp;$Q31&amp;UPPER(TEXT(CB$4,"MMMMYYYY"))&amp;$Z31,IF($W$1="Pesos CLP",S!$AD:$AD,S!$AO:$AO)),0)</f>
        <v>0</v>
      </c>
      <c r="CC31" s="19">
        <f>IF(OR($I31="REAL",$I31="INCURRIDO"),SUMIF(S!$O:$O,$I31&amp;$O31&amp;$Q31&amp;UPPER(TEXT(CC$4,"MMMMYYYY"))&amp;$Z31,IF($W$1="Pesos CLP",S!$AD:$AD,S!$AO:$AO)),0)</f>
        <v>0</v>
      </c>
      <c r="CD31" s="19">
        <f>IF(OR($I31="REAL",$I31="INCURRIDO"),SUMIF(S!$O:$O,$I31&amp;$O31&amp;$Q31&amp;UPPER(TEXT(CD$4,"MMMMYYYY"))&amp;$Z31,IF($W$1="Pesos CLP",S!$AD:$AD,S!$AO:$AO)),0)</f>
        <v>0</v>
      </c>
      <c r="CE31" s="19">
        <f>IF(OR($I31="REAL",$I31="INCURRIDO"),SUMIF(S!$O:$O,$I31&amp;$O31&amp;$Q31&amp;UPPER(TEXT(CE$4,"MMMMYYYY"))&amp;$Z31,IF($W$1="Pesos CLP",S!$AD:$AD,S!$AO:$AO)),0)</f>
        <v>0</v>
      </c>
      <c r="CF31" s="19">
        <f>IF(OR($I31="REAL",$I31="INCURRIDO"),SUMIF(S!$O:$O,$I31&amp;$O31&amp;$Q31&amp;UPPER(TEXT(CF$4,"MMMMYYYY"))&amp;$Z31,IF($W$1="Pesos CLP",S!$AD:$AD,S!$AO:$AO)),0)</f>
        <v>0</v>
      </c>
      <c r="CG31" s="19">
        <f>IF(OR($I31="REAL",$I31="INCURRIDO"),SUMIF(S!$O:$O,$I31&amp;$O31&amp;$Q31&amp;UPPER(TEXT(CG$4,"MMMMYYYY"))&amp;$Z31,IF($W$1="Pesos CLP",S!$AD:$AD,S!$AO:$AO)),0)</f>
        <v>0</v>
      </c>
      <c r="CH31" s="19">
        <f>IF(OR($I31="REAL",$I31="INCURRIDO"),SUMIF(S!$O:$O,$I31&amp;$O31&amp;$Q31&amp;UPPER(TEXT(CH$4,"MMMMYYYY"))&amp;$Z31,IF($W$1="Pesos CLP",S!$AD:$AD,S!$AO:$AO)),0)</f>
        <v>0</v>
      </c>
      <c r="CI31" s="19">
        <f>IF(OR($I31="REAL",$I31="INCURRIDO"),SUMIF(S!$O:$O,$I31&amp;$O31&amp;$Q31&amp;UPPER(TEXT(CI$4,"MMMMYYYY"))&amp;$Z31,IF($W$1="Pesos CLP",S!$AD:$AD,S!$AO:$AO)),0)</f>
        <v>0</v>
      </c>
      <c r="CJ31" s="19">
        <f>IF(OR($I31="REAL",$I31="INCURRIDO"),SUMIF(S!$O:$O,$I31&amp;$O31&amp;$Q31&amp;UPPER(TEXT(CJ$4,"MMMMYYYY"))&amp;$Z31,IF($W$1="Pesos CLP",S!$AD:$AD,S!$AO:$AO)),0)</f>
        <v>0</v>
      </c>
      <c r="CT31" s="378">
        <f t="shared" si="38"/>
        <v>0</v>
      </c>
      <c r="CU31" s="378">
        <f t="shared" si="38"/>
        <v>0</v>
      </c>
      <c r="CV31" s="378">
        <f t="shared" si="38"/>
        <v>0</v>
      </c>
      <c r="CW31" s="378">
        <f t="shared" si="38"/>
        <v>0</v>
      </c>
      <c r="CX31" s="378">
        <f t="shared" si="38"/>
        <v>0</v>
      </c>
      <c r="CY31" s="378">
        <f t="shared" si="38"/>
        <v>0</v>
      </c>
      <c r="CZ31" s="378">
        <f t="shared" si="38"/>
        <v>0</v>
      </c>
      <c r="DA31" s="378">
        <f t="shared" si="38"/>
        <v>0</v>
      </c>
      <c r="DB31" s="378">
        <f t="shared" si="38"/>
        <v>0</v>
      </c>
      <c r="DC31" s="378">
        <f t="shared" si="38"/>
        <v>0</v>
      </c>
      <c r="DD31" s="378">
        <f t="shared" si="39"/>
        <v>0</v>
      </c>
      <c r="DE31" s="378">
        <f t="shared" si="39"/>
        <v>0</v>
      </c>
      <c r="DF31" s="378">
        <f t="shared" si="39"/>
        <v>0</v>
      </c>
      <c r="DG31" s="378">
        <f t="shared" si="39"/>
        <v>0</v>
      </c>
      <c r="DH31" s="378">
        <f t="shared" si="39"/>
        <v>0</v>
      </c>
      <c r="DI31" s="378">
        <f t="shared" si="39"/>
        <v>0</v>
      </c>
      <c r="DJ31" s="378">
        <f t="shared" si="39"/>
        <v>0</v>
      </c>
      <c r="DK31" s="378">
        <f t="shared" si="39"/>
        <v>0</v>
      </c>
      <c r="DL31" s="378">
        <f t="shared" si="39"/>
        <v>0</v>
      </c>
      <c r="DM31" s="378">
        <f t="shared" si="39"/>
        <v>0</v>
      </c>
      <c r="DN31" s="378">
        <f t="shared" si="40"/>
        <v>0</v>
      </c>
      <c r="DO31" s="378">
        <f t="shared" si="40"/>
        <v>0</v>
      </c>
      <c r="DP31" s="378">
        <f t="shared" si="40"/>
        <v>0</v>
      </c>
      <c r="DQ31" s="378">
        <f t="shared" si="40"/>
        <v>0</v>
      </c>
      <c r="DR31" s="378">
        <f t="shared" si="40"/>
        <v>0</v>
      </c>
      <c r="DS31" s="378">
        <f t="shared" si="40"/>
        <v>0</v>
      </c>
      <c r="DT31" s="378">
        <f t="shared" si="40"/>
        <v>0</v>
      </c>
      <c r="DU31" s="378">
        <f t="shared" si="40"/>
        <v>0</v>
      </c>
      <c r="DV31" s="378">
        <f t="shared" si="40"/>
        <v>0</v>
      </c>
      <c r="DW31" s="378">
        <f t="shared" si="40"/>
        <v>0</v>
      </c>
      <c r="DX31" s="378">
        <f t="shared" si="41"/>
        <v>0</v>
      </c>
      <c r="DY31" s="378">
        <f t="shared" si="41"/>
        <v>0</v>
      </c>
      <c r="DZ31" s="378">
        <f t="shared" si="41"/>
        <v>0</v>
      </c>
      <c r="EA31" s="378">
        <f t="shared" si="41"/>
        <v>0</v>
      </c>
      <c r="EB31" s="378">
        <f t="shared" si="41"/>
        <v>0</v>
      </c>
      <c r="EC31" s="378">
        <f t="shared" si="41"/>
        <v>0</v>
      </c>
      <c r="ED31" s="378">
        <f t="shared" si="41"/>
        <v>0</v>
      </c>
      <c r="EE31" s="378">
        <f t="shared" si="41"/>
        <v>0</v>
      </c>
      <c r="EF31" s="378">
        <f t="shared" si="41"/>
        <v>0</v>
      </c>
      <c r="EG31" s="378">
        <f t="shared" si="41"/>
        <v>0</v>
      </c>
      <c r="EH31" s="378">
        <f t="shared" si="42"/>
        <v>0</v>
      </c>
      <c r="EI31" s="378">
        <f t="shared" si="42"/>
        <v>0</v>
      </c>
      <c r="EJ31" s="378">
        <f t="shared" si="42"/>
        <v>0</v>
      </c>
      <c r="EK31" s="378">
        <f t="shared" si="42"/>
        <v>0</v>
      </c>
      <c r="EL31" s="378">
        <f t="shared" si="42"/>
        <v>0</v>
      </c>
      <c r="EM31" s="378">
        <f t="shared" si="42"/>
        <v>0</v>
      </c>
      <c r="EN31" s="378">
        <f t="shared" si="42"/>
        <v>0</v>
      </c>
      <c r="EO31" s="378">
        <f t="shared" si="42"/>
        <v>0</v>
      </c>
      <c r="EP31" s="378">
        <f t="shared" si="42"/>
        <v>0</v>
      </c>
      <c r="EQ31" s="378">
        <f t="shared" si="42"/>
        <v>0</v>
      </c>
    </row>
    <row r="32" spans="1:147" x14ac:dyDescent="0.3">
      <c r="A32" s="368"/>
      <c r="B32" s="368"/>
      <c r="C32" s="368"/>
      <c r="D32" s="368">
        <f t="shared" si="17"/>
        <v>1.0658056259248334</v>
      </c>
      <c r="E32" s="368" t="str">
        <f>VLOOKUP(TEXT(Z32,0),'G2'!B:D,3,0)</f>
        <v>ME</v>
      </c>
      <c r="F32" s="816">
        <f t="shared" si="18"/>
        <v>0</v>
      </c>
      <c r="G32" s="755">
        <f t="shared" si="8"/>
        <v>0</v>
      </c>
      <c r="H32" s="756" t="s">
        <v>1190</v>
      </c>
      <c r="I32" s="370" t="s">
        <v>93</v>
      </c>
      <c r="J32" s="370" t="s">
        <v>22</v>
      </c>
      <c r="K32" s="368" t="s">
        <v>259</v>
      </c>
      <c r="L32" s="368" t="str">
        <f>IFERROR(VLOOKUP(TEXT(Z32,0),'G2'!$B$5:$D$21,3,0),"")</f>
        <v>ME</v>
      </c>
      <c r="M32" s="369"/>
      <c r="N32" s="377" t="s">
        <v>629</v>
      </c>
      <c r="O32" s="370" t="s">
        <v>621</v>
      </c>
      <c r="P32" s="370"/>
      <c r="Q32" s="370" t="s">
        <v>695</v>
      </c>
      <c r="R32" s="370" t="s">
        <v>628</v>
      </c>
      <c r="S32" s="371">
        <v>0</v>
      </c>
      <c r="T32" s="372">
        <v>45413</v>
      </c>
      <c r="U32" s="372">
        <v>45443</v>
      </c>
      <c r="V32" s="373">
        <f t="shared" ref="V32" si="44">(U32-T32)/30</f>
        <v>1</v>
      </c>
      <c r="W32" s="374">
        <v>17887035.497816924</v>
      </c>
      <c r="X32" s="17"/>
      <c r="Y32" s="18">
        <f t="shared" si="10"/>
        <v>0</v>
      </c>
      <c r="Z32">
        <v>91243510</v>
      </c>
      <c r="AA32" s="19">
        <f>IF(OR($I32="REAL",$I32="INCURRIDO"),SUMIF(S!$O:$O,$I32&amp;$O32&amp;$Q32&amp;UPPER(TEXT(AA$4,"MMMMYYYY"))&amp;$Z32,IF($W$1="Pesos CLP",S!$AD:$AD,S!$AO:$AO)),0)</f>
        <v>0</v>
      </c>
      <c r="AB32" s="19">
        <f>IF(OR($I32="REAL",$I32="INCURRIDO"),SUMIF(S!$O:$O,$I32&amp;$O32&amp;$Q32&amp;UPPER(TEXT(AB$4,"MMMMYYYY"))&amp;$Z32,IF($W$1="Pesos CLP",S!$AD:$AD,S!$AO:$AO)),0)</f>
        <v>0</v>
      </c>
      <c r="AC32" s="19">
        <f>IF(OR($I32="REAL",$I32="INCURRIDO"),SUMIF(S!$O:$O,$I32&amp;$O32&amp;$Q32&amp;UPPER(TEXT(AC$4,"MMMMYYYY"))&amp;$Z32,IF($W$1="Pesos CLP",S!$AD:$AD,S!$AO:$AO)),0)</f>
        <v>0</v>
      </c>
      <c r="AD32" s="19">
        <f>IF(OR($I32="REAL",$I32="INCURRIDO"),SUMIF(S!$O:$O,$I32&amp;$O32&amp;$Q32&amp;UPPER(TEXT(AD$4,"MMMMYYYY"))&amp;$Z32,IF($W$1="Pesos CLP",S!$AD:$AD,S!$AO:$AO)),0)</f>
        <v>0</v>
      </c>
      <c r="AE32" s="19">
        <f>IF(OR($I32="REAL",$I32="INCURRIDO"),SUMIF(S!$O:$O,$I32&amp;$O32&amp;$Q32&amp;UPPER(TEXT(AE$4,"MMMMYYYY"))&amp;$Z32,IF($W$1="Pesos CLP",S!$AD:$AD,S!$AO:$AO)),0)</f>
        <v>0</v>
      </c>
      <c r="AF32" s="19">
        <f>IF(OR($I32="REAL",$I32="INCURRIDO"),SUMIF(S!$O:$O,$I32&amp;$O32&amp;$Q32&amp;UPPER(TEXT(AF$4,"MMMMYYYY"))&amp;$Z32,IF($W$1="Pesos CLP",S!$AD:$AD,S!$AO:$AO)),0)</f>
        <v>0</v>
      </c>
      <c r="AG32" s="19">
        <f>IF(OR($I32="REAL",$I32="INCURRIDO"),SUMIF(S!$O:$O,$I32&amp;$O32&amp;$Q32&amp;UPPER(TEXT(AG$4,"MMMMYYYY"))&amp;$Z32,IF($W$1="Pesos CLP",S!$AD:$AD,S!$AO:$AO)),0)</f>
        <v>0</v>
      </c>
      <c r="AH32" s="19">
        <f>IF(OR($I32="REAL",$I32="INCURRIDO"),SUMIF(S!$O:$O,$I32&amp;$O32&amp;$Q32&amp;UPPER(TEXT(AH$4,"MMMMYYYY"))&amp;$Z32,IF($W$1="Pesos CLP",S!$AD:$AD,S!$AO:$AO)),0)</f>
        <v>0</v>
      </c>
      <c r="AI32" s="19">
        <f>IF(OR($I32="REAL",$I32="INCURRIDO"),SUMIF(S!$O:$O,$I32&amp;$O32&amp;$Q32&amp;UPPER(TEXT(AI$4,"MMMMYYYY"))&amp;$Z32,IF($W$1="Pesos CLP",S!$AD:$AD,S!$AO:$AO)),0)</f>
        <v>0</v>
      </c>
      <c r="AJ32" s="19">
        <f>IF(OR($I32="REAL",$I32="INCURRIDO"),SUMIF(S!$O:$O,$I32&amp;$O32&amp;$Q32&amp;UPPER(TEXT(AJ$4,"MMMMYYYY"))&amp;$Z32,IF($W$1="Pesos CLP",S!$AD:$AD,S!$AO:$AO)),0)</f>
        <v>0</v>
      </c>
      <c r="AK32" s="19">
        <f>IF(OR($I32="REAL",$I32="INCURRIDO"),SUMIF(S!$O:$O,$I32&amp;$O32&amp;$Q32&amp;UPPER(TEXT(AK$4,"MMMMYYYY"))&amp;$Z32,IF($W$1="Pesos CLP",S!$AD:$AD,S!$AO:$AO)),0)</f>
        <v>0</v>
      </c>
      <c r="AL32" s="19">
        <f>IF(OR($I32="REAL",$I32="INCURRIDO"),SUMIF(S!$O:$O,$I32&amp;$O32&amp;$Q32&amp;UPPER(TEXT(AL$4,"MMMMYYYY"))&amp;$Z32,IF($W$1="Pesos CLP",S!$AD:$AD,S!$AO:$AO)),0)</f>
        <v>0</v>
      </c>
      <c r="AM32" s="19">
        <f>IF(OR($I32="REAL",$I32="INCURRIDO"),SUMIF(S!$O:$O,$I32&amp;$O32&amp;$Q32&amp;UPPER(TEXT(AM$4,"MMMMYYYY"))&amp;$Z32,IF($W$1="Pesos CLP",S!$AD:$AD,S!$AO:$AO)),0)</f>
        <v>0</v>
      </c>
      <c r="AN32" s="19">
        <f>IF(OR($I32="REAL",$I32="INCURRIDO"),SUMIF(S!$O:$O,$I32&amp;$O32&amp;$Q32&amp;UPPER(TEXT(AN$4,"MMMMYYYY"))&amp;$Z32,IF($W$1="Pesos CLP",S!$AD:$AD,S!$AO:$AO)),0)</f>
        <v>0</v>
      </c>
      <c r="AO32" s="19">
        <f>IF(OR($I32="REAL",$I32="INCURRIDO"),SUMIF(S!$O:$O,$I32&amp;$O32&amp;$Q32&amp;UPPER(TEXT(AO$4,"MMMMYYYY"))&amp;$Z32,IF($W$1="Pesos CLP",S!$AD:$AD,S!$AO:$AO)),0)</f>
        <v>0</v>
      </c>
      <c r="AP32" s="19">
        <f>IF(OR($I32="REAL",$I32="INCURRIDO"),SUMIF(S!$O:$O,$I32&amp;$O32&amp;$Q32&amp;UPPER(TEXT(AP$4,"MMMMYYYY"))&amp;$Z32,IF($W$1="Pesos CLP",S!$AD:$AD,S!$AO:$AO)),0)</f>
        <v>0</v>
      </c>
      <c r="AQ32" s="19">
        <f>IF(OR($I32="REAL",$I32="INCURRIDO"),SUMIF(S!$O:$O,$I32&amp;$O32&amp;$Q32&amp;UPPER(TEXT(AQ$4,"MMMMYYYY"))&amp;$Z32,IF($W$1="Pesos CLP",S!$AD:$AD,S!$AO:$AO)),0)</f>
        <v>0</v>
      </c>
      <c r="AR32" s="19">
        <f>IF(OR($I32="REAL",$I32="INCURRIDO"),SUMIF(S!$O:$O,$I32&amp;$O32&amp;$Q32&amp;UPPER(TEXT(AR$4,"MMMMYYYY"))&amp;$Z32,IF($W$1="Pesos CLP",S!$AD:$AD,S!$AO:$AO)),0)</f>
        <v>0</v>
      </c>
      <c r="AS32" s="19">
        <f>IF(OR($I32="REAL",$I32="INCURRIDO"),SUMIF(S!$O:$O,$I32&amp;$O32&amp;$Q32&amp;UPPER(TEXT(AS$4,"MMMMYYYY"))&amp;$Z32,IF($W$1="Pesos CLP",S!$AD:$AD,S!$AO:$AO)),0)</f>
        <v>0</v>
      </c>
      <c r="AT32" s="19">
        <f>IF(OR($I32="REAL",$I32="INCURRIDO"),SUMIF(S!$O:$O,$I32&amp;$O32&amp;$Q32&amp;UPPER(TEXT(AT$4,"MMMMYYYY"))&amp;$Z32,IF($W$1="Pesos CLP",S!$AD:$AD,S!$AO:$AO)),0)</f>
        <v>0</v>
      </c>
      <c r="AU32" s="19">
        <f>IF(OR($I32="REAL",$I32="INCURRIDO"),SUMIF(S!$O:$O,$I32&amp;$O32&amp;$Q32&amp;UPPER(TEXT(AU$4,"MMMMYYYY"))&amp;$Z32,IF($W$1="Pesos CLP",S!$AD:$AD,S!$AO:$AO)),0)</f>
        <v>0</v>
      </c>
      <c r="AV32" s="19">
        <f>IF(OR($I32="REAL",$I32="INCURRIDO"),SUMIF(S!$O:$O,$I32&amp;$O32&amp;$Q32&amp;UPPER(TEXT(AV$4,"MMMMYYYY"))&amp;$Z32,IF($W$1="Pesos CLP",S!$AD:$AD,S!$AO:$AO)),0)</f>
        <v>0</v>
      </c>
      <c r="AW32" s="19">
        <f>IF(OR($I32="REAL",$I32="INCURRIDO"),SUMIF(S!$O:$O,$I32&amp;$O32&amp;$Q32&amp;UPPER(TEXT(AW$4,"MMMMYYYY"))&amp;$Z32,IF($W$1="Pesos CLP",S!$AD:$AD,S!$AO:$AO)),0)</f>
        <v>0</v>
      </c>
      <c r="AX32" s="19">
        <f>IF(OR($I32="REAL",$I32="INCURRIDO"),SUMIF(S!$O:$O,$I32&amp;$O32&amp;$Q32&amp;UPPER(TEXT(AX$4,"MMMMYYYY"))&amp;$Z32,IF($W$1="Pesos CLP",S!$AD:$AD,S!$AO:$AO)),0)</f>
        <v>0</v>
      </c>
      <c r="AY32" s="19">
        <f>IF(OR($I32="REAL",$I32="INCURRIDO"),SUMIF(S!$O:$O,$I32&amp;$O32&amp;$Q32&amp;UPPER(TEXT(AY$4,"MMMMYYYY"))&amp;$Z32,IF($W$1="Pesos CLP",S!$AD:$AD,S!$AO:$AO)),0)</f>
        <v>0</v>
      </c>
      <c r="AZ32" s="19">
        <f>IF(OR($I32="REAL",$I32="INCURRIDO"),SUMIF(S!$O:$O,$I32&amp;$O32&amp;$Q32&amp;UPPER(TEXT(AZ$4,"MMMMYYYY"))&amp;$Z32,IF($W$1="Pesos CLP",S!$AD:$AD,S!$AO:$AO)),0)</f>
        <v>0</v>
      </c>
      <c r="BA32" s="19">
        <f>IF(OR($I32="REAL",$I32="INCURRIDO"),SUMIF(S!$O:$O,$I32&amp;$O32&amp;$Q32&amp;UPPER(TEXT(BA$4,"MMMMYYYY"))&amp;$Z32,IF($W$1="Pesos CLP",S!$AD:$AD,S!$AO:$AO)),0)</f>
        <v>0</v>
      </c>
      <c r="BB32" s="19">
        <f>IF(OR($I32="REAL",$I32="INCURRIDO"),SUMIF(S!$O:$O,$I32&amp;$O32&amp;$Q32&amp;UPPER(TEXT(BB$4,"MMMMYYYY"))&amp;$Z32,IF($W$1="Pesos CLP",S!$AD:$AD,S!$AO:$AO)),0)</f>
        <v>0</v>
      </c>
      <c r="BC32" s="19">
        <f>IF(OR($I32="REAL",$I32="INCURRIDO"),SUMIF(S!$O:$O,$I32&amp;$O32&amp;$Q32&amp;UPPER(TEXT(BC$4,"MMMMYYYY"))&amp;$Z32,IF($W$1="Pesos CLP",S!$AD:$AD,S!$AO:$AO)),0)</f>
        <v>0</v>
      </c>
      <c r="BD32" s="19">
        <f>IF(OR($I32="REAL",$I32="INCURRIDO"),SUMIF(S!$O:$O,$I32&amp;$O32&amp;$Q32&amp;UPPER(TEXT(BD$4,"MMMMYYYY"))&amp;$Z32,IF($W$1="Pesos CLP",S!$AD:$AD,S!$AO:$AO)),0)</f>
        <v>0</v>
      </c>
      <c r="BE32" s="19">
        <f>IF(OR($I32="REAL",$I32="INCURRIDO"),SUMIF(S!$O:$O,$I32&amp;$O32&amp;$Q32&amp;UPPER(TEXT(BE$4,"MMMMYYYY"))&amp;$Z32,IF($W$1="Pesos CLP",S!$AD:$AD,S!$AO:$AO)),0)</f>
        <v>0</v>
      </c>
      <c r="BF32" s="19">
        <f>IF(OR($I32="REAL",$I32="INCURRIDO"),SUMIF(S!$O:$O,$I32&amp;$O32&amp;$Q32&amp;UPPER(TEXT(BF$4,"MMMMYYYY"))&amp;$Z32,IF($W$1="Pesos CLP",S!$AD:$AD,S!$AO:$AO)),0)</f>
        <v>0</v>
      </c>
      <c r="BG32" s="19">
        <f>IF(OR($I32="REAL",$I32="INCURRIDO"),SUMIF(S!$O:$O,$I32&amp;$O32&amp;$Q32&amp;UPPER(TEXT(BG$4,"MMMMYYYY"))&amp;$Z32,IF($W$1="Pesos CLP",S!$AD:$AD,S!$AO:$AO)),0)</f>
        <v>0</v>
      </c>
      <c r="BH32" s="19">
        <f>IF(OR($I32="REAL",$I32="INCURRIDO"),SUMIF(S!$O:$O,$I32&amp;$O32&amp;$Q32&amp;UPPER(TEXT(BH$4,"MMMMYYYY"))&amp;$Z32,IF($W$1="Pesos CLP",S!$AD:$AD,S!$AO:$AO)),0)</f>
        <v>0</v>
      </c>
      <c r="BI32" s="19">
        <f>IF(OR($I32="REAL",$I32="INCURRIDO"),SUMIF(S!$O:$O,$I32&amp;$O32&amp;$Q32&amp;UPPER(TEXT(BI$4,"MMMMYYYY"))&amp;$Z32,IF($W$1="Pesos CLP",S!$AD:$AD,S!$AO:$AO)),0)</f>
        <v>0</v>
      </c>
      <c r="BJ32" s="19">
        <f>IF(OR($I32="REAL",$I32="INCURRIDO"),SUMIF(S!$O:$O,$I32&amp;$O32&amp;$Q32&amp;UPPER(TEXT(BJ$4,"MMMMYYYY"))&amp;$Z32,IF($W$1="Pesos CLP",S!$AD:$AD,S!$AO:$AO)),0)</f>
        <v>0</v>
      </c>
      <c r="BK32" s="19">
        <f>IF(OR($I32="REAL",$I32="INCURRIDO"),SUMIF(S!$O:$O,$I32&amp;$O32&amp;$Q32&amp;UPPER(TEXT(BK$4,"MMMMYYYY"))&amp;$Z32,IF($W$1="Pesos CLP",S!$AD:$AD,S!$AO:$AO)),0)</f>
        <v>0</v>
      </c>
      <c r="BL32" s="19">
        <f>IF(OR($I32="REAL",$I32="INCURRIDO"),SUMIF(S!$O:$O,$I32&amp;$O32&amp;$Q32&amp;UPPER(TEXT(BL$4,"MMMMYYYY"))&amp;$Z32,IF($W$1="Pesos CLP",S!$AD:$AD,S!$AO:$AO)),0)</f>
        <v>0</v>
      </c>
      <c r="BM32" s="19">
        <f>IF(OR($I32="REAL",$I32="INCURRIDO"),SUMIF(S!$O:$O,$I32&amp;$O32&amp;$Q32&amp;UPPER(TEXT(BM$4,"MMMMYYYY"))&amp;$Z32,IF($W$1="Pesos CLP",S!$AD:$AD,S!$AO:$AO)),0)</f>
        <v>0</v>
      </c>
      <c r="BN32" s="19">
        <f>IF(OR($I32="REAL",$I32="INCURRIDO"),SUMIF(S!$O:$O,$I32&amp;$O32&amp;$Q32&amp;UPPER(TEXT(BN$4,"MMMMYYYY"))&amp;$Z32,IF($W$1="Pesos CLP",S!$AD:$AD,S!$AO:$AO)),0)</f>
        <v>0</v>
      </c>
      <c r="BO32" s="19">
        <f>IF(OR($I32="REAL",$I32="INCURRIDO"),SUMIF(S!$O:$O,$I32&amp;$O32&amp;$Q32&amp;UPPER(TEXT(BO$4,"MMMMYYYY"))&amp;$Z32,IF($W$1="Pesos CLP",S!$AD:$AD,S!$AO:$AO)),0)</f>
        <v>0</v>
      </c>
      <c r="BP32" s="19">
        <f>IF(OR($I32="REAL",$I32="INCURRIDO"),SUMIF(S!$O:$O,$I32&amp;$O32&amp;$Q32&amp;UPPER(TEXT(BP$4,"MMMMYYYY"))&amp;$Z32,IF($W$1="Pesos CLP",S!$AD:$AD,S!$AO:$AO)),0)</f>
        <v>0</v>
      </c>
      <c r="BQ32" s="19">
        <f>IF(OR($I32="REAL",$I32="INCURRIDO"),SUMIF(S!$O:$O,$I32&amp;$O32&amp;$Q32&amp;UPPER(TEXT(BQ$4,"MMMMYYYY"))&amp;$Z32,IF($W$1="Pesos CLP",S!$AD:$AD,S!$AO:$AO)),0)</f>
        <v>0</v>
      </c>
      <c r="BR32" s="19">
        <f>IF(OR($I32="REAL",$I32="INCURRIDO"),SUMIF(S!$O:$O,$I32&amp;$O32&amp;$Q32&amp;UPPER(TEXT(BR$4,"MMMMYYYY"))&amp;$Z32,IF($W$1="Pesos CLP",S!$AD:$AD,S!$AO:$AO)),0)</f>
        <v>0</v>
      </c>
      <c r="BS32" s="19">
        <f>IF(OR($I32="REAL",$I32="INCURRIDO"),SUMIF(S!$O:$O,$I32&amp;$O32&amp;$Q32&amp;UPPER(TEXT(BS$4,"MMMMYYYY"))&amp;$Z32,IF($W$1="Pesos CLP",S!$AD:$AD,S!$AO:$AO)),0)</f>
        <v>0</v>
      </c>
      <c r="BT32" s="19">
        <f>IF(OR($I32="REAL",$I32="INCURRIDO"),SUMIF(S!$O:$O,$I32&amp;$O32&amp;$Q32&amp;UPPER(TEXT(BT$4,"MMMMYYYY"))&amp;$Z32,IF($W$1="Pesos CLP",S!$AD:$AD,S!$AO:$AO)),0)</f>
        <v>0</v>
      </c>
      <c r="BU32" s="19">
        <f>IF(OR($I32="REAL",$I32="INCURRIDO"),SUMIF(S!$O:$O,$I32&amp;$O32&amp;$Q32&amp;UPPER(TEXT(BU$4,"MMMMYYYY"))&amp;$Z32,IF($W$1="Pesos CLP",S!$AD:$AD,S!$AO:$AO)),0)</f>
        <v>0</v>
      </c>
      <c r="BV32" s="19">
        <f>IF(OR($I32="REAL",$I32="INCURRIDO"),SUMIF(S!$O:$O,$I32&amp;$O32&amp;$Q32&amp;UPPER(TEXT(BV$4,"MMMMYYYY"))&amp;$Z32,IF($W$1="Pesos CLP",S!$AD:$AD,S!$AO:$AO)),0)</f>
        <v>0</v>
      </c>
      <c r="BW32" s="19">
        <f>IF(OR($I32="REAL",$I32="INCURRIDO"),SUMIF(S!$O:$O,$I32&amp;$O32&amp;$Q32&amp;UPPER(TEXT(BW$4,"MMMMYYYY"))&amp;$Z32,IF($W$1="Pesos CLP",S!$AD:$AD,S!$AO:$AO)),0)</f>
        <v>0</v>
      </c>
      <c r="BX32" s="19">
        <f>IF(OR($I32="REAL",$I32="INCURRIDO"),SUMIF(S!$O:$O,$I32&amp;$O32&amp;$Q32&amp;UPPER(TEXT(BX$4,"MMMMYYYY"))&amp;$Z32,IF($W$1="Pesos CLP",S!$AD:$AD,S!$AO:$AO)),0)</f>
        <v>0</v>
      </c>
      <c r="BY32" s="19">
        <f>IF(OR($I32="REAL",$I32="INCURRIDO"),SUMIF(S!$O:$O,$I32&amp;$O32&amp;$Q32&amp;UPPER(TEXT(BY$4,"MMMMYYYY"))&amp;$Z32,IF($W$1="Pesos CLP",S!$AD:$AD,S!$AO:$AO)),0)</f>
        <v>0</v>
      </c>
      <c r="BZ32" s="19">
        <f>IF(OR($I32="REAL",$I32="INCURRIDO"),SUMIF(S!$O:$O,$I32&amp;$O32&amp;$Q32&amp;UPPER(TEXT(BZ$4,"MMMMYYYY"))&amp;$Z32,IF($W$1="Pesos CLP",S!$AD:$AD,S!$AO:$AO)),0)</f>
        <v>0</v>
      </c>
      <c r="CA32" s="19">
        <f>IF(OR($I32="REAL",$I32="INCURRIDO"),SUMIF(S!$O:$O,$I32&amp;$O32&amp;$Q32&amp;UPPER(TEXT(CA$4,"MMMMYYYY"))&amp;$Z32,IF($W$1="Pesos CLP",S!$AD:$AD,S!$AO:$AO)),0)</f>
        <v>0</v>
      </c>
      <c r="CB32" s="19">
        <f>IF(OR($I32="REAL",$I32="INCURRIDO"),SUMIF(S!$O:$O,$I32&amp;$O32&amp;$Q32&amp;UPPER(TEXT(CB$4,"MMMMYYYY"))&amp;$Z32,IF($W$1="Pesos CLP",S!$AD:$AD,S!$AO:$AO)),0)</f>
        <v>0</v>
      </c>
      <c r="CC32" s="19">
        <f>IF(OR($I32="REAL",$I32="INCURRIDO"),SUMIF(S!$O:$O,$I32&amp;$O32&amp;$Q32&amp;UPPER(TEXT(CC$4,"MMMMYYYY"))&amp;$Z32,IF($W$1="Pesos CLP",S!$AD:$AD,S!$AO:$AO)),0)</f>
        <v>0</v>
      </c>
      <c r="CD32" s="19">
        <f>IF(OR($I32="REAL",$I32="INCURRIDO"),SUMIF(S!$O:$O,$I32&amp;$O32&amp;$Q32&amp;UPPER(TEXT(CD$4,"MMMMYYYY"))&amp;$Z32,IF($W$1="Pesos CLP",S!$AD:$AD,S!$AO:$AO)),0)</f>
        <v>0</v>
      </c>
      <c r="CE32" s="19">
        <f>IF(OR($I32="REAL",$I32="INCURRIDO"),SUMIF(S!$O:$O,$I32&amp;$O32&amp;$Q32&amp;UPPER(TEXT(CE$4,"MMMMYYYY"))&amp;$Z32,IF($W$1="Pesos CLP",S!$AD:$AD,S!$AO:$AO)),0)</f>
        <v>0</v>
      </c>
      <c r="CF32" s="19">
        <f>IF(OR($I32="REAL",$I32="INCURRIDO"),SUMIF(S!$O:$O,$I32&amp;$O32&amp;$Q32&amp;UPPER(TEXT(CF$4,"MMMMYYYY"))&amp;$Z32,IF($W$1="Pesos CLP",S!$AD:$AD,S!$AO:$AO)),0)</f>
        <v>0</v>
      </c>
      <c r="CG32" s="19">
        <f>IF(OR($I32="REAL",$I32="INCURRIDO"),SUMIF(S!$O:$O,$I32&amp;$O32&amp;$Q32&amp;UPPER(TEXT(CG$4,"MMMMYYYY"))&amp;$Z32,IF($W$1="Pesos CLP",S!$AD:$AD,S!$AO:$AO)),0)</f>
        <v>0</v>
      </c>
      <c r="CH32" s="19">
        <f>IF(OR($I32="REAL",$I32="INCURRIDO"),SUMIF(S!$O:$O,$I32&amp;$O32&amp;$Q32&amp;UPPER(TEXT(CH$4,"MMMMYYYY"))&amp;$Z32,IF($W$1="Pesos CLP",S!$AD:$AD,S!$AO:$AO)),0)</f>
        <v>0</v>
      </c>
      <c r="CI32" s="19">
        <f>IF(OR($I32="REAL",$I32="INCURRIDO"),SUMIF(S!$O:$O,$I32&amp;$O32&amp;$Q32&amp;UPPER(TEXT(CI$4,"MMMMYYYY"))&amp;$Z32,IF($W$1="Pesos CLP",S!$AD:$AD,S!$AO:$AO)),0)</f>
        <v>0</v>
      </c>
      <c r="CJ32" s="19">
        <f>IF(OR($I32="REAL",$I32="INCURRIDO"),SUMIF(S!$O:$O,$I32&amp;$O32&amp;$Q32&amp;UPPER(TEXT(CJ$4,"MMMMYYYY"))&amp;$Z32,IF($W$1="Pesos CLP",S!$AD:$AD,S!$AO:$AO)),0)</f>
        <v>0</v>
      </c>
      <c r="CT32" s="378">
        <f t="shared" si="38"/>
        <v>0</v>
      </c>
      <c r="CU32" s="378">
        <f t="shared" si="38"/>
        <v>0</v>
      </c>
      <c r="CV32" s="378">
        <f t="shared" si="38"/>
        <v>0</v>
      </c>
      <c r="CW32" s="378">
        <f t="shared" si="38"/>
        <v>0</v>
      </c>
      <c r="CX32" s="378">
        <f t="shared" si="38"/>
        <v>0</v>
      </c>
      <c r="CY32" s="378">
        <f t="shared" si="38"/>
        <v>0</v>
      </c>
      <c r="CZ32" s="378">
        <f t="shared" si="38"/>
        <v>0</v>
      </c>
      <c r="DA32" s="378">
        <f t="shared" si="38"/>
        <v>0</v>
      </c>
      <c r="DB32" s="378">
        <f t="shared" si="38"/>
        <v>0</v>
      </c>
      <c r="DC32" s="378">
        <f t="shared" si="38"/>
        <v>0</v>
      </c>
      <c r="DD32" s="378">
        <f t="shared" si="39"/>
        <v>0</v>
      </c>
      <c r="DE32" s="378">
        <f t="shared" si="39"/>
        <v>0</v>
      </c>
      <c r="DF32" s="378">
        <f t="shared" si="39"/>
        <v>0</v>
      </c>
      <c r="DG32" s="378">
        <f t="shared" si="39"/>
        <v>0</v>
      </c>
      <c r="DH32" s="378">
        <f t="shared" si="39"/>
        <v>0</v>
      </c>
      <c r="DI32" s="378">
        <f t="shared" si="39"/>
        <v>0</v>
      </c>
      <c r="DJ32" s="378">
        <f t="shared" si="39"/>
        <v>0</v>
      </c>
      <c r="DK32" s="378">
        <f t="shared" si="39"/>
        <v>0</v>
      </c>
      <c r="DL32" s="378">
        <f t="shared" si="39"/>
        <v>0</v>
      </c>
      <c r="DM32" s="378">
        <f t="shared" si="39"/>
        <v>0</v>
      </c>
      <c r="DN32" s="378">
        <f t="shared" si="40"/>
        <v>0</v>
      </c>
      <c r="DO32" s="378">
        <f t="shared" si="40"/>
        <v>0</v>
      </c>
      <c r="DP32" s="378">
        <f t="shared" si="40"/>
        <v>0</v>
      </c>
      <c r="DQ32" s="378">
        <f t="shared" si="40"/>
        <v>0</v>
      </c>
      <c r="DR32" s="378">
        <f t="shared" si="40"/>
        <v>0</v>
      </c>
      <c r="DS32" s="378">
        <f t="shared" si="40"/>
        <v>0</v>
      </c>
      <c r="DT32" s="378">
        <f t="shared" si="40"/>
        <v>0</v>
      </c>
      <c r="DU32" s="378">
        <f t="shared" si="40"/>
        <v>0</v>
      </c>
      <c r="DV32" s="378">
        <f t="shared" si="40"/>
        <v>0</v>
      </c>
      <c r="DW32" s="378">
        <f t="shared" si="40"/>
        <v>0</v>
      </c>
      <c r="DX32" s="378">
        <f t="shared" si="41"/>
        <v>0</v>
      </c>
      <c r="DY32" s="378">
        <f t="shared" si="41"/>
        <v>0</v>
      </c>
      <c r="DZ32" s="378">
        <f t="shared" si="41"/>
        <v>0</v>
      </c>
      <c r="EA32" s="378">
        <f t="shared" si="41"/>
        <v>0</v>
      </c>
      <c r="EB32" s="378">
        <f t="shared" si="41"/>
        <v>0</v>
      </c>
      <c r="EC32" s="378">
        <f t="shared" si="41"/>
        <v>0</v>
      </c>
      <c r="ED32" s="378">
        <f t="shared" si="41"/>
        <v>0</v>
      </c>
      <c r="EE32" s="378">
        <f t="shared" si="41"/>
        <v>0</v>
      </c>
      <c r="EF32" s="378">
        <f t="shared" si="41"/>
        <v>0</v>
      </c>
      <c r="EG32" s="378">
        <f t="shared" si="41"/>
        <v>0</v>
      </c>
      <c r="EH32" s="378">
        <f t="shared" si="42"/>
        <v>0</v>
      </c>
      <c r="EI32" s="378">
        <f t="shared" si="42"/>
        <v>0</v>
      </c>
      <c r="EJ32" s="378">
        <f t="shared" si="42"/>
        <v>0</v>
      </c>
      <c r="EK32" s="378">
        <f t="shared" si="42"/>
        <v>0</v>
      </c>
      <c r="EL32" s="378">
        <f t="shared" si="42"/>
        <v>0</v>
      </c>
      <c r="EM32" s="378">
        <f t="shared" si="42"/>
        <v>0</v>
      </c>
      <c r="EN32" s="378">
        <f t="shared" si="42"/>
        <v>0</v>
      </c>
      <c r="EO32" s="378">
        <f t="shared" si="42"/>
        <v>0</v>
      </c>
      <c r="EP32" s="378">
        <f t="shared" si="42"/>
        <v>0</v>
      </c>
      <c r="EQ32" s="378">
        <f t="shared" si="42"/>
        <v>0</v>
      </c>
    </row>
    <row r="33" spans="1:147" x14ac:dyDescent="0.3">
      <c r="A33" s="368"/>
      <c r="B33" s="368"/>
      <c r="C33" s="368"/>
      <c r="D33" s="368">
        <f t="shared" si="17"/>
        <v>1.0658056259248334</v>
      </c>
      <c r="E33" s="368" t="str">
        <f>VLOOKUP(TEXT(Z33,0),'G2'!B:D,3,0)</f>
        <v>ME</v>
      </c>
      <c r="F33" s="816">
        <f t="shared" si="18"/>
        <v>-1189.6966237519973</v>
      </c>
      <c r="G33" s="755" t="str">
        <f t="shared" si="8"/>
        <v>REAL 91243530 SOFTWARE BERG_CAD</v>
      </c>
      <c r="H33" s="756" t="s">
        <v>1190</v>
      </c>
      <c r="I33" s="370" t="s">
        <v>21</v>
      </c>
      <c r="J33" s="370" t="s">
        <v>22</v>
      </c>
      <c r="K33" s="368" t="s">
        <v>259</v>
      </c>
      <c r="L33" s="368" t="str">
        <f>IFERROR(VLOOKUP(TEXT(Z33,0),'G2'!$B$5:$D$21,3,0),"")</f>
        <v>ME</v>
      </c>
      <c r="M33" s="369"/>
      <c r="N33" s="377" t="s">
        <v>629</v>
      </c>
      <c r="O33" s="370" t="s">
        <v>924</v>
      </c>
      <c r="P33" s="370"/>
      <c r="Q33" s="370" t="s">
        <v>703</v>
      </c>
      <c r="R33" s="370" t="s">
        <v>628</v>
      </c>
      <c r="S33" s="371"/>
      <c r="T33" s="372"/>
      <c r="U33" s="372"/>
      <c r="V33" s="373"/>
      <c r="W33" s="374">
        <v>0</v>
      </c>
      <c r="X33" s="17"/>
      <c r="Y33" s="18">
        <f t="shared" si="10"/>
        <v>-1189.6966237519973</v>
      </c>
      <c r="Z33">
        <v>91243530</v>
      </c>
      <c r="AA33" s="19">
        <f>IF(OR($I33="REAL",$I33="INCURRIDO"),SUMIF(S!$O:$O,$I33&amp;$O33&amp;$Q33&amp;UPPER(TEXT(AA$4,"MMMMYYYY"))&amp;$Z33,IF($W$1="Pesos CLP",S!$AD:$AD,S!$AO:$AO)),0)</f>
        <v>0</v>
      </c>
      <c r="AB33" s="19">
        <f>IF(OR($I33="REAL",$I33="INCURRIDO"),SUMIF(S!$O:$O,$I33&amp;$O33&amp;$Q33&amp;UPPER(TEXT(AB$4,"MMMMYYYY"))&amp;$Z33,IF($W$1="Pesos CLP",S!$AD:$AD,S!$AO:$AO)),0)</f>
        <v>0</v>
      </c>
      <c r="AC33" s="19">
        <f>IF(OR($I33="REAL",$I33="INCURRIDO"),SUMIF(S!$O:$O,$I33&amp;$O33&amp;$Q33&amp;UPPER(TEXT(AC$4,"MMMMYYYY"))&amp;$Z33,IF($W$1="Pesos CLP",S!$AD:$AD,S!$AO:$AO)),0)</f>
        <v>0</v>
      </c>
      <c r="AD33" s="19">
        <f>IF(OR($I33="REAL",$I33="INCURRIDO"),SUMIF(S!$O:$O,$I33&amp;$O33&amp;$Q33&amp;UPPER(TEXT(AD$4,"MMMMYYYY"))&amp;$Z33,IF($W$1="Pesos CLP",S!$AD:$AD,S!$AO:$AO)),0)</f>
        <v>0</v>
      </c>
      <c r="AE33" s="19">
        <f>IF(OR($I33="REAL",$I33="INCURRIDO"),SUMIF(S!$O:$O,$I33&amp;$O33&amp;$Q33&amp;UPPER(TEXT(AE$4,"MMMMYYYY"))&amp;$Z33,IF($W$1="Pesos CLP",S!$AD:$AD,S!$AO:$AO)),0)</f>
        <v>0</v>
      </c>
      <c r="AF33" s="19">
        <f>IF(OR($I33="REAL",$I33="INCURRIDO"),SUMIF(S!$O:$O,$I33&amp;$O33&amp;$Q33&amp;UPPER(TEXT(AF$4,"MMMMYYYY"))&amp;$Z33,IF($W$1="Pesos CLP",S!$AD:$AD,S!$AO:$AO)),0)</f>
        <v>0</v>
      </c>
      <c r="AG33" s="19">
        <f>IF(OR($I33="REAL",$I33="INCURRIDO"),SUMIF(S!$O:$O,$I33&amp;$O33&amp;$Q33&amp;UPPER(TEXT(AG$4,"MMMMYYYY"))&amp;$Z33,IF($W$1="Pesos CLP",S!$AD:$AD,S!$AO:$AO)),0)</f>
        <v>0</v>
      </c>
      <c r="AH33" s="19">
        <f>IF(OR($I33="REAL",$I33="INCURRIDO"),SUMIF(S!$O:$O,$I33&amp;$O33&amp;$Q33&amp;UPPER(TEXT(AH$4,"MMMMYYYY"))&amp;$Z33,IF($W$1="Pesos CLP",S!$AD:$AD,S!$AO:$AO)),0)</f>
        <v>0</v>
      </c>
      <c r="AI33" s="19">
        <f>IF(OR($I33="REAL",$I33="INCURRIDO"),SUMIF(S!$O:$O,$I33&amp;$O33&amp;$Q33&amp;UPPER(TEXT(AI$4,"MMMMYYYY"))&amp;$Z33,IF($W$1="Pesos CLP",S!$AD:$AD,S!$AO:$AO)),0)</f>
        <v>0</v>
      </c>
      <c r="AJ33" s="19">
        <f>IF(OR($I33="REAL",$I33="INCURRIDO"),SUMIF(S!$O:$O,$I33&amp;$O33&amp;$Q33&amp;UPPER(TEXT(AJ$4,"MMMMYYYY"))&amp;$Z33,IF($W$1="Pesos CLP",S!$AD:$AD,S!$AO:$AO)),0)</f>
        <v>0</v>
      </c>
      <c r="AK33" s="19">
        <f>IF(OR($I33="REAL",$I33="INCURRIDO"),SUMIF(S!$O:$O,$I33&amp;$O33&amp;$Q33&amp;UPPER(TEXT(AK$4,"MMMMYYYY"))&amp;$Z33,IF($W$1="Pesos CLP",S!$AD:$AD,S!$AO:$AO)),0)</f>
        <v>0</v>
      </c>
      <c r="AL33" s="19">
        <f>IF(OR($I33="REAL",$I33="INCURRIDO"),SUMIF(S!$O:$O,$I33&amp;$O33&amp;$Q33&amp;UPPER(TEXT(AL$4,"MMMMYYYY"))&amp;$Z33,IF($W$1="Pesos CLP",S!$AD:$AD,S!$AO:$AO)),0)</f>
        <v>0</v>
      </c>
      <c r="AM33" s="19">
        <f>IF(OR($I33="REAL",$I33="INCURRIDO"),SUMIF(S!$O:$O,$I33&amp;$O33&amp;$Q33&amp;UPPER(TEXT(AM$4,"MMMMYYYY"))&amp;$Z33,IF($W$1="Pesos CLP",S!$AD:$AD,S!$AO:$AO)),0)</f>
        <v>0</v>
      </c>
      <c r="AN33" s="19">
        <f>IF(OR($I33="REAL",$I33="INCURRIDO"),SUMIF(S!$O:$O,$I33&amp;$O33&amp;$Q33&amp;UPPER(TEXT(AN$4,"MMMMYYYY"))&amp;$Z33,IF($W$1="Pesos CLP",S!$AD:$AD,S!$AO:$AO)),0)</f>
        <v>0</v>
      </c>
      <c r="AO33" s="19">
        <f>IF(OR($I33="REAL",$I33="INCURRIDO"),SUMIF(S!$O:$O,$I33&amp;$O33&amp;$Q33&amp;UPPER(TEXT(AO$4,"MMMMYYYY"))&amp;$Z33,IF($W$1="Pesos CLP",S!$AD:$AD,S!$AO:$AO)),0)</f>
        <v>0</v>
      </c>
      <c r="AP33" s="19">
        <f>IF(OR($I33="REAL",$I33="INCURRIDO"),SUMIF(S!$O:$O,$I33&amp;$O33&amp;$Q33&amp;UPPER(TEXT(AP$4,"MMMMYYYY"))&amp;$Z33,IF($W$1="Pesos CLP",S!$AD:$AD,S!$AO:$AO)),0)</f>
        <v>0</v>
      </c>
      <c r="AQ33" s="19">
        <f>IF(OR($I33="REAL",$I33="INCURRIDO"),SUMIF(S!$O:$O,$I33&amp;$O33&amp;$Q33&amp;UPPER(TEXT(AQ$4,"MMMMYYYY"))&amp;$Z33,IF($W$1="Pesos CLP",S!$AD:$AD,S!$AO:$AO)),0)</f>
        <v>0</v>
      </c>
      <c r="AR33" s="19">
        <f>IF(OR($I33="REAL",$I33="INCURRIDO"),SUMIF(S!$O:$O,$I33&amp;$O33&amp;$Q33&amp;UPPER(TEXT(AR$4,"MMMMYYYY"))&amp;$Z33,IF($W$1="Pesos CLP",S!$AD:$AD,S!$AO:$AO)),0)</f>
        <v>0</v>
      </c>
      <c r="AS33" s="19">
        <f>IF(OR($I33="REAL",$I33="INCURRIDO"),SUMIF(S!$O:$O,$I33&amp;$O33&amp;$Q33&amp;UPPER(TEXT(AS$4,"MMMMYYYY"))&amp;$Z33,IF($W$1="Pesos CLP",S!$AD:$AD,S!$AO:$AO)),0)</f>
        <v>0</v>
      </c>
      <c r="AT33" s="19">
        <f>IF(OR($I33="REAL",$I33="INCURRIDO"),SUMIF(S!$O:$O,$I33&amp;$O33&amp;$Q33&amp;UPPER(TEXT(AT$4,"MMMMYYYY"))&amp;$Z33,IF($W$1="Pesos CLP",S!$AD:$AD,S!$AO:$AO)),0)</f>
        <v>0</v>
      </c>
      <c r="AU33" s="19">
        <f>IF(OR($I33="REAL",$I33="INCURRIDO"),SUMIF(S!$O:$O,$I33&amp;$O33&amp;$Q33&amp;UPPER(TEXT(AU$4,"MMMMYYYY"))&amp;$Z33,IF($W$1="Pesos CLP",S!$AD:$AD,S!$AO:$AO)),0)</f>
        <v>0</v>
      </c>
      <c r="AV33" s="19">
        <f>IF(OR($I33="REAL",$I33="INCURRIDO"),SUMIF(S!$O:$O,$I33&amp;$O33&amp;$Q33&amp;UPPER(TEXT(AV$4,"MMMMYYYY"))&amp;$Z33,IF($W$1="Pesos CLP",S!$AD:$AD,S!$AO:$AO)),0)</f>
        <v>0</v>
      </c>
      <c r="AW33" s="19">
        <f>IF(OR($I33="REAL",$I33="INCURRIDO"),SUMIF(S!$O:$O,$I33&amp;$O33&amp;$Q33&amp;UPPER(TEXT(AW$4,"MMMMYYYY"))&amp;$Z33,IF($W$1="Pesos CLP",S!$AD:$AD,S!$AO:$AO)),0)</f>
        <v>0</v>
      </c>
      <c r="AX33" s="19">
        <f>IF(OR($I33="REAL",$I33="INCURRIDO"),SUMIF(S!$O:$O,$I33&amp;$O33&amp;$Q33&amp;UPPER(TEXT(AX$4,"MMMMYYYY"))&amp;$Z33,IF($W$1="Pesos CLP",S!$AD:$AD,S!$AO:$AO)),0)</f>
        <v>0</v>
      </c>
      <c r="AY33" s="19">
        <f>IF(OR($I33="REAL",$I33="INCURRIDO"),SUMIF(S!$O:$O,$I33&amp;$O33&amp;$Q33&amp;UPPER(TEXT(AY$4,"MMMMYYYY"))&amp;$Z33,IF($W$1="Pesos CLP",S!$AD:$AD,S!$AO:$AO)),0)</f>
        <v>0</v>
      </c>
      <c r="AZ33" s="19">
        <f>IF(OR($I33="REAL",$I33="INCURRIDO"),SUMIF(S!$O:$O,$I33&amp;$O33&amp;$Q33&amp;UPPER(TEXT(AZ$4,"MMMMYYYY"))&amp;$Z33,IF($W$1="Pesos CLP",S!$AD:$AD,S!$AO:$AO)),0)</f>
        <v>0</v>
      </c>
      <c r="BA33" s="19">
        <f>IF(OR($I33="REAL",$I33="INCURRIDO"),SUMIF(S!$O:$O,$I33&amp;$O33&amp;$Q33&amp;UPPER(TEXT(BA$4,"MMMMYYYY"))&amp;$Z33,IF($W$1="Pesos CLP",S!$AD:$AD,S!$AO:$AO)),0)</f>
        <v>0</v>
      </c>
      <c r="BB33" s="19">
        <f>IF(OR($I33="REAL",$I33="INCURRIDO"),SUMIF(S!$O:$O,$I33&amp;$O33&amp;$Q33&amp;UPPER(TEXT(BB$4,"MMMMYYYY"))&amp;$Z33,IF($W$1="Pesos CLP",S!$AD:$AD,S!$AO:$AO)),0)</f>
        <v>0</v>
      </c>
      <c r="BC33" s="19">
        <f>IF(OR($I33="REAL",$I33="INCURRIDO"),SUMIF(S!$O:$O,$I33&amp;$O33&amp;$Q33&amp;UPPER(TEXT(BC$4,"MMMMYYYY"))&amp;$Z33,IF($W$1="Pesos CLP",S!$AD:$AD,S!$AO:$AO)),0)</f>
        <v>0</v>
      </c>
      <c r="BD33" s="19">
        <f>IF(OR($I33="REAL",$I33="INCURRIDO"),SUMIF(S!$O:$O,$I33&amp;$O33&amp;$Q33&amp;UPPER(TEXT(BD$4,"MMMMYYYY"))&amp;$Z33,IF($W$1="Pesos CLP",S!$AD:$AD,S!$AO:$AO)),0)</f>
        <v>0</v>
      </c>
      <c r="BE33" s="19">
        <f>IF(OR($I33="REAL",$I33="INCURRIDO"),SUMIF(S!$O:$O,$I33&amp;$O33&amp;$Q33&amp;UPPER(TEXT(BE$4,"MMMMYYYY"))&amp;$Z33,IF($W$1="Pesos CLP",S!$AD:$AD,S!$AO:$AO)),0)</f>
        <v>0</v>
      </c>
      <c r="BF33" s="19">
        <f>IF(OR($I33="REAL",$I33="INCURRIDO"),SUMIF(S!$O:$O,$I33&amp;$O33&amp;$Q33&amp;UPPER(TEXT(BF$4,"MMMMYYYY"))&amp;$Z33,IF($W$1="Pesos CLP",S!$AD:$AD,S!$AO:$AO)),0)</f>
        <v>0</v>
      </c>
      <c r="BG33" s="19">
        <f>IF(OR($I33="REAL",$I33="INCURRIDO"),SUMIF(S!$O:$O,$I33&amp;$O33&amp;$Q33&amp;UPPER(TEXT(BG$4,"MMMMYYYY"))&amp;$Z33,IF($W$1="Pesos CLP",S!$AD:$AD,S!$AO:$AO)),0)</f>
        <v>0</v>
      </c>
      <c r="BH33" s="19">
        <f>IF(OR($I33="REAL",$I33="INCURRIDO"),SUMIF(S!$O:$O,$I33&amp;$O33&amp;$Q33&amp;UPPER(TEXT(BH$4,"MMMMYYYY"))&amp;$Z33,IF($W$1="Pesos CLP",S!$AD:$AD,S!$AO:$AO)),0)</f>
        <v>0</v>
      </c>
      <c r="BI33" s="19">
        <f>IF(OR($I33="REAL",$I33="INCURRIDO"),SUMIF(S!$O:$O,$I33&amp;$O33&amp;$Q33&amp;UPPER(TEXT(BI$4,"MMMMYYYY"))&amp;$Z33,IF($W$1="Pesos CLP",S!$AD:$AD,S!$AO:$AO)),0)</f>
        <v>0</v>
      </c>
      <c r="BJ33" s="19">
        <f>IF(OR($I33="REAL",$I33="INCURRIDO"),SUMIF(S!$O:$O,$I33&amp;$O33&amp;$Q33&amp;UPPER(TEXT(BJ$4,"MMMMYYYY"))&amp;$Z33,IF($W$1="Pesos CLP",S!$AD:$AD,S!$AO:$AO)),0)</f>
        <v>0</v>
      </c>
      <c r="BK33" s="19">
        <f>IF(OR($I33="REAL",$I33="INCURRIDO"),SUMIF(S!$O:$O,$I33&amp;$O33&amp;$Q33&amp;UPPER(TEXT(BK$4,"MMMMYYYY"))&amp;$Z33,IF($W$1="Pesos CLP",S!$AD:$AD,S!$AO:$AO)),0)</f>
        <v>0</v>
      </c>
      <c r="BL33" s="19">
        <f>IF(OR($I33="REAL",$I33="INCURRIDO"),SUMIF(S!$O:$O,$I33&amp;$O33&amp;$Q33&amp;UPPER(TEXT(BL$4,"MMMMYYYY"))&amp;$Z33,IF($W$1="Pesos CLP",S!$AD:$AD,S!$AO:$AO)),0)</f>
        <v>0</v>
      </c>
      <c r="BM33" s="19">
        <f>IF(OR($I33="REAL",$I33="INCURRIDO"),SUMIF(S!$O:$O,$I33&amp;$O33&amp;$Q33&amp;UPPER(TEXT(BM$4,"MMMMYYYY"))&amp;$Z33,IF($W$1="Pesos CLP",S!$AD:$AD,S!$AO:$AO)),0)</f>
        <v>0</v>
      </c>
      <c r="BN33" s="19">
        <f>IF(OR($I33="REAL",$I33="INCURRIDO"),SUMIF(S!$O:$O,$I33&amp;$O33&amp;$Q33&amp;UPPER(TEXT(BN$4,"MMMMYYYY"))&amp;$Z33,IF($W$1="Pesos CLP",S!$AD:$AD,S!$AO:$AO)),0)</f>
        <v>0</v>
      </c>
      <c r="BO33" s="19">
        <f>IF(OR($I33="REAL",$I33="INCURRIDO"),SUMIF(S!$O:$O,$I33&amp;$O33&amp;$Q33&amp;UPPER(TEXT(BO$4,"MMMMYYYY"))&amp;$Z33,IF($W$1="Pesos CLP",S!$AD:$AD,S!$AO:$AO)),0)</f>
        <v>0</v>
      </c>
      <c r="BP33" s="19">
        <f>IF(OR($I33="REAL",$I33="INCURRIDO"),SUMIF(S!$O:$O,$I33&amp;$O33&amp;$Q33&amp;UPPER(TEXT(BP$4,"MMMMYYYY"))&amp;$Z33,IF($W$1="Pesos CLP",S!$AD:$AD,S!$AO:$AO)),0)</f>
        <v>0</v>
      </c>
      <c r="BQ33" s="19">
        <f>IF(OR($I33="REAL",$I33="INCURRIDO"),SUMIF(S!$O:$O,$I33&amp;$O33&amp;$Q33&amp;UPPER(TEXT(BQ$4,"MMMMYYYY"))&amp;$Z33,IF($W$1="Pesos CLP",S!$AD:$AD,S!$AO:$AO)),0)</f>
        <v>0</v>
      </c>
      <c r="BR33" s="19">
        <f>IF(OR($I33="REAL",$I33="INCURRIDO"),SUMIF(S!$O:$O,$I33&amp;$O33&amp;$Q33&amp;UPPER(TEXT(BR$4,"MMMMYYYY"))&amp;$Z33,IF($W$1="Pesos CLP",S!$AD:$AD,S!$AO:$AO)),0)</f>
        <v>0</v>
      </c>
      <c r="BS33" s="19">
        <f>IF(OR($I33="REAL",$I33="INCURRIDO"),SUMIF(S!$O:$O,$I33&amp;$O33&amp;$Q33&amp;UPPER(TEXT(BS$4,"MMMMYYYY"))&amp;$Z33,IF($W$1="Pesos CLP",S!$AD:$AD,S!$AO:$AO)),0)</f>
        <v>0</v>
      </c>
      <c r="BT33" s="19">
        <f>IF(OR($I33="REAL",$I33="INCURRIDO"),SUMIF(S!$O:$O,$I33&amp;$O33&amp;$Q33&amp;UPPER(TEXT(BT$4,"MMMMYYYY"))&amp;$Z33,IF($W$1="Pesos CLP",S!$AD:$AD,S!$AO:$AO)),0)</f>
        <v>0</v>
      </c>
      <c r="BU33" s="19">
        <f>IF(OR($I33="REAL",$I33="INCURRIDO"),SUMIF(S!$O:$O,$I33&amp;$O33&amp;$Q33&amp;UPPER(TEXT(BU$4,"MMMMYYYY"))&amp;$Z33,IF($W$1="Pesos CLP",S!$AD:$AD,S!$AO:$AO)),0)</f>
        <v>0</v>
      </c>
      <c r="BV33" s="19">
        <f>IF(OR($I33="REAL",$I33="INCURRIDO"),SUMIF(S!$O:$O,$I33&amp;$O33&amp;$Q33&amp;UPPER(TEXT(BV$4,"MMMMYYYY"))&amp;$Z33,IF($W$1="Pesos CLP",S!$AD:$AD,S!$AO:$AO)),0)</f>
        <v>0</v>
      </c>
      <c r="BW33" s="19">
        <f>IF(OR($I33="REAL",$I33="INCURRIDO"),SUMIF(S!$O:$O,$I33&amp;$O33&amp;$Q33&amp;UPPER(TEXT(BW$4,"MMMMYYYY"))&amp;$Z33,IF($W$1="Pesos CLP",S!$AD:$AD,S!$AO:$AO)),0)</f>
        <v>0</v>
      </c>
      <c r="BX33" s="19">
        <f>IF(OR($I33="REAL",$I33="INCURRIDO"),SUMIF(S!$O:$O,$I33&amp;$O33&amp;$Q33&amp;UPPER(TEXT(BX$4,"MMMMYYYY"))&amp;$Z33,IF($W$1="Pesos CLP",S!$AD:$AD,S!$AO:$AO)),0)</f>
        <v>0</v>
      </c>
      <c r="BY33" s="19">
        <f>IF(OR($I33="REAL",$I33="INCURRIDO"),SUMIF(S!$O:$O,$I33&amp;$O33&amp;$Q33&amp;UPPER(TEXT(BY$4,"MMMMYYYY"))&amp;$Z33,IF($W$1="Pesos CLP",S!$AD:$AD,S!$AO:$AO)),0)</f>
        <v>0</v>
      </c>
      <c r="BZ33" s="19">
        <f>IF(OR($I33="REAL",$I33="INCURRIDO"),SUMIF(S!$O:$O,$I33&amp;$O33&amp;$Q33&amp;UPPER(TEXT(BZ$4,"MMMMYYYY"))&amp;$Z33,IF($W$1="Pesos CLP",S!$AD:$AD,S!$AO:$AO)),0)</f>
        <v>19787.327214423942</v>
      </c>
      <c r="CA33" s="19">
        <f>IF(OR($I33="REAL",$I33="INCURRIDO"),SUMIF(S!$O:$O,$I33&amp;$O33&amp;$Q33&amp;UPPER(TEXT(CA$4,"MMMMYYYY"))&amp;$Z33,IF($W$1="Pesos CLP",S!$AD:$AD,S!$AO:$AO)),0)</f>
        <v>-19192.242906864001</v>
      </c>
      <c r="CB33" s="19">
        <f>IF(OR($I33="REAL",$I33="INCURRIDO"),SUMIF(S!$O:$O,$I33&amp;$O33&amp;$Q33&amp;UPPER(TEXT(CB$4,"MMMMYYYY"))&amp;$Z33,IF($W$1="Pesos CLP",S!$AD:$AD,S!$AO:$AO)),0)</f>
        <v>-1784.7809313119378</v>
      </c>
      <c r="CC33" s="19">
        <f>IF(OR($I33="REAL",$I33="INCURRIDO"),SUMIF(S!$O:$O,$I33&amp;$O33&amp;$Q33&amp;UPPER(TEXT(CC$4,"MMMMYYYY"))&amp;$Z33,IF($W$1="Pesos CLP",S!$AD:$AD,S!$AO:$AO)),0)</f>
        <v>0</v>
      </c>
      <c r="CD33" s="19">
        <f>IF(OR($I33="REAL",$I33="INCURRIDO"),SUMIF(S!$O:$O,$I33&amp;$O33&amp;$Q33&amp;UPPER(TEXT(CD$4,"MMMMYYYY"))&amp;$Z33,IF($W$1="Pesos CLP",S!$AD:$AD,S!$AO:$AO)),0)</f>
        <v>0</v>
      </c>
      <c r="CE33" s="19">
        <f>IF(OR($I33="REAL",$I33="INCURRIDO"),SUMIF(S!$O:$O,$I33&amp;$O33&amp;$Q33&amp;UPPER(TEXT(CE$4,"MMMMYYYY"))&amp;$Z33,IF($W$1="Pesos CLP",S!$AD:$AD,S!$AO:$AO)),0)</f>
        <v>0</v>
      </c>
      <c r="CF33" s="19">
        <f>IF(OR($I33="REAL",$I33="INCURRIDO"),SUMIF(S!$O:$O,$I33&amp;$O33&amp;$Q33&amp;UPPER(TEXT(CF$4,"MMMMYYYY"))&amp;$Z33,IF($W$1="Pesos CLP",S!$AD:$AD,S!$AO:$AO)),0)</f>
        <v>0</v>
      </c>
      <c r="CG33" s="19">
        <f>IF(OR($I33="REAL",$I33="INCURRIDO"),SUMIF(S!$O:$O,$I33&amp;$O33&amp;$Q33&amp;UPPER(TEXT(CG$4,"MMMMYYYY"))&amp;$Z33,IF($W$1="Pesos CLP",S!$AD:$AD,S!$AO:$AO)),0)</f>
        <v>0</v>
      </c>
      <c r="CH33" s="19">
        <f>IF(OR($I33="REAL",$I33="INCURRIDO"),SUMIF(S!$O:$O,$I33&amp;$O33&amp;$Q33&amp;UPPER(TEXT(CH$4,"MMMMYYYY"))&amp;$Z33,IF($W$1="Pesos CLP",S!$AD:$AD,S!$AO:$AO)),0)</f>
        <v>0</v>
      </c>
      <c r="CI33" s="19">
        <f>IF(OR($I33="REAL",$I33="INCURRIDO"),SUMIF(S!$O:$O,$I33&amp;$O33&amp;$Q33&amp;UPPER(TEXT(CI$4,"MMMMYYYY"))&amp;$Z33,IF($W$1="Pesos CLP",S!$AD:$AD,S!$AO:$AO)),0)</f>
        <v>0</v>
      </c>
      <c r="CJ33" s="19">
        <f>IF(OR($I33="REAL",$I33="INCURRIDO"),SUMIF(S!$O:$O,$I33&amp;$O33&amp;$Q33&amp;UPPER(TEXT(CJ$4,"MMMMYYYY"))&amp;$Z33,IF($W$1="Pesos CLP",S!$AD:$AD,S!$AO:$AO)),0)</f>
        <v>0</v>
      </c>
      <c r="CT33" s="378">
        <f t="shared" si="38"/>
        <v>0</v>
      </c>
      <c r="CU33" s="378">
        <f t="shared" si="38"/>
        <v>0</v>
      </c>
      <c r="CV33" s="378">
        <f t="shared" si="38"/>
        <v>0</v>
      </c>
      <c r="CW33" s="378">
        <f t="shared" si="38"/>
        <v>0</v>
      </c>
      <c r="CX33" s="378">
        <f t="shared" si="38"/>
        <v>0</v>
      </c>
      <c r="CY33" s="378">
        <f t="shared" si="38"/>
        <v>0</v>
      </c>
      <c r="CZ33" s="378">
        <f t="shared" si="38"/>
        <v>0</v>
      </c>
      <c r="DA33" s="378">
        <f t="shared" si="38"/>
        <v>0</v>
      </c>
      <c r="DB33" s="378">
        <f t="shared" si="38"/>
        <v>0</v>
      </c>
      <c r="DC33" s="378">
        <f t="shared" si="38"/>
        <v>0</v>
      </c>
      <c r="DD33" s="378">
        <f t="shared" si="39"/>
        <v>0</v>
      </c>
      <c r="DE33" s="378">
        <f t="shared" si="39"/>
        <v>0</v>
      </c>
      <c r="DF33" s="378">
        <f t="shared" si="39"/>
        <v>0</v>
      </c>
      <c r="DG33" s="378">
        <f t="shared" si="39"/>
        <v>0</v>
      </c>
      <c r="DH33" s="378">
        <f t="shared" si="39"/>
        <v>0</v>
      </c>
      <c r="DI33" s="378">
        <f t="shared" si="39"/>
        <v>0</v>
      </c>
      <c r="DJ33" s="378">
        <f t="shared" si="39"/>
        <v>0</v>
      </c>
      <c r="DK33" s="378">
        <f t="shared" si="39"/>
        <v>0</v>
      </c>
      <c r="DL33" s="378">
        <f t="shared" si="39"/>
        <v>0</v>
      </c>
      <c r="DM33" s="378">
        <f t="shared" si="39"/>
        <v>0</v>
      </c>
      <c r="DN33" s="378">
        <f t="shared" si="40"/>
        <v>0</v>
      </c>
      <c r="DO33" s="378">
        <f t="shared" si="40"/>
        <v>0</v>
      </c>
      <c r="DP33" s="378">
        <f t="shared" si="40"/>
        <v>0</v>
      </c>
      <c r="DQ33" s="378">
        <f t="shared" si="40"/>
        <v>0</v>
      </c>
      <c r="DR33" s="378">
        <f t="shared" si="40"/>
        <v>0</v>
      </c>
      <c r="DS33" s="378">
        <f t="shared" si="40"/>
        <v>0</v>
      </c>
      <c r="DT33" s="378">
        <f t="shared" si="40"/>
        <v>0</v>
      </c>
      <c r="DU33" s="378">
        <f t="shared" si="40"/>
        <v>0</v>
      </c>
      <c r="DV33" s="378">
        <f t="shared" si="40"/>
        <v>0</v>
      </c>
      <c r="DW33" s="378">
        <f t="shared" si="40"/>
        <v>0</v>
      </c>
      <c r="DX33" s="378">
        <f t="shared" si="41"/>
        <v>0</v>
      </c>
      <c r="DY33" s="378">
        <f t="shared" si="41"/>
        <v>0</v>
      </c>
      <c r="DZ33" s="378">
        <f t="shared" si="41"/>
        <v>0</v>
      </c>
      <c r="EA33" s="378">
        <f t="shared" si="41"/>
        <v>0</v>
      </c>
      <c r="EB33" s="378">
        <f t="shared" si="41"/>
        <v>0</v>
      </c>
      <c r="EC33" s="378">
        <f t="shared" si="41"/>
        <v>0</v>
      </c>
      <c r="ED33" s="378">
        <f t="shared" si="41"/>
        <v>0</v>
      </c>
      <c r="EE33" s="378">
        <f t="shared" si="41"/>
        <v>0</v>
      </c>
      <c r="EF33" s="378">
        <f t="shared" si="41"/>
        <v>0</v>
      </c>
      <c r="EG33" s="378">
        <f t="shared" si="41"/>
        <v>0</v>
      </c>
      <c r="EH33" s="378">
        <f t="shared" si="42"/>
        <v>0</v>
      </c>
      <c r="EI33" s="378">
        <f t="shared" si="42"/>
        <v>0</v>
      </c>
      <c r="EJ33" s="378">
        <f t="shared" si="42"/>
        <v>0</v>
      </c>
      <c r="EK33" s="378">
        <f t="shared" si="42"/>
        <v>0</v>
      </c>
      <c r="EL33" s="378">
        <f t="shared" si="42"/>
        <v>0</v>
      </c>
      <c r="EM33" s="378">
        <f t="shared" si="42"/>
        <v>0</v>
      </c>
      <c r="EN33" s="378">
        <f t="shared" si="42"/>
        <v>0</v>
      </c>
      <c r="EO33" s="378">
        <f t="shared" si="42"/>
        <v>0</v>
      </c>
      <c r="EP33" s="378">
        <f t="shared" si="42"/>
        <v>0</v>
      </c>
      <c r="EQ33" s="378">
        <f t="shared" si="42"/>
        <v>0</v>
      </c>
    </row>
    <row r="34" spans="1:147" x14ac:dyDescent="0.3">
      <c r="A34" s="368"/>
      <c r="B34" s="368"/>
      <c r="C34" s="368"/>
      <c r="D34" s="368">
        <f t="shared" si="17"/>
        <v>1.0658056259248334</v>
      </c>
      <c r="E34" s="368" t="str">
        <f>VLOOKUP(TEXT(Z34,0),'G2'!B:D,3,0)</f>
        <v>ME</v>
      </c>
      <c r="F34" s="816">
        <f t="shared" si="18"/>
        <v>595.0843075599405</v>
      </c>
      <c r="G34" s="755" t="str">
        <f t="shared" si="8"/>
        <v>REAL 91243530 SOFTWARE CANN_AUS</v>
      </c>
      <c r="H34" s="756" t="s">
        <v>1190</v>
      </c>
      <c r="I34" s="370" t="s">
        <v>21</v>
      </c>
      <c r="J34" s="370" t="s">
        <v>22</v>
      </c>
      <c r="K34" s="368" t="s">
        <v>259</v>
      </c>
      <c r="L34" s="368" t="str">
        <f>IFERROR(VLOOKUP(TEXT(Z34,0),'G2'!$B$5:$D$21,3,0),"")</f>
        <v>ME</v>
      </c>
      <c r="M34" s="369"/>
      <c r="N34" s="377" t="s">
        <v>629</v>
      </c>
      <c r="O34" s="370" t="s">
        <v>924</v>
      </c>
      <c r="P34" s="370"/>
      <c r="Q34" s="370" t="s">
        <v>796</v>
      </c>
      <c r="R34" s="370" t="s">
        <v>628</v>
      </c>
      <c r="S34" s="371"/>
      <c r="T34" s="372"/>
      <c r="U34" s="372"/>
      <c r="V34" s="373"/>
      <c r="W34" s="374">
        <v>0</v>
      </c>
      <c r="X34" s="17"/>
      <c r="Y34" s="18">
        <f t="shared" si="10"/>
        <v>595.0843075599405</v>
      </c>
      <c r="Z34">
        <v>91243530</v>
      </c>
      <c r="AA34" s="19">
        <f>IF(OR($I34="REAL",$I34="INCURRIDO"),SUMIF(S!$O:$O,$I34&amp;$O34&amp;$Q34&amp;UPPER(TEXT(AA$4,"MMMMYYYY"))&amp;$Z34,IF($W$1="Pesos CLP",S!$AD:$AD,S!$AO:$AO)),0)</f>
        <v>0</v>
      </c>
      <c r="AB34" s="19">
        <f>IF(OR($I34="REAL",$I34="INCURRIDO"),SUMIF(S!$O:$O,$I34&amp;$O34&amp;$Q34&amp;UPPER(TEXT(AB$4,"MMMMYYYY"))&amp;$Z34,IF($W$1="Pesos CLP",S!$AD:$AD,S!$AO:$AO)),0)</f>
        <v>0</v>
      </c>
      <c r="AC34" s="19">
        <f>IF(OR($I34="REAL",$I34="INCURRIDO"),SUMIF(S!$O:$O,$I34&amp;$O34&amp;$Q34&amp;UPPER(TEXT(AC$4,"MMMMYYYY"))&amp;$Z34,IF($W$1="Pesos CLP",S!$AD:$AD,S!$AO:$AO)),0)</f>
        <v>0</v>
      </c>
      <c r="AD34" s="19">
        <f>IF(OR($I34="REAL",$I34="INCURRIDO"),SUMIF(S!$O:$O,$I34&amp;$O34&amp;$Q34&amp;UPPER(TEXT(AD$4,"MMMMYYYY"))&amp;$Z34,IF($W$1="Pesos CLP",S!$AD:$AD,S!$AO:$AO)),0)</f>
        <v>0</v>
      </c>
      <c r="AE34" s="19">
        <f>IF(OR($I34="REAL",$I34="INCURRIDO"),SUMIF(S!$O:$O,$I34&amp;$O34&amp;$Q34&amp;UPPER(TEXT(AE$4,"MMMMYYYY"))&amp;$Z34,IF($W$1="Pesos CLP",S!$AD:$AD,S!$AO:$AO)),0)</f>
        <v>0</v>
      </c>
      <c r="AF34" s="19">
        <f>IF(OR($I34="REAL",$I34="INCURRIDO"),SUMIF(S!$O:$O,$I34&amp;$O34&amp;$Q34&amp;UPPER(TEXT(AF$4,"MMMMYYYY"))&amp;$Z34,IF($W$1="Pesos CLP",S!$AD:$AD,S!$AO:$AO)),0)</f>
        <v>0</v>
      </c>
      <c r="AG34" s="19">
        <f>IF(OR($I34="REAL",$I34="INCURRIDO"),SUMIF(S!$O:$O,$I34&amp;$O34&amp;$Q34&amp;UPPER(TEXT(AG$4,"MMMMYYYY"))&amp;$Z34,IF($W$1="Pesos CLP",S!$AD:$AD,S!$AO:$AO)),0)</f>
        <v>0</v>
      </c>
      <c r="AH34" s="19">
        <f>IF(OR($I34="REAL",$I34="INCURRIDO"),SUMIF(S!$O:$O,$I34&amp;$O34&amp;$Q34&amp;UPPER(TEXT(AH$4,"MMMMYYYY"))&amp;$Z34,IF($W$1="Pesos CLP",S!$AD:$AD,S!$AO:$AO)),0)</f>
        <v>0</v>
      </c>
      <c r="AI34" s="19">
        <f>IF(OR($I34="REAL",$I34="INCURRIDO"),SUMIF(S!$O:$O,$I34&amp;$O34&amp;$Q34&amp;UPPER(TEXT(AI$4,"MMMMYYYY"))&amp;$Z34,IF($W$1="Pesos CLP",S!$AD:$AD,S!$AO:$AO)),0)</f>
        <v>0</v>
      </c>
      <c r="AJ34" s="19">
        <f>IF(OR($I34="REAL",$I34="INCURRIDO"),SUMIF(S!$O:$O,$I34&amp;$O34&amp;$Q34&amp;UPPER(TEXT(AJ$4,"MMMMYYYY"))&amp;$Z34,IF($W$1="Pesos CLP",S!$AD:$AD,S!$AO:$AO)),0)</f>
        <v>0</v>
      </c>
      <c r="AK34" s="19">
        <f>IF(OR($I34="REAL",$I34="INCURRIDO"),SUMIF(S!$O:$O,$I34&amp;$O34&amp;$Q34&amp;UPPER(TEXT(AK$4,"MMMMYYYY"))&amp;$Z34,IF($W$1="Pesos CLP",S!$AD:$AD,S!$AO:$AO)),0)</f>
        <v>0</v>
      </c>
      <c r="AL34" s="19">
        <f>IF(OR($I34="REAL",$I34="INCURRIDO"),SUMIF(S!$O:$O,$I34&amp;$O34&amp;$Q34&amp;UPPER(TEXT(AL$4,"MMMMYYYY"))&amp;$Z34,IF($W$1="Pesos CLP",S!$AD:$AD,S!$AO:$AO)),0)</f>
        <v>0</v>
      </c>
      <c r="AM34" s="19">
        <f>IF(OR($I34="REAL",$I34="INCURRIDO"),SUMIF(S!$O:$O,$I34&amp;$O34&amp;$Q34&amp;UPPER(TEXT(AM$4,"MMMMYYYY"))&amp;$Z34,IF($W$1="Pesos CLP",S!$AD:$AD,S!$AO:$AO)),0)</f>
        <v>0</v>
      </c>
      <c r="AN34" s="19">
        <f>IF(OR($I34="REAL",$I34="INCURRIDO"),SUMIF(S!$O:$O,$I34&amp;$O34&amp;$Q34&amp;UPPER(TEXT(AN$4,"MMMMYYYY"))&amp;$Z34,IF($W$1="Pesos CLP",S!$AD:$AD,S!$AO:$AO)),0)</f>
        <v>0</v>
      </c>
      <c r="AO34" s="19">
        <f>IF(OR($I34="REAL",$I34="INCURRIDO"),SUMIF(S!$O:$O,$I34&amp;$O34&amp;$Q34&amp;UPPER(TEXT(AO$4,"MMMMYYYY"))&amp;$Z34,IF($W$1="Pesos CLP",S!$AD:$AD,S!$AO:$AO)),0)</f>
        <v>0</v>
      </c>
      <c r="AP34" s="19">
        <f>IF(OR($I34="REAL",$I34="INCURRIDO"),SUMIF(S!$O:$O,$I34&amp;$O34&amp;$Q34&amp;UPPER(TEXT(AP$4,"MMMMYYYY"))&amp;$Z34,IF($W$1="Pesos CLP",S!$AD:$AD,S!$AO:$AO)),0)</f>
        <v>0</v>
      </c>
      <c r="AQ34" s="19">
        <f>IF(OR($I34="REAL",$I34="INCURRIDO"),SUMIF(S!$O:$O,$I34&amp;$O34&amp;$Q34&amp;UPPER(TEXT(AQ$4,"MMMMYYYY"))&amp;$Z34,IF($W$1="Pesos CLP",S!$AD:$AD,S!$AO:$AO)),0)</f>
        <v>0</v>
      </c>
      <c r="AR34" s="19">
        <f>IF(OR($I34="REAL",$I34="INCURRIDO"),SUMIF(S!$O:$O,$I34&amp;$O34&amp;$Q34&amp;UPPER(TEXT(AR$4,"MMMMYYYY"))&amp;$Z34,IF($W$1="Pesos CLP",S!$AD:$AD,S!$AO:$AO)),0)</f>
        <v>0</v>
      </c>
      <c r="AS34" s="19">
        <f>IF(OR($I34="REAL",$I34="INCURRIDO"),SUMIF(S!$O:$O,$I34&amp;$O34&amp;$Q34&amp;UPPER(TEXT(AS$4,"MMMMYYYY"))&amp;$Z34,IF($W$1="Pesos CLP",S!$AD:$AD,S!$AO:$AO)),0)</f>
        <v>0</v>
      </c>
      <c r="AT34" s="19">
        <f>IF(OR($I34="REAL",$I34="INCURRIDO"),SUMIF(S!$O:$O,$I34&amp;$O34&amp;$Q34&amp;UPPER(TEXT(AT$4,"MMMMYYYY"))&amp;$Z34,IF($W$1="Pesos CLP",S!$AD:$AD,S!$AO:$AO)),0)</f>
        <v>0</v>
      </c>
      <c r="AU34" s="19">
        <f>IF(OR($I34="REAL",$I34="INCURRIDO"),SUMIF(S!$O:$O,$I34&amp;$O34&amp;$Q34&amp;UPPER(TEXT(AU$4,"MMMMYYYY"))&amp;$Z34,IF($W$1="Pesos CLP",S!$AD:$AD,S!$AO:$AO)),0)</f>
        <v>0</v>
      </c>
      <c r="AV34" s="19">
        <f>IF(OR($I34="REAL",$I34="INCURRIDO"),SUMIF(S!$O:$O,$I34&amp;$O34&amp;$Q34&amp;UPPER(TEXT(AV$4,"MMMMYYYY"))&amp;$Z34,IF($W$1="Pesos CLP",S!$AD:$AD,S!$AO:$AO)),0)</f>
        <v>0</v>
      </c>
      <c r="AW34" s="19">
        <f>IF(OR($I34="REAL",$I34="INCURRIDO"),SUMIF(S!$O:$O,$I34&amp;$O34&amp;$Q34&amp;UPPER(TEXT(AW$4,"MMMMYYYY"))&amp;$Z34,IF($W$1="Pesos CLP",S!$AD:$AD,S!$AO:$AO)),0)</f>
        <v>0</v>
      </c>
      <c r="AX34" s="19">
        <f>IF(OR($I34="REAL",$I34="INCURRIDO"),SUMIF(S!$O:$O,$I34&amp;$O34&amp;$Q34&amp;UPPER(TEXT(AX$4,"MMMMYYYY"))&amp;$Z34,IF($W$1="Pesos CLP",S!$AD:$AD,S!$AO:$AO)),0)</f>
        <v>0</v>
      </c>
      <c r="AY34" s="19">
        <f>IF(OR($I34="REAL",$I34="INCURRIDO"),SUMIF(S!$O:$O,$I34&amp;$O34&amp;$Q34&amp;UPPER(TEXT(AY$4,"MMMMYYYY"))&amp;$Z34,IF($W$1="Pesos CLP",S!$AD:$AD,S!$AO:$AO)),0)</f>
        <v>0</v>
      </c>
      <c r="AZ34" s="19">
        <f>IF(OR($I34="REAL",$I34="INCURRIDO"),SUMIF(S!$O:$O,$I34&amp;$O34&amp;$Q34&amp;UPPER(TEXT(AZ$4,"MMMMYYYY"))&amp;$Z34,IF($W$1="Pesos CLP",S!$AD:$AD,S!$AO:$AO)),0)</f>
        <v>0</v>
      </c>
      <c r="BA34" s="19">
        <f>IF(OR($I34="REAL",$I34="INCURRIDO"),SUMIF(S!$O:$O,$I34&amp;$O34&amp;$Q34&amp;UPPER(TEXT(BA$4,"MMMMYYYY"))&amp;$Z34,IF($W$1="Pesos CLP",S!$AD:$AD,S!$AO:$AO)),0)</f>
        <v>0</v>
      </c>
      <c r="BB34" s="19">
        <f>IF(OR($I34="REAL",$I34="INCURRIDO"),SUMIF(S!$O:$O,$I34&amp;$O34&amp;$Q34&amp;UPPER(TEXT(BB$4,"MMMMYYYY"))&amp;$Z34,IF($W$1="Pesos CLP",S!$AD:$AD,S!$AO:$AO)),0)</f>
        <v>0</v>
      </c>
      <c r="BC34" s="19">
        <f>IF(OR($I34="REAL",$I34="INCURRIDO"),SUMIF(S!$O:$O,$I34&amp;$O34&amp;$Q34&amp;UPPER(TEXT(BC$4,"MMMMYYYY"))&amp;$Z34,IF($W$1="Pesos CLP",S!$AD:$AD,S!$AO:$AO)),0)</f>
        <v>0</v>
      </c>
      <c r="BD34" s="19">
        <f>IF(OR($I34="REAL",$I34="INCURRIDO"),SUMIF(S!$O:$O,$I34&amp;$O34&amp;$Q34&amp;UPPER(TEXT(BD$4,"MMMMYYYY"))&amp;$Z34,IF($W$1="Pesos CLP",S!$AD:$AD,S!$AO:$AO)),0)</f>
        <v>0</v>
      </c>
      <c r="BE34" s="19">
        <f>IF(OR($I34="REAL",$I34="INCURRIDO"),SUMIF(S!$O:$O,$I34&amp;$O34&amp;$Q34&amp;UPPER(TEXT(BE$4,"MMMMYYYY"))&amp;$Z34,IF($W$1="Pesos CLP",S!$AD:$AD,S!$AO:$AO)),0)</f>
        <v>0</v>
      </c>
      <c r="BF34" s="19">
        <f>IF(OR($I34="REAL",$I34="INCURRIDO"),SUMIF(S!$O:$O,$I34&amp;$O34&amp;$Q34&amp;UPPER(TEXT(BF$4,"MMMMYYYY"))&amp;$Z34,IF($W$1="Pesos CLP",S!$AD:$AD,S!$AO:$AO)),0)</f>
        <v>0</v>
      </c>
      <c r="BG34" s="19">
        <f>IF(OR($I34="REAL",$I34="INCURRIDO"),SUMIF(S!$O:$O,$I34&amp;$O34&amp;$Q34&amp;UPPER(TEXT(BG$4,"MMMMYYYY"))&amp;$Z34,IF($W$1="Pesos CLP",S!$AD:$AD,S!$AO:$AO)),0)</f>
        <v>0</v>
      </c>
      <c r="BH34" s="19">
        <f>IF(OR($I34="REAL",$I34="INCURRIDO"),SUMIF(S!$O:$O,$I34&amp;$O34&amp;$Q34&amp;UPPER(TEXT(BH$4,"MMMMYYYY"))&amp;$Z34,IF($W$1="Pesos CLP",S!$AD:$AD,S!$AO:$AO)),0)</f>
        <v>0</v>
      </c>
      <c r="BI34" s="19">
        <f>IF(OR($I34="REAL",$I34="INCURRIDO"),SUMIF(S!$O:$O,$I34&amp;$O34&amp;$Q34&amp;UPPER(TEXT(BI$4,"MMMMYYYY"))&amp;$Z34,IF($W$1="Pesos CLP",S!$AD:$AD,S!$AO:$AO)),0)</f>
        <v>0</v>
      </c>
      <c r="BJ34" s="19">
        <f>IF(OR($I34="REAL",$I34="INCURRIDO"),SUMIF(S!$O:$O,$I34&amp;$O34&amp;$Q34&amp;UPPER(TEXT(BJ$4,"MMMMYYYY"))&amp;$Z34,IF($W$1="Pesos CLP",S!$AD:$AD,S!$AO:$AO)),0)</f>
        <v>0</v>
      </c>
      <c r="BK34" s="19">
        <f>IF(OR($I34="REAL",$I34="INCURRIDO"),SUMIF(S!$O:$O,$I34&amp;$O34&amp;$Q34&amp;UPPER(TEXT(BK$4,"MMMMYYYY"))&amp;$Z34,IF($W$1="Pesos CLP",S!$AD:$AD,S!$AO:$AO)),0)</f>
        <v>0</v>
      </c>
      <c r="BL34" s="19">
        <f>IF(OR($I34="REAL",$I34="INCURRIDO"),SUMIF(S!$O:$O,$I34&amp;$O34&amp;$Q34&amp;UPPER(TEXT(BL$4,"MMMMYYYY"))&amp;$Z34,IF($W$1="Pesos CLP",S!$AD:$AD,S!$AO:$AO)),0)</f>
        <v>0</v>
      </c>
      <c r="BM34" s="19">
        <f>IF(OR($I34="REAL",$I34="INCURRIDO"),SUMIF(S!$O:$O,$I34&amp;$O34&amp;$Q34&amp;UPPER(TEXT(BM$4,"MMMMYYYY"))&amp;$Z34,IF($W$1="Pesos CLP",S!$AD:$AD,S!$AO:$AO)),0)</f>
        <v>0</v>
      </c>
      <c r="BN34" s="19">
        <f>IF(OR($I34="REAL",$I34="INCURRIDO"),SUMIF(S!$O:$O,$I34&amp;$O34&amp;$Q34&amp;UPPER(TEXT(BN$4,"MMMMYYYY"))&amp;$Z34,IF($W$1="Pesos CLP",S!$AD:$AD,S!$AO:$AO)),0)</f>
        <v>0</v>
      </c>
      <c r="BO34" s="19">
        <f>IF(OR($I34="REAL",$I34="INCURRIDO"),SUMIF(S!$O:$O,$I34&amp;$O34&amp;$Q34&amp;UPPER(TEXT(BO$4,"MMMMYYYY"))&amp;$Z34,IF($W$1="Pesos CLP",S!$AD:$AD,S!$AO:$AO)),0)</f>
        <v>0</v>
      </c>
      <c r="BP34" s="19">
        <f>IF(OR($I34="REAL",$I34="INCURRIDO"),SUMIF(S!$O:$O,$I34&amp;$O34&amp;$Q34&amp;UPPER(TEXT(BP$4,"MMMMYYYY"))&amp;$Z34,IF($W$1="Pesos CLP",S!$AD:$AD,S!$AO:$AO)),0)</f>
        <v>0</v>
      </c>
      <c r="BQ34" s="19">
        <f>IF(OR($I34="REAL",$I34="INCURRIDO"),SUMIF(S!$O:$O,$I34&amp;$O34&amp;$Q34&amp;UPPER(TEXT(BQ$4,"MMMMYYYY"))&amp;$Z34,IF($W$1="Pesos CLP",S!$AD:$AD,S!$AO:$AO)),0)</f>
        <v>0</v>
      </c>
      <c r="BR34" s="19">
        <f>IF(OR($I34="REAL",$I34="INCURRIDO"),SUMIF(S!$O:$O,$I34&amp;$O34&amp;$Q34&amp;UPPER(TEXT(BR$4,"MMMMYYYY"))&amp;$Z34,IF($W$1="Pesos CLP",S!$AD:$AD,S!$AO:$AO)),0)</f>
        <v>0</v>
      </c>
      <c r="BS34" s="19">
        <f>IF(OR($I34="REAL",$I34="INCURRIDO"),SUMIF(S!$O:$O,$I34&amp;$O34&amp;$Q34&amp;UPPER(TEXT(BS$4,"MMMMYYYY"))&amp;$Z34,IF($W$1="Pesos CLP",S!$AD:$AD,S!$AO:$AO)),0)</f>
        <v>0</v>
      </c>
      <c r="BT34" s="19">
        <f>IF(OR($I34="REAL",$I34="INCURRIDO"),SUMIF(S!$O:$O,$I34&amp;$O34&amp;$Q34&amp;UPPER(TEXT(BT$4,"MMMMYYYY"))&amp;$Z34,IF($W$1="Pesos CLP",S!$AD:$AD,S!$AO:$AO)),0)</f>
        <v>0</v>
      </c>
      <c r="BU34" s="19">
        <f>IF(OR($I34="REAL",$I34="INCURRIDO"),SUMIF(S!$O:$O,$I34&amp;$O34&amp;$Q34&amp;UPPER(TEXT(BU$4,"MMMMYYYY"))&amp;$Z34,IF($W$1="Pesos CLP",S!$AD:$AD,S!$AO:$AO)),0)</f>
        <v>0</v>
      </c>
      <c r="BV34" s="19">
        <f>IF(OR($I34="REAL",$I34="INCURRIDO"),SUMIF(S!$O:$O,$I34&amp;$O34&amp;$Q34&amp;UPPER(TEXT(BV$4,"MMMMYYYY"))&amp;$Z34,IF($W$1="Pesos CLP",S!$AD:$AD,S!$AO:$AO)),0)</f>
        <v>0</v>
      </c>
      <c r="BW34" s="19">
        <f>IF(OR($I34="REAL",$I34="INCURRIDO"),SUMIF(S!$O:$O,$I34&amp;$O34&amp;$Q34&amp;UPPER(TEXT(BW$4,"MMMMYYYY"))&amp;$Z34,IF($W$1="Pesos CLP",S!$AD:$AD,S!$AO:$AO)),0)</f>
        <v>0</v>
      </c>
      <c r="BX34" s="19">
        <f>IF(OR($I34="REAL",$I34="INCURRIDO"),SUMIF(S!$O:$O,$I34&amp;$O34&amp;$Q34&amp;UPPER(TEXT(BX$4,"MMMMYYYY"))&amp;$Z34,IF($W$1="Pesos CLP",S!$AD:$AD,S!$AO:$AO)),0)</f>
        <v>0</v>
      </c>
      <c r="BY34" s="19">
        <f>IF(OR($I34="REAL",$I34="INCURRIDO"),SUMIF(S!$O:$O,$I34&amp;$O34&amp;$Q34&amp;UPPER(TEXT(BY$4,"MMMMYYYY"))&amp;$Z34,IF($W$1="Pesos CLP",S!$AD:$AD,S!$AO:$AO)),0)</f>
        <v>0</v>
      </c>
      <c r="BZ34" s="19">
        <f>IF(OR($I34="REAL",$I34="INCURRIDO"),SUMIF(S!$O:$O,$I34&amp;$O34&amp;$Q34&amp;UPPER(TEXT(BZ$4,"MMMMYYYY"))&amp;$Z34,IF($W$1="Pesos CLP",S!$AD:$AD,S!$AO:$AO)),0)</f>
        <v>19787.327214423942</v>
      </c>
      <c r="CA34" s="19">
        <f>IF(OR($I34="REAL",$I34="INCURRIDO"),SUMIF(S!$O:$O,$I34&amp;$O34&amp;$Q34&amp;UPPER(TEXT(CA$4,"MMMMYYYY"))&amp;$Z34,IF($W$1="Pesos CLP",S!$AD:$AD,S!$AO:$AO)),0)</f>
        <v>-19192.242906864001</v>
      </c>
      <c r="CB34" s="19">
        <f>IF(OR($I34="REAL",$I34="INCURRIDO"),SUMIF(S!$O:$O,$I34&amp;$O34&amp;$Q34&amp;UPPER(TEXT(CB$4,"MMMMYYYY"))&amp;$Z34,IF($W$1="Pesos CLP",S!$AD:$AD,S!$AO:$AO)),0)</f>
        <v>0</v>
      </c>
      <c r="CC34" s="19">
        <f>IF(OR($I34="REAL",$I34="INCURRIDO"),SUMIF(S!$O:$O,$I34&amp;$O34&amp;$Q34&amp;UPPER(TEXT(CC$4,"MMMMYYYY"))&amp;$Z34,IF($W$1="Pesos CLP",S!$AD:$AD,S!$AO:$AO)),0)</f>
        <v>0</v>
      </c>
      <c r="CD34" s="19">
        <f>IF(OR($I34="REAL",$I34="INCURRIDO"),SUMIF(S!$O:$O,$I34&amp;$O34&amp;$Q34&amp;UPPER(TEXT(CD$4,"MMMMYYYY"))&amp;$Z34,IF($W$1="Pesos CLP",S!$AD:$AD,S!$AO:$AO)),0)</f>
        <v>0</v>
      </c>
      <c r="CE34" s="19">
        <f>IF(OR($I34="REAL",$I34="INCURRIDO"),SUMIF(S!$O:$O,$I34&amp;$O34&amp;$Q34&amp;UPPER(TEXT(CE$4,"MMMMYYYY"))&amp;$Z34,IF($W$1="Pesos CLP",S!$AD:$AD,S!$AO:$AO)),0)</f>
        <v>0</v>
      </c>
      <c r="CF34" s="19">
        <f>IF(OR($I34="REAL",$I34="INCURRIDO"),SUMIF(S!$O:$O,$I34&amp;$O34&amp;$Q34&amp;UPPER(TEXT(CF$4,"MMMMYYYY"))&amp;$Z34,IF($W$1="Pesos CLP",S!$AD:$AD,S!$AO:$AO)),0)</f>
        <v>0</v>
      </c>
      <c r="CG34" s="19">
        <f>IF(OR($I34="REAL",$I34="INCURRIDO"),SUMIF(S!$O:$O,$I34&amp;$O34&amp;$Q34&amp;UPPER(TEXT(CG$4,"MMMMYYYY"))&amp;$Z34,IF($W$1="Pesos CLP",S!$AD:$AD,S!$AO:$AO)),0)</f>
        <v>0</v>
      </c>
      <c r="CH34" s="19">
        <f>IF(OR($I34="REAL",$I34="INCURRIDO"),SUMIF(S!$O:$O,$I34&amp;$O34&amp;$Q34&amp;UPPER(TEXT(CH$4,"MMMMYYYY"))&amp;$Z34,IF($W$1="Pesos CLP",S!$AD:$AD,S!$AO:$AO)),0)</f>
        <v>0</v>
      </c>
      <c r="CI34" s="19">
        <f>IF(OR($I34="REAL",$I34="INCURRIDO"),SUMIF(S!$O:$O,$I34&amp;$O34&amp;$Q34&amp;UPPER(TEXT(CI$4,"MMMMYYYY"))&amp;$Z34,IF($W$1="Pesos CLP",S!$AD:$AD,S!$AO:$AO)),0)</f>
        <v>0</v>
      </c>
      <c r="CJ34" s="19">
        <f>IF(OR($I34="REAL",$I34="INCURRIDO"),SUMIF(S!$O:$O,$I34&amp;$O34&amp;$Q34&amp;UPPER(TEXT(CJ$4,"MMMMYYYY"))&amp;$Z34,IF($W$1="Pesos CLP",S!$AD:$AD,S!$AO:$AO)),0)</f>
        <v>0</v>
      </c>
      <c r="CT34" s="378">
        <f t="shared" si="38"/>
        <v>0</v>
      </c>
      <c r="CU34" s="378">
        <f t="shared" si="38"/>
        <v>0</v>
      </c>
      <c r="CV34" s="378">
        <f t="shared" si="38"/>
        <v>0</v>
      </c>
      <c r="CW34" s="378">
        <f t="shared" si="38"/>
        <v>0</v>
      </c>
      <c r="CX34" s="378">
        <f t="shared" si="38"/>
        <v>0</v>
      </c>
      <c r="CY34" s="378">
        <f t="shared" si="38"/>
        <v>0</v>
      </c>
      <c r="CZ34" s="378">
        <f t="shared" si="38"/>
        <v>0</v>
      </c>
      <c r="DA34" s="378">
        <f t="shared" si="38"/>
        <v>0</v>
      </c>
      <c r="DB34" s="378">
        <f t="shared" si="38"/>
        <v>0</v>
      </c>
      <c r="DC34" s="378">
        <f t="shared" si="38"/>
        <v>0</v>
      </c>
      <c r="DD34" s="378">
        <f t="shared" si="39"/>
        <v>0</v>
      </c>
      <c r="DE34" s="378">
        <f t="shared" si="39"/>
        <v>0</v>
      </c>
      <c r="DF34" s="378">
        <f t="shared" si="39"/>
        <v>0</v>
      </c>
      <c r="DG34" s="378">
        <f t="shared" si="39"/>
        <v>0</v>
      </c>
      <c r="DH34" s="378">
        <f t="shared" si="39"/>
        <v>0</v>
      </c>
      <c r="DI34" s="378">
        <f t="shared" si="39"/>
        <v>0</v>
      </c>
      <c r="DJ34" s="378">
        <f t="shared" si="39"/>
        <v>0</v>
      </c>
      <c r="DK34" s="378">
        <f t="shared" si="39"/>
        <v>0</v>
      </c>
      <c r="DL34" s="378">
        <f t="shared" si="39"/>
        <v>0</v>
      </c>
      <c r="DM34" s="378">
        <f t="shared" si="39"/>
        <v>0</v>
      </c>
      <c r="DN34" s="378">
        <f t="shared" si="40"/>
        <v>0</v>
      </c>
      <c r="DO34" s="378">
        <f t="shared" si="40"/>
        <v>0</v>
      </c>
      <c r="DP34" s="378">
        <f t="shared" si="40"/>
        <v>0</v>
      </c>
      <c r="DQ34" s="378">
        <f t="shared" si="40"/>
        <v>0</v>
      </c>
      <c r="DR34" s="378">
        <f t="shared" si="40"/>
        <v>0</v>
      </c>
      <c r="DS34" s="378">
        <f t="shared" si="40"/>
        <v>0</v>
      </c>
      <c r="DT34" s="378">
        <f t="shared" si="40"/>
        <v>0</v>
      </c>
      <c r="DU34" s="378">
        <f t="shared" si="40"/>
        <v>0</v>
      </c>
      <c r="DV34" s="378">
        <f t="shared" si="40"/>
        <v>0</v>
      </c>
      <c r="DW34" s="378">
        <f t="shared" si="40"/>
        <v>0</v>
      </c>
      <c r="DX34" s="378">
        <f t="shared" si="41"/>
        <v>0</v>
      </c>
      <c r="DY34" s="378">
        <f t="shared" si="41"/>
        <v>0</v>
      </c>
      <c r="DZ34" s="378">
        <f t="shared" si="41"/>
        <v>0</v>
      </c>
      <c r="EA34" s="378">
        <f t="shared" si="41"/>
        <v>0</v>
      </c>
      <c r="EB34" s="378">
        <f t="shared" si="41"/>
        <v>0</v>
      </c>
      <c r="EC34" s="378">
        <f t="shared" si="41"/>
        <v>0</v>
      </c>
      <c r="ED34" s="378">
        <f t="shared" si="41"/>
        <v>0</v>
      </c>
      <c r="EE34" s="378">
        <f t="shared" si="41"/>
        <v>0</v>
      </c>
      <c r="EF34" s="378">
        <f t="shared" si="41"/>
        <v>0</v>
      </c>
      <c r="EG34" s="378">
        <f t="shared" si="41"/>
        <v>0</v>
      </c>
      <c r="EH34" s="378">
        <f t="shared" si="42"/>
        <v>0</v>
      </c>
      <c r="EI34" s="378">
        <f t="shared" si="42"/>
        <v>0</v>
      </c>
      <c r="EJ34" s="378">
        <f t="shared" si="42"/>
        <v>0</v>
      </c>
      <c r="EK34" s="378">
        <f t="shared" si="42"/>
        <v>0</v>
      </c>
      <c r="EL34" s="378">
        <f t="shared" si="42"/>
        <v>0</v>
      </c>
      <c r="EM34" s="378">
        <f t="shared" si="42"/>
        <v>0</v>
      </c>
      <c r="EN34" s="378">
        <f t="shared" si="42"/>
        <v>0</v>
      </c>
      <c r="EO34" s="378">
        <f t="shared" si="42"/>
        <v>0</v>
      </c>
      <c r="EP34" s="378">
        <f t="shared" si="42"/>
        <v>0</v>
      </c>
      <c r="EQ34" s="378">
        <f t="shared" si="42"/>
        <v>0</v>
      </c>
    </row>
    <row r="35" spans="1:147" x14ac:dyDescent="0.3">
      <c r="A35" s="368"/>
      <c r="B35" s="368"/>
      <c r="C35" s="368"/>
      <c r="D35" s="368">
        <f t="shared" si="17"/>
        <v>1.034195933456562</v>
      </c>
      <c r="E35" s="368" t="str">
        <f>VLOOKUP(TEXT(Z35,0),'G2'!B:D,3,0)</f>
        <v>MN</v>
      </c>
      <c r="F35" s="816">
        <f t="shared" si="18"/>
        <v>-41959.42944039638</v>
      </c>
      <c r="G35" s="755" t="str">
        <f t="shared" si="8"/>
        <v>REAL 91243520 IMPUESTO BERG_CAD</v>
      </c>
      <c r="H35" s="756" t="s">
        <v>1190</v>
      </c>
      <c r="I35" s="370" t="s">
        <v>21</v>
      </c>
      <c r="J35" s="370" t="s">
        <v>22</v>
      </c>
      <c r="K35" s="368" t="s">
        <v>259</v>
      </c>
      <c r="L35" s="368" t="str">
        <f>IFERROR(VLOOKUP(TEXT(Z35,0),'G2'!$B$5:$D$21,3,0),"")</f>
        <v>MN</v>
      </c>
      <c r="M35" s="369"/>
      <c r="N35" s="377" t="s">
        <v>933</v>
      </c>
      <c r="O35" s="370" t="s">
        <v>644</v>
      </c>
      <c r="P35" s="370"/>
      <c r="Q35" s="370" t="s">
        <v>703</v>
      </c>
      <c r="R35" s="370" t="s">
        <v>628</v>
      </c>
      <c r="S35" s="371"/>
      <c r="T35" s="372"/>
      <c r="U35" s="372"/>
      <c r="V35" s="373"/>
      <c r="W35" s="374">
        <v>0</v>
      </c>
      <c r="X35" s="17"/>
      <c r="Y35" s="18">
        <f>SUM(BH35:DU35)</f>
        <v>-41959.42944039638</v>
      </c>
      <c r="Z35">
        <v>91243520</v>
      </c>
      <c r="AA35" s="19">
        <f>IF(OR($I35="REAL",$I35="INCURRIDO"),SUMIF(S!$O:$O,$I35&amp;$O35&amp;$Q35&amp;UPPER(TEXT(AA$4,"MMMMYYYY"))&amp;$Z35,IF($W$1="Pesos CLP",S!$AD:$AD,S!$AO:$AO)),0)</f>
        <v>0</v>
      </c>
      <c r="AB35" s="19">
        <f>IF(OR($I35="REAL",$I35="INCURRIDO"),SUMIF(S!$O:$O,$I35&amp;$O35&amp;$Q35&amp;UPPER(TEXT(AB$4,"MMMMYYYY"))&amp;$Z35,IF($W$1="Pesos CLP",S!$AD:$AD,S!$AO:$AO)),0)</f>
        <v>0</v>
      </c>
      <c r="AC35" s="19">
        <f>IF(OR($I35="REAL",$I35="INCURRIDO"),SUMIF(S!$O:$O,$I35&amp;$O35&amp;$Q35&amp;UPPER(TEXT(AC$4,"MMMMYYYY"))&amp;$Z35,IF($W$1="Pesos CLP",S!$AD:$AD,S!$AO:$AO)),0)</f>
        <v>0</v>
      </c>
      <c r="AD35" s="19">
        <f>IF(OR($I35="REAL",$I35="INCURRIDO"),SUMIF(S!$O:$O,$I35&amp;$O35&amp;$Q35&amp;UPPER(TEXT(AD$4,"MMMMYYYY"))&amp;$Z35,IF($W$1="Pesos CLP",S!$AD:$AD,S!$AO:$AO)),0)</f>
        <v>0</v>
      </c>
      <c r="AE35" s="19">
        <f>IF(OR($I35="REAL",$I35="INCURRIDO"),SUMIF(S!$O:$O,$I35&amp;$O35&amp;$Q35&amp;UPPER(TEXT(AE$4,"MMMMYYYY"))&amp;$Z35,IF($W$1="Pesos CLP",S!$AD:$AD,S!$AO:$AO)),0)</f>
        <v>0</v>
      </c>
      <c r="AF35" s="19">
        <f>IF(OR($I35="REAL",$I35="INCURRIDO"),SUMIF(S!$O:$O,$I35&amp;$O35&amp;$Q35&amp;UPPER(TEXT(AF$4,"MMMMYYYY"))&amp;$Z35,IF($W$1="Pesos CLP",S!$AD:$AD,S!$AO:$AO)),0)</f>
        <v>0</v>
      </c>
      <c r="AG35" s="19">
        <f>IF(OR($I35="REAL",$I35="INCURRIDO"),SUMIF(S!$O:$O,$I35&amp;$O35&amp;$Q35&amp;UPPER(TEXT(AG$4,"MMMMYYYY"))&amp;$Z35,IF($W$1="Pesos CLP",S!$AD:$AD,S!$AO:$AO)),0)</f>
        <v>0</v>
      </c>
      <c r="AH35" s="19">
        <f>IF(OR($I35="REAL",$I35="INCURRIDO"),SUMIF(S!$O:$O,$I35&amp;$O35&amp;$Q35&amp;UPPER(TEXT(AH$4,"MMMMYYYY"))&amp;$Z35,IF($W$1="Pesos CLP",S!$AD:$AD,S!$AO:$AO)),0)</f>
        <v>0</v>
      </c>
      <c r="AI35" s="19">
        <f>IF(OR($I35="REAL",$I35="INCURRIDO"),SUMIF(S!$O:$O,$I35&amp;$O35&amp;$Q35&amp;UPPER(TEXT(AI$4,"MMMMYYYY"))&amp;$Z35,IF($W$1="Pesos CLP",S!$AD:$AD,S!$AO:$AO)),0)</f>
        <v>0</v>
      </c>
      <c r="AJ35" s="19">
        <f>IF(OR($I35="REAL",$I35="INCURRIDO"),SUMIF(S!$O:$O,$I35&amp;$O35&amp;$Q35&amp;UPPER(TEXT(AJ$4,"MMMMYYYY"))&amp;$Z35,IF($W$1="Pesos CLP",S!$AD:$AD,S!$AO:$AO)),0)</f>
        <v>0</v>
      </c>
      <c r="AK35" s="19">
        <f>IF(OR($I35="REAL",$I35="INCURRIDO"),SUMIF(S!$O:$O,$I35&amp;$O35&amp;$Q35&amp;UPPER(TEXT(AK$4,"MMMMYYYY"))&amp;$Z35,IF($W$1="Pesos CLP",S!$AD:$AD,S!$AO:$AO)),0)</f>
        <v>0</v>
      </c>
      <c r="AL35" s="19">
        <f>IF(OR($I35="REAL",$I35="INCURRIDO"),SUMIF(S!$O:$O,$I35&amp;$O35&amp;$Q35&amp;UPPER(TEXT(AL$4,"MMMMYYYY"))&amp;$Z35,IF($W$1="Pesos CLP",S!$AD:$AD,S!$AO:$AO)),0)</f>
        <v>0</v>
      </c>
      <c r="AM35" s="19">
        <f>IF(OR($I35="REAL",$I35="INCURRIDO"),SUMIF(S!$O:$O,$I35&amp;$O35&amp;$Q35&amp;UPPER(TEXT(AM$4,"MMMMYYYY"))&amp;$Z35,IF($W$1="Pesos CLP",S!$AD:$AD,S!$AO:$AO)),0)</f>
        <v>0</v>
      </c>
      <c r="AN35" s="19">
        <f>IF(OR($I35="REAL",$I35="INCURRIDO"),SUMIF(S!$O:$O,$I35&amp;$O35&amp;$Q35&amp;UPPER(TEXT(AN$4,"MMMMYYYY"))&amp;$Z35,IF($W$1="Pesos CLP",S!$AD:$AD,S!$AO:$AO)),0)</f>
        <v>0</v>
      </c>
      <c r="AO35" s="19">
        <f>IF(OR($I35="REAL",$I35="INCURRIDO"),SUMIF(S!$O:$O,$I35&amp;$O35&amp;$Q35&amp;UPPER(TEXT(AO$4,"MMMMYYYY"))&amp;$Z35,IF($W$1="Pesos CLP",S!$AD:$AD,S!$AO:$AO)),0)</f>
        <v>0</v>
      </c>
      <c r="AP35" s="19">
        <f>IF(OR($I35="REAL",$I35="INCURRIDO"),SUMIF(S!$O:$O,$I35&amp;$O35&amp;$Q35&amp;UPPER(TEXT(AP$4,"MMMMYYYY"))&amp;$Z35,IF($W$1="Pesos CLP",S!$AD:$AD,S!$AO:$AO)),0)</f>
        <v>0</v>
      </c>
      <c r="AQ35" s="19">
        <f>IF(OR($I35="REAL",$I35="INCURRIDO"),SUMIF(S!$O:$O,$I35&amp;$O35&amp;$Q35&amp;UPPER(TEXT(AQ$4,"MMMMYYYY"))&amp;$Z35,IF($W$1="Pesos CLP",S!$AD:$AD,S!$AO:$AO)),0)</f>
        <v>0</v>
      </c>
      <c r="AR35" s="19">
        <f>IF(OR($I35="REAL",$I35="INCURRIDO"),SUMIF(S!$O:$O,$I35&amp;$O35&amp;$Q35&amp;UPPER(TEXT(AR$4,"MMMMYYYY"))&amp;$Z35,IF($W$1="Pesos CLP",S!$AD:$AD,S!$AO:$AO)),0)</f>
        <v>0</v>
      </c>
      <c r="AS35" s="19">
        <f>IF(OR($I35="REAL",$I35="INCURRIDO"),SUMIF(S!$O:$O,$I35&amp;$O35&amp;$Q35&amp;UPPER(TEXT(AS$4,"MMMMYYYY"))&amp;$Z35,IF($W$1="Pesos CLP",S!$AD:$AD,S!$AO:$AO)),0)</f>
        <v>0</v>
      </c>
      <c r="AT35" s="19">
        <f>IF(OR($I35="REAL",$I35="INCURRIDO"),SUMIF(S!$O:$O,$I35&amp;$O35&amp;$Q35&amp;UPPER(TEXT(AT$4,"MMMMYYYY"))&amp;$Z35,IF($W$1="Pesos CLP",S!$AD:$AD,S!$AO:$AO)),0)</f>
        <v>0</v>
      </c>
      <c r="AU35" s="19">
        <f>IF(OR($I35="REAL",$I35="INCURRIDO"),SUMIF(S!$O:$O,$I35&amp;$O35&amp;$Q35&amp;UPPER(TEXT(AU$4,"MMMMYYYY"))&amp;$Z35,IF($W$1="Pesos CLP",S!$AD:$AD,S!$AO:$AO)),0)</f>
        <v>0</v>
      </c>
      <c r="AV35" s="19">
        <f>IF(OR($I35="REAL",$I35="INCURRIDO"),SUMIF(S!$O:$O,$I35&amp;$O35&amp;$Q35&amp;UPPER(TEXT(AV$4,"MMMMYYYY"))&amp;$Z35,IF($W$1="Pesos CLP",S!$AD:$AD,S!$AO:$AO)),0)</f>
        <v>0</v>
      </c>
      <c r="AW35" s="19">
        <f>IF(OR($I35="REAL",$I35="INCURRIDO"),SUMIF(S!$O:$O,$I35&amp;$O35&amp;$Q35&amp;UPPER(TEXT(AW$4,"MMMMYYYY"))&amp;$Z35,IF($W$1="Pesos CLP",S!$AD:$AD,S!$AO:$AO)),0)</f>
        <v>0</v>
      </c>
      <c r="AX35" s="19">
        <f>IF(OR($I35="REAL",$I35="INCURRIDO"),SUMIF(S!$O:$O,$I35&amp;$O35&amp;$Q35&amp;UPPER(TEXT(AX$4,"MMMMYYYY"))&amp;$Z35,IF($W$1="Pesos CLP",S!$AD:$AD,S!$AO:$AO)),0)</f>
        <v>0</v>
      </c>
      <c r="AY35" s="19">
        <f>IF(OR($I35="REAL",$I35="INCURRIDO"),SUMIF(S!$O:$O,$I35&amp;$O35&amp;$Q35&amp;UPPER(TEXT(AY$4,"MMMMYYYY"))&amp;$Z35,IF($W$1="Pesos CLP",S!$AD:$AD,S!$AO:$AO)),0)</f>
        <v>0</v>
      </c>
      <c r="AZ35" s="19">
        <f>IF(OR($I35="REAL",$I35="INCURRIDO"),SUMIF(S!$O:$O,$I35&amp;$O35&amp;$Q35&amp;UPPER(TEXT(AZ$4,"MMMMYYYY"))&amp;$Z35,IF($W$1="Pesos CLP",S!$AD:$AD,S!$AO:$AO)),0)</f>
        <v>0</v>
      </c>
      <c r="BA35" s="19">
        <f>IF(OR($I35="REAL",$I35="INCURRIDO"),SUMIF(S!$O:$O,$I35&amp;$O35&amp;$Q35&amp;UPPER(TEXT(BA$4,"MMMMYYYY"))&amp;$Z35,IF($W$1="Pesos CLP",S!$AD:$AD,S!$AO:$AO)),0)</f>
        <v>0</v>
      </c>
      <c r="BB35" s="19">
        <f>IF(OR($I35="REAL",$I35="INCURRIDO"),SUMIF(S!$O:$O,$I35&amp;$O35&amp;$Q35&amp;UPPER(TEXT(BB$4,"MMMMYYYY"))&amp;$Z35,IF($W$1="Pesos CLP",S!$AD:$AD,S!$AO:$AO)),0)</f>
        <v>0</v>
      </c>
      <c r="BC35" s="19">
        <f>IF(OR($I35="REAL",$I35="INCURRIDO"),SUMIF(S!$O:$O,$I35&amp;$O35&amp;$Q35&amp;UPPER(TEXT(BC$4,"MMMMYYYY"))&amp;$Z35,IF($W$1="Pesos CLP",S!$AD:$AD,S!$AO:$AO)),0)</f>
        <v>0</v>
      </c>
      <c r="BD35" s="19">
        <f>IF(OR($I35="REAL",$I35="INCURRIDO"),SUMIF(S!$O:$O,$I35&amp;$O35&amp;$Q35&amp;UPPER(TEXT(BD$4,"MMMMYYYY"))&amp;$Z35,IF($W$1="Pesos CLP",S!$AD:$AD,S!$AO:$AO)),0)</f>
        <v>0</v>
      </c>
      <c r="BE35" s="19">
        <f>IF(OR($I35="REAL",$I35="INCURRIDO"),SUMIF(S!$O:$O,$I35&amp;$O35&amp;$Q35&amp;UPPER(TEXT(BE$4,"MMMMYYYY"))&amp;$Z35,IF($W$1="Pesos CLP",S!$AD:$AD,S!$AO:$AO)),0)</f>
        <v>0</v>
      </c>
      <c r="BF35" s="19">
        <f>IF(OR($I35="REAL",$I35="INCURRIDO"),SUMIF(S!$O:$O,$I35&amp;$O35&amp;$Q35&amp;UPPER(TEXT(BF$4,"MMMMYYYY"))&amp;$Z35,IF($W$1="Pesos CLP",S!$AD:$AD,S!$AO:$AO)),0)</f>
        <v>0</v>
      </c>
      <c r="BG35" s="19">
        <f>IF(OR($I35="REAL",$I35="INCURRIDO"),SUMIF(S!$O:$O,$I35&amp;$O35&amp;$Q35&amp;UPPER(TEXT(BG$4,"MMMMYYYY"))&amp;$Z35,IF($W$1="Pesos CLP",S!$AD:$AD,S!$AO:$AO)),0)</f>
        <v>0</v>
      </c>
      <c r="BH35" s="19">
        <f>IF(OR($I35="REAL",$I35="INCURRIDO"),SUMIF(S!$O:$O,$I35&amp;$O35&amp;$Q35&amp;UPPER(TEXT(BH$4,"MMMMYYYY"))&amp;$Z35,IF($W$1="Pesos CLP",S!$AD:$AD,S!$AO:$AO)),0)</f>
        <v>0</v>
      </c>
      <c r="BI35" s="19">
        <f>IF(OR($I35="REAL",$I35="INCURRIDO"),SUMIF(S!$O:$O,$I35&amp;$O35&amp;$Q35&amp;UPPER(TEXT(BI$4,"MMMMYYYY"))&amp;$Z35,IF($W$1="Pesos CLP",S!$AD:$AD,S!$AO:$AO)),0)</f>
        <v>0</v>
      </c>
      <c r="BJ35" s="19">
        <f>IF(OR($I35="REAL",$I35="INCURRIDO"),SUMIF(S!$O:$O,$I35&amp;$O35&amp;$Q35&amp;UPPER(TEXT(BJ$4,"MMMMYYYY"))&amp;$Z35,IF($W$1="Pesos CLP",S!$AD:$AD,S!$AO:$AO)),0)</f>
        <v>0</v>
      </c>
      <c r="BK35" s="19">
        <f>IF(OR($I35="REAL",$I35="INCURRIDO"),SUMIF(S!$O:$O,$I35&amp;$O35&amp;$Q35&amp;UPPER(TEXT(BK$4,"MMMMYYYY"))&amp;$Z35,IF($W$1="Pesos CLP",S!$AD:$AD,S!$AO:$AO)),0)</f>
        <v>0</v>
      </c>
      <c r="BL35" s="19">
        <f>IF(OR($I35="REAL",$I35="INCURRIDO"),SUMIF(S!$O:$O,$I35&amp;$O35&amp;$Q35&amp;UPPER(TEXT(BL$4,"MMMMYYYY"))&amp;$Z35,IF($W$1="Pesos CLP",S!$AD:$AD,S!$AO:$AO)),0)</f>
        <v>0</v>
      </c>
      <c r="BM35" s="19">
        <f>IF(OR($I35="REAL",$I35="INCURRIDO"),SUMIF(S!$O:$O,$I35&amp;$O35&amp;$Q35&amp;UPPER(TEXT(BM$4,"MMMMYYYY"))&amp;$Z35,IF($W$1="Pesos CLP",S!$AD:$AD,S!$AO:$AO)),0)</f>
        <v>0</v>
      </c>
      <c r="BN35" s="19">
        <f>IF(OR($I35="REAL",$I35="INCURRIDO"),SUMIF(S!$O:$O,$I35&amp;$O35&amp;$Q35&amp;UPPER(TEXT(BN$4,"MMMMYYYY"))&amp;$Z35,IF($W$1="Pesos CLP",S!$AD:$AD,S!$AO:$AO)),0)</f>
        <v>0</v>
      </c>
      <c r="BO35" s="19">
        <f>IF(OR($I35="REAL",$I35="INCURRIDO"),SUMIF(S!$O:$O,$I35&amp;$O35&amp;$Q35&amp;UPPER(TEXT(BO$4,"MMMMYYYY"))&amp;$Z35,IF($W$1="Pesos CLP",S!$AD:$AD,S!$AO:$AO)),0)</f>
        <v>0</v>
      </c>
      <c r="BP35" s="19">
        <f>IF(OR($I35="REAL",$I35="INCURRIDO"),SUMIF(S!$O:$O,$I35&amp;$O35&amp;$Q35&amp;UPPER(TEXT(BP$4,"MMMMYYYY"))&amp;$Z35,IF($W$1="Pesos CLP",S!$AD:$AD,S!$AO:$AO)),0)</f>
        <v>0</v>
      </c>
      <c r="BQ35" s="19">
        <f>IF(OR($I35="REAL",$I35="INCURRIDO"),SUMIF(S!$O:$O,$I35&amp;$O35&amp;$Q35&amp;UPPER(TEXT(BQ$4,"MMMMYYYY"))&amp;$Z35,IF($W$1="Pesos CLP",S!$AD:$AD,S!$AO:$AO)),0)</f>
        <v>0</v>
      </c>
      <c r="BR35" s="19">
        <f>IF(OR($I35="REAL",$I35="INCURRIDO"),SUMIF(S!$O:$O,$I35&amp;$O35&amp;$Q35&amp;UPPER(TEXT(BR$4,"MMMMYYYY"))&amp;$Z35,IF($W$1="Pesos CLP",S!$AD:$AD,S!$AO:$AO)),0)</f>
        <v>0</v>
      </c>
      <c r="BS35" s="19">
        <f>IF(OR($I35="REAL",$I35="INCURRIDO"),SUMIF(S!$O:$O,$I35&amp;$O35&amp;$Q35&amp;UPPER(TEXT(BS$4,"MMMMYYYY"))&amp;$Z35,IF($W$1="Pesos CLP",S!$AD:$AD,S!$AO:$AO)),0)</f>
        <v>0</v>
      </c>
      <c r="BT35" s="19">
        <f>IF(OR($I35="REAL",$I35="INCURRIDO"),SUMIF(S!$O:$O,$I35&amp;$O35&amp;$Q35&amp;UPPER(TEXT(BT$4,"MMMMYYYY"))&amp;$Z35,IF($W$1="Pesos CLP",S!$AD:$AD,S!$AO:$AO)),0)</f>
        <v>0</v>
      </c>
      <c r="BU35" s="19">
        <f>IF(OR($I35="REAL",$I35="INCURRIDO"),SUMIF(S!$O:$O,$I35&amp;$O35&amp;$Q35&amp;UPPER(TEXT(BU$4,"MMMMYYYY"))&amp;$Z35,IF($W$1="Pesos CLP",S!$AD:$AD,S!$AO:$AO)),0)</f>
        <v>0</v>
      </c>
      <c r="BV35" s="19">
        <f>IF(OR($I35="REAL",$I35="INCURRIDO"),SUMIF(S!$O:$O,$I35&amp;$O35&amp;$Q35&amp;UPPER(TEXT(BV$4,"MMMMYYYY"))&amp;$Z35,IF($W$1="Pesos CLP",S!$AD:$AD,S!$AO:$AO)),0)</f>
        <v>0</v>
      </c>
      <c r="BW35" s="19">
        <f>IF(OR($I35="REAL",$I35="INCURRIDO"),SUMIF(S!$O:$O,$I35&amp;$O35&amp;$Q35&amp;UPPER(TEXT(BW$4,"MMMMYYYY"))&amp;$Z35,IF($W$1="Pesos CLP",S!$AD:$AD,S!$AO:$AO)),0)</f>
        <v>0</v>
      </c>
      <c r="BX35" s="19">
        <f>IF(OR($I35="REAL",$I35="INCURRIDO"),SUMIF(S!$O:$O,$I35&amp;$O35&amp;$Q35&amp;UPPER(TEXT(BX$4,"MMMMYYYY"))&amp;$Z35,IF($W$1="Pesos CLP",S!$AD:$AD,S!$AO:$AO)),0)</f>
        <v>0</v>
      </c>
      <c r="BY35" s="19">
        <f>IF(OR($I35="REAL",$I35="INCURRIDO"),SUMIF(S!$O:$O,$I35&amp;$O35&amp;$Q35&amp;UPPER(TEXT(BY$4,"MMMMYYYY"))&amp;$Z35,IF($W$1="Pesos CLP",S!$AD:$AD,S!$AO:$AO)),0)</f>
        <v>0</v>
      </c>
      <c r="BZ35" s="19">
        <f>IF(OR($I35="REAL",$I35="INCURRIDO"),SUMIF(S!$O:$O,$I35&amp;$O35&amp;$Q35&amp;UPPER(TEXT(BZ$4,"MMMMYYYY"))&amp;$Z35,IF($W$1="Pesos CLP",S!$AD:$AD,S!$AO:$AO)),0)</f>
        <v>2392.4277370715758</v>
      </c>
      <c r="CA35" s="19">
        <f>IF(OR($I35="REAL",$I35="INCURRIDO"),SUMIF(S!$O:$O,$I35&amp;$O35&amp;$Q35&amp;UPPER(TEXT(CA$4,"MMMMYYYY"))&amp;$Z35,IF($W$1="Pesos CLP",S!$AD:$AD,S!$AO:$AO)),0)</f>
        <v>-2387.7719143972636</v>
      </c>
      <c r="CB35" s="19">
        <f>IF(OR($I35="REAL",$I35="INCURRIDO"),SUMIF(S!$O:$O,$I35&amp;$O35&amp;$Q35&amp;UPPER(TEXT(CB$4,"MMMMYYYY"))&amp;$Z35,IF($W$1="Pesos CLP",S!$AD:$AD,S!$AO:$AO)),0)</f>
        <v>-41964.085263070694</v>
      </c>
      <c r="CC35" s="19">
        <f>IF(OR($I35="REAL",$I35="INCURRIDO"),SUMIF(S!$O:$O,$I35&amp;$O35&amp;$Q35&amp;UPPER(TEXT(CC$4,"MMMMYYYY"))&amp;$Z35,IF($W$1="Pesos CLP",S!$AD:$AD,S!$AO:$AO)),0)</f>
        <v>0</v>
      </c>
      <c r="CD35" s="19">
        <f>IF(OR($I35="REAL",$I35="INCURRIDO"),SUMIF(S!$O:$O,$I35&amp;$O35&amp;$Q35&amp;UPPER(TEXT(CD$4,"MMMMYYYY"))&amp;$Z35,IF($W$1="Pesos CLP",S!$AD:$AD,S!$AO:$AO)),0)</f>
        <v>0</v>
      </c>
      <c r="CE35" s="19">
        <f>IF(OR($I35="REAL",$I35="INCURRIDO"),SUMIF(S!$O:$O,$I35&amp;$O35&amp;$Q35&amp;UPPER(TEXT(CE$4,"MMMMYYYY"))&amp;$Z35,IF($W$1="Pesos CLP",S!$AD:$AD,S!$AO:$AO)),0)</f>
        <v>0</v>
      </c>
      <c r="CF35" s="19">
        <f>IF(OR($I35="REAL",$I35="INCURRIDO"),SUMIF(S!$O:$O,$I35&amp;$O35&amp;$Q35&amp;UPPER(TEXT(CF$4,"MMMMYYYY"))&amp;$Z35,IF($W$1="Pesos CLP",S!$AD:$AD,S!$AO:$AO)),0)</f>
        <v>0</v>
      </c>
      <c r="CG35" s="19">
        <f>IF(OR($I35="REAL",$I35="INCURRIDO"),SUMIF(S!$O:$O,$I35&amp;$O35&amp;$Q35&amp;UPPER(TEXT(CG$4,"MMMMYYYY"))&amp;$Z35,IF($W$1="Pesos CLP",S!$AD:$AD,S!$AO:$AO)),0)</f>
        <v>0</v>
      </c>
      <c r="CH35" s="19">
        <f>IF(OR($I35="REAL",$I35="INCURRIDO"),SUMIF(S!$O:$O,$I35&amp;$O35&amp;$Q35&amp;UPPER(TEXT(CH$4,"MMMMYYYY"))&amp;$Z35,IF($W$1="Pesos CLP",S!$AD:$AD,S!$AO:$AO)),0)</f>
        <v>0</v>
      </c>
      <c r="CI35" s="19">
        <f>IF(OR($I35="REAL",$I35="INCURRIDO"),SUMIF(S!$O:$O,$I35&amp;$O35&amp;$Q35&amp;UPPER(TEXT(CI$4,"MMMMYYYY"))&amp;$Z35,IF($W$1="Pesos CLP",S!$AD:$AD,S!$AO:$AO)),0)</f>
        <v>0</v>
      </c>
      <c r="CJ35" s="19">
        <f>IF(OR($I35="REAL",$I35="INCURRIDO"),SUMIF(S!$O:$O,$I35&amp;$O35&amp;$Q35&amp;UPPER(TEXT(CJ$4,"MMMMYYYY"))&amp;$Z35,IF($W$1="Pesos CLP",S!$AD:$AD,S!$AO:$AO)),0)</f>
        <v>0</v>
      </c>
      <c r="CT35" s="378">
        <f t="shared" si="38"/>
        <v>0</v>
      </c>
      <c r="CU35" s="378">
        <f t="shared" si="38"/>
        <v>0</v>
      </c>
      <c r="CV35" s="378">
        <f t="shared" si="38"/>
        <v>0</v>
      </c>
      <c r="CW35" s="378">
        <f t="shared" si="38"/>
        <v>0</v>
      </c>
      <c r="CX35" s="378">
        <f t="shared" si="38"/>
        <v>0</v>
      </c>
      <c r="CY35" s="378">
        <f t="shared" si="38"/>
        <v>0</v>
      </c>
      <c r="CZ35" s="378">
        <f t="shared" si="38"/>
        <v>0</v>
      </c>
      <c r="DA35" s="378">
        <f t="shared" si="38"/>
        <v>0</v>
      </c>
      <c r="DB35" s="378">
        <f t="shared" si="38"/>
        <v>0</v>
      </c>
      <c r="DC35" s="378">
        <f t="shared" si="38"/>
        <v>0</v>
      </c>
      <c r="DD35" s="378">
        <f t="shared" si="39"/>
        <v>0</v>
      </c>
      <c r="DE35" s="378">
        <f t="shared" si="39"/>
        <v>0</v>
      </c>
      <c r="DF35" s="378">
        <f t="shared" si="39"/>
        <v>0</v>
      </c>
      <c r="DG35" s="378">
        <f t="shared" si="39"/>
        <v>0</v>
      </c>
      <c r="DH35" s="378">
        <f t="shared" si="39"/>
        <v>0</v>
      </c>
      <c r="DI35" s="378">
        <f t="shared" si="39"/>
        <v>0</v>
      </c>
      <c r="DJ35" s="378">
        <f t="shared" si="39"/>
        <v>0</v>
      </c>
      <c r="DK35" s="378">
        <f t="shared" si="39"/>
        <v>0</v>
      </c>
      <c r="DL35" s="378">
        <f t="shared" si="39"/>
        <v>0</v>
      </c>
      <c r="DM35" s="378">
        <f t="shared" si="39"/>
        <v>0</v>
      </c>
      <c r="DN35" s="378">
        <f t="shared" si="40"/>
        <v>0</v>
      </c>
      <c r="DO35" s="378">
        <f t="shared" si="40"/>
        <v>0</v>
      </c>
      <c r="DP35" s="378">
        <f t="shared" si="40"/>
        <v>0</v>
      </c>
      <c r="DQ35" s="378">
        <f t="shared" si="40"/>
        <v>0</v>
      </c>
      <c r="DR35" s="378">
        <f t="shared" si="40"/>
        <v>0</v>
      </c>
      <c r="DS35" s="378">
        <f t="shared" si="40"/>
        <v>0</v>
      </c>
      <c r="DT35" s="378">
        <f t="shared" si="40"/>
        <v>0</v>
      </c>
      <c r="DU35" s="378">
        <f t="shared" si="40"/>
        <v>0</v>
      </c>
      <c r="DV35" s="378">
        <f t="shared" si="40"/>
        <v>0</v>
      </c>
      <c r="DW35" s="378">
        <f t="shared" si="40"/>
        <v>0</v>
      </c>
      <c r="DX35" s="378">
        <f t="shared" si="41"/>
        <v>0</v>
      </c>
      <c r="DY35" s="378">
        <f t="shared" si="41"/>
        <v>0</v>
      </c>
      <c r="DZ35" s="378">
        <f t="shared" si="41"/>
        <v>0</v>
      </c>
      <c r="EA35" s="378">
        <f t="shared" si="41"/>
        <v>0</v>
      </c>
      <c r="EB35" s="378">
        <f t="shared" si="41"/>
        <v>0</v>
      </c>
      <c r="EC35" s="378">
        <f t="shared" si="41"/>
        <v>0</v>
      </c>
      <c r="ED35" s="378">
        <f t="shared" si="41"/>
        <v>0</v>
      </c>
      <c r="EE35" s="378">
        <f t="shared" si="41"/>
        <v>0</v>
      </c>
      <c r="EF35" s="378">
        <f t="shared" si="41"/>
        <v>0</v>
      </c>
      <c r="EG35" s="378">
        <f t="shared" si="41"/>
        <v>0</v>
      </c>
      <c r="EH35" s="378">
        <f t="shared" si="42"/>
        <v>0</v>
      </c>
      <c r="EI35" s="378">
        <f t="shared" si="42"/>
        <v>0</v>
      </c>
      <c r="EJ35" s="378">
        <f t="shared" si="42"/>
        <v>0</v>
      </c>
      <c r="EK35" s="378">
        <f t="shared" si="42"/>
        <v>0</v>
      </c>
      <c r="EL35" s="378">
        <f t="shared" si="42"/>
        <v>0</v>
      </c>
      <c r="EM35" s="378">
        <f t="shared" si="42"/>
        <v>0</v>
      </c>
      <c r="EN35" s="378">
        <f t="shared" si="42"/>
        <v>0</v>
      </c>
      <c r="EO35" s="378">
        <f t="shared" si="42"/>
        <v>0</v>
      </c>
      <c r="EP35" s="378">
        <f t="shared" si="42"/>
        <v>0</v>
      </c>
      <c r="EQ35" s="378">
        <f t="shared" si="42"/>
        <v>0</v>
      </c>
    </row>
    <row r="36" spans="1:147" x14ac:dyDescent="0.3">
      <c r="A36" s="368"/>
      <c r="B36" s="368"/>
      <c r="C36" s="368"/>
      <c r="D36" s="368">
        <f t="shared" si="17"/>
        <v>1.034195933456562</v>
      </c>
      <c r="E36" s="368" t="str">
        <f>VLOOKUP(TEXT(Z36,0),'G2'!B:D,3,0)</f>
        <v>MN</v>
      </c>
      <c r="F36" s="816">
        <f t="shared" si="18"/>
        <v>4.6558226743122759</v>
      </c>
      <c r="G36" s="755" t="str">
        <f t="shared" si="8"/>
        <v>REAL 91243520 IMPUESTO CANN_AUS</v>
      </c>
      <c r="H36" s="756" t="s">
        <v>1190</v>
      </c>
      <c r="I36" s="370" t="s">
        <v>21</v>
      </c>
      <c r="J36" s="370" t="s">
        <v>22</v>
      </c>
      <c r="K36" s="368" t="s">
        <v>259</v>
      </c>
      <c r="L36" s="368" t="str">
        <f>IFERROR(VLOOKUP(TEXT(Z36,0),'G2'!$B$5:$D$21,3,0),"")</f>
        <v>MN</v>
      </c>
      <c r="M36" s="369"/>
      <c r="N36" s="377" t="s">
        <v>933</v>
      </c>
      <c r="O36" s="370" t="s">
        <v>644</v>
      </c>
      <c r="P36" s="370"/>
      <c r="Q36" s="370" t="s">
        <v>796</v>
      </c>
      <c r="R36" s="370" t="s">
        <v>628</v>
      </c>
      <c r="S36" s="371"/>
      <c r="T36" s="372"/>
      <c r="U36" s="372"/>
      <c r="V36" s="373"/>
      <c r="W36" s="374">
        <v>0</v>
      </c>
      <c r="X36" s="17"/>
      <c r="Y36" s="18">
        <f t="shared" si="10"/>
        <v>4.6558226743122759</v>
      </c>
      <c r="Z36">
        <v>91243520</v>
      </c>
      <c r="AA36" s="19">
        <f>IF(OR($I36="REAL",$I36="INCURRIDO"),SUMIF(S!$O:$O,$I36&amp;$O36&amp;$Q36&amp;UPPER(TEXT(AA$4,"MMMMYYYY"))&amp;$Z36,IF($W$1="Pesos CLP",S!$AD:$AD,S!$AO:$AO)),0)</f>
        <v>0</v>
      </c>
      <c r="AB36" s="19">
        <f>IF(OR($I36="REAL",$I36="INCURRIDO"),SUMIF(S!$O:$O,$I36&amp;$O36&amp;$Q36&amp;UPPER(TEXT(AB$4,"MMMMYYYY"))&amp;$Z36,IF($W$1="Pesos CLP",S!$AD:$AD,S!$AO:$AO)),0)</f>
        <v>0</v>
      </c>
      <c r="AC36" s="19">
        <f>IF(OR($I36="REAL",$I36="INCURRIDO"),SUMIF(S!$O:$O,$I36&amp;$O36&amp;$Q36&amp;UPPER(TEXT(AC$4,"MMMMYYYY"))&amp;$Z36,IF($W$1="Pesos CLP",S!$AD:$AD,S!$AO:$AO)),0)</f>
        <v>0</v>
      </c>
      <c r="AD36" s="19">
        <f>IF(OR($I36="REAL",$I36="INCURRIDO"),SUMIF(S!$O:$O,$I36&amp;$O36&amp;$Q36&amp;UPPER(TEXT(AD$4,"MMMMYYYY"))&amp;$Z36,IF($W$1="Pesos CLP",S!$AD:$AD,S!$AO:$AO)),0)</f>
        <v>0</v>
      </c>
      <c r="AE36" s="19">
        <f>IF(OR($I36="REAL",$I36="INCURRIDO"),SUMIF(S!$O:$O,$I36&amp;$O36&amp;$Q36&amp;UPPER(TEXT(AE$4,"MMMMYYYY"))&amp;$Z36,IF($W$1="Pesos CLP",S!$AD:$AD,S!$AO:$AO)),0)</f>
        <v>0</v>
      </c>
      <c r="AF36" s="19">
        <f>IF(OR($I36="REAL",$I36="INCURRIDO"),SUMIF(S!$O:$O,$I36&amp;$O36&amp;$Q36&amp;UPPER(TEXT(AF$4,"MMMMYYYY"))&amp;$Z36,IF($W$1="Pesos CLP",S!$AD:$AD,S!$AO:$AO)),0)</f>
        <v>0</v>
      </c>
      <c r="AG36" s="19">
        <f>IF(OR($I36="REAL",$I36="INCURRIDO"),SUMIF(S!$O:$O,$I36&amp;$O36&amp;$Q36&amp;UPPER(TEXT(AG$4,"MMMMYYYY"))&amp;$Z36,IF($W$1="Pesos CLP",S!$AD:$AD,S!$AO:$AO)),0)</f>
        <v>0</v>
      </c>
      <c r="AH36" s="19">
        <f>IF(OR($I36="REAL",$I36="INCURRIDO"),SUMIF(S!$O:$O,$I36&amp;$O36&amp;$Q36&amp;UPPER(TEXT(AH$4,"MMMMYYYY"))&amp;$Z36,IF($W$1="Pesos CLP",S!$AD:$AD,S!$AO:$AO)),0)</f>
        <v>0</v>
      </c>
      <c r="AI36" s="19">
        <f>IF(OR($I36="REAL",$I36="INCURRIDO"),SUMIF(S!$O:$O,$I36&amp;$O36&amp;$Q36&amp;UPPER(TEXT(AI$4,"MMMMYYYY"))&amp;$Z36,IF($W$1="Pesos CLP",S!$AD:$AD,S!$AO:$AO)),0)</f>
        <v>0</v>
      </c>
      <c r="AJ36" s="19">
        <f>IF(OR($I36="REAL",$I36="INCURRIDO"),SUMIF(S!$O:$O,$I36&amp;$O36&amp;$Q36&amp;UPPER(TEXT(AJ$4,"MMMMYYYY"))&amp;$Z36,IF($W$1="Pesos CLP",S!$AD:$AD,S!$AO:$AO)),0)</f>
        <v>0</v>
      </c>
      <c r="AK36" s="19">
        <f>IF(OR($I36="REAL",$I36="INCURRIDO"),SUMIF(S!$O:$O,$I36&amp;$O36&amp;$Q36&amp;UPPER(TEXT(AK$4,"MMMMYYYY"))&amp;$Z36,IF($W$1="Pesos CLP",S!$AD:$AD,S!$AO:$AO)),0)</f>
        <v>0</v>
      </c>
      <c r="AL36" s="19">
        <f>IF(OR($I36="REAL",$I36="INCURRIDO"),SUMIF(S!$O:$O,$I36&amp;$O36&amp;$Q36&amp;UPPER(TEXT(AL$4,"MMMMYYYY"))&amp;$Z36,IF($W$1="Pesos CLP",S!$AD:$AD,S!$AO:$AO)),0)</f>
        <v>0</v>
      </c>
      <c r="AM36" s="19">
        <f>IF(OR($I36="REAL",$I36="INCURRIDO"),SUMIF(S!$O:$O,$I36&amp;$O36&amp;$Q36&amp;UPPER(TEXT(AM$4,"MMMMYYYY"))&amp;$Z36,IF($W$1="Pesos CLP",S!$AD:$AD,S!$AO:$AO)),0)</f>
        <v>0</v>
      </c>
      <c r="AN36" s="19">
        <f>IF(OR($I36="REAL",$I36="INCURRIDO"),SUMIF(S!$O:$O,$I36&amp;$O36&amp;$Q36&amp;UPPER(TEXT(AN$4,"MMMMYYYY"))&amp;$Z36,IF($W$1="Pesos CLP",S!$AD:$AD,S!$AO:$AO)),0)</f>
        <v>0</v>
      </c>
      <c r="AO36" s="19">
        <f>IF(OR($I36="REAL",$I36="INCURRIDO"),SUMIF(S!$O:$O,$I36&amp;$O36&amp;$Q36&amp;UPPER(TEXT(AO$4,"MMMMYYYY"))&amp;$Z36,IF($W$1="Pesos CLP",S!$AD:$AD,S!$AO:$AO)),0)</f>
        <v>0</v>
      </c>
      <c r="AP36" s="19">
        <f>IF(OR($I36="REAL",$I36="INCURRIDO"),SUMIF(S!$O:$O,$I36&amp;$O36&amp;$Q36&amp;UPPER(TEXT(AP$4,"MMMMYYYY"))&amp;$Z36,IF($W$1="Pesos CLP",S!$AD:$AD,S!$AO:$AO)),0)</f>
        <v>0</v>
      </c>
      <c r="AQ36" s="19">
        <f>IF(OR($I36="REAL",$I36="INCURRIDO"),SUMIF(S!$O:$O,$I36&amp;$O36&amp;$Q36&amp;UPPER(TEXT(AQ$4,"MMMMYYYY"))&amp;$Z36,IF($W$1="Pesos CLP",S!$AD:$AD,S!$AO:$AO)),0)</f>
        <v>0</v>
      </c>
      <c r="AR36" s="19">
        <f>IF(OR($I36="REAL",$I36="INCURRIDO"),SUMIF(S!$O:$O,$I36&amp;$O36&amp;$Q36&amp;UPPER(TEXT(AR$4,"MMMMYYYY"))&amp;$Z36,IF($W$1="Pesos CLP",S!$AD:$AD,S!$AO:$AO)),0)</f>
        <v>0</v>
      </c>
      <c r="AS36" s="19">
        <f>IF(OR($I36="REAL",$I36="INCURRIDO"),SUMIF(S!$O:$O,$I36&amp;$O36&amp;$Q36&amp;UPPER(TEXT(AS$4,"MMMMYYYY"))&amp;$Z36,IF($W$1="Pesos CLP",S!$AD:$AD,S!$AO:$AO)),0)</f>
        <v>0</v>
      </c>
      <c r="AT36" s="19">
        <f>IF(OR($I36="REAL",$I36="INCURRIDO"),SUMIF(S!$O:$O,$I36&amp;$O36&amp;$Q36&amp;UPPER(TEXT(AT$4,"MMMMYYYY"))&amp;$Z36,IF($W$1="Pesos CLP",S!$AD:$AD,S!$AO:$AO)),0)</f>
        <v>0</v>
      </c>
      <c r="AU36" s="19">
        <f>IF(OR($I36="REAL",$I36="INCURRIDO"),SUMIF(S!$O:$O,$I36&amp;$O36&amp;$Q36&amp;UPPER(TEXT(AU$4,"MMMMYYYY"))&amp;$Z36,IF($W$1="Pesos CLP",S!$AD:$AD,S!$AO:$AO)),0)</f>
        <v>0</v>
      </c>
      <c r="AV36" s="19">
        <f>IF(OR($I36="REAL",$I36="INCURRIDO"),SUMIF(S!$O:$O,$I36&amp;$O36&amp;$Q36&amp;UPPER(TEXT(AV$4,"MMMMYYYY"))&amp;$Z36,IF($W$1="Pesos CLP",S!$AD:$AD,S!$AO:$AO)),0)</f>
        <v>0</v>
      </c>
      <c r="AW36" s="19">
        <f>IF(OR($I36="REAL",$I36="INCURRIDO"),SUMIF(S!$O:$O,$I36&amp;$O36&amp;$Q36&amp;UPPER(TEXT(AW$4,"MMMMYYYY"))&amp;$Z36,IF($W$1="Pesos CLP",S!$AD:$AD,S!$AO:$AO)),0)</f>
        <v>0</v>
      </c>
      <c r="AX36" s="19">
        <f>IF(OR($I36="REAL",$I36="INCURRIDO"),SUMIF(S!$O:$O,$I36&amp;$O36&amp;$Q36&amp;UPPER(TEXT(AX$4,"MMMMYYYY"))&amp;$Z36,IF($W$1="Pesos CLP",S!$AD:$AD,S!$AO:$AO)),0)</f>
        <v>0</v>
      </c>
      <c r="AY36" s="19">
        <f>IF(OR($I36="REAL",$I36="INCURRIDO"),SUMIF(S!$O:$O,$I36&amp;$O36&amp;$Q36&amp;UPPER(TEXT(AY$4,"MMMMYYYY"))&amp;$Z36,IF($W$1="Pesos CLP",S!$AD:$AD,S!$AO:$AO)),0)</f>
        <v>0</v>
      </c>
      <c r="AZ36" s="19">
        <f>IF(OR($I36="REAL",$I36="INCURRIDO"),SUMIF(S!$O:$O,$I36&amp;$O36&amp;$Q36&amp;UPPER(TEXT(AZ$4,"MMMMYYYY"))&amp;$Z36,IF($W$1="Pesos CLP",S!$AD:$AD,S!$AO:$AO)),0)</f>
        <v>0</v>
      </c>
      <c r="BA36" s="19">
        <f>IF(OR($I36="REAL",$I36="INCURRIDO"),SUMIF(S!$O:$O,$I36&amp;$O36&amp;$Q36&amp;UPPER(TEXT(BA$4,"MMMMYYYY"))&amp;$Z36,IF($W$1="Pesos CLP",S!$AD:$AD,S!$AO:$AO)),0)</f>
        <v>0</v>
      </c>
      <c r="BB36" s="19">
        <f>IF(OR($I36="REAL",$I36="INCURRIDO"),SUMIF(S!$O:$O,$I36&amp;$O36&amp;$Q36&amp;UPPER(TEXT(BB$4,"MMMMYYYY"))&amp;$Z36,IF($W$1="Pesos CLP",S!$AD:$AD,S!$AO:$AO)),0)</f>
        <v>0</v>
      </c>
      <c r="BC36" s="19">
        <f>IF(OR($I36="REAL",$I36="INCURRIDO"),SUMIF(S!$O:$O,$I36&amp;$O36&amp;$Q36&amp;UPPER(TEXT(BC$4,"MMMMYYYY"))&amp;$Z36,IF($W$1="Pesos CLP",S!$AD:$AD,S!$AO:$AO)),0)</f>
        <v>0</v>
      </c>
      <c r="BD36" s="19">
        <f>IF(OR($I36="REAL",$I36="INCURRIDO"),SUMIF(S!$O:$O,$I36&amp;$O36&amp;$Q36&amp;UPPER(TEXT(BD$4,"MMMMYYYY"))&amp;$Z36,IF($W$1="Pesos CLP",S!$AD:$AD,S!$AO:$AO)),0)</f>
        <v>0</v>
      </c>
      <c r="BE36" s="19">
        <f>IF(OR($I36="REAL",$I36="INCURRIDO"),SUMIF(S!$O:$O,$I36&amp;$O36&amp;$Q36&amp;UPPER(TEXT(BE$4,"MMMMYYYY"))&amp;$Z36,IF($W$1="Pesos CLP",S!$AD:$AD,S!$AO:$AO)),0)</f>
        <v>0</v>
      </c>
      <c r="BF36" s="19">
        <f>IF(OR($I36="REAL",$I36="INCURRIDO"),SUMIF(S!$O:$O,$I36&amp;$O36&amp;$Q36&amp;UPPER(TEXT(BF$4,"MMMMYYYY"))&amp;$Z36,IF($W$1="Pesos CLP",S!$AD:$AD,S!$AO:$AO)),0)</f>
        <v>0</v>
      </c>
      <c r="BG36" s="19">
        <f>IF(OR($I36="REAL",$I36="INCURRIDO"),SUMIF(S!$O:$O,$I36&amp;$O36&amp;$Q36&amp;UPPER(TEXT(BG$4,"MMMMYYYY"))&amp;$Z36,IF($W$1="Pesos CLP",S!$AD:$AD,S!$AO:$AO)),0)</f>
        <v>0</v>
      </c>
      <c r="BH36" s="19">
        <f>IF(OR($I36="REAL",$I36="INCURRIDO"),SUMIF(S!$O:$O,$I36&amp;$O36&amp;$Q36&amp;UPPER(TEXT(BH$4,"MMMMYYYY"))&amp;$Z36,IF($W$1="Pesos CLP",S!$AD:$AD,S!$AO:$AO)),0)</f>
        <v>0</v>
      </c>
      <c r="BI36" s="19">
        <f>IF(OR($I36="REAL",$I36="INCURRIDO"),SUMIF(S!$O:$O,$I36&amp;$O36&amp;$Q36&amp;UPPER(TEXT(BI$4,"MMMMYYYY"))&amp;$Z36,IF($W$1="Pesos CLP",S!$AD:$AD,S!$AO:$AO)),0)</f>
        <v>0</v>
      </c>
      <c r="BJ36" s="19">
        <f>IF(OR($I36="REAL",$I36="INCURRIDO"),SUMIF(S!$O:$O,$I36&amp;$O36&amp;$Q36&amp;UPPER(TEXT(BJ$4,"MMMMYYYY"))&amp;$Z36,IF($W$1="Pesos CLP",S!$AD:$AD,S!$AO:$AO)),0)</f>
        <v>0</v>
      </c>
      <c r="BK36" s="19">
        <f>IF(OR($I36="REAL",$I36="INCURRIDO"),SUMIF(S!$O:$O,$I36&amp;$O36&amp;$Q36&amp;UPPER(TEXT(BK$4,"MMMMYYYY"))&amp;$Z36,IF($W$1="Pesos CLP",S!$AD:$AD,S!$AO:$AO)),0)</f>
        <v>0</v>
      </c>
      <c r="BL36" s="19">
        <f>IF(OR($I36="REAL",$I36="INCURRIDO"),SUMIF(S!$O:$O,$I36&amp;$O36&amp;$Q36&amp;UPPER(TEXT(BL$4,"MMMMYYYY"))&amp;$Z36,IF($W$1="Pesos CLP",S!$AD:$AD,S!$AO:$AO)),0)</f>
        <v>0</v>
      </c>
      <c r="BM36" s="19">
        <f>IF(OR($I36="REAL",$I36="INCURRIDO"),SUMIF(S!$O:$O,$I36&amp;$O36&amp;$Q36&amp;UPPER(TEXT(BM$4,"MMMMYYYY"))&amp;$Z36,IF($W$1="Pesos CLP",S!$AD:$AD,S!$AO:$AO)),0)</f>
        <v>0</v>
      </c>
      <c r="BN36" s="19">
        <f>IF(OR($I36="REAL",$I36="INCURRIDO"),SUMIF(S!$O:$O,$I36&amp;$O36&amp;$Q36&amp;UPPER(TEXT(BN$4,"MMMMYYYY"))&amp;$Z36,IF($W$1="Pesos CLP",S!$AD:$AD,S!$AO:$AO)),0)</f>
        <v>0</v>
      </c>
      <c r="BO36" s="19">
        <f>IF(OR($I36="REAL",$I36="INCURRIDO"),SUMIF(S!$O:$O,$I36&amp;$O36&amp;$Q36&amp;UPPER(TEXT(BO$4,"MMMMYYYY"))&amp;$Z36,IF($W$1="Pesos CLP",S!$AD:$AD,S!$AO:$AO)),0)</f>
        <v>0</v>
      </c>
      <c r="BP36" s="19">
        <f>IF(OR($I36="REAL",$I36="INCURRIDO"),SUMIF(S!$O:$O,$I36&amp;$O36&amp;$Q36&amp;UPPER(TEXT(BP$4,"MMMMYYYY"))&amp;$Z36,IF($W$1="Pesos CLP",S!$AD:$AD,S!$AO:$AO)),0)</f>
        <v>0</v>
      </c>
      <c r="BQ36" s="19">
        <f>IF(OR($I36="REAL",$I36="INCURRIDO"),SUMIF(S!$O:$O,$I36&amp;$O36&amp;$Q36&amp;UPPER(TEXT(BQ$4,"MMMMYYYY"))&amp;$Z36,IF($W$1="Pesos CLP",S!$AD:$AD,S!$AO:$AO)),0)</f>
        <v>0</v>
      </c>
      <c r="BR36" s="19">
        <f>IF(OR($I36="REAL",$I36="INCURRIDO"),SUMIF(S!$O:$O,$I36&amp;$O36&amp;$Q36&amp;UPPER(TEXT(BR$4,"MMMMYYYY"))&amp;$Z36,IF($W$1="Pesos CLP",S!$AD:$AD,S!$AO:$AO)),0)</f>
        <v>0</v>
      </c>
      <c r="BS36" s="19">
        <f>IF(OR($I36="REAL",$I36="INCURRIDO"),SUMIF(S!$O:$O,$I36&amp;$O36&amp;$Q36&amp;UPPER(TEXT(BS$4,"MMMMYYYY"))&amp;$Z36,IF($W$1="Pesos CLP",S!$AD:$AD,S!$AO:$AO)),0)</f>
        <v>0</v>
      </c>
      <c r="BT36" s="19">
        <f>IF(OR($I36="REAL",$I36="INCURRIDO"),SUMIF(S!$O:$O,$I36&amp;$O36&amp;$Q36&amp;UPPER(TEXT(BT$4,"MMMMYYYY"))&amp;$Z36,IF($W$1="Pesos CLP",S!$AD:$AD,S!$AO:$AO)),0)</f>
        <v>0</v>
      </c>
      <c r="BU36" s="19">
        <f>IF(OR($I36="REAL",$I36="INCURRIDO"),SUMIF(S!$O:$O,$I36&amp;$O36&amp;$Q36&amp;UPPER(TEXT(BU$4,"MMMMYYYY"))&amp;$Z36,IF($W$1="Pesos CLP",S!$AD:$AD,S!$AO:$AO)),0)</f>
        <v>0</v>
      </c>
      <c r="BV36" s="19">
        <f>IF(OR($I36="REAL",$I36="INCURRIDO"),SUMIF(S!$O:$O,$I36&amp;$O36&amp;$Q36&amp;UPPER(TEXT(BV$4,"MMMMYYYY"))&amp;$Z36,IF($W$1="Pesos CLP",S!$AD:$AD,S!$AO:$AO)),0)</f>
        <v>0</v>
      </c>
      <c r="BW36" s="19">
        <f>IF(OR($I36="REAL",$I36="INCURRIDO"),SUMIF(S!$O:$O,$I36&amp;$O36&amp;$Q36&amp;UPPER(TEXT(BW$4,"MMMMYYYY"))&amp;$Z36,IF($W$1="Pesos CLP",S!$AD:$AD,S!$AO:$AO)),0)</f>
        <v>0</v>
      </c>
      <c r="BX36" s="19">
        <f>IF(OR($I36="REAL",$I36="INCURRIDO"),SUMIF(S!$O:$O,$I36&amp;$O36&amp;$Q36&amp;UPPER(TEXT(BX$4,"MMMMYYYY"))&amp;$Z36,IF($W$1="Pesos CLP",S!$AD:$AD,S!$AO:$AO)),0)</f>
        <v>0</v>
      </c>
      <c r="BY36" s="19">
        <f>IF(OR($I36="REAL",$I36="INCURRIDO"),SUMIF(S!$O:$O,$I36&amp;$O36&amp;$Q36&amp;UPPER(TEXT(BY$4,"MMMMYYYY"))&amp;$Z36,IF($W$1="Pesos CLP",S!$AD:$AD,S!$AO:$AO)),0)</f>
        <v>0</v>
      </c>
      <c r="BZ36" s="19">
        <f>IF(OR($I36="REAL",$I36="INCURRIDO"),SUMIF(S!$O:$O,$I36&amp;$O36&amp;$Q36&amp;UPPER(TEXT(BZ$4,"MMMMYYYY"))&amp;$Z36,IF($W$1="Pesos CLP",S!$AD:$AD,S!$AO:$AO)),0)</f>
        <v>2392.4277370715758</v>
      </c>
      <c r="CA36" s="19">
        <f>IF(OR($I36="REAL",$I36="INCURRIDO"),SUMIF(S!$O:$O,$I36&amp;$O36&amp;$Q36&amp;UPPER(TEXT(CA$4,"MMMMYYYY"))&amp;$Z36,IF($W$1="Pesos CLP",S!$AD:$AD,S!$AO:$AO)),0)</f>
        <v>-2387.7719143972636</v>
      </c>
      <c r="CB36" s="19">
        <f>IF(OR($I36="REAL",$I36="INCURRIDO"),SUMIF(S!$O:$O,$I36&amp;$O36&amp;$Q36&amp;UPPER(TEXT(CB$4,"MMMMYYYY"))&amp;$Z36,IF($W$1="Pesos CLP",S!$AD:$AD,S!$AO:$AO)),0)</f>
        <v>0</v>
      </c>
      <c r="CC36" s="19">
        <f>IF(OR($I36="REAL",$I36="INCURRIDO"),SUMIF(S!$O:$O,$I36&amp;$O36&amp;$Q36&amp;UPPER(TEXT(CC$4,"MMMMYYYY"))&amp;$Z36,IF($W$1="Pesos CLP",S!$AD:$AD,S!$AO:$AO)),0)</f>
        <v>0</v>
      </c>
      <c r="CD36" s="19">
        <f>IF(OR($I36="REAL",$I36="INCURRIDO"),SUMIF(S!$O:$O,$I36&amp;$O36&amp;$Q36&amp;UPPER(TEXT(CD$4,"MMMMYYYY"))&amp;$Z36,IF($W$1="Pesos CLP",S!$AD:$AD,S!$AO:$AO)),0)</f>
        <v>0</v>
      </c>
      <c r="CE36" s="19">
        <f>IF(OR($I36="REAL",$I36="INCURRIDO"),SUMIF(S!$O:$O,$I36&amp;$O36&amp;$Q36&amp;UPPER(TEXT(CE$4,"MMMMYYYY"))&amp;$Z36,IF($W$1="Pesos CLP",S!$AD:$AD,S!$AO:$AO)),0)</f>
        <v>0</v>
      </c>
      <c r="CF36" s="19">
        <f>IF(OR($I36="REAL",$I36="INCURRIDO"),SUMIF(S!$O:$O,$I36&amp;$O36&amp;$Q36&amp;UPPER(TEXT(CF$4,"MMMMYYYY"))&amp;$Z36,IF($W$1="Pesos CLP",S!$AD:$AD,S!$AO:$AO)),0)</f>
        <v>0</v>
      </c>
      <c r="CG36" s="19">
        <f>IF(OR($I36="REAL",$I36="INCURRIDO"),SUMIF(S!$O:$O,$I36&amp;$O36&amp;$Q36&amp;UPPER(TEXT(CG$4,"MMMMYYYY"))&amp;$Z36,IF($W$1="Pesos CLP",S!$AD:$AD,S!$AO:$AO)),0)</f>
        <v>0</v>
      </c>
      <c r="CH36" s="19">
        <f>IF(OR($I36="REAL",$I36="INCURRIDO"),SUMIF(S!$O:$O,$I36&amp;$O36&amp;$Q36&amp;UPPER(TEXT(CH$4,"MMMMYYYY"))&amp;$Z36,IF($W$1="Pesos CLP",S!$AD:$AD,S!$AO:$AO)),0)</f>
        <v>0</v>
      </c>
      <c r="CI36" s="19">
        <f>IF(OR($I36="REAL",$I36="INCURRIDO"),SUMIF(S!$O:$O,$I36&amp;$O36&amp;$Q36&amp;UPPER(TEXT(CI$4,"MMMMYYYY"))&amp;$Z36,IF($W$1="Pesos CLP",S!$AD:$AD,S!$AO:$AO)),0)</f>
        <v>0</v>
      </c>
      <c r="CJ36" s="19">
        <f>IF(OR($I36="REAL",$I36="INCURRIDO"),SUMIF(S!$O:$O,$I36&amp;$O36&amp;$Q36&amp;UPPER(TEXT(CJ$4,"MMMMYYYY"))&amp;$Z36,IF($W$1="Pesos CLP",S!$AD:$AD,S!$AO:$AO)),0)</f>
        <v>0</v>
      </c>
      <c r="CT36" s="378">
        <f t="shared" ref="CT36:DC44" si="45">(IF(AND(AND($T36&gt;=(CT$4-DAY(CT$4)+1),$T36&lt;=CT$4),AND($U36&gt;=(CT$4-DAY(CT$4)+1),$U36&lt;=CT$4)),$U36-$T36+1,IF(AND($T36&gt;=(CT$4-DAY(CT$4)+1),$T36&lt;=CT$4),CT$4-$T36+1,IF(AND($U36&gt;=(CT$4-DAY(CT$4)+1),$U36&lt;=CT$4),$U36-(CT$4-DAY(CT$4)+1)+1,IF(OR(AND((CT$4-DAY(CT$4)+1)&gt;=$T36,(CT$4-DAY(CT$4)+1)&lt;=$U36),AND((CT$4&gt;=$T36),(CT$4&lt;=$U36))),CT$4-(CT$4-DAY(CT$4)+1)+1,0))))/IF($R36="mes",_xlfn.DAYS(CT$4,(CT$4-DAY(CT$4)+1))+1,(_xlfn.DAYS($U36,$T36)+1))*$S36)*IF($X$1="Físico",1,$X36)</f>
        <v>0</v>
      </c>
      <c r="CU36" s="378">
        <f t="shared" si="45"/>
        <v>0</v>
      </c>
      <c r="CV36" s="378">
        <f t="shared" si="45"/>
        <v>0</v>
      </c>
      <c r="CW36" s="378">
        <f t="shared" si="45"/>
        <v>0</v>
      </c>
      <c r="CX36" s="378">
        <f t="shared" si="45"/>
        <v>0</v>
      </c>
      <c r="CY36" s="378">
        <f t="shared" si="45"/>
        <v>0</v>
      </c>
      <c r="CZ36" s="378">
        <f t="shared" si="45"/>
        <v>0</v>
      </c>
      <c r="DA36" s="378">
        <f t="shared" si="45"/>
        <v>0</v>
      </c>
      <c r="DB36" s="378">
        <f t="shared" si="45"/>
        <v>0</v>
      </c>
      <c r="DC36" s="378">
        <f t="shared" si="45"/>
        <v>0</v>
      </c>
      <c r="DD36" s="378">
        <f t="shared" ref="DD36:DM44" si="46">(IF(AND(AND($T36&gt;=(DD$4-DAY(DD$4)+1),$T36&lt;=DD$4),AND($U36&gt;=(DD$4-DAY(DD$4)+1),$U36&lt;=DD$4)),$U36-$T36+1,IF(AND($T36&gt;=(DD$4-DAY(DD$4)+1),$T36&lt;=DD$4),DD$4-$T36+1,IF(AND($U36&gt;=(DD$4-DAY(DD$4)+1),$U36&lt;=DD$4),$U36-(DD$4-DAY(DD$4)+1)+1,IF(OR(AND((DD$4-DAY(DD$4)+1)&gt;=$T36,(DD$4-DAY(DD$4)+1)&lt;=$U36),AND((DD$4&gt;=$T36),(DD$4&lt;=$U36))),DD$4-(DD$4-DAY(DD$4)+1)+1,0))))/IF($R36="mes",_xlfn.DAYS(DD$4,(DD$4-DAY(DD$4)+1))+1,(_xlfn.DAYS($U36,$T36)+1))*$S36)*IF($X$1="Físico",1,$X36)</f>
        <v>0</v>
      </c>
      <c r="DE36" s="378">
        <f t="shared" si="46"/>
        <v>0</v>
      </c>
      <c r="DF36" s="378">
        <f t="shared" si="46"/>
        <v>0</v>
      </c>
      <c r="DG36" s="378">
        <f t="shared" si="46"/>
        <v>0</v>
      </c>
      <c r="DH36" s="378">
        <f t="shared" si="46"/>
        <v>0</v>
      </c>
      <c r="DI36" s="378">
        <f t="shared" si="46"/>
        <v>0</v>
      </c>
      <c r="DJ36" s="378">
        <f t="shared" si="46"/>
        <v>0</v>
      </c>
      <c r="DK36" s="378">
        <f t="shared" si="46"/>
        <v>0</v>
      </c>
      <c r="DL36" s="378">
        <f t="shared" si="46"/>
        <v>0</v>
      </c>
      <c r="DM36" s="378">
        <f t="shared" si="46"/>
        <v>0</v>
      </c>
      <c r="DN36" s="378">
        <f t="shared" ref="DN36:DW44" si="47">(IF(AND(AND($T36&gt;=(DN$4-DAY(DN$4)+1),$T36&lt;=DN$4),AND($U36&gt;=(DN$4-DAY(DN$4)+1),$U36&lt;=DN$4)),$U36-$T36+1,IF(AND($T36&gt;=(DN$4-DAY(DN$4)+1),$T36&lt;=DN$4),DN$4-$T36+1,IF(AND($U36&gt;=(DN$4-DAY(DN$4)+1),$U36&lt;=DN$4),$U36-(DN$4-DAY(DN$4)+1)+1,IF(OR(AND((DN$4-DAY(DN$4)+1)&gt;=$T36,(DN$4-DAY(DN$4)+1)&lt;=$U36),AND((DN$4&gt;=$T36),(DN$4&lt;=$U36))),DN$4-(DN$4-DAY(DN$4)+1)+1,0))))/IF($R36="mes",_xlfn.DAYS(DN$4,(DN$4-DAY(DN$4)+1))+1,(_xlfn.DAYS($U36,$T36)+1))*$S36)*IF($X$1="Físico",1,$X36)</f>
        <v>0</v>
      </c>
      <c r="DO36" s="378">
        <f t="shared" si="47"/>
        <v>0</v>
      </c>
      <c r="DP36" s="378">
        <f t="shared" si="47"/>
        <v>0</v>
      </c>
      <c r="DQ36" s="378">
        <f t="shared" si="47"/>
        <v>0</v>
      </c>
      <c r="DR36" s="378">
        <f t="shared" si="47"/>
        <v>0</v>
      </c>
      <c r="DS36" s="378">
        <f t="shared" si="47"/>
        <v>0</v>
      </c>
      <c r="DT36" s="378">
        <f t="shared" si="47"/>
        <v>0</v>
      </c>
      <c r="DU36" s="378">
        <f t="shared" si="47"/>
        <v>0</v>
      </c>
      <c r="DV36" s="378">
        <f t="shared" si="47"/>
        <v>0</v>
      </c>
      <c r="DW36" s="378">
        <f t="shared" si="47"/>
        <v>0</v>
      </c>
      <c r="DX36" s="378">
        <f t="shared" ref="DX36:EG44" si="48">(IF(AND(AND($T36&gt;=(DX$4-DAY(DX$4)+1),$T36&lt;=DX$4),AND($U36&gt;=(DX$4-DAY(DX$4)+1),$U36&lt;=DX$4)),$U36-$T36+1,IF(AND($T36&gt;=(DX$4-DAY(DX$4)+1),$T36&lt;=DX$4),DX$4-$T36+1,IF(AND($U36&gt;=(DX$4-DAY(DX$4)+1),$U36&lt;=DX$4),$U36-(DX$4-DAY(DX$4)+1)+1,IF(OR(AND((DX$4-DAY(DX$4)+1)&gt;=$T36,(DX$4-DAY(DX$4)+1)&lt;=$U36),AND((DX$4&gt;=$T36),(DX$4&lt;=$U36))),DX$4-(DX$4-DAY(DX$4)+1)+1,0))))/IF($R36="mes",_xlfn.DAYS(DX$4,(DX$4-DAY(DX$4)+1))+1,(_xlfn.DAYS($U36,$T36)+1))*$S36)*IF($X$1="Físico",1,$X36)</f>
        <v>0</v>
      </c>
      <c r="DY36" s="378">
        <f t="shared" si="48"/>
        <v>0</v>
      </c>
      <c r="DZ36" s="378">
        <f t="shared" si="48"/>
        <v>0</v>
      </c>
      <c r="EA36" s="378">
        <f t="shared" si="48"/>
        <v>0</v>
      </c>
      <c r="EB36" s="378">
        <f t="shared" si="48"/>
        <v>0</v>
      </c>
      <c r="EC36" s="378">
        <f t="shared" si="48"/>
        <v>0</v>
      </c>
      <c r="ED36" s="378">
        <f t="shared" si="48"/>
        <v>0</v>
      </c>
      <c r="EE36" s="378">
        <f t="shared" si="48"/>
        <v>0</v>
      </c>
      <c r="EF36" s="378">
        <f t="shared" si="48"/>
        <v>0</v>
      </c>
      <c r="EG36" s="378">
        <f t="shared" si="48"/>
        <v>0</v>
      </c>
      <c r="EH36" s="378">
        <f t="shared" ref="EH36:EQ44" si="49">(IF(AND(AND($T36&gt;=(EH$4-DAY(EH$4)+1),$T36&lt;=EH$4),AND($U36&gt;=(EH$4-DAY(EH$4)+1),$U36&lt;=EH$4)),$U36-$T36+1,IF(AND($T36&gt;=(EH$4-DAY(EH$4)+1),$T36&lt;=EH$4),EH$4-$T36+1,IF(AND($U36&gt;=(EH$4-DAY(EH$4)+1),$U36&lt;=EH$4),$U36-(EH$4-DAY(EH$4)+1)+1,IF(OR(AND((EH$4-DAY(EH$4)+1)&gt;=$T36,(EH$4-DAY(EH$4)+1)&lt;=$U36),AND((EH$4&gt;=$T36),(EH$4&lt;=$U36))),EH$4-(EH$4-DAY(EH$4)+1)+1,0))))/IF($R36="mes",_xlfn.DAYS(EH$4,(EH$4-DAY(EH$4)+1))+1,(_xlfn.DAYS($U36,$T36)+1))*$S36)*IF($X$1="Físico",1,$X36)</f>
        <v>0</v>
      </c>
      <c r="EI36" s="378">
        <f t="shared" si="49"/>
        <v>0</v>
      </c>
      <c r="EJ36" s="378">
        <f t="shared" si="49"/>
        <v>0</v>
      </c>
      <c r="EK36" s="378">
        <f t="shared" si="49"/>
        <v>0</v>
      </c>
      <c r="EL36" s="378">
        <f t="shared" si="49"/>
        <v>0</v>
      </c>
      <c r="EM36" s="378">
        <f t="shared" si="49"/>
        <v>0</v>
      </c>
      <c r="EN36" s="378">
        <f t="shared" si="49"/>
        <v>0</v>
      </c>
      <c r="EO36" s="378">
        <f t="shared" si="49"/>
        <v>0</v>
      </c>
      <c r="EP36" s="378">
        <f t="shared" si="49"/>
        <v>0</v>
      </c>
      <c r="EQ36" s="378">
        <f t="shared" si="49"/>
        <v>0</v>
      </c>
    </row>
    <row r="37" spans="1:147" x14ac:dyDescent="0.3">
      <c r="A37" s="368"/>
      <c r="B37" s="368"/>
      <c r="C37" s="368"/>
      <c r="D37" s="368">
        <f t="shared" si="17"/>
        <v>1.0658056259248334</v>
      </c>
      <c r="E37" s="368" t="str">
        <f>VLOOKUP(TEXT(Z37,0),'G2'!B:D,3,0)</f>
        <v>ME</v>
      </c>
      <c r="F37" s="816">
        <f t="shared" si="18"/>
        <v>-595.0843075599405</v>
      </c>
      <c r="G37" s="755" t="str">
        <f t="shared" si="8"/>
        <v>incurrido 91243530 SOFTWARE BERG_CAD</v>
      </c>
      <c r="H37" s="756" t="s">
        <v>1190</v>
      </c>
      <c r="I37" s="370" t="s">
        <v>938</v>
      </c>
      <c r="J37" s="370" t="s">
        <v>22</v>
      </c>
      <c r="K37" s="368" t="s">
        <v>259</v>
      </c>
      <c r="L37" s="368" t="str">
        <f>IFERROR(VLOOKUP(TEXT(Z37,0),'G2'!$B$5:$D$21,3,0),"")</f>
        <v>ME</v>
      </c>
      <c r="M37" s="369"/>
      <c r="N37" s="377" t="s">
        <v>629</v>
      </c>
      <c r="O37" s="370" t="s">
        <v>924</v>
      </c>
      <c r="P37" s="370"/>
      <c r="Q37" s="370" t="s">
        <v>703</v>
      </c>
      <c r="R37" s="370" t="s">
        <v>628</v>
      </c>
      <c r="S37" s="371"/>
      <c r="T37" s="372"/>
      <c r="U37" s="372"/>
      <c r="V37" s="373"/>
      <c r="W37" s="374">
        <v>0</v>
      </c>
      <c r="X37" s="17"/>
      <c r="Y37" s="18">
        <f t="shared" si="10"/>
        <v>-595.0843075599405</v>
      </c>
      <c r="Z37">
        <v>91243530</v>
      </c>
      <c r="AA37" s="19">
        <f>IF(OR($I37="REAL",$I37="INCURRIDO"),SUMIF(S!$O:$O,$I37&amp;$O37&amp;$Q37&amp;UPPER(TEXT(AA$4,"MMMMYYYY"))&amp;$Z37,IF($W$1="Pesos CLP",S!$AD:$AD,S!$AO:$AO)),0)</f>
        <v>0</v>
      </c>
      <c r="AB37" s="19">
        <f>IF(OR($I37="REAL",$I37="INCURRIDO"),SUMIF(S!$O:$O,$I37&amp;$O37&amp;$Q37&amp;UPPER(TEXT(AB$4,"MMMMYYYY"))&amp;$Z37,IF($W$1="Pesos CLP",S!$AD:$AD,S!$AO:$AO)),0)</f>
        <v>0</v>
      </c>
      <c r="AC37" s="19">
        <f>IF(OR($I37="REAL",$I37="INCURRIDO"),SUMIF(S!$O:$O,$I37&amp;$O37&amp;$Q37&amp;UPPER(TEXT(AC$4,"MMMMYYYY"))&amp;$Z37,IF($W$1="Pesos CLP",S!$AD:$AD,S!$AO:$AO)),0)</f>
        <v>0</v>
      </c>
      <c r="AD37" s="19">
        <f>IF(OR($I37="REAL",$I37="INCURRIDO"),SUMIF(S!$O:$O,$I37&amp;$O37&amp;$Q37&amp;UPPER(TEXT(AD$4,"MMMMYYYY"))&amp;$Z37,IF($W$1="Pesos CLP",S!$AD:$AD,S!$AO:$AO)),0)</f>
        <v>0</v>
      </c>
      <c r="AE37" s="19">
        <f>IF(OR($I37="REAL",$I37="INCURRIDO"),SUMIF(S!$O:$O,$I37&amp;$O37&amp;$Q37&amp;UPPER(TEXT(AE$4,"MMMMYYYY"))&amp;$Z37,IF($W$1="Pesos CLP",S!$AD:$AD,S!$AO:$AO)),0)</f>
        <v>0</v>
      </c>
      <c r="AF37" s="19">
        <f>IF(OR($I37="REAL",$I37="INCURRIDO"),SUMIF(S!$O:$O,$I37&amp;$O37&amp;$Q37&amp;UPPER(TEXT(AF$4,"MMMMYYYY"))&amp;$Z37,IF($W$1="Pesos CLP",S!$AD:$AD,S!$AO:$AO)),0)</f>
        <v>0</v>
      </c>
      <c r="AG37" s="19">
        <f>IF(OR($I37="REAL",$I37="INCURRIDO"),SUMIF(S!$O:$O,$I37&amp;$O37&amp;$Q37&amp;UPPER(TEXT(AG$4,"MMMMYYYY"))&amp;$Z37,IF($W$1="Pesos CLP",S!$AD:$AD,S!$AO:$AO)),0)</f>
        <v>0</v>
      </c>
      <c r="AH37" s="19">
        <f>IF(OR($I37="REAL",$I37="INCURRIDO"),SUMIF(S!$O:$O,$I37&amp;$O37&amp;$Q37&amp;UPPER(TEXT(AH$4,"MMMMYYYY"))&amp;$Z37,IF($W$1="Pesos CLP",S!$AD:$AD,S!$AO:$AO)),0)</f>
        <v>0</v>
      </c>
      <c r="AI37" s="19">
        <f>IF(OR($I37="REAL",$I37="INCURRIDO"),SUMIF(S!$O:$O,$I37&amp;$O37&amp;$Q37&amp;UPPER(TEXT(AI$4,"MMMMYYYY"))&amp;$Z37,IF($W$1="Pesos CLP",S!$AD:$AD,S!$AO:$AO)),0)</f>
        <v>0</v>
      </c>
      <c r="AJ37" s="19">
        <f>IF(OR($I37="REAL",$I37="INCURRIDO"),SUMIF(S!$O:$O,$I37&amp;$O37&amp;$Q37&amp;UPPER(TEXT(AJ$4,"MMMMYYYY"))&amp;$Z37,IF($W$1="Pesos CLP",S!$AD:$AD,S!$AO:$AO)),0)</f>
        <v>0</v>
      </c>
      <c r="AK37" s="19">
        <f>IF(OR($I37="REAL",$I37="INCURRIDO"),SUMIF(S!$O:$O,$I37&amp;$O37&amp;$Q37&amp;UPPER(TEXT(AK$4,"MMMMYYYY"))&amp;$Z37,IF($W$1="Pesos CLP",S!$AD:$AD,S!$AO:$AO)),0)</f>
        <v>0</v>
      </c>
      <c r="AL37" s="19">
        <f>IF(OR($I37="REAL",$I37="INCURRIDO"),SUMIF(S!$O:$O,$I37&amp;$O37&amp;$Q37&amp;UPPER(TEXT(AL$4,"MMMMYYYY"))&amp;$Z37,IF($W$1="Pesos CLP",S!$AD:$AD,S!$AO:$AO)),0)</f>
        <v>0</v>
      </c>
      <c r="AM37" s="19">
        <f>IF(OR($I37="REAL",$I37="INCURRIDO"),SUMIF(S!$O:$O,$I37&amp;$O37&amp;$Q37&amp;UPPER(TEXT(AM$4,"MMMMYYYY"))&amp;$Z37,IF($W$1="Pesos CLP",S!$AD:$AD,S!$AO:$AO)),0)</f>
        <v>0</v>
      </c>
      <c r="AN37" s="19">
        <f>IF(OR($I37="REAL",$I37="INCURRIDO"),SUMIF(S!$O:$O,$I37&amp;$O37&amp;$Q37&amp;UPPER(TEXT(AN$4,"MMMMYYYY"))&amp;$Z37,IF($W$1="Pesos CLP",S!$AD:$AD,S!$AO:$AO)),0)</f>
        <v>0</v>
      </c>
      <c r="AO37" s="19">
        <f>IF(OR($I37="REAL",$I37="INCURRIDO"),SUMIF(S!$O:$O,$I37&amp;$O37&amp;$Q37&amp;UPPER(TEXT(AO$4,"MMMMYYYY"))&amp;$Z37,IF($W$1="Pesos CLP",S!$AD:$AD,S!$AO:$AO)),0)</f>
        <v>0</v>
      </c>
      <c r="AP37" s="19">
        <f>IF(OR($I37="REAL",$I37="INCURRIDO"),SUMIF(S!$O:$O,$I37&amp;$O37&amp;$Q37&amp;UPPER(TEXT(AP$4,"MMMMYYYY"))&amp;$Z37,IF($W$1="Pesos CLP",S!$AD:$AD,S!$AO:$AO)),0)</f>
        <v>0</v>
      </c>
      <c r="AQ37" s="19">
        <f>IF(OR($I37="REAL",$I37="INCURRIDO"),SUMIF(S!$O:$O,$I37&amp;$O37&amp;$Q37&amp;UPPER(TEXT(AQ$4,"MMMMYYYY"))&amp;$Z37,IF($W$1="Pesos CLP",S!$AD:$AD,S!$AO:$AO)),0)</f>
        <v>0</v>
      </c>
      <c r="AR37" s="19">
        <f>IF(OR($I37="REAL",$I37="INCURRIDO"),SUMIF(S!$O:$O,$I37&amp;$O37&amp;$Q37&amp;UPPER(TEXT(AR$4,"MMMMYYYY"))&amp;$Z37,IF($W$1="Pesos CLP",S!$AD:$AD,S!$AO:$AO)),0)</f>
        <v>0</v>
      </c>
      <c r="AS37" s="19">
        <f>IF(OR($I37="REAL",$I37="INCURRIDO"),SUMIF(S!$O:$O,$I37&amp;$O37&amp;$Q37&amp;UPPER(TEXT(AS$4,"MMMMYYYY"))&amp;$Z37,IF($W$1="Pesos CLP",S!$AD:$AD,S!$AO:$AO)),0)</f>
        <v>0</v>
      </c>
      <c r="AT37" s="19">
        <f>IF(OR($I37="REAL",$I37="INCURRIDO"),SUMIF(S!$O:$O,$I37&amp;$O37&amp;$Q37&amp;UPPER(TEXT(AT$4,"MMMMYYYY"))&amp;$Z37,IF($W$1="Pesos CLP",S!$AD:$AD,S!$AO:$AO)),0)</f>
        <v>0</v>
      </c>
      <c r="AU37" s="19">
        <f>IF(OR($I37="REAL",$I37="INCURRIDO"),SUMIF(S!$O:$O,$I37&amp;$O37&amp;$Q37&amp;UPPER(TEXT(AU$4,"MMMMYYYY"))&amp;$Z37,IF($W$1="Pesos CLP",S!$AD:$AD,S!$AO:$AO)),0)</f>
        <v>0</v>
      </c>
      <c r="AV37" s="19">
        <f>IF(OR($I37="REAL",$I37="INCURRIDO"),SUMIF(S!$O:$O,$I37&amp;$O37&amp;$Q37&amp;UPPER(TEXT(AV$4,"MMMMYYYY"))&amp;$Z37,IF($W$1="Pesos CLP",S!$AD:$AD,S!$AO:$AO)),0)</f>
        <v>0</v>
      </c>
      <c r="AW37" s="19">
        <f>IF(OR($I37="REAL",$I37="INCURRIDO"),SUMIF(S!$O:$O,$I37&amp;$O37&amp;$Q37&amp;UPPER(TEXT(AW$4,"MMMMYYYY"))&amp;$Z37,IF($W$1="Pesos CLP",S!$AD:$AD,S!$AO:$AO)),0)</f>
        <v>0</v>
      </c>
      <c r="AX37" s="19">
        <f>IF(OR($I37="REAL",$I37="INCURRIDO"),SUMIF(S!$O:$O,$I37&amp;$O37&amp;$Q37&amp;UPPER(TEXT(AX$4,"MMMMYYYY"))&amp;$Z37,IF($W$1="Pesos CLP",S!$AD:$AD,S!$AO:$AO)),0)</f>
        <v>0</v>
      </c>
      <c r="AY37" s="19">
        <f>IF(OR($I37="REAL",$I37="INCURRIDO"),SUMIF(S!$O:$O,$I37&amp;$O37&amp;$Q37&amp;UPPER(TEXT(AY$4,"MMMMYYYY"))&amp;$Z37,IF($W$1="Pesos CLP",S!$AD:$AD,S!$AO:$AO)),0)</f>
        <v>0</v>
      </c>
      <c r="AZ37" s="19">
        <f>IF(OR($I37="REAL",$I37="INCURRIDO"),SUMIF(S!$O:$O,$I37&amp;$O37&amp;$Q37&amp;UPPER(TEXT(AZ$4,"MMMMYYYY"))&amp;$Z37,IF($W$1="Pesos CLP",S!$AD:$AD,S!$AO:$AO)),0)</f>
        <v>0</v>
      </c>
      <c r="BA37" s="19">
        <f>IF(OR($I37="REAL",$I37="INCURRIDO"),SUMIF(S!$O:$O,$I37&amp;$O37&amp;$Q37&amp;UPPER(TEXT(BA$4,"MMMMYYYY"))&amp;$Z37,IF($W$1="Pesos CLP",S!$AD:$AD,S!$AO:$AO)),0)</f>
        <v>0</v>
      </c>
      <c r="BB37" s="19">
        <f>IF(OR($I37="REAL",$I37="INCURRIDO"),SUMIF(S!$O:$O,$I37&amp;$O37&amp;$Q37&amp;UPPER(TEXT(BB$4,"MMMMYYYY"))&amp;$Z37,IF($W$1="Pesos CLP",S!$AD:$AD,S!$AO:$AO)),0)</f>
        <v>0</v>
      </c>
      <c r="BC37" s="19">
        <f>IF(OR($I37="REAL",$I37="INCURRIDO"),SUMIF(S!$O:$O,$I37&amp;$O37&amp;$Q37&amp;UPPER(TEXT(BC$4,"MMMMYYYY"))&amp;$Z37,IF($W$1="Pesos CLP",S!$AD:$AD,S!$AO:$AO)),0)</f>
        <v>0</v>
      </c>
      <c r="BD37" s="19">
        <f>IF(OR($I37="REAL",$I37="INCURRIDO"),SUMIF(S!$O:$O,$I37&amp;$O37&amp;$Q37&amp;UPPER(TEXT(BD$4,"MMMMYYYY"))&amp;$Z37,IF($W$1="Pesos CLP",S!$AD:$AD,S!$AO:$AO)),0)</f>
        <v>0</v>
      </c>
      <c r="BE37" s="19">
        <f>IF(OR($I37="REAL",$I37="INCURRIDO"),SUMIF(S!$O:$O,$I37&amp;$O37&amp;$Q37&amp;UPPER(TEXT(BE$4,"MMMMYYYY"))&amp;$Z37,IF($W$1="Pesos CLP",S!$AD:$AD,S!$AO:$AO)),0)</f>
        <v>0</v>
      </c>
      <c r="BF37" s="19">
        <f>IF(OR($I37="REAL",$I37="INCURRIDO"),SUMIF(S!$O:$O,$I37&amp;$O37&amp;$Q37&amp;UPPER(TEXT(BF$4,"MMMMYYYY"))&amp;$Z37,IF($W$1="Pesos CLP",S!$AD:$AD,S!$AO:$AO)),0)</f>
        <v>0</v>
      </c>
      <c r="BG37" s="19">
        <f>IF(OR($I37="REAL",$I37="INCURRIDO"),SUMIF(S!$O:$O,$I37&amp;$O37&amp;$Q37&amp;UPPER(TEXT(BG$4,"MMMMYYYY"))&amp;$Z37,IF($W$1="Pesos CLP",S!$AD:$AD,S!$AO:$AO)),0)</f>
        <v>0</v>
      </c>
      <c r="BH37" s="19">
        <f>IF(OR($I37="REAL",$I37="INCURRIDO"),SUMIF(S!$O:$O,$I37&amp;$O37&amp;$Q37&amp;UPPER(TEXT(BH$4,"MMMMYYYY"))&amp;$Z37,IF($W$1="Pesos CLP",S!$AD:$AD,S!$AO:$AO)),0)</f>
        <v>0</v>
      </c>
      <c r="BI37" s="19">
        <f>IF(OR($I37="REAL",$I37="INCURRIDO"),SUMIF(S!$O:$O,$I37&amp;$O37&amp;$Q37&amp;UPPER(TEXT(BI$4,"MMMMYYYY"))&amp;$Z37,IF($W$1="Pesos CLP",S!$AD:$AD,S!$AO:$AO)),0)</f>
        <v>0</v>
      </c>
      <c r="BJ37" s="19">
        <f>IF(OR($I37="REAL",$I37="INCURRIDO"),SUMIF(S!$O:$O,$I37&amp;$O37&amp;$Q37&amp;UPPER(TEXT(BJ$4,"MMMMYYYY"))&amp;$Z37,IF($W$1="Pesos CLP",S!$AD:$AD,S!$AO:$AO)),0)</f>
        <v>0</v>
      </c>
      <c r="BK37" s="19">
        <f>IF(OR($I37="REAL",$I37="INCURRIDO"),SUMIF(S!$O:$O,$I37&amp;$O37&amp;$Q37&amp;UPPER(TEXT(BK$4,"MMMMYYYY"))&amp;$Z37,IF($W$1="Pesos CLP",S!$AD:$AD,S!$AO:$AO)),0)</f>
        <v>0</v>
      </c>
      <c r="BL37" s="19">
        <f>IF(OR($I37="REAL",$I37="INCURRIDO"),SUMIF(S!$O:$O,$I37&amp;$O37&amp;$Q37&amp;UPPER(TEXT(BL$4,"MMMMYYYY"))&amp;$Z37,IF($W$1="Pesos CLP",S!$AD:$AD,S!$AO:$AO)),0)</f>
        <v>0</v>
      </c>
      <c r="BM37" s="19">
        <f>IF(OR($I37="REAL",$I37="INCURRIDO"),SUMIF(S!$O:$O,$I37&amp;$O37&amp;$Q37&amp;UPPER(TEXT(BM$4,"MMMMYYYY"))&amp;$Z37,IF($W$1="Pesos CLP",S!$AD:$AD,S!$AO:$AO)),0)</f>
        <v>0</v>
      </c>
      <c r="BN37" s="19">
        <f>IF(OR($I37="REAL",$I37="INCURRIDO"),SUMIF(S!$O:$O,$I37&amp;$O37&amp;$Q37&amp;UPPER(TEXT(BN$4,"MMMMYYYY"))&amp;$Z37,IF($W$1="Pesos CLP",S!$AD:$AD,S!$AO:$AO)),0)</f>
        <v>0</v>
      </c>
      <c r="BO37" s="19">
        <f>IF(OR($I37="REAL",$I37="INCURRIDO"),SUMIF(S!$O:$O,$I37&amp;$O37&amp;$Q37&amp;UPPER(TEXT(BO$4,"MMMMYYYY"))&amp;$Z37,IF($W$1="Pesos CLP",S!$AD:$AD,S!$AO:$AO)),0)</f>
        <v>0</v>
      </c>
      <c r="BP37" s="19">
        <f>IF(OR($I37="REAL",$I37="INCURRIDO"),SUMIF(S!$O:$O,$I37&amp;$O37&amp;$Q37&amp;UPPER(TEXT(BP$4,"MMMMYYYY"))&amp;$Z37,IF($W$1="Pesos CLP",S!$AD:$AD,S!$AO:$AO)),0)</f>
        <v>0</v>
      </c>
      <c r="BQ37" s="19">
        <f>IF(OR($I37="REAL",$I37="INCURRIDO"),SUMIF(S!$O:$O,$I37&amp;$O37&amp;$Q37&amp;UPPER(TEXT(BQ$4,"MMMMYYYY"))&amp;$Z37,IF($W$1="Pesos CLP",S!$AD:$AD,S!$AO:$AO)),0)</f>
        <v>0</v>
      </c>
      <c r="BR37" s="19">
        <f>IF(OR($I37="REAL",$I37="INCURRIDO"),SUMIF(S!$O:$O,$I37&amp;$O37&amp;$Q37&amp;UPPER(TEXT(BR$4,"MMMMYYYY"))&amp;$Z37,IF($W$1="Pesos CLP",S!$AD:$AD,S!$AO:$AO)),0)</f>
        <v>0</v>
      </c>
      <c r="BS37" s="19">
        <f>IF(OR($I37="REAL",$I37="INCURRIDO"),SUMIF(S!$O:$O,$I37&amp;$O37&amp;$Q37&amp;UPPER(TEXT(BS$4,"MMMMYYYY"))&amp;$Z37,IF($W$1="Pesos CLP",S!$AD:$AD,S!$AO:$AO)),0)</f>
        <v>0</v>
      </c>
      <c r="BT37" s="19">
        <f>IF(OR($I37="REAL",$I37="INCURRIDO"),SUMIF(S!$O:$O,$I37&amp;$O37&amp;$Q37&amp;UPPER(TEXT(BT$4,"MMMMYYYY"))&amp;$Z37,IF($W$1="Pesos CLP",S!$AD:$AD,S!$AO:$AO)),0)</f>
        <v>0</v>
      </c>
      <c r="BU37" s="19">
        <f>IF(OR($I37="REAL",$I37="INCURRIDO"),SUMIF(S!$O:$O,$I37&amp;$O37&amp;$Q37&amp;UPPER(TEXT(BU$4,"MMMMYYYY"))&amp;$Z37,IF($W$1="Pesos CLP",S!$AD:$AD,S!$AO:$AO)),0)</f>
        <v>0</v>
      </c>
      <c r="BV37" s="19">
        <f>IF(OR($I37="REAL",$I37="INCURRIDO"),SUMIF(S!$O:$O,$I37&amp;$O37&amp;$Q37&amp;UPPER(TEXT(BV$4,"MMMMYYYY"))&amp;$Z37,IF($W$1="Pesos CLP",S!$AD:$AD,S!$AO:$AO)),0)</f>
        <v>0</v>
      </c>
      <c r="BW37" s="19">
        <f>IF(OR($I37="REAL",$I37="INCURRIDO"),SUMIF(S!$O:$O,$I37&amp;$O37&amp;$Q37&amp;UPPER(TEXT(BW$4,"MMMMYYYY"))&amp;$Z37,IF($W$1="Pesos CLP",S!$AD:$AD,S!$AO:$AO)),0)</f>
        <v>0</v>
      </c>
      <c r="BX37" s="19">
        <f>IF(OR($I37="REAL",$I37="INCURRIDO"),SUMIF(S!$O:$O,$I37&amp;$O37&amp;$Q37&amp;UPPER(TEXT(BX$4,"MMMMYYYY"))&amp;$Z37,IF($W$1="Pesos CLP",S!$AD:$AD,S!$AO:$AO)),0)</f>
        <v>0</v>
      </c>
      <c r="BY37" s="19">
        <f>IF(OR($I37="REAL",$I37="INCURRIDO"),SUMIF(S!$O:$O,$I37&amp;$O37&amp;$Q37&amp;UPPER(TEXT(BY$4,"MMMMYYYY"))&amp;$Z37,IF($W$1="Pesos CLP",S!$AD:$AD,S!$AO:$AO)),0)</f>
        <v>0</v>
      </c>
      <c r="BZ37" s="19">
        <f>IF(OR($I37="REAL",$I37="INCURRIDO"),SUMIF(S!$O:$O,$I37&amp;$O37&amp;$Q37&amp;UPPER(TEXT(BZ$4,"MMMMYYYY"))&amp;$Z37,IF($W$1="Pesos CLP",S!$AD:$AD,S!$AO:$AO)),0)</f>
        <v>-19787.327214423942</v>
      </c>
      <c r="CA37" s="19">
        <f>IF(OR($I37="REAL",$I37="INCURRIDO"),SUMIF(S!$O:$O,$I37&amp;$O37&amp;$Q37&amp;UPPER(TEXT(CA$4,"MMMMYYYY"))&amp;$Z37,IF($W$1="Pesos CLP",S!$AD:$AD,S!$AO:$AO)),0)</f>
        <v>19192.242906864001</v>
      </c>
      <c r="CB37" s="19">
        <f>IF(OR($I37="REAL",$I37="INCURRIDO"),SUMIF(S!$O:$O,$I37&amp;$O37&amp;$Q37&amp;UPPER(TEXT(CB$4,"MMMMYYYY"))&amp;$Z37,IF($W$1="Pesos CLP",S!$AD:$AD,S!$AO:$AO)),0)</f>
        <v>0</v>
      </c>
      <c r="CC37" s="19">
        <f>IF(OR($I37="REAL",$I37="INCURRIDO"),SUMIF(S!$O:$O,$I37&amp;$O37&amp;$Q37&amp;UPPER(TEXT(CC$4,"MMMMYYYY"))&amp;$Z37,IF($W$1="Pesos CLP",S!$AD:$AD,S!$AO:$AO)),0)</f>
        <v>0</v>
      </c>
      <c r="CD37" s="19">
        <f>IF(OR($I37="REAL",$I37="INCURRIDO"),SUMIF(S!$O:$O,$I37&amp;$O37&amp;$Q37&amp;UPPER(TEXT(CD$4,"MMMMYYYY"))&amp;$Z37,IF($W$1="Pesos CLP",S!$AD:$AD,S!$AO:$AO)),0)</f>
        <v>0</v>
      </c>
      <c r="CE37" s="19">
        <f>IF(OR($I37="REAL",$I37="INCURRIDO"),SUMIF(S!$O:$O,$I37&amp;$O37&amp;$Q37&amp;UPPER(TEXT(CE$4,"MMMMYYYY"))&amp;$Z37,IF($W$1="Pesos CLP",S!$AD:$AD,S!$AO:$AO)),0)</f>
        <v>0</v>
      </c>
      <c r="CF37" s="19">
        <f>IF(OR($I37="REAL",$I37="INCURRIDO"),SUMIF(S!$O:$O,$I37&amp;$O37&amp;$Q37&amp;UPPER(TEXT(CF$4,"MMMMYYYY"))&amp;$Z37,IF($W$1="Pesos CLP",S!$AD:$AD,S!$AO:$AO)),0)</f>
        <v>0</v>
      </c>
      <c r="CG37" s="19">
        <f>IF(OR($I37="REAL",$I37="INCURRIDO"),SUMIF(S!$O:$O,$I37&amp;$O37&amp;$Q37&amp;UPPER(TEXT(CG$4,"MMMMYYYY"))&amp;$Z37,IF($W$1="Pesos CLP",S!$AD:$AD,S!$AO:$AO)),0)</f>
        <v>0</v>
      </c>
      <c r="CH37" s="19">
        <f>IF(OR($I37="REAL",$I37="INCURRIDO"),SUMIF(S!$O:$O,$I37&amp;$O37&amp;$Q37&amp;UPPER(TEXT(CH$4,"MMMMYYYY"))&amp;$Z37,IF($W$1="Pesos CLP",S!$AD:$AD,S!$AO:$AO)),0)</f>
        <v>0</v>
      </c>
      <c r="CI37" s="19">
        <f>IF(OR($I37="REAL",$I37="INCURRIDO"),SUMIF(S!$O:$O,$I37&amp;$O37&amp;$Q37&amp;UPPER(TEXT(CI$4,"MMMMYYYY"))&amp;$Z37,IF($W$1="Pesos CLP",S!$AD:$AD,S!$AO:$AO)),0)</f>
        <v>0</v>
      </c>
      <c r="CJ37" s="19">
        <f>IF(OR($I37="REAL",$I37="INCURRIDO"),SUMIF(S!$O:$O,$I37&amp;$O37&amp;$Q37&amp;UPPER(TEXT(CJ$4,"MMMMYYYY"))&amp;$Z37,IF($W$1="Pesos CLP",S!$AD:$AD,S!$AO:$AO)),0)</f>
        <v>0</v>
      </c>
      <c r="CT37" s="378">
        <f t="shared" si="45"/>
        <v>0</v>
      </c>
      <c r="CU37" s="378">
        <f t="shared" si="45"/>
        <v>0</v>
      </c>
      <c r="CV37" s="378">
        <f t="shared" si="45"/>
        <v>0</v>
      </c>
      <c r="CW37" s="378">
        <f t="shared" si="45"/>
        <v>0</v>
      </c>
      <c r="CX37" s="378">
        <f t="shared" si="45"/>
        <v>0</v>
      </c>
      <c r="CY37" s="378">
        <f t="shared" si="45"/>
        <v>0</v>
      </c>
      <c r="CZ37" s="378">
        <f t="shared" si="45"/>
        <v>0</v>
      </c>
      <c r="DA37" s="378">
        <f t="shared" si="45"/>
        <v>0</v>
      </c>
      <c r="DB37" s="378">
        <f t="shared" si="45"/>
        <v>0</v>
      </c>
      <c r="DC37" s="378">
        <f t="shared" si="45"/>
        <v>0</v>
      </c>
      <c r="DD37" s="378">
        <f t="shared" si="46"/>
        <v>0</v>
      </c>
      <c r="DE37" s="378">
        <f t="shared" si="46"/>
        <v>0</v>
      </c>
      <c r="DF37" s="378">
        <f t="shared" si="46"/>
        <v>0</v>
      </c>
      <c r="DG37" s="378">
        <f t="shared" si="46"/>
        <v>0</v>
      </c>
      <c r="DH37" s="378">
        <f t="shared" si="46"/>
        <v>0</v>
      </c>
      <c r="DI37" s="378">
        <f t="shared" si="46"/>
        <v>0</v>
      </c>
      <c r="DJ37" s="378">
        <f t="shared" si="46"/>
        <v>0</v>
      </c>
      <c r="DK37" s="378">
        <f t="shared" si="46"/>
        <v>0</v>
      </c>
      <c r="DL37" s="378">
        <f t="shared" si="46"/>
        <v>0</v>
      </c>
      <c r="DM37" s="378">
        <f t="shared" si="46"/>
        <v>0</v>
      </c>
      <c r="DN37" s="378">
        <f t="shared" si="47"/>
        <v>0</v>
      </c>
      <c r="DO37" s="378">
        <f t="shared" si="47"/>
        <v>0</v>
      </c>
      <c r="DP37" s="378">
        <f t="shared" si="47"/>
        <v>0</v>
      </c>
      <c r="DQ37" s="378">
        <f t="shared" si="47"/>
        <v>0</v>
      </c>
      <c r="DR37" s="378">
        <f t="shared" si="47"/>
        <v>0</v>
      </c>
      <c r="DS37" s="378">
        <f t="shared" si="47"/>
        <v>0</v>
      </c>
      <c r="DT37" s="378">
        <f t="shared" si="47"/>
        <v>0</v>
      </c>
      <c r="DU37" s="378">
        <f t="shared" si="47"/>
        <v>0</v>
      </c>
      <c r="DV37" s="378">
        <f t="shared" si="47"/>
        <v>0</v>
      </c>
      <c r="DW37" s="378">
        <f t="shared" si="47"/>
        <v>0</v>
      </c>
      <c r="DX37" s="378">
        <f t="shared" si="48"/>
        <v>0</v>
      </c>
      <c r="DY37" s="378">
        <f t="shared" si="48"/>
        <v>0</v>
      </c>
      <c r="DZ37" s="378">
        <f t="shared" si="48"/>
        <v>0</v>
      </c>
      <c r="EA37" s="378">
        <f t="shared" si="48"/>
        <v>0</v>
      </c>
      <c r="EB37" s="378">
        <f t="shared" si="48"/>
        <v>0</v>
      </c>
      <c r="EC37" s="378">
        <f t="shared" si="48"/>
        <v>0</v>
      </c>
      <c r="ED37" s="378">
        <f t="shared" si="48"/>
        <v>0</v>
      </c>
      <c r="EE37" s="378">
        <f t="shared" si="48"/>
        <v>0</v>
      </c>
      <c r="EF37" s="378">
        <f t="shared" si="48"/>
        <v>0</v>
      </c>
      <c r="EG37" s="378">
        <f t="shared" si="48"/>
        <v>0</v>
      </c>
      <c r="EH37" s="378">
        <f t="shared" si="49"/>
        <v>0</v>
      </c>
      <c r="EI37" s="378">
        <f t="shared" si="49"/>
        <v>0</v>
      </c>
      <c r="EJ37" s="378">
        <f t="shared" si="49"/>
        <v>0</v>
      </c>
      <c r="EK37" s="378">
        <f t="shared" si="49"/>
        <v>0</v>
      </c>
      <c r="EL37" s="378">
        <f t="shared" si="49"/>
        <v>0</v>
      </c>
      <c r="EM37" s="378">
        <f t="shared" si="49"/>
        <v>0</v>
      </c>
      <c r="EN37" s="378">
        <f t="shared" si="49"/>
        <v>0</v>
      </c>
      <c r="EO37" s="378">
        <f t="shared" si="49"/>
        <v>0</v>
      </c>
      <c r="EP37" s="378">
        <f t="shared" si="49"/>
        <v>0</v>
      </c>
      <c r="EQ37" s="378">
        <f t="shared" si="49"/>
        <v>0</v>
      </c>
    </row>
    <row r="38" spans="1:147" x14ac:dyDescent="0.3">
      <c r="A38" s="368"/>
      <c r="B38" s="368"/>
      <c r="C38" s="368"/>
      <c r="D38" s="368">
        <f t="shared" si="17"/>
        <v>1.0658056259248334</v>
      </c>
      <c r="E38" s="368" t="str">
        <f>VLOOKUP(TEXT(Z38,0),'G2'!B:D,3,0)</f>
        <v>ME</v>
      </c>
      <c r="F38" s="816">
        <f t="shared" si="18"/>
        <v>-595.0843075599405</v>
      </c>
      <c r="G38" s="755" t="str">
        <f t="shared" si="8"/>
        <v>incurrido 91243530 SOFTWARE CANN_AUS</v>
      </c>
      <c r="H38" s="756" t="s">
        <v>1190</v>
      </c>
      <c r="I38" s="370" t="s">
        <v>938</v>
      </c>
      <c r="J38" s="370" t="s">
        <v>22</v>
      </c>
      <c r="K38" s="368" t="s">
        <v>259</v>
      </c>
      <c r="L38" s="368" t="str">
        <f>IFERROR(VLOOKUP(TEXT(Z38,0),'G2'!$B$5:$D$21,3,0),"")</f>
        <v>ME</v>
      </c>
      <c r="M38" s="369"/>
      <c r="N38" s="377" t="s">
        <v>629</v>
      </c>
      <c r="O38" s="370" t="s">
        <v>924</v>
      </c>
      <c r="P38" s="370"/>
      <c r="Q38" s="370" t="s">
        <v>796</v>
      </c>
      <c r="R38" s="370" t="s">
        <v>628</v>
      </c>
      <c r="S38" s="371"/>
      <c r="T38" s="372"/>
      <c r="U38" s="372"/>
      <c r="V38" s="373"/>
      <c r="W38" s="374">
        <v>0</v>
      </c>
      <c r="X38" s="17"/>
      <c r="Y38" s="18">
        <f t="shared" si="10"/>
        <v>-595.0843075599405</v>
      </c>
      <c r="Z38">
        <v>91243530</v>
      </c>
      <c r="AA38" s="19">
        <f>IF(OR($I38="REAL",$I38="INCURRIDO"),SUMIF(S!$O:$O,$I38&amp;$O38&amp;$Q38&amp;UPPER(TEXT(AA$4,"MMMMYYYY"))&amp;$Z38,IF($W$1="Pesos CLP",S!$AD:$AD,S!$AO:$AO)),0)</f>
        <v>0</v>
      </c>
      <c r="AB38" s="19">
        <f>IF(OR($I38="REAL",$I38="INCURRIDO"),SUMIF(S!$O:$O,$I38&amp;$O38&amp;$Q38&amp;UPPER(TEXT(AB$4,"MMMMYYYY"))&amp;$Z38,IF($W$1="Pesos CLP",S!$AD:$AD,S!$AO:$AO)),0)</f>
        <v>0</v>
      </c>
      <c r="AC38" s="19">
        <f>IF(OR($I38="REAL",$I38="INCURRIDO"),SUMIF(S!$O:$O,$I38&amp;$O38&amp;$Q38&amp;UPPER(TEXT(AC$4,"MMMMYYYY"))&amp;$Z38,IF($W$1="Pesos CLP",S!$AD:$AD,S!$AO:$AO)),0)</f>
        <v>0</v>
      </c>
      <c r="AD38" s="19">
        <f>IF(OR($I38="REAL",$I38="INCURRIDO"),SUMIF(S!$O:$O,$I38&amp;$O38&amp;$Q38&amp;UPPER(TEXT(AD$4,"MMMMYYYY"))&amp;$Z38,IF($W$1="Pesos CLP",S!$AD:$AD,S!$AO:$AO)),0)</f>
        <v>0</v>
      </c>
      <c r="AE38" s="19">
        <f>IF(OR($I38="REAL",$I38="INCURRIDO"),SUMIF(S!$O:$O,$I38&amp;$O38&amp;$Q38&amp;UPPER(TEXT(AE$4,"MMMMYYYY"))&amp;$Z38,IF($W$1="Pesos CLP",S!$AD:$AD,S!$AO:$AO)),0)</f>
        <v>0</v>
      </c>
      <c r="AF38" s="19">
        <f>IF(OR($I38="REAL",$I38="INCURRIDO"),SUMIF(S!$O:$O,$I38&amp;$O38&amp;$Q38&amp;UPPER(TEXT(AF$4,"MMMMYYYY"))&amp;$Z38,IF($W$1="Pesos CLP",S!$AD:$AD,S!$AO:$AO)),0)</f>
        <v>0</v>
      </c>
      <c r="AG38" s="19">
        <f>IF(OR($I38="REAL",$I38="INCURRIDO"),SUMIF(S!$O:$O,$I38&amp;$O38&amp;$Q38&amp;UPPER(TEXT(AG$4,"MMMMYYYY"))&amp;$Z38,IF($W$1="Pesos CLP",S!$AD:$AD,S!$AO:$AO)),0)</f>
        <v>0</v>
      </c>
      <c r="AH38" s="19">
        <f>IF(OR($I38="REAL",$I38="INCURRIDO"),SUMIF(S!$O:$O,$I38&amp;$O38&amp;$Q38&amp;UPPER(TEXT(AH$4,"MMMMYYYY"))&amp;$Z38,IF($W$1="Pesos CLP",S!$AD:$AD,S!$AO:$AO)),0)</f>
        <v>0</v>
      </c>
      <c r="AI38" s="19">
        <f>IF(OR($I38="REAL",$I38="INCURRIDO"),SUMIF(S!$O:$O,$I38&amp;$O38&amp;$Q38&amp;UPPER(TEXT(AI$4,"MMMMYYYY"))&amp;$Z38,IF($W$1="Pesos CLP",S!$AD:$AD,S!$AO:$AO)),0)</f>
        <v>0</v>
      </c>
      <c r="AJ38" s="19">
        <f>IF(OR($I38="REAL",$I38="INCURRIDO"),SUMIF(S!$O:$O,$I38&amp;$O38&amp;$Q38&amp;UPPER(TEXT(AJ$4,"MMMMYYYY"))&amp;$Z38,IF($W$1="Pesos CLP",S!$AD:$AD,S!$AO:$AO)),0)</f>
        <v>0</v>
      </c>
      <c r="AK38" s="19">
        <f>IF(OR($I38="REAL",$I38="INCURRIDO"),SUMIF(S!$O:$O,$I38&amp;$O38&amp;$Q38&amp;UPPER(TEXT(AK$4,"MMMMYYYY"))&amp;$Z38,IF($W$1="Pesos CLP",S!$AD:$AD,S!$AO:$AO)),0)</f>
        <v>0</v>
      </c>
      <c r="AL38" s="19">
        <f>IF(OR($I38="REAL",$I38="INCURRIDO"),SUMIF(S!$O:$O,$I38&amp;$O38&amp;$Q38&amp;UPPER(TEXT(AL$4,"MMMMYYYY"))&amp;$Z38,IF($W$1="Pesos CLP",S!$AD:$AD,S!$AO:$AO)),0)</f>
        <v>0</v>
      </c>
      <c r="AM38" s="19">
        <f>IF(OR($I38="REAL",$I38="INCURRIDO"),SUMIF(S!$O:$O,$I38&amp;$O38&amp;$Q38&amp;UPPER(TEXT(AM$4,"MMMMYYYY"))&amp;$Z38,IF($W$1="Pesos CLP",S!$AD:$AD,S!$AO:$AO)),0)</f>
        <v>0</v>
      </c>
      <c r="AN38" s="19">
        <f>IF(OR($I38="REAL",$I38="INCURRIDO"),SUMIF(S!$O:$O,$I38&amp;$O38&amp;$Q38&amp;UPPER(TEXT(AN$4,"MMMMYYYY"))&amp;$Z38,IF($W$1="Pesos CLP",S!$AD:$AD,S!$AO:$AO)),0)</f>
        <v>0</v>
      </c>
      <c r="AO38" s="19">
        <f>IF(OR($I38="REAL",$I38="INCURRIDO"),SUMIF(S!$O:$O,$I38&amp;$O38&amp;$Q38&amp;UPPER(TEXT(AO$4,"MMMMYYYY"))&amp;$Z38,IF($W$1="Pesos CLP",S!$AD:$AD,S!$AO:$AO)),0)</f>
        <v>0</v>
      </c>
      <c r="AP38" s="19">
        <f>IF(OR($I38="REAL",$I38="INCURRIDO"),SUMIF(S!$O:$O,$I38&amp;$O38&amp;$Q38&amp;UPPER(TEXT(AP$4,"MMMMYYYY"))&amp;$Z38,IF($W$1="Pesos CLP",S!$AD:$AD,S!$AO:$AO)),0)</f>
        <v>0</v>
      </c>
      <c r="AQ38" s="19">
        <f>IF(OR($I38="REAL",$I38="INCURRIDO"),SUMIF(S!$O:$O,$I38&amp;$O38&amp;$Q38&amp;UPPER(TEXT(AQ$4,"MMMMYYYY"))&amp;$Z38,IF($W$1="Pesos CLP",S!$AD:$AD,S!$AO:$AO)),0)</f>
        <v>0</v>
      </c>
      <c r="AR38" s="19">
        <f>IF(OR($I38="REAL",$I38="INCURRIDO"),SUMIF(S!$O:$O,$I38&amp;$O38&amp;$Q38&amp;UPPER(TEXT(AR$4,"MMMMYYYY"))&amp;$Z38,IF($W$1="Pesos CLP",S!$AD:$AD,S!$AO:$AO)),0)</f>
        <v>0</v>
      </c>
      <c r="AS38" s="19">
        <f>IF(OR($I38="REAL",$I38="INCURRIDO"),SUMIF(S!$O:$O,$I38&amp;$O38&amp;$Q38&amp;UPPER(TEXT(AS$4,"MMMMYYYY"))&amp;$Z38,IF($W$1="Pesos CLP",S!$AD:$AD,S!$AO:$AO)),0)</f>
        <v>0</v>
      </c>
      <c r="AT38" s="19">
        <f>IF(OR($I38="REAL",$I38="INCURRIDO"),SUMIF(S!$O:$O,$I38&amp;$O38&amp;$Q38&amp;UPPER(TEXT(AT$4,"MMMMYYYY"))&amp;$Z38,IF($W$1="Pesos CLP",S!$AD:$AD,S!$AO:$AO)),0)</f>
        <v>0</v>
      </c>
      <c r="AU38" s="19">
        <f>IF(OR($I38="REAL",$I38="INCURRIDO"),SUMIF(S!$O:$O,$I38&amp;$O38&amp;$Q38&amp;UPPER(TEXT(AU$4,"MMMMYYYY"))&amp;$Z38,IF($W$1="Pesos CLP",S!$AD:$AD,S!$AO:$AO)),0)</f>
        <v>0</v>
      </c>
      <c r="AV38" s="19">
        <f>IF(OR($I38="REAL",$I38="INCURRIDO"),SUMIF(S!$O:$O,$I38&amp;$O38&amp;$Q38&amp;UPPER(TEXT(AV$4,"MMMMYYYY"))&amp;$Z38,IF($W$1="Pesos CLP",S!$AD:$AD,S!$AO:$AO)),0)</f>
        <v>0</v>
      </c>
      <c r="AW38" s="19">
        <f>IF(OR($I38="REAL",$I38="INCURRIDO"),SUMIF(S!$O:$O,$I38&amp;$O38&amp;$Q38&amp;UPPER(TEXT(AW$4,"MMMMYYYY"))&amp;$Z38,IF($W$1="Pesos CLP",S!$AD:$AD,S!$AO:$AO)),0)</f>
        <v>0</v>
      </c>
      <c r="AX38" s="19">
        <f>IF(OR($I38="REAL",$I38="INCURRIDO"),SUMIF(S!$O:$O,$I38&amp;$O38&amp;$Q38&amp;UPPER(TEXT(AX$4,"MMMMYYYY"))&amp;$Z38,IF($W$1="Pesos CLP",S!$AD:$AD,S!$AO:$AO)),0)</f>
        <v>0</v>
      </c>
      <c r="AY38" s="19">
        <f>IF(OR($I38="REAL",$I38="INCURRIDO"),SUMIF(S!$O:$O,$I38&amp;$O38&amp;$Q38&amp;UPPER(TEXT(AY$4,"MMMMYYYY"))&amp;$Z38,IF($W$1="Pesos CLP",S!$AD:$AD,S!$AO:$AO)),0)</f>
        <v>0</v>
      </c>
      <c r="AZ38" s="19">
        <f>IF(OR($I38="REAL",$I38="INCURRIDO"),SUMIF(S!$O:$O,$I38&amp;$O38&amp;$Q38&amp;UPPER(TEXT(AZ$4,"MMMMYYYY"))&amp;$Z38,IF($W$1="Pesos CLP",S!$AD:$AD,S!$AO:$AO)),0)</f>
        <v>0</v>
      </c>
      <c r="BA38" s="19">
        <f>IF(OR($I38="REAL",$I38="INCURRIDO"),SUMIF(S!$O:$O,$I38&amp;$O38&amp;$Q38&amp;UPPER(TEXT(BA$4,"MMMMYYYY"))&amp;$Z38,IF($W$1="Pesos CLP",S!$AD:$AD,S!$AO:$AO)),0)</f>
        <v>0</v>
      </c>
      <c r="BB38" s="19">
        <f>IF(OR($I38="REAL",$I38="INCURRIDO"),SUMIF(S!$O:$O,$I38&amp;$O38&amp;$Q38&amp;UPPER(TEXT(BB$4,"MMMMYYYY"))&amp;$Z38,IF($W$1="Pesos CLP",S!$AD:$AD,S!$AO:$AO)),0)</f>
        <v>0</v>
      </c>
      <c r="BC38" s="19">
        <f>IF(OR($I38="REAL",$I38="INCURRIDO"),SUMIF(S!$O:$O,$I38&amp;$O38&amp;$Q38&amp;UPPER(TEXT(BC$4,"MMMMYYYY"))&amp;$Z38,IF($W$1="Pesos CLP",S!$AD:$AD,S!$AO:$AO)),0)</f>
        <v>0</v>
      </c>
      <c r="BD38" s="19">
        <f>IF(OR($I38="REAL",$I38="INCURRIDO"),SUMIF(S!$O:$O,$I38&amp;$O38&amp;$Q38&amp;UPPER(TEXT(BD$4,"MMMMYYYY"))&amp;$Z38,IF($W$1="Pesos CLP",S!$AD:$AD,S!$AO:$AO)),0)</f>
        <v>0</v>
      </c>
      <c r="BE38" s="19">
        <f>IF(OR($I38="REAL",$I38="INCURRIDO"),SUMIF(S!$O:$O,$I38&amp;$O38&amp;$Q38&amp;UPPER(TEXT(BE$4,"MMMMYYYY"))&amp;$Z38,IF($W$1="Pesos CLP",S!$AD:$AD,S!$AO:$AO)),0)</f>
        <v>0</v>
      </c>
      <c r="BF38" s="19">
        <f>IF(OR($I38="REAL",$I38="INCURRIDO"),SUMIF(S!$O:$O,$I38&amp;$O38&amp;$Q38&amp;UPPER(TEXT(BF$4,"MMMMYYYY"))&amp;$Z38,IF($W$1="Pesos CLP",S!$AD:$AD,S!$AO:$AO)),0)</f>
        <v>0</v>
      </c>
      <c r="BG38" s="19">
        <f>IF(OR($I38="REAL",$I38="INCURRIDO"),SUMIF(S!$O:$O,$I38&amp;$O38&amp;$Q38&amp;UPPER(TEXT(BG$4,"MMMMYYYY"))&amp;$Z38,IF($W$1="Pesos CLP",S!$AD:$AD,S!$AO:$AO)),0)</f>
        <v>0</v>
      </c>
      <c r="BH38" s="19">
        <f>IF(OR($I38="REAL",$I38="INCURRIDO"),SUMIF(S!$O:$O,$I38&amp;$O38&amp;$Q38&amp;UPPER(TEXT(BH$4,"MMMMYYYY"))&amp;$Z38,IF($W$1="Pesos CLP",S!$AD:$AD,S!$AO:$AO)),0)</f>
        <v>0</v>
      </c>
      <c r="BI38" s="19">
        <f>IF(OR($I38="REAL",$I38="INCURRIDO"),SUMIF(S!$O:$O,$I38&amp;$O38&amp;$Q38&amp;UPPER(TEXT(BI$4,"MMMMYYYY"))&amp;$Z38,IF($W$1="Pesos CLP",S!$AD:$AD,S!$AO:$AO)),0)</f>
        <v>0</v>
      </c>
      <c r="BJ38" s="19">
        <f>IF(OR($I38="REAL",$I38="INCURRIDO"),SUMIF(S!$O:$O,$I38&amp;$O38&amp;$Q38&amp;UPPER(TEXT(BJ$4,"MMMMYYYY"))&amp;$Z38,IF($W$1="Pesos CLP",S!$AD:$AD,S!$AO:$AO)),0)</f>
        <v>0</v>
      </c>
      <c r="BK38" s="19">
        <f>IF(OR($I38="REAL",$I38="INCURRIDO"),SUMIF(S!$O:$O,$I38&amp;$O38&amp;$Q38&amp;UPPER(TEXT(BK$4,"MMMMYYYY"))&amp;$Z38,IF($W$1="Pesos CLP",S!$AD:$AD,S!$AO:$AO)),0)</f>
        <v>0</v>
      </c>
      <c r="BL38" s="19">
        <f>IF(OR($I38="REAL",$I38="INCURRIDO"),SUMIF(S!$O:$O,$I38&amp;$O38&amp;$Q38&amp;UPPER(TEXT(BL$4,"MMMMYYYY"))&amp;$Z38,IF($W$1="Pesos CLP",S!$AD:$AD,S!$AO:$AO)),0)</f>
        <v>0</v>
      </c>
      <c r="BM38" s="19">
        <f>IF(OR($I38="REAL",$I38="INCURRIDO"),SUMIF(S!$O:$O,$I38&amp;$O38&amp;$Q38&amp;UPPER(TEXT(BM$4,"MMMMYYYY"))&amp;$Z38,IF($W$1="Pesos CLP",S!$AD:$AD,S!$AO:$AO)),0)</f>
        <v>0</v>
      </c>
      <c r="BN38" s="19">
        <f>IF(OR($I38="REAL",$I38="INCURRIDO"),SUMIF(S!$O:$O,$I38&amp;$O38&amp;$Q38&amp;UPPER(TEXT(BN$4,"MMMMYYYY"))&amp;$Z38,IF($W$1="Pesos CLP",S!$AD:$AD,S!$AO:$AO)),0)</f>
        <v>0</v>
      </c>
      <c r="BO38" s="19">
        <f>IF(OR($I38="REAL",$I38="INCURRIDO"),SUMIF(S!$O:$O,$I38&amp;$O38&amp;$Q38&amp;UPPER(TEXT(BO$4,"MMMMYYYY"))&amp;$Z38,IF($W$1="Pesos CLP",S!$AD:$AD,S!$AO:$AO)),0)</f>
        <v>0</v>
      </c>
      <c r="BP38" s="19">
        <f>IF(OR($I38="REAL",$I38="INCURRIDO"),SUMIF(S!$O:$O,$I38&amp;$O38&amp;$Q38&amp;UPPER(TEXT(BP$4,"MMMMYYYY"))&amp;$Z38,IF($W$1="Pesos CLP",S!$AD:$AD,S!$AO:$AO)),0)</f>
        <v>0</v>
      </c>
      <c r="BQ38" s="19">
        <f>IF(OR($I38="REAL",$I38="INCURRIDO"),SUMIF(S!$O:$O,$I38&amp;$O38&amp;$Q38&amp;UPPER(TEXT(BQ$4,"MMMMYYYY"))&amp;$Z38,IF($W$1="Pesos CLP",S!$AD:$AD,S!$AO:$AO)),0)</f>
        <v>0</v>
      </c>
      <c r="BR38" s="19">
        <f>IF(OR($I38="REAL",$I38="INCURRIDO"),SUMIF(S!$O:$O,$I38&amp;$O38&amp;$Q38&amp;UPPER(TEXT(BR$4,"MMMMYYYY"))&amp;$Z38,IF($W$1="Pesos CLP",S!$AD:$AD,S!$AO:$AO)),0)</f>
        <v>0</v>
      </c>
      <c r="BS38" s="19">
        <f>IF(OR($I38="REAL",$I38="INCURRIDO"),SUMIF(S!$O:$O,$I38&amp;$O38&amp;$Q38&amp;UPPER(TEXT(BS$4,"MMMMYYYY"))&amp;$Z38,IF($W$1="Pesos CLP",S!$AD:$AD,S!$AO:$AO)),0)</f>
        <v>0</v>
      </c>
      <c r="BT38" s="19">
        <f>IF(OR($I38="REAL",$I38="INCURRIDO"),SUMIF(S!$O:$O,$I38&amp;$O38&amp;$Q38&amp;UPPER(TEXT(BT$4,"MMMMYYYY"))&amp;$Z38,IF($W$1="Pesos CLP",S!$AD:$AD,S!$AO:$AO)),0)</f>
        <v>0</v>
      </c>
      <c r="BU38" s="19">
        <f>IF(OR($I38="REAL",$I38="INCURRIDO"),SUMIF(S!$O:$O,$I38&amp;$O38&amp;$Q38&amp;UPPER(TEXT(BU$4,"MMMMYYYY"))&amp;$Z38,IF($W$1="Pesos CLP",S!$AD:$AD,S!$AO:$AO)),0)</f>
        <v>0</v>
      </c>
      <c r="BV38" s="19">
        <f>IF(OR($I38="REAL",$I38="INCURRIDO"),SUMIF(S!$O:$O,$I38&amp;$O38&amp;$Q38&amp;UPPER(TEXT(BV$4,"MMMMYYYY"))&amp;$Z38,IF($W$1="Pesos CLP",S!$AD:$AD,S!$AO:$AO)),0)</f>
        <v>0</v>
      </c>
      <c r="BW38" s="19">
        <f>IF(OR($I38="REAL",$I38="INCURRIDO"),SUMIF(S!$O:$O,$I38&amp;$O38&amp;$Q38&amp;UPPER(TEXT(BW$4,"MMMMYYYY"))&amp;$Z38,IF($W$1="Pesos CLP",S!$AD:$AD,S!$AO:$AO)),0)</f>
        <v>0</v>
      </c>
      <c r="BX38" s="19">
        <f>IF(OR($I38="REAL",$I38="INCURRIDO"),SUMIF(S!$O:$O,$I38&amp;$O38&amp;$Q38&amp;UPPER(TEXT(BX$4,"MMMMYYYY"))&amp;$Z38,IF($W$1="Pesos CLP",S!$AD:$AD,S!$AO:$AO)),0)</f>
        <v>0</v>
      </c>
      <c r="BY38" s="19">
        <f>IF(OR($I38="REAL",$I38="INCURRIDO"),SUMIF(S!$O:$O,$I38&amp;$O38&amp;$Q38&amp;UPPER(TEXT(BY$4,"MMMMYYYY"))&amp;$Z38,IF($W$1="Pesos CLP",S!$AD:$AD,S!$AO:$AO)),0)</f>
        <v>0</v>
      </c>
      <c r="BZ38" s="19">
        <f>IF(OR($I38="REAL",$I38="INCURRIDO"),SUMIF(S!$O:$O,$I38&amp;$O38&amp;$Q38&amp;UPPER(TEXT(BZ$4,"MMMMYYYY"))&amp;$Z38,IF($W$1="Pesos CLP",S!$AD:$AD,S!$AO:$AO)),0)</f>
        <v>-19787.327214423942</v>
      </c>
      <c r="CA38" s="19">
        <f>IF(OR($I38="REAL",$I38="INCURRIDO"),SUMIF(S!$O:$O,$I38&amp;$O38&amp;$Q38&amp;UPPER(TEXT(CA$4,"MMMMYYYY"))&amp;$Z38,IF($W$1="Pesos CLP",S!$AD:$AD,S!$AO:$AO)),0)</f>
        <v>19192.242906864001</v>
      </c>
      <c r="CB38" s="19">
        <f>IF(OR($I38="REAL",$I38="INCURRIDO"),SUMIF(S!$O:$O,$I38&amp;$O38&amp;$Q38&amp;UPPER(TEXT(CB$4,"MMMMYYYY"))&amp;$Z38,IF($W$1="Pesos CLP",S!$AD:$AD,S!$AO:$AO)),0)</f>
        <v>0</v>
      </c>
      <c r="CC38" s="19">
        <f>IF(OR($I38="REAL",$I38="INCURRIDO"),SUMIF(S!$O:$O,$I38&amp;$O38&amp;$Q38&amp;UPPER(TEXT(CC$4,"MMMMYYYY"))&amp;$Z38,IF($W$1="Pesos CLP",S!$AD:$AD,S!$AO:$AO)),0)</f>
        <v>0</v>
      </c>
      <c r="CD38" s="19">
        <f>IF(OR($I38="REAL",$I38="INCURRIDO"),SUMIF(S!$O:$O,$I38&amp;$O38&amp;$Q38&amp;UPPER(TEXT(CD$4,"MMMMYYYY"))&amp;$Z38,IF($W$1="Pesos CLP",S!$AD:$AD,S!$AO:$AO)),0)</f>
        <v>0</v>
      </c>
      <c r="CE38" s="19">
        <f>IF(OR($I38="REAL",$I38="INCURRIDO"),SUMIF(S!$O:$O,$I38&amp;$O38&amp;$Q38&amp;UPPER(TEXT(CE$4,"MMMMYYYY"))&amp;$Z38,IF($W$1="Pesos CLP",S!$AD:$AD,S!$AO:$AO)),0)</f>
        <v>0</v>
      </c>
      <c r="CF38" s="19">
        <f>IF(OR($I38="REAL",$I38="INCURRIDO"),SUMIF(S!$O:$O,$I38&amp;$O38&amp;$Q38&amp;UPPER(TEXT(CF$4,"MMMMYYYY"))&amp;$Z38,IF($W$1="Pesos CLP",S!$AD:$AD,S!$AO:$AO)),0)</f>
        <v>0</v>
      </c>
      <c r="CG38" s="19">
        <f>IF(OR($I38="REAL",$I38="INCURRIDO"),SUMIF(S!$O:$O,$I38&amp;$O38&amp;$Q38&amp;UPPER(TEXT(CG$4,"MMMMYYYY"))&amp;$Z38,IF($W$1="Pesos CLP",S!$AD:$AD,S!$AO:$AO)),0)</f>
        <v>0</v>
      </c>
      <c r="CH38" s="19">
        <f>IF(OR($I38="REAL",$I38="INCURRIDO"),SUMIF(S!$O:$O,$I38&amp;$O38&amp;$Q38&amp;UPPER(TEXT(CH$4,"MMMMYYYY"))&amp;$Z38,IF($W$1="Pesos CLP",S!$AD:$AD,S!$AO:$AO)),0)</f>
        <v>0</v>
      </c>
      <c r="CI38" s="19">
        <f>IF(OR($I38="REAL",$I38="INCURRIDO"),SUMIF(S!$O:$O,$I38&amp;$O38&amp;$Q38&amp;UPPER(TEXT(CI$4,"MMMMYYYY"))&amp;$Z38,IF($W$1="Pesos CLP",S!$AD:$AD,S!$AO:$AO)),0)</f>
        <v>0</v>
      </c>
      <c r="CJ38" s="19">
        <f>IF(OR($I38="REAL",$I38="INCURRIDO"),SUMIF(S!$O:$O,$I38&amp;$O38&amp;$Q38&amp;UPPER(TEXT(CJ$4,"MMMMYYYY"))&amp;$Z38,IF($W$1="Pesos CLP",S!$AD:$AD,S!$AO:$AO)),0)</f>
        <v>0</v>
      </c>
      <c r="CT38" s="378">
        <f t="shared" si="45"/>
        <v>0</v>
      </c>
      <c r="CU38" s="378">
        <f t="shared" si="45"/>
        <v>0</v>
      </c>
      <c r="CV38" s="378">
        <f t="shared" si="45"/>
        <v>0</v>
      </c>
      <c r="CW38" s="378">
        <f t="shared" si="45"/>
        <v>0</v>
      </c>
      <c r="CX38" s="378">
        <f t="shared" si="45"/>
        <v>0</v>
      </c>
      <c r="CY38" s="378">
        <f t="shared" si="45"/>
        <v>0</v>
      </c>
      <c r="CZ38" s="378">
        <f t="shared" si="45"/>
        <v>0</v>
      </c>
      <c r="DA38" s="378">
        <f t="shared" si="45"/>
        <v>0</v>
      </c>
      <c r="DB38" s="378">
        <f t="shared" si="45"/>
        <v>0</v>
      </c>
      <c r="DC38" s="378">
        <f t="shared" si="45"/>
        <v>0</v>
      </c>
      <c r="DD38" s="378">
        <f t="shared" si="46"/>
        <v>0</v>
      </c>
      <c r="DE38" s="378">
        <f t="shared" si="46"/>
        <v>0</v>
      </c>
      <c r="DF38" s="378">
        <f t="shared" si="46"/>
        <v>0</v>
      </c>
      <c r="DG38" s="378">
        <f t="shared" si="46"/>
        <v>0</v>
      </c>
      <c r="DH38" s="378">
        <f t="shared" si="46"/>
        <v>0</v>
      </c>
      <c r="DI38" s="378">
        <f t="shared" si="46"/>
        <v>0</v>
      </c>
      <c r="DJ38" s="378">
        <f t="shared" si="46"/>
        <v>0</v>
      </c>
      <c r="DK38" s="378">
        <f t="shared" si="46"/>
        <v>0</v>
      </c>
      <c r="DL38" s="378">
        <f t="shared" si="46"/>
        <v>0</v>
      </c>
      <c r="DM38" s="378">
        <f t="shared" si="46"/>
        <v>0</v>
      </c>
      <c r="DN38" s="378">
        <f t="shared" si="47"/>
        <v>0</v>
      </c>
      <c r="DO38" s="378">
        <f t="shared" si="47"/>
        <v>0</v>
      </c>
      <c r="DP38" s="378">
        <f t="shared" si="47"/>
        <v>0</v>
      </c>
      <c r="DQ38" s="378">
        <f t="shared" si="47"/>
        <v>0</v>
      </c>
      <c r="DR38" s="378">
        <f t="shared" si="47"/>
        <v>0</v>
      </c>
      <c r="DS38" s="378">
        <f t="shared" si="47"/>
        <v>0</v>
      </c>
      <c r="DT38" s="378">
        <f t="shared" si="47"/>
        <v>0</v>
      </c>
      <c r="DU38" s="378">
        <f t="shared" si="47"/>
        <v>0</v>
      </c>
      <c r="DV38" s="378">
        <f t="shared" si="47"/>
        <v>0</v>
      </c>
      <c r="DW38" s="378">
        <f t="shared" si="47"/>
        <v>0</v>
      </c>
      <c r="DX38" s="378">
        <f t="shared" si="48"/>
        <v>0</v>
      </c>
      <c r="DY38" s="378">
        <f t="shared" si="48"/>
        <v>0</v>
      </c>
      <c r="DZ38" s="378">
        <f t="shared" si="48"/>
        <v>0</v>
      </c>
      <c r="EA38" s="378">
        <f t="shared" si="48"/>
        <v>0</v>
      </c>
      <c r="EB38" s="378">
        <f t="shared" si="48"/>
        <v>0</v>
      </c>
      <c r="EC38" s="378">
        <f t="shared" si="48"/>
        <v>0</v>
      </c>
      <c r="ED38" s="378">
        <f t="shared" si="48"/>
        <v>0</v>
      </c>
      <c r="EE38" s="378">
        <f t="shared" si="48"/>
        <v>0</v>
      </c>
      <c r="EF38" s="378">
        <f t="shared" si="48"/>
        <v>0</v>
      </c>
      <c r="EG38" s="378">
        <f t="shared" si="48"/>
        <v>0</v>
      </c>
      <c r="EH38" s="378">
        <f t="shared" si="49"/>
        <v>0</v>
      </c>
      <c r="EI38" s="378">
        <f t="shared" si="49"/>
        <v>0</v>
      </c>
      <c r="EJ38" s="378">
        <f t="shared" si="49"/>
        <v>0</v>
      </c>
      <c r="EK38" s="378">
        <f t="shared" si="49"/>
        <v>0</v>
      </c>
      <c r="EL38" s="378">
        <f t="shared" si="49"/>
        <v>0</v>
      </c>
      <c r="EM38" s="378">
        <f t="shared" si="49"/>
        <v>0</v>
      </c>
      <c r="EN38" s="378">
        <f t="shared" si="49"/>
        <v>0</v>
      </c>
      <c r="EO38" s="378">
        <f t="shared" si="49"/>
        <v>0</v>
      </c>
      <c r="EP38" s="378">
        <f t="shared" si="49"/>
        <v>0</v>
      </c>
      <c r="EQ38" s="378">
        <f t="shared" si="49"/>
        <v>0</v>
      </c>
    </row>
    <row r="39" spans="1:147" x14ac:dyDescent="0.3">
      <c r="A39" s="368"/>
      <c r="B39" s="368"/>
      <c r="C39" s="368"/>
      <c r="D39" s="368">
        <f t="shared" si="17"/>
        <v>1.034195933456562</v>
      </c>
      <c r="E39" s="368" t="str">
        <f>VLOOKUP(TEXT(Z39,0),'G2'!B:D,3,0)</f>
        <v>MN</v>
      </c>
      <c r="F39" s="816">
        <f t="shared" si="18"/>
        <v>-4.6558226743122759</v>
      </c>
      <c r="G39" s="755" t="str">
        <f t="shared" si="8"/>
        <v>incurrido 91243520 IMPUESTO BERG_CAD</v>
      </c>
      <c r="H39" s="756" t="s">
        <v>1190</v>
      </c>
      <c r="I39" s="370" t="s">
        <v>938</v>
      </c>
      <c r="J39" s="370" t="s">
        <v>22</v>
      </c>
      <c r="K39" s="368" t="s">
        <v>259</v>
      </c>
      <c r="L39" s="368" t="str">
        <f>IFERROR(VLOOKUP(TEXT(Z39,0),'G2'!$B$5:$D$21,3,0),"")</f>
        <v>MN</v>
      </c>
      <c r="M39" s="369"/>
      <c r="N39" s="377" t="s">
        <v>933</v>
      </c>
      <c r="O39" s="370" t="s">
        <v>644</v>
      </c>
      <c r="P39" s="370"/>
      <c r="Q39" s="370" t="s">
        <v>703</v>
      </c>
      <c r="R39" s="370" t="s">
        <v>628</v>
      </c>
      <c r="S39" s="371"/>
      <c r="T39" s="372"/>
      <c r="U39" s="372"/>
      <c r="V39" s="373"/>
      <c r="W39" s="374">
        <v>0</v>
      </c>
      <c r="X39" s="17"/>
      <c r="Y39" s="18">
        <f t="shared" si="10"/>
        <v>-4.6558226743122759</v>
      </c>
      <c r="Z39">
        <v>91243520</v>
      </c>
      <c r="AA39" s="19">
        <f>IF(OR($I39="REAL",$I39="INCURRIDO"),SUMIF(S!$O:$O,$I39&amp;$O39&amp;$Q39&amp;UPPER(TEXT(AA$4,"MMMMYYYY"))&amp;$Z39,IF($W$1="Pesos CLP",S!$AD:$AD,S!$AO:$AO)),0)</f>
        <v>0</v>
      </c>
      <c r="AB39" s="19">
        <f>IF(OR($I39="REAL",$I39="INCURRIDO"),SUMIF(S!$O:$O,$I39&amp;$O39&amp;$Q39&amp;UPPER(TEXT(AB$4,"MMMMYYYY"))&amp;$Z39,IF($W$1="Pesos CLP",S!$AD:$AD,S!$AO:$AO)),0)</f>
        <v>0</v>
      </c>
      <c r="AC39" s="19">
        <f>IF(OR($I39="REAL",$I39="INCURRIDO"),SUMIF(S!$O:$O,$I39&amp;$O39&amp;$Q39&amp;UPPER(TEXT(AC$4,"MMMMYYYY"))&amp;$Z39,IF($W$1="Pesos CLP",S!$AD:$AD,S!$AO:$AO)),0)</f>
        <v>0</v>
      </c>
      <c r="AD39" s="19">
        <f>IF(OR($I39="REAL",$I39="INCURRIDO"),SUMIF(S!$O:$O,$I39&amp;$O39&amp;$Q39&amp;UPPER(TEXT(AD$4,"MMMMYYYY"))&amp;$Z39,IF($W$1="Pesos CLP",S!$AD:$AD,S!$AO:$AO)),0)</f>
        <v>0</v>
      </c>
      <c r="AE39" s="19">
        <f>IF(OR($I39="REAL",$I39="INCURRIDO"),SUMIF(S!$O:$O,$I39&amp;$O39&amp;$Q39&amp;UPPER(TEXT(AE$4,"MMMMYYYY"))&amp;$Z39,IF($W$1="Pesos CLP",S!$AD:$AD,S!$AO:$AO)),0)</f>
        <v>0</v>
      </c>
      <c r="AF39" s="19">
        <f>IF(OR($I39="REAL",$I39="INCURRIDO"),SUMIF(S!$O:$O,$I39&amp;$O39&amp;$Q39&amp;UPPER(TEXT(AF$4,"MMMMYYYY"))&amp;$Z39,IF($W$1="Pesos CLP",S!$AD:$AD,S!$AO:$AO)),0)</f>
        <v>0</v>
      </c>
      <c r="AG39" s="19">
        <f>IF(OR($I39="REAL",$I39="INCURRIDO"),SUMIF(S!$O:$O,$I39&amp;$O39&amp;$Q39&amp;UPPER(TEXT(AG$4,"MMMMYYYY"))&amp;$Z39,IF($W$1="Pesos CLP",S!$AD:$AD,S!$AO:$AO)),0)</f>
        <v>0</v>
      </c>
      <c r="AH39" s="19">
        <f>IF(OR($I39="REAL",$I39="INCURRIDO"),SUMIF(S!$O:$O,$I39&amp;$O39&amp;$Q39&amp;UPPER(TEXT(AH$4,"MMMMYYYY"))&amp;$Z39,IF($W$1="Pesos CLP",S!$AD:$AD,S!$AO:$AO)),0)</f>
        <v>0</v>
      </c>
      <c r="AI39" s="19">
        <f>IF(OR($I39="REAL",$I39="INCURRIDO"),SUMIF(S!$O:$O,$I39&amp;$O39&amp;$Q39&amp;UPPER(TEXT(AI$4,"MMMMYYYY"))&amp;$Z39,IF($W$1="Pesos CLP",S!$AD:$AD,S!$AO:$AO)),0)</f>
        <v>0</v>
      </c>
      <c r="AJ39" s="19">
        <f>IF(OR($I39="REAL",$I39="INCURRIDO"),SUMIF(S!$O:$O,$I39&amp;$O39&amp;$Q39&amp;UPPER(TEXT(AJ$4,"MMMMYYYY"))&amp;$Z39,IF($W$1="Pesos CLP",S!$AD:$AD,S!$AO:$AO)),0)</f>
        <v>0</v>
      </c>
      <c r="AK39" s="19">
        <f>IF(OR($I39="REAL",$I39="INCURRIDO"),SUMIF(S!$O:$O,$I39&amp;$O39&amp;$Q39&amp;UPPER(TEXT(AK$4,"MMMMYYYY"))&amp;$Z39,IF($W$1="Pesos CLP",S!$AD:$AD,S!$AO:$AO)),0)</f>
        <v>0</v>
      </c>
      <c r="AL39" s="19">
        <f>IF(OR($I39="REAL",$I39="INCURRIDO"),SUMIF(S!$O:$O,$I39&amp;$O39&amp;$Q39&amp;UPPER(TEXT(AL$4,"MMMMYYYY"))&amp;$Z39,IF($W$1="Pesos CLP",S!$AD:$AD,S!$AO:$AO)),0)</f>
        <v>0</v>
      </c>
      <c r="AM39" s="19">
        <f>IF(OR($I39="REAL",$I39="INCURRIDO"),SUMIF(S!$O:$O,$I39&amp;$O39&amp;$Q39&amp;UPPER(TEXT(AM$4,"MMMMYYYY"))&amp;$Z39,IF($W$1="Pesos CLP",S!$AD:$AD,S!$AO:$AO)),0)</f>
        <v>0</v>
      </c>
      <c r="AN39" s="19">
        <f>IF(OR($I39="REAL",$I39="INCURRIDO"),SUMIF(S!$O:$O,$I39&amp;$O39&amp;$Q39&amp;UPPER(TEXT(AN$4,"MMMMYYYY"))&amp;$Z39,IF($W$1="Pesos CLP",S!$AD:$AD,S!$AO:$AO)),0)</f>
        <v>0</v>
      </c>
      <c r="AO39" s="19">
        <f>IF(OR($I39="REAL",$I39="INCURRIDO"),SUMIF(S!$O:$O,$I39&amp;$O39&amp;$Q39&amp;UPPER(TEXT(AO$4,"MMMMYYYY"))&amp;$Z39,IF($W$1="Pesos CLP",S!$AD:$AD,S!$AO:$AO)),0)</f>
        <v>0</v>
      </c>
      <c r="AP39" s="19">
        <f>IF(OR($I39="REAL",$I39="INCURRIDO"),SUMIF(S!$O:$O,$I39&amp;$O39&amp;$Q39&amp;UPPER(TEXT(AP$4,"MMMMYYYY"))&amp;$Z39,IF($W$1="Pesos CLP",S!$AD:$AD,S!$AO:$AO)),0)</f>
        <v>0</v>
      </c>
      <c r="AQ39" s="19">
        <f>IF(OR($I39="REAL",$I39="INCURRIDO"),SUMIF(S!$O:$O,$I39&amp;$O39&amp;$Q39&amp;UPPER(TEXT(AQ$4,"MMMMYYYY"))&amp;$Z39,IF($W$1="Pesos CLP",S!$AD:$AD,S!$AO:$AO)),0)</f>
        <v>0</v>
      </c>
      <c r="AR39" s="19">
        <f>IF(OR($I39="REAL",$I39="INCURRIDO"),SUMIF(S!$O:$O,$I39&amp;$O39&amp;$Q39&amp;UPPER(TEXT(AR$4,"MMMMYYYY"))&amp;$Z39,IF($W$1="Pesos CLP",S!$AD:$AD,S!$AO:$AO)),0)</f>
        <v>0</v>
      </c>
      <c r="AS39" s="19">
        <f>IF(OR($I39="REAL",$I39="INCURRIDO"),SUMIF(S!$O:$O,$I39&amp;$O39&amp;$Q39&amp;UPPER(TEXT(AS$4,"MMMMYYYY"))&amp;$Z39,IF($W$1="Pesos CLP",S!$AD:$AD,S!$AO:$AO)),0)</f>
        <v>0</v>
      </c>
      <c r="AT39" s="19">
        <f>IF(OR($I39="REAL",$I39="INCURRIDO"),SUMIF(S!$O:$O,$I39&amp;$O39&amp;$Q39&amp;UPPER(TEXT(AT$4,"MMMMYYYY"))&amp;$Z39,IF($W$1="Pesos CLP",S!$AD:$AD,S!$AO:$AO)),0)</f>
        <v>0</v>
      </c>
      <c r="AU39" s="19">
        <f>IF(OR($I39="REAL",$I39="INCURRIDO"),SUMIF(S!$O:$O,$I39&amp;$O39&amp;$Q39&amp;UPPER(TEXT(AU$4,"MMMMYYYY"))&amp;$Z39,IF($W$1="Pesos CLP",S!$AD:$AD,S!$AO:$AO)),0)</f>
        <v>0</v>
      </c>
      <c r="AV39" s="19">
        <f>IF(OR($I39="REAL",$I39="INCURRIDO"),SUMIF(S!$O:$O,$I39&amp;$O39&amp;$Q39&amp;UPPER(TEXT(AV$4,"MMMMYYYY"))&amp;$Z39,IF($W$1="Pesos CLP",S!$AD:$AD,S!$AO:$AO)),0)</f>
        <v>0</v>
      </c>
      <c r="AW39" s="19">
        <f>IF(OR($I39="REAL",$I39="INCURRIDO"),SUMIF(S!$O:$O,$I39&amp;$O39&amp;$Q39&amp;UPPER(TEXT(AW$4,"MMMMYYYY"))&amp;$Z39,IF($W$1="Pesos CLP",S!$AD:$AD,S!$AO:$AO)),0)</f>
        <v>0</v>
      </c>
      <c r="AX39" s="19">
        <f>IF(OR($I39="REAL",$I39="INCURRIDO"),SUMIF(S!$O:$O,$I39&amp;$O39&amp;$Q39&amp;UPPER(TEXT(AX$4,"MMMMYYYY"))&amp;$Z39,IF($W$1="Pesos CLP",S!$AD:$AD,S!$AO:$AO)),0)</f>
        <v>0</v>
      </c>
      <c r="AY39" s="19">
        <f>IF(OR($I39="REAL",$I39="INCURRIDO"),SUMIF(S!$O:$O,$I39&amp;$O39&amp;$Q39&amp;UPPER(TEXT(AY$4,"MMMMYYYY"))&amp;$Z39,IF($W$1="Pesos CLP",S!$AD:$AD,S!$AO:$AO)),0)</f>
        <v>0</v>
      </c>
      <c r="AZ39" s="19">
        <f>IF(OR($I39="REAL",$I39="INCURRIDO"),SUMIF(S!$O:$O,$I39&amp;$O39&amp;$Q39&amp;UPPER(TEXT(AZ$4,"MMMMYYYY"))&amp;$Z39,IF($W$1="Pesos CLP",S!$AD:$AD,S!$AO:$AO)),0)</f>
        <v>0</v>
      </c>
      <c r="BA39" s="19">
        <f>IF(OR($I39="REAL",$I39="INCURRIDO"),SUMIF(S!$O:$O,$I39&amp;$O39&amp;$Q39&amp;UPPER(TEXT(BA$4,"MMMMYYYY"))&amp;$Z39,IF($W$1="Pesos CLP",S!$AD:$AD,S!$AO:$AO)),0)</f>
        <v>0</v>
      </c>
      <c r="BB39" s="19">
        <f>IF(OR($I39="REAL",$I39="INCURRIDO"),SUMIF(S!$O:$O,$I39&amp;$O39&amp;$Q39&amp;UPPER(TEXT(BB$4,"MMMMYYYY"))&amp;$Z39,IF($W$1="Pesos CLP",S!$AD:$AD,S!$AO:$AO)),0)</f>
        <v>0</v>
      </c>
      <c r="BC39" s="19">
        <f>IF(OR($I39="REAL",$I39="INCURRIDO"),SUMIF(S!$O:$O,$I39&amp;$O39&amp;$Q39&amp;UPPER(TEXT(BC$4,"MMMMYYYY"))&amp;$Z39,IF($W$1="Pesos CLP",S!$AD:$AD,S!$AO:$AO)),0)</f>
        <v>0</v>
      </c>
      <c r="BD39" s="19">
        <f>IF(OR($I39="REAL",$I39="INCURRIDO"),SUMIF(S!$O:$O,$I39&amp;$O39&amp;$Q39&amp;UPPER(TEXT(BD$4,"MMMMYYYY"))&amp;$Z39,IF($W$1="Pesos CLP",S!$AD:$AD,S!$AO:$AO)),0)</f>
        <v>0</v>
      </c>
      <c r="BE39" s="19">
        <f>IF(OR($I39="REAL",$I39="INCURRIDO"),SUMIF(S!$O:$O,$I39&amp;$O39&amp;$Q39&amp;UPPER(TEXT(BE$4,"MMMMYYYY"))&amp;$Z39,IF($W$1="Pesos CLP",S!$AD:$AD,S!$AO:$AO)),0)</f>
        <v>0</v>
      </c>
      <c r="BF39" s="19">
        <f>IF(OR($I39="REAL",$I39="INCURRIDO"),SUMIF(S!$O:$O,$I39&amp;$O39&amp;$Q39&amp;UPPER(TEXT(BF$4,"MMMMYYYY"))&amp;$Z39,IF($W$1="Pesos CLP",S!$AD:$AD,S!$AO:$AO)),0)</f>
        <v>0</v>
      </c>
      <c r="BG39" s="19">
        <f>IF(OR($I39="REAL",$I39="INCURRIDO"),SUMIF(S!$O:$O,$I39&amp;$O39&amp;$Q39&amp;UPPER(TEXT(BG$4,"MMMMYYYY"))&amp;$Z39,IF($W$1="Pesos CLP",S!$AD:$AD,S!$AO:$AO)),0)</f>
        <v>0</v>
      </c>
      <c r="BH39" s="19">
        <f>IF(OR($I39="REAL",$I39="INCURRIDO"),SUMIF(S!$O:$O,$I39&amp;$O39&amp;$Q39&amp;UPPER(TEXT(BH$4,"MMMMYYYY"))&amp;$Z39,IF($W$1="Pesos CLP",S!$AD:$AD,S!$AO:$AO)),0)</f>
        <v>0</v>
      </c>
      <c r="BI39" s="19">
        <f>IF(OR($I39="REAL",$I39="INCURRIDO"),SUMIF(S!$O:$O,$I39&amp;$O39&amp;$Q39&amp;UPPER(TEXT(BI$4,"MMMMYYYY"))&amp;$Z39,IF($W$1="Pesos CLP",S!$AD:$AD,S!$AO:$AO)),0)</f>
        <v>0</v>
      </c>
      <c r="BJ39" s="19">
        <f>IF(OR($I39="REAL",$I39="INCURRIDO"),SUMIF(S!$O:$O,$I39&amp;$O39&amp;$Q39&amp;UPPER(TEXT(BJ$4,"MMMMYYYY"))&amp;$Z39,IF($W$1="Pesos CLP",S!$AD:$AD,S!$AO:$AO)),0)</f>
        <v>0</v>
      </c>
      <c r="BK39" s="19">
        <f>IF(OR($I39="REAL",$I39="INCURRIDO"),SUMIF(S!$O:$O,$I39&amp;$O39&amp;$Q39&amp;UPPER(TEXT(BK$4,"MMMMYYYY"))&amp;$Z39,IF($W$1="Pesos CLP",S!$AD:$AD,S!$AO:$AO)),0)</f>
        <v>0</v>
      </c>
      <c r="BL39" s="19">
        <f>IF(OR($I39="REAL",$I39="INCURRIDO"),SUMIF(S!$O:$O,$I39&amp;$O39&amp;$Q39&amp;UPPER(TEXT(BL$4,"MMMMYYYY"))&amp;$Z39,IF($W$1="Pesos CLP",S!$AD:$AD,S!$AO:$AO)),0)</f>
        <v>0</v>
      </c>
      <c r="BM39" s="19">
        <f>IF(OR($I39="REAL",$I39="INCURRIDO"),SUMIF(S!$O:$O,$I39&amp;$O39&amp;$Q39&amp;UPPER(TEXT(BM$4,"MMMMYYYY"))&amp;$Z39,IF($W$1="Pesos CLP",S!$AD:$AD,S!$AO:$AO)),0)</f>
        <v>0</v>
      </c>
      <c r="BN39" s="19">
        <f>IF(OR($I39="REAL",$I39="INCURRIDO"),SUMIF(S!$O:$O,$I39&amp;$O39&amp;$Q39&amp;UPPER(TEXT(BN$4,"MMMMYYYY"))&amp;$Z39,IF($W$1="Pesos CLP",S!$AD:$AD,S!$AO:$AO)),0)</f>
        <v>0</v>
      </c>
      <c r="BO39" s="19">
        <f>IF(OR($I39="REAL",$I39="INCURRIDO"),SUMIF(S!$O:$O,$I39&amp;$O39&amp;$Q39&amp;UPPER(TEXT(BO$4,"MMMMYYYY"))&amp;$Z39,IF($W$1="Pesos CLP",S!$AD:$AD,S!$AO:$AO)),0)</f>
        <v>0</v>
      </c>
      <c r="BP39" s="19">
        <f>IF(OR($I39="REAL",$I39="INCURRIDO"),SUMIF(S!$O:$O,$I39&amp;$O39&amp;$Q39&amp;UPPER(TEXT(BP$4,"MMMMYYYY"))&amp;$Z39,IF($W$1="Pesos CLP",S!$AD:$AD,S!$AO:$AO)),0)</f>
        <v>0</v>
      </c>
      <c r="BQ39" s="19">
        <f>IF(OR($I39="REAL",$I39="INCURRIDO"),SUMIF(S!$O:$O,$I39&amp;$O39&amp;$Q39&amp;UPPER(TEXT(BQ$4,"MMMMYYYY"))&amp;$Z39,IF($W$1="Pesos CLP",S!$AD:$AD,S!$AO:$AO)),0)</f>
        <v>0</v>
      </c>
      <c r="BR39" s="19">
        <f>IF(OR($I39="REAL",$I39="INCURRIDO"),SUMIF(S!$O:$O,$I39&amp;$O39&amp;$Q39&amp;UPPER(TEXT(BR$4,"MMMMYYYY"))&amp;$Z39,IF($W$1="Pesos CLP",S!$AD:$AD,S!$AO:$AO)),0)</f>
        <v>0</v>
      </c>
      <c r="BS39" s="19">
        <f>IF(OR($I39="REAL",$I39="INCURRIDO"),SUMIF(S!$O:$O,$I39&amp;$O39&amp;$Q39&amp;UPPER(TEXT(BS$4,"MMMMYYYY"))&amp;$Z39,IF($W$1="Pesos CLP",S!$AD:$AD,S!$AO:$AO)),0)</f>
        <v>0</v>
      </c>
      <c r="BT39" s="19">
        <f>IF(OR($I39="REAL",$I39="INCURRIDO"),SUMIF(S!$O:$O,$I39&amp;$O39&amp;$Q39&amp;UPPER(TEXT(BT$4,"MMMMYYYY"))&amp;$Z39,IF($W$1="Pesos CLP",S!$AD:$AD,S!$AO:$AO)),0)</f>
        <v>0</v>
      </c>
      <c r="BU39" s="19">
        <f>IF(OR($I39="REAL",$I39="INCURRIDO"),SUMIF(S!$O:$O,$I39&amp;$O39&amp;$Q39&amp;UPPER(TEXT(BU$4,"MMMMYYYY"))&amp;$Z39,IF($W$1="Pesos CLP",S!$AD:$AD,S!$AO:$AO)),0)</f>
        <v>0</v>
      </c>
      <c r="BV39" s="19">
        <f>IF(OR($I39="REAL",$I39="INCURRIDO"),SUMIF(S!$O:$O,$I39&amp;$O39&amp;$Q39&amp;UPPER(TEXT(BV$4,"MMMMYYYY"))&amp;$Z39,IF($W$1="Pesos CLP",S!$AD:$AD,S!$AO:$AO)),0)</f>
        <v>0</v>
      </c>
      <c r="BW39" s="19">
        <f>IF(OR($I39="REAL",$I39="INCURRIDO"),SUMIF(S!$O:$O,$I39&amp;$O39&amp;$Q39&amp;UPPER(TEXT(BW$4,"MMMMYYYY"))&amp;$Z39,IF($W$1="Pesos CLP",S!$AD:$AD,S!$AO:$AO)),0)</f>
        <v>0</v>
      </c>
      <c r="BX39" s="19">
        <f>IF(OR($I39="REAL",$I39="INCURRIDO"),SUMIF(S!$O:$O,$I39&amp;$O39&amp;$Q39&amp;UPPER(TEXT(BX$4,"MMMMYYYY"))&amp;$Z39,IF($W$1="Pesos CLP",S!$AD:$AD,S!$AO:$AO)),0)</f>
        <v>0</v>
      </c>
      <c r="BY39" s="19">
        <f>IF(OR($I39="REAL",$I39="INCURRIDO"),SUMIF(S!$O:$O,$I39&amp;$O39&amp;$Q39&amp;UPPER(TEXT(BY$4,"MMMMYYYY"))&amp;$Z39,IF($W$1="Pesos CLP",S!$AD:$AD,S!$AO:$AO)),0)</f>
        <v>0</v>
      </c>
      <c r="BZ39" s="19">
        <f>IF(OR($I39="REAL",$I39="INCURRIDO"),SUMIF(S!$O:$O,$I39&amp;$O39&amp;$Q39&amp;UPPER(TEXT(BZ$4,"MMMMYYYY"))&amp;$Z39,IF($W$1="Pesos CLP",S!$AD:$AD,S!$AO:$AO)),0)</f>
        <v>-2392.4277370715758</v>
      </c>
      <c r="CA39" s="19">
        <f>IF(OR($I39="REAL",$I39="INCURRIDO"),SUMIF(S!$O:$O,$I39&amp;$O39&amp;$Q39&amp;UPPER(TEXT(CA$4,"MMMMYYYY"))&amp;$Z39,IF($W$1="Pesos CLP",S!$AD:$AD,S!$AO:$AO)),0)</f>
        <v>2387.7719143972636</v>
      </c>
      <c r="CB39" s="19">
        <f>IF(OR($I39="REAL",$I39="INCURRIDO"),SUMIF(S!$O:$O,$I39&amp;$O39&amp;$Q39&amp;UPPER(TEXT(CB$4,"MMMMYYYY"))&amp;$Z39,IF($W$1="Pesos CLP",S!$AD:$AD,S!$AO:$AO)),0)</f>
        <v>0</v>
      </c>
      <c r="CC39" s="19">
        <f>IF(OR($I39="REAL",$I39="INCURRIDO"),SUMIF(S!$O:$O,$I39&amp;$O39&amp;$Q39&amp;UPPER(TEXT(CC$4,"MMMMYYYY"))&amp;$Z39,IF($W$1="Pesos CLP",S!$AD:$AD,S!$AO:$AO)),0)</f>
        <v>0</v>
      </c>
      <c r="CD39" s="19">
        <f>IF(OR($I39="REAL",$I39="INCURRIDO"),SUMIF(S!$O:$O,$I39&amp;$O39&amp;$Q39&amp;UPPER(TEXT(CD$4,"MMMMYYYY"))&amp;$Z39,IF($W$1="Pesos CLP",S!$AD:$AD,S!$AO:$AO)),0)</f>
        <v>0</v>
      </c>
      <c r="CE39" s="19">
        <f>IF(OR($I39="REAL",$I39="INCURRIDO"),SUMIF(S!$O:$O,$I39&amp;$O39&amp;$Q39&amp;UPPER(TEXT(CE$4,"MMMMYYYY"))&amp;$Z39,IF($W$1="Pesos CLP",S!$AD:$AD,S!$AO:$AO)),0)</f>
        <v>0</v>
      </c>
      <c r="CF39" s="19">
        <f>IF(OR($I39="REAL",$I39="INCURRIDO"),SUMIF(S!$O:$O,$I39&amp;$O39&amp;$Q39&amp;UPPER(TEXT(CF$4,"MMMMYYYY"))&amp;$Z39,IF($W$1="Pesos CLP",S!$AD:$AD,S!$AO:$AO)),0)</f>
        <v>0</v>
      </c>
      <c r="CG39" s="19">
        <f>IF(OR($I39="REAL",$I39="INCURRIDO"),SUMIF(S!$O:$O,$I39&amp;$O39&amp;$Q39&amp;UPPER(TEXT(CG$4,"MMMMYYYY"))&amp;$Z39,IF($W$1="Pesos CLP",S!$AD:$AD,S!$AO:$AO)),0)</f>
        <v>0</v>
      </c>
      <c r="CH39" s="19">
        <f>IF(OR($I39="REAL",$I39="INCURRIDO"),SUMIF(S!$O:$O,$I39&amp;$O39&amp;$Q39&amp;UPPER(TEXT(CH$4,"MMMMYYYY"))&amp;$Z39,IF($W$1="Pesos CLP",S!$AD:$AD,S!$AO:$AO)),0)</f>
        <v>0</v>
      </c>
      <c r="CI39" s="19">
        <f>IF(OR($I39="REAL",$I39="INCURRIDO"),SUMIF(S!$O:$O,$I39&amp;$O39&amp;$Q39&amp;UPPER(TEXT(CI$4,"MMMMYYYY"))&amp;$Z39,IF($W$1="Pesos CLP",S!$AD:$AD,S!$AO:$AO)),0)</f>
        <v>0</v>
      </c>
      <c r="CJ39" s="19">
        <f>IF(OR($I39="REAL",$I39="INCURRIDO"),SUMIF(S!$O:$O,$I39&amp;$O39&amp;$Q39&amp;UPPER(TEXT(CJ$4,"MMMMYYYY"))&amp;$Z39,IF($W$1="Pesos CLP",S!$AD:$AD,S!$AO:$AO)),0)</f>
        <v>0</v>
      </c>
      <c r="CT39" s="378">
        <f t="shared" si="45"/>
        <v>0</v>
      </c>
      <c r="CU39" s="378">
        <f t="shared" si="45"/>
        <v>0</v>
      </c>
      <c r="CV39" s="378">
        <f t="shared" si="45"/>
        <v>0</v>
      </c>
      <c r="CW39" s="378">
        <f t="shared" si="45"/>
        <v>0</v>
      </c>
      <c r="CX39" s="378">
        <f t="shared" si="45"/>
        <v>0</v>
      </c>
      <c r="CY39" s="378">
        <f t="shared" si="45"/>
        <v>0</v>
      </c>
      <c r="CZ39" s="378">
        <f t="shared" si="45"/>
        <v>0</v>
      </c>
      <c r="DA39" s="378">
        <f t="shared" si="45"/>
        <v>0</v>
      </c>
      <c r="DB39" s="378">
        <f t="shared" si="45"/>
        <v>0</v>
      </c>
      <c r="DC39" s="378">
        <f t="shared" si="45"/>
        <v>0</v>
      </c>
      <c r="DD39" s="378">
        <f t="shared" si="46"/>
        <v>0</v>
      </c>
      <c r="DE39" s="378">
        <f t="shared" si="46"/>
        <v>0</v>
      </c>
      <c r="DF39" s="378">
        <f t="shared" si="46"/>
        <v>0</v>
      </c>
      <c r="DG39" s="378">
        <f t="shared" si="46"/>
        <v>0</v>
      </c>
      <c r="DH39" s="378">
        <f t="shared" si="46"/>
        <v>0</v>
      </c>
      <c r="DI39" s="378">
        <f t="shared" si="46"/>
        <v>0</v>
      </c>
      <c r="DJ39" s="378">
        <f t="shared" si="46"/>
        <v>0</v>
      </c>
      <c r="DK39" s="378">
        <f t="shared" si="46"/>
        <v>0</v>
      </c>
      <c r="DL39" s="378">
        <f t="shared" si="46"/>
        <v>0</v>
      </c>
      <c r="DM39" s="378">
        <f t="shared" si="46"/>
        <v>0</v>
      </c>
      <c r="DN39" s="378">
        <f t="shared" si="47"/>
        <v>0</v>
      </c>
      <c r="DO39" s="378">
        <f t="shared" si="47"/>
        <v>0</v>
      </c>
      <c r="DP39" s="378">
        <f t="shared" si="47"/>
        <v>0</v>
      </c>
      <c r="DQ39" s="378">
        <f t="shared" si="47"/>
        <v>0</v>
      </c>
      <c r="DR39" s="378">
        <f t="shared" si="47"/>
        <v>0</v>
      </c>
      <c r="DS39" s="378">
        <f t="shared" si="47"/>
        <v>0</v>
      </c>
      <c r="DT39" s="378">
        <f t="shared" si="47"/>
        <v>0</v>
      </c>
      <c r="DU39" s="378">
        <f t="shared" si="47"/>
        <v>0</v>
      </c>
      <c r="DV39" s="378">
        <f t="shared" si="47"/>
        <v>0</v>
      </c>
      <c r="DW39" s="378">
        <f t="shared" si="47"/>
        <v>0</v>
      </c>
      <c r="DX39" s="378">
        <f t="shared" si="48"/>
        <v>0</v>
      </c>
      <c r="DY39" s="378">
        <f t="shared" si="48"/>
        <v>0</v>
      </c>
      <c r="DZ39" s="378">
        <f t="shared" si="48"/>
        <v>0</v>
      </c>
      <c r="EA39" s="378">
        <f t="shared" si="48"/>
        <v>0</v>
      </c>
      <c r="EB39" s="378">
        <f t="shared" si="48"/>
        <v>0</v>
      </c>
      <c r="EC39" s="378">
        <f t="shared" si="48"/>
        <v>0</v>
      </c>
      <c r="ED39" s="378">
        <f t="shared" si="48"/>
        <v>0</v>
      </c>
      <c r="EE39" s="378">
        <f t="shared" si="48"/>
        <v>0</v>
      </c>
      <c r="EF39" s="378">
        <f t="shared" si="48"/>
        <v>0</v>
      </c>
      <c r="EG39" s="378">
        <f t="shared" si="48"/>
        <v>0</v>
      </c>
      <c r="EH39" s="378">
        <f t="shared" si="49"/>
        <v>0</v>
      </c>
      <c r="EI39" s="378">
        <f t="shared" si="49"/>
        <v>0</v>
      </c>
      <c r="EJ39" s="378">
        <f t="shared" si="49"/>
        <v>0</v>
      </c>
      <c r="EK39" s="378">
        <f t="shared" si="49"/>
        <v>0</v>
      </c>
      <c r="EL39" s="378">
        <f t="shared" si="49"/>
        <v>0</v>
      </c>
      <c r="EM39" s="378">
        <f t="shared" si="49"/>
        <v>0</v>
      </c>
      <c r="EN39" s="378">
        <f t="shared" si="49"/>
        <v>0</v>
      </c>
      <c r="EO39" s="378">
        <f t="shared" si="49"/>
        <v>0</v>
      </c>
      <c r="EP39" s="378">
        <f t="shared" si="49"/>
        <v>0</v>
      </c>
      <c r="EQ39" s="378">
        <f t="shared" si="49"/>
        <v>0</v>
      </c>
    </row>
    <row r="40" spans="1:147" x14ac:dyDescent="0.3">
      <c r="A40" s="368"/>
      <c r="B40" s="368"/>
      <c r="C40" s="368"/>
      <c r="D40" s="368">
        <f t="shared" si="17"/>
        <v>1.034195933456562</v>
      </c>
      <c r="E40" s="368" t="str">
        <f>VLOOKUP(TEXT(Z40,0),'G2'!B:D,3,0)</f>
        <v>MN</v>
      </c>
      <c r="F40" s="816">
        <f t="shared" si="18"/>
        <v>-4.6558226743122759</v>
      </c>
      <c r="G40" s="755" t="str">
        <f t="shared" si="8"/>
        <v>incurrido 91243520 IMPUESTO CANN_AUS</v>
      </c>
      <c r="H40" s="756" t="s">
        <v>1190</v>
      </c>
      <c r="I40" s="370" t="s">
        <v>938</v>
      </c>
      <c r="J40" s="370" t="s">
        <v>22</v>
      </c>
      <c r="K40" s="368" t="s">
        <v>259</v>
      </c>
      <c r="L40" s="368" t="str">
        <f>IFERROR(VLOOKUP(TEXT(Z40,0),'G2'!$B$5:$D$21,3,0),"")</f>
        <v>MN</v>
      </c>
      <c r="M40" s="369"/>
      <c r="N40" s="377" t="s">
        <v>933</v>
      </c>
      <c r="O40" s="370" t="s">
        <v>644</v>
      </c>
      <c r="P40" s="370"/>
      <c r="Q40" s="370" t="s">
        <v>796</v>
      </c>
      <c r="R40" s="370" t="s">
        <v>628</v>
      </c>
      <c r="S40" s="371"/>
      <c r="T40" s="372"/>
      <c r="U40" s="372"/>
      <c r="V40" s="373"/>
      <c r="W40" s="374">
        <v>0</v>
      </c>
      <c r="X40" s="17"/>
      <c r="Y40" s="18">
        <f t="shared" si="10"/>
        <v>-4.6558226743122759</v>
      </c>
      <c r="Z40">
        <v>91243520</v>
      </c>
      <c r="AA40" s="19">
        <f>IF(OR($I40="REAL",$I40="INCURRIDO"),SUMIF(S!$O:$O,$I40&amp;$O40&amp;$Q40&amp;UPPER(TEXT(AA$4,"MMMMYYYY"))&amp;$Z40,IF($W$1="Pesos CLP",S!$AD:$AD,S!$AO:$AO)),0)</f>
        <v>0</v>
      </c>
      <c r="AB40" s="19">
        <f>IF(OR($I40="REAL",$I40="INCURRIDO"),SUMIF(S!$O:$O,$I40&amp;$O40&amp;$Q40&amp;UPPER(TEXT(AB$4,"MMMMYYYY"))&amp;$Z40,IF($W$1="Pesos CLP",S!$AD:$AD,S!$AO:$AO)),0)</f>
        <v>0</v>
      </c>
      <c r="AC40" s="19">
        <f>IF(OR($I40="REAL",$I40="INCURRIDO"),SUMIF(S!$O:$O,$I40&amp;$O40&amp;$Q40&amp;UPPER(TEXT(AC$4,"MMMMYYYY"))&amp;$Z40,IF($W$1="Pesos CLP",S!$AD:$AD,S!$AO:$AO)),0)</f>
        <v>0</v>
      </c>
      <c r="AD40" s="19">
        <f>IF(OR($I40="REAL",$I40="INCURRIDO"),SUMIF(S!$O:$O,$I40&amp;$O40&amp;$Q40&amp;UPPER(TEXT(AD$4,"MMMMYYYY"))&amp;$Z40,IF($W$1="Pesos CLP",S!$AD:$AD,S!$AO:$AO)),0)</f>
        <v>0</v>
      </c>
      <c r="AE40" s="19">
        <f>IF(OR($I40="REAL",$I40="INCURRIDO"),SUMIF(S!$O:$O,$I40&amp;$O40&amp;$Q40&amp;UPPER(TEXT(AE$4,"MMMMYYYY"))&amp;$Z40,IF($W$1="Pesos CLP",S!$AD:$AD,S!$AO:$AO)),0)</f>
        <v>0</v>
      </c>
      <c r="AF40" s="19">
        <f>IF(OR($I40="REAL",$I40="INCURRIDO"),SUMIF(S!$O:$O,$I40&amp;$O40&amp;$Q40&amp;UPPER(TEXT(AF$4,"MMMMYYYY"))&amp;$Z40,IF($W$1="Pesos CLP",S!$AD:$AD,S!$AO:$AO)),0)</f>
        <v>0</v>
      </c>
      <c r="AG40" s="19">
        <f>IF(OR($I40="REAL",$I40="INCURRIDO"),SUMIF(S!$O:$O,$I40&amp;$O40&amp;$Q40&amp;UPPER(TEXT(AG$4,"MMMMYYYY"))&amp;$Z40,IF($W$1="Pesos CLP",S!$AD:$AD,S!$AO:$AO)),0)</f>
        <v>0</v>
      </c>
      <c r="AH40" s="19">
        <f>IF(OR($I40="REAL",$I40="INCURRIDO"),SUMIF(S!$O:$O,$I40&amp;$O40&amp;$Q40&amp;UPPER(TEXT(AH$4,"MMMMYYYY"))&amp;$Z40,IF($W$1="Pesos CLP",S!$AD:$AD,S!$AO:$AO)),0)</f>
        <v>0</v>
      </c>
      <c r="AI40" s="19">
        <f>IF(OR($I40="REAL",$I40="INCURRIDO"),SUMIF(S!$O:$O,$I40&amp;$O40&amp;$Q40&amp;UPPER(TEXT(AI$4,"MMMMYYYY"))&amp;$Z40,IF($W$1="Pesos CLP",S!$AD:$AD,S!$AO:$AO)),0)</f>
        <v>0</v>
      </c>
      <c r="AJ40" s="19">
        <f>IF(OR($I40="REAL",$I40="INCURRIDO"),SUMIF(S!$O:$O,$I40&amp;$O40&amp;$Q40&amp;UPPER(TEXT(AJ$4,"MMMMYYYY"))&amp;$Z40,IF($W$1="Pesos CLP",S!$AD:$AD,S!$AO:$AO)),0)</f>
        <v>0</v>
      </c>
      <c r="AK40" s="19">
        <f>IF(OR($I40="REAL",$I40="INCURRIDO"),SUMIF(S!$O:$O,$I40&amp;$O40&amp;$Q40&amp;UPPER(TEXT(AK$4,"MMMMYYYY"))&amp;$Z40,IF($W$1="Pesos CLP",S!$AD:$AD,S!$AO:$AO)),0)</f>
        <v>0</v>
      </c>
      <c r="AL40" s="19">
        <f>IF(OR($I40="REAL",$I40="INCURRIDO"),SUMIF(S!$O:$O,$I40&amp;$O40&amp;$Q40&amp;UPPER(TEXT(AL$4,"MMMMYYYY"))&amp;$Z40,IF($W$1="Pesos CLP",S!$AD:$AD,S!$AO:$AO)),0)</f>
        <v>0</v>
      </c>
      <c r="AM40" s="19">
        <f>IF(OR($I40="REAL",$I40="INCURRIDO"),SUMIF(S!$O:$O,$I40&amp;$O40&amp;$Q40&amp;UPPER(TEXT(AM$4,"MMMMYYYY"))&amp;$Z40,IF($W$1="Pesos CLP",S!$AD:$AD,S!$AO:$AO)),0)</f>
        <v>0</v>
      </c>
      <c r="AN40" s="19">
        <f>IF(OR($I40="REAL",$I40="INCURRIDO"),SUMIF(S!$O:$O,$I40&amp;$O40&amp;$Q40&amp;UPPER(TEXT(AN$4,"MMMMYYYY"))&amp;$Z40,IF($W$1="Pesos CLP",S!$AD:$AD,S!$AO:$AO)),0)</f>
        <v>0</v>
      </c>
      <c r="AO40" s="19">
        <f>IF(OR($I40="REAL",$I40="INCURRIDO"),SUMIF(S!$O:$O,$I40&amp;$O40&amp;$Q40&amp;UPPER(TEXT(AO$4,"MMMMYYYY"))&amp;$Z40,IF($W$1="Pesos CLP",S!$AD:$AD,S!$AO:$AO)),0)</f>
        <v>0</v>
      </c>
      <c r="AP40" s="19">
        <f>IF(OR($I40="REAL",$I40="INCURRIDO"),SUMIF(S!$O:$O,$I40&amp;$O40&amp;$Q40&amp;UPPER(TEXT(AP$4,"MMMMYYYY"))&amp;$Z40,IF($W$1="Pesos CLP",S!$AD:$AD,S!$AO:$AO)),0)</f>
        <v>0</v>
      </c>
      <c r="AQ40" s="19">
        <f>IF(OR($I40="REAL",$I40="INCURRIDO"),SUMIF(S!$O:$O,$I40&amp;$O40&amp;$Q40&amp;UPPER(TEXT(AQ$4,"MMMMYYYY"))&amp;$Z40,IF($W$1="Pesos CLP",S!$AD:$AD,S!$AO:$AO)),0)</f>
        <v>0</v>
      </c>
      <c r="AR40" s="19">
        <f>IF(OR($I40="REAL",$I40="INCURRIDO"),SUMIF(S!$O:$O,$I40&amp;$O40&amp;$Q40&amp;UPPER(TEXT(AR$4,"MMMMYYYY"))&amp;$Z40,IF($W$1="Pesos CLP",S!$AD:$AD,S!$AO:$AO)),0)</f>
        <v>0</v>
      </c>
      <c r="AS40" s="19">
        <f>IF(OR($I40="REAL",$I40="INCURRIDO"),SUMIF(S!$O:$O,$I40&amp;$O40&amp;$Q40&amp;UPPER(TEXT(AS$4,"MMMMYYYY"))&amp;$Z40,IF($W$1="Pesos CLP",S!$AD:$AD,S!$AO:$AO)),0)</f>
        <v>0</v>
      </c>
      <c r="AT40" s="19">
        <f>IF(OR($I40="REAL",$I40="INCURRIDO"),SUMIF(S!$O:$O,$I40&amp;$O40&amp;$Q40&amp;UPPER(TEXT(AT$4,"MMMMYYYY"))&amp;$Z40,IF($W$1="Pesos CLP",S!$AD:$AD,S!$AO:$AO)),0)</f>
        <v>0</v>
      </c>
      <c r="AU40" s="19">
        <f>IF(OR($I40="REAL",$I40="INCURRIDO"),SUMIF(S!$O:$O,$I40&amp;$O40&amp;$Q40&amp;UPPER(TEXT(AU$4,"MMMMYYYY"))&amp;$Z40,IF($W$1="Pesos CLP",S!$AD:$AD,S!$AO:$AO)),0)</f>
        <v>0</v>
      </c>
      <c r="AV40" s="19">
        <f>IF(OR($I40="REAL",$I40="INCURRIDO"),SUMIF(S!$O:$O,$I40&amp;$O40&amp;$Q40&amp;UPPER(TEXT(AV$4,"MMMMYYYY"))&amp;$Z40,IF($W$1="Pesos CLP",S!$AD:$AD,S!$AO:$AO)),0)</f>
        <v>0</v>
      </c>
      <c r="AW40" s="19">
        <f>IF(OR($I40="REAL",$I40="INCURRIDO"),SUMIF(S!$O:$O,$I40&amp;$O40&amp;$Q40&amp;UPPER(TEXT(AW$4,"MMMMYYYY"))&amp;$Z40,IF($W$1="Pesos CLP",S!$AD:$AD,S!$AO:$AO)),0)</f>
        <v>0</v>
      </c>
      <c r="AX40" s="19">
        <f>IF(OR($I40="REAL",$I40="INCURRIDO"),SUMIF(S!$O:$O,$I40&amp;$O40&amp;$Q40&amp;UPPER(TEXT(AX$4,"MMMMYYYY"))&amp;$Z40,IF($W$1="Pesos CLP",S!$AD:$AD,S!$AO:$AO)),0)</f>
        <v>0</v>
      </c>
      <c r="AY40" s="19">
        <f>IF(OR($I40="REAL",$I40="INCURRIDO"),SUMIF(S!$O:$O,$I40&amp;$O40&amp;$Q40&amp;UPPER(TEXT(AY$4,"MMMMYYYY"))&amp;$Z40,IF($W$1="Pesos CLP",S!$AD:$AD,S!$AO:$AO)),0)</f>
        <v>0</v>
      </c>
      <c r="AZ40" s="19">
        <f>IF(OR($I40="REAL",$I40="INCURRIDO"),SUMIF(S!$O:$O,$I40&amp;$O40&amp;$Q40&amp;UPPER(TEXT(AZ$4,"MMMMYYYY"))&amp;$Z40,IF($W$1="Pesos CLP",S!$AD:$AD,S!$AO:$AO)),0)</f>
        <v>0</v>
      </c>
      <c r="BA40" s="19">
        <f>IF(OR($I40="REAL",$I40="INCURRIDO"),SUMIF(S!$O:$O,$I40&amp;$O40&amp;$Q40&amp;UPPER(TEXT(BA$4,"MMMMYYYY"))&amp;$Z40,IF($W$1="Pesos CLP",S!$AD:$AD,S!$AO:$AO)),0)</f>
        <v>0</v>
      </c>
      <c r="BB40" s="19">
        <f>IF(OR($I40="REAL",$I40="INCURRIDO"),SUMIF(S!$O:$O,$I40&amp;$O40&amp;$Q40&amp;UPPER(TEXT(BB$4,"MMMMYYYY"))&amp;$Z40,IF($W$1="Pesos CLP",S!$AD:$AD,S!$AO:$AO)),0)</f>
        <v>0</v>
      </c>
      <c r="BC40" s="19">
        <f>IF(OR($I40="REAL",$I40="INCURRIDO"),SUMIF(S!$O:$O,$I40&amp;$O40&amp;$Q40&amp;UPPER(TEXT(BC$4,"MMMMYYYY"))&amp;$Z40,IF($W$1="Pesos CLP",S!$AD:$AD,S!$AO:$AO)),0)</f>
        <v>0</v>
      </c>
      <c r="BD40" s="19">
        <f>IF(OR($I40="REAL",$I40="INCURRIDO"),SUMIF(S!$O:$O,$I40&amp;$O40&amp;$Q40&amp;UPPER(TEXT(BD$4,"MMMMYYYY"))&amp;$Z40,IF($W$1="Pesos CLP",S!$AD:$AD,S!$AO:$AO)),0)</f>
        <v>0</v>
      </c>
      <c r="BE40" s="19">
        <f>IF(OR($I40="REAL",$I40="INCURRIDO"),SUMIF(S!$O:$O,$I40&amp;$O40&amp;$Q40&amp;UPPER(TEXT(BE$4,"MMMMYYYY"))&amp;$Z40,IF($W$1="Pesos CLP",S!$AD:$AD,S!$AO:$AO)),0)</f>
        <v>0</v>
      </c>
      <c r="BF40" s="19">
        <f>IF(OR($I40="REAL",$I40="INCURRIDO"),SUMIF(S!$O:$O,$I40&amp;$O40&amp;$Q40&amp;UPPER(TEXT(BF$4,"MMMMYYYY"))&amp;$Z40,IF($W$1="Pesos CLP",S!$AD:$AD,S!$AO:$AO)),0)</f>
        <v>0</v>
      </c>
      <c r="BG40" s="19">
        <f>IF(OR($I40="REAL",$I40="INCURRIDO"),SUMIF(S!$O:$O,$I40&amp;$O40&amp;$Q40&amp;UPPER(TEXT(BG$4,"MMMMYYYY"))&amp;$Z40,IF($W$1="Pesos CLP",S!$AD:$AD,S!$AO:$AO)),0)</f>
        <v>0</v>
      </c>
      <c r="BH40" s="19">
        <f>IF(OR($I40="REAL",$I40="INCURRIDO"),SUMIF(S!$O:$O,$I40&amp;$O40&amp;$Q40&amp;UPPER(TEXT(BH$4,"MMMMYYYY"))&amp;$Z40,IF($W$1="Pesos CLP",S!$AD:$AD,S!$AO:$AO)),0)</f>
        <v>0</v>
      </c>
      <c r="BI40" s="19">
        <f>IF(OR($I40="REAL",$I40="INCURRIDO"),SUMIF(S!$O:$O,$I40&amp;$O40&amp;$Q40&amp;UPPER(TEXT(BI$4,"MMMMYYYY"))&amp;$Z40,IF($W$1="Pesos CLP",S!$AD:$AD,S!$AO:$AO)),0)</f>
        <v>0</v>
      </c>
      <c r="BJ40" s="19">
        <f>IF(OR($I40="REAL",$I40="INCURRIDO"),SUMIF(S!$O:$O,$I40&amp;$O40&amp;$Q40&amp;UPPER(TEXT(BJ$4,"MMMMYYYY"))&amp;$Z40,IF($W$1="Pesos CLP",S!$AD:$AD,S!$AO:$AO)),0)</f>
        <v>0</v>
      </c>
      <c r="BK40" s="19">
        <f>IF(OR($I40="REAL",$I40="INCURRIDO"),SUMIF(S!$O:$O,$I40&amp;$O40&amp;$Q40&amp;UPPER(TEXT(BK$4,"MMMMYYYY"))&amp;$Z40,IF($W$1="Pesos CLP",S!$AD:$AD,S!$AO:$AO)),0)</f>
        <v>0</v>
      </c>
      <c r="BL40" s="19">
        <f>IF(OR($I40="REAL",$I40="INCURRIDO"),SUMIF(S!$O:$O,$I40&amp;$O40&amp;$Q40&amp;UPPER(TEXT(BL$4,"MMMMYYYY"))&amp;$Z40,IF($W$1="Pesos CLP",S!$AD:$AD,S!$AO:$AO)),0)</f>
        <v>0</v>
      </c>
      <c r="BM40" s="19">
        <f>IF(OR($I40="REAL",$I40="INCURRIDO"),SUMIF(S!$O:$O,$I40&amp;$O40&amp;$Q40&amp;UPPER(TEXT(BM$4,"MMMMYYYY"))&amp;$Z40,IF($W$1="Pesos CLP",S!$AD:$AD,S!$AO:$AO)),0)</f>
        <v>0</v>
      </c>
      <c r="BN40" s="19">
        <f>IF(OR($I40="REAL",$I40="INCURRIDO"),SUMIF(S!$O:$O,$I40&amp;$O40&amp;$Q40&amp;UPPER(TEXT(BN$4,"MMMMYYYY"))&amp;$Z40,IF($W$1="Pesos CLP",S!$AD:$AD,S!$AO:$AO)),0)</f>
        <v>0</v>
      </c>
      <c r="BO40" s="19">
        <f>IF(OR($I40="REAL",$I40="INCURRIDO"),SUMIF(S!$O:$O,$I40&amp;$O40&amp;$Q40&amp;UPPER(TEXT(BO$4,"MMMMYYYY"))&amp;$Z40,IF($W$1="Pesos CLP",S!$AD:$AD,S!$AO:$AO)),0)</f>
        <v>0</v>
      </c>
      <c r="BP40" s="19">
        <f>IF(OR($I40="REAL",$I40="INCURRIDO"),SUMIF(S!$O:$O,$I40&amp;$O40&amp;$Q40&amp;UPPER(TEXT(BP$4,"MMMMYYYY"))&amp;$Z40,IF($W$1="Pesos CLP",S!$AD:$AD,S!$AO:$AO)),0)</f>
        <v>0</v>
      </c>
      <c r="BQ40" s="19">
        <f>IF(OR($I40="REAL",$I40="INCURRIDO"),SUMIF(S!$O:$O,$I40&amp;$O40&amp;$Q40&amp;UPPER(TEXT(BQ$4,"MMMMYYYY"))&amp;$Z40,IF($W$1="Pesos CLP",S!$AD:$AD,S!$AO:$AO)),0)</f>
        <v>0</v>
      </c>
      <c r="BR40" s="19">
        <f>IF(OR($I40="REAL",$I40="INCURRIDO"),SUMIF(S!$O:$O,$I40&amp;$O40&amp;$Q40&amp;UPPER(TEXT(BR$4,"MMMMYYYY"))&amp;$Z40,IF($W$1="Pesos CLP",S!$AD:$AD,S!$AO:$AO)),0)</f>
        <v>0</v>
      </c>
      <c r="BS40" s="19">
        <f>IF(OR($I40="REAL",$I40="INCURRIDO"),SUMIF(S!$O:$O,$I40&amp;$O40&amp;$Q40&amp;UPPER(TEXT(BS$4,"MMMMYYYY"))&amp;$Z40,IF($W$1="Pesos CLP",S!$AD:$AD,S!$AO:$AO)),0)</f>
        <v>0</v>
      </c>
      <c r="BT40" s="19">
        <f>IF(OR($I40="REAL",$I40="INCURRIDO"),SUMIF(S!$O:$O,$I40&amp;$O40&amp;$Q40&amp;UPPER(TEXT(BT$4,"MMMMYYYY"))&amp;$Z40,IF($W$1="Pesos CLP",S!$AD:$AD,S!$AO:$AO)),0)</f>
        <v>0</v>
      </c>
      <c r="BU40" s="19">
        <f>IF(OR($I40="REAL",$I40="INCURRIDO"),SUMIF(S!$O:$O,$I40&amp;$O40&amp;$Q40&amp;UPPER(TEXT(BU$4,"MMMMYYYY"))&amp;$Z40,IF($W$1="Pesos CLP",S!$AD:$AD,S!$AO:$AO)),0)</f>
        <v>0</v>
      </c>
      <c r="BV40" s="19">
        <f>IF(OR($I40="REAL",$I40="INCURRIDO"),SUMIF(S!$O:$O,$I40&amp;$O40&amp;$Q40&amp;UPPER(TEXT(BV$4,"MMMMYYYY"))&amp;$Z40,IF($W$1="Pesos CLP",S!$AD:$AD,S!$AO:$AO)),0)</f>
        <v>0</v>
      </c>
      <c r="BW40" s="19">
        <f>IF(OR($I40="REAL",$I40="INCURRIDO"),SUMIF(S!$O:$O,$I40&amp;$O40&amp;$Q40&amp;UPPER(TEXT(BW$4,"MMMMYYYY"))&amp;$Z40,IF($W$1="Pesos CLP",S!$AD:$AD,S!$AO:$AO)),0)</f>
        <v>0</v>
      </c>
      <c r="BX40" s="19">
        <f>IF(OR($I40="REAL",$I40="INCURRIDO"),SUMIF(S!$O:$O,$I40&amp;$O40&amp;$Q40&amp;UPPER(TEXT(BX$4,"MMMMYYYY"))&amp;$Z40,IF($W$1="Pesos CLP",S!$AD:$AD,S!$AO:$AO)),0)</f>
        <v>0</v>
      </c>
      <c r="BY40" s="19">
        <f>IF(OR($I40="REAL",$I40="INCURRIDO"),SUMIF(S!$O:$O,$I40&amp;$O40&amp;$Q40&amp;UPPER(TEXT(BY$4,"MMMMYYYY"))&amp;$Z40,IF($W$1="Pesos CLP",S!$AD:$AD,S!$AO:$AO)),0)</f>
        <v>0</v>
      </c>
      <c r="BZ40" s="19">
        <f>IF(OR($I40="REAL",$I40="INCURRIDO"),SUMIF(S!$O:$O,$I40&amp;$O40&amp;$Q40&amp;UPPER(TEXT(BZ$4,"MMMMYYYY"))&amp;$Z40,IF($W$1="Pesos CLP",S!$AD:$AD,S!$AO:$AO)),0)</f>
        <v>-2392.4277370715758</v>
      </c>
      <c r="CA40" s="19">
        <f>IF(OR($I40="REAL",$I40="INCURRIDO"),SUMIF(S!$O:$O,$I40&amp;$O40&amp;$Q40&amp;UPPER(TEXT(CA$4,"MMMMYYYY"))&amp;$Z40,IF($W$1="Pesos CLP",S!$AD:$AD,S!$AO:$AO)),0)</f>
        <v>2387.7719143972636</v>
      </c>
      <c r="CB40" s="19">
        <f>IF(OR($I40="REAL",$I40="INCURRIDO"),SUMIF(S!$O:$O,$I40&amp;$O40&amp;$Q40&amp;UPPER(TEXT(CB$4,"MMMMYYYY"))&amp;$Z40,IF($W$1="Pesos CLP",S!$AD:$AD,S!$AO:$AO)),0)</f>
        <v>0</v>
      </c>
      <c r="CC40" s="19">
        <f>IF(OR($I40="REAL",$I40="INCURRIDO"),SUMIF(S!$O:$O,$I40&amp;$O40&amp;$Q40&amp;UPPER(TEXT(CC$4,"MMMMYYYY"))&amp;$Z40,IF($W$1="Pesos CLP",S!$AD:$AD,S!$AO:$AO)),0)</f>
        <v>0</v>
      </c>
      <c r="CD40" s="19">
        <f>IF(OR($I40="REAL",$I40="INCURRIDO"),SUMIF(S!$O:$O,$I40&amp;$O40&amp;$Q40&amp;UPPER(TEXT(CD$4,"MMMMYYYY"))&amp;$Z40,IF($W$1="Pesos CLP",S!$AD:$AD,S!$AO:$AO)),0)</f>
        <v>0</v>
      </c>
      <c r="CE40" s="19">
        <f>IF(OR($I40="REAL",$I40="INCURRIDO"),SUMIF(S!$O:$O,$I40&amp;$O40&amp;$Q40&amp;UPPER(TEXT(CE$4,"MMMMYYYY"))&amp;$Z40,IF($W$1="Pesos CLP",S!$AD:$AD,S!$AO:$AO)),0)</f>
        <v>0</v>
      </c>
      <c r="CF40" s="19">
        <f>IF(OR($I40="REAL",$I40="INCURRIDO"),SUMIF(S!$O:$O,$I40&amp;$O40&amp;$Q40&amp;UPPER(TEXT(CF$4,"MMMMYYYY"))&amp;$Z40,IF($W$1="Pesos CLP",S!$AD:$AD,S!$AO:$AO)),0)</f>
        <v>0</v>
      </c>
      <c r="CG40" s="19">
        <f>IF(OR($I40="REAL",$I40="INCURRIDO"),SUMIF(S!$O:$O,$I40&amp;$O40&amp;$Q40&amp;UPPER(TEXT(CG$4,"MMMMYYYY"))&amp;$Z40,IF($W$1="Pesos CLP",S!$AD:$AD,S!$AO:$AO)),0)</f>
        <v>0</v>
      </c>
      <c r="CH40" s="19">
        <f>IF(OR($I40="REAL",$I40="INCURRIDO"),SUMIF(S!$O:$O,$I40&amp;$O40&amp;$Q40&amp;UPPER(TEXT(CH$4,"MMMMYYYY"))&amp;$Z40,IF($W$1="Pesos CLP",S!$AD:$AD,S!$AO:$AO)),0)</f>
        <v>0</v>
      </c>
      <c r="CI40" s="19">
        <f>IF(OR($I40="REAL",$I40="INCURRIDO"),SUMIF(S!$O:$O,$I40&amp;$O40&amp;$Q40&amp;UPPER(TEXT(CI$4,"MMMMYYYY"))&amp;$Z40,IF($W$1="Pesos CLP",S!$AD:$AD,S!$AO:$AO)),0)</f>
        <v>0</v>
      </c>
      <c r="CJ40" s="19">
        <f>IF(OR($I40="REAL",$I40="INCURRIDO"),SUMIF(S!$O:$O,$I40&amp;$O40&amp;$Q40&amp;UPPER(TEXT(CJ$4,"MMMMYYYY"))&amp;$Z40,IF($W$1="Pesos CLP",S!$AD:$AD,S!$AO:$AO)),0)</f>
        <v>0</v>
      </c>
      <c r="CT40" s="378">
        <f t="shared" si="45"/>
        <v>0</v>
      </c>
      <c r="CU40" s="378">
        <f t="shared" si="45"/>
        <v>0</v>
      </c>
      <c r="CV40" s="378">
        <f t="shared" si="45"/>
        <v>0</v>
      </c>
      <c r="CW40" s="378">
        <f t="shared" si="45"/>
        <v>0</v>
      </c>
      <c r="CX40" s="378">
        <f t="shared" si="45"/>
        <v>0</v>
      </c>
      <c r="CY40" s="378">
        <f t="shared" si="45"/>
        <v>0</v>
      </c>
      <c r="CZ40" s="378">
        <f t="shared" si="45"/>
        <v>0</v>
      </c>
      <c r="DA40" s="378">
        <f t="shared" si="45"/>
        <v>0</v>
      </c>
      <c r="DB40" s="378">
        <f t="shared" si="45"/>
        <v>0</v>
      </c>
      <c r="DC40" s="378">
        <f t="shared" si="45"/>
        <v>0</v>
      </c>
      <c r="DD40" s="378">
        <f t="shared" si="46"/>
        <v>0</v>
      </c>
      <c r="DE40" s="378">
        <f t="shared" si="46"/>
        <v>0</v>
      </c>
      <c r="DF40" s="378">
        <f t="shared" si="46"/>
        <v>0</v>
      </c>
      <c r="DG40" s="378">
        <f t="shared" si="46"/>
        <v>0</v>
      </c>
      <c r="DH40" s="378">
        <f t="shared" si="46"/>
        <v>0</v>
      </c>
      <c r="DI40" s="378">
        <f t="shared" si="46"/>
        <v>0</v>
      </c>
      <c r="DJ40" s="378">
        <f t="shared" si="46"/>
        <v>0</v>
      </c>
      <c r="DK40" s="378">
        <f t="shared" si="46"/>
        <v>0</v>
      </c>
      <c r="DL40" s="378">
        <f t="shared" si="46"/>
        <v>0</v>
      </c>
      <c r="DM40" s="378">
        <f t="shared" si="46"/>
        <v>0</v>
      </c>
      <c r="DN40" s="378">
        <f t="shared" si="47"/>
        <v>0</v>
      </c>
      <c r="DO40" s="378">
        <f t="shared" si="47"/>
        <v>0</v>
      </c>
      <c r="DP40" s="378">
        <f t="shared" si="47"/>
        <v>0</v>
      </c>
      <c r="DQ40" s="378">
        <f t="shared" si="47"/>
        <v>0</v>
      </c>
      <c r="DR40" s="378">
        <f t="shared" si="47"/>
        <v>0</v>
      </c>
      <c r="DS40" s="378">
        <f t="shared" si="47"/>
        <v>0</v>
      </c>
      <c r="DT40" s="378">
        <f t="shared" si="47"/>
        <v>0</v>
      </c>
      <c r="DU40" s="378">
        <f t="shared" si="47"/>
        <v>0</v>
      </c>
      <c r="DV40" s="378">
        <f t="shared" si="47"/>
        <v>0</v>
      </c>
      <c r="DW40" s="378">
        <f t="shared" si="47"/>
        <v>0</v>
      </c>
      <c r="DX40" s="378">
        <f t="shared" si="48"/>
        <v>0</v>
      </c>
      <c r="DY40" s="378">
        <f t="shared" si="48"/>
        <v>0</v>
      </c>
      <c r="DZ40" s="378">
        <f t="shared" si="48"/>
        <v>0</v>
      </c>
      <c r="EA40" s="378">
        <f t="shared" si="48"/>
        <v>0</v>
      </c>
      <c r="EB40" s="378">
        <f t="shared" si="48"/>
        <v>0</v>
      </c>
      <c r="EC40" s="378">
        <f t="shared" si="48"/>
        <v>0</v>
      </c>
      <c r="ED40" s="378">
        <f t="shared" si="48"/>
        <v>0</v>
      </c>
      <c r="EE40" s="378">
        <f t="shared" si="48"/>
        <v>0</v>
      </c>
      <c r="EF40" s="378">
        <f t="shared" si="48"/>
        <v>0</v>
      </c>
      <c r="EG40" s="378">
        <f t="shared" si="48"/>
        <v>0</v>
      </c>
      <c r="EH40" s="378">
        <f t="shared" si="49"/>
        <v>0</v>
      </c>
      <c r="EI40" s="378">
        <f t="shared" si="49"/>
        <v>0</v>
      </c>
      <c r="EJ40" s="378">
        <f t="shared" si="49"/>
        <v>0</v>
      </c>
      <c r="EK40" s="378">
        <f t="shared" si="49"/>
        <v>0</v>
      </c>
      <c r="EL40" s="378">
        <f t="shared" si="49"/>
        <v>0</v>
      </c>
      <c r="EM40" s="378">
        <f t="shared" si="49"/>
        <v>0</v>
      </c>
      <c r="EN40" s="378">
        <f t="shared" si="49"/>
        <v>0</v>
      </c>
      <c r="EO40" s="378">
        <f t="shared" si="49"/>
        <v>0</v>
      </c>
      <c r="EP40" s="378">
        <f t="shared" si="49"/>
        <v>0</v>
      </c>
      <c r="EQ40" s="378">
        <f t="shared" si="49"/>
        <v>0</v>
      </c>
    </row>
    <row r="41" spans="1:147" x14ac:dyDescent="0.3">
      <c r="A41" s="182"/>
      <c r="B41" s="182"/>
      <c r="C41" s="368"/>
      <c r="D41" s="368" t="e">
        <f t="shared" si="17"/>
        <v>#N/A</v>
      </c>
      <c r="E41" s="368" t="e">
        <f>VLOOKUP(TEXT(Z41,0),'G2'!B:D,3,0)</f>
        <v>#N/A</v>
      </c>
      <c r="F41" s="816">
        <f t="shared" si="18"/>
        <v>0</v>
      </c>
      <c r="G41" s="755">
        <f t="shared" si="8"/>
        <v>0</v>
      </c>
      <c r="H41" s="756" t="s">
        <v>1190</v>
      </c>
      <c r="I41" s="181"/>
      <c r="J41" s="181"/>
      <c r="K41" s="182"/>
      <c r="L41" s="182" t="str">
        <f>IFERROR(VLOOKUP(TEXT(Z41,0),'G2'!$B$5:$D$21,3,0),"")</f>
        <v/>
      </c>
      <c r="M41" s="183"/>
      <c r="N41" s="184" t="s">
        <v>220</v>
      </c>
      <c r="O41" s="181"/>
      <c r="P41" s="181"/>
      <c r="Q41" s="181"/>
      <c r="R41" s="181"/>
      <c r="S41" s="185"/>
      <c r="T41" s="186"/>
      <c r="U41" s="186"/>
      <c r="V41" s="187"/>
      <c r="W41" s="188" t="e">
        <v>#N/A</v>
      </c>
      <c r="X41" s="188"/>
      <c r="Y41" s="188">
        <f t="shared" si="10"/>
        <v>0</v>
      </c>
      <c r="Z41" s="188"/>
      <c r="AA41" s="19">
        <f>IF(OR($I41="REAL",$I41="INCURRIDO"),SUMIF(S!$O:$O,$I41&amp;$O41&amp;$Q41&amp;UPPER(TEXT(AA$4,"MMMMYYYY"))&amp;$Z41,IF($W$1="Pesos CLP",S!$AD:$AD,S!$AO:$AO)),0)</f>
        <v>0</v>
      </c>
      <c r="AB41" s="19">
        <f>IF(OR($I41="REAL",$I41="INCURRIDO"),SUMIF(S!$O:$O,$I41&amp;$O41&amp;$Q41&amp;UPPER(TEXT(AB$4,"MMMMYYYY"))&amp;$Z41,IF($W$1="Pesos CLP",S!$AD:$AD,S!$AO:$AO)),0)</f>
        <v>0</v>
      </c>
      <c r="AC41" s="19">
        <f>IF(OR($I41="REAL",$I41="INCURRIDO"),SUMIF(S!$O:$O,$I41&amp;$O41&amp;$Q41&amp;UPPER(TEXT(AC$4,"MMMMYYYY"))&amp;$Z41,IF($W$1="Pesos CLP",S!$AD:$AD,S!$AO:$AO)),0)</f>
        <v>0</v>
      </c>
      <c r="AD41" s="19">
        <f>IF(OR($I41="REAL",$I41="INCURRIDO"),SUMIF(S!$O:$O,$I41&amp;$O41&amp;$Q41&amp;UPPER(TEXT(AD$4,"MMMMYYYY"))&amp;$Z41,IF($W$1="Pesos CLP",S!$AD:$AD,S!$AO:$AO)),0)</f>
        <v>0</v>
      </c>
      <c r="AE41" s="19">
        <f>IF(OR($I41="REAL",$I41="INCURRIDO"),SUMIF(S!$O:$O,$I41&amp;$O41&amp;$Q41&amp;UPPER(TEXT(AE$4,"MMMMYYYY"))&amp;$Z41,IF($W$1="Pesos CLP",S!$AD:$AD,S!$AO:$AO)),0)</f>
        <v>0</v>
      </c>
      <c r="AF41" s="19">
        <f>IF(OR($I41="REAL",$I41="INCURRIDO"),SUMIF(S!$O:$O,$I41&amp;$O41&amp;$Q41&amp;UPPER(TEXT(AF$4,"MMMMYYYY"))&amp;$Z41,IF($W$1="Pesos CLP",S!$AD:$AD,S!$AO:$AO)),0)</f>
        <v>0</v>
      </c>
      <c r="AG41" s="19">
        <f>IF(OR($I41="REAL",$I41="INCURRIDO"),SUMIF(S!$O:$O,$I41&amp;$O41&amp;$Q41&amp;UPPER(TEXT(AG$4,"MMMMYYYY"))&amp;$Z41,IF($W$1="Pesos CLP",S!$AD:$AD,S!$AO:$AO)),0)</f>
        <v>0</v>
      </c>
      <c r="AH41" s="19">
        <f>IF(OR($I41="REAL",$I41="INCURRIDO"),SUMIF(S!$O:$O,$I41&amp;$O41&amp;$Q41&amp;UPPER(TEXT(AH$4,"MMMMYYYY"))&amp;$Z41,IF($W$1="Pesos CLP",S!$AD:$AD,S!$AO:$AO)),0)</f>
        <v>0</v>
      </c>
      <c r="AI41" s="19">
        <f>IF(OR($I41="REAL",$I41="INCURRIDO"),SUMIF(S!$O:$O,$I41&amp;$O41&amp;$Q41&amp;UPPER(TEXT(AI$4,"MMMMYYYY"))&amp;$Z41,IF($W$1="Pesos CLP",S!$AD:$AD,S!$AO:$AO)),0)</f>
        <v>0</v>
      </c>
      <c r="AJ41" s="19">
        <f>IF(OR($I41="REAL",$I41="INCURRIDO"),SUMIF(S!$O:$O,$I41&amp;$O41&amp;$Q41&amp;UPPER(TEXT(AJ$4,"MMMMYYYY"))&amp;$Z41,IF($W$1="Pesos CLP",S!$AD:$AD,S!$AO:$AO)),0)</f>
        <v>0</v>
      </c>
      <c r="AK41" s="19">
        <f>IF(OR($I41="REAL",$I41="INCURRIDO"),SUMIF(S!$O:$O,$I41&amp;$O41&amp;$Q41&amp;UPPER(TEXT(AK$4,"MMMMYYYY"))&amp;$Z41,IF($W$1="Pesos CLP",S!$AD:$AD,S!$AO:$AO)),0)</f>
        <v>0</v>
      </c>
      <c r="AL41" s="19">
        <f>IF(OR($I41="REAL",$I41="INCURRIDO"),SUMIF(S!$O:$O,$I41&amp;$O41&amp;$Q41&amp;UPPER(TEXT(AL$4,"MMMMYYYY"))&amp;$Z41,IF($W$1="Pesos CLP",S!$AD:$AD,S!$AO:$AO)),0)</f>
        <v>0</v>
      </c>
      <c r="AM41" s="19">
        <f>IF(OR($I41="REAL",$I41="INCURRIDO"),SUMIF(S!$O:$O,$I41&amp;$O41&amp;$Q41&amp;UPPER(TEXT(AM$4,"MMMMYYYY"))&amp;$Z41,IF($W$1="Pesos CLP",S!$AD:$AD,S!$AO:$AO)),0)</f>
        <v>0</v>
      </c>
      <c r="AN41" s="19">
        <f>IF(OR($I41="REAL",$I41="INCURRIDO"),SUMIF(S!$O:$O,$I41&amp;$O41&amp;$Q41&amp;UPPER(TEXT(AN$4,"MMMMYYYY"))&amp;$Z41,IF($W$1="Pesos CLP",S!$AD:$AD,S!$AO:$AO)),0)</f>
        <v>0</v>
      </c>
      <c r="AO41" s="19">
        <f>IF(OR($I41="REAL",$I41="INCURRIDO"),SUMIF(S!$O:$O,$I41&amp;$O41&amp;$Q41&amp;UPPER(TEXT(AO$4,"MMMMYYYY"))&amp;$Z41,IF($W$1="Pesos CLP",S!$AD:$AD,S!$AO:$AO)),0)</f>
        <v>0</v>
      </c>
      <c r="AP41" s="19">
        <f>IF(OR($I41="REAL",$I41="INCURRIDO"),SUMIF(S!$O:$O,$I41&amp;$O41&amp;$Q41&amp;UPPER(TEXT(AP$4,"MMMMYYYY"))&amp;$Z41,IF($W$1="Pesos CLP",S!$AD:$AD,S!$AO:$AO)),0)</f>
        <v>0</v>
      </c>
      <c r="AQ41" s="19">
        <f>IF(OR($I41="REAL",$I41="INCURRIDO"),SUMIF(S!$O:$O,$I41&amp;$O41&amp;$Q41&amp;UPPER(TEXT(AQ$4,"MMMMYYYY"))&amp;$Z41,IF($W$1="Pesos CLP",S!$AD:$AD,S!$AO:$AO)),0)</f>
        <v>0</v>
      </c>
      <c r="AR41" s="19">
        <f>IF(OR($I41="REAL",$I41="INCURRIDO"),SUMIF(S!$O:$O,$I41&amp;$O41&amp;$Q41&amp;UPPER(TEXT(AR$4,"MMMMYYYY"))&amp;$Z41,IF($W$1="Pesos CLP",S!$AD:$AD,S!$AO:$AO)),0)</f>
        <v>0</v>
      </c>
      <c r="AS41" s="19">
        <f>IF(OR($I41="REAL",$I41="INCURRIDO"),SUMIF(S!$O:$O,$I41&amp;$O41&amp;$Q41&amp;UPPER(TEXT(AS$4,"MMMMYYYY"))&amp;$Z41,IF($W$1="Pesos CLP",S!$AD:$AD,S!$AO:$AO)),0)</f>
        <v>0</v>
      </c>
      <c r="AT41" s="19">
        <f>IF(OR($I41="REAL",$I41="INCURRIDO"),SUMIF(S!$O:$O,$I41&amp;$O41&amp;$Q41&amp;UPPER(TEXT(AT$4,"MMMMYYYY"))&amp;$Z41,IF($W$1="Pesos CLP",S!$AD:$AD,S!$AO:$AO)),0)</f>
        <v>0</v>
      </c>
      <c r="AU41" s="19">
        <f>IF(OR($I41="REAL",$I41="INCURRIDO"),SUMIF(S!$O:$O,$I41&amp;$O41&amp;$Q41&amp;UPPER(TEXT(AU$4,"MMMMYYYY"))&amp;$Z41,IF($W$1="Pesos CLP",S!$AD:$AD,S!$AO:$AO)),0)</f>
        <v>0</v>
      </c>
      <c r="AV41" s="19">
        <f>IF(OR($I41="REAL",$I41="INCURRIDO"),SUMIF(S!$O:$O,$I41&amp;$O41&amp;$Q41&amp;UPPER(TEXT(AV$4,"MMMMYYYY"))&amp;$Z41,IF($W$1="Pesos CLP",S!$AD:$AD,S!$AO:$AO)),0)</f>
        <v>0</v>
      </c>
      <c r="AW41" s="19">
        <f>IF(OR($I41="REAL",$I41="INCURRIDO"),SUMIF(S!$O:$O,$I41&amp;$O41&amp;$Q41&amp;UPPER(TEXT(AW$4,"MMMMYYYY"))&amp;$Z41,IF($W$1="Pesos CLP",S!$AD:$AD,S!$AO:$AO)),0)</f>
        <v>0</v>
      </c>
      <c r="AX41" s="19">
        <f>IF(OR($I41="REAL",$I41="INCURRIDO"),SUMIF(S!$O:$O,$I41&amp;$O41&amp;$Q41&amp;UPPER(TEXT(AX$4,"MMMMYYYY"))&amp;$Z41,IF($W$1="Pesos CLP",S!$AD:$AD,S!$AO:$AO)),0)</f>
        <v>0</v>
      </c>
      <c r="AY41" s="19">
        <f>IF(OR($I41="REAL",$I41="INCURRIDO"),SUMIF(S!$O:$O,$I41&amp;$O41&amp;$Q41&amp;UPPER(TEXT(AY$4,"MMMMYYYY"))&amp;$Z41,IF($W$1="Pesos CLP",S!$AD:$AD,S!$AO:$AO)),0)</f>
        <v>0</v>
      </c>
      <c r="AZ41" s="19">
        <f>IF(OR($I41="REAL",$I41="INCURRIDO"),SUMIF(S!$O:$O,$I41&amp;$O41&amp;$Q41&amp;UPPER(TEXT(AZ$4,"MMMMYYYY"))&amp;$Z41,IF($W$1="Pesos CLP",S!$AD:$AD,S!$AO:$AO)),0)</f>
        <v>0</v>
      </c>
      <c r="BA41" s="19">
        <f>IF(OR($I41="REAL",$I41="INCURRIDO"),SUMIF(S!$O:$O,$I41&amp;$O41&amp;$Q41&amp;UPPER(TEXT(BA$4,"MMMMYYYY"))&amp;$Z41,IF($W$1="Pesos CLP",S!$AD:$AD,S!$AO:$AO)),0)</f>
        <v>0</v>
      </c>
      <c r="BB41" s="19">
        <f>IF(OR($I41="REAL",$I41="INCURRIDO"),SUMIF(S!$O:$O,$I41&amp;$O41&amp;$Q41&amp;UPPER(TEXT(BB$4,"MMMMYYYY"))&amp;$Z41,IF($W$1="Pesos CLP",S!$AD:$AD,S!$AO:$AO)),0)</f>
        <v>0</v>
      </c>
      <c r="BC41" s="19">
        <f>IF(OR($I41="REAL",$I41="INCURRIDO"),SUMIF(S!$O:$O,$I41&amp;$O41&amp;$Q41&amp;UPPER(TEXT(BC$4,"MMMMYYYY"))&amp;$Z41,IF($W$1="Pesos CLP",S!$AD:$AD,S!$AO:$AO)),0)</f>
        <v>0</v>
      </c>
      <c r="BD41" s="19">
        <f>IF(OR($I41="REAL",$I41="INCURRIDO"),SUMIF(S!$O:$O,$I41&amp;$O41&amp;$Q41&amp;UPPER(TEXT(BD$4,"MMMMYYYY"))&amp;$Z41,IF($W$1="Pesos CLP",S!$AD:$AD,S!$AO:$AO)),0)</f>
        <v>0</v>
      </c>
      <c r="BE41" s="19">
        <f>IF(OR($I41="REAL",$I41="INCURRIDO"),SUMIF(S!$O:$O,$I41&amp;$O41&amp;$Q41&amp;UPPER(TEXT(BE$4,"MMMMYYYY"))&amp;$Z41,IF($W$1="Pesos CLP",S!$AD:$AD,S!$AO:$AO)),0)</f>
        <v>0</v>
      </c>
      <c r="BF41" s="19">
        <f>IF(OR($I41="REAL",$I41="INCURRIDO"),SUMIF(S!$O:$O,$I41&amp;$O41&amp;$Q41&amp;UPPER(TEXT(BF$4,"MMMMYYYY"))&amp;$Z41,IF($W$1="Pesos CLP",S!$AD:$AD,S!$AO:$AO)),0)</f>
        <v>0</v>
      </c>
      <c r="BG41" s="19">
        <f>IF(OR($I41="REAL",$I41="INCURRIDO"),SUMIF(S!$O:$O,$I41&amp;$O41&amp;$Q41&amp;UPPER(TEXT(BG$4,"MMMMYYYY"))&amp;$Z41,IF($W$1="Pesos CLP",S!$AD:$AD,S!$AO:$AO)),0)</f>
        <v>0</v>
      </c>
      <c r="BH41" s="19">
        <f>IF(OR($I41="REAL",$I41="INCURRIDO"),SUMIF(S!$O:$O,$I41&amp;$O41&amp;$Q41&amp;UPPER(TEXT(BH$4,"MMMMYYYY"))&amp;$Z41,IF($W$1="Pesos CLP",S!$AD:$AD,S!$AO:$AO)),0)</f>
        <v>0</v>
      </c>
      <c r="BI41" s="19">
        <f>IF(OR($I41="REAL",$I41="INCURRIDO"),SUMIF(S!$O:$O,$I41&amp;$O41&amp;$Q41&amp;UPPER(TEXT(BI$4,"MMMMYYYY"))&amp;$Z41,IF($W$1="Pesos CLP",S!$AD:$AD,S!$AO:$AO)),0)</f>
        <v>0</v>
      </c>
      <c r="BJ41" s="19">
        <f>IF(OR($I41="REAL",$I41="INCURRIDO"),SUMIF(S!$O:$O,$I41&amp;$O41&amp;$Q41&amp;UPPER(TEXT(BJ$4,"MMMMYYYY"))&amp;$Z41,IF($W$1="Pesos CLP",S!$AD:$AD,S!$AO:$AO)),0)</f>
        <v>0</v>
      </c>
      <c r="BK41" s="19">
        <f>IF(OR($I41="REAL",$I41="INCURRIDO"),SUMIF(S!$O:$O,$I41&amp;$O41&amp;$Q41&amp;UPPER(TEXT(BK$4,"MMMMYYYY"))&amp;$Z41,IF($W$1="Pesos CLP",S!$AD:$AD,S!$AO:$AO)),0)</f>
        <v>0</v>
      </c>
      <c r="BL41" s="19">
        <f>IF(OR($I41="REAL",$I41="INCURRIDO"),SUMIF(S!$O:$O,$I41&amp;$O41&amp;$Q41&amp;UPPER(TEXT(BL$4,"MMMMYYYY"))&amp;$Z41,IF($W$1="Pesos CLP",S!$AD:$AD,S!$AO:$AO)),0)</f>
        <v>0</v>
      </c>
      <c r="BM41" s="19">
        <f>IF(OR($I41="REAL",$I41="INCURRIDO"),SUMIF(S!$O:$O,$I41&amp;$O41&amp;$Q41&amp;UPPER(TEXT(BM$4,"MMMMYYYY"))&amp;$Z41,IF($W$1="Pesos CLP",S!$AD:$AD,S!$AO:$AO)),0)</f>
        <v>0</v>
      </c>
      <c r="BN41" s="19">
        <f>IF(OR($I41="REAL",$I41="INCURRIDO"),SUMIF(S!$O:$O,$I41&amp;$O41&amp;$Q41&amp;UPPER(TEXT(BN$4,"MMMMYYYY"))&amp;$Z41,IF($W$1="Pesos CLP",S!$AD:$AD,S!$AO:$AO)),0)</f>
        <v>0</v>
      </c>
      <c r="BO41" s="19">
        <f>IF(OR($I41="REAL",$I41="INCURRIDO"),SUMIF(S!$O:$O,$I41&amp;$O41&amp;$Q41&amp;UPPER(TEXT(BO$4,"MMMMYYYY"))&amp;$Z41,IF($W$1="Pesos CLP",S!$AD:$AD,S!$AO:$AO)),0)</f>
        <v>0</v>
      </c>
      <c r="BP41" s="19">
        <f>IF(OR($I41="REAL",$I41="INCURRIDO"),SUMIF(S!$O:$O,$I41&amp;$O41&amp;$Q41&amp;UPPER(TEXT(BP$4,"MMMMYYYY"))&amp;$Z41,IF($W$1="Pesos CLP",S!$AD:$AD,S!$AO:$AO)),0)</f>
        <v>0</v>
      </c>
      <c r="BQ41" s="19">
        <f>IF(OR($I41="REAL",$I41="INCURRIDO"),SUMIF(S!$O:$O,$I41&amp;$O41&amp;$Q41&amp;UPPER(TEXT(BQ$4,"MMMMYYYY"))&amp;$Z41,IF($W$1="Pesos CLP",S!$AD:$AD,S!$AO:$AO)),0)</f>
        <v>0</v>
      </c>
      <c r="BR41" s="19">
        <f>IF(OR($I41="REAL",$I41="INCURRIDO"),SUMIF(S!$O:$O,$I41&amp;$O41&amp;$Q41&amp;UPPER(TEXT(BR$4,"MMMMYYYY"))&amp;$Z41,IF($W$1="Pesos CLP",S!$AD:$AD,S!$AO:$AO)),0)</f>
        <v>0</v>
      </c>
      <c r="BS41" s="188"/>
      <c r="BT41" s="188"/>
      <c r="BU41" s="188"/>
      <c r="BV41" s="188"/>
      <c r="BW41" s="188"/>
      <c r="BX41" s="188"/>
      <c r="BY41" s="188"/>
      <c r="BZ41" s="188"/>
      <c r="CA41" s="188"/>
      <c r="CB41" s="188"/>
      <c r="CC41" s="188"/>
      <c r="CD41" s="188"/>
      <c r="CE41" s="188"/>
      <c r="CF41" s="188"/>
      <c r="CG41" s="188"/>
      <c r="CH41" s="188"/>
      <c r="CI41" s="188"/>
      <c r="CJ41" s="188"/>
      <c r="CK41" s="188"/>
      <c r="CL41" s="188"/>
      <c r="CM41" s="188"/>
      <c r="CN41" s="188"/>
      <c r="CO41" s="188"/>
      <c r="CP41" s="188"/>
      <c r="CQ41" s="188"/>
      <c r="CR41" s="188"/>
      <c r="CS41" s="188"/>
      <c r="CT41" s="380">
        <f t="shared" si="45"/>
        <v>0</v>
      </c>
      <c r="CU41" s="380">
        <f t="shared" si="45"/>
        <v>0</v>
      </c>
      <c r="CV41" s="380">
        <f t="shared" si="45"/>
        <v>0</v>
      </c>
      <c r="CW41" s="380">
        <f t="shared" si="45"/>
        <v>0</v>
      </c>
      <c r="CX41" s="380">
        <f t="shared" si="45"/>
        <v>0</v>
      </c>
      <c r="CY41" s="380">
        <f t="shared" si="45"/>
        <v>0</v>
      </c>
      <c r="CZ41" s="380">
        <f t="shared" si="45"/>
        <v>0</v>
      </c>
      <c r="DA41" s="380">
        <f t="shared" si="45"/>
        <v>0</v>
      </c>
      <c r="DB41" s="380">
        <f t="shared" si="45"/>
        <v>0</v>
      </c>
      <c r="DC41" s="380">
        <f t="shared" si="45"/>
        <v>0</v>
      </c>
      <c r="DD41" s="380">
        <f t="shared" si="46"/>
        <v>0</v>
      </c>
      <c r="DE41" s="380">
        <f t="shared" si="46"/>
        <v>0</v>
      </c>
      <c r="DF41" s="380">
        <f t="shared" si="46"/>
        <v>0</v>
      </c>
      <c r="DG41" s="380">
        <f t="shared" si="46"/>
        <v>0</v>
      </c>
      <c r="DH41" s="380">
        <f t="shared" si="46"/>
        <v>0</v>
      </c>
      <c r="DI41" s="380">
        <f t="shared" si="46"/>
        <v>0</v>
      </c>
      <c r="DJ41" s="380">
        <f t="shared" si="46"/>
        <v>0</v>
      </c>
      <c r="DK41" s="380">
        <f t="shared" si="46"/>
        <v>0</v>
      </c>
      <c r="DL41" s="380">
        <f t="shared" si="46"/>
        <v>0</v>
      </c>
      <c r="DM41" s="380">
        <f t="shared" si="46"/>
        <v>0</v>
      </c>
      <c r="DN41" s="380">
        <f t="shared" si="47"/>
        <v>0</v>
      </c>
      <c r="DO41" s="380">
        <f t="shared" si="47"/>
        <v>0</v>
      </c>
      <c r="DP41" s="380">
        <f t="shared" si="47"/>
        <v>0</v>
      </c>
      <c r="DQ41" s="380">
        <f t="shared" si="47"/>
        <v>0</v>
      </c>
      <c r="DR41" s="380">
        <f t="shared" si="47"/>
        <v>0</v>
      </c>
      <c r="DS41" s="380">
        <f t="shared" si="47"/>
        <v>0</v>
      </c>
      <c r="DT41" s="380">
        <f t="shared" si="47"/>
        <v>0</v>
      </c>
      <c r="DU41" s="380">
        <f t="shared" si="47"/>
        <v>0</v>
      </c>
      <c r="DV41" s="380">
        <f t="shared" si="47"/>
        <v>0</v>
      </c>
      <c r="DW41" s="380">
        <f t="shared" si="47"/>
        <v>0</v>
      </c>
      <c r="DX41" s="380">
        <f t="shared" si="48"/>
        <v>0</v>
      </c>
      <c r="DY41" s="380">
        <f t="shared" si="48"/>
        <v>0</v>
      </c>
      <c r="DZ41" s="380">
        <f t="shared" si="48"/>
        <v>0</v>
      </c>
      <c r="EA41" s="380">
        <f t="shared" si="48"/>
        <v>0</v>
      </c>
      <c r="EB41" s="380">
        <f t="shared" si="48"/>
        <v>0</v>
      </c>
      <c r="EC41" s="380">
        <f t="shared" si="48"/>
        <v>0</v>
      </c>
      <c r="ED41" s="380">
        <f t="shared" si="48"/>
        <v>0</v>
      </c>
      <c r="EE41" s="380">
        <f t="shared" si="48"/>
        <v>0</v>
      </c>
      <c r="EF41" s="380">
        <f t="shared" si="48"/>
        <v>0</v>
      </c>
      <c r="EG41" s="380">
        <f t="shared" si="48"/>
        <v>0</v>
      </c>
      <c r="EH41" s="380">
        <f t="shared" si="49"/>
        <v>0</v>
      </c>
      <c r="EI41" s="380">
        <f t="shared" si="49"/>
        <v>0</v>
      </c>
      <c r="EJ41" s="380">
        <f t="shared" si="49"/>
        <v>0</v>
      </c>
      <c r="EK41" s="380">
        <f t="shared" si="49"/>
        <v>0</v>
      </c>
      <c r="EL41" s="380">
        <f t="shared" si="49"/>
        <v>0</v>
      </c>
      <c r="EM41" s="380">
        <f t="shared" si="49"/>
        <v>0</v>
      </c>
      <c r="EN41" s="380">
        <f t="shared" si="49"/>
        <v>0</v>
      </c>
      <c r="EO41" s="380">
        <f t="shared" si="49"/>
        <v>0</v>
      </c>
      <c r="EP41" s="380">
        <f t="shared" si="49"/>
        <v>0</v>
      </c>
      <c r="EQ41" s="380">
        <f t="shared" si="49"/>
        <v>0</v>
      </c>
    </row>
    <row r="42" spans="1:147" x14ac:dyDescent="0.3">
      <c r="A42" s="368"/>
      <c r="B42" s="368"/>
      <c r="C42" s="368"/>
      <c r="D42" s="368">
        <f t="shared" si="17"/>
        <v>1.034195933456562</v>
      </c>
      <c r="E42" s="368" t="str">
        <f>VLOOKUP(TEXT(Z42,0),'G2'!B:D,3,0)</f>
        <v>MN</v>
      </c>
      <c r="F42" s="816">
        <f t="shared" si="18"/>
        <v>0</v>
      </c>
      <c r="G42" s="755">
        <f t="shared" si="8"/>
        <v>0</v>
      </c>
      <c r="H42" s="756" t="s">
        <v>1190</v>
      </c>
      <c r="I42" s="370" t="s">
        <v>93</v>
      </c>
      <c r="J42" s="370" t="s">
        <v>22</v>
      </c>
      <c r="K42" s="368" t="s">
        <v>260</v>
      </c>
      <c r="L42" s="368" t="str">
        <f>IFERROR(VLOOKUP(TEXT(Z42,0),'G2'!$B$5:$D$21,3,0),"")</f>
        <v>MN</v>
      </c>
      <c r="M42" s="369"/>
      <c r="N42" s="370" t="s">
        <v>630</v>
      </c>
      <c r="O42" s="370" t="s">
        <v>631</v>
      </c>
      <c r="P42" s="370"/>
      <c r="Q42" s="370" t="s">
        <v>695</v>
      </c>
      <c r="R42" s="370" t="s">
        <v>632</v>
      </c>
      <c r="S42" s="376">
        <v>15</v>
      </c>
      <c r="T42" s="372">
        <v>45572</v>
      </c>
      <c r="U42" s="372">
        <v>45589</v>
      </c>
      <c r="V42" s="373">
        <f t="shared" ref="V42:V47" si="50">(U42-T42)/30</f>
        <v>0.56666666666666665</v>
      </c>
      <c r="W42" s="374">
        <v>212629.5533635194</v>
      </c>
      <c r="X42" s="17"/>
      <c r="Y42" s="18">
        <f t="shared" si="10"/>
        <v>0</v>
      </c>
      <c r="Z42">
        <v>91243520</v>
      </c>
      <c r="AA42" s="19">
        <f>IF(OR($I42="REAL",$I42="INCURRIDO"),SUMIF(S!$O:$O,$I42&amp;$O42&amp;$Q42&amp;UPPER(TEXT(AA$4,"MMMMYYYY"))&amp;$Z42,IF($W$1="Pesos CLP",S!$AD:$AD,S!$AO:$AO)),0)</f>
        <v>0</v>
      </c>
      <c r="AB42" s="19">
        <f>IF(OR($I42="REAL",$I42="INCURRIDO"),SUMIF(S!$O:$O,$I42&amp;$O42&amp;$Q42&amp;UPPER(TEXT(AB$4,"MMMMYYYY"))&amp;$Z42,IF($W$1="Pesos CLP",S!$AD:$AD,S!$AO:$AO)),0)</f>
        <v>0</v>
      </c>
      <c r="AC42" s="19">
        <f>IF(OR($I42="REAL",$I42="INCURRIDO"),SUMIF(S!$O:$O,$I42&amp;$O42&amp;$Q42&amp;UPPER(TEXT(AC$4,"MMMMYYYY"))&amp;$Z42,IF($W$1="Pesos CLP",S!$AD:$AD,S!$AO:$AO)),0)</f>
        <v>0</v>
      </c>
      <c r="AD42" s="19">
        <f>IF(OR($I42="REAL",$I42="INCURRIDO"),SUMIF(S!$O:$O,$I42&amp;$O42&amp;$Q42&amp;UPPER(TEXT(AD$4,"MMMMYYYY"))&amp;$Z42,IF($W$1="Pesos CLP",S!$AD:$AD,S!$AO:$AO)),0)</f>
        <v>0</v>
      </c>
      <c r="AE42" s="19">
        <f>IF(OR($I42="REAL",$I42="INCURRIDO"),SUMIF(S!$O:$O,$I42&amp;$O42&amp;$Q42&amp;UPPER(TEXT(AE$4,"MMMMYYYY"))&amp;$Z42,IF($W$1="Pesos CLP",S!$AD:$AD,S!$AO:$AO)),0)</f>
        <v>0</v>
      </c>
      <c r="AF42" s="19">
        <f>IF(OR($I42="REAL",$I42="INCURRIDO"),SUMIF(S!$O:$O,$I42&amp;$O42&amp;$Q42&amp;UPPER(TEXT(AF$4,"MMMMYYYY"))&amp;$Z42,IF($W$1="Pesos CLP",S!$AD:$AD,S!$AO:$AO)),0)</f>
        <v>0</v>
      </c>
      <c r="AG42" s="19">
        <f>IF(OR($I42="REAL",$I42="INCURRIDO"),SUMIF(S!$O:$O,$I42&amp;$O42&amp;$Q42&amp;UPPER(TEXT(AG$4,"MMMMYYYY"))&amp;$Z42,IF($W$1="Pesos CLP",S!$AD:$AD,S!$AO:$AO)),0)</f>
        <v>0</v>
      </c>
      <c r="AH42" s="19">
        <f>IF(OR($I42="REAL",$I42="INCURRIDO"),SUMIF(S!$O:$O,$I42&amp;$O42&amp;$Q42&amp;UPPER(TEXT(AH$4,"MMMMYYYY"))&amp;$Z42,IF($W$1="Pesos CLP",S!$AD:$AD,S!$AO:$AO)),0)</f>
        <v>0</v>
      </c>
      <c r="AI42" s="19">
        <f>IF(OR($I42="REAL",$I42="INCURRIDO"),SUMIF(S!$O:$O,$I42&amp;$O42&amp;$Q42&amp;UPPER(TEXT(AI$4,"MMMMYYYY"))&amp;$Z42,IF($W$1="Pesos CLP",S!$AD:$AD,S!$AO:$AO)),0)</f>
        <v>0</v>
      </c>
      <c r="AJ42" s="19">
        <f>IF(OR($I42="REAL",$I42="INCURRIDO"),SUMIF(S!$O:$O,$I42&amp;$O42&amp;$Q42&amp;UPPER(TEXT(AJ$4,"MMMMYYYY"))&amp;$Z42,IF($W$1="Pesos CLP",S!$AD:$AD,S!$AO:$AO)),0)</f>
        <v>0</v>
      </c>
      <c r="AK42" s="19">
        <f>IF(OR($I42="REAL",$I42="INCURRIDO"),SUMIF(S!$O:$O,$I42&amp;$O42&amp;$Q42&amp;UPPER(TEXT(AK$4,"MMMMYYYY"))&amp;$Z42,IF($W$1="Pesos CLP",S!$AD:$AD,S!$AO:$AO)),0)</f>
        <v>0</v>
      </c>
      <c r="AL42" s="19">
        <f>IF(OR($I42="REAL",$I42="INCURRIDO"),SUMIF(S!$O:$O,$I42&amp;$O42&amp;$Q42&amp;UPPER(TEXT(AL$4,"MMMMYYYY"))&amp;$Z42,IF($W$1="Pesos CLP",S!$AD:$AD,S!$AO:$AO)),0)</f>
        <v>0</v>
      </c>
      <c r="AM42" s="19">
        <f>IF(OR($I42="REAL",$I42="INCURRIDO"),SUMIF(S!$O:$O,$I42&amp;$O42&amp;$Q42&amp;UPPER(TEXT(AM$4,"MMMMYYYY"))&amp;$Z42,IF($W$1="Pesos CLP",S!$AD:$AD,S!$AO:$AO)),0)</f>
        <v>0</v>
      </c>
      <c r="AN42" s="19">
        <f>IF(OR($I42="REAL",$I42="INCURRIDO"),SUMIF(S!$O:$O,$I42&amp;$O42&amp;$Q42&amp;UPPER(TEXT(AN$4,"MMMMYYYY"))&amp;$Z42,IF($W$1="Pesos CLP",S!$AD:$AD,S!$AO:$AO)),0)</f>
        <v>0</v>
      </c>
      <c r="AO42" s="19">
        <f>IF(OR($I42="REAL",$I42="INCURRIDO"),SUMIF(S!$O:$O,$I42&amp;$O42&amp;$Q42&amp;UPPER(TEXT(AO$4,"MMMMYYYY"))&amp;$Z42,IF($W$1="Pesos CLP",S!$AD:$AD,S!$AO:$AO)),0)</f>
        <v>0</v>
      </c>
      <c r="AP42" s="19">
        <f>IF(OR($I42="REAL",$I42="INCURRIDO"),SUMIF(S!$O:$O,$I42&amp;$O42&amp;$Q42&amp;UPPER(TEXT(AP$4,"MMMMYYYY"))&amp;$Z42,IF($W$1="Pesos CLP",S!$AD:$AD,S!$AO:$AO)),0)</f>
        <v>0</v>
      </c>
      <c r="AQ42" s="19">
        <f>IF(OR($I42="REAL",$I42="INCURRIDO"),SUMIF(S!$O:$O,$I42&amp;$O42&amp;$Q42&amp;UPPER(TEXT(AQ$4,"MMMMYYYY"))&amp;$Z42,IF($W$1="Pesos CLP",S!$AD:$AD,S!$AO:$AO)),0)</f>
        <v>0</v>
      </c>
      <c r="AR42" s="19">
        <f>IF(OR($I42="REAL",$I42="INCURRIDO"),SUMIF(S!$O:$O,$I42&amp;$O42&amp;$Q42&amp;UPPER(TEXT(AR$4,"MMMMYYYY"))&amp;$Z42,IF($W$1="Pesos CLP",S!$AD:$AD,S!$AO:$AO)),0)</f>
        <v>0</v>
      </c>
      <c r="AS42" s="19">
        <f>IF(OR($I42="REAL",$I42="INCURRIDO"),SUMIF(S!$O:$O,$I42&amp;$O42&amp;$Q42&amp;UPPER(TEXT(AS$4,"MMMMYYYY"))&amp;$Z42,IF($W$1="Pesos CLP",S!$AD:$AD,S!$AO:$AO)),0)</f>
        <v>0</v>
      </c>
      <c r="AT42" s="19">
        <f>IF(OR($I42="REAL",$I42="INCURRIDO"),SUMIF(S!$O:$O,$I42&amp;$O42&amp;$Q42&amp;UPPER(TEXT(AT$4,"MMMMYYYY"))&amp;$Z42,IF($W$1="Pesos CLP",S!$AD:$AD,S!$AO:$AO)),0)</f>
        <v>0</v>
      </c>
      <c r="AU42" s="19">
        <f>IF(OR($I42="REAL",$I42="INCURRIDO"),SUMIF(S!$O:$O,$I42&amp;$O42&amp;$Q42&amp;UPPER(TEXT(AU$4,"MMMMYYYY"))&amp;$Z42,IF($W$1="Pesos CLP",S!$AD:$AD,S!$AO:$AO)),0)</f>
        <v>0</v>
      </c>
      <c r="AV42" s="19">
        <f>IF(OR($I42="REAL",$I42="INCURRIDO"),SUMIF(S!$O:$O,$I42&amp;$O42&amp;$Q42&amp;UPPER(TEXT(AV$4,"MMMMYYYY"))&amp;$Z42,IF($W$1="Pesos CLP",S!$AD:$AD,S!$AO:$AO)),0)</f>
        <v>0</v>
      </c>
      <c r="AW42" s="19">
        <f>IF(OR($I42="REAL",$I42="INCURRIDO"),SUMIF(S!$O:$O,$I42&amp;$O42&amp;$Q42&amp;UPPER(TEXT(AW$4,"MMMMYYYY"))&amp;$Z42,IF($W$1="Pesos CLP",S!$AD:$AD,S!$AO:$AO)),0)</f>
        <v>0</v>
      </c>
      <c r="AX42" s="19">
        <f>IF(OR($I42="REAL",$I42="INCURRIDO"),SUMIF(S!$O:$O,$I42&amp;$O42&amp;$Q42&amp;UPPER(TEXT(AX$4,"MMMMYYYY"))&amp;$Z42,IF($W$1="Pesos CLP",S!$AD:$AD,S!$AO:$AO)),0)</f>
        <v>0</v>
      </c>
      <c r="AY42" s="19">
        <f>IF(OR($I42="REAL",$I42="INCURRIDO"),SUMIF(S!$O:$O,$I42&amp;$O42&amp;$Q42&amp;UPPER(TEXT(AY$4,"MMMMYYYY"))&amp;$Z42,IF($W$1="Pesos CLP",S!$AD:$AD,S!$AO:$AO)),0)</f>
        <v>0</v>
      </c>
      <c r="AZ42" s="19">
        <f>IF(OR($I42="REAL",$I42="INCURRIDO"),SUMIF(S!$O:$O,$I42&amp;$O42&amp;$Q42&amp;UPPER(TEXT(AZ$4,"MMMMYYYY"))&amp;$Z42,IF($W$1="Pesos CLP",S!$AD:$AD,S!$AO:$AO)),0)</f>
        <v>0</v>
      </c>
      <c r="BA42" s="19">
        <f>IF(OR($I42="REAL",$I42="INCURRIDO"),SUMIF(S!$O:$O,$I42&amp;$O42&amp;$Q42&amp;UPPER(TEXT(BA$4,"MMMMYYYY"))&amp;$Z42,IF($W$1="Pesos CLP",S!$AD:$AD,S!$AO:$AO)),0)</f>
        <v>0</v>
      </c>
      <c r="BB42" s="19">
        <f>IF(OR($I42="REAL",$I42="INCURRIDO"),SUMIF(S!$O:$O,$I42&amp;$O42&amp;$Q42&amp;UPPER(TEXT(BB$4,"MMMMYYYY"))&amp;$Z42,IF($W$1="Pesos CLP",S!$AD:$AD,S!$AO:$AO)),0)</f>
        <v>0</v>
      </c>
      <c r="BC42" s="19">
        <f>IF(OR($I42="REAL",$I42="INCURRIDO"),SUMIF(S!$O:$O,$I42&amp;$O42&amp;$Q42&amp;UPPER(TEXT(BC$4,"MMMMYYYY"))&amp;$Z42,IF($W$1="Pesos CLP",S!$AD:$AD,S!$AO:$AO)),0)</f>
        <v>0</v>
      </c>
      <c r="BD42" s="19">
        <f>IF(OR($I42="REAL",$I42="INCURRIDO"),SUMIF(S!$O:$O,$I42&amp;$O42&amp;$Q42&amp;UPPER(TEXT(BD$4,"MMMMYYYY"))&amp;$Z42,IF($W$1="Pesos CLP",S!$AD:$AD,S!$AO:$AO)),0)</f>
        <v>0</v>
      </c>
      <c r="BE42" s="19">
        <f>IF(OR($I42="REAL",$I42="INCURRIDO"),SUMIF(S!$O:$O,$I42&amp;$O42&amp;$Q42&amp;UPPER(TEXT(BE$4,"MMMMYYYY"))&amp;$Z42,IF($W$1="Pesos CLP",S!$AD:$AD,S!$AO:$AO)),0)</f>
        <v>0</v>
      </c>
      <c r="BF42" s="19">
        <f>IF(OR($I42="REAL",$I42="INCURRIDO"),SUMIF(S!$O:$O,$I42&amp;$O42&amp;$Q42&amp;UPPER(TEXT(BF$4,"MMMMYYYY"))&amp;$Z42,IF($W$1="Pesos CLP",S!$AD:$AD,S!$AO:$AO)),0)</f>
        <v>0</v>
      </c>
      <c r="BG42" s="19">
        <f>IF(OR($I42="REAL",$I42="INCURRIDO"),SUMIF(S!$O:$O,$I42&amp;$O42&amp;$Q42&amp;UPPER(TEXT(BG$4,"MMMMYYYY"))&amp;$Z42,IF($W$1="Pesos CLP",S!$AD:$AD,S!$AO:$AO)),0)</f>
        <v>0</v>
      </c>
      <c r="BH42" s="19">
        <f>IF(OR($I42="REAL",$I42="INCURRIDO"),SUMIF(S!$O:$O,$I42&amp;$O42&amp;$Q42&amp;UPPER(TEXT(BH$4,"MMMMYYYY"))&amp;$Z42,IF($W$1="Pesos CLP",S!$AD:$AD,S!$AO:$AO)),0)</f>
        <v>0</v>
      </c>
      <c r="BI42" s="19">
        <f>IF(OR($I42="REAL",$I42="INCURRIDO"),SUMIF(S!$O:$O,$I42&amp;$O42&amp;$Q42&amp;UPPER(TEXT(BI$4,"MMMMYYYY"))&amp;$Z42,IF($W$1="Pesos CLP",S!$AD:$AD,S!$AO:$AO)),0)</f>
        <v>0</v>
      </c>
      <c r="BJ42" s="19">
        <f>IF(OR($I42="REAL",$I42="INCURRIDO"),SUMIF(S!$O:$O,$I42&amp;$O42&amp;$Q42&amp;UPPER(TEXT(BJ$4,"MMMMYYYY"))&amp;$Z42,IF($W$1="Pesos CLP",S!$AD:$AD,S!$AO:$AO)),0)</f>
        <v>0</v>
      </c>
      <c r="BK42" s="19">
        <f>IF(OR($I42="REAL",$I42="INCURRIDO"),SUMIF(S!$O:$O,$I42&amp;$O42&amp;$Q42&amp;UPPER(TEXT(BK$4,"MMMMYYYY"))&amp;$Z42,IF($W$1="Pesos CLP",S!$AD:$AD,S!$AO:$AO)),0)</f>
        <v>0</v>
      </c>
      <c r="BL42" s="19">
        <f>IF(OR($I42="REAL",$I42="INCURRIDO"),SUMIF(S!$O:$O,$I42&amp;$O42&amp;$Q42&amp;UPPER(TEXT(BL$4,"MMMMYYYY"))&amp;$Z42,IF($W$1="Pesos CLP",S!$AD:$AD,S!$AO:$AO)),0)</f>
        <v>0</v>
      </c>
      <c r="BM42" s="19">
        <f>IF(OR($I42="REAL",$I42="INCURRIDO"),SUMIF(S!$O:$O,$I42&amp;$O42&amp;$Q42&amp;UPPER(TEXT(BM$4,"MMMMYYYY"))&amp;$Z42,IF($W$1="Pesos CLP",S!$AD:$AD,S!$AO:$AO)),0)</f>
        <v>0</v>
      </c>
      <c r="BN42" s="19">
        <f>IF(OR($I42="REAL",$I42="INCURRIDO"),SUMIF(S!$O:$O,$I42&amp;$O42&amp;$Q42&amp;UPPER(TEXT(BN$4,"MMMMYYYY"))&amp;$Z42,IF($W$1="Pesos CLP",S!$AD:$AD,S!$AO:$AO)),0)</f>
        <v>0</v>
      </c>
      <c r="BO42" s="19">
        <f>IF(OR($I42="REAL",$I42="INCURRIDO"),SUMIF(S!$O:$O,$I42&amp;$O42&amp;$Q42&amp;UPPER(TEXT(BO$4,"MMMMYYYY"))&amp;$Z42,IF($W$1="Pesos CLP",S!$AD:$AD,S!$AO:$AO)),0)</f>
        <v>0</v>
      </c>
      <c r="BP42" s="19">
        <f>IF(OR($I42="REAL",$I42="INCURRIDO"),SUMIF(S!$O:$O,$I42&amp;$O42&amp;$Q42&amp;UPPER(TEXT(BP$4,"MMMMYYYY"))&amp;$Z42,IF($W$1="Pesos CLP",S!$AD:$AD,S!$AO:$AO)),0)</f>
        <v>0</v>
      </c>
      <c r="BQ42" s="19">
        <f>IF(OR($I42="REAL",$I42="INCURRIDO"),SUMIF(S!$O:$O,$I42&amp;$O42&amp;$Q42&amp;UPPER(TEXT(BQ$4,"MMMMYYYY"))&amp;$Z42,IF($W$1="Pesos CLP",S!$AD:$AD,S!$AO:$AO)),0)</f>
        <v>0</v>
      </c>
      <c r="BR42" s="19">
        <f>IF(OR($I42="REAL",$I42="INCURRIDO"),SUMIF(S!$O:$O,$I42&amp;$O42&amp;$Q42&amp;UPPER(TEXT(BR$4,"MMMMYYYY"))&amp;$Z42,IF($W$1="Pesos CLP",S!$AD:$AD,S!$AO:$AO)),0)</f>
        <v>0</v>
      </c>
      <c r="BS42" s="19">
        <f>IF(OR($I42="REAL",$I42="INCURRIDO"),SUMIF(S!$O:$O,$I42&amp;$O42&amp;$Q42&amp;UPPER(TEXT(BS$4,"MMMMYYYY"))&amp;$Z42,IF($W$1="Pesos CLP",S!$AD:$AD,S!$AO:$AO)),0)</f>
        <v>0</v>
      </c>
      <c r="BT42" s="19">
        <f>IF(OR($I42="REAL",$I42="INCURRIDO"),SUMIF(S!$O:$O,$I42&amp;$O42&amp;$Q42&amp;UPPER(TEXT(BT$4,"MMMMYYYY"))&amp;$Z42,IF($W$1="Pesos CLP",S!$AD:$AD,S!$AO:$AO)),0)</f>
        <v>0</v>
      </c>
      <c r="BU42" s="19">
        <f>IF(OR($I42="REAL",$I42="INCURRIDO"),SUMIF(S!$O:$O,$I42&amp;$O42&amp;$Q42&amp;UPPER(TEXT(BU$4,"MMMMYYYY"))&amp;$Z42,IF($W$1="Pesos CLP",S!$AD:$AD,S!$AO:$AO)),0)</f>
        <v>0</v>
      </c>
      <c r="BV42" s="19">
        <f>IF(OR($I42="REAL",$I42="INCURRIDO"),SUMIF(S!$O:$O,$I42&amp;$O42&amp;$Q42&amp;UPPER(TEXT(BV$4,"MMMMYYYY"))&amp;$Z42,IF($W$1="Pesos CLP",S!$AD:$AD,S!$AO:$AO)),0)</f>
        <v>0</v>
      </c>
      <c r="BW42" s="19">
        <f>IF(OR($I42="REAL",$I42="INCURRIDO"),SUMIF(S!$O:$O,$I42&amp;$O42&amp;$Q42&amp;UPPER(TEXT(BW$4,"MMMMYYYY"))&amp;$Z42,IF($W$1="Pesos CLP",S!$AD:$AD,S!$AO:$AO)),0)</f>
        <v>0</v>
      </c>
      <c r="BX42" s="19">
        <f>IF(OR($I42="REAL",$I42="INCURRIDO"),SUMIF(S!$O:$O,$I42&amp;$O42&amp;$Q42&amp;UPPER(TEXT(BX$4,"MMMMYYYY"))&amp;$Z42,IF($W$1="Pesos CLP",S!$AD:$AD,S!$AO:$AO)),0)</f>
        <v>0</v>
      </c>
      <c r="BY42" s="19">
        <f>IF(OR($I42="REAL",$I42="INCURRIDO"),SUMIF(S!$O:$O,$I42&amp;$O42&amp;$Q42&amp;UPPER(TEXT(BY$4,"MMMMYYYY"))&amp;$Z42,IF($W$1="Pesos CLP",S!$AD:$AD,S!$AO:$AO)),0)</f>
        <v>0</v>
      </c>
      <c r="BZ42" s="19">
        <f>IF(OR($I42="REAL",$I42="INCURRIDO"),SUMIF(S!$O:$O,$I42&amp;$O42&amp;$Q42&amp;UPPER(TEXT(BZ$4,"MMMMYYYY"))&amp;$Z42,IF($W$1="Pesos CLP",S!$AD:$AD,S!$AO:$AO)),0)</f>
        <v>0</v>
      </c>
      <c r="CA42" s="19">
        <f>IF(OR($I42="REAL",$I42="INCURRIDO"),SUMIF(S!$O:$O,$I42&amp;$O42&amp;$Q42&amp;UPPER(TEXT(CA$4,"MMMMYYYY"))&amp;$Z42,IF($W$1="Pesos CLP",S!$AD:$AD,S!$AO:$AO)),0)</f>
        <v>0</v>
      </c>
      <c r="CB42" s="19">
        <f>IF(OR($I42="REAL",$I42="INCURRIDO"),SUMIF(S!$O:$O,$I42&amp;$O42&amp;$Q42&amp;UPPER(TEXT(CB$4,"MMMMYYYY"))&amp;$Z42,IF($W$1="Pesos CLP",S!$AD:$AD,S!$AO:$AO)),0)</f>
        <v>0</v>
      </c>
      <c r="CC42" s="19">
        <f>IF(OR($I42="REAL",$I42="INCURRIDO"),SUMIF(S!$O:$O,$I42&amp;$O42&amp;$Q42&amp;UPPER(TEXT(CC$4,"MMMMYYYY"))&amp;$Z42,IF($W$1="Pesos CLP",S!$AD:$AD,S!$AO:$AO)),0)</f>
        <v>0</v>
      </c>
      <c r="CD42" s="19">
        <f>IF(OR($I42="REAL",$I42="INCURRIDO"),SUMIF(S!$O:$O,$I42&amp;$O42&amp;$Q42&amp;UPPER(TEXT(CD$4,"MMMMYYYY"))&amp;$Z42,IF($W$1="Pesos CLP",S!$AD:$AD,S!$AO:$AO)),0)</f>
        <v>0</v>
      </c>
      <c r="CE42" s="19">
        <f>IF(OR($I42="REAL",$I42="INCURRIDO"),SUMIF(S!$O:$O,$I42&amp;$O42&amp;$Q42&amp;UPPER(TEXT(CE$4,"MMMMYYYY"))&amp;$Z42,IF($W$1="Pesos CLP",S!$AD:$AD,S!$AO:$AO)),0)</f>
        <v>0</v>
      </c>
      <c r="CF42" s="19">
        <f>IF(OR($I42="REAL",$I42="INCURRIDO"),SUMIF(S!$O:$O,$I42&amp;$O42&amp;$Q42&amp;UPPER(TEXT(CF$4,"MMMMYYYY"))&amp;$Z42,IF($W$1="Pesos CLP",S!$AD:$AD,S!$AO:$AO)),0)</f>
        <v>0</v>
      </c>
      <c r="CG42" s="19">
        <f>IF(OR($I42="REAL",$I42="INCURRIDO"),SUMIF(S!$O:$O,$I42&amp;$O42&amp;$Q42&amp;UPPER(TEXT(CG$4,"MMMMYYYY"))&amp;$Z42,IF($W$1="Pesos CLP",S!$AD:$AD,S!$AO:$AO)),0)</f>
        <v>0</v>
      </c>
      <c r="CH42" s="19">
        <f>IF(OR($I42="REAL",$I42="INCURRIDO"),SUMIF(S!$O:$O,$I42&amp;$O42&amp;$Q42&amp;UPPER(TEXT(CH$4,"MMMMYYYY"))&amp;$Z42,IF($W$1="Pesos CLP",S!$AD:$AD,S!$AO:$AO)),0)</f>
        <v>0</v>
      </c>
      <c r="CI42" s="19">
        <f>IF(OR($I42="REAL",$I42="INCURRIDO"),SUMIF(S!$O:$O,$I42&amp;$O42&amp;$Q42&amp;UPPER(TEXT(CI$4,"MMMMYYYY"))&amp;$Z42,IF($W$1="Pesos CLP",S!$AD:$AD,S!$AO:$AO)),0)</f>
        <v>0</v>
      </c>
      <c r="CJ42" s="19">
        <f>IF(OR($I42="REAL",$I42="INCURRIDO"),SUMIF(S!$O:$O,$I42&amp;$O42&amp;$Q42&amp;UPPER(TEXT(CJ$4,"MMMMYYYY"))&amp;$Z42,IF($W$1="Pesos CLP",S!$AD:$AD,S!$AO:$AO)),0)</f>
        <v>0</v>
      </c>
      <c r="CT42" s="378">
        <f t="shared" si="45"/>
        <v>0</v>
      </c>
      <c r="CU42" s="378">
        <f t="shared" si="45"/>
        <v>0</v>
      </c>
      <c r="CV42" s="378">
        <f t="shared" si="45"/>
        <v>0</v>
      </c>
      <c r="CW42" s="378">
        <f t="shared" si="45"/>
        <v>0</v>
      </c>
      <c r="CX42" s="378">
        <f t="shared" si="45"/>
        <v>0</v>
      </c>
      <c r="CY42" s="378">
        <f t="shared" si="45"/>
        <v>0</v>
      </c>
      <c r="CZ42" s="378">
        <f t="shared" si="45"/>
        <v>0</v>
      </c>
      <c r="DA42" s="378">
        <f t="shared" si="45"/>
        <v>0</v>
      </c>
      <c r="DB42" s="378">
        <f t="shared" si="45"/>
        <v>0</v>
      </c>
      <c r="DC42" s="378">
        <f t="shared" si="45"/>
        <v>0</v>
      </c>
      <c r="DD42" s="378">
        <f t="shared" si="46"/>
        <v>0</v>
      </c>
      <c r="DE42" s="378">
        <f t="shared" si="46"/>
        <v>0</v>
      </c>
      <c r="DF42" s="378">
        <f t="shared" si="46"/>
        <v>0</v>
      </c>
      <c r="DG42" s="378">
        <f t="shared" si="46"/>
        <v>0</v>
      </c>
      <c r="DH42" s="378">
        <f t="shared" si="46"/>
        <v>0</v>
      </c>
      <c r="DI42" s="378">
        <f t="shared" si="46"/>
        <v>0</v>
      </c>
      <c r="DJ42" s="378">
        <f t="shared" si="46"/>
        <v>0</v>
      </c>
      <c r="DK42" s="378">
        <f t="shared" si="46"/>
        <v>0</v>
      </c>
      <c r="DL42" s="378">
        <f t="shared" si="46"/>
        <v>0</v>
      </c>
      <c r="DM42" s="378">
        <f t="shared" si="46"/>
        <v>0</v>
      </c>
      <c r="DN42" s="378">
        <f t="shared" si="47"/>
        <v>0</v>
      </c>
      <c r="DO42" s="378">
        <f t="shared" si="47"/>
        <v>0</v>
      </c>
      <c r="DP42" s="378">
        <f t="shared" si="47"/>
        <v>0</v>
      </c>
      <c r="DQ42" s="378">
        <f t="shared" si="47"/>
        <v>0</v>
      </c>
      <c r="DR42" s="378">
        <f t="shared" si="47"/>
        <v>0</v>
      </c>
      <c r="DS42" s="378">
        <f t="shared" si="47"/>
        <v>0</v>
      </c>
      <c r="DT42" s="378">
        <f t="shared" si="47"/>
        <v>0</v>
      </c>
      <c r="DU42" s="378">
        <f t="shared" si="47"/>
        <v>0</v>
      </c>
      <c r="DV42" s="378">
        <f t="shared" si="47"/>
        <v>0</v>
      </c>
      <c r="DW42" s="378">
        <f t="shared" si="47"/>
        <v>0</v>
      </c>
      <c r="DX42" s="378">
        <f t="shared" si="48"/>
        <v>0</v>
      </c>
      <c r="DY42" s="378">
        <f t="shared" si="48"/>
        <v>0</v>
      </c>
      <c r="DZ42" s="378">
        <f t="shared" si="48"/>
        <v>0</v>
      </c>
      <c r="EA42" s="378">
        <f t="shared" si="48"/>
        <v>0</v>
      </c>
      <c r="EB42" s="378">
        <f t="shared" si="48"/>
        <v>0</v>
      </c>
      <c r="EC42" s="378">
        <f t="shared" si="48"/>
        <v>0</v>
      </c>
      <c r="ED42" s="378">
        <f t="shared" si="48"/>
        <v>0</v>
      </c>
      <c r="EE42" s="378">
        <f t="shared" si="48"/>
        <v>0</v>
      </c>
      <c r="EF42" s="378">
        <f t="shared" si="48"/>
        <v>0</v>
      </c>
      <c r="EG42" s="378">
        <f t="shared" si="48"/>
        <v>0</v>
      </c>
      <c r="EH42" s="378">
        <f t="shared" si="49"/>
        <v>0</v>
      </c>
      <c r="EI42" s="378">
        <f t="shared" si="49"/>
        <v>0</v>
      </c>
      <c r="EJ42" s="378">
        <f t="shared" si="49"/>
        <v>0</v>
      </c>
      <c r="EK42" s="378">
        <f t="shared" si="49"/>
        <v>0</v>
      </c>
      <c r="EL42" s="378">
        <f t="shared" si="49"/>
        <v>0</v>
      </c>
      <c r="EM42" s="378">
        <f t="shared" si="49"/>
        <v>0</v>
      </c>
      <c r="EN42" s="378">
        <f t="shared" si="49"/>
        <v>0</v>
      </c>
      <c r="EO42" s="378">
        <f t="shared" si="49"/>
        <v>0</v>
      </c>
      <c r="EP42" s="378">
        <f t="shared" si="49"/>
        <v>0</v>
      </c>
      <c r="EQ42" s="378">
        <f t="shared" si="49"/>
        <v>0</v>
      </c>
    </row>
    <row r="43" spans="1:147" x14ac:dyDescent="0.3">
      <c r="A43" s="368"/>
      <c r="B43" s="368"/>
      <c r="C43" s="368"/>
      <c r="D43" s="368">
        <f t="shared" si="17"/>
        <v>1.034195933456562</v>
      </c>
      <c r="E43" s="368" t="str">
        <f>VLOOKUP(TEXT(Z43,0),'G2'!B:D,3,0)</f>
        <v>MN</v>
      </c>
      <c r="F43" s="816">
        <f t="shared" si="18"/>
        <v>0</v>
      </c>
      <c r="G43" s="755">
        <f t="shared" si="8"/>
        <v>0</v>
      </c>
      <c r="H43" s="756" t="s">
        <v>1190</v>
      </c>
      <c r="I43" s="370" t="s">
        <v>93</v>
      </c>
      <c r="J43" s="370" t="s">
        <v>22</v>
      </c>
      <c r="K43" s="368" t="s">
        <v>260</v>
      </c>
      <c r="L43" s="368" t="str">
        <f>IFERROR(VLOOKUP(TEXT(Z43,0),'G2'!$B$5:$D$21,3,0),"")</f>
        <v>MN</v>
      </c>
      <c r="M43" s="369"/>
      <c r="N43" s="370" t="s">
        <v>633</v>
      </c>
      <c r="O43" s="370" t="s">
        <v>631</v>
      </c>
      <c r="P43" s="370"/>
      <c r="Q43" s="370" t="s">
        <v>695</v>
      </c>
      <c r="R43" s="370" t="s">
        <v>632</v>
      </c>
      <c r="S43" s="371">
        <v>15</v>
      </c>
      <c r="T43" s="372">
        <v>45554</v>
      </c>
      <c r="U43" s="372">
        <v>45565</v>
      </c>
      <c r="V43" s="373">
        <f t="shared" si="50"/>
        <v>0.36666666666666664</v>
      </c>
      <c r="W43" s="374">
        <v>212629.5533635194</v>
      </c>
      <c r="X43" s="17"/>
      <c r="Y43" s="18">
        <f t="shared" si="10"/>
        <v>0</v>
      </c>
      <c r="Z43">
        <v>91243520</v>
      </c>
      <c r="AA43" s="19">
        <f>IF(OR($I43="REAL",$I43="INCURRIDO"),SUMIF(S!$O:$O,$I43&amp;$O43&amp;$Q43&amp;UPPER(TEXT(AA$4,"MMMMYYYY"))&amp;$Z43,IF($W$1="Pesos CLP",S!$AD:$AD,S!$AO:$AO)),0)</f>
        <v>0</v>
      </c>
      <c r="AB43" s="19">
        <f>IF(OR($I43="REAL",$I43="INCURRIDO"),SUMIF(S!$O:$O,$I43&amp;$O43&amp;$Q43&amp;UPPER(TEXT(AB$4,"MMMMYYYY"))&amp;$Z43,IF($W$1="Pesos CLP",S!$AD:$AD,S!$AO:$AO)),0)</f>
        <v>0</v>
      </c>
      <c r="AC43" s="19">
        <f>IF(OR($I43="REAL",$I43="INCURRIDO"),SUMIF(S!$O:$O,$I43&amp;$O43&amp;$Q43&amp;UPPER(TEXT(AC$4,"MMMMYYYY"))&amp;$Z43,IF($W$1="Pesos CLP",S!$AD:$AD,S!$AO:$AO)),0)</f>
        <v>0</v>
      </c>
      <c r="AD43" s="19">
        <f>IF(OR($I43="REAL",$I43="INCURRIDO"),SUMIF(S!$O:$O,$I43&amp;$O43&amp;$Q43&amp;UPPER(TEXT(AD$4,"MMMMYYYY"))&amp;$Z43,IF($W$1="Pesos CLP",S!$AD:$AD,S!$AO:$AO)),0)</f>
        <v>0</v>
      </c>
      <c r="AE43" s="19">
        <f>IF(OR($I43="REAL",$I43="INCURRIDO"),SUMIF(S!$O:$O,$I43&amp;$O43&amp;$Q43&amp;UPPER(TEXT(AE$4,"MMMMYYYY"))&amp;$Z43,IF($W$1="Pesos CLP",S!$AD:$AD,S!$AO:$AO)),0)</f>
        <v>0</v>
      </c>
      <c r="AF43" s="19">
        <f>IF(OR($I43="REAL",$I43="INCURRIDO"),SUMIF(S!$O:$O,$I43&amp;$O43&amp;$Q43&amp;UPPER(TEXT(AF$4,"MMMMYYYY"))&amp;$Z43,IF($W$1="Pesos CLP",S!$AD:$AD,S!$AO:$AO)),0)</f>
        <v>0</v>
      </c>
      <c r="AG43" s="19">
        <f>IF(OR($I43="REAL",$I43="INCURRIDO"),SUMIF(S!$O:$O,$I43&amp;$O43&amp;$Q43&amp;UPPER(TEXT(AG$4,"MMMMYYYY"))&amp;$Z43,IF($W$1="Pesos CLP",S!$AD:$AD,S!$AO:$AO)),0)</f>
        <v>0</v>
      </c>
      <c r="AH43" s="19">
        <f>IF(OR($I43="REAL",$I43="INCURRIDO"),SUMIF(S!$O:$O,$I43&amp;$O43&amp;$Q43&amp;UPPER(TEXT(AH$4,"MMMMYYYY"))&amp;$Z43,IF($W$1="Pesos CLP",S!$AD:$AD,S!$AO:$AO)),0)</f>
        <v>0</v>
      </c>
      <c r="AI43" s="19">
        <f>IF(OR($I43="REAL",$I43="INCURRIDO"),SUMIF(S!$O:$O,$I43&amp;$O43&amp;$Q43&amp;UPPER(TEXT(AI$4,"MMMMYYYY"))&amp;$Z43,IF($W$1="Pesos CLP",S!$AD:$AD,S!$AO:$AO)),0)</f>
        <v>0</v>
      </c>
      <c r="AJ43" s="19">
        <f>IF(OR($I43="REAL",$I43="INCURRIDO"),SUMIF(S!$O:$O,$I43&amp;$O43&amp;$Q43&amp;UPPER(TEXT(AJ$4,"MMMMYYYY"))&amp;$Z43,IF($W$1="Pesos CLP",S!$AD:$AD,S!$AO:$AO)),0)</f>
        <v>0</v>
      </c>
      <c r="AK43" s="19">
        <f>IF(OR($I43="REAL",$I43="INCURRIDO"),SUMIF(S!$O:$O,$I43&amp;$O43&amp;$Q43&amp;UPPER(TEXT(AK$4,"MMMMYYYY"))&amp;$Z43,IF($W$1="Pesos CLP",S!$AD:$AD,S!$AO:$AO)),0)</f>
        <v>0</v>
      </c>
      <c r="AL43" s="19">
        <f>IF(OR($I43="REAL",$I43="INCURRIDO"),SUMIF(S!$O:$O,$I43&amp;$O43&amp;$Q43&amp;UPPER(TEXT(AL$4,"MMMMYYYY"))&amp;$Z43,IF($W$1="Pesos CLP",S!$AD:$AD,S!$AO:$AO)),0)</f>
        <v>0</v>
      </c>
      <c r="AM43" s="19">
        <f>IF(OR($I43="REAL",$I43="INCURRIDO"),SUMIF(S!$O:$O,$I43&amp;$O43&amp;$Q43&amp;UPPER(TEXT(AM$4,"MMMMYYYY"))&amp;$Z43,IF($W$1="Pesos CLP",S!$AD:$AD,S!$AO:$AO)),0)</f>
        <v>0</v>
      </c>
      <c r="AN43" s="19">
        <f>IF(OR($I43="REAL",$I43="INCURRIDO"),SUMIF(S!$O:$O,$I43&amp;$O43&amp;$Q43&amp;UPPER(TEXT(AN$4,"MMMMYYYY"))&amp;$Z43,IF($W$1="Pesos CLP",S!$AD:$AD,S!$AO:$AO)),0)</f>
        <v>0</v>
      </c>
      <c r="AO43" s="19">
        <f>IF(OR($I43="REAL",$I43="INCURRIDO"),SUMIF(S!$O:$O,$I43&amp;$O43&amp;$Q43&amp;UPPER(TEXT(AO$4,"MMMMYYYY"))&amp;$Z43,IF($W$1="Pesos CLP",S!$AD:$AD,S!$AO:$AO)),0)</f>
        <v>0</v>
      </c>
      <c r="AP43" s="19">
        <f>IF(OR($I43="REAL",$I43="INCURRIDO"),SUMIF(S!$O:$O,$I43&amp;$O43&amp;$Q43&amp;UPPER(TEXT(AP$4,"MMMMYYYY"))&amp;$Z43,IF($W$1="Pesos CLP",S!$AD:$AD,S!$AO:$AO)),0)</f>
        <v>0</v>
      </c>
      <c r="AQ43" s="19">
        <f>IF(OR($I43="REAL",$I43="INCURRIDO"),SUMIF(S!$O:$O,$I43&amp;$O43&amp;$Q43&amp;UPPER(TEXT(AQ$4,"MMMMYYYY"))&amp;$Z43,IF($W$1="Pesos CLP",S!$AD:$AD,S!$AO:$AO)),0)</f>
        <v>0</v>
      </c>
      <c r="AR43" s="19">
        <f>IF(OR($I43="REAL",$I43="INCURRIDO"),SUMIF(S!$O:$O,$I43&amp;$O43&amp;$Q43&amp;UPPER(TEXT(AR$4,"MMMMYYYY"))&amp;$Z43,IF($W$1="Pesos CLP",S!$AD:$AD,S!$AO:$AO)),0)</f>
        <v>0</v>
      </c>
      <c r="AS43" s="19">
        <f>IF(OR($I43="REAL",$I43="INCURRIDO"),SUMIF(S!$O:$O,$I43&amp;$O43&amp;$Q43&amp;UPPER(TEXT(AS$4,"MMMMYYYY"))&amp;$Z43,IF($W$1="Pesos CLP",S!$AD:$AD,S!$AO:$AO)),0)</f>
        <v>0</v>
      </c>
      <c r="AT43" s="19">
        <f>IF(OR($I43="REAL",$I43="INCURRIDO"),SUMIF(S!$O:$O,$I43&amp;$O43&amp;$Q43&amp;UPPER(TEXT(AT$4,"MMMMYYYY"))&amp;$Z43,IF($W$1="Pesos CLP",S!$AD:$AD,S!$AO:$AO)),0)</f>
        <v>0</v>
      </c>
      <c r="AU43" s="19">
        <f>IF(OR($I43="REAL",$I43="INCURRIDO"),SUMIF(S!$O:$O,$I43&amp;$O43&amp;$Q43&amp;UPPER(TEXT(AU$4,"MMMMYYYY"))&amp;$Z43,IF($W$1="Pesos CLP",S!$AD:$AD,S!$AO:$AO)),0)</f>
        <v>0</v>
      </c>
      <c r="AV43" s="19">
        <f>IF(OR($I43="REAL",$I43="INCURRIDO"),SUMIF(S!$O:$O,$I43&amp;$O43&amp;$Q43&amp;UPPER(TEXT(AV$4,"MMMMYYYY"))&amp;$Z43,IF($W$1="Pesos CLP",S!$AD:$AD,S!$AO:$AO)),0)</f>
        <v>0</v>
      </c>
      <c r="AW43" s="19">
        <f>IF(OR($I43="REAL",$I43="INCURRIDO"),SUMIF(S!$O:$O,$I43&amp;$O43&amp;$Q43&amp;UPPER(TEXT(AW$4,"MMMMYYYY"))&amp;$Z43,IF($W$1="Pesos CLP",S!$AD:$AD,S!$AO:$AO)),0)</f>
        <v>0</v>
      </c>
      <c r="AX43" s="19">
        <f>IF(OR($I43="REAL",$I43="INCURRIDO"),SUMIF(S!$O:$O,$I43&amp;$O43&amp;$Q43&amp;UPPER(TEXT(AX$4,"MMMMYYYY"))&amp;$Z43,IF($W$1="Pesos CLP",S!$AD:$AD,S!$AO:$AO)),0)</f>
        <v>0</v>
      </c>
      <c r="AY43" s="19">
        <f>IF(OR($I43="REAL",$I43="INCURRIDO"),SUMIF(S!$O:$O,$I43&amp;$O43&amp;$Q43&amp;UPPER(TEXT(AY$4,"MMMMYYYY"))&amp;$Z43,IF($W$1="Pesos CLP",S!$AD:$AD,S!$AO:$AO)),0)</f>
        <v>0</v>
      </c>
      <c r="AZ43" s="19">
        <f>IF(OR($I43="REAL",$I43="INCURRIDO"),SUMIF(S!$O:$O,$I43&amp;$O43&amp;$Q43&amp;UPPER(TEXT(AZ$4,"MMMMYYYY"))&amp;$Z43,IF($W$1="Pesos CLP",S!$AD:$AD,S!$AO:$AO)),0)</f>
        <v>0</v>
      </c>
      <c r="BA43" s="19">
        <f>IF(OR($I43="REAL",$I43="INCURRIDO"),SUMIF(S!$O:$O,$I43&amp;$O43&amp;$Q43&amp;UPPER(TEXT(BA$4,"MMMMYYYY"))&amp;$Z43,IF($W$1="Pesos CLP",S!$AD:$AD,S!$AO:$AO)),0)</f>
        <v>0</v>
      </c>
      <c r="BB43" s="19">
        <f>IF(OR($I43="REAL",$I43="INCURRIDO"),SUMIF(S!$O:$O,$I43&amp;$O43&amp;$Q43&amp;UPPER(TEXT(BB$4,"MMMMYYYY"))&amp;$Z43,IF($W$1="Pesos CLP",S!$AD:$AD,S!$AO:$AO)),0)</f>
        <v>0</v>
      </c>
      <c r="BC43" s="19">
        <f>IF(OR($I43="REAL",$I43="INCURRIDO"),SUMIF(S!$O:$O,$I43&amp;$O43&amp;$Q43&amp;UPPER(TEXT(BC$4,"MMMMYYYY"))&amp;$Z43,IF($W$1="Pesos CLP",S!$AD:$AD,S!$AO:$AO)),0)</f>
        <v>0</v>
      </c>
      <c r="BD43" s="19">
        <f>IF(OR($I43="REAL",$I43="INCURRIDO"),SUMIF(S!$O:$O,$I43&amp;$O43&amp;$Q43&amp;UPPER(TEXT(BD$4,"MMMMYYYY"))&amp;$Z43,IF($W$1="Pesos CLP",S!$AD:$AD,S!$AO:$AO)),0)</f>
        <v>0</v>
      </c>
      <c r="BE43" s="19">
        <f>IF(OR($I43="REAL",$I43="INCURRIDO"),SUMIF(S!$O:$O,$I43&amp;$O43&amp;$Q43&amp;UPPER(TEXT(BE$4,"MMMMYYYY"))&amp;$Z43,IF($W$1="Pesos CLP",S!$AD:$AD,S!$AO:$AO)),0)</f>
        <v>0</v>
      </c>
      <c r="BF43" s="19">
        <f>IF(OR($I43="REAL",$I43="INCURRIDO"),SUMIF(S!$O:$O,$I43&amp;$O43&amp;$Q43&amp;UPPER(TEXT(BF$4,"MMMMYYYY"))&amp;$Z43,IF($W$1="Pesos CLP",S!$AD:$AD,S!$AO:$AO)),0)</f>
        <v>0</v>
      </c>
      <c r="BG43" s="19">
        <f>IF(OR($I43="REAL",$I43="INCURRIDO"),SUMIF(S!$O:$O,$I43&amp;$O43&amp;$Q43&amp;UPPER(TEXT(BG$4,"MMMMYYYY"))&amp;$Z43,IF($W$1="Pesos CLP",S!$AD:$AD,S!$AO:$AO)),0)</f>
        <v>0</v>
      </c>
      <c r="BH43" s="19">
        <f>IF(OR($I43="REAL",$I43="INCURRIDO"),SUMIF(S!$O:$O,$I43&amp;$O43&amp;$Q43&amp;UPPER(TEXT(BH$4,"MMMMYYYY"))&amp;$Z43,IF($W$1="Pesos CLP",S!$AD:$AD,S!$AO:$AO)),0)</f>
        <v>0</v>
      </c>
      <c r="BI43" s="19">
        <f>IF(OR($I43="REAL",$I43="INCURRIDO"),SUMIF(S!$O:$O,$I43&amp;$O43&amp;$Q43&amp;UPPER(TEXT(BI$4,"MMMMYYYY"))&amp;$Z43,IF($W$1="Pesos CLP",S!$AD:$AD,S!$AO:$AO)),0)</f>
        <v>0</v>
      </c>
      <c r="BJ43" s="19">
        <f>IF(OR($I43="REAL",$I43="INCURRIDO"),SUMIF(S!$O:$O,$I43&amp;$O43&amp;$Q43&amp;UPPER(TEXT(BJ$4,"MMMMYYYY"))&amp;$Z43,IF($W$1="Pesos CLP",S!$AD:$AD,S!$AO:$AO)),0)</f>
        <v>0</v>
      </c>
      <c r="BK43" s="19">
        <f>IF(OR($I43="REAL",$I43="INCURRIDO"),SUMIF(S!$O:$O,$I43&amp;$O43&amp;$Q43&amp;UPPER(TEXT(BK$4,"MMMMYYYY"))&amp;$Z43,IF($W$1="Pesos CLP",S!$AD:$AD,S!$AO:$AO)),0)</f>
        <v>0</v>
      </c>
      <c r="BL43" s="19">
        <f>IF(OR($I43="REAL",$I43="INCURRIDO"),SUMIF(S!$O:$O,$I43&amp;$O43&amp;$Q43&amp;UPPER(TEXT(BL$4,"MMMMYYYY"))&amp;$Z43,IF($W$1="Pesos CLP",S!$AD:$AD,S!$AO:$AO)),0)</f>
        <v>0</v>
      </c>
      <c r="BM43" s="19">
        <f>IF(OR($I43="REAL",$I43="INCURRIDO"),SUMIF(S!$O:$O,$I43&amp;$O43&amp;$Q43&amp;UPPER(TEXT(BM$4,"MMMMYYYY"))&amp;$Z43,IF($W$1="Pesos CLP",S!$AD:$AD,S!$AO:$AO)),0)</f>
        <v>0</v>
      </c>
      <c r="BN43" s="19">
        <f>IF(OR($I43="REAL",$I43="INCURRIDO"),SUMIF(S!$O:$O,$I43&amp;$O43&amp;$Q43&amp;UPPER(TEXT(BN$4,"MMMMYYYY"))&amp;$Z43,IF($W$1="Pesos CLP",S!$AD:$AD,S!$AO:$AO)),0)</f>
        <v>0</v>
      </c>
      <c r="BO43" s="19">
        <f>IF(OR($I43="REAL",$I43="INCURRIDO"),SUMIF(S!$O:$O,$I43&amp;$O43&amp;$Q43&amp;UPPER(TEXT(BO$4,"MMMMYYYY"))&amp;$Z43,IF($W$1="Pesos CLP",S!$AD:$AD,S!$AO:$AO)),0)</f>
        <v>0</v>
      </c>
      <c r="BP43" s="19">
        <f>IF(OR($I43="REAL",$I43="INCURRIDO"),SUMIF(S!$O:$O,$I43&amp;$O43&amp;$Q43&amp;UPPER(TEXT(BP$4,"MMMMYYYY"))&amp;$Z43,IF($W$1="Pesos CLP",S!$AD:$AD,S!$AO:$AO)),0)</f>
        <v>0</v>
      </c>
      <c r="BQ43" s="19">
        <f>IF(OR($I43="REAL",$I43="INCURRIDO"),SUMIF(S!$O:$O,$I43&amp;$O43&amp;$Q43&amp;UPPER(TEXT(BQ$4,"MMMMYYYY"))&amp;$Z43,IF($W$1="Pesos CLP",S!$AD:$AD,S!$AO:$AO)),0)</f>
        <v>0</v>
      </c>
      <c r="BR43" s="19">
        <f>IF(OR($I43="REAL",$I43="INCURRIDO"),SUMIF(S!$O:$O,$I43&amp;$O43&amp;$Q43&amp;UPPER(TEXT(BR$4,"MMMMYYYY"))&amp;$Z43,IF($W$1="Pesos CLP",S!$AD:$AD,S!$AO:$AO)),0)</f>
        <v>0</v>
      </c>
      <c r="BS43" s="19">
        <f>IF(OR($I43="REAL",$I43="INCURRIDO"),SUMIF(S!$O:$O,$I43&amp;$O43&amp;$Q43&amp;UPPER(TEXT(BS$4,"MMMMYYYY"))&amp;$Z43,IF($W$1="Pesos CLP",S!$AD:$AD,S!$AO:$AO)),0)</f>
        <v>0</v>
      </c>
      <c r="BT43" s="19">
        <f>IF(OR($I43="REAL",$I43="INCURRIDO"),SUMIF(S!$O:$O,$I43&amp;$O43&amp;$Q43&amp;UPPER(TEXT(BT$4,"MMMMYYYY"))&amp;$Z43,IF($W$1="Pesos CLP",S!$AD:$AD,S!$AO:$AO)),0)</f>
        <v>0</v>
      </c>
      <c r="BU43" s="19">
        <f>IF(OR($I43="REAL",$I43="INCURRIDO"),SUMIF(S!$O:$O,$I43&amp;$O43&amp;$Q43&amp;UPPER(TEXT(BU$4,"MMMMYYYY"))&amp;$Z43,IF($W$1="Pesos CLP",S!$AD:$AD,S!$AO:$AO)),0)</f>
        <v>0</v>
      </c>
      <c r="BV43" s="19">
        <f>IF(OR($I43="REAL",$I43="INCURRIDO"),SUMIF(S!$O:$O,$I43&amp;$O43&amp;$Q43&amp;UPPER(TEXT(BV$4,"MMMMYYYY"))&amp;$Z43,IF($W$1="Pesos CLP",S!$AD:$AD,S!$AO:$AO)),0)</f>
        <v>0</v>
      </c>
      <c r="BW43" s="19">
        <f>IF(OR($I43="REAL",$I43="INCURRIDO"),SUMIF(S!$O:$O,$I43&amp;$O43&amp;$Q43&amp;UPPER(TEXT(BW$4,"MMMMYYYY"))&amp;$Z43,IF($W$1="Pesos CLP",S!$AD:$AD,S!$AO:$AO)),0)</f>
        <v>0</v>
      </c>
      <c r="BX43" s="19">
        <f>IF(OR($I43="REAL",$I43="INCURRIDO"),SUMIF(S!$O:$O,$I43&amp;$O43&amp;$Q43&amp;UPPER(TEXT(BX$4,"MMMMYYYY"))&amp;$Z43,IF($W$1="Pesos CLP",S!$AD:$AD,S!$AO:$AO)),0)</f>
        <v>0</v>
      </c>
      <c r="BY43" s="19">
        <f>IF(OR($I43="REAL",$I43="INCURRIDO"),SUMIF(S!$O:$O,$I43&amp;$O43&amp;$Q43&amp;UPPER(TEXT(BY$4,"MMMMYYYY"))&amp;$Z43,IF($W$1="Pesos CLP",S!$AD:$AD,S!$AO:$AO)),0)</f>
        <v>0</v>
      </c>
      <c r="BZ43" s="19">
        <f>IF(OR($I43="REAL",$I43="INCURRIDO"),SUMIF(S!$O:$O,$I43&amp;$O43&amp;$Q43&amp;UPPER(TEXT(BZ$4,"MMMMYYYY"))&amp;$Z43,IF($W$1="Pesos CLP",S!$AD:$AD,S!$AO:$AO)),0)</f>
        <v>0</v>
      </c>
      <c r="CA43" s="19">
        <f>IF(OR($I43="REAL",$I43="INCURRIDO"),SUMIF(S!$O:$O,$I43&amp;$O43&amp;$Q43&amp;UPPER(TEXT(CA$4,"MMMMYYYY"))&amp;$Z43,IF($W$1="Pesos CLP",S!$AD:$AD,S!$AO:$AO)),0)</f>
        <v>0</v>
      </c>
      <c r="CB43" s="19">
        <f>IF(OR($I43="REAL",$I43="INCURRIDO"),SUMIF(S!$O:$O,$I43&amp;$O43&amp;$Q43&amp;UPPER(TEXT(CB$4,"MMMMYYYY"))&amp;$Z43,IF($W$1="Pesos CLP",S!$AD:$AD,S!$AO:$AO)),0)</f>
        <v>0</v>
      </c>
      <c r="CC43" s="19">
        <f>IF(OR($I43="REAL",$I43="INCURRIDO"),SUMIF(S!$O:$O,$I43&amp;$O43&amp;$Q43&amp;UPPER(TEXT(CC$4,"MMMMYYYY"))&amp;$Z43,IF($W$1="Pesos CLP",S!$AD:$AD,S!$AO:$AO)),0)</f>
        <v>0</v>
      </c>
      <c r="CD43" s="19">
        <f>IF(OR($I43="REAL",$I43="INCURRIDO"),SUMIF(S!$O:$O,$I43&amp;$O43&amp;$Q43&amp;UPPER(TEXT(CD$4,"MMMMYYYY"))&amp;$Z43,IF($W$1="Pesos CLP",S!$AD:$AD,S!$AO:$AO)),0)</f>
        <v>0</v>
      </c>
      <c r="CE43" s="19">
        <f>IF(OR($I43="REAL",$I43="INCURRIDO"),SUMIF(S!$O:$O,$I43&amp;$O43&amp;$Q43&amp;UPPER(TEXT(CE$4,"MMMMYYYY"))&amp;$Z43,IF($W$1="Pesos CLP",S!$AD:$AD,S!$AO:$AO)),0)</f>
        <v>0</v>
      </c>
      <c r="CF43" s="19">
        <f>IF(OR($I43="REAL",$I43="INCURRIDO"),SUMIF(S!$O:$O,$I43&amp;$O43&amp;$Q43&amp;UPPER(TEXT(CF$4,"MMMMYYYY"))&amp;$Z43,IF($W$1="Pesos CLP",S!$AD:$AD,S!$AO:$AO)),0)</f>
        <v>0</v>
      </c>
      <c r="CG43" s="19">
        <f>IF(OR($I43="REAL",$I43="INCURRIDO"),SUMIF(S!$O:$O,$I43&amp;$O43&amp;$Q43&amp;UPPER(TEXT(CG$4,"MMMMYYYY"))&amp;$Z43,IF($W$1="Pesos CLP",S!$AD:$AD,S!$AO:$AO)),0)</f>
        <v>0</v>
      </c>
      <c r="CH43" s="19">
        <f>IF(OR($I43="REAL",$I43="INCURRIDO"),SUMIF(S!$O:$O,$I43&amp;$O43&amp;$Q43&amp;UPPER(TEXT(CH$4,"MMMMYYYY"))&amp;$Z43,IF($W$1="Pesos CLP",S!$AD:$AD,S!$AO:$AO)),0)</f>
        <v>0</v>
      </c>
      <c r="CI43" s="19">
        <f>IF(OR($I43="REAL",$I43="INCURRIDO"),SUMIF(S!$O:$O,$I43&amp;$O43&amp;$Q43&amp;UPPER(TEXT(CI$4,"MMMMYYYY"))&amp;$Z43,IF($W$1="Pesos CLP",S!$AD:$AD,S!$AO:$AO)),0)</f>
        <v>0</v>
      </c>
      <c r="CJ43" s="19">
        <f>IF(OR($I43="REAL",$I43="INCURRIDO"),SUMIF(S!$O:$O,$I43&amp;$O43&amp;$Q43&amp;UPPER(TEXT(CJ$4,"MMMMYYYY"))&amp;$Z43,IF($W$1="Pesos CLP",S!$AD:$AD,S!$AO:$AO)),0)</f>
        <v>0</v>
      </c>
      <c r="CT43" s="378">
        <f t="shared" si="45"/>
        <v>0</v>
      </c>
      <c r="CU43" s="378">
        <f t="shared" si="45"/>
        <v>0</v>
      </c>
      <c r="CV43" s="378">
        <f t="shared" si="45"/>
        <v>0</v>
      </c>
      <c r="CW43" s="378">
        <f t="shared" si="45"/>
        <v>0</v>
      </c>
      <c r="CX43" s="378">
        <f t="shared" si="45"/>
        <v>0</v>
      </c>
      <c r="CY43" s="378">
        <f t="shared" si="45"/>
        <v>0</v>
      </c>
      <c r="CZ43" s="378">
        <f t="shared" si="45"/>
        <v>0</v>
      </c>
      <c r="DA43" s="378">
        <f t="shared" si="45"/>
        <v>0</v>
      </c>
      <c r="DB43" s="378">
        <f t="shared" si="45"/>
        <v>0</v>
      </c>
      <c r="DC43" s="378">
        <f t="shared" si="45"/>
        <v>0</v>
      </c>
      <c r="DD43" s="378">
        <f t="shared" si="46"/>
        <v>0</v>
      </c>
      <c r="DE43" s="378">
        <f t="shared" si="46"/>
        <v>0</v>
      </c>
      <c r="DF43" s="378">
        <f t="shared" si="46"/>
        <v>0</v>
      </c>
      <c r="DG43" s="378">
        <f t="shared" si="46"/>
        <v>0</v>
      </c>
      <c r="DH43" s="378">
        <f t="shared" si="46"/>
        <v>0</v>
      </c>
      <c r="DI43" s="378">
        <f t="shared" si="46"/>
        <v>0</v>
      </c>
      <c r="DJ43" s="378">
        <f t="shared" si="46"/>
        <v>0</v>
      </c>
      <c r="DK43" s="378">
        <f t="shared" si="46"/>
        <v>0</v>
      </c>
      <c r="DL43" s="378">
        <f t="shared" si="46"/>
        <v>0</v>
      </c>
      <c r="DM43" s="378">
        <f t="shared" si="46"/>
        <v>0</v>
      </c>
      <c r="DN43" s="378">
        <f t="shared" si="47"/>
        <v>0</v>
      </c>
      <c r="DO43" s="378">
        <f t="shared" si="47"/>
        <v>0</v>
      </c>
      <c r="DP43" s="378">
        <f t="shared" si="47"/>
        <v>0</v>
      </c>
      <c r="DQ43" s="378">
        <f t="shared" si="47"/>
        <v>0</v>
      </c>
      <c r="DR43" s="378">
        <f t="shared" si="47"/>
        <v>0</v>
      </c>
      <c r="DS43" s="378">
        <f t="shared" si="47"/>
        <v>0</v>
      </c>
      <c r="DT43" s="378">
        <f t="shared" si="47"/>
        <v>0</v>
      </c>
      <c r="DU43" s="378">
        <f t="shared" si="47"/>
        <v>0</v>
      </c>
      <c r="DV43" s="378">
        <f t="shared" si="47"/>
        <v>0</v>
      </c>
      <c r="DW43" s="378">
        <f t="shared" si="47"/>
        <v>0</v>
      </c>
      <c r="DX43" s="378">
        <f t="shared" si="48"/>
        <v>0</v>
      </c>
      <c r="DY43" s="378">
        <f t="shared" si="48"/>
        <v>0</v>
      </c>
      <c r="DZ43" s="378">
        <f t="shared" si="48"/>
        <v>0</v>
      </c>
      <c r="EA43" s="378">
        <f t="shared" si="48"/>
        <v>0</v>
      </c>
      <c r="EB43" s="378">
        <f t="shared" si="48"/>
        <v>0</v>
      </c>
      <c r="EC43" s="378">
        <f t="shared" si="48"/>
        <v>0</v>
      </c>
      <c r="ED43" s="378">
        <f t="shared" si="48"/>
        <v>0</v>
      </c>
      <c r="EE43" s="378">
        <f t="shared" si="48"/>
        <v>0</v>
      </c>
      <c r="EF43" s="378">
        <f t="shared" si="48"/>
        <v>0</v>
      </c>
      <c r="EG43" s="378">
        <f t="shared" si="48"/>
        <v>0</v>
      </c>
      <c r="EH43" s="378">
        <f t="shared" si="49"/>
        <v>0</v>
      </c>
      <c r="EI43" s="378">
        <f t="shared" si="49"/>
        <v>0</v>
      </c>
      <c r="EJ43" s="378">
        <f t="shared" si="49"/>
        <v>0</v>
      </c>
      <c r="EK43" s="378">
        <f t="shared" si="49"/>
        <v>0</v>
      </c>
      <c r="EL43" s="378">
        <f t="shared" si="49"/>
        <v>0</v>
      </c>
      <c r="EM43" s="378">
        <f t="shared" si="49"/>
        <v>0</v>
      </c>
      <c r="EN43" s="378">
        <f t="shared" si="49"/>
        <v>0</v>
      </c>
      <c r="EO43" s="378">
        <f t="shared" si="49"/>
        <v>0</v>
      </c>
      <c r="EP43" s="378">
        <f t="shared" si="49"/>
        <v>0</v>
      </c>
      <c r="EQ43" s="378">
        <f t="shared" si="49"/>
        <v>0</v>
      </c>
    </row>
    <row r="44" spans="1:147" s="245" customFormat="1" x14ac:dyDescent="0.3">
      <c r="A44" s="368"/>
      <c r="B44" s="368"/>
      <c r="C44" s="368"/>
      <c r="D44" s="368">
        <f t="shared" si="17"/>
        <v>1.034195933456562</v>
      </c>
      <c r="E44" s="368" t="str">
        <f>VLOOKUP(TEXT(Z44,0),'G2'!B:D,3,0)</f>
        <v>MN</v>
      </c>
      <c r="F44" s="816">
        <f t="shared" si="18"/>
        <v>0</v>
      </c>
      <c r="G44" s="755">
        <f t="shared" si="8"/>
        <v>0</v>
      </c>
      <c r="H44" s="756" t="s">
        <v>1190</v>
      </c>
      <c r="I44" s="370" t="s">
        <v>93</v>
      </c>
      <c r="J44" s="370" t="s">
        <v>22</v>
      </c>
      <c r="K44" s="368" t="s">
        <v>260</v>
      </c>
      <c r="L44" s="368" t="str">
        <f>IFERROR(VLOOKUP(TEXT(Z44,0),'G2'!$B$5:$D$21,3,0),"")</f>
        <v>MN</v>
      </c>
      <c r="M44" s="369"/>
      <c r="N44" s="370" t="s">
        <v>634</v>
      </c>
      <c r="O44" s="370" t="s">
        <v>631</v>
      </c>
      <c r="P44" s="370"/>
      <c r="Q44" s="370" t="s">
        <v>695</v>
      </c>
      <c r="R44" s="370" t="s">
        <v>632</v>
      </c>
      <c r="S44" s="376">
        <v>15</v>
      </c>
      <c r="T44" s="372">
        <v>45572</v>
      </c>
      <c r="U44" s="372">
        <v>45568</v>
      </c>
      <c r="V44" s="373">
        <f t="shared" si="50"/>
        <v>-0.13333333333333333</v>
      </c>
      <c r="W44" s="374">
        <v>106314.7766817597</v>
      </c>
      <c r="X44" s="17"/>
      <c r="Y44" s="18">
        <f t="shared" si="10"/>
        <v>0</v>
      </c>
      <c r="Z44">
        <v>91243520</v>
      </c>
      <c r="AA44" s="246">
        <f>IF(OR($I44="REAL",$I44="INCURRIDO"),SUMIF(S!$O:$O,$I44&amp;$O44&amp;$Q44&amp;UPPER(TEXT(AA$4,"MMMMYYYY"))&amp;$Z44,IF($W$1="Pesos CLP",S!$AD:$AD,S!$AO:$AO)),0)</f>
        <v>0</v>
      </c>
      <c r="AB44" s="246">
        <f>IF(OR($I44="REAL",$I44="INCURRIDO"),SUMIF(S!$O:$O,$I44&amp;$O44&amp;$Q44&amp;UPPER(TEXT(AB$4,"MMMMYYYY"))&amp;$Z44,IF($W$1="Pesos CLP",S!$AD:$AD,S!$AO:$AO)),0)</f>
        <v>0</v>
      </c>
      <c r="AC44" s="246">
        <f>IF(OR($I44="REAL",$I44="INCURRIDO"),SUMIF(S!$O:$O,$I44&amp;$O44&amp;$Q44&amp;UPPER(TEXT(AC$4,"MMMMYYYY"))&amp;$Z44,IF($W$1="Pesos CLP",S!$AD:$AD,S!$AO:$AO)),0)</f>
        <v>0</v>
      </c>
      <c r="AD44" s="246">
        <f>IF(OR($I44="REAL",$I44="INCURRIDO"),SUMIF(S!$O:$O,$I44&amp;$O44&amp;$Q44&amp;UPPER(TEXT(AD$4,"MMMMYYYY"))&amp;$Z44,IF($W$1="Pesos CLP",S!$AD:$AD,S!$AO:$AO)),0)</f>
        <v>0</v>
      </c>
      <c r="AE44" s="246">
        <f>IF(OR($I44="REAL",$I44="INCURRIDO"),SUMIF(S!$O:$O,$I44&amp;$O44&amp;$Q44&amp;UPPER(TEXT(AE$4,"MMMMYYYY"))&amp;$Z44,IF($W$1="Pesos CLP",S!$AD:$AD,S!$AO:$AO)),0)</f>
        <v>0</v>
      </c>
      <c r="AF44" s="246">
        <f>IF(OR($I44="REAL",$I44="INCURRIDO"),SUMIF(S!$O:$O,$I44&amp;$O44&amp;$Q44&amp;UPPER(TEXT(AF$4,"MMMMYYYY"))&amp;$Z44,IF($W$1="Pesos CLP",S!$AD:$AD,S!$AO:$AO)),0)</f>
        <v>0</v>
      </c>
      <c r="AG44" s="246">
        <f>IF(OR($I44="REAL",$I44="INCURRIDO"),SUMIF(S!$O:$O,$I44&amp;$O44&amp;$Q44&amp;UPPER(TEXT(AG$4,"MMMMYYYY"))&amp;$Z44,IF($W$1="Pesos CLP",S!$AD:$AD,S!$AO:$AO)),0)</f>
        <v>0</v>
      </c>
      <c r="AH44" s="246">
        <f>IF(OR($I44="REAL",$I44="INCURRIDO"),SUMIF(S!$O:$O,$I44&amp;$O44&amp;$Q44&amp;UPPER(TEXT(AH$4,"MMMMYYYY"))&amp;$Z44,IF($W$1="Pesos CLP",S!$AD:$AD,S!$AO:$AO)),0)</f>
        <v>0</v>
      </c>
      <c r="AI44" s="246">
        <f>IF(OR($I44="REAL",$I44="INCURRIDO"),SUMIF(S!$O:$O,$I44&amp;$O44&amp;$Q44&amp;UPPER(TEXT(AI$4,"MMMMYYYY"))&amp;$Z44,IF($W$1="Pesos CLP",S!$AD:$AD,S!$AO:$AO)),0)</f>
        <v>0</v>
      </c>
      <c r="AJ44" s="246">
        <f>IF(OR($I44="REAL",$I44="INCURRIDO"),SUMIF(S!$O:$O,$I44&amp;$O44&amp;$Q44&amp;UPPER(TEXT(AJ$4,"MMMMYYYY"))&amp;$Z44,IF($W$1="Pesos CLP",S!$AD:$AD,S!$AO:$AO)),0)</f>
        <v>0</v>
      </c>
      <c r="AK44" s="246">
        <f>IF(OR($I44="REAL",$I44="INCURRIDO"),SUMIF(S!$O:$O,$I44&amp;$O44&amp;$Q44&amp;UPPER(TEXT(AK$4,"MMMMYYYY"))&amp;$Z44,IF($W$1="Pesos CLP",S!$AD:$AD,S!$AO:$AO)),0)</f>
        <v>0</v>
      </c>
      <c r="AL44" s="246">
        <f>IF(OR($I44="REAL",$I44="INCURRIDO"),SUMIF(S!$O:$O,$I44&amp;$O44&amp;$Q44&amp;UPPER(TEXT(AL$4,"MMMMYYYY"))&amp;$Z44,IF($W$1="Pesos CLP",S!$AD:$AD,S!$AO:$AO)),0)</f>
        <v>0</v>
      </c>
      <c r="AM44" s="246">
        <f>IF(OR($I44="REAL",$I44="INCURRIDO"),SUMIF(S!$O:$O,$I44&amp;$O44&amp;$Q44&amp;UPPER(TEXT(AM$4,"MMMMYYYY"))&amp;$Z44,IF($W$1="Pesos CLP",S!$AD:$AD,S!$AO:$AO)),0)</f>
        <v>0</v>
      </c>
      <c r="AN44" s="246">
        <f>IF(OR($I44="REAL",$I44="INCURRIDO"),SUMIF(S!$O:$O,$I44&amp;$O44&amp;$Q44&amp;UPPER(TEXT(AN$4,"MMMMYYYY"))&amp;$Z44,IF($W$1="Pesos CLP",S!$AD:$AD,S!$AO:$AO)),0)</f>
        <v>0</v>
      </c>
      <c r="AO44" s="246">
        <f>IF(OR($I44="REAL",$I44="INCURRIDO"),SUMIF(S!$O:$O,$I44&amp;$O44&amp;$Q44&amp;UPPER(TEXT(AO$4,"MMMMYYYY"))&amp;$Z44,IF($W$1="Pesos CLP",S!$AD:$AD,S!$AO:$AO)),0)</f>
        <v>0</v>
      </c>
      <c r="AP44" s="246">
        <f>IF(OR($I44="REAL",$I44="INCURRIDO"),SUMIF(S!$O:$O,$I44&amp;$O44&amp;$Q44&amp;UPPER(TEXT(AP$4,"MMMMYYYY"))&amp;$Z44,IF($W$1="Pesos CLP",S!$AD:$AD,S!$AO:$AO)),0)</f>
        <v>0</v>
      </c>
      <c r="AQ44" s="246">
        <f>IF(OR($I44="REAL",$I44="INCURRIDO"),SUMIF(S!$O:$O,$I44&amp;$O44&amp;$Q44&amp;UPPER(TEXT(AQ$4,"MMMMYYYY"))&amp;$Z44,IF($W$1="Pesos CLP",S!$AD:$AD,S!$AO:$AO)),0)</f>
        <v>0</v>
      </c>
      <c r="AR44" s="246">
        <f>IF(OR($I44="REAL",$I44="INCURRIDO"),SUMIF(S!$O:$O,$I44&amp;$O44&amp;$Q44&amp;UPPER(TEXT(AR$4,"MMMMYYYY"))&amp;$Z44,IF($W$1="Pesos CLP",S!$AD:$AD,S!$AO:$AO)),0)</f>
        <v>0</v>
      </c>
      <c r="AS44" s="246">
        <f>IF(OR($I44="REAL",$I44="INCURRIDO"),SUMIF(S!$O:$O,$I44&amp;$O44&amp;$Q44&amp;UPPER(TEXT(AS$4,"MMMMYYYY"))&amp;$Z44,IF($W$1="Pesos CLP",S!$AD:$AD,S!$AO:$AO)),0)</f>
        <v>0</v>
      </c>
      <c r="AT44" s="246">
        <f>IF(OR($I44="REAL",$I44="INCURRIDO"),SUMIF(S!$O:$O,$I44&amp;$O44&amp;$Q44&amp;UPPER(TEXT(AT$4,"MMMMYYYY"))&amp;$Z44,IF($W$1="Pesos CLP",S!$AD:$AD,S!$AO:$AO)),0)</f>
        <v>0</v>
      </c>
      <c r="AU44" s="246">
        <f>IF(OR($I44="REAL",$I44="INCURRIDO"),SUMIF(S!$O:$O,$I44&amp;$O44&amp;$Q44&amp;UPPER(TEXT(AU$4,"MMMMYYYY"))&amp;$Z44,IF($W$1="Pesos CLP",S!$AD:$AD,S!$AO:$AO)),0)</f>
        <v>0</v>
      </c>
      <c r="AV44" s="246">
        <f>IF(OR($I44="REAL",$I44="INCURRIDO"),SUMIF(S!$O:$O,$I44&amp;$O44&amp;$Q44&amp;UPPER(TEXT(AV$4,"MMMMYYYY"))&amp;$Z44,IF($W$1="Pesos CLP",S!$AD:$AD,S!$AO:$AO)),0)</f>
        <v>0</v>
      </c>
      <c r="AW44" s="246">
        <f>IF(OR($I44="REAL",$I44="INCURRIDO"),SUMIF(S!$O:$O,$I44&amp;$O44&amp;$Q44&amp;UPPER(TEXT(AW$4,"MMMMYYYY"))&amp;$Z44,IF($W$1="Pesos CLP",S!$AD:$AD,S!$AO:$AO)),0)</f>
        <v>0</v>
      </c>
      <c r="AX44" s="246">
        <f>IF(OR($I44="REAL",$I44="INCURRIDO"),SUMIF(S!$O:$O,$I44&amp;$O44&amp;$Q44&amp;UPPER(TEXT(AX$4,"MMMMYYYY"))&amp;$Z44,IF($W$1="Pesos CLP",S!$AD:$AD,S!$AO:$AO)),0)</f>
        <v>0</v>
      </c>
      <c r="AY44" s="246">
        <f>IF(OR($I44="REAL",$I44="INCURRIDO"),SUMIF(S!$O:$O,$I44&amp;$O44&amp;$Q44&amp;UPPER(TEXT(AY$4,"MMMMYYYY"))&amp;$Z44,IF($W$1="Pesos CLP",S!$AD:$AD,S!$AO:$AO)),0)</f>
        <v>0</v>
      </c>
      <c r="AZ44" s="246">
        <f>IF(OR($I44="REAL",$I44="INCURRIDO"),SUMIF(S!$O:$O,$I44&amp;$O44&amp;$Q44&amp;UPPER(TEXT(AZ$4,"MMMMYYYY"))&amp;$Z44,IF($W$1="Pesos CLP",S!$AD:$AD,S!$AO:$AO)),0)</f>
        <v>0</v>
      </c>
      <c r="BA44" s="246">
        <f>IF(OR($I44="REAL",$I44="INCURRIDO"),SUMIF(S!$O:$O,$I44&amp;$O44&amp;$Q44&amp;UPPER(TEXT(BA$4,"MMMMYYYY"))&amp;$Z44,IF($W$1="Pesos CLP",S!$AD:$AD,S!$AO:$AO)),0)</f>
        <v>0</v>
      </c>
      <c r="BB44" s="246">
        <f>IF(OR($I44="REAL",$I44="INCURRIDO"),SUMIF(S!$O:$O,$I44&amp;$O44&amp;$Q44&amp;UPPER(TEXT(BB$4,"MMMMYYYY"))&amp;$Z44,IF($W$1="Pesos CLP",S!$AD:$AD,S!$AO:$AO)),0)</f>
        <v>0</v>
      </c>
      <c r="BC44" s="246">
        <f>IF(OR($I44="REAL",$I44="INCURRIDO"),SUMIF(S!$O:$O,$I44&amp;$O44&amp;$Q44&amp;UPPER(TEXT(BC$4,"MMMMYYYY"))&amp;$Z44,IF($W$1="Pesos CLP",S!$AD:$AD,S!$AO:$AO)),0)</f>
        <v>0</v>
      </c>
      <c r="BD44" s="246">
        <f>IF(OR($I44="REAL",$I44="INCURRIDO"),SUMIF(S!$O:$O,$I44&amp;$O44&amp;$Q44&amp;UPPER(TEXT(BD$4,"MMMMYYYY"))&amp;$Z44,IF($W$1="Pesos CLP",S!$AD:$AD,S!$AO:$AO)),0)</f>
        <v>0</v>
      </c>
      <c r="BE44" s="246">
        <f>IF(OR($I44="REAL",$I44="INCURRIDO"),SUMIF(S!$O:$O,$I44&amp;$O44&amp;$Q44&amp;UPPER(TEXT(BE$4,"MMMMYYYY"))&amp;$Z44,IF($W$1="Pesos CLP",S!$AD:$AD,S!$AO:$AO)),0)</f>
        <v>0</v>
      </c>
      <c r="BF44" s="246">
        <f>IF(OR($I44="REAL",$I44="INCURRIDO"),SUMIF(S!$O:$O,$I44&amp;$O44&amp;$Q44&amp;UPPER(TEXT(BF$4,"MMMMYYYY"))&amp;$Z44,IF($W$1="Pesos CLP",S!$AD:$AD,S!$AO:$AO)),0)</f>
        <v>0</v>
      </c>
      <c r="BG44" s="246">
        <f>IF(OR($I44="REAL",$I44="INCURRIDO"),SUMIF(S!$O:$O,$I44&amp;$O44&amp;$Q44&amp;UPPER(TEXT(BG$4,"MMMMYYYY"))&amp;$Z44,IF($W$1="Pesos CLP",S!$AD:$AD,S!$AO:$AO)),0)</f>
        <v>0</v>
      </c>
      <c r="BH44" s="246">
        <f>IF(OR($I44="REAL",$I44="INCURRIDO"),SUMIF(S!$O:$O,$I44&amp;$O44&amp;$Q44&amp;UPPER(TEXT(BH$4,"MMMMYYYY"))&amp;$Z44,IF($W$1="Pesos CLP",S!$AD:$AD,S!$AO:$AO)),0)</f>
        <v>0</v>
      </c>
      <c r="BI44" s="246">
        <f>IF(OR($I44="REAL",$I44="INCURRIDO"),SUMIF(S!$O:$O,$I44&amp;$O44&amp;$Q44&amp;UPPER(TEXT(BI$4,"MMMMYYYY"))&amp;$Z44,IF($W$1="Pesos CLP",S!$AD:$AD,S!$AO:$AO)),0)</f>
        <v>0</v>
      </c>
      <c r="BJ44" s="246">
        <f>IF(OR($I44="REAL",$I44="INCURRIDO"),SUMIF(S!$O:$O,$I44&amp;$O44&amp;$Q44&amp;UPPER(TEXT(BJ$4,"MMMMYYYY"))&amp;$Z44,IF($W$1="Pesos CLP",S!$AD:$AD,S!$AO:$AO)),0)</f>
        <v>0</v>
      </c>
      <c r="BK44" s="246">
        <f>IF(OR($I44="REAL",$I44="INCURRIDO"),SUMIF(S!$O:$O,$I44&amp;$O44&amp;$Q44&amp;UPPER(TEXT(BK$4,"MMMMYYYY"))&amp;$Z44,IF($W$1="Pesos CLP",S!$AD:$AD,S!$AO:$AO)),0)</f>
        <v>0</v>
      </c>
      <c r="BL44" s="246">
        <f>IF(OR($I44="REAL",$I44="INCURRIDO"),SUMIF(S!$O:$O,$I44&amp;$O44&amp;$Q44&amp;UPPER(TEXT(BL$4,"MMMMYYYY"))&amp;$Z44,IF($W$1="Pesos CLP",S!$AD:$AD,S!$AO:$AO)),0)</f>
        <v>0</v>
      </c>
      <c r="BM44" s="246">
        <f>IF(OR($I44="REAL",$I44="INCURRIDO"),SUMIF(S!$O:$O,$I44&amp;$O44&amp;$Q44&amp;UPPER(TEXT(BM$4,"MMMMYYYY"))&amp;$Z44,IF($W$1="Pesos CLP",S!$AD:$AD,S!$AO:$AO)),0)</f>
        <v>0</v>
      </c>
      <c r="BN44" s="246">
        <f>IF(OR($I44="REAL",$I44="INCURRIDO"),SUMIF(S!$O:$O,$I44&amp;$O44&amp;$Q44&amp;UPPER(TEXT(BN$4,"MMMMYYYY"))&amp;$Z44,IF($W$1="Pesos CLP",S!$AD:$AD,S!$AO:$AO)),0)</f>
        <v>0</v>
      </c>
      <c r="BO44" s="246">
        <f>IF(OR($I44="REAL",$I44="INCURRIDO"),SUMIF(S!$O:$O,$I44&amp;$O44&amp;$Q44&amp;UPPER(TEXT(BO$4,"MMMMYYYY"))&amp;$Z44,IF($W$1="Pesos CLP",S!$AD:$AD,S!$AO:$AO)),0)</f>
        <v>0</v>
      </c>
      <c r="BP44" s="19">
        <f>IF(OR($I44="REAL",$I44="INCURRIDO"),SUMIF(S!$O:$O,$I44&amp;$O44&amp;$Q44&amp;UPPER(TEXT(BP$4,"MMMMYYYY"))&amp;$Z44,IF($W$1="Pesos CLP",S!$AD:$AD,S!$AO:$AO)),0)</f>
        <v>0</v>
      </c>
      <c r="BQ44" s="19">
        <f>IF(OR($I44="REAL",$I44="INCURRIDO"),SUMIF(S!$O:$O,$I44&amp;$O44&amp;$Q44&amp;UPPER(TEXT(BQ$4,"MMMMYYYY"))&amp;$Z44,IF($W$1="Pesos CLP",S!$AD:$AD,S!$AO:$AO)),0)</f>
        <v>0</v>
      </c>
      <c r="BR44" s="19">
        <f>IF(OR($I44="REAL",$I44="INCURRIDO"),SUMIF(S!$O:$O,$I44&amp;$O44&amp;$Q44&amp;UPPER(TEXT(BR$4,"MMMMYYYY"))&amp;$Z44,IF($W$1="Pesos CLP",S!$AD:$AD,S!$AO:$AO)),0)</f>
        <v>0</v>
      </c>
      <c r="BS44" s="19">
        <f>IF(OR($I44="REAL",$I44="INCURRIDO"),SUMIF(S!$O:$O,$I44&amp;$O44&amp;$Q44&amp;UPPER(TEXT(BS$4,"MMMMYYYY"))&amp;$Z44,IF($W$1="Pesos CLP",S!$AD:$AD,S!$AO:$AO)),0)</f>
        <v>0</v>
      </c>
      <c r="BT44" s="19">
        <f>IF(OR($I44="REAL",$I44="INCURRIDO"),SUMIF(S!$O:$O,$I44&amp;$O44&amp;$Q44&amp;UPPER(TEXT(BT$4,"MMMMYYYY"))&amp;$Z44,IF($W$1="Pesos CLP",S!$AD:$AD,S!$AO:$AO)),0)</f>
        <v>0</v>
      </c>
      <c r="BU44" s="19">
        <f>IF(OR($I44="REAL",$I44="INCURRIDO"),SUMIF(S!$O:$O,$I44&amp;$O44&amp;$Q44&amp;UPPER(TEXT(BU$4,"MMMMYYYY"))&amp;$Z44,IF($W$1="Pesos CLP",S!$AD:$AD,S!$AO:$AO)),0)</f>
        <v>0</v>
      </c>
      <c r="BV44" s="19">
        <f>IF(OR($I44="REAL",$I44="INCURRIDO"),SUMIF(S!$O:$O,$I44&amp;$O44&amp;$Q44&amp;UPPER(TEXT(BV$4,"MMMMYYYY"))&amp;$Z44,IF($W$1="Pesos CLP",S!$AD:$AD,S!$AO:$AO)),0)</f>
        <v>0</v>
      </c>
      <c r="BW44" s="19">
        <f>IF(OR($I44="REAL",$I44="INCURRIDO"),SUMIF(S!$O:$O,$I44&amp;$O44&amp;$Q44&amp;UPPER(TEXT(BW$4,"MMMMYYYY"))&amp;$Z44,IF($W$1="Pesos CLP",S!$AD:$AD,S!$AO:$AO)),0)</f>
        <v>0</v>
      </c>
      <c r="BX44" s="19">
        <f>IF(OR($I44="REAL",$I44="INCURRIDO"),SUMIF(S!$O:$O,$I44&amp;$O44&amp;$Q44&amp;UPPER(TEXT(BX$4,"MMMMYYYY"))&amp;$Z44,IF($W$1="Pesos CLP",S!$AD:$AD,S!$AO:$AO)),0)</f>
        <v>0</v>
      </c>
      <c r="BY44" s="19">
        <f>IF(OR($I44="REAL",$I44="INCURRIDO"),SUMIF(S!$O:$O,$I44&amp;$O44&amp;$Q44&amp;UPPER(TEXT(BY$4,"MMMMYYYY"))&amp;$Z44,IF($W$1="Pesos CLP",S!$AD:$AD,S!$AO:$AO)),0)</f>
        <v>0</v>
      </c>
      <c r="BZ44" s="19">
        <f>IF(OR($I44="REAL",$I44="INCURRIDO"),SUMIF(S!$O:$O,$I44&amp;$O44&amp;$Q44&amp;UPPER(TEXT(BZ$4,"MMMMYYYY"))&amp;$Z44,IF($W$1="Pesos CLP",S!$AD:$AD,S!$AO:$AO)),0)</f>
        <v>0</v>
      </c>
      <c r="CA44" s="19">
        <f>IF(OR($I44="REAL",$I44="INCURRIDO"),SUMIF(S!$O:$O,$I44&amp;$O44&amp;$Q44&amp;UPPER(TEXT(CA$4,"MMMMYYYY"))&amp;$Z44,IF($W$1="Pesos CLP",S!$AD:$AD,S!$AO:$AO)),0)</f>
        <v>0</v>
      </c>
      <c r="CB44" s="19">
        <f>IF(OR($I44="REAL",$I44="INCURRIDO"),SUMIF(S!$O:$O,$I44&amp;$O44&amp;$Q44&amp;UPPER(TEXT(CB$4,"MMMMYYYY"))&amp;$Z44,IF($W$1="Pesos CLP",S!$AD:$AD,S!$AO:$AO)),0)</f>
        <v>0</v>
      </c>
      <c r="CC44" s="19">
        <f>IF(OR($I44="REAL",$I44="INCURRIDO"),SUMIF(S!$O:$O,$I44&amp;$O44&amp;$Q44&amp;UPPER(TEXT(CC$4,"MMMMYYYY"))&amp;$Z44,IF($W$1="Pesos CLP",S!$AD:$AD,S!$AO:$AO)),0)</f>
        <v>0</v>
      </c>
      <c r="CD44" s="19">
        <f>IF(OR($I44="REAL",$I44="INCURRIDO"),SUMIF(S!$O:$O,$I44&amp;$O44&amp;$Q44&amp;UPPER(TEXT(CD$4,"MMMMYYYY"))&amp;$Z44,IF($W$1="Pesos CLP",S!$AD:$AD,S!$AO:$AO)),0)</f>
        <v>0</v>
      </c>
      <c r="CE44" s="19">
        <f>IF(OR($I44="REAL",$I44="INCURRIDO"),SUMIF(S!$O:$O,$I44&amp;$O44&amp;$Q44&amp;UPPER(TEXT(CE$4,"MMMMYYYY"))&amp;$Z44,IF($W$1="Pesos CLP",S!$AD:$AD,S!$AO:$AO)),0)</f>
        <v>0</v>
      </c>
      <c r="CF44" s="19">
        <f>IF(OR($I44="REAL",$I44="INCURRIDO"),SUMIF(S!$O:$O,$I44&amp;$O44&amp;$Q44&amp;UPPER(TEXT(CF$4,"MMMMYYYY"))&amp;$Z44,IF($W$1="Pesos CLP",S!$AD:$AD,S!$AO:$AO)),0)</f>
        <v>0</v>
      </c>
      <c r="CG44" s="19">
        <f>IF(OR($I44="REAL",$I44="INCURRIDO"),SUMIF(S!$O:$O,$I44&amp;$O44&amp;$Q44&amp;UPPER(TEXT(CG$4,"MMMMYYYY"))&amp;$Z44,IF($W$1="Pesos CLP",S!$AD:$AD,S!$AO:$AO)),0)</f>
        <v>0</v>
      </c>
      <c r="CH44" s="19">
        <f>IF(OR($I44="REAL",$I44="INCURRIDO"),SUMIF(S!$O:$O,$I44&amp;$O44&amp;$Q44&amp;UPPER(TEXT(CH$4,"MMMMYYYY"))&amp;$Z44,IF($W$1="Pesos CLP",S!$AD:$AD,S!$AO:$AO)),0)</f>
        <v>0</v>
      </c>
      <c r="CI44" s="19">
        <f>IF(OR($I44="REAL",$I44="INCURRIDO"),SUMIF(S!$O:$O,$I44&amp;$O44&amp;$Q44&amp;UPPER(TEXT(CI$4,"MMMMYYYY"))&amp;$Z44,IF($W$1="Pesos CLP",S!$AD:$AD,S!$AO:$AO)),0)</f>
        <v>0</v>
      </c>
      <c r="CJ44" s="19">
        <f>IF(OR($I44="REAL",$I44="INCURRIDO"),SUMIF(S!$O:$O,$I44&amp;$O44&amp;$Q44&amp;UPPER(TEXT(CJ$4,"MMMMYYYY"))&amp;$Z44,IF($W$1="Pesos CLP",S!$AD:$AD,S!$AO:$AO)),0)</f>
        <v>0</v>
      </c>
      <c r="CK44"/>
      <c r="CL44"/>
      <c r="CM44"/>
      <c r="CN44"/>
      <c r="CO44"/>
      <c r="CP44"/>
      <c r="CQ44"/>
      <c r="CR44"/>
      <c r="CS44"/>
      <c r="CT44" s="378">
        <f t="shared" si="45"/>
        <v>0</v>
      </c>
      <c r="CU44" s="378">
        <f t="shared" si="45"/>
        <v>0</v>
      </c>
      <c r="CV44" s="378">
        <f t="shared" si="45"/>
        <v>0</v>
      </c>
      <c r="CW44" s="378">
        <f t="shared" si="45"/>
        <v>0</v>
      </c>
      <c r="CX44" s="378">
        <f t="shared" si="45"/>
        <v>0</v>
      </c>
      <c r="CY44" s="378">
        <f t="shared" si="45"/>
        <v>0</v>
      </c>
      <c r="CZ44" s="378">
        <f t="shared" si="45"/>
        <v>0</v>
      </c>
      <c r="DA44" s="378">
        <f t="shared" si="45"/>
        <v>0</v>
      </c>
      <c r="DB44" s="378">
        <f t="shared" si="45"/>
        <v>0</v>
      </c>
      <c r="DC44" s="378">
        <f t="shared" si="45"/>
        <v>0</v>
      </c>
      <c r="DD44" s="378">
        <f t="shared" si="46"/>
        <v>0</v>
      </c>
      <c r="DE44" s="378">
        <f t="shared" si="46"/>
        <v>0</v>
      </c>
      <c r="DF44" s="378">
        <f t="shared" si="46"/>
        <v>0</v>
      </c>
      <c r="DG44" s="378">
        <f t="shared" si="46"/>
        <v>0</v>
      </c>
      <c r="DH44" s="378">
        <f t="shared" si="46"/>
        <v>0</v>
      </c>
      <c r="DI44" s="378">
        <f t="shared" si="46"/>
        <v>0</v>
      </c>
      <c r="DJ44" s="378">
        <f t="shared" si="46"/>
        <v>0</v>
      </c>
      <c r="DK44" s="378">
        <f t="shared" si="46"/>
        <v>0</v>
      </c>
      <c r="DL44" s="378">
        <f t="shared" si="46"/>
        <v>0</v>
      </c>
      <c r="DM44" s="378">
        <f t="shared" si="46"/>
        <v>0</v>
      </c>
      <c r="DN44" s="378">
        <f t="shared" si="47"/>
        <v>0</v>
      </c>
      <c r="DO44" s="378">
        <f t="shared" si="47"/>
        <v>0</v>
      </c>
      <c r="DP44" s="378">
        <f t="shared" si="47"/>
        <v>0</v>
      </c>
      <c r="DQ44" s="378">
        <f t="shared" si="47"/>
        <v>0</v>
      </c>
      <c r="DR44" s="378">
        <f t="shared" si="47"/>
        <v>0</v>
      </c>
      <c r="DS44" s="378">
        <f t="shared" si="47"/>
        <v>0</v>
      </c>
      <c r="DT44" s="378">
        <f t="shared" si="47"/>
        <v>0</v>
      </c>
      <c r="DU44" s="378">
        <f t="shared" si="47"/>
        <v>0</v>
      </c>
      <c r="DV44" s="378">
        <f t="shared" si="47"/>
        <v>0</v>
      </c>
      <c r="DW44" s="378">
        <f t="shared" si="47"/>
        <v>0</v>
      </c>
      <c r="DX44" s="378">
        <f t="shared" si="48"/>
        <v>0</v>
      </c>
      <c r="DY44" s="378">
        <f t="shared" si="48"/>
        <v>0</v>
      </c>
      <c r="DZ44" s="378">
        <f t="shared" si="48"/>
        <v>0</v>
      </c>
      <c r="EA44" s="378">
        <f t="shared" si="48"/>
        <v>0</v>
      </c>
      <c r="EB44" s="378">
        <f t="shared" si="48"/>
        <v>0</v>
      </c>
      <c r="EC44" s="378">
        <f t="shared" si="48"/>
        <v>0</v>
      </c>
      <c r="ED44" s="378">
        <f t="shared" si="48"/>
        <v>0</v>
      </c>
      <c r="EE44" s="378">
        <f t="shared" si="48"/>
        <v>0</v>
      </c>
      <c r="EF44" s="378">
        <f t="shared" si="48"/>
        <v>0</v>
      </c>
      <c r="EG44" s="378">
        <f t="shared" si="48"/>
        <v>0</v>
      </c>
      <c r="EH44" s="378">
        <f t="shared" si="49"/>
        <v>0</v>
      </c>
      <c r="EI44" s="378">
        <f t="shared" si="49"/>
        <v>0</v>
      </c>
      <c r="EJ44" s="378">
        <f t="shared" si="49"/>
        <v>0</v>
      </c>
      <c r="EK44" s="378">
        <f t="shared" si="49"/>
        <v>0</v>
      </c>
      <c r="EL44" s="378">
        <f t="shared" si="49"/>
        <v>0</v>
      </c>
      <c r="EM44" s="378">
        <f t="shared" si="49"/>
        <v>0</v>
      </c>
      <c r="EN44" s="378">
        <f t="shared" si="49"/>
        <v>0</v>
      </c>
      <c r="EO44" s="378">
        <f t="shared" si="49"/>
        <v>0</v>
      </c>
      <c r="EP44" s="378">
        <f t="shared" si="49"/>
        <v>0</v>
      </c>
      <c r="EQ44" s="378">
        <f t="shared" si="49"/>
        <v>0</v>
      </c>
    </row>
    <row r="45" spans="1:147" x14ac:dyDescent="0.3">
      <c r="A45" s="368" t="s">
        <v>243</v>
      </c>
      <c r="B45" s="368"/>
      <c r="C45" s="368"/>
      <c r="D45" s="368">
        <f t="shared" si="17"/>
        <v>1.034195933456562</v>
      </c>
      <c r="E45" s="368" t="str">
        <f>VLOOKUP(TEXT(Z45,0),'G2'!B:D,3,0)</f>
        <v>MN</v>
      </c>
      <c r="F45" s="816">
        <f t="shared" si="18"/>
        <v>0</v>
      </c>
      <c r="G45" s="755">
        <f t="shared" si="8"/>
        <v>0</v>
      </c>
      <c r="H45" s="756" t="s">
        <v>1190</v>
      </c>
      <c r="I45" s="370" t="s">
        <v>93</v>
      </c>
      <c r="J45" s="370" t="s">
        <v>22</v>
      </c>
      <c r="K45" s="368" t="s">
        <v>260</v>
      </c>
      <c r="L45" s="368" t="str">
        <f>IFERROR(VLOOKUP(TEXT(Z45,0),'G2'!$B$5:$D$21,3,0),"")</f>
        <v>MN</v>
      </c>
      <c r="M45" s="369"/>
      <c r="N45" s="370" t="s">
        <v>635</v>
      </c>
      <c r="O45" s="370" t="s">
        <v>631</v>
      </c>
      <c r="P45" s="370"/>
      <c r="Q45" s="370" t="s">
        <v>695</v>
      </c>
      <c r="R45" s="370" t="s">
        <v>632</v>
      </c>
      <c r="S45" s="371">
        <v>15</v>
      </c>
      <c r="T45" s="372">
        <v>45554</v>
      </c>
      <c r="U45" s="372">
        <v>45568</v>
      </c>
      <c r="V45" s="373">
        <f t="shared" si="50"/>
        <v>0.46666666666666667</v>
      </c>
      <c r="W45" s="374">
        <v>106314.7766817597</v>
      </c>
      <c r="X45" s="17"/>
      <c r="Y45" s="18">
        <f t="shared" si="10"/>
        <v>0</v>
      </c>
      <c r="Z45">
        <v>91243520</v>
      </c>
      <c r="AA45" s="246">
        <f>IF(OR($I45="REAL",$I45="INCURRIDO"),SUMIF(S!$O:$O,$I45&amp;$O45&amp;$Q45&amp;UPPER(TEXT(AA$4,"MMMMYYYY"))&amp;$Z45,IF($W$1="Pesos CLP",S!$AD:$AD,S!$AO:$AO)),0)</f>
        <v>0</v>
      </c>
      <c r="AB45" s="246">
        <f>IF(OR($I45="REAL",$I45="INCURRIDO"),SUMIF(S!$O:$O,$I45&amp;$O45&amp;$Q45&amp;UPPER(TEXT(AB$4,"MMMMYYYY"))&amp;$Z45,IF($W$1="Pesos CLP",S!$AD:$AD,S!$AO:$AO)),0)</f>
        <v>0</v>
      </c>
      <c r="AC45" s="246">
        <f>IF(OR($I45="REAL",$I45="INCURRIDO"),SUMIF(S!$O:$O,$I45&amp;$O45&amp;$Q45&amp;UPPER(TEXT(AC$4,"MMMMYYYY"))&amp;$Z45,IF($W$1="Pesos CLP",S!$AD:$AD,S!$AO:$AO)),0)</f>
        <v>0</v>
      </c>
      <c r="AD45" s="246">
        <f>IF(OR($I45="REAL",$I45="INCURRIDO"),SUMIF(S!$O:$O,$I45&amp;$O45&amp;$Q45&amp;UPPER(TEXT(AD$4,"MMMMYYYY"))&amp;$Z45,IF($W$1="Pesos CLP",S!$AD:$AD,S!$AO:$AO)),0)</f>
        <v>0</v>
      </c>
      <c r="AE45" s="246">
        <f>IF(OR($I45="REAL",$I45="INCURRIDO"),SUMIF(S!$O:$O,$I45&amp;$O45&amp;$Q45&amp;UPPER(TEXT(AE$4,"MMMMYYYY"))&amp;$Z45,IF($W$1="Pesos CLP",S!$AD:$AD,S!$AO:$AO)),0)</f>
        <v>0</v>
      </c>
      <c r="AF45" s="246">
        <f>IF(OR($I45="REAL",$I45="INCURRIDO"),SUMIF(S!$O:$O,$I45&amp;$O45&amp;$Q45&amp;UPPER(TEXT(AF$4,"MMMMYYYY"))&amp;$Z45,IF($W$1="Pesos CLP",S!$AD:$AD,S!$AO:$AO)),0)</f>
        <v>0</v>
      </c>
      <c r="AG45" s="246">
        <f>IF(OR($I45="REAL",$I45="INCURRIDO"),SUMIF(S!$O:$O,$I45&amp;$O45&amp;$Q45&amp;UPPER(TEXT(AG$4,"MMMMYYYY"))&amp;$Z45,IF($W$1="Pesos CLP",S!$AD:$AD,S!$AO:$AO)),0)</f>
        <v>0</v>
      </c>
      <c r="AH45" s="246">
        <f>IF(OR($I45="REAL",$I45="INCURRIDO"),SUMIF(S!$O:$O,$I45&amp;$O45&amp;$Q45&amp;UPPER(TEXT(AH$4,"MMMMYYYY"))&amp;$Z45,IF($W$1="Pesos CLP",S!$AD:$AD,S!$AO:$AO)),0)</f>
        <v>0</v>
      </c>
      <c r="AI45" s="246">
        <f>IF(OR($I45="REAL",$I45="INCURRIDO"),SUMIF(S!$O:$O,$I45&amp;$O45&amp;$Q45&amp;UPPER(TEXT(AI$4,"MMMMYYYY"))&amp;$Z45,IF($W$1="Pesos CLP",S!$AD:$AD,S!$AO:$AO)),0)</f>
        <v>0</v>
      </c>
      <c r="AJ45" s="246">
        <f>IF(OR($I45="REAL",$I45="INCURRIDO"),SUMIF(S!$O:$O,$I45&amp;$O45&amp;$Q45&amp;UPPER(TEXT(AJ$4,"MMMMYYYY"))&amp;$Z45,IF($W$1="Pesos CLP",S!$AD:$AD,S!$AO:$AO)),0)</f>
        <v>0</v>
      </c>
      <c r="AK45" s="246">
        <f>IF(OR($I45="REAL",$I45="INCURRIDO"),SUMIF(S!$O:$O,$I45&amp;$O45&amp;$Q45&amp;UPPER(TEXT(AK$4,"MMMMYYYY"))&amp;$Z45,IF($W$1="Pesos CLP",S!$AD:$AD,S!$AO:$AO)),0)</f>
        <v>0</v>
      </c>
      <c r="AL45" s="246">
        <f>IF(OR($I45="REAL",$I45="INCURRIDO"),SUMIF(S!$O:$O,$I45&amp;$O45&amp;$Q45&amp;UPPER(TEXT(AL$4,"MMMMYYYY"))&amp;$Z45,IF($W$1="Pesos CLP",S!$AD:$AD,S!$AO:$AO)),0)</f>
        <v>0</v>
      </c>
      <c r="AM45" s="246">
        <f>IF(OR($I45="REAL",$I45="INCURRIDO"),SUMIF(S!$O:$O,$I45&amp;$O45&amp;$Q45&amp;UPPER(TEXT(AM$4,"MMMMYYYY"))&amp;$Z45,IF($W$1="Pesos CLP",S!$AD:$AD,S!$AO:$AO)),0)</f>
        <v>0</v>
      </c>
      <c r="AN45" s="246">
        <f>IF(OR($I45="REAL",$I45="INCURRIDO"),SUMIF(S!$O:$O,$I45&amp;$O45&amp;$Q45&amp;UPPER(TEXT(AN$4,"MMMMYYYY"))&amp;$Z45,IF($W$1="Pesos CLP",S!$AD:$AD,S!$AO:$AO)),0)</f>
        <v>0</v>
      </c>
      <c r="AO45" s="246">
        <f>IF(OR($I45="REAL",$I45="INCURRIDO"),SUMIF(S!$O:$O,$I45&amp;$O45&amp;$Q45&amp;UPPER(TEXT(AO$4,"MMMMYYYY"))&amp;$Z45,IF($W$1="Pesos CLP",S!$AD:$AD,S!$AO:$AO)),0)</f>
        <v>0</v>
      </c>
      <c r="AP45" s="246">
        <f>IF(OR($I45="REAL",$I45="INCURRIDO"),SUMIF(S!$O:$O,$I45&amp;$O45&amp;$Q45&amp;UPPER(TEXT(AP$4,"MMMMYYYY"))&amp;$Z45,IF($W$1="Pesos CLP",S!$AD:$AD,S!$AO:$AO)),0)</f>
        <v>0</v>
      </c>
      <c r="AQ45" s="246">
        <f>IF(OR($I45="REAL",$I45="INCURRIDO"),SUMIF(S!$O:$O,$I45&amp;$O45&amp;$Q45&amp;UPPER(TEXT(AQ$4,"MMMMYYYY"))&amp;$Z45,IF($W$1="Pesos CLP",S!$AD:$AD,S!$AO:$AO)),0)</f>
        <v>0</v>
      </c>
      <c r="AR45" s="246">
        <f>IF(OR($I45="REAL",$I45="INCURRIDO"),SUMIF(S!$O:$O,$I45&amp;$O45&amp;$Q45&amp;UPPER(TEXT(AR$4,"MMMMYYYY"))&amp;$Z45,IF($W$1="Pesos CLP",S!$AD:$AD,S!$AO:$AO)),0)</f>
        <v>0</v>
      </c>
      <c r="AS45" s="246">
        <f>IF(OR($I45="REAL",$I45="INCURRIDO"),SUMIF(S!$O:$O,$I45&amp;$O45&amp;$Q45&amp;UPPER(TEXT(AS$4,"MMMMYYYY"))&amp;$Z45,IF($W$1="Pesos CLP",S!$AD:$AD,S!$AO:$AO)),0)</f>
        <v>0</v>
      </c>
      <c r="AT45" s="246">
        <f>IF(OR($I45="REAL",$I45="INCURRIDO"),SUMIF(S!$O:$O,$I45&amp;$O45&amp;$Q45&amp;UPPER(TEXT(AT$4,"MMMMYYYY"))&amp;$Z45,IF($W$1="Pesos CLP",S!$AD:$AD,S!$AO:$AO)),0)</f>
        <v>0</v>
      </c>
      <c r="AU45" s="246">
        <f>IF(OR($I45="REAL",$I45="INCURRIDO"),SUMIF(S!$O:$O,$I45&amp;$O45&amp;$Q45&amp;UPPER(TEXT(AU$4,"MMMMYYYY"))&amp;$Z45,IF($W$1="Pesos CLP",S!$AD:$AD,S!$AO:$AO)),0)</f>
        <v>0</v>
      </c>
      <c r="AV45" s="246">
        <f>IF(OR($I45="REAL",$I45="INCURRIDO"),SUMIF(S!$O:$O,$I45&amp;$O45&amp;$Q45&amp;UPPER(TEXT(AV$4,"MMMMYYYY"))&amp;$Z45,IF($W$1="Pesos CLP",S!$AD:$AD,S!$AO:$AO)),0)</f>
        <v>0</v>
      </c>
      <c r="AW45" s="246">
        <f>IF(OR($I45="REAL",$I45="INCURRIDO"),SUMIF(S!$O:$O,$I45&amp;$O45&amp;$Q45&amp;UPPER(TEXT(AW$4,"MMMMYYYY"))&amp;$Z45,IF($W$1="Pesos CLP",S!$AD:$AD,S!$AO:$AO)),0)</f>
        <v>0</v>
      </c>
      <c r="AX45" s="246">
        <f>IF(OR($I45="REAL",$I45="INCURRIDO"),SUMIF(S!$O:$O,$I45&amp;$O45&amp;$Q45&amp;UPPER(TEXT(AX$4,"MMMMYYYY"))&amp;$Z45,IF($W$1="Pesos CLP",S!$AD:$AD,S!$AO:$AO)),0)</f>
        <v>0</v>
      </c>
      <c r="AY45" s="246">
        <f>IF(OR($I45="REAL",$I45="INCURRIDO"),SUMIF(S!$O:$O,$I45&amp;$O45&amp;$Q45&amp;UPPER(TEXT(AY$4,"MMMMYYYY"))&amp;$Z45,IF($W$1="Pesos CLP",S!$AD:$AD,S!$AO:$AO)),0)</f>
        <v>0</v>
      </c>
      <c r="AZ45" s="246">
        <f>IF(OR($I45="REAL",$I45="INCURRIDO"),SUMIF(S!$O:$O,$I45&amp;$O45&amp;$Q45&amp;UPPER(TEXT(AZ$4,"MMMMYYYY"))&amp;$Z45,IF($W$1="Pesos CLP",S!$AD:$AD,S!$AO:$AO)),0)</f>
        <v>0</v>
      </c>
      <c r="BA45" s="246">
        <f>IF(OR($I45="REAL",$I45="INCURRIDO"),SUMIF(S!$O:$O,$I45&amp;$O45&amp;$Q45&amp;UPPER(TEXT(BA$4,"MMMMYYYY"))&amp;$Z45,IF($W$1="Pesos CLP",S!$AD:$AD,S!$AO:$AO)),0)</f>
        <v>0</v>
      </c>
      <c r="BB45" s="246">
        <f>IF(OR($I45="REAL",$I45="INCURRIDO"),SUMIF(S!$O:$O,$I45&amp;$O45&amp;$Q45&amp;UPPER(TEXT(BB$4,"MMMMYYYY"))&amp;$Z45,IF($W$1="Pesos CLP",S!$AD:$AD,S!$AO:$AO)),0)</f>
        <v>0</v>
      </c>
      <c r="BC45" s="246">
        <f>IF(OR($I45="REAL",$I45="INCURRIDO"),SUMIF(S!$O:$O,$I45&amp;$O45&amp;$Q45&amp;UPPER(TEXT(BC$4,"MMMMYYYY"))&amp;$Z45,IF($W$1="Pesos CLP",S!$AD:$AD,S!$AO:$AO)),0)</f>
        <v>0</v>
      </c>
      <c r="BD45" s="246">
        <f>IF(OR($I45="REAL",$I45="INCURRIDO"),SUMIF(S!$O:$O,$I45&amp;$O45&amp;$Q45&amp;UPPER(TEXT(BD$4,"MMMMYYYY"))&amp;$Z45,IF($W$1="Pesos CLP",S!$AD:$AD,S!$AO:$AO)),0)</f>
        <v>0</v>
      </c>
      <c r="BE45" s="246">
        <f>IF(OR($I45="REAL",$I45="INCURRIDO"),SUMIF(S!$O:$O,$I45&amp;$O45&amp;$Q45&amp;UPPER(TEXT(BE$4,"MMMMYYYY"))&amp;$Z45,IF($W$1="Pesos CLP",S!$AD:$AD,S!$AO:$AO)),0)</f>
        <v>0</v>
      </c>
      <c r="BF45" s="246">
        <f>IF(OR($I45="REAL",$I45="INCURRIDO"),SUMIF(S!$O:$O,$I45&amp;$O45&amp;$Q45&amp;UPPER(TEXT(BF$4,"MMMMYYYY"))&amp;$Z45,IF($W$1="Pesos CLP",S!$AD:$AD,S!$AO:$AO)),0)</f>
        <v>0</v>
      </c>
      <c r="BG45" s="246">
        <f>IF(OR($I45="REAL",$I45="INCURRIDO"),SUMIF(S!$O:$O,$I45&amp;$O45&amp;$Q45&amp;UPPER(TEXT(BG$4,"MMMMYYYY"))&amp;$Z45,IF($W$1="Pesos CLP",S!$AD:$AD,S!$AO:$AO)),0)</f>
        <v>0</v>
      </c>
      <c r="BH45" s="246">
        <f>IF(OR($I45="REAL",$I45="INCURRIDO"),SUMIF(S!$O:$O,$I45&amp;$O45&amp;$Q45&amp;UPPER(TEXT(BH$4,"MMMMYYYY"))&amp;$Z45,IF($W$1="Pesos CLP",S!$AD:$AD,S!$AO:$AO)),0)</f>
        <v>0</v>
      </c>
      <c r="BI45" s="246">
        <f>IF(OR($I45="REAL",$I45="INCURRIDO"),SUMIF(S!$O:$O,$I45&amp;$O45&amp;$Q45&amp;UPPER(TEXT(BI$4,"MMMMYYYY"))&amp;$Z45,IF($W$1="Pesos CLP",S!$AD:$AD,S!$AO:$AO)),0)</f>
        <v>0</v>
      </c>
      <c r="BJ45" s="246">
        <f>IF(OR($I45="REAL",$I45="INCURRIDO"),SUMIF(S!$O:$O,$I45&amp;$O45&amp;$Q45&amp;UPPER(TEXT(BJ$4,"MMMMYYYY"))&amp;$Z45,IF($W$1="Pesos CLP",S!$AD:$AD,S!$AO:$AO)),0)</f>
        <v>0</v>
      </c>
      <c r="BK45" s="246">
        <f>IF(OR($I45="REAL",$I45="INCURRIDO"),SUMIF(S!$O:$O,$I45&amp;$O45&amp;$Q45&amp;UPPER(TEXT(BK$4,"MMMMYYYY"))&amp;$Z45,IF($W$1="Pesos CLP",S!$AD:$AD,S!$AO:$AO)),0)</f>
        <v>0</v>
      </c>
      <c r="BL45" s="246">
        <f>IF(OR($I45="REAL",$I45="INCURRIDO"),SUMIF(S!$O:$O,$I45&amp;$O45&amp;$Q45&amp;UPPER(TEXT(BL$4,"MMMMYYYY"))&amp;$Z45,IF($W$1="Pesos CLP",S!$AD:$AD,S!$AO:$AO)),0)</f>
        <v>0</v>
      </c>
      <c r="BM45" s="246">
        <f>IF(OR($I45="REAL",$I45="INCURRIDO"),SUMIF(S!$O:$O,$I45&amp;$O45&amp;$Q45&amp;UPPER(TEXT(BM$4,"MMMMYYYY"))&amp;$Z45,IF($W$1="Pesos CLP",S!$AD:$AD,S!$AO:$AO)),0)</f>
        <v>0</v>
      </c>
      <c r="BN45" s="246">
        <f>IF(OR($I45="REAL",$I45="INCURRIDO"),SUMIF(S!$O:$O,$I45&amp;$O45&amp;$Q45&amp;UPPER(TEXT(BN$4,"MMMMYYYY"))&amp;$Z45,IF($W$1="Pesos CLP",S!$AD:$AD,S!$AO:$AO)),0)</f>
        <v>0</v>
      </c>
      <c r="BO45" s="246">
        <f>IF(OR($I45="REAL",$I45="INCURRIDO"),SUMIF(S!$O:$O,$I45&amp;$O45&amp;$Q45&amp;UPPER(TEXT(BO$4,"MMMMYYYY"))&amp;$Z45,IF($W$1="Pesos CLP",S!$AD:$AD,S!$AO:$AO)),0)</f>
        <v>0</v>
      </c>
      <c r="BP45" s="19">
        <f>IF(OR($I45="REAL",$I45="INCURRIDO"),SUMIF(S!$O:$O,$I45&amp;$O45&amp;$Q45&amp;UPPER(TEXT(BP$4,"MMMMYYYY"))&amp;$Z45,IF($W$1="Pesos CLP",S!$AD:$AD,S!$AO:$AO)),0)</f>
        <v>0</v>
      </c>
      <c r="BQ45" s="19">
        <f>IF(OR($I45="REAL",$I45="INCURRIDO"),SUMIF(S!$O:$O,$I45&amp;$O45&amp;$Q45&amp;UPPER(TEXT(BQ$4,"MMMMYYYY"))&amp;$Z45,IF($W$1="Pesos CLP",S!$AD:$AD,S!$AO:$AO)),0)</f>
        <v>0</v>
      </c>
      <c r="BR45" s="19">
        <f>IF(OR($I45="REAL",$I45="INCURRIDO"),SUMIF(S!$O:$O,$I45&amp;$O45&amp;$Q45&amp;UPPER(TEXT(BR$4,"MMMMYYYY"))&amp;$Z45,IF($W$1="Pesos CLP",S!$AD:$AD,S!$AO:$AO)),0)</f>
        <v>0</v>
      </c>
      <c r="BS45" s="19">
        <f>IF(OR($I45="REAL",$I45="INCURRIDO"),SUMIF(S!$O:$O,$I45&amp;$O45&amp;$Q45&amp;UPPER(TEXT(BS$4,"MMMMYYYY"))&amp;$Z45,IF($W$1="Pesos CLP",S!$AD:$AD,S!$AO:$AO)),0)</f>
        <v>0</v>
      </c>
      <c r="BT45" s="19">
        <f>IF(OR($I45="REAL",$I45="INCURRIDO"),SUMIF(S!$O:$O,$I45&amp;$O45&amp;$Q45&amp;UPPER(TEXT(BT$4,"MMMMYYYY"))&amp;$Z45,IF($W$1="Pesos CLP",S!$AD:$AD,S!$AO:$AO)),0)</f>
        <v>0</v>
      </c>
      <c r="BU45" s="19">
        <f>IF(OR($I45="REAL",$I45="INCURRIDO"),SUMIF(S!$O:$O,$I45&amp;$O45&amp;$Q45&amp;UPPER(TEXT(BU$4,"MMMMYYYY"))&amp;$Z45,IF($W$1="Pesos CLP",S!$AD:$AD,S!$AO:$AO)),0)</f>
        <v>0</v>
      </c>
      <c r="BV45" s="19">
        <f>IF(OR($I45="REAL",$I45="INCURRIDO"),SUMIF(S!$O:$O,$I45&amp;$O45&amp;$Q45&amp;UPPER(TEXT(BV$4,"MMMMYYYY"))&amp;$Z45,IF($W$1="Pesos CLP",S!$AD:$AD,S!$AO:$AO)),0)</f>
        <v>0</v>
      </c>
      <c r="BW45" s="19">
        <f>IF(OR($I45="REAL",$I45="INCURRIDO"),SUMIF(S!$O:$O,$I45&amp;$O45&amp;$Q45&amp;UPPER(TEXT(BW$4,"MMMMYYYY"))&amp;$Z45,IF($W$1="Pesos CLP",S!$AD:$AD,S!$AO:$AO)),0)</f>
        <v>0</v>
      </c>
      <c r="BX45" s="19">
        <f>IF(OR($I45="REAL",$I45="INCURRIDO"),SUMIF(S!$O:$O,$I45&amp;$O45&amp;$Q45&amp;UPPER(TEXT(BX$4,"MMMMYYYY"))&amp;$Z45,IF($W$1="Pesos CLP",S!$AD:$AD,S!$AO:$AO)),0)</f>
        <v>0</v>
      </c>
      <c r="BY45" s="19">
        <f>IF(OR($I45="REAL",$I45="INCURRIDO"),SUMIF(S!$O:$O,$I45&amp;$O45&amp;$Q45&amp;UPPER(TEXT(BY$4,"MMMMYYYY"))&amp;$Z45,IF($W$1="Pesos CLP",S!$AD:$AD,S!$AO:$AO)),0)</f>
        <v>0</v>
      </c>
      <c r="BZ45" s="19">
        <f>IF(OR($I45="REAL",$I45="INCURRIDO"),SUMIF(S!$O:$O,$I45&amp;$O45&amp;$Q45&amp;UPPER(TEXT(BZ$4,"MMMMYYYY"))&amp;$Z45,IF($W$1="Pesos CLP",S!$AD:$AD,S!$AO:$AO)),0)</f>
        <v>0</v>
      </c>
      <c r="CA45" s="19">
        <f>IF(OR($I45="REAL",$I45="INCURRIDO"),SUMIF(S!$O:$O,$I45&amp;$O45&amp;$Q45&amp;UPPER(TEXT(CA$4,"MMMMYYYY"))&amp;$Z45,IF($W$1="Pesos CLP",S!$AD:$AD,S!$AO:$AO)),0)</f>
        <v>0</v>
      </c>
      <c r="CB45" s="19">
        <f>IF(OR($I45="REAL",$I45="INCURRIDO"),SUMIF(S!$O:$O,$I45&amp;$O45&amp;$Q45&amp;UPPER(TEXT(CB$4,"MMMMYYYY"))&amp;$Z45,IF($W$1="Pesos CLP",S!$AD:$AD,S!$AO:$AO)),0)</f>
        <v>0</v>
      </c>
      <c r="CC45" s="19">
        <f>IF(OR($I45="REAL",$I45="INCURRIDO"),SUMIF(S!$O:$O,$I45&amp;$O45&amp;$Q45&amp;UPPER(TEXT(CC$4,"MMMMYYYY"))&amp;$Z45,IF($W$1="Pesos CLP",S!$AD:$AD,S!$AO:$AO)),0)</f>
        <v>0</v>
      </c>
      <c r="CD45" s="19">
        <f>IF(OR($I45="REAL",$I45="INCURRIDO"),SUMIF(S!$O:$O,$I45&amp;$O45&amp;$Q45&amp;UPPER(TEXT(CD$4,"MMMMYYYY"))&amp;$Z45,IF($W$1="Pesos CLP",S!$AD:$AD,S!$AO:$AO)),0)</f>
        <v>0</v>
      </c>
      <c r="CE45" s="19">
        <f>IF(OR($I45="REAL",$I45="INCURRIDO"),SUMIF(S!$O:$O,$I45&amp;$O45&amp;$Q45&amp;UPPER(TEXT(CE$4,"MMMMYYYY"))&amp;$Z45,IF($W$1="Pesos CLP",S!$AD:$AD,S!$AO:$AO)),0)</f>
        <v>0</v>
      </c>
      <c r="CF45" s="19">
        <f>IF(OR($I45="REAL",$I45="INCURRIDO"),SUMIF(S!$O:$O,$I45&amp;$O45&amp;$Q45&amp;UPPER(TEXT(CF$4,"MMMMYYYY"))&amp;$Z45,IF($W$1="Pesos CLP",S!$AD:$AD,S!$AO:$AO)),0)</f>
        <v>0</v>
      </c>
      <c r="CG45" s="19">
        <f>IF(OR($I45="REAL",$I45="INCURRIDO"),SUMIF(S!$O:$O,$I45&amp;$O45&amp;$Q45&amp;UPPER(TEXT(CG$4,"MMMMYYYY"))&amp;$Z45,IF($W$1="Pesos CLP",S!$AD:$AD,S!$AO:$AO)),0)</f>
        <v>0</v>
      </c>
      <c r="CH45" s="19">
        <f>IF(OR($I45="REAL",$I45="INCURRIDO"),SUMIF(S!$O:$O,$I45&amp;$O45&amp;$Q45&amp;UPPER(TEXT(CH$4,"MMMMYYYY"))&amp;$Z45,IF($W$1="Pesos CLP",S!$AD:$AD,S!$AO:$AO)),0)</f>
        <v>0</v>
      </c>
      <c r="CI45" s="19">
        <f>IF(OR($I45="REAL",$I45="INCURRIDO"),SUMIF(S!$O:$O,$I45&amp;$O45&amp;$Q45&amp;UPPER(TEXT(CI$4,"MMMMYYYY"))&amp;$Z45,IF($W$1="Pesos CLP",S!$AD:$AD,S!$AO:$AO)),0)</f>
        <v>0</v>
      </c>
      <c r="CJ45" s="19">
        <f>IF(OR($I45="REAL",$I45="INCURRIDO"),SUMIF(S!$O:$O,$I45&amp;$O45&amp;$Q45&amp;UPPER(TEXT(CJ$4,"MMMMYYYY"))&amp;$Z45,IF($W$1="Pesos CLP",S!$AD:$AD,S!$AO:$AO)),0)</f>
        <v>0</v>
      </c>
      <c r="CT45" s="378">
        <v>0</v>
      </c>
      <c r="CU45" s="378">
        <v>0</v>
      </c>
      <c r="CV45" s="378">
        <v>0</v>
      </c>
      <c r="CW45" s="378">
        <v>0</v>
      </c>
      <c r="CX45" s="378">
        <v>0</v>
      </c>
      <c r="CY45" s="378">
        <v>0</v>
      </c>
      <c r="CZ45" s="378">
        <v>0</v>
      </c>
      <c r="DA45" s="378">
        <v>0</v>
      </c>
      <c r="DB45" s="378">
        <v>0</v>
      </c>
      <c r="DC45" s="378">
        <v>0</v>
      </c>
      <c r="DD45" s="378">
        <v>0</v>
      </c>
      <c r="DE45" s="378">
        <v>0</v>
      </c>
      <c r="DF45" s="378">
        <v>0</v>
      </c>
      <c r="DG45" s="378">
        <v>0</v>
      </c>
      <c r="DH45" s="378">
        <v>0</v>
      </c>
      <c r="DI45" s="378">
        <v>0</v>
      </c>
      <c r="DJ45" s="378">
        <v>0</v>
      </c>
      <c r="DK45" s="378">
        <v>0</v>
      </c>
      <c r="DL45" s="378">
        <v>0</v>
      </c>
      <c r="DM45" s="378">
        <v>0</v>
      </c>
      <c r="DN45" s="378">
        <v>0</v>
      </c>
      <c r="DO45" s="378">
        <v>0</v>
      </c>
      <c r="DP45" s="378">
        <v>0</v>
      </c>
      <c r="DQ45" s="378">
        <v>0</v>
      </c>
      <c r="DR45" s="378">
        <v>0</v>
      </c>
      <c r="DS45" s="378">
        <v>0</v>
      </c>
      <c r="DT45" s="378">
        <v>0</v>
      </c>
      <c r="DU45" s="378">
        <v>0</v>
      </c>
      <c r="DV45" s="378">
        <v>0</v>
      </c>
      <c r="DW45" s="378">
        <v>0</v>
      </c>
      <c r="DX45" s="378">
        <v>0</v>
      </c>
      <c r="DY45" s="378">
        <v>0</v>
      </c>
      <c r="DZ45" s="378">
        <v>0</v>
      </c>
      <c r="EA45" s="378">
        <v>0</v>
      </c>
      <c r="EB45" s="378">
        <v>0</v>
      </c>
      <c r="EC45" s="378">
        <v>0</v>
      </c>
      <c r="ED45" s="378">
        <v>0</v>
      </c>
      <c r="EE45" s="378">
        <v>0</v>
      </c>
      <c r="EF45" s="378">
        <v>0</v>
      </c>
      <c r="EG45" s="378">
        <v>0</v>
      </c>
      <c r="EH45" s="378">
        <v>0</v>
      </c>
      <c r="EI45" s="378">
        <v>0</v>
      </c>
      <c r="EJ45" s="378">
        <v>0</v>
      </c>
      <c r="EK45" s="378">
        <v>0</v>
      </c>
      <c r="EL45" s="378">
        <v>0</v>
      </c>
      <c r="EM45" s="378">
        <v>0</v>
      </c>
      <c r="EN45" s="378">
        <v>0</v>
      </c>
      <c r="EO45" s="378">
        <v>0</v>
      </c>
      <c r="EP45" s="378">
        <v>0</v>
      </c>
      <c r="EQ45" s="378">
        <v>0</v>
      </c>
    </row>
    <row r="46" spans="1:147" x14ac:dyDescent="0.3">
      <c r="A46" s="368" t="s">
        <v>243</v>
      </c>
      <c r="B46" s="368"/>
      <c r="C46" s="368"/>
      <c r="D46" s="368">
        <f t="shared" si="17"/>
        <v>1.034195933456562</v>
      </c>
      <c r="E46" s="368" t="str">
        <f>VLOOKUP(TEXT(Z46,0),'G2'!B:D,3,0)</f>
        <v>MN</v>
      </c>
      <c r="F46" s="816">
        <f t="shared" si="18"/>
        <v>0</v>
      </c>
      <c r="G46" s="755" t="str">
        <f t="shared" si="8"/>
        <v>REAL 91243520 CAMIONETA CANN_AUS</v>
      </c>
      <c r="H46" s="756" t="s">
        <v>1190</v>
      </c>
      <c r="I46" s="370" t="s">
        <v>21</v>
      </c>
      <c r="J46" s="370" t="s">
        <v>22</v>
      </c>
      <c r="K46" s="368" t="s">
        <v>260</v>
      </c>
      <c r="L46" s="368" t="str">
        <f>IFERROR(VLOOKUP(TEXT(Z46,0),'G2'!$B$5:$D$21,3,0),"")</f>
        <v>MN</v>
      </c>
      <c r="M46" s="369"/>
      <c r="N46" s="370" t="s">
        <v>635</v>
      </c>
      <c r="O46" s="370" t="s">
        <v>809</v>
      </c>
      <c r="P46" s="370"/>
      <c r="Q46" s="370" t="s">
        <v>796</v>
      </c>
      <c r="R46" s="370" t="s">
        <v>632</v>
      </c>
      <c r="S46" s="371"/>
      <c r="T46" s="372">
        <v>45554</v>
      </c>
      <c r="U46" s="372">
        <v>45568</v>
      </c>
      <c r="V46" s="373">
        <f t="shared" si="50"/>
        <v>0.46666666666666667</v>
      </c>
      <c r="W46" s="374">
        <v>0</v>
      </c>
      <c r="X46" s="17"/>
      <c r="Y46" s="18">
        <f t="shared" si="10"/>
        <v>0</v>
      </c>
      <c r="Z46">
        <v>91243520</v>
      </c>
      <c r="AA46" s="246">
        <f>IF(OR($I46="REAL",$I46="INCURRIDO"),SUMIF(S!$O:$O,$I46&amp;$O46&amp;$Q46&amp;UPPER(TEXT(AA$4,"MMMMYYYY"))&amp;$Z46,IF($W$1="Pesos CLP",S!$AD:$AD,S!$AO:$AO)),0)</f>
        <v>0</v>
      </c>
      <c r="AB46" s="246">
        <f>IF(OR($I46="REAL",$I46="INCURRIDO"),SUMIF(S!$O:$O,$I46&amp;$O46&amp;$Q46&amp;UPPER(TEXT(AB$4,"MMMMYYYY"))&amp;$Z46,IF($W$1="Pesos CLP",S!$AD:$AD,S!$AO:$AO)),0)</f>
        <v>0</v>
      </c>
      <c r="AC46" s="246">
        <f>IF(OR($I46="REAL",$I46="INCURRIDO"),SUMIF(S!$O:$O,$I46&amp;$O46&amp;$Q46&amp;UPPER(TEXT(AC$4,"MMMMYYYY"))&amp;$Z46,IF($W$1="Pesos CLP",S!$AD:$AD,S!$AO:$AO)),0)</f>
        <v>0</v>
      </c>
      <c r="AD46" s="246">
        <f>IF(OR($I46="REAL",$I46="INCURRIDO"),SUMIF(S!$O:$O,$I46&amp;$O46&amp;$Q46&amp;UPPER(TEXT(AD$4,"MMMMYYYY"))&amp;$Z46,IF($W$1="Pesos CLP",S!$AD:$AD,S!$AO:$AO)),0)</f>
        <v>0</v>
      </c>
      <c r="AE46" s="246">
        <f>IF(OR($I46="REAL",$I46="INCURRIDO"),SUMIF(S!$O:$O,$I46&amp;$O46&amp;$Q46&amp;UPPER(TEXT(AE$4,"MMMMYYYY"))&amp;$Z46,IF($W$1="Pesos CLP",S!$AD:$AD,S!$AO:$AO)),0)</f>
        <v>0</v>
      </c>
      <c r="AF46" s="246">
        <f>IF(OR($I46="REAL",$I46="INCURRIDO"),SUMIF(S!$O:$O,$I46&amp;$O46&amp;$Q46&amp;UPPER(TEXT(AF$4,"MMMMYYYY"))&amp;$Z46,IF($W$1="Pesos CLP",S!$AD:$AD,S!$AO:$AO)),0)</f>
        <v>0</v>
      </c>
      <c r="AG46" s="246">
        <f>IF(OR($I46="REAL",$I46="INCURRIDO"),SUMIF(S!$O:$O,$I46&amp;$O46&amp;$Q46&amp;UPPER(TEXT(AG$4,"MMMMYYYY"))&amp;$Z46,IF($W$1="Pesos CLP",S!$AD:$AD,S!$AO:$AO)),0)</f>
        <v>0</v>
      </c>
      <c r="AH46" s="246">
        <f>IF(OR($I46="REAL",$I46="INCURRIDO"),SUMIF(S!$O:$O,$I46&amp;$O46&amp;$Q46&amp;UPPER(TEXT(AH$4,"MMMMYYYY"))&amp;$Z46,IF($W$1="Pesos CLP",S!$AD:$AD,S!$AO:$AO)),0)</f>
        <v>0</v>
      </c>
      <c r="AI46" s="246">
        <f>IF(OR($I46="REAL",$I46="INCURRIDO"),SUMIF(S!$O:$O,$I46&amp;$O46&amp;$Q46&amp;UPPER(TEXT(AI$4,"MMMMYYYY"))&amp;$Z46,IF($W$1="Pesos CLP",S!$AD:$AD,S!$AO:$AO)),0)</f>
        <v>0</v>
      </c>
      <c r="AJ46" s="246">
        <f>IF(OR($I46="REAL",$I46="INCURRIDO"),SUMIF(S!$O:$O,$I46&amp;$O46&amp;$Q46&amp;UPPER(TEXT(AJ$4,"MMMMYYYY"))&amp;$Z46,IF($W$1="Pesos CLP",S!$AD:$AD,S!$AO:$AO)),0)</f>
        <v>0</v>
      </c>
      <c r="AK46" s="246">
        <f>IF(OR($I46="REAL",$I46="INCURRIDO"),SUMIF(S!$O:$O,$I46&amp;$O46&amp;$Q46&amp;UPPER(TEXT(AK$4,"MMMMYYYY"))&amp;$Z46,IF($W$1="Pesos CLP",S!$AD:$AD,S!$AO:$AO)),0)</f>
        <v>0</v>
      </c>
      <c r="AL46" s="246">
        <f>IF(OR($I46="REAL",$I46="INCURRIDO"),SUMIF(S!$O:$O,$I46&amp;$O46&amp;$Q46&amp;UPPER(TEXT(AL$4,"MMMMYYYY"))&amp;$Z46,IF($W$1="Pesos CLP",S!$AD:$AD,S!$AO:$AO)),0)</f>
        <v>0</v>
      </c>
      <c r="AM46" s="246">
        <f>IF(OR($I46="REAL",$I46="INCURRIDO"),SUMIF(S!$O:$O,$I46&amp;$O46&amp;$Q46&amp;UPPER(TEXT(AM$4,"MMMMYYYY"))&amp;$Z46,IF($W$1="Pesos CLP",S!$AD:$AD,S!$AO:$AO)),0)</f>
        <v>0</v>
      </c>
      <c r="AN46" s="246">
        <f>IF(OR($I46="REAL",$I46="INCURRIDO"),SUMIF(S!$O:$O,$I46&amp;$O46&amp;$Q46&amp;UPPER(TEXT(AN$4,"MMMMYYYY"))&amp;$Z46,IF($W$1="Pesos CLP",S!$AD:$AD,S!$AO:$AO)),0)</f>
        <v>0</v>
      </c>
      <c r="AO46" s="246">
        <f>IF(OR($I46="REAL",$I46="INCURRIDO"),SUMIF(S!$O:$O,$I46&amp;$O46&amp;$Q46&amp;UPPER(TEXT(AO$4,"MMMMYYYY"))&amp;$Z46,IF($W$1="Pesos CLP",S!$AD:$AD,S!$AO:$AO)),0)</f>
        <v>0</v>
      </c>
      <c r="AP46" s="246">
        <f>IF(OR($I46="REAL",$I46="INCURRIDO"),SUMIF(S!$O:$O,$I46&amp;$O46&amp;$Q46&amp;UPPER(TEXT(AP$4,"MMMMYYYY"))&amp;$Z46,IF($W$1="Pesos CLP",S!$AD:$AD,S!$AO:$AO)),0)</f>
        <v>0</v>
      </c>
      <c r="AQ46" s="246">
        <f>IF(OR($I46="REAL",$I46="INCURRIDO"),SUMIF(S!$O:$O,$I46&amp;$O46&amp;$Q46&amp;UPPER(TEXT(AQ$4,"MMMMYYYY"))&amp;$Z46,IF($W$1="Pesos CLP",S!$AD:$AD,S!$AO:$AO)),0)</f>
        <v>0</v>
      </c>
      <c r="AR46" s="246">
        <f>IF(OR($I46="REAL",$I46="INCURRIDO"),SUMIF(S!$O:$O,$I46&amp;$O46&amp;$Q46&amp;UPPER(TEXT(AR$4,"MMMMYYYY"))&amp;$Z46,IF($W$1="Pesos CLP",S!$AD:$AD,S!$AO:$AO)),0)</f>
        <v>0</v>
      </c>
      <c r="AS46" s="246">
        <f>IF(OR($I46="REAL",$I46="INCURRIDO"),SUMIF(S!$O:$O,$I46&amp;$O46&amp;$Q46&amp;UPPER(TEXT(AS$4,"MMMMYYYY"))&amp;$Z46,IF($W$1="Pesos CLP",S!$AD:$AD,S!$AO:$AO)),0)</f>
        <v>0</v>
      </c>
      <c r="AT46" s="246">
        <f>IF(OR($I46="REAL",$I46="INCURRIDO"),SUMIF(S!$O:$O,$I46&amp;$O46&amp;$Q46&amp;UPPER(TEXT(AT$4,"MMMMYYYY"))&amp;$Z46,IF($W$1="Pesos CLP",S!$AD:$AD,S!$AO:$AO)),0)</f>
        <v>0</v>
      </c>
      <c r="AU46" s="246">
        <f>IF(OR($I46="REAL",$I46="INCURRIDO"),SUMIF(S!$O:$O,$I46&amp;$O46&amp;$Q46&amp;UPPER(TEXT(AU$4,"MMMMYYYY"))&amp;$Z46,IF($W$1="Pesos CLP",S!$AD:$AD,S!$AO:$AO)),0)</f>
        <v>0</v>
      </c>
      <c r="AV46" s="246">
        <f>IF(OR($I46="REAL",$I46="INCURRIDO"),SUMIF(S!$O:$O,$I46&amp;$O46&amp;$Q46&amp;UPPER(TEXT(AV$4,"MMMMYYYY"))&amp;$Z46,IF($W$1="Pesos CLP",S!$AD:$AD,S!$AO:$AO)),0)</f>
        <v>0</v>
      </c>
      <c r="AW46" s="246">
        <f>IF(OR($I46="REAL",$I46="INCURRIDO"),SUMIF(S!$O:$O,$I46&amp;$O46&amp;$Q46&amp;UPPER(TEXT(AW$4,"MMMMYYYY"))&amp;$Z46,IF($W$1="Pesos CLP",S!$AD:$AD,S!$AO:$AO)),0)</f>
        <v>0</v>
      </c>
      <c r="AX46" s="246">
        <f>IF(OR($I46="REAL",$I46="INCURRIDO"),SUMIF(S!$O:$O,$I46&amp;$O46&amp;$Q46&amp;UPPER(TEXT(AX$4,"MMMMYYYY"))&amp;$Z46,IF($W$1="Pesos CLP",S!$AD:$AD,S!$AO:$AO)),0)</f>
        <v>0</v>
      </c>
      <c r="AY46" s="246">
        <f>IF(OR($I46="REAL",$I46="INCURRIDO"),SUMIF(S!$O:$O,$I46&amp;$O46&amp;$Q46&amp;UPPER(TEXT(AY$4,"MMMMYYYY"))&amp;$Z46,IF($W$1="Pesos CLP",S!$AD:$AD,S!$AO:$AO)),0)</f>
        <v>0</v>
      </c>
      <c r="AZ46" s="246">
        <f>IF(OR($I46="REAL",$I46="INCURRIDO"),SUMIF(S!$O:$O,$I46&amp;$O46&amp;$Q46&amp;UPPER(TEXT(AZ$4,"MMMMYYYY"))&amp;$Z46,IF($W$1="Pesos CLP",S!$AD:$AD,S!$AO:$AO)),0)</f>
        <v>0</v>
      </c>
      <c r="BA46" s="246">
        <f>IF(OR($I46="REAL",$I46="INCURRIDO"),SUMIF(S!$O:$O,$I46&amp;$O46&amp;$Q46&amp;UPPER(TEXT(BA$4,"MMMMYYYY"))&amp;$Z46,IF($W$1="Pesos CLP",S!$AD:$AD,S!$AO:$AO)),0)</f>
        <v>0</v>
      </c>
      <c r="BB46" s="246">
        <f>IF(OR($I46="REAL",$I46="INCURRIDO"),SUMIF(S!$O:$O,$I46&amp;$O46&amp;$Q46&amp;UPPER(TEXT(BB$4,"MMMMYYYY"))&amp;$Z46,IF($W$1="Pesos CLP",S!$AD:$AD,S!$AO:$AO)),0)</f>
        <v>0</v>
      </c>
      <c r="BC46" s="246">
        <f>IF(OR($I46="REAL",$I46="INCURRIDO"),SUMIF(S!$O:$O,$I46&amp;$O46&amp;$Q46&amp;UPPER(TEXT(BC$4,"MMMMYYYY"))&amp;$Z46,IF($W$1="Pesos CLP",S!$AD:$AD,S!$AO:$AO)),0)</f>
        <v>0</v>
      </c>
      <c r="BD46" s="246">
        <f>IF(OR($I46="REAL",$I46="INCURRIDO"),SUMIF(S!$O:$O,$I46&amp;$O46&amp;$Q46&amp;UPPER(TEXT(BD$4,"MMMMYYYY"))&amp;$Z46,IF($W$1="Pesos CLP",S!$AD:$AD,S!$AO:$AO)),0)</f>
        <v>0</v>
      </c>
      <c r="BE46" s="246">
        <f>IF(OR($I46="REAL",$I46="INCURRIDO"),SUMIF(S!$O:$O,$I46&amp;$O46&amp;$Q46&amp;UPPER(TEXT(BE$4,"MMMMYYYY"))&amp;$Z46,IF($W$1="Pesos CLP",S!$AD:$AD,S!$AO:$AO)),0)</f>
        <v>0</v>
      </c>
      <c r="BF46" s="246">
        <f>IF(OR($I46="REAL",$I46="INCURRIDO"),SUMIF(S!$O:$O,$I46&amp;$O46&amp;$Q46&amp;UPPER(TEXT(BF$4,"MMMMYYYY"))&amp;$Z46,IF($W$1="Pesos CLP",S!$AD:$AD,S!$AO:$AO)),0)</f>
        <v>0</v>
      </c>
      <c r="BG46" s="246">
        <f>IF(OR($I46="REAL",$I46="INCURRIDO"),SUMIF(S!$O:$O,$I46&amp;$O46&amp;$Q46&amp;UPPER(TEXT(BG$4,"MMMMYYYY"))&amp;$Z46,IF($W$1="Pesos CLP",S!$AD:$AD,S!$AO:$AO)),0)</f>
        <v>0</v>
      </c>
      <c r="BH46" s="246">
        <f>IF(OR($I46="REAL",$I46="INCURRIDO"),SUMIF(S!$O:$O,$I46&amp;$O46&amp;$Q46&amp;UPPER(TEXT(BH$4,"MMMMYYYY"))&amp;$Z46,IF($W$1="Pesos CLP",S!$AD:$AD,S!$AO:$AO)),0)</f>
        <v>0</v>
      </c>
      <c r="BI46" s="246">
        <f>IF(OR($I46="REAL",$I46="INCURRIDO"),SUMIF(S!$O:$O,$I46&amp;$O46&amp;$Q46&amp;UPPER(TEXT(BI$4,"MMMMYYYY"))&amp;$Z46,IF($W$1="Pesos CLP",S!$AD:$AD,S!$AO:$AO)),0)</f>
        <v>0</v>
      </c>
      <c r="BJ46" s="246">
        <f>IF(OR($I46="REAL",$I46="INCURRIDO"),SUMIF(S!$O:$O,$I46&amp;$O46&amp;$Q46&amp;UPPER(TEXT(BJ$4,"MMMMYYYY"))&amp;$Z46,IF($W$1="Pesos CLP",S!$AD:$AD,S!$AO:$AO)),0)</f>
        <v>0</v>
      </c>
      <c r="BK46" s="246">
        <f>IF(OR($I46="REAL",$I46="INCURRIDO"),SUMIF(S!$O:$O,$I46&amp;$O46&amp;$Q46&amp;UPPER(TEXT(BK$4,"MMMMYYYY"))&amp;$Z46,IF($W$1="Pesos CLP",S!$AD:$AD,S!$AO:$AO)),0)</f>
        <v>0</v>
      </c>
      <c r="BL46" s="246">
        <f>IF(OR($I46="REAL",$I46="INCURRIDO"),SUMIF(S!$O:$O,$I46&amp;$O46&amp;$Q46&amp;UPPER(TEXT(BL$4,"MMMMYYYY"))&amp;$Z46,IF($W$1="Pesos CLP",S!$AD:$AD,S!$AO:$AO)),0)</f>
        <v>0</v>
      </c>
      <c r="BM46" s="246">
        <f>IF(OR($I46="REAL",$I46="INCURRIDO"),SUMIF(S!$O:$O,$I46&amp;$O46&amp;$Q46&amp;UPPER(TEXT(BM$4,"MMMMYYYY"))&amp;$Z46,IF($W$1="Pesos CLP",S!$AD:$AD,S!$AO:$AO)),0)</f>
        <v>0</v>
      </c>
      <c r="BN46" s="246">
        <f>IF(OR($I46="REAL",$I46="INCURRIDO"),SUMIF(S!$O:$O,$I46&amp;$O46&amp;$Q46&amp;UPPER(TEXT(BN$4,"MMMMYYYY"))&amp;$Z46,IF($W$1="Pesos CLP",S!$AD:$AD,S!$AO:$AO)),0)</f>
        <v>0</v>
      </c>
      <c r="BO46" s="246">
        <f>IF(OR($I46="REAL",$I46="INCURRIDO"),SUMIF(S!$O:$O,$I46&amp;$O46&amp;$Q46&amp;UPPER(TEXT(BO$4,"MMMMYYYY"))&amp;$Z46,IF($W$1="Pesos CLP",S!$AD:$AD,S!$AO:$AO)),0)</f>
        <v>0</v>
      </c>
      <c r="BP46" s="19">
        <f>IF(OR($I46="REAL",$I46="INCURRIDO"),SUMIF(S!$O:$O,$I46&amp;$O46&amp;$Q46&amp;UPPER(TEXT(BP$4,"MMMMYYYY"))&amp;$Z46,IF($W$1="Pesos CLP",S!$AD:$AD,S!$AO:$AO)),0)</f>
        <v>0</v>
      </c>
      <c r="BQ46" s="19">
        <f>IF(OR($I46="REAL",$I46="INCURRIDO"),SUMIF(S!$O:$O,$I46&amp;$O46&amp;$Q46&amp;UPPER(TEXT(BQ$4,"MMMMYYYY"))&amp;$Z46,IF($W$1="Pesos CLP",S!$AD:$AD,S!$AO:$AO)),0)</f>
        <v>0</v>
      </c>
      <c r="BR46" s="19">
        <f>IF(OR($I46="REAL",$I46="INCURRIDO"),SUMIF(S!$O:$O,$I46&amp;$O46&amp;$Q46&amp;UPPER(TEXT(BR$4,"MMMMYYYY"))&amp;$Z46,IF($W$1="Pesos CLP",S!$AD:$AD,S!$AO:$AO)),0)</f>
        <v>0</v>
      </c>
      <c r="BS46" s="19">
        <f>IF(OR($I46="REAL",$I46="INCURRIDO"),SUMIF(S!$O:$O,$I46&amp;$O46&amp;$Q46&amp;UPPER(TEXT(BS$4,"MMMMYYYY"))&amp;$Z46,IF($W$1="Pesos CLP",S!$AD:$AD,S!$AO:$AO)),0)</f>
        <v>0</v>
      </c>
      <c r="BT46" s="19">
        <f>IF(OR($I46="REAL",$I46="INCURRIDO"),SUMIF(S!$O:$O,$I46&amp;$O46&amp;$Q46&amp;UPPER(TEXT(BT$4,"MMMMYYYY"))&amp;$Z46,IF($W$1="Pesos CLP",S!$AD:$AD,S!$AO:$AO)),0)</f>
        <v>0</v>
      </c>
      <c r="BU46" s="19">
        <f>IF(OR($I46="REAL",$I46="INCURRIDO"),SUMIF(S!$O:$O,$I46&amp;$O46&amp;$Q46&amp;UPPER(TEXT(BU$4,"MMMMYYYY"))&amp;$Z46,IF($W$1="Pesos CLP",S!$AD:$AD,S!$AO:$AO)),0)</f>
        <v>0</v>
      </c>
      <c r="BV46" s="19">
        <f>IF(OR($I46="REAL",$I46="INCURRIDO"),SUMIF(S!$O:$O,$I46&amp;$O46&amp;$Q46&amp;UPPER(TEXT(BV$4,"MMMMYYYY"))&amp;$Z46,IF($W$1="Pesos CLP",S!$AD:$AD,S!$AO:$AO)),0)</f>
        <v>0</v>
      </c>
      <c r="BW46" s="19">
        <f>IF(OR($I46="REAL",$I46="INCURRIDO"),SUMIF(S!$O:$O,$I46&amp;$O46&amp;$Q46&amp;UPPER(TEXT(BW$4,"MMMMYYYY"))&amp;$Z46,IF($W$1="Pesos CLP",S!$AD:$AD,S!$AO:$AO)),0)</f>
        <v>0</v>
      </c>
      <c r="BX46" s="19">
        <f>IF(OR($I46="REAL",$I46="INCURRIDO"),SUMIF(S!$O:$O,$I46&amp;$O46&amp;$Q46&amp;UPPER(TEXT(BX$4,"MMMMYYYY"))&amp;$Z46,IF($W$1="Pesos CLP",S!$AD:$AD,S!$AO:$AO)),0)</f>
        <v>0</v>
      </c>
      <c r="BY46" s="19">
        <f>IF(OR($I46="REAL",$I46="INCURRIDO"),SUMIF(S!$O:$O,$I46&amp;$O46&amp;$Q46&amp;UPPER(TEXT(BY$4,"MMMMYYYY"))&amp;$Z46,IF($W$1="Pesos CLP",S!$AD:$AD,S!$AO:$AO)),0)</f>
        <v>0</v>
      </c>
      <c r="BZ46" s="19">
        <f>IF(OR($I46="REAL",$I46="INCURRIDO"),SUMIF(S!$O:$O,$I46&amp;$O46&amp;$Q46&amp;UPPER(TEXT(BZ$4,"MMMMYYYY"))&amp;$Z46,IF($W$1="Pesos CLP",S!$AD:$AD,S!$AO:$AO)),0)</f>
        <v>0</v>
      </c>
      <c r="CA46" s="19">
        <f>IF(OR($I46="REAL",$I46="INCURRIDO"),SUMIF(S!$O:$O,$I46&amp;$O46&amp;$Q46&amp;UPPER(TEXT(CA$4,"MMMMYYYY"))&amp;$Z46,IF($W$1="Pesos CLP",S!$AD:$AD,S!$AO:$AO)),0)</f>
        <v>0</v>
      </c>
      <c r="CB46" s="19">
        <f>IF(OR($I46="REAL",$I46="INCURRIDO"),SUMIF(S!$O:$O,$I46&amp;$O46&amp;$Q46&amp;UPPER(TEXT(CB$4,"MMMMYYYY"))&amp;$Z46,IF($W$1="Pesos CLP",S!$AD:$AD,S!$AO:$AO)),0)</f>
        <v>0</v>
      </c>
      <c r="CC46" s="19">
        <f>IF(OR($I46="REAL",$I46="INCURRIDO"),SUMIF(S!$O:$O,$I46&amp;$O46&amp;$Q46&amp;UPPER(TEXT(CC$4,"MMMMYYYY"))&amp;$Z46,IF($W$1="Pesos CLP",S!$AD:$AD,S!$AO:$AO)),0)</f>
        <v>0</v>
      </c>
      <c r="CD46" s="19">
        <f>IF(OR($I46="REAL",$I46="INCURRIDO"),SUMIF(S!$O:$O,$I46&amp;$O46&amp;$Q46&amp;UPPER(TEXT(CD$4,"MMMMYYYY"))&amp;$Z46,IF($W$1="Pesos CLP",S!$AD:$AD,S!$AO:$AO)),0)</f>
        <v>0</v>
      </c>
      <c r="CE46" s="19">
        <f>IF(OR($I46="REAL",$I46="INCURRIDO"),SUMIF(S!$O:$O,$I46&amp;$O46&amp;$Q46&amp;UPPER(TEXT(CE$4,"MMMMYYYY"))&amp;$Z46,IF($W$1="Pesos CLP",S!$AD:$AD,S!$AO:$AO)),0)</f>
        <v>0</v>
      </c>
      <c r="CF46" s="19">
        <f>IF(OR($I46="REAL",$I46="INCURRIDO"),SUMIF(S!$O:$O,$I46&amp;$O46&amp;$Q46&amp;UPPER(TEXT(CF$4,"MMMMYYYY"))&amp;$Z46,IF($W$1="Pesos CLP",S!$AD:$AD,S!$AO:$AO)),0)</f>
        <v>0</v>
      </c>
      <c r="CG46" s="19">
        <f>IF(OR($I46="REAL",$I46="INCURRIDO"),SUMIF(S!$O:$O,$I46&amp;$O46&amp;$Q46&amp;UPPER(TEXT(CG$4,"MMMMYYYY"))&amp;$Z46,IF($W$1="Pesos CLP",S!$AD:$AD,S!$AO:$AO)),0)</f>
        <v>0</v>
      </c>
      <c r="CH46" s="19">
        <f>IF(OR($I46="REAL",$I46="INCURRIDO"),SUMIF(S!$O:$O,$I46&amp;$O46&amp;$Q46&amp;UPPER(TEXT(CH$4,"MMMMYYYY"))&amp;$Z46,IF($W$1="Pesos CLP",S!$AD:$AD,S!$AO:$AO)),0)</f>
        <v>0</v>
      </c>
      <c r="CI46" s="19">
        <f>IF(OR($I46="REAL",$I46="INCURRIDO"),SUMIF(S!$O:$O,$I46&amp;$O46&amp;$Q46&amp;UPPER(TEXT(CI$4,"MMMMYYYY"))&amp;$Z46,IF($W$1="Pesos CLP",S!$AD:$AD,S!$AO:$AO)),0)</f>
        <v>0</v>
      </c>
      <c r="CJ46" s="19">
        <f>IF(OR($I46="REAL",$I46="INCURRIDO"),SUMIF(S!$O:$O,$I46&amp;$O46&amp;$Q46&amp;UPPER(TEXT(CJ$4,"MMMMYYYY"))&amp;$Z46,IF($W$1="Pesos CLP",S!$AD:$AD,S!$AO:$AO)),0)</f>
        <v>0</v>
      </c>
      <c r="CT46" s="378">
        <v>0</v>
      </c>
      <c r="CU46" s="378">
        <v>0</v>
      </c>
      <c r="CV46" s="378">
        <v>0</v>
      </c>
      <c r="CW46" s="378">
        <v>0</v>
      </c>
      <c r="CX46" s="378">
        <v>0</v>
      </c>
      <c r="CY46" s="378">
        <v>0</v>
      </c>
      <c r="CZ46" s="378">
        <v>0</v>
      </c>
      <c r="DA46" s="378">
        <v>0</v>
      </c>
      <c r="DB46" s="378">
        <v>0</v>
      </c>
      <c r="DC46" s="378">
        <v>0</v>
      </c>
      <c r="DD46" s="378">
        <v>0</v>
      </c>
      <c r="DE46" s="378">
        <v>0</v>
      </c>
      <c r="DF46" s="378">
        <v>0</v>
      </c>
      <c r="DG46" s="378">
        <v>0</v>
      </c>
      <c r="DH46" s="378">
        <v>0</v>
      </c>
      <c r="DI46" s="378">
        <v>0</v>
      </c>
      <c r="DJ46" s="378">
        <v>0</v>
      </c>
      <c r="DK46" s="378">
        <v>0</v>
      </c>
      <c r="DL46" s="378">
        <v>0</v>
      </c>
      <c r="DM46" s="378">
        <v>0</v>
      </c>
      <c r="DN46" s="378">
        <v>0</v>
      </c>
      <c r="DO46" s="378">
        <v>0</v>
      </c>
      <c r="DP46" s="378">
        <v>0</v>
      </c>
      <c r="DQ46" s="378">
        <v>0</v>
      </c>
      <c r="DR46" s="378">
        <v>0</v>
      </c>
      <c r="DS46" s="378">
        <v>0</v>
      </c>
      <c r="DT46" s="378">
        <v>0</v>
      </c>
      <c r="DU46" s="378">
        <v>0</v>
      </c>
      <c r="DV46" s="378">
        <v>0</v>
      </c>
      <c r="DW46" s="378">
        <v>0</v>
      </c>
      <c r="DX46" s="378">
        <v>0</v>
      </c>
      <c r="DY46" s="378">
        <v>0</v>
      </c>
      <c r="DZ46" s="378">
        <v>0</v>
      </c>
      <c r="EA46" s="378">
        <v>0</v>
      </c>
      <c r="EB46" s="378">
        <v>0</v>
      </c>
      <c r="EC46" s="378">
        <v>0</v>
      </c>
      <c r="ED46" s="378">
        <v>0</v>
      </c>
      <c r="EE46" s="378">
        <v>0</v>
      </c>
      <c r="EF46" s="378">
        <v>0</v>
      </c>
      <c r="EG46" s="378">
        <v>0</v>
      </c>
      <c r="EH46" s="378">
        <v>0</v>
      </c>
      <c r="EI46" s="378">
        <v>0</v>
      </c>
      <c r="EJ46" s="378">
        <v>0</v>
      </c>
      <c r="EK46" s="378">
        <v>0</v>
      </c>
      <c r="EL46" s="378">
        <v>0</v>
      </c>
      <c r="EM46" s="378">
        <v>0</v>
      </c>
      <c r="EN46" s="378">
        <v>0</v>
      </c>
      <c r="EO46" s="378">
        <v>0</v>
      </c>
      <c r="EP46" s="378">
        <v>0</v>
      </c>
      <c r="EQ46" s="378">
        <v>0</v>
      </c>
    </row>
    <row r="47" spans="1:147" x14ac:dyDescent="0.3">
      <c r="A47" s="368"/>
      <c r="B47" s="368"/>
      <c r="C47" s="368"/>
      <c r="D47" s="368">
        <f t="shared" si="17"/>
        <v>1.034195933456562</v>
      </c>
      <c r="E47" s="368" t="str">
        <f>VLOOKUP(TEXT(Z47,0),'G2'!B:D,3,0)</f>
        <v>MN</v>
      </c>
      <c r="F47" s="816">
        <f t="shared" si="18"/>
        <v>0</v>
      </c>
      <c r="G47" s="755">
        <f t="shared" si="8"/>
        <v>0</v>
      </c>
      <c r="H47" s="756" t="s">
        <v>1190</v>
      </c>
      <c r="I47" s="370" t="s">
        <v>93</v>
      </c>
      <c r="J47" s="370" t="s">
        <v>22</v>
      </c>
      <c r="K47" s="368" t="s">
        <v>260</v>
      </c>
      <c r="L47" s="368" t="str">
        <f>IFERROR(VLOOKUP(TEXT(Z47,0),'G2'!$B$5:$D$21,3,0),"")</f>
        <v>MN</v>
      </c>
      <c r="M47" s="369"/>
      <c r="N47" s="370" t="s">
        <v>636</v>
      </c>
      <c r="O47" s="370" t="s">
        <v>631</v>
      </c>
      <c r="P47" s="370"/>
      <c r="Q47" s="370" t="s">
        <v>695</v>
      </c>
      <c r="R47" s="370" t="s">
        <v>26</v>
      </c>
      <c r="S47" s="371">
        <v>1</v>
      </c>
      <c r="T47" s="372"/>
      <c r="U47" s="372"/>
      <c r="V47" s="373">
        <f t="shared" si="50"/>
        <v>0</v>
      </c>
      <c r="W47" s="374">
        <v>0</v>
      </c>
      <c r="X47" s="17"/>
      <c r="Y47" s="18">
        <f t="shared" si="10"/>
        <v>0</v>
      </c>
      <c r="Z47">
        <v>91243520</v>
      </c>
      <c r="AA47" s="19">
        <f>IF(OR($I47="REAL",$I47="INCURRIDO"),SUMIF(S!$O:$O,$I47&amp;$O47&amp;$Q47&amp;UPPER(TEXT(AA$4,"MMMMYYYY"))&amp;$Z47,IF($W$1="Pesos CLP",S!$AD:$AD,S!$AO:$AO)),0)</f>
        <v>0</v>
      </c>
      <c r="AB47" s="19">
        <f>IF(OR($I47="REAL",$I47="INCURRIDO"),SUMIF(S!$O:$O,$I47&amp;$O47&amp;$Q47&amp;UPPER(TEXT(AB$4,"MMMMYYYY"))&amp;$Z47,IF($W$1="Pesos CLP",S!$AD:$AD,S!$AO:$AO)),0)</f>
        <v>0</v>
      </c>
      <c r="AC47" s="19">
        <f>IF(OR($I47="REAL",$I47="INCURRIDO"),SUMIF(S!$O:$O,$I47&amp;$O47&amp;$Q47&amp;UPPER(TEXT(AC$4,"MMMMYYYY"))&amp;$Z47,IF($W$1="Pesos CLP",S!$AD:$AD,S!$AO:$AO)),0)</f>
        <v>0</v>
      </c>
      <c r="AD47" s="19">
        <f>IF(OR($I47="REAL",$I47="INCURRIDO"),SUMIF(S!$O:$O,$I47&amp;$O47&amp;$Q47&amp;UPPER(TEXT(AD$4,"MMMMYYYY"))&amp;$Z47,IF($W$1="Pesos CLP",S!$AD:$AD,S!$AO:$AO)),0)</f>
        <v>0</v>
      </c>
      <c r="AE47" s="19">
        <f>IF(OR($I47="REAL",$I47="INCURRIDO"),SUMIF(S!$O:$O,$I47&amp;$O47&amp;$Q47&amp;UPPER(TEXT(AE$4,"MMMMYYYY"))&amp;$Z47,IF($W$1="Pesos CLP",S!$AD:$AD,S!$AO:$AO)),0)</f>
        <v>0</v>
      </c>
      <c r="AF47" s="19">
        <f>IF(OR($I47="REAL",$I47="INCURRIDO"),SUMIF(S!$O:$O,$I47&amp;$O47&amp;$Q47&amp;UPPER(TEXT(AF$4,"MMMMYYYY"))&amp;$Z47,IF($W$1="Pesos CLP",S!$AD:$AD,S!$AO:$AO)),0)</f>
        <v>0</v>
      </c>
      <c r="AG47" s="19">
        <f>IF(OR($I47="REAL",$I47="INCURRIDO"),SUMIF(S!$O:$O,$I47&amp;$O47&amp;$Q47&amp;UPPER(TEXT(AG$4,"MMMMYYYY"))&amp;$Z47,IF($W$1="Pesos CLP",S!$AD:$AD,S!$AO:$AO)),0)</f>
        <v>0</v>
      </c>
      <c r="AH47" s="19">
        <f>IF(OR($I47="REAL",$I47="INCURRIDO"),SUMIF(S!$O:$O,$I47&amp;$O47&amp;$Q47&amp;UPPER(TEXT(AH$4,"MMMMYYYY"))&amp;$Z47,IF($W$1="Pesos CLP",S!$AD:$AD,S!$AO:$AO)),0)</f>
        <v>0</v>
      </c>
      <c r="AI47" s="19">
        <f>IF(OR($I47="REAL",$I47="INCURRIDO"),SUMIF(S!$O:$O,$I47&amp;$O47&amp;$Q47&amp;UPPER(TEXT(AI$4,"MMMMYYYY"))&amp;$Z47,IF($W$1="Pesos CLP",S!$AD:$AD,S!$AO:$AO)),0)</f>
        <v>0</v>
      </c>
      <c r="AJ47" s="19">
        <f>IF(OR($I47="REAL",$I47="INCURRIDO"),SUMIF(S!$O:$O,$I47&amp;$O47&amp;$Q47&amp;UPPER(TEXT(AJ$4,"MMMMYYYY"))&amp;$Z47,IF($W$1="Pesos CLP",S!$AD:$AD,S!$AO:$AO)),0)</f>
        <v>0</v>
      </c>
      <c r="AK47" s="19">
        <f>IF(OR($I47="REAL",$I47="INCURRIDO"),SUMIF(S!$O:$O,$I47&amp;$O47&amp;$Q47&amp;UPPER(TEXT(AK$4,"MMMMYYYY"))&amp;$Z47,IF($W$1="Pesos CLP",S!$AD:$AD,S!$AO:$AO)),0)</f>
        <v>0</v>
      </c>
      <c r="AL47" s="19">
        <f>IF(OR($I47="REAL",$I47="INCURRIDO"),SUMIF(S!$O:$O,$I47&amp;$O47&amp;$Q47&amp;UPPER(TEXT(AL$4,"MMMMYYYY"))&amp;$Z47,IF($W$1="Pesos CLP",S!$AD:$AD,S!$AO:$AO)),0)</f>
        <v>0</v>
      </c>
      <c r="AM47" s="19">
        <f>IF(OR($I47="REAL",$I47="INCURRIDO"),SUMIF(S!$O:$O,$I47&amp;$O47&amp;$Q47&amp;UPPER(TEXT(AM$4,"MMMMYYYY"))&amp;$Z47,IF($W$1="Pesos CLP",S!$AD:$AD,S!$AO:$AO)),0)</f>
        <v>0</v>
      </c>
      <c r="AN47" s="19">
        <f>IF(OR($I47="REAL",$I47="INCURRIDO"),SUMIF(S!$O:$O,$I47&amp;$O47&amp;$Q47&amp;UPPER(TEXT(AN$4,"MMMMYYYY"))&amp;$Z47,IF($W$1="Pesos CLP",S!$AD:$AD,S!$AO:$AO)),0)</f>
        <v>0</v>
      </c>
      <c r="AO47" s="19">
        <f>IF(OR($I47="REAL",$I47="INCURRIDO"),SUMIF(S!$O:$O,$I47&amp;$O47&amp;$Q47&amp;UPPER(TEXT(AO$4,"MMMMYYYY"))&amp;$Z47,IF($W$1="Pesos CLP",S!$AD:$AD,S!$AO:$AO)),0)</f>
        <v>0</v>
      </c>
      <c r="AP47" s="19">
        <f>IF(OR($I47="REAL",$I47="INCURRIDO"),SUMIF(S!$O:$O,$I47&amp;$O47&amp;$Q47&amp;UPPER(TEXT(AP$4,"MMMMYYYY"))&amp;$Z47,IF($W$1="Pesos CLP",S!$AD:$AD,S!$AO:$AO)),0)</f>
        <v>0</v>
      </c>
      <c r="AQ47" s="19">
        <f>IF(OR($I47="REAL",$I47="INCURRIDO"),SUMIF(S!$O:$O,$I47&amp;$O47&amp;$Q47&amp;UPPER(TEXT(AQ$4,"MMMMYYYY"))&amp;$Z47,IF($W$1="Pesos CLP",S!$AD:$AD,S!$AO:$AO)),0)</f>
        <v>0</v>
      </c>
      <c r="AR47" s="19">
        <f>IF(OR($I47="REAL",$I47="INCURRIDO"),SUMIF(S!$O:$O,$I47&amp;$O47&amp;$Q47&amp;UPPER(TEXT(AR$4,"MMMMYYYY"))&amp;$Z47,IF($W$1="Pesos CLP",S!$AD:$AD,S!$AO:$AO)),0)</f>
        <v>0</v>
      </c>
      <c r="AS47" s="19">
        <f>IF(OR($I47="REAL",$I47="INCURRIDO"),SUMIF(S!$O:$O,$I47&amp;$O47&amp;$Q47&amp;UPPER(TEXT(AS$4,"MMMMYYYY"))&amp;$Z47,IF($W$1="Pesos CLP",S!$AD:$AD,S!$AO:$AO)),0)</f>
        <v>0</v>
      </c>
      <c r="AT47" s="19">
        <f>IF(OR($I47="REAL",$I47="INCURRIDO"),SUMIF(S!$O:$O,$I47&amp;$O47&amp;$Q47&amp;UPPER(TEXT(AT$4,"MMMMYYYY"))&amp;$Z47,IF($W$1="Pesos CLP",S!$AD:$AD,S!$AO:$AO)),0)</f>
        <v>0</v>
      </c>
      <c r="AU47" s="19">
        <f>IF(OR($I47="REAL",$I47="INCURRIDO"),SUMIF(S!$O:$O,$I47&amp;$O47&amp;$Q47&amp;UPPER(TEXT(AU$4,"MMMMYYYY"))&amp;$Z47,IF($W$1="Pesos CLP",S!$AD:$AD,S!$AO:$AO)),0)</f>
        <v>0</v>
      </c>
      <c r="AV47" s="19">
        <f>IF(OR($I47="REAL",$I47="INCURRIDO"),SUMIF(S!$O:$O,$I47&amp;$O47&amp;$Q47&amp;UPPER(TEXT(AV$4,"MMMMYYYY"))&amp;$Z47,IF($W$1="Pesos CLP",S!$AD:$AD,S!$AO:$AO)),0)</f>
        <v>0</v>
      </c>
      <c r="AW47" s="19">
        <f>IF(OR($I47="REAL",$I47="INCURRIDO"),SUMIF(S!$O:$O,$I47&amp;$O47&amp;$Q47&amp;UPPER(TEXT(AW$4,"MMMMYYYY"))&amp;$Z47,IF($W$1="Pesos CLP",S!$AD:$AD,S!$AO:$AO)),0)</f>
        <v>0</v>
      </c>
      <c r="AX47" s="19">
        <f>IF(OR($I47="REAL",$I47="INCURRIDO"),SUMIF(S!$O:$O,$I47&amp;$O47&amp;$Q47&amp;UPPER(TEXT(AX$4,"MMMMYYYY"))&amp;$Z47,IF($W$1="Pesos CLP",S!$AD:$AD,S!$AO:$AO)),0)</f>
        <v>0</v>
      </c>
      <c r="AY47" s="19">
        <f>IF(OR($I47="REAL",$I47="INCURRIDO"),SUMIF(S!$O:$O,$I47&amp;$O47&amp;$Q47&amp;UPPER(TEXT(AY$4,"MMMMYYYY"))&amp;$Z47,IF($W$1="Pesos CLP",S!$AD:$AD,S!$AO:$AO)),0)</f>
        <v>0</v>
      </c>
      <c r="AZ47" s="19">
        <f>IF(OR($I47="REAL",$I47="INCURRIDO"),SUMIF(S!$O:$O,$I47&amp;$O47&amp;$Q47&amp;UPPER(TEXT(AZ$4,"MMMMYYYY"))&amp;$Z47,IF($W$1="Pesos CLP",S!$AD:$AD,S!$AO:$AO)),0)</f>
        <v>0</v>
      </c>
      <c r="BA47" s="19">
        <f>IF(OR($I47="REAL",$I47="INCURRIDO"),SUMIF(S!$O:$O,$I47&amp;$O47&amp;$Q47&amp;UPPER(TEXT(BA$4,"MMMMYYYY"))&amp;$Z47,IF($W$1="Pesos CLP",S!$AD:$AD,S!$AO:$AO)),0)</f>
        <v>0</v>
      </c>
      <c r="BB47" s="19">
        <f>IF(OR($I47="REAL",$I47="INCURRIDO"),SUMIF(S!$O:$O,$I47&amp;$O47&amp;$Q47&amp;UPPER(TEXT(BB$4,"MMMMYYYY"))&amp;$Z47,IF($W$1="Pesos CLP",S!$AD:$AD,S!$AO:$AO)),0)</f>
        <v>0</v>
      </c>
      <c r="BC47" s="19">
        <f>IF(OR($I47="REAL",$I47="INCURRIDO"),SUMIF(S!$O:$O,$I47&amp;$O47&amp;$Q47&amp;UPPER(TEXT(BC$4,"MMMMYYYY"))&amp;$Z47,IF($W$1="Pesos CLP",S!$AD:$AD,S!$AO:$AO)),0)</f>
        <v>0</v>
      </c>
      <c r="BD47" s="19">
        <f>IF(OR($I47="REAL",$I47="INCURRIDO"),SUMIF(S!$O:$O,$I47&amp;$O47&amp;$Q47&amp;UPPER(TEXT(BD$4,"MMMMYYYY"))&amp;$Z47,IF($W$1="Pesos CLP",S!$AD:$AD,S!$AO:$AO)),0)</f>
        <v>0</v>
      </c>
      <c r="BE47" s="19">
        <f>IF(OR($I47="REAL",$I47="INCURRIDO"),SUMIF(S!$O:$O,$I47&amp;$O47&amp;$Q47&amp;UPPER(TEXT(BE$4,"MMMMYYYY"))&amp;$Z47,IF($W$1="Pesos CLP",S!$AD:$AD,S!$AO:$AO)),0)</f>
        <v>0</v>
      </c>
      <c r="BF47" s="19">
        <f>IF(OR($I47="REAL",$I47="INCURRIDO"),SUMIF(S!$O:$O,$I47&amp;$O47&amp;$Q47&amp;UPPER(TEXT(BF$4,"MMMMYYYY"))&amp;$Z47,IF($W$1="Pesos CLP",S!$AD:$AD,S!$AO:$AO)),0)</f>
        <v>0</v>
      </c>
      <c r="BG47" s="19">
        <f>IF(OR($I47="REAL",$I47="INCURRIDO"),SUMIF(S!$O:$O,$I47&amp;$O47&amp;$Q47&amp;UPPER(TEXT(BG$4,"MMMMYYYY"))&amp;$Z47,IF($W$1="Pesos CLP",S!$AD:$AD,S!$AO:$AO)),0)</f>
        <v>0</v>
      </c>
      <c r="BH47" s="19">
        <f>IF(OR($I47="REAL",$I47="INCURRIDO"),SUMIF(S!$O:$O,$I47&amp;$O47&amp;$Q47&amp;UPPER(TEXT(BH$4,"MMMMYYYY"))&amp;$Z47,IF($W$1="Pesos CLP",S!$AD:$AD,S!$AO:$AO)),0)</f>
        <v>0</v>
      </c>
      <c r="BI47" s="19">
        <f>IF(OR($I47="REAL",$I47="INCURRIDO"),SUMIF(S!$O:$O,$I47&amp;$O47&amp;$Q47&amp;UPPER(TEXT(BI$4,"MMMMYYYY"))&amp;$Z47,IF($W$1="Pesos CLP",S!$AD:$AD,S!$AO:$AO)),0)</f>
        <v>0</v>
      </c>
      <c r="BJ47" s="19">
        <f>IF(OR($I47="REAL",$I47="INCURRIDO"),SUMIF(S!$O:$O,$I47&amp;$O47&amp;$Q47&amp;UPPER(TEXT(BJ$4,"MMMMYYYY"))&amp;$Z47,IF($W$1="Pesos CLP",S!$AD:$AD,S!$AO:$AO)),0)</f>
        <v>0</v>
      </c>
      <c r="BK47" s="19">
        <f>IF(OR($I47="REAL",$I47="INCURRIDO"),SUMIF(S!$O:$O,$I47&amp;$O47&amp;$Q47&amp;UPPER(TEXT(BK$4,"MMMMYYYY"))&amp;$Z47,IF($W$1="Pesos CLP",S!$AD:$AD,S!$AO:$AO)),0)</f>
        <v>0</v>
      </c>
      <c r="BL47" s="19">
        <f>IF(OR($I47="REAL",$I47="INCURRIDO"),SUMIF(S!$O:$O,$I47&amp;$O47&amp;$Q47&amp;UPPER(TEXT(BL$4,"MMMMYYYY"))&amp;$Z47,IF($W$1="Pesos CLP",S!$AD:$AD,S!$AO:$AO)),0)</f>
        <v>0</v>
      </c>
      <c r="BM47" s="19">
        <f>IF(OR($I47="REAL",$I47="INCURRIDO"),SUMIF(S!$O:$O,$I47&amp;$O47&amp;$Q47&amp;UPPER(TEXT(BM$4,"MMMMYYYY"))&amp;$Z47,IF($W$1="Pesos CLP",S!$AD:$AD,S!$AO:$AO)),0)</f>
        <v>0</v>
      </c>
      <c r="BN47" s="19">
        <f>IF(OR($I47="REAL",$I47="INCURRIDO"),SUMIF(S!$O:$O,$I47&amp;$O47&amp;$Q47&amp;UPPER(TEXT(BN$4,"MMMMYYYY"))&amp;$Z47,IF($W$1="Pesos CLP",S!$AD:$AD,S!$AO:$AO)),0)</f>
        <v>0</v>
      </c>
      <c r="BO47" s="19">
        <f>IF(OR($I47="REAL",$I47="INCURRIDO"),SUMIF(S!$O:$O,$I47&amp;$O47&amp;$Q47&amp;UPPER(TEXT(BO$4,"MMMMYYYY"))&amp;$Z47,IF($W$1="Pesos CLP",S!$AD:$AD,S!$AO:$AO)),0)</f>
        <v>0</v>
      </c>
      <c r="BP47" s="19">
        <f>IF(OR($I47="REAL",$I47="INCURRIDO"),SUMIF(S!$O:$O,$I47&amp;$O47&amp;$Q47&amp;UPPER(TEXT(BP$4,"MMMMYYYY"))&amp;$Z47,IF($W$1="Pesos CLP",S!$AD:$AD,S!$AO:$AO)),0)</f>
        <v>0</v>
      </c>
      <c r="BQ47" s="19">
        <f>IF(OR($I47="REAL",$I47="INCURRIDO"),SUMIF(S!$O:$O,$I47&amp;$O47&amp;$Q47&amp;UPPER(TEXT(BQ$4,"MMMMYYYY"))&amp;$Z47,IF($W$1="Pesos CLP",S!$AD:$AD,S!$AO:$AO)),0)</f>
        <v>0</v>
      </c>
      <c r="BR47" s="19">
        <f>IF(OR($I47="REAL",$I47="INCURRIDO"),SUMIF(S!$O:$O,$I47&amp;$O47&amp;$Q47&amp;UPPER(TEXT(BR$4,"MMMMYYYY"))&amp;$Z47,IF($W$1="Pesos CLP",S!$AD:$AD,S!$AO:$AO)),0)</f>
        <v>0</v>
      </c>
      <c r="BS47" s="19">
        <f>IF(OR($I47="REAL",$I47="INCURRIDO"),SUMIF(S!$O:$O,$I47&amp;$O47&amp;$Q47&amp;UPPER(TEXT(BS$4,"MMMMYYYY"))&amp;$Z47,IF($W$1="Pesos CLP",S!$AD:$AD,S!$AO:$AO)),0)</f>
        <v>0</v>
      </c>
      <c r="BT47" s="19">
        <f>IF(OR($I47="REAL",$I47="INCURRIDO"),SUMIF(S!$O:$O,$I47&amp;$O47&amp;$Q47&amp;UPPER(TEXT(BT$4,"MMMMYYYY"))&amp;$Z47,IF($W$1="Pesos CLP",S!$AD:$AD,S!$AO:$AO)),0)</f>
        <v>0</v>
      </c>
      <c r="BU47" s="19">
        <f>IF(OR($I47="REAL",$I47="INCURRIDO"),SUMIF(S!$O:$O,$I47&amp;$O47&amp;$Q47&amp;UPPER(TEXT(BU$4,"MMMMYYYY"))&amp;$Z47,IF($W$1="Pesos CLP",S!$AD:$AD,S!$AO:$AO)),0)</f>
        <v>0</v>
      </c>
      <c r="BV47" s="19">
        <f>IF(OR($I47="REAL",$I47="INCURRIDO"),SUMIF(S!$O:$O,$I47&amp;$O47&amp;$Q47&amp;UPPER(TEXT(BV$4,"MMMMYYYY"))&amp;$Z47,IF($W$1="Pesos CLP",S!$AD:$AD,S!$AO:$AO)),0)</f>
        <v>0</v>
      </c>
      <c r="BW47" s="19">
        <f>IF(OR($I47="REAL",$I47="INCURRIDO"),SUMIF(S!$O:$O,$I47&amp;$O47&amp;$Q47&amp;UPPER(TEXT(BW$4,"MMMMYYYY"))&amp;$Z47,IF($W$1="Pesos CLP",S!$AD:$AD,S!$AO:$AO)),0)</f>
        <v>0</v>
      </c>
      <c r="BX47" s="19">
        <f>IF(OR($I47="REAL",$I47="INCURRIDO"),SUMIF(S!$O:$O,$I47&amp;$O47&amp;$Q47&amp;UPPER(TEXT(BX$4,"MMMMYYYY"))&amp;$Z47,IF($W$1="Pesos CLP",S!$AD:$AD,S!$AO:$AO)),0)</f>
        <v>0</v>
      </c>
      <c r="BY47" s="19">
        <f>IF(OR($I47="REAL",$I47="INCURRIDO"),SUMIF(S!$O:$O,$I47&amp;$O47&amp;$Q47&amp;UPPER(TEXT(BY$4,"MMMMYYYY"))&amp;$Z47,IF($W$1="Pesos CLP",S!$AD:$AD,S!$AO:$AO)),0)</f>
        <v>0</v>
      </c>
      <c r="BZ47" s="19">
        <f>IF(OR($I47="REAL",$I47="INCURRIDO"),SUMIF(S!$O:$O,$I47&amp;$O47&amp;$Q47&amp;UPPER(TEXT(BZ$4,"MMMMYYYY"))&amp;$Z47,IF($W$1="Pesos CLP",S!$AD:$AD,S!$AO:$AO)),0)</f>
        <v>0</v>
      </c>
      <c r="CA47" s="19">
        <f>IF(OR($I47="REAL",$I47="INCURRIDO"),SUMIF(S!$O:$O,$I47&amp;$O47&amp;$Q47&amp;UPPER(TEXT(CA$4,"MMMMYYYY"))&amp;$Z47,IF($W$1="Pesos CLP",S!$AD:$AD,S!$AO:$AO)),0)</f>
        <v>0</v>
      </c>
      <c r="CB47" s="19">
        <f>IF(OR($I47="REAL",$I47="INCURRIDO"),SUMIF(S!$O:$O,$I47&amp;$O47&amp;$Q47&amp;UPPER(TEXT(CB$4,"MMMMYYYY"))&amp;$Z47,IF($W$1="Pesos CLP",S!$AD:$AD,S!$AO:$AO)),0)</f>
        <v>0</v>
      </c>
      <c r="CC47" s="19">
        <f>IF(OR($I47="REAL",$I47="INCURRIDO"),SUMIF(S!$O:$O,$I47&amp;$O47&amp;$Q47&amp;UPPER(TEXT(CC$4,"MMMMYYYY"))&amp;$Z47,IF($W$1="Pesos CLP",S!$AD:$AD,S!$AO:$AO)),0)</f>
        <v>0</v>
      </c>
      <c r="CD47" s="19">
        <f>IF(OR($I47="REAL",$I47="INCURRIDO"),SUMIF(S!$O:$O,$I47&amp;$O47&amp;$Q47&amp;UPPER(TEXT(CD$4,"MMMMYYYY"))&amp;$Z47,IF($W$1="Pesos CLP",S!$AD:$AD,S!$AO:$AO)),0)</f>
        <v>0</v>
      </c>
      <c r="CE47" s="19">
        <f>IF(OR($I47="REAL",$I47="INCURRIDO"),SUMIF(S!$O:$O,$I47&amp;$O47&amp;$Q47&amp;UPPER(TEXT(CE$4,"MMMMYYYY"))&amp;$Z47,IF($W$1="Pesos CLP",S!$AD:$AD,S!$AO:$AO)),0)</f>
        <v>0</v>
      </c>
      <c r="CF47" s="19">
        <f>IF(OR($I47="REAL",$I47="INCURRIDO"),SUMIF(S!$O:$O,$I47&amp;$O47&amp;$Q47&amp;UPPER(TEXT(CF$4,"MMMMYYYY"))&amp;$Z47,IF($W$1="Pesos CLP",S!$AD:$AD,S!$AO:$AO)),0)</f>
        <v>0</v>
      </c>
      <c r="CG47" s="19">
        <f>IF(OR($I47="REAL",$I47="INCURRIDO"),SUMIF(S!$O:$O,$I47&amp;$O47&amp;$Q47&amp;UPPER(TEXT(CG$4,"MMMMYYYY"))&amp;$Z47,IF($W$1="Pesos CLP",S!$AD:$AD,S!$AO:$AO)),0)</f>
        <v>0</v>
      </c>
      <c r="CH47" s="19">
        <f>IF(OR($I47="REAL",$I47="INCURRIDO"),SUMIF(S!$O:$O,$I47&amp;$O47&amp;$Q47&amp;UPPER(TEXT(CH$4,"MMMMYYYY"))&amp;$Z47,IF($W$1="Pesos CLP",S!$AD:$AD,S!$AO:$AO)),0)</f>
        <v>0</v>
      </c>
      <c r="CI47" s="19">
        <f>IF(OR($I47="REAL",$I47="INCURRIDO"),SUMIF(S!$O:$O,$I47&amp;$O47&amp;$Q47&amp;UPPER(TEXT(CI$4,"MMMMYYYY"))&amp;$Z47,IF($W$1="Pesos CLP",S!$AD:$AD,S!$AO:$AO)),0)</f>
        <v>0</v>
      </c>
      <c r="CJ47" s="19">
        <f>IF(OR($I47="REAL",$I47="INCURRIDO"),SUMIF(S!$O:$O,$I47&amp;$O47&amp;$Q47&amp;UPPER(TEXT(CJ$4,"MMMMYYYY"))&amp;$Z47,IF($W$1="Pesos CLP",S!$AD:$AD,S!$AO:$AO)),0)</f>
        <v>0</v>
      </c>
      <c r="CT47" s="378">
        <f t="shared" ref="CT47:DC55" si="51">(IF(AND(AND($T47&gt;=(CT$4-DAY(CT$4)+1),$T47&lt;=CT$4),AND($U47&gt;=(CT$4-DAY(CT$4)+1),$U47&lt;=CT$4)),$U47-$T47+1,IF(AND($T47&gt;=(CT$4-DAY(CT$4)+1),$T47&lt;=CT$4),CT$4-$T47+1,IF(AND($U47&gt;=(CT$4-DAY(CT$4)+1),$U47&lt;=CT$4),$U47-(CT$4-DAY(CT$4)+1)+1,IF(OR(AND((CT$4-DAY(CT$4)+1)&gt;=$T47,(CT$4-DAY(CT$4)+1)&lt;=$U47),AND((CT$4&gt;=$T47),(CT$4&lt;=$U47))),CT$4-(CT$4-DAY(CT$4)+1)+1,0))))/IF($R47="mes",_xlfn.DAYS(CT$4,(CT$4-DAY(CT$4)+1))+1,(_xlfn.DAYS($U47,$T47)+1))*$S47)*IF($X$1="Físico",1,$X47)</f>
        <v>0</v>
      </c>
      <c r="CU47" s="378">
        <f t="shared" si="51"/>
        <v>0</v>
      </c>
      <c r="CV47" s="378">
        <f t="shared" si="51"/>
        <v>0</v>
      </c>
      <c r="CW47" s="378">
        <f t="shared" si="51"/>
        <v>0</v>
      </c>
      <c r="CX47" s="378">
        <f t="shared" si="51"/>
        <v>0</v>
      </c>
      <c r="CY47" s="378">
        <f t="shared" si="51"/>
        <v>0</v>
      </c>
      <c r="CZ47" s="378">
        <f t="shared" si="51"/>
        <v>0</v>
      </c>
      <c r="DA47" s="378">
        <f t="shared" si="51"/>
        <v>0</v>
      </c>
      <c r="DB47" s="378">
        <f t="shared" si="51"/>
        <v>0</v>
      </c>
      <c r="DC47" s="378">
        <f t="shared" si="51"/>
        <v>0</v>
      </c>
      <c r="DD47" s="378">
        <f t="shared" ref="DD47:DM55" si="52">(IF(AND(AND($T47&gt;=(DD$4-DAY(DD$4)+1),$T47&lt;=DD$4),AND($U47&gt;=(DD$4-DAY(DD$4)+1),$U47&lt;=DD$4)),$U47-$T47+1,IF(AND($T47&gt;=(DD$4-DAY(DD$4)+1),$T47&lt;=DD$4),DD$4-$T47+1,IF(AND($U47&gt;=(DD$4-DAY(DD$4)+1),$U47&lt;=DD$4),$U47-(DD$4-DAY(DD$4)+1)+1,IF(OR(AND((DD$4-DAY(DD$4)+1)&gt;=$T47,(DD$4-DAY(DD$4)+1)&lt;=$U47),AND((DD$4&gt;=$T47),(DD$4&lt;=$U47))),DD$4-(DD$4-DAY(DD$4)+1)+1,0))))/IF($R47="mes",_xlfn.DAYS(DD$4,(DD$4-DAY(DD$4)+1))+1,(_xlfn.DAYS($U47,$T47)+1))*$S47)*IF($X$1="Físico",1,$X47)</f>
        <v>0</v>
      </c>
      <c r="DE47" s="378">
        <f t="shared" si="52"/>
        <v>0</v>
      </c>
      <c r="DF47" s="378">
        <f t="shared" si="52"/>
        <v>0</v>
      </c>
      <c r="DG47" s="378">
        <f t="shared" si="52"/>
        <v>0</v>
      </c>
      <c r="DH47" s="378">
        <f t="shared" si="52"/>
        <v>0</v>
      </c>
      <c r="DI47" s="378">
        <f t="shared" si="52"/>
        <v>0</v>
      </c>
      <c r="DJ47" s="378">
        <f t="shared" si="52"/>
        <v>0</v>
      </c>
      <c r="DK47" s="378">
        <f t="shared" si="52"/>
        <v>0</v>
      </c>
      <c r="DL47" s="378">
        <f t="shared" si="52"/>
        <v>0</v>
      </c>
      <c r="DM47" s="378">
        <f t="shared" si="52"/>
        <v>0</v>
      </c>
      <c r="DN47" s="378">
        <f t="shared" ref="DN47:DW55" si="53">(IF(AND(AND($T47&gt;=(DN$4-DAY(DN$4)+1),$T47&lt;=DN$4),AND($U47&gt;=(DN$4-DAY(DN$4)+1),$U47&lt;=DN$4)),$U47-$T47+1,IF(AND($T47&gt;=(DN$4-DAY(DN$4)+1),$T47&lt;=DN$4),DN$4-$T47+1,IF(AND($U47&gt;=(DN$4-DAY(DN$4)+1),$U47&lt;=DN$4),$U47-(DN$4-DAY(DN$4)+1)+1,IF(OR(AND((DN$4-DAY(DN$4)+1)&gt;=$T47,(DN$4-DAY(DN$4)+1)&lt;=$U47),AND((DN$4&gt;=$T47),(DN$4&lt;=$U47))),DN$4-(DN$4-DAY(DN$4)+1)+1,0))))/IF($R47="mes",_xlfn.DAYS(DN$4,(DN$4-DAY(DN$4)+1))+1,(_xlfn.DAYS($U47,$T47)+1))*$S47)*IF($X$1="Físico",1,$X47)</f>
        <v>0</v>
      </c>
      <c r="DO47" s="378">
        <f t="shared" si="53"/>
        <v>0</v>
      </c>
      <c r="DP47" s="378">
        <f t="shared" si="53"/>
        <v>0</v>
      </c>
      <c r="DQ47" s="378">
        <f t="shared" si="53"/>
        <v>0</v>
      </c>
      <c r="DR47" s="378">
        <f t="shared" si="53"/>
        <v>0</v>
      </c>
      <c r="DS47" s="378">
        <f t="shared" si="53"/>
        <v>0</v>
      </c>
      <c r="DT47" s="378">
        <f t="shared" si="53"/>
        <v>0</v>
      </c>
      <c r="DU47" s="378">
        <f t="shared" si="53"/>
        <v>0</v>
      </c>
      <c r="DV47" s="378">
        <f t="shared" si="53"/>
        <v>0</v>
      </c>
      <c r="DW47" s="378">
        <f t="shared" si="53"/>
        <v>0</v>
      </c>
      <c r="DX47" s="378">
        <f t="shared" ref="DX47:EG55" si="54">(IF(AND(AND($T47&gt;=(DX$4-DAY(DX$4)+1),$T47&lt;=DX$4),AND($U47&gt;=(DX$4-DAY(DX$4)+1),$U47&lt;=DX$4)),$U47-$T47+1,IF(AND($T47&gt;=(DX$4-DAY(DX$4)+1),$T47&lt;=DX$4),DX$4-$T47+1,IF(AND($U47&gt;=(DX$4-DAY(DX$4)+1),$U47&lt;=DX$4),$U47-(DX$4-DAY(DX$4)+1)+1,IF(OR(AND((DX$4-DAY(DX$4)+1)&gt;=$T47,(DX$4-DAY(DX$4)+1)&lt;=$U47),AND((DX$4&gt;=$T47),(DX$4&lt;=$U47))),DX$4-(DX$4-DAY(DX$4)+1)+1,0))))/IF($R47="mes",_xlfn.DAYS(DX$4,(DX$4-DAY(DX$4)+1))+1,(_xlfn.DAYS($U47,$T47)+1))*$S47)*IF($X$1="Físico",1,$X47)</f>
        <v>0</v>
      </c>
      <c r="DY47" s="378">
        <f t="shared" si="54"/>
        <v>0</v>
      </c>
      <c r="DZ47" s="378">
        <f t="shared" si="54"/>
        <v>0</v>
      </c>
      <c r="EA47" s="378">
        <f t="shared" si="54"/>
        <v>0</v>
      </c>
      <c r="EB47" s="378">
        <f t="shared" si="54"/>
        <v>0</v>
      </c>
      <c r="EC47" s="378">
        <f t="shared" si="54"/>
        <v>0</v>
      </c>
      <c r="ED47" s="378">
        <f t="shared" si="54"/>
        <v>0</v>
      </c>
      <c r="EE47" s="378">
        <f t="shared" si="54"/>
        <v>0</v>
      </c>
      <c r="EF47" s="378">
        <f t="shared" si="54"/>
        <v>0</v>
      </c>
      <c r="EG47" s="378">
        <f t="shared" si="54"/>
        <v>0</v>
      </c>
      <c r="EH47" s="378">
        <f t="shared" ref="EH47:EQ55" si="55">(IF(AND(AND($T47&gt;=(EH$4-DAY(EH$4)+1),$T47&lt;=EH$4),AND($U47&gt;=(EH$4-DAY(EH$4)+1),$U47&lt;=EH$4)),$U47-$T47+1,IF(AND($T47&gt;=(EH$4-DAY(EH$4)+1),$T47&lt;=EH$4),EH$4-$T47+1,IF(AND($U47&gt;=(EH$4-DAY(EH$4)+1),$U47&lt;=EH$4),$U47-(EH$4-DAY(EH$4)+1)+1,IF(OR(AND((EH$4-DAY(EH$4)+1)&gt;=$T47,(EH$4-DAY(EH$4)+1)&lt;=$U47),AND((EH$4&gt;=$T47),(EH$4&lt;=$U47))),EH$4-(EH$4-DAY(EH$4)+1)+1,0))))/IF($R47="mes",_xlfn.DAYS(EH$4,(EH$4-DAY(EH$4)+1))+1,(_xlfn.DAYS($U47,$T47)+1))*$S47)*IF($X$1="Físico",1,$X47)</f>
        <v>0</v>
      </c>
      <c r="EI47" s="378">
        <f t="shared" si="55"/>
        <v>0</v>
      </c>
      <c r="EJ47" s="378">
        <f t="shared" si="55"/>
        <v>0</v>
      </c>
      <c r="EK47" s="378">
        <f t="shared" si="55"/>
        <v>0</v>
      </c>
      <c r="EL47" s="378">
        <f t="shared" si="55"/>
        <v>0</v>
      </c>
      <c r="EM47" s="378">
        <f t="shared" si="55"/>
        <v>0</v>
      </c>
      <c r="EN47" s="378">
        <f t="shared" si="55"/>
        <v>0</v>
      </c>
      <c r="EO47" s="378">
        <f t="shared" si="55"/>
        <v>0</v>
      </c>
      <c r="EP47" s="378">
        <f t="shared" si="55"/>
        <v>0</v>
      </c>
      <c r="EQ47" s="378">
        <f t="shared" si="55"/>
        <v>0</v>
      </c>
    </row>
    <row r="48" spans="1:147" x14ac:dyDescent="0.3">
      <c r="A48" s="182"/>
      <c r="B48" s="182"/>
      <c r="C48" s="368"/>
      <c r="D48" s="368" t="e">
        <f t="shared" si="17"/>
        <v>#N/A</v>
      </c>
      <c r="E48" s="368" t="e">
        <f>VLOOKUP(TEXT(Z48,0),'G2'!B:D,3,0)</f>
        <v>#N/A</v>
      </c>
      <c r="F48" s="816">
        <f t="shared" si="18"/>
        <v>0</v>
      </c>
      <c r="G48" s="755">
        <f t="shared" si="8"/>
        <v>0</v>
      </c>
      <c r="H48" s="756" t="s">
        <v>1190</v>
      </c>
      <c r="I48" s="181"/>
      <c r="J48" s="181"/>
      <c r="K48" s="182"/>
      <c r="L48" s="182" t="str">
        <f>IFERROR(VLOOKUP(TEXT(Z48,0),'G2'!$B$5:$D$21,3,0),"")</f>
        <v/>
      </c>
      <c r="M48" s="183"/>
      <c r="N48" s="184" t="s">
        <v>222</v>
      </c>
      <c r="O48" s="181"/>
      <c r="P48" s="181"/>
      <c r="Q48" s="181"/>
      <c r="R48" s="181"/>
      <c r="S48" s="185"/>
      <c r="T48" s="186"/>
      <c r="U48" s="186"/>
      <c r="V48" s="187"/>
      <c r="W48" s="188" t="e">
        <v>#N/A</v>
      </c>
      <c r="X48" s="188"/>
      <c r="Y48" s="188"/>
      <c r="Z48" s="188"/>
      <c r="AA48" s="19">
        <f>IF(OR($I48="REAL",$I48="INCURRIDO"),SUMIF(S!$O:$O,$I48&amp;$O48&amp;$Q48&amp;UPPER(TEXT(AA$4,"MMMMYYYY"))&amp;$Z48,IF($W$1="Pesos CLP",S!$AD:$AD,S!$AO:$AO)),0)</f>
        <v>0</v>
      </c>
      <c r="AB48" s="19">
        <f>IF(OR($I48="REAL",$I48="INCURRIDO"),SUMIF(S!$O:$O,$I48&amp;$O48&amp;$Q48&amp;UPPER(TEXT(AB$4,"MMMMYYYY"))&amp;$Z48,IF($W$1="Pesos CLP",S!$AD:$AD,S!$AO:$AO)),0)</f>
        <v>0</v>
      </c>
      <c r="AC48" s="19">
        <f>IF(OR($I48="REAL",$I48="INCURRIDO"),SUMIF(S!$O:$O,$I48&amp;$O48&amp;$Q48&amp;UPPER(TEXT(AC$4,"MMMMYYYY"))&amp;$Z48,IF($W$1="Pesos CLP",S!$AD:$AD,S!$AO:$AO)),0)</f>
        <v>0</v>
      </c>
      <c r="AD48" s="19">
        <f>IF(OR($I48="REAL",$I48="INCURRIDO"),SUMIF(S!$O:$O,$I48&amp;$O48&amp;$Q48&amp;UPPER(TEXT(AD$4,"MMMMYYYY"))&amp;$Z48,IF($W$1="Pesos CLP",S!$AD:$AD,S!$AO:$AO)),0)</f>
        <v>0</v>
      </c>
      <c r="AE48" s="19">
        <f>IF(OR($I48="REAL",$I48="INCURRIDO"),SUMIF(S!$O:$O,$I48&amp;$O48&amp;$Q48&amp;UPPER(TEXT(AE$4,"MMMMYYYY"))&amp;$Z48,IF($W$1="Pesos CLP",S!$AD:$AD,S!$AO:$AO)),0)</f>
        <v>0</v>
      </c>
      <c r="AF48" s="19">
        <f>IF(OR($I48="REAL",$I48="INCURRIDO"),SUMIF(S!$O:$O,$I48&amp;$O48&amp;$Q48&amp;UPPER(TEXT(AF$4,"MMMMYYYY"))&amp;$Z48,IF($W$1="Pesos CLP",S!$AD:$AD,S!$AO:$AO)),0)</f>
        <v>0</v>
      </c>
      <c r="AG48" s="19">
        <f>IF(OR($I48="REAL",$I48="INCURRIDO"),SUMIF(S!$O:$O,$I48&amp;$O48&amp;$Q48&amp;UPPER(TEXT(AG$4,"MMMMYYYY"))&amp;$Z48,IF($W$1="Pesos CLP",S!$AD:$AD,S!$AO:$AO)),0)</f>
        <v>0</v>
      </c>
      <c r="AH48" s="19">
        <f>IF(OR($I48="REAL",$I48="INCURRIDO"),SUMIF(S!$O:$O,$I48&amp;$O48&amp;$Q48&amp;UPPER(TEXT(AH$4,"MMMMYYYY"))&amp;$Z48,IF($W$1="Pesos CLP",S!$AD:$AD,S!$AO:$AO)),0)</f>
        <v>0</v>
      </c>
      <c r="AI48" s="19">
        <f>IF(OR($I48="REAL",$I48="INCURRIDO"),SUMIF(S!$O:$O,$I48&amp;$O48&amp;$Q48&amp;UPPER(TEXT(AI$4,"MMMMYYYY"))&amp;$Z48,IF($W$1="Pesos CLP",S!$AD:$AD,S!$AO:$AO)),0)</f>
        <v>0</v>
      </c>
      <c r="AJ48" s="19">
        <f>IF(OR($I48="REAL",$I48="INCURRIDO"),SUMIF(S!$O:$O,$I48&amp;$O48&amp;$Q48&amp;UPPER(TEXT(AJ$4,"MMMMYYYY"))&amp;$Z48,IF($W$1="Pesos CLP",S!$AD:$AD,S!$AO:$AO)),0)</f>
        <v>0</v>
      </c>
      <c r="AK48" s="19">
        <f>IF(OR($I48="REAL",$I48="INCURRIDO"),SUMIF(S!$O:$O,$I48&amp;$O48&amp;$Q48&amp;UPPER(TEXT(AK$4,"MMMMYYYY"))&amp;$Z48,IF($W$1="Pesos CLP",S!$AD:$AD,S!$AO:$AO)),0)</f>
        <v>0</v>
      </c>
      <c r="AL48" s="19">
        <f>IF(OR($I48="REAL",$I48="INCURRIDO"),SUMIF(S!$O:$O,$I48&amp;$O48&amp;$Q48&amp;UPPER(TEXT(AL$4,"MMMMYYYY"))&amp;$Z48,IF($W$1="Pesos CLP",S!$AD:$AD,S!$AO:$AO)),0)</f>
        <v>0</v>
      </c>
      <c r="AM48" s="19">
        <f>IF(OR($I48="REAL",$I48="INCURRIDO"),SUMIF(S!$O:$O,$I48&amp;$O48&amp;$Q48&amp;UPPER(TEXT(AM$4,"MMMMYYYY"))&amp;$Z48,IF($W$1="Pesos CLP",S!$AD:$AD,S!$AO:$AO)),0)</f>
        <v>0</v>
      </c>
      <c r="AN48" s="19">
        <f>IF(OR($I48="REAL",$I48="INCURRIDO"),SUMIF(S!$O:$O,$I48&amp;$O48&amp;$Q48&amp;UPPER(TEXT(AN$4,"MMMMYYYY"))&amp;$Z48,IF($W$1="Pesos CLP",S!$AD:$AD,S!$AO:$AO)),0)</f>
        <v>0</v>
      </c>
      <c r="AO48" s="19">
        <f>IF(OR($I48="REAL",$I48="INCURRIDO"),SUMIF(S!$O:$O,$I48&amp;$O48&amp;$Q48&amp;UPPER(TEXT(AO$4,"MMMMYYYY"))&amp;$Z48,IF($W$1="Pesos CLP",S!$AD:$AD,S!$AO:$AO)),0)</f>
        <v>0</v>
      </c>
      <c r="AP48" s="19">
        <f>IF(OR($I48="REAL",$I48="INCURRIDO"),SUMIF(S!$O:$O,$I48&amp;$O48&amp;$Q48&amp;UPPER(TEXT(AP$4,"MMMMYYYY"))&amp;$Z48,IF($W$1="Pesos CLP",S!$AD:$AD,S!$AO:$AO)),0)</f>
        <v>0</v>
      </c>
      <c r="AQ48" s="19">
        <f>IF(OR($I48="REAL",$I48="INCURRIDO"),SUMIF(S!$O:$O,$I48&amp;$O48&amp;$Q48&amp;UPPER(TEXT(AQ$4,"MMMMYYYY"))&amp;$Z48,IF($W$1="Pesos CLP",S!$AD:$AD,S!$AO:$AO)),0)</f>
        <v>0</v>
      </c>
      <c r="AR48" s="19">
        <f>IF(OR($I48="REAL",$I48="INCURRIDO"),SUMIF(S!$O:$O,$I48&amp;$O48&amp;$Q48&amp;UPPER(TEXT(AR$4,"MMMMYYYY"))&amp;$Z48,IF($W$1="Pesos CLP",S!$AD:$AD,S!$AO:$AO)),0)</f>
        <v>0</v>
      </c>
      <c r="AS48" s="19">
        <f>IF(OR($I48="REAL",$I48="INCURRIDO"),SUMIF(S!$O:$O,$I48&amp;$O48&amp;$Q48&amp;UPPER(TEXT(AS$4,"MMMMYYYY"))&amp;$Z48,IF($W$1="Pesos CLP",S!$AD:$AD,S!$AO:$AO)),0)</f>
        <v>0</v>
      </c>
      <c r="AT48" s="19">
        <f>IF(OR($I48="REAL",$I48="INCURRIDO"),SUMIF(S!$O:$O,$I48&amp;$O48&amp;$Q48&amp;UPPER(TEXT(AT$4,"MMMMYYYY"))&amp;$Z48,IF($W$1="Pesos CLP",S!$AD:$AD,S!$AO:$AO)),0)</f>
        <v>0</v>
      </c>
      <c r="AU48" s="19">
        <f>IF(OR($I48="REAL",$I48="INCURRIDO"),SUMIF(S!$O:$O,$I48&amp;$O48&amp;$Q48&amp;UPPER(TEXT(AU$4,"MMMMYYYY"))&amp;$Z48,IF($W$1="Pesos CLP",S!$AD:$AD,S!$AO:$AO)),0)</f>
        <v>0</v>
      </c>
      <c r="AV48" s="19">
        <f>IF(OR($I48="REAL",$I48="INCURRIDO"),SUMIF(S!$O:$O,$I48&amp;$O48&amp;$Q48&amp;UPPER(TEXT(AV$4,"MMMMYYYY"))&amp;$Z48,IF($W$1="Pesos CLP",S!$AD:$AD,S!$AO:$AO)),0)</f>
        <v>0</v>
      </c>
      <c r="AW48" s="19">
        <f>IF(OR($I48="REAL",$I48="INCURRIDO"),SUMIF(S!$O:$O,$I48&amp;$O48&amp;$Q48&amp;UPPER(TEXT(AW$4,"MMMMYYYY"))&amp;$Z48,IF($W$1="Pesos CLP",S!$AD:$AD,S!$AO:$AO)),0)</f>
        <v>0</v>
      </c>
      <c r="AX48" s="19">
        <f>IF(OR($I48="REAL",$I48="INCURRIDO"),SUMIF(S!$O:$O,$I48&amp;$O48&amp;$Q48&amp;UPPER(TEXT(AX$4,"MMMMYYYY"))&amp;$Z48,IF($W$1="Pesos CLP",S!$AD:$AD,S!$AO:$AO)),0)</f>
        <v>0</v>
      </c>
      <c r="AY48" s="19">
        <f>IF(OR($I48="REAL",$I48="INCURRIDO"),SUMIF(S!$O:$O,$I48&amp;$O48&amp;$Q48&amp;UPPER(TEXT(AY$4,"MMMMYYYY"))&amp;$Z48,IF($W$1="Pesos CLP",S!$AD:$AD,S!$AO:$AO)),0)</f>
        <v>0</v>
      </c>
      <c r="AZ48" s="19">
        <f>IF(OR($I48="REAL",$I48="INCURRIDO"),SUMIF(S!$O:$O,$I48&amp;$O48&amp;$Q48&amp;UPPER(TEXT(AZ$4,"MMMMYYYY"))&amp;$Z48,IF($W$1="Pesos CLP",S!$AD:$AD,S!$AO:$AO)),0)</f>
        <v>0</v>
      </c>
      <c r="BA48" s="19">
        <f>IF(OR($I48="REAL",$I48="INCURRIDO"),SUMIF(S!$O:$O,$I48&amp;$O48&amp;$Q48&amp;UPPER(TEXT(BA$4,"MMMMYYYY"))&amp;$Z48,IF($W$1="Pesos CLP",S!$AD:$AD,S!$AO:$AO)),0)</f>
        <v>0</v>
      </c>
      <c r="BB48" s="19">
        <f>IF(OR($I48="REAL",$I48="INCURRIDO"),SUMIF(S!$O:$O,$I48&amp;$O48&amp;$Q48&amp;UPPER(TEXT(BB$4,"MMMMYYYY"))&amp;$Z48,IF($W$1="Pesos CLP",S!$AD:$AD,S!$AO:$AO)),0)</f>
        <v>0</v>
      </c>
      <c r="BC48" s="19">
        <f>IF(OR($I48="REAL",$I48="INCURRIDO"),SUMIF(S!$O:$O,$I48&amp;$O48&amp;$Q48&amp;UPPER(TEXT(BC$4,"MMMMYYYY"))&amp;$Z48,IF($W$1="Pesos CLP",S!$AD:$AD,S!$AO:$AO)),0)</f>
        <v>0</v>
      </c>
      <c r="BD48" s="19">
        <f>IF(OR($I48="REAL",$I48="INCURRIDO"),SUMIF(S!$O:$O,$I48&amp;$O48&amp;$Q48&amp;UPPER(TEXT(BD$4,"MMMMYYYY"))&amp;$Z48,IF($W$1="Pesos CLP",S!$AD:$AD,S!$AO:$AO)),0)</f>
        <v>0</v>
      </c>
      <c r="BE48" s="19">
        <f>IF(OR($I48="REAL",$I48="INCURRIDO"),SUMIF(S!$O:$O,$I48&amp;$O48&amp;$Q48&amp;UPPER(TEXT(BE$4,"MMMMYYYY"))&amp;$Z48,IF($W$1="Pesos CLP",S!$AD:$AD,S!$AO:$AO)),0)</f>
        <v>0</v>
      </c>
      <c r="BF48" s="19">
        <f>IF(OR($I48="REAL",$I48="INCURRIDO"),SUMIF(S!$O:$O,$I48&amp;$O48&amp;$Q48&amp;UPPER(TEXT(BF$4,"MMMMYYYY"))&amp;$Z48,IF($W$1="Pesos CLP",S!$AD:$AD,S!$AO:$AO)),0)</f>
        <v>0</v>
      </c>
      <c r="BG48" s="19">
        <f>IF(OR($I48="REAL",$I48="INCURRIDO"),SUMIF(S!$O:$O,$I48&amp;$O48&amp;$Q48&amp;UPPER(TEXT(BG$4,"MMMMYYYY"))&amp;$Z48,IF($W$1="Pesos CLP",S!$AD:$AD,S!$AO:$AO)),0)</f>
        <v>0</v>
      </c>
      <c r="BH48" s="19">
        <f>IF(OR($I48="REAL",$I48="INCURRIDO"),SUMIF(S!$O:$O,$I48&amp;$O48&amp;$Q48&amp;UPPER(TEXT(BH$4,"MMMMYYYY"))&amp;$Z48,IF($W$1="Pesos CLP",S!$AD:$AD,S!$AO:$AO)),0)</f>
        <v>0</v>
      </c>
      <c r="BI48" s="19">
        <f>IF(OR($I48="REAL",$I48="INCURRIDO"),SUMIF(S!$O:$O,$I48&amp;$O48&amp;$Q48&amp;UPPER(TEXT(BI$4,"MMMMYYYY"))&amp;$Z48,IF($W$1="Pesos CLP",S!$AD:$AD,S!$AO:$AO)),0)</f>
        <v>0</v>
      </c>
      <c r="BJ48" s="19">
        <f>IF(OR($I48="REAL",$I48="INCURRIDO"),SUMIF(S!$O:$O,$I48&amp;$O48&amp;$Q48&amp;UPPER(TEXT(BJ$4,"MMMMYYYY"))&amp;$Z48,IF($W$1="Pesos CLP",S!$AD:$AD,S!$AO:$AO)),0)</f>
        <v>0</v>
      </c>
      <c r="BK48" s="19">
        <f>IF(OR($I48="REAL",$I48="INCURRIDO"),SUMIF(S!$O:$O,$I48&amp;$O48&amp;$Q48&amp;UPPER(TEXT(BK$4,"MMMMYYYY"))&amp;$Z48,IF($W$1="Pesos CLP",S!$AD:$AD,S!$AO:$AO)),0)</f>
        <v>0</v>
      </c>
      <c r="BL48" s="19">
        <f>IF(OR($I48="REAL",$I48="INCURRIDO"),SUMIF(S!$O:$O,$I48&amp;$O48&amp;$Q48&amp;UPPER(TEXT(BL$4,"MMMMYYYY"))&amp;$Z48,IF($W$1="Pesos CLP",S!$AD:$AD,S!$AO:$AO)),0)</f>
        <v>0</v>
      </c>
      <c r="BM48" s="19">
        <f>IF(OR($I48="REAL",$I48="INCURRIDO"),SUMIF(S!$O:$O,$I48&amp;$O48&amp;$Q48&amp;UPPER(TEXT(BM$4,"MMMMYYYY"))&amp;$Z48,IF($W$1="Pesos CLP",S!$AD:$AD,S!$AO:$AO)),0)</f>
        <v>0</v>
      </c>
      <c r="BN48" s="19">
        <f>IF(OR($I48="REAL",$I48="INCURRIDO"),SUMIF(S!$O:$O,$I48&amp;$O48&amp;$Q48&amp;UPPER(TEXT(BN$4,"MMMMYYYY"))&amp;$Z48,IF($W$1="Pesos CLP",S!$AD:$AD,S!$AO:$AO)),0)</f>
        <v>0</v>
      </c>
      <c r="BO48" s="19">
        <f>IF(OR($I48="REAL",$I48="INCURRIDO"),SUMIF(S!$O:$O,$I48&amp;$O48&amp;$Q48&amp;UPPER(TEXT(BO$4,"MMMMYYYY"))&amp;$Z48,IF($W$1="Pesos CLP",S!$AD:$AD,S!$AO:$AO)),0)</f>
        <v>0</v>
      </c>
      <c r="BP48" s="19">
        <f>IF(OR($I48="REAL",$I48="INCURRIDO"),SUMIF(S!$O:$O,$I48&amp;$O48&amp;$Q48&amp;UPPER(TEXT(BP$4,"MMMMYYYY"))&amp;$Z48,IF($W$1="Pesos CLP",S!$AD:$AD,S!$AO:$AO)),0)</f>
        <v>0</v>
      </c>
      <c r="BQ48" s="19">
        <f>IF(OR($I48="REAL",$I48="INCURRIDO"),SUMIF(S!$O:$O,$I48&amp;$O48&amp;$Q48&amp;UPPER(TEXT(BQ$4,"MMMMYYYY"))&amp;$Z48,IF($W$1="Pesos CLP",S!$AD:$AD,S!$AO:$AO)),0)</f>
        <v>0</v>
      </c>
      <c r="BR48" s="19">
        <f>IF(OR($I48="REAL",$I48="INCURRIDO"),SUMIF(S!$O:$O,$I48&amp;$O48&amp;$Q48&amp;UPPER(TEXT(BR$4,"MMMMYYYY"))&amp;$Z48,IF($W$1="Pesos CLP",S!$AD:$AD,S!$AO:$AO)),0)</f>
        <v>0</v>
      </c>
      <c r="BS48" s="188"/>
      <c r="BT48" s="188"/>
      <c r="BU48" s="188"/>
      <c r="BV48" s="188"/>
      <c r="BW48" s="188"/>
      <c r="BX48" s="188"/>
      <c r="BY48" s="188"/>
      <c r="BZ48" s="188"/>
      <c r="CA48" s="188"/>
      <c r="CB48" s="188"/>
      <c r="CC48" s="188"/>
      <c r="CD48" s="188"/>
      <c r="CE48" s="188"/>
      <c r="CF48" s="188"/>
      <c r="CG48" s="188"/>
      <c r="CH48" s="188"/>
      <c r="CI48" s="188"/>
      <c r="CJ48" s="188"/>
      <c r="CK48" s="188"/>
      <c r="CL48" s="188"/>
      <c r="CM48" s="188"/>
      <c r="CN48" s="188"/>
      <c r="CO48" s="188"/>
      <c r="CP48" s="188"/>
      <c r="CQ48" s="188"/>
      <c r="CR48" s="188"/>
      <c r="CS48" s="188"/>
      <c r="CT48" s="380">
        <f t="shared" si="51"/>
        <v>0</v>
      </c>
      <c r="CU48" s="380">
        <f t="shared" si="51"/>
        <v>0</v>
      </c>
      <c r="CV48" s="380">
        <f t="shared" si="51"/>
        <v>0</v>
      </c>
      <c r="CW48" s="380">
        <f t="shared" si="51"/>
        <v>0</v>
      </c>
      <c r="CX48" s="380">
        <f t="shared" si="51"/>
        <v>0</v>
      </c>
      <c r="CY48" s="380">
        <f t="shared" si="51"/>
        <v>0</v>
      </c>
      <c r="CZ48" s="380">
        <f t="shared" si="51"/>
        <v>0</v>
      </c>
      <c r="DA48" s="380">
        <f t="shared" si="51"/>
        <v>0</v>
      </c>
      <c r="DB48" s="380">
        <f t="shared" si="51"/>
        <v>0</v>
      </c>
      <c r="DC48" s="380">
        <f t="shared" si="51"/>
        <v>0</v>
      </c>
      <c r="DD48" s="380">
        <f t="shared" si="52"/>
        <v>0</v>
      </c>
      <c r="DE48" s="380">
        <f t="shared" si="52"/>
        <v>0</v>
      </c>
      <c r="DF48" s="380">
        <f t="shared" si="52"/>
        <v>0</v>
      </c>
      <c r="DG48" s="380">
        <f t="shared" si="52"/>
        <v>0</v>
      </c>
      <c r="DH48" s="380">
        <f t="shared" si="52"/>
        <v>0</v>
      </c>
      <c r="DI48" s="380">
        <f t="shared" si="52"/>
        <v>0</v>
      </c>
      <c r="DJ48" s="380">
        <f t="shared" si="52"/>
        <v>0</v>
      </c>
      <c r="DK48" s="380">
        <f t="shared" si="52"/>
        <v>0</v>
      </c>
      <c r="DL48" s="380">
        <f t="shared" si="52"/>
        <v>0</v>
      </c>
      <c r="DM48" s="380">
        <f t="shared" si="52"/>
        <v>0</v>
      </c>
      <c r="DN48" s="380">
        <f t="shared" si="53"/>
        <v>0</v>
      </c>
      <c r="DO48" s="380">
        <f t="shared" si="53"/>
        <v>0</v>
      </c>
      <c r="DP48" s="380">
        <f t="shared" si="53"/>
        <v>0</v>
      </c>
      <c r="DQ48" s="380">
        <f t="shared" si="53"/>
        <v>0</v>
      </c>
      <c r="DR48" s="380">
        <f t="shared" si="53"/>
        <v>0</v>
      </c>
      <c r="DS48" s="380">
        <f t="shared" si="53"/>
        <v>0</v>
      </c>
      <c r="DT48" s="380">
        <f t="shared" si="53"/>
        <v>0</v>
      </c>
      <c r="DU48" s="380">
        <f t="shared" si="53"/>
        <v>0</v>
      </c>
      <c r="DV48" s="380">
        <f t="shared" si="53"/>
        <v>0</v>
      </c>
      <c r="DW48" s="380">
        <f t="shared" si="53"/>
        <v>0</v>
      </c>
      <c r="DX48" s="380">
        <f t="shared" si="54"/>
        <v>0</v>
      </c>
      <c r="DY48" s="380">
        <f t="shared" si="54"/>
        <v>0</v>
      </c>
      <c r="DZ48" s="380">
        <f t="shared" si="54"/>
        <v>0</v>
      </c>
      <c r="EA48" s="380">
        <f t="shared" si="54"/>
        <v>0</v>
      </c>
      <c r="EB48" s="380">
        <f t="shared" si="54"/>
        <v>0</v>
      </c>
      <c r="EC48" s="380">
        <f t="shared" si="54"/>
        <v>0</v>
      </c>
      <c r="ED48" s="380">
        <f t="shared" si="54"/>
        <v>0</v>
      </c>
      <c r="EE48" s="380">
        <f t="shared" si="54"/>
        <v>0</v>
      </c>
      <c r="EF48" s="380">
        <f t="shared" si="54"/>
        <v>0</v>
      </c>
      <c r="EG48" s="380">
        <f t="shared" si="54"/>
        <v>0</v>
      </c>
      <c r="EH48" s="380">
        <f t="shared" si="55"/>
        <v>0</v>
      </c>
      <c r="EI48" s="380">
        <f t="shared" si="55"/>
        <v>0</v>
      </c>
      <c r="EJ48" s="380">
        <f t="shared" si="55"/>
        <v>0</v>
      </c>
      <c r="EK48" s="380">
        <f t="shared" si="55"/>
        <v>0</v>
      </c>
      <c r="EL48" s="380">
        <f t="shared" si="55"/>
        <v>0</v>
      </c>
      <c r="EM48" s="380">
        <f t="shared" si="55"/>
        <v>0</v>
      </c>
      <c r="EN48" s="380">
        <f t="shared" si="55"/>
        <v>0</v>
      </c>
      <c r="EO48" s="380">
        <f t="shared" si="55"/>
        <v>0</v>
      </c>
      <c r="EP48" s="380">
        <f t="shared" si="55"/>
        <v>0</v>
      </c>
      <c r="EQ48" s="380">
        <f t="shared" si="55"/>
        <v>0</v>
      </c>
    </row>
    <row r="49" spans="1:147" x14ac:dyDescent="0.3">
      <c r="A49" s="368"/>
      <c r="B49" s="368"/>
      <c r="C49" s="368"/>
      <c r="D49" s="368">
        <f t="shared" si="17"/>
        <v>1.034195933456562</v>
      </c>
      <c r="E49" s="368" t="str">
        <f>VLOOKUP(TEXT(Z49,0),'G2'!B:D,3,0)</f>
        <v>MN</v>
      </c>
      <c r="F49" s="816">
        <f t="shared" si="18"/>
        <v>0</v>
      </c>
      <c r="G49" s="755">
        <f t="shared" si="8"/>
        <v>0</v>
      </c>
      <c r="H49" s="756" t="s">
        <v>1190</v>
      </c>
      <c r="I49" s="370" t="s">
        <v>93</v>
      </c>
      <c r="J49" s="370" t="s">
        <v>22</v>
      </c>
      <c r="K49" s="368" t="s">
        <v>262</v>
      </c>
      <c r="L49" s="368" t="str">
        <f>IFERROR(VLOOKUP(TEXT(Z49,0),'G2'!$B$5:$D$21,3,0),"")</f>
        <v>MN</v>
      </c>
      <c r="M49" s="369"/>
      <c r="N49" s="370" t="s">
        <v>637</v>
      </c>
      <c r="O49" s="370" t="s">
        <v>638</v>
      </c>
      <c r="P49" s="370"/>
      <c r="Q49" s="370" t="s">
        <v>695</v>
      </c>
      <c r="R49" s="370" t="s">
        <v>632</v>
      </c>
      <c r="S49" s="371">
        <v>15</v>
      </c>
      <c r="T49" s="372">
        <v>45572</v>
      </c>
      <c r="U49" s="372">
        <v>45589</v>
      </c>
      <c r="V49" s="373">
        <f t="shared" ref="V49:V62" si="56">(U49-T49)/30</f>
        <v>0.56666666666666665</v>
      </c>
      <c r="W49" s="374">
        <v>430151.23907728761</v>
      </c>
      <c r="X49" s="17" cm="1">
        <f t="array" ref="X49">+IF($W$1="Pesos CLP",W49,W49/TC)*MB_24A25</f>
        <v>490.44620611775287</v>
      </c>
      <c r="Y49" s="18">
        <f t="shared" si="10"/>
        <v>0</v>
      </c>
      <c r="Z49">
        <v>91243520</v>
      </c>
      <c r="AA49" s="19">
        <f>IF(OR($I49="REAL",$I49="INCURRIDO"),SUMIF(S!$O:$O,$I49&amp;$O49&amp;$Q49&amp;UPPER(TEXT(AA$4,"MMMMYYYY"))&amp;$Z49,IF($W$1="Pesos CLP",S!$AD:$AD,S!$AO:$AO)),0)</f>
        <v>0</v>
      </c>
      <c r="AB49" s="19">
        <f>IF(OR($I49="REAL",$I49="INCURRIDO"),SUMIF(S!$O:$O,$I49&amp;$O49&amp;$Q49&amp;UPPER(TEXT(AB$4,"MMMMYYYY"))&amp;$Z49,IF($W$1="Pesos CLP",S!$AD:$AD,S!$AO:$AO)),0)</f>
        <v>0</v>
      </c>
      <c r="AC49" s="19">
        <f>IF(OR($I49="REAL",$I49="INCURRIDO"),SUMIF(S!$O:$O,$I49&amp;$O49&amp;$Q49&amp;UPPER(TEXT(AC$4,"MMMMYYYY"))&amp;$Z49,IF($W$1="Pesos CLP",S!$AD:$AD,S!$AO:$AO)),0)</f>
        <v>0</v>
      </c>
      <c r="AD49" s="19">
        <f>IF(OR($I49="REAL",$I49="INCURRIDO"),SUMIF(S!$O:$O,$I49&amp;$O49&amp;$Q49&amp;UPPER(TEXT(AD$4,"MMMMYYYY"))&amp;$Z49,IF($W$1="Pesos CLP",S!$AD:$AD,S!$AO:$AO)),0)</f>
        <v>0</v>
      </c>
      <c r="AE49" s="19">
        <f>IF(OR($I49="REAL",$I49="INCURRIDO"),SUMIF(S!$O:$O,$I49&amp;$O49&amp;$Q49&amp;UPPER(TEXT(AE$4,"MMMMYYYY"))&amp;$Z49,IF($W$1="Pesos CLP",S!$AD:$AD,S!$AO:$AO)),0)</f>
        <v>0</v>
      </c>
      <c r="AF49" s="19">
        <f>IF(OR($I49="REAL",$I49="INCURRIDO"),SUMIF(S!$O:$O,$I49&amp;$O49&amp;$Q49&amp;UPPER(TEXT(AF$4,"MMMMYYYY"))&amp;$Z49,IF($W$1="Pesos CLP",S!$AD:$AD,S!$AO:$AO)),0)</f>
        <v>0</v>
      </c>
      <c r="AG49" s="19">
        <f>IF(OR($I49="REAL",$I49="INCURRIDO"),SUMIF(S!$O:$O,$I49&amp;$O49&amp;$Q49&amp;UPPER(TEXT(AG$4,"MMMMYYYY"))&amp;$Z49,IF($W$1="Pesos CLP",S!$AD:$AD,S!$AO:$AO)),0)</f>
        <v>0</v>
      </c>
      <c r="AH49" s="19">
        <f>IF(OR($I49="REAL",$I49="INCURRIDO"),SUMIF(S!$O:$O,$I49&amp;$O49&amp;$Q49&amp;UPPER(TEXT(AH$4,"MMMMYYYY"))&amp;$Z49,IF($W$1="Pesos CLP",S!$AD:$AD,S!$AO:$AO)),0)</f>
        <v>0</v>
      </c>
      <c r="AI49" s="19">
        <f>IF(OR($I49="REAL",$I49="INCURRIDO"),SUMIF(S!$O:$O,$I49&amp;$O49&amp;$Q49&amp;UPPER(TEXT(AI$4,"MMMMYYYY"))&amp;$Z49,IF($W$1="Pesos CLP",S!$AD:$AD,S!$AO:$AO)),0)</f>
        <v>0</v>
      </c>
      <c r="AJ49" s="19">
        <f>IF(OR($I49="REAL",$I49="INCURRIDO"),SUMIF(S!$O:$O,$I49&amp;$O49&amp;$Q49&amp;UPPER(TEXT(AJ$4,"MMMMYYYY"))&amp;$Z49,IF($W$1="Pesos CLP",S!$AD:$AD,S!$AO:$AO)),0)</f>
        <v>0</v>
      </c>
      <c r="AK49" s="19">
        <f>IF(OR($I49="REAL",$I49="INCURRIDO"),SUMIF(S!$O:$O,$I49&amp;$O49&amp;$Q49&amp;UPPER(TEXT(AK$4,"MMMMYYYY"))&amp;$Z49,IF($W$1="Pesos CLP",S!$AD:$AD,S!$AO:$AO)),0)</f>
        <v>0</v>
      </c>
      <c r="AL49" s="19">
        <f>IF(OR($I49="REAL",$I49="INCURRIDO"),SUMIF(S!$O:$O,$I49&amp;$O49&amp;$Q49&amp;UPPER(TEXT(AL$4,"MMMMYYYY"))&amp;$Z49,IF($W$1="Pesos CLP",S!$AD:$AD,S!$AO:$AO)),0)</f>
        <v>0</v>
      </c>
      <c r="AM49" s="19">
        <f>IF(OR($I49="REAL",$I49="INCURRIDO"),SUMIF(S!$O:$O,$I49&amp;$O49&amp;$Q49&amp;UPPER(TEXT(AM$4,"MMMMYYYY"))&amp;$Z49,IF($W$1="Pesos CLP",S!$AD:$AD,S!$AO:$AO)),0)</f>
        <v>0</v>
      </c>
      <c r="AN49" s="19">
        <f>IF(OR($I49="REAL",$I49="INCURRIDO"),SUMIF(S!$O:$O,$I49&amp;$O49&amp;$Q49&amp;UPPER(TEXT(AN$4,"MMMMYYYY"))&amp;$Z49,IF($W$1="Pesos CLP",S!$AD:$AD,S!$AO:$AO)),0)</f>
        <v>0</v>
      </c>
      <c r="AO49" s="19">
        <f>IF(OR($I49="REAL",$I49="INCURRIDO"),SUMIF(S!$O:$O,$I49&amp;$O49&amp;$Q49&amp;UPPER(TEXT(AO$4,"MMMMYYYY"))&amp;$Z49,IF($W$1="Pesos CLP",S!$AD:$AD,S!$AO:$AO)),0)</f>
        <v>0</v>
      </c>
      <c r="AP49" s="19">
        <f>IF(OR($I49="REAL",$I49="INCURRIDO"),SUMIF(S!$O:$O,$I49&amp;$O49&amp;$Q49&amp;UPPER(TEXT(AP$4,"MMMMYYYY"))&amp;$Z49,IF($W$1="Pesos CLP",S!$AD:$AD,S!$AO:$AO)),0)</f>
        <v>0</v>
      </c>
      <c r="AQ49" s="19">
        <f>IF(OR($I49="REAL",$I49="INCURRIDO"),SUMIF(S!$O:$O,$I49&amp;$O49&amp;$Q49&amp;UPPER(TEXT(AQ$4,"MMMMYYYY"))&amp;$Z49,IF($W$1="Pesos CLP",S!$AD:$AD,S!$AO:$AO)),0)</f>
        <v>0</v>
      </c>
      <c r="AR49" s="19">
        <f>IF(OR($I49="REAL",$I49="INCURRIDO"),SUMIF(S!$O:$O,$I49&amp;$O49&amp;$Q49&amp;UPPER(TEXT(AR$4,"MMMMYYYY"))&amp;$Z49,IF($W$1="Pesos CLP",S!$AD:$AD,S!$AO:$AO)),0)</f>
        <v>0</v>
      </c>
      <c r="AS49" s="19">
        <f>IF(OR($I49="REAL",$I49="INCURRIDO"),SUMIF(S!$O:$O,$I49&amp;$O49&amp;$Q49&amp;UPPER(TEXT(AS$4,"MMMMYYYY"))&amp;$Z49,IF($W$1="Pesos CLP",S!$AD:$AD,S!$AO:$AO)),0)</f>
        <v>0</v>
      </c>
      <c r="AT49" s="19">
        <f>IF(OR($I49="REAL",$I49="INCURRIDO"),SUMIF(S!$O:$O,$I49&amp;$O49&amp;$Q49&amp;UPPER(TEXT(AT$4,"MMMMYYYY"))&amp;$Z49,IF($W$1="Pesos CLP",S!$AD:$AD,S!$AO:$AO)),0)</f>
        <v>0</v>
      </c>
      <c r="AU49" s="19">
        <f>IF(OR($I49="REAL",$I49="INCURRIDO"),SUMIF(S!$O:$O,$I49&amp;$O49&amp;$Q49&amp;UPPER(TEXT(AU$4,"MMMMYYYY"))&amp;$Z49,IF($W$1="Pesos CLP",S!$AD:$AD,S!$AO:$AO)),0)</f>
        <v>0</v>
      </c>
      <c r="AV49" s="19">
        <f>IF(OR($I49="REAL",$I49="INCURRIDO"),SUMIF(S!$O:$O,$I49&amp;$O49&amp;$Q49&amp;UPPER(TEXT(AV$4,"MMMMYYYY"))&amp;$Z49,IF($W$1="Pesos CLP",S!$AD:$AD,S!$AO:$AO)),0)</f>
        <v>0</v>
      </c>
      <c r="AW49" s="19">
        <f>IF(OR($I49="REAL",$I49="INCURRIDO"),SUMIF(S!$O:$O,$I49&amp;$O49&amp;$Q49&amp;UPPER(TEXT(AW$4,"MMMMYYYY"))&amp;$Z49,IF($W$1="Pesos CLP",S!$AD:$AD,S!$AO:$AO)),0)</f>
        <v>0</v>
      </c>
      <c r="AX49" s="19">
        <f>IF(OR($I49="REAL",$I49="INCURRIDO"),SUMIF(S!$O:$O,$I49&amp;$O49&amp;$Q49&amp;UPPER(TEXT(AX$4,"MMMMYYYY"))&amp;$Z49,IF($W$1="Pesos CLP",S!$AD:$AD,S!$AO:$AO)),0)</f>
        <v>0</v>
      </c>
      <c r="AY49" s="19">
        <f>IF(OR($I49="REAL",$I49="INCURRIDO"),SUMIF(S!$O:$O,$I49&amp;$O49&amp;$Q49&amp;UPPER(TEXT(AY$4,"MMMMYYYY"))&amp;$Z49,IF($W$1="Pesos CLP",S!$AD:$AD,S!$AO:$AO)),0)</f>
        <v>0</v>
      </c>
      <c r="AZ49" s="19">
        <f>IF(OR($I49="REAL",$I49="INCURRIDO"),SUMIF(S!$O:$O,$I49&amp;$O49&amp;$Q49&amp;UPPER(TEXT(AZ$4,"MMMMYYYY"))&amp;$Z49,IF($W$1="Pesos CLP",S!$AD:$AD,S!$AO:$AO)),0)</f>
        <v>0</v>
      </c>
      <c r="BA49" s="19">
        <f>IF(OR($I49="REAL",$I49="INCURRIDO"),SUMIF(S!$O:$O,$I49&amp;$O49&amp;$Q49&amp;UPPER(TEXT(BA$4,"MMMMYYYY"))&amp;$Z49,IF($W$1="Pesos CLP",S!$AD:$AD,S!$AO:$AO)),0)</f>
        <v>0</v>
      </c>
      <c r="BB49" s="19">
        <f>IF(OR($I49="REAL",$I49="INCURRIDO"),SUMIF(S!$O:$O,$I49&amp;$O49&amp;$Q49&amp;UPPER(TEXT(BB$4,"MMMMYYYY"))&amp;$Z49,IF($W$1="Pesos CLP",S!$AD:$AD,S!$AO:$AO)),0)</f>
        <v>0</v>
      </c>
      <c r="BC49" s="19">
        <f>IF(OR($I49="REAL",$I49="INCURRIDO"),SUMIF(S!$O:$O,$I49&amp;$O49&amp;$Q49&amp;UPPER(TEXT(BC$4,"MMMMYYYY"))&amp;$Z49,IF($W$1="Pesos CLP",S!$AD:$AD,S!$AO:$AO)),0)</f>
        <v>0</v>
      </c>
      <c r="BD49" s="19">
        <f>IF(OR($I49="REAL",$I49="INCURRIDO"),SUMIF(S!$O:$O,$I49&amp;$O49&amp;$Q49&amp;UPPER(TEXT(BD$4,"MMMMYYYY"))&amp;$Z49,IF($W$1="Pesos CLP",S!$AD:$AD,S!$AO:$AO)),0)</f>
        <v>0</v>
      </c>
      <c r="BE49" s="19">
        <f>IF(OR($I49="REAL",$I49="INCURRIDO"),SUMIF(S!$O:$O,$I49&amp;$O49&amp;$Q49&amp;UPPER(TEXT(BE$4,"MMMMYYYY"))&amp;$Z49,IF($W$1="Pesos CLP",S!$AD:$AD,S!$AO:$AO)),0)</f>
        <v>0</v>
      </c>
      <c r="BF49" s="19">
        <f>IF(OR($I49="REAL",$I49="INCURRIDO"),SUMIF(S!$O:$O,$I49&amp;$O49&amp;$Q49&amp;UPPER(TEXT(BF$4,"MMMMYYYY"))&amp;$Z49,IF($W$1="Pesos CLP",S!$AD:$AD,S!$AO:$AO)),0)</f>
        <v>0</v>
      </c>
      <c r="BG49" s="19">
        <f>IF(OR($I49="REAL",$I49="INCURRIDO"),SUMIF(S!$O:$O,$I49&amp;$O49&amp;$Q49&amp;UPPER(TEXT(BG$4,"MMMMYYYY"))&amp;$Z49,IF($W$1="Pesos CLP",S!$AD:$AD,S!$AO:$AO)),0)</f>
        <v>0</v>
      </c>
      <c r="BH49" s="19">
        <f>IF(OR($I49="REAL",$I49="INCURRIDO"),SUMIF(S!$O:$O,$I49&amp;$O49&amp;$Q49&amp;UPPER(TEXT(BH$4,"MMMMYYYY"))&amp;$Z49,IF($W$1="Pesos CLP",S!$AD:$AD,S!$AO:$AO)),0)</f>
        <v>0</v>
      </c>
      <c r="BI49" s="19">
        <f>IF(OR($I49="REAL",$I49="INCURRIDO"),SUMIF(S!$O:$O,$I49&amp;$O49&amp;$Q49&amp;UPPER(TEXT(BI$4,"MMMMYYYY"))&amp;$Z49,IF($W$1="Pesos CLP",S!$AD:$AD,S!$AO:$AO)),0)</f>
        <v>0</v>
      </c>
      <c r="BJ49" s="19">
        <f>IF(OR($I49="REAL",$I49="INCURRIDO"),SUMIF(S!$O:$O,$I49&amp;$O49&amp;$Q49&amp;UPPER(TEXT(BJ$4,"MMMMYYYY"))&amp;$Z49,IF($W$1="Pesos CLP",S!$AD:$AD,S!$AO:$AO)),0)</f>
        <v>0</v>
      </c>
      <c r="BK49" s="19">
        <f>IF(OR($I49="REAL",$I49="INCURRIDO"),SUMIF(S!$O:$O,$I49&amp;$O49&amp;$Q49&amp;UPPER(TEXT(BK$4,"MMMMYYYY"))&amp;$Z49,IF($W$1="Pesos CLP",S!$AD:$AD,S!$AO:$AO)),0)</f>
        <v>0</v>
      </c>
      <c r="BL49" s="19">
        <f>IF(OR($I49="REAL",$I49="INCURRIDO"),SUMIF(S!$O:$O,$I49&amp;$O49&amp;$Q49&amp;UPPER(TEXT(BL$4,"MMMMYYYY"))&amp;$Z49,IF($W$1="Pesos CLP",S!$AD:$AD,S!$AO:$AO)),0)</f>
        <v>0</v>
      </c>
      <c r="BM49" s="19">
        <f>IF(OR($I49="REAL",$I49="INCURRIDO"),SUMIF(S!$O:$O,$I49&amp;$O49&amp;$Q49&amp;UPPER(TEXT(BM$4,"MMMMYYYY"))&amp;$Z49,IF($W$1="Pesos CLP",S!$AD:$AD,S!$AO:$AO)),0)</f>
        <v>0</v>
      </c>
      <c r="BN49" s="19">
        <f>IF(OR($I49="REAL",$I49="INCURRIDO"),SUMIF(S!$O:$O,$I49&amp;$O49&amp;$Q49&amp;UPPER(TEXT(BN$4,"MMMMYYYY"))&amp;$Z49,IF($W$1="Pesos CLP",S!$AD:$AD,S!$AO:$AO)),0)</f>
        <v>0</v>
      </c>
      <c r="BO49" s="19">
        <f>IF(OR($I49="REAL",$I49="INCURRIDO"),SUMIF(S!$O:$O,$I49&amp;$O49&amp;$Q49&amp;UPPER(TEXT(BO$4,"MMMMYYYY"))&amp;$Z49,IF($W$1="Pesos CLP",S!$AD:$AD,S!$AO:$AO)),0)</f>
        <v>0</v>
      </c>
      <c r="BP49" s="19">
        <f>IF(OR($I49="REAL",$I49="INCURRIDO"),SUMIF(S!$O:$O,$I49&amp;$O49&amp;$Q49&amp;UPPER(TEXT(BP$4,"MMMMYYYY"))&amp;$Z49,IF($W$1="Pesos CLP",S!$AD:$AD,S!$AO:$AO)),0)</f>
        <v>0</v>
      </c>
      <c r="BQ49" s="19">
        <f>IF(OR($I49="REAL",$I49="INCURRIDO"),SUMIF(S!$O:$O,$I49&amp;$O49&amp;$Q49&amp;UPPER(TEXT(BQ$4,"MMMMYYYY"))&amp;$Z49,IF($W$1="Pesos CLP",S!$AD:$AD,S!$AO:$AO)),0)</f>
        <v>0</v>
      </c>
      <c r="BR49" s="19">
        <f>IF(OR($I49="REAL",$I49="INCURRIDO"),SUMIF(S!$O:$O,$I49&amp;$O49&amp;$Q49&amp;UPPER(TEXT(BR$4,"MMMMYYYY"))&amp;$Z49,IF($W$1="Pesos CLP",S!$AD:$AD,S!$AO:$AO)),0)</f>
        <v>0</v>
      </c>
      <c r="BS49" s="19">
        <f>IF(OR($I49="REAL",$I49="INCURRIDO"),SUMIF(S!$O:$O,$I49&amp;$O49&amp;$Q49&amp;UPPER(TEXT(BS$4,"MMMMYYYY"))&amp;$Z49,IF($W$1="Pesos CLP",S!$AD:$AD,S!$AO:$AO)),0)</f>
        <v>0</v>
      </c>
      <c r="BT49" s="19">
        <f>IF(OR($I49="REAL",$I49="INCURRIDO"),SUMIF(S!$O:$O,$I49&amp;$O49&amp;$Q49&amp;UPPER(TEXT(BT$4,"MMMMYYYY"))&amp;$Z49,IF($W$1="Pesos CLP",S!$AD:$AD,S!$AO:$AO)),0)</f>
        <v>0</v>
      </c>
      <c r="BU49" s="19">
        <f>IF(OR($I49="REAL",$I49="INCURRIDO"),SUMIF(S!$O:$O,$I49&amp;$O49&amp;$Q49&amp;UPPER(TEXT(BU$4,"MMMMYYYY"))&amp;$Z49,IF($W$1="Pesos CLP",S!$AD:$AD,S!$AO:$AO)),0)</f>
        <v>0</v>
      </c>
      <c r="BV49" s="19">
        <f>IF(OR($I49="REAL",$I49="INCURRIDO"),SUMIF(S!$O:$O,$I49&amp;$O49&amp;$Q49&amp;UPPER(TEXT(BV$4,"MMMMYYYY"))&amp;$Z49,IF($W$1="Pesos CLP",S!$AD:$AD,S!$AO:$AO)),0)</f>
        <v>0</v>
      </c>
      <c r="BW49" s="19">
        <f>IF(OR($I49="REAL",$I49="INCURRIDO"),SUMIF(S!$O:$O,$I49&amp;$O49&amp;$Q49&amp;UPPER(TEXT(BW$4,"MMMMYYYY"))&amp;$Z49,IF($W$1="Pesos CLP",S!$AD:$AD,S!$AO:$AO)),0)</f>
        <v>0</v>
      </c>
      <c r="BX49" s="19">
        <f>IF(OR($I49="REAL",$I49="INCURRIDO"),SUMIF(S!$O:$O,$I49&amp;$O49&amp;$Q49&amp;UPPER(TEXT(BX$4,"MMMMYYYY"))&amp;$Z49,IF($W$1="Pesos CLP",S!$AD:$AD,S!$AO:$AO)),0)</f>
        <v>0</v>
      </c>
      <c r="BY49" s="19">
        <f>IF(OR($I49="REAL",$I49="INCURRIDO"),SUMIF(S!$O:$O,$I49&amp;$O49&amp;$Q49&amp;UPPER(TEXT(BY$4,"MMMMYYYY"))&amp;$Z49,IF($W$1="Pesos CLP",S!$AD:$AD,S!$AO:$AO)),0)</f>
        <v>0</v>
      </c>
      <c r="BZ49" s="19">
        <f>IF(OR($I49="REAL",$I49="INCURRIDO"),SUMIF(S!$O:$O,$I49&amp;$O49&amp;$Q49&amp;UPPER(TEXT(BZ$4,"MMMMYYYY"))&amp;$Z49,IF($W$1="Pesos CLP",S!$AD:$AD,S!$AO:$AO)),0)</f>
        <v>0</v>
      </c>
      <c r="CA49" s="19">
        <f>IF(OR($I49="REAL",$I49="INCURRIDO"),SUMIF(S!$O:$O,$I49&amp;$O49&amp;$Q49&amp;UPPER(TEXT(CA$4,"MMMMYYYY"))&amp;$Z49,IF($W$1="Pesos CLP",S!$AD:$AD,S!$AO:$AO)),0)</f>
        <v>0</v>
      </c>
      <c r="CB49" s="19">
        <f>IF(OR($I49="REAL",$I49="INCURRIDO"),SUMIF(S!$O:$O,$I49&amp;$O49&amp;$Q49&amp;UPPER(TEXT(CB$4,"MMMMYYYY"))&amp;$Z49,IF($W$1="Pesos CLP",S!$AD:$AD,S!$AO:$AO)),0)</f>
        <v>0</v>
      </c>
      <c r="CC49" s="19">
        <f>IF(OR($I49="REAL",$I49="INCURRIDO"),SUMIF(S!$O:$O,$I49&amp;$O49&amp;$Q49&amp;UPPER(TEXT(CC$4,"MMMMYYYY"))&amp;$Z49,IF($W$1="Pesos CLP",S!$AD:$AD,S!$AO:$AO)),0)</f>
        <v>0</v>
      </c>
      <c r="CD49" s="19">
        <f>IF(OR($I49="REAL",$I49="INCURRIDO"),SUMIF(S!$O:$O,$I49&amp;$O49&amp;$Q49&amp;UPPER(TEXT(CD$4,"MMMMYYYY"))&amp;$Z49,IF($W$1="Pesos CLP",S!$AD:$AD,S!$AO:$AO)),0)</f>
        <v>0</v>
      </c>
      <c r="CE49" s="19">
        <f>IF(OR($I49="REAL",$I49="INCURRIDO"),SUMIF(S!$O:$O,$I49&amp;$O49&amp;$Q49&amp;UPPER(TEXT(CE$4,"MMMMYYYY"))&amp;$Z49,IF($W$1="Pesos CLP",S!$AD:$AD,S!$AO:$AO)),0)</f>
        <v>0</v>
      </c>
      <c r="CF49" s="19">
        <f>IF(OR($I49="REAL",$I49="INCURRIDO"),SUMIF(S!$O:$O,$I49&amp;$O49&amp;$Q49&amp;UPPER(TEXT(CF$4,"MMMMYYYY"))&amp;$Z49,IF($W$1="Pesos CLP",S!$AD:$AD,S!$AO:$AO)),0)</f>
        <v>0</v>
      </c>
      <c r="CG49" s="19">
        <f>IF(OR($I49="REAL",$I49="INCURRIDO"),SUMIF(S!$O:$O,$I49&amp;$O49&amp;$Q49&amp;UPPER(TEXT(CG$4,"MMMMYYYY"))&amp;$Z49,IF($W$1="Pesos CLP",S!$AD:$AD,S!$AO:$AO)),0)</f>
        <v>0</v>
      </c>
      <c r="CH49" s="19">
        <f>IF(OR($I49="REAL",$I49="INCURRIDO"),SUMIF(S!$O:$O,$I49&amp;$O49&amp;$Q49&amp;UPPER(TEXT(CH$4,"MMMMYYYY"))&amp;$Z49,IF($W$1="Pesos CLP",S!$AD:$AD,S!$AO:$AO)),0)</f>
        <v>0</v>
      </c>
      <c r="CI49" s="19">
        <f>IF(OR($I49="REAL",$I49="INCURRIDO"),SUMIF(S!$O:$O,$I49&amp;$O49&amp;$Q49&amp;UPPER(TEXT(CI$4,"MMMMYYYY"))&amp;$Z49,IF($W$1="Pesos CLP",S!$AD:$AD,S!$AO:$AO)),0)</f>
        <v>0</v>
      </c>
      <c r="CJ49" s="19">
        <f>IF(OR($I49="REAL",$I49="INCURRIDO"),SUMIF(S!$O:$O,$I49&amp;$O49&amp;$Q49&amp;UPPER(TEXT(CJ$4,"MMMMYYYY"))&amp;$Z49,IF($W$1="Pesos CLP",S!$AD:$AD,S!$AO:$AO)),0)</f>
        <v>0</v>
      </c>
      <c r="CK49" s="378">
        <f t="shared" ref="CK49:CS55" si="57">(IF(AND(AND($T49&gt;=(CK$4-DAY(CK$4)+1),$T49&lt;=CK$4),AND($U49&gt;=(CK$4-DAY(CK$4)+1),$U49&lt;=CK$4)),$U49-$T49+1,IF(AND($T49&gt;=(CK$4-DAY(CK$4)+1),$T49&lt;=CK$4),CK$4-$T49+1,IF(AND($U49&gt;=(CK$4-DAY(CK$4)+1),$U49&lt;=CK$4),$U49-(CK$4-DAY(CK$4)+1)+1,IF(OR(AND((CK$4-DAY(CK$4)+1)&gt;=$T49,(CK$4-DAY(CK$4)+1)&lt;=$U49),AND((CK$4&gt;=$T49),(CK$4&lt;=$U49))),CK$4-(CK$4-DAY(CK$4)+1)+1,0))))/IF($R49="mes",_xlfn.DAYS(CK$4,(CK$4-DAY(CK$4)+1))+1,(_xlfn.DAYS($U49,$T49)+1))*$S49)*IF($X$1="Físico",1,$X49)</f>
        <v>0</v>
      </c>
      <c r="CL49" s="378">
        <f t="shared" si="57"/>
        <v>0</v>
      </c>
      <c r="CM49" s="378">
        <f t="shared" si="57"/>
        <v>0</v>
      </c>
      <c r="CN49" s="378">
        <f t="shared" si="57"/>
        <v>0</v>
      </c>
      <c r="CO49" s="378">
        <f t="shared" si="57"/>
        <v>0</v>
      </c>
      <c r="CP49" s="378">
        <f t="shared" si="57"/>
        <v>0</v>
      </c>
      <c r="CQ49" s="378">
        <f t="shared" si="57"/>
        <v>0</v>
      </c>
      <c r="CR49" s="378">
        <f t="shared" si="57"/>
        <v>0</v>
      </c>
      <c r="CS49" s="378">
        <f t="shared" si="57"/>
        <v>0</v>
      </c>
      <c r="CT49" s="378">
        <f t="shared" si="51"/>
        <v>0</v>
      </c>
      <c r="CU49" s="378">
        <f t="shared" si="51"/>
        <v>0</v>
      </c>
      <c r="CV49" s="378">
        <f t="shared" si="51"/>
        <v>0</v>
      </c>
      <c r="CW49" s="378">
        <f t="shared" si="51"/>
        <v>0</v>
      </c>
      <c r="CX49" s="378">
        <f t="shared" si="51"/>
        <v>0</v>
      </c>
      <c r="CY49" s="378">
        <f t="shared" si="51"/>
        <v>0</v>
      </c>
      <c r="CZ49" s="378">
        <f t="shared" si="51"/>
        <v>0</v>
      </c>
      <c r="DA49" s="378">
        <f t="shared" si="51"/>
        <v>0</v>
      </c>
      <c r="DB49" s="378">
        <f t="shared" si="51"/>
        <v>0</v>
      </c>
      <c r="DC49" s="378">
        <f t="shared" si="51"/>
        <v>0</v>
      </c>
      <c r="DD49" s="378">
        <f t="shared" si="52"/>
        <v>0</v>
      </c>
      <c r="DE49" s="378">
        <f t="shared" si="52"/>
        <v>0</v>
      </c>
      <c r="DF49" s="378">
        <f t="shared" si="52"/>
        <v>0</v>
      </c>
      <c r="DG49" s="378">
        <f t="shared" si="52"/>
        <v>0</v>
      </c>
      <c r="DH49" s="378">
        <f t="shared" si="52"/>
        <v>0</v>
      </c>
      <c r="DI49" s="378">
        <f t="shared" si="52"/>
        <v>0</v>
      </c>
      <c r="DJ49" s="378">
        <f t="shared" si="52"/>
        <v>0</v>
      </c>
      <c r="DK49" s="378">
        <f t="shared" si="52"/>
        <v>0</v>
      </c>
      <c r="DL49" s="378">
        <f t="shared" si="52"/>
        <v>0</v>
      </c>
      <c r="DM49" s="378">
        <f t="shared" si="52"/>
        <v>0</v>
      </c>
      <c r="DN49" s="378">
        <f t="shared" si="53"/>
        <v>0</v>
      </c>
      <c r="DO49" s="378">
        <f t="shared" si="53"/>
        <v>0</v>
      </c>
      <c r="DP49" s="378">
        <f t="shared" si="53"/>
        <v>0</v>
      </c>
      <c r="DQ49" s="378">
        <f t="shared" si="53"/>
        <v>0</v>
      </c>
      <c r="DR49" s="378">
        <f t="shared" si="53"/>
        <v>0</v>
      </c>
      <c r="DS49" s="378">
        <f t="shared" si="53"/>
        <v>0</v>
      </c>
      <c r="DT49" s="378">
        <f t="shared" si="53"/>
        <v>0</v>
      </c>
      <c r="DU49" s="378">
        <f t="shared" si="53"/>
        <v>0</v>
      </c>
      <c r="DV49" s="378">
        <f t="shared" si="53"/>
        <v>0</v>
      </c>
      <c r="DW49" s="378">
        <f t="shared" si="53"/>
        <v>0</v>
      </c>
      <c r="DX49" s="378">
        <f t="shared" si="54"/>
        <v>0</v>
      </c>
      <c r="DY49" s="378">
        <f t="shared" si="54"/>
        <v>0</v>
      </c>
      <c r="DZ49" s="378">
        <f t="shared" si="54"/>
        <v>0</v>
      </c>
      <c r="EA49" s="378">
        <f t="shared" si="54"/>
        <v>0</v>
      </c>
      <c r="EB49" s="378">
        <f t="shared" si="54"/>
        <v>0</v>
      </c>
      <c r="EC49" s="378">
        <f t="shared" si="54"/>
        <v>0</v>
      </c>
      <c r="ED49" s="378">
        <f t="shared" si="54"/>
        <v>0</v>
      </c>
      <c r="EE49" s="378">
        <f t="shared" si="54"/>
        <v>0</v>
      </c>
      <c r="EF49" s="378">
        <f t="shared" si="54"/>
        <v>0</v>
      </c>
      <c r="EG49" s="378">
        <f t="shared" si="54"/>
        <v>0</v>
      </c>
      <c r="EH49" s="378">
        <f t="shared" si="55"/>
        <v>0</v>
      </c>
      <c r="EI49" s="378">
        <f t="shared" si="55"/>
        <v>0</v>
      </c>
      <c r="EJ49" s="378">
        <f t="shared" si="55"/>
        <v>0</v>
      </c>
      <c r="EK49" s="378">
        <f t="shared" si="55"/>
        <v>0</v>
      </c>
      <c r="EL49" s="378">
        <f t="shared" si="55"/>
        <v>0</v>
      </c>
      <c r="EM49" s="378">
        <f t="shared" si="55"/>
        <v>0</v>
      </c>
      <c r="EN49" s="378">
        <f t="shared" si="55"/>
        <v>0</v>
      </c>
      <c r="EO49" s="378">
        <f t="shared" si="55"/>
        <v>0</v>
      </c>
      <c r="EP49" s="378">
        <f t="shared" si="55"/>
        <v>0</v>
      </c>
      <c r="EQ49" s="378">
        <f t="shared" si="55"/>
        <v>0</v>
      </c>
    </row>
    <row r="50" spans="1:147" x14ac:dyDescent="0.3">
      <c r="A50" s="368"/>
      <c r="B50" s="368"/>
      <c r="C50" s="368"/>
      <c r="D50" s="368">
        <f t="shared" si="17"/>
        <v>1.034195933456562</v>
      </c>
      <c r="E50" s="368" t="str">
        <f>VLOOKUP(TEXT(Z50,0),'G2'!B:D,3,0)</f>
        <v>MN</v>
      </c>
      <c r="F50" s="816">
        <f t="shared" si="18"/>
        <v>0</v>
      </c>
      <c r="G50" s="755">
        <f t="shared" si="8"/>
        <v>0</v>
      </c>
      <c r="H50" s="756" t="s">
        <v>1190</v>
      </c>
      <c r="I50" s="370" t="s">
        <v>93</v>
      </c>
      <c r="J50" s="370" t="s">
        <v>22</v>
      </c>
      <c r="K50" s="368" t="s">
        <v>262</v>
      </c>
      <c r="L50" s="368" t="str">
        <f>IFERROR(VLOOKUP(TEXT(Z50,0),'G2'!$B$5:$D$21,3,0),"")</f>
        <v>MN</v>
      </c>
      <c r="M50" s="369"/>
      <c r="N50" s="370" t="s">
        <v>639</v>
      </c>
      <c r="O50" s="370" t="s">
        <v>638</v>
      </c>
      <c r="P50" s="370"/>
      <c r="Q50" s="370" t="s">
        <v>695</v>
      </c>
      <c r="R50" s="370" t="s">
        <v>632</v>
      </c>
      <c r="S50" s="371">
        <v>15</v>
      </c>
      <c r="T50" s="372">
        <v>45554</v>
      </c>
      <c r="U50" s="372">
        <v>45565</v>
      </c>
      <c r="V50" s="373">
        <f t="shared" si="56"/>
        <v>0.36666666666666664</v>
      </c>
      <c r="W50" s="374">
        <v>430151.23907728761</v>
      </c>
      <c r="X50" s="17" cm="1">
        <f t="array" ref="X50">+IF($W$1="Pesos CLP",W50,W50/TC)*MB_24A25</f>
        <v>490.44620611775287</v>
      </c>
      <c r="Y50" s="18">
        <f t="shared" si="10"/>
        <v>0</v>
      </c>
      <c r="Z50">
        <v>91243520</v>
      </c>
      <c r="AA50" s="19">
        <f>IF(OR($I50="REAL",$I50="INCURRIDO"),SUMIF(S!$O:$O,$I50&amp;$O50&amp;$Q50&amp;UPPER(TEXT(AA$4,"MMMMYYYY"))&amp;$Z50,IF($W$1="Pesos CLP",S!$AD:$AD,S!$AO:$AO)),0)</f>
        <v>0</v>
      </c>
      <c r="AB50" s="19">
        <f>IF(OR($I50="REAL",$I50="INCURRIDO"),SUMIF(S!$O:$O,$I50&amp;$O50&amp;$Q50&amp;UPPER(TEXT(AB$4,"MMMMYYYY"))&amp;$Z50,IF($W$1="Pesos CLP",S!$AD:$AD,S!$AO:$AO)),0)</f>
        <v>0</v>
      </c>
      <c r="AC50" s="19">
        <f>IF(OR($I50="REAL",$I50="INCURRIDO"),SUMIF(S!$O:$O,$I50&amp;$O50&amp;$Q50&amp;UPPER(TEXT(AC$4,"MMMMYYYY"))&amp;$Z50,IF($W$1="Pesos CLP",S!$AD:$AD,S!$AO:$AO)),0)</f>
        <v>0</v>
      </c>
      <c r="AD50" s="19">
        <f>IF(OR($I50="REAL",$I50="INCURRIDO"),SUMIF(S!$O:$O,$I50&amp;$O50&amp;$Q50&amp;UPPER(TEXT(AD$4,"MMMMYYYY"))&amp;$Z50,IF($W$1="Pesos CLP",S!$AD:$AD,S!$AO:$AO)),0)</f>
        <v>0</v>
      </c>
      <c r="AE50" s="19">
        <f>IF(OR($I50="REAL",$I50="INCURRIDO"),SUMIF(S!$O:$O,$I50&amp;$O50&amp;$Q50&amp;UPPER(TEXT(AE$4,"MMMMYYYY"))&amp;$Z50,IF($W$1="Pesos CLP",S!$AD:$AD,S!$AO:$AO)),0)</f>
        <v>0</v>
      </c>
      <c r="AF50" s="19">
        <f>IF(OR($I50="REAL",$I50="INCURRIDO"),SUMIF(S!$O:$O,$I50&amp;$O50&amp;$Q50&amp;UPPER(TEXT(AF$4,"MMMMYYYY"))&amp;$Z50,IF($W$1="Pesos CLP",S!$AD:$AD,S!$AO:$AO)),0)</f>
        <v>0</v>
      </c>
      <c r="AG50" s="19">
        <f>IF(OR($I50="REAL",$I50="INCURRIDO"),SUMIF(S!$O:$O,$I50&amp;$O50&amp;$Q50&amp;UPPER(TEXT(AG$4,"MMMMYYYY"))&amp;$Z50,IF($W$1="Pesos CLP",S!$AD:$AD,S!$AO:$AO)),0)</f>
        <v>0</v>
      </c>
      <c r="AH50" s="19">
        <f>IF(OR($I50="REAL",$I50="INCURRIDO"),SUMIF(S!$O:$O,$I50&amp;$O50&amp;$Q50&amp;UPPER(TEXT(AH$4,"MMMMYYYY"))&amp;$Z50,IF($W$1="Pesos CLP",S!$AD:$AD,S!$AO:$AO)),0)</f>
        <v>0</v>
      </c>
      <c r="AI50" s="19">
        <f>IF(OR($I50="REAL",$I50="INCURRIDO"),SUMIF(S!$O:$O,$I50&amp;$O50&amp;$Q50&amp;UPPER(TEXT(AI$4,"MMMMYYYY"))&amp;$Z50,IF($W$1="Pesos CLP",S!$AD:$AD,S!$AO:$AO)),0)</f>
        <v>0</v>
      </c>
      <c r="AJ50" s="19">
        <f>IF(OR($I50="REAL",$I50="INCURRIDO"),SUMIF(S!$O:$O,$I50&amp;$O50&amp;$Q50&amp;UPPER(TEXT(AJ$4,"MMMMYYYY"))&amp;$Z50,IF($W$1="Pesos CLP",S!$AD:$AD,S!$AO:$AO)),0)</f>
        <v>0</v>
      </c>
      <c r="AK50" s="19">
        <f>IF(OR($I50="REAL",$I50="INCURRIDO"),SUMIF(S!$O:$O,$I50&amp;$O50&amp;$Q50&amp;UPPER(TEXT(AK$4,"MMMMYYYY"))&amp;$Z50,IF($W$1="Pesos CLP",S!$AD:$AD,S!$AO:$AO)),0)</f>
        <v>0</v>
      </c>
      <c r="AL50" s="19">
        <f>IF(OR($I50="REAL",$I50="INCURRIDO"),SUMIF(S!$O:$O,$I50&amp;$O50&amp;$Q50&amp;UPPER(TEXT(AL$4,"MMMMYYYY"))&amp;$Z50,IF($W$1="Pesos CLP",S!$AD:$AD,S!$AO:$AO)),0)</f>
        <v>0</v>
      </c>
      <c r="AM50" s="19">
        <f>IF(OR($I50="REAL",$I50="INCURRIDO"),SUMIF(S!$O:$O,$I50&amp;$O50&amp;$Q50&amp;UPPER(TEXT(AM$4,"MMMMYYYY"))&amp;$Z50,IF($W$1="Pesos CLP",S!$AD:$AD,S!$AO:$AO)),0)</f>
        <v>0</v>
      </c>
      <c r="AN50" s="19">
        <f>IF(OR($I50="REAL",$I50="INCURRIDO"),SUMIF(S!$O:$O,$I50&amp;$O50&amp;$Q50&amp;UPPER(TEXT(AN$4,"MMMMYYYY"))&amp;$Z50,IF($W$1="Pesos CLP",S!$AD:$AD,S!$AO:$AO)),0)</f>
        <v>0</v>
      </c>
      <c r="AO50" s="19">
        <f>IF(OR($I50="REAL",$I50="INCURRIDO"),SUMIF(S!$O:$O,$I50&amp;$O50&amp;$Q50&amp;UPPER(TEXT(AO$4,"MMMMYYYY"))&amp;$Z50,IF($W$1="Pesos CLP",S!$AD:$AD,S!$AO:$AO)),0)</f>
        <v>0</v>
      </c>
      <c r="AP50" s="19">
        <f>IF(OR($I50="REAL",$I50="INCURRIDO"),SUMIF(S!$O:$O,$I50&amp;$O50&amp;$Q50&amp;UPPER(TEXT(AP$4,"MMMMYYYY"))&amp;$Z50,IF($W$1="Pesos CLP",S!$AD:$AD,S!$AO:$AO)),0)</f>
        <v>0</v>
      </c>
      <c r="AQ50" s="19">
        <f>IF(OR($I50="REAL",$I50="INCURRIDO"),SUMIF(S!$O:$O,$I50&amp;$O50&amp;$Q50&amp;UPPER(TEXT(AQ$4,"MMMMYYYY"))&amp;$Z50,IF($W$1="Pesos CLP",S!$AD:$AD,S!$AO:$AO)),0)</f>
        <v>0</v>
      </c>
      <c r="AR50" s="19">
        <f>IF(OR($I50="REAL",$I50="INCURRIDO"),SUMIF(S!$O:$O,$I50&amp;$O50&amp;$Q50&amp;UPPER(TEXT(AR$4,"MMMMYYYY"))&amp;$Z50,IF($W$1="Pesos CLP",S!$AD:$AD,S!$AO:$AO)),0)</f>
        <v>0</v>
      </c>
      <c r="AS50" s="19">
        <f>IF(OR($I50="REAL",$I50="INCURRIDO"),SUMIF(S!$O:$O,$I50&amp;$O50&amp;$Q50&amp;UPPER(TEXT(AS$4,"MMMMYYYY"))&amp;$Z50,IF($W$1="Pesos CLP",S!$AD:$AD,S!$AO:$AO)),0)</f>
        <v>0</v>
      </c>
      <c r="AT50" s="19">
        <f>IF(OR($I50="REAL",$I50="INCURRIDO"),SUMIF(S!$O:$O,$I50&amp;$O50&amp;$Q50&amp;UPPER(TEXT(AT$4,"MMMMYYYY"))&amp;$Z50,IF($W$1="Pesos CLP",S!$AD:$AD,S!$AO:$AO)),0)</f>
        <v>0</v>
      </c>
      <c r="AU50" s="19">
        <f>IF(OR($I50="REAL",$I50="INCURRIDO"),SUMIF(S!$O:$O,$I50&amp;$O50&amp;$Q50&amp;UPPER(TEXT(AU$4,"MMMMYYYY"))&amp;$Z50,IF($W$1="Pesos CLP",S!$AD:$AD,S!$AO:$AO)),0)</f>
        <v>0</v>
      </c>
      <c r="AV50" s="19">
        <f>IF(OR($I50="REAL",$I50="INCURRIDO"),SUMIF(S!$O:$O,$I50&amp;$O50&amp;$Q50&amp;UPPER(TEXT(AV$4,"MMMMYYYY"))&amp;$Z50,IF($W$1="Pesos CLP",S!$AD:$AD,S!$AO:$AO)),0)</f>
        <v>0</v>
      </c>
      <c r="AW50" s="19">
        <f>IF(OR($I50="REAL",$I50="INCURRIDO"),SUMIF(S!$O:$O,$I50&amp;$O50&amp;$Q50&amp;UPPER(TEXT(AW$4,"MMMMYYYY"))&amp;$Z50,IF($W$1="Pesos CLP",S!$AD:$AD,S!$AO:$AO)),0)</f>
        <v>0</v>
      </c>
      <c r="AX50" s="19">
        <f>IF(OR($I50="REAL",$I50="INCURRIDO"),SUMIF(S!$O:$O,$I50&amp;$O50&amp;$Q50&amp;UPPER(TEXT(AX$4,"MMMMYYYY"))&amp;$Z50,IF($W$1="Pesos CLP",S!$AD:$AD,S!$AO:$AO)),0)</f>
        <v>0</v>
      </c>
      <c r="AY50" s="19">
        <f>IF(OR($I50="REAL",$I50="INCURRIDO"),SUMIF(S!$O:$O,$I50&amp;$O50&amp;$Q50&amp;UPPER(TEXT(AY$4,"MMMMYYYY"))&amp;$Z50,IF($W$1="Pesos CLP",S!$AD:$AD,S!$AO:$AO)),0)</f>
        <v>0</v>
      </c>
      <c r="AZ50" s="19">
        <f>IF(OR($I50="REAL",$I50="INCURRIDO"),SUMIF(S!$O:$O,$I50&amp;$O50&amp;$Q50&amp;UPPER(TEXT(AZ$4,"MMMMYYYY"))&amp;$Z50,IF($W$1="Pesos CLP",S!$AD:$AD,S!$AO:$AO)),0)</f>
        <v>0</v>
      </c>
      <c r="BA50" s="19">
        <f>IF(OR($I50="REAL",$I50="INCURRIDO"),SUMIF(S!$O:$O,$I50&amp;$O50&amp;$Q50&amp;UPPER(TEXT(BA$4,"MMMMYYYY"))&amp;$Z50,IF($W$1="Pesos CLP",S!$AD:$AD,S!$AO:$AO)),0)</f>
        <v>0</v>
      </c>
      <c r="BB50" s="19">
        <f>IF(OR($I50="REAL",$I50="INCURRIDO"),SUMIF(S!$O:$O,$I50&amp;$O50&amp;$Q50&amp;UPPER(TEXT(BB$4,"MMMMYYYY"))&amp;$Z50,IF($W$1="Pesos CLP",S!$AD:$AD,S!$AO:$AO)),0)</f>
        <v>0</v>
      </c>
      <c r="BC50" s="19">
        <f>IF(OR($I50="REAL",$I50="INCURRIDO"),SUMIF(S!$O:$O,$I50&amp;$O50&amp;$Q50&amp;UPPER(TEXT(BC$4,"MMMMYYYY"))&amp;$Z50,IF($W$1="Pesos CLP",S!$AD:$AD,S!$AO:$AO)),0)</f>
        <v>0</v>
      </c>
      <c r="BD50" s="19">
        <f>IF(OR($I50="REAL",$I50="INCURRIDO"),SUMIF(S!$O:$O,$I50&amp;$O50&amp;$Q50&amp;UPPER(TEXT(BD$4,"MMMMYYYY"))&amp;$Z50,IF($W$1="Pesos CLP",S!$AD:$AD,S!$AO:$AO)),0)</f>
        <v>0</v>
      </c>
      <c r="BE50" s="19">
        <f>IF(OR($I50="REAL",$I50="INCURRIDO"),SUMIF(S!$O:$O,$I50&amp;$O50&amp;$Q50&amp;UPPER(TEXT(BE$4,"MMMMYYYY"))&amp;$Z50,IF($W$1="Pesos CLP",S!$AD:$AD,S!$AO:$AO)),0)</f>
        <v>0</v>
      </c>
      <c r="BF50" s="19">
        <f>IF(OR($I50="REAL",$I50="INCURRIDO"),SUMIF(S!$O:$O,$I50&amp;$O50&amp;$Q50&amp;UPPER(TEXT(BF$4,"MMMMYYYY"))&amp;$Z50,IF($W$1="Pesos CLP",S!$AD:$AD,S!$AO:$AO)),0)</f>
        <v>0</v>
      </c>
      <c r="BG50" s="19">
        <f>IF(OR($I50="REAL",$I50="INCURRIDO"),SUMIF(S!$O:$O,$I50&amp;$O50&amp;$Q50&amp;UPPER(TEXT(BG$4,"MMMMYYYY"))&amp;$Z50,IF($W$1="Pesos CLP",S!$AD:$AD,S!$AO:$AO)),0)</f>
        <v>0</v>
      </c>
      <c r="BH50" s="19">
        <f>IF(OR($I50="REAL",$I50="INCURRIDO"),SUMIF(S!$O:$O,$I50&amp;$O50&amp;$Q50&amp;UPPER(TEXT(BH$4,"MMMMYYYY"))&amp;$Z50,IF($W$1="Pesos CLP",S!$AD:$AD,S!$AO:$AO)),0)</f>
        <v>0</v>
      </c>
      <c r="BI50" s="19">
        <f>IF(OR($I50="REAL",$I50="INCURRIDO"),SUMIF(S!$O:$O,$I50&amp;$O50&amp;$Q50&amp;UPPER(TEXT(BI$4,"MMMMYYYY"))&amp;$Z50,IF($W$1="Pesos CLP",S!$AD:$AD,S!$AO:$AO)),0)</f>
        <v>0</v>
      </c>
      <c r="BJ50" s="19">
        <f>IF(OR($I50="REAL",$I50="INCURRIDO"),SUMIF(S!$O:$O,$I50&amp;$O50&amp;$Q50&amp;UPPER(TEXT(BJ$4,"MMMMYYYY"))&amp;$Z50,IF($W$1="Pesos CLP",S!$AD:$AD,S!$AO:$AO)),0)</f>
        <v>0</v>
      </c>
      <c r="BK50" s="19">
        <f>IF(OR($I50="REAL",$I50="INCURRIDO"),SUMIF(S!$O:$O,$I50&amp;$O50&amp;$Q50&amp;UPPER(TEXT(BK$4,"MMMMYYYY"))&amp;$Z50,IF($W$1="Pesos CLP",S!$AD:$AD,S!$AO:$AO)),0)</f>
        <v>0</v>
      </c>
      <c r="BL50" s="19">
        <f>IF(OR($I50="REAL",$I50="INCURRIDO"),SUMIF(S!$O:$O,$I50&amp;$O50&amp;$Q50&amp;UPPER(TEXT(BL$4,"MMMMYYYY"))&amp;$Z50,IF($W$1="Pesos CLP",S!$AD:$AD,S!$AO:$AO)),0)</f>
        <v>0</v>
      </c>
      <c r="BM50" s="19">
        <f>IF(OR($I50="REAL",$I50="INCURRIDO"),SUMIF(S!$O:$O,$I50&amp;$O50&amp;$Q50&amp;UPPER(TEXT(BM$4,"MMMMYYYY"))&amp;$Z50,IF($W$1="Pesos CLP",S!$AD:$AD,S!$AO:$AO)),0)</f>
        <v>0</v>
      </c>
      <c r="BN50" s="19">
        <f>IF(OR($I50="REAL",$I50="INCURRIDO"),SUMIF(S!$O:$O,$I50&amp;$O50&amp;$Q50&amp;UPPER(TEXT(BN$4,"MMMMYYYY"))&amp;$Z50,IF($W$1="Pesos CLP",S!$AD:$AD,S!$AO:$AO)),0)</f>
        <v>0</v>
      </c>
      <c r="BO50" s="19">
        <f>IF(OR($I50="REAL",$I50="INCURRIDO"),SUMIF(S!$O:$O,$I50&amp;$O50&amp;$Q50&amp;UPPER(TEXT(BO$4,"MMMMYYYY"))&amp;$Z50,IF($W$1="Pesos CLP",S!$AD:$AD,S!$AO:$AO)),0)</f>
        <v>0</v>
      </c>
      <c r="BP50" s="19">
        <f>IF(OR($I50="REAL",$I50="INCURRIDO"),SUMIF(S!$O:$O,$I50&amp;$O50&amp;$Q50&amp;UPPER(TEXT(BP$4,"MMMMYYYY"))&amp;$Z50,IF($W$1="Pesos CLP",S!$AD:$AD,S!$AO:$AO)),0)</f>
        <v>0</v>
      </c>
      <c r="BQ50" s="19">
        <f>IF(OR($I50="REAL",$I50="INCURRIDO"),SUMIF(S!$O:$O,$I50&amp;$O50&amp;$Q50&amp;UPPER(TEXT(BQ$4,"MMMMYYYY"))&amp;$Z50,IF($W$1="Pesos CLP",S!$AD:$AD,S!$AO:$AO)),0)</f>
        <v>0</v>
      </c>
      <c r="BR50" s="19">
        <f>IF(OR($I50="REAL",$I50="INCURRIDO"),SUMIF(S!$O:$O,$I50&amp;$O50&amp;$Q50&amp;UPPER(TEXT(BR$4,"MMMMYYYY"))&amp;$Z50,IF($W$1="Pesos CLP",S!$AD:$AD,S!$AO:$AO)),0)</f>
        <v>0</v>
      </c>
      <c r="BS50" s="19">
        <f>IF(OR($I50="REAL",$I50="INCURRIDO"),SUMIF(S!$O:$O,$I50&amp;$O50&amp;$Q50&amp;UPPER(TEXT(BS$4,"MMMMYYYY"))&amp;$Z50,IF($W$1="Pesos CLP",S!$AD:$AD,S!$AO:$AO)),0)</f>
        <v>0</v>
      </c>
      <c r="BT50" s="19">
        <f>IF(OR($I50="REAL",$I50="INCURRIDO"),SUMIF(S!$O:$O,$I50&amp;$O50&amp;$Q50&amp;UPPER(TEXT(BT$4,"MMMMYYYY"))&amp;$Z50,IF($W$1="Pesos CLP",S!$AD:$AD,S!$AO:$AO)),0)</f>
        <v>0</v>
      </c>
      <c r="BU50" s="19">
        <f>IF(OR($I50="REAL",$I50="INCURRIDO"),SUMIF(S!$O:$O,$I50&amp;$O50&amp;$Q50&amp;UPPER(TEXT(BU$4,"MMMMYYYY"))&amp;$Z50,IF($W$1="Pesos CLP",S!$AD:$AD,S!$AO:$AO)),0)</f>
        <v>0</v>
      </c>
      <c r="BV50" s="19">
        <f>IF(OR($I50="REAL",$I50="INCURRIDO"),SUMIF(S!$O:$O,$I50&amp;$O50&amp;$Q50&amp;UPPER(TEXT(BV$4,"MMMMYYYY"))&amp;$Z50,IF($W$1="Pesos CLP",S!$AD:$AD,S!$AO:$AO)),0)</f>
        <v>0</v>
      </c>
      <c r="BW50" s="19">
        <f>IF(OR($I50="REAL",$I50="INCURRIDO"),SUMIF(S!$O:$O,$I50&amp;$O50&amp;$Q50&amp;UPPER(TEXT(BW$4,"MMMMYYYY"))&amp;$Z50,IF($W$1="Pesos CLP",S!$AD:$AD,S!$AO:$AO)),0)</f>
        <v>0</v>
      </c>
      <c r="BX50" s="19">
        <f>IF(OR($I50="REAL",$I50="INCURRIDO"),SUMIF(S!$O:$O,$I50&amp;$O50&amp;$Q50&amp;UPPER(TEXT(BX$4,"MMMMYYYY"))&amp;$Z50,IF($W$1="Pesos CLP",S!$AD:$AD,S!$AO:$AO)),0)</f>
        <v>0</v>
      </c>
      <c r="BY50" s="19">
        <f>IF(OR($I50="REAL",$I50="INCURRIDO"),SUMIF(S!$O:$O,$I50&amp;$O50&amp;$Q50&amp;UPPER(TEXT(BY$4,"MMMMYYYY"))&amp;$Z50,IF($W$1="Pesos CLP",S!$AD:$AD,S!$AO:$AO)),0)</f>
        <v>0</v>
      </c>
      <c r="BZ50" s="19">
        <f>IF(OR($I50="REAL",$I50="INCURRIDO"),SUMIF(S!$O:$O,$I50&amp;$O50&amp;$Q50&amp;UPPER(TEXT(BZ$4,"MMMMYYYY"))&amp;$Z50,IF($W$1="Pesos CLP",S!$AD:$AD,S!$AO:$AO)),0)</f>
        <v>0</v>
      </c>
      <c r="CA50" s="19">
        <f>IF(OR($I50="REAL",$I50="INCURRIDO"),SUMIF(S!$O:$O,$I50&amp;$O50&amp;$Q50&amp;UPPER(TEXT(CA$4,"MMMMYYYY"))&amp;$Z50,IF($W$1="Pesos CLP",S!$AD:$AD,S!$AO:$AO)),0)</f>
        <v>0</v>
      </c>
      <c r="CB50" s="19">
        <f>IF(OR($I50="REAL",$I50="INCURRIDO"),SUMIF(S!$O:$O,$I50&amp;$O50&amp;$Q50&amp;UPPER(TEXT(CB$4,"MMMMYYYY"))&amp;$Z50,IF($W$1="Pesos CLP",S!$AD:$AD,S!$AO:$AO)),0)</f>
        <v>0</v>
      </c>
      <c r="CC50" s="19">
        <f>IF(OR($I50="REAL",$I50="INCURRIDO"),SUMIF(S!$O:$O,$I50&amp;$O50&amp;$Q50&amp;UPPER(TEXT(CC$4,"MMMMYYYY"))&amp;$Z50,IF($W$1="Pesos CLP",S!$AD:$AD,S!$AO:$AO)),0)</f>
        <v>0</v>
      </c>
      <c r="CD50" s="19">
        <f>IF(OR($I50="REAL",$I50="INCURRIDO"),SUMIF(S!$O:$O,$I50&amp;$O50&amp;$Q50&amp;UPPER(TEXT(CD$4,"MMMMYYYY"))&amp;$Z50,IF($W$1="Pesos CLP",S!$AD:$AD,S!$AO:$AO)),0)</f>
        <v>0</v>
      </c>
      <c r="CE50" s="19">
        <f>IF(OR($I50="REAL",$I50="INCURRIDO"),SUMIF(S!$O:$O,$I50&amp;$O50&amp;$Q50&amp;UPPER(TEXT(CE$4,"MMMMYYYY"))&amp;$Z50,IF($W$1="Pesos CLP",S!$AD:$AD,S!$AO:$AO)),0)</f>
        <v>0</v>
      </c>
      <c r="CF50" s="19">
        <f>IF(OR($I50="REAL",$I50="INCURRIDO"),SUMIF(S!$O:$O,$I50&amp;$O50&amp;$Q50&amp;UPPER(TEXT(CF$4,"MMMMYYYY"))&amp;$Z50,IF($W$1="Pesos CLP",S!$AD:$AD,S!$AO:$AO)),0)</f>
        <v>0</v>
      </c>
      <c r="CG50" s="19">
        <f>IF(OR($I50="REAL",$I50="INCURRIDO"),SUMIF(S!$O:$O,$I50&amp;$O50&amp;$Q50&amp;UPPER(TEXT(CG$4,"MMMMYYYY"))&amp;$Z50,IF($W$1="Pesos CLP",S!$AD:$AD,S!$AO:$AO)),0)</f>
        <v>0</v>
      </c>
      <c r="CH50" s="19">
        <f>IF(OR($I50="REAL",$I50="INCURRIDO"),SUMIF(S!$O:$O,$I50&amp;$O50&amp;$Q50&amp;UPPER(TEXT(CH$4,"MMMMYYYY"))&amp;$Z50,IF($W$1="Pesos CLP",S!$AD:$AD,S!$AO:$AO)),0)</f>
        <v>0</v>
      </c>
      <c r="CI50" s="19">
        <f>IF(OR($I50="REAL",$I50="INCURRIDO"),SUMIF(S!$O:$O,$I50&amp;$O50&amp;$Q50&amp;UPPER(TEXT(CI$4,"MMMMYYYY"))&amp;$Z50,IF($W$1="Pesos CLP",S!$AD:$AD,S!$AO:$AO)),0)</f>
        <v>0</v>
      </c>
      <c r="CJ50" s="19">
        <f>IF(OR($I50="REAL",$I50="INCURRIDO"),SUMIF(S!$O:$O,$I50&amp;$O50&amp;$Q50&amp;UPPER(TEXT(CJ$4,"MMMMYYYY"))&amp;$Z50,IF($W$1="Pesos CLP",S!$AD:$AD,S!$AO:$AO)),0)</f>
        <v>0</v>
      </c>
      <c r="CK50" s="378">
        <f t="shared" si="57"/>
        <v>0</v>
      </c>
      <c r="CL50" s="378">
        <f t="shared" si="57"/>
        <v>0</v>
      </c>
      <c r="CM50" s="378">
        <f t="shared" si="57"/>
        <v>0</v>
      </c>
      <c r="CN50" s="378">
        <f t="shared" si="57"/>
        <v>0</v>
      </c>
      <c r="CO50" s="378">
        <f t="shared" si="57"/>
        <v>0</v>
      </c>
      <c r="CP50" s="378">
        <f t="shared" si="57"/>
        <v>0</v>
      </c>
      <c r="CQ50" s="378">
        <f t="shared" si="57"/>
        <v>0</v>
      </c>
      <c r="CR50" s="378">
        <f t="shared" si="57"/>
        <v>0</v>
      </c>
      <c r="CS50" s="378">
        <f t="shared" si="57"/>
        <v>0</v>
      </c>
      <c r="CT50" s="378">
        <f t="shared" si="51"/>
        <v>0</v>
      </c>
      <c r="CU50" s="378">
        <f t="shared" si="51"/>
        <v>0</v>
      </c>
      <c r="CV50" s="378">
        <f t="shared" si="51"/>
        <v>0</v>
      </c>
      <c r="CW50" s="378">
        <f t="shared" si="51"/>
        <v>0</v>
      </c>
      <c r="CX50" s="378">
        <f t="shared" si="51"/>
        <v>0</v>
      </c>
      <c r="CY50" s="378">
        <f t="shared" si="51"/>
        <v>0</v>
      </c>
      <c r="CZ50" s="378">
        <f t="shared" si="51"/>
        <v>0</v>
      </c>
      <c r="DA50" s="378">
        <f t="shared" si="51"/>
        <v>0</v>
      </c>
      <c r="DB50" s="378">
        <f t="shared" si="51"/>
        <v>0</v>
      </c>
      <c r="DC50" s="378">
        <f t="shared" si="51"/>
        <v>0</v>
      </c>
      <c r="DD50" s="378">
        <f t="shared" si="52"/>
        <v>0</v>
      </c>
      <c r="DE50" s="378">
        <f t="shared" si="52"/>
        <v>0</v>
      </c>
      <c r="DF50" s="378">
        <f t="shared" si="52"/>
        <v>0</v>
      </c>
      <c r="DG50" s="378">
        <f t="shared" si="52"/>
        <v>0</v>
      </c>
      <c r="DH50" s="378">
        <f t="shared" si="52"/>
        <v>0</v>
      </c>
      <c r="DI50" s="378">
        <f t="shared" si="52"/>
        <v>0</v>
      </c>
      <c r="DJ50" s="378">
        <f t="shared" si="52"/>
        <v>0</v>
      </c>
      <c r="DK50" s="378">
        <f t="shared" si="52"/>
        <v>0</v>
      </c>
      <c r="DL50" s="378">
        <f t="shared" si="52"/>
        <v>0</v>
      </c>
      <c r="DM50" s="378">
        <f t="shared" si="52"/>
        <v>0</v>
      </c>
      <c r="DN50" s="378">
        <f t="shared" si="53"/>
        <v>0</v>
      </c>
      <c r="DO50" s="378">
        <f t="shared" si="53"/>
        <v>0</v>
      </c>
      <c r="DP50" s="378">
        <f t="shared" si="53"/>
        <v>0</v>
      </c>
      <c r="DQ50" s="378">
        <f t="shared" si="53"/>
        <v>0</v>
      </c>
      <c r="DR50" s="378">
        <f t="shared" si="53"/>
        <v>0</v>
      </c>
      <c r="DS50" s="378">
        <f t="shared" si="53"/>
        <v>0</v>
      </c>
      <c r="DT50" s="378">
        <f t="shared" si="53"/>
        <v>0</v>
      </c>
      <c r="DU50" s="378">
        <f t="shared" si="53"/>
        <v>0</v>
      </c>
      <c r="DV50" s="378">
        <f t="shared" si="53"/>
        <v>0</v>
      </c>
      <c r="DW50" s="378">
        <f t="shared" si="53"/>
        <v>0</v>
      </c>
      <c r="DX50" s="378">
        <f t="shared" si="54"/>
        <v>0</v>
      </c>
      <c r="DY50" s="378">
        <f t="shared" si="54"/>
        <v>0</v>
      </c>
      <c r="DZ50" s="378">
        <f t="shared" si="54"/>
        <v>0</v>
      </c>
      <c r="EA50" s="378">
        <f t="shared" si="54"/>
        <v>0</v>
      </c>
      <c r="EB50" s="378">
        <f t="shared" si="54"/>
        <v>0</v>
      </c>
      <c r="EC50" s="378">
        <f t="shared" si="54"/>
        <v>0</v>
      </c>
      <c r="ED50" s="378">
        <f t="shared" si="54"/>
        <v>0</v>
      </c>
      <c r="EE50" s="378">
        <f t="shared" si="54"/>
        <v>0</v>
      </c>
      <c r="EF50" s="378">
        <f t="shared" si="54"/>
        <v>0</v>
      </c>
      <c r="EG50" s="378">
        <f t="shared" si="54"/>
        <v>0</v>
      </c>
      <c r="EH50" s="378">
        <f t="shared" si="55"/>
        <v>0</v>
      </c>
      <c r="EI50" s="378">
        <f t="shared" si="55"/>
        <v>0</v>
      </c>
      <c r="EJ50" s="378">
        <f t="shared" si="55"/>
        <v>0</v>
      </c>
      <c r="EK50" s="378">
        <f t="shared" si="55"/>
        <v>0</v>
      </c>
      <c r="EL50" s="378">
        <f t="shared" si="55"/>
        <v>0</v>
      </c>
      <c r="EM50" s="378">
        <f t="shared" si="55"/>
        <v>0</v>
      </c>
      <c r="EN50" s="378">
        <f t="shared" si="55"/>
        <v>0</v>
      </c>
      <c r="EO50" s="378">
        <f t="shared" si="55"/>
        <v>0</v>
      </c>
      <c r="EP50" s="378">
        <f t="shared" si="55"/>
        <v>0</v>
      </c>
      <c r="EQ50" s="378">
        <f t="shared" si="55"/>
        <v>0</v>
      </c>
    </row>
    <row r="51" spans="1:147" x14ac:dyDescent="0.3">
      <c r="A51" s="368"/>
      <c r="B51" s="368"/>
      <c r="C51" s="368"/>
      <c r="D51" s="368">
        <f t="shared" si="17"/>
        <v>1.034195933456562</v>
      </c>
      <c r="E51" s="368" t="str">
        <f>VLOOKUP(TEXT(Z51,0),'G2'!B:D,3,0)</f>
        <v>MN</v>
      </c>
      <c r="F51" s="816">
        <f t="shared" si="18"/>
        <v>0</v>
      </c>
      <c r="G51" s="755">
        <f t="shared" si="8"/>
        <v>0</v>
      </c>
      <c r="H51" s="756" t="s">
        <v>1190</v>
      </c>
      <c r="I51" s="370" t="s">
        <v>93</v>
      </c>
      <c r="J51" s="370" t="s">
        <v>22</v>
      </c>
      <c r="K51" s="368" t="s">
        <v>262</v>
      </c>
      <c r="L51" s="368" t="str">
        <f>IFERROR(VLOOKUP(TEXT(Z51,0),'G2'!$B$5:$D$21,3,0),"")</f>
        <v>MN</v>
      </c>
      <c r="M51" s="369"/>
      <c r="N51" s="370" t="s">
        <v>640</v>
      </c>
      <c r="O51" s="370" t="s">
        <v>641</v>
      </c>
      <c r="P51" s="370"/>
      <c r="Q51" s="370" t="s">
        <v>695</v>
      </c>
      <c r="R51" s="370" t="s">
        <v>632</v>
      </c>
      <c r="S51" s="371">
        <v>30</v>
      </c>
      <c r="T51" s="372">
        <v>45572</v>
      </c>
      <c r="U51" s="372">
        <v>45568</v>
      </c>
      <c r="V51" s="373">
        <f t="shared" si="56"/>
        <v>-0.13333333333333333</v>
      </c>
      <c r="W51" s="374">
        <v>107537.8097693216</v>
      </c>
      <c r="X51" s="17" cm="1">
        <f t="array" ref="X51">+IF($W$1="Pesos CLP",W51,W51/TC)*MB_24A25</f>
        <v>122.61155152943788</v>
      </c>
      <c r="Y51" s="18">
        <f t="shared" si="10"/>
        <v>0</v>
      </c>
      <c r="Z51">
        <v>91243520</v>
      </c>
      <c r="AA51" s="19">
        <f>IF(OR($I51="REAL",$I51="INCURRIDO"),SUMIF(S!$O:$O,$I51&amp;$O51&amp;$Q51&amp;UPPER(TEXT(AA$4,"MMMMYYYY"))&amp;$Z51,IF($W$1="Pesos CLP",S!$AD:$AD,S!$AO:$AO)),0)</f>
        <v>0</v>
      </c>
      <c r="AB51" s="19">
        <f>IF(OR($I51="REAL",$I51="INCURRIDO"),SUMIF(S!$O:$O,$I51&amp;$O51&amp;$Q51&amp;UPPER(TEXT(AB$4,"MMMMYYYY"))&amp;$Z51,IF($W$1="Pesos CLP",S!$AD:$AD,S!$AO:$AO)),0)</f>
        <v>0</v>
      </c>
      <c r="AC51" s="19">
        <f>IF(OR($I51="REAL",$I51="INCURRIDO"),SUMIF(S!$O:$O,$I51&amp;$O51&amp;$Q51&amp;UPPER(TEXT(AC$4,"MMMMYYYY"))&amp;$Z51,IF($W$1="Pesos CLP",S!$AD:$AD,S!$AO:$AO)),0)</f>
        <v>0</v>
      </c>
      <c r="AD51" s="19">
        <f>IF(OR($I51="REAL",$I51="INCURRIDO"),SUMIF(S!$O:$O,$I51&amp;$O51&amp;$Q51&amp;UPPER(TEXT(AD$4,"MMMMYYYY"))&amp;$Z51,IF($W$1="Pesos CLP",S!$AD:$AD,S!$AO:$AO)),0)</f>
        <v>0</v>
      </c>
      <c r="AE51" s="19">
        <f>IF(OR($I51="REAL",$I51="INCURRIDO"),SUMIF(S!$O:$O,$I51&amp;$O51&amp;$Q51&amp;UPPER(TEXT(AE$4,"MMMMYYYY"))&amp;$Z51,IF($W$1="Pesos CLP",S!$AD:$AD,S!$AO:$AO)),0)</f>
        <v>0</v>
      </c>
      <c r="AF51" s="19">
        <f>IF(OR($I51="REAL",$I51="INCURRIDO"),SUMIF(S!$O:$O,$I51&amp;$O51&amp;$Q51&amp;UPPER(TEXT(AF$4,"MMMMYYYY"))&amp;$Z51,IF($W$1="Pesos CLP",S!$AD:$AD,S!$AO:$AO)),0)</f>
        <v>0</v>
      </c>
      <c r="AG51" s="19">
        <f>IF(OR($I51="REAL",$I51="INCURRIDO"),SUMIF(S!$O:$O,$I51&amp;$O51&amp;$Q51&amp;UPPER(TEXT(AG$4,"MMMMYYYY"))&amp;$Z51,IF($W$1="Pesos CLP",S!$AD:$AD,S!$AO:$AO)),0)</f>
        <v>0</v>
      </c>
      <c r="AH51" s="19">
        <f>IF(OR($I51="REAL",$I51="INCURRIDO"),SUMIF(S!$O:$O,$I51&amp;$O51&amp;$Q51&amp;UPPER(TEXT(AH$4,"MMMMYYYY"))&amp;$Z51,IF($W$1="Pesos CLP",S!$AD:$AD,S!$AO:$AO)),0)</f>
        <v>0</v>
      </c>
      <c r="AI51" s="19">
        <f>IF(OR($I51="REAL",$I51="INCURRIDO"),SUMIF(S!$O:$O,$I51&amp;$O51&amp;$Q51&amp;UPPER(TEXT(AI$4,"MMMMYYYY"))&amp;$Z51,IF($W$1="Pesos CLP",S!$AD:$AD,S!$AO:$AO)),0)</f>
        <v>0</v>
      </c>
      <c r="AJ51" s="19">
        <f>IF(OR($I51="REAL",$I51="INCURRIDO"),SUMIF(S!$O:$O,$I51&amp;$O51&amp;$Q51&amp;UPPER(TEXT(AJ$4,"MMMMYYYY"))&amp;$Z51,IF($W$1="Pesos CLP",S!$AD:$AD,S!$AO:$AO)),0)</f>
        <v>0</v>
      </c>
      <c r="AK51" s="19">
        <f>IF(OR($I51="REAL",$I51="INCURRIDO"),SUMIF(S!$O:$O,$I51&amp;$O51&amp;$Q51&amp;UPPER(TEXT(AK$4,"MMMMYYYY"))&amp;$Z51,IF($W$1="Pesos CLP",S!$AD:$AD,S!$AO:$AO)),0)</f>
        <v>0</v>
      </c>
      <c r="AL51" s="19">
        <f>IF(OR($I51="REAL",$I51="INCURRIDO"),SUMIF(S!$O:$O,$I51&amp;$O51&amp;$Q51&amp;UPPER(TEXT(AL$4,"MMMMYYYY"))&amp;$Z51,IF($W$1="Pesos CLP",S!$AD:$AD,S!$AO:$AO)),0)</f>
        <v>0</v>
      </c>
      <c r="AM51" s="19">
        <f>IF(OR($I51="REAL",$I51="INCURRIDO"),SUMIF(S!$O:$O,$I51&amp;$O51&amp;$Q51&amp;UPPER(TEXT(AM$4,"MMMMYYYY"))&amp;$Z51,IF($W$1="Pesos CLP",S!$AD:$AD,S!$AO:$AO)),0)</f>
        <v>0</v>
      </c>
      <c r="AN51" s="19">
        <f>IF(OR($I51="REAL",$I51="INCURRIDO"),SUMIF(S!$O:$O,$I51&amp;$O51&amp;$Q51&amp;UPPER(TEXT(AN$4,"MMMMYYYY"))&amp;$Z51,IF($W$1="Pesos CLP",S!$AD:$AD,S!$AO:$AO)),0)</f>
        <v>0</v>
      </c>
      <c r="AO51" s="19">
        <f>IF(OR($I51="REAL",$I51="INCURRIDO"),SUMIF(S!$O:$O,$I51&amp;$O51&amp;$Q51&amp;UPPER(TEXT(AO$4,"MMMMYYYY"))&amp;$Z51,IF($W$1="Pesos CLP",S!$AD:$AD,S!$AO:$AO)),0)</f>
        <v>0</v>
      </c>
      <c r="AP51" s="19">
        <f>IF(OR($I51="REAL",$I51="INCURRIDO"),SUMIF(S!$O:$O,$I51&amp;$O51&amp;$Q51&amp;UPPER(TEXT(AP$4,"MMMMYYYY"))&amp;$Z51,IF($W$1="Pesos CLP",S!$AD:$AD,S!$AO:$AO)),0)</f>
        <v>0</v>
      </c>
      <c r="AQ51" s="19">
        <f>IF(OR($I51="REAL",$I51="INCURRIDO"),SUMIF(S!$O:$O,$I51&amp;$O51&amp;$Q51&amp;UPPER(TEXT(AQ$4,"MMMMYYYY"))&amp;$Z51,IF($W$1="Pesos CLP",S!$AD:$AD,S!$AO:$AO)),0)</f>
        <v>0</v>
      </c>
      <c r="AR51" s="19">
        <f>IF(OR($I51="REAL",$I51="INCURRIDO"),SUMIF(S!$O:$O,$I51&amp;$O51&amp;$Q51&amp;UPPER(TEXT(AR$4,"MMMMYYYY"))&amp;$Z51,IF($W$1="Pesos CLP",S!$AD:$AD,S!$AO:$AO)),0)</f>
        <v>0</v>
      </c>
      <c r="AS51" s="19">
        <f>IF(OR($I51="REAL",$I51="INCURRIDO"),SUMIF(S!$O:$O,$I51&amp;$O51&amp;$Q51&amp;UPPER(TEXT(AS$4,"MMMMYYYY"))&amp;$Z51,IF($W$1="Pesos CLP",S!$AD:$AD,S!$AO:$AO)),0)</f>
        <v>0</v>
      </c>
      <c r="AT51" s="19">
        <f>IF(OR($I51="REAL",$I51="INCURRIDO"),SUMIF(S!$O:$O,$I51&amp;$O51&amp;$Q51&amp;UPPER(TEXT(AT$4,"MMMMYYYY"))&amp;$Z51,IF($W$1="Pesos CLP",S!$AD:$AD,S!$AO:$AO)),0)</f>
        <v>0</v>
      </c>
      <c r="AU51" s="19">
        <f>IF(OR($I51="REAL",$I51="INCURRIDO"),SUMIF(S!$O:$O,$I51&amp;$O51&amp;$Q51&amp;UPPER(TEXT(AU$4,"MMMMYYYY"))&amp;$Z51,IF($W$1="Pesos CLP",S!$AD:$AD,S!$AO:$AO)),0)</f>
        <v>0</v>
      </c>
      <c r="AV51" s="19">
        <f>IF(OR($I51="REAL",$I51="INCURRIDO"),SUMIF(S!$O:$O,$I51&amp;$O51&amp;$Q51&amp;UPPER(TEXT(AV$4,"MMMMYYYY"))&amp;$Z51,IF($W$1="Pesos CLP",S!$AD:$AD,S!$AO:$AO)),0)</f>
        <v>0</v>
      </c>
      <c r="AW51" s="19">
        <f>IF(OR($I51="REAL",$I51="INCURRIDO"),SUMIF(S!$O:$O,$I51&amp;$O51&amp;$Q51&amp;UPPER(TEXT(AW$4,"MMMMYYYY"))&amp;$Z51,IF($W$1="Pesos CLP",S!$AD:$AD,S!$AO:$AO)),0)</f>
        <v>0</v>
      </c>
      <c r="AX51" s="19">
        <f>IF(OR($I51="REAL",$I51="INCURRIDO"),SUMIF(S!$O:$O,$I51&amp;$O51&amp;$Q51&amp;UPPER(TEXT(AX$4,"MMMMYYYY"))&amp;$Z51,IF($W$1="Pesos CLP",S!$AD:$AD,S!$AO:$AO)),0)</f>
        <v>0</v>
      </c>
      <c r="AY51" s="19">
        <f>IF(OR($I51="REAL",$I51="INCURRIDO"),SUMIF(S!$O:$O,$I51&amp;$O51&amp;$Q51&amp;UPPER(TEXT(AY$4,"MMMMYYYY"))&amp;$Z51,IF($W$1="Pesos CLP",S!$AD:$AD,S!$AO:$AO)),0)</f>
        <v>0</v>
      </c>
      <c r="AZ51" s="19">
        <f>IF(OR($I51="REAL",$I51="INCURRIDO"),SUMIF(S!$O:$O,$I51&amp;$O51&amp;$Q51&amp;UPPER(TEXT(AZ$4,"MMMMYYYY"))&amp;$Z51,IF($W$1="Pesos CLP",S!$AD:$AD,S!$AO:$AO)),0)</f>
        <v>0</v>
      </c>
      <c r="BA51" s="19">
        <f>IF(OR($I51="REAL",$I51="INCURRIDO"),SUMIF(S!$O:$O,$I51&amp;$O51&amp;$Q51&amp;UPPER(TEXT(BA$4,"MMMMYYYY"))&amp;$Z51,IF($W$1="Pesos CLP",S!$AD:$AD,S!$AO:$AO)),0)</f>
        <v>0</v>
      </c>
      <c r="BB51" s="19">
        <f>IF(OR($I51="REAL",$I51="INCURRIDO"),SUMIF(S!$O:$O,$I51&amp;$O51&amp;$Q51&amp;UPPER(TEXT(BB$4,"MMMMYYYY"))&amp;$Z51,IF($W$1="Pesos CLP",S!$AD:$AD,S!$AO:$AO)),0)</f>
        <v>0</v>
      </c>
      <c r="BC51" s="19">
        <f>IF(OR($I51="REAL",$I51="INCURRIDO"),SUMIF(S!$O:$O,$I51&amp;$O51&amp;$Q51&amp;UPPER(TEXT(BC$4,"MMMMYYYY"))&amp;$Z51,IF($W$1="Pesos CLP",S!$AD:$AD,S!$AO:$AO)),0)</f>
        <v>0</v>
      </c>
      <c r="BD51" s="19">
        <f>IF(OR($I51="REAL",$I51="INCURRIDO"),SUMIF(S!$O:$O,$I51&amp;$O51&amp;$Q51&amp;UPPER(TEXT(BD$4,"MMMMYYYY"))&amp;$Z51,IF($W$1="Pesos CLP",S!$AD:$AD,S!$AO:$AO)),0)</f>
        <v>0</v>
      </c>
      <c r="BE51" s="19">
        <f>IF(OR($I51="REAL",$I51="INCURRIDO"),SUMIF(S!$O:$O,$I51&amp;$O51&amp;$Q51&amp;UPPER(TEXT(BE$4,"MMMMYYYY"))&amp;$Z51,IF($W$1="Pesos CLP",S!$AD:$AD,S!$AO:$AO)),0)</f>
        <v>0</v>
      </c>
      <c r="BF51" s="19">
        <f>IF(OR($I51="REAL",$I51="INCURRIDO"),SUMIF(S!$O:$O,$I51&amp;$O51&amp;$Q51&amp;UPPER(TEXT(BF$4,"MMMMYYYY"))&amp;$Z51,IF($W$1="Pesos CLP",S!$AD:$AD,S!$AO:$AO)),0)</f>
        <v>0</v>
      </c>
      <c r="BG51" s="19">
        <f>IF(OR($I51="REAL",$I51="INCURRIDO"),SUMIF(S!$O:$O,$I51&amp;$O51&amp;$Q51&amp;UPPER(TEXT(BG$4,"MMMMYYYY"))&amp;$Z51,IF($W$1="Pesos CLP",S!$AD:$AD,S!$AO:$AO)),0)</f>
        <v>0</v>
      </c>
      <c r="BH51" s="19">
        <f>IF(OR($I51="REAL",$I51="INCURRIDO"),SUMIF(S!$O:$O,$I51&amp;$O51&amp;$Q51&amp;UPPER(TEXT(BH$4,"MMMMYYYY"))&amp;$Z51,IF($W$1="Pesos CLP",S!$AD:$AD,S!$AO:$AO)),0)</f>
        <v>0</v>
      </c>
      <c r="BI51" s="19">
        <f>IF(OR($I51="REAL",$I51="INCURRIDO"),SUMIF(S!$O:$O,$I51&amp;$O51&amp;$Q51&amp;UPPER(TEXT(BI$4,"MMMMYYYY"))&amp;$Z51,IF($W$1="Pesos CLP",S!$AD:$AD,S!$AO:$AO)),0)</f>
        <v>0</v>
      </c>
      <c r="BJ51" s="19">
        <f>IF(OR($I51="REAL",$I51="INCURRIDO"),SUMIF(S!$O:$O,$I51&amp;$O51&amp;$Q51&amp;UPPER(TEXT(BJ$4,"MMMMYYYY"))&amp;$Z51,IF($W$1="Pesos CLP",S!$AD:$AD,S!$AO:$AO)),0)</f>
        <v>0</v>
      </c>
      <c r="BK51" s="19">
        <f>IF(OR($I51="REAL",$I51="INCURRIDO"),SUMIF(S!$O:$O,$I51&amp;$O51&amp;$Q51&amp;UPPER(TEXT(BK$4,"MMMMYYYY"))&amp;$Z51,IF($W$1="Pesos CLP",S!$AD:$AD,S!$AO:$AO)),0)</f>
        <v>0</v>
      </c>
      <c r="BL51" s="19">
        <f>IF(OR($I51="REAL",$I51="INCURRIDO"),SUMIF(S!$O:$O,$I51&amp;$O51&amp;$Q51&amp;UPPER(TEXT(BL$4,"MMMMYYYY"))&amp;$Z51,IF($W$1="Pesos CLP",S!$AD:$AD,S!$AO:$AO)),0)</f>
        <v>0</v>
      </c>
      <c r="BM51" s="19">
        <f>IF(OR($I51="REAL",$I51="INCURRIDO"),SUMIF(S!$O:$O,$I51&amp;$O51&amp;$Q51&amp;UPPER(TEXT(BM$4,"MMMMYYYY"))&amp;$Z51,IF($W$1="Pesos CLP",S!$AD:$AD,S!$AO:$AO)),0)</f>
        <v>0</v>
      </c>
      <c r="BN51" s="19">
        <f>IF(OR($I51="REAL",$I51="INCURRIDO"),SUMIF(S!$O:$O,$I51&amp;$O51&amp;$Q51&amp;UPPER(TEXT(BN$4,"MMMMYYYY"))&amp;$Z51,IF($W$1="Pesos CLP",S!$AD:$AD,S!$AO:$AO)),0)</f>
        <v>0</v>
      </c>
      <c r="BO51" s="19">
        <f>IF(OR($I51="REAL",$I51="INCURRIDO"),SUMIF(S!$O:$O,$I51&amp;$O51&amp;$Q51&amp;UPPER(TEXT(BO$4,"MMMMYYYY"))&amp;$Z51,IF($W$1="Pesos CLP",S!$AD:$AD,S!$AO:$AO)),0)</f>
        <v>0</v>
      </c>
      <c r="BP51" s="19">
        <f>IF(OR($I51="REAL",$I51="INCURRIDO"),SUMIF(S!$O:$O,$I51&amp;$O51&amp;$Q51&amp;UPPER(TEXT(BP$4,"MMMMYYYY"))&amp;$Z51,IF($W$1="Pesos CLP",S!$AD:$AD,S!$AO:$AO)),0)</f>
        <v>0</v>
      </c>
      <c r="BQ51" s="19">
        <f>IF(OR($I51="REAL",$I51="INCURRIDO"),SUMIF(S!$O:$O,$I51&amp;$O51&amp;$Q51&amp;UPPER(TEXT(BQ$4,"MMMMYYYY"))&amp;$Z51,IF($W$1="Pesos CLP",S!$AD:$AD,S!$AO:$AO)),0)</f>
        <v>0</v>
      </c>
      <c r="BR51" s="19">
        <f>IF(OR($I51="REAL",$I51="INCURRIDO"),SUMIF(S!$O:$O,$I51&amp;$O51&amp;$Q51&amp;UPPER(TEXT(BR$4,"MMMMYYYY"))&amp;$Z51,IF($W$1="Pesos CLP",S!$AD:$AD,S!$AO:$AO)),0)</f>
        <v>0</v>
      </c>
      <c r="BS51" s="19">
        <f>IF(OR($I51="REAL",$I51="INCURRIDO"),SUMIF(S!$O:$O,$I51&amp;$O51&amp;$Q51&amp;UPPER(TEXT(BS$4,"MMMMYYYY"))&amp;$Z51,IF($W$1="Pesos CLP",S!$AD:$AD,S!$AO:$AO)),0)</f>
        <v>0</v>
      </c>
      <c r="BT51" s="19">
        <f>IF(OR($I51="REAL",$I51="INCURRIDO"),SUMIF(S!$O:$O,$I51&amp;$O51&amp;$Q51&amp;UPPER(TEXT(BT$4,"MMMMYYYY"))&amp;$Z51,IF($W$1="Pesos CLP",S!$AD:$AD,S!$AO:$AO)),0)</f>
        <v>0</v>
      </c>
      <c r="BU51" s="19">
        <f>IF(OR($I51="REAL",$I51="INCURRIDO"),SUMIF(S!$O:$O,$I51&amp;$O51&amp;$Q51&amp;UPPER(TEXT(BU$4,"MMMMYYYY"))&amp;$Z51,IF($W$1="Pesos CLP",S!$AD:$AD,S!$AO:$AO)),0)</f>
        <v>0</v>
      </c>
      <c r="BV51" s="19">
        <f>IF(OR($I51="REAL",$I51="INCURRIDO"),SUMIF(S!$O:$O,$I51&amp;$O51&amp;$Q51&amp;UPPER(TEXT(BV$4,"MMMMYYYY"))&amp;$Z51,IF($W$1="Pesos CLP",S!$AD:$AD,S!$AO:$AO)),0)</f>
        <v>0</v>
      </c>
      <c r="BW51" s="19">
        <f>IF(OR($I51="REAL",$I51="INCURRIDO"),SUMIF(S!$O:$O,$I51&amp;$O51&amp;$Q51&amp;UPPER(TEXT(BW$4,"MMMMYYYY"))&amp;$Z51,IF($W$1="Pesos CLP",S!$AD:$AD,S!$AO:$AO)),0)</f>
        <v>0</v>
      </c>
      <c r="BX51" s="19">
        <f>IF(OR($I51="REAL",$I51="INCURRIDO"),SUMIF(S!$O:$O,$I51&amp;$O51&amp;$Q51&amp;UPPER(TEXT(BX$4,"MMMMYYYY"))&amp;$Z51,IF($W$1="Pesos CLP",S!$AD:$AD,S!$AO:$AO)),0)</f>
        <v>0</v>
      </c>
      <c r="BY51" s="19">
        <f>IF(OR($I51="REAL",$I51="INCURRIDO"),SUMIF(S!$O:$O,$I51&amp;$O51&amp;$Q51&amp;UPPER(TEXT(BY$4,"MMMMYYYY"))&amp;$Z51,IF($W$1="Pesos CLP",S!$AD:$AD,S!$AO:$AO)),0)</f>
        <v>0</v>
      </c>
      <c r="BZ51" s="19">
        <f>IF(OR($I51="REAL",$I51="INCURRIDO"),SUMIF(S!$O:$O,$I51&amp;$O51&amp;$Q51&amp;UPPER(TEXT(BZ$4,"MMMMYYYY"))&amp;$Z51,IF($W$1="Pesos CLP",S!$AD:$AD,S!$AO:$AO)),0)</f>
        <v>0</v>
      </c>
      <c r="CA51" s="19">
        <f>IF(OR($I51="REAL",$I51="INCURRIDO"),SUMIF(S!$O:$O,$I51&amp;$O51&amp;$Q51&amp;UPPER(TEXT(CA$4,"MMMMYYYY"))&amp;$Z51,IF($W$1="Pesos CLP",S!$AD:$AD,S!$AO:$AO)),0)</f>
        <v>0</v>
      </c>
      <c r="CB51" s="19">
        <f>IF(OR($I51="REAL",$I51="INCURRIDO"),SUMIF(S!$O:$O,$I51&amp;$O51&amp;$Q51&amp;UPPER(TEXT(CB$4,"MMMMYYYY"))&amp;$Z51,IF($W$1="Pesos CLP",S!$AD:$AD,S!$AO:$AO)),0)</f>
        <v>0</v>
      </c>
      <c r="CC51" s="19">
        <f>IF(OR($I51="REAL",$I51="INCURRIDO"),SUMIF(S!$O:$O,$I51&amp;$O51&amp;$Q51&amp;UPPER(TEXT(CC$4,"MMMMYYYY"))&amp;$Z51,IF($W$1="Pesos CLP",S!$AD:$AD,S!$AO:$AO)),0)</f>
        <v>0</v>
      </c>
      <c r="CD51" s="19">
        <f>IF(OR($I51="REAL",$I51="INCURRIDO"),SUMIF(S!$O:$O,$I51&amp;$O51&amp;$Q51&amp;UPPER(TEXT(CD$4,"MMMMYYYY"))&amp;$Z51,IF($W$1="Pesos CLP",S!$AD:$AD,S!$AO:$AO)),0)</f>
        <v>0</v>
      </c>
      <c r="CE51" s="19">
        <f>IF(OR($I51="REAL",$I51="INCURRIDO"),SUMIF(S!$O:$O,$I51&amp;$O51&amp;$Q51&amp;UPPER(TEXT(CE$4,"MMMMYYYY"))&amp;$Z51,IF($W$1="Pesos CLP",S!$AD:$AD,S!$AO:$AO)),0)</f>
        <v>0</v>
      </c>
      <c r="CF51" s="19">
        <f>IF(OR($I51="REAL",$I51="INCURRIDO"),SUMIF(S!$O:$O,$I51&amp;$O51&amp;$Q51&amp;UPPER(TEXT(CF$4,"MMMMYYYY"))&amp;$Z51,IF($W$1="Pesos CLP",S!$AD:$AD,S!$AO:$AO)),0)</f>
        <v>0</v>
      </c>
      <c r="CG51" s="19">
        <f>IF(OR($I51="REAL",$I51="INCURRIDO"),SUMIF(S!$O:$O,$I51&amp;$O51&amp;$Q51&amp;UPPER(TEXT(CG$4,"MMMMYYYY"))&amp;$Z51,IF($W$1="Pesos CLP",S!$AD:$AD,S!$AO:$AO)),0)</f>
        <v>0</v>
      </c>
      <c r="CH51" s="19">
        <f>IF(OR($I51="REAL",$I51="INCURRIDO"),SUMIF(S!$O:$O,$I51&amp;$O51&amp;$Q51&amp;UPPER(TEXT(CH$4,"MMMMYYYY"))&amp;$Z51,IF($W$1="Pesos CLP",S!$AD:$AD,S!$AO:$AO)),0)</f>
        <v>0</v>
      </c>
      <c r="CI51" s="19">
        <f>IF(OR($I51="REAL",$I51="INCURRIDO"),SUMIF(S!$O:$O,$I51&amp;$O51&amp;$Q51&amp;UPPER(TEXT(CI$4,"MMMMYYYY"))&amp;$Z51,IF($W$1="Pesos CLP",S!$AD:$AD,S!$AO:$AO)),0)</f>
        <v>0</v>
      </c>
      <c r="CJ51" s="19">
        <f>IF(OR($I51="REAL",$I51="INCURRIDO"),SUMIF(S!$O:$O,$I51&amp;$O51&amp;$Q51&amp;UPPER(TEXT(CJ$4,"MMMMYYYY"))&amp;$Z51,IF($W$1="Pesos CLP",S!$AD:$AD,S!$AO:$AO)),0)</f>
        <v>0</v>
      </c>
      <c r="CK51" s="378">
        <f t="shared" si="57"/>
        <v>0</v>
      </c>
      <c r="CL51" s="378">
        <f t="shared" si="57"/>
        <v>0</v>
      </c>
      <c r="CM51" s="378">
        <f t="shared" si="57"/>
        <v>0</v>
      </c>
      <c r="CN51" s="378">
        <f t="shared" si="57"/>
        <v>0</v>
      </c>
      <c r="CO51" s="378">
        <f t="shared" si="57"/>
        <v>0</v>
      </c>
      <c r="CP51" s="378">
        <f t="shared" si="57"/>
        <v>0</v>
      </c>
      <c r="CQ51" s="378">
        <f t="shared" si="57"/>
        <v>0</v>
      </c>
      <c r="CR51" s="378">
        <f t="shared" si="57"/>
        <v>0</v>
      </c>
      <c r="CS51" s="378">
        <f t="shared" si="57"/>
        <v>0</v>
      </c>
      <c r="CT51" s="378">
        <f t="shared" si="51"/>
        <v>0</v>
      </c>
      <c r="CU51" s="378">
        <f t="shared" si="51"/>
        <v>0</v>
      </c>
      <c r="CV51" s="378">
        <f t="shared" si="51"/>
        <v>0</v>
      </c>
      <c r="CW51" s="378">
        <f t="shared" si="51"/>
        <v>0</v>
      </c>
      <c r="CX51" s="378">
        <f t="shared" si="51"/>
        <v>0</v>
      </c>
      <c r="CY51" s="378">
        <f t="shared" si="51"/>
        <v>0</v>
      </c>
      <c r="CZ51" s="378">
        <f t="shared" si="51"/>
        <v>0</v>
      </c>
      <c r="DA51" s="378">
        <f t="shared" si="51"/>
        <v>0</v>
      </c>
      <c r="DB51" s="378">
        <f t="shared" si="51"/>
        <v>0</v>
      </c>
      <c r="DC51" s="378">
        <f t="shared" si="51"/>
        <v>0</v>
      </c>
      <c r="DD51" s="378">
        <f t="shared" si="52"/>
        <v>0</v>
      </c>
      <c r="DE51" s="378">
        <f t="shared" si="52"/>
        <v>0</v>
      </c>
      <c r="DF51" s="378">
        <f t="shared" si="52"/>
        <v>0</v>
      </c>
      <c r="DG51" s="378">
        <f t="shared" si="52"/>
        <v>0</v>
      </c>
      <c r="DH51" s="378">
        <f t="shared" si="52"/>
        <v>0</v>
      </c>
      <c r="DI51" s="378">
        <f t="shared" si="52"/>
        <v>0</v>
      </c>
      <c r="DJ51" s="378">
        <f t="shared" si="52"/>
        <v>0</v>
      </c>
      <c r="DK51" s="378">
        <f t="shared" si="52"/>
        <v>0</v>
      </c>
      <c r="DL51" s="378">
        <f t="shared" si="52"/>
        <v>0</v>
      </c>
      <c r="DM51" s="378">
        <f t="shared" si="52"/>
        <v>0</v>
      </c>
      <c r="DN51" s="378">
        <f t="shared" si="53"/>
        <v>0</v>
      </c>
      <c r="DO51" s="378">
        <f t="shared" si="53"/>
        <v>0</v>
      </c>
      <c r="DP51" s="378">
        <f t="shared" si="53"/>
        <v>0</v>
      </c>
      <c r="DQ51" s="378">
        <f t="shared" si="53"/>
        <v>0</v>
      </c>
      <c r="DR51" s="378">
        <f t="shared" si="53"/>
        <v>0</v>
      </c>
      <c r="DS51" s="378">
        <f t="shared" si="53"/>
        <v>0</v>
      </c>
      <c r="DT51" s="378">
        <f t="shared" si="53"/>
        <v>0</v>
      </c>
      <c r="DU51" s="378">
        <f t="shared" si="53"/>
        <v>0</v>
      </c>
      <c r="DV51" s="378">
        <f t="shared" si="53"/>
        <v>0</v>
      </c>
      <c r="DW51" s="378">
        <f t="shared" si="53"/>
        <v>0</v>
      </c>
      <c r="DX51" s="378">
        <f t="shared" si="54"/>
        <v>0</v>
      </c>
      <c r="DY51" s="378">
        <f t="shared" si="54"/>
        <v>0</v>
      </c>
      <c r="DZ51" s="378">
        <f t="shared" si="54"/>
        <v>0</v>
      </c>
      <c r="EA51" s="378">
        <f t="shared" si="54"/>
        <v>0</v>
      </c>
      <c r="EB51" s="378">
        <f t="shared" si="54"/>
        <v>0</v>
      </c>
      <c r="EC51" s="378">
        <f t="shared" si="54"/>
        <v>0</v>
      </c>
      <c r="ED51" s="378">
        <f t="shared" si="54"/>
        <v>0</v>
      </c>
      <c r="EE51" s="378">
        <f t="shared" si="54"/>
        <v>0</v>
      </c>
      <c r="EF51" s="378">
        <f t="shared" si="54"/>
        <v>0</v>
      </c>
      <c r="EG51" s="378">
        <f t="shared" si="54"/>
        <v>0</v>
      </c>
      <c r="EH51" s="378">
        <f t="shared" si="55"/>
        <v>0</v>
      </c>
      <c r="EI51" s="378">
        <f t="shared" si="55"/>
        <v>0</v>
      </c>
      <c r="EJ51" s="378">
        <f t="shared" si="55"/>
        <v>0</v>
      </c>
      <c r="EK51" s="378">
        <f t="shared" si="55"/>
        <v>0</v>
      </c>
      <c r="EL51" s="378">
        <f t="shared" si="55"/>
        <v>0</v>
      </c>
      <c r="EM51" s="378">
        <f t="shared" si="55"/>
        <v>0</v>
      </c>
      <c r="EN51" s="378">
        <f t="shared" si="55"/>
        <v>0</v>
      </c>
      <c r="EO51" s="378">
        <f t="shared" si="55"/>
        <v>0</v>
      </c>
      <c r="EP51" s="378">
        <f t="shared" si="55"/>
        <v>0</v>
      </c>
      <c r="EQ51" s="378">
        <f t="shared" si="55"/>
        <v>0</v>
      </c>
    </row>
    <row r="52" spans="1:147" x14ac:dyDescent="0.3">
      <c r="A52" s="368"/>
      <c r="B52" s="368"/>
      <c r="C52" s="368"/>
      <c r="D52" s="368">
        <f t="shared" si="17"/>
        <v>1.034195933456562</v>
      </c>
      <c r="E52" s="368" t="str">
        <f>VLOOKUP(TEXT(Z52,0),'G2'!B:D,3,0)</f>
        <v>MN</v>
      </c>
      <c r="F52" s="816">
        <f t="shared" si="18"/>
        <v>0</v>
      </c>
      <c r="G52" s="755">
        <f t="shared" si="8"/>
        <v>0</v>
      </c>
      <c r="H52" s="756" t="s">
        <v>1190</v>
      </c>
      <c r="I52" s="370" t="s">
        <v>93</v>
      </c>
      <c r="J52" s="370" t="s">
        <v>22</v>
      </c>
      <c r="K52" s="368" t="s">
        <v>262</v>
      </c>
      <c r="L52" s="368" t="str">
        <f>IFERROR(VLOOKUP(TEXT(Z52,0),'G2'!$B$5:$D$21,3,0),"")</f>
        <v>MN</v>
      </c>
      <c r="M52" s="369"/>
      <c r="N52" s="370" t="s">
        <v>642</v>
      </c>
      <c r="O52" s="370" t="s">
        <v>641</v>
      </c>
      <c r="P52" s="370"/>
      <c r="Q52" s="370" t="s">
        <v>695</v>
      </c>
      <c r="R52" s="370" t="s">
        <v>632</v>
      </c>
      <c r="S52" s="371">
        <v>15</v>
      </c>
      <c r="T52" s="372">
        <v>45554</v>
      </c>
      <c r="U52" s="372">
        <v>45565</v>
      </c>
      <c r="V52" s="373">
        <f t="shared" si="56"/>
        <v>0.36666666666666664</v>
      </c>
      <c r="W52" s="374">
        <v>107537.8097693216</v>
      </c>
      <c r="X52" s="17" cm="1">
        <f t="array" ref="X52">+IF($W$1="Pesos CLP",W52,W52/TC)*MB_24A25</f>
        <v>122.61155152943788</v>
      </c>
      <c r="Y52" s="18">
        <f t="shared" si="10"/>
        <v>0</v>
      </c>
      <c r="Z52">
        <v>91243520</v>
      </c>
      <c r="AA52" s="19">
        <f>IF(OR($I52="REAL",$I52="INCURRIDO"),SUMIF(S!$O:$O,$I52&amp;$O52&amp;$Q52&amp;UPPER(TEXT(AA$4,"MMMMYYYY"))&amp;$Z52,IF($W$1="Pesos CLP",S!$AD:$AD,S!$AO:$AO)),0)</f>
        <v>0</v>
      </c>
      <c r="AB52" s="19">
        <f>IF(OR($I52="REAL",$I52="INCURRIDO"),SUMIF(S!$O:$O,$I52&amp;$O52&amp;$Q52&amp;UPPER(TEXT(AB$4,"MMMMYYYY"))&amp;$Z52,IF($W$1="Pesos CLP",S!$AD:$AD,S!$AO:$AO)),0)</f>
        <v>0</v>
      </c>
      <c r="AC52" s="19">
        <f>IF(OR($I52="REAL",$I52="INCURRIDO"),SUMIF(S!$O:$O,$I52&amp;$O52&amp;$Q52&amp;UPPER(TEXT(AC$4,"MMMMYYYY"))&amp;$Z52,IF($W$1="Pesos CLP",S!$AD:$AD,S!$AO:$AO)),0)</f>
        <v>0</v>
      </c>
      <c r="AD52" s="19">
        <f>IF(OR($I52="REAL",$I52="INCURRIDO"),SUMIF(S!$O:$O,$I52&amp;$O52&amp;$Q52&amp;UPPER(TEXT(AD$4,"MMMMYYYY"))&amp;$Z52,IF($W$1="Pesos CLP",S!$AD:$AD,S!$AO:$AO)),0)</f>
        <v>0</v>
      </c>
      <c r="AE52" s="19">
        <f>IF(OR($I52="REAL",$I52="INCURRIDO"),SUMIF(S!$O:$O,$I52&amp;$O52&amp;$Q52&amp;UPPER(TEXT(AE$4,"MMMMYYYY"))&amp;$Z52,IF($W$1="Pesos CLP",S!$AD:$AD,S!$AO:$AO)),0)</f>
        <v>0</v>
      </c>
      <c r="AF52" s="19">
        <f>IF(OR($I52="REAL",$I52="INCURRIDO"),SUMIF(S!$O:$O,$I52&amp;$O52&amp;$Q52&amp;UPPER(TEXT(AF$4,"MMMMYYYY"))&amp;$Z52,IF($W$1="Pesos CLP",S!$AD:$AD,S!$AO:$AO)),0)</f>
        <v>0</v>
      </c>
      <c r="AG52" s="19">
        <f>IF(OR($I52="REAL",$I52="INCURRIDO"),SUMIF(S!$O:$O,$I52&amp;$O52&amp;$Q52&amp;UPPER(TEXT(AG$4,"MMMMYYYY"))&amp;$Z52,IF($W$1="Pesos CLP",S!$AD:$AD,S!$AO:$AO)),0)</f>
        <v>0</v>
      </c>
      <c r="AH52" s="19">
        <f>IF(OR($I52="REAL",$I52="INCURRIDO"),SUMIF(S!$O:$O,$I52&amp;$O52&amp;$Q52&amp;UPPER(TEXT(AH$4,"MMMMYYYY"))&amp;$Z52,IF($W$1="Pesos CLP",S!$AD:$AD,S!$AO:$AO)),0)</f>
        <v>0</v>
      </c>
      <c r="AI52" s="19">
        <f>IF(OR($I52="REAL",$I52="INCURRIDO"),SUMIF(S!$O:$O,$I52&amp;$O52&amp;$Q52&amp;UPPER(TEXT(AI$4,"MMMMYYYY"))&amp;$Z52,IF($W$1="Pesos CLP",S!$AD:$AD,S!$AO:$AO)),0)</f>
        <v>0</v>
      </c>
      <c r="AJ52" s="19">
        <f>IF(OR($I52="REAL",$I52="INCURRIDO"),SUMIF(S!$O:$O,$I52&amp;$O52&amp;$Q52&amp;UPPER(TEXT(AJ$4,"MMMMYYYY"))&amp;$Z52,IF($W$1="Pesos CLP",S!$AD:$AD,S!$AO:$AO)),0)</f>
        <v>0</v>
      </c>
      <c r="AK52" s="19">
        <f>IF(OR($I52="REAL",$I52="INCURRIDO"),SUMIF(S!$O:$O,$I52&amp;$O52&amp;$Q52&amp;UPPER(TEXT(AK$4,"MMMMYYYY"))&amp;$Z52,IF($W$1="Pesos CLP",S!$AD:$AD,S!$AO:$AO)),0)</f>
        <v>0</v>
      </c>
      <c r="AL52" s="19">
        <f>IF(OR($I52="REAL",$I52="INCURRIDO"),SUMIF(S!$O:$O,$I52&amp;$O52&amp;$Q52&amp;UPPER(TEXT(AL$4,"MMMMYYYY"))&amp;$Z52,IF($W$1="Pesos CLP",S!$AD:$AD,S!$AO:$AO)),0)</f>
        <v>0</v>
      </c>
      <c r="AM52" s="19">
        <f>IF(OR($I52="REAL",$I52="INCURRIDO"),SUMIF(S!$O:$O,$I52&amp;$O52&amp;$Q52&amp;UPPER(TEXT(AM$4,"MMMMYYYY"))&amp;$Z52,IF($W$1="Pesos CLP",S!$AD:$AD,S!$AO:$AO)),0)</f>
        <v>0</v>
      </c>
      <c r="AN52" s="19">
        <f>IF(OR($I52="REAL",$I52="INCURRIDO"),SUMIF(S!$O:$O,$I52&amp;$O52&amp;$Q52&amp;UPPER(TEXT(AN$4,"MMMMYYYY"))&amp;$Z52,IF($W$1="Pesos CLP",S!$AD:$AD,S!$AO:$AO)),0)</f>
        <v>0</v>
      </c>
      <c r="AO52" s="19">
        <f>IF(OR($I52="REAL",$I52="INCURRIDO"),SUMIF(S!$O:$O,$I52&amp;$O52&amp;$Q52&amp;UPPER(TEXT(AO$4,"MMMMYYYY"))&amp;$Z52,IF($W$1="Pesos CLP",S!$AD:$AD,S!$AO:$AO)),0)</f>
        <v>0</v>
      </c>
      <c r="AP52" s="19">
        <f>IF(OR($I52="REAL",$I52="INCURRIDO"),SUMIF(S!$O:$O,$I52&amp;$O52&amp;$Q52&amp;UPPER(TEXT(AP$4,"MMMMYYYY"))&amp;$Z52,IF($W$1="Pesos CLP",S!$AD:$AD,S!$AO:$AO)),0)</f>
        <v>0</v>
      </c>
      <c r="AQ52" s="19">
        <f>IF(OR($I52="REAL",$I52="INCURRIDO"),SUMIF(S!$O:$O,$I52&amp;$O52&amp;$Q52&amp;UPPER(TEXT(AQ$4,"MMMMYYYY"))&amp;$Z52,IF($W$1="Pesos CLP",S!$AD:$AD,S!$AO:$AO)),0)</f>
        <v>0</v>
      </c>
      <c r="AR52" s="19">
        <f>IF(OR($I52="REAL",$I52="INCURRIDO"),SUMIF(S!$O:$O,$I52&amp;$O52&amp;$Q52&amp;UPPER(TEXT(AR$4,"MMMMYYYY"))&amp;$Z52,IF($W$1="Pesos CLP",S!$AD:$AD,S!$AO:$AO)),0)</f>
        <v>0</v>
      </c>
      <c r="AS52" s="19">
        <f>IF(OR($I52="REAL",$I52="INCURRIDO"),SUMIF(S!$O:$O,$I52&amp;$O52&amp;$Q52&amp;UPPER(TEXT(AS$4,"MMMMYYYY"))&amp;$Z52,IF($W$1="Pesos CLP",S!$AD:$AD,S!$AO:$AO)),0)</f>
        <v>0</v>
      </c>
      <c r="AT52" s="19">
        <f>IF(OR($I52="REAL",$I52="INCURRIDO"),SUMIF(S!$O:$O,$I52&amp;$O52&amp;$Q52&amp;UPPER(TEXT(AT$4,"MMMMYYYY"))&amp;$Z52,IF($W$1="Pesos CLP",S!$AD:$AD,S!$AO:$AO)),0)</f>
        <v>0</v>
      </c>
      <c r="AU52" s="19">
        <f>IF(OR($I52="REAL",$I52="INCURRIDO"),SUMIF(S!$O:$O,$I52&amp;$O52&amp;$Q52&amp;UPPER(TEXT(AU$4,"MMMMYYYY"))&amp;$Z52,IF($W$1="Pesos CLP",S!$AD:$AD,S!$AO:$AO)),0)</f>
        <v>0</v>
      </c>
      <c r="AV52" s="19">
        <f>IF(OR($I52="REAL",$I52="INCURRIDO"),SUMIF(S!$O:$O,$I52&amp;$O52&amp;$Q52&amp;UPPER(TEXT(AV$4,"MMMMYYYY"))&amp;$Z52,IF($W$1="Pesos CLP",S!$AD:$AD,S!$AO:$AO)),0)</f>
        <v>0</v>
      </c>
      <c r="AW52" s="19">
        <f>IF(OR($I52="REAL",$I52="INCURRIDO"),SUMIF(S!$O:$O,$I52&amp;$O52&amp;$Q52&amp;UPPER(TEXT(AW$4,"MMMMYYYY"))&amp;$Z52,IF($W$1="Pesos CLP",S!$AD:$AD,S!$AO:$AO)),0)</f>
        <v>0</v>
      </c>
      <c r="AX52" s="19">
        <f>IF(OR($I52="REAL",$I52="INCURRIDO"),SUMIF(S!$O:$O,$I52&amp;$O52&amp;$Q52&amp;UPPER(TEXT(AX$4,"MMMMYYYY"))&amp;$Z52,IF($W$1="Pesos CLP",S!$AD:$AD,S!$AO:$AO)),0)</f>
        <v>0</v>
      </c>
      <c r="AY52" s="19">
        <f>IF(OR($I52="REAL",$I52="INCURRIDO"),SUMIF(S!$O:$O,$I52&amp;$O52&amp;$Q52&amp;UPPER(TEXT(AY$4,"MMMMYYYY"))&amp;$Z52,IF($W$1="Pesos CLP",S!$AD:$AD,S!$AO:$AO)),0)</f>
        <v>0</v>
      </c>
      <c r="AZ52" s="19">
        <f>IF(OR($I52="REAL",$I52="INCURRIDO"),SUMIF(S!$O:$O,$I52&amp;$O52&amp;$Q52&amp;UPPER(TEXT(AZ$4,"MMMMYYYY"))&amp;$Z52,IF($W$1="Pesos CLP",S!$AD:$AD,S!$AO:$AO)),0)</f>
        <v>0</v>
      </c>
      <c r="BA52" s="19">
        <f>IF(OR($I52="REAL",$I52="INCURRIDO"),SUMIF(S!$O:$O,$I52&amp;$O52&amp;$Q52&amp;UPPER(TEXT(BA$4,"MMMMYYYY"))&amp;$Z52,IF($W$1="Pesos CLP",S!$AD:$AD,S!$AO:$AO)),0)</f>
        <v>0</v>
      </c>
      <c r="BB52" s="19">
        <f>IF(OR($I52="REAL",$I52="INCURRIDO"),SUMIF(S!$O:$O,$I52&amp;$O52&amp;$Q52&amp;UPPER(TEXT(BB$4,"MMMMYYYY"))&amp;$Z52,IF($W$1="Pesos CLP",S!$AD:$AD,S!$AO:$AO)),0)</f>
        <v>0</v>
      </c>
      <c r="BC52" s="19">
        <f>IF(OR($I52="REAL",$I52="INCURRIDO"),SUMIF(S!$O:$O,$I52&amp;$O52&amp;$Q52&amp;UPPER(TEXT(BC$4,"MMMMYYYY"))&amp;$Z52,IF($W$1="Pesos CLP",S!$AD:$AD,S!$AO:$AO)),0)</f>
        <v>0</v>
      </c>
      <c r="BD52" s="19">
        <f>IF(OR($I52="REAL",$I52="INCURRIDO"),SUMIF(S!$O:$O,$I52&amp;$O52&amp;$Q52&amp;UPPER(TEXT(BD$4,"MMMMYYYY"))&amp;$Z52,IF($W$1="Pesos CLP",S!$AD:$AD,S!$AO:$AO)),0)</f>
        <v>0</v>
      </c>
      <c r="BE52" s="19">
        <f>IF(OR($I52="REAL",$I52="INCURRIDO"),SUMIF(S!$O:$O,$I52&amp;$O52&amp;$Q52&amp;UPPER(TEXT(BE$4,"MMMMYYYY"))&amp;$Z52,IF($W$1="Pesos CLP",S!$AD:$AD,S!$AO:$AO)),0)</f>
        <v>0</v>
      </c>
      <c r="BF52" s="19">
        <f>IF(OR($I52="REAL",$I52="INCURRIDO"),SUMIF(S!$O:$O,$I52&amp;$O52&amp;$Q52&amp;UPPER(TEXT(BF$4,"MMMMYYYY"))&amp;$Z52,IF($W$1="Pesos CLP",S!$AD:$AD,S!$AO:$AO)),0)</f>
        <v>0</v>
      </c>
      <c r="BG52" s="19">
        <f>IF(OR($I52="REAL",$I52="INCURRIDO"),SUMIF(S!$O:$O,$I52&amp;$O52&amp;$Q52&amp;UPPER(TEXT(BG$4,"MMMMYYYY"))&amp;$Z52,IF($W$1="Pesos CLP",S!$AD:$AD,S!$AO:$AO)),0)</f>
        <v>0</v>
      </c>
      <c r="BH52" s="19">
        <f>IF(OR($I52="REAL",$I52="INCURRIDO"),SUMIF(S!$O:$O,$I52&amp;$O52&amp;$Q52&amp;UPPER(TEXT(BH$4,"MMMMYYYY"))&amp;$Z52,IF($W$1="Pesos CLP",S!$AD:$AD,S!$AO:$AO)),0)</f>
        <v>0</v>
      </c>
      <c r="BI52" s="19">
        <f>IF(OR($I52="REAL",$I52="INCURRIDO"),SUMIF(S!$O:$O,$I52&amp;$O52&amp;$Q52&amp;UPPER(TEXT(BI$4,"MMMMYYYY"))&amp;$Z52,IF($W$1="Pesos CLP",S!$AD:$AD,S!$AO:$AO)),0)</f>
        <v>0</v>
      </c>
      <c r="BJ52" s="19">
        <f>IF(OR($I52="REAL",$I52="INCURRIDO"),SUMIF(S!$O:$O,$I52&amp;$O52&amp;$Q52&amp;UPPER(TEXT(BJ$4,"MMMMYYYY"))&amp;$Z52,IF($W$1="Pesos CLP",S!$AD:$AD,S!$AO:$AO)),0)</f>
        <v>0</v>
      </c>
      <c r="BK52" s="19">
        <f>IF(OR($I52="REAL",$I52="INCURRIDO"),SUMIF(S!$O:$O,$I52&amp;$O52&amp;$Q52&amp;UPPER(TEXT(BK$4,"MMMMYYYY"))&amp;$Z52,IF($W$1="Pesos CLP",S!$AD:$AD,S!$AO:$AO)),0)</f>
        <v>0</v>
      </c>
      <c r="BL52" s="19">
        <f>IF(OR($I52="REAL",$I52="INCURRIDO"),SUMIF(S!$O:$O,$I52&amp;$O52&amp;$Q52&amp;UPPER(TEXT(BL$4,"MMMMYYYY"))&amp;$Z52,IF($W$1="Pesos CLP",S!$AD:$AD,S!$AO:$AO)),0)</f>
        <v>0</v>
      </c>
      <c r="BM52" s="19">
        <f>IF(OR($I52="REAL",$I52="INCURRIDO"),SUMIF(S!$O:$O,$I52&amp;$O52&amp;$Q52&amp;UPPER(TEXT(BM$4,"MMMMYYYY"))&amp;$Z52,IF($W$1="Pesos CLP",S!$AD:$AD,S!$AO:$AO)),0)</f>
        <v>0</v>
      </c>
      <c r="BN52" s="19">
        <f>IF(OR($I52="REAL",$I52="INCURRIDO"),SUMIF(S!$O:$O,$I52&amp;$O52&amp;$Q52&amp;UPPER(TEXT(BN$4,"MMMMYYYY"))&amp;$Z52,IF($W$1="Pesos CLP",S!$AD:$AD,S!$AO:$AO)),0)</f>
        <v>0</v>
      </c>
      <c r="BO52" s="19">
        <f>IF(OR($I52="REAL",$I52="INCURRIDO"),SUMIF(S!$O:$O,$I52&amp;$O52&amp;$Q52&amp;UPPER(TEXT(BO$4,"MMMMYYYY"))&amp;$Z52,IF($W$1="Pesos CLP",S!$AD:$AD,S!$AO:$AO)),0)</f>
        <v>0</v>
      </c>
      <c r="BP52" s="19">
        <f>IF(OR($I52="REAL",$I52="INCURRIDO"),SUMIF(S!$O:$O,$I52&amp;$O52&amp;$Q52&amp;UPPER(TEXT(BP$4,"MMMMYYYY"))&amp;$Z52,IF($W$1="Pesos CLP",S!$AD:$AD,S!$AO:$AO)),0)</f>
        <v>0</v>
      </c>
      <c r="BQ52" s="19">
        <f>IF(OR($I52="REAL",$I52="INCURRIDO"),SUMIF(S!$O:$O,$I52&amp;$O52&amp;$Q52&amp;UPPER(TEXT(BQ$4,"MMMMYYYY"))&amp;$Z52,IF($W$1="Pesos CLP",S!$AD:$AD,S!$AO:$AO)),0)</f>
        <v>0</v>
      </c>
      <c r="BR52" s="19">
        <f>IF(OR($I52="REAL",$I52="INCURRIDO"),SUMIF(S!$O:$O,$I52&amp;$O52&amp;$Q52&amp;UPPER(TEXT(BR$4,"MMMMYYYY"))&amp;$Z52,IF($W$1="Pesos CLP",S!$AD:$AD,S!$AO:$AO)),0)</f>
        <v>0</v>
      </c>
      <c r="BS52" s="19">
        <f>IF(OR($I52="REAL",$I52="INCURRIDO"),SUMIF(S!$O:$O,$I52&amp;$O52&amp;$Q52&amp;UPPER(TEXT(BS$4,"MMMMYYYY"))&amp;$Z52,IF($W$1="Pesos CLP",S!$AD:$AD,S!$AO:$AO)),0)</f>
        <v>0</v>
      </c>
      <c r="BT52" s="19">
        <f>IF(OR($I52="REAL",$I52="INCURRIDO"),SUMIF(S!$O:$O,$I52&amp;$O52&amp;$Q52&amp;UPPER(TEXT(BT$4,"MMMMYYYY"))&amp;$Z52,IF($W$1="Pesos CLP",S!$AD:$AD,S!$AO:$AO)),0)</f>
        <v>0</v>
      </c>
      <c r="BU52" s="19">
        <f>IF(OR($I52="REAL",$I52="INCURRIDO"),SUMIF(S!$O:$O,$I52&amp;$O52&amp;$Q52&amp;UPPER(TEXT(BU$4,"MMMMYYYY"))&amp;$Z52,IF($W$1="Pesos CLP",S!$AD:$AD,S!$AO:$AO)),0)</f>
        <v>0</v>
      </c>
      <c r="BV52" s="19">
        <f>IF(OR($I52="REAL",$I52="INCURRIDO"),SUMIF(S!$O:$O,$I52&amp;$O52&amp;$Q52&amp;UPPER(TEXT(BV$4,"MMMMYYYY"))&amp;$Z52,IF($W$1="Pesos CLP",S!$AD:$AD,S!$AO:$AO)),0)</f>
        <v>0</v>
      </c>
      <c r="BW52" s="19">
        <f>IF(OR($I52="REAL",$I52="INCURRIDO"),SUMIF(S!$O:$O,$I52&amp;$O52&amp;$Q52&amp;UPPER(TEXT(BW$4,"MMMMYYYY"))&amp;$Z52,IF($W$1="Pesos CLP",S!$AD:$AD,S!$AO:$AO)),0)</f>
        <v>0</v>
      </c>
      <c r="BX52" s="19">
        <f>IF(OR($I52="REAL",$I52="INCURRIDO"),SUMIF(S!$O:$O,$I52&amp;$O52&amp;$Q52&amp;UPPER(TEXT(BX$4,"MMMMYYYY"))&amp;$Z52,IF($W$1="Pesos CLP",S!$AD:$AD,S!$AO:$AO)),0)</f>
        <v>0</v>
      </c>
      <c r="BY52" s="19">
        <f>IF(OR($I52="REAL",$I52="INCURRIDO"),SUMIF(S!$O:$O,$I52&amp;$O52&amp;$Q52&amp;UPPER(TEXT(BY$4,"MMMMYYYY"))&amp;$Z52,IF($W$1="Pesos CLP",S!$AD:$AD,S!$AO:$AO)),0)</f>
        <v>0</v>
      </c>
      <c r="BZ52" s="19">
        <f>IF(OR($I52="REAL",$I52="INCURRIDO"),SUMIF(S!$O:$O,$I52&amp;$O52&amp;$Q52&amp;UPPER(TEXT(BZ$4,"MMMMYYYY"))&amp;$Z52,IF($W$1="Pesos CLP",S!$AD:$AD,S!$AO:$AO)),0)</f>
        <v>0</v>
      </c>
      <c r="CA52" s="19">
        <f>IF(OR($I52="REAL",$I52="INCURRIDO"),SUMIF(S!$O:$O,$I52&amp;$O52&amp;$Q52&amp;UPPER(TEXT(CA$4,"MMMMYYYY"))&amp;$Z52,IF($W$1="Pesos CLP",S!$AD:$AD,S!$AO:$AO)),0)</f>
        <v>0</v>
      </c>
      <c r="CB52" s="19">
        <f>IF(OR($I52="REAL",$I52="INCURRIDO"),SUMIF(S!$O:$O,$I52&amp;$O52&amp;$Q52&amp;UPPER(TEXT(CB$4,"MMMMYYYY"))&amp;$Z52,IF($W$1="Pesos CLP",S!$AD:$AD,S!$AO:$AO)),0)</f>
        <v>0</v>
      </c>
      <c r="CC52" s="19">
        <f>IF(OR($I52="REAL",$I52="INCURRIDO"),SUMIF(S!$O:$O,$I52&amp;$O52&amp;$Q52&amp;UPPER(TEXT(CC$4,"MMMMYYYY"))&amp;$Z52,IF($W$1="Pesos CLP",S!$AD:$AD,S!$AO:$AO)),0)</f>
        <v>0</v>
      </c>
      <c r="CD52" s="19">
        <f>IF(OR($I52="REAL",$I52="INCURRIDO"),SUMIF(S!$O:$O,$I52&amp;$O52&amp;$Q52&amp;UPPER(TEXT(CD$4,"MMMMYYYY"))&amp;$Z52,IF($W$1="Pesos CLP",S!$AD:$AD,S!$AO:$AO)),0)</f>
        <v>0</v>
      </c>
      <c r="CE52" s="19">
        <f>IF(OR($I52="REAL",$I52="INCURRIDO"),SUMIF(S!$O:$O,$I52&amp;$O52&amp;$Q52&amp;UPPER(TEXT(CE$4,"MMMMYYYY"))&amp;$Z52,IF($W$1="Pesos CLP",S!$AD:$AD,S!$AO:$AO)),0)</f>
        <v>0</v>
      </c>
      <c r="CF52" s="19">
        <f>IF(OR($I52="REAL",$I52="INCURRIDO"),SUMIF(S!$O:$O,$I52&amp;$O52&amp;$Q52&amp;UPPER(TEXT(CF$4,"MMMMYYYY"))&amp;$Z52,IF($W$1="Pesos CLP",S!$AD:$AD,S!$AO:$AO)),0)</f>
        <v>0</v>
      </c>
      <c r="CG52" s="19">
        <f>IF(OR($I52="REAL",$I52="INCURRIDO"),SUMIF(S!$O:$O,$I52&amp;$O52&amp;$Q52&amp;UPPER(TEXT(CG$4,"MMMMYYYY"))&amp;$Z52,IF($W$1="Pesos CLP",S!$AD:$AD,S!$AO:$AO)),0)</f>
        <v>0</v>
      </c>
      <c r="CH52" s="19">
        <f>IF(OR($I52="REAL",$I52="INCURRIDO"),SUMIF(S!$O:$O,$I52&amp;$O52&amp;$Q52&amp;UPPER(TEXT(CH$4,"MMMMYYYY"))&amp;$Z52,IF($W$1="Pesos CLP",S!$AD:$AD,S!$AO:$AO)),0)</f>
        <v>0</v>
      </c>
      <c r="CI52" s="19">
        <f>IF(OR($I52="REAL",$I52="INCURRIDO"),SUMIF(S!$O:$O,$I52&amp;$O52&amp;$Q52&amp;UPPER(TEXT(CI$4,"MMMMYYYY"))&amp;$Z52,IF($W$1="Pesos CLP",S!$AD:$AD,S!$AO:$AO)),0)</f>
        <v>0</v>
      </c>
      <c r="CJ52" s="19">
        <f>IF(OR($I52="REAL",$I52="INCURRIDO"),SUMIF(S!$O:$O,$I52&amp;$O52&amp;$Q52&amp;UPPER(TEXT(CJ$4,"MMMMYYYY"))&amp;$Z52,IF($W$1="Pesos CLP",S!$AD:$AD,S!$AO:$AO)),0)</f>
        <v>0</v>
      </c>
      <c r="CK52" s="378">
        <f t="shared" si="57"/>
        <v>0</v>
      </c>
      <c r="CL52" s="378">
        <f t="shared" si="57"/>
        <v>0</v>
      </c>
      <c r="CM52" s="378">
        <f t="shared" si="57"/>
        <v>0</v>
      </c>
      <c r="CN52" s="378">
        <f t="shared" si="57"/>
        <v>0</v>
      </c>
      <c r="CO52" s="378">
        <f t="shared" si="57"/>
        <v>0</v>
      </c>
      <c r="CP52" s="378">
        <f t="shared" si="57"/>
        <v>0</v>
      </c>
      <c r="CQ52" s="378">
        <f t="shared" si="57"/>
        <v>0</v>
      </c>
      <c r="CR52" s="378">
        <f t="shared" si="57"/>
        <v>0</v>
      </c>
      <c r="CS52" s="378">
        <f t="shared" si="57"/>
        <v>0</v>
      </c>
      <c r="CT52" s="378">
        <f t="shared" si="51"/>
        <v>0</v>
      </c>
      <c r="CU52" s="378">
        <f t="shared" si="51"/>
        <v>0</v>
      </c>
      <c r="CV52" s="378">
        <f t="shared" si="51"/>
        <v>0</v>
      </c>
      <c r="CW52" s="378">
        <f t="shared" si="51"/>
        <v>0</v>
      </c>
      <c r="CX52" s="378">
        <f t="shared" si="51"/>
        <v>0</v>
      </c>
      <c r="CY52" s="378">
        <f t="shared" si="51"/>
        <v>0</v>
      </c>
      <c r="CZ52" s="378">
        <f t="shared" si="51"/>
        <v>0</v>
      </c>
      <c r="DA52" s="378">
        <f t="shared" si="51"/>
        <v>0</v>
      </c>
      <c r="DB52" s="378">
        <f t="shared" si="51"/>
        <v>0</v>
      </c>
      <c r="DC52" s="378">
        <f t="shared" si="51"/>
        <v>0</v>
      </c>
      <c r="DD52" s="378">
        <f t="shared" si="52"/>
        <v>0</v>
      </c>
      <c r="DE52" s="378">
        <f t="shared" si="52"/>
        <v>0</v>
      </c>
      <c r="DF52" s="378">
        <f t="shared" si="52"/>
        <v>0</v>
      </c>
      <c r="DG52" s="378">
        <f t="shared" si="52"/>
        <v>0</v>
      </c>
      <c r="DH52" s="378">
        <f t="shared" si="52"/>
        <v>0</v>
      </c>
      <c r="DI52" s="378">
        <f t="shared" si="52"/>
        <v>0</v>
      </c>
      <c r="DJ52" s="378">
        <f t="shared" si="52"/>
        <v>0</v>
      </c>
      <c r="DK52" s="378">
        <f t="shared" si="52"/>
        <v>0</v>
      </c>
      <c r="DL52" s="378">
        <f t="shared" si="52"/>
        <v>0</v>
      </c>
      <c r="DM52" s="378">
        <f t="shared" si="52"/>
        <v>0</v>
      </c>
      <c r="DN52" s="378">
        <f t="shared" si="53"/>
        <v>0</v>
      </c>
      <c r="DO52" s="378">
        <f t="shared" si="53"/>
        <v>0</v>
      </c>
      <c r="DP52" s="378">
        <f t="shared" si="53"/>
        <v>0</v>
      </c>
      <c r="DQ52" s="378">
        <f t="shared" si="53"/>
        <v>0</v>
      </c>
      <c r="DR52" s="378">
        <f t="shared" si="53"/>
        <v>0</v>
      </c>
      <c r="DS52" s="378">
        <f t="shared" si="53"/>
        <v>0</v>
      </c>
      <c r="DT52" s="378">
        <f t="shared" si="53"/>
        <v>0</v>
      </c>
      <c r="DU52" s="378">
        <f t="shared" si="53"/>
        <v>0</v>
      </c>
      <c r="DV52" s="378">
        <f t="shared" si="53"/>
        <v>0</v>
      </c>
      <c r="DW52" s="378">
        <f t="shared" si="53"/>
        <v>0</v>
      </c>
      <c r="DX52" s="378">
        <f t="shared" si="54"/>
        <v>0</v>
      </c>
      <c r="DY52" s="378">
        <f t="shared" si="54"/>
        <v>0</v>
      </c>
      <c r="DZ52" s="378">
        <f t="shared" si="54"/>
        <v>0</v>
      </c>
      <c r="EA52" s="378">
        <f t="shared" si="54"/>
        <v>0</v>
      </c>
      <c r="EB52" s="378">
        <f t="shared" si="54"/>
        <v>0</v>
      </c>
      <c r="EC52" s="378">
        <f t="shared" si="54"/>
        <v>0</v>
      </c>
      <c r="ED52" s="378">
        <f t="shared" si="54"/>
        <v>0</v>
      </c>
      <c r="EE52" s="378">
        <f t="shared" si="54"/>
        <v>0</v>
      </c>
      <c r="EF52" s="378">
        <f t="shared" si="54"/>
        <v>0</v>
      </c>
      <c r="EG52" s="378">
        <f t="shared" si="54"/>
        <v>0</v>
      </c>
      <c r="EH52" s="378">
        <f t="shared" si="55"/>
        <v>0</v>
      </c>
      <c r="EI52" s="378">
        <f t="shared" si="55"/>
        <v>0</v>
      </c>
      <c r="EJ52" s="378">
        <f t="shared" si="55"/>
        <v>0</v>
      </c>
      <c r="EK52" s="378">
        <f t="shared" si="55"/>
        <v>0</v>
      </c>
      <c r="EL52" s="378">
        <f t="shared" si="55"/>
        <v>0</v>
      </c>
      <c r="EM52" s="378">
        <f t="shared" si="55"/>
        <v>0</v>
      </c>
      <c r="EN52" s="378">
        <f t="shared" si="55"/>
        <v>0</v>
      </c>
      <c r="EO52" s="378">
        <f t="shared" si="55"/>
        <v>0</v>
      </c>
      <c r="EP52" s="378">
        <f t="shared" si="55"/>
        <v>0</v>
      </c>
      <c r="EQ52" s="378">
        <f t="shared" si="55"/>
        <v>0</v>
      </c>
    </row>
    <row r="53" spans="1:147" x14ac:dyDescent="0.3">
      <c r="A53" s="368"/>
      <c r="B53" s="368"/>
      <c r="C53" s="368"/>
      <c r="D53" s="368">
        <f t="shared" si="17"/>
        <v>1.034195933456562</v>
      </c>
      <c r="E53" s="368" t="str">
        <f>VLOOKUP(TEXT(Z53,0),'G2'!B:D,3,0)</f>
        <v>MN</v>
      </c>
      <c r="F53" s="816">
        <f t="shared" si="18"/>
        <v>0</v>
      </c>
      <c r="G53" s="755">
        <f t="shared" si="8"/>
        <v>0</v>
      </c>
      <c r="H53" s="756" t="s">
        <v>1190</v>
      </c>
      <c r="I53" s="370" t="s">
        <v>93</v>
      </c>
      <c r="J53" s="370" t="s">
        <v>22</v>
      </c>
      <c r="K53" s="368" t="s">
        <v>262</v>
      </c>
      <c r="L53" s="368" t="str">
        <f>IFERROR(VLOOKUP(TEXT(Z53,0),'G2'!$B$5:$D$21,3,0),"")</f>
        <v>MN</v>
      </c>
      <c r="M53" s="369"/>
      <c r="N53" s="370" t="s">
        <v>643</v>
      </c>
      <c r="O53" s="370" t="s">
        <v>644</v>
      </c>
      <c r="P53" s="370"/>
      <c r="Q53" s="370" t="s">
        <v>695</v>
      </c>
      <c r="R53" s="370" t="s">
        <v>26</v>
      </c>
      <c r="S53" s="371">
        <v>1</v>
      </c>
      <c r="T53" s="372">
        <v>45413</v>
      </c>
      <c r="U53" s="372">
        <v>45473</v>
      </c>
      <c r="V53" s="373">
        <f t="shared" si="56"/>
        <v>2</v>
      </c>
      <c r="W53" s="374">
        <v>0</v>
      </c>
      <c r="X53" s="17" cm="1">
        <f t="array" ref="X53">+IF($W$1="Pesos CLP",W53,W53/TC)*MB_24A25</f>
        <v>0</v>
      </c>
      <c r="Y53" s="18">
        <f t="shared" si="10"/>
        <v>0</v>
      </c>
      <c r="Z53">
        <v>91243520</v>
      </c>
      <c r="AA53" s="19">
        <f>IF(OR($I53="REAL",$I53="INCURRIDO"),SUMIF(S!$O:$O,$I53&amp;$O53&amp;$Q53&amp;UPPER(TEXT(AA$4,"MMMMYYYY"))&amp;$Z53,IF($W$1="Pesos CLP",S!$AD:$AD,S!$AO:$AO)),0)</f>
        <v>0</v>
      </c>
      <c r="AB53" s="19">
        <f>IF(OR($I53="REAL",$I53="INCURRIDO"),SUMIF(S!$O:$O,$I53&amp;$O53&amp;$Q53&amp;UPPER(TEXT(AB$4,"MMMMYYYY"))&amp;$Z53,IF($W$1="Pesos CLP",S!$AD:$AD,S!$AO:$AO)),0)</f>
        <v>0</v>
      </c>
      <c r="AC53" s="19">
        <f>IF(OR($I53="REAL",$I53="INCURRIDO"),SUMIF(S!$O:$O,$I53&amp;$O53&amp;$Q53&amp;UPPER(TEXT(AC$4,"MMMMYYYY"))&amp;$Z53,IF($W$1="Pesos CLP",S!$AD:$AD,S!$AO:$AO)),0)</f>
        <v>0</v>
      </c>
      <c r="AD53" s="19">
        <f>IF(OR($I53="REAL",$I53="INCURRIDO"),SUMIF(S!$O:$O,$I53&amp;$O53&amp;$Q53&amp;UPPER(TEXT(AD$4,"MMMMYYYY"))&amp;$Z53,IF($W$1="Pesos CLP",S!$AD:$AD,S!$AO:$AO)),0)</f>
        <v>0</v>
      </c>
      <c r="AE53" s="19">
        <f>IF(OR($I53="REAL",$I53="INCURRIDO"),SUMIF(S!$O:$O,$I53&amp;$O53&amp;$Q53&amp;UPPER(TEXT(AE$4,"MMMMYYYY"))&amp;$Z53,IF($W$1="Pesos CLP",S!$AD:$AD,S!$AO:$AO)),0)</f>
        <v>0</v>
      </c>
      <c r="AF53" s="19">
        <f>IF(OR($I53="REAL",$I53="INCURRIDO"),SUMIF(S!$O:$O,$I53&amp;$O53&amp;$Q53&amp;UPPER(TEXT(AF$4,"MMMMYYYY"))&amp;$Z53,IF($W$1="Pesos CLP",S!$AD:$AD,S!$AO:$AO)),0)</f>
        <v>0</v>
      </c>
      <c r="AG53" s="19">
        <f>IF(OR($I53="REAL",$I53="INCURRIDO"),SUMIF(S!$O:$O,$I53&amp;$O53&amp;$Q53&amp;UPPER(TEXT(AG$4,"MMMMYYYY"))&amp;$Z53,IF($W$1="Pesos CLP",S!$AD:$AD,S!$AO:$AO)),0)</f>
        <v>0</v>
      </c>
      <c r="AH53" s="19">
        <f>IF(OR($I53="REAL",$I53="INCURRIDO"),SUMIF(S!$O:$O,$I53&amp;$O53&amp;$Q53&amp;UPPER(TEXT(AH$4,"MMMMYYYY"))&amp;$Z53,IF($W$1="Pesos CLP",S!$AD:$AD,S!$AO:$AO)),0)</f>
        <v>0</v>
      </c>
      <c r="AI53" s="19">
        <f>IF(OR($I53="REAL",$I53="INCURRIDO"),SUMIF(S!$O:$O,$I53&amp;$O53&amp;$Q53&amp;UPPER(TEXT(AI$4,"MMMMYYYY"))&amp;$Z53,IF($W$1="Pesos CLP",S!$AD:$AD,S!$AO:$AO)),0)</f>
        <v>0</v>
      </c>
      <c r="AJ53" s="19">
        <f>IF(OR($I53="REAL",$I53="INCURRIDO"),SUMIF(S!$O:$O,$I53&amp;$O53&amp;$Q53&amp;UPPER(TEXT(AJ$4,"MMMMYYYY"))&amp;$Z53,IF($W$1="Pesos CLP",S!$AD:$AD,S!$AO:$AO)),0)</f>
        <v>0</v>
      </c>
      <c r="AK53" s="19">
        <f>IF(OR($I53="REAL",$I53="INCURRIDO"),SUMIF(S!$O:$O,$I53&amp;$O53&amp;$Q53&amp;UPPER(TEXT(AK$4,"MMMMYYYY"))&amp;$Z53,IF($W$1="Pesos CLP",S!$AD:$AD,S!$AO:$AO)),0)</f>
        <v>0</v>
      </c>
      <c r="AL53" s="19">
        <f>IF(OR($I53="REAL",$I53="INCURRIDO"),SUMIF(S!$O:$O,$I53&amp;$O53&amp;$Q53&amp;UPPER(TEXT(AL$4,"MMMMYYYY"))&amp;$Z53,IF($W$1="Pesos CLP",S!$AD:$AD,S!$AO:$AO)),0)</f>
        <v>0</v>
      </c>
      <c r="AM53" s="19">
        <f>IF(OR($I53="REAL",$I53="INCURRIDO"),SUMIF(S!$O:$O,$I53&amp;$O53&amp;$Q53&amp;UPPER(TEXT(AM$4,"MMMMYYYY"))&amp;$Z53,IF($W$1="Pesos CLP",S!$AD:$AD,S!$AO:$AO)),0)</f>
        <v>0</v>
      </c>
      <c r="AN53" s="19">
        <f>IF(OR($I53="REAL",$I53="INCURRIDO"),SUMIF(S!$O:$O,$I53&amp;$O53&amp;$Q53&amp;UPPER(TEXT(AN$4,"MMMMYYYY"))&amp;$Z53,IF($W$1="Pesos CLP",S!$AD:$AD,S!$AO:$AO)),0)</f>
        <v>0</v>
      </c>
      <c r="AO53" s="19">
        <f>IF(OR($I53="REAL",$I53="INCURRIDO"),SUMIF(S!$O:$O,$I53&amp;$O53&amp;$Q53&amp;UPPER(TEXT(AO$4,"MMMMYYYY"))&amp;$Z53,IF($W$1="Pesos CLP",S!$AD:$AD,S!$AO:$AO)),0)</f>
        <v>0</v>
      </c>
      <c r="AP53" s="19">
        <f>IF(OR($I53="REAL",$I53="INCURRIDO"),SUMIF(S!$O:$O,$I53&amp;$O53&amp;$Q53&amp;UPPER(TEXT(AP$4,"MMMMYYYY"))&amp;$Z53,IF($W$1="Pesos CLP",S!$AD:$AD,S!$AO:$AO)),0)</f>
        <v>0</v>
      </c>
      <c r="AQ53" s="19">
        <f>IF(OR($I53="REAL",$I53="INCURRIDO"),SUMIF(S!$O:$O,$I53&amp;$O53&amp;$Q53&amp;UPPER(TEXT(AQ$4,"MMMMYYYY"))&amp;$Z53,IF($W$1="Pesos CLP",S!$AD:$AD,S!$AO:$AO)),0)</f>
        <v>0</v>
      </c>
      <c r="AR53" s="19">
        <f>IF(OR($I53="REAL",$I53="INCURRIDO"),SUMIF(S!$O:$O,$I53&amp;$O53&amp;$Q53&amp;UPPER(TEXT(AR$4,"MMMMYYYY"))&amp;$Z53,IF($W$1="Pesos CLP",S!$AD:$AD,S!$AO:$AO)),0)</f>
        <v>0</v>
      </c>
      <c r="AS53" s="19">
        <f>IF(OR($I53="REAL",$I53="INCURRIDO"),SUMIF(S!$O:$O,$I53&amp;$O53&amp;$Q53&amp;UPPER(TEXT(AS$4,"MMMMYYYY"))&amp;$Z53,IF($W$1="Pesos CLP",S!$AD:$AD,S!$AO:$AO)),0)</f>
        <v>0</v>
      </c>
      <c r="AT53" s="19">
        <f>IF(OR($I53="REAL",$I53="INCURRIDO"),SUMIF(S!$O:$O,$I53&amp;$O53&amp;$Q53&amp;UPPER(TEXT(AT$4,"MMMMYYYY"))&amp;$Z53,IF($W$1="Pesos CLP",S!$AD:$AD,S!$AO:$AO)),0)</f>
        <v>0</v>
      </c>
      <c r="AU53" s="19">
        <f>IF(OR($I53="REAL",$I53="INCURRIDO"),SUMIF(S!$O:$O,$I53&amp;$O53&amp;$Q53&amp;UPPER(TEXT(AU$4,"MMMMYYYY"))&amp;$Z53,IF($W$1="Pesos CLP",S!$AD:$AD,S!$AO:$AO)),0)</f>
        <v>0</v>
      </c>
      <c r="AV53" s="19">
        <f>IF(OR($I53="REAL",$I53="INCURRIDO"),SUMIF(S!$O:$O,$I53&amp;$O53&amp;$Q53&amp;UPPER(TEXT(AV$4,"MMMMYYYY"))&amp;$Z53,IF($W$1="Pesos CLP",S!$AD:$AD,S!$AO:$AO)),0)</f>
        <v>0</v>
      </c>
      <c r="AW53" s="19">
        <f>IF(OR($I53="REAL",$I53="INCURRIDO"),SUMIF(S!$O:$O,$I53&amp;$O53&amp;$Q53&amp;UPPER(TEXT(AW$4,"MMMMYYYY"))&amp;$Z53,IF($W$1="Pesos CLP",S!$AD:$AD,S!$AO:$AO)),0)</f>
        <v>0</v>
      </c>
      <c r="AX53" s="19">
        <f>IF(OR($I53="REAL",$I53="INCURRIDO"),SUMIF(S!$O:$O,$I53&amp;$O53&amp;$Q53&amp;UPPER(TEXT(AX$4,"MMMMYYYY"))&amp;$Z53,IF($W$1="Pesos CLP",S!$AD:$AD,S!$AO:$AO)),0)</f>
        <v>0</v>
      </c>
      <c r="AY53" s="19">
        <f>IF(OR($I53="REAL",$I53="INCURRIDO"),SUMIF(S!$O:$O,$I53&amp;$O53&amp;$Q53&amp;UPPER(TEXT(AY$4,"MMMMYYYY"))&amp;$Z53,IF($W$1="Pesos CLP",S!$AD:$AD,S!$AO:$AO)),0)</f>
        <v>0</v>
      </c>
      <c r="AZ53" s="19">
        <f>IF(OR($I53="REAL",$I53="INCURRIDO"),SUMIF(S!$O:$O,$I53&amp;$O53&amp;$Q53&amp;UPPER(TEXT(AZ$4,"MMMMYYYY"))&amp;$Z53,IF($W$1="Pesos CLP",S!$AD:$AD,S!$AO:$AO)),0)</f>
        <v>0</v>
      </c>
      <c r="BA53" s="19">
        <f>IF(OR($I53="REAL",$I53="INCURRIDO"),SUMIF(S!$O:$O,$I53&amp;$O53&amp;$Q53&amp;UPPER(TEXT(BA$4,"MMMMYYYY"))&amp;$Z53,IF($W$1="Pesos CLP",S!$AD:$AD,S!$AO:$AO)),0)</f>
        <v>0</v>
      </c>
      <c r="BB53" s="19">
        <f>IF(OR($I53="REAL",$I53="INCURRIDO"),SUMIF(S!$O:$O,$I53&amp;$O53&amp;$Q53&amp;UPPER(TEXT(BB$4,"MMMMYYYY"))&amp;$Z53,IF($W$1="Pesos CLP",S!$AD:$AD,S!$AO:$AO)),0)</f>
        <v>0</v>
      </c>
      <c r="BC53" s="19">
        <f>IF(OR($I53="REAL",$I53="INCURRIDO"),SUMIF(S!$O:$O,$I53&amp;$O53&amp;$Q53&amp;UPPER(TEXT(BC$4,"MMMMYYYY"))&amp;$Z53,IF($W$1="Pesos CLP",S!$AD:$AD,S!$AO:$AO)),0)</f>
        <v>0</v>
      </c>
      <c r="BD53" s="19">
        <f>IF(OR($I53="REAL",$I53="INCURRIDO"),SUMIF(S!$O:$O,$I53&amp;$O53&amp;$Q53&amp;UPPER(TEXT(BD$4,"MMMMYYYY"))&amp;$Z53,IF($W$1="Pesos CLP",S!$AD:$AD,S!$AO:$AO)),0)</f>
        <v>0</v>
      </c>
      <c r="BE53" s="19">
        <f>IF(OR($I53="REAL",$I53="INCURRIDO"),SUMIF(S!$O:$O,$I53&amp;$O53&amp;$Q53&amp;UPPER(TEXT(BE$4,"MMMMYYYY"))&amp;$Z53,IF($W$1="Pesos CLP",S!$AD:$AD,S!$AO:$AO)),0)</f>
        <v>0</v>
      </c>
      <c r="BF53" s="19">
        <f>IF(OR($I53="REAL",$I53="INCURRIDO"),SUMIF(S!$O:$O,$I53&amp;$O53&amp;$Q53&amp;UPPER(TEXT(BF$4,"MMMMYYYY"))&amp;$Z53,IF($W$1="Pesos CLP",S!$AD:$AD,S!$AO:$AO)),0)</f>
        <v>0</v>
      </c>
      <c r="BG53" s="19">
        <f>IF(OR($I53="REAL",$I53="INCURRIDO"),SUMIF(S!$O:$O,$I53&amp;$O53&amp;$Q53&amp;UPPER(TEXT(BG$4,"MMMMYYYY"))&amp;$Z53,IF($W$1="Pesos CLP",S!$AD:$AD,S!$AO:$AO)),0)</f>
        <v>0</v>
      </c>
      <c r="BH53" s="19">
        <f>IF(OR($I53="REAL",$I53="INCURRIDO"),SUMIF(S!$O:$O,$I53&amp;$O53&amp;$Q53&amp;UPPER(TEXT(BH$4,"MMMMYYYY"))&amp;$Z53,IF($W$1="Pesos CLP",S!$AD:$AD,S!$AO:$AO)),0)</f>
        <v>0</v>
      </c>
      <c r="BI53" s="19">
        <f>IF(OR($I53="REAL",$I53="INCURRIDO"),SUMIF(S!$O:$O,$I53&amp;$O53&amp;$Q53&amp;UPPER(TEXT(BI$4,"MMMMYYYY"))&amp;$Z53,IF($W$1="Pesos CLP",S!$AD:$AD,S!$AO:$AO)),0)</f>
        <v>0</v>
      </c>
      <c r="BJ53" s="19">
        <f>IF(OR($I53="REAL",$I53="INCURRIDO"),SUMIF(S!$O:$O,$I53&amp;$O53&amp;$Q53&amp;UPPER(TEXT(BJ$4,"MMMMYYYY"))&amp;$Z53,IF($W$1="Pesos CLP",S!$AD:$AD,S!$AO:$AO)),0)</f>
        <v>0</v>
      </c>
      <c r="BK53" s="19">
        <f>IF(OR($I53="REAL",$I53="INCURRIDO"),SUMIF(S!$O:$O,$I53&amp;$O53&amp;$Q53&amp;UPPER(TEXT(BK$4,"MMMMYYYY"))&amp;$Z53,IF($W$1="Pesos CLP",S!$AD:$AD,S!$AO:$AO)),0)</f>
        <v>0</v>
      </c>
      <c r="BL53" s="19">
        <f>IF(OR($I53="REAL",$I53="INCURRIDO"),SUMIF(S!$O:$O,$I53&amp;$O53&amp;$Q53&amp;UPPER(TEXT(BL$4,"MMMMYYYY"))&amp;$Z53,IF($W$1="Pesos CLP",S!$AD:$AD,S!$AO:$AO)),0)</f>
        <v>0</v>
      </c>
      <c r="BM53" s="19">
        <f>IF(OR($I53="REAL",$I53="INCURRIDO"),SUMIF(S!$O:$O,$I53&amp;$O53&amp;$Q53&amp;UPPER(TEXT(BM$4,"MMMMYYYY"))&amp;$Z53,IF($W$1="Pesos CLP",S!$AD:$AD,S!$AO:$AO)),0)</f>
        <v>0</v>
      </c>
      <c r="BN53" s="19">
        <f>IF(OR($I53="REAL",$I53="INCURRIDO"),SUMIF(S!$O:$O,$I53&amp;$O53&amp;$Q53&amp;UPPER(TEXT(BN$4,"MMMMYYYY"))&amp;$Z53,IF($W$1="Pesos CLP",S!$AD:$AD,S!$AO:$AO)),0)</f>
        <v>0</v>
      </c>
      <c r="BO53" s="19">
        <f>IF(OR($I53="REAL",$I53="INCURRIDO"),SUMIF(S!$O:$O,$I53&amp;$O53&amp;$Q53&amp;UPPER(TEXT(BO$4,"MMMMYYYY"))&amp;$Z53,IF($W$1="Pesos CLP",S!$AD:$AD,S!$AO:$AO)),0)</f>
        <v>0</v>
      </c>
      <c r="BP53" s="19">
        <f>IF(OR($I53="REAL",$I53="INCURRIDO"),SUMIF(S!$O:$O,$I53&amp;$O53&amp;$Q53&amp;UPPER(TEXT(BP$4,"MMMMYYYY"))&amp;$Z53,IF($W$1="Pesos CLP",S!$AD:$AD,S!$AO:$AO)),0)</f>
        <v>0</v>
      </c>
      <c r="BQ53" s="19">
        <f>IF(OR($I53="REAL",$I53="INCURRIDO"),SUMIF(S!$O:$O,$I53&amp;$O53&amp;$Q53&amp;UPPER(TEXT(BQ$4,"MMMMYYYY"))&amp;$Z53,IF($W$1="Pesos CLP",S!$AD:$AD,S!$AO:$AO)),0)</f>
        <v>0</v>
      </c>
      <c r="BR53" s="19">
        <f>IF(OR($I53="REAL",$I53="INCURRIDO"),SUMIF(S!$O:$O,$I53&amp;$O53&amp;$Q53&amp;UPPER(TEXT(BR$4,"MMMMYYYY"))&amp;$Z53,IF($W$1="Pesos CLP",S!$AD:$AD,S!$AO:$AO)),0)</f>
        <v>0</v>
      </c>
      <c r="BS53" s="19">
        <f>IF(OR($I53="REAL",$I53="INCURRIDO"),SUMIF(S!$O:$O,$I53&amp;$O53&amp;$Q53&amp;UPPER(TEXT(BS$4,"MMMMYYYY"))&amp;$Z53,IF($W$1="Pesos CLP",S!$AD:$AD,S!$AO:$AO)),0)</f>
        <v>0</v>
      </c>
      <c r="BT53" s="19">
        <f>IF(OR($I53="REAL",$I53="INCURRIDO"),SUMIF(S!$O:$O,$I53&amp;$O53&amp;$Q53&amp;UPPER(TEXT(BT$4,"MMMMYYYY"))&amp;$Z53,IF($W$1="Pesos CLP",S!$AD:$AD,S!$AO:$AO)),0)</f>
        <v>0</v>
      </c>
      <c r="BU53" s="19">
        <f>IF(OR($I53="REAL",$I53="INCURRIDO"),SUMIF(S!$O:$O,$I53&amp;$O53&amp;$Q53&amp;UPPER(TEXT(BU$4,"MMMMYYYY"))&amp;$Z53,IF($W$1="Pesos CLP",S!$AD:$AD,S!$AO:$AO)),0)</f>
        <v>0</v>
      </c>
      <c r="BV53" s="19">
        <f>IF(OR($I53="REAL",$I53="INCURRIDO"),SUMIF(S!$O:$O,$I53&amp;$O53&amp;$Q53&amp;UPPER(TEXT(BV$4,"MMMMYYYY"))&amp;$Z53,IF($W$1="Pesos CLP",S!$AD:$AD,S!$AO:$AO)),0)</f>
        <v>0</v>
      </c>
      <c r="BW53" s="19">
        <f>IF(OR($I53="REAL",$I53="INCURRIDO"),SUMIF(S!$O:$O,$I53&amp;$O53&amp;$Q53&amp;UPPER(TEXT(BW$4,"MMMMYYYY"))&amp;$Z53,IF($W$1="Pesos CLP",S!$AD:$AD,S!$AO:$AO)),0)</f>
        <v>0</v>
      </c>
      <c r="BX53" s="19">
        <f>IF(OR($I53="REAL",$I53="INCURRIDO"),SUMIF(S!$O:$O,$I53&amp;$O53&amp;$Q53&amp;UPPER(TEXT(BX$4,"MMMMYYYY"))&amp;$Z53,IF($W$1="Pesos CLP",S!$AD:$AD,S!$AO:$AO)),0)</f>
        <v>0</v>
      </c>
      <c r="BY53" s="19">
        <f>IF(OR($I53="REAL",$I53="INCURRIDO"),SUMIF(S!$O:$O,$I53&amp;$O53&amp;$Q53&amp;UPPER(TEXT(BY$4,"MMMMYYYY"))&amp;$Z53,IF($W$1="Pesos CLP",S!$AD:$AD,S!$AO:$AO)),0)</f>
        <v>0</v>
      </c>
      <c r="BZ53" s="19">
        <f>IF(OR($I53="REAL",$I53="INCURRIDO"),SUMIF(S!$O:$O,$I53&amp;$O53&amp;$Q53&amp;UPPER(TEXT(BZ$4,"MMMMYYYY"))&amp;$Z53,IF($W$1="Pesos CLP",S!$AD:$AD,S!$AO:$AO)),0)</f>
        <v>0</v>
      </c>
      <c r="CA53" s="19">
        <f>IF(OR($I53="REAL",$I53="INCURRIDO"),SUMIF(S!$O:$O,$I53&amp;$O53&amp;$Q53&amp;UPPER(TEXT(CA$4,"MMMMYYYY"))&amp;$Z53,IF($W$1="Pesos CLP",S!$AD:$AD,S!$AO:$AO)),0)</f>
        <v>0</v>
      </c>
      <c r="CB53" s="19">
        <f>IF(OR($I53="REAL",$I53="INCURRIDO"),SUMIF(S!$O:$O,$I53&amp;$O53&amp;$Q53&amp;UPPER(TEXT(CB$4,"MMMMYYYY"))&amp;$Z53,IF($W$1="Pesos CLP",S!$AD:$AD,S!$AO:$AO)),0)</f>
        <v>0</v>
      </c>
      <c r="CC53" s="19">
        <f>IF(OR($I53="REAL",$I53="INCURRIDO"),SUMIF(S!$O:$O,$I53&amp;$O53&amp;$Q53&amp;UPPER(TEXT(CC$4,"MMMMYYYY"))&amp;$Z53,IF($W$1="Pesos CLP",S!$AD:$AD,S!$AO:$AO)),0)</f>
        <v>0</v>
      </c>
      <c r="CD53" s="19">
        <f>IF(OR($I53="REAL",$I53="INCURRIDO"),SUMIF(S!$O:$O,$I53&amp;$O53&amp;$Q53&amp;UPPER(TEXT(CD$4,"MMMMYYYY"))&amp;$Z53,IF($W$1="Pesos CLP",S!$AD:$AD,S!$AO:$AO)),0)</f>
        <v>0</v>
      </c>
      <c r="CE53" s="19">
        <f>IF(OR($I53="REAL",$I53="INCURRIDO"),SUMIF(S!$O:$O,$I53&amp;$O53&amp;$Q53&amp;UPPER(TEXT(CE$4,"MMMMYYYY"))&amp;$Z53,IF($W$1="Pesos CLP",S!$AD:$AD,S!$AO:$AO)),0)</f>
        <v>0</v>
      </c>
      <c r="CF53" s="19">
        <f>IF(OR($I53="REAL",$I53="INCURRIDO"),SUMIF(S!$O:$O,$I53&amp;$O53&amp;$Q53&amp;UPPER(TEXT(CF$4,"MMMMYYYY"))&amp;$Z53,IF($W$1="Pesos CLP",S!$AD:$AD,S!$AO:$AO)),0)</f>
        <v>0</v>
      </c>
      <c r="CG53" s="19">
        <f>IF(OR($I53="REAL",$I53="INCURRIDO"),SUMIF(S!$O:$O,$I53&amp;$O53&amp;$Q53&amp;UPPER(TEXT(CG$4,"MMMMYYYY"))&amp;$Z53,IF($W$1="Pesos CLP",S!$AD:$AD,S!$AO:$AO)),0)</f>
        <v>0</v>
      </c>
      <c r="CH53" s="19">
        <f>IF(OR($I53="REAL",$I53="INCURRIDO"),SUMIF(S!$O:$O,$I53&amp;$O53&amp;$Q53&amp;UPPER(TEXT(CH$4,"MMMMYYYY"))&amp;$Z53,IF($W$1="Pesos CLP",S!$AD:$AD,S!$AO:$AO)),0)</f>
        <v>0</v>
      </c>
      <c r="CI53" s="19">
        <f>IF(OR($I53="REAL",$I53="INCURRIDO"),SUMIF(S!$O:$O,$I53&amp;$O53&amp;$Q53&amp;UPPER(TEXT(CI$4,"MMMMYYYY"))&amp;$Z53,IF($W$1="Pesos CLP",S!$AD:$AD,S!$AO:$AO)),0)</f>
        <v>0</v>
      </c>
      <c r="CJ53" s="19">
        <f>IF(OR($I53="REAL",$I53="INCURRIDO"),SUMIF(S!$O:$O,$I53&amp;$O53&amp;$Q53&amp;UPPER(TEXT(CJ$4,"MMMMYYYY"))&amp;$Z53,IF($W$1="Pesos CLP",S!$AD:$AD,S!$AO:$AO)),0)</f>
        <v>0</v>
      </c>
      <c r="CK53" s="378">
        <f t="shared" si="57"/>
        <v>0</v>
      </c>
      <c r="CL53" s="378">
        <f t="shared" si="57"/>
        <v>0</v>
      </c>
      <c r="CM53" s="378">
        <f t="shared" si="57"/>
        <v>0</v>
      </c>
      <c r="CN53" s="378">
        <f t="shared" si="57"/>
        <v>0</v>
      </c>
      <c r="CO53" s="378">
        <f t="shared" si="57"/>
        <v>0</v>
      </c>
      <c r="CP53" s="378">
        <f t="shared" si="57"/>
        <v>0</v>
      </c>
      <c r="CQ53" s="378">
        <f t="shared" si="57"/>
        <v>0</v>
      </c>
      <c r="CR53" s="378">
        <f t="shared" si="57"/>
        <v>0</v>
      </c>
      <c r="CS53" s="378">
        <f t="shared" si="57"/>
        <v>0</v>
      </c>
      <c r="CT53" s="378">
        <f t="shared" si="51"/>
        <v>0</v>
      </c>
      <c r="CU53" s="378">
        <f t="shared" si="51"/>
        <v>0</v>
      </c>
      <c r="CV53" s="378">
        <f t="shared" si="51"/>
        <v>0</v>
      </c>
      <c r="CW53" s="378">
        <f t="shared" si="51"/>
        <v>0</v>
      </c>
      <c r="CX53" s="378">
        <f t="shared" si="51"/>
        <v>0</v>
      </c>
      <c r="CY53" s="378">
        <f t="shared" si="51"/>
        <v>0</v>
      </c>
      <c r="CZ53" s="378">
        <f t="shared" si="51"/>
        <v>0</v>
      </c>
      <c r="DA53" s="378">
        <f t="shared" si="51"/>
        <v>0</v>
      </c>
      <c r="DB53" s="378">
        <f t="shared" si="51"/>
        <v>0</v>
      </c>
      <c r="DC53" s="378">
        <f t="shared" si="51"/>
        <v>0</v>
      </c>
      <c r="DD53" s="378">
        <f t="shared" si="52"/>
        <v>0</v>
      </c>
      <c r="DE53" s="378">
        <f t="shared" si="52"/>
        <v>0</v>
      </c>
      <c r="DF53" s="378">
        <f t="shared" si="52"/>
        <v>0</v>
      </c>
      <c r="DG53" s="378">
        <f t="shared" si="52"/>
        <v>0</v>
      </c>
      <c r="DH53" s="378">
        <f t="shared" si="52"/>
        <v>0</v>
      </c>
      <c r="DI53" s="378">
        <f t="shared" si="52"/>
        <v>0</v>
      </c>
      <c r="DJ53" s="378">
        <f t="shared" si="52"/>
        <v>0</v>
      </c>
      <c r="DK53" s="378">
        <f t="shared" si="52"/>
        <v>0</v>
      </c>
      <c r="DL53" s="378">
        <f t="shared" si="52"/>
        <v>0</v>
      </c>
      <c r="DM53" s="378">
        <f t="shared" si="52"/>
        <v>0</v>
      </c>
      <c r="DN53" s="378">
        <f t="shared" si="53"/>
        <v>0</v>
      </c>
      <c r="DO53" s="378">
        <f t="shared" si="53"/>
        <v>0</v>
      </c>
      <c r="DP53" s="378">
        <f t="shared" si="53"/>
        <v>0</v>
      </c>
      <c r="DQ53" s="378">
        <f t="shared" si="53"/>
        <v>0</v>
      </c>
      <c r="DR53" s="378">
        <f t="shared" si="53"/>
        <v>0</v>
      </c>
      <c r="DS53" s="378">
        <f t="shared" si="53"/>
        <v>0</v>
      </c>
      <c r="DT53" s="378">
        <f t="shared" si="53"/>
        <v>0</v>
      </c>
      <c r="DU53" s="378">
        <f t="shared" si="53"/>
        <v>0</v>
      </c>
      <c r="DV53" s="378">
        <f t="shared" si="53"/>
        <v>0</v>
      </c>
      <c r="DW53" s="378">
        <f t="shared" si="53"/>
        <v>0</v>
      </c>
      <c r="DX53" s="378">
        <f t="shared" si="54"/>
        <v>0</v>
      </c>
      <c r="DY53" s="378">
        <f t="shared" si="54"/>
        <v>0</v>
      </c>
      <c r="DZ53" s="378">
        <f t="shared" si="54"/>
        <v>0</v>
      </c>
      <c r="EA53" s="378">
        <f t="shared" si="54"/>
        <v>0</v>
      </c>
      <c r="EB53" s="378">
        <f t="shared" si="54"/>
        <v>0</v>
      </c>
      <c r="EC53" s="378">
        <f t="shared" si="54"/>
        <v>0</v>
      </c>
      <c r="ED53" s="378">
        <f t="shared" si="54"/>
        <v>0</v>
      </c>
      <c r="EE53" s="378">
        <f t="shared" si="54"/>
        <v>0</v>
      </c>
      <c r="EF53" s="378">
        <f t="shared" si="54"/>
        <v>0</v>
      </c>
      <c r="EG53" s="378">
        <f t="shared" si="54"/>
        <v>0</v>
      </c>
      <c r="EH53" s="378">
        <f t="shared" si="55"/>
        <v>0</v>
      </c>
      <c r="EI53" s="378">
        <f t="shared" si="55"/>
        <v>0</v>
      </c>
      <c r="EJ53" s="378">
        <f t="shared" si="55"/>
        <v>0</v>
      </c>
      <c r="EK53" s="378">
        <f t="shared" si="55"/>
        <v>0</v>
      </c>
      <c r="EL53" s="378">
        <f t="shared" si="55"/>
        <v>0</v>
      </c>
      <c r="EM53" s="378">
        <f t="shared" si="55"/>
        <v>0</v>
      </c>
      <c r="EN53" s="378">
        <f t="shared" si="55"/>
        <v>0</v>
      </c>
      <c r="EO53" s="378">
        <f t="shared" si="55"/>
        <v>0</v>
      </c>
      <c r="EP53" s="378">
        <f t="shared" si="55"/>
        <v>0</v>
      </c>
      <c r="EQ53" s="378">
        <f t="shared" si="55"/>
        <v>0</v>
      </c>
    </row>
    <row r="54" spans="1:147" x14ac:dyDescent="0.3">
      <c r="A54" s="368"/>
      <c r="B54" s="368"/>
      <c r="C54" s="368"/>
      <c r="D54" s="368">
        <f t="shared" si="17"/>
        <v>1.034195933456562</v>
      </c>
      <c r="E54" s="368" t="str">
        <f>VLOOKUP(TEXT(Z54,0),'G2'!B:D,3,0)</f>
        <v>MN</v>
      </c>
      <c r="F54" s="816">
        <f t="shared" si="18"/>
        <v>0</v>
      </c>
      <c r="G54" s="755">
        <f t="shared" si="8"/>
        <v>0</v>
      </c>
      <c r="H54" s="756" t="s">
        <v>1190</v>
      </c>
      <c r="I54" s="370" t="s">
        <v>93</v>
      </c>
      <c r="J54" s="370" t="s">
        <v>22</v>
      </c>
      <c r="K54" s="368" t="s">
        <v>262</v>
      </c>
      <c r="L54" s="368" t="str">
        <f>IFERROR(VLOOKUP(TEXT(Z54,0),'G2'!$B$5:$D$21,3,0),"")</f>
        <v>MN</v>
      </c>
      <c r="M54" s="369"/>
      <c r="N54" s="370" t="s">
        <v>645</v>
      </c>
      <c r="O54" s="370" t="s">
        <v>275</v>
      </c>
      <c r="P54" s="370"/>
      <c r="Q54" s="370" t="s">
        <v>695</v>
      </c>
      <c r="R54" s="370" t="s">
        <v>632</v>
      </c>
      <c r="S54" s="371">
        <v>15</v>
      </c>
      <c r="T54" s="372">
        <v>45572</v>
      </c>
      <c r="U54" s="372">
        <v>45589</v>
      </c>
      <c r="V54" s="373">
        <f t="shared" si="56"/>
        <v>0.56666666666666665</v>
      </c>
      <c r="W54" s="374">
        <v>43144.040761102675</v>
      </c>
      <c r="X54" s="17" cm="1">
        <f t="array" ref="X54">+IF($W$1="Pesos CLP",W54,W54/TC)*MB_24A25</f>
        <v>49.191607940644786</v>
      </c>
      <c r="Y54" s="18">
        <f t="shared" si="10"/>
        <v>0</v>
      </c>
      <c r="Z54">
        <v>91243520</v>
      </c>
      <c r="AA54" s="19">
        <f>IF(OR($I54="REAL",$I54="INCURRIDO"),SUMIF(S!$O:$O,$I54&amp;$O54&amp;$Q54&amp;UPPER(TEXT(AA$4,"MMMMYYYY"))&amp;$Z54,IF($W$1="Pesos CLP",S!$AD:$AD,S!$AO:$AO)),0)</f>
        <v>0</v>
      </c>
      <c r="AB54" s="19">
        <f>IF(OR($I54="REAL",$I54="INCURRIDO"),SUMIF(S!$O:$O,$I54&amp;$O54&amp;$Q54&amp;UPPER(TEXT(AB$4,"MMMMYYYY"))&amp;$Z54,IF($W$1="Pesos CLP",S!$AD:$AD,S!$AO:$AO)),0)</f>
        <v>0</v>
      </c>
      <c r="AC54" s="19">
        <f>IF(OR($I54="REAL",$I54="INCURRIDO"),SUMIF(S!$O:$O,$I54&amp;$O54&amp;$Q54&amp;UPPER(TEXT(AC$4,"MMMMYYYY"))&amp;$Z54,IF($W$1="Pesos CLP",S!$AD:$AD,S!$AO:$AO)),0)</f>
        <v>0</v>
      </c>
      <c r="AD54" s="19">
        <f>IF(OR($I54="REAL",$I54="INCURRIDO"),SUMIF(S!$O:$O,$I54&amp;$O54&amp;$Q54&amp;UPPER(TEXT(AD$4,"MMMMYYYY"))&amp;$Z54,IF($W$1="Pesos CLP",S!$AD:$AD,S!$AO:$AO)),0)</f>
        <v>0</v>
      </c>
      <c r="AE54" s="19">
        <f>IF(OR($I54="REAL",$I54="INCURRIDO"),SUMIF(S!$O:$O,$I54&amp;$O54&amp;$Q54&amp;UPPER(TEXT(AE$4,"MMMMYYYY"))&amp;$Z54,IF($W$1="Pesos CLP",S!$AD:$AD,S!$AO:$AO)),0)</f>
        <v>0</v>
      </c>
      <c r="AF54" s="19">
        <f>IF(OR($I54="REAL",$I54="INCURRIDO"),SUMIF(S!$O:$O,$I54&amp;$O54&amp;$Q54&amp;UPPER(TEXT(AF$4,"MMMMYYYY"))&amp;$Z54,IF($W$1="Pesos CLP",S!$AD:$AD,S!$AO:$AO)),0)</f>
        <v>0</v>
      </c>
      <c r="AG54" s="19">
        <f>IF(OR($I54="REAL",$I54="INCURRIDO"),SUMIF(S!$O:$O,$I54&amp;$O54&amp;$Q54&amp;UPPER(TEXT(AG$4,"MMMMYYYY"))&amp;$Z54,IF($W$1="Pesos CLP",S!$AD:$AD,S!$AO:$AO)),0)</f>
        <v>0</v>
      </c>
      <c r="AH54" s="19">
        <f>IF(OR($I54="REAL",$I54="INCURRIDO"),SUMIF(S!$O:$O,$I54&amp;$O54&amp;$Q54&amp;UPPER(TEXT(AH$4,"MMMMYYYY"))&amp;$Z54,IF($W$1="Pesos CLP",S!$AD:$AD,S!$AO:$AO)),0)</f>
        <v>0</v>
      </c>
      <c r="AI54" s="19">
        <f>IF(OR($I54="REAL",$I54="INCURRIDO"),SUMIF(S!$O:$O,$I54&amp;$O54&amp;$Q54&amp;UPPER(TEXT(AI$4,"MMMMYYYY"))&amp;$Z54,IF($W$1="Pesos CLP",S!$AD:$AD,S!$AO:$AO)),0)</f>
        <v>0</v>
      </c>
      <c r="AJ54" s="19">
        <f>IF(OR($I54="REAL",$I54="INCURRIDO"),SUMIF(S!$O:$O,$I54&amp;$O54&amp;$Q54&amp;UPPER(TEXT(AJ$4,"MMMMYYYY"))&amp;$Z54,IF($W$1="Pesos CLP",S!$AD:$AD,S!$AO:$AO)),0)</f>
        <v>0</v>
      </c>
      <c r="AK54" s="19">
        <f>IF(OR($I54="REAL",$I54="INCURRIDO"),SUMIF(S!$O:$O,$I54&amp;$O54&amp;$Q54&amp;UPPER(TEXT(AK$4,"MMMMYYYY"))&amp;$Z54,IF($W$1="Pesos CLP",S!$AD:$AD,S!$AO:$AO)),0)</f>
        <v>0</v>
      </c>
      <c r="AL54" s="19">
        <f>IF(OR($I54="REAL",$I54="INCURRIDO"),SUMIF(S!$O:$O,$I54&amp;$O54&amp;$Q54&amp;UPPER(TEXT(AL$4,"MMMMYYYY"))&amp;$Z54,IF($W$1="Pesos CLP",S!$AD:$AD,S!$AO:$AO)),0)</f>
        <v>0</v>
      </c>
      <c r="AM54" s="19">
        <f>IF(OR($I54="REAL",$I54="INCURRIDO"),SUMIF(S!$O:$O,$I54&amp;$O54&amp;$Q54&amp;UPPER(TEXT(AM$4,"MMMMYYYY"))&amp;$Z54,IF($W$1="Pesos CLP",S!$AD:$AD,S!$AO:$AO)),0)</f>
        <v>0</v>
      </c>
      <c r="AN54" s="19">
        <f>IF(OR($I54="REAL",$I54="INCURRIDO"),SUMIF(S!$O:$O,$I54&amp;$O54&amp;$Q54&amp;UPPER(TEXT(AN$4,"MMMMYYYY"))&amp;$Z54,IF($W$1="Pesos CLP",S!$AD:$AD,S!$AO:$AO)),0)</f>
        <v>0</v>
      </c>
      <c r="AO54" s="19">
        <f>IF(OR($I54="REAL",$I54="INCURRIDO"),SUMIF(S!$O:$O,$I54&amp;$O54&amp;$Q54&amp;UPPER(TEXT(AO$4,"MMMMYYYY"))&amp;$Z54,IF($W$1="Pesos CLP",S!$AD:$AD,S!$AO:$AO)),0)</f>
        <v>0</v>
      </c>
      <c r="AP54" s="19">
        <f>IF(OR($I54="REAL",$I54="INCURRIDO"),SUMIF(S!$O:$O,$I54&amp;$O54&amp;$Q54&amp;UPPER(TEXT(AP$4,"MMMMYYYY"))&amp;$Z54,IF($W$1="Pesos CLP",S!$AD:$AD,S!$AO:$AO)),0)</f>
        <v>0</v>
      </c>
      <c r="AQ54" s="19">
        <f>IF(OR($I54="REAL",$I54="INCURRIDO"),SUMIF(S!$O:$O,$I54&amp;$O54&amp;$Q54&amp;UPPER(TEXT(AQ$4,"MMMMYYYY"))&amp;$Z54,IF($W$1="Pesos CLP",S!$AD:$AD,S!$AO:$AO)),0)</f>
        <v>0</v>
      </c>
      <c r="AR54" s="19">
        <f>IF(OR($I54="REAL",$I54="INCURRIDO"),SUMIF(S!$O:$O,$I54&amp;$O54&amp;$Q54&amp;UPPER(TEXT(AR$4,"MMMMYYYY"))&amp;$Z54,IF($W$1="Pesos CLP",S!$AD:$AD,S!$AO:$AO)),0)</f>
        <v>0</v>
      </c>
      <c r="AS54" s="19">
        <f>IF(OR($I54="REAL",$I54="INCURRIDO"),SUMIF(S!$O:$O,$I54&amp;$O54&amp;$Q54&amp;UPPER(TEXT(AS$4,"MMMMYYYY"))&amp;$Z54,IF($W$1="Pesos CLP",S!$AD:$AD,S!$AO:$AO)),0)</f>
        <v>0</v>
      </c>
      <c r="AT54" s="19">
        <f>IF(OR($I54="REAL",$I54="INCURRIDO"),SUMIF(S!$O:$O,$I54&amp;$O54&amp;$Q54&amp;UPPER(TEXT(AT$4,"MMMMYYYY"))&amp;$Z54,IF($W$1="Pesos CLP",S!$AD:$AD,S!$AO:$AO)),0)</f>
        <v>0</v>
      </c>
      <c r="AU54" s="19">
        <f>IF(OR($I54="REAL",$I54="INCURRIDO"),SUMIF(S!$O:$O,$I54&amp;$O54&amp;$Q54&amp;UPPER(TEXT(AU$4,"MMMMYYYY"))&amp;$Z54,IF($W$1="Pesos CLP",S!$AD:$AD,S!$AO:$AO)),0)</f>
        <v>0</v>
      </c>
      <c r="AV54" s="19">
        <f>IF(OR($I54="REAL",$I54="INCURRIDO"),SUMIF(S!$O:$O,$I54&amp;$O54&amp;$Q54&amp;UPPER(TEXT(AV$4,"MMMMYYYY"))&amp;$Z54,IF($W$1="Pesos CLP",S!$AD:$AD,S!$AO:$AO)),0)</f>
        <v>0</v>
      </c>
      <c r="AW54" s="19">
        <f>IF(OR($I54="REAL",$I54="INCURRIDO"),SUMIF(S!$O:$O,$I54&amp;$O54&amp;$Q54&amp;UPPER(TEXT(AW$4,"MMMMYYYY"))&amp;$Z54,IF($W$1="Pesos CLP",S!$AD:$AD,S!$AO:$AO)),0)</f>
        <v>0</v>
      </c>
      <c r="AX54" s="19">
        <f>IF(OR($I54="REAL",$I54="INCURRIDO"),SUMIF(S!$O:$O,$I54&amp;$O54&amp;$Q54&amp;UPPER(TEXT(AX$4,"MMMMYYYY"))&amp;$Z54,IF($W$1="Pesos CLP",S!$AD:$AD,S!$AO:$AO)),0)</f>
        <v>0</v>
      </c>
      <c r="AY54" s="19">
        <f>IF(OR($I54="REAL",$I54="INCURRIDO"),SUMIF(S!$O:$O,$I54&amp;$O54&amp;$Q54&amp;UPPER(TEXT(AY$4,"MMMMYYYY"))&amp;$Z54,IF($W$1="Pesos CLP",S!$AD:$AD,S!$AO:$AO)),0)</f>
        <v>0</v>
      </c>
      <c r="AZ54" s="19">
        <f>IF(OR($I54="REAL",$I54="INCURRIDO"),SUMIF(S!$O:$O,$I54&amp;$O54&amp;$Q54&amp;UPPER(TEXT(AZ$4,"MMMMYYYY"))&amp;$Z54,IF($W$1="Pesos CLP",S!$AD:$AD,S!$AO:$AO)),0)</f>
        <v>0</v>
      </c>
      <c r="BA54" s="19">
        <f>IF(OR($I54="REAL",$I54="INCURRIDO"),SUMIF(S!$O:$O,$I54&amp;$O54&amp;$Q54&amp;UPPER(TEXT(BA$4,"MMMMYYYY"))&amp;$Z54,IF($W$1="Pesos CLP",S!$AD:$AD,S!$AO:$AO)),0)</f>
        <v>0</v>
      </c>
      <c r="BB54" s="19">
        <f>IF(OR($I54="REAL",$I54="INCURRIDO"),SUMIF(S!$O:$O,$I54&amp;$O54&amp;$Q54&amp;UPPER(TEXT(BB$4,"MMMMYYYY"))&amp;$Z54,IF($W$1="Pesos CLP",S!$AD:$AD,S!$AO:$AO)),0)</f>
        <v>0</v>
      </c>
      <c r="BC54" s="19">
        <f>IF(OR($I54="REAL",$I54="INCURRIDO"),SUMIF(S!$O:$O,$I54&amp;$O54&amp;$Q54&amp;UPPER(TEXT(BC$4,"MMMMYYYY"))&amp;$Z54,IF($W$1="Pesos CLP",S!$AD:$AD,S!$AO:$AO)),0)</f>
        <v>0</v>
      </c>
      <c r="BD54" s="19">
        <f>IF(OR($I54="REAL",$I54="INCURRIDO"),SUMIF(S!$O:$O,$I54&amp;$O54&amp;$Q54&amp;UPPER(TEXT(BD$4,"MMMMYYYY"))&amp;$Z54,IF($W$1="Pesos CLP",S!$AD:$AD,S!$AO:$AO)),0)</f>
        <v>0</v>
      </c>
      <c r="BE54" s="19">
        <f>IF(OR($I54="REAL",$I54="INCURRIDO"),SUMIF(S!$O:$O,$I54&amp;$O54&amp;$Q54&amp;UPPER(TEXT(BE$4,"MMMMYYYY"))&amp;$Z54,IF($W$1="Pesos CLP",S!$AD:$AD,S!$AO:$AO)),0)</f>
        <v>0</v>
      </c>
      <c r="BF54" s="19">
        <f>IF(OR($I54="REAL",$I54="INCURRIDO"),SUMIF(S!$O:$O,$I54&amp;$O54&amp;$Q54&amp;UPPER(TEXT(BF$4,"MMMMYYYY"))&amp;$Z54,IF($W$1="Pesos CLP",S!$AD:$AD,S!$AO:$AO)),0)</f>
        <v>0</v>
      </c>
      <c r="BG54" s="19">
        <f>IF(OR($I54="REAL",$I54="INCURRIDO"),SUMIF(S!$O:$O,$I54&amp;$O54&amp;$Q54&amp;UPPER(TEXT(BG$4,"MMMMYYYY"))&amp;$Z54,IF($W$1="Pesos CLP",S!$AD:$AD,S!$AO:$AO)),0)</f>
        <v>0</v>
      </c>
      <c r="BH54" s="19">
        <f>IF(OR($I54="REAL",$I54="INCURRIDO"),SUMIF(S!$O:$O,$I54&amp;$O54&amp;$Q54&amp;UPPER(TEXT(BH$4,"MMMMYYYY"))&amp;$Z54,IF($W$1="Pesos CLP",S!$AD:$AD,S!$AO:$AO)),0)</f>
        <v>0</v>
      </c>
      <c r="BI54" s="19">
        <f>IF(OR($I54="REAL",$I54="INCURRIDO"),SUMIF(S!$O:$O,$I54&amp;$O54&amp;$Q54&amp;UPPER(TEXT(BI$4,"MMMMYYYY"))&amp;$Z54,IF($W$1="Pesos CLP",S!$AD:$AD,S!$AO:$AO)),0)</f>
        <v>0</v>
      </c>
      <c r="BJ54" s="19">
        <f>IF(OR($I54="REAL",$I54="INCURRIDO"),SUMIF(S!$O:$O,$I54&amp;$O54&amp;$Q54&amp;UPPER(TEXT(BJ$4,"MMMMYYYY"))&amp;$Z54,IF($W$1="Pesos CLP",S!$AD:$AD,S!$AO:$AO)),0)</f>
        <v>0</v>
      </c>
      <c r="BK54" s="19">
        <f>IF(OR($I54="REAL",$I54="INCURRIDO"),SUMIF(S!$O:$O,$I54&amp;$O54&amp;$Q54&amp;UPPER(TEXT(BK$4,"MMMMYYYY"))&amp;$Z54,IF($W$1="Pesos CLP",S!$AD:$AD,S!$AO:$AO)),0)</f>
        <v>0</v>
      </c>
      <c r="BL54" s="19">
        <f>IF(OR($I54="REAL",$I54="INCURRIDO"),SUMIF(S!$O:$O,$I54&amp;$O54&amp;$Q54&amp;UPPER(TEXT(BL$4,"MMMMYYYY"))&amp;$Z54,IF($W$1="Pesos CLP",S!$AD:$AD,S!$AO:$AO)),0)</f>
        <v>0</v>
      </c>
      <c r="BM54" s="19">
        <f>IF(OR($I54="REAL",$I54="INCURRIDO"),SUMIF(S!$O:$O,$I54&amp;$O54&amp;$Q54&amp;UPPER(TEXT(BM$4,"MMMMYYYY"))&amp;$Z54,IF($W$1="Pesos CLP",S!$AD:$AD,S!$AO:$AO)),0)</f>
        <v>0</v>
      </c>
      <c r="BN54" s="19">
        <f>IF(OR($I54="REAL",$I54="INCURRIDO"),SUMIF(S!$O:$O,$I54&amp;$O54&amp;$Q54&amp;UPPER(TEXT(BN$4,"MMMMYYYY"))&amp;$Z54,IF($W$1="Pesos CLP",S!$AD:$AD,S!$AO:$AO)),0)</f>
        <v>0</v>
      </c>
      <c r="BO54" s="19">
        <f>IF(OR($I54="REAL",$I54="INCURRIDO"),SUMIF(S!$O:$O,$I54&amp;$O54&amp;$Q54&amp;UPPER(TEXT(BO$4,"MMMMYYYY"))&amp;$Z54,IF($W$1="Pesos CLP",S!$AD:$AD,S!$AO:$AO)),0)</f>
        <v>0</v>
      </c>
      <c r="BP54" s="19">
        <f>IF(OR($I54="REAL",$I54="INCURRIDO"),SUMIF(S!$O:$O,$I54&amp;$O54&amp;$Q54&amp;UPPER(TEXT(BP$4,"MMMMYYYY"))&amp;$Z54,IF($W$1="Pesos CLP",S!$AD:$AD,S!$AO:$AO)),0)</f>
        <v>0</v>
      </c>
      <c r="BQ54" s="19">
        <f>IF(OR($I54="REAL",$I54="INCURRIDO"),SUMIF(S!$O:$O,$I54&amp;$O54&amp;$Q54&amp;UPPER(TEXT(BQ$4,"MMMMYYYY"))&amp;$Z54,IF($W$1="Pesos CLP",S!$AD:$AD,S!$AO:$AO)),0)</f>
        <v>0</v>
      </c>
      <c r="BR54" s="19">
        <f>IF(OR($I54="REAL",$I54="INCURRIDO"),SUMIF(S!$O:$O,$I54&amp;$O54&amp;$Q54&amp;UPPER(TEXT(BR$4,"MMMMYYYY"))&amp;$Z54,IF($W$1="Pesos CLP",S!$AD:$AD,S!$AO:$AO)),0)</f>
        <v>0</v>
      </c>
      <c r="BS54" s="19">
        <f>IF(OR($I54="REAL",$I54="INCURRIDO"),SUMIF(S!$O:$O,$I54&amp;$O54&amp;$Q54&amp;UPPER(TEXT(BS$4,"MMMMYYYY"))&amp;$Z54,IF($W$1="Pesos CLP",S!$AD:$AD,S!$AO:$AO)),0)</f>
        <v>0</v>
      </c>
      <c r="BT54" s="19">
        <f>IF(OR($I54="REAL",$I54="INCURRIDO"),SUMIF(S!$O:$O,$I54&amp;$O54&amp;$Q54&amp;UPPER(TEXT(BT$4,"MMMMYYYY"))&amp;$Z54,IF($W$1="Pesos CLP",S!$AD:$AD,S!$AO:$AO)),0)</f>
        <v>0</v>
      </c>
      <c r="BU54" s="19">
        <f>IF(OR($I54="REAL",$I54="INCURRIDO"),SUMIF(S!$O:$O,$I54&amp;$O54&amp;$Q54&amp;UPPER(TEXT(BU$4,"MMMMYYYY"))&amp;$Z54,IF($W$1="Pesos CLP",S!$AD:$AD,S!$AO:$AO)),0)</f>
        <v>0</v>
      </c>
      <c r="BV54" s="19">
        <f>IF(OR($I54="REAL",$I54="INCURRIDO"),SUMIF(S!$O:$O,$I54&amp;$O54&amp;$Q54&amp;UPPER(TEXT(BV$4,"MMMMYYYY"))&amp;$Z54,IF($W$1="Pesos CLP",S!$AD:$AD,S!$AO:$AO)),0)</f>
        <v>0</v>
      </c>
      <c r="BW54" s="19">
        <f>IF(OR($I54="REAL",$I54="INCURRIDO"),SUMIF(S!$O:$O,$I54&amp;$O54&amp;$Q54&amp;UPPER(TEXT(BW$4,"MMMMYYYY"))&amp;$Z54,IF($W$1="Pesos CLP",S!$AD:$AD,S!$AO:$AO)),0)</f>
        <v>0</v>
      </c>
      <c r="BX54" s="19">
        <f>IF(OR($I54="REAL",$I54="INCURRIDO"),SUMIF(S!$O:$O,$I54&amp;$O54&amp;$Q54&amp;UPPER(TEXT(BX$4,"MMMMYYYY"))&amp;$Z54,IF($W$1="Pesos CLP",S!$AD:$AD,S!$AO:$AO)),0)</f>
        <v>0</v>
      </c>
      <c r="BY54" s="19">
        <f>IF(OR($I54="REAL",$I54="INCURRIDO"),SUMIF(S!$O:$O,$I54&amp;$O54&amp;$Q54&amp;UPPER(TEXT(BY$4,"MMMMYYYY"))&amp;$Z54,IF($W$1="Pesos CLP",S!$AD:$AD,S!$AO:$AO)),0)</f>
        <v>0</v>
      </c>
      <c r="BZ54" s="19">
        <f>IF(OR($I54="REAL",$I54="INCURRIDO"),SUMIF(S!$O:$O,$I54&amp;$O54&amp;$Q54&amp;UPPER(TEXT(BZ$4,"MMMMYYYY"))&amp;$Z54,IF($W$1="Pesos CLP",S!$AD:$AD,S!$AO:$AO)),0)</f>
        <v>0</v>
      </c>
      <c r="CA54" s="19">
        <f>IF(OR($I54="REAL",$I54="INCURRIDO"),SUMIF(S!$O:$O,$I54&amp;$O54&amp;$Q54&amp;UPPER(TEXT(CA$4,"MMMMYYYY"))&amp;$Z54,IF($W$1="Pesos CLP",S!$AD:$AD,S!$AO:$AO)),0)</f>
        <v>0</v>
      </c>
      <c r="CB54" s="19">
        <f>IF(OR($I54="REAL",$I54="INCURRIDO"),SUMIF(S!$O:$O,$I54&amp;$O54&amp;$Q54&amp;UPPER(TEXT(CB$4,"MMMMYYYY"))&amp;$Z54,IF($W$1="Pesos CLP",S!$AD:$AD,S!$AO:$AO)),0)</f>
        <v>0</v>
      </c>
      <c r="CC54" s="19">
        <f>IF(OR($I54="REAL",$I54="INCURRIDO"),SUMIF(S!$O:$O,$I54&amp;$O54&amp;$Q54&amp;UPPER(TEXT(CC$4,"MMMMYYYY"))&amp;$Z54,IF($W$1="Pesos CLP",S!$AD:$AD,S!$AO:$AO)),0)</f>
        <v>0</v>
      </c>
      <c r="CD54" s="19">
        <f>IF(OR($I54="REAL",$I54="INCURRIDO"),SUMIF(S!$O:$O,$I54&amp;$O54&amp;$Q54&amp;UPPER(TEXT(CD$4,"MMMMYYYY"))&amp;$Z54,IF($W$1="Pesos CLP",S!$AD:$AD,S!$AO:$AO)),0)</f>
        <v>0</v>
      </c>
      <c r="CE54" s="19">
        <f>IF(OR($I54="REAL",$I54="INCURRIDO"),SUMIF(S!$O:$O,$I54&amp;$O54&amp;$Q54&amp;UPPER(TEXT(CE$4,"MMMMYYYY"))&amp;$Z54,IF($W$1="Pesos CLP",S!$AD:$AD,S!$AO:$AO)),0)</f>
        <v>0</v>
      </c>
      <c r="CF54" s="19">
        <f>IF(OR($I54="REAL",$I54="INCURRIDO"),SUMIF(S!$O:$O,$I54&amp;$O54&amp;$Q54&amp;UPPER(TEXT(CF$4,"MMMMYYYY"))&amp;$Z54,IF($W$1="Pesos CLP",S!$AD:$AD,S!$AO:$AO)),0)</f>
        <v>0</v>
      </c>
      <c r="CG54" s="19">
        <f>IF(OR($I54="REAL",$I54="INCURRIDO"),SUMIF(S!$O:$O,$I54&amp;$O54&amp;$Q54&amp;UPPER(TEXT(CG$4,"MMMMYYYY"))&amp;$Z54,IF($W$1="Pesos CLP",S!$AD:$AD,S!$AO:$AO)),0)</f>
        <v>0</v>
      </c>
      <c r="CH54" s="19">
        <f>IF(OR($I54="REAL",$I54="INCURRIDO"),SUMIF(S!$O:$O,$I54&amp;$O54&amp;$Q54&amp;UPPER(TEXT(CH$4,"MMMMYYYY"))&amp;$Z54,IF($W$1="Pesos CLP",S!$AD:$AD,S!$AO:$AO)),0)</f>
        <v>0</v>
      </c>
      <c r="CI54" s="19">
        <f>IF(OR($I54="REAL",$I54="INCURRIDO"),SUMIF(S!$O:$O,$I54&amp;$O54&amp;$Q54&amp;UPPER(TEXT(CI$4,"MMMMYYYY"))&amp;$Z54,IF($W$1="Pesos CLP",S!$AD:$AD,S!$AO:$AO)),0)</f>
        <v>0</v>
      </c>
      <c r="CJ54" s="19">
        <f>IF(OR($I54="REAL",$I54="INCURRIDO"),SUMIF(S!$O:$O,$I54&amp;$O54&amp;$Q54&amp;UPPER(TEXT(CJ$4,"MMMMYYYY"))&amp;$Z54,IF($W$1="Pesos CLP",S!$AD:$AD,S!$AO:$AO)),0)</f>
        <v>0</v>
      </c>
      <c r="CK54" s="378">
        <f t="shared" si="57"/>
        <v>0</v>
      </c>
      <c r="CL54" s="378">
        <f t="shared" si="57"/>
        <v>0</v>
      </c>
      <c r="CM54" s="378">
        <f t="shared" si="57"/>
        <v>0</v>
      </c>
      <c r="CN54" s="378">
        <f t="shared" si="57"/>
        <v>0</v>
      </c>
      <c r="CO54" s="378">
        <f t="shared" si="57"/>
        <v>0</v>
      </c>
      <c r="CP54" s="378">
        <f t="shared" si="57"/>
        <v>0</v>
      </c>
      <c r="CQ54" s="378">
        <f t="shared" si="57"/>
        <v>0</v>
      </c>
      <c r="CR54" s="378">
        <f t="shared" si="57"/>
        <v>0</v>
      </c>
      <c r="CS54" s="378">
        <f t="shared" si="57"/>
        <v>0</v>
      </c>
      <c r="CT54" s="378">
        <f t="shared" si="51"/>
        <v>0</v>
      </c>
      <c r="CU54" s="378">
        <f t="shared" si="51"/>
        <v>0</v>
      </c>
      <c r="CV54" s="378">
        <f t="shared" si="51"/>
        <v>0</v>
      </c>
      <c r="CW54" s="378">
        <f t="shared" si="51"/>
        <v>0</v>
      </c>
      <c r="CX54" s="378">
        <f t="shared" si="51"/>
        <v>0</v>
      </c>
      <c r="CY54" s="378">
        <f t="shared" si="51"/>
        <v>0</v>
      </c>
      <c r="CZ54" s="378">
        <f t="shared" si="51"/>
        <v>0</v>
      </c>
      <c r="DA54" s="378">
        <f t="shared" si="51"/>
        <v>0</v>
      </c>
      <c r="DB54" s="378">
        <f t="shared" si="51"/>
        <v>0</v>
      </c>
      <c r="DC54" s="378">
        <f t="shared" si="51"/>
        <v>0</v>
      </c>
      <c r="DD54" s="378">
        <f t="shared" si="52"/>
        <v>0</v>
      </c>
      <c r="DE54" s="378">
        <f t="shared" si="52"/>
        <v>0</v>
      </c>
      <c r="DF54" s="378">
        <f t="shared" si="52"/>
        <v>0</v>
      </c>
      <c r="DG54" s="378">
        <f t="shared" si="52"/>
        <v>0</v>
      </c>
      <c r="DH54" s="378">
        <f t="shared" si="52"/>
        <v>0</v>
      </c>
      <c r="DI54" s="378">
        <f t="shared" si="52"/>
        <v>0</v>
      </c>
      <c r="DJ54" s="378">
        <f t="shared" si="52"/>
        <v>0</v>
      </c>
      <c r="DK54" s="378">
        <f t="shared" si="52"/>
        <v>0</v>
      </c>
      <c r="DL54" s="378">
        <f t="shared" si="52"/>
        <v>0</v>
      </c>
      <c r="DM54" s="378">
        <f t="shared" si="52"/>
        <v>0</v>
      </c>
      <c r="DN54" s="378">
        <f t="shared" si="53"/>
        <v>0</v>
      </c>
      <c r="DO54" s="378">
        <f t="shared" si="53"/>
        <v>0</v>
      </c>
      <c r="DP54" s="378">
        <f t="shared" si="53"/>
        <v>0</v>
      </c>
      <c r="DQ54" s="378">
        <f t="shared" si="53"/>
        <v>0</v>
      </c>
      <c r="DR54" s="378">
        <f t="shared" si="53"/>
        <v>0</v>
      </c>
      <c r="DS54" s="378">
        <f t="shared" si="53"/>
        <v>0</v>
      </c>
      <c r="DT54" s="378">
        <f t="shared" si="53"/>
        <v>0</v>
      </c>
      <c r="DU54" s="378">
        <f t="shared" si="53"/>
        <v>0</v>
      </c>
      <c r="DV54" s="378">
        <f t="shared" si="53"/>
        <v>0</v>
      </c>
      <c r="DW54" s="378">
        <f t="shared" si="53"/>
        <v>0</v>
      </c>
      <c r="DX54" s="378">
        <f t="shared" si="54"/>
        <v>0</v>
      </c>
      <c r="DY54" s="378">
        <f t="shared" si="54"/>
        <v>0</v>
      </c>
      <c r="DZ54" s="378">
        <f t="shared" si="54"/>
        <v>0</v>
      </c>
      <c r="EA54" s="378">
        <f t="shared" si="54"/>
        <v>0</v>
      </c>
      <c r="EB54" s="378">
        <f t="shared" si="54"/>
        <v>0</v>
      </c>
      <c r="EC54" s="378">
        <f t="shared" si="54"/>
        <v>0</v>
      </c>
      <c r="ED54" s="378">
        <f t="shared" si="54"/>
        <v>0</v>
      </c>
      <c r="EE54" s="378">
        <f t="shared" si="54"/>
        <v>0</v>
      </c>
      <c r="EF54" s="378">
        <f t="shared" si="54"/>
        <v>0</v>
      </c>
      <c r="EG54" s="378">
        <f t="shared" si="54"/>
        <v>0</v>
      </c>
      <c r="EH54" s="378">
        <f t="shared" si="55"/>
        <v>0</v>
      </c>
      <c r="EI54" s="378">
        <f t="shared" si="55"/>
        <v>0</v>
      </c>
      <c r="EJ54" s="378">
        <f t="shared" si="55"/>
        <v>0</v>
      </c>
      <c r="EK54" s="378">
        <f t="shared" si="55"/>
        <v>0</v>
      </c>
      <c r="EL54" s="378">
        <f t="shared" si="55"/>
        <v>0</v>
      </c>
      <c r="EM54" s="378">
        <f t="shared" si="55"/>
        <v>0</v>
      </c>
      <c r="EN54" s="378">
        <f t="shared" si="55"/>
        <v>0</v>
      </c>
      <c r="EO54" s="378">
        <f t="shared" si="55"/>
        <v>0</v>
      </c>
      <c r="EP54" s="378">
        <f t="shared" si="55"/>
        <v>0</v>
      </c>
      <c r="EQ54" s="378">
        <f t="shared" si="55"/>
        <v>0</v>
      </c>
    </row>
    <row r="55" spans="1:147" x14ac:dyDescent="0.3">
      <c r="A55" s="368"/>
      <c r="B55" s="368"/>
      <c r="C55" s="368"/>
      <c r="D55" s="368">
        <f t="shared" si="17"/>
        <v>1.034195933456562</v>
      </c>
      <c r="E55" s="368" t="str">
        <f>VLOOKUP(TEXT(Z55,0),'G2'!B:D,3,0)</f>
        <v>MN</v>
      </c>
      <c r="F55" s="816">
        <f t="shared" si="18"/>
        <v>0</v>
      </c>
      <c r="G55" s="755">
        <f t="shared" si="8"/>
        <v>0</v>
      </c>
      <c r="H55" s="756" t="s">
        <v>1190</v>
      </c>
      <c r="I55" s="370" t="s">
        <v>93</v>
      </c>
      <c r="J55" s="370" t="s">
        <v>22</v>
      </c>
      <c r="K55" s="368" t="s">
        <v>262</v>
      </c>
      <c r="L55" s="368" t="str">
        <f>IFERROR(VLOOKUP(TEXT(Z55,0),'G2'!$B$5:$D$21,3,0),"")</f>
        <v>MN</v>
      </c>
      <c r="M55" s="369"/>
      <c r="N55" s="370" t="s">
        <v>646</v>
      </c>
      <c r="O55" s="370" t="s">
        <v>275</v>
      </c>
      <c r="P55" s="370"/>
      <c r="Q55" s="370" t="s">
        <v>695</v>
      </c>
      <c r="R55" s="370" t="s">
        <v>632</v>
      </c>
      <c r="S55" s="371">
        <v>15</v>
      </c>
      <c r="T55" s="372">
        <v>45554</v>
      </c>
      <c r="U55" s="372">
        <v>45565</v>
      </c>
      <c r="V55" s="373">
        <f t="shared" si="56"/>
        <v>0.36666666666666664</v>
      </c>
      <c r="W55" s="374">
        <v>43144.040761102675</v>
      </c>
      <c r="X55" s="17" cm="1">
        <f t="array" ref="X55">+IF($W$1="Pesos CLP",W55,W55/TC)*MB_24A25</f>
        <v>49.191607940644786</v>
      </c>
      <c r="Y55" s="18">
        <f t="shared" si="10"/>
        <v>0</v>
      </c>
      <c r="Z55">
        <v>91243520</v>
      </c>
      <c r="AA55" s="19">
        <f>IF(OR($I55="REAL",$I55="INCURRIDO"),SUMIF(S!$O:$O,$I55&amp;$O55&amp;$Q55&amp;UPPER(TEXT(AA$4,"MMMMYYYY"))&amp;$Z55,IF($W$1="Pesos CLP",S!$AD:$AD,S!$AO:$AO)),0)</f>
        <v>0</v>
      </c>
      <c r="AB55" s="19">
        <f>IF(OR($I55="REAL",$I55="INCURRIDO"),SUMIF(S!$O:$O,$I55&amp;$O55&amp;$Q55&amp;UPPER(TEXT(AB$4,"MMMMYYYY"))&amp;$Z55,IF($W$1="Pesos CLP",S!$AD:$AD,S!$AO:$AO)),0)</f>
        <v>0</v>
      </c>
      <c r="AC55" s="19">
        <f>IF(OR($I55="REAL",$I55="INCURRIDO"),SUMIF(S!$O:$O,$I55&amp;$O55&amp;$Q55&amp;UPPER(TEXT(AC$4,"MMMMYYYY"))&amp;$Z55,IF($W$1="Pesos CLP",S!$AD:$AD,S!$AO:$AO)),0)</f>
        <v>0</v>
      </c>
      <c r="AD55" s="19">
        <f>IF(OR($I55="REAL",$I55="INCURRIDO"),SUMIF(S!$O:$O,$I55&amp;$O55&amp;$Q55&amp;UPPER(TEXT(AD$4,"MMMMYYYY"))&amp;$Z55,IF($W$1="Pesos CLP",S!$AD:$AD,S!$AO:$AO)),0)</f>
        <v>0</v>
      </c>
      <c r="AE55" s="19">
        <f>IF(OR($I55="REAL",$I55="INCURRIDO"),SUMIF(S!$O:$O,$I55&amp;$O55&amp;$Q55&amp;UPPER(TEXT(AE$4,"MMMMYYYY"))&amp;$Z55,IF($W$1="Pesos CLP",S!$AD:$AD,S!$AO:$AO)),0)</f>
        <v>0</v>
      </c>
      <c r="AF55" s="19">
        <f>IF(OR($I55="REAL",$I55="INCURRIDO"),SUMIF(S!$O:$O,$I55&amp;$O55&amp;$Q55&amp;UPPER(TEXT(AF$4,"MMMMYYYY"))&amp;$Z55,IF($W$1="Pesos CLP",S!$AD:$AD,S!$AO:$AO)),0)</f>
        <v>0</v>
      </c>
      <c r="AG55" s="19">
        <f>IF(OR($I55="REAL",$I55="INCURRIDO"),SUMIF(S!$O:$O,$I55&amp;$O55&amp;$Q55&amp;UPPER(TEXT(AG$4,"MMMMYYYY"))&amp;$Z55,IF($W$1="Pesos CLP",S!$AD:$AD,S!$AO:$AO)),0)</f>
        <v>0</v>
      </c>
      <c r="AH55" s="19">
        <f>IF(OR($I55="REAL",$I55="INCURRIDO"),SUMIF(S!$O:$O,$I55&amp;$O55&amp;$Q55&amp;UPPER(TEXT(AH$4,"MMMMYYYY"))&amp;$Z55,IF($W$1="Pesos CLP",S!$AD:$AD,S!$AO:$AO)),0)</f>
        <v>0</v>
      </c>
      <c r="AI55" s="19">
        <f>IF(OR($I55="REAL",$I55="INCURRIDO"),SUMIF(S!$O:$O,$I55&amp;$O55&amp;$Q55&amp;UPPER(TEXT(AI$4,"MMMMYYYY"))&amp;$Z55,IF($W$1="Pesos CLP",S!$AD:$AD,S!$AO:$AO)),0)</f>
        <v>0</v>
      </c>
      <c r="AJ55" s="19">
        <f>IF(OR($I55="REAL",$I55="INCURRIDO"),SUMIF(S!$O:$O,$I55&amp;$O55&amp;$Q55&amp;UPPER(TEXT(AJ$4,"MMMMYYYY"))&amp;$Z55,IF($W$1="Pesos CLP",S!$AD:$AD,S!$AO:$AO)),0)</f>
        <v>0</v>
      </c>
      <c r="AK55" s="19">
        <f>IF(OR($I55="REAL",$I55="INCURRIDO"),SUMIF(S!$O:$O,$I55&amp;$O55&amp;$Q55&amp;UPPER(TEXT(AK$4,"MMMMYYYY"))&amp;$Z55,IF($W$1="Pesos CLP",S!$AD:$AD,S!$AO:$AO)),0)</f>
        <v>0</v>
      </c>
      <c r="AL55" s="19">
        <f>IF(OR($I55="REAL",$I55="INCURRIDO"),SUMIF(S!$O:$O,$I55&amp;$O55&amp;$Q55&amp;UPPER(TEXT(AL$4,"MMMMYYYY"))&amp;$Z55,IF($W$1="Pesos CLP",S!$AD:$AD,S!$AO:$AO)),0)</f>
        <v>0</v>
      </c>
      <c r="AM55" s="19">
        <f>IF(OR($I55="REAL",$I55="INCURRIDO"),SUMIF(S!$O:$O,$I55&amp;$O55&amp;$Q55&amp;UPPER(TEXT(AM$4,"MMMMYYYY"))&amp;$Z55,IF($W$1="Pesos CLP",S!$AD:$AD,S!$AO:$AO)),0)</f>
        <v>0</v>
      </c>
      <c r="AN55" s="19">
        <f>IF(OR($I55="REAL",$I55="INCURRIDO"),SUMIF(S!$O:$O,$I55&amp;$O55&amp;$Q55&amp;UPPER(TEXT(AN$4,"MMMMYYYY"))&amp;$Z55,IF($W$1="Pesos CLP",S!$AD:$AD,S!$AO:$AO)),0)</f>
        <v>0</v>
      </c>
      <c r="AO55" s="19">
        <f>IF(OR($I55="REAL",$I55="INCURRIDO"),SUMIF(S!$O:$O,$I55&amp;$O55&amp;$Q55&amp;UPPER(TEXT(AO$4,"MMMMYYYY"))&amp;$Z55,IF($W$1="Pesos CLP",S!$AD:$AD,S!$AO:$AO)),0)</f>
        <v>0</v>
      </c>
      <c r="AP55" s="19">
        <f>IF(OR($I55="REAL",$I55="INCURRIDO"),SUMIF(S!$O:$O,$I55&amp;$O55&amp;$Q55&amp;UPPER(TEXT(AP$4,"MMMMYYYY"))&amp;$Z55,IF($W$1="Pesos CLP",S!$AD:$AD,S!$AO:$AO)),0)</f>
        <v>0</v>
      </c>
      <c r="AQ55" s="19">
        <f>IF(OR($I55="REAL",$I55="INCURRIDO"),SUMIF(S!$O:$O,$I55&amp;$O55&amp;$Q55&amp;UPPER(TEXT(AQ$4,"MMMMYYYY"))&amp;$Z55,IF($W$1="Pesos CLP",S!$AD:$AD,S!$AO:$AO)),0)</f>
        <v>0</v>
      </c>
      <c r="AR55" s="19">
        <f>IF(OR($I55="REAL",$I55="INCURRIDO"),SUMIF(S!$O:$O,$I55&amp;$O55&amp;$Q55&amp;UPPER(TEXT(AR$4,"MMMMYYYY"))&amp;$Z55,IF($W$1="Pesos CLP",S!$AD:$AD,S!$AO:$AO)),0)</f>
        <v>0</v>
      </c>
      <c r="AS55" s="19">
        <f>IF(OR($I55="REAL",$I55="INCURRIDO"),SUMIF(S!$O:$O,$I55&amp;$O55&amp;$Q55&amp;UPPER(TEXT(AS$4,"MMMMYYYY"))&amp;$Z55,IF($W$1="Pesos CLP",S!$AD:$AD,S!$AO:$AO)),0)</f>
        <v>0</v>
      </c>
      <c r="AT55" s="19">
        <f>IF(OR($I55="REAL",$I55="INCURRIDO"),SUMIF(S!$O:$O,$I55&amp;$O55&amp;$Q55&amp;UPPER(TEXT(AT$4,"MMMMYYYY"))&amp;$Z55,IF($W$1="Pesos CLP",S!$AD:$AD,S!$AO:$AO)),0)</f>
        <v>0</v>
      </c>
      <c r="AU55" s="19">
        <f>IF(OR($I55="REAL",$I55="INCURRIDO"),SUMIF(S!$O:$O,$I55&amp;$O55&amp;$Q55&amp;UPPER(TEXT(AU$4,"MMMMYYYY"))&amp;$Z55,IF($W$1="Pesos CLP",S!$AD:$AD,S!$AO:$AO)),0)</f>
        <v>0</v>
      </c>
      <c r="AV55" s="19">
        <f>IF(OR($I55="REAL",$I55="INCURRIDO"),SUMIF(S!$O:$O,$I55&amp;$O55&amp;$Q55&amp;UPPER(TEXT(AV$4,"MMMMYYYY"))&amp;$Z55,IF($W$1="Pesos CLP",S!$AD:$AD,S!$AO:$AO)),0)</f>
        <v>0</v>
      </c>
      <c r="AW55" s="19">
        <f>IF(OR($I55="REAL",$I55="INCURRIDO"),SUMIF(S!$O:$O,$I55&amp;$O55&amp;$Q55&amp;UPPER(TEXT(AW$4,"MMMMYYYY"))&amp;$Z55,IF($W$1="Pesos CLP",S!$AD:$AD,S!$AO:$AO)),0)</f>
        <v>0</v>
      </c>
      <c r="AX55" s="19">
        <f>IF(OR($I55="REAL",$I55="INCURRIDO"),SUMIF(S!$O:$O,$I55&amp;$O55&amp;$Q55&amp;UPPER(TEXT(AX$4,"MMMMYYYY"))&amp;$Z55,IF($W$1="Pesos CLP",S!$AD:$AD,S!$AO:$AO)),0)</f>
        <v>0</v>
      </c>
      <c r="AY55" s="19">
        <f>IF(OR($I55="REAL",$I55="INCURRIDO"),SUMIF(S!$O:$O,$I55&amp;$O55&amp;$Q55&amp;UPPER(TEXT(AY$4,"MMMMYYYY"))&amp;$Z55,IF($W$1="Pesos CLP",S!$AD:$AD,S!$AO:$AO)),0)</f>
        <v>0</v>
      </c>
      <c r="AZ55" s="19">
        <f>IF(OR($I55="REAL",$I55="INCURRIDO"),SUMIF(S!$O:$O,$I55&amp;$O55&amp;$Q55&amp;UPPER(TEXT(AZ$4,"MMMMYYYY"))&amp;$Z55,IF($W$1="Pesos CLP",S!$AD:$AD,S!$AO:$AO)),0)</f>
        <v>0</v>
      </c>
      <c r="BA55" s="19">
        <f>IF(OR($I55="REAL",$I55="INCURRIDO"),SUMIF(S!$O:$O,$I55&amp;$O55&amp;$Q55&amp;UPPER(TEXT(BA$4,"MMMMYYYY"))&amp;$Z55,IF($W$1="Pesos CLP",S!$AD:$AD,S!$AO:$AO)),0)</f>
        <v>0</v>
      </c>
      <c r="BB55" s="19">
        <f>IF(OR($I55="REAL",$I55="INCURRIDO"),SUMIF(S!$O:$O,$I55&amp;$O55&amp;$Q55&amp;UPPER(TEXT(BB$4,"MMMMYYYY"))&amp;$Z55,IF($W$1="Pesos CLP",S!$AD:$AD,S!$AO:$AO)),0)</f>
        <v>0</v>
      </c>
      <c r="BC55" s="19">
        <f>IF(OR($I55="REAL",$I55="INCURRIDO"),SUMIF(S!$O:$O,$I55&amp;$O55&amp;$Q55&amp;UPPER(TEXT(BC$4,"MMMMYYYY"))&amp;$Z55,IF($W$1="Pesos CLP",S!$AD:$AD,S!$AO:$AO)),0)</f>
        <v>0</v>
      </c>
      <c r="BD55" s="19">
        <f>IF(OR($I55="REAL",$I55="INCURRIDO"),SUMIF(S!$O:$O,$I55&amp;$O55&amp;$Q55&amp;UPPER(TEXT(BD$4,"MMMMYYYY"))&amp;$Z55,IF($W$1="Pesos CLP",S!$AD:$AD,S!$AO:$AO)),0)</f>
        <v>0</v>
      </c>
      <c r="BE55" s="19">
        <f>IF(OR($I55="REAL",$I55="INCURRIDO"),SUMIF(S!$O:$O,$I55&amp;$O55&amp;$Q55&amp;UPPER(TEXT(BE$4,"MMMMYYYY"))&amp;$Z55,IF($W$1="Pesos CLP",S!$AD:$AD,S!$AO:$AO)),0)</f>
        <v>0</v>
      </c>
      <c r="BF55" s="19">
        <f>IF(OR($I55="REAL",$I55="INCURRIDO"),SUMIF(S!$O:$O,$I55&amp;$O55&amp;$Q55&amp;UPPER(TEXT(BF$4,"MMMMYYYY"))&amp;$Z55,IF($W$1="Pesos CLP",S!$AD:$AD,S!$AO:$AO)),0)</f>
        <v>0</v>
      </c>
      <c r="BG55" s="19">
        <f>IF(OR($I55="REAL",$I55="INCURRIDO"),SUMIF(S!$O:$O,$I55&amp;$O55&amp;$Q55&amp;UPPER(TEXT(BG$4,"MMMMYYYY"))&amp;$Z55,IF($W$1="Pesos CLP",S!$AD:$AD,S!$AO:$AO)),0)</f>
        <v>0</v>
      </c>
      <c r="BH55" s="19">
        <f>IF(OR($I55="REAL",$I55="INCURRIDO"),SUMIF(S!$O:$O,$I55&amp;$O55&amp;$Q55&amp;UPPER(TEXT(BH$4,"MMMMYYYY"))&amp;$Z55,IF($W$1="Pesos CLP",S!$AD:$AD,S!$AO:$AO)),0)</f>
        <v>0</v>
      </c>
      <c r="BI55" s="19">
        <f>IF(OR($I55="REAL",$I55="INCURRIDO"),SUMIF(S!$O:$O,$I55&amp;$O55&amp;$Q55&amp;UPPER(TEXT(BI$4,"MMMMYYYY"))&amp;$Z55,IF($W$1="Pesos CLP",S!$AD:$AD,S!$AO:$AO)),0)</f>
        <v>0</v>
      </c>
      <c r="BJ55" s="19">
        <f>IF(OR($I55="REAL",$I55="INCURRIDO"),SUMIF(S!$O:$O,$I55&amp;$O55&amp;$Q55&amp;UPPER(TEXT(BJ$4,"MMMMYYYY"))&amp;$Z55,IF($W$1="Pesos CLP",S!$AD:$AD,S!$AO:$AO)),0)</f>
        <v>0</v>
      </c>
      <c r="BK55" s="19">
        <f>IF(OR($I55="REAL",$I55="INCURRIDO"),SUMIF(S!$O:$O,$I55&amp;$O55&amp;$Q55&amp;UPPER(TEXT(BK$4,"MMMMYYYY"))&amp;$Z55,IF($W$1="Pesos CLP",S!$AD:$AD,S!$AO:$AO)),0)</f>
        <v>0</v>
      </c>
      <c r="BL55" s="19">
        <f>IF(OR($I55="REAL",$I55="INCURRIDO"),SUMIF(S!$O:$O,$I55&amp;$O55&amp;$Q55&amp;UPPER(TEXT(BL$4,"MMMMYYYY"))&amp;$Z55,IF($W$1="Pesos CLP",S!$AD:$AD,S!$AO:$AO)),0)</f>
        <v>0</v>
      </c>
      <c r="BM55" s="19">
        <f>IF(OR($I55="REAL",$I55="INCURRIDO"),SUMIF(S!$O:$O,$I55&amp;$O55&amp;$Q55&amp;UPPER(TEXT(BM$4,"MMMMYYYY"))&amp;$Z55,IF($W$1="Pesos CLP",S!$AD:$AD,S!$AO:$AO)),0)</f>
        <v>0</v>
      </c>
      <c r="BN55" s="19">
        <f>IF(OR($I55="REAL",$I55="INCURRIDO"),SUMIF(S!$O:$O,$I55&amp;$O55&amp;$Q55&amp;UPPER(TEXT(BN$4,"MMMMYYYY"))&amp;$Z55,IF($W$1="Pesos CLP",S!$AD:$AD,S!$AO:$AO)),0)</f>
        <v>0</v>
      </c>
      <c r="BO55" s="19">
        <f>IF(OR($I55="REAL",$I55="INCURRIDO"),SUMIF(S!$O:$O,$I55&amp;$O55&amp;$Q55&amp;UPPER(TEXT(BO$4,"MMMMYYYY"))&amp;$Z55,IF($W$1="Pesos CLP",S!$AD:$AD,S!$AO:$AO)),0)</f>
        <v>0</v>
      </c>
      <c r="BP55" s="19">
        <f>IF(OR($I55="REAL",$I55="INCURRIDO"),SUMIF(S!$O:$O,$I55&amp;$O55&amp;$Q55&amp;UPPER(TEXT(BP$4,"MMMMYYYY"))&amp;$Z55,IF($W$1="Pesos CLP",S!$AD:$AD,S!$AO:$AO)),0)</f>
        <v>0</v>
      </c>
      <c r="BQ55" s="19">
        <f>IF(OR($I55="REAL",$I55="INCURRIDO"),SUMIF(S!$O:$O,$I55&amp;$O55&amp;$Q55&amp;UPPER(TEXT(BQ$4,"MMMMYYYY"))&amp;$Z55,IF($W$1="Pesos CLP",S!$AD:$AD,S!$AO:$AO)),0)</f>
        <v>0</v>
      </c>
      <c r="BR55" s="19">
        <f>IF(OR($I55="REAL",$I55="INCURRIDO"),SUMIF(S!$O:$O,$I55&amp;$O55&amp;$Q55&amp;UPPER(TEXT(BR$4,"MMMMYYYY"))&amp;$Z55,IF($W$1="Pesos CLP",S!$AD:$AD,S!$AO:$AO)),0)</f>
        <v>0</v>
      </c>
      <c r="BS55" s="19">
        <f>IF(OR($I55="REAL",$I55="INCURRIDO"),SUMIF(S!$O:$O,$I55&amp;$O55&amp;$Q55&amp;UPPER(TEXT(BS$4,"MMMMYYYY"))&amp;$Z55,IF($W$1="Pesos CLP",S!$AD:$AD,S!$AO:$AO)),0)</f>
        <v>0</v>
      </c>
      <c r="BT55" s="19">
        <f>IF(OR($I55="REAL",$I55="INCURRIDO"),SUMIF(S!$O:$O,$I55&amp;$O55&amp;$Q55&amp;UPPER(TEXT(BT$4,"MMMMYYYY"))&amp;$Z55,IF($W$1="Pesos CLP",S!$AD:$AD,S!$AO:$AO)),0)</f>
        <v>0</v>
      </c>
      <c r="BU55" s="19">
        <f>IF(OR($I55="REAL",$I55="INCURRIDO"),SUMIF(S!$O:$O,$I55&amp;$O55&amp;$Q55&amp;UPPER(TEXT(BU$4,"MMMMYYYY"))&amp;$Z55,IF($W$1="Pesos CLP",S!$AD:$AD,S!$AO:$AO)),0)</f>
        <v>0</v>
      </c>
      <c r="BV55" s="19">
        <f>IF(OR($I55="REAL",$I55="INCURRIDO"),SUMIF(S!$O:$O,$I55&amp;$O55&amp;$Q55&amp;UPPER(TEXT(BV$4,"MMMMYYYY"))&amp;$Z55,IF($W$1="Pesos CLP",S!$AD:$AD,S!$AO:$AO)),0)</f>
        <v>0</v>
      </c>
      <c r="BW55" s="19">
        <f>IF(OR($I55="REAL",$I55="INCURRIDO"),SUMIF(S!$O:$O,$I55&amp;$O55&amp;$Q55&amp;UPPER(TEXT(BW$4,"MMMMYYYY"))&amp;$Z55,IF($W$1="Pesos CLP",S!$AD:$AD,S!$AO:$AO)),0)</f>
        <v>0</v>
      </c>
      <c r="BX55" s="19">
        <f>IF(OR($I55="REAL",$I55="INCURRIDO"),SUMIF(S!$O:$O,$I55&amp;$O55&amp;$Q55&amp;UPPER(TEXT(BX$4,"MMMMYYYY"))&amp;$Z55,IF($W$1="Pesos CLP",S!$AD:$AD,S!$AO:$AO)),0)</f>
        <v>0</v>
      </c>
      <c r="BY55" s="19">
        <f>IF(OR($I55="REAL",$I55="INCURRIDO"),SUMIF(S!$O:$O,$I55&amp;$O55&amp;$Q55&amp;UPPER(TEXT(BY$4,"MMMMYYYY"))&amp;$Z55,IF($W$1="Pesos CLP",S!$AD:$AD,S!$AO:$AO)),0)</f>
        <v>0</v>
      </c>
      <c r="BZ55" s="19">
        <f>IF(OR($I55="REAL",$I55="INCURRIDO"),SUMIF(S!$O:$O,$I55&amp;$O55&amp;$Q55&amp;UPPER(TEXT(BZ$4,"MMMMYYYY"))&amp;$Z55,IF($W$1="Pesos CLP",S!$AD:$AD,S!$AO:$AO)),0)</f>
        <v>0</v>
      </c>
      <c r="CA55" s="19">
        <f>IF(OR($I55="REAL",$I55="INCURRIDO"),SUMIF(S!$O:$O,$I55&amp;$O55&amp;$Q55&amp;UPPER(TEXT(CA$4,"MMMMYYYY"))&amp;$Z55,IF($W$1="Pesos CLP",S!$AD:$AD,S!$AO:$AO)),0)</f>
        <v>0</v>
      </c>
      <c r="CB55" s="19">
        <f>IF(OR($I55="REAL",$I55="INCURRIDO"),SUMIF(S!$O:$O,$I55&amp;$O55&amp;$Q55&amp;UPPER(TEXT(CB$4,"MMMMYYYY"))&amp;$Z55,IF($W$1="Pesos CLP",S!$AD:$AD,S!$AO:$AO)),0)</f>
        <v>0</v>
      </c>
      <c r="CC55" s="19">
        <f>IF(OR($I55="REAL",$I55="INCURRIDO"),SUMIF(S!$O:$O,$I55&amp;$O55&amp;$Q55&amp;UPPER(TEXT(CC$4,"MMMMYYYY"))&amp;$Z55,IF($W$1="Pesos CLP",S!$AD:$AD,S!$AO:$AO)),0)</f>
        <v>0</v>
      </c>
      <c r="CD55" s="19">
        <f>IF(OR($I55="REAL",$I55="INCURRIDO"),SUMIF(S!$O:$O,$I55&amp;$O55&amp;$Q55&amp;UPPER(TEXT(CD$4,"MMMMYYYY"))&amp;$Z55,IF($W$1="Pesos CLP",S!$AD:$AD,S!$AO:$AO)),0)</f>
        <v>0</v>
      </c>
      <c r="CE55" s="19">
        <f>IF(OR($I55="REAL",$I55="INCURRIDO"),SUMIF(S!$O:$O,$I55&amp;$O55&amp;$Q55&amp;UPPER(TEXT(CE$4,"MMMMYYYY"))&amp;$Z55,IF($W$1="Pesos CLP",S!$AD:$AD,S!$AO:$AO)),0)</f>
        <v>0</v>
      </c>
      <c r="CF55" s="19">
        <f>IF(OR($I55="REAL",$I55="INCURRIDO"),SUMIF(S!$O:$O,$I55&amp;$O55&amp;$Q55&amp;UPPER(TEXT(CF$4,"MMMMYYYY"))&amp;$Z55,IF($W$1="Pesos CLP",S!$AD:$AD,S!$AO:$AO)),0)</f>
        <v>0</v>
      </c>
      <c r="CG55" s="19">
        <f>IF(OR($I55="REAL",$I55="INCURRIDO"),SUMIF(S!$O:$O,$I55&amp;$O55&amp;$Q55&amp;UPPER(TEXT(CG$4,"MMMMYYYY"))&amp;$Z55,IF($W$1="Pesos CLP",S!$AD:$AD,S!$AO:$AO)),0)</f>
        <v>0</v>
      </c>
      <c r="CH55" s="19">
        <f>IF(OR($I55="REAL",$I55="INCURRIDO"),SUMIF(S!$O:$O,$I55&amp;$O55&amp;$Q55&amp;UPPER(TEXT(CH$4,"MMMMYYYY"))&amp;$Z55,IF($W$1="Pesos CLP",S!$AD:$AD,S!$AO:$AO)),0)</f>
        <v>0</v>
      </c>
      <c r="CI55" s="19">
        <f>IF(OR($I55="REAL",$I55="INCURRIDO"),SUMIF(S!$O:$O,$I55&amp;$O55&amp;$Q55&amp;UPPER(TEXT(CI$4,"MMMMYYYY"))&amp;$Z55,IF($W$1="Pesos CLP",S!$AD:$AD,S!$AO:$AO)),0)</f>
        <v>0</v>
      </c>
      <c r="CJ55" s="19">
        <f>IF(OR($I55="REAL",$I55="INCURRIDO"),SUMIF(S!$O:$O,$I55&amp;$O55&amp;$Q55&amp;UPPER(TEXT(CJ$4,"MMMMYYYY"))&amp;$Z55,IF($W$1="Pesos CLP",S!$AD:$AD,S!$AO:$AO)),0)</f>
        <v>0</v>
      </c>
      <c r="CK55" s="378">
        <f t="shared" si="57"/>
        <v>0</v>
      </c>
      <c r="CL55" s="378">
        <f t="shared" si="57"/>
        <v>0</v>
      </c>
      <c r="CM55" s="378">
        <f t="shared" si="57"/>
        <v>0</v>
      </c>
      <c r="CN55" s="378">
        <f t="shared" si="57"/>
        <v>0</v>
      </c>
      <c r="CO55" s="378">
        <f t="shared" si="57"/>
        <v>0</v>
      </c>
      <c r="CP55" s="378">
        <f t="shared" si="57"/>
        <v>0</v>
      </c>
      <c r="CQ55" s="378">
        <f t="shared" si="57"/>
        <v>0</v>
      </c>
      <c r="CR55" s="378">
        <f t="shared" si="57"/>
        <v>0</v>
      </c>
      <c r="CS55" s="378">
        <f t="shared" si="57"/>
        <v>0</v>
      </c>
      <c r="CT55" s="378">
        <f t="shared" si="51"/>
        <v>0</v>
      </c>
      <c r="CU55" s="378">
        <f t="shared" si="51"/>
        <v>0</v>
      </c>
      <c r="CV55" s="378">
        <f t="shared" si="51"/>
        <v>0</v>
      </c>
      <c r="CW55" s="378">
        <f t="shared" si="51"/>
        <v>0</v>
      </c>
      <c r="CX55" s="378">
        <f t="shared" si="51"/>
        <v>0</v>
      </c>
      <c r="CY55" s="378">
        <f t="shared" si="51"/>
        <v>0</v>
      </c>
      <c r="CZ55" s="378">
        <f t="shared" si="51"/>
        <v>0</v>
      </c>
      <c r="DA55" s="378">
        <f t="shared" si="51"/>
        <v>0</v>
      </c>
      <c r="DB55" s="378">
        <f t="shared" si="51"/>
        <v>0</v>
      </c>
      <c r="DC55" s="378">
        <f t="shared" si="51"/>
        <v>0</v>
      </c>
      <c r="DD55" s="378">
        <f t="shared" si="52"/>
        <v>0</v>
      </c>
      <c r="DE55" s="378">
        <f t="shared" si="52"/>
        <v>0</v>
      </c>
      <c r="DF55" s="378">
        <f t="shared" si="52"/>
        <v>0</v>
      </c>
      <c r="DG55" s="378">
        <f t="shared" si="52"/>
        <v>0</v>
      </c>
      <c r="DH55" s="378">
        <f t="shared" si="52"/>
        <v>0</v>
      </c>
      <c r="DI55" s="378">
        <f t="shared" si="52"/>
        <v>0</v>
      </c>
      <c r="DJ55" s="378">
        <f t="shared" si="52"/>
        <v>0</v>
      </c>
      <c r="DK55" s="378">
        <f t="shared" si="52"/>
        <v>0</v>
      </c>
      <c r="DL55" s="378">
        <f t="shared" si="52"/>
        <v>0</v>
      </c>
      <c r="DM55" s="378">
        <f t="shared" si="52"/>
        <v>0</v>
      </c>
      <c r="DN55" s="378">
        <f t="shared" si="53"/>
        <v>0</v>
      </c>
      <c r="DO55" s="378">
        <f t="shared" si="53"/>
        <v>0</v>
      </c>
      <c r="DP55" s="378">
        <f t="shared" si="53"/>
        <v>0</v>
      </c>
      <c r="DQ55" s="378">
        <f t="shared" si="53"/>
        <v>0</v>
      </c>
      <c r="DR55" s="378">
        <f t="shared" si="53"/>
        <v>0</v>
      </c>
      <c r="DS55" s="378">
        <f t="shared" si="53"/>
        <v>0</v>
      </c>
      <c r="DT55" s="378">
        <f t="shared" si="53"/>
        <v>0</v>
      </c>
      <c r="DU55" s="378">
        <f t="shared" si="53"/>
        <v>0</v>
      </c>
      <c r="DV55" s="378">
        <f t="shared" si="53"/>
        <v>0</v>
      </c>
      <c r="DW55" s="378">
        <f t="shared" si="53"/>
        <v>0</v>
      </c>
      <c r="DX55" s="378">
        <f t="shared" si="54"/>
        <v>0</v>
      </c>
      <c r="DY55" s="378">
        <f t="shared" si="54"/>
        <v>0</v>
      </c>
      <c r="DZ55" s="378">
        <f t="shared" si="54"/>
        <v>0</v>
      </c>
      <c r="EA55" s="378">
        <f t="shared" si="54"/>
        <v>0</v>
      </c>
      <c r="EB55" s="378">
        <f t="shared" si="54"/>
        <v>0</v>
      </c>
      <c r="EC55" s="378">
        <f t="shared" si="54"/>
        <v>0</v>
      </c>
      <c r="ED55" s="378">
        <f t="shared" si="54"/>
        <v>0</v>
      </c>
      <c r="EE55" s="378">
        <f t="shared" si="54"/>
        <v>0</v>
      </c>
      <c r="EF55" s="378">
        <f t="shared" si="54"/>
        <v>0</v>
      </c>
      <c r="EG55" s="378">
        <f t="shared" si="54"/>
        <v>0</v>
      </c>
      <c r="EH55" s="378">
        <f t="shared" si="55"/>
        <v>0</v>
      </c>
      <c r="EI55" s="378">
        <f t="shared" si="55"/>
        <v>0</v>
      </c>
      <c r="EJ55" s="378">
        <f t="shared" si="55"/>
        <v>0</v>
      </c>
      <c r="EK55" s="378">
        <f t="shared" si="55"/>
        <v>0</v>
      </c>
      <c r="EL55" s="378">
        <f t="shared" si="55"/>
        <v>0</v>
      </c>
      <c r="EM55" s="378">
        <f t="shared" si="55"/>
        <v>0</v>
      </c>
      <c r="EN55" s="378">
        <f t="shared" si="55"/>
        <v>0</v>
      </c>
      <c r="EO55" s="378">
        <f t="shared" si="55"/>
        <v>0</v>
      </c>
      <c r="EP55" s="378">
        <f t="shared" si="55"/>
        <v>0</v>
      </c>
      <c r="EQ55" s="378">
        <f t="shared" si="55"/>
        <v>0</v>
      </c>
    </row>
    <row r="56" spans="1:147" x14ac:dyDescent="0.3">
      <c r="A56" s="368" t="s">
        <v>243</v>
      </c>
      <c r="B56" s="368"/>
      <c r="C56" s="368"/>
      <c r="D56" s="368">
        <f t="shared" si="17"/>
        <v>1.034195933456562</v>
      </c>
      <c r="E56" s="368" t="str">
        <f>VLOOKUP(TEXT(Z56,0),'G2'!B:D,3,0)</f>
        <v>MN</v>
      </c>
      <c r="F56" s="816">
        <f t="shared" si="18"/>
        <v>0</v>
      </c>
      <c r="G56" s="755">
        <f t="shared" si="8"/>
        <v>0</v>
      </c>
      <c r="H56" s="756" t="s">
        <v>1190</v>
      </c>
      <c r="I56" s="370" t="s">
        <v>93</v>
      </c>
      <c r="J56" s="370" t="s">
        <v>22</v>
      </c>
      <c r="K56" s="368" t="s">
        <v>262</v>
      </c>
      <c r="L56" s="368" t="str">
        <f>IFERROR(VLOOKUP(TEXT(Z56,0),'G2'!$B$5:$D$21,3,0),"")</f>
        <v>MN</v>
      </c>
      <c r="M56" s="369"/>
      <c r="N56" s="370" t="s">
        <v>647</v>
      </c>
      <c r="O56" s="370" t="s">
        <v>275</v>
      </c>
      <c r="P56" s="370"/>
      <c r="Q56" s="370" t="s">
        <v>695</v>
      </c>
      <c r="R56" s="370" t="s">
        <v>632</v>
      </c>
      <c r="S56" s="371">
        <v>15</v>
      </c>
      <c r="T56" s="372">
        <v>45572</v>
      </c>
      <c r="U56" s="372">
        <v>45568</v>
      </c>
      <c r="V56" s="373">
        <f t="shared" si="56"/>
        <v>-0.13333333333333333</v>
      </c>
      <c r="W56" s="374">
        <v>4314.4040761102779</v>
      </c>
      <c r="X56" s="17" cm="1">
        <f t="array" ref="X56">+IF($W$1="Pesos CLP",W56,W56/TC)*MB_24A25</f>
        <v>4.9191607940644904</v>
      </c>
      <c r="Y56" s="18">
        <f t="shared" si="10"/>
        <v>0</v>
      </c>
      <c r="Z56">
        <v>91243520</v>
      </c>
      <c r="AA56" s="19">
        <f>IF(OR($I56="REAL",$I56="INCURRIDO"),SUMIF(S!$O:$O,$I56&amp;$O56&amp;$Q56&amp;UPPER(TEXT(AA$4,"MMMMYYYY"))&amp;$Z56,IF($W$1="Pesos CLP",S!$AD:$AD,S!$AO:$AO)),0)</f>
        <v>0</v>
      </c>
      <c r="AB56" s="19">
        <f>IF(OR($I56="REAL",$I56="INCURRIDO"),SUMIF(S!$O:$O,$I56&amp;$O56&amp;$Q56&amp;UPPER(TEXT(AB$4,"MMMMYYYY"))&amp;$Z56,IF($W$1="Pesos CLP",S!$AD:$AD,S!$AO:$AO)),0)</f>
        <v>0</v>
      </c>
      <c r="AC56" s="19">
        <f>IF(OR($I56="REAL",$I56="INCURRIDO"),SUMIF(S!$O:$O,$I56&amp;$O56&amp;$Q56&amp;UPPER(TEXT(AC$4,"MMMMYYYY"))&amp;$Z56,IF($W$1="Pesos CLP",S!$AD:$AD,S!$AO:$AO)),0)</f>
        <v>0</v>
      </c>
      <c r="AD56" s="19">
        <f>IF(OR($I56="REAL",$I56="INCURRIDO"),SUMIF(S!$O:$O,$I56&amp;$O56&amp;$Q56&amp;UPPER(TEXT(AD$4,"MMMMYYYY"))&amp;$Z56,IF($W$1="Pesos CLP",S!$AD:$AD,S!$AO:$AO)),0)</f>
        <v>0</v>
      </c>
      <c r="AE56" s="19">
        <f>IF(OR($I56="REAL",$I56="INCURRIDO"),SUMIF(S!$O:$O,$I56&amp;$O56&amp;$Q56&amp;UPPER(TEXT(AE$4,"MMMMYYYY"))&amp;$Z56,IF($W$1="Pesos CLP",S!$AD:$AD,S!$AO:$AO)),0)</f>
        <v>0</v>
      </c>
      <c r="AF56" s="19">
        <f>IF(OR($I56="REAL",$I56="INCURRIDO"),SUMIF(S!$O:$O,$I56&amp;$O56&amp;$Q56&amp;UPPER(TEXT(AF$4,"MMMMYYYY"))&amp;$Z56,IF($W$1="Pesos CLP",S!$AD:$AD,S!$AO:$AO)),0)</f>
        <v>0</v>
      </c>
      <c r="AG56" s="19">
        <f>IF(OR($I56="REAL",$I56="INCURRIDO"),SUMIF(S!$O:$O,$I56&amp;$O56&amp;$Q56&amp;UPPER(TEXT(AG$4,"MMMMYYYY"))&amp;$Z56,IF($W$1="Pesos CLP",S!$AD:$AD,S!$AO:$AO)),0)</f>
        <v>0</v>
      </c>
      <c r="AH56" s="19">
        <f>IF(OR($I56="REAL",$I56="INCURRIDO"),SUMIF(S!$O:$O,$I56&amp;$O56&amp;$Q56&amp;UPPER(TEXT(AH$4,"MMMMYYYY"))&amp;$Z56,IF($W$1="Pesos CLP",S!$AD:$AD,S!$AO:$AO)),0)</f>
        <v>0</v>
      </c>
      <c r="AI56" s="19">
        <f>IF(OR($I56="REAL",$I56="INCURRIDO"),SUMIF(S!$O:$O,$I56&amp;$O56&amp;$Q56&amp;UPPER(TEXT(AI$4,"MMMMYYYY"))&amp;$Z56,IF($W$1="Pesos CLP",S!$AD:$AD,S!$AO:$AO)),0)</f>
        <v>0</v>
      </c>
      <c r="AJ56" s="19">
        <f>IF(OR($I56="REAL",$I56="INCURRIDO"),SUMIF(S!$O:$O,$I56&amp;$O56&amp;$Q56&amp;UPPER(TEXT(AJ$4,"MMMMYYYY"))&amp;$Z56,IF($W$1="Pesos CLP",S!$AD:$AD,S!$AO:$AO)),0)</f>
        <v>0</v>
      </c>
      <c r="AK56" s="19">
        <f>IF(OR($I56="REAL",$I56="INCURRIDO"),SUMIF(S!$O:$O,$I56&amp;$O56&amp;$Q56&amp;UPPER(TEXT(AK$4,"MMMMYYYY"))&amp;$Z56,IF($W$1="Pesos CLP",S!$AD:$AD,S!$AO:$AO)),0)</f>
        <v>0</v>
      </c>
      <c r="AL56" s="19">
        <f>IF(OR($I56="REAL",$I56="INCURRIDO"),SUMIF(S!$O:$O,$I56&amp;$O56&amp;$Q56&amp;UPPER(TEXT(AL$4,"MMMMYYYY"))&amp;$Z56,IF($W$1="Pesos CLP",S!$AD:$AD,S!$AO:$AO)),0)</f>
        <v>0</v>
      </c>
      <c r="AM56" s="19">
        <f>IF(OR($I56="REAL",$I56="INCURRIDO"),SUMIF(S!$O:$O,$I56&amp;$O56&amp;$Q56&amp;UPPER(TEXT(AM$4,"MMMMYYYY"))&amp;$Z56,IF($W$1="Pesos CLP",S!$AD:$AD,S!$AO:$AO)),0)</f>
        <v>0</v>
      </c>
      <c r="AN56" s="19">
        <f>IF(OR($I56="REAL",$I56="INCURRIDO"),SUMIF(S!$O:$O,$I56&amp;$O56&amp;$Q56&amp;UPPER(TEXT(AN$4,"MMMMYYYY"))&amp;$Z56,IF($W$1="Pesos CLP",S!$AD:$AD,S!$AO:$AO)),0)</f>
        <v>0</v>
      </c>
      <c r="AO56" s="19">
        <f>IF(OR($I56="REAL",$I56="INCURRIDO"),SUMIF(S!$O:$O,$I56&amp;$O56&amp;$Q56&amp;UPPER(TEXT(AO$4,"MMMMYYYY"))&amp;$Z56,IF($W$1="Pesos CLP",S!$AD:$AD,S!$AO:$AO)),0)</f>
        <v>0</v>
      </c>
      <c r="AP56" s="19">
        <f>IF(OR($I56="REAL",$I56="INCURRIDO"),SUMIF(S!$O:$O,$I56&amp;$O56&amp;$Q56&amp;UPPER(TEXT(AP$4,"MMMMYYYY"))&amp;$Z56,IF($W$1="Pesos CLP",S!$AD:$AD,S!$AO:$AO)),0)</f>
        <v>0</v>
      </c>
      <c r="AQ56" s="19">
        <f>IF(OR($I56="REAL",$I56="INCURRIDO"),SUMIF(S!$O:$O,$I56&amp;$O56&amp;$Q56&amp;UPPER(TEXT(AQ$4,"MMMMYYYY"))&amp;$Z56,IF($W$1="Pesos CLP",S!$AD:$AD,S!$AO:$AO)),0)</f>
        <v>0</v>
      </c>
      <c r="AR56" s="19">
        <f>IF(OR($I56="REAL",$I56="INCURRIDO"),SUMIF(S!$O:$O,$I56&amp;$O56&amp;$Q56&amp;UPPER(TEXT(AR$4,"MMMMYYYY"))&amp;$Z56,IF($W$1="Pesos CLP",S!$AD:$AD,S!$AO:$AO)),0)</f>
        <v>0</v>
      </c>
      <c r="AS56" s="19">
        <f>IF(OR($I56="REAL",$I56="INCURRIDO"),SUMIF(S!$O:$O,$I56&amp;$O56&amp;$Q56&amp;UPPER(TEXT(AS$4,"MMMMYYYY"))&amp;$Z56,IF($W$1="Pesos CLP",S!$AD:$AD,S!$AO:$AO)),0)</f>
        <v>0</v>
      </c>
      <c r="AT56" s="19">
        <f>IF(OR($I56="REAL",$I56="INCURRIDO"),SUMIF(S!$O:$O,$I56&amp;$O56&amp;$Q56&amp;UPPER(TEXT(AT$4,"MMMMYYYY"))&amp;$Z56,IF($W$1="Pesos CLP",S!$AD:$AD,S!$AO:$AO)),0)</f>
        <v>0</v>
      </c>
      <c r="AU56" s="19">
        <f>IF(OR($I56="REAL",$I56="INCURRIDO"),SUMIF(S!$O:$O,$I56&amp;$O56&amp;$Q56&amp;UPPER(TEXT(AU$4,"MMMMYYYY"))&amp;$Z56,IF($W$1="Pesos CLP",S!$AD:$AD,S!$AO:$AO)),0)</f>
        <v>0</v>
      </c>
      <c r="AV56" s="19">
        <f>IF(OR($I56="REAL",$I56="INCURRIDO"),SUMIF(S!$O:$O,$I56&amp;$O56&amp;$Q56&amp;UPPER(TEXT(AV$4,"MMMMYYYY"))&amp;$Z56,IF($W$1="Pesos CLP",S!$AD:$AD,S!$AO:$AO)),0)</f>
        <v>0</v>
      </c>
      <c r="AW56" s="19">
        <f>IF(OR($I56="REAL",$I56="INCURRIDO"),SUMIF(S!$O:$O,$I56&amp;$O56&amp;$Q56&amp;UPPER(TEXT(AW$4,"MMMMYYYY"))&amp;$Z56,IF($W$1="Pesos CLP",S!$AD:$AD,S!$AO:$AO)),0)</f>
        <v>0</v>
      </c>
      <c r="AX56" s="19">
        <f>IF(OR($I56="REAL",$I56="INCURRIDO"),SUMIF(S!$O:$O,$I56&amp;$O56&amp;$Q56&amp;UPPER(TEXT(AX$4,"MMMMYYYY"))&amp;$Z56,IF($W$1="Pesos CLP",S!$AD:$AD,S!$AO:$AO)),0)</f>
        <v>0</v>
      </c>
      <c r="AY56" s="19">
        <f>IF(OR($I56="REAL",$I56="INCURRIDO"),SUMIF(S!$O:$O,$I56&amp;$O56&amp;$Q56&amp;UPPER(TEXT(AY$4,"MMMMYYYY"))&amp;$Z56,IF($W$1="Pesos CLP",S!$AD:$AD,S!$AO:$AO)),0)</f>
        <v>0</v>
      </c>
      <c r="AZ56" s="19">
        <f>IF(OR($I56="REAL",$I56="INCURRIDO"),SUMIF(S!$O:$O,$I56&amp;$O56&amp;$Q56&amp;UPPER(TEXT(AZ$4,"MMMMYYYY"))&amp;$Z56,IF($W$1="Pesos CLP",S!$AD:$AD,S!$AO:$AO)),0)</f>
        <v>0</v>
      </c>
      <c r="BA56" s="19">
        <f>IF(OR($I56="REAL",$I56="INCURRIDO"),SUMIF(S!$O:$O,$I56&amp;$O56&amp;$Q56&amp;UPPER(TEXT(BA$4,"MMMMYYYY"))&amp;$Z56,IF($W$1="Pesos CLP",S!$AD:$AD,S!$AO:$AO)),0)</f>
        <v>0</v>
      </c>
      <c r="BB56" s="19">
        <f>IF(OR($I56="REAL",$I56="INCURRIDO"),SUMIF(S!$O:$O,$I56&amp;$O56&amp;$Q56&amp;UPPER(TEXT(BB$4,"MMMMYYYY"))&amp;$Z56,IF($W$1="Pesos CLP",S!$AD:$AD,S!$AO:$AO)),0)</f>
        <v>0</v>
      </c>
      <c r="BC56" s="19">
        <f>IF(OR($I56="REAL",$I56="INCURRIDO"),SUMIF(S!$O:$O,$I56&amp;$O56&amp;$Q56&amp;UPPER(TEXT(BC$4,"MMMMYYYY"))&amp;$Z56,IF($W$1="Pesos CLP",S!$AD:$AD,S!$AO:$AO)),0)</f>
        <v>0</v>
      </c>
      <c r="BD56" s="19">
        <f>IF(OR($I56="REAL",$I56="INCURRIDO"),SUMIF(S!$O:$O,$I56&amp;$O56&amp;$Q56&amp;UPPER(TEXT(BD$4,"MMMMYYYY"))&amp;$Z56,IF($W$1="Pesos CLP",S!$AD:$AD,S!$AO:$AO)),0)</f>
        <v>0</v>
      </c>
      <c r="BE56" s="19">
        <f>IF(OR($I56="REAL",$I56="INCURRIDO"),SUMIF(S!$O:$O,$I56&amp;$O56&amp;$Q56&amp;UPPER(TEXT(BE$4,"MMMMYYYY"))&amp;$Z56,IF($W$1="Pesos CLP",S!$AD:$AD,S!$AO:$AO)),0)</f>
        <v>0</v>
      </c>
      <c r="BF56" s="19">
        <f>IF(OR($I56="REAL",$I56="INCURRIDO"),SUMIF(S!$O:$O,$I56&amp;$O56&amp;$Q56&amp;UPPER(TEXT(BF$4,"MMMMYYYY"))&amp;$Z56,IF($W$1="Pesos CLP",S!$AD:$AD,S!$AO:$AO)),0)</f>
        <v>0</v>
      </c>
      <c r="BG56" s="19">
        <f>IF(OR($I56="REAL",$I56="INCURRIDO"),SUMIF(S!$O:$O,$I56&amp;$O56&amp;$Q56&amp;UPPER(TEXT(BG$4,"MMMMYYYY"))&amp;$Z56,IF($W$1="Pesos CLP",S!$AD:$AD,S!$AO:$AO)),0)</f>
        <v>0</v>
      </c>
      <c r="BH56" s="19">
        <f>IF(OR($I56="REAL",$I56="INCURRIDO"),SUMIF(S!$O:$O,$I56&amp;$O56&amp;$Q56&amp;UPPER(TEXT(BH$4,"MMMMYYYY"))&amp;$Z56,IF($W$1="Pesos CLP",S!$AD:$AD,S!$AO:$AO)),0)</f>
        <v>0</v>
      </c>
      <c r="BI56" s="19">
        <f>IF(OR($I56="REAL",$I56="INCURRIDO"),SUMIF(S!$O:$O,$I56&amp;$O56&amp;$Q56&amp;UPPER(TEXT(BI$4,"MMMMYYYY"))&amp;$Z56,IF($W$1="Pesos CLP",S!$AD:$AD,S!$AO:$AO)),0)</f>
        <v>0</v>
      </c>
      <c r="BJ56" s="19">
        <f>IF(OR($I56="REAL",$I56="INCURRIDO"),SUMIF(S!$O:$O,$I56&amp;$O56&amp;$Q56&amp;UPPER(TEXT(BJ$4,"MMMMYYYY"))&amp;$Z56,IF($W$1="Pesos CLP",S!$AD:$AD,S!$AO:$AO)),0)</f>
        <v>0</v>
      </c>
      <c r="BK56" s="19">
        <f>IF(OR($I56="REAL",$I56="INCURRIDO"),SUMIF(S!$O:$O,$I56&amp;$O56&amp;$Q56&amp;UPPER(TEXT(BK$4,"MMMMYYYY"))&amp;$Z56,IF($W$1="Pesos CLP",S!$AD:$AD,S!$AO:$AO)),0)</f>
        <v>0</v>
      </c>
      <c r="BL56" s="19">
        <f>IF(OR($I56="REAL",$I56="INCURRIDO"),SUMIF(S!$O:$O,$I56&amp;$O56&amp;$Q56&amp;UPPER(TEXT(BL$4,"MMMMYYYY"))&amp;$Z56,IF($W$1="Pesos CLP",S!$AD:$AD,S!$AO:$AO)),0)</f>
        <v>0</v>
      </c>
      <c r="BM56" s="19">
        <f>IF(OR($I56="REAL",$I56="INCURRIDO"),SUMIF(S!$O:$O,$I56&amp;$O56&amp;$Q56&amp;UPPER(TEXT(BM$4,"MMMMYYYY"))&amp;$Z56,IF($W$1="Pesos CLP",S!$AD:$AD,S!$AO:$AO)),0)</f>
        <v>0</v>
      </c>
      <c r="BN56" s="19">
        <f>IF(OR($I56="REAL",$I56="INCURRIDO"),SUMIF(S!$O:$O,$I56&amp;$O56&amp;$Q56&amp;UPPER(TEXT(BN$4,"MMMMYYYY"))&amp;$Z56,IF($W$1="Pesos CLP",S!$AD:$AD,S!$AO:$AO)),0)</f>
        <v>0</v>
      </c>
      <c r="BO56" s="19">
        <f>IF(OR($I56="REAL",$I56="INCURRIDO"),SUMIF(S!$O:$O,$I56&amp;$O56&amp;$Q56&amp;UPPER(TEXT(BO$4,"MMMMYYYY"))&amp;$Z56,IF($W$1="Pesos CLP",S!$AD:$AD,S!$AO:$AO)),0)</f>
        <v>0</v>
      </c>
      <c r="BP56" s="19">
        <f>IF(OR($I56="REAL",$I56="INCURRIDO"),SUMIF(S!$O:$O,$I56&amp;$O56&amp;$Q56&amp;UPPER(TEXT(BP$4,"MMMMYYYY"))&amp;$Z56,IF($W$1="Pesos CLP",S!$AD:$AD,S!$AO:$AO)),0)</f>
        <v>0</v>
      </c>
      <c r="BQ56" s="19">
        <f>IF(OR($I56="REAL",$I56="INCURRIDO"),SUMIF(S!$O:$O,$I56&amp;$O56&amp;$Q56&amp;UPPER(TEXT(BQ$4,"MMMMYYYY"))&amp;$Z56,IF($W$1="Pesos CLP",S!$AD:$AD,S!$AO:$AO)),0)</f>
        <v>0</v>
      </c>
      <c r="BR56" s="19">
        <f>IF(OR($I56="REAL",$I56="INCURRIDO"),SUMIF(S!$O:$O,$I56&amp;$O56&amp;$Q56&amp;UPPER(TEXT(BR$4,"MMMMYYYY"))&amp;$Z56,IF($W$1="Pesos CLP",S!$AD:$AD,S!$AO:$AO)),0)</f>
        <v>0</v>
      </c>
      <c r="BS56" s="19">
        <f>IF(OR($I56="REAL",$I56="INCURRIDO"),SUMIF(S!$O:$O,$I56&amp;$O56&amp;$Q56&amp;UPPER(TEXT(BS$4,"MMMMYYYY"))&amp;$Z56,IF($W$1="Pesos CLP",S!$AD:$AD,S!$AO:$AO)),0)</f>
        <v>0</v>
      </c>
      <c r="BT56" s="19">
        <f>IF(OR($I56="REAL",$I56="INCURRIDO"),SUMIF(S!$O:$O,$I56&amp;$O56&amp;$Q56&amp;UPPER(TEXT(BT$4,"MMMMYYYY"))&amp;$Z56,IF($W$1="Pesos CLP",S!$AD:$AD,S!$AO:$AO)),0)</f>
        <v>0</v>
      </c>
      <c r="BU56" s="19">
        <f>IF(OR($I56="REAL",$I56="INCURRIDO"),SUMIF(S!$O:$O,$I56&amp;$O56&amp;$Q56&amp;UPPER(TEXT(BU$4,"MMMMYYYY"))&amp;$Z56,IF($W$1="Pesos CLP",S!$AD:$AD,S!$AO:$AO)),0)</f>
        <v>0</v>
      </c>
      <c r="BV56" s="19">
        <f>IF(OR($I56="REAL",$I56="INCURRIDO"),SUMIF(S!$O:$O,$I56&amp;$O56&amp;$Q56&amp;UPPER(TEXT(BV$4,"MMMMYYYY"))&amp;$Z56,IF($W$1="Pesos CLP",S!$AD:$AD,S!$AO:$AO)),0)</f>
        <v>0</v>
      </c>
      <c r="BW56" s="19">
        <f>IF(OR($I56="REAL",$I56="INCURRIDO"),SUMIF(S!$O:$O,$I56&amp;$O56&amp;$Q56&amp;UPPER(TEXT(BW$4,"MMMMYYYY"))&amp;$Z56,IF($W$1="Pesos CLP",S!$AD:$AD,S!$AO:$AO)),0)</f>
        <v>0</v>
      </c>
      <c r="BX56" s="19">
        <f>IF(OR($I56="REAL",$I56="INCURRIDO"),SUMIF(S!$O:$O,$I56&amp;$O56&amp;$Q56&amp;UPPER(TEXT(BX$4,"MMMMYYYY"))&amp;$Z56,IF($W$1="Pesos CLP",S!$AD:$AD,S!$AO:$AO)),0)</f>
        <v>0</v>
      </c>
      <c r="BY56" s="19">
        <f>IF(OR($I56="REAL",$I56="INCURRIDO"),SUMIF(S!$O:$O,$I56&amp;$O56&amp;$Q56&amp;UPPER(TEXT(BY$4,"MMMMYYYY"))&amp;$Z56,IF($W$1="Pesos CLP",S!$AD:$AD,S!$AO:$AO)),0)</f>
        <v>0</v>
      </c>
      <c r="BZ56" s="19">
        <f>IF(OR($I56="REAL",$I56="INCURRIDO"),SUMIF(S!$O:$O,$I56&amp;$O56&amp;$Q56&amp;UPPER(TEXT(BZ$4,"MMMMYYYY"))&amp;$Z56,IF($W$1="Pesos CLP",S!$AD:$AD,S!$AO:$AO)),0)</f>
        <v>0</v>
      </c>
      <c r="CA56" s="19">
        <f>IF(OR($I56="REAL",$I56="INCURRIDO"),SUMIF(S!$O:$O,$I56&amp;$O56&amp;$Q56&amp;UPPER(TEXT(CA$4,"MMMMYYYY"))&amp;$Z56,IF($W$1="Pesos CLP",S!$AD:$AD,S!$AO:$AO)),0)</f>
        <v>0</v>
      </c>
      <c r="CB56" s="19">
        <f>IF(OR($I56="REAL",$I56="INCURRIDO"),SUMIF(S!$O:$O,$I56&amp;$O56&amp;$Q56&amp;UPPER(TEXT(CB$4,"MMMMYYYY"))&amp;$Z56,IF($W$1="Pesos CLP",S!$AD:$AD,S!$AO:$AO)),0)</f>
        <v>0</v>
      </c>
      <c r="CC56" s="19">
        <f>IF(OR($I56="REAL",$I56="INCURRIDO"),SUMIF(S!$O:$O,$I56&amp;$O56&amp;$Q56&amp;UPPER(TEXT(CC$4,"MMMMYYYY"))&amp;$Z56,IF($W$1="Pesos CLP",S!$AD:$AD,S!$AO:$AO)),0)</f>
        <v>0</v>
      </c>
      <c r="CD56" s="19">
        <f>IF(OR($I56="REAL",$I56="INCURRIDO"),SUMIF(S!$O:$O,$I56&amp;$O56&amp;$Q56&amp;UPPER(TEXT(CD$4,"MMMMYYYY"))&amp;$Z56,IF($W$1="Pesos CLP",S!$AD:$AD,S!$AO:$AO)),0)</f>
        <v>0</v>
      </c>
      <c r="CE56" s="19">
        <f>IF(OR($I56="REAL",$I56="INCURRIDO"),SUMIF(S!$O:$O,$I56&amp;$O56&amp;$Q56&amp;UPPER(TEXT(CE$4,"MMMMYYYY"))&amp;$Z56,IF($W$1="Pesos CLP",S!$AD:$AD,S!$AO:$AO)),0)</f>
        <v>0</v>
      </c>
      <c r="CF56" s="19">
        <f>IF(OR($I56="REAL",$I56="INCURRIDO"),SUMIF(S!$O:$O,$I56&amp;$O56&amp;$Q56&amp;UPPER(TEXT(CF$4,"MMMMYYYY"))&amp;$Z56,IF($W$1="Pesos CLP",S!$AD:$AD,S!$AO:$AO)),0)</f>
        <v>0</v>
      </c>
      <c r="CG56" s="19">
        <f>IF(OR($I56="REAL",$I56="INCURRIDO"),SUMIF(S!$O:$O,$I56&amp;$O56&amp;$Q56&amp;UPPER(TEXT(CG$4,"MMMMYYYY"))&amp;$Z56,IF($W$1="Pesos CLP",S!$AD:$AD,S!$AO:$AO)),0)</f>
        <v>0</v>
      </c>
      <c r="CH56" s="19">
        <f>IF(OR($I56="REAL",$I56="INCURRIDO"),SUMIF(S!$O:$O,$I56&amp;$O56&amp;$Q56&amp;UPPER(TEXT(CH$4,"MMMMYYYY"))&amp;$Z56,IF($W$1="Pesos CLP",S!$AD:$AD,S!$AO:$AO)),0)</f>
        <v>0</v>
      </c>
      <c r="CI56" s="19">
        <f>IF(OR($I56="REAL",$I56="INCURRIDO"),SUMIF(S!$O:$O,$I56&amp;$O56&amp;$Q56&amp;UPPER(TEXT(CI$4,"MMMMYYYY"))&amp;$Z56,IF($W$1="Pesos CLP",S!$AD:$AD,S!$AO:$AO)),0)</f>
        <v>0</v>
      </c>
      <c r="CJ56" s="19">
        <f>IF(OR($I56="REAL",$I56="INCURRIDO"),SUMIF(S!$O:$O,$I56&amp;$O56&amp;$Q56&amp;UPPER(TEXT(CJ$4,"MMMMYYYY"))&amp;$Z56,IF($W$1="Pesos CLP",S!$AD:$AD,S!$AO:$AO)),0)</f>
        <v>0</v>
      </c>
      <c r="CK56" s="378">
        <v>0</v>
      </c>
      <c r="CL56" s="378">
        <v>0</v>
      </c>
      <c r="CM56" s="378">
        <v>0</v>
      </c>
      <c r="CN56" s="378">
        <v>0</v>
      </c>
      <c r="CO56" s="378">
        <v>0</v>
      </c>
      <c r="CP56" s="378">
        <v>0</v>
      </c>
      <c r="CQ56" s="378">
        <v>0</v>
      </c>
      <c r="CR56" s="378">
        <v>0</v>
      </c>
      <c r="CS56" s="378">
        <v>0</v>
      </c>
      <c r="CT56" s="378">
        <v>0</v>
      </c>
      <c r="CU56" s="378">
        <v>0</v>
      </c>
      <c r="CV56" s="378">
        <v>0</v>
      </c>
      <c r="CW56" s="378">
        <v>0</v>
      </c>
      <c r="CX56" s="378">
        <v>0</v>
      </c>
      <c r="CY56" s="378">
        <v>0</v>
      </c>
      <c r="CZ56" s="378">
        <v>0</v>
      </c>
      <c r="DA56" s="378">
        <v>0</v>
      </c>
      <c r="DB56" s="378">
        <v>0</v>
      </c>
      <c r="DC56" s="378">
        <v>0</v>
      </c>
      <c r="DD56" s="378">
        <v>0</v>
      </c>
      <c r="DE56" s="378">
        <v>0</v>
      </c>
      <c r="DF56" s="378">
        <v>0</v>
      </c>
      <c r="DG56" s="378">
        <v>0</v>
      </c>
      <c r="DH56" s="378"/>
      <c r="DI56" s="378"/>
      <c r="DJ56" s="378"/>
      <c r="DK56" s="378"/>
      <c r="DL56" s="378"/>
      <c r="DM56" s="378"/>
      <c r="DN56" s="378"/>
      <c r="DO56" s="378"/>
      <c r="DP56" s="378"/>
      <c r="DQ56" s="378"/>
      <c r="DR56" s="378"/>
      <c r="DS56" s="378"/>
      <c r="DT56" s="378"/>
      <c r="DU56" s="378"/>
      <c r="DV56" s="378"/>
      <c r="DW56" s="378"/>
      <c r="DX56" s="378"/>
      <c r="DY56" s="378"/>
      <c r="DZ56" s="378"/>
      <c r="EA56" s="378"/>
      <c r="EB56" s="378"/>
      <c r="EC56" s="378"/>
      <c r="ED56" s="378"/>
      <c r="EE56" s="378"/>
      <c r="EF56" s="378"/>
      <c r="EG56" s="378"/>
      <c r="EH56" s="378"/>
      <c r="EI56" s="378"/>
      <c r="EJ56" s="378"/>
      <c r="EK56" s="378"/>
      <c r="EL56" s="378"/>
      <c r="EM56" s="378"/>
      <c r="EN56" s="378"/>
      <c r="EO56" s="378"/>
      <c r="EP56" s="378"/>
      <c r="EQ56" s="378"/>
    </row>
    <row r="57" spans="1:147" x14ac:dyDescent="0.3">
      <c r="A57" s="368"/>
      <c r="B57" s="368"/>
      <c r="C57" s="368"/>
      <c r="D57" s="368">
        <f t="shared" si="17"/>
        <v>1.034195933456562</v>
      </c>
      <c r="E57" s="368" t="str">
        <f>VLOOKUP(TEXT(Z57,0),'G2'!B:D,3,0)</f>
        <v>MN</v>
      </c>
      <c r="F57" s="816">
        <f t="shared" si="18"/>
        <v>0</v>
      </c>
      <c r="G57" s="755">
        <f t="shared" si="8"/>
        <v>0</v>
      </c>
      <c r="H57" s="756" t="s">
        <v>1190</v>
      </c>
      <c r="I57" s="370" t="s">
        <v>93</v>
      </c>
      <c r="J57" s="370" t="s">
        <v>22</v>
      </c>
      <c r="K57" s="368" t="s">
        <v>262</v>
      </c>
      <c r="L57" s="368" t="str">
        <f>IFERROR(VLOOKUP(TEXT(Z57,0),'G2'!$B$5:$D$21,3,0),"")</f>
        <v>MN</v>
      </c>
      <c r="M57" s="369"/>
      <c r="N57" s="370" t="s">
        <v>648</v>
      </c>
      <c r="O57" s="370" t="s">
        <v>275</v>
      </c>
      <c r="P57" s="370"/>
      <c r="Q57" s="370" t="s">
        <v>695</v>
      </c>
      <c r="R57" s="370" t="s">
        <v>632</v>
      </c>
      <c r="S57" s="371">
        <v>15</v>
      </c>
      <c r="T57" s="372">
        <v>45554</v>
      </c>
      <c r="U57" s="372">
        <v>45565</v>
      </c>
      <c r="V57" s="373">
        <f t="shared" si="56"/>
        <v>0.36666666666666664</v>
      </c>
      <c r="W57" s="374">
        <v>4314.4040761102742</v>
      </c>
      <c r="X57" s="17" cm="1">
        <f t="array" ref="X57">+IF($W$1="Pesos CLP",W57,W57/TC)*MB_24A25</f>
        <v>4.9191607940644859</v>
      </c>
      <c r="Y57" s="18">
        <f t="shared" si="10"/>
        <v>0</v>
      </c>
      <c r="Z57">
        <v>91243520</v>
      </c>
      <c r="AA57" s="19">
        <f>IF(OR($I57="REAL",$I57="INCURRIDO"),SUMIF(S!$O:$O,$I57&amp;$O57&amp;$Q57&amp;UPPER(TEXT(AA$4,"MMMMYYYY"))&amp;$Z57,IF($W$1="Pesos CLP",S!$AD:$AD,S!$AO:$AO)),0)</f>
        <v>0</v>
      </c>
      <c r="AB57" s="19">
        <f>IF(OR($I57="REAL",$I57="INCURRIDO"),SUMIF(S!$O:$O,$I57&amp;$O57&amp;$Q57&amp;UPPER(TEXT(AB$4,"MMMMYYYY"))&amp;$Z57,IF($W$1="Pesos CLP",S!$AD:$AD,S!$AO:$AO)),0)</f>
        <v>0</v>
      </c>
      <c r="AC57" s="19">
        <f>IF(OR($I57="REAL",$I57="INCURRIDO"),SUMIF(S!$O:$O,$I57&amp;$O57&amp;$Q57&amp;UPPER(TEXT(AC$4,"MMMMYYYY"))&amp;$Z57,IF($W$1="Pesos CLP",S!$AD:$AD,S!$AO:$AO)),0)</f>
        <v>0</v>
      </c>
      <c r="AD57" s="19">
        <f>IF(OR($I57="REAL",$I57="INCURRIDO"),SUMIF(S!$O:$O,$I57&amp;$O57&amp;$Q57&amp;UPPER(TEXT(AD$4,"MMMMYYYY"))&amp;$Z57,IF($W$1="Pesos CLP",S!$AD:$AD,S!$AO:$AO)),0)</f>
        <v>0</v>
      </c>
      <c r="AE57" s="19">
        <f>IF(OR($I57="REAL",$I57="INCURRIDO"),SUMIF(S!$O:$O,$I57&amp;$O57&amp;$Q57&amp;UPPER(TEXT(AE$4,"MMMMYYYY"))&amp;$Z57,IF($W$1="Pesos CLP",S!$AD:$AD,S!$AO:$AO)),0)</f>
        <v>0</v>
      </c>
      <c r="AF57" s="19">
        <f>IF(OR($I57="REAL",$I57="INCURRIDO"),SUMIF(S!$O:$O,$I57&amp;$O57&amp;$Q57&amp;UPPER(TEXT(AF$4,"MMMMYYYY"))&amp;$Z57,IF($W$1="Pesos CLP",S!$AD:$AD,S!$AO:$AO)),0)</f>
        <v>0</v>
      </c>
      <c r="AG57" s="19">
        <f>IF(OR($I57="REAL",$I57="INCURRIDO"),SUMIF(S!$O:$O,$I57&amp;$O57&amp;$Q57&amp;UPPER(TEXT(AG$4,"MMMMYYYY"))&amp;$Z57,IF($W$1="Pesos CLP",S!$AD:$AD,S!$AO:$AO)),0)</f>
        <v>0</v>
      </c>
      <c r="AH57" s="19">
        <f>IF(OR($I57="REAL",$I57="INCURRIDO"),SUMIF(S!$O:$O,$I57&amp;$O57&amp;$Q57&amp;UPPER(TEXT(AH$4,"MMMMYYYY"))&amp;$Z57,IF($W$1="Pesos CLP",S!$AD:$AD,S!$AO:$AO)),0)</f>
        <v>0</v>
      </c>
      <c r="AI57" s="19">
        <f>IF(OR($I57="REAL",$I57="INCURRIDO"),SUMIF(S!$O:$O,$I57&amp;$O57&amp;$Q57&amp;UPPER(TEXT(AI$4,"MMMMYYYY"))&amp;$Z57,IF($W$1="Pesos CLP",S!$AD:$AD,S!$AO:$AO)),0)</f>
        <v>0</v>
      </c>
      <c r="AJ57" s="19">
        <f>IF(OR($I57="REAL",$I57="INCURRIDO"),SUMIF(S!$O:$O,$I57&amp;$O57&amp;$Q57&amp;UPPER(TEXT(AJ$4,"MMMMYYYY"))&amp;$Z57,IF($W$1="Pesos CLP",S!$AD:$AD,S!$AO:$AO)),0)</f>
        <v>0</v>
      </c>
      <c r="AK57" s="19">
        <f>IF(OR($I57="REAL",$I57="INCURRIDO"),SUMIF(S!$O:$O,$I57&amp;$O57&amp;$Q57&amp;UPPER(TEXT(AK$4,"MMMMYYYY"))&amp;$Z57,IF($W$1="Pesos CLP",S!$AD:$AD,S!$AO:$AO)),0)</f>
        <v>0</v>
      </c>
      <c r="AL57" s="19">
        <f>IF(OR($I57="REAL",$I57="INCURRIDO"),SUMIF(S!$O:$O,$I57&amp;$O57&amp;$Q57&amp;UPPER(TEXT(AL$4,"MMMMYYYY"))&amp;$Z57,IF($W$1="Pesos CLP",S!$AD:$AD,S!$AO:$AO)),0)</f>
        <v>0</v>
      </c>
      <c r="AM57" s="19">
        <f>IF(OR($I57="REAL",$I57="INCURRIDO"),SUMIF(S!$O:$O,$I57&amp;$O57&amp;$Q57&amp;UPPER(TEXT(AM$4,"MMMMYYYY"))&amp;$Z57,IF($W$1="Pesos CLP",S!$AD:$AD,S!$AO:$AO)),0)</f>
        <v>0</v>
      </c>
      <c r="AN57" s="19">
        <f>IF(OR($I57="REAL",$I57="INCURRIDO"),SUMIF(S!$O:$O,$I57&amp;$O57&amp;$Q57&amp;UPPER(TEXT(AN$4,"MMMMYYYY"))&amp;$Z57,IF($W$1="Pesos CLP",S!$AD:$AD,S!$AO:$AO)),0)</f>
        <v>0</v>
      </c>
      <c r="AO57" s="19">
        <f>IF(OR($I57="REAL",$I57="INCURRIDO"),SUMIF(S!$O:$O,$I57&amp;$O57&amp;$Q57&amp;UPPER(TEXT(AO$4,"MMMMYYYY"))&amp;$Z57,IF($W$1="Pesos CLP",S!$AD:$AD,S!$AO:$AO)),0)</f>
        <v>0</v>
      </c>
      <c r="AP57" s="19">
        <f>IF(OR($I57="REAL",$I57="INCURRIDO"),SUMIF(S!$O:$O,$I57&amp;$O57&amp;$Q57&amp;UPPER(TEXT(AP$4,"MMMMYYYY"))&amp;$Z57,IF($W$1="Pesos CLP",S!$AD:$AD,S!$AO:$AO)),0)</f>
        <v>0</v>
      </c>
      <c r="AQ57" s="19">
        <f>IF(OR($I57="REAL",$I57="INCURRIDO"),SUMIF(S!$O:$O,$I57&amp;$O57&amp;$Q57&amp;UPPER(TEXT(AQ$4,"MMMMYYYY"))&amp;$Z57,IF($W$1="Pesos CLP",S!$AD:$AD,S!$AO:$AO)),0)</f>
        <v>0</v>
      </c>
      <c r="AR57" s="19">
        <f>IF(OR($I57="REAL",$I57="INCURRIDO"),SUMIF(S!$O:$O,$I57&amp;$O57&amp;$Q57&amp;UPPER(TEXT(AR$4,"MMMMYYYY"))&amp;$Z57,IF($W$1="Pesos CLP",S!$AD:$AD,S!$AO:$AO)),0)</f>
        <v>0</v>
      </c>
      <c r="AS57" s="19">
        <f>IF(OR($I57="REAL",$I57="INCURRIDO"),SUMIF(S!$O:$O,$I57&amp;$O57&amp;$Q57&amp;UPPER(TEXT(AS$4,"MMMMYYYY"))&amp;$Z57,IF($W$1="Pesos CLP",S!$AD:$AD,S!$AO:$AO)),0)</f>
        <v>0</v>
      </c>
      <c r="AT57" s="19">
        <f>IF(OR($I57="REAL",$I57="INCURRIDO"),SUMIF(S!$O:$O,$I57&amp;$O57&amp;$Q57&amp;UPPER(TEXT(AT$4,"MMMMYYYY"))&amp;$Z57,IF($W$1="Pesos CLP",S!$AD:$AD,S!$AO:$AO)),0)</f>
        <v>0</v>
      </c>
      <c r="AU57" s="19">
        <f>IF(OR($I57="REAL",$I57="INCURRIDO"),SUMIF(S!$O:$O,$I57&amp;$O57&amp;$Q57&amp;UPPER(TEXT(AU$4,"MMMMYYYY"))&amp;$Z57,IF($W$1="Pesos CLP",S!$AD:$AD,S!$AO:$AO)),0)</f>
        <v>0</v>
      </c>
      <c r="AV57" s="19">
        <f>IF(OR($I57="REAL",$I57="INCURRIDO"),SUMIF(S!$O:$O,$I57&amp;$O57&amp;$Q57&amp;UPPER(TEXT(AV$4,"MMMMYYYY"))&amp;$Z57,IF($W$1="Pesos CLP",S!$AD:$AD,S!$AO:$AO)),0)</f>
        <v>0</v>
      </c>
      <c r="AW57" s="19">
        <f>IF(OR($I57="REAL",$I57="INCURRIDO"),SUMIF(S!$O:$O,$I57&amp;$O57&amp;$Q57&amp;UPPER(TEXT(AW$4,"MMMMYYYY"))&amp;$Z57,IF($W$1="Pesos CLP",S!$AD:$AD,S!$AO:$AO)),0)</f>
        <v>0</v>
      </c>
      <c r="AX57" s="19">
        <f>IF(OR($I57="REAL",$I57="INCURRIDO"),SUMIF(S!$O:$O,$I57&amp;$O57&amp;$Q57&amp;UPPER(TEXT(AX$4,"MMMMYYYY"))&amp;$Z57,IF($W$1="Pesos CLP",S!$AD:$AD,S!$AO:$AO)),0)</f>
        <v>0</v>
      </c>
      <c r="AY57" s="19">
        <f>IF(OR($I57="REAL",$I57="INCURRIDO"),SUMIF(S!$O:$O,$I57&amp;$O57&amp;$Q57&amp;UPPER(TEXT(AY$4,"MMMMYYYY"))&amp;$Z57,IF($W$1="Pesos CLP",S!$AD:$AD,S!$AO:$AO)),0)</f>
        <v>0</v>
      </c>
      <c r="AZ57" s="19">
        <f>IF(OR($I57="REAL",$I57="INCURRIDO"),SUMIF(S!$O:$O,$I57&amp;$O57&amp;$Q57&amp;UPPER(TEXT(AZ$4,"MMMMYYYY"))&amp;$Z57,IF($W$1="Pesos CLP",S!$AD:$AD,S!$AO:$AO)),0)</f>
        <v>0</v>
      </c>
      <c r="BA57" s="19">
        <f>IF(OR($I57="REAL",$I57="INCURRIDO"),SUMIF(S!$O:$O,$I57&amp;$O57&amp;$Q57&amp;UPPER(TEXT(BA$4,"MMMMYYYY"))&amp;$Z57,IF($W$1="Pesos CLP",S!$AD:$AD,S!$AO:$AO)),0)</f>
        <v>0</v>
      </c>
      <c r="BB57" s="19">
        <f>IF(OR($I57="REAL",$I57="INCURRIDO"),SUMIF(S!$O:$O,$I57&amp;$O57&amp;$Q57&amp;UPPER(TEXT(BB$4,"MMMMYYYY"))&amp;$Z57,IF($W$1="Pesos CLP",S!$AD:$AD,S!$AO:$AO)),0)</f>
        <v>0</v>
      </c>
      <c r="BC57" s="19">
        <f>IF(OR($I57="REAL",$I57="INCURRIDO"),SUMIF(S!$O:$O,$I57&amp;$O57&amp;$Q57&amp;UPPER(TEXT(BC$4,"MMMMYYYY"))&amp;$Z57,IF($W$1="Pesos CLP",S!$AD:$AD,S!$AO:$AO)),0)</f>
        <v>0</v>
      </c>
      <c r="BD57" s="19">
        <f>IF(OR($I57="REAL",$I57="INCURRIDO"),SUMIF(S!$O:$O,$I57&amp;$O57&amp;$Q57&amp;UPPER(TEXT(BD$4,"MMMMYYYY"))&amp;$Z57,IF($W$1="Pesos CLP",S!$AD:$AD,S!$AO:$AO)),0)</f>
        <v>0</v>
      </c>
      <c r="BE57" s="19">
        <f>IF(OR($I57="REAL",$I57="INCURRIDO"),SUMIF(S!$O:$O,$I57&amp;$O57&amp;$Q57&amp;UPPER(TEXT(BE$4,"MMMMYYYY"))&amp;$Z57,IF($W$1="Pesos CLP",S!$AD:$AD,S!$AO:$AO)),0)</f>
        <v>0</v>
      </c>
      <c r="BF57" s="19">
        <f>IF(OR($I57="REAL",$I57="INCURRIDO"),SUMIF(S!$O:$O,$I57&amp;$O57&amp;$Q57&amp;UPPER(TEXT(BF$4,"MMMMYYYY"))&amp;$Z57,IF($W$1="Pesos CLP",S!$AD:$AD,S!$AO:$AO)),0)</f>
        <v>0</v>
      </c>
      <c r="BG57" s="19">
        <f>IF(OR($I57="REAL",$I57="INCURRIDO"),SUMIF(S!$O:$O,$I57&amp;$O57&amp;$Q57&amp;UPPER(TEXT(BG$4,"MMMMYYYY"))&amp;$Z57,IF($W$1="Pesos CLP",S!$AD:$AD,S!$AO:$AO)),0)</f>
        <v>0</v>
      </c>
      <c r="BH57" s="19">
        <f>IF(OR($I57="REAL",$I57="INCURRIDO"),SUMIF(S!$O:$O,$I57&amp;$O57&amp;$Q57&amp;UPPER(TEXT(BH$4,"MMMMYYYY"))&amp;$Z57,IF($W$1="Pesos CLP",S!$AD:$AD,S!$AO:$AO)),0)</f>
        <v>0</v>
      </c>
      <c r="BI57" s="19">
        <f>IF(OR($I57="REAL",$I57="INCURRIDO"),SUMIF(S!$O:$O,$I57&amp;$O57&amp;$Q57&amp;UPPER(TEXT(BI$4,"MMMMYYYY"))&amp;$Z57,IF($W$1="Pesos CLP",S!$AD:$AD,S!$AO:$AO)),0)</f>
        <v>0</v>
      </c>
      <c r="BJ57" s="19">
        <f>IF(OR($I57="REAL",$I57="INCURRIDO"),SUMIF(S!$O:$O,$I57&amp;$O57&amp;$Q57&amp;UPPER(TEXT(BJ$4,"MMMMYYYY"))&amp;$Z57,IF($W$1="Pesos CLP",S!$AD:$AD,S!$AO:$AO)),0)</f>
        <v>0</v>
      </c>
      <c r="BK57" s="19">
        <f>IF(OR($I57="REAL",$I57="INCURRIDO"),SUMIF(S!$O:$O,$I57&amp;$O57&amp;$Q57&amp;UPPER(TEXT(BK$4,"MMMMYYYY"))&amp;$Z57,IF($W$1="Pesos CLP",S!$AD:$AD,S!$AO:$AO)),0)</f>
        <v>0</v>
      </c>
      <c r="BL57" s="19">
        <f>IF(OR($I57="REAL",$I57="INCURRIDO"),SUMIF(S!$O:$O,$I57&amp;$O57&amp;$Q57&amp;UPPER(TEXT(BL$4,"MMMMYYYY"))&amp;$Z57,IF($W$1="Pesos CLP",S!$AD:$AD,S!$AO:$AO)),0)</f>
        <v>0</v>
      </c>
      <c r="BM57" s="19">
        <f>IF(OR($I57="REAL",$I57="INCURRIDO"),SUMIF(S!$O:$O,$I57&amp;$O57&amp;$Q57&amp;UPPER(TEXT(BM$4,"MMMMYYYY"))&amp;$Z57,IF($W$1="Pesos CLP",S!$AD:$AD,S!$AO:$AO)),0)</f>
        <v>0</v>
      </c>
      <c r="BN57" s="19">
        <f>IF(OR($I57="REAL",$I57="INCURRIDO"),SUMIF(S!$O:$O,$I57&amp;$O57&amp;$Q57&amp;UPPER(TEXT(BN$4,"MMMMYYYY"))&amp;$Z57,IF($W$1="Pesos CLP",S!$AD:$AD,S!$AO:$AO)),0)</f>
        <v>0</v>
      </c>
      <c r="BO57" s="19">
        <f>IF(OR($I57="REAL",$I57="INCURRIDO"),SUMIF(S!$O:$O,$I57&amp;$O57&amp;$Q57&amp;UPPER(TEXT(BO$4,"MMMMYYYY"))&amp;$Z57,IF($W$1="Pesos CLP",S!$AD:$AD,S!$AO:$AO)),0)</f>
        <v>0</v>
      </c>
      <c r="BP57" s="19">
        <f>IF(OR($I57="REAL",$I57="INCURRIDO"),SUMIF(S!$O:$O,$I57&amp;$O57&amp;$Q57&amp;UPPER(TEXT(BP$4,"MMMMYYYY"))&amp;$Z57,IF($W$1="Pesos CLP",S!$AD:$AD,S!$AO:$AO)),0)</f>
        <v>0</v>
      </c>
      <c r="BQ57" s="19">
        <f>IF(OR($I57="REAL",$I57="INCURRIDO"),SUMIF(S!$O:$O,$I57&amp;$O57&amp;$Q57&amp;UPPER(TEXT(BQ$4,"MMMMYYYY"))&amp;$Z57,IF($W$1="Pesos CLP",S!$AD:$AD,S!$AO:$AO)),0)</f>
        <v>0</v>
      </c>
      <c r="BR57" s="19">
        <f>IF(OR($I57="REAL",$I57="INCURRIDO"),SUMIF(S!$O:$O,$I57&amp;$O57&amp;$Q57&amp;UPPER(TEXT(BR$4,"MMMMYYYY"))&amp;$Z57,IF($W$1="Pesos CLP",S!$AD:$AD,S!$AO:$AO)),0)</f>
        <v>0</v>
      </c>
      <c r="BS57" s="19">
        <f>IF(OR($I57="REAL",$I57="INCURRIDO"),SUMIF(S!$O:$O,$I57&amp;$O57&amp;$Q57&amp;UPPER(TEXT(BS$4,"MMMMYYYY"))&amp;$Z57,IF($W$1="Pesos CLP",S!$AD:$AD,S!$AO:$AO)),0)</f>
        <v>0</v>
      </c>
      <c r="BT57" s="19">
        <f>IF(OR($I57="REAL",$I57="INCURRIDO"),SUMIF(S!$O:$O,$I57&amp;$O57&amp;$Q57&amp;UPPER(TEXT(BT$4,"MMMMYYYY"))&amp;$Z57,IF($W$1="Pesos CLP",S!$AD:$AD,S!$AO:$AO)),0)</f>
        <v>0</v>
      </c>
      <c r="BU57" s="19">
        <f>IF(OR($I57="REAL",$I57="INCURRIDO"),SUMIF(S!$O:$O,$I57&amp;$O57&amp;$Q57&amp;UPPER(TEXT(BU$4,"MMMMYYYY"))&amp;$Z57,IF($W$1="Pesos CLP",S!$AD:$AD,S!$AO:$AO)),0)</f>
        <v>0</v>
      </c>
      <c r="BV57" s="19">
        <f>IF(OR($I57="REAL",$I57="INCURRIDO"),SUMIF(S!$O:$O,$I57&amp;$O57&amp;$Q57&amp;UPPER(TEXT(BV$4,"MMMMYYYY"))&amp;$Z57,IF($W$1="Pesos CLP",S!$AD:$AD,S!$AO:$AO)),0)</f>
        <v>0</v>
      </c>
      <c r="BW57" s="19">
        <f>IF(OR($I57="REAL",$I57="INCURRIDO"),SUMIF(S!$O:$O,$I57&amp;$O57&amp;$Q57&amp;UPPER(TEXT(BW$4,"MMMMYYYY"))&amp;$Z57,IF($W$1="Pesos CLP",S!$AD:$AD,S!$AO:$AO)),0)</f>
        <v>0</v>
      </c>
      <c r="BX57" s="19">
        <f>IF(OR($I57="REAL",$I57="INCURRIDO"),SUMIF(S!$O:$O,$I57&amp;$O57&amp;$Q57&amp;UPPER(TEXT(BX$4,"MMMMYYYY"))&amp;$Z57,IF($W$1="Pesos CLP",S!$AD:$AD,S!$AO:$AO)),0)</f>
        <v>0</v>
      </c>
      <c r="BY57" s="19">
        <f>IF(OR($I57="REAL",$I57="INCURRIDO"),SUMIF(S!$O:$O,$I57&amp;$O57&amp;$Q57&amp;UPPER(TEXT(BY$4,"MMMMYYYY"))&amp;$Z57,IF($W$1="Pesos CLP",S!$AD:$AD,S!$AO:$AO)),0)</f>
        <v>0</v>
      </c>
      <c r="BZ57" s="19">
        <f>IF(OR($I57="REAL",$I57="INCURRIDO"),SUMIF(S!$O:$O,$I57&amp;$O57&amp;$Q57&amp;UPPER(TEXT(BZ$4,"MMMMYYYY"))&amp;$Z57,IF($W$1="Pesos CLP",S!$AD:$AD,S!$AO:$AO)),0)</f>
        <v>0</v>
      </c>
      <c r="CA57" s="19">
        <f>IF(OR($I57="REAL",$I57="INCURRIDO"),SUMIF(S!$O:$O,$I57&amp;$O57&amp;$Q57&amp;UPPER(TEXT(CA$4,"MMMMYYYY"))&amp;$Z57,IF($W$1="Pesos CLP",S!$AD:$AD,S!$AO:$AO)),0)</f>
        <v>0</v>
      </c>
      <c r="CB57" s="19">
        <f>IF(OR($I57="REAL",$I57="INCURRIDO"),SUMIF(S!$O:$O,$I57&amp;$O57&amp;$Q57&amp;UPPER(TEXT(CB$4,"MMMMYYYY"))&amp;$Z57,IF($W$1="Pesos CLP",S!$AD:$AD,S!$AO:$AO)),0)</f>
        <v>0</v>
      </c>
      <c r="CC57" s="19">
        <f>IF(OR($I57="REAL",$I57="INCURRIDO"),SUMIF(S!$O:$O,$I57&amp;$O57&amp;$Q57&amp;UPPER(TEXT(CC$4,"MMMMYYYY"))&amp;$Z57,IF($W$1="Pesos CLP",S!$AD:$AD,S!$AO:$AO)),0)</f>
        <v>0</v>
      </c>
      <c r="CD57" s="19">
        <f>IF(OR($I57="REAL",$I57="INCURRIDO"),SUMIF(S!$O:$O,$I57&amp;$O57&amp;$Q57&amp;UPPER(TEXT(CD$4,"MMMMYYYY"))&amp;$Z57,IF($W$1="Pesos CLP",S!$AD:$AD,S!$AO:$AO)),0)</f>
        <v>0</v>
      </c>
      <c r="CE57" s="19">
        <f>IF(OR($I57="REAL",$I57="INCURRIDO"),SUMIF(S!$O:$O,$I57&amp;$O57&amp;$Q57&amp;UPPER(TEXT(CE$4,"MMMMYYYY"))&amp;$Z57,IF($W$1="Pesos CLP",S!$AD:$AD,S!$AO:$AO)),0)</f>
        <v>0</v>
      </c>
      <c r="CF57" s="19">
        <f>IF(OR($I57="REAL",$I57="INCURRIDO"),SUMIF(S!$O:$O,$I57&amp;$O57&amp;$Q57&amp;UPPER(TEXT(CF$4,"MMMMYYYY"))&amp;$Z57,IF($W$1="Pesos CLP",S!$AD:$AD,S!$AO:$AO)),0)</f>
        <v>0</v>
      </c>
      <c r="CG57" s="19">
        <f>IF(OR($I57="REAL",$I57="INCURRIDO"),SUMIF(S!$O:$O,$I57&amp;$O57&amp;$Q57&amp;UPPER(TEXT(CG$4,"MMMMYYYY"))&amp;$Z57,IF($W$1="Pesos CLP",S!$AD:$AD,S!$AO:$AO)),0)</f>
        <v>0</v>
      </c>
      <c r="CH57" s="19">
        <f>IF(OR($I57="REAL",$I57="INCURRIDO"),SUMIF(S!$O:$O,$I57&amp;$O57&amp;$Q57&amp;UPPER(TEXT(CH$4,"MMMMYYYY"))&amp;$Z57,IF($W$1="Pesos CLP",S!$AD:$AD,S!$AO:$AO)),0)</f>
        <v>0</v>
      </c>
      <c r="CI57" s="19">
        <f>IF(OR($I57="REAL",$I57="INCURRIDO"),SUMIF(S!$O:$O,$I57&amp;$O57&amp;$Q57&amp;UPPER(TEXT(CI$4,"MMMMYYYY"))&amp;$Z57,IF($W$1="Pesos CLP",S!$AD:$AD,S!$AO:$AO)),0)</f>
        <v>0</v>
      </c>
      <c r="CJ57" s="19">
        <f>IF(OR($I57="REAL",$I57="INCURRIDO"),SUMIF(S!$O:$O,$I57&amp;$O57&amp;$Q57&amp;UPPER(TEXT(CJ$4,"MMMMYYYY"))&amp;$Z57,IF($W$1="Pesos CLP",S!$AD:$AD,S!$AO:$AO)),0)</f>
        <v>0</v>
      </c>
      <c r="CK57" s="378">
        <f t="shared" ref="CK57:DN57" si="58">(IF(AND(AND($T57&gt;=(CK$4-DAY(CK$4)+1),$T57&lt;=CK$4),AND($U57&gt;=(CK$4-DAY(CK$4)+1),$U57&lt;=CK$4)),$U57-$T57+1,IF(AND($T57&gt;=(CK$4-DAY(CK$4)+1),$T57&lt;=CK$4),CK$4-$T57+1,IF(AND($U57&gt;=(CK$4-DAY(CK$4)+1),$U57&lt;=CK$4),$U57-(CK$4-DAY(CK$4)+1)+1,IF(OR(AND((CK$4-DAY(CK$4)+1)&gt;=$T57,(CK$4-DAY(CK$4)+1)&lt;=$U57),AND((CK$4&gt;=$T57),(CK$4&lt;=$U57))),CK$4-(CK$4-DAY(CK$4)+1)+1,0))))/IF($R57="mes",_xlfn.DAYS(CK$4,(CK$4-DAY(CK$4)+1))+1,(_xlfn.DAYS($U57,$T57)+1))*$S57)*IF($X$1="Físico",1,$X57)</f>
        <v>0</v>
      </c>
      <c r="CL57" s="378">
        <f t="shared" si="58"/>
        <v>0</v>
      </c>
      <c r="CM57" s="378">
        <f t="shared" si="58"/>
        <v>0</v>
      </c>
      <c r="CN57" s="378">
        <f t="shared" si="58"/>
        <v>0</v>
      </c>
      <c r="CO57" s="378">
        <f t="shared" si="58"/>
        <v>0</v>
      </c>
      <c r="CP57" s="378">
        <f t="shared" si="58"/>
        <v>0</v>
      </c>
      <c r="CQ57" s="378">
        <f t="shared" si="58"/>
        <v>0</v>
      </c>
      <c r="CR57" s="378">
        <f t="shared" si="58"/>
        <v>0</v>
      </c>
      <c r="CS57" s="378">
        <f t="shared" si="58"/>
        <v>0</v>
      </c>
      <c r="CT57" s="378">
        <f t="shared" si="58"/>
        <v>0</v>
      </c>
      <c r="CU57" s="378">
        <f t="shared" si="58"/>
        <v>0</v>
      </c>
      <c r="CV57" s="378">
        <f t="shared" si="58"/>
        <v>0</v>
      </c>
      <c r="CW57" s="378">
        <f t="shared" si="58"/>
        <v>0</v>
      </c>
      <c r="CX57" s="378">
        <f t="shared" si="58"/>
        <v>0</v>
      </c>
      <c r="CY57" s="378">
        <f t="shared" si="58"/>
        <v>0</v>
      </c>
      <c r="CZ57" s="378">
        <f t="shared" si="58"/>
        <v>0</v>
      </c>
      <c r="DA57" s="378">
        <f t="shared" si="58"/>
        <v>0</v>
      </c>
      <c r="DB57" s="378">
        <f t="shared" si="58"/>
        <v>0</v>
      </c>
      <c r="DC57" s="378">
        <f t="shared" si="58"/>
        <v>0</v>
      </c>
      <c r="DD57" s="378">
        <f t="shared" si="58"/>
        <v>0</v>
      </c>
      <c r="DE57" s="378">
        <f t="shared" si="58"/>
        <v>0</v>
      </c>
      <c r="DF57" s="378">
        <f t="shared" si="58"/>
        <v>0</v>
      </c>
      <c r="DG57" s="378">
        <f t="shared" si="58"/>
        <v>0</v>
      </c>
      <c r="DH57" s="378">
        <f t="shared" si="58"/>
        <v>0</v>
      </c>
      <c r="DI57" s="378">
        <f t="shared" si="58"/>
        <v>0</v>
      </c>
      <c r="DJ57" s="378">
        <f t="shared" si="58"/>
        <v>0</v>
      </c>
      <c r="DK57" s="378">
        <f t="shared" si="58"/>
        <v>0</v>
      </c>
      <c r="DL57" s="378">
        <f t="shared" si="58"/>
        <v>0</v>
      </c>
      <c r="DM57" s="378">
        <f t="shared" si="58"/>
        <v>0</v>
      </c>
      <c r="DN57" s="378">
        <f t="shared" si="58"/>
        <v>0</v>
      </c>
      <c r="DO57" s="378">
        <f t="shared" ref="DO57:EQ57" si="59">(IF(AND(AND($T57&gt;=(DO$4-DAY(DO$4)+1),$T57&lt;=DO$4),AND($U57&gt;=(DO$4-DAY(DO$4)+1),$U57&lt;=DO$4)),$U57-$T57+1,IF(AND($T57&gt;=(DO$4-DAY(DO$4)+1),$T57&lt;=DO$4),DO$4-$T57+1,IF(AND($U57&gt;=(DO$4-DAY(DO$4)+1),$U57&lt;=DO$4),$U57-(DO$4-DAY(DO$4)+1)+1,IF(OR(AND((DO$4-DAY(DO$4)+1)&gt;=$T57,(DO$4-DAY(DO$4)+1)&lt;=$U57),AND((DO$4&gt;=$T57),(DO$4&lt;=$U57))),DO$4-(DO$4-DAY(DO$4)+1)+1,0))))/IF($R57="mes",_xlfn.DAYS(DO$4,(DO$4-DAY(DO$4)+1))+1,(_xlfn.DAYS($U57,$T57)+1))*$S57)*IF($X$1="Físico",1,$X57)</f>
        <v>0</v>
      </c>
      <c r="DP57" s="378">
        <f t="shared" si="59"/>
        <v>0</v>
      </c>
      <c r="DQ57" s="378">
        <f t="shared" si="59"/>
        <v>0</v>
      </c>
      <c r="DR57" s="378">
        <f t="shared" si="59"/>
        <v>0</v>
      </c>
      <c r="DS57" s="378">
        <f t="shared" si="59"/>
        <v>0</v>
      </c>
      <c r="DT57" s="378">
        <f t="shared" si="59"/>
        <v>0</v>
      </c>
      <c r="DU57" s="378">
        <f t="shared" si="59"/>
        <v>0</v>
      </c>
      <c r="DV57" s="378">
        <f t="shared" si="59"/>
        <v>0</v>
      </c>
      <c r="DW57" s="378">
        <f t="shared" si="59"/>
        <v>0</v>
      </c>
      <c r="DX57" s="378">
        <f t="shared" si="59"/>
        <v>0</v>
      </c>
      <c r="DY57" s="378">
        <f t="shared" si="59"/>
        <v>0</v>
      </c>
      <c r="DZ57" s="378">
        <f t="shared" si="59"/>
        <v>0</v>
      </c>
      <c r="EA57" s="378">
        <f t="shared" si="59"/>
        <v>0</v>
      </c>
      <c r="EB57" s="378">
        <f t="shared" si="59"/>
        <v>0</v>
      </c>
      <c r="EC57" s="378">
        <f t="shared" si="59"/>
        <v>0</v>
      </c>
      <c r="ED57" s="378">
        <f t="shared" si="59"/>
        <v>0</v>
      </c>
      <c r="EE57" s="378">
        <f t="shared" si="59"/>
        <v>0</v>
      </c>
      <c r="EF57" s="378">
        <f t="shared" si="59"/>
        <v>0</v>
      </c>
      <c r="EG57" s="378">
        <f t="shared" si="59"/>
        <v>0</v>
      </c>
      <c r="EH57" s="378">
        <f t="shared" si="59"/>
        <v>0</v>
      </c>
      <c r="EI57" s="378">
        <f t="shared" si="59"/>
        <v>0</v>
      </c>
      <c r="EJ57" s="378">
        <f t="shared" si="59"/>
        <v>0</v>
      </c>
      <c r="EK57" s="378">
        <f t="shared" si="59"/>
        <v>0</v>
      </c>
      <c r="EL57" s="378">
        <f t="shared" si="59"/>
        <v>0</v>
      </c>
      <c r="EM57" s="378">
        <f t="shared" si="59"/>
        <v>0</v>
      </c>
      <c r="EN57" s="378">
        <f t="shared" si="59"/>
        <v>0</v>
      </c>
      <c r="EO57" s="378">
        <f t="shared" si="59"/>
        <v>0</v>
      </c>
      <c r="EP57" s="378">
        <f t="shared" si="59"/>
        <v>0</v>
      </c>
      <c r="EQ57" s="378">
        <f t="shared" si="59"/>
        <v>0</v>
      </c>
    </row>
    <row r="58" spans="1:147" x14ac:dyDescent="0.3">
      <c r="A58" s="368" t="s">
        <v>243</v>
      </c>
      <c r="B58" s="368"/>
      <c r="C58" s="368"/>
      <c r="D58" s="368">
        <f t="shared" si="17"/>
        <v>1.034195933456562</v>
      </c>
      <c r="E58" s="368" t="str">
        <f>VLOOKUP(TEXT(Z58,0),'G2'!B:D,3,0)</f>
        <v>MN</v>
      </c>
      <c r="F58" s="816">
        <f t="shared" si="18"/>
        <v>0</v>
      </c>
      <c r="G58" s="755">
        <f t="shared" si="8"/>
        <v>0</v>
      </c>
      <c r="H58" s="756" t="s">
        <v>1190</v>
      </c>
      <c r="I58" s="370" t="s">
        <v>93</v>
      </c>
      <c r="J58" s="370" t="s">
        <v>22</v>
      </c>
      <c r="K58" s="368" t="s">
        <v>262</v>
      </c>
      <c r="L58" s="368" t="str">
        <f>IFERROR(VLOOKUP(TEXT(Z58,0),'G2'!$B$5:$D$21,3,0),"")</f>
        <v>MN</v>
      </c>
      <c r="M58" s="369"/>
      <c r="N58" s="370" t="s">
        <v>649</v>
      </c>
      <c r="O58" s="370" t="s">
        <v>644</v>
      </c>
      <c r="P58" s="370"/>
      <c r="Q58" s="370" t="s">
        <v>695</v>
      </c>
      <c r="R58" s="370" t="s">
        <v>26</v>
      </c>
      <c r="S58" s="371">
        <v>1</v>
      </c>
      <c r="T58" s="372">
        <v>45413</v>
      </c>
      <c r="U58" s="372">
        <v>45473</v>
      </c>
      <c r="V58" s="373">
        <f t="shared" si="56"/>
        <v>2</v>
      </c>
      <c r="W58" s="374">
        <v>0</v>
      </c>
      <c r="X58" s="17" cm="1">
        <f t="array" ref="X58">+IF($W$1="Pesos CLP",W58,W58/TC)*MB_24A25</f>
        <v>0</v>
      </c>
      <c r="Y58" s="18">
        <f t="shared" si="10"/>
        <v>0</v>
      </c>
      <c r="Z58">
        <v>91243520</v>
      </c>
      <c r="AA58" s="19">
        <f>IF(OR($I58="REAL",$I58="INCURRIDO"),SUMIF(S!$O:$O,$I58&amp;$O58&amp;$Q58&amp;UPPER(TEXT(AA$4,"MMMMYYYY"))&amp;$Z58,IF($W$1="Pesos CLP",S!$AD:$AD,S!$AO:$AO)),0)</f>
        <v>0</v>
      </c>
      <c r="AB58" s="19">
        <f>IF(OR($I58="REAL",$I58="INCURRIDO"),SUMIF(S!$O:$O,$I58&amp;$O58&amp;$Q58&amp;UPPER(TEXT(AB$4,"MMMMYYYY"))&amp;$Z58,IF($W$1="Pesos CLP",S!$AD:$AD,S!$AO:$AO)),0)</f>
        <v>0</v>
      </c>
      <c r="AC58" s="19">
        <f>IF(OR($I58="REAL",$I58="INCURRIDO"),SUMIF(S!$O:$O,$I58&amp;$O58&amp;$Q58&amp;UPPER(TEXT(AC$4,"MMMMYYYY"))&amp;$Z58,IF($W$1="Pesos CLP",S!$AD:$AD,S!$AO:$AO)),0)</f>
        <v>0</v>
      </c>
      <c r="AD58" s="19">
        <f>IF(OR($I58="REAL",$I58="INCURRIDO"),SUMIF(S!$O:$O,$I58&amp;$O58&amp;$Q58&amp;UPPER(TEXT(AD$4,"MMMMYYYY"))&amp;$Z58,IF($W$1="Pesos CLP",S!$AD:$AD,S!$AO:$AO)),0)</f>
        <v>0</v>
      </c>
      <c r="AE58" s="19">
        <f>IF(OR($I58="REAL",$I58="INCURRIDO"),SUMIF(S!$O:$O,$I58&amp;$O58&amp;$Q58&amp;UPPER(TEXT(AE$4,"MMMMYYYY"))&amp;$Z58,IF($W$1="Pesos CLP",S!$AD:$AD,S!$AO:$AO)),0)</f>
        <v>0</v>
      </c>
      <c r="AF58" s="19">
        <f>IF(OR($I58="REAL",$I58="INCURRIDO"),SUMIF(S!$O:$O,$I58&amp;$O58&amp;$Q58&amp;UPPER(TEXT(AF$4,"MMMMYYYY"))&amp;$Z58,IF($W$1="Pesos CLP",S!$AD:$AD,S!$AO:$AO)),0)</f>
        <v>0</v>
      </c>
      <c r="AG58" s="19">
        <f>IF(OR($I58="REAL",$I58="INCURRIDO"),SUMIF(S!$O:$O,$I58&amp;$O58&amp;$Q58&amp;UPPER(TEXT(AG$4,"MMMMYYYY"))&amp;$Z58,IF($W$1="Pesos CLP",S!$AD:$AD,S!$AO:$AO)),0)</f>
        <v>0</v>
      </c>
      <c r="AH58" s="19">
        <f>IF(OR($I58="REAL",$I58="INCURRIDO"),SUMIF(S!$O:$O,$I58&amp;$O58&amp;$Q58&amp;UPPER(TEXT(AH$4,"MMMMYYYY"))&amp;$Z58,IF($W$1="Pesos CLP",S!$AD:$AD,S!$AO:$AO)),0)</f>
        <v>0</v>
      </c>
      <c r="AI58" s="19">
        <f>IF(OR($I58="REAL",$I58="INCURRIDO"),SUMIF(S!$O:$O,$I58&amp;$O58&amp;$Q58&amp;UPPER(TEXT(AI$4,"MMMMYYYY"))&amp;$Z58,IF($W$1="Pesos CLP",S!$AD:$AD,S!$AO:$AO)),0)</f>
        <v>0</v>
      </c>
      <c r="AJ58" s="19">
        <f>IF(OR($I58="REAL",$I58="INCURRIDO"),SUMIF(S!$O:$O,$I58&amp;$O58&amp;$Q58&amp;UPPER(TEXT(AJ$4,"MMMMYYYY"))&amp;$Z58,IF($W$1="Pesos CLP",S!$AD:$AD,S!$AO:$AO)),0)</f>
        <v>0</v>
      </c>
      <c r="AK58" s="19">
        <f>IF(OR($I58="REAL",$I58="INCURRIDO"),SUMIF(S!$O:$O,$I58&amp;$O58&amp;$Q58&amp;UPPER(TEXT(AK$4,"MMMMYYYY"))&amp;$Z58,IF($W$1="Pesos CLP",S!$AD:$AD,S!$AO:$AO)),0)</f>
        <v>0</v>
      </c>
      <c r="AL58" s="19">
        <f>IF(OR($I58="REAL",$I58="INCURRIDO"),SUMIF(S!$O:$O,$I58&amp;$O58&amp;$Q58&amp;UPPER(TEXT(AL$4,"MMMMYYYY"))&amp;$Z58,IF($W$1="Pesos CLP",S!$AD:$AD,S!$AO:$AO)),0)</f>
        <v>0</v>
      </c>
      <c r="AM58" s="19">
        <f>IF(OR($I58="REAL",$I58="INCURRIDO"),SUMIF(S!$O:$O,$I58&amp;$O58&amp;$Q58&amp;UPPER(TEXT(AM$4,"MMMMYYYY"))&amp;$Z58,IF($W$1="Pesos CLP",S!$AD:$AD,S!$AO:$AO)),0)</f>
        <v>0</v>
      </c>
      <c r="AN58" s="19">
        <f>IF(OR($I58="REAL",$I58="INCURRIDO"),SUMIF(S!$O:$O,$I58&amp;$O58&amp;$Q58&amp;UPPER(TEXT(AN$4,"MMMMYYYY"))&amp;$Z58,IF($W$1="Pesos CLP",S!$AD:$AD,S!$AO:$AO)),0)</f>
        <v>0</v>
      </c>
      <c r="AO58" s="19">
        <f>IF(OR($I58="REAL",$I58="INCURRIDO"),SUMIF(S!$O:$O,$I58&amp;$O58&amp;$Q58&amp;UPPER(TEXT(AO$4,"MMMMYYYY"))&amp;$Z58,IF($W$1="Pesos CLP",S!$AD:$AD,S!$AO:$AO)),0)</f>
        <v>0</v>
      </c>
      <c r="AP58" s="19">
        <f>IF(OR($I58="REAL",$I58="INCURRIDO"),SUMIF(S!$O:$O,$I58&amp;$O58&amp;$Q58&amp;UPPER(TEXT(AP$4,"MMMMYYYY"))&amp;$Z58,IF($W$1="Pesos CLP",S!$AD:$AD,S!$AO:$AO)),0)</f>
        <v>0</v>
      </c>
      <c r="AQ58" s="19">
        <f>IF(OR($I58="REAL",$I58="INCURRIDO"),SUMIF(S!$O:$O,$I58&amp;$O58&amp;$Q58&amp;UPPER(TEXT(AQ$4,"MMMMYYYY"))&amp;$Z58,IF($W$1="Pesos CLP",S!$AD:$AD,S!$AO:$AO)),0)</f>
        <v>0</v>
      </c>
      <c r="AR58" s="19">
        <f>IF(OR($I58="REAL",$I58="INCURRIDO"),SUMIF(S!$O:$O,$I58&amp;$O58&amp;$Q58&amp;UPPER(TEXT(AR$4,"MMMMYYYY"))&amp;$Z58,IF($W$1="Pesos CLP",S!$AD:$AD,S!$AO:$AO)),0)</f>
        <v>0</v>
      </c>
      <c r="AS58" s="19">
        <f>IF(OR($I58="REAL",$I58="INCURRIDO"),SUMIF(S!$O:$O,$I58&amp;$O58&amp;$Q58&amp;UPPER(TEXT(AS$4,"MMMMYYYY"))&amp;$Z58,IF($W$1="Pesos CLP",S!$AD:$AD,S!$AO:$AO)),0)</f>
        <v>0</v>
      </c>
      <c r="AT58" s="19">
        <f>IF(OR($I58="REAL",$I58="INCURRIDO"),SUMIF(S!$O:$O,$I58&amp;$O58&amp;$Q58&amp;UPPER(TEXT(AT$4,"MMMMYYYY"))&amp;$Z58,IF($W$1="Pesos CLP",S!$AD:$AD,S!$AO:$AO)),0)</f>
        <v>0</v>
      </c>
      <c r="AU58" s="19">
        <f>IF(OR($I58="REAL",$I58="INCURRIDO"),SUMIF(S!$O:$O,$I58&amp;$O58&amp;$Q58&amp;UPPER(TEXT(AU$4,"MMMMYYYY"))&amp;$Z58,IF($W$1="Pesos CLP",S!$AD:$AD,S!$AO:$AO)),0)</f>
        <v>0</v>
      </c>
      <c r="AV58" s="19">
        <f>IF(OR($I58="REAL",$I58="INCURRIDO"),SUMIF(S!$O:$O,$I58&amp;$O58&amp;$Q58&amp;UPPER(TEXT(AV$4,"MMMMYYYY"))&amp;$Z58,IF($W$1="Pesos CLP",S!$AD:$AD,S!$AO:$AO)),0)</f>
        <v>0</v>
      </c>
      <c r="AW58" s="19">
        <f>IF(OR($I58="REAL",$I58="INCURRIDO"),SUMIF(S!$O:$O,$I58&amp;$O58&amp;$Q58&amp;UPPER(TEXT(AW$4,"MMMMYYYY"))&amp;$Z58,IF($W$1="Pesos CLP",S!$AD:$AD,S!$AO:$AO)),0)</f>
        <v>0</v>
      </c>
      <c r="AX58" s="19">
        <f>IF(OR($I58="REAL",$I58="INCURRIDO"),SUMIF(S!$O:$O,$I58&amp;$O58&amp;$Q58&amp;UPPER(TEXT(AX$4,"MMMMYYYY"))&amp;$Z58,IF($W$1="Pesos CLP",S!$AD:$AD,S!$AO:$AO)),0)</f>
        <v>0</v>
      </c>
      <c r="AY58" s="19">
        <f>IF(OR($I58="REAL",$I58="INCURRIDO"),SUMIF(S!$O:$O,$I58&amp;$O58&amp;$Q58&amp;UPPER(TEXT(AY$4,"MMMMYYYY"))&amp;$Z58,IF($W$1="Pesos CLP",S!$AD:$AD,S!$AO:$AO)),0)</f>
        <v>0</v>
      </c>
      <c r="AZ58" s="19">
        <f>IF(OR($I58="REAL",$I58="INCURRIDO"),SUMIF(S!$O:$O,$I58&amp;$O58&amp;$Q58&amp;UPPER(TEXT(AZ$4,"MMMMYYYY"))&amp;$Z58,IF($W$1="Pesos CLP",S!$AD:$AD,S!$AO:$AO)),0)</f>
        <v>0</v>
      </c>
      <c r="BA58" s="19">
        <f>IF(OR($I58="REAL",$I58="INCURRIDO"),SUMIF(S!$O:$O,$I58&amp;$O58&amp;$Q58&amp;UPPER(TEXT(BA$4,"MMMMYYYY"))&amp;$Z58,IF($W$1="Pesos CLP",S!$AD:$AD,S!$AO:$AO)),0)</f>
        <v>0</v>
      </c>
      <c r="BB58" s="19">
        <f>IF(OR($I58="REAL",$I58="INCURRIDO"),SUMIF(S!$O:$O,$I58&amp;$O58&amp;$Q58&amp;UPPER(TEXT(BB$4,"MMMMYYYY"))&amp;$Z58,IF($W$1="Pesos CLP",S!$AD:$AD,S!$AO:$AO)),0)</f>
        <v>0</v>
      </c>
      <c r="BC58" s="19">
        <f>IF(OR($I58="REAL",$I58="INCURRIDO"),SUMIF(S!$O:$O,$I58&amp;$O58&amp;$Q58&amp;UPPER(TEXT(BC$4,"MMMMYYYY"))&amp;$Z58,IF($W$1="Pesos CLP",S!$AD:$AD,S!$AO:$AO)),0)</f>
        <v>0</v>
      </c>
      <c r="BD58" s="19">
        <f>IF(OR($I58="REAL",$I58="INCURRIDO"),SUMIF(S!$O:$O,$I58&amp;$O58&amp;$Q58&amp;UPPER(TEXT(BD$4,"MMMMYYYY"))&amp;$Z58,IF($W$1="Pesos CLP",S!$AD:$AD,S!$AO:$AO)),0)</f>
        <v>0</v>
      </c>
      <c r="BE58" s="19">
        <f>IF(OR($I58="REAL",$I58="INCURRIDO"),SUMIF(S!$O:$O,$I58&amp;$O58&amp;$Q58&amp;UPPER(TEXT(BE$4,"MMMMYYYY"))&amp;$Z58,IF($W$1="Pesos CLP",S!$AD:$AD,S!$AO:$AO)),0)</f>
        <v>0</v>
      </c>
      <c r="BF58" s="19">
        <f>IF(OR($I58="REAL",$I58="INCURRIDO"),SUMIF(S!$O:$O,$I58&amp;$O58&amp;$Q58&amp;UPPER(TEXT(BF$4,"MMMMYYYY"))&amp;$Z58,IF($W$1="Pesos CLP",S!$AD:$AD,S!$AO:$AO)),0)</f>
        <v>0</v>
      </c>
      <c r="BG58" s="19">
        <f>IF(OR($I58="REAL",$I58="INCURRIDO"),SUMIF(S!$O:$O,$I58&amp;$O58&amp;$Q58&amp;UPPER(TEXT(BG$4,"MMMMYYYY"))&amp;$Z58,IF($W$1="Pesos CLP",S!$AD:$AD,S!$AO:$AO)),0)</f>
        <v>0</v>
      </c>
      <c r="BH58" s="19">
        <f>IF(OR($I58="REAL",$I58="INCURRIDO"),SUMIF(S!$O:$O,$I58&amp;$O58&amp;$Q58&amp;UPPER(TEXT(BH$4,"MMMMYYYY"))&amp;$Z58,IF($W$1="Pesos CLP",S!$AD:$AD,S!$AO:$AO)),0)</f>
        <v>0</v>
      </c>
      <c r="BI58" s="19">
        <f>IF(OR($I58="REAL",$I58="INCURRIDO"),SUMIF(S!$O:$O,$I58&amp;$O58&amp;$Q58&amp;UPPER(TEXT(BI$4,"MMMMYYYY"))&amp;$Z58,IF($W$1="Pesos CLP",S!$AD:$AD,S!$AO:$AO)),0)</f>
        <v>0</v>
      </c>
      <c r="BJ58" s="19">
        <f>IF(OR($I58="REAL",$I58="INCURRIDO"),SUMIF(S!$O:$O,$I58&amp;$O58&amp;$Q58&amp;UPPER(TEXT(BJ$4,"MMMMYYYY"))&amp;$Z58,IF($W$1="Pesos CLP",S!$AD:$AD,S!$AO:$AO)),0)</f>
        <v>0</v>
      </c>
      <c r="BK58" s="19">
        <f>IF(OR($I58="REAL",$I58="INCURRIDO"),SUMIF(S!$O:$O,$I58&amp;$O58&amp;$Q58&amp;UPPER(TEXT(BK$4,"MMMMYYYY"))&amp;$Z58,IF($W$1="Pesos CLP",S!$AD:$AD,S!$AO:$AO)),0)</f>
        <v>0</v>
      </c>
      <c r="BL58" s="19">
        <f>IF(OR($I58="REAL",$I58="INCURRIDO"),SUMIF(S!$O:$O,$I58&amp;$O58&amp;$Q58&amp;UPPER(TEXT(BL$4,"MMMMYYYY"))&amp;$Z58,IF($W$1="Pesos CLP",S!$AD:$AD,S!$AO:$AO)),0)</f>
        <v>0</v>
      </c>
      <c r="BM58" s="19">
        <f>IF(OR($I58="REAL",$I58="INCURRIDO"),SUMIF(S!$O:$O,$I58&amp;$O58&amp;$Q58&amp;UPPER(TEXT(BM$4,"MMMMYYYY"))&amp;$Z58,IF($W$1="Pesos CLP",S!$AD:$AD,S!$AO:$AO)),0)</f>
        <v>0</v>
      </c>
      <c r="BN58" s="19">
        <f>IF(OR($I58="REAL",$I58="INCURRIDO"),SUMIF(S!$O:$O,$I58&amp;$O58&amp;$Q58&amp;UPPER(TEXT(BN$4,"MMMMYYYY"))&amp;$Z58,IF($W$1="Pesos CLP",S!$AD:$AD,S!$AO:$AO)),0)</f>
        <v>0</v>
      </c>
      <c r="BO58" s="19">
        <f>IF(OR($I58="REAL",$I58="INCURRIDO"),SUMIF(S!$O:$O,$I58&amp;$O58&amp;$Q58&amp;UPPER(TEXT(BO$4,"MMMMYYYY"))&amp;$Z58,IF($W$1="Pesos CLP",S!$AD:$AD,S!$AO:$AO)),0)</f>
        <v>0</v>
      </c>
      <c r="BP58" s="19">
        <f>IF(OR($I58="REAL",$I58="INCURRIDO"),SUMIF(S!$O:$O,$I58&amp;$O58&amp;$Q58&amp;UPPER(TEXT(BP$4,"MMMMYYYY"))&amp;$Z58,IF($W$1="Pesos CLP",S!$AD:$AD,S!$AO:$AO)),0)</f>
        <v>0</v>
      </c>
      <c r="BQ58" s="19">
        <f>IF(OR($I58="REAL",$I58="INCURRIDO"),SUMIF(S!$O:$O,$I58&amp;$O58&amp;$Q58&amp;UPPER(TEXT(BQ$4,"MMMMYYYY"))&amp;$Z58,IF($W$1="Pesos CLP",S!$AD:$AD,S!$AO:$AO)),0)</f>
        <v>0</v>
      </c>
      <c r="BR58" s="19">
        <f>IF(OR($I58="REAL",$I58="INCURRIDO"),SUMIF(S!$O:$O,$I58&amp;$O58&amp;$Q58&amp;UPPER(TEXT(BR$4,"MMMMYYYY"))&amp;$Z58,IF($W$1="Pesos CLP",S!$AD:$AD,S!$AO:$AO)),0)</f>
        <v>0</v>
      </c>
      <c r="BS58" s="19">
        <f>IF(OR($I58="REAL",$I58="INCURRIDO"),SUMIF(S!$O:$O,$I58&amp;$O58&amp;$Q58&amp;UPPER(TEXT(BS$4,"MMMMYYYY"))&amp;$Z58,IF($W$1="Pesos CLP",S!$AD:$AD,S!$AO:$AO)),0)</f>
        <v>0</v>
      </c>
      <c r="BT58" s="19">
        <f>IF(OR($I58="REAL",$I58="INCURRIDO"),SUMIF(S!$O:$O,$I58&amp;$O58&amp;$Q58&amp;UPPER(TEXT(BT$4,"MMMMYYYY"))&amp;$Z58,IF($W$1="Pesos CLP",S!$AD:$AD,S!$AO:$AO)),0)</f>
        <v>0</v>
      </c>
      <c r="BU58" s="19">
        <f>IF(OR($I58="REAL",$I58="INCURRIDO"),SUMIF(S!$O:$O,$I58&amp;$O58&amp;$Q58&amp;UPPER(TEXT(BU$4,"MMMMYYYY"))&amp;$Z58,IF($W$1="Pesos CLP",S!$AD:$AD,S!$AO:$AO)),0)</f>
        <v>0</v>
      </c>
      <c r="BV58" s="19">
        <f>IF(OR($I58="REAL",$I58="INCURRIDO"),SUMIF(S!$O:$O,$I58&amp;$O58&amp;$Q58&amp;UPPER(TEXT(BV$4,"MMMMYYYY"))&amp;$Z58,IF($W$1="Pesos CLP",S!$AD:$AD,S!$AO:$AO)),0)</f>
        <v>0</v>
      </c>
      <c r="BW58" s="19">
        <f>IF(OR($I58="REAL",$I58="INCURRIDO"),SUMIF(S!$O:$O,$I58&amp;$O58&amp;$Q58&amp;UPPER(TEXT(BW$4,"MMMMYYYY"))&amp;$Z58,IF($W$1="Pesos CLP",S!$AD:$AD,S!$AO:$AO)),0)</f>
        <v>0</v>
      </c>
      <c r="BX58" s="19">
        <f>IF(OR($I58="REAL",$I58="INCURRIDO"),SUMIF(S!$O:$O,$I58&amp;$O58&amp;$Q58&amp;UPPER(TEXT(BX$4,"MMMMYYYY"))&amp;$Z58,IF($W$1="Pesos CLP",S!$AD:$AD,S!$AO:$AO)),0)</f>
        <v>0</v>
      </c>
      <c r="BY58" s="19">
        <f>IF(OR($I58="REAL",$I58="INCURRIDO"),SUMIF(S!$O:$O,$I58&amp;$O58&amp;$Q58&amp;UPPER(TEXT(BY$4,"MMMMYYYY"))&amp;$Z58,IF($W$1="Pesos CLP",S!$AD:$AD,S!$AO:$AO)),0)</f>
        <v>0</v>
      </c>
      <c r="BZ58" s="19">
        <f>IF(OR($I58="REAL",$I58="INCURRIDO"),SUMIF(S!$O:$O,$I58&amp;$O58&amp;$Q58&amp;UPPER(TEXT(BZ$4,"MMMMYYYY"))&amp;$Z58,IF($W$1="Pesos CLP",S!$AD:$AD,S!$AO:$AO)),0)</f>
        <v>0</v>
      </c>
      <c r="CA58" s="19">
        <f>IF(OR($I58="REAL",$I58="INCURRIDO"),SUMIF(S!$O:$O,$I58&amp;$O58&amp;$Q58&amp;UPPER(TEXT(CA$4,"MMMMYYYY"))&amp;$Z58,IF($W$1="Pesos CLP",S!$AD:$AD,S!$AO:$AO)),0)</f>
        <v>0</v>
      </c>
      <c r="CB58" s="19">
        <f>IF(OR($I58="REAL",$I58="INCURRIDO"),SUMIF(S!$O:$O,$I58&amp;$O58&amp;$Q58&amp;UPPER(TEXT(CB$4,"MMMMYYYY"))&amp;$Z58,IF($W$1="Pesos CLP",S!$AD:$AD,S!$AO:$AO)),0)</f>
        <v>0</v>
      </c>
      <c r="CC58" s="19">
        <f>IF(OR($I58="REAL",$I58="INCURRIDO"),SUMIF(S!$O:$O,$I58&amp;$O58&amp;$Q58&amp;UPPER(TEXT(CC$4,"MMMMYYYY"))&amp;$Z58,IF($W$1="Pesos CLP",S!$AD:$AD,S!$AO:$AO)),0)</f>
        <v>0</v>
      </c>
      <c r="CD58" s="19">
        <f>IF(OR($I58="REAL",$I58="INCURRIDO"),SUMIF(S!$O:$O,$I58&amp;$O58&amp;$Q58&amp;UPPER(TEXT(CD$4,"MMMMYYYY"))&amp;$Z58,IF($W$1="Pesos CLP",S!$AD:$AD,S!$AO:$AO)),0)</f>
        <v>0</v>
      </c>
      <c r="CE58" s="19">
        <f>IF(OR($I58="REAL",$I58="INCURRIDO"),SUMIF(S!$O:$O,$I58&amp;$O58&amp;$Q58&amp;UPPER(TEXT(CE$4,"MMMMYYYY"))&amp;$Z58,IF($W$1="Pesos CLP",S!$AD:$AD,S!$AO:$AO)),0)</f>
        <v>0</v>
      </c>
      <c r="CF58" s="19">
        <f>IF(OR($I58="REAL",$I58="INCURRIDO"),SUMIF(S!$O:$O,$I58&amp;$O58&amp;$Q58&amp;UPPER(TEXT(CF$4,"MMMMYYYY"))&amp;$Z58,IF($W$1="Pesos CLP",S!$AD:$AD,S!$AO:$AO)),0)</f>
        <v>0</v>
      </c>
      <c r="CG58" s="19">
        <f>IF(OR($I58="REAL",$I58="INCURRIDO"),SUMIF(S!$O:$O,$I58&amp;$O58&amp;$Q58&amp;UPPER(TEXT(CG$4,"MMMMYYYY"))&amp;$Z58,IF($W$1="Pesos CLP",S!$AD:$AD,S!$AO:$AO)),0)</f>
        <v>0</v>
      </c>
      <c r="CH58" s="19">
        <f>IF(OR($I58="REAL",$I58="INCURRIDO"),SUMIF(S!$O:$O,$I58&amp;$O58&amp;$Q58&amp;UPPER(TEXT(CH$4,"MMMMYYYY"))&amp;$Z58,IF($W$1="Pesos CLP",S!$AD:$AD,S!$AO:$AO)),0)</f>
        <v>0</v>
      </c>
      <c r="CI58" s="19">
        <f>IF(OR($I58="REAL",$I58="INCURRIDO"),SUMIF(S!$O:$O,$I58&amp;$O58&amp;$Q58&amp;UPPER(TEXT(CI$4,"MMMMYYYY"))&amp;$Z58,IF($W$1="Pesos CLP",S!$AD:$AD,S!$AO:$AO)),0)</f>
        <v>0</v>
      </c>
      <c r="CJ58" s="19">
        <f>IF(OR($I58="REAL",$I58="INCURRIDO"),SUMIF(S!$O:$O,$I58&amp;$O58&amp;$Q58&amp;UPPER(TEXT(CJ$4,"MMMMYYYY"))&amp;$Z58,IF($W$1="Pesos CLP",S!$AD:$AD,S!$AO:$AO)),0)</f>
        <v>0</v>
      </c>
      <c r="CK58" s="378">
        <v>0</v>
      </c>
      <c r="CL58" s="378">
        <v>0</v>
      </c>
      <c r="CM58" s="378">
        <v>0</v>
      </c>
      <c r="CN58" s="378">
        <v>0</v>
      </c>
      <c r="CO58" s="378">
        <v>0</v>
      </c>
      <c r="CP58" s="378">
        <v>0</v>
      </c>
      <c r="CQ58" s="378">
        <v>0</v>
      </c>
      <c r="CR58" s="378">
        <v>0</v>
      </c>
      <c r="CS58" s="378">
        <v>0</v>
      </c>
      <c r="CT58" s="378">
        <v>0</v>
      </c>
      <c r="CU58" s="378">
        <v>0</v>
      </c>
      <c r="CV58" s="378">
        <v>0</v>
      </c>
      <c r="CW58" s="378">
        <v>0</v>
      </c>
      <c r="CX58" s="378">
        <v>0</v>
      </c>
      <c r="CY58" s="378">
        <v>0</v>
      </c>
      <c r="CZ58" s="378">
        <v>0</v>
      </c>
      <c r="DA58" s="378">
        <v>0</v>
      </c>
      <c r="DB58" s="378">
        <v>0</v>
      </c>
      <c r="DC58" s="378">
        <v>0</v>
      </c>
      <c r="DD58" s="378">
        <v>0</v>
      </c>
      <c r="DE58" s="378">
        <v>0</v>
      </c>
      <c r="DF58" s="378">
        <v>0</v>
      </c>
      <c r="DG58" s="378">
        <v>0</v>
      </c>
      <c r="DH58" s="378"/>
      <c r="DI58" s="378"/>
      <c r="DJ58" s="378"/>
      <c r="DK58" s="378"/>
      <c r="DL58" s="378"/>
      <c r="DM58" s="378"/>
      <c r="DN58" s="378"/>
      <c r="DO58" s="378"/>
      <c r="DP58" s="378"/>
      <c r="DQ58" s="378"/>
      <c r="DR58" s="378"/>
      <c r="DS58" s="378"/>
      <c r="DT58" s="378"/>
      <c r="DU58" s="378"/>
      <c r="DV58" s="378"/>
      <c r="DW58" s="378"/>
      <c r="DX58" s="378"/>
      <c r="DY58" s="378"/>
      <c r="DZ58" s="378"/>
      <c r="EA58" s="378"/>
      <c r="EB58" s="378"/>
      <c r="EC58" s="378"/>
      <c r="ED58" s="378"/>
      <c r="EE58" s="378"/>
      <c r="EF58" s="378"/>
      <c r="EG58" s="378"/>
      <c r="EH58" s="378"/>
      <c r="EI58" s="378"/>
      <c r="EJ58" s="378"/>
      <c r="EK58" s="378"/>
      <c r="EL58" s="378"/>
      <c r="EM58" s="378"/>
      <c r="EN58" s="378"/>
      <c r="EO58" s="378"/>
      <c r="EP58" s="378"/>
      <c r="EQ58" s="378"/>
    </row>
    <row r="59" spans="1:147" x14ac:dyDescent="0.3">
      <c r="A59" s="368"/>
      <c r="B59" s="368"/>
      <c r="C59" s="368"/>
      <c r="D59" s="368">
        <f t="shared" si="17"/>
        <v>1.034195933456562</v>
      </c>
      <c r="E59" s="368" t="str">
        <f>VLOOKUP(TEXT(Z59,0),'G2'!B:D,3,0)</f>
        <v>MN</v>
      </c>
      <c r="F59" s="816">
        <f t="shared" si="18"/>
        <v>1.0990546325867854</v>
      </c>
      <c r="G59" s="755" t="str">
        <f t="shared" si="8"/>
        <v>INCURRIDO 91243520 HOTEL BERG_CAD</v>
      </c>
      <c r="H59" s="756" t="s">
        <v>1190</v>
      </c>
      <c r="I59" s="370" t="s">
        <v>743</v>
      </c>
      <c r="J59" s="370" t="s">
        <v>22</v>
      </c>
      <c r="K59" s="368" t="s">
        <v>262</v>
      </c>
      <c r="L59" s="368" t="str">
        <f>IFERROR(VLOOKUP(TEXT(Z59,0),'G2'!$B$5:$D$21,3,0),"")</f>
        <v>MN</v>
      </c>
      <c r="M59" s="369"/>
      <c r="N59" s="370" t="s">
        <v>978</v>
      </c>
      <c r="O59" s="370" t="s">
        <v>638</v>
      </c>
      <c r="P59" s="370"/>
      <c r="Q59" s="370" t="s">
        <v>703</v>
      </c>
      <c r="R59" s="370" t="s">
        <v>632</v>
      </c>
      <c r="S59" s="371"/>
      <c r="T59" s="372">
        <v>45572</v>
      </c>
      <c r="U59" s="372">
        <v>45599</v>
      </c>
      <c r="V59" s="373">
        <f t="shared" si="56"/>
        <v>0.9</v>
      </c>
      <c r="W59" s="374">
        <v>0</v>
      </c>
      <c r="X59" s="17" cm="1">
        <f t="array" ref="X59">+IF($W$1="Pesos CLP",W59,W59/TC)*MB_24A25</f>
        <v>0</v>
      </c>
      <c r="Y59" s="18">
        <f t="shared" si="10"/>
        <v>1.0990546325867854</v>
      </c>
      <c r="Z59">
        <v>91243520</v>
      </c>
      <c r="AA59" s="19">
        <f>IF(OR($I59="REAL",$I59="INCURRIDO"),SUMIF(S!$O:$O,$I59&amp;$O59&amp;$Q59&amp;UPPER(TEXT(AA$4,"MMMMYYYY"))&amp;$Z59,IF($W$1="Pesos CLP",S!$AD:$AD,S!$AO:$AO)),0)</f>
        <v>0</v>
      </c>
      <c r="AB59" s="19">
        <f>IF(OR($I59="REAL",$I59="INCURRIDO"),SUMIF(S!$O:$O,$I59&amp;$O59&amp;$Q59&amp;UPPER(TEXT(AB$4,"MMMMYYYY"))&amp;$Z59,IF($W$1="Pesos CLP",S!$AD:$AD,S!$AO:$AO)),0)</f>
        <v>0</v>
      </c>
      <c r="AC59" s="19">
        <f>IF(OR($I59="REAL",$I59="INCURRIDO"),SUMIF(S!$O:$O,$I59&amp;$O59&amp;$Q59&amp;UPPER(TEXT(AC$4,"MMMMYYYY"))&amp;$Z59,IF($W$1="Pesos CLP",S!$AD:$AD,S!$AO:$AO)),0)</f>
        <v>0</v>
      </c>
      <c r="AD59" s="19">
        <f>IF(OR($I59="REAL",$I59="INCURRIDO"),SUMIF(S!$O:$O,$I59&amp;$O59&amp;$Q59&amp;UPPER(TEXT(AD$4,"MMMMYYYY"))&amp;$Z59,IF($W$1="Pesos CLP",S!$AD:$AD,S!$AO:$AO)),0)</f>
        <v>0</v>
      </c>
      <c r="AE59" s="19">
        <f>IF(OR($I59="REAL",$I59="INCURRIDO"),SUMIF(S!$O:$O,$I59&amp;$O59&amp;$Q59&amp;UPPER(TEXT(AE$4,"MMMMYYYY"))&amp;$Z59,IF($W$1="Pesos CLP",S!$AD:$AD,S!$AO:$AO)),0)</f>
        <v>0</v>
      </c>
      <c r="AF59" s="19">
        <f>IF(OR($I59="REAL",$I59="INCURRIDO"),SUMIF(S!$O:$O,$I59&amp;$O59&amp;$Q59&amp;UPPER(TEXT(AF$4,"MMMMYYYY"))&amp;$Z59,IF($W$1="Pesos CLP",S!$AD:$AD,S!$AO:$AO)),0)</f>
        <v>0</v>
      </c>
      <c r="AG59" s="19">
        <f>IF(OR($I59="REAL",$I59="INCURRIDO"),SUMIF(S!$O:$O,$I59&amp;$O59&amp;$Q59&amp;UPPER(TEXT(AG$4,"MMMMYYYY"))&amp;$Z59,IF($W$1="Pesos CLP",S!$AD:$AD,S!$AO:$AO)),0)</f>
        <v>0</v>
      </c>
      <c r="AH59" s="19">
        <f>IF(OR($I59="REAL",$I59="INCURRIDO"),SUMIF(S!$O:$O,$I59&amp;$O59&amp;$Q59&amp;UPPER(TEXT(AH$4,"MMMMYYYY"))&amp;$Z59,IF($W$1="Pesos CLP",S!$AD:$AD,S!$AO:$AO)),0)</f>
        <v>0</v>
      </c>
      <c r="AI59" s="19">
        <f>IF(OR($I59="REAL",$I59="INCURRIDO"),SUMIF(S!$O:$O,$I59&amp;$O59&amp;$Q59&amp;UPPER(TEXT(AI$4,"MMMMYYYY"))&amp;$Z59,IF($W$1="Pesos CLP",S!$AD:$AD,S!$AO:$AO)),0)</f>
        <v>0</v>
      </c>
      <c r="AJ59" s="19">
        <f>IF(OR($I59="REAL",$I59="INCURRIDO"),SUMIF(S!$O:$O,$I59&amp;$O59&amp;$Q59&amp;UPPER(TEXT(AJ$4,"MMMMYYYY"))&amp;$Z59,IF($W$1="Pesos CLP",S!$AD:$AD,S!$AO:$AO)),0)</f>
        <v>0</v>
      </c>
      <c r="AK59" s="19">
        <f>IF(OR($I59="REAL",$I59="INCURRIDO"),SUMIF(S!$O:$O,$I59&amp;$O59&amp;$Q59&amp;UPPER(TEXT(AK$4,"MMMMYYYY"))&amp;$Z59,IF($W$1="Pesos CLP",S!$AD:$AD,S!$AO:$AO)),0)</f>
        <v>0</v>
      </c>
      <c r="AL59" s="19">
        <f>IF(OR($I59="REAL",$I59="INCURRIDO"),SUMIF(S!$O:$O,$I59&amp;$O59&amp;$Q59&amp;UPPER(TEXT(AL$4,"MMMMYYYY"))&amp;$Z59,IF($W$1="Pesos CLP",S!$AD:$AD,S!$AO:$AO)),0)</f>
        <v>0</v>
      </c>
      <c r="AM59" s="19">
        <f>IF(OR($I59="REAL",$I59="INCURRIDO"),SUMIF(S!$O:$O,$I59&amp;$O59&amp;$Q59&amp;UPPER(TEXT(AM$4,"MMMMYYYY"))&amp;$Z59,IF($W$1="Pesos CLP",S!$AD:$AD,S!$AO:$AO)),0)</f>
        <v>0</v>
      </c>
      <c r="AN59" s="19">
        <f>IF(OR($I59="REAL",$I59="INCURRIDO"),SUMIF(S!$O:$O,$I59&amp;$O59&amp;$Q59&amp;UPPER(TEXT(AN$4,"MMMMYYYY"))&amp;$Z59,IF($W$1="Pesos CLP",S!$AD:$AD,S!$AO:$AO)),0)</f>
        <v>0</v>
      </c>
      <c r="AO59" s="19">
        <f>IF(OR($I59="REAL",$I59="INCURRIDO"),SUMIF(S!$O:$O,$I59&amp;$O59&amp;$Q59&amp;UPPER(TEXT(AO$4,"MMMMYYYY"))&amp;$Z59,IF($W$1="Pesos CLP",S!$AD:$AD,S!$AO:$AO)),0)</f>
        <v>0</v>
      </c>
      <c r="AP59" s="19">
        <f>IF(OR($I59="REAL",$I59="INCURRIDO"),SUMIF(S!$O:$O,$I59&amp;$O59&amp;$Q59&amp;UPPER(TEXT(AP$4,"MMMMYYYY"))&amp;$Z59,IF($W$1="Pesos CLP",S!$AD:$AD,S!$AO:$AO)),0)</f>
        <v>0</v>
      </c>
      <c r="AQ59" s="19">
        <f>IF(OR($I59="REAL",$I59="INCURRIDO"),SUMIF(S!$O:$O,$I59&amp;$O59&amp;$Q59&amp;UPPER(TEXT(AQ$4,"MMMMYYYY"))&amp;$Z59,IF($W$1="Pesos CLP",S!$AD:$AD,S!$AO:$AO)),0)</f>
        <v>0</v>
      </c>
      <c r="AR59" s="19">
        <f>IF(OR($I59="REAL",$I59="INCURRIDO"),SUMIF(S!$O:$O,$I59&amp;$O59&amp;$Q59&amp;UPPER(TEXT(AR$4,"MMMMYYYY"))&amp;$Z59,IF($W$1="Pesos CLP",S!$AD:$AD,S!$AO:$AO)),0)</f>
        <v>0</v>
      </c>
      <c r="AS59" s="19">
        <f>IF(OR($I59="REAL",$I59="INCURRIDO"),SUMIF(S!$O:$O,$I59&amp;$O59&amp;$Q59&amp;UPPER(TEXT(AS$4,"MMMMYYYY"))&amp;$Z59,IF($W$1="Pesos CLP",S!$AD:$AD,S!$AO:$AO)),0)</f>
        <v>0</v>
      </c>
      <c r="AT59" s="19">
        <f>IF(OR($I59="REAL",$I59="INCURRIDO"),SUMIF(S!$O:$O,$I59&amp;$O59&amp;$Q59&amp;UPPER(TEXT(AT$4,"MMMMYYYY"))&amp;$Z59,IF($W$1="Pesos CLP",S!$AD:$AD,S!$AO:$AO)),0)</f>
        <v>0</v>
      </c>
      <c r="AU59" s="19">
        <f>IF(OR($I59="REAL",$I59="INCURRIDO"),SUMIF(S!$O:$O,$I59&amp;$O59&amp;$Q59&amp;UPPER(TEXT(AU$4,"MMMMYYYY"))&amp;$Z59,IF($W$1="Pesos CLP",S!$AD:$AD,S!$AO:$AO)),0)</f>
        <v>0</v>
      </c>
      <c r="AV59" s="19">
        <f>IF(OR($I59="REAL",$I59="INCURRIDO"),SUMIF(S!$O:$O,$I59&amp;$O59&amp;$Q59&amp;UPPER(TEXT(AV$4,"MMMMYYYY"))&amp;$Z59,IF($W$1="Pesos CLP",S!$AD:$AD,S!$AO:$AO)),0)</f>
        <v>0</v>
      </c>
      <c r="AW59" s="19">
        <f>IF(OR($I59="REAL",$I59="INCURRIDO"),SUMIF(S!$O:$O,$I59&amp;$O59&amp;$Q59&amp;UPPER(TEXT(AW$4,"MMMMYYYY"))&amp;$Z59,IF($W$1="Pesos CLP",S!$AD:$AD,S!$AO:$AO)),0)</f>
        <v>0</v>
      </c>
      <c r="AX59" s="19">
        <f>IF(OR($I59="REAL",$I59="INCURRIDO"),SUMIF(S!$O:$O,$I59&amp;$O59&amp;$Q59&amp;UPPER(TEXT(AX$4,"MMMMYYYY"))&amp;$Z59,IF($W$1="Pesos CLP",S!$AD:$AD,S!$AO:$AO)),0)</f>
        <v>0</v>
      </c>
      <c r="AY59" s="19">
        <f>IF(OR($I59="REAL",$I59="INCURRIDO"),SUMIF(S!$O:$O,$I59&amp;$O59&amp;$Q59&amp;UPPER(TEXT(AY$4,"MMMMYYYY"))&amp;$Z59,IF($W$1="Pesos CLP",S!$AD:$AD,S!$AO:$AO)),0)</f>
        <v>0</v>
      </c>
      <c r="AZ59" s="19">
        <f>IF(OR($I59="REAL",$I59="INCURRIDO"),SUMIF(S!$O:$O,$I59&amp;$O59&amp;$Q59&amp;UPPER(TEXT(AZ$4,"MMMMYYYY"))&amp;$Z59,IF($W$1="Pesos CLP",S!$AD:$AD,S!$AO:$AO)),0)</f>
        <v>0</v>
      </c>
      <c r="BA59" s="19">
        <f>IF(OR($I59="REAL",$I59="INCURRIDO"),SUMIF(S!$O:$O,$I59&amp;$O59&amp;$Q59&amp;UPPER(TEXT(BA$4,"MMMMYYYY"))&amp;$Z59,IF($W$1="Pesos CLP",S!$AD:$AD,S!$AO:$AO)),0)</f>
        <v>0</v>
      </c>
      <c r="BB59" s="19">
        <f>IF(OR($I59="REAL",$I59="INCURRIDO"),SUMIF(S!$O:$O,$I59&amp;$O59&amp;$Q59&amp;UPPER(TEXT(BB$4,"MMMMYYYY"))&amp;$Z59,IF($W$1="Pesos CLP",S!$AD:$AD,S!$AO:$AO)),0)</f>
        <v>0</v>
      </c>
      <c r="BC59" s="19">
        <f>IF(OR($I59="REAL",$I59="INCURRIDO"),SUMIF(S!$O:$O,$I59&amp;$O59&amp;$Q59&amp;UPPER(TEXT(BC$4,"MMMMYYYY"))&amp;$Z59,IF($W$1="Pesos CLP",S!$AD:$AD,S!$AO:$AO)),0)</f>
        <v>0</v>
      </c>
      <c r="BD59" s="19">
        <f>IF(OR($I59="REAL",$I59="INCURRIDO"),SUMIF(S!$O:$O,$I59&amp;$O59&amp;$Q59&amp;UPPER(TEXT(BD$4,"MMMMYYYY"))&amp;$Z59,IF($W$1="Pesos CLP",S!$AD:$AD,S!$AO:$AO)),0)</f>
        <v>0</v>
      </c>
      <c r="BE59" s="19">
        <f>IF(OR($I59="REAL",$I59="INCURRIDO"),SUMIF(S!$O:$O,$I59&amp;$O59&amp;$Q59&amp;UPPER(TEXT(BE$4,"MMMMYYYY"))&amp;$Z59,IF($W$1="Pesos CLP",S!$AD:$AD,S!$AO:$AO)),0)</f>
        <v>0</v>
      </c>
      <c r="BF59" s="19">
        <f>IF(OR($I59="REAL",$I59="INCURRIDO"),SUMIF(S!$O:$O,$I59&amp;$O59&amp;$Q59&amp;UPPER(TEXT(BF$4,"MMMMYYYY"))&amp;$Z59,IF($W$1="Pesos CLP",S!$AD:$AD,S!$AO:$AO)),0)</f>
        <v>0</v>
      </c>
      <c r="BG59" s="19">
        <f>IF(OR($I59="REAL",$I59="INCURRIDO"),SUMIF(S!$O:$O,$I59&amp;$O59&amp;$Q59&amp;UPPER(TEXT(BG$4,"MMMMYYYY"))&amp;$Z59,IF($W$1="Pesos CLP",S!$AD:$AD,S!$AO:$AO)),0)</f>
        <v>0</v>
      </c>
      <c r="BH59" s="19">
        <f>IF(OR($I59="REAL",$I59="INCURRIDO"),SUMIF(S!$O:$O,$I59&amp;$O59&amp;$Q59&amp;UPPER(TEXT(BH$4,"MMMMYYYY"))&amp;$Z59,IF($W$1="Pesos CLP",S!$AD:$AD,S!$AO:$AO)),0)</f>
        <v>0</v>
      </c>
      <c r="BI59" s="19">
        <f>IF(OR($I59="REAL",$I59="INCURRIDO"),SUMIF(S!$O:$O,$I59&amp;$O59&amp;$Q59&amp;UPPER(TEXT(BI$4,"MMMMYYYY"))&amp;$Z59,IF($W$1="Pesos CLP",S!$AD:$AD,S!$AO:$AO)),0)</f>
        <v>0</v>
      </c>
      <c r="BJ59" s="19">
        <f>IF(OR($I59="REAL",$I59="INCURRIDO"),SUMIF(S!$O:$O,$I59&amp;$O59&amp;$Q59&amp;UPPER(TEXT(BJ$4,"MMMMYYYY"))&amp;$Z59,IF($W$1="Pesos CLP",S!$AD:$AD,S!$AO:$AO)),0)</f>
        <v>0</v>
      </c>
      <c r="BK59" s="19">
        <f>IF(OR($I59="REAL",$I59="INCURRIDO"),SUMIF(S!$O:$O,$I59&amp;$O59&amp;$Q59&amp;UPPER(TEXT(BK$4,"MMMMYYYY"))&amp;$Z59,IF($W$1="Pesos CLP",S!$AD:$AD,S!$AO:$AO)),0)</f>
        <v>0</v>
      </c>
      <c r="BL59" s="19">
        <f>IF(OR($I59="REAL",$I59="INCURRIDO"),SUMIF(S!$O:$O,$I59&amp;$O59&amp;$Q59&amp;UPPER(TEXT(BL$4,"MMMMYYYY"))&amp;$Z59,IF($W$1="Pesos CLP",S!$AD:$AD,S!$AO:$AO)),0)</f>
        <v>0</v>
      </c>
      <c r="BM59" s="19">
        <f>IF(OR($I59="REAL",$I59="INCURRIDO"),SUMIF(S!$O:$O,$I59&amp;$O59&amp;$Q59&amp;UPPER(TEXT(BM$4,"MMMMYYYY"))&amp;$Z59,IF($W$1="Pesos CLP",S!$AD:$AD,S!$AO:$AO)),0)</f>
        <v>0</v>
      </c>
      <c r="BN59" s="19">
        <f>IF(OR($I59="REAL",$I59="INCURRIDO"),SUMIF(S!$O:$O,$I59&amp;$O59&amp;$Q59&amp;UPPER(TEXT(BN$4,"MMMMYYYY"))&amp;$Z59,IF($W$1="Pesos CLP",S!$AD:$AD,S!$AO:$AO)),0)</f>
        <v>0</v>
      </c>
      <c r="BO59" s="19">
        <f>IF(OR($I59="REAL",$I59="INCURRIDO"),SUMIF(S!$O:$O,$I59&amp;$O59&amp;$Q59&amp;UPPER(TEXT(BO$4,"MMMMYYYY"))&amp;$Z59,IF($W$1="Pesos CLP",S!$AD:$AD,S!$AO:$AO)),0)</f>
        <v>0</v>
      </c>
      <c r="BP59" s="19">
        <f>IF(OR($I59="REAL",$I59="INCURRIDO"),SUMIF(S!$O:$O,$I59&amp;$O59&amp;$Q59&amp;UPPER(TEXT(BP$4,"MMMMYYYY"))&amp;$Z59,IF($W$1="Pesos CLP",S!$AD:$AD,S!$AO:$AO)),0)</f>
        <v>0</v>
      </c>
      <c r="BQ59" s="19">
        <f>IF(OR($I59="REAL",$I59="INCURRIDO"),SUMIF(S!$O:$O,$I59&amp;$O59&amp;$Q59&amp;UPPER(TEXT(BQ$4,"MMMMYYYY"))&amp;$Z59,IF($W$1="Pesos CLP",S!$AD:$AD,S!$AO:$AO)),0)</f>
        <v>0</v>
      </c>
      <c r="BR59" s="19">
        <f>IF(OR($I59="REAL",$I59="INCURRIDO"),SUMIF(S!$O:$O,$I59&amp;$O59&amp;$Q59&amp;UPPER(TEXT(BR$4,"MMMMYYYY"))&amp;$Z59,IF($W$1="Pesos CLP",S!$AD:$AD,S!$AO:$AO)),0)</f>
        <v>0</v>
      </c>
      <c r="BS59" s="19">
        <f>IF(OR($I59="REAL",$I59="INCURRIDO"),SUMIF(S!$O:$O,$I59&amp;$O59&amp;$Q59&amp;UPPER(TEXT(BS$4,"MMMMYYYY"))&amp;$Z59,IF($W$1="Pesos CLP",S!$AD:$AD,S!$AO:$AO)),0)</f>
        <v>1276.6130143401253</v>
      </c>
      <c r="BT59" s="19">
        <f>IF(OR($I59="REAL",$I59="INCURRIDO"),SUMIF(S!$O:$O,$I59&amp;$O59&amp;$Q59&amp;UPPER(TEXT(BT$4,"MMMMYYYY"))&amp;$Z59,IF($W$1="Pesos CLP",S!$AD:$AD,S!$AO:$AO)),0)</f>
        <v>-1275.5139597075386</v>
      </c>
      <c r="BU59" s="19">
        <f>IF(OR($I59="REAL",$I59="INCURRIDO"),SUMIF(S!$O:$O,$I59&amp;$O59&amp;$Q59&amp;UPPER(TEXT(BU$4,"MMMMYYYY"))&amp;$Z59,IF($W$1="Pesos CLP",S!$AD:$AD,S!$AO:$AO)),0)</f>
        <v>0</v>
      </c>
      <c r="BV59" s="19">
        <f>IF(OR($I59="REAL",$I59="INCURRIDO"),SUMIF(S!$O:$O,$I59&amp;$O59&amp;$Q59&amp;UPPER(TEXT(BV$4,"MMMMYYYY"))&amp;$Z59,IF($W$1="Pesos CLP",S!$AD:$AD,S!$AO:$AO)),0)</f>
        <v>0</v>
      </c>
      <c r="BW59" s="19">
        <f>IF(OR($I59="REAL",$I59="INCURRIDO"),SUMIF(S!$O:$O,$I59&amp;$O59&amp;$Q59&amp;UPPER(TEXT(BW$4,"MMMMYYYY"))&amp;$Z59,IF($W$1="Pesos CLP",S!$AD:$AD,S!$AO:$AO)),0)</f>
        <v>0</v>
      </c>
      <c r="BX59" s="19">
        <f>IF(OR($I59="REAL",$I59="INCURRIDO"),SUMIF(S!$O:$O,$I59&amp;$O59&amp;$Q59&amp;UPPER(TEXT(BX$4,"MMMMYYYY"))&amp;$Z59,IF($W$1="Pesos CLP",S!$AD:$AD,S!$AO:$AO)),0)</f>
        <v>0</v>
      </c>
      <c r="BY59" s="19">
        <f>IF(OR($I59="REAL",$I59="INCURRIDO"),SUMIF(S!$O:$O,$I59&amp;$O59&amp;$Q59&amp;UPPER(TEXT(BY$4,"MMMMYYYY"))&amp;$Z59,IF($W$1="Pesos CLP",S!$AD:$AD,S!$AO:$AO)),0)</f>
        <v>0</v>
      </c>
      <c r="BZ59" s="19">
        <f>IF(OR($I59="REAL",$I59="INCURRIDO"),SUMIF(S!$O:$O,$I59&amp;$O59&amp;$Q59&amp;UPPER(TEXT(BZ$4,"MMMMYYYY"))&amp;$Z59,IF($W$1="Pesos CLP",S!$AD:$AD,S!$AO:$AO)),0)</f>
        <v>0</v>
      </c>
      <c r="CA59" s="19">
        <f>IF(OR($I59="REAL",$I59="INCURRIDO"),SUMIF(S!$O:$O,$I59&amp;$O59&amp;$Q59&amp;UPPER(TEXT(CA$4,"MMMMYYYY"))&amp;$Z59,IF($W$1="Pesos CLP",S!$AD:$AD,S!$AO:$AO)),0)</f>
        <v>0</v>
      </c>
      <c r="CB59" s="19">
        <f>IF(OR($I59="REAL",$I59="INCURRIDO"),SUMIF(S!$O:$O,$I59&amp;$O59&amp;$Q59&amp;UPPER(TEXT(CB$4,"MMMMYYYY"))&amp;$Z59,IF($W$1="Pesos CLP",S!$AD:$AD,S!$AO:$AO)),0)</f>
        <v>0</v>
      </c>
      <c r="CC59" s="19">
        <f>IF(OR($I59="REAL",$I59="INCURRIDO"),SUMIF(S!$O:$O,$I59&amp;$O59&amp;$Q59&amp;UPPER(TEXT(CC$4,"MMMMYYYY"))&amp;$Z59,IF($W$1="Pesos CLP",S!$AD:$AD,S!$AO:$AO)),0)</f>
        <v>0</v>
      </c>
      <c r="CD59" s="19">
        <f>IF(OR($I59="REAL",$I59="INCURRIDO"),SUMIF(S!$O:$O,$I59&amp;$O59&amp;$Q59&amp;UPPER(TEXT(CD$4,"MMMMYYYY"))&amp;$Z59,IF($W$1="Pesos CLP",S!$AD:$AD,S!$AO:$AO)),0)</f>
        <v>0</v>
      </c>
      <c r="CE59" s="19">
        <f>IF(OR($I59="REAL",$I59="INCURRIDO"),SUMIF(S!$O:$O,$I59&amp;$O59&amp;$Q59&amp;UPPER(TEXT(CE$4,"MMMMYYYY"))&amp;$Z59,IF($W$1="Pesos CLP",S!$AD:$AD,S!$AO:$AO)),0)</f>
        <v>0</v>
      </c>
      <c r="CF59" s="19">
        <f>IF(OR($I59="REAL",$I59="INCURRIDO"),SUMIF(S!$O:$O,$I59&amp;$O59&amp;$Q59&amp;UPPER(TEXT(CF$4,"MMMMYYYY"))&amp;$Z59,IF($W$1="Pesos CLP",S!$AD:$AD,S!$AO:$AO)),0)</f>
        <v>0</v>
      </c>
      <c r="CG59" s="19">
        <f>IF(OR($I59="REAL",$I59="INCURRIDO"),SUMIF(S!$O:$O,$I59&amp;$O59&amp;$Q59&amp;UPPER(TEXT(CG$4,"MMMMYYYY"))&amp;$Z59,IF($W$1="Pesos CLP",S!$AD:$AD,S!$AO:$AO)),0)</f>
        <v>0</v>
      </c>
      <c r="CH59" s="19">
        <f>IF(OR($I59="REAL",$I59="INCURRIDO"),SUMIF(S!$O:$O,$I59&amp;$O59&amp;$Q59&amp;UPPER(TEXT(CH$4,"MMMMYYYY"))&amp;$Z59,IF($W$1="Pesos CLP",S!$AD:$AD,S!$AO:$AO)),0)</f>
        <v>0</v>
      </c>
      <c r="CI59" s="19">
        <f>IF(OR($I59="REAL",$I59="INCURRIDO"),SUMIF(S!$O:$O,$I59&amp;$O59&amp;$Q59&amp;UPPER(TEXT(CI$4,"MMMMYYYY"))&amp;$Z59,IF($W$1="Pesos CLP",S!$AD:$AD,S!$AO:$AO)),0)</f>
        <v>0</v>
      </c>
      <c r="CJ59" s="19">
        <f>IF(OR($I59="REAL",$I59="INCURRIDO"),SUMIF(S!$O:$O,$I59&amp;$O59&amp;$Q59&amp;UPPER(TEXT(CJ$4,"MMMMYYYY"))&amp;$Z59,IF($W$1="Pesos CLP",S!$AD:$AD,S!$AO:$AO)),0)</f>
        <v>0</v>
      </c>
      <c r="CK59" s="378">
        <f t="shared" ref="CK59:CR62" si="60">(IF(AND(AND($T59&gt;=(CK$4-DAY(CK$4)+1),$T59&lt;=CK$4),AND($U59&gt;=(CK$4-DAY(CK$4)+1),$U59&lt;=CK$4)),$U59-$T59+1,IF(AND($T59&gt;=(CK$4-DAY(CK$4)+1),$T59&lt;=CK$4),CK$4-$T59+1,IF(AND($U59&gt;=(CK$4-DAY(CK$4)+1),$U59&lt;=CK$4),$U59-(CK$4-DAY(CK$4)+1)+1,IF(OR(AND((CK$4-DAY(CK$4)+1)&gt;=$T59,(CK$4-DAY(CK$4)+1)&lt;=$U59),AND((CK$4&gt;=$T59),(CK$4&lt;=$U59))),CK$4-(CK$4-DAY(CK$4)+1)+1,0))))/IF($R59="mes",_xlfn.DAYS(CK$4,(CK$4-DAY(CK$4)+1))+1,(_xlfn.DAYS($U59,$T59)+1))*$S59)*IF($X$1="Físico",1,$X59)</f>
        <v>0</v>
      </c>
      <c r="CL59" s="378">
        <f t="shared" si="60"/>
        <v>0</v>
      </c>
      <c r="CM59" s="378">
        <f t="shared" si="60"/>
        <v>0</v>
      </c>
      <c r="CN59" s="378">
        <f t="shared" si="60"/>
        <v>0</v>
      </c>
      <c r="CO59" s="378">
        <f t="shared" si="60"/>
        <v>0</v>
      </c>
      <c r="CP59" s="378">
        <f t="shared" si="60"/>
        <v>0</v>
      </c>
      <c r="CQ59" s="378">
        <f t="shared" si="60"/>
        <v>0</v>
      </c>
      <c r="CR59" s="378">
        <f t="shared" si="60"/>
        <v>0</v>
      </c>
      <c r="CS59" s="378">
        <f t="shared" ref="CS59:DB62" si="61">(IF(AND(AND($T59&gt;=(CS$4-DAY(CS$4)+1),$T59&lt;=CS$4),AND($U59&gt;=(CS$4-DAY(CS$4)+1),$U59&lt;=CS$4)),$U59-$T59+1,IF(AND($T59&gt;=(CS$4-DAY(CS$4)+1),$T59&lt;=CS$4),CS$4-$T59+1,IF(AND($U59&gt;=(CS$4-DAY(CS$4)+1),$U59&lt;=CS$4),$U59-(CS$4-DAY(CS$4)+1)+1,IF(OR(AND((CS$4-DAY(CS$4)+1)&gt;=$T59,(CS$4-DAY(CS$4)+1)&lt;=$U59),AND((CS$4&gt;=$T59),(CS$4&lt;=$U59))),CS$4-(CS$4-DAY(CS$4)+1)+1,0))))/IF($R59="mes",_xlfn.DAYS(CS$4,(CS$4-DAY(CS$4)+1))+1,(_xlfn.DAYS($U59,$T59)+1))*$S59)*IF($X$1="Físico",1,$X59)</f>
        <v>0</v>
      </c>
      <c r="CT59" s="378">
        <f t="shared" si="61"/>
        <v>0</v>
      </c>
      <c r="CU59" s="378">
        <f t="shared" si="61"/>
        <v>0</v>
      </c>
      <c r="CV59" s="378">
        <f t="shared" si="61"/>
        <v>0</v>
      </c>
      <c r="CW59" s="378">
        <f t="shared" si="61"/>
        <v>0</v>
      </c>
      <c r="CX59" s="378">
        <f t="shared" si="61"/>
        <v>0</v>
      </c>
      <c r="CY59" s="378">
        <f t="shared" si="61"/>
        <v>0</v>
      </c>
      <c r="CZ59" s="378">
        <f t="shared" si="61"/>
        <v>0</v>
      </c>
      <c r="DA59" s="378">
        <f t="shared" si="61"/>
        <v>0</v>
      </c>
      <c r="DB59" s="378">
        <f t="shared" si="61"/>
        <v>0</v>
      </c>
      <c r="DC59" s="378">
        <f t="shared" ref="DC59:DL62" si="62">(IF(AND(AND($T59&gt;=(DC$4-DAY(DC$4)+1),$T59&lt;=DC$4),AND($U59&gt;=(DC$4-DAY(DC$4)+1),$U59&lt;=DC$4)),$U59-$T59+1,IF(AND($T59&gt;=(DC$4-DAY(DC$4)+1),$T59&lt;=DC$4),DC$4-$T59+1,IF(AND($U59&gt;=(DC$4-DAY(DC$4)+1),$U59&lt;=DC$4),$U59-(DC$4-DAY(DC$4)+1)+1,IF(OR(AND((DC$4-DAY(DC$4)+1)&gt;=$T59,(DC$4-DAY(DC$4)+1)&lt;=$U59),AND((DC$4&gt;=$T59),(DC$4&lt;=$U59))),DC$4-(DC$4-DAY(DC$4)+1)+1,0))))/IF($R59="mes",_xlfn.DAYS(DC$4,(DC$4-DAY(DC$4)+1))+1,(_xlfn.DAYS($U59,$T59)+1))*$S59)*IF($X$1="Físico",1,$X59)</f>
        <v>0</v>
      </c>
      <c r="DD59" s="378">
        <f t="shared" si="62"/>
        <v>0</v>
      </c>
      <c r="DE59" s="378">
        <f t="shared" si="62"/>
        <v>0</v>
      </c>
      <c r="DF59" s="378">
        <f t="shared" si="62"/>
        <v>0</v>
      </c>
      <c r="DG59" s="378">
        <f t="shared" si="62"/>
        <v>0</v>
      </c>
      <c r="DH59" s="378">
        <f t="shared" si="62"/>
        <v>0</v>
      </c>
      <c r="DI59" s="378">
        <f t="shared" si="62"/>
        <v>0</v>
      </c>
      <c r="DJ59" s="378">
        <f t="shared" si="62"/>
        <v>0</v>
      </c>
      <c r="DK59" s="378">
        <f t="shared" si="62"/>
        <v>0</v>
      </c>
      <c r="DL59" s="378">
        <f t="shared" si="62"/>
        <v>0</v>
      </c>
      <c r="DM59" s="378">
        <f t="shared" ref="DM59:DV62" si="63">(IF(AND(AND($T59&gt;=(DM$4-DAY(DM$4)+1),$T59&lt;=DM$4),AND($U59&gt;=(DM$4-DAY(DM$4)+1),$U59&lt;=DM$4)),$U59-$T59+1,IF(AND($T59&gt;=(DM$4-DAY(DM$4)+1),$T59&lt;=DM$4),DM$4-$T59+1,IF(AND($U59&gt;=(DM$4-DAY(DM$4)+1),$U59&lt;=DM$4),$U59-(DM$4-DAY(DM$4)+1)+1,IF(OR(AND((DM$4-DAY(DM$4)+1)&gt;=$T59,(DM$4-DAY(DM$4)+1)&lt;=$U59),AND((DM$4&gt;=$T59),(DM$4&lt;=$U59))),DM$4-(DM$4-DAY(DM$4)+1)+1,0))))/IF($R59="mes",_xlfn.DAYS(DM$4,(DM$4-DAY(DM$4)+1))+1,(_xlfn.DAYS($U59,$T59)+1))*$S59)*IF($X$1="Físico",1,$X59)</f>
        <v>0</v>
      </c>
      <c r="DN59" s="378">
        <f t="shared" si="63"/>
        <v>0</v>
      </c>
      <c r="DO59" s="378">
        <f t="shared" si="63"/>
        <v>0</v>
      </c>
      <c r="DP59" s="378">
        <f t="shared" si="63"/>
        <v>0</v>
      </c>
      <c r="DQ59" s="378">
        <f t="shared" si="63"/>
        <v>0</v>
      </c>
      <c r="DR59" s="378">
        <f t="shared" si="63"/>
        <v>0</v>
      </c>
      <c r="DS59" s="378">
        <f t="shared" si="63"/>
        <v>0</v>
      </c>
      <c r="DT59" s="378">
        <f t="shared" si="63"/>
        <v>0</v>
      </c>
      <c r="DU59" s="378">
        <f t="shared" si="63"/>
        <v>0</v>
      </c>
      <c r="DV59" s="378">
        <f t="shared" si="63"/>
        <v>0</v>
      </c>
      <c r="DW59" s="378">
        <f t="shared" ref="DW59:EF62" si="64">(IF(AND(AND($T59&gt;=(DW$4-DAY(DW$4)+1),$T59&lt;=DW$4),AND($U59&gt;=(DW$4-DAY(DW$4)+1),$U59&lt;=DW$4)),$U59-$T59+1,IF(AND($T59&gt;=(DW$4-DAY(DW$4)+1),$T59&lt;=DW$4),DW$4-$T59+1,IF(AND($U59&gt;=(DW$4-DAY(DW$4)+1),$U59&lt;=DW$4),$U59-(DW$4-DAY(DW$4)+1)+1,IF(OR(AND((DW$4-DAY(DW$4)+1)&gt;=$T59,(DW$4-DAY(DW$4)+1)&lt;=$U59),AND((DW$4&gt;=$T59),(DW$4&lt;=$U59))),DW$4-(DW$4-DAY(DW$4)+1)+1,0))))/IF($R59="mes",_xlfn.DAYS(DW$4,(DW$4-DAY(DW$4)+1))+1,(_xlfn.DAYS($U59,$T59)+1))*$S59)*IF($X$1="Físico",1,$X59)</f>
        <v>0</v>
      </c>
      <c r="DX59" s="378">
        <f t="shared" si="64"/>
        <v>0</v>
      </c>
      <c r="DY59" s="378">
        <f t="shared" si="64"/>
        <v>0</v>
      </c>
      <c r="DZ59" s="378">
        <f t="shared" si="64"/>
        <v>0</v>
      </c>
      <c r="EA59" s="378">
        <f t="shared" si="64"/>
        <v>0</v>
      </c>
      <c r="EB59" s="378">
        <f t="shared" si="64"/>
        <v>0</v>
      </c>
      <c r="EC59" s="378">
        <f t="shared" si="64"/>
        <v>0</v>
      </c>
      <c r="ED59" s="378">
        <f t="shared" si="64"/>
        <v>0</v>
      </c>
      <c r="EE59" s="378">
        <f t="shared" si="64"/>
        <v>0</v>
      </c>
      <c r="EF59" s="378">
        <f t="shared" si="64"/>
        <v>0</v>
      </c>
      <c r="EG59" s="378">
        <f t="shared" ref="EG59:EQ62" si="65">(IF(AND(AND($T59&gt;=(EG$4-DAY(EG$4)+1),$T59&lt;=EG$4),AND($U59&gt;=(EG$4-DAY(EG$4)+1),$U59&lt;=EG$4)),$U59-$T59+1,IF(AND($T59&gt;=(EG$4-DAY(EG$4)+1),$T59&lt;=EG$4),EG$4-$T59+1,IF(AND($U59&gt;=(EG$4-DAY(EG$4)+1),$U59&lt;=EG$4),$U59-(EG$4-DAY(EG$4)+1)+1,IF(OR(AND((EG$4-DAY(EG$4)+1)&gt;=$T59,(EG$4-DAY(EG$4)+1)&lt;=$U59),AND((EG$4&gt;=$T59),(EG$4&lt;=$U59))),EG$4-(EG$4-DAY(EG$4)+1)+1,0))))/IF($R59="mes",_xlfn.DAYS(EG$4,(EG$4-DAY(EG$4)+1))+1,(_xlfn.DAYS($U59,$T59)+1))*$S59)*IF($X$1="Físico",1,$X59)</f>
        <v>0</v>
      </c>
      <c r="EH59" s="378">
        <f t="shared" si="65"/>
        <v>0</v>
      </c>
      <c r="EI59" s="378">
        <f t="shared" si="65"/>
        <v>0</v>
      </c>
      <c r="EJ59" s="378">
        <f t="shared" si="65"/>
        <v>0</v>
      </c>
      <c r="EK59" s="378">
        <f t="shared" si="65"/>
        <v>0</v>
      </c>
      <c r="EL59" s="378">
        <f t="shared" si="65"/>
        <v>0</v>
      </c>
      <c r="EM59" s="378">
        <f t="shared" si="65"/>
        <v>0</v>
      </c>
      <c r="EN59" s="378">
        <f t="shared" si="65"/>
        <v>0</v>
      </c>
      <c r="EO59" s="378">
        <f t="shared" si="65"/>
        <v>0</v>
      </c>
      <c r="EP59" s="378">
        <f t="shared" si="65"/>
        <v>0</v>
      </c>
      <c r="EQ59" s="378">
        <f t="shared" si="65"/>
        <v>0</v>
      </c>
    </row>
    <row r="60" spans="1:147" x14ac:dyDescent="0.3">
      <c r="A60" s="368"/>
      <c r="B60" s="368"/>
      <c r="C60" s="368"/>
      <c r="D60" s="368">
        <f t="shared" si="17"/>
        <v>1.034195933456562</v>
      </c>
      <c r="E60" s="368" t="str">
        <f>VLOOKUP(TEXT(Z60,0),'G2'!B:D,3,0)</f>
        <v>MN</v>
      </c>
      <c r="F60" s="816">
        <f t="shared" si="18"/>
        <v>0</v>
      </c>
      <c r="G60" s="755" t="str">
        <f t="shared" si="8"/>
        <v>INCURRIDO 91243520 HOTEL CANN_AUS</v>
      </c>
      <c r="H60" s="756" t="s">
        <v>1190</v>
      </c>
      <c r="I60" s="370" t="s">
        <v>743</v>
      </c>
      <c r="J60" s="370" t="s">
        <v>22</v>
      </c>
      <c r="K60" s="368" t="s">
        <v>262</v>
      </c>
      <c r="L60" s="368" t="str">
        <f>IFERROR(VLOOKUP(TEXT(Z60,0),'G2'!$B$5:$D$21,3,0),"")</f>
        <v>MN</v>
      </c>
      <c r="M60" s="369"/>
      <c r="N60" s="370" t="s">
        <v>637</v>
      </c>
      <c r="O60" s="370" t="s">
        <v>638</v>
      </c>
      <c r="P60" s="370"/>
      <c r="Q60" s="370" t="s">
        <v>796</v>
      </c>
      <c r="R60" s="370" t="s">
        <v>632</v>
      </c>
      <c r="S60" s="371"/>
      <c r="T60" s="372">
        <v>45572</v>
      </c>
      <c r="U60" s="372">
        <v>45599</v>
      </c>
      <c r="V60" s="373">
        <f t="shared" si="56"/>
        <v>0.9</v>
      </c>
      <c r="W60" s="374">
        <v>0</v>
      </c>
      <c r="X60" s="17" cm="1">
        <f t="array" ref="X60">+IF($W$1="Pesos CLP",W60,W60/TC)*MB_24A25</f>
        <v>0</v>
      </c>
      <c r="Y60" s="18">
        <f t="shared" si="10"/>
        <v>0</v>
      </c>
      <c r="Z60">
        <v>91243520</v>
      </c>
      <c r="AA60" s="19">
        <f>IF(OR($I60="REAL",$I60="INCURRIDO"),SUMIF(S!$O:$O,$I60&amp;$O60&amp;$Q60&amp;UPPER(TEXT(AA$4,"MMMMYYYY"))&amp;$Z60,IF($W$1="Pesos CLP",S!$AD:$AD,S!$AO:$AO)),0)</f>
        <v>0</v>
      </c>
      <c r="AB60" s="19">
        <f>IF(OR($I60="REAL",$I60="INCURRIDO"),SUMIF(S!$O:$O,$I60&amp;$O60&amp;$Q60&amp;UPPER(TEXT(AB$4,"MMMMYYYY"))&amp;$Z60,IF($W$1="Pesos CLP",S!$AD:$AD,S!$AO:$AO)),0)</f>
        <v>0</v>
      </c>
      <c r="AC60" s="19">
        <f>IF(OR($I60="REAL",$I60="INCURRIDO"),SUMIF(S!$O:$O,$I60&amp;$O60&amp;$Q60&amp;UPPER(TEXT(AC$4,"MMMMYYYY"))&amp;$Z60,IF($W$1="Pesos CLP",S!$AD:$AD,S!$AO:$AO)),0)</f>
        <v>0</v>
      </c>
      <c r="AD60" s="19">
        <f>IF(OR($I60="REAL",$I60="INCURRIDO"),SUMIF(S!$O:$O,$I60&amp;$O60&amp;$Q60&amp;UPPER(TEXT(AD$4,"MMMMYYYY"))&amp;$Z60,IF($W$1="Pesos CLP",S!$AD:$AD,S!$AO:$AO)),0)</f>
        <v>0</v>
      </c>
      <c r="AE60" s="19">
        <f>IF(OR($I60="REAL",$I60="INCURRIDO"),SUMIF(S!$O:$O,$I60&amp;$O60&amp;$Q60&amp;UPPER(TEXT(AE$4,"MMMMYYYY"))&amp;$Z60,IF($W$1="Pesos CLP",S!$AD:$AD,S!$AO:$AO)),0)</f>
        <v>0</v>
      </c>
      <c r="AF60" s="19">
        <f>IF(OR($I60="REAL",$I60="INCURRIDO"),SUMIF(S!$O:$O,$I60&amp;$O60&amp;$Q60&amp;UPPER(TEXT(AF$4,"MMMMYYYY"))&amp;$Z60,IF($W$1="Pesos CLP",S!$AD:$AD,S!$AO:$AO)),0)</f>
        <v>0</v>
      </c>
      <c r="AG60" s="19">
        <f>IF(OR($I60="REAL",$I60="INCURRIDO"),SUMIF(S!$O:$O,$I60&amp;$O60&amp;$Q60&amp;UPPER(TEXT(AG$4,"MMMMYYYY"))&amp;$Z60,IF($W$1="Pesos CLP",S!$AD:$AD,S!$AO:$AO)),0)</f>
        <v>0</v>
      </c>
      <c r="AH60" s="19">
        <f>IF(OR($I60="REAL",$I60="INCURRIDO"),SUMIF(S!$O:$O,$I60&amp;$O60&amp;$Q60&amp;UPPER(TEXT(AH$4,"MMMMYYYY"))&amp;$Z60,IF($W$1="Pesos CLP",S!$AD:$AD,S!$AO:$AO)),0)</f>
        <v>0</v>
      </c>
      <c r="AI60" s="19">
        <f>IF(OR($I60="REAL",$I60="INCURRIDO"),SUMIF(S!$O:$O,$I60&amp;$O60&amp;$Q60&amp;UPPER(TEXT(AI$4,"MMMMYYYY"))&amp;$Z60,IF($W$1="Pesos CLP",S!$AD:$AD,S!$AO:$AO)),0)</f>
        <v>0</v>
      </c>
      <c r="AJ60" s="19">
        <f>IF(OR($I60="REAL",$I60="INCURRIDO"),SUMIF(S!$O:$O,$I60&amp;$O60&amp;$Q60&amp;UPPER(TEXT(AJ$4,"MMMMYYYY"))&amp;$Z60,IF($W$1="Pesos CLP",S!$AD:$AD,S!$AO:$AO)),0)</f>
        <v>0</v>
      </c>
      <c r="AK60" s="19">
        <f>IF(OR($I60="REAL",$I60="INCURRIDO"),SUMIF(S!$O:$O,$I60&amp;$O60&amp;$Q60&amp;UPPER(TEXT(AK$4,"MMMMYYYY"))&amp;$Z60,IF($W$1="Pesos CLP",S!$AD:$AD,S!$AO:$AO)),0)</f>
        <v>0</v>
      </c>
      <c r="AL60" s="19">
        <f>IF(OR($I60="REAL",$I60="INCURRIDO"),SUMIF(S!$O:$O,$I60&amp;$O60&amp;$Q60&amp;UPPER(TEXT(AL$4,"MMMMYYYY"))&amp;$Z60,IF($W$1="Pesos CLP",S!$AD:$AD,S!$AO:$AO)),0)</f>
        <v>0</v>
      </c>
      <c r="AM60" s="19">
        <f>IF(OR($I60="REAL",$I60="INCURRIDO"),SUMIF(S!$O:$O,$I60&amp;$O60&amp;$Q60&amp;UPPER(TEXT(AM$4,"MMMMYYYY"))&amp;$Z60,IF($W$1="Pesos CLP",S!$AD:$AD,S!$AO:$AO)),0)</f>
        <v>0</v>
      </c>
      <c r="AN60" s="19">
        <f>IF(OR($I60="REAL",$I60="INCURRIDO"),SUMIF(S!$O:$O,$I60&amp;$O60&amp;$Q60&amp;UPPER(TEXT(AN$4,"MMMMYYYY"))&amp;$Z60,IF($W$1="Pesos CLP",S!$AD:$AD,S!$AO:$AO)),0)</f>
        <v>0</v>
      </c>
      <c r="AO60" s="19">
        <f>IF(OR($I60="REAL",$I60="INCURRIDO"),SUMIF(S!$O:$O,$I60&amp;$O60&amp;$Q60&amp;UPPER(TEXT(AO$4,"MMMMYYYY"))&amp;$Z60,IF($W$1="Pesos CLP",S!$AD:$AD,S!$AO:$AO)),0)</f>
        <v>0</v>
      </c>
      <c r="AP60" s="19">
        <f>IF(OR($I60="REAL",$I60="INCURRIDO"),SUMIF(S!$O:$O,$I60&amp;$O60&amp;$Q60&amp;UPPER(TEXT(AP$4,"MMMMYYYY"))&amp;$Z60,IF($W$1="Pesos CLP",S!$AD:$AD,S!$AO:$AO)),0)</f>
        <v>0</v>
      </c>
      <c r="AQ60" s="19">
        <f>IF(OR($I60="REAL",$I60="INCURRIDO"),SUMIF(S!$O:$O,$I60&amp;$O60&amp;$Q60&amp;UPPER(TEXT(AQ$4,"MMMMYYYY"))&amp;$Z60,IF($W$1="Pesos CLP",S!$AD:$AD,S!$AO:$AO)),0)</f>
        <v>0</v>
      </c>
      <c r="AR60" s="19">
        <f>IF(OR($I60="REAL",$I60="INCURRIDO"),SUMIF(S!$O:$O,$I60&amp;$O60&amp;$Q60&amp;UPPER(TEXT(AR$4,"MMMMYYYY"))&amp;$Z60,IF($W$1="Pesos CLP",S!$AD:$AD,S!$AO:$AO)),0)</f>
        <v>0</v>
      </c>
      <c r="AS60" s="19">
        <f>IF(OR($I60="REAL",$I60="INCURRIDO"),SUMIF(S!$O:$O,$I60&amp;$O60&amp;$Q60&amp;UPPER(TEXT(AS$4,"MMMMYYYY"))&amp;$Z60,IF($W$1="Pesos CLP",S!$AD:$AD,S!$AO:$AO)),0)</f>
        <v>0</v>
      </c>
      <c r="AT60" s="19">
        <f>IF(OR($I60="REAL",$I60="INCURRIDO"),SUMIF(S!$O:$O,$I60&amp;$O60&amp;$Q60&amp;UPPER(TEXT(AT$4,"MMMMYYYY"))&amp;$Z60,IF($W$1="Pesos CLP",S!$AD:$AD,S!$AO:$AO)),0)</f>
        <v>0</v>
      </c>
      <c r="AU60" s="19">
        <f>IF(OR($I60="REAL",$I60="INCURRIDO"),SUMIF(S!$O:$O,$I60&amp;$O60&amp;$Q60&amp;UPPER(TEXT(AU$4,"MMMMYYYY"))&amp;$Z60,IF($W$1="Pesos CLP",S!$AD:$AD,S!$AO:$AO)),0)</f>
        <v>0</v>
      </c>
      <c r="AV60" s="19">
        <f>IF(OR($I60="REAL",$I60="INCURRIDO"),SUMIF(S!$O:$O,$I60&amp;$O60&amp;$Q60&amp;UPPER(TEXT(AV$4,"MMMMYYYY"))&amp;$Z60,IF($W$1="Pesos CLP",S!$AD:$AD,S!$AO:$AO)),0)</f>
        <v>0</v>
      </c>
      <c r="AW60" s="19">
        <f>IF(OR($I60="REAL",$I60="INCURRIDO"),SUMIF(S!$O:$O,$I60&amp;$O60&amp;$Q60&amp;UPPER(TEXT(AW$4,"MMMMYYYY"))&amp;$Z60,IF($W$1="Pesos CLP",S!$AD:$AD,S!$AO:$AO)),0)</f>
        <v>0</v>
      </c>
      <c r="AX60" s="19">
        <f>IF(OR($I60="REAL",$I60="INCURRIDO"),SUMIF(S!$O:$O,$I60&amp;$O60&amp;$Q60&amp;UPPER(TEXT(AX$4,"MMMMYYYY"))&amp;$Z60,IF($W$1="Pesos CLP",S!$AD:$AD,S!$AO:$AO)),0)</f>
        <v>0</v>
      </c>
      <c r="AY60" s="19">
        <f>IF(OR($I60="REAL",$I60="INCURRIDO"),SUMIF(S!$O:$O,$I60&amp;$O60&amp;$Q60&amp;UPPER(TEXT(AY$4,"MMMMYYYY"))&amp;$Z60,IF($W$1="Pesos CLP",S!$AD:$AD,S!$AO:$AO)),0)</f>
        <v>0</v>
      </c>
      <c r="AZ60" s="19">
        <f>IF(OR($I60="REAL",$I60="INCURRIDO"),SUMIF(S!$O:$O,$I60&amp;$O60&amp;$Q60&amp;UPPER(TEXT(AZ$4,"MMMMYYYY"))&amp;$Z60,IF($W$1="Pesos CLP",S!$AD:$AD,S!$AO:$AO)),0)</f>
        <v>0</v>
      </c>
      <c r="BA60" s="19">
        <f>IF(OR($I60="REAL",$I60="INCURRIDO"),SUMIF(S!$O:$O,$I60&amp;$O60&amp;$Q60&amp;UPPER(TEXT(BA$4,"MMMMYYYY"))&amp;$Z60,IF($W$1="Pesos CLP",S!$AD:$AD,S!$AO:$AO)),0)</f>
        <v>0</v>
      </c>
      <c r="BB60" s="19">
        <f>IF(OR($I60="REAL",$I60="INCURRIDO"),SUMIF(S!$O:$O,$I60&amp;$O60&amp;$Q60&amp;UPPER(TEXT(BB$4,"MMMMYYYY"))&amp;$Z60,IF($W$1="Pesos CLP",S!$AD:$AD,S!$AO:$AO)),0)</f>
        <v>0</v>
      </c>
      <c r="BC60" s="19">
        <f>IF(OR($I60="REAL",$I60="INCURRIDO"),SUMIF(S!$O:$O,$I60&amp;$O60&amp;$Q60&amp;UPPER(TEXT(BC$4,"MMMMYYYY"))&amp;$Z60,IF($W$1="Pesos CLP",S!$AD:$AD,S!$AO:$AO)),0)</f>
        <v>0</v>
      </c>
      <c r="BD60" s="19">
        <f>IF(OR($I60="REAL",$I60="INCURRIDO"),SUMIF(S!$O:$O,$I60&amp;$O60&amp;$Q60&amp;UPPER(TEXT(BD$4,"MMMMYYYY"))&amp;$Z60,IF($W$1="Pesos CLP",S!$AD:$AD,S!$AO:$AO)),0)</f>
        <v>0</v>
      </c>
      <c r="BE60" s="19">
        <f>IF(OR($I60="REAL",$I60="INCURRIDO"),SUMIF(S!$O:$O,$I60&amp;$O60&amp;$Q60&amp;UPPER(TEXT(BE$4,"MMMMYYYY"))&amp;$Z60,IF($W$1="Pesos CLP",S!$AD:$AD,S!$AO:$AO)),0)</f>
        <v>0</v>
      </c>
      <c r="BF60" s="19">
        <f>IF(OR($I60="REAL",$I60="INCURRIDO"),SUMIF(S!$O:$O,$I60&amp;$O60&amp;$Q60&amp;UPPER(TEXT(BF$4,"MMMMYYYY"))&amp;$Z60,IF($W$1="Pesos CLP",S!$AD:$AD,S!$AO:$AO)),0)</f>
        <v>0</v>
      </c>
      <c r="BG60" s="19">
        <f>IF(OR($I60="REAL",$I60="INCURRIDO"),SUMIF(S!$O:$O,$I60&amp;$O60&amp;$Q60&amp;UPPER(TEXT(BG$4,"MMMMYYYY"))&amp;$Z60,IF($W$1="Pesos CLP",S!$AD:$AD,S!$AO:$AO)),0)</f>
        <v>0</v>
      </c>
      <c r="BH60" s="19">
        <f>IF(OR($I60="REAL",$I60="INCURRIDO"),SUMIF(S!$O:$O,$I60&amp;$O60&amp;$Q60&amp;UPPER(TEXT(BH$4,"MMMMYYYY"))&amp;$Z60,IF($W$1="Pesos CLP",S!$AD:$AD,S!$AO:$AO)),0)</f>
        <v>0</v>
      </c>
      <c r="BI60" s="19">
        <f>IF(OR($I60="REAL",$I60="INCURRIDO"),SUMIF(S!$O:$O,$I60&amp;$O60&amp;$Q60&amp;UPPER(TEXT(BI$4,"MMMMYYYY"))&amp;$Z60,IF($W$1="Pesos CLP",S!$AD:$AD,S!$AO:$AO)),0)</f>
        <v>0</v>
      </c>
      <c r="BJ60" s="19">
        <f>IF(OR($I60="REAL",$I60="INCURRIDO"),SUMIF(S!$O:$O,$I60&amp;$O60&amp;$Q60&amp;UPPER(TEXT(BJ$4,"MMMMYYYY"))&amp;$Z60,IF($W$1="Pesos CLP",S!$AD:$AD,S!$AO:$AO)),0)</f>
        <v>0</v>
      </c>
      <c r="BK60" s="19">
        <f>IF(OR($I60="REAL",$I60="INCURRIDO"),SUMIF(S!$O:$O,$I60&amp;$O60&amp;$Q60&amp;UPPER(TEXT(BK$4,"MMMMYYYY"))&amp;$Z60,IF($W$1="Pesos CLP",S!$AD:$AD,S!$AO:$AO)),0)</f>
        <v>0</v>
      </c>
      <c r="BL60" s="19">
        <f>IF(OR($I60="REAL",$I60="INCURRIDO"),SUMIF(S!$O:$O,$I60&amp;$O60&amp;$Q60&amp;UPPER(TEXT(BL$4,"MMMMYYYY"))&amp;$Z60,IF($W$1="Pesos CLP",S!$AD:$AD,S!$AO:$AO)),0)</f>
        <v>0</v>
      </c>
      <c r="BM60" s="19">
        <f>IF(OR($I60="REAL",$I60="INCURRIDO"),SUMIF(S!$O:$O,$I60&amp;$O60&amp;$Q60&amp;UPPER(TEXT(BM$4,"MMMMYYYY"))&amp;$Z60,IF($W$1="Pesos CLP",S!$AD:$AD,S!$AO:$AO)),0)</f>
        <v>0</v>
      </c>
      <c r="BN60" s="19">
        <f>IF(OR($I60="REAL",$I60="INCURRIDO"),SUMIF(S!$O:$O,$I60&amp;$O60&amp;$Q60&amp;UPPER(TEXT(BN$4,"MMMMYYYY"))&amp;$Z60,IF($W$1="Pesos CLP",S!$AD:$AD,S!$AO:$AO)),0)</f>
        <v>0</v>
      </c>
      <c r="BO60" s="19">
        <f>IF(OR($I60="REAL",$I60="INCURRIDO"),SUMIF(S!$O:$O,$I60&amp;$O60&amp;$Q60&amp;UPPER(TEXT(BO$4,"MMMMYYYY"))&amp;$Z60,IF($W$1="Pesos CLP",S!$AD:$AD,S!$AO:$AO)),0)</f>
        <v>0</v>
      </c>
      <c r="BP60" s="19">
        <f>IF(OR($I60="REAL",$I60="INCURRIDO"),SUMIF(S!$O:$O,$I60&amp;$O60&amp;$Q60&amp;UPPER(TEXT(BP$4,"MMMMYYYY"))&amp;$Z60,IF($W$1="Pesos CLP",S!$AD:$AD,S!$AO:$AO)),0)</f>
        <v>0</v>
      </c>
      <c r="BQ60" s="19">
        <f>IF(OR($I60="REAL",$I60="INCURRIDO"),SUMIF(S!$O:$O,$I60&amp;$O60&amp;$Q60&amp;UPPER(TEXT(BQ$4,"MMMMYYYY"))&amp;$Z60,IF($W$1="Pesos CLP",S!$AD:$AD,S!$AO:$AO)),0)</f>
        <v>0</v>
      </c>
      <c r="BR60" s="19">
        <f>IF(OR($I60="REAL",$I60="INCURRIDO"),SUMIF(S!$O:$O,$I60&amp;$O60&amp;$Q60&amp;UPPER(TEXT(BR$4,"MMMMYYYY"))&amp;$Z60,IF($W$1="Pesos CLP",S!$AD:$AD,S!$AO:$AO)),0)</f>
        <v>0</v>
      </c>
      <c r="BS60" s="19">
        <f>IF(OR($I60="REAL",$I60="INCURRIDO"),SUMIF(S!$O:$O,$I60&amp;$O60&amp;$Q60&amp;UPPER(TEXT(BS$4,"MMMMYYYY"))&amp;$Z60,IF($W$1="Pesos CLP",S!$AD:$AD,S!$AO:$AO)),0)</f>
        <v>0</v>
      </c>
      <c r="BT60" s="19">
        <f>IF(OR($I60="REAL",$I60="INCURRIDO"),SUMIF(S!$O:$O,$I60&amp;$O60&amp;$Q60&amp;UPPER(TEXT(BT$4,"MMMMYYYY"))&amp;$Z60,IF($W$1="Pesos CLP",S!$AD:$AD,S!$AO:$AO)),0)</f>
        <v>0</v>
      </c>
      <c r="BU60" s="19">
        <f>IF(OR($I60="REAL",$I60="INCURRIDO"),SUMIF(S!$O:$O,$I60&amp;$O60&amp;$Q60&amp;UPPER(TEXT(BU$4,"MMMMYYYY"))&amp;$Z60,IF($W$1="Pesos CLP",S!$AD:$AD,S!$AO:$AO)),0)</f>
        <v>0</v>
      </c>
      <c r="BV60" s="19">
        <f>IF(OR($I60="REAL",$I60="INCURRIDO"),SUMIF(S!$O:$O,$I60&amp;$O60&amp;$Q60&amp;UPPER(TEXT(BV$4,"MMMMYYYY"))&amp;$Z60,IF($W$1="Pesos CLP",S!$AD:$AD,S!$AO:$AO)),0)</f>
        <v>0</v>
      </c>
      <c r="BW60" s="19">
        <f>IF(OR($I60="REAL",$I60="INCURRIDO"),SUMIF(S!$O:$O,$I60&amp;$O60&amp;$Q60&amp;UPPER(TEXT(BW$4,"MMMMYYYY"))&amp;$Z60,IF($W$1="Pesos CLP",S!$AD:$AD,S!$AO:$AO)),0)</f>
        <v>0</v>
      </c>
      <c r="BX60" s="19">
        <f>IF(OR($I60="REAL",$I60="INCURRIDO"),SUMIF(S!$O:$O,$I60&amp;$O60&amp;$Q60&amp;UPPER(TEXT(BX$4,"MMMMYYYY"))&amp;$Z60,IF($W$1="Pesos CLP",S!$AD:$AD,S!$AO:$AO)),0)</f>
        <v>0</v>
      </c>
      <c r="BY60" s="19">
        <f>IF(OR($I60="REAL",$I60="INCURRIDO"),SUMIF(S!$O:$O,$I60&amp;$O60&amp;$Q60&amp;UPPER(TEXT(BY$4,"MMMMYYYY"))&amp;$Z60,IF($W$1="Pesos CLP",S!$AD:$AD,S!$AO:$AO)),0)</f>
        <v>0</v>
      </c>
      <c r="BZ60" s="19">
        <f>IF(OR($I60="REAL",$I60="INCURRIDO"),SUMIF(S!$O:$O,$I60&amp;$O60&amp;$Q60&amp;UPPER(TEXT(BZ$4,"MMMMYYYY"))&amp;$Z60,IF($W$1="Pesos CLP",S!$AD:$AD,S!$AO:$AO)),0)</f>
        <v>0</v>
      </c>
      <c r="CA60" s="19">
        <f>IF(OR($I60="REAL",$I60="INCURRIDO"),SUMIF(S!$O:$O,$I60&amp;$O60&amp;$Q60&amp;UPPER(TEXT(CA$4,"MMMMYYYY"))&amp;$Z60,IF($W$1="Pesos CLP",S!$AD:$AD,S!$AO:$AO)),0)</f>
        <v>0</v>
      </c>
      <c r="CB60" s="19">
        <f>IF(OR($I60="REAL",$I60="INCURRIDO"),SUMIF(S!$O:$O,$I60&amp;$O60&amp;$Q60&amp;UPPER(TEXT(CB$4,"MMMMYYYY"))&amp;$Z60,IF($W$1="Pesos CLP",S!$AD:$AD,S!$AO:$AO)),0)</f>
        <v>0</v>
      </c>
      <c r="CC60" s="19">
        <f>IF(OR($I60="REAL",$I60="INCURRIDO"),SUMIF(S!$O:$O,$I60&amp;$O60&amp;$Q60&amp;UPPER(TEXT(CC$4,"MMMMYYYY"))&amp;$Z60,IF($W$1="Pesos CLP",S!$AD:$AD,S!$AO:$AO)),0)</f>
        <v>0</v>
      </c>
      <c r="CD60" s="19">
        <f>IF(OR($I60="REAL",$I60="INCURRIDO"),SUMIF(S!$O:$O,$I60&amp;$O60&amp;$Q60&amp;UPPER(TEXT(CD$4,"MMMMYYYY"))&amp;$Z60,IF($W$1="Pesos CLP",S!$AD:$AD,S!$AO:$AO)),0)</f>
        <v>0</v>
      </c>
      <c r="CE60" s="19">
        <f>IF(OR($I60="REAL",$I60="INCURRIDO"),SUMIF(S!$O:$O,$I60&amp;$O60&amp;$Q60&amp;UPPER(TEXT(CE$4,"MMMMYYYY"))&amp;$Z60,IF($W$1="Pesos CLP",S!$AD:$AD,S!$AO:$AO)),0)</f>
        <v>0</v>
      </c>
      <c r="CF60" s="19">
        <f>IF(OR($I60="REAL",$I60="INCURRIDO"),SUMIF(S!$O:$O,$I60&amp;$O60&amp;$Q60&amp;UPPER(TEXT(CF$4,"MMMMYYYY"))&amp;$Z60,IF($W$1="Pesos CLP",S!$AD:$AD,S!$AO:$AO)),0)</f>
        <v>0</v>
      </c>
      <c r="CG60" s="19">
        <f>IF(OR($I60="REAL",$I60="INCURRIDO"),SUMIF(S!$O:$O,$I60&amp;$O60&amp;$Q60&amp;UPPER(TEXT(CG$4,"MMMMYYYY"))&amp;$Z60,IF($W$1="Pesos CLP",S!$AD:$AD,S!$AO:$AO)),0)</f>
        <v>0</v>
      </c>
      <c r="CH60" s="19">
        <f>IF(OR($I60="REAL",$I60="INCURRIDO"),SUMIF(S!$O:$O,$I60&amp;$O60&amp;$Q60&amp;UPPER(TEXT(CH$4,"MMMMYYYY"))&amp;$Z60,IF($W$1="Pesos CLP",S!$AD:$AD,S!$AO:$AO)),0)</f>
        <v>0</v>
      </c>
      <c r="CI60" s="19">
        <f>IF(OR($I60="REAL",$I60="INCURRIDO"),SUMIF(S!$O:$O,$I60&amp;$O60&amp;$Q60&amp;UPPER(TEXT(CI$4,"MMMMYYYY"))&amp;$Z60,IF($W$1="Pesos CLP",S!$AD:$AD,S!$AO:$AO)),0)</f>
        <v>0</v>
      </c>
      <c r="CJ60" s="19">
        <f>IF(OR($I60="REAL",$I60="INCURRIDO"),SUMIF(S!$O:$O,$I60&amp;$O60&amp;$Q60&amp;UPPER(TEXT(CJ$4,"MMMMYYYY"))&amp;$Z60,IF($W$1="Pesos CLP",S!$AD:$AD,S!$AO:$AO)),0)</f>
        <v>0</v>
      </c>
      <c r="CK60" s="378">
        <f t="shared" si="60"/>
        <v>0</v>
      </c>
      <c r="CL60" s="378">
        <f t="shared" si="60"/>
        <v>0</v>
      </c>
      <c r="CM60" s="378">
        <f t="shared" si="60"/>
        <v>0</v>
      </c>
      <c r="CN60" s="378">
        <f t="shared" si="60"/>
        <v>0</v>
      </c>
      <c r="CO60" s="378">
        <f t="shared" si="60"/>
        <v>0</v>
      </c>
      <c r="CP60" s="378">
        <f t="shared" si="60"/>
        <v>0</v>
      </c>
      <c r="CQ60" s="378">
        <f t="shared" si="60"/>
        <v>0</v>
      </c>
      <c r="CR60" s="378">
        <f t="shared" si="60"/>
        <v>0</v>
      </c>
      <c r="CS60" s="378">
        <f t="shared" si="61"/>
        <v>0</v>
      </c>
      <c r="CT60" s="378">
        <f t="shared" si="61"/>
        <v>0</v>
      </c>
      <c r="CU60" s="378">
        <f t="shared" si="61"/>
        <v>0</v>
      </c>
      <c r="CV60" s="378">
        <f t="shared" si="61"/>
        <v>0</v>
      </c>
      <c r="CW60" s="378">
        <f t="shared" si="61"/>
        <v>0</v>
      </c>
      <c r="CX60" s="378">
        <f t="shared" si="61"/>
        <v>0</v>
      </c>
      <c r="CY60" s="378">
        <f t="shared" si="61"/>
        <v>0</v>
      </c>
      <c r="CZ60" s="378">
        <f t="shared" si="61"/>
        <v>0</v>
      </c>
      <c r="DA60" s="378">
        <f t="shared" si="61"/>
        <v>0</v>
      </c>
      <c r="DB60" s="378">
        <f t="shared" si="61"/>
        <v>0</v>
      </c>
      <c r="DC60" s="378">
        <f t="shared" si="62"/>
        <v>0</v>
      </c>
      <c r="DD60" s="378">
        <f t="shared" si="62"/>
        <v>0</v>
      </c>
      <c r="DE60" s="378">
        <f t="shared" si="62"/>
        <v>0</v>
      </c>
      <c r="DF60" s="378">
        <f t="shared" si="62"/>
        <v>0</v>
      </c>
      <c r="DG60" s="378">
        <f t="shared" si="62"/>
        <v>0</v>
      </c>
      <c r="DH60" s="378">
        <f t="shared" si="62"/>
        <v>0</v>
      </c>
      <c r="DI60" s="378">
        <f t="shared" si="62"/>
        <v>0</v>
      </c>
      <c r="DJ60" s="378">
        <f t="shared" si="62"/>
        <v>0</v>
      </c>
      <c r="DK60" s="378">
        <f t="shared" si="62"/>
        <v>0</v>
      </c>
      <c r="DL60" s="378">
        <f t="shared" si="62"/>
        <v>0</v>
      </c>
      <c r="DM60" s="378">
        <f t="shared" si="63"/>
        <v>0</v>
      </c>
      <c r="DN60" s="378">
        <f t="shared" si="63"/>
        <v>0</v>
      </c>
      <c r="DO60" s="378">
        <f t="shared" si="63"/>
        <v>0</v>
      </c>
      <c r="DP60" s="378">
        <f t="shared" si="63"/>
        <v>0</v>
      </c>
      <c r="DQ60" s="378">
        <f t="shared" si="63"/>
        <v>0</v>
      </c>
      <c r="DR60" s="378">
        <f t="shared" si="63"/>
        <v>0</v>
      </c>
      <c r="DS60" s="378">
        <f t="shared" si="63"/>
        <v>0</v>
      </c>
      <c r="DT60" s="378">
        <f t="shared" si="63"/>
        <v>0</v>
      </c>
      <c r="DU60" s="378">
        <f t="shared" si="63"/>
        <v>0</v>
      </c>
      <c r="DV60" s="378">
        <f t="shared" si="63"/>
        <v>0</v>
      </c>
      <c r="DW60" s="378">
        <f t="shared" si="64"/>
        <v>0</v>
      </c>
      <c r="DX60" s="378">
        <f t="shared" si="64"/>
        <v>0</v>
      </c>
      <c r="DY60" s="378">
        <f t="shared" si="64"/>
        <v>0</v>
      </c>
      <c r="DZ60" s="378">
        <f t="shared" si="64"/>
        <v>0</v>
      </c>
      <c r="EA60" s="378">
        <f t="shared" si="64"/>
        <v>0</v>
      </c>
      <c r="EB60" s="378">
        <f t="shared" si="64"/>
        <v>0</v>
      </c>
      <c r="EC60" s="378">
        <f t="shared" si="64"/>
        <v>0</v>
      </c>
      <c r="ED60" s="378">
        <f t="shared" si="64"/>
        <v>0</v>
      </c>
      <c r="EE60" s="378">
        <f t="shared" si="64"/>
        <v>0</v>
      </c>
      <c r="EF60" s="378">
        <f t="shared" si="64"/>
        <v>0</v>
      </c>
      <c r="EG60" s="378">
        <f t="shared" si="65"/>
        <v>0</v>
      </c>
      <c r="EH60" s="378">
        <f t="shared" si="65"/>
        <v>0</v>
      </c>
      <c r="EI60" s="378">
        <f t="shared" si="65"/>
        <v>0</v>
      </c>
      <c r="EJ60" s="378">
        <f t="shared" si="65"/>
        <v>0</v>
      </c>
      <c r="EK60" s="378">
        <f t="shared" si="65"/>
        <v>0</v>
      </c>
      <c r="EL60" s="378">
        <f t="shared" si="65"/>
        <v>0</v>
      </c>
      <c r="EM60" s="378">
        <f t="shared" si="65"/>
        <v>0</v>
      </c>
      <c r="EN60" s="378">
        <f t="shared" si="65"/>
        <v>0</v>
      </c>
      <c r="EO60" s="378">
        <f t="shared" si="65"/>
        <v>0</v>
      </c>
      <c r="EP60" s="378">
        <f t="shared" si="65"/>
        <v>0</v>
      </c>
      <c r="EQ60" s="378">
        <f t="shared" si="65"/>
        <v>0</v>
      </c>
    </row>
    <row r="61" spans="1:147" x14ac:dyDescent="0.3">
      <c r="A61" s="368"/>
      <c r="B61" s="368"/>
      <c r="C61" s="368"/>
      <c r="D61" s="368">
        <f t="shared" si="17"/>
        <v>1.034195933456562</v>
      </c>
      <c r="E61" s="368" t="str">
        <f>VLOOKUP(TEXT(Z61,0),'G2'!B:D,3,0)</f>
        <v>MN</v>
      </c>
      <c r="F61" s="816">
        <f t="shared" si="18"/>
        <v>4424.6760500879154</v>
      </c>
      <c r="G61" s="755" t="str">
        <f t="shared" si="8"/>
        <v>REAL 91243520 HOTEL BERG_CAD</v>
      </c>
      <c r="H61" s="756" t="s">
        <v>1190</v>
      </c>
      <c r="I61" s="370" t="s">
        <v>21</v>
      </c>
      <c r="J61" s="370" t="s">
        <v>22</v>
      </c>
      <c r="K61" s="368" t="s">
        <v>262</v>
      </c>
      <c r="L61" s="368" t="str">
        <f>IFERROR(VLOOKUP(TEXT(Z61,0),'G2'!$B$5:$D$21,3,0),"")</f>
        <v>MN</v>
      </c>
      <c r="M61" s="369"/>
      <c r="N61" s="370" t="s">
        <v>977</v>
      </c>
      <c r="O61" s="370" t="s">
        <v>638</v>
      </c>
      <c r="P61" s="370"/>
      <c r="Q61" s="370" t="s">
        <v>703</v>
      </c>
      <c r="R61" s="370" t="s">
        <v>632</v>
      </c>
      <c r="S61" s="371"/>
      <c r="T61" s="372">
        <v>45572</v>
      </c>
      <c r="U61" s="372">
        <v>45599</v>
      </c>
      <c r="V61" s="373">
        <f t="shared" ref="V61" si="66">(U61-T61)/30</f>
        <v>0.9</v>
      </c>
      <c r="W61" s="374">
        <v>0</v>
      </c>
      <c r="X61" s="17" cm="1">
        <f t="array" ref="X61">+IF($W$1="Pesos CLP",W61,W61/TC)*MB_24A25</f>
        <v>0</v>
      </c>
      <c r="Y61" s="18">
        <f t="shared" ref="Y61" si="67">SUM(BH61:DU61)</f>
        <v>8918.9144886692484</v>
      </c>
      <c r="Z61">
        <v>91243520</v>
      </c>
      <c r="AA61" s="19">
        <f>IF(OR($I61="REAL",$I61="INCURRIDO"),SUMIF(S!$O:$O,$I61&amp;$O61&amp;$Q61&amp;UPPER(TEXT(AA$4,"MMMMYYYY"))&amp;$Z61,IF($W$1="Pesos CLP",S!$AD:$AD,S!$AO:$AO)),0)</f>
        <v>0</v>
      </c>
      <c r="AB61" s="19">
        <f>IF(OR($I61="REAL",$I61="INCURRIDO"),SUMIF(S!$O:$O,$I61&amp;$O61&amp;$Q61&amp;UPPER(TEXT(AB$4,"MMMMYYYY"))&amp;$Z61,IF($W$1="Pesos CLP",S!$AD:$AD,S!$AO:$AO)),0)</f>
        <v>0</v>
      </c>
      <c r="AC61" s="19">
        <f>IF(OR($I61="REAL",$I61="INCURRIDO"),SUMIF(S!$O:$O,$I61&amp;$O61&amp;$Q61&amp;UPPER(TEXT(AC$4,"MMMMYYYY"))&amp;$Z61,IF($W$1="Pesos CLP",S!$AD:$AD,S!$AO:$AO)),0)</f>
        <v>0</v>
      </c>
      <c r="AD61" s="19">
        <f>IF(OR($I61="REAL",$I61="INCURRIDO"),SUMIF(S!$O:$O,$I61&amp;$O61&amp;$Q61&amp;UPPER(TEXT(AD$4,"MMMMYYYY"))&amp;$Z61,IF($W$1="Pesos CLP",S!$AD:$AD,S!$AO:$AO)),0)</f>
        <v>0</v>
      </c>
      <c r="AE61" s="19">
        <f>IF(OR($I61="REAL",$I61="INCURRIDO"),SUMIF(S!$O:$O,$I61&amp;$O61&amp;$Q61&amp;UPPER(TEXT(AE$4,"MMMMYYYY"))&amp;$Z61,IF($W$1="Pesos CLP",S!$AD:$AD,S!$AO:$AO)),0)</f>
        <v>0</v>
      </c>
      <c r="AF61" s="19">
        <f>IF(OR($I61="REAL",$I61="INCURRIDO"),SUMIF(S!$O:$O,$I61&amp;$O61&amp;$Q61&amp;UPPER(TEXT(AF$4,"MMMMYYYY"))&amp;$Z61,IF($W$1="Pesos CLP",S!$AD:$AD,S!$AO:$AO)),0)</f>
        <v>0</v>
      </c>
      <c r="AG61" s="19">
        <f>IF(OR($I61="REAL",$I61="INCURRIDO"),SUMIF(S!$O:$O,$I61&amp;$O61&amp;$Q61&amp;UPPER(TEXT(AG$4,"MMMMYYYY"))&amp;$Z61,IF($W$1="Pesos CLP",S!$AD:$AD,S!$AO:$AO)),0)</f>
        <v>0</v>
      </c>
      <c r="AH61" s="19">
        <f>IF(OR($I61="REAL",$I61="INCURRIDO"),SUMIF(S!$O:$O,$I61&amp;$O61&amp;$Q61&amp;UPPER(TEXT(AH$4,"MMMMYYYY"))&amp;$Z61,IF($W$1="Pesos CLP",S!$AD:$AD,S!$AO:$AO)),0)</f>
        <v>0</v>
      </c>
      <c r="AI61" s="19">
        <f>IF(OR($I61="REAL",$I61="INCURRIDO"),SUMIF(S!$O:$O,$I61&amp;$O61&amp;$Q61&amp;UPPER(TEXT(AI$4,"MMMMYYYY"))&amp;$Z61,IF($W$1="Pesos CLP",S!$AD:$AD,S!$AO:$AO)),0)</f>
        <v>0</v>
      </c>
      <c r="AJ61" s="19">
        <f>IF(OR($I61="REAL",$I61="INCURRIDO"),SUMIF(S!$O:$O,$I61&amp;$O61&amp;$Q61&amp;UPPER(TEXT(AJ$4,"MMMMYYYY"))&amp;$Z61,IF($W$1="Pesos CLP",S!$AD:$AD,S!$AO:$AO)),0)</f>
        <v>0</v>
      </c>
      <c r="AK61" s="19">
        <f>IF(OR($I61="REAL",$I61="INCURRIDO"),SUMIF(S!$O:$O,$I61&amp;$O61&amp;$Q61&amp;UPPER(TEXT(AK$4,"MMMMYYYY"))&amp;$Z61,IF($W$1="Pesos CLP",S!$AD:$AD,S!$AO:$AO)),0)</f>
        <v>0</v>
      </c>
      <c r="AL61" s="19">
        <f>IF(OR($I61="REAL",$I61="INCURRIDO"),SUMIF(S!$O:$O,$I61&amp;$O61&amp;$Q61&amp;UPPER(TEXT(AL$4,"MMMMYYYY"))&amp;$Z61,IF($W$1="Pesos CLP",S!$AD:$AD,S!$AO:$AO)),0)</f>
        <v>0</v>
      </c>
      <c r="AM61" s="19">
        <f>IF(OR($I61="REAL",$I61="INCURRIDO"),SUMIF(S!$O:$O,$I61&amp;$O61&amp;$Q61&amp;UPPER(TEXT(AM$4,"MMMMYYYY"))&amp;$Z61,IF($W$1="Pesos CLP",S!$AD:$AD,S!$AO:$AO)),0)</f>
        <v>0</v>
      </c>
      <c r="AN61" s="19">
        <f>IF(OR($I61="REAL",$I61="INCURRIDO"),SUMIF(S!$O:$O,$I61&amp;$O61&amp;$Q61&amp;UPPER(TEXT(AN$4,"MMMMYYYY"))&amp;$Z61,IF($W$1="Pesos CLP",S!$AD:$AD,S!$AO:$AO)),0)</f>
        <v>0</v>
      </c>
      <c r="AO61" s="19">
        <f>IF(OR($I61="REAL",$I61="INCURRIDO"),SUMIF(S!$O:$O,$I61&amp;$O61&amp;$Q61&amp;UPPER(TEXT(AO$4,"MMMMYYYY"))&amp;$Z61,IF($W$1="Pesos CLP",S!$AD:$AD,S!$AO:$AO)),0)</f>
        <v>0</v>
      </c>
      <c r="AP61" s="19">
        <f>IF(OR($I61="REAL",$I61="INCURRIDO"),SUMIF(S!$O:$O,$I61&amp;$O61&amp;$Q61&amp;UPPER(TEXT(AP$4,"MMMMYYYY"))&amp;$Z61,IF($W$1="Pesos CLP",S!$AD:$AD,S!$AO:$AO)),0)</f>
        <v>0</v>
      </c>
      <c r="AQ61" s="19">
        <f>IF(OR($I61="REAL",$I61="INCURRIDO"),SUMIF(S!$O:$O,$I61&amp;$O61&amp;$Q61&amp;UPPER(TEXT(AQ$4,"MMMMYYYY"))&amp;$Z61,IF($W$1="Pesos CLP",S!$AD:$AD,S!$AO:$AO)),0)</f>
        <v>0</v>
      </c>
      <c r="AR61" s="19">
        <f>IF(OR($I61="REAL",$I61="INCURRIDO"),SUMIF(S!$O:$O,$I61&amp;$O61&amp;$Q61&amp;UPPER(TEXT(AR$4,"MMMMYYYY"))&amp;$Z61,IF($W$1="Pesos CLP",S!$AD:$AD,S!$AO:$AO)),0)</f>
        <v>0</v>
      </c>
      <c r="AS61" s="19">
        <f>IF(OR($I61="REAL",$I61="INCURRIDO"),SUMIF(S!$O:$O,$I61&amp;$O61&amp;$Q61&amp;UPPER(TEXT(AS$4,"MMMMYYYY"))&amp;$Z61,IF($W$1="Pesos CLP",S!$AD:$AD,S!$AO:$AO)),0)</f>
        <v>0</v>
      </c>
      <c r="AT61" s="19">
        <f>IF(OR($I61="REAL",$I61="INCURRIDO"),SUMIF(S!$O:$O,$I61&amp;$O61&amp;$Q61&amp;UPPER(TEXT(AT$4,"MMMMYYYY"))&amp;$Z61,IF($W$1="Pesos CLP",S!$AD:$AD,S!$AO:$AO)),0)</f>
        <v>0</v>
      </c>
      <c r="AU61" s="19">
        <f>IF(OR($I61="REAL",$I61="INCURRIDO"),SUMIF(S!$O:$O,$I61&amp;$O61&amp;$Q61&amp;UPPER(TEXT(AU$4,"MMMMYYYY"))&amp;$Z61,IF($W$1="Pesos CLP",S!$AD:$AD,S!$AO:$AO)),0)</f>
        <v>0</v>
      </c>
      <c r="AV61" s="19">
        <f>IF(OR($I61="REAL",$I61="INCURRIDO"),SUMIF(S!$O:$O,$I61&amp;$O61&amp;$Q61&amp;UPPER(TEXT(AV$4,"MMMMYYYY"))&amp;$Z61,IF($W$1="Pesos CLP",S!$AD:$AD,S!$AO:$AO)),0)</f>
        <v>0</v>
      </c>
      <c r="AW61" s="19">
        <f>IF(OR($I61="REAL",$I61="INCURRIDO"),SUMIF(S!$O:$O,$I61&amp;$O61&amp;$Q61&amp;UPPER(TEXT(AW$4,"MMMMYYYY"))&amp;$Z61,IF($W$1="Pesos CLP",S!$AD:$AD,S!$AO:$AO)),0)</f>
        <v>0</v>
      </c>
      <c r="AX61" s="19">
        <f>IF(OR($I61="REAL",$I61="INCURRIDO"),SUMIF(S!$O:$O,$I61&amp;$O61&amp;$Q61&amp;UPPER(TEXT(AX$4,"MMMMYYYY"))&amp;$Z61,IF($W$1="Pesos CLP",S!$AD:$AD,S!$AO:$AO)),0)</f>
        <v>0</v>
      </c>
      <c r="AY61" s="19">
        <f>IF(OR($I61="REAL",$I61="INCURRIDO"),SUMIF(S!$O:$O,$I61&amp;$O61&amp;$Q61&amp;UPPER(TEXT(AY$4,"MMMMYYYY"))&amp;$Z61,IF($W$1="Pesos CLP",S!$AD:$AD,S!$AO:$AO)),0)</f>
        <v>0</v>
      </c>
      <c r="AZ61" s="19">
        <f>IF(OR($I61="REAL",$I61="INCURRIDO"),SUMIF(S!$O:$O,$I61&amp;$O61&amp;$Q61&amp;UPPER(TEXT(AZ$4,"MMMMYYYY"))&amp;$Z61,IF($W$1="Pesos CLP",S!$AD:$AD,S!$AO:$AO)),0)</f>
        <v>0</v>
      </c>
      <c r="BA61" s="19">
        <f>IF(OR($I61="REAL",$I61="INCURRIDO"),SUMIF(S!$O:$O,$I61&amp;$O61&amp;$Q61&amp;UPPER(TEXT(BA$4,"MMMMYYYY"))&amp;$Z61,IF($W$1="Pesos CLP",S!$AD:$AD,S!$AO:$AO)),0)</f>
        <v>0</v>
      </c>
      <c r="BB61" s="19">
        <f>IF(OR($I61="REAL",$I61="INCURRIDO"),SUMIF(S!$O:$O,$I61&amp;$O61&amp;$Q61&amp;UPPER(TEXT(BB$4,"MMMMYYYY"))&amp;$Z61,IF($W$1="Pesos CLP",S!$AD:$AD,S!$AO:$AO)),0)</f>
        <v>0</v>
      </c>
      <c r="BC61" s="19">
        <f>IF(OR($I61="REAL",$I61="INCURRIDO"),SUMIF(S!$O:$O,$I61&amp;$O61&amp;$Q61&amp;UPPER(TEXT(BC$4,"MMMMYYYY"))&amp;$Z61,IF($W$1="Pesos CLP",S!$AD:$AD,S!$AO:$AO)),0)</f>
        <v>0</v>
      </c>
      <c r="BD61" s="19">
        <f>IF(OR($I61="REAL",$I61="INCURRIDO"),SUMIF(S!$O:$O,$I61&amp;$O61&amp;$Q61&amp;UPPER(TEXT(BD$4,"MMMMYYYY"))&amp;$Z61,IF($W$1="Pesos CLP",S!$AD:$AD,S!$AO:$AO)),0)</f>
        <v>0</v>
      </c>
      <c r="BE61" s="19">
        <f>IF(OR($I61="REAL",$I61="INCURRIDO"),SUMIF(S!$O:$O,$I61&amp;$O61&amp;$Q61&amp;UPPER(TEXT(BE$4,"MMMMYYYY"))&amp;$Z61,IF($W$1="Pesos CLP",S!$AD:$AD,S!$AO:$AO)),0)</f>
        <v>0</v>
      </c>
      <c r="BF61" s="19">
        <f>IF(OR($I61="REAL",$I61="INCURRIDO"),SUMIF(S!$O:$O,$I61&amp;$O61&amp;$Q61&amp;UPPER(TEXT(BF$4,"MMMMYYYY"))&amp;$Z61,IF($W$1="Pesos CLP",S!$AD:$AD,S!$AO:$AO)),0)</f>
        <v>0</v>
      </c>
      <c r="BG61" s="19">
        <f>IF(OR($I61="REAL",$I61="INCURRIDO"),SUMIF(S!$O:$O,$I61&amp;$O61&amp;$Q61&amp;UPPER(TEXT(BG$4,"MMMMYYYY"))&amp;$Z61,IF($W$1="Pesos CLP",S!$AD:$AD,S!$AO:$AO)),0)</f>
        <v>0</v>
      </c>
      <c r="BH61" s="19">
        <f>IF(OR($I61="REAL",$I61="INCURRIDO"),SUMIF(S!$O:$O,$I61&amp;$O61&amp;$Q61&amp;UPPER(TEXT(BH$4,"MMMMYYYY"))&amp;$Z61,IF($W$1="Pesos CLP",S!$AD:$AD,S!$AO:$AO)),0)</f>
        <v>0</v>
      </c>
      <c r="BI61" s="19">
        <f>IF(OR($I61="REAL",$I61="INCURRIDO"),SUMIF(S!$O:$O,$I61&amp;$O61&amp;$Q61&amp;UPPER(TEXT(BI$4,"MMMMYYYY"))&amp;$Z61,IF($W$1="Pesos CLP",S!$AD:$AD,S!$AO:$AO)),0)</f>
        <v>0</v>
      </c>
      <c r="BJ61" s="19">
        <f>IF(OR($I61="REAL",$I61="INCURRIDO"),SUMIF(S!$O:$O,$I61&amp;$O61&amp;$Q61&amp;UPPER(TEXT(BJ$4,"MMMMYYYY"))&amp;$Z61,IF($W$1="Pesos CLP",S!$AD:$AD,S!$AO:$AO)),0)</f>
        <v>0</v>
      </c>
      <c r="BK61" s="19">
        <f>IF(OR($I61="REAL",$I61="INCURRIDO"),SUMIF(S!$O:$O,$I61&amp;$O61&amp;$Q61&amp;UPPER(TEXT(BK$4,"MMMMYYYY"))&amp;$Z61,IF($W$1="Pesos CLP",S!$AD:$AD,S!$AO:$AO)),0)</f>
        <v>0</v>
      </c>
      <c r="BL61" s="19">
        <f>IF(OR($I61="REAL",$I61="INCURRIDO"),SUMIF(S!$O:$O,$I61&amp;$O61&amp;$Q61&amp;UPPER(TEXT(BL$4,"MMMMYYYY"))&amp;$Z61,IF($W$1="Pesos CLP",S!$AD:$AD,S!$AO:$AO)),0)</f>
        <v>0</v>
      </c>
      <c r="BM61" s="19">
        <f>IF(OR($I61="REAL",$I61="INCURRIDO"),SUMIF(S!$O:$O,$I61&amp;$O61&amp;$Q61&amp;UPPER(TEXT(BM$4,"MMMMYYYY"))&amp;$Z61,IF($W$1="Pesos CLP",S!$AD:$AD,S!$AO:$AO)),0)</f>
        <v>0</v>
      </c>
      <c r="BN61" s="19">
        <f>IF(OR($I61="REAL",$I61="INCURRIDO"),SUMIF(S!$O:$O,$I61&amp;$O61&amp;$Q61&amp;UPPER(TEXT(BN$4,"MMMMYYYY"))&amp;$Z61,IF($W$1="Pesos CLP",S!$AD:$AD,S!$AO:$AO)),0)</f>
        <v>0</v>
      </c>
      <c r="BO61" s="19">
        <f>IF(OR($I61="REAL",$I61="INCURRIDO"),SUMIF(S!$O:$O,$I61&amp;$O61&amp;$Q61&amp;UPPER(TEXT(BO$4,"MMMMYYYY"))&amp;$Z61,IF($W$1="Pesos CLP",S!$AD:$AD,S!$AO:$AO)),0)</f>
        <v>0</v>
      </c>
      <c r="BP61" s="19">
        <f>IF(OR($I61="REAL",$I61="INCURRIDO"),SUMIF(S!$O:$O,$I61&amp;$O61&amp;$Q61&amp;UPPER(TEXT(BP$4,"MMMMYYYY"))&amp;$Z61,IF($W$1="Pesos CLP",S!$AD:$AD,S!$AO:$AO)),0)</f>
        <v>0</v>
      </c>
      <c r="BQ61" s="19">
        <f>IF(OR($I61="REAL",$I61="INCURRIDO"),SUMIF(S!$O:$O,$I61&amp;$O61&amp;$Q61&amp;UPPER(TEXT(BQ$4,"MMMMYYYY"))&amp;$Z61,IF($W$1="Pesos CLP",S!$AD:$AD,S!$AO:$AO)),0)</f>
        <v>0</v>
      </c>
      <c r="BR61" s="19">
        <f>IF(OR($I61="REAL",$I61="INCURRIDO"),SUMIF(S!$O:$O,$I61&amp;$O61&amp;$Q61&amp;UPPER(TEXT(BR$4,"MMMMYYYY"))&amp;$Z61,IF($W$1="Pesos CLP",S!$AD:$AD,S!$AO:$AO)),0)</f>
        <v>0</v>
      </c>
      <c r="BS61" s="19">
        <f>IF(OR($I61="REAL",$I61="INCURRIDO"),SUMIF(S!$O:$O,$I61&amp;$O61&amp;$Q61&amp;UPPER(TEXT(BS$4,"MMMMYYYY"))&amp;$Z61,IF($W$1="Pesos CLP",S!$AD:$AD,S!$AO:$AO)),0)</f>
        <v>0</v>
      </c>
      <c r="BT61" s="19">
        <f>IF(OR($I61="REAL",$I61="INCURRIDO"),SUMIF(S!$O:$O,$I61&amp;$O61&amp;$Q61&amp;UPPER(TEXT(BT$4,"MMMMYYYY"))&amp;$Z61,IF($W$1="Pesos CLP",S!$AD:$AD,S!$AO:$AO)),0)</f>
        <v>1275.5139597075386</v>
      </c>
      <c r="BU61" s="19">
        <f>IF(OR($I61="REAL",$I61="INCURRIDO"),SUMIF(S!$O:$O,$I61&amp;$O61&amp;$Q61&amp;UPPER(TEXT(BU$4,"MMMMYYYY"))&amp;$Z61,IF($W$1="Pesos CLP",S!$AD:$AD,S!$AO:$AO)),0)</f>
        <v>3553.9834619091553</v>
      </c>
      <c r="BV61" s="19">
        <f>IF(OR($I61="REAL",$I61="INCURRIDO"),SUMIF(S!$O:$O,$I61&amp;$O61&amp;$Q61&amp;UPPER(TEXT(BV$4,"MMMMYYYY"))&amp;$Z61,IF($W$1="Pesos CLP",S!$AD:$AD,S!$AO:$AO)),0)</f>
        <v>0</v>
      </c>
      <c r="BW61" s="817">
        <f>IF(OR($I61="REAL",$I61="INCURRIDO"),SUMIF(S!$O:$O,$I61&amp;$O61&amp;$Q61&amp;UPPER(TEXT(BW$4,"MMMMYYYY"))&amp;$Z61,IF($W$1="Pesos CLP",S!$AD:$AD,S!$AO:$AO)),0)</f>
        <v>-404.82137152877829</v>
      </c>
      <c r="BX61" s="19">
        <f>IF(OR($I61="REAL",$I61="INCURRIDO"),SUMIF(S!$O:$O,$I61&amp;$O61&amp;$Q61&amp;UPPER(TEXT(BX$4,"MMMMYYYY"))&amp;$Z61,IF($W$1="Pesos CLP",S!$AD:$AD,S!$AO:$AO)),0)</f>
        <v>0</v>
      </c>
      <c r="BY61" s="19">
        <f>IF(OR($I61="REAL",$I61="INCURRIDO"),SUMIF(S!$O:$O,$I61&amp;$O61&amp;$Q61&amp;UPPER(TEXT(BY$4,"MMMMYYYY"))&amp;$Z61,IF($W$1="Pesos CLP",S!$AD:$AD,S!$AO:$AO)),0)</f>
        <v>0</v>
      </c>
      <c r="BZ61" s="19">
        <f>IF(OR($I61="REAL",$I61="INCURRIDO"),SUMIF(S!$O:$O,$I61&amp;$O61&amp;$Q61&amp;UPPER(TEXT(BZ$4,"MMMMYYYY"))&amp;$Z61,IF($W$1="Pesos CLP",S!$AD:$AD,S!$AO:$AO)),0)</f>
        <v>0</v>
      </c>
      <c r="CA61" s="19">
        <f>IF(OR($I61="REAL",$I61="INCURRIDO"),SUMIF(S!$O:$O,$I61&amp;$O61&amp;$Q61&amp;UPPER(TEXT(CA$4,"MMMMYYYY"))&amp;$Z61,IF($W$1="Pesos CLP",S!$AD:$AD,S!$AO:$AO)),0)</f>
        <v>0</v>
      </c>
      <c r="CB61" s="19">
        <f>IF(OR($I61="REAL",$I61="INCURRIDO"),SUMIF(S!$O:$O,$I61&amp;$O61&amp;$Q61&amp;UPPER(TEXT(CB$4,"MMMMYYYY"))&amp;$Z61,IF($W$1="Pesos CLP",S!$AD:$AD,S!$AO:$AO)),0)</f>
        <v>0</v>
      </c>
      <c r="CC61" s="19">
        <f>IF(OR($I61="REAL",$I61="INCURRIDO"),SUMIF(S!$O:$O,$I61&amp;$O61&amp;$Q61&amp;UPPER(TEXT(CC$4,"MMMMYYYY"))&amp;$Z61,IF($W$1="Pesos CLP",S!$AD:$AD,S!$AO:$AO)),0)</f>
        <v>0</v>
      </c>
      <c r="CD61" s="19">
        <f>IF(OR($I61="REAL",$I61="INCURRIDO"),SUMIF(S!$O:$O,$I61&amp;$O61&amp;$Q61&amp;UPPER(TEXT(CD$4,"MMMMYYYY"))&amp;$Z61,IF($W$1="Pesos CLP",S!$AD:$AD,S!$AO:$AO)),0)</f>
        <v>0</v>
      </c>
      <c r="CE61" s="19">
        <f>IF(OR($I61="REAL",$I61="INCURRIDO"),SUMIF(S!$O:$O,$I61&amp;$O61&amp;$Q61&amp;UPPER(TEXT(CE$4,"MMMMYYYY"))&amp;$Z61,IF($W$1="Pesos CLP",S!$AD:$AD,S!$AO:$AO)),0)</f>
        <v>0</v>
      </c>
      <c r="CF61" s="19">
        <f>IF(OR($I61="REAL",$I61="INCURRIDO"),SUMIF(S!$O:$O,$I61&amp;$O61&amp;$Q61&amp;UPPER(TEXT(CF$4,"MMMMYYYY"))&amp;$Z61,IF($W$1="Pesos CLP",S!$AD:$AD,S!$AO:$AO)),0)</f>
        <v>0</v>
      </c>
      <c r="CG61" s="19">
        <f>IF(OR($I61="REAL",$I61="INCURRIDO"),SUMIF(S!$O:$O,$I61&amp;$O61&amp;$Q61&amp;UPPER(TEXT(CG$4,"MMMMYYYY"))&amp;$Z61,IF($W$1="Pesos CLP",S!$AD:$AD,S!$AO:$AO)),0)</f>
        <v>4494.238438581333</v>
      </c>
      <c r="CH61" s="19">
        <f>IF(OR($I61="REAL",$I61="INCURRIDO"),SUMIF(S!$O:$O,$I61&amp;$O61&amp;$Q61&amp;UPPER(TEXT(CH$4,"MMMMYYYY"))&amp;$Z61,IF($W$1="Pesos CLP",S!$AD:$AD,S!$AO:$AO)),0)</f>
        <v>0</v>
      </c>
      <c r="CI61" s="19">
        <f>IF(OR($I61="REAL",$I61="INCURRIDO"),SUMIF(S!$O:$O,$I61&amp;$O61&amp;$Q61&amp;UPPER(TEXT(CI$4,"MMMMYYYY"))&amp;$Z61,IF($W$1="Pesos CLP",S!$AD:$AD,S!$AO:$AO)),0)</f>
        <v>0</v>
      </c>
      <c r="CJ61" s="19">
        <f>IF(OR($I61="REAL",$I61="INCURRIDO"),SUMIF(S!$O:$O,$I61&amp;$O61&amp;$Q61&amp;UPPER(TEXT(CJ$4,"MMMMYYYY"))&amp;$Z61,IF($W$1="Pesos CLP",S!$AD:$AD,S!$AO:$AO)),0)</f>
        <v>0</v>
      </c>
      <c r="CK61" s="378">
        <f t="shared" si="60"/>
        <v>0</v>
      </c>
      <c r="CL61" s="378">
        <f t="shared" si="60"/>
        <v>0</v>
      </c>
      <c r="CM61" s="378">
        <f t="shared" si="60"/>
        <v>0</v>
      </c>
      <c r="CN61" s="378">
        <f t="shared" si="60"/>
        <v>0</v>
      </c>
      <c r="CO61" s="378">
        <f t="shared" si="60"/>
        <v>0</v>
      </c>
      <c r="CP61" s="378">
        <f t="shared" si="60"/>
        <v>0</v>
      </c>
      <c r="CQ61" s="378">
        <f t="shared" si="60"/>
        <v>0</v>
      </c>
      <c r="CR61" s="378">
        <f t="shared" si="60"/>
        <v>0</v>
      </c>
      <c r="CS61" s="378">
        <f t="shared" si="61"/>
        <v>0</v>
      </c>
      <c r="CT61" s="378">
        <f t="shared" si="61"/>
        <v>0</v>
      </c>
      <c r="CU61" s="378">
        <f t="shared" si="61"/>
        <v>0</v>
      </c>
      <c r="CV61" s="378">
        <f t="shared" si="61"/>
        <v>0</v>
      </c>
      <c r="CW61" s="378">
        <f t="shared" si="61"/>
        <v>0</v>
      </c>
      <c r="CX61" s="378">
        <f t="shared" si="61"/>
        <v>0</v>
      </c>
      <c r="CY61" s="378">
        <f t="shared" si="61"/>
        <v>0</v>
      </c>
      <c r="CZ61" s="378">
        <f t="shared" si="61"/>
        <v>0</v>
      </c>
      <c r="DA61" s="378">
        <f t="shared" si="61"/>
        <v>0</v>
      </c>
      <c r="DB61" s="378">
        <f t="shared" si="61"/>
        <v>0</v>
      </c>
      <c r="DC61" s="378">
        <f t="shared" si="62"/>
        <v>0</v>
      </c>
      <c r="DD61" s="378">
        <f t="shared" si="62"/>
        <v>0</v>
      </c>
      <c r="DE61" s="378">
        <f t="shared" si="62"/>
        <v>0</v>
      </c>
      <c r="DF61" s="378">
        <f t="shared" si="62"/>
        <v>0</v>
      </c>
      <c r="DG61" s="378">
        <f t="shared" si="62"/>
        <v>0</v>
      </c>
      <c r="DH61" s="378">
        <f t="shared" si="62"/>
        <v>0</v>
      </c>
      <c r="DI61" s="378">
        <f t="shared" si="62"/>
        <v>0</v>
      </c>
      <c r="DJ61" s="378">
        <f t="shared" si="62"/>
        <v>0</v>
      </c>
      <c r="DK61" s="378">
        <f t="shared" si="62"/>
        <v>0</v>
      </c>
      <c r="DL61" s="378">
        <f t="shared" si="62"/>
        <v>0</v>
      </c>
      <c r="DM61" s="378">
        <f t="shared" si="63"/>
        <v>0</v>
      </c>
      <c r="DN61" s="378">
        <f t="shared" si="63"/>
        <v>0</v>
      </c>
      <c r="DO61" s="378">
        <f t="shared" si="63"/>
        <v>0</v>
      </c>
      <c r="DP61" s="378">
        <f t="shared" si="63"/>
        <v>0</v>
      </c>
      <c r="DQ61" s="378">
        <f t="shared" si="63"/>
        <v>0</v>
      </c>
      <c r="DR61" s="378">
        <f t="shared" si="63"/>
        <v>0</v>
      </c>
      <c r="DS61" s="378">
        <f t="shared" si="63"/>
        <v>0</v>
      </c>
      <c r="DT61" s="378">
        <f t="shared" si="63"/>
        <v>0</v>
      </c>
      <c r="DU61" s="378">
        <f t="shared" si="63"/>
        <v>0</v>
      </c>
      <c r="DV61" s="378">
        <f t="shared" si="63"/>
        <v>0</v>
      </c>
      <c r="DW61" s="378">
        <f t="shared" si="64"/>
        <v>0</v>
      </c>
      <c r="DX61" s="378">
        <f t="shared" si="64"/>
        <v>0</v>
      </c>
      <c r="DY61" s="378">
        <f t="shared" si="64"/>
        <v>0</v>
      </c>
      <c r="DZ61" s="378">
        <f t="shared" si="64"/>
        <v>0</v>
      </c>
      <c r="EA61" s="378">
        <f t="shared" si="64"/>
        <v>0</v>
      </c>
      <c r="EB61" s="378">
        <f t="shared" si="64"/>
        <v>0</v>
      </c>
      <c r="EC61" s="378">
        <f t="shared" si="64"/>
        <v>0</v>
      </c>
      <c r="ED61" s="378">
        <f t="shared" si="64"/>
        <v>0</v>
      </c>
      <c r="EE61" s="378">
        <f t="shared" si="64"/>
        <v>0</v>
      </c>
      <c r="EF61" s="378">
        <f t="shared" si="64"/>
        <v>0</v>
      </c>
      <c r="EG61" s="378">
        <f t="shared" si="65"/>
        <v>0</v>
      </c>
      <c r="EH61" s="378">
        <f t="shared" si="65"/>
        <v>0</v>
      </c>
      <c r="EI61" s="378">
        <f t="shared" si="65"/>
        <v>0</v>
      </c>
      <c r="EJ61" s="378">
        <f t="shared" si="65"/>
        <v>0</v>
      </c>
      <c r="EK61" s="378">
        <f t="shared" si="65"/>
        <v>0</v>
      </c>
      <c r="EL61" s="378">
        <f t="shared" si="65"/>
        <v>0</v>
      </c>
      <c r="EM61" s="378">
        <f t="shared" si="65"/>
        <v>0</v>
      </c>
      <c r="EN61" s="378">
        <f t="shared" si="65"/>
        <v>0</v>
      </c>
      <c r="EO61" s="378">
        <f t="shared" si="65"/>
        <v>0</v>
      </c>
      <c r="EP61" s="378">
        <f t="shared" si="65"/>
        <v>0</v>
      </c>
      <c r="EQ61" s="378">
        <f t="shared" si="65"/>
        <v>0</v>
      </c>
    </row>
    <row r="62" spans="1:147" x14ac:dyDescent="0.3">
      <c r="A62" s="368"/>
      <c r="B62" s="368"/>
      <c r="C62" s="368"/>
      <c r="D62" s="368">
        <f t="shared" si="17"/>
        <v>1.034195933456562</v>
      </c>
      <c r="E62" s="368" t="str">
        <f>VLOOKUP(TEXT(Z62,0),'G2'!B:D,3,0)</f>
        <v>MN</v>
      </c>
      <c r="F62" s="816">
        <f t="shared" si="18"/>
        <v>3176.5278336150272</v>
      </c>
      <c r="G62" s="755" t="str">
        <f t="shared" si="8"/>
        <v>REAL 91243520 HOTEL CANN_AUS</v>
      </c>
      <c r="H62" s="756" t="s">
        <v>1190</v>
      </c>
      <c r="I62" s="370" t="s">
        <v>21</v>
      </c>
      <c r="J62" s="370" t="s">
        <v>22</v>
      </c>
      <c r="K62" s="368" t="s">
        <v>262</v>
      </c>
      <c r="L62" s="368" t="str">
        <f>IFERROR(VLOOKUP(TEXT(Z62,0),'G2'!$B$5:$D$21,3,0),"")</f>
        <v>MN</v>
      </c>
      <c r="M62" s="369"/>
      <c r="N62" s="370" t="s">
        <v>637</v>
      </c>
      <c r="O62" s="370" t="s">
        <v>638</v>
      </c>
      <c r="P62" s="370"/>
      <c r="Q62" s="370" t="s">
        <v>796</v>
      </c>
      <c r="R62" s="370" t="s">
        <v>632</v>
      </c>
      <c r="S62" s="371"/>
      <c r="T62" s="372">
        <v>45572</v>
      </c>
      <c r="U62" s="372">
        <v>45599</v>
      </c>
      <c r="V62" s="373">
        <f t="shared" si="56"/>
        <v>0.9</v>
      </c>
      <c r="W62" s="374">
        <v>0</v>
      </c>
      <c r="X62" s="17" cm="1">
        <f t="array" ref="X62">+IF($W$1="Pesos CLP",W62,W62/TC)*MB_24A25</f>
        <v>0</v>
      </c>
      <c r="Y62" s="18">
        <f t="shared" si="10"/>
        <v>4041.5278336150272</v>
      </c>
      <c r="Z62">
        <v>91243520</v>
      </c>
      <c r="AA62" s="19">
        <f>IF(OR($I62="REAL",$I62="INCURRIDO"),SUMIF(S!$O:$O,$I62&amp;$O62&amp;$Q62&amp;UPPER(TEXT(AA$4,"MMMMYYYY"))&amp;$Z62,IF($W$1="Pesos CLP",S!$AD:$AD,S!$AO:$AO)),0)</f>
        <v>0</v>
      </c>
      <c r="AB62" s="19">
        <f>IF(OR($I62="REAL",$I62="INCURRIDO"),SUMIF(S!$O:$O,$I62&amp;$O62&amp;$Q62&amp;UPPER(TEXT(AB$4,"MMMMYYYY"))&amp;$Z62,IF($W$1="Pesos CLP",S!$AD:$AD,S!$AO:$AO)),0)</f>
        <v>0</v>
      </c>
      <c r="AC62" s="19">
        <f>IF(OR($I62="REAL",$I62="INCURRIDO"),SUMIF(S!$O:$O,$I62&amp;$O62&amp;$Q62&amp;UPPER(TEXT(AC$4,"MMMMYYYY"))&amp;$Z62,IF($W$1="Pesos CLP",S!$AD:$AD,S!$AO:$AO)),0)</f>
        <v>0</v>
      </c>
      <c r="AD62" s="19">
        <f>IF(OR($I62="REAL",$I62="INCURRIDO"),SUMIF(S!$O:$O,$I62&amp;$O62&amp;$Q62&amp;UPPER(TEXT(AD$4,"MMMMYYYY"))&amp;$Z62,IF($W$1="Pesos CLP",S!$AD:$AD,S!$AO:$AO)),0)</f>
        <v>0</v>
      </c>
      <c r="AE62" s="19">
        <f>IF(OR($I62="REAL",$I62="INCURRIDO"),SUMIF(S!$O:$O,$I62&amp;$O62&amp;$Q62&amp;UPPER(TEXT(AE$4,"MMMMYYYY"))&amp;$Z62,IF($W$1="Pesos CLP",S!$AD:$AD,S!$AO:$AO)),0)</f>
        <v>0</v>
      </c>
      <c r="AF62" s="19">
        <f>IF(OR($I62="REAL",$I62="INCURRIDO"),SUMIF(S!$O:$O,$I62&amp;$O62&amp;$Q62&amp;UPPER(TEXT(AF$4,"MMMMYYYY"))&amp;$Z62,IF($W$1="Pesos CLP",S!$AD:$AD,S!$AO:$AO)),0)</f>
        <v>0</v>
      </c>
      <c r="AG62" s="19">
        <f>IF(OR($I62="REAL",$I62="INCURRIDO"),SUMIF(S!$O:$O,$I62&amp;$O62&amp;$Q62&amp;UPPER(TEXT(AG$4,"MMMMYYYY"))&amp;$Z62,IF($W$1="Pesos CLP",S!$AD:$AD,S!$AO:$AO)),0)</f>
        <v>0</v>
      </c>
      <c r="AH62" s="19">
        <f>IF(OR($I62="REAL",$I62="INCURRIDO"),SUMIF(S!$O:$O,$I62&amp;$O62&amp;$Q62&amp;UPPER(TEXT(AH$4,"MMMMYYYY"))&amp;$Z62,IF($W$1="Pesos CLP",S!$AD:$AD,S!$AO:$AO)),0)</f>
        <v>0</v>
      </c>
      <c r="AI62" s="19">
        <f>IF(OR($I62="REAL",$I62="INCURRIDO"),SUMIF(S!$O:$O,$I62&amp;$O62&amp;$Q62&amp;UPPER(TEXT(AI$4,"MMMMYYYY"))&amp;$Z62,IF($W$1="Pesos CLP",S!$AD:$AD,S!$AO:$AO)),0)</f>
        <v>0</v>
      </c>
      <c r="AJ62" s="19">
        <f>IF(OR($I62="REAL",$I62="INCURRIDO"),SUMIF(S!$O:$O,$I62&amp;$O62&amp;$Q62&amp;UPPER(TEXT(AJ$4,"MMMMYYYY"))&amp;$Z62,IF($W$1="Pesos CLP",S!$AD:$AD,S!$AO:$AO)),0)</f>
        <v>0</v>
      </c>
      <c r="AK62" s="19">
        <f>IF(OR($I62="REAL",$I62="INCURRIDO"),SUMIF(S!$O:$O,$I62&amp;$O62&amp;$Q62&amp;UPPER(TEXT(AK$4,"MMMMYYYY"))&amp;$Z62,IF($W$1="Pesos CLP",S!$AD:$AD,S!$AO:$AO)),0)</f>
        <v>0</v>
      </c>
      <c r="AL62" s="19">
        <f>IF(OR($I62="REAL",$I62="INCURRIDO"),SUMIF(S!$O:$O,$I62&amp;$O62&amp;$Q62&amp;UPPER(TEXT(AL$4,"MMMMYYYY"))&amp;$Z62,IF($W$1="Pesos CLP",S!$AD:$AD,S!$AO:$AO)),0)</f>
        <v>0</v>
      </c>
      <c r="AM62" s="19">
        <f>IF(OR($I62="REAL",$I62="INCURRIDO"),SUMIF(S!$O:$O,$I62&amp;$O62&amp;$Q62&amp;UPPER(TEXT(AM$4,"MMMMYYYY"))&amp;$Z62,IF($W$1="Pesos CLP",S!$AD:$AD,S!$AO:$AO)),0)</f>
        <v>0</v>
      </c>
      <c r="AN62" s="19">
        <f>IF(OR($I62="REAL",$I62="INCURRIDO"),SUMIF(S!$O:$O,$I62&amp;$O62&amp;$Q62&amp;UPPER(TEXT(AN$4,"MMMMYYYY"))&amp;$Z62,IF($W$1="Pesos CLP",S!$AD:$AD,S!$AO:$AO)),0)</f>
        <v>0</v>
      </c>
      <c r="AO62" s="19">
        <f>IF(OR($I62="REAL",$I62="INCURRIDO"),SUMIF(S!$O:$O,$I62&amp;$O62&amp;$Q62&amp;UPPER(TEXT(AO$4,"MMMMYYYY"))&amp;$Z62,IF($W$1="Pesos CLP",S!$AD:$AD,S!$AO:$AO)),0)</f>
        <v>0</v>
      </c>
      <c r="AP62" s="19">
        <f>IF(OR($I62="REAL",$I62="INCURRIDO"),SUMIF(S!$O:$O,$I62&amp;$O62&amp;$Q62&amp;UPPER(TEXT(AP$4,"MMMMYYYY"))&amp;$Z62,IF($W$1="Pesos CLP",S!$AD:$AD,S!$AO:$AO)),0)</f>
        <v>0</v>
      </c>
      <c r="AQ62" s="19">
        <f>IF(OR($I62="REAL",$I62="INCURRIDO"),SUMIF(S!$O:$O,$I62&amp;$O62&amp;$Q62&amp;UPPER(TEXT(AQ$4,"MMMMYYYY"))&amp;$Z62,IF($W$1="Pesos CLP",S!$AD:$AD,S!$AO:$AO)),0)</f>
        <v>0</v>
      </c>
      <c r="AR62" s="19">
        <f>IF(OR($I62="REAL",$I62="INCURRIDO"),SUMIF(S!$O:$O,$I62&amp;$O62&amp;$Q62&amp;UPPER(TEXT(AR$4,"MMMMYYYY"))&amp;$Z62,IF($W$1="Pesos CLP",S!$AD:$AD,S!$AO:$AO)),0)</f>
        <v>0</v>
      </c>
      <c r="AS62" s="19">
        <f>IF(OR($I62="REAL",$I62="INCURRIDO"),SUMIF(S!$O:$O,$I62&amp;$O62&amp;$Q62&amp;UPPER(TEXT(AS$4,"MMMMYYYY"))&amp;$Z62,IF($W$1="Pesos CLP",S!$AD:$AD,S!$AO:$AO)),0)</f>
        <v>0</v>
      </c>
      <c r="AT62" s="19">
        <f>IF(OR($I62="REAL",$I62="INCURRIDO"),SUMIF(S!$O:$O,$I62&amp;$O62&amp;$Q62&amp;UPPER(TEXT(AT$4,"MMMMYYYY"))&amp;$Z62,IF($W$1="Pesos CLP",S!$AD:$AD,S!$AO:$AO)),0)</f>
        <v>0</v>
      </c>
      <c r="AU62" s="19">
        <f>IF(OR($I62="REAL",$I62="INCURRIDO"),SUMIF(S!$O:$O,$I62&amp;$O62&amp;$Q62&amp;UPPER(TEXT(AU$4,"MMMMYYYY"))&amp;$Z62,IF($W$1="Pesos CLP",S!$AD:$AD,S!$AO:$AO)),0)</f>
        <v>0</v>
      </c>
      <c r="AV62" s="19">
        <f>IF(OR($I62="REAL",$I62="INCURRIDO"),SUMIF(S!$O:$O,$I62&amp;$O62&amp;$Q62&amp;UPPER(TEXT(AV$4,"MMMMYYYY"))&amp;$Z62,IF($W$1="Pesos CLP",S!$AD:$AD,S!$AO:$AO)),0)</f>
        <v>0</v>
      </c>
      <c r="AW62" s="19">
        <f>IF(OR($I62="REAL",$I62="INCURRIDO"),SUMIF(S!$O:$O,$I62&amp;$O62&amp;$Q62&amp;UPPER(TEXT(AW$4,"MMMMYYYY"))&amp;$Z62,IF($W$1="Pesos CLP",S!$AD:$AD,S!$AO:$AO)),0)</f>
        <v>0</v>
      </c>
      <c r="AX62" s="19">
        <f>IF(OR($I62="REAL",$I62="INCURRIDO"),SUMIF(S!$O:$O,$I62&amp;$O62&amp;$Q62&amp;UPPER(TEXT(AX$4,"MMMMYYYY"))&amp;$Z62,IF($W$1="Pesos CLP",S!$AD:$AD,S!$AO:$AO)),0)</f>
        <v>0</v>
      </c>
      <c r="AY62" s="19">
        <f>IF(OR($I62="REAL",$I62="INCURRIDO"),SUMIF(S!$O:$O,$I62&amp;$O62&amp;$Q62&amp;UPPER(TEXT(AY$4,"MMMMYYYY"))&amp;$Z62,IF($W$1="Pesos CLP",S!$AD:$AD,S!$AO:$AO)),0)</f>
        <v>0</v>
      </c>
      <c r="AZ62" s="19">
        <f>IF(OR($I62="REAL",$I62="INCURRIDO"),SUMIF(S!$O:$O,$I62&amp;$O62&amp;$Q62&amp;UPPER(TEXT(AZ$4,"MMMMYYYY"))&amp;$Z62,IF($W$1="Pesos CLP",S!$AD:$AD,S!$AO:$AO)),0)</f>
        <v>0</v>
      </c>
      <c r="BA62" s="19">
        <f>IF(OR($I62="REAL",$I62="INCURRIDO"),SUMIF(S!$O:$O,$I62&amp;$O62&amp;$Q62&amp;UPPER(TEXT(BA$4,"MMMMYYYY"))&amp;$Z62,IF($W$1="Pesos CLP",S!$AD:$AD,S!$AO:$AO)),0)</f>
        <v>0</v>
      </c>
      <c r="BB62" s="19">
        <f>IF(OR($I62="REAL",$I62="INCURRIDO"),SUMIF(S!$O:$O,$I62&amp;$O62&amp;$Q62&amp;UPPER(TEXT(BB$4,"MMMMYYYY"))&amp;$Z62,IF($W$1="Pesos CLP",S!$AD:$AD,S!$AO:$AO)),0)</f>
        <v>0</v>
      </c>
      <c r="BC62" s="19">
        <f>IF(OR($I62="REAL",$I62="INCURRIDO"),SUMIF(S!$O:$O,$I62&amp;$O62&amp;$Q62&amp;UPPER(TEXT(BC$4,"MMMMYYYY"))&amp;$Z62,IF($W$1="Pesos CLP",S!$AD:$AD,S!$AO:$AO)),0)</f>
        <v>0</v>
      </c>
      <c r="BD62" s="19">
        <f>IF(OR($I62="REAL",$I62="INCURRIDO"),SUMIF(S!$O:$O,$I62&amp;$O62&amp;$Q62&amp;UPPER(TEXT(BD$4,"MMMMYYYY"))&amp;$Z62,IF($W$1="Pesos CLP",S!$AD:$AD,S!$AO:$AO)),0)</f>
        <v>0</v>
      </c>
      <c r="BE62" s="19">
        <f>IF(OR($I62="REAL",$I62="INCURRIDO"),SUMIF(S!$O:$O,$I62&amp;$O62&amp;$Q62&amp;UPPER(TEXT(BE$4,"MMMMYYYY"))&amp;$Z62,IF($W$1="Pesos CLP",S!$AD:$AD,S!$AO:$AO)),0)</f>
        <v>0</v>
      </c>
      <c r="BF62" s="19">
        <f>IF(OR($I62="REAL",$I62="INCURRIDO"),SUMIF(S!$O:$O,$I62&amp;$O62&amp;$Q62&amp;UPPER(TEXT(BF$4,"MMMMYYYY"))&amp;$Z62,IF($W$1="Pesos CLP",S!$AD:$AD,S!$AO:$AO)),0)</f>
        <v>0</v>
      </c>
      <c r="BG62" s="19">
        <f>IF(OR($I62="REAL",$I62="INCURRIDO"),SUMIF(S!$O:$O,$I62&amp;$O62&amp;$Q62&amp;UPPER(TEXT(BG$4,"MMMMYYYY"))&amp;$Z62,IF($W$1="Pesos CLP",S!$AD:$AD,S!$AO:$AO)),0)</f>
        <v>0</v>
      </c>
      <c r="BH62" s="19">
        <f>IF(OR($I62="REAL",$I62="INCURRIDO"),SUMIF(S!$O:$O,$I62&amp;$O62&amp;$Q62&amp;UPPER(TEXT(BH$4,"MMMMYYYY"))&amp;$Z62,IF($W$1="Pesos CLP",S!$AD:$AD,S!$AO:$AO)),0)</f>
        <v>0</v>
      </c>
      <c r="BI62" s="19">
        <f>IF(OR($I62="REAL",$I62="INCURRIDO"),SUMIF(S!$O:$O,$I62&amp;$O62&amp;$Q62&amp;UPPER(TEXT(BI$4,"MMMMYYYY"))&amp;$Z62,IF($W$1="Pesos CLP",S!$AD:$AD,S!$AO:$AO)),0)</f>
        <v>0</v>
      </c>
      <c r="BJ62" s="19">
        <f>IF(OR($I62="REAL",$I62="INCURRIDO"),SUMIF(S!$O:$O,$I62&amp;$O62&amp;$Q62&amp;UPPER(TEXT(BJ$4,"MMMMYYYY"))&amp;$Z62,IF($W$1="Pesos CLP",S!$AD:$AD,S!$AO:$AO)),0)</f>
        <v>0</v>
      </c>
      <c r="BK62" s="19">
        <f>IF(OR($I62="REAL",$I62="INCURRIDO"),SUMIF(S!$O:$O,$I62&amp;$O62&amp;$Q62&amp;UPPER(TEXT(BK$4,"MMMMYYYY"))&amp;$Z62,IF($W$1="Pesos CLP",S!$AD:$AD,S!$AO:$AO)),0)</f>
        <v>0</v>
      </c>
      <c r="BL62" s="19">
        <f>IF(OR($I62="REAL",$I62="INCURRIDO"),SUMIF(S!$O:$O,$I62&amp;$O62&amp;$Q62&amp;UPPER(TEXT(BL$4,"MMMMYYYY"))&amp;$Z62,IF($W$1="Pesos CLP",S!$AD:$AD,S!$AO:$AO)),0)</f>
        <v>0</v>
      </c>
      <c r="BM62" s="19">
        <f>IF(OR($I62="REAL",$I62="INCURRIDO"),SUMIF(S!$O:$O,$I62&amp;$O62&amp;$Q62&amp;UPPER(TEXT(BM$4,"MMMMYYYY"))&amp;$Z62,IF($W$1="Pesos CLP",S!$AD:$AD,S!$AO:$AO)),0)</f>
        <v>0</v>
      </c>
      <c r="BN62" s="19">
        <f>IF(OR($I62="REAL",$I62="INCURRIDO"),SUMIF(S!$O:$O,$I62&amp;$O62&amp;$Q62&amp;UPPER(TEXT(BN$4,"MMMMYYYY"))&amp;$Z62,IF($W$1="Pesos CLP",S!$AD:$AD,S!$AO:$AO)),0)</f>
        <v>0</v>
      </c>
      <c r="BO62" s="19">
        <f>IF(OR($I62="REAL",$I62="INCURRIDO"),SUMIF(S!$O:$O,$I62&amp;$O62&amp;$Q62&amp;UPPER(TEXT(BO$4,"MMMMYYYY"))&amp;$Z62,IF($W$1="Pesos CLP",S!$AD:$AD,S!$AO:$AO)),0)</f>
        <v>0</v>
      </c>
      <c r="BP62" s="19">
        <f>IF(OR($I62="REAL",$I62="INCURRIDO"),SUMIF(S!$O:$O,$I62&amp;$O62&amp;$Q62&amp;UPPER(TEXT(BP$4,"MMMMYYYY"))&amp;$Z62,IF($W$1="Pesos CLP",S!$AD:$AD,S!$AO:$AO)),0)</f>
        <v>0</v>
      </c>
      <c r="BQ62" s="19">
        <f>IF(OR($I62="REAL",$I62="INCURRIDO"),SUMIF(S!$O:$O,$I62&amp;$O62&amp;$Q62&amp;UPPER(TEXT(BQ$4,"MMMMYYYY"))&amp;$Z62,IF($W$1="Pesos CLP",S!$AD:$AD,S!$AO:$AO)),0)</f>
        <v>0</v>
      </c>
      <c r="BR62" s="19">
        <f>IF(OR($I62="REAL",$I62="INCURRIDO"),SUMIF(S!$O:$O,$I62&amp;$O62&amp;$Q62&amp;UPPER(TEXT(BR$4,"MMMMYYYY"))&amp;$Z62,IF($W$1="Pesos CLP",S!$AD:$AD,S!$AO:$AO)),0)</f>
        <v>0</v>
      </c>
      <c r="BS62" s="19">
        <f>IF(OR($I62="REAL",$I62="INCURRIDO"),SUMIF(S!$O:$O,$I62&amp;$O62&amp;$Q62&amp;UPPER(TEXT(BS$4,"MMMMYYYY"))&amp;$Z62,IF($W$1="Pesos CLP",S!$AD:$AD,S!$AO:$AO)),0)</f>
        <v>0</v>
      </c>
      <c r="BT62" s="19">
        <f>IF(OR($I62="REAL",$I62="INCURRIDO"),SUMIF(S!$O:$O,$I62&amp;$O62&amp;$Q62&amp;UPPER(TEXT(BT$4,"MMMMYYYY"))&amp;$Z62,IF($W$1="Pesos CLP",S!$AD:$AD,S!$AO:$AO)),0)</f>
        <v>0</v>
      </c>
      <c r="BU62" s="19">
        <f>IF(OR($I62="REAL",$I62="INCURRIDO"),SUMIF(S!$O:$O,$I62&amp;$O62&amp;$Q62&amp;UPPER(TEXT(BU$4,"MMMMYYYY"))&amp;$Z62,IF($W$1="Pesos CLP",S!$AD:$AD,S!$AO:$AO)),0)</f>
        <v>0</v>
      </c>
      <c r="BV62" s="19">
        <f>IF(OR($I62="REAL",$I62="INCURRIDO"),SUMIF(S!$O:$O,$I62&amp;$O62&amp;$Q62&amp;UPPER(TEXT(BV$4,"MMMMYYYY"))&amp;$Z62,IF($W$1="Pesos CLP",S!$AD:$AD,S!$AO:$AO)),0)</f>
        <v>1240.797083304233</v>
      </c>
      <c r="BW62" s="817">
        <f>IF(OR($I62="REAL",$I62="INCURRIDO"),SUMIF(S!$O:$O,$I62&amp;$O62&amp;$Q62&amp;UPPER(TEXT(BW$4,"MMMMYYYY"))&amp;$Z62,IF($W$1="Pesos CLP",S!$AD:$AD,S!$AO:$AO)),0)</f>
        <v>1935.7307503107943</v>
      </c>
      <c r="BX62" s="19">
        <f>IF(OR($I62="REAL",$I62="INCURRIDO"),SUMIF(S!$O:$O,$I62&amp;$O62&amp;$Q62&amp;UPPER(TEXT(BX$4,"MMMMYYYY"))&amp;$Z62,IF($W$1="Pesos CLP",S!$AD:$AD,S!$AO:$AO)),0)</f>
        <v>0</v>
      </c>
      <c r="BY62" s="19">
        <f>IF(OR($I62="REAL",$I62="INCURRIDO"),SUMIF(S!$O:$O,$I62&amp;$O62&amp;$Q62&amp;UPPER(TEXT(BY$4,"MMMMYYYY"))&amp;$Z62,IF($W$1="Pesos CLP",S!$AD:$AD,S!$AO:$AO)),0)</f>
        <v>0</v>
      </c>
      <c r="BZ62" s="19">
        <f>IF(OR($I62="REAL",$I62="INCURRIDO"),SUMIF(S!$O:$O,$I62&amp;$O62&amp;$Q62&amp;UPPER(TEXT(BZ$4,"MMMMYYYY"))&amp;$Z62,IF($W$1="Pesos CLP",S!$AD:$AD,S!$AO:$AO)),0)</f>
        <v>0</v>
      </c>
      <c r="CA62" s="19">
        <f>IF(OR($I62="REAL",$I62="INCURRIDO"),SUMIF(S!$O:$O,$I62&amp;$O62&amp;$Q62&amp;UPPER(TEXT(CA$4,"MMMMYYYY"))&amp;$Z62,IF($W$1="Pesos CLP",S!$AD:$AD,S!$AO:$AO)),0)</f>
        <v>0</v>
      </c>
      <c r="CB62" s="19">
        <f>IF(OR($I62="REAL",$I62="INCURRIDO"),SUMIF(S!$O:$O,$I62&amp;$O62&amp;$Q62&amp;UPPER(TEXT(CB$4,"MMMMYYYY"))&amp;$Z62,IF($W$1="Pesos CLP",S!$AD:$AD,S!$AO:$AO)),0)</f>
        <v>0</v>
      </c>
      <c r="CC62" s="19">
        <f>IF(OR($I62="REAL",$I62="INCURRIDO"),SUMIF(S!$O:$O,$I62&amp;$O62&amp;$Q62&amp;UPPER(TEXT(CC$4,"MMMMYYYY"))&amp;$Z62,IF($W$1="Pesos CLP",S!$AD:$AD,S!$AO:$AO)),0)</f>
        <v>0</v>
      </c>
      <c r="CD62" s="19">
        <f>IF(OR($I62="REAL",$I62="INCURRIDO"),SUMIF(S!$O:$O,$I62&amp;$O62&amp;$Q62&amp;UPPER(TEXT(CD$4,"MMMMYYYY"))&amp;$Z62,IF($W$1="Pesos CLP",S!$AD:$AD,S!$AO:$AO)),0)</f>
        <v>0</v>
      </c>
      <c r="CE62" s="19">
        <f>IF(OR($I62="REAL",$I62="INCURRIDO"),SUMIF(S!$O:$O,$I62&amp;$O62&amp;$Q62&amp;UPPER(TEXT(CE$4,"MMMMYYYY"))&amp;$Z62,IF($W$1="Pesos CLP",S!$AD:$AD,S!$AO:$AO)),0)</f>
        <v>0</v>
      </c>
      <c r="CF62" s="19">
        <f>IF(OR($I62="REAL",$I62="INCURRIDO"),SUMIF(S!$O:$O,$I62&amp;$O62&amp;$Q62&amp;UPPER(TEXT(CF$4,"MMMMYYYY"))&amp;$Z62,IF($W$1="Pesos CLP",S!$AD:$AD,S!$AO:$AO)),0)</f>
        <v>0</v>
      </c>
      <c r="CG62" s="19">
        <f>IF(OR($I62="REAL",$I62="INCURRIDO"),SUMIF(S!$O:$O,$I62&amp;$O62&amp;$Q62&amp;UPPER(TEXT(CG$4,"MMMMYYYY"))&amp;$Z62,IF($W$1="Pesos CLP",S!$AD:$AD,S!$AO:$AO)),0)</f>
        <v>0</v>
      </c>
      <c r="CH62" s="19">
        <f>IF(OR($I62="REAL",$I62="INCURRIDO"),SUMIF(S!$O:$O,$I62&amp;$O62&amp;$Q62&amp;UPPER(TEXT(CH$4,"MMMMYYYY"))&amp;$Z62,IF($W$1="Pesos CLP",S!$AD:$AD,S!$AO:$AO)),0)</f>
        <v>0</v>
      </c>
      <c r="CI62" s="19">
        <f>IF(OR($I62="REAL",$I62="INCURRIDO"),SUMIF(S!$O:$O,$I62&amp;$O62&amp;$Q62&amp;UPPER(TEXT(CI$4,"MMMMYYYY"))&amp;$Z62,IF($W$1="Pesos CLP",S!$AD:$AD,S!$AO:$AO)),0)</f>
        <v>865</v>
      </c>
      <c r="CJ62" s="19">
        <f>IF(OR($I62="REAL",$I62="INCURRIDO"),SUMIF(S!$O:$O,$I62&amp;$O62&amp;$Q62&amp;UPPER(TEXT(CJ$4,"MMMMYYYY"))&amp;$Z62,IF($W$1="Pesos CLP",S!$AD:$AD,S!$AO:$AO)),0)</f>
        <v>0</v>
      </c>
      <c r="CK62" s="378">
        <f t="shared" si="60"/>
        <v>0</v>
      </c>
      <c r="CL62" s="378">
        <f t="shared" si="60"/>
        <v>0</v>
      </c>
      <c r="CM62" s="378">
        <f t="shared" si="60"/>
        <v>0</v>
      </c>
      <c r="CN62" s="378">
        <f t="shared" si="60"/>
        <v>0</v>
      </c>
      <c r="CO62" s="378">
        <f t="shared" si="60"/>
        <v>0</v>
      </c>
      <c r="CP62" s="378">
        <f t="shared" si="60"/>
        <v>0</v>
      </c>
      <c r="CQ62" s="378">
        <f t="shared" si="60"/>
        <v>0</v>
      </c>
      <c r="CR62" s="378">
        <f t="shared" si="60"/>
        <v>0</v>
      </c>
      <c r="CS62" s="378">
        <f t="shared" si="61"/>
        <v>0</v>
      </c>
      <c r="CT62" s="378">
        <f t="shared" si="61"/>
        <v>0</v>
      </c>
      <c r="CU62" s="378">
        <f t="shared" si="61"/>
        <v>0</v>
      </c>
      <c r="CV62" s="378">
        <f t="shared" si="61"/>
        <v>0</v>
      </c>
      <c r="CW62" s="378">
        <f t="shared" si="61"/>
        <v>0</v>
      </c>
      <c r="CX62" s="378">
        <f t="shared" si="61"/>
        <v>0</v>
      </c>
      <c r="CY62" s="378">
        <f t="shared" si="61"/>
        <v>0</v>
      </c>
      <c r="CZ62" s="378">
        <f t="shared" si="61"/>
        <v>0</v>
      </c>
      <c r="DA62" s="378">
        <f t="shared" si="61"/>
        <v>0</v>
      </c>
      <c r="DB62" s="378">
        <f t="shared" si="61"/>
        <v>0</v>
      </c>
      <c r="DC62" s="378">
        <f t="shared" si="62"/>
        <v>0</v>
      </c>
      <c r="DD62" s="378">
        <f t="shared" si="62"/>
        <v>0</v>
      </c>
      <c r="DE62" s="378">
        <f t="shared" si="62"/>
        <v>0</v>
      </c>
      <c r="DF62" s="378">
        <f t="shared" si="62"/>
        <v>0</v>
      </c>
      <c r="DG62" s="378">
        <f t="shared" si="62"/>
        <v>0</v>
      </c>
      <c r="DH62" s="378">
        <f t="shared" si="62"/>
        <v>0</v>
      </c>
      <c r="DI62" s="378">
        <f t="shared" si="62"/>
        <v>0</v>
      </c>
      <c r="DJ62" s="378">
        <f t="shared" si="62"/>
        <v>0</v>
      </c>
      <c r="DK62" s="378">
        <f t="shared" si="62"/>
        <v>0</v>
      </c>
      <c r="DL62" s="378">
        <f t="shared" si="62"/>
        <v>0</v>
      </c>
      <c r="DM62" s="378">
        <f t="shared" si="63"/>
        <v>0</v>
      </c>
      <c r="DN62" s="378">
        <f t="shared" si="63"/>
        <v>0</v>
      </c>
      <c r="DO62" s="378">
        <f t="shared" si="63"/>
        <v>0</v>
      </c>
      <c r="DP62" s="378">
        <f t="shared" si="63"/>
        <v>0</v>
      </c>
      <c r="DQ62" s="378">
        <f t="shared" si="63"/>
        <v>0</v>
      </c>
      <c r="DR62" s="378">
        <f t="shared" si="63"/>
        <v>0</v>
      </c>
      <c r="DS62" s="378">
        <f t="shared" si="63"/>
        <v>0</v>
      </c>
      <c r="DT62" s="378">
        <f t="shared" si="63"/>
        <v>0</v>
      </c>
      <c r="DU62" s="378">
        <f t="shared" si="63"/>
        <v>0</v>
      </c>
      <c r="DV62" s="378">
        <f t="shared" si="63"/>
        <v>0</v>
      </c>
      <c r="DW62" s="378">
        <f t="shared" si="64"/>
        <v>0</v>
      </c>
      <c r="DX62" s="378">
        <f t="shared" si="64"/>
        <v>0</v>
      </c>
      <c r="DY62" s="378">
        <f t="shared" si="64"/>
        <v>0</v>
      </c>
      <c r="DZ62" s="378">
        <f t="shared" si="64"/>
        <v>0</v>
      </c>
      <c r="EA62" s="378">
        <f t="shared" si="64"/>
        <v>0</v>
      </c>
      <c r="EB62" s="378">
        <f t="shared" si="64"/>
        <v>0</v>
      </c>
      <c r="EC62" s="378">
        <f t="shared" si="64"/>
        <v>0</v>
      </c>
      <c r="ED62" s="378">
        <f t="shared" si="64"/>
        <v>0</v>
      </c>
      <c r="EE62" s="378">
        <f t="shared" si="64"/>
        <v>0</v>
      </c>
      <c r="EF62" s="378">
        <f t="shared" si="64"/>
        <v>0</v>
      </c>
      <c r="EG62" s="378">
        <f t="shared" si="65"/>
        <v>0</v>
      </c>
      <c r="EH62" s="378">
        <f t="shared" si="65"/>
        <v>0</v>
      </c>
      <c r="EI62" s="378">
        <f t="shared" si="65"/>
        <v>0</v>
      </c>
      <c r="EJ62" s="378">
        <f t="shared" si="65"/>
        <v>0</v>
      </c>
      <c r="EK62" s="378">
        <f t="shared" si="65"/>
        <v>0</v>
      </c>
      <c r="EL62" s="378">
        <f t="shared" si="65"/>
        <v>0</v>
      </c>
      <c r="EM62" s="378">
        <f t="shared" si="65"/>
        <v>0</v>
      </c>
      <c r="EN62" s="378">
        <f t="shared" si="65"/>
        <v>0</v>
      </c>
      <c r="EO62" s="378">
        <f t="shared" si="65"/>
        <v>0</v>
      </c>
      <c r="EP62" s="378">
        <f t="shared" si="65"/>
        <v>0</v>
      </c>
      <c r="EQ62" s="378">
        <f t="shared" si="65"/>
        <v>0</v>
      </c>
    </row>
    <row r="63" spans="1:147" x14ac:dyDescent="0.3">
      <c r="A63" s="182" t="s">
        <v>243</v>
      </c>
      <c r="B63" s="182"/>
      <c r="C63" s="368"/>
      <c r="D63" s="368" t="e">
        <f t="shared" si="17"/>
        <v>#N/A</v>
      </c>
      <c r="E63" s="368" t="e">
        <f>VLOOKUP(TEXT(Z63,0),'G2'!B:D,3,0)</f>
        <v>#N/A</v>
      </c>
      <c r="F63" s="816">
        <f t="shared" si="18"/>
        <v>0</v>
      </c>
      <c r="G63" s="755">
        <f t="shared" si="8"/>
        <v>0</v>
      </c>
      <c r="H63" s="756" t="s">
        <v>1190</v>
      </c>
      <c r="I63" s="181"/>
      <c r="J63" s="181"/>
      <c r="K63" s="182"/>
      <c r="L63" s="182" t="str">
        <f>IFERROR(VLOOKUP(TEXT(Z63,0),'G2'!$B$5:$D$21,3,0),"")</f>
        <v/>
      </c>
      <c r="M63" s="183"/>
      <c r="N63" s="184" t="s">
        <v>223</v>
      </c>
      <c r="O63" s="181"/>
      <c r="P63" s="181"/>
      <c r="Q63" s="181"/>
      <c r="R63" s="181"/>
      <c r="S63" s="185"/>
      <c r="T63" s="186"/>
      <c r="U63" s="186"/>
      <c r="V63" s="187"/>
      <c r="W63" s="188" t="e">
        <v>#N/A</v>
      </c>
      <c r="X63" s="188"/>
      <c r="Y63" s="188"/>
      <c r="Z63" s="188"/>
      <c r="AA63" s="19">
        <f>IF(OR($I63="REAL",$I63="INCURRIDO"),SUMIF(S!$O:$O,$I63&amp;$O63&amp;$Q63&amp;UPPER(TEXT(AA$4,"MMMMYYYY"))&amp;$Z63,IF($W$1="Pesos CLP",S!$AD:$AD,S!$AO:$AO)),0)</f>
        <v>0</v>
      </c>
      <c r="AB63" s="19">
        <f>IF(OR($I63="REAL",$I63="INCURRIDO"),SUMIF(S!$O:$O,$I63&amp;$O63&amp;$Q63&amp;UPPER(TEXT(AB$4,"MMMMYYYY"))&amp;$Z63,IF($W$1="Pesos CLP",S!$AD:$AD,S!$AO:$AO)),0)</f>
        <v>0</v>
      </c>
      <c r="AC63" s="19">
        <f>IF(OR($I63="REAL",$I63="INCURRIDO"),SUMIF(S!$O:$O,$I63&amp;$O63&amp;$Q63&amp;UPPER(TEXT(AC$4,"MMMMYYYY"))&amp;$Z63,IF($W$1="Pesos CLP",S!$AD:$AD,S!$AO:$AO)),0)</f>
        <v>0</v>
      </c>
      <c r="AD63" s="19">
        <f>IF(OR($I63="REAL",$I63="INCURRIDO"),SUMIF(S!$O:$O,$I63&amp;$O63&amp;$Q63&amp;UPPER(TEXT(AD$4,"MMMMYYYY"))&amp;$Z63,IF($W$1="Pesos CLP",S!$AD:$AD,S!$AO:$AO)),0)</f>
        <v>0</v>
      </c>
      <c r="AE63" s="19">
        <f>IF(OR($I63="REAL",$I63="INCURRIDO"),SUMIF(S!$O:$O,$I63&amp;$O63&amp;$Q63&amp;UPPER(TEXT(AE$4,"MMMMYYYY"))&amp;$Z63,IF($W$1="Pesos CLP",S!$AD:$AD,S!$AO:$AO)),0)</f>
        <v>0</v>
      </c>
      <c r="AF63" s="19">
        <f>IF(OR($I63="REAL",$I63="INCURRIDO"),SUMIF(S!$O:$O,$I63&amp;$O63&amp;$Q63&amp;UPPER(TEXT(AF$4,"MMMMYYYY"))&amp;$Z63,IF($W$1="Pesos CLP",S!$AD:$AD,S!$AO:$AO)),0)</f>
        <v>0</v>
      </c>
      <c r="AG63" s="19">
        <f>IF(OR($I63="REAL",$I63="INCURRIDO"),SUMIF(S!$O:$O,$I63&amp;$O63&amp;$Q63&amp;UPPER(TEXT(AG$4,"MMMMYYYY"))&amp;$Z63,IF($W$1="Pesos CLP",S!$AD:$AD,S!$AO:$AO)),0)</f>
        <v>0</v>
      </c>
      <c r="AH63" s="19">
        <f>IF(OR($I63="REAL",$I63="INCURRIDO"),SUMIF(S!$O:$O,$I63&amp;$O63&amp;$Q63&amp;UPPER(TEXT(AH$4,"MMMMYYYY"))&amp;$Z63,IF($W$1="Pesos CLP",S!$AD:$AD,S!$AO:$AO)),0)</f>
        <v>0</v>
      </c>
      <c r="AI63" s="19">
        <f>IF(OR($I63="REAL",$I63="INCURRIDO"),SUMIF(S!$O:$O,$I63&amp;$O63&amp;$Q63&amp;UPPER(TEXT(AI$4,"MMMMYYYY"))&amp;$Z63,IF($W$1="Pesos CLP",S!$AD:$AD,S!$AO:$AO)),0)</f>
        <v>0</v>
      </c>
      <c r="AJ63" s="19">
        <f>IF(OR($I63="REAL",$I63="INCURRIDO"),SUMIF(S!$O:$O,$I63&amp;$O63&amp;$Q63&amp;UPPER(TEXT(AJ$4,"MMMMYYYY"))&amp;$Z63,IF($W$1="Pesos CLP",S!$AD:$AD,S!$AO:$AO)),0)</f>
        <v>0</v>
      </c>
      <c r="AK63" s="19">
        <f>IF(OR($I63="REAL",$I63="INCURRIDO"),SUMIF(S!$O:$O,$I63&amp;$O63&amp;$Q63&amp;UPPER(TEXT(AK$4,"MMMMYYYY"))&amp;$Z63,IF($W$1="Pesos CLP",S!$AD:$AD,S!$AO:$AO)),0)</f>
        <v>0</v>
      </c>
      <c r="AL63" s="19">
        <f>IF(OR($I63="REAL",$I63="INCURRIDO"),SUMIF(S!$O:$O,$I63&amp;$O63&amp;$Q63&amp;UPPER(TEXT(AL$4,"MMMMYYYY"))&amp;$Z63,IF($W$1="Pesos CLP",S!$AD:$AD,S!$AO:$AO)),0)</f>
        <v>0</v>
      </c>
      <c r="AM63" s="19">
        <f>IF(OR($I63="REAL",$I63="INCURRIDO"),SUMIF(S!$O:$O,$I63&amp;$O63&amp;$Q63&amp;UPPER(TEXT(AM$4,"MMMMYYYY"))&amp;$Z63,IF($W$1="Pesos CLP",S!$AD:$AD,S!$AO:$AO)),0)</f>
        <v>0</v>
      </c>
      <c r="AN63" s="19">
        <f>IF(OR($I63="REAL",$I63="INCURRIDO"),SUMIF(S!$O:$O,$I63&amp;$O63&amp;$Q63&amp;UPPER(TEXT(AN$4,"MMMMYYYY"))&amp;$Z63,IF($W$1="Pesos CLP",S!$AD:$AD,S!$AO:$AO)),0)</f>
        <v>0</v>
      </c>
      <c r="AO63" s="19">
        <f>IF(OR($I63="REAL",$I63="INCURRIDO"),SUMIF(S!$O:$O,$I63&amp;$O63&amp;$Q63&amp;UPPER(TEXT(AO$4,"MMMMYYYY"))&amp;$Z63,IF($W$1="Pesos CLP",S!$AD:$AD,S!$AO:$AO)),0)</f>
        <v>0</v>
      </c>
      <c r="AP63" s="19">
        <f>IF(OR($I63="REAL",$I63="INCURRIDO"),SUMIF(S!$O:$O,$I63&amp;$O63&amp;$Q63&amp;UPPER(TEXT(AP$4,"MMMMYYYY"))&amp;$Z63,IF($W$1="Pesos CLP",S!$AD:$AD,S!$AO:$AO)),0)</f>
        <v>0</v>
      </c>
      <c r="AQ63" s="19">
        <f>IF(OR($I63="REAL",$I63="INCURRIDO"),SUMIF(S!$O:$O,$I63&amp;$O63&amp;$Q63&amp;UPPER(TEXT(AQ$4,"MMMMYYYY"))&amp;$Z63,IF($W$1="Pesos CLP",S!$AD:$AD,S!$AO:$AO)),0)</f>
        <v>0</v>
      </c>
      <c r="AR63" s="19">
        <f>IF(OR($I63="REAL",$I63="INCURRIDO"),SUMIF(S!$O:$O,$I63&amp;$O63&amp;$Q63&amp;UPPER(TEXT(AR$4,"MMMMYYYY"))&amp;$Z63,IF($W$1="Pesos CLP",S!$AD:$AD,S!$AO:$AO)),0)</f>
        <v>0</v>
      </c>
      <c r="AS63" s="19">
        <f>IF(OR($I63="REAL",$I63="INCURRIDO"),SUMIF(S!$O:$O,$I63&amp;$O63&amp;$Q63&amp;UPPER(TEXT(AS$4,"MMMMYYYY"))&amp;$Z63,IF($W$1="Pesos CLP",S!$AD:$AD,S!$AO:$AO)),0)</f>
        <v>0</v>
      </c>
      <c r="AT63" s="19">
        <f>IF(OR($I63="REAL",$I63="INCURRIDO"),SUMIF(S!$O:$O,$I63&amp;$O63&amp;$Q63&amp;UPPER(TEXT(AT$4,"MMMMYYYY"))&amp;$Z63,IF($W$1="Pesos CLP",S!$AD:$AD,S!$AO:$AO)),0)</f>
        <v>0</v>
      </c>
      <c r="AU63" s="19">
        <f>IF(OR($I63="REAL",$I63="INCURRIDO"),SUMIF(S!$O:$O,$I63&amp;$O63&amp;$Q63&amp;UPPER(TEXT(AU$4,"MMMMYYYY"))&amp;$Z63,IF($W$1="Pesos CLP",S!$AD:$AD,S!$AO:$AO)),0)</f>
        <v>0</v>
      </c>
      <c r="AV63" s="19">
        <f>IF(OR($I63="REAL",$I63="INCURRIDO"),SUMIF(S!$O:$O,$I63&amp;$O63&amp;$Q63&amp;UPPER(TEXT(AV$4,"MMMMYYYY"))&amp;$Z63,IF($W$1="Pesos CLP",S!$AD:$AD,S!$AO:$AO)),0)</f>
        <v>0</v>
      </c>
      <c r="AW63" s="19">
        <f>IF(OR($I63="REAL",$I63="INCURRIDO"),SUMIF(S!$O:$O,$I63&amp;$O63&amp;$Q63&amp;UPPER(TEXT(AW$4,"MMMMYYYY"))&amp;$Z63,IF($W$1="Pesos CLP",S!$AD:$AD,S!$AO:$AO)),0)</f>
        <v>0</v>
      </c>
      <c r="AX63" s="19">
        <f>IF(OR($I63="REAL",$I63="INCURRIDO"),SUMIF(S!$O:$O,$I63&amp;$O63&amp;$Q63&amp;UPPER(TEXT(AX$4,"MMMMYYYY"))&amp;$Z63,IF($W$1="Pesos CLP",S!$AD:$AD,S!$AO:$AO)),0)</f>
        <v>0</v>
      </c>
      <c r="AY63" s="19">
        <f>IF(OR($I63="REAL",$I63="INCURRIDO"),SUMIF(S!$O:$O,$I63&amp;$O63&amp;$Q63&amp;UPPER(TEXT(AY$4,"MMMMYYYY"))&amp;$Z63,IF($W$1="Pesos CLP",S!$AD:$AD,S!$AO:$AO)),0)</f>
        <v>0</v>
      </c>
      <c r="AZ63" s="19">
        <f>IF(OR($I63="REAL",$I63="INCURRIDO"),SUMIF(S!$O:$O,$I63&amp;$O63&amp;$Q63&amp;UPPER(TEXT(AZ$4,"MMMMYYYY"))&amp;$Z63,IF($W$1="Pesos CLP",S!$AD:$AD,S!$AO:$AO)),0)</f>
        <v>0</v>
      </c>
      <c r="BA63" s="19">
        <f>IF(OR($I63="REAL",$I63="INCURRIDO"),SUMIF(S!$O:$O,$I63&amp;$O63&amp;$Q63&amp;UPPER(TEXT(BA$4,"MMMMYYYY"))&amp;$Z63,IF($W$1="Pesos CLP",S!$AD:$AD,S!$AO:$AO)),0)</f>
        <v>0</v>
      </c>
      <c r="BB63" s="19">
        <f>IF(OR($I63="REAL",$I63="INCURRIDO"),SUMIF(S!$O:$O,$I63&amp;$O63&amp;$Q63&amp;UPPER(TEXT(BB$4,"MMMMYYYY"))&amp;$Z63,IF($W$1="Pesos CLP",S!$AD:$AD,S!$AO:$AO)),0)</f>
        <v>0</v>
      </c>
      <c r="BC63" s="19">
        <f>IF(OR($I63="REAL",$I63="INCURRIDO"),SUMIF(S!$O:$O,$I63&amp;$O63&amp;$Q63&amp;UPPER(TEXT(BC$4,"MMMMYYYY"))&amp;$Z63,IF($W$1="Pesos CLP",S!$AD:$AD,S!$AO:$AO)),0)</f>
        <v>0</v>
      </c>
      <c r="BD63" s="19">
        <f>IF(OR($I63="REAL",$I63="INCURRIDO"),SUMIF(S!$O:$O,$I63&amp;$O63&amp;$Q63&amp;UPPER(TEXT(BD$4,"MMMMYYYY"))&amp;$Z63,IF($W$1="Pesos CLP",S!$AD:$AD,S!$AO:$AO)),0)</f>
        <v>0</v>
      </c>
      <c r="BE63" s="19">
        <f>IF(OR($I63="REAL",$I63="INCURRIDO"),SUMIF(S!$O:$O,$I63&amp;$O63&amp;$Q63&amp;UPPER(TEXT(BE$4,"MMMMYYYY"))&amp;$Z63,IF($W$1="Pesos CLP",S!$AD:$AD,S!$AO:$AO)),0)</f>
        <v>0</v>
      </c>
      <c r="BF63" s="19">
        <f>IF(OR($I63="REAL",$I63="INCURRIDO"),SUMIF(S!$O:$O,$I63&amp;$O63&amp;$Q63&amp;UPPER(TEXT(BF$4,"MMMMYYYY"))&amp;$Z63,IF($W$1="Pesos CLP",S!$AD:$AD,S!$AO:$AO)),0)</f>
        <v>0</v>
      </c>
      <c r="BG63" s="19">
        <f>IF(OR($I63="REAL",$I63="INCURRIDO"),SUMIF(S!$O:$O,$I63&amp;$O63&amp;$Q63&amp;UPPER(TEXT(BG$4,"MMMMYYYY"))&amp;$Z63,IF($W$1="Pesos CLP",S!$AD:$AD,S!$AO:$AO)),0)</f>
        <v>0</v>
      </c>
      <c r="BH63" s="19">
        <f>IF(OR($I63="REAL",$I63="INCURRIDO"),SUMIF(S!$O:$O,$I63&amp;$O63&amp;$Q63&amp;UPPER(TEXT(BH$4,"MMMMYYYY"))&amp;$Z63,IF($W$1="Pesos CLP",S!$AD:$AD,S!$AO:$AO)),0)</f>
        <v>0</v>
      </c>
      <c r="BI63" s="19">
        <f>IF(OR($I63="REAL",$I63="INCURRIDO"),SUMIF(S!$O:$O,$I63&amp;$O63&amp;$Q63&amp;UPPER(TEXT(BI$4,"MMMMYYYY"))&amp;$Z63,IF($W$1="Pesos CLP",S!$AD:$AD,S!$AO:$AO)),0)</f>
        <v>0</v>
      </c>
      <c r="BJ63" s="19">
        <f>IF(OR($I63="REAL",$I63="INCURRIDO"),SUMIF(S!$O:$O,$I63&amp;$O63&amp;$Q63&amp;UPPER(TEXT(BJ$4,"MMMMYYYY"))&amp;$Z63,IF($W$1="Pesos CLP",S!$AD:$AD,S!$AO:$AO)),0)</f>
        <v>0</v>
      </c>
      <c r="BK63" s="19">
        <f>IF(OR($I63="REAL",$I63="INCURRIDO"),SUMIF(S!$O:$O,$I63&amp;$O63&amp;$Q63&amp;UPPER(TEXT(BK$4,"MMMMYYYY"))&amp;$Z63,IF($W$1="Pesos CLP",S!$AD:$AD,S!$AO:$AO)),0)</f>
        <v>0</v>
      </c>
      <c r="BL63" s="19">
        <f>IF(OR($I63="REAL",$I63="INCURRIDO"),SUMIF(S!$O:$O,$I63&amp;$O63&amp;$Q63&amp;UPPER(TEXT(BL$4,"MMMMYYYY"))&amp;$Z63,IF($W$1="Pesos CLP",S!$AD:$AD,S!$AO:$AO)),0)</f>
        <v>0</v>
      </c>
      <c r="BM63" s="19">
        <f>IF(OR($I63="REAL",$I63="INCURRIDO"),SUMIF(S!$O:$O,$I63&amp;$O63&amp;$Q63&amp;UPPER(TEXT(BM$4,"MMMMYYYY"))&amp;$Z63,IF($W$1="Pesos CLP",S!$AD:$AD,S!$AO:$AO)),0)</f>
        <v>0</v>
      </c>
      <c r="BN63" s="19">
        <f>IF(OR($I63="REAL",$I63="INCURRIDO"),SUMIF(S!$O:$O,$I63&amp;$O63&amp;$Q63&amp;UPPER(TEXT(BN$4,"MMMMYYYY"))&amp;$Z63,IF($W$1="Pesos CLP",S!$AD:$AD,S!$AO:$AO)),0)</f>
        <v>0</v>
      </c>
      <c r="BO63" s="19">
        <f>IF(OR($I63="REAL",$I63="INCURRIDO"),SUMIF(S!$O:$O,$I63&amp;$O63&amp;$Q63&amp;UPPER(TEXT(BO$4,"MMMMYYYY"))&amp;$Z63,IF($W$1="Pesos CLP",S!$AD:$AD,S!$AO:$AO)),0)</f>
        <v>0</v>
      </c>
      <c r="BP63" s="19">
        <f>IF(OR($I63="REAL",$I63="INCURRIDO"),SUMIF(S!$O:$O,$I63&amp;$O63&amp;$Q63&amp;UPPER(TEXT(BP$4,"MMMMYYYY"))&amp;$Z63,IF($W$1="Pesos CLP",S!$AD:$AD,S!$AO:$AO)),0)</f>
        <v>0</v>
      </c>
      <c r="BQ63" s="19">
        <f>IF(OR($I63="REAL",$I63="INCURRIDO"),SUMIF(S!$O:$O,$I63&amp;$O63&amp;$Q63&amp;UPPER(TEXT(BQ$4,"MMMMYYYY"))&amp;$Z63,IF($W$1="Pesos CLP",S!$AD:$AD,S!$AO:$AO)),0)</f>
        <v>0</v>
      </c>
      <c r="BR63" s="19">
        <f>IF(OR($I63="REAL",$I63="INCURRIDO"),SUMIF(S!$O:$O,$I63&amp;$O63&amp;$Q63&amp;UPPER(TEXT(BR$4,"MMMMYYYY"))&amp;$Z63,IF($W$1="Pesos CLP",S!$AD:$AD,S!$AO:$AO)),0)</f>
        <v>0</v>
      </c>
      <c r="BS63" s="19">
        <f>IF(OR($I63="REAL",$I63="INCURRIDO"),SUMIF(S!$O:$O,$I63&amp;$O63&amp;$Q63&amp;UPPER(TEXT(BS$4,"MMMMYYYY"))&amp;$Z63,IF($W$1="Pesos CLP",S!$AD:$AD,S!$AO:$AO)),0)</f>
        <v>0</v>
      </c>
      <c r="BT63" s="19">
        <f>IF(OR($I63="REAL",$I63="INCURRIDO"),SUMIF(S!$O:$O,$I63&amp;$O63&amp;$Q63&amp;UPPER(TEXT(BT$4,"MMMMYYYY"))&amp;$Z63,IF($W$1="Pesos CLP",S!$AD:$AD,S!$AO:$AO)),0)</f>
        <v>0</v>
      </c>
      <c r="BU63" s="19">
        <f>IF(OR($I63="REAL",$I63="INCURRIDO"),SUMIF(S!$O:$O,$I63&amp;$O63&amp;$Q63&amp;UPPER(TEXT(BU$4,"MMMMYYYY"))&amp;$Z63,IF($W$1="Pesos CLP",S!$AD:$AD,S!$AO:$AO)),0)</f>
        <v>0</v>
      </c>
      <c r="BV63" s="19">
        <f>IF(OR($I63="REAL",$I63="INCURRIDO"),SUMIF(S!$O:$O,$I63&amp;$O63&amp;$Q63&amp;UPPER(TEXT(BV$4,"MMMMYYYY"))&amp;$Z63,IF($W$1="Pesos CLP",S!$AD:$AD,S!$AO:$AO)),0)</f>
        <v>0</v>
      </c>
      <c r="BW63" s="19">
        <f>IF(OR($I63="REAL",$I63="INCURRIDO"),SUMIF(S!$O:$O,$I63&amp;$O63&amp;$Q63&amp;UPPER(TEXT(BW$4,"MMMMYYYY"))&amp;$Z63,IF($W$1="Pesos CLP",S!$AD:$AD,S!$AO:$AO)),0)</f>
        <v>0</v>
      </c>
      <c r="BX63" s="19">
        <f>IF(OR($I63="REAL",$I63="INCURRIDO"),SUMIF(S!$O:$O,$I63&amp;$O63&amp;$Q63&amp;UPPER(TEXT(BX$4,"MMMMYYYY"))&amp;$Z63,IF($W$1="Pesos CLP",S!$AD:$AD,S!$AO:$AO)),0)</f>
        <v>0</v>
      </c>
      <c r="BY63" s="19">
        <f>IF(OR($I63="REAL",$I63="INCURRIDO"),SUMIF(S!$O:$O,$I63&amp;$O63&amp;$Q63&amp;UPPER(TEXT(BY$4,"MMMMYYYY"))&amp;$Z63,IF($W$1="Pesos CLP",S!$AD:$AD,S!$AO:$AO)),0)</f>
        <v>0</v>
      </c>
      <c r="BZ63" s="19">
        <f>IF(OR($I63="REAL",$I63="INCURRIDO"),SUMIF(S!$O:$O,$I63&amp;$O63&amp;$Q63&amp;UPPER(TEXT(BZ$4,"MMMMYYYY"))&amp;$Z63,IF($W$1="Pesos CLP",S!$AD:$AD,S!$AO:$AO)),0)</f>
        <v>0</v>
      </c>
      <c r="CA63" s="19">
        <f>IF(OR($I63="REAL",$I63="INCURRIDO"),SUMIF(S!$O:$O,$I63&amp;$O63&amp;$Q63&amp;UPPER(TEXT(CA$4,"MMMMYYYY"))&amp;$Z63,IF($W$1="Pesos CLP",S!$AD:$AD,S!$AO:$AO)),0)</f>
        <v>0</v>
      </c>
      <c r="CB63" s="19">
        <f>IF(OR($I63="REAL",$I63="INCURRIDO"),SUMIF(S!$O:$O,$I63&amp;$O63&amp;$Q63&amp;UPPER(TEXT(CB$4,"MMMMYYYY"))&amp;$Z63,IF($W$1="Pesos CLP",S!$AD:$AD,S!$AO:$AO)),0)</f>
        <v>0</v>
      </c>
      <c r="CC63" s="19">
        <f>IF(OR($I63="REAL",$I63="INCURRIDO"),SUMIF(S!$O:$O,$I63&amp;$O63&amp;$Q63&amp;UPPER(TEXT(CC$4,"MMMMYYYY"))&amp;$Z63,IF($W$1="Pesos CLP",S!$AD:$AD,S!$AO:$AO)),0)</f>
        <v>0</v>
      </c>
      <c r="CD63" s="19">
        <f>IF(OR($I63="REAL",$I63="INCURRIDO"),SUMIF(S!$O:$O,$I63&amp;$O63&amp;$Q63&amp;UPPER(TEXT(CD$4,"MMMMYYYY"))&amp;$Z63,IF($W$1="Pesos CLP",S!$AD:$AD,S!$AO:$AO)),0)</f>
        <v>0</v>
      </c>
      <c r="CE63" s="19">
        <f>IF(OR($I63="REAL",$I63="INCURRIDO"),SUMIF(S!$O:$O,$I63&amp;$O63&amp;$Q63&amp;UPPER(TEXT(CE$4,"MMMMYYYY"))&amp;$Z63,IF($W$1="Pesos CLP",S!$AD:$AD,S!$AO:$AO)),0)</f>
        <v>0</v>
      </c>
      <c r="CF63" s="19">
        <f>IF(OR($I63="REAL",$I63="INCURRIDO"),SUMIF(S!$O:$O,$I63&amp;$O63&amp;$Q63&amp;UPPER(TEXT(CF$4,"MMMMYYYY"))&amp;$Z63,IF($W$1="Pesos CLP",S!$AD:$AD,S!$AO:$AO)),0)</f>
        <v>0</v>
      </c>
      <c r="CG63" s="19">
        <f>IF(OR($I63="REAL",$I63="INCURRIDO"),SUMIF(S!$O:$O,$I63&amp;$O63&amp;$Q63&amp;UPPER(TEXT(CG$4,"MMMMYYYY"))&amp;$Z63,IF($W$1="Pesos CLP",S!$AD:$AD,S!$AO:$AO)),0)</f>
        <v>0</v>
      </c>
      <c r="CH63" s="19">
        <f>IF(OR($I63="REAL",$I63="INCURRIDO"),SUMIF(S!$O:$O,$I63&amp;$O63&amp;$Q63&amp;UPPER(TEXT(CH$4,"MMMMYYYY"))&amp;$Z63,IF($W$1="Pesos CLP",S!$AD:$AD,S!$AO:$AO)),0)</f>
        <v>0</v>
      </c>
      <c r="CI63" s="19">
        <f>IF(OR($I63="REAL",$I63="INCURRIDO"),SUMIF(S!$O:$O,$I63&amp;$O63&amp;$Q63&amp;UPPER(TEXT(CI$4,"MMMMYYYY"))&amp;$Z63,IF($W$1="Pesos CLP",S!$AD:$AD,S!$AO:$AO)),0)</f>
        <v>0</v>
      </c>
      <c r="CJ63" s="19">
        <f>IF(OR($I63="REAL",$I63="INCURRIDO"),SUMIF(S!$O:$O,$I63&amp;$O63&amp;$Q63&amp;UPPER(TEXT(CJ$4,"MMMMYYYY"))&amp;$Z63,IF($W$1="Pesos CLP",S!$AD:$AD,S!$AO:$AO)),0)</f>
        <v>0</v>
      </c>
      <c r="CK63" s="380">
        <v>0</v>
      </c>
      <c r="CL63" s="380">
        <v>0</v>
      </c>
      <c r="CM63" s="380">
        <v>0</v>
      </c>
      <c r="CN63" s="380">
        <v>0</v>
      </c>
      <c r="CO63" s="380">
        <v>0</v>
      </c>
      <c r="CP63" s="380">
        <v>0</v>
      </c>
      <c r="CQ63" s="380">
        <v>0</v>
      </c>
      <c r="CR63" s="380">
        <v>0</v>
      </c>
      <c r="CS63" s="380">
        <v>0</v>
      </c>
      <c r="CT63" s="380">
        <v>0</v>
      </c>
      <c r="CU63" s="380">
        <v>0</v>
      </c>
      <c r="CV63" s="380">
        <v>0</v>
      </c>
      <c r="CW63" s="380">
        <v>0</v>
      </c>
      <c r="CX63" s="380">
        <v>0</v>
      </c>
      <c r="CY63" s="380">
        <v>0</v>
      </c>
      <c r="CZ63" s="380">
        <v>0</v>
      </c>
      <c r="DA63" s="380">
        <v>0</v>
      </c>
      <c r="DB63" s="380">
        <v>0</v>
      </c>
      <c r="DC63" s="380">
        <v>0</v>
      </c>
      <c r="DD63" s="380">
        <v>0</v>
      </c>
      <c r="DE63" s="380">
        <v>0</v>
      </c>
      <c r="DF63" s="380">
        <v>0</v>
      </c>
      <c r="DG63" s="380">
        <v>0</v>
      </c>
      <c r="DH63" s="380"/>
      <c r="DI63" s="380"/>
      <c r="DJ63" s="380"/>
      <c r="DK63" s="380"/>
      <c r="DL63" s="380"/>
      <c r="DM63" s="380"/>
      <c r="DN63" s="380"/>
      <c r="DO63" s="380"/>
      <c r="DP63" s="380"/>
      <c r="DQ63" s="380"/>
      <c r="DR63" s="380"/>
      <c r="DS63" s="380"/>
      <c r="DT63" s="380"/>
      <c r="DU63" s="380"/>
      <c r="DV63" s="380"/>
      <c r="DW63" s="380"/>
      <c r="DX63" s="380"/>
      <c r="DY63" s="380"/>
      <c r="DZ63" s="380"/>
      <c r="EA63" s="380"/>
      <c r="EB63" s="380"/>
      <c r="EC63" s="380"/>
      <c r="ED63" s="380"/>
      <c r="EE63" s="380"/>
      <c r="EF63" s="380"/>
      <c r="EG63" s="380"/>
      <c r="EH63" s="380"/>
      <c r="EI63" s="380"/>
      <c r="EJ63" s="380"/>
      <c r="EK63" s="380"/>
      <c r="EL63" s="380"/>
      <c r="EM63" s="380"/>
      <c r="EN63" s="380"/>
      <c r="EO63" s="380"/>
      <c r="EP63" s="380"/>
      <c r="EQ63" s="380"/>
    </row>
    <row r="64" spans="1:147" x14ac:dyDescent="0.3">
      <c r="A64" s="368"/>
      <c r="B64" s="368"/>
      <c r="C64" s="368"/>
      <c r="D64" s="368">
        <f t="shared" si="17"/>
        <v>1.034195933456562</v>
      </c>
      <c r="E64" s="368" t="str">
        <f>VLOOKUP(TEXT(Z64,0),'G2'!B:D,3,0)</f>
        <v>MN</v>
      </c>
      <c r="F64" s="816">
        <f t="shared" si="18"/>
        <v>0</v>
      </c>
      <c r="G64" s="755">
        <f t="shared" si="8"/>
        <v>0</v>
      </c>
      <c r="H64" s="756" t="s">
        <v>1190</v>
      </c>
      <c r="I64" s="370" t="s">
        <v>93</v>
      </c>
      <c r="J64" s="370" t="s">
        <v>22</v>
      </c>
      <c r="K64" s="368" t="s">
        <v>260</v>
      </c>
      <c r="L64" s="368" t="str">
        <f>IFERROR(VLOOKUP(TEXT(Z64,0),'G2'!$B$5:$D$21,3,0),"")</f>
        <v>MN</v>
      </c>
      <c r="M64" s="369"/>
      <c r="N64" s="370" t="s">
        <v>650</v>
      </c>
      <c r="O64" s="370" t="s">
        <v>631</v>
      </c>
      <c r="P64" s="370"/>
      <c r="Q64" s="370" t="s">
        <v>695</v>
      </c>
      <c r="R64" s="370" t="s">
        <v>651</v>
      </c>
      <c r="S64" s="376">
        <v>3</v>
      </c>
      <c r="T64" s="372">
        <v>45572</v>
      </c>
      <c r="U64" s="372">
        <v>45568</v>
      </c>
      <c r="V64" s="373">
        <f t="shared" ref="V64:V76" si="68">(U64-T64)/30</f>
        <v>-0.13333333333333333</v>
      </c>
      <c r="W64" s="374">
        <v>2454866.7504621074</v>
      </c>
      <c r="X64" s="17" cm="1">
        <f t="array" ref="X64">+IF($W$1="Pesos CLP",W64,W64/TC)*MB_24A25</f>
        <v>2798.9692343358129</v>
      </c>
      <c r="Y64" s="18">
        <f t="shared" si="10"/>
        <v>0</v>
      </c>
      <c r="Z64">
        <v>91243520</v>
      </c>
      <c r="AA64" s="19">
        <f>IF(OR($I64="REAL",$I64="INCURRIDO"),SUMIF(S!$O:$O,$I64&amp;$O64&amp;$Q64&amp;UPPER(TEXT(AA$4,"MMMMYYYY"))&amp;$Z64,IF($W$1="Pesos CLP",S!$AD:$AD,S!$AO:$AO)),0)</f>
        <v>0</v>
      </c>
      <c r="AB64" s="19">
        <f>IF(OR($I64="REAL",$I64="INCURRIDO"),SUMIF(S!$O:$O,$I64&amp;$O64&amp;$Q64&amp;UPPER(TEXT(AB$4,"MMMMYYYY"))&amp;$Z64,IF($W$1="Pesos CLP",S!$AD:$AD,S!$AO:$AO)),0)</f>
        <v>0</v>
      </c>
      <c r="AC64" s="19">
        <f>IF(OR($I64="REAL",$I64="INCURRIDO"),SUMIF(S!$O:$O,$I64&amp;$O64&amp;$Q64&amp;UPPER(TEXT(AC$4,"MMMMYYYY"))&amp;$Z64,IF($W$1="Pesos CLP",S!$AD:$AD,S!$AO:$AO)),0)</f>
        <v>0</v>
      </c>
      <c r="AD64" s="19">
        <f>IF(OR($I64="REAL",$I64="INCURRIDO"),SUMIF(S!$O:$O,$I64&amp;$O64&amp;$Q64&amp;UPPER(TEXT(AD$4,"MMMMYYYY"))&amp;$Z64,IF($W$1="Pesos CLP",S!$AD:$AD,S!$AO:$AO)),0)</f>
        <v>0</v>
      </c>
      <c r="AE64" s="19">
        <f>IF(OR($I64="REAL",$I64="INCURRIDO"),SUMIF(S!$O:$O,$I64&amp;$O64&amp;$Q64&amp;UPPER(TEXT(AE$4,"MMMMYYYY"))&amp;$Z64,IF($W$1="Pesos CLP",S!$AD:$AD,S!$AO:$AO)),0)</f>
        <v>0</v>
      </c>
      <c r="AF64" s="19">
        <f>IF(OR($I64="REAL",$I64="INCURRIDO"),SUMIF(S!$O:$O,$I64&amp;$O64&amp;$Q64&amp;UPPER(TEXT(AF$4,"MMMMYYYY"))&amp;$Z64,IF($W$1="Pesos CLP",S!$AD:$AD,S!$AO:$AO)),0)</f>
        <v>0</v>
      </c>
      <c r="AG64" s="19">
        <f>IF(OR($I64="REAL",$I64="INCURRIDO"),SUMIF(S!$O:$O,$I64&amp;$O64&amp;$Q64&amp;UPPER(TEXT(AG$4,"MMMMYYYY"))&amp;$Z64,IF($W$1="Pesos CLP",S!$AD:$AD,S!$AO:$AO)),0)</f>
        <v>0</v>
      </c>
      <c r="AH64" s="19">
        <f>IF(OR($I64="REAL",$I64="INCURRIDO"),SUMIF(S!$O:$O,$I64&amp;$O64&amp;$Q64&amp;UPPER(TEXT(AH$4,"MMMMYYYY"))&amp;$Z64,IF($W$1="Pesos CLP",S!$AD:$AD,S!$AO:$AO)),0)</f>
        <v>0</v>
      </c>
      <c r="AI64" s="19">
        <f>IF(OR($I64="REAL",$I64="INCURRIDO"),SUMIF(S!$O:$O,$I64&amp;$O64&amp;$Q64&amp;UPPER(TEXT(AI$4,"MMMMYYYY"))&amp;$Z64,IF($W$1="Pesos CLP",S!$AD:$AD,S!$AO:$AO)),0)</f>
        <v>0</v>
      </c>
      <c r="AJ64" s="19">
        <f>IF(OR($I64="REAL",$I64="INCURRIDO"),SUMIF(S!$O:$O,$I64&amp;$O64&amp;$Q64&amp;UPPER(TEXT(AJ$4,"MMMMYYYY"))&amp;$Z64,IF($W$1="Pesos CLP",S!$AD:$AD,S!$AO:$AO)),0)</f>
        <v>0</v>
      </c>
      <c r="AK64" s="19">
        <f>IF(OR($I64="REAL",$I64="INCURRIDO"),SUMIF(S!$O:$O,$I64&amp;$O64&amp;$Q64&amp;UPPER(TEXT(AK$4,"MMMMYYYY"))&amp;$Z64,IF($W$1="Pesos CLP",S!$AD:$AD,S!$AO:$AO)),0)</f>
        <v>0</v>
      </c>
      <c r="AL64" s="19">
        <f>IF(OR($I64="REAL",$I64="INCURRIDO"),SUMIF(S!$O:$O,$I64&amp;$O64&amp;$Q64&amp;UPPER(TEXT(AL$4,"MMMMYYYY"))&amp;$Z64,IF($W$1="Pesos CLP",S!$AD:$AD,S!$AO:$AO)),0)</f>
        <v>0</v>
      </c>
      <c r="AM64" s="19">
        <f>IF(OR($I64="REAL",$I64="INCURRIDO"),SUMIF(S!$O:$O,$I64&amp;$O64&amp;$Q64&amp;UPPER(TEXT(AM$4,"MMMMYYYY"))&amp;$Z64,IF($W$1="Pesos CLP",S!$AD:$AD,S!$AO:$AO)),0)</f>
        <v>0</v>
      </c>
      <c r="AN64" s="19">
        <f>IF(OR($I64="REAL",$I64="INCURRIDO"),SUMIF(S!$O:$O,$I64&amp;$O64&amp;$Q64&amp;UPPER(TEXT(AN$4,"MMMMYYYY"))&amp;$Z64,IF($W$1="Pesos CLP",S!$AD:$AD,S!$AO:$AO)),0)</f>
        <v>0</v>
      </c>
      <c r="AO64" s="19">
        <f>IF(OR($I64="REAL",$I64="INCURRIDO"),SUMIF(S!$O:$O,$I64&amp;$O64&amp;$Q64&amp;UPPER(TEXT(AO$4,"MMMMYYYY"))&amp;$Z64,IF($W$1="Pesos CLP",S!$AD:$AD,S!$AO:$AO)),0)</f>
        <v>0</v>
      </c>
      <c r="AP64" s="19">
        <f>IF(OR($I64="REAL",$I64="INCURRIDO"),SUMIF(S!$O:$O,$I64&amp;$O64&amp;$Q64&amp;UPPER(TEXT(AP$4,"MMMMYYYY"))&amp;$Z64,IF($W$1="Pesos CLP",S!$AD:$AD,S!$AO:$AO)),0)</f>
        <v>0</v>
      </c>
      <c r="AQ64" s="19">
        <f>IF(OR($I64="REAL",$I64="INCURRIDO"),SUMIF(S!$O:$O,$I64&amp;$O64&amp;$Q64&amp;UPPER(TEXT(AQ$4,"MMMMYYYY"))&amp;$Z64,IF($W$1="Pesos CLP",S!$AD:$AD,S!$AO:$AO)),0)</f>
        <v>0</v>
      </c>
      <c r="AR64" s="19">
        <f>IF(OR($I64="REAL",$I64="INCURRIDO"),SUMIF(S!$O:$O,$I64&amp;$O64&amp;$Q64&amp;UPPER(TEXT(AR$4,"MMMMYYYY"))&amp;$Z64,IF($W$1="Pesos CLP",S!$AD:$AD,S!$AO:$AO)),0)</f>
        <v>0</v>
      </c>
      <c r="AS64" s="19">
        <f>IF(OR($I64="REAL",$I64="INCURRIDO"),SUMIF(S!$O:$O,$I64&amp;$O64&amp;$Q64&amp;UPPER(TEXT(AS$4,"MMMMYYYY"))&amp;$Z64,IF($W$1="Pesos CLP",S!$AD:$AD,S!$AO:$AO)),0)</f>
        <v>0</v>
      </c>
      <c r="AT64" s="19">
        <f>IF(OR($I64="REAL",$I64="INCURRIDO"),SUMIF(S!$O:$O,$I64&amp;$O64&amp;$Q64&amp;UPPER(TEXT(AT$4,"MMMMYYYY"))&amp;$Z64,IF($W$1="Pesos CLP",S!$AD:$AD,S!$AO:$AO)),0)</f>
        <v>0</v>
      </c>
      <c r="AU64" s="19">
        <f>IF(OR($I64="REAL",$I64="INCURRIDO"),SUMIF(S!$O:$O,$I64&amp;$O64&amp;$Q64&amp;UPPER(TEXT(AU$4,"MMMMYYYY"))&amp;$Z64,IF($W$1="Pesos CLP",S!$AD:$AD,S!$AO:$AO)),0)</f>
        <v>0</v>
      </c>
      <c r="AV64" s="19">
        <f>IF(OR($I64="REAL",$I64="INCURRIDO"),SUMIF(S!$O:$O,$I64&amp;$O64&amp;$Q64&amp;UPPER(TEXT(AV$4,"MMMMYYYY"))&amp;$Z64,IF($W$1="Pesos CLP",S!$AD:$AD,S!$AO:$AO)),0)</f>
        <v>0</v>
      </c>
      <c r="AW64" s="19">
        <f>IF(OR($I64="REAL",$I64="INCURRIDO"),SUMIF(S!$O:$O,$I64&amp;$O64&amp;$Q64&amp;UPPER(TEXT(AW$4,"MMMMYYYY"))&amp;$Z64,IF($W$1="Pesos CLP",S!$AD:$AD,S!$AO:$AO)),0)</f>
        <v>0</v>
      </c>
      <c r="AX64" s="19">
        <f>IF(OR($I64="REAL",$I64="INCURRIDO"),SUMIF(S!$O:$O,$I64&amp;$O64&amp;$Q64&amp;UPPER(TEXT(AX$4,"MMMMYYYY"))&amp;$Z64,IF($W$1="Pesos CLP",S!$AD:$AD,S!$AO:$AO)),0)</f>
        <v>0</v>
      </c>
      <c r="AY64" s="19">
        <f>IF(OR($I64="REAL",$I64="INCURRIDO"),SUMIF(S!$O:$O,$I64&amp;$O64&amp;$Q64&amp;UPPER(TEXT(AY$4,"MMMMYYYY"))&amp;$Z64,IF($W$1="Pesos CLP",S!$AD:$AD,S!$AO:$AO)),0)</f>
        <v>0</v>
      </c>
      <c r="AZ64" s="19">
        <f>IF(OR($I64="REAL",$I64="INCURRIDO"),SUMIF(S!$O:$O,$I64&amp;$O64&amp;$Q64&amp;UPPER(TEXT(AZ$4,"MMMMYYYY"))&amp;$Z64,IF($W$1="Pesos CLP",S!$AD:$AD,S!$AO:$AO)),0)</f>
        <v>0</v>
      </c>
      <c r="BA64" s="19">
        <f>IF(OR($I64="REAL",$I64="INCURRIDO"),SUMIF(S!$O:$O,$I64&amp;$O64&amp;$Q64&amp;UPPER(TEXT(BA$4,"MMMMYYYY"))&amp;$Z64,IF($W$1="Pesos CLP",S!$AD:$AD,S!$AO:$AO)),0)</f>
        <v>0</v>
      </c>
      <c r="BB64" s="19">
        <f>IF(OR($I64="REAL",$I64="INCURRIDO"),SUMIF(S!$O:$O,$I64&amp;$O64&amp;$Q64&amp;UPPER(TEXT(BB$4,"MMMMYYYY"))&amp;$Z64,IF($W$1="Pesos CLP",S!$AD:$AD,S!$AO:$AO)),0)</f>
        <v>0</v>
      </c>
      <c r="BC64" s="19">
        <f>IF(OR($I64="REAL",$I64="INCURRIDO"),SUMIF(S!$O:$O,$I64&amp;$O64&amp;$Q64&amp;UPPER(TEXT(BC$4,"MMMMYYYY"))&amp;$Z64,IF($W$1="Pesos CLP",S!$AD:$AD,S!$AO:$AO)),0)</f>
        <v>0</v>
      </c>
      <c r="BD64" s="19">
        <f>IF(OR($I64="REAL",$I64="INCURRIDO"),SUMIF(S!$O:$O,$I64&amp;$O64&amp;$Q64&amp;UPPER(TEXT(BD$4,"MMMMYYYY"))&amp;$Z64,IF($W$1="Pesos CLP",S!$AD:$AD,S!$AO:$AO)),0)</f>
        <v>0</v>
      </c>
      <c r="BE64" s="19">
        <f>IF(OR($I64="REAL",$I64="INCURRIDO"),SUMIF(S!$O:$O,$I64&amp;$O64&amp;$Q64&amp;UPPER(TEXT(BE$4,"MMMMYYYY"))&amp;$Z64,IF($W$1="Pesos CLP",S!$AD:$AD,S!$AO:$AO)),0)</f>
        <v>0</v>
      </c>
      <c r="BF64" s="19">
        <f>IF(OR($I64="REAL",$I64="INCURRIDO"),SUMIF(S!$O:$O,$I64&amp;$O64&amp;$Q64&amp;UPPER(TEXT(BF$4,"MMMMYYYY"))&amp;$Z64,IF($W$1="Pesos CLP",S!$AD:$AD,S!$AO:$AO)),0)</f>
        <v>0</v>
      </c>
      <c r="BG64" s="19">
        <f>IF(OR($I64="REAL",$I64="INCURRIDO"),SUMIF(S!$O:$O,$I64&amp;$O64&amp;$Q64&amp;UPPER(TEXT(BG$4,"MMMMYYYY"))&amp;$Z64,IF($W$1="Pesos CLP",S!$AD:$AD,S!$AO:$AO)),0)</f>
        <v>0</v>
      </c>
      <c r="BH64" s="19">
        <f>IF(OR($I64="REAL",$I64="INCURRIDO"),SUMIF(S!$O:$O,$I64&amp;$O64&amp;$Q64&amp;UPPER(TEXT(BH$4,"MMMMYYYY"))&amp;$Z64,IF($W$1="Pesos CLP",S!$AD:$AD,S!$AO:$AO)),0)</f>
        <v>0</v>
      </c>
      <c r="BI64" s="19">
        <f>IF(OR($I64="REAL",$I64="INCURRIDO"),SUMIF(S!$O:$O,$I64&amp;$O64&amp;$Q64&amp;UPPER(TEXT(BI$4,"MMMMYYYY"))&amp;$Z64,IF($W$1="Pesos CLP",S!$AD:$AD,S!$AO:$AO)),0)</f>
        <v>0</v>
      </c>
      <c r="BJ64" s="19">
        <f>IF(OR($I64="REAL",$I64="INCURRIDO"),SUMIF(S!$O:$O,$I64&amp;$O64&amp;$Q64&amp;UPPER(TEXT(BJ$4,"MMMMYYYY"))&amp;$Z64,IF($W$1="Pesos CLP",S!$AD:$AD,S!$AO:$AO)),0)</f>
        <v>0</v>
      </c>
      <c r="BK64" s="19">
        <f>IF(OR($I64="REAL",$I64="INCURRIDO"),SUMIF(S!$O:$O,$I64&amp;$O64&amp;$Q64&amp;UPPER(TEXT(BK$4,"MMMMYYYY"))&amp;$Z64,IF($W$1="Pesos CLP",S!$AD:$AD,S!$AO:$AO)),0)</f>
        <v>0</v>
      </c>
      <c r="BL64" s="19">
        <f>IF(OR($I64="REAL",$I64="INCURRIDO"),SUMIF(S!$O:$O,$I64&amp;$O64&amp;$Q64&amp;UPPER(TEXT(BL$4,"MMMMYYYY"))&amp;$Z64,IF($W$1="Pesos CLP",S!$AD:$AD,S!$AO:$AO)),0)</f>
        <v>0</v>
      </c>
      <c r="BM64" s="19">
        <f>IF(OR($I64="REAL",$I64="INCURRIDO"),SUMIF(S!$O:$O,$I64&amp;$O64&amp;$Q64&amp;UPPER(TEXT(BM$4,"MMMMYYYY"))&amp;$Z64,IF($W$1="Pesos CLP",S!$AD:$AD,S!$AO:$AO)),0)</f>
        <v>0</v>
      </c>
      <c r="BN64" s="19">
        <f>IF(OR($I64="REAL",$I64="INCURRIDO"),SUMIF(S!$O:$O,$I64&amp;$O64&amp;$Q64&amp;UPPER(TEXT(BN$4,"MMMMYYYY"))&amp;$Z64,IF($W$1="Pesos CLP",S!$AD:$AD,S!$AO:$AO)),0)</f>
        <v>0</v>
      </c>
      <c r="BO64" s="19">
        <f>IF(OR($I64="REAL",$I64="INCURRIDO"),SUMIF(S!$O:$O,$I64&amp;$O64&amp;$Q64&amp;UPPER(TEXT(BO$4,"MMMMYYYY"))&amp;$Z64,IF($W$1="Pesos CLP",S!$AD:$AD,S!$AO:$AO)),0)</f>
        <v>0</v>
      </c>
      <c r="BP64" s="19">
        <f>IF(OR($I64="REAL",$I64="INCURRIDO"),SUMIF(S!$O:$O,$I64&amp;$O64&amp;$Q64&amp;UPPER(TEXT(BP$4,"MMMMYYYY"))&amp;$Z64,IF($W$1="Pesos CLP",S!$AD:$AD,S!$AO:$AO)),0)</f>
        <v>0</v>
      </c>
      <c r="BQ64" s="19">
        <f>IF(OR($I64="REAL",$I64="INCURRIDO"),SUMIF(S!$O:$O,$I64&amp;$O64&amp;$Q64&amp;UPPER(TEXT(BQ$4,"MMMMYYYY"))&amp;$Z64,IF($W$1="Pesos CLP",S!$AD:$AD,S!$AO:$AO)),0)</f>
        <v>0</v>
      </c>
      <c r="BR64" s="19">
        <f>IF(OR($I64="REAL",$I64="INCURRIDO"),SUMIF(S!$O:$O,$I64&amp;$O64&amp;$Q64&amp;UPPER(TEXT(BR$4,"MMMMYYYY"))&amp;$Z64,IF($W$1="Pesos CLP",S!$AD:$AD,S!$AO:$AO)),0)</f>
        <v>0</v>
      </c>
      <c r="BS64" s="19">
        <f>IF(OR($I64="REAL",$I64="INCURRIDO"),SUMIF(S!$O:$O,$I64&amp;$O64&amp;$Q64&amp;UPPER(TEXT(BS$4,"MMMMYYYY"))&amp;$Z64,IF($W$1="Pesos CLP",S!$AD:$AD,S!$AO:$AO)),0)</f>
        <v>0</v>
      </c>
      <c r="BT64" s="19">
        <f>IF(OR($I64="REAL",$I64="INCURRIDO"),SUMIF(S!$O:$O,$I64&amp;$O64&amp;$Q64&amp;UPPER(TEXT(BT$4,"MMMMYYYY"))&amp;$Z64,IF($W$1="Pesos CLP",S!$AD:$AD,S!$AO:$AO)),0)</f>
        <v>0</v>
      </c>
      <c r="BU64" s="19">
        <f>IF(OR($I64="REAL",$I64="INCURRIDO"),SUMIF(S!$O:$O,$I64&amp;$O64&amp;$Q64&amp;UPPER(TEXT(BU$4,"MMMMYYYY"))&amp;$Z64,IF($W$1="Pesos CLP",S!$AD:$AD,S!$AO:$AO)),0)</f>
        <v>0</v>
      </c>
      <c r="BV64" s="19">
        <f>IF(OR($I64="REAL",$I64="INCURRIDO"),SUMIF(S!$O:$O,$I64&amp;$O64&amp;$Q64&amp;UPPER(TEXT(BV$4,"MMMMYYYY"))&amp;$Z64,IF($W$1="Pesos CLP",S!$AD:$AD,S!$AO:$AO)),0)</f>
        <v>0</v>
      </c>
      <c r="BW64" s="19">
        <f>IF(OR($I64="REAL",$I64="INCURRIDO"),SUMIF(S!$O:$O,$I64&amp;$O64&amp;$Q64&amp;UPPER(TEXT(BW$4,"MMMMYYYY"))&amp;$Z64,IF($W$1="Pesos CLP",S!$AD:$AD,S!$AO:$AO)),0)</f>
        <v>0</v>
      </c>
      <c r="BX64" s="19">
        <f>IF(OR($I64="REAL",$I64="INCURRIDO"),SUMIF(S!$O:$O,$I64&amp;$O64&amp;$Q64&amp;UPPER(TEXT(BX$4,"MMMMYYYY"))&amp;$Z64,IF($W$1="Pesos CLP",S!$AD:$AD,S!$AO:$AO)),0)</f>
        <v>0</v>
      </c>
      <c r="BY64" s="19">
        <f>IF(OR($I64="REAL",$I64="INCURRIDO"),SUMIF(S!$O:$O,$I64&amp;$O64&amp;$Q64&amp;UPPER(TEXT(BY$4,"MMMMYYYY"))&amp;$Z64,IF($W$1="Pesos CLP",S!$AD:$AD,S!$AO:$AO)),0)</f>
        <v>0</v>
      </c>
      <c r="BZ64" s="19">
        <f>IF(OR($I64="REAL",$I64="INCURRIDO"),SUMIF(S!$O:$O,$I64&amp;$O64&amp;$Q64&amp;UPPER(TEXT(BZ$4,"MMMMYYYY"))&amp;$Z64,IF($W$1="Pesos CLP",S!$AD:$AD,S!$AO:$AO)),0)</f>
        <v>0</v>
      </c>
      <c r="CA64" s="19">
        <f>IF(OR($I64="REAL",$I64="INCURRIDO"),SUMIF(S!$O:$O,$I64&amp;$O64&amp;$Q64&amp;UPPER(TEXT(CA$4,"MMMMYYYY"))&amp;$Z64,IF($W$1="Pesos CLP",S!$AD:$AD,S!$AO:$AO)),0)</f>
        <v>0</v>
      </c>
      <c r="CB64" s="19">
        <f>IF(OR($I64="REAL",$I64="INCURRIDO"),SUMIF(S!$O:$O,$I64&amp;$O64&amp;$Q64&amp;UPPER(TEXT(CB$4,"MMMMYYYY"))&amp;$Z64,IF($W$1="Pesos CLP",S!$AD:$AD,S!$AO:$AO)),0)</f>
        <v>0</v>
      </c>
      <c r="CC64" s="19">
        <f>IF(OR($I64="REAL",$I64="INCURRIDO"),SUMIF(S!$O:$O,$I64&amp;$O64&amp;$Q64&amp;UPPER(TEXT(CC$4,"MMMMYYYY"))&amp;$Z64,IF($W$1="Pesos CLP",S!$AD:$AD,S!$AO:$AO)),0)</f>
        <v>0</v>
      </c>
      <c r="CD64" s="19">
        <f>IF(OR($I64="REAL",$I64="INCURRIDO"),SUMIF(S!$O:$O,$I64&amp;$O64&amp;$Q64&amp;UPPER(TEXT(CD$4,"MMMMYYYY"))&amp;$Z64,IF($W$1="Pesos CLP",S!$AD:$AD,S!$AO:$AO)),0)</f>
        <v>0</v>
      </c>
      <c r="CE64" s="19">
        <f>IF(OR($I64="REAL",$I64="INCURRIDO"),SUMIF(S!$O:$O,$I64&amp;$O64&amp;$Q64&amp;UPPER(TEXT(CE$4,"MMMMYYYY"))&amp;$Z64,IF($W$1="Pesos CLP",S!$AD:$AD,S!$AO:$AO)),0)</f>
        <v>0</v>
      </c>
      <c r="CF64" s="19">
        <f>IF(OR($I64="REAL",$I64="INCURRIDO"),SUMIF(S!$O:$O,$I64&amp;$O64&amp;$Q64&amp;UPPER(TEXT(CF$4,"MMMMYYYY"))&amp;$Z64,IF($W$1="Pesos CLP",S!$AD:$AD,S!$AO:$AO)),0)</f>
        <v>0</v>
      </c>
      <c r="CG64" s="19">
        <f>IF(OR($I64="REAL",$I64="INCURRIDO"),SUMIF(S!$O:$O,$I64&amp;$O64&amp;$Q64&amp;UPPER(TEXT(CG$4,"MMMMYYYY"))&amp;$Z64,IF($W$1="Pesos CLP",S!$AD:$AD,S!$AO:$AO)),0)</f>
        <v>0</v>
      </c>
      <c r="CH64" s="19">
        <f>IF(OR($I64="REAL",$I64="INCURRIDO"),SUMIF(S!$O:$O,$I64&amp;$O64&amp;$Q64&amp;UPPER(TEXT(CH$4,"MMMMYYYY"))&amp;$Z64,IF($W$1="Pesos CLP",S!$AD:$AD,S!$AO:$AO)),0)</f>
        <v>0</v>
      </c>
      <c r="CI64" s="19">
        <f>IF(OR($I64="REAL",$I64="INCURRIDO"),SUMIF(S!$O:$O,$I64&amp;$O64&amp;$Q64&amp;UPPER(TEXT(CI$4,"MMMMYYYY"))&amp;$Z64,IF($W$1="Pesos CLP",S!$AD:$AD,S!$AO:$AO)),0)</f>
        <v>0</v>
      </c>
      <c r="CJ64" s="19">
        <f>IF(OR($I64="REAL",$I64="INCURRIDO"),SUMIF(S!$O:$O,$I64&amp;$O64&amp;$Q64&amp;UPPER(TEXT(CJ$4,"MMMMYYYY"))&amp;$Z64,IF($W$1="Pesos CLP",S!$AD:$AD,S!$AO:$AO)),0)</f>
        <v>0</v>
      </c>
      <c r="CK64" s="378">
        <f t="shared" ref="CK64:CR79" si="69">(IF(AND(AND($T64&gt;=(CK$4-DAY(CK$4)+1),$T64&lt;=CK$4),AND($U64&gt;=(CK$4-DAY(CK$4)+1),$U64&lt;=CK$4)),$U64-$T64+1,IF(AND($T64&gt;=(CK$4-DAY(CK$4)+1),$T64&lt;=CK$4),CK$4-$T64+1,IF(AND($U64&gt;=(CK$4-DAY(CK$4)+1),$U64&lt;=CK$4),$U64-(CK$4-DAY(CK$4)+1)+1,IF(OR(AND((CK$4-DAY(CK$4)+1)&gt;=$T64,(CK$4-DAY(CK$4)+1)&lt;=$U64),AND((CK$4&gt;=$T64),(CK$4&lt;=$U64))),CK$4-(CK$4-DAY(CK$4)+1)+1,0))))/IF($R64="mes",_xlfn.DAYS(CK$4,(CK$4-DAY(CK$4)+1))+1,(_xlfn.DAYS($U64,$T64)+1))*$S64)*IF($X$1="Físico",1,$X64)</f>
        <v>0</v>
      </c>
      <c r="CL64" s="378">
        <f t="shared" si="69"/>
        <v>0</v>
      </c>
      <c r="CM64" s="378">
        <f t="shared" si="69"/>
        <v>0</v>
      </c>
      <c r="CN64" s="378">
        <f t="shared" si="69"/>
        <v>0</v>
      </c>
      <c r="CO64" s="378">
        <f t="shared" si="69"/>
        <v>0</v>
      </c>
      <c r="CP64" s="378">
        <f t="shared" si="69"/>
        <v>0</v>
      </c>
      <c r="CQ64" s="378">
        <f t="shared" si="69"/>
        <v>0</v>
      </c>
      <c r="CR64" s="378">
        <f t="shared" si="69"/>
        <v>0</v>
      </c>
      <c r="CS64" s="378">
        <f t="shared" ref="CS64:DB79" si="70">(IF(AND(AND($T64&gt;=(CS$4-DAY(CS$4)+1),$T64&lt;=CS$4),AND($U64&gt;=(CS$4-DAY(CS$4)+1),$U64&lt;=CS$4)),$U64-$T64+1,IF(AND($T64&gt;=(CS$4-DAY(CS$4)+1),$T64&lt;=CS$4),CS$4-$T64+1,IF(AND($U64&gt;=(CS$4-DAY(CS$4)+1),$U64&lt;=CS$4),$U64-(CS$4-DAY(CS$4)+1)+1,IF(OR(AND((CS$4-DAY(CS$4)+1)&gt;=$T64,(CS$4-DAY(CS$4)+1)&lt;=$U64),AND((CS$4&gt;=$T64),(CS$4&lt;=$U64))),CS$4-(CS$4-DAY(CS$4)+1)+1,0))))/IF($R64="mes",_xlfn.DAYS(CS$4,(CS$4-DAY(CS$4)+1))+1,(_xlfn.DAYS($U64,$T64)+1))*$S64)*IF($X$1="Físico",1,$X64)</f>
        <v>0</v>
      </c>
      <c r="CT64" s="378">
        <f t="shared" si="70"/>
        <v>0</v>
      </c>
      <c r="CU64" s="378">
        <f t="shared" si="70"/>
        <v>0</v>
      </c>
      <c r="CV64" s="378">
        <f t="shared" si="70"/>
        <v>0</v>
      </c>
      <c r="CW64" s="378">
        <f t="shared" si="70"/>
        <v>0</v>
      </c>
      <c r="CX64" s="378">
        <f t="shared" si="70"/>
        <v>0</v>
      </c>
      <c r="CY64" s="378">
        <f t="shared" si="70"/>
        <v>0</v>
      </c>
      <c r="CZ64" s="378">
        <f t="shared" si="70"/>
        <v>0</v>
      </c>
      <c r="DA64" s="378">
        <f t="shared" si="70"/>
        <v>0</v>
      </c>
      <c r="DB64" s="378">
        <f t="shared" si="70"/>
        <v>0</v>
      </c>
      <c r="DC64" s="378">
        <f t="shared" ref="DC64:DL79" si="71">(IF(AND(AND($T64&gt;=(DC$4-DAY(DC$4)+1),$T64&lt;=DC$4),AND($U64&gt;=(DC$4-DAY(DC$4)+1),$U64&lt;=DC$4)),$U64-$T64+1,IF(AND($T64&gt;=(DC$4-DAY(DC$4)+1),$T64&lt;=DC$4),DC$4-$T64+1,IF(AND($U64&gt;=(DC$4-DAY(DC$4)+1),$U64&lt;=DC$4),$U64-(DC$4-DAY(DC$4)+1)+1,IF(OR(AND((DC$4-DAY(DC$4)+1)&gt;=$T64,(DC$4-DAY(DC$4)+1)&lt;=$U64),AND((DC$4&gt;=$T64),(DC$4&lt;=$U64))),DC$4-(DC$4-DAY(DC$4)+1)+1,0))))/IF($R64="mes",_xlfn.DAYS(DC$4,(DC$4-DAY(DC$4)+1))+1,(_xlfn.DAYS($U64,$T64)+1))*$S64)*IF($X$1="Físico",1,$X64)</f>
        <v>0</v>
      </c>
      <c r="DD64" s="378">
        <f t="shared" si="71"/>
        <v>0</v>
      </c>
      <c r="DE64" s="378">
        <f t="shared" si="71"/>
        <v>0</v>
      </c>
      <c r="DF64" s="378">
        <f t="shared" si="71"/>
        <v>0</v>
      </c>
      <c r="DG64" s="378">
        <f t="shared" si="71"/>
        <v>0</v>
      </c>
      <c r="DH64" s="378">
        <f t="shared" si="71"/>
        <v>0</v>
      </c>
      <c r="DI64" s="378">
        <f t="shared" si="71"/>
        <v>0</v>
      </c>
      <c r="DJ64" s="378">
        <f t="shared" si="71"/>
        <v>0</v>
      </c>
      <c r="DK64" s="378">
        <f t="shared" si="71"/>
        <v>0</v>
      </c>
      <c r="DL64" s="378">
        <f t="shared" si="71"/>
        <v>0</v>
      </c>
      <c r="DM64" s="378">
        <f t="shared" ref="DM64:DV79" si="72">(IF(AND(AND($T64&gt;=(DM$4-DAY(DM$4)+1),$T64&lt;=DM$4),AND($U64&gt;=(DM$4-DAY(DM$4)+1),$U64&lt;=DM$4)),$U64-$T64+1,IF(AND($T64&gt;=(DM$4-DAY(DM$4)+1),$T64&lt;=DM$4),DM$4-$T64+1,IF(AND($U64&gt;=(DM$4-DAY(DM$4)+1),$U64&lt;=DM$4),$U64-(DM$4-DAY(DM$4)+1)+1,IF(OR(AND((DM$4-DAY(DM$4)+1)&gt;=$T64,(DM$4-DAY(DM$4)+1)&lt;=$U64),AND((DM$4&gt;=$T64),(DM$4&lt;=$U64))),DM$4-(DM$4-DAY(DM$4)+1)+1,0))))/IF($R64="mes",_xlfn.DAYS(DM$4,(DM$4-DAY(DM$4)+1))+1,(_xlfn.DAYS($U64,$T64)+1))*$S64)*IF($X$1="Físico",1,$X64)</f>
        <v>0</v>
      </c>
      <c r="DN64" s="378">
        <f t="shared" si="72"/>
        <v>0</v>
      </c>
      <c r="DO64" s="378">
        <f t="shared" si="72"/>
        <v>0</v>
      </c>
      <c r="DP64" s="378">
        <f t="shared" si="72"/>
        <v>0</v>
      </c>
      <c r="DQ64" s="378">
        <f t="shared" si="72"/>
        <v>0</v>
      </c>
      <c r="DR64" s="378">
        <f t="shared" si="72"/>
        <v>0</v>
      </c>
      <c r="DS64" s="378">
        <f t="shared" si="72"/>
        <v>0</v>
      </c>
      <c r="DT64" s="378">
        <f t="shared" si="72"/>
        <v>0</v>
      </c>
      <c r="DU64" s="378">
        <f t="shared" si="72"/>
        <v>0</v>
      </c>
      <c r="DV64" s="378">
        <f t="shared" si="72"/>
        <v>0</v>
      </c>
      <c r="DW64" s="378">
        <f t="shared" ref="DW64:EF79" si="73">(IF(AND(AND($T64&gt;=(DW$4-DAY(DW$4)+1),$T64&lt;=DW$4),AND($U64&gt;=(DW$4-DAY(DW$4)+1),$U64&lt;=DW$4)),$U64-$T64+1,IF(AND($T64&gt;=(DW$4-DAY(DW$4)+1),$T64&lt;=DW$4),DW$4-$T64+1,IF(AND($U64&gt;=(DW$4-DAY(DW$4)+1),$U64&lt;=DW$4),$U64-(DW$4-DAY(DW$4)+1)+1,IF(OR(AND((DW$4-DAY(DW$4)+1)&gt;=$T64,(DW$4-DAY(DW$4)+1)&lt;=$U64),AND((DW$4&gt;=$T64),(DW$4&lt;=$U64))),DW$4-(DW$4-DAY(DW$4)+1)+1,0))))/IF($R64="mes",_xlfn.DAYS(DW$4,(DW$4-DAY(DW$4)+1))+1,(_xlfn.DAYS($U64,$T64)+1))*$S64)*IF($X$1="Físico",1,$X64)</f>
        <v>0</v>
      </c>
      <c r="DX64" s="378">
        <f t="shared" si="73"/>
        <v>0</v>
      </c>
      <c r="DY64" s="378">
        <f t="shared" si="73"/>
        <v>0</v>
      </c>
      <c r="DZ64" s="378">
        <f t="shared" si="73"/>
        <v>0</v>
      </c>
      <c r="EA64" s="378">
        <f t="shared" si="73"/>
        <v>0</v>
      </c>
      <c r="EB64" s="378">
        <f t="shared" si="73"/>
        <v>0</v>
      </c>
      <c r="EC64" s="378">
        <f t="shared" si="73"/>
        <v>0</v>
      </c>
      <c r="ED64" s="378">
        <f t="shared" si="73"/>
        <v>0</v>
      </c>
      <c r="EE64" s="378">
        <f t="shared" si="73"/>
        <v>0</v>
      </c>
      <c r="EF64" s="378">
        <f t="shared" si="73"/>
        <v>0</v>
      </c>
      <c r="EG64" s="378">
        <f t="shared" ref="EG64:EQ79" si="74">(IF(AND(AND($T64&gt;=(EG$4-DAY(EG$4)+1),$T64&lt;=EG$4),AND($U64&gt;=(EG$4-DAY(EG$4)+1),$U64&lt;=EG$4)),$U64-$T64+1,IF(AND($T64&gt;=(EG$4-DAY(EG$4)+1),$T64&lt;=EG$4),EG$4-$T64+1,IF(AND($U64&gt;=(EG$4-DAY(EG$4)+1),$U64&lt;=EG$4),$U64-(EG$4-DAY(EG$4)+1)+1,IF(OR(AND((EG$4-DAY(EG$4)+1)&gt;=$T64,(EG$4-DAY(EG$4)+1)&lt;=$U64),AND((EG$4&gt;=$T64),(EG$4&lt;=$U64))),EG$4-(EG$4-DAY(EG$4)+1)+1,0))))/IF($R64="mes",_xlfn.DAYS(EG$4,(EG$4-DAY(EG$4)+1))+1,(_xlfn.DAYS($U64,$T64)+1))*$S64)*IF($X$1="Físico",1,$X64)</f>
        <v>0</v>
      </c>
      <c r="EH64" s="378">
        <f t="shared" si="74"/>
        <v>0</v>
      </c>
      <c r="EI64" s="378">
        <f t="shared" si="74"/>
        <v>0</v>
      </c>
      <c r="EJ64" s="378">
        <f t="shared" si="74"/>
        <v>0</v>
      </c>
      <c r="EK64" s="378">
        <f t="shared" si="74"/>
        <v>0</v>
      </c>
      <c r="EL64" s="378">
        <f t="shared" si="74"/>
        <v>0</v>
      </c>
      <c r="EM64" s="378">
        <f t="shared" si="74"/>
        <v>0</v>
      </c>
      <c r="EN64" s="378">
        <f t="shared" si="74"/>
        <v>0</v>
      </c>
      <c r="EO64" s="378">
        <f t="shared" si="74"/>
        <v>0</v>
      </c>
      <c r="EP64" s="378">
        <f t="shared" si="74"/>
        <v>0</v>
      </c>
      <c r="EQ64" s="378">
        <f t="shared" si="74"/>
        <v>0</v>
      </c>
    </row>
    <row r="65" spans="1:147" x14ac:dyDescent="0.3">
      <c r="A65" s="368"/>
      <c r="B65" s="368"/>
      <c r="C65" s="368"/>
      <c r="D65" s="368">
        <f t="shared" si="17"/>
        <v>1.034195933456562</v>
      </c>
      <c r="E65" s="368" t="str">
        <f>VLOOKUP(TEXT(Z65,0),'G2'!B:D,3,0)</f>
        <v>MN</v>
      </c>
      <c r="F65" s="816">
        <f t="shared" si="18"/>
        <v>0</v>
      </c>
      <c r="G65" s="755">
        <f t="shared" si="8"/>
        <v>0</v>
      </c>
      <c r="H65" s="756" t="s">
        <v>1190</v>
      </c>
      <c r="I65" s="370" t="s">
        <v>93</v>
      </c>
      <c r="J65" s="370" t="s">
        <v>22</v>
      </c>
      <c r="K65" s="368" t="s">
        <v>260</v>
      </c>
      <c r="L65" s="368" t="str">
        <f>IFERROR(VLOOKUP(TEXT(Z65,0),'G2'!$B$5:$D$21,3,0),"")</f>
        <v>MN</v>
      </c>
      <c r="M65" s="369"/>
      <c r="N65" s="370" t="s">
        <v>652</v>
      </c>
      <c r="O65" s="370" t="s">
        <v>631</v>
      </c>
      <c r="P65" s="370"/>
      <c r="Q65" s="370" t="s">
        <v>695</v>
      </c>
      <c r="R65" s="370" t="s">
        <v>651</v>
      </c>
      <c r="S65" s="376">
        <v>5</v>
      </c>
      <c r="T65" s="372">
        <v>45554</v>
      </c>
      <c r="U65" s="372">
        <v>45568</v>
      </c>
      <c r="V65" s="373">
        <f t="shared" si="68"/>
        <v>0.46666666666666667</v>
      </c>
      <c r="W65" s="374">
        <v>0</v>
      </c>
      <c r="X65" s="17" cm="1">
        <f t="array" ref="X65">+IF($W$1="Pesos CLP",W65,W65/TC)*MB_24A25</f>
        <v>0</v>
      </c>
      <c r="Y65" s="18">
        <f t="shared" si="10"/>
        <v>0</v>
      </c>
      <c r="Z65">
        <v>91243520</v>
      </c>
      <c r="AA65" s="19">
        <f>IF(OR($I65="REAL",$I65="INCURRIDO"),SUMIF(S!$O:$O,$I65&amp;$O65&amp;$Q65&amp;UPPER(TEXT(AA$4,"MMMMYYYY"))&amp;$Z65,IF($W$1="Pesos CLP",S!$AD:$AD,S!$AO:$AO)),0)</f>
        <v>0</v>
      </c>
      <c r="AB65" s="19">
        <f>IF(OR($I65="REAL",$I65="INCURRIDO"),SUMIF(S!$O:$O,$I65&amp;$O65&amp;$Q65&amp;UPPER(TEXT(AB$4,"MMMMYYYY"))&amp;$Z65,IF($W$1="Pesos CLP",S!$AD:$AD,S!$AO:$AO)),0)</f>
        <v>0</v>
      </c>
      <c r="AC65" s="19">
        <f>IF(OR($I65="REAL",$I65="INCURRIDO"),SUMIF(S!$O:$O,$I65&amp;$O65&amp;$Q65&amp;UPPER(TEXT(AC$4,"MMMMYYYY"))&amp;$Z65,IF($W$1="Pesos CLP",S!$AD:$AD,S!$AO:$AO)),0)</f>
        <v>0</v>
      </c>
      <c r="AD65" s="19">
        <f>IF(OR($I65="REAL",$I65="INCURRIDO"),SUMIF(S!$O:$O,$I65&amp;$O65&amp;$Q65&amp;UPPER(TEXT(AD$4,"MMMMYYYY"))&amp;$Z65,IF($W$1="Pesos CLP",S!$AD:$AD,S!$AO:$AO)),0)</f>
        <v>0</v>
      </c>
      <c r="AE65" s="19">
        <f>IF(OR($I65="REAL",$I65="INCURRIDO"),SUMIF(S!$O:$O,$I65&amp;$O65&amp;$Q65&amp;UPPER(TEXT(AE$4,"MMMMYYYY"))&amp;$Z65,IF($W$1="Pesos CLP",S!$AD:$AD,S!$AO:$AO)),0)</f>
        <v>0</v>
      </c>
      <c r="AF65" s="19">
        <f>IF(OR($I65="REAL",$I65="INCURRIDO"),SUMIF(S!$O:$O,$I65&amp;$O65&amp;$Q65&amp;UPPER(TEXT(AF$4,"MMMMYYYY"))&amp;$Z65,IF($W$1="Pesos CLP",S!$AD:$AD,S!$AO:$AO)),0)</f>
        <v>0</v>
      </c>
      <c r="AG65" s="19">
        <f>IF(OR($I65="REAL",$I65="INCURRIDO"),SUMIF(S!$O:$O,$I65&amp;$O65&amp;$Q65&amp;UPPER(TEXT(AG$4,"MMMMYYYY"))&amp;$Z65,IF($W$1="Pesos CLP",S!$AD:$AD,S!$AO:$AO)),0)</f>
        <v>0</v>
      </c>
      <c r="AH65" s="19">
        <f>IF(OR($I65="REAL",$I65="INCURRIDO"),SUMIF(S!$O:$O,$I65&amp;$O65&amp;$Q65&amp;UPPER(TEXT(AH$4,"MMMMYYYY"))&amp;$Z65,IF($W$1="Pesos CLP",S!$AD:$AD,S!$AO:$AO)),0)</f>
        <v>0</v>
      </c>
      <c r="AI65" s="19">
        <f>IF(OR($I65="REAL",$I65="INCURRIDO"),SUMIF(S!$O:$O,$I65&amp;$O65&amp;$Q65&amp;UPPER(TEXT(AI$4,"MMMMYYYY"))&amp;$Z65,IF($W$1="Pesos CLP",S!$AD:$AD,S!$AO:$AO)),0)</f>
        <v>0</v>
      </c>
      <c r="AJ65" s="19">
        <f>IF(OR($I65="REAL",$I65="INCURRIDO"),SUMIF(S!$O:$O,$I65&amp;$O65&amp;$Q65&amp;UPPER(TEXT(AJ$4,"MMMMYYYY"))&amp;$Z65,IF($W$1="Pesos CLP",S!$AD:$AD,S!$AO:$AO)),0)</f>
        <v>0</v>
      </c>
      <c r="AK65" s="19">
        <f>IF(OR($I65="REAL",$I65="INCURRIDO"),SUMIF(S!$O:$O,$I65&amp;$O65&amp;$Q65&amp;UPPER(TEXT(AK$4,"MMMMYYYY"))&amp;$Z65,IF($W$1="Pesos CLP",S!$AD:$AD,S!$AO:$AO)),0)</f>
        <v>0</v>
      </c>
      <c r="AL65" s="19">
        <f>IF(OR($I65="REAL",$I65="INCURRIDO"),SUMIF(S!$O:$O,$I65&amp;$O65&amp;$Q65&amp;UPPER(TEXT(AL$4,"MMMMYYYY"))&amp;$Z65,IF($W$1="Pesos CLP",S!$AD:$AD,S!$AO:$AO)),0)</f>
        <v>0</v>
      </c>
      <c r="AM65" s="19">
        <f>IF(OR($I65="REAL",$I65="INCURRIDO"),SUMIF(S!$O:$O,$I65&amp;$O65&amp;$Q65&amp;UPPER(TEXT(AM$4,"MMMMYYYY"))&amp;$Z65,IF($W$1="Pesos CLP",S!$AD:$AD,S!$AO:$AO)),0)</f>
        <v>0</v>
      </c>
      <c r="AN65" s="19">
        <f>IF(OR($I65="REAL",$I65="INCURRIDO"),SUMIF(S!$O:$O,$I65&amp;$O65&amp;$Q65&amp;UPPER(TEXT(AN$4,"MMMMYYYY"))&amp;$Z65,IF($W$1="Pesos CLP",S!$AD:$AD,S!$AO:$AO)),0)</f>
        <v>0</v>
      </c>
      <c r="AO65" s="19">
        <f>IF(OR($I65="REAL",$I65="INCURRIDO"),SUMIF(S!$O:$O,$I65&amp;$O65&amp;$Q65&amp;UPPER(TEXT(AO$4,"MMMMYYYY"))&amp;$Z65,IF($W$1="Pesos CLP",S!$AD:$AD,S!$AO:$AO)),0)</f>
        <v>0</v>
      </c>
      <c r="AP65" s="19">
        <f>IF(OR($I65="REAL",$I65="INCURRIDO"),SUMIF(S!$O:$O,$I65&amp;$O65&amp;$Q65&amp;UPPER(TEXT(AP$4,"MMMMYYYY"))&amp;$Z65,IF($W$1="Pesos CLP",S!$AD:$AD,S!$AO:$AO)),0)</f>
        <v>0</v>
      </c>
      <c r="AQ65" s="19">
        <f>IF(OR($I65="REAL",$I65="INCURRIDO"),SUMIF(S!$O:$O,$I65&amp;$O65&amp;$Q65&amp;UPPER(TEXT(AQ$4,"MMMMYYYY"))&amp;$Z65,IF($W$1="Pesos CLP",S!$AD:$AD,S!$AO:$AO)),0)</f>
        <v>0</v>
      </c>
      <c r="AR65" s="19">
        <f>IF(OR($I65="REAL",$I65="INCURRIDO"),SUMIF(S!$O:$O,$I65&amp;$O65&amp;$Q65&amp;UPPER(TEXT(AR$4,"MMMMYYYY"))&amp;$Z65,IF($W$1="Pesos CLP",S!$AD:$AD,S!$AO:$AO)),0)</f>
        <v>0</v>
      </c>
      <c r="AS65" s="19">
        <f>IF(OR($I65="REAL",$I65="INCURRIDO"),SUMIF(S!$O:$O,$I65&amp;$O65&amp;$Q65&amp;UPPER(TEXT(AS$4,"MMMMYYYY"))&amp;$Z65,IF($W$1="Pesos CLP",S!$AD:$AD,S!$AO:$AO)),0)</f>
        <v>0</v>
      </c>
      <c r="AT65" s="19">
        <f>IF(OR($I65="REAL",$I65="INCURRIDO"),SUMIF(S!$O:$O,$I65&amp;$O65&amp;$Q65&amp;UPPER(TEXT(AT$4,"MMMMYYYY"))&amp;$Z65,IF($W$1="Pesos CLP",S!$AD:$AD,S!$AO:$AO)),0)</f>
        <v>0</v>
      </c>
      <c r="AU65" s="19">
        <f>IF(OR($I65="REAL",$I65="INCURRIDO"),SUMIF(S!$O:$O,$I65&amp;$O65&amp;$Q65&amp;UPPER(TEXT(AU$4,"MMMMYYYY"))&amp;$Z65,IF($W$1="Pesos CLP",S!$AD:$AD,S!$AO:$AO)),0)</f>
        <v>0</v>
      </c>
      <c r="AV65" s="19">
        <f>IF(OR($I65="REAL",$I65="INCURRIDO"),SUMIF(S!$O:$O,$I65&amp;$O65&amp;$Q65&amp;UPPER(TEXT(AV$4,"MMMMYYYY"))&amp;$Z65,IF($W$1="Pesos CLP",S!$AD:$AD,S!$AO:$AO)),0)</f>
        <v>0</v>
      </c>
      <c r="AW65" s="19">
        <f>IF(OR($I65="REAL",$I65="INCURRIDO"),SUMIF(S!$O:$O,$I65&amp;$O65&amp;$Q65&amp;UPPER(TEXT(AW$4,"MMMMYYYY"))&amp;$Z65,IF($W$1="Pesos CLP",S!$AD:$AD,S!$AO:$AO)),0)</f>
        <v>0</v>
      </c>
      <c r="AX65" s="19">
        <f>IF(OR($I65="REAL",$I65="INCURRIDO"),SUMIF(S!$O:$O,$I65&amp;$O65&amp;$Q65&amp;UPPER(TEXT(AX$4,"MMMMYYYY"))&amp;$Z65,IF($W$1="Pesos CLP",S!$AD:$AD,S!$AO:$AO)),0)</f>
        <v>0</v>
      </c>
      <c r="AY65" s="19">
        <f>IF(OR($I65="REAL",$I65="INCURRIDO"),SUMIF(S!$O:$O,$I65&amp;$O65&amp;$Q65&amp;UPPER(TEXT(AY$4,"MMMMYYYY"))&amp;$Z65,IF($W$1="Pesos CLP",S!$AD:$AD,S!$AO:$AO)),0)</f>
        <v>0</v>
      </c>
      <c r="AZ65" s="19">
        <f>IF(OR($I65="REAL",$I65="INCURRIDO"),SUMIF(S!$O:$O,$I65&amp;$O65&amp;$Q65&amp;UPPER(TEXT(AZ$4,"MMMMYYYY"))&amp;$Z65,IF($W$1="Pesos CLP",S!$AD:$AD,S!$AO:$AO)),0)</f>
        <v>0</v>
      </c>
      <c r="BA65" s="19">
        <f>IF(OR($I65="REAL",$I65="INCURRIDO"),SUMIF(S!$O:$O,$I65&amp;$O65&amp;$Q65&amp;UPPER(TEXT(BA$4,"MMMMYYYY"))&amp;$Z65,IF($W$1="Pesos CLP",S!$AD:$AD,S!$AO:$AO)),0)</f>
        <v>0</v>
      </c>
      <c r="BB65" s="19">
        <f>IF(OR($I65="REAL",$I65="INCURRIDO"),SUMIF(S!$O:$O,$I65&amp;$O65&amp;$Q65&amp;UPPER(TEXT(BB$4,"MMMMYYYY"))&amp;$Z65,IF($W$1="Pesos CLP",S!$AD:$AD,S!$AO:$AO)),0)</f>
        <v>0</v>
      </c>
      <c r="BC65" s="19">
        <f>IF(OR($I65="REAL",$I65="INCURRIDO"),SUMIF(S!$O:$O,$I65&amp;$O65&amp;$Q65&amp;UPPER(TEXT(BC$4,"MMMMYYYY"))&amp;$Z65,IF($W$1="Pesos CLP",S!$AD:$AD,S!$AO:$AO)),0)</f>
        <v>0</v>
      </c>
      <c r="BD65" s="19">
        <f>IF(OR($I65="REAL",$I65="INCURRIDO"),SUMIF(S!$O:$O,$I65&amp;$O65&amp;$Q65&amp;UPPER(TEXT(BD$4,"MMMMYYYY"))&amp;$Z65,IF($W$1="Pesos CLP",S!$AD:$AD,S!$AO:$AO)),0)</f>
        <v>0</v>
      </c>
      <c r="BE65" s="19">
        <f>IF(OR($I65="REAL",$I65="INCURRIDO"),SUMIF(S!$O:$O,$I65&amp;$O65&amp;$Q65&amp;UPPER(TEXT(BE$4,"MMMMYYYY"))&amp;$Z65,IF($W$1="Pesos CLP",S!$AD:$AD,S!$AO:$AO)),0)</f>
        <v>0</v>
      </c>
      <c r="BF65" s="19">
        <f>IF(OR($I65="REAL",$I65="INCURRIDO"),SUMIF(S!$O:$O,$I65&amp;$O65&amp;$Q65&amp;UPPER(TEXT(BF$4,"MMMMYYYY"))&amp;$Z65,IF($W$1="Pesos CLP",S!$AD:$AD,S!$AO:$AO)),0)</f>
        <v>0</v>
      </c>
      <c r="BG65" s="19">
        <f>IF(OR($I65="REAL",$I65="INCURRIDO"),SUMIF(S!$O:$O,$I65&amp;$O65&amp;$Q65&amp;UPPER(TEXT(BG$4,"MMMMYYYY"))&amp;$Z65,IF($W$1="Pesos CLP",S!$AD:$AD,S!$AO:$AO)),0)</f>
        <v>0</v>
      </c>
      <c r="BH65" s="19">
        <f>IF(OR($I65="REAL",$I65="INCURRIDO"),SUMIF(S!$O:$O,$I65&amp;$O65&amp;$Q65&amp;UPPER(TEXT(BH$4,"MMMMYYYY"))&amp;$Z65,IF($W$1="Pesos CLP",S!$AD:$AD,S!$AO:$AO)),0)</f>
        <v>0</v>
      </c>
      <c r="BI65" s="19">
        <f>IF(OR($I65="REAL",$I65="INCURRIDO"),SUMIF(S!$O:$O,$I65&amp;$O65&amp;$Q65&amp;UPPER(TEXT(BI$4,"MMMMYYYY"))&amp;$Z65,IF($W$1="Pesos CLP",S!$AD:$AD,S!$AO:$AO)),0)</f>
        <v>0</v>
      </c>
      <c r="BJ65" s="19">
        <f>IF(OR($I65="REAL",$I65="INCURRIDO"),SUMIF(S!$O:$O,$I65&amp;$O65&amp;$Q65&amp;UPPER(TEXT(BJ$4,"MMMMYYYY"))&amp;$Z65,IF($W$1="Pesos CLP",S!$AD:$AD,S!$AO:$AO)),0)</f>
        <v>0</v>
      </c>
      <c r="BK65" s="19">
        <f>IF(OR($I65="REAL",$I65="INCURRIDO"),SUMIF(S!$O:$O,$I65&amp;$O65&amp;$Q65&amp;UPPER(TEXT(BK$4,"MMMMYYYY"))&amp;$Z65,IF($W$1="Pesos CLP",S!$AD:$AD,S!$AO:$AO)),0)</f>
        <v>0</v>
      </c>
      <c r="BL65" s="19">
        <f>IF(OR($I65="REAL",$I65="INCURRIDO"),SUMIF(S!$O:$O,$I65&amp;$O65&amp;$Q65&amp;UPPER(TEXT(BL$4,"MMMMYYYY"))&amp;$Z65,IF($W$1="Pesos CLP",S!$AD:$AD,S!$AO:$AO)),0)</f>
        <v>0</v>
      </c>
      <c r="BM65" s="19">
        <f>IF(OR($I65="REAL",$I65="INCURRIDO"),SUMIF(S!$O:$O,$I65&amp;$O65&amp;$Q65&amp;UPPER(TEXT(BM$4,"MMMMYYYY"))&amp;$Z65,IF($W$1="Pesos CLP",S!$AD:$AD,S!$AO:$AO)),0)</f>
        <v>0</v>
      </c>
      <c r="BN65" s="19">
        <f>IF(OR($I65="REAL",$I65="INCURRIDO"),SUMIF(S!$O:$O,$I65&amp;$O65&amp;$Q65&amp;UPPER(TEXT(BN$4,"MMMMYYYY"))&amp;$Z65,IF($W$1="Pesos CLP",S!$AD:$AD,S!$AO:$AO)),0)</f>
        <v>0</v>
      </c>
      <c r="BO65" s="19">
        <f>IF(OR($I65="REAL",$I65="INCURRIDO"),SUMIF(S!$O:$O,$I65&amp;$O65&amp;$Q65&amp;UPPER(TEXT(BO$4,"MMMMYYYY"))&amp;$Z65,IF($W$1="Pesos CLP",S!$AD:$AD,S!$AO:$AO)),0)</f>
        <v>0</v>
      </c>
      <c r="BP65" s="19">
        <f>IF(OR($I65="REAL",$I65="INCURRIDO"),SUMIF(S!$O:$O,$I65&amp;$O65&amp;$Q65&amp;UPPER(TEXT(BP$4,"MMMMYYYY"))&amp;$Z65,IF($W$1="Pesos CLP",S!$AD:$AD,S!$AO:$AO)),0)</f>
        <v>0</v>
      </c>
      <c r="BQ65" s="19">
        <f>IF(OR($I65="REAL",$I65="INCURRIDO"),SUMIF(S!$O:$O,$I65&amp;$O65&amp;$Q65&amp;UPPER(TEXT(BQ$4,"MMMMYYYY"))&amp;$Z65,IF($W$1="Pesos CLP",S!$AD:$AD,S!$AO:$AO)),0)</f>
        <v>0</v>
      </c>
      <c r="BR65" s="19">
        <f>IF(OR($I65="REAL",$I65="INCURRIDO"),SUMIF(S!$O:$O,$I65&amp;$O65&amp;$Q65&amp;UPPER(TEXT(BR$4,"MMMMYYYY"))&amp;$Z65,IF($W$1="Pesos CLP",S!$AD:$AD,S!$AO:$AO)),0)</f>
        <v>0</v>
      </c>
      <c r="BS65" s="19">
        <f>IF(OR($I65="REAL",$I65="INCURRIDO"),SUMIF(S!$O:$O,$I65&amp;$O65&amp;$Q65&amp;UPPER(TEXT(BS$4,"MMMMYYYY"))&amp;$Z65,IF($W$1="Pesos CLP",S!$AD:$AD,S!$AO:$AO)),0)</f>
        <v>0</v>
      </c>
      <c r="BT65" s="19">
        <f>IF(OR($I65="REAL",$I65="INCURRIDO"),SUMIF(S!$O:$O,$I65&amp;$O65&amp;$Q65&amp;UPPER(TEXT(BT$4,"MMMMYYYY"))&amp;$Z65,IF($W$1="Pesos CLP",S!$AD:$AD,S!$AO:$AO)),0)</f>
        <v>0</v>
      </c>
      <c r="BU65" s="19">
        <f>IF(OR($I65="REAL",$I65="INCURRIDO"),SUMIF(S!$O:$O,$I65&amp;$O65&amp;$Q65&amp;UPPER(TEXT(BU$4,"MMMMYYYY"))&amp;$Z65,IF($W$1="Pesos CLP",S!$AD:$AD,S!$AO:$AO)),0)</f>
        <v>0</v>
      </c>
      <c r="BV65" s="19">
        <f>IF(OR($I65="REAL",$I65="INCURRIDO"),SUMIF(S!$O:$O,$I65&amp;$O65&amp;$Q65&amp;UPPER(TEXT(BV$4,"MMMMYYYY"))&amp;$Z65,IF($W$1="Pesos CLP",S!$AD:$AD,S!$AO:$AO)),0)</f>
        <v>0</v>
      </c>
      <c r="BW65" s="19">
        <f>IF(OR($I65="REAL",$I65="INCURRIDO"),SUMIF(S!$O:$O,$I65&amp;$O65&amp;$Q65&amp;UPPER(TEXT(BW$4,"MMMMYYYY"))&amp;$Z65,IF($W$1="Pesos CLP",S!$AD:$AD,S!$AO:$AO)),0)</f>
        <v>0</v>
      </c>
      <c r="BX65" s="19">
        <f>IF(OR($I65="REAL",$I65="INCURRIDO"),SUMIF(S!$O:$O,$I65&amp;$O65&amp;$Q65&amp;UPPER(TEXT(BX$4,"MMMMYYYY"))&amp;$Z65,IF($W$1="Pesos CLP",S!$AD:$AD,S!$AO:$AO)),0)</f>
        <v>0</v>
      </c>
      <c r="BY65" s="19">
        <f>IF(OR($I65="REAL",$I65="INCURRIDO"),SUMIF(S!$O:$O,$I65&amp;$O65&amp;$Q65&amp;UPPER(TEXT(BY$4,"MMMMYYYY"))&amp;$Z65,IF($W$1="Pesos CLP",S!$AD:$AD,S!$AO:$AO)),0)</f>
        <v>0</v>
      </c>
      <c r="BZ65" s="19">
        <f>IF(OR($I65="REAL",$I65="INCURRIDO"),SUMIF(S!$O:$O,$I65&amp;$O65&amp;$Q65&amp;UPPER(TEXT(BZ$4,"MMMMYYYY"))&amp;$Z65,IF($W$1="Pesos CLP",S!$AD:$AD,S!$AO:$AO)),0)</f>
        <v>0</v>
      </c>
      <c r="CA65" s="19">
        <f>IF(OR($I65="REAL",$I65="INCURRIDO"),SUMIF(S!$O:$O,$I65&amp;$O65&amp;$Q65&amp;UPPER(TEXT(CA$4,"MMMMYYYY"))&amp;$Z65,IF($W$1="Pesos CLP",S!$AD:$AD,S!$AO:$AO)),0)</f>
        <v>0</v>
      </c>
      <c r="CB65" s="19">
        <f>IF(OR($I65="REAL",$I65="INCURRIDO"),SUMIF(S!$O:$O,$I65&amp;$O65&amp;$Q65&amp;UPPER(TEXT(CB$4,"MMMMYYYY"))&amp;$Z65,IF($W$1="Pesos CLP",S!$AD:$AD,S!$AO:$AO)),0)</f>
        <v>0</v>
      </c>
      <c r="CC65" s="19">
        <f>IF(OR($I65="REAL",$I65="INCURRIDO"),SUMIF(S!$O:$O,$I65&amp;$O65&amp;$Q65&amp;UPPER(TEXT(CC$4,"MMMMYYYY"))&amp;$Z65,IF($W$1="Pesos CLP",S!$AD:$AD,S!$AO:$AO)),0)</f>
        <v>0</v>
      </c>
      <c r="CD65" s="19">
        <f>IF(OR($I65="REAL",$I65="INCURRIDO"),SUMIF(S!$O:$O,$I65&amp;$O65&amp;$Q65&amp;UPPER(TEXT(CD$4,"MMMMYYYY"))&amp;$Z65,IF($W$1="Pesos CLP",S!$AD:$AD,S!$AO:$AO)),0)</f>
        <v>0</v>
      </c>
      <c r="CE65" s="19">
        <f>IF(OR($I65="REAL",$I65="INCURRIDO"),SUMIF(S!$O:$O,$I65&amp;$O65&amp;$Q65&amp;UPPER(TEXT(CE$4,"MMMMYYYY"))&amp;$Z65,IF($W$1="Pesos CLP",S!$AD:$AD,S!$AO:$AO)),0)</f>
        <v>0</v>
      </c>
      <c r="CF65" s="19">
        <f>IF(OR($I65="REAL",$I65="INCURRIDO"),SUMIF(S!$O:$O,$I65&amp;$O65&amp;$Q65&amp;UPPER(TEXT(CF$4,"MMMMYYYY"))&amp;$Z65,IF($W$1="Pesos CLP",S!$AD:$AD,S!$AO:$AO)),0)</f>
        <v>0</v>
      </c>
      <c r="CG65" s="19">
        <f>IF(OR($I65="REAL",$I65="INCURRIDO"),SUMIF(S!$O:$O,$I65&amp;$O65&amp;$Q65&amp;UPPER(TEXT(CG$4,"MMMMYYYY"))&amp;$Z65,IF($W$1="Pesos CLP",S!$AD:$AD,S!$AO:$AO)),0)</f>
        <v>0</v>
      </c>
      <c r="CH65" s="19">
        <f>IF(OR($I65="REAL",$I65="INCURRIDO"),SUMIF(S!$O:$O,$I65&amp;$O65&amp;$Q65&amp;UPPER(TEXT(CH$4,"MMMMYYYY"))&amp;$Z65,IF($W$1="Pesos CLP",S!$AD:$AD,S!$AO:$AO)),0)</f>
        <v>0</v>
      </c>
      <c r="CI65" s="19">
        <f>IF(OR($I65="REAL",$I65="INCURRIDO"),SUMIF(S!$O:$O,$I65&amp;$O65&amp;$Q65&amp;UPPER(TEXT(CI$4,"MMMMYYYY"))&amp;$Z65,IF($W$1="Pesos CLP",S!$AD:$AD,S!$AO:$AO)),0)</f>
        <v>0</v>
      </c>
      <c r="CJ65" s="19">
        <f>IF(OR($I65="REAL",$I65="INCURRIDO"),SUMIF(S!$O:$O,$I65&amp;$O65&amp;$Q65&amp;UPPER(TEXT(CJ$4,"MMMMYYYY"))&amp;$Z65,IF($W$1="Pesos CLP",S!$AD:$AD,S!$AO:$AO)),0)</f>
        <v>0</v>
      </c>
      <c r="CK65" s="378">
        <f t="shared" si="69"/>
        <v>0</v>
      </c>
      <c r="CL65" s="378">
        <f t="shared" si="69"/>
        <v>0</v>
      </c>
      <c r="CM65" s="378">
        <f t="shared" si="69"/>
        <v>0</v>
      </c>
      <c r="CN65" s="378">
        <f t="shared" si="69"/>
        <v>0</v>
      </c>
      <c r="CO65" s="378">
        <f t="shared" si="69"/>
        <v>0</v>
      </c>
      <c r="CP65" s="378">
        <f t="shared" si="69"/>
        <v>0</v>
      </c>
      <c r="CQ65" s="378">
        <f t="shared" si="69"/>
        <v>0</v>
      </c>
      <c r="CR65" s="378">
        <f t="shared" si="69"/>
        <v>0</v>
      </c>
      <c r="CS65" s="378">
        <f t="shared" si="70"/>
        <v>0</v>
      </c>
      <c r="CT65" s="378">
        <f t="shared" si="70"/>
        <v>0</v>
      </c>
      <c r="CU65" s="378">
        <f t="shared" si="70"/>
        <v>0</v>
      </c>
      <c r="CV65" s="378">
        <f t="shared" si="70"/>
        <v>0</v>
      </c>
      <c r="CW65" s="378">
        <f t="shared" si="70"/>
        <v>0</v>
      </c>
      <c r="CX65" s="378">
        <f t="shared" si="70"/>
        <v>0</v>
      </c>
      <c r="CY65" s="378">
        <f t="shared" si="70"/>
        <v>0</v>
      </c>
      <c r="CZ65" s="378">
        <f t="shared" si="70"/>
        <v>0</v>
      </c>
      <c r="DA65" s="378">
        <f t="shared" si="70"/>
        <v>0</v>
      </c>
      <c r="DB65" s="378">
        <f t="shared" si="70"/>
        <v>0</v>
      </c>
      <c r="DC65" s="378">
        <f t="shared" si="71"/>
        <v>0</v>
      </c>
      <c r="DD65" s="378">
        <f t="shared" si="71"/>
        <v>0</v>
      </c>
      <c r="DE65" s="378">
        <f t="shared" si="71"/>
        <v>0</v>
      </c>
      <c r="DF65" s="378">
        <f t="shared" si="71"/>
        <v>0</v>
      </c>
      <c r="DG65" s="378">
        <f t="shared" si="71"/>
        <v>0</v>
      </c>
      <c r="DH65" s="378">
        <f t="shared" si="71"/>
        <v>0</v>
      </c>
      <c r="DI65" s="378">
        <f t="shared" si="71"/>
        <v>0</v>
      </c>
      <c r="DJ65" s="378">
        <f t="shared" si="71"/>
        <v>0</v>
      </c>
      <c r="DK65" s="378">
        <f t="shared" si="71"/>
        <v>0</v>
      </c>
      <c r="DL65" s="378">
        <f t="shared" si="71"/>
        <v>0</v>
      </c>
      <c r="DM65" s="378">
        <f t="shared" si="72"/>
        <v>0</v>
      </c>
      <c r="DN65" s="378">
        <f t="shared" si="72"/>
        <v>0</v>
      </c>
      <c r="DO65" s="378">
        <f t="shared" si="72"/>
        <v>0</v>
      </c>
      <c r="DP65" s="378">
        <f t="shared" si="72"/>
        <v>0</v>
      </c>
      <c r="DQ65" s="378">
        <f t="shared" si="72"/>
        <v>0</v>
      </c>
      <c r="DR65" s="378">
        <f t="shared" si="72"/>
        <v>0</v>
      </c>
      <c r="DS65" s="378">
        <f t="shared" si="72"/>
        <v>0</v>
      </c>
      <c r="DT65" s="378">
        <f t="shared" si="72"/>
        <v>0</v>
      </c>
      <c r="DU65" s="378">
        <f t="shared" si="72"/>
        <v>0</v>
      </c>
      <c r="DV65" s="378">
        <f t="shared" si="72"/>
        <v>0</v>
      </c>
      <c r="DW65" s="378">
        <f t="shared" si="73"/>
        <v>0</v>
      </c>
      <c r="DX65" s="378">
        <f t="shared" si="73"/>
        <v>0</v>
      </c>
      <c r="DY65" s="378">
        <f t="shared" si="73"/>
        <v>0</v>
      </c>
      <c r="DZ65" s="378">
        <f t="shared" si="73"/>
        <v>0</v>
      </c>
      <c r="EA65" s="378">
        <f t="shared" si="73"/>
        <v>0</v>
      </c>
      <c r="EB65" s="378">
        <f t="shared" si="73"/>
        <v>0</v>
      </c>
      <c r="EC65" s="378">
        <f t="shared" si="73"/>
        <v>0</v>
      </c>
      <c r="ED65" s="378">
        <f t="shared" si="73"/>
        <v>0</v>
      </c>
      <c r="EE65" s="378">
        <f t="shared" si="73"/>
        <v>0</v>
      </c>
      <c r="EF65" s="378">
        <f t="shared" si="73"/>
        <v>0</v>
      </c>
      <c r="EG65" s="378">
        <f t="shared" si="74"/>
        <v>0</v>
      </c>
      <c r="EH65" s="378">
        <f t="shared" si="74"/>
        <v>0</v>
      </c>
      <c r="EI65" s="378">
        <f t="shared" si="74"/>
        <v>0</v>
      </c>
      <c r="EJ65" s="378">
        <f t="shared" si="74"/>
        <v>0</v>
      </c>
      <c r="EK65" s="378">
        <f t="shared" si="74"/>
        <v>0</v>
      </c>
      <c r="EL65" s="378">
        <f t="shared" si="74"/>
        <v>0</v>
      </c>
      <c r="EM65" s="378">
        <f t="shared" si="74"/>
        <v>0</v>
      </c>
      <c r="EN65" s="378">
        <f t="shared" si="74"/>
        <v>0</v>
      </c>
      <c r="EO65" s="378">
        <f t="shared" si="74"/>
        <v>0</v>
      </c>
      <c r="EP65" s="378">
        <f t="shared" si="74"/>
        <v>0</v>
      </c>
      <c r="EQ65" s="378">
        <f t="shared" si="74"/>
        <v>0</v>
      </c>
    </row>
    <row r="66" spans="1:147" x14ac:dyDescent="0.3">
      <c r="A66" s="368"/>
      <c r="B66" s="368"/>
      <c r="C66" s="368"/>
      <c r="D66" s="368">
        <f t="shared" si="17"/>
        <v>1.034195933456562</v>
      </c>
      <c r="E66" s="368" t="str">
        <f>VLOOKUP(TEXT(Z66,0),'G2'!B:D,3,0)</f>
        <v>MN</v>
      </c>
      <c r="F66" s="816">
        <f t="shared" si="18"/>
        <v>0</v>
      </c>
      <c r="G66" s="755">
        <f t="shared" ref="G66:G136" si="75">IF(OR($I66="REAL",$I66="INCURRIDO"),$I66&amp;" "&amp;$Z66&amp;" "&amp;O66&amp;" "&amp;Q66,)</f>
        <v>0</v>
      </c>
      <c r="H66" s="756" t="s">
        <v>1190</v>
      </c>
      <c r="I66" s="370" t="s">
        <v>93</v>
      </c>
      <c r="J66" s="370" t="s">
        <v>22</v>
      </c>
      <c r="K66" s="368" t="s">
        <v>260</v>
      </c>
      <c r="L66" s="368" t="str">
        <f>IFERROR(VLOOKUP(TEXT(Z66,0),'G2'!$B$5:$D$21,3,0),"")</f>
        <v>MN</v>
      </c>
      <c r="M66" s="369"/>
      <c r="N66" s="370" t="s">
        <v>653</v>
      </c>
      <c r="O66" s="370" t="s">
        <v>641</v>
      </c>
      <c r="P66" s="370"/>
      <c r="Q66" s="370" t="s">
        <v>695</v>
      </c>
      <c r="R66" s="370" t="s">
        <v>651</v>
      </c>
      <c r="S66" s="376">
        <v>1</v>
      </c>
      <c r="T66" s="372">
        <v>45572</v>
      </c>
      <c r="U66" s="372">
        <v>45568</v>
      </c>
      <c r="V66" s="373">
        <f t="shared" si="68"/>
        <v>-0.13333333333333333</v>
      </c>
      <c r="W66" s="374">
        <v>2235577.2323942035</v>
      </c>
      <c r="X66" s="17" cm="1">
        <f t="array" ref="X66">+IF($W$1="Pesos CLP",W66,W66/TC)*MB_24A25</f>
        <v>2548.9415640482712</v>
      </c>
      <c r="Y66" s="18">
        <f t="shared" si="10"/>
        <v>0</v>
      </c>
      <c r="Z66">
        <v>91243520</v>
      </c>
      <c r="AA66" s="19">
        <f>IF(OR($I66="REAL",$I66="INCURRIDO"),SUMIF(S!$O:$O,$I66&amp;$O66&amp;$Q66&amp;UPPER(TEXT(AA$4,"MMMMYYYY"))&amp;$Z66,IF($W$1="Pesos CLP",S!$AD:$AD,S!$AO:$AO)),0)</f>
        <v>0</v>
      </c>
      <c r="AB66" s="19">
        <f>IF(OR($I66="REAL",$I66="INCURRIDO"),SUMIF(S!$O:$O,$I66&amp;$O66&amp;$Q66&amp;UPPER(TEXT(AB$4,"MMMMYYYY"))&amp;$Z66,IF($W$1="Pesos CLP",S!$AD:$AD,S!$AO:$AO)),0)</f>
        <v>0</v>
      </c>
      <c r="AC66" s="19">
        <f>IF(OR($I66="REAL",$I66="INCURRIDO"),SUMIF(S!$O:$O,$I66&amp;$O66&amp;$Q66&amp;UPPER(TEXT(AC$4,"MMMMYYYY"))&amp;$Z66,IF($W$1="Pesos CLP",S!$AD:$AD,S!$AO:$AO)),0)</f>
        <v>0</v>
      </c>
      <c r="AD66" s="19">
        <f>IF(OR($I66="REAL",$I66="INCURRIDO"),SUMIF(S!$O:$O,$I66&amp;$O66&amp;$Q66&amp;UPPER(TEXT(AD$4,"MMMMYYYY"))&amp;$Z66,IF($W$1="Pesos CLP",S!$AD:$AD,S!$AO:$AO)),0)</f>
        <v>0</v>
      </c>
      <c r="AE66" s="19">
        <f>IF(OR($I66="REAL",$I66="INCURRIDO"),SUMIF(S!$O:$O,$I66&amp;$O66&amp;$Q66&amp;UPPER(TEXT(AE$4,"MMMMYYYY"))&amp;$Z66,IF($W$1="Pesos CLP",S!$AD:$AD,S!$AO:$AO)),0)</f>
        <v>0</v>
      </c>
      <c r="AF66" s="19">
        <f>IF(OR($I66="REAL",$I66="INCURRIDO"),SUMIF(S!$O:$O,$I66&amp;$O66&amp;$Q66&amp;UPPER(TEXT(AF$4,"MMMMYYYY"))&amp;$Z66,IF($W$1="Pesos CLP",S!$AD:$AD,S!$AO:$AO)),0)</f>
        <v>0</v>
      </c>
      <c r="AG66" s="19">
        <f>IF(OR($I66="REAL",$I66="INCURRIDO"),SUMIF(S!$O:$O,$I66&amp;$O66&amp;$Q66&amp;UPPER(TEXT(AG$4,"MMMMYYYY"))&amp;$Z66,IF($W$1="Pesos CLP",S!$AD:$AD,S!$AO:$AO)),0)</f>
        <v>0</v>
      </c>
      <c r="AH66" s="19">
        <f>IF(OR($I66="REAL",$I66="INCURRIDO"),SUMIF(S!$O:$O,$I66&amp;$O66&amp;$Q66&amp;UPPER(TEXT(AH$4,"MMMMYYYY"))&amp;$Z66,IF($W$1="Pesos CLP",S!$AD:$AD,S!$AO:$AO)),0)</f>
        <v>0</v>
      </c>
      <c r="AI66" s="19">
        <f>IF(OR($I66="REAL",$I66="INCURRIDO"),SUMIF(S!$O:$O,$I66&amp;$O66&amp;$Q66&amp;UPPER(TEXT(AI$4,"MMMMYYYY"))&amp;$Z66,IF($W$1="Pesos CLP",S!$AD:$AD,S!$AO:$AO)),0)</f>
        <v>0</v>
      </c>
      <c r="AJ66" s="19">
        <f>IF(OR($I66="REAL",$I66="INCURRIDO"),SUMIF(S!$O:$O,$I66&amp;$O66&amp;$Q66&amp;UPPER(TEXT(AJ$4,"MMMMYYYY"))&amp;$Z66,IF($W$1="Pesos CLP",S!$AD:$AD,S!$AO:$AO)),0)</f>
        <v>0</v>
      </c>
      <c r="AK66" s="19">
        <f>IF(OR($I66="REAL",$I66="INCURRIDO"),SUMIF(S!$O:$O,$I66&amp;$O66&amp;$Q66&amp;UPPER(TEXT(AK$4,"MMMMYYYY"))&amp;$Z66,IF($W$1="Pesos CLP",S!$AD:$AD,S!$AO:$AO)),0)</f>
        <v>0</v>
      </c>
      <c r="AL66" s="19">
        <f>IF(OR($I66="REAL",$I66="INCURRIDO"),SUMIF(S!$O:$O,$I66&amp;$O66&amp;$Q66&amp;UPPER(TEXT(AL$4,"MMMMYYYY"))&amp;$Z66,IF($W$1="Pesos CLP",S!$AD:$AD,S!$AO:$AO)),0)</f>
        <v>0</v>
      </c>
      <c r="AM66" s="19">
        <f>IF(OR($I66="REAL",$I66="INCURRIDO"),SUMIF(S!$O:$O,$I66&amp;$O66&amp;$Q66&amp;UPPER(TEXT(AM$4,"MMMMYYYY"))&amp;$Z66,IF($W$1="Pesos CLP",S!$AD:$AD,S!$AO:$AO)),0)</f>
        <v>0</v>
      </c>
      <c r="AN66" s="19">
        <f>IF(OR($I66="REAL",$I66="INCURRIDO"),SUMIF(S!$O:$O,$I66&amp;$O66&amp;$Q66&amp;UPPER(TEXT(AN$4,"MMMMYYYY"))&amp;$Z66,IF($W$1="Pesos CLP",S!$AD:$AD,S!$AO:$AO)),0)</f>
        <v>0</v>
      </c>
      <c r="AO66" s="19">
        <f>IF(OR($I66="REAL",$I66="INCURRIDO"),SUMIF(S!$O:$O,$I66&amp;$O66&amp;$Q66&amp;UPPER(TEXT(AO$4,"MMMMYYYY"))&amp;$Z66,IF($W$1="Pesos CLP",S!$AD:$AD,S!$AO:$AO)),0)</f>
        <v>0</v>
      </c>
      <c r="AP66" s="19">
        <f>IF(OR($I66="REAL",$I66="INCURRIDO"),SUMIF(S!$O:$O,$I66&amp;$O66&amp;$Q66&amp;UPPER(TEXT(AP$4,"MMMMYYYY"))&amp;$Z66,IF($W$1="Pesos CLP",S!$AD:$AD,S!$AO:$AO)),0)</f>
        <v>0</v>
      </c>
      <c r="AQ66" s="19">
        <f>IF(OR($I66="REAL",$I66="INCURRIDO"),SUMIF(S!$O:$O,$I66&amp;$O66&amp;$Q66&amp;UPPER(TEXT(AQ$4,"MMMMYYYY"))&amp;$Z66,IF($W$1="Pesos CLP",S!$AD:$AD,S!$AO:$AO)),0)</f>
        <v>0</v>
      </c>
      <c r="AR66" s="19">
        <f>IF(OR($I66="REAL",$I66="INCURRIDO"),SUMIF(S!$O:$O,$I66&amp;$O66&amp;$Q66&amp;UPPER(TEXT(AR$4,"MMMMYYYY"))&amp;$Z66,IF($W$1="Pesos CLP",S!$AD:$AD,S!$AO:$AO)),0)</f>
        <v>0</v>
      </c>
      <c r="AS66" s="19">
        <f>IF(OR($I66="REAL",$I66="INCURRIDO"),SUMIF(S!$O:$O,$I66&amp;$O66&amp;$Q66&amp;UPPER(TEXT(AS$4,"MMMMYYYY"))&amp;$Z66,IF($W$1="Pesos CLP",S!$AD:$AD,S!$AO:$AO)),0)</f>
        <v>0</v>
      </c>
      <c r="AT66" s="19">
        <f>IF(OR($I66="REAL",$I66="INCURRIDO"),SUMIF(S!$O:$O,$I66&amp;$O66&amp;$Q66&amp;UPPER(TEXT(AT$4,"MMMMYYYY"))&amp;$Z66,IF($W$1="Pesos CLP",S!$AD:$AD,S!$AO:$AO)),0)</f>
        <v>0</v>
      </c>
      <c r="AU66" s="19">
        <f>IF(OR($I66="REAL",$I66="INCURRIDO"),SUMIF(S!$O:$O,$I66&amp;$O66&amp;$Q66&amp;UPPER(TEXT(AU$4,"MMMMYYYY"))&amp;$Z66,IF($W$1="Pesos CLP",S!$AD:$AD,S!$AO:$AO)),0)</f>
        <v>0</v>
      </c>
      <c r="AV66" s="19">
        <f>IF(OR($I66="REAL",$I66="INCURRIDO"),SUMIF(S!$O:$O,$I66&amp;$O66&amp;$Q66&amp;UPPER(TEXT(AV$4,"MMMMYYYY"))&amp;$Z66,IF($W$1="Pesos CLP",S!$AD:$AD,S!$AO:$AO)),0)</f>
        <v>0</v>
      </c>
      <c r="AW66" s="19">
        <f>IF(OR($I66="REAL",$I66="INCURRIDO"),SUMIF(S!$O:$O,$I66&amp;$O66&amp;$Q66&amp;UPPER(TEXT(AW$4,"MMMMYYYY"))&amp;$Z66,IF($W$1="Pesos CLP",S!$AD:$AD,S!$AO:$AO)),0)</f>
        <v>0</v>
      </c>
      <c r="AX66" s="19">
        <f>IF(OR($I66="REAL",$I66="INCURRIDO"),SUMIF(S!$O:$O,$I66&amp;$O66&amp;$Q66&amp;UPPER(TEXT(AX$4,"MMMMYYYY"))&amp;$Z66,IF($W$1="Pesos CLP",S!$AD:$AD,S!$AO:$AO)),0)</f>
        <v>0</v>
      </c>
      <c r="AY66" s="19">
        <f>IF(OR($I66="REAL",$I66="INCURRIDO"),SUMIF(S!$O:$O,$I66&amp;$O66&amp;$Q66&amp;UPPER(TEXT(AY$4,"MMMMYYYY"))&amp;$Z66,IF($W$1="Pesos CLP",S!$AD:$AD,S!$AO:$AO)),0)</f>
        <v>0</v>
      </c>
      <c r="AZ66" s="19">
        <f>IF(OR($I66="REAL",$I66="INCURRIDO"),SUMIF(S!$O:$O,$I66&amp;$O66&amp;$Q66&amp;UPPER(TEXT(AZ$4,"MMMMYYYY"))&amp;$Z66,IF($W$1="Pesos CLP",S!$AD:$AD,S!$AO:$AO)),0)</f>
        <v>0</v>
      </c>
      <c r="BA66" s="19">
        <f>IF(OR($I66="REAL",$I66="INCURRIDO"),SUMIF(S!$O:$O,$I66&amp;$O66&amp;$Q66&amp;UPPER(TEXT(BA$4,"MMMMYYYY"))&amp;$Z66,IF($W$1="Pesos CLP",S!$AD:$AD,S!$AO:$AO)),0)</f>
        <v>0</v>
      </c>
      <c r="BB66" s="19">
        <f>IF(OR($I66="REAL",$I66="INCURRIDO"),SUMIF(S!$O:$O,$I66&amp;$O66&amp;$Q66&amp;UPPER(TEXT(BB$4,"MMMMYYYY"))&amp;$Z66,IF($W$1="Pesos CLP",S!$AD:$AD,S!$AO:$AO)),0)</f>
        <v>0</v>
      </c>
      <c r="BC66" s="19">
        <f>IF(OR($I66="REAL",$I66="INCURRIDO"),SUMIF(S!$O:$O,$I66&amp;$O66&amp;$Q66&amp;UPPER(TEXT(BC$4,"MMMMYYYY"))&amp;$Z66,IF($W$1="Pesos CLP",S!$AD:$AD,S!$AO:$AO)),0)</f>
        <v>0</v>
      </c>
      <c r="BD66" s="19">
        <f>IF(OR($I66="REAL",$I66="INCURRIDO"),SUMIF(S!$O:$O,$I66&amp;$O66&amp;$Q66&amp;UPPER(TEXT(BD$4,"MMMMYYYY"))&amp;$Z66,IF($W$1="Pesos CLP",S!$AD:$AD,S!$AO:$AO)),0)</f>
        <v>0</v>
      </c>
      <c r="BE66" s="19">
        <f>IF(OR($I66="REAL",$I66="INCURRIDO"),SUMIF(S!$O:$O,$I66&amp;$O66&amp;$Q66&amp;UPPER(TEXT(BE$4,"MMMMYYYY"))&amp;$Z66,IF($W$1="Pesos CLP",S!$AD:$AD,S!$AO:$AO)),0)</f>
        <v>0</v>
      </c>
      <c r="BF66" s="19">
        <f>IF(OR($I66="REAL",$I66="INCURRIDO"),SUMIF(S!$O:$O,$I66&amp;$O66&amp;$Q66&amp;UPPER(TEXT(BF$4,"MMMMYYYY"))&amp;$Z66,IF($W$1="Pesos CLP",S!$AD:$AD,S!$AO:$AO)),0)</f>
        <v>0</v>
      </c>
      <c r="BG66" s="19">
        <f>IF(OR($I66="REAL",$I66="INCURRIDO"),SUMIF(S!$O:$O,$I66&amp;$O66&amp;$Q66&amp;UPPER(TEXT(BG$4,"MMMMYYYY"))&amp;$Z66,IF($W$1="Pesos CLP",S!$AD:$AD,S!$AO:$AO)),0)</f>
        <v>0</v>
      </c>
      <c r="BH66" s="19">
        <f>IF(OR($I66="REAL",$I66="INCURRIDO"),SUMIF(S!$O:$O,$I66&amp;$O66&amp;$Q66&amp;UPPER(TEXT(BH$4,"MMMMYYYY"))&amp;$Z66,IF($W$1="Pesos CLP",S!$AD:$AD,S!$AO:$AO)),0)</f>
        <v>0</v>
      </c>
      <c r="BI66" s="19">
        <f>IF(OR($I66="REAL",$I66="INCURRIDO"),SUMIF(S!$O:$O,$I66&amp;$O66&amp;$Q66&amp;UPPER(TEXT(BI$4,"MMMMYYYY"))&amp;$Z66,IF($W$1="Pesos CLP",S!$AD:$AD,S!$AO:$AO)),0)</f>
        <v>0</v>
      </c>
      <c r="BJ66" s="19">
        <f>IF(OR($I66="REAL",$I66="INCURRIDO"),SUMIF(S!$O:$O,$I66&amp;$O66&amp;$Q66&amp;UPPER(TEXT(BJ$4,"MMMMYYYY"))&amp;$Z66,IF($W$1="Pesos CLP",S!$AD:$AD,S!$AO:$AO)),0)</f>
        <v>0</v>
      </c>
      <c r="BK66" s="19">
        <f>IF(OR($I66="REAL",$I66="INCURRIDO"),SUMIF(S!$O:$O,$I66&amp;$O66&amp;$Q66&amp;UPPER(TEXT(BK$4,"MMMMYYYY"))&amp;$Z66,IF($W$1="Pesos CLP",S!$AD:$AD,S!$AO:$AO)),0)</f>
        <v>0</v>
      </c>
      <c r="BL66" s="19">
        <f>IF(OR($I66="REAL",$I66="INCURRIDO"),SUMIF(S!$O:$O,$I66&amp;$O66&amp;$Q66&amp;UPPER(TEXT(BL$4,"MMMMYYYY"))&amp;$Z66,IF($W$1="Pesos CLP",S!$AD:$AD,S!$AO:$AO)),0)</f>
        <v>0</v>
      </c>
      <c r="BM66" s="19">
        <f>IF(OR($I66="REAL",$I66="INCURRIDO"),SUMIF(S!$O:$O,$I66&amp;$O66&amp;$Q66&amp;UPPER(TEXT(BM$4,"MMMMYYYY"))&amp;$Z66,IF($W$1="Pesos CLP",S!$AD:$AD,S!$AO:$AO)),0)</f>
        <v>0</v>
      </c>
      <c r="BN66" s="19">
        <f>IF(OR($I66="REAL",$I66="INCURRIDO"),SUMIF(S!$O:$O,$I66&amp;$O66&amp;$Q66&amp;UPPER(TEXT(BN$4,"MMMMYYYY"))&amp;$Z66,IF($W$1="Pesos CLP",S!$AD:$AD,S!$AO:$AO)),0)</f>
        <v>0</v>
      </c>
      <c r="BO66" s="19">
        <f>IF(OR($I66="REAL",$I66="INCURRIDO"),SUMIF(S!$O:$O,$I66&amp;$O66&amp;$Q66&amp;UPPER(TEXT(BO$4,"MMMMYYYY"))&amp;$Z66,IF($W$1="Pesos CLP",S!$AD:$AD,S!$AO:$AO)),0)</f>
        <v>0</v>
      </c>
      <c r="BP66" s="19">
        <f>IF(OR($I66="REAL",$I66="INCURRIDO"),SUMIF(S!$O:$O,$I66&amp;$O66&amp;$Q66&amp;UPPER(TEXT(BP$4,"MMMMYYYY"))&amp;$Z66,IF($W$1="Pesos CLP",S!$AD:$AD,S!$AO:$AO)),0)</f>
        <v>0</v>
      </c>
      <c r="BQ66" s="19">
        <f>IF(OR($I66="REAL",$I66="INCURRIDO"),SUMIF(S!$O:$O,$I66&amp;$O66&amp;$Q66&amp;UPPER(TEXT(BQ$4,"MMMMYYYY"))&amp;$Z66,IF($W$1="Pesos CLP",S!$AD:$AD,S!$AO:$AO)),0)</f>
        <v>0</v>
      </c>
      <c r="BR66" s="19">
        <f>IF(OR($I66="REAL",$I66="INCURRIDO"),SUMIF(S!$O:$O,$I66&amp;$O66&amp;$Q66&amp;UPPER(TEXT(BR$4,"MMMMYYYY"))&amp;$Z66,IF($W$1="Pesos CLP",S!$AD:$AD,S!$AO:$AO)),0)</f>
        <v>0</v>
      </c>
      <c r="BS66" s="19">
        <f>IF(OR($I66="REAL",$I66="INCURRIDO"),SUMIF(S!$O:$O,$I66&amp;$O66&amp;$Q66&amp;UPPER(TEXT(BS$4,"MMMMYYYY"))&amp;$Z66,IF($W$1="Pesos CLP",S!$AD:$AD,S!$AO:$AO)),0)</f>
        <v>0</v>
      </c>
      <c r="BT66" s="19">
        <f>IF(OR($I66="REAL",$I66="INCURRIDO"),SUMIF(S!$O:$O,$I66&amp;$O66&amp;$Q66&amp;UPPER(TEXT(BT$4,"MMMMYYYY"))&amp;$Z66,IF($W$1="Pesos CLP",S!$AD:$AD,S!$AO:$AO)),0)</f>
        <v>0</v>
      </c>
      <c r="BU66" s="19">
        <f>IF(OR($I66="REAL",$I66="INCURRIDO"),SUMIF(S!$O:$O,$I66&amp;$O66&amp;$Q66&amp;UPPER(TEXT(BU$4,"MMMMYYYY"))&amp;$Z66,IF($W$1="Pesos CLP",S!$AD:$AD,S!$AO:$AO)),0)</f>
        <v>0</v>
      </c>
      <c r="BV66" s="19">
        <f>IF(OR($I66="REAL",$I66="INCURRIDO"),SUMIF(S!$O:$O,$I66&amp;$O66&amp;$Q66&amp;UPPER(TEXT(BV$4,"MMMMYYYY"))&amp;$Z66,IF($W$1="Pesos CLP",S!$AD:$AD,S!$AO:$AO)),0)</f>
        <v>0</v>
      </c>
      <c r="BW66" s="19">
        <f>IF(OR($I66="REAL",$I66="INCURRIDO"),SUMIF(S!$O:$O,$I66&amp;$O66&amp;$Q66&amp;UPPER(TEXT(BW$4,"MMMMYYYY"))&amp;$Z66,IF($W$1="Pesos CLP",S!$AD:$AD,S!$AO:$AO)),0)</f>
        <v>0</v>
      </c>
      <c r="BX66" s="19">
        <f>IF(OR($I66="REAL",$I66="INCURRIDO"),SUMIF(S!$O:$O,$I66&amp;$O66&amp;$Q66&amp;UPPER(TEXT(BX$4,"MMMMYYYY"))&amp;$Z66,IF($W$1="Pesos CLP",S!$AD:$AD,S!$AO:$AO)),0)</f>
        <v>0</v>
      </c>
      <c r="BY66" s="19">
        <f>IF(OR($I66="REAL",$I66="INCURRIDO"),SUMIF(S!$O:$O,$I66&amp;$O66&amp;$Q66&amp;UPPER(TEXT(BY$4,"MMMMYYYY"))&amp;$Z66,IF($W$1="Pesos CLP",S!$AD:$AD,S!$AO:$AO)),0)</f>
        <v>0</v>
      </c>
      <c r="BZ66" s="19">
        <f>IF(OR($I66="REAL",$I66="INCURRIDO"),SUMIF(S!$O:$O,$I66&amp;$O66&amp;$Q66&amp;UPPER(TEXT(BZ$4,"MMMMYYYY"))&amp;$Z66,IF($W$1="Pesos CLP",S!$AD:$AD,S!$AO:$AO)),0)</f>
        <v>0</v>
      </c>
      <c r="CA66" s="19">
        <f>IF(OR($I66="REAL",$I66="INCURRIDO"),SUMIF(S!$O:$O,$I66&amp;$O66&amp;$Q66&amp;UPPER(TEXT(CA$4,"MMMMYYYY"))&amp;$Z66,IF($W$1="Pesos CLP",S!$AD:$AD,S!$AO:$AO)),0)</f>
        <v>0</v>
      </c>
      <c r="CB66" s="19">
        <f>IF(OR($I66="REAL",$I66="INCURRIDO"),SUMIF(S!$O:$O,$I66&amp;$O66&amp;$Q66&amp;UPPER(TEXT(CB$4,"MMMMYYYY"))&amp;$Z66,IF($W$1="Pesos CLP",S!$AD:$AD,S!$AO:$AO)),0)</f>
        <v>0</v>
      </c>
      <c r="CC66" s="19">
        <f>IF(OR($I66="REAL",$I66="INCURRIDO"),SUMIF(S!$O:$O,$I66&amp;$O66&amp;$Q66&amp;UPPER(TEXT(CC$4,"MMMMYYYY"))&amp;$Z66,IF($W$1="Pesos CLP",S!$AD:$AD,S!$AO:$AO)),0)</f>
        <v>0</v>
      </c>
      <c r="CD66" s="19">
        <f>IF(OR($I66="REAL",$I66="INCURRIDO"),SUMIF(S!$O:$O,$I66&amp;$O66&amp;$Q66&amp;UPPER(TEXT(CD$4,"MMMMYYYY"))&amp;$Z66,IF($W$1="Pesos CLP",S!$AD:$AD,S!$AO:$AO)),0)</f>
        <v>0</v>
      </c>
      <c r="CE66" s="19">
        <f>IF(OR($I66="REAL",$I66="INCURRIDO"),SUMIF(S!$O:$O,$I66&amp;$O66&amp;$Q66&amp;UPPER(TEXT(CE$4,"MMMMYYYY"))&amp;$Z66,IF($W$1="Pesos CLP",S!$AD:$AD,S!$AO:$AO)),0)</f>
        <v>0</v>
      </c>
      <c r="CF66" s="19">
        <f>IF(OR($I66="REAL",$I66="INCURRIDO"),SUMIF(S!$O:$O,$I66&amp;$O66&amp;$Q66&amp;UPPER(TEXT(CF$4,"MMMMYYYY"))&amp;$Z66,IF($W$1="Pesos CLP",S!$AD:$AD,S!$AO:$AO)),0)</f>
        <v>0</v>
      </c>
      <c r="CG66" s="19">
        <f>IF(OR($I66="REAL",$I66="INCURRIDO"),SUMIF(S!$O:$O,$I66&amp;$O66&amp;$Q66&amp;UPPER(TEXT(CG$4,"MMMMYYYY"))&amp;$Z66,IF($W$1="Pesos CLP",S!$AD:$AD,S!$AO:$AO)),0)</f>
        <v>0</v>
      </c>
      <c r="CH66" s="19">
        <f>IF(OR($I66="REAL",$I66="INCURRIDO"),SUMIF(S!$O:$O,$I66&amp;$O66&amp;$Q66&amp;UPPER(TEXT(CH$4,"MMMMYYYY"))&amp;$Z66,IF($W$1="Pesos CLP",S!$AD:$AD,S!$AO:$AO)),0)</f>
        <v>0</v>
      </c>
      <c r="CI66" s="19">
        <f>IF(OR($I66="REAL",$I66="INCURRIDO"),SUMIF(S!$O:$O,$I66&amp;$O66&amp;$Q66&amp;UPPER(TEXT(CI$4,"MMMMYYYY"))&amp;$Z66,IF($W$1="Pesos CLP",S!$AD:$AD,S!$AO:$AO)),0)</f>
        <v>0</v>
      </c>
      <c r="CJ66" s="19">
        <f>IF(OR($I66="REAL",$I66="INCURRIDO"),SUMIF(S!$O:$O,$I66&amp;$O66&amp;$Q66&amp;UPPER(TEXT(CJ$4,"MMMMYYYY"))&amp;$Z66,IF($W$1="Pesos CLP",S!$AD:$AD,S!$AO:$AO)),0)</f>
        <v>0</v>
      </c>
      <c r="CK66" s="378">
        <f t="shared" si="69"/>
        <v>0</v>
      </c>
      <c r="CL66" s="378">
        <f t="shared" si="69"/>
        <v>0</v>
      </c>
      <c r="CM66" s="378">
        <f t="shared" si="69"/>
        <v>0</v>
      </c>
      <c r="CN66" s="378">
        <f t="shared" si="69"/>
        <v>0</v>
      </c>
      <c r="CO66" s="378">
        <f t="shared" si="69"/>
        <v>0</v>
      </c>
      <c r="CP66" s="378">
        <f t="shared" si="69"/>
        <v>0</v>
      </c>
      <c r="CQ66" s="378">
        <f t="shared" si="69"/>
        <v>0</v>
      </c>
      <c r="CR66" s="378">
        <f t="shared" si="69"/>
        <v>0</v>
      </c>
      <c r="CS66" s="378">
        <f t="shared" si="70"/>
        <v>0</v>
      </c>
      <c r="CT66" s="378">
        <f t="shared" si="70"/>
        <v>0</v>
      </c>
      <c r="CU66" s="378">
        <f t="shared" si="70"/>
        <v>0</v>
      </c>
      <c r="CV66" s="378">
        <f t="shared" si="70"/>
        <v>0</v>
      </c>
      <c r="CW66" s="378">
        <f t="shared" si="70"/>
        <v>0</v>
      </c>
      <c r="CX66" s="378">
        <f t="shared" si="70"/>
        <v>0</v>
      </c>
      <c r="CY66" s="378">
        <f t="shared" si="70"/>
        <v>0</v>
      </c>
      <c r="CZ66" s="378">
        <f t="shared" si="70"/>
        <v>0</v>
      </c>
      <c r="DA66" s="378">
        <f t="shared" si="70"/>
        <v>0</v>
      </c>
      <c r="DB66" s="378">
        <f t="shared" si="70"/>
        <v>0</v>
      </c>
      <c r="DC66" s="378">
        <f t="shared" si="71"/>
        <v>0</v>
      </c>
      <c r="DD66" s="378">
        <f t="shared" si="71"/>
        <v>0</v>
      </c>
      <c r="DE66" s="378">
        <f t="shared" si="71"/>
        <v>0</v>
      </c>
      <c r="DF66" s="378">
        <f t="shared" si="71"/>
        <v>0</v>
      </c>
      <c r="DG66" s="378">
        <f t="shared" si="71"/>
        <v>0</v>
      </c>
      <c r="DH66" s="378">
        <f t="shared" si="71"/>
        <v>0</v>
      </c>
      <c r="DI66" s="378">
        <f t="shared" si="71"/>
        <v>0</v>
      </c>
      <c r="DJ66" s="378">
        <f t="shared" si="71"/>
        <v>0</v>
      </c>
      <c r="DK66" s="378">
        <f t="shared" si="71"/>
        <v>0</v>
      </c>
      <c r="DL66" s="378">
        <f t="shared" si="71"/>
        <v>0</v>
      </c>
      <c r="DM66" s="378">
        <f t="shared" si="72"/>
        <v>0</v>
      </c>
      <c r="DN66" s="378">
        <f t="shared" si="72"/>
        <v>0</v>
      </c>
      <c r="DO66" s="378">
        <f t="shared" si="72"/>
        <v>0</v>
      </c>
      <c r="DP66" s="378">
        <f t="shared" si="72"/>
        <v>0</v>
      </c>
      <c r="DQ66" s="378">
        <f t="shared" si="72"/>
        <v>0</v>
      </c>
      <c r="DR66" s="378">
        <f t="shared" si="72"/>
        <v>0</v>
      </c>
      <c r="DS66" s="378">
        <f t="shared" si="72"/>
        <v>0</v>
      </c>
      <c r="DT66" s="378">
        <f t="shared" si="72"/>
        <v>0</v>
      </c>
      <c r="DU66" s="378">
        <f t="shared" si="72"/>
        <v>0</v>
      </c>
      <c r="DV66" s="378">
        <f t="shared" si="72"/>
        <v>0</v>
      </c>
      <c r="DW66" s="378">
        <f t="shared" si="73"/>
        <v>0</v>
      </c>
      <c r="DX66" s="378">
        <f t="shared" si="73"/>
        <v>0</v>
      </c>
      <c r="DY66" s="378">
        <f t="shared" si="73"/>
        <v>0</v>
      </c>
      <c r="DZ66" s="378">
        <f t="shared" si="73"/>
        <v>0</v>
      </c>
      <c r="EA66" s="378">
        <f t="shared" si="73"/>
        <v>0</v>
      </c>
      <c r="EB66" s="378">
        <f t="shared" si="73"/>
        <v>0</v>
      </c>
      <c r="EC66" s="378">
        <f t="shared" si="73"/>
        <v>0</v>
      </c>
      <c r="ED66" s="378">
        <f t="shared" si="73"/>
        <v>0</v>
      </c>
      <c r="EE66" s="378">
        <f t="shared" si="73"/>
        <v>0</v>
      </c>
      <c r="EF66" s="378">
        <f t="shared" si="73"/>
        <v>0</v>
      </c>
      <c r="EG66" s="378">
        <f t="shared" si="74"/>
        <v>0</v>
      </c>
      <c r="EH66" s="378">
        <f t="shared" si="74"/>
        <v>0</v>
      </c>
      <c r="EI66" s="378">
        <f t="shared" si="74"/>
        <v>0</v>
      </c>
      <c r="EJ66" s="378">
        <f t="shared" si="74"/>
        <v>0</v>
      </c>
      <c r="EK66" s="378">
        <f t="shared" si="74"/>
        <v>0</v>
      </c>
      <c r="EL66" s="378">
        <f t="shared" si="74"/>
        <v>0</v>
      </c>
      <c r="EM66" s="378">
        <f t="shared" si="74"/>
        <v>0</v>
      </c>
      <c r="EN66" s="378">
        <f t="shared" si="74"/>
        <v>0</v>
      </c>
      <c r="EO66" s="378">
        <f t="shared" si="74"/>
        <v>0</v>
      </c>
      <c r="EP66" s="378">
        <f t="shared" si="74"/>
        <v>0</v>
      </c>
      <c r="EQ66" s="378">
        <f t="shared" si="74"/>
        <v>0</v>
      </c>
    </row>
    <row r="67" spans="1:147" x14ac:dyDescent="0.3">
      <c r="A67" s="368"/>
      <c r="B67" s="368"/>
      <c r="C67" s="368"/>
      <c r="D67" s="368">
        <f t="shared" si="17"/>
        <v>1.034195933456562</v>
      </c>
      <c r="E67" s="368" t="str">
        <f>VLOOKUP(TEXT(Z67,0),'G2'!B:D,3,0)</f>
        <v>MN</v>
      </c>
      <c r="F67" s="816">
        <f t="shared" si="18"/>
        <v>0</v>
      </c>
      <c r="G67" s="755">
        <f t="shared" si="75"/>
        <v>0</v>
      </c>
      <c r="H67" s="756" t="s">
        <v>1190</v>
      </c>
      <c r="I67" s="370" t="s">
        <v>93</v>
      </c>
      <c r="J67" s="370" t="s">
        <v>22</v>
      </c>
      <c r="K67" s="368" t="s">
        <v>260</v>
      </c>
      <c r="L67" s="368" t="str">
        <f>IFERROR(VLOOKUP(TEXT(Z67,0),'G2'!$B$5:$D$21,3,0),"")</f>
        <v>MN</v>
      </c>
      <c r="M67" s="369"/>
      <c r="N67" s="370" t="s">
        <v>654</v>
      </c>
      <c r="O67" s="370" t="s">
        <v>641</v>
      </c>
      <c r="P67" s="370"/>
      <c r="Q67" s="370" t="s">
        <v>695</v>
      </c>
      <c r="R67" s="370" t="s">
        <v>651</v>
      </c>
      <c r="S67" s="376">
        <v>1</v>
      </c>
      <c r="T67" s="372">
        <v>45554</v>
      </c>
      <c r="U67" s="372">
        <v>45565</v>
      </c>
      <c r="V67" s="373">
        <f t="shared" si="68"/>
        <v>0.36666666666666664</v>
      </c>
      <c r="W67" s="374">
        <v>2235577.2323942035</v>
      </c>
      <c r="X67" s="17" cm="1">
        <f t="array" ref="X67">+IF($W$1="Pesos CLP",W67,W67/TC)*MB_24A25</f>
        <v>2548.9415640482712</v>
      </c>
      <c r="Y67" s="18">
        <f t="shared" si="10"/>
        <v>0</v>
      </c>
      <c r="Z67">
        <v>91243520</v>
      </c>
      <c r="AA67" s="19">
        <f>IF(OR($I67="REAL",$I67="INCURRIDO"),SUMIF(S!$O:$O,$I67&amp;$O67&amp;$Q67&amp;UPPER(TEXT(AA$4,"MMMMYYYY"))&amp;$Z67,IF($W$1="Pesos CLP",S!$AD:$AD,S!$AO:$AO)),0)</f>
        <v>0</v>
      </c>
      <c r="AB67" s="19">
        <f>IF(OR($I67="REAL",$I67="INCURRIDO"),SUMIF(S!$O:$O,$I67&amp;$O67&amp;$Q67&amp;UPPER(TEXT(AB$4,"MMMMYYYY"))&amp;$Z67,IF($W$1="Pesos CLP",S!$AD:$AD,S!$AO:$AO)),0)</f>
        <v>0</v>
      </c>
      <c r="AC67" s="19">
        <f>IF(OR($I67="REAL",$I67="INCURRIDO"),SUMIF(S!$O:$O,$I67&amp;$O67&amp;$Q67&amp;UPPER(TEXT(AC$4,"MMMMYYYY"))&amp;$Z67,IF($W$1="Pesos CLP",S!$AD:$AD,S!$AO:$AO)),0)</f>
        <v>0</v>
      </c>
      <c r="AD67" s="19">
        <f>IF(OR($I67="REAL",$I67="INCURRIDO"),SUMIF(S!$O:$O,$I67&amp;$O67&amp;$Q67&amp;UPPER(TEXT(AD$4,"MMMMYYYY"))&amp;$Z67,IF($W$1="Pesos CLP",S!$AD:$AD,S!$AO:$AO)),0)</f>
        <v>0</v>
      </c>
      <c r="AE67" s="19">
        <f>IF(OR($I67="REAL",$I67="INCURRIDO"),SUMIF(S!$O:$O,$I67&amp;$O67&amp;$Q67&amp;UPPER(TEXT(AE$4,"MMMMYYYY"))&amp;$Z67,IF($W$1="Pesos CLP",S!$AD:$AD,S!$AO:$AO)),0)</f>
        <v>0</v>
      </c>
      <c r="AF67" s="19">
        <f>IF(OR($I67="REAL",$I67="INCURRIDO"),SUMIF(S!$O:$O,$I67&amp;$O67&amp;$Q67&amp;UPPER(TEXT(AF$4,"MMMMYYYY"))&amp;$Z67,IF($W$1="Pesos CLP",S!$AD:$AD,S!$AO:$AO)),0)</f>
        <v>0</v>
      </c>
      <c r="AG67" s="19">
        <f>IF(OR($I67="REAL",$I67="INCURRIDO"),SUMIF(S!$O:$O,$I67&amp;$O67&amp;$Q67&amp;UPPER(TEXT(AG$4,"MMMMYYYY"))&amp;$Z67,IF($W$1="Pesos CLP",S!$AD:$AD,S!$AO:$AO)),0)</f>
        <v>0</v>
      </c>
      <c r="AH67" s="19">
        <f>IF(OR($I67="REAL",$I67="INCURRIDO"),SUMIF(S!$O:$O,$I67&amp;$O67&amp;$Q67&amp;UPPER(TEXT(AH$4,"MMMMYYYY"))&amp;$Z67,IF($W$1="Pesos CLP",S!$AD:$AD,S!$AO:$AO)),0)</f>
        <v>0</v>
      </c>
      <c r="AI67" s="19">
        <f>IF(OR($I67="REAL",$I67="INCURRIDO"),SUMIF(S!$O:$O,$I67&amp;$O67&amp;$Q67&amp;UPPER(TEXT(AI$4,"MMMMYYYY"))&amp;$Z67,IF($W$1="Pesos CLP",S!$AD:$AD,S!$AO:$AO)),0)</f>
        <v>0</v>
      </c>
      <c r="AJ67" s="19">
        <f>IF(OR($I67="REAL",$I67="INCURRIDO"),SUMIF(S!$O:$O,$I67&amp;$O67&amp;$Q67&amp;UPPER(TEXT(AJ$4,"MMMMYYYY"))&amp;$Z67,IF($W$1="Pesos CLP",S!$AD:$AD,S!$AO:$AO)),0)</f>
        <v>0</v>
      </c>
      <c r="AK67" s="19">
        <f>IF(OR($I67="REAL",$I67="INCURRIDO"),SUMIF(S!$O:$O,$I67&amp;$O67&amp;$Q67&amp;UPPER(TEXT(AK$4,"MMMMYYYY"))&amp;$Z67,IF($W$1="Pesos CLP",S!$AD:$AD,S!$AO:$AO)),0)</f>
        <v>0</v>
      </c>
      <c r="AL67" s="19">
        <f>IF(OR($I67="REAL",$I67="INCURRIDO"),SUMIF(S!$O:$O,$I67&amp;$O67&amp;$Q67&amp;UPPER(TEXT(AL$4,"MMMMYYYY"))&amp;$Z67,IF($W$1="Pesos CLP",S!$AD:$AD,S!$AO:$AO)),0)</f>
        <v>0</v>
      </c>
      <c r="AM67" s="19">
        <f>IF(OR($I67="REAL",$I67="INCURRIDO"),SUMIF(S!$O:$O,$I67&amp;$O67&amp;$Q67&amp;UPPER(TEXT(AM$4,"MMMMYYYY"))&amp;$Z67,IF($W$1="Pesos CLP",S!$AD:$AD,S!$AO:$AO)),0)</f>
        <v>0</v>
      </c>
      <c r="AN67" s="19">
        <f>IF(OR($I67="REAL",$I67="INCURRIDO"),SUMIF(S!$O:$O,$I67&amp;$O67&amp;$Q67&amp;UPPER(TEXT(AN$4,"MMMMYYYY"))&amp;$Z67,IF($W$1="Pesos CLP",S!$AD:$AD,S!$AO:$AO)),0)</f>
        <v>0</v>
      </c>
      <c r="AO67" s="19">
        <f>IF(OR($I67="REAL",$I67="INCURRIDO"),SUMIF(S!$O:$O,$I67&amp;$O67&amp;$Q67&amp;UPPER(TEXT(AO$4,"MMMMYYYY"))&amp;$Z67,IF($W$1="Pesos CLP",S!$AD:$AD,S!$AO:$AO)),0)</f>
        <v>0</v>
      </c>
      <c r="AP67" s="19">
        <f>IF(OR($I67="REAL",$I67="INCURRIDO"),SUMIF(S!$O:$O,$I67&amp;$O67&amp;$Q67&amp;UPPER(TEXT(AP$4,"MMMMYYYY"))&amp;$Z67,IF($W$1="Pesos CLP",S!$AD:$AD,S!$AO:$AO)),0)</f>
        <v>0</v>
      </c>
      <c r="AQ67" s="19">
        <f>IF(OR($I67="REAL",$I67="INCURRIDO"),SUMIF(S!$O:$O,$I67&amp;$O67&amp;$Q67&amp;UPPER(TEXT(AQ$4,"MMMMYYYY"))&amp;$Z67,IF($W$1="Pesos CLP",S!$AD:$AD,S!$AO:$AO)),0)</f>
        <v>0</v>
      </c>
      <c r="AR67" s="19">
        <f>IF(OR($I67="REAL",$I67="INCURRIDO"),SUMIF(S!$O:$O,$I67&amp;$O67&amp;$Q67&amp;UPPER(TEXT(AR$4,"MMMMYYYY"))&amp;$Z67,IF($W$1="Pesos CLP",S!$AD:$AD,S!$AO:$AO)),0)</f>
        <v>0</v>
      </c>
      <c r="AS67" s="19">
        <f>IF(OR($I67="REAL",$I67="INCURRIDO"),SUMIF(S!$O:$O,$I67&amp;$O67&amp;$Q67&amp;UPPER(TEXT(AS$4,"MMMMYYYY"))&amp;$Z67,IF($W$1="Pesos CLP",S!$AD:$AD,S!$AO:$AO)),0)</f>
        <v>0</v>
      </c>
      <c r="AT67" s="19">
        <f>IF(OR($I67="REAL",$I67="INCURRIDO"),SUMIF(S!$O:$O,$I67&amp;$O67&amp;$Q67&amp;UPPER(TEXT(AT$4,"MMMMYYYY"))&amp;$Z67,IF($W$1="Pesos CLP",S!$AD:$AD,S!$AO:$AO)),0)</f>
        <v>0</v>
      </c>
      <c r="AU67" s="19">
        <f>IF(OR($I67="REAL",$I67="INCURRIDO"),SUMIF(S!$O:$O,$I67&amp;$O67&amp;$Q67&amp;UPPER(TEXT(AU$4,"MMMMYYYY"))&amp;$Z67,IF($W$1="Pesos CLP",S!$AD:$AD,S!$AO:$AO)),0)</f>
        <v>0</v>
      </c>
      <c r="AV67" s="19">
        <f>IF(OR($I67="REAL",$I67="INCURRIDO"),SUMIF(S!$O:$O,$I67&amp;$O67&amp;$Q67&amp;UPPER(TEXT(AV$4,"MMMMYYYY"))&amp;$Z67,IF($W$1="Pesos CLP",S!$AD:$AD,S!$AO:$AO)),0)</f>
        <v>0</v>
      </c>
      <c r="AW67" s="19">
        <f>IF(OR($I67="REAL",$I67="INCURRIDO"),SUMIF(S!$O:$O,$I67&amp;$O67&amp;$Q67&amp;UPPER(TEXT(AW$4,"MMMMYYYY"))&amp;$Z67,IF($W$1="Pesos CLP",S!$AD:$AD,S!$AO:$AO)),0)</f>
        <v>0</v>
      </c>
      <c r="AX67" s="19">
        <f>IF(OR($I67="REAL",$I67="INCURRIDO"),SUMIF(S!$O:$O,$I67&amp;$O67&amp;$Q67&amp;UPPER(TEXT(AX$4,"MMMMYYYY"))&amp;$Z67,IF($W$1="Pesos CLP",S!$AD:$AD,S!$AO:$AO)),0)</f>
        <v>0</v>
      </c>
      <c r="AY67" s="19">
        <f>IF(OR($I67="REAL",$I67="INCURRIDO"),SUMIF(S!$O:$O,$I67&amp;$O67&amp;$Q67&amp;UPPER(TEXT(AY$4,"MMMMYYYY"))&amp;$Z67,IF($W$1="Pesos CLP",S!$AD:$AD,S!$AO:$AO)),0)</f>
        <v>0</v>
      </c>
      <c r="AZ67" s="19">
        <f>IF(OR($I67="REAL",$I67="INCURRIDO"),SUMIF(S!$O:$O,$I67&amp;$O67&amp;$Q67&amp;UPPER(TEXT(AZ$4,"MMMMYYYY"))&amp;$Z67,IF($W$1="Pesos CLP",S!$AD:$AD,S!$AO:$AO)),0)</f>
        <v>0</v>
      </c>
      <c r="BA67" s="19">
        <f>IF(OR($I67="REAL",$I67="INCURRIDO"),SUMIF(S!$O:$O,$I67&amp;$O67&amp;$Q67&amp;UPPER(TEXT(BA$4,"MMMMYYYY"))&amp;$Z67,IF($W$1="Pesos CLP",S!$AD:$AD,S!$AO:$AO)),0)</f>
        <v>0</v>
      </c>
      <c r="BB67" s="19">
        <f>IF(OR($I67="REAL",$I67="INCURRIDO"),SUMIF(S!$O:$O,$I67&amp;$O67&amp;$Q67&amp;UPPER(TEXT(BB$4,"MMMMYYYY"))&amp;$Z67,IF($W$1="Pesos CLP",S!$AD:$AD,S!$AO:$AO)),0)</f>
        <v>0</v>
      </c>
      <c r="BC67" s="19">
        <f>IF(OR($I67="REAL",$I67="INCURRIDO"),SUMIF(S!$O:$O,$I67&amp;$O67&amp;$Q67&amp;UPPER(TEXT(BC$4,"MMMMYYYY"))&amp;$Z67,IF($W$1="Pesos CLP",S!$AD:$AD,S!$AO:$AO)),0)</f>
        <v>0</v>
      </c>
      <c r="BD67" s="19">
        <f>IF(OR($I67="REAL",$I67="INCURRIDO"),SUMIF(S!$O:$O,$I67&amp;$O67&amp;$Q67&amp;UPPER(TEXT(BD$4,"MMMMYYYY"))&amp;$Z67,IF($W$1="Pesos CLP",S!$AD:$AD,S!$AO:$AO)),0)</f>
        <v>0</v>
      </c>
      <c r="BE67" s="19">
        <f>IF(OR($I67="REAL",$I67="INCURRIDO"),SUMIF(S!$O:$O,$I67&amp;$O67&amp;$Q67&amp;UPPER(TEXT(BE$4,"MMMMYYYY"))&amp;$Z67,IF($W$1="Pesos CLP",S!$AD:$AD,S!$AO:$AO)),0)</f>
        <v>0</v>
      </c>
      <c r="BF67" s="19">
        <f>IF(OR($I67="REAL",$I67="INCURRIDO"),SUMIF(S!$O:$O,$I67&amp;$O67&amp;$Q67&amp;UPPER(TEXT(BF$4,"MMMMYYYY"))&amp;$Z67,IF($W$1="Pesos CLP",S!$AD:$AD,S!$AO:$AO)),0)</f>
        <v>0</v>
      </c>
      <c r="BG67" s="19">
        <f>IF(OR($I67="REAL",$I67="INCURRIDO"),SUMIF(S!$O:$O,$I67&amp;$O67&amp;$Q67&amp;UPPER(TEXT(BG$4,"MMMMYYYY"))&amp;$Z67,IF($W$1="Pesos CLP",S!$AD:$AD,S!$AO:$AO)),0)</f>
        <v>0</v>
      </c>
      <c r="BH67" s="19">
        <f>IF(OR($I67="REAL",$I67="INCURRIDO"),SUMIF(S!$O:$O,$I67&amp;$O67&amp;$Q67&amp;UPPER(TEXT(BH$4,"MMMMYYYY"))&amp;$Z67,IF($W$1="Pesos CLP",S!$AD:$AD,S!$AO:$AO)),0)</f>
        <v>0</v>
      </c>
      <c r="BI67" s="19">
        <f>IF(OR($I67="REAL",$I67="INCURRIDO"),SUMIF(S!$O:$O,$I67&amp;$O67&amp;$Q67&amp;UPPER(TEXT(BI$4,"MMMMYYYY"))&amp;$Z67,IF($W$1="Pesos CLP",S!$AD:$AD,S!$AO:$AO)),0)</f>
        <v>0</v>
      </c>
      <c r="BJ67" s="19">
        <f>IF(OR($I67="REAL",$I67="INCURRIDO"),SUMIF(S!$O:$O,$I67&amp;$O67&amp;$Q67&amp;UPPER(TEXT(BJ$4,"MMMMYYYY"))&amp;$Z67,IF($W$1="Pesos CLP",S!$AD:$AD,S!$AO:$AO)),0)</f>
        <v>0</v>
      </c>
      <c r="BK67" s="19">
        <f>IF(OR($I67="REAL",$I67="INCURRIDO"),SUMIF(S!$O:$O,$I67&amp;$O67&amp;$Q67&amp;UPPER(TEXT(BK$4,"MMMMYYYY"))&amp;$Z67,IF($W$1="Pesos CLP",S!$AD:$AD,S!$AO:$AO)),0)</f>
        <v>0</v>
      </c>
      <c r="BL67" s="19">
        <f>IF(OR($I67="REAL",$I67="INCURRIDO"),SUMIF(S!$O:$O,$I67&amp;$O67&amp;$Q67&amp;UPPER(TEXT(BL$4,"MMMMYYYY"))&amp;$Z67,IF($W$1="Pesos CLP",S!$AD:$AD,S!$AO:$AO)),0)</f>
        <v>0</v>
      </c>
      <c r="BM67" s="19">
        <f>IF(OR($I67="REAL",$I67="INCURRIDO"),SUMIF(S!$O:$O,$I67&amp;$O67&amp;$Q67&amp;UPPER(TEXT(BM$4,"MMMMYYYY"))&amp;$Z67,IF($W$1="Pesos CLP",S!$AD:$AD,S!$AO:$AO)),0)</f>
        <v>0</v>
      </c>
      <c r="BN67" s="19">
        <f>IF(OR($I67="REAL",$I67="INCURRIDO"),SUMIF(S!$O:$O,$I67&amp;$O67&amp;$Q67&amp;UPPER(TEXT(BN$4,"MMMMYYYY"))&amp;$Z67,IF($W$1="Pesos CLP",S!$AD:$AD,S!$AO:$AO)),0)</f>
        <v>0</v>
      </c>
      <c r="BO67" s="19">
        <f>IF(OR($I67="REAL",$I67="INCURRIDO"),SUMIF(S!$O:$O,$I67&amp;$O67&amp;$Q67&amp;UPPER(TEXT(BO$4,"MMMMYYYY"))&amp;$Z67,IF($W$1="Pesos CLP",S!$AD:$AD,S!$AO:$AO)),0)</f>
        <v>0</v>
      </c>
      <c r="BP67" s="19">
        <f>IF(OR($I67="REAL",$I67="INCURRIDO"),SUMIF(S!$O:$O,$I67&amp;$O67&amp;$Q67&amp;UPPER(TEXT(BP$4,"MMMMYYYY"))&amp;$Z67,IF($W$1="Pesos CLP",S!$AD:$AD,S!$AO:$AO)),0)</f>
        <v>0</v>
      </c>
      <c r="BQ67" s="19">
        <f>IF(OR($I67="REAL",$I67="INCURRIDO"),SUMIF(S!$O:$O,$I67&amp;$O67&amp;$Q67&amp;UPPER(TEXT(BQ$4,"MMMMYYYY"))&amp;$Z67,IF($W$1="Pesos CLP",S!$AD:$AD,S!$AO:$AO)),0)</f>
        <v>0</v>
      </c>
      <c r="BR67" s="19">
        <f>IF(OR($I67="REAL",$I67="INCURRIDO"),SUMIF(S!$O:$O,$I67&amp;$O67&amp;$Q67&amp;UPPER(TEXT(BR$4,"MMMMYYYY"))&amp;$Z67,IF($W$1="Pesos CLP",S!$AD:$AD,S!$AO:$AO)),0)</f>
        <v>0</v>
      </c>
      <c r="BS67" s="19">
        <f>IF(OR($I67="REAL",$I67="INCURRIDO"),SUMIF(S!$O:$O,$I67&amp;$O67&amp;$Q67&amp;UPPER(TEXT(BS$4,"MMMMYYYY"))&amp;$Z67,IF($W$1="Pesos CLP",S!$AD:$AD,S!$AO:$AO)),0)</f>
        <v>0</v>
      </c>
      <c r="BT67" s="19">
        <f>IF(OR($I67="REAL",$I67="INCURRIDO"),SUMIF(S!$O:$O,$I67&amp;$O67&amp;$Q67&amp;UPPER(TEXT(BT$4,"MMMMYYYY"))&amp;$Z67,IF($W$1="Pesos CLP",S!$AD:$AD,S!$AO:$AO)),0)</f>
        <v>0</v>
      </c>
      <c r="BU67" s="19">
        <f>IF(OR($I67="REAL",$I67="INCURRIDO"),SUMIF(S!$O:$O,$I67&amp;$O67&amp;$Q67&amp;UPPER(TEXT(BU$4,"MMMMYYYY"))&amp;$Z67,IF($W$1="Pesos CLP",S!$AD:$AD,S!$AO:$AO)),0)</f>
        <v>0</v>
      </c>
      <c r="BV67" s="19">
        <f>IF(OR($I67="REAL",$I67="INCURRIDO"),SUMIF(S!$O:$O,$I67&amp;$O67&amp;$Q67&amp;UPPER(TEXT(BV$4,"MMMMYYYY"))&amp;$Z67,IF($W$1="Pesos CLP",S!$AD:$AD,S!$AO:$AO)),0)</f>
        <v>0</v>
      </c>
      <c r="BW67" s="19">
        <f>IF(OR($I67="REAL",$I67="INCURRIDO"),SUMIF(S!$O:$O,$I67&amp;$O67&amp;$Q67&amp;UPPER(TEXT(BW$4,"MMMMYYYY"))&amp;$Z67,IF($W$1="Pesos CLP",S!$AD:$AD,S!$AO:$AO)),0)</f>
        <v>0</v>
      </c>
      <c r="BX67" s="19">
        <f>IF(OR($I67="REAL",$I67="INCURRIDO"),SUMIF(S!$O:$O,$I67&amp;$O67&amp;$Q67&amp;UPPER(TEXT(BX$4,"MMMMYYYY"))&amp;$Z67,IF($W$1="Pesos CLP",S!$AD:$AD,S!$AO:$AO)),0)</f>
        <v>0</v>
      </c>
      <c r="BY67" s="19">
        <f>IF(OR($I67="REAL",$I67="INCURRIDO"),SUMIF(S!$O:$O,$I67&amp;$O67&amp;$Q67&amp;UPPER(TEXT(BY$4,"MMMMYYYY"))&amp;$Z67,IF($W$1="Pesos CLP",S!$AD:$AD,S!$AO:$AO)),0)</f>
        <v>0</v>
      </c>
      <c r="BZ67" s="19">
        <f>IF(OR($I67="REAL",$I67="INCURRIDO"),SUMIF(S!$O:$O,$I67&amp;$O67&amp;$Q67&amp;UPPER(TEXT(BZ$4,"MMMMYYYY"))&amp;$Z67,IF($W$1="Pesos CLP",S!$AD:$AD,S!$AO:$AO)),0)</f>
        <v>0</v>
      </c>
      <c r="CA67" s="19">
        <f>IF(OR($I67="REAL",$I67="INCURRIDO"),SUMIF(S!$O:$O,$I67&amp;$O67&amp;$Q67&amp;UPPER(TEXT(CA$4,"MMMMYYYY"))&amp;$Z67,IF($W$1="Pesos CLP",S!$AD:$AD,S!$AO:$AO)),0)</f>
        <v>0</v>
      </c>
      <c r="CB67" s="19">
        <f>IF(OR($I67="REAL",$I67="INCURRIDO"),SUMIF(S!$O:$O,$I67&amp;$O67&amp;$Q67&amp;UPPER(TEXT(CB$4,"MMMMYYYY"))&amp;$Z67,IF($W$1="Pesos CLP",S!$AD:$AD,S!$AO:$AO)),0)</f>
        <v>0</v>
      </c>
      <c r="CC67" s="19">
        <f>IF(OR($I67="REAL",$I67="INCURRIDO"),SUMIF(S!$O:$O,$I67&amp;$O67&amp;$Q67&amp;UPPER(TEXT(CC$4,"MMMMYYYY"))&amp;$Z67,IF($W$1="Pesos CLP",S!$AD:$AD,S!$AO:$AO)),0)</f>
        <v>0</v>
      </c>
      <c r="CD67" s="19">
        <f>IF(OR($I67="REAL",$I67="INCURRIDO"),SUMIF(S!$O:$O,$I67&amp;$O67&amp;$Q67&amp;UPPER(TEXT(CD$4,"MMMMYYYY"))&amp;$Z67,IF($W$1="Pesos CLP",S!$AD:$AD,S!$AO:$AO)),0)</f>
        <v>0</v>
      </c>
      <c r="CE67" s="19">
        <f>IF(OR($I67="REAL",$I67="INCURRIDO"),SUMIF(S!$O:$O,$I67&amp;$O67&amp;$Q67&amp;UPPER(TEXT(CE$4,"MMMMYYYY"))&amp;$Z67,IF($W$1="Pesos CLP",S!$AD:$AD,S!$AO:$AO)),0)</f>
        <v>0</v>
      </c>
      <c r="CF67" s="19">
        <f>IF(OR($I67="REAL",$I67="INCURRIDO"),SUMIF(S!$O:$O,$I67&amp;$O67&amp;$Q67&amp;UPPER(TEXT(CF$4,"MMMMYYYY"))&amp;$Z67,IF($W$1="Pesos CLP",S!$AD:$AD,S!$AO:$AO)),0)</f>
        <v>0</v>
      </c>
      <c r="CG67" s="19">
        <f>IF(OR($I67="REAL",$I67="INCURRIDO"),SUMIF(S!$O:$O,$I67&amp;$O67&amp;$Q67&amp;UPPER(TEXT(CG$4,"MMMMYYYY"))&amp;$Z67,IF($W$1="Pesos CLP",S!$AD:$AD,S!$AO:$AO)),0)</f>
        <v>0</v>
      </c>
      <c r="CH67" s="19">
        <f>IF(OR($I67="REAL",$I67="INCURRIDO"),SUMIF(S!$O:$O,$I67&amp;$O67&amp;$Q67&amp;UPPER(TEXT(CH$4,"MMMMYYYY"))&amp;$Z67,IF($W$1="Pesos CLP",S!$AD:$AD,S!$AO:$AO)),0)</f>
        <v>0</v>
      </c>
      <c r="CI67" s="19">
        <f>IF(OR($I67="REAL",$I67="INCURRIDO"),SUMIF(S!$O:$O,$I67&amp;$O67&amp;$Q67&amp;UPPER(TEXT(CI$4,"MMMMYYYY"))&amp;$Z67,IF($W$1="Pesos CLP",S!$AD:$AD,S!$AO:$AO)),0)</f>
        <v>0</v>
      </c>
      <c r="CJ67" s="19">
        <f>IF(OR($I67="REAL",$I67="INCURRIDO"),SUMIF(S!$O:$O,$I67&amp;$O67&amp;$Q67&amp;UPPER(TEXT(CJ$4,"MMMMYYYY"))&amp;$Z67,IF($W$1="Pesos CLP",S!$AD:$AD,S!$AO:$AO)),0)</f>
        <v>0</v>
      </c>
      <c r="CK67" s="378">
        <f t="shared" si="69"/>
        <v>0</v>
      </c>
      <c r="CL67" s="378">
        <f t="shared" si="69"/>
        <v>0</v>
      </c>
      <c r="CM67" s="378">
        <f t="shared" si="69"/>
        <v>0</v>
      </c>
      <c r="CN67" s="378">
        <f t="shared" si="69"/>
        <v>0</v>
      </c>
      <c r="CO67" s="378">
        <f t="shared" si="69"/>
        <v>0</v>
      </c>
      <c r="CP67" s="378">
        <f t="shared" si="69"/>
        <v>0</v>
      </c>
      <c r="CQ67" s="378">
        <f t="shared" si="69"/>
        <v>0</v>
      </c>
      <c r="CR67" s="378">
        <f t="shared" si="69"/>
        <v>0</v>
      </c>
      <c r="CS67" s="378">
        <f t="shared" si="70"/>
        <v>0</v>
      </c>
      <c r="CT67" s="378">
        <f t="shared" si="70"/>
        <v>0</v>
      </c>
      <c r="CU67" s="378">
        <f t="shared" si="70"/>
        <v>0</v>
      </c>
      <c r="CV67" s="378">
        <f t="shared" si="70"/>
        <v>0</v>
      </c>
      <c r="CW67" s="378">
        <f t="shared" si="70"/>
        <v>0</v>
      </c>
      <c r="CX67" s="378">
        <f t="shared" si="70"/>
        <v>0</v>
      </c>
      <c r="CY67" s="378">
        <f t="shared" si="70"/>
        <v>0</v>
      </c>
      <c r="CZ67" s="378">
        <f t="shared" si="70"/>
        <v>0</v>
      </c>
      <c r="DA67" s="378">
        <f t="shared" si="70"/>
        <v>0</v>
      </c>
      <c r="DB67" s="378">
        <f t="shared" si="70"/>
        <v>0</v>
      </c>
      <c r="DC67" s="378">
        <f t="shared" si="71"/>
        <v>0</v>
      </c>
      <c r="DD67" s="378">
        <f t="shared" si="71"/>
        <v>0</v>
      </c>
      <c r="DE67" s="378">
        <f t="shared" si="71"/>
        <v>0</v>
      </c>
      <c r="DF67" s="378">
        <f t="shared" si="71"/>
        <v>0</v>
      </c>
      <c r="DG67" s="378">
        <f t="shared" si="71"/>
        <v>0</v>
      </c>
      <c r="DH67" s="378">
        <f t="shared" si="71"/>
        <v>0</v>
      </c>
      <c r="DI67" s="378">
        <f t="shared" si="71"/>
        <v>0</v>
      </c>
      <c r="DJ67" s="378">
        <f t="shared" si="71"/>
        <v>0</v>
      </c>
      <c r="DK67" s="378">
        <f t="shared" si="71"/>
        <v>0</v>
      </c>
      <c r="DL67" s="378">
        <f t="shared" si="71"/>
        <v>0</v>
      </c>
      <c r="DM67" s="378">
        <f t="shared" si="72"/>
        <v>0</v>
      </c>
      <c r="DN67" s="378">
        <f t="shared" si="72"/>
        <v>0</v>
      </c>
      <c r="DO67" s="378">
        <f t="shared" si="72"/>
        <v>0</v>
      </c>
      <c r="DP67" s="378">
        <f t="shared" si="72"/>
        <v>0</v>
      </c>
      <c r="DQ67" s="378">
        <f t="shared" si="72"/>
        <v>0</v>
      </c>
      <c r="DR67" s="378">
        <f t="shared" si="72"/>
        <v>0</v>
      </c>
      <c r="DS67" s="378">
        <f t="shared" si="72"/>
        <v>0</v>
      </c>
      <c r="DT67" s="378">
        <f t="shared" si="72"/>
        <v>0</v>
      </c>
      <c r="DU67" s="378">
        <f t="shared" si="72"/>
        <v>0</v>
      </c>
      <c r="DV67" s="378">
        <f t="shared" si="72"/>
        <v>0</v>
      </c>
      <c r="DW67" s="378">
        <f t="shared" si="73"/>
        <v>0</v>
      </c>
      <c r="DX67" s="378">
        <f t="shared" si="73"/>
        <v>0</v>
      </c>
      <c r="DY67" s="378">
        <f t="shared" si="73"/>
        <v>0</v>
      </c>
      <c r="DZ67" s="378">
        <f t="shared" si="73"/>
        <v>0</v>
      </c>
      <c r="EA67" s="378">
        <f t="shared" si="73"/>
        <v>0</v>
      </c>
      <c r="EB67" s="378">
        <f t="shared" si="73"/>
        <v>0</v>
      </c>
      <c r="EC67" s="378">
        <f t="shared" si="73"/>
        <v>0</v>
      </c>
      <c r="ED67" s="378">
        <f t="shared" si="73"/>
        <v>0</v>
      </c>
      <c r="EE67" s="378">
        <f t="shared" si="73"/>
        <v>0</v>
      </c>
      <c r="EF67" s="378">
        <f t="shared" si="73"/>
        <v>0</v>
      </c>
      <c r="EG67" s="378">
        <f t="shared" si="74"/>
        <v>0</v>
      </c>
      <c r="EH67" s="378">
        <f t="shared" si="74"/>
        <v>0</v>
      </c>
      <c r="EI67" s="378">
        <f t="shared" si="74"/>
        <v>0</v>
      </c>
      <c r="EJ67" s="378">
        <f t="shared" si="74"/>
        <v>0</v>
      </c>
      <c r="EK67" s="378">
        <f t="shared" si="74"/>
        <v>0</v>
      </c>
      <c r="EL67" s="378">
        <f t="shared" si="74"/>
        <v>0</v>
      </c>
      <c r="EM67" s="378">
        <f t="shared" si="74"/>
        <v>0</v>
      </c>
      <c r="EN67" s="378">
        <f t="shared" si="74"/>
        <v>0</v>
      </c>
      <c r="EO67" s="378">
        <f t="shared" si="74"/>
        <v>0</v>
      </c>
      <c r="EP67" s="378">
        <f t="shared" si="74"/>
        <v>0</v>
      </c>
      <c r="EQ67" s="378">
        <f t="shared" si="74"/>
        <v>0</v>
      </c>
    </row>
    <row r="68" spans="1:147" x14ac:dyDescent="0.3">
      <c r="A68" s="368"/>
      <c r="B68" s="368"/>
      <c r="C68" s="368"/>
      <c r="D68" s="368">
        <f t="shared" si="17"/>
        <v>1.034195933456562</v>
      </c>
      <c r="E68" s="368" t="str">
        <f>VLOOKUP(TEXT(Z68,0),'G2'!B:D,3,0)</f>
        <v>MN</v>
      </c>
      <c r="F68" s="816">
        <f t="shared" si="18"/>
        <v>0</v>
      </c>
      <c r="G68" s="755">
        <f t="shared" si="75"/>
        <v>0</v>
      </c>
      <c r="H68" s="756" t="s">
        <v>1190</v>
      </c>
      <c r="I68" s="370" t="s">
        <v>93</v>
      </c>
      <c r="J68" s="370" t="s">
        <v>22</v>
      </c>
      <c r="K68" s="368" t="s">
        <v>260</v>
      </c>
      <c r="L68" s="368" t="str">
        <f>IFERROR(VLOOKUP(TEXT(Z68,0),'G2'!$B$5:$D$21,3,0),"")</f>
        <v>MN</v>
      </c>
      <c r="M68" s="369"/>
      <c r="N68" s="370" t="s">
        <v>655</v>
      </c>
      <c r="O68" s="370" t="s">
        <v>644</v>
      </c>
      <c r="P68" s="370"/>
      <c r="Q68" s="370" t="s">
        <v>695</v>
      </c>
      <c r="R68" s="370" t="s">
        <v>26</v>
      </c>
      <c r="S68" s="376">
        <v>1</v>
      </c>
      <c r="T68" s="372">
        <v>45413</v>
      </c>
      <c r="U68" s="372">
        <v>45473</v>
      </c>
      <c r="V68" s="373">
        <f t="shared" si="68"/>
        <v>2</v>
      </c>
      <c r="W68" s="374">
        <v>0</v>
      </c>
      <c r="X68" s="17" cm="1">
        <f t="array" ref="X68">+IF($W$1="Pesos CLP",W68,W68/TC)*MB_24A25</f>
        <v>0</v>
      </c>
      <c r="Y68" s="18">
        <f t="shared" si="10"/>
        <v>0</v>
      </c>
      <c r="Z68">
        <v>91243520</v>
      </c>
      <c r="AA68" s="19">
        <f>IF(OR($I68="REAL",$I68="INCURRIDO"),SUMIF(S!$O:$O,$I68&amp;$O68&amp;$Q68&amp;UPPER(TEXT(AA$4,"MMMMYYYY"))&amp;$Z68,IF($W$1="Pesos CLP",S!$AD:$AD,S!$AO:$AO)),0)</f>
        <v>0</v>
      </c>
      <c r="AB68" s="19">
        <f>IF(OR($I68="REAL",$I68="INCURRIDO"),SUMIF(S!$O:$O,$I68&amp;$O68&amp;$Q68&amp;UPPER(TEXT(AB$4,"MMMMYYYY"))&amp;$Z68,IF($W$1="Pesos CLP",S!$AD:$AD,S!$AO:$AO)),0)</f>
        <v>0</v>
      </c>
      <c r="AC68" s="19">
        <f>IF(OR($I68="REAL",$I68="INCURRIDO"),SUMIF(S!$O:$O,$I68&amp;$O68&amp;$Q68&amp;UPPER(TEXT(AC$4,"MMMMYYYY"))&amp;$Z68,IF($W$1="Pesos CLP",S!$AD:$AD,S!$AO:$AO)),0)</f>
        <v>0</v>
      </c>
      <c r="AD68" s="19">
        <f>IF(OR($I68="REAL",$I68="INCURRIDO"),SUMIF(S!$O:$O,$I68&amp;$O68&amp;$Q68&amp;UPPER(TEXT(AD$4,"MMMMYYYY"))&amp;$Z68,IF($W$1="Pesos CLP",S!$AD:$AD,S!$AO:$AO)),0)</f>
        <v>0</v>
      </c>
      <c r="AE68" s="19">
        <f>IF(OR($I68="REAL",$I68="INCURRIDO"),SUMIF(S!$O:$O,$I68&amp;$O68&amp;$Q68&amp;UPPER(TEXT(AE$4,"MMMMYYYY"))&amp;$Z68,IF($W$1="Pesos CLP",S!$AD:$AD,S!$AO:$AO)),0)</f>
        <v>0</v>
      </c>
      <c r="AF68" s="19">
        <f>IF(OR($I68="REAL",$I68="INCURRIDO"),SUMIF(S!$O:$O,$I68&amp;$O68&amp;$Q68&amp;UPPER(TEXT(AF$4,"MMMMYYYY"))&amp;$Z68,IF($W$1="Pesos CLP",S!$AD:$AD,S!$AO:$AO)),0)</f>
        <v>0</v>
      </c>
      <c r="AG68" s="19">
        <f>IF(OR($I68="REAL",$I68="INCURRIDO"),SUMIF(S!$O:$O,$I68&amp;$O68&amp;$Q68&amp;UPPER(TEXT(AG$4,"MMMMYYYY"))&amp;$Z68,IF($W$1="Pesos CLP",S!$AD:$AD,S!$AO:$AO)),0)</f>
        <v>0</v>
      </c>
      <c r="AH68" s="19">
        <f>IF(OR($I68="REAL",$I68="INCURRIDO"),SUMIF(S!$O:$O,$I68&amp;$O68&amp;$Q68&amp;UPPER(TEXT(AH$4,"MMMMYYYY"))&amp;$Z68,IF($W$1="Pesos CLP",S!$AD:$AD,S!$AO:$AO)),0)</f>
        <v>0</v>
      </c>
      <c r="AI68" s="19">
        <f>IF(OR($I68="REAL",$I68="INCURRIDO"),SUMIF(S!$O:$O,$I68&amp;$O68&amp;$Q68&amp;UPPER(TEXT(AI$4,"MMMMYYYY"))&amp;$Z68,IF($W$1="Pesos CLP",S!$AD:$AD,S!$AO:$AO)),0)</f>
        <v>0</v>
      </c>
      <c r="AJ68" s="19">
        <f>IF(OR($I68="REAL",$I68="INCURRIDO"),SUMIF(S!$O:$O,$I68&amp;$O68&amp;$Q68&amp;UPPER(TEXT(AJ$4,"MMMMYYYY"))&amp;$Z68,IF($W$1="Pesos CLP",S!$AD:$AD,S!$AO:$AO)),0)</f>
        <v>0</v>
      </c>
      <c r="AK68" s="19">
        <f>IF(OR($I68="REAL",$I68="INCURRIDO"),SUMIF(S!$O:$O,$I68&amp;$O68&amp;$Q68&amp;UPPER(TEXT(AK$4,"MMMMYYYY"))&amp;$Z68,IF($W$1="Pesos CLP",S!$AD:$AD,S!$AO:$AO)),0)</f>
        <v>0</v>
      </c>
      <c r="AL68" s="19">
        <f>IF(OR($I68="REAL",$I68="INCURRIDO"),SUMIF(S!$O:$O,$I68&amp;$O68&amp;$Q68&amp;UPPER(TEXT(AL$4,"MMMMYYYY"))&amp;$Z68,IF($W$1="Pesos CLP",S!$AD:$AD,S!$AO:$AO)),0)</f>
        <v>0</v>
      </c>
      <c r="AM68" s="19">
        <f>IF(OR($I68="REAL",$I68="INCURRIDO"),SUMIF(S!$O:$O,$I68&amp;$O68&amp;$Q68&amp;UPPER(TEXT(AM$4,"MMMMYYYY"))&amp;$Z68,IF($W$1="Pesos CLP",S!$AD:$AD,S!$AO:$AO)),0)</f>
        <v>0</v>
      </c>
      <c r="AN68" s="19">
        <f>IF(OR($I68="REAL",$I68="INCURRIDO"),SUMIF(S!$O:$O,$I68&amp;$O68&amp;$Q68&amp;UPPER(TEXT(AN$4,"MMMMYYYY"))&amp;$Z68,IF($W$1="Pesos CLP",S!$AD:$AD,S!$AO:$AO)),0)</f>
        <v>0</v>
      </c>
      <c r="AO68" s="19">
        <f>IF(OR($I68="REAL",$I68="INCURRIDO"),SUMIF(S!$O:$O,$I68&amp;$O68&amp;$Q68&amp;UPPER(TEXT(AO$4,"MMMMYYYY"))&amp;$Z68,IF($W$1="Pesos CLP",S!$AD:$AD,S!$AO:$AO)),0)</f>
        <v>0</v>
      </c>
      <c r="AP68" s="19">
        <f>IF(OR($I68="REAL",$I68="INCURRIDO"),SUMIF(S!$O:$O,$I68&amp;$O68&amp;$Q68&amp;UPPER(TEXT(AP$4,"MMMMYYYY"))&amp;$Z68,IF($W$1="Pesos CLP",S!$AD:$AD,S!$AO:$AO)),0)</f>
        <v>0</v>
      </c>
      <c r="AQ68" s="19">
        <f>IF(OR($I68="REAL",$I68="INCURRIDO"),SUMIF(S!$O:$O,$I68&amp;$O68&amp;$Q68&amp;UPPER(TEXT(AQ$4,"MMMMYYYY"))&amp;$Z68,IF($W$1="Pesos CLP",S!$AD:$AD,S!$AO:$AO)),0)</f>
        <v>0</v>
      </c>
      <c r="AR68" s="19">
        <f>IF(OR($I68="REAL",$I68="INCURRIDO"),SUMIF(S!$O:$O,$I68&amp;$O68&amp;$Q68&amp;UPPER(TEXT(AR$4,"MMMMYYYY"))&amp;$Z68,IF($W$1="Pesos CLP",S!$AD:$AD,S!$AO:$AO)),0)</f>
        <v>0</v>
      </c>
      <c r="AS68" s="19">
        <f>IF(OR($I68="REAL",$I68="INCURRIDO"),SUMIF(S!$O:$O,$I68&amp;$O68&amp;$Q68&amp;UPPER(TEXT(AS$4,"MMMMYYYY"))&amp;$Z68,IF($W$1="Pesos CLP",S!$AD:$AD,S!$AO:$AO)),0)</f>
        <v>0</v>
      </c>
      <c r="AT68" s="19">
        <f>IF(OR($I68="REAL",$I68="INCURRIDO"),SUMIF(S!$O:$O,$I68&amp;$O68&amp;$Q68&amp;UPPER(TEXT(AT$4,"MMMMYYYY"))&amp;$Z68,IF($W$1="Pesos CLP",S!$AD:$AD,S!$AO:$AO)),0)</f>
        <v>0</v>
      </c>
      <c r="AU68" s="19">
        <f>IF(OR($I68="REAL",$I68="INCURRIDO"),SUMIF(S!$O:$O,$I68&amp;$O68&amp;$Q68&amp;UPPER(TEXT(AU$4,"MMMMYYYY"))&amp;$Z68,IF($W$1="Pesos CLP",S!$AD:$AD,S!$AO:$AO)),0)</f>
        <v>0</v>
      </c>
      <c r="AV68" s="19">
        <f>IF(OR($I68="REAL",$I68="INCURRIDO"),SUMIF(S!$O:$O,$I68&amp;$O68&amp;$Q68&amp;UPPER(TEXT(AV$4,"MMMMYYYY"))&amp;$Z68,IF($W$1="Pesos CLP",S!$AD:$AD,S!$AO:$AO)),0)</f>
        <v>0</v>
      </c>
      <c r="AW68" s="19">
        <f>IF(OR($I68="REAL",$I68="INCURRIDO"),SUMIF(S!$O:$O,$I68&amp;$O68&amp;$Q68&amp;UPPER(TEXT(AW$4,"MMMMYYYY"))&amp;$Z68,IF($W$1="Pesos CLP",S!$AD:$AD,S!$AO:$AO)),0)</f>
        <v>0</v>
      </c>
      <c r="AX68" s="19">
        <f>IF(OR($I68="REAL",$I68="INCURRIDO"),SUMIF(S!$O:$O,$I68&amp;$O68&amp;$Q68&amp;UPPER(TEXT(AX$4,"MMMMYYYY"))&amp;$Z68,IF($W$1="Pesos CLP",S!$AD:$AD,S!$AO:$AO)),0)</f>
        <v>0</v>
      </c>
      <c r="AY68" s="19">
        <f>IF(OR($I68="REAL",$I68="INCURRIDO"),SUMIF(S!$O:$O,$I68&amp;$O68&amp;$Q68&amp;UPPER(TEXT(AY$4,"MMMMYYYY"))&amp;$Z68,IF($W$1="Pesos CLP",S!$AD:$AD,S!$AO:$AO)),0)</f>
        <v>0</v>
      </c>
      <c r="AZ68" s="19">
        <f>IF(OR($I68="REAL",$I68="INCURRIDO"),SUMIF(S!$O:$O,$I68&amp;$O68&amp;$Q68&amp;UPPER(TEXT(AZ$4,"MMMMYYYY"))&amp;$Z68,IF($W$1="Pesos CLP",S!$AD:$AD,S!$AO:$AO)),0)</f>
        <v>0</v>
      </c>
      <c r="BA68" s="19">
        <f>IF(OR($I68="REAL",$I68="INCURRIDO"),SUMIF(S!$O:$O,$I68&amp;$O68&amp;$Q68&amp;UPPER(TEXT(BA$4,"MMMMYYYY"))&amp;$Z68,IF($W$1="Pesos CLP",S!$AD:$AD,S!$AO:$AO)),0)</f>
        <v>0</v>
      </c>
      <c r="BB68" s="19">
        <f>IF(OR($I68="REAL",$I68="INCURRIDO"),SUMIF(S!$O:$O,$I68&amp;$O68&amp;$Q68&amp;UPPER(TEXT(BB$4,"MMMMYYYY"))&amp;$Z68,IF($W$1="Pesos CLP",S!$AD:$AD,S!$AO:$AO)),0)</f>
        <v>0</v>
      </c>
      <c r="BC68" s="19">
        <f>IF(OR($I68="REAL",$I68="INCURRIDO"),SUMIF(S!$O:$O,$I68&amp;$O68&amp;$Q68&amp;UPPER(TEXT(BC$4,"MMMMYYYY"))&amp;$Z68,IF($W$1="Pesos CLP",S!$AD:$AD,S!$AO:$AO)),0)</f>
        <v>0</v>
      </c>
      <c r="BD68" s="19">
        <f>IF(OR($I68="REAL",$I68="INCURRIDO"),SUMIF(S!$O:$O,$I68&amp;$O68&amp;$Q68&amp;UPPER(TEXT(BD$4,"MMMMYYYY"))&amp;$Z68,IF($W$1="Pesos CLP",S!$AD:$AD,S!$AO:$AO)),0)</f>
        <v>0</v>
      </c>
      <c r="BE68" s="19">
        <f>IF(OR($I68="REAL",$I68="INCURRIDO"),SUMIF(S!$O:$O,$I68&amp;$O68&amp;$Q68&amp;UPPER(TEXT(BE$4,"MMMMYYYY"))&amp;$Z68,IF($W$1="Pesos CLP",S!$AD:$AD,S!$AO:$AO)),0)</f>
        <v>0</v>
      </c>
      <c r="BF68" s="19">
        <f>IF(OR($I68="REAL",$I68="INCURRIDO"),SUMIF(S!$O:$O,$I68&amp;$O68&amp;$Q68&amp;UPPER(TEXT(BF$4,"MMMMYYYY"))&amp;$Z68,IF($W$1="Pesos CLP",S!$AD:$AD,S!$AO:$AO)),0)</f>
        <v>0</v>
      </c>
      <c r="BG68" s="19">
        <f>IF(OR($I68="REAL",$I68="INCURRIDO"),SUMIF(S!$O:$O,$I68&amp;$O68&amp;$Q68&amp;UPPER(TEXT(BG$4,"MMMMYYYY"))&amp;$Z68,IF($W$1="Pesos CLP",S!$AD:$AD,S!$AO:$AO)),0)</f>
        <v>0</v>
      </c>
      <c r="BH68" s="19">
        <f>IF(OR($I68="REAL",$I68="INCURRIDO"),SUMIF(S!$O:$O,$I68&amp;$O68&amp;$Q68&amp;UPPER(TEXT(BH$4,"MMMMYYYY"))&amp;$Z68,IF($W$1="Pesos CLP",S!$AD:$AD,S!$AO:$AO)),0)</f>
        <v>0</v>
      </c>
      <c r="BI68" s="19">
        <f>IF(OR($I68="REAL",$I68="INCURRIDO"),SUMIF(S!$O:$O,$I68&amp;$O68&amp;$Q68&amp;UPPER(TEXT(BI$4,"MMMMYYYY"))&amp;$Z68,IF($W$1="Pesos CLP",S!$AD:$AD,S!$AO:$AO)),0)</f>
        <v>0</v>
      </c>
      <c r="BJ68" s="19">
        <f>IF(OR($I68="REAL",$I68="INCURRIDO"),SUMIF(S!$O:$O,$I68&amp;$O68&amp;$Q68&amp;UPPER(TEXT(BJ$4,"MMMMYYYY"))&amp;$Z68,IF($W$1="Pesos CLP",S!$AD:$AD,S!$AO:$AO)),0)</f>
        <v>0</v>
      </c>
      <c r="BK68" s="19">
        <f>IF(OR($I68="REAL",$I68="INCURRIDO"),SUMIF(S!$O:$O,$I68&amp;$O68&amp;$Q68&amp;UPPER(TEXT(BK$4,"MMMMYYYY"))&amp;$Z68,IF($W$1="Pesos CLP",S!$AD:$AD,S!$AO:$AO)),0)</f>
        <v>0</v>
      </c>
      <c r="BL68" s="19">
        <f>IF(OR($I68="REAL",$I68="INCURRIDO"),SUMIF(S!$O:$O,$I68&amp;$O68&amp;$Q68&amp;UPPER(TEXT(BL$4,"MMMMYYYY"))&amp;$Z68,IF($W$1="Pesos CLP",S!$AD:$AD,S!$AO:$AO)),0)</f>
        <v>0</v>
      </c>
      <c r="BM68" s="19">
        <f>IF(OR($I68="REAL",$I68="INCURRIDO"),SUMIF(S!$O:$O,$I68&amp;$O68&amp;$Q68&amp;UPPER(TEXT(BM$4,"MMMMYYYY"))&amp;$Z68,IF($W$1="Pesos CLP",S!$AD:$AD,S!$AO:$AO)),0)</f>
        <v>0</v>
      </c>
      <c r="BN68" s="19">
        <f>IF(OR($I68="REAL",$I68="INCURRIDO"),SUMIF(S!$O:$O,$I68&amp;$O68&amp;$Q68&amp;UPPER(TEXT(BN$4,"MMMMYYYY"))&amp;$Z68,IF($W$1="Pesos CLP",S!$AD:$AD,S!$AO:$AO)),0)</f>
        <v>0</v>
      </c>
      <c r="BO68" s="19">
        <f>IF(OR($I68="REAL",$I68="INCURRIDO"),SUMIF(S!$O:$O,$I68&amp;$O68&amp;$Q68&amp;UPPER(TEXT(BO$4,"MMMMYYYY"))&amp;$Z68,IF($W$1="Pesos CLP",S!$AD:$AD,S!$AO:$AO)),0)</f>
        <v>0</v>
      </c>
      <c r="BP68" s="19">
        <f>IF(OR($I68="REAL",$I68="INCURRIDO"),SUMIF(S!$O:$O,$I68&amp;$O68&amp;$Q68&amp;UPPER(TEXT(BP$4,"MMMMYYYY"))&amp;$Z68,IF($W$1="Pesos CLP",S!$AD:$AD,S!$AO:$AO)),0)</f>
        <v>0</v>
      </c>
      <c r="BQ68" s="19">
        <f>IF(OR($I68="REAL",$I68="INCURRIDO"),SUMIF(S!$O:$O,$I68&amp;$O68&amp;$Q68&amp;UPPER(TEXT(BQ$4,"MMMMYYYY"))&amp;$Z68,IF($W$1="Pesos CLP",S!$AD:$AD,S!$AO:$AO)),0)</f>
        <v>0</v>
      </c>
      <c r="BR68" s="19">
        <f>IF(OR($I68="REAL",$I68="INCURRIDO"),SUMIF(S!$O:$O,$I68&amp;$O68&amp;$Q68&amp;UPPER(TEXT(BR$4,"MMMMYYYY"))&amp;$Z68,IF($W$1="Pesos CLP",S!$AD:$AD,S!$AO:$AO)),0)</f>
        <v>0</v>
      </c>
      <c r="BS68" s="19">
        <f>IF(OR($I68="REAL",$I68="INCURRIDO"),SUMIF(S!$O:$O,$I68&amp;$O68&amp;$Q68&amp;UPPER(TEXT(BS$4,"MMMMYYYY"))&amp;$Z68,IF($W$1="Pesos CLP",S!$AD:$AD,S!$AO:$AO)),0)</f>
        <v>0</v>
      </c>
      <c r="BT68" s="19">
        <f>IF(OR($I68="REAL",$I68="INCURRIDO"),SUMIF(S!$O:$O,$I68&amp;$O68&amp;$Q68&amp;UPPER(TEXT(BT$4,"MMMMYYYY"))&amp;$Z68,IF($W$1="Pesos CLP",S!$AD:$AD,S!$AO:$AO)),0)</f>
        <v>0</v>
      </c>
      <c r="BU68" s="19">
        <f>IF(OR($I68="REAL",$I68="INCURRIDO"),SUMIF(S!$O:$O,$I68&amp;$O68&amp;$Q68&amp;UPPER(TEXT(BU$4,"MMMMYYYY"))&amp;$Z68,IF($W$1="Pesos CLP",S!$AD:$AD,S!$AO:$AO)),0)</f>
        <v>0</v>
      </c>
      <c r="BV68" s="19">
        <f>IF(OR($I68="REAL",$I68="INCURRIDO"),SUMIF(S!$O:$O,$I68&amp;$O68&amp;$Q68&amp;UPPER(TEXT(BV$4,"MMMMYYYY"))&amp;$Z68,IF($W$1="Pesos CLP",S!$AD:$AD,S!$AO:$AO)),0)</f>
        <v>0</v>
      </c>
      <c r="BW68" s="19">
        <f>IF(OR($I68="REAL",$I68="INCURRIDO"),SUMIF(S!$O:$O,$I68&amp;$O68&amp;$Q68&amp;UPPER(TEXT(BW$4,"MMMMYYYY"))&amp;$Z68,IF($W$1="Pesos CLP",S!$AD:$AD,S!$AO:$AO)),0)</f>
        <v>0</v>
      </c>
      <c r="BX68" s="19">
        <f>IF(OR($I68="REAL",$I68="INCURRIDO"),SUMIF(S!$O:$O,$I68&amp;$O68&amp;$Q68&amp;UPPER(TEXT(BX$4,"MMMMYYYY"))&amp;$Z68,IF($W$1="Pesos CLP",S!$AD:$AD,S!$AO:$AO)),0)</f>
        <v>0</v>
      </c>
      <c r="BY68" s="19">
        <f>IF(OR($I68="REAL",$I68="INCURRIDO"),SUMIF(S!$O:$O,$I68&amp;$O68&amp;$Q68&amp;UPPER(TEXT(BY$4,"MMMMYYYY"))&amp;$Z68,IF($W$1="Pesos CLP",S!$AD:$AD,S!$AO:$AO)),0)</f>
        <v>0</v>
      </c>
      <c r="BZ68" s="19">
        <f>IF(OR($I68="REAL",$I68="INCURRIDO"),SUMIF(S!$O:$O,$I68&amp;$O68&amp;$Q68&amp;UPPER(TEXT(BZ$4,"MMMMYYYY"))&amp;$Z68,IF($W$1="Pesos CLP",S!$AD:$AD,S!$AO:$AO)),0)</f>
        <v>0</v>
      </c>
      <c r="CA68" s="19">
        <f>IF(OR($I68="REAL",$I68="INCURRIDO"),SUMIF(S!$O:$O,$I68&amp;$O68&amp;$Q68&amp;UPPER(TEXT(CA$4,"MMMMYYYY"))&amp;$Z68,IF($W$1="Pesos CLP",S!$AD:$AD,S!$AO:$AO)),0)</f>
        <v>0</v>
      </c>
      <c r="CB68" s="19">
        <f>IF(OR($I68="REAL",$I68="INCURRIDO"),SUMIF(S!$O:$O,$I68&amp;$O68&amp;$Q68&amp;UPPER(TEXT(CB$4,"MMMMYYYY"))&amp;$Z68,IF($W$1="Pesos CLP",S!$AD:$AD,S!$AO:$AO)),0)</f>
        <v>0</v>
      </c>
      <c r="CC68" s="19">
        <f>IF(OR($I68="REAL",$I68="INCURRIDO"),SUMIF(S!$O:$O,$I68&amp;$O68&amp;$Q68&amp;UPPER(TEXT(CC$4,"MMMMYYYY"))&amp;$Z68,IF($W$1="Pesos CLP",S!$AD:$AD,S!$AO:$AO)),0)</f>
        <v>0</v>
      </c>
      <c r="CD68" s="19">
        <f>IF(OR($I68="REAL",$I68="INCURRIDO"),SUMIF(S!$O:$O,$I68&amp;$O68&amp;$Q68&amp;UPPER(TEXT(CD$4,"MMMMYYYY"))&amp;$Z68,IF($W$1="Pesos CLP",S!$AD:$AD,S!$AO:$AO)),0)</f>
        <v>0</v>
      </c>
      <c r="CE68" s="19">
        <f>IF(OR($I68="REAL",$I68="INCURRIDO"),SUMIF(S!$O:$O,$I68&amp;$O68&amp;$Q68&amp;UPPER(TEXT(CE$4,"MMMMYYYY"))&amp;$Z68,IF($W$1="Pesos CLP",S!$AD:$AD,S!$AO:$AO)),0)</f>
        <v>0</v>
      </c>
      <c r="CF68" s="19">
        <f>IF(OR($I68="REAL",$I68="INCURRIDO"),SUMIF(S!$O:$O,$I68&amp;$O68&amp;$Q68&amp;UPPER(TEXT(CF$4,"MMMMYYYY"))&amp;$Z68,IF($W$1="Pesos CLP",S!$AD:$AD,S!$AO:$AO)),0)</f>
        <v>0</v>
      </c>
      <c r="CG68" s="19">
        <f>IF(OR($I68="REAL",$I68="INCURRIDO"),SUMIF(S!$O:$O,$I68&amp;$O68&amp;$Q68&amp;UPPER(TEXT(CG$4,"MMMMYYYY"))&amp;$Z68,IF($W$1="Pesos CLP",S!$AD:$AD,S!$AO:$AO)),0)</f>
        <v>0</v>
      </c>
      <c r="CH68" s="19">
        <f>IF(OR($I68="REAL",$I68="INCURRIDO"),SUMIF(S!$O:$O,$I68&amp;$O68&amp;$Q68&amp;UPPER(TEXT(CH$4,"MMMMYYYY"))&amp;$Z68,IF($W$1="Pesos CLP",S!$AD:$AD,S!$AO:$AO)),0)</f>
        <v>0</v>
      </c>
      <c r="CI68" s="19">
        <f>IF(OR($I68="REAL",$I68="INCURRIDO"),SUMIF(S!$O:$O,$I68&amp;$O68&amp;$Q68&amp;UPPER(TEXT(CI$4,"MMMMYYYY"))&amp;$Z68,IF($W$1="Pesos CLP",S!$AD:$AD,S!$AO:$AO)),0)</f>
        <v>0</v>
      </c>
      <c r="CJ68" s="19">
        <f>IF(OR($I68="REAL",$I68="INCURRIDO"),SUMIF(S!$O:$O,$I68&amp;$O68&amp;$Q68&amp;UPPER(TEXT(CJ$4,"MMMMYYYY"))&amp;$Z68,IF($W$1="Pesos CLP",S!$AD:$AD,S!$AO:$AO)),0)</f>
        <v>0</v>
      </c>
      <c r="CK68" s="378">
        <f t="shared" si="69"/>
        <v>0</v>
      </c>
      <c r="CL68" s="378">
        <f t="shared" si="69"/>
        <v>0</v>
      </c>
      <c r="CM68" s="378">
        <f t="shared" si="69"/>
        <v>0</v>
      </c>
      <c r="CN68" s="378">
        <f t="shared" si="69"/>
        <v>0</v>
      </c>
      <c r="CO68" s="378">
        <f t="shared" si="69"/>
        <v>0</v>
      </c>
      <c r="CP68" s="378">
        <f t="shared" si="69"/>
        <v>0</v>
      </c>
      <c r="CQ68" s="378">
        <f t="shared" si="69"/>
        <v>0</v>
      </c>
      <c r="CR68" s="378">
        <f t="shared" si="69"/>
        <v>0</v>
      </c>
      <c r="CS68" s="378">
        <f t="shared" si="70"/>
        <v>0</v>
      </c>
      <c r="CT68" s="378">
        <f t="shared" si="70"/>
        <v>0</v>
      </c>
      <c r="CU68" s="378">
        <f t="shared" si="70"/>
        <v>0</v>
      </c>
      <c r="CV68" s="378">
        <f t="shared" si="70"/>
        <v>0</v>
      </c>
      <c r="CW68" s="378">
        <f t="shared" si="70"/>
        <v>0</v>
      </c>
      <c r="CX68" s="378">
        <f t="shared" si="70"/>
        <v>0</v>
      </c>
      <c r="CY68" s="378">
        <f t="shared" si="70"/>
        <v>0</v>
      </c>
      <c r="CZ68" s="378">
        <f t="shared" si="70"/>
        <v>0</v>
      </c>
      <c r="DA68" s="378">
        <f t="shared" si="70"/>
        <v>0</v>
      </c>
      <c r="DB68" s="378">
        <f t="shared" si="70"/>
        <v>0</v>
      </c>
      <c r="DC68" s="378">
        <f t="shared" si="71"/>
        <v>0</v>
      </c>
      <c r="DD68" s="378">
        <f t="shared" si="71"/>
        <v>0</v>
      </c>
      <c r="DE68" s="378">
        <f t="shared" si="71"/>
        <v>0</v>
      </c>
      <c r="DF68" s="378">
        <f t="shared" si="71"/>
        <v>0</v>
      </c>
      <c r="DG68" s="378">
        <f t="shared" si="71"/>
        <v>0</v>
      </c>
      <c r="DH68" s="378">
        <f t="shared" si="71"/>
        <v>0</v>
      </c>
      <c r="DI68" s="378">
        <f t="shared" si="71"/>
        <v>0</v>
      </c>
      <c r="DJ68" s="378">
        <f t="shared" si="71"/>
        <v>0</v>
      </c>
      <c r="DK68" s="378">
        <f t="shared" si="71"/>
        <v>0</v>
      </c>
      <c r="DL68" s="378">
        <f t="shared" si="71"/>
        <v>0</v>
      </c>
      <c r="DM68" s="378">
        <f t="shared" si="72"/>
        <v>0</v>
      </c>
      <c r="DN68" s="378">
        <f t="shared" si="72"/>
        <v>0</v>
      </c>
      <c r="DO68" s="378">
        <f t="shared" si="72"/>
        <v>0</v>
      </c>
      <c r="DP68" s="378">
        <f t="shared" si="72"/>
        <v>0</v>
      </c>
      <c r="DQ68" s="378">
        <f t="shared" si="72"/>
        <v>0</v>
      </c>
      <c r="DR68" s="378">
        <f t="shared" si="72"/>
        <v>0</v>
      </c>
      <c r="DS68" s="378">
        <f t="shared" si="72"/>
        <v>0</v>
      </c>
      <c r="DT68" s="378">
        <f t="shared" si="72"/>
        <v>0</v>
      </c>
      <c r="DU68" s="378">
        <f t="shared" si="72"/>
        <v>0</v>
      </c>
      <c r="DV68" s="378">
        <f t="shared" si="72"/>
        <v>0</v>
      </c>
      <c r="DW68" s="378">
        <f t="shared" si="73"/>
        <v>0</v>
      </c>
      <c r="DX68" s="378">
        <f t="shared" si="73"/>
        <v>0</v>
      </c>
      <c r="DY68" s="378">
        <f t="shared" si="73"/>
        <v>0</v>
      </c>
      <c r="DZ68" s="378">
        <f t="shared" si="73"/>
        <v>0</v>
      </c>
      <c r="EA68" s="378">
        <f t="shared" si="73"/>
        <v>0</v>
      </c>
      <c r="EB68" s="378">
        <f t="shared" si="73"/>
        <v>0</v>
      </c>
      <c r="EC68" s="378">
        <f t="shared" si="73"/>
        <v>0</v>
      </c>
      <c r="ED68" s="378">
        <f t="shared" si="73"/>
        <v>0</v>
      </c>
      <c r="EE68" s="378">
        <f t="shared" si="73"/>
        <v>0</v>
      </c>
      <c r="EF68" s="378">
        <f t="shared" si="73"/>
        <v>0</v>
      </c>
      <c r="EG68" s="378">
        <f t="shared" si="74"/>
        <v>0</v>
      </c>
      <c r="EH68" s="378">
        <f t="shared" si="74"/>
        <v>0</v>
      </c>
      <c r="EI68" s="378">
        <f t="shared" si="74"/>
        <v>0</v>
      </c>
      <c r="EJ68" s="378">
        <f t="shared" si="74"/>
        <v>0</v>
      </c>
      <c r="EK68" s="378">
        <f t="shared" si="74"/>
        <v>0</v>
      </c>
      <c r="EL68" s="378">
        <f t="shared" si="74"/>
        <v>0</v>
      </c>
      <c r="EM68" s="378">
        <f t="shared" si="74"/>
        <v>0</v>
      </c>
      <c r="EN68" s="378">
        <f t="shared" si="74"/>
        <v>0</v>
      </c>
      <c r="EO68" s="378">
        <f t="shared" si="74"/>
        <v>0</v>
      </c>
      <c r="EP68" s="378">
        <f t="shared" si="74"/>
        <v>0</v>
      </c>
      <c r="EQ68" s="378">
        <f t="shared" si="74"/>
        <v>0</v>
      </c>
    </row>
    <row r="69" spans="1:147" x14ac:dyDescent="0.3">
      <c r="A69" s="368"/>
      <c r="B69" s="368"/>
      <c r="C69" s="368"/>
      <c r="D69" s="368">
        <f t="shared" si="17"/>
        <v>1.034195933456562</v>
      </c>
      <c r="E69" s="368" t="str">
        <f>VLOOKUP(TEXT(Z69,0),'G2'!B:D,3,0)</f>
        <v>MN</v>
      </c>
      <c r="F69" s="816">
        <f t="shared" si="18"/>
        <v>0</v>
      </c>
      <c r="G69" s="755">
        <f t="shared" si="75"/>
        <v>0</v>
      </c>
      <c r="H69" s="756" t="s">
        <v>1190</v>
      </c>
      <c r="I69" s="370" t="s">
        <v>93</v>
      </c>
      <c r="J69" s="370" t="s">
        <v>22</v>
      </c>
      <c r="K69" s="368" t="s">
        <v>264</v>
      </c>
      <c r="L69" s="368" t="str">
        <f>IFERROR(VLOOKUP(TEXT(Z69,0),'G2'!$B$5:$D$21,3,0),"")</f>
        <v>MN</v>
      </c>
      <c r="M69" s="369"/>
      <c r="N69" s="370" t="s">
        <v>656</v>
      </c>
      <c r="O69" s="370" t="s">
        <v>641</v>
      </c>
      <c r="P69" s="370"/>
      <c r="Q69" s="370" t="s">
        <v>695</v>
      </c>
      <c r="R69" s="370" t="s">
        <v>622</v>
      </c>
      <c r="S69" s="371">
        <v>15</v>
      </c>
      <c r="T69" s="372">
        <v>45572</v>
      </c>
      <c r="U69" s="372">
        <v>45568</v>
      </c>
      <c r="V69" s="373">
        <f t="shared" si="68"/>
        <v>-0.13333333333333333</v>
      </c>
      <c r="W69" s="374">
        <v>56013.516469833223</v>
      </c>
      <c r="X69" s="17" cm="1">
        <f t="array" ref="X69">+IF($W$1="Pesos CLP",W69,W69/TC)*MB_24A25</f>
        <v>63.865018040801218</v>
      </c>
      <c r="Y69" s="18">
        <f t="shared" si="10"/>
        <v>0</v>
      </c>
      <c r="Z69">
        <v>91243520</v>
      </c>
      <c r="AA69" s="19">
        <f>IF(OR($I69="REAL",$I69="INCURRIDO"),SUMIF(S!$O:$O,$I69&amp;$O69&amp;$Q69&amp;UPPER(TEXT(AA$4,"MMMMYYYY"))&amp;$Z69,IF($W$1="Pesos CLP",S!$AD:$AD,S!$AO:$AO)),0)</f>
        <v>0</v>
      </c>
      <c r="AB69" s="19">
        <f>IF(OR($I69="REAL",$I69="INCURRIDO"),SUMIF(S!$O:$O,$I69&amp;$O69&amp;$Q69&amp;UPPER(TEXT(AB$4,"MMMMYYYY"))&amp;$Z69,IF($W$1="Pesos CLP",S!$AD:$AD,S!$AO:$AO)),0)</f>
        <v>0</v>
      </c>
      <c r="AC69" s="19">
        <f>IF(OR($I69="REAL",$I69="INCURRIDO"),SUMIF(S!$O:$O,$I69&amp;$O69&amp;$Q69&amp;UPPER(TEXT(AC$4,"MMMMYYYY"))&amp;$Z69,IF($W$1="Pesos CLP",S!$AD:$AD,S!$AO:$AO)),0)</f>
        <v>0</v>
      </c>
      <c r="AD69" s="19">
        <f>IF(OR($I69="REAL",$I69="INCURRIDO"),SUMIF(S!$O:$O,$I69&amp;$O69&amp;$Q69&amp;UPPER(TEXT(AD$4,"MMMMYYYY"))&amp;$Z69,IF($W$1="Pesos CLP",S!$AD:$AD,S!$AO:$AO)),0)</f>
        <v>0</v>
      </c>
      <c r="AE69" s="19">
        <f>IF(OR($I69="REAL",$I69="INCURRIDO"),SUMIF(S!$O:$O,$I69&amp;$O69&amp;$Q69&amp;UPPER(TEXT(AE$4,"MMMMYYYY"))&amp;$Z69,IF($W$1="Pesos CLP",S!$AD:$AD,S!$AO:$AO)),0)</f>
        <v>0</v>
      </c>
      <c r="AF69" s="19">
        <f>IF(OR($I69="REAL",$I69="INCURRIDO"),SUMIF(S!$O:$O,$I69&amp;$O69&amp;$Q69&amp;UPPER(TEXT(AF$4,"MMMMYYYY"))&amp;$Z69,IF($W$1="Pesos CLP",S!$AD:$AD,S!$AO:$AO)),0)</f>
        <v>0</v>
      </c>
      <c r="AG69" s="19">
        <f>IF(OR($I69="REAL",$I69="INCURRIDO"),SUMIF(S!$O:$O,$I69&amp;$O69&amp;$Q69&amp;UPPER(TEXT(AG$4,"MMMMYYYY"))&amp;$Z69,IF($W$1="Pesos CLP",S!$AD:$AD,S!$AO:$AO)),0)</f>
        <v>0</v>
      </c>
      <c r="AH69" s="19">
        <f>IF(OR($I69="REAL",$I69="INCURRIDO"),SUMIF(S!$O:$O,$I69&amp;$O69&amp;$Q69&amp;UPPER(TEXT(AH$4,"MMMMYYYY"))&amp;$Z69,IF($W$1="Pesos CLP",S!$AD:$AD,S!$AO:$AO)),0)</f>
        <v>0</v>
      </c>
      <c r="AI69" s="19">
        <f>IF(OR($I69="REAL",$I69="INCURRIDO"),SUMIF(S!$O:$O,$I69&amp;$O69&amp;$Q69&amp;UPPER(TEXT(AI$4,"MMMMYYYY"))&amp;$Z69,IF($W$1="Pesos CLP",S!$AD:$AD,S!$AO:$AO)),0)</f>
        <v>0</v>
      </c>
      <c r="AJ69" s="19">
        <f>IF(OR($I69="REAL",$I69="INCURRIDO"),SUMIF(S!$O:$O,$I69&amp;$O69&amp;$Q69&amp;UPPER(TEXT(AJ$4,"MMMMYYYY"))&amp;$Z69,IF($W$1="Pesos CLP",S!$AD:$AD,S!$AO:$AO)),0)</f>
        <v>0</v>
      </c>
      <c r="AK69" s="19">
        <f>IF(OR($I69="REAL",$I69="INCURRIDO"),SUMIF(S!$O:$O,$I69&amp;$O69&amp;$Q69&amp;UPPER(TEXT(AK$4,"MMMMYYYY"))&amp;$Z69,IF($W$1="Pesos CLP",S!$AD:$AD,S!$AO:$AO)),0)</f>
        <v>0</v>
      </c>
      <c r="AL69" s="19">
        <f>IF(OR($I69="REAL",$I69="INCURRIDO"),SUMIF(S!$O:$O,$I69&amp;$O69&amp;$Q69&amp;UPPER(TEXT(AL$4,"MMMMYYYY"))&amp;$Z69,IF($W$1="Pesos CLP",S!$AD:$AD,S!$AO:$AO)),0)</f>
        <v>0</v>
      </c>
      <c r="AM69" s="19">
        <f>IF(OR($I69="REAL",$I69="INCURRIDO"),SUMIF(S!$O:$O,$I69&amp;$O69&amp;$Q69&amp;UPPER(TEXT(AM$4,"MMMMYYYY"))&amp;$Z69,IF($W$1="Pesos CLP",S!$AD:$AD,S!$AO:$AO)),0)</f>
        <v>0</v>
      </c>
      <c r="AN69" s="19">
        <f>IF(OR($I69="REAL",$I69="INCURRIDO"),SUMIF(S!$O:$O,$I69&amp;$O69&amp;$Q69&amp;UPPER(TEXT(AN$4,"MMMMYYYY"))&amp;$Z69,IF($W$1="Pesos CLP",S!$AD:$AD,S!$AO:$AO)),0)</f>
        <v>0</v>
      </c>
      <c r="AO69" s="19">
        <f>IF(OR($I69="REAL",$I69="INCURRIDO"),SUMIF(S!$O:$O,$I69&amp;$O69&amp;$Q69&amp;UPPER(TEXT(AO$4,"MMMMYYYY"))&amp;$Z69,IF($W$1="Pesos CLP",S!$AD:$AD,S!$AO:$AO)),0)</f>
        <v>0</v>
      </c>
      <c r="AP69" s="19">
        <f>IF(OR($I69="REAL",$I69="INCURRIDO"),SUMIF(S!$O:$O,$I69&amp;$O69&amp;$Q69&amp;UPPER(TEXT(AP$4,"MMMMYYYY"))&amp;$Z69,IF($W$1="Pesos CLP",S!$AD:$AD,S!$AO:$AO)),0)</f>
        <v>0</v>
      </c>
      <c r="AQ69" s="19">
        <f>IF(OR($I69="REAL",$I69="INCURRIDO"),SUMIF(S!$O:$O,$I69&amp;$O69&amp;$Q69&amp;UPPER(TEXT(AQ$4,"MMMMYYYY"))&amp;$Z69,IF($W$1="Pesos CLP",S!$AD:$AD,S!$AO:$AO)),0)</f>
        <v>0</v>
      </c>
      <c r="AR69" s="19">
        <f>IF(OR($I69="REAL",$I69="INCURRIDO"),SUMIF(S!$O:$O,$I69&amp;$O69&amp;$Q69&amp;UPPER(TEXT(AR$4,"MMMMYYYY"))&amp;$Z69,IF($W$1="Pesos CLP",S!$AD:$AD,S!$AO:$AO)),0)</f>
        <v>0</v>
      </c>
      <c r="AS69" s="19">
        <f>IF(OR($I69="REAL",$I69="INCURRIDO"),SUMIF(S!$O:$O,$I69&amp;$O69&amp;$Q69&amp;UPPER(TEXT(AS$4,"MMMMYYYY"))&amp;$Z69,IF($W$1="Pesos CLP",S!$AD:$AD,S!$AO:$AO)),0)</f>
        <v>0</v>
      </c>
      <c r="AT69" s="19">
        <f>IF(OR($I69="REAL",$I69="INCURRIDO"),SUMIF(S!$O:$O,$I69&amp;$O69&amp;$Q69&amp;UPPER(TEXT(AT$4,"MMMMYYYY"))&amp;$Z69,IF($W$1="Pesos CLP",S!$AD:$AD,S!$AO:$AO)),0)</f>
        <v>0</v>
      </c>
      <c r="AU69" s="19">
        <f>IF(OR($I69="REAL",$I69="INCURRIDO"),SUMIF(S!$O:$O,$I69&amp;$O69&amp;$Q69&amp;UPPER(TEXT(AU$4,"MMMMYYYY"))&amp;$Z69,IF($W$1="Pesos CLP",S!$AD:$AD,S!$AO:$AO)),0)</f>
        <v>0</v>
      </c>
      <c r="AV69" s="19">
        <f>IF(OR($I69="REAL",$I69="INCURRIDO"),SUMIF(S!$O:$O,$I69&amp;$O69&amp;$Q69&amp;UPPER(TEXT(AV$4,"MMMMYYYY"))&amp;$Z69,IF($W$1="Pesos CLP",S!$AD:$AD,S!$AO:$AO)),0)</f>
        <v>0</v>
      </c>
      <c r="AW69" s="19">
        <f>IF(OR($I69="REAL",$I69="INCURRIDO"),SUMIF(S!$O:$O,$I69&amp;$O69&amp;$Q69&amp;UPPER(TEXT(AW$4,"MMMMYYYY"))&amp;$Z69,IF($W$1="Pesos CLP",S!$AD:$AD,S!$AO:$AO)),0)</f>
        <v>0</v>
      </c>
      <c r="AX69" s="19">
        <f>IF(OR($I69="REAL",$I69="INCURRIDO"),SUMIF(S!$O:$O,$I69&amp;$O69&amp;$Q69&amp;UPPER(TEXT(AX$4,"MMMMYYYY"))&amp;$Z69,IF($W$1="Pesos CLP",S!$AD:$AD,S!$AO:$AO)),0)</f>
        <v>0</v>
      </c>
      <c r="AY69" s="19">
        <f>IF(OR($I69="REAL",$I69="INCURRIDO"),SUMIF(S!$O:$O,$I69&amp;$O69&amp;$Q69&amp;UPPER(TEXT(AY$4,"MMMMYYYY"))&amp;$Z69,IF($W$1="Pesos CLP",S!$AD:$AD,S!$AO:$AO)),0)</f>
        <v>0</v>
      </c>
      <c r="AZ69" s="19">
        <f>IF(OR($I69="REAL",$I69="INCURRIDO"),SUMIF(S!$O:$O,$I69&amp;$O69&amp;$Q69&amp;UPPER(TEXT(AZ$4,"MMMMYYYY"))&amp;$Z69,IF($W$1="Pesos CLP",S!$AD:$AD,S!$AO:$AO)),0)</f>
        <v>0</v>
      </c>
      <c r="BA69" s="19">
        <f>IF(OR($I69="REAL",$I69="INCURRIDO"),SUMIF(S!$O:$O,$I69&amp;$O69&amp;$Q69&amp;UPPER(TEXT(BA$4,"MMMMYYYY"))&amp;$Z69,IF($W$1="Pesos CLP",S!$AD:$AD,S!$AO:$AO)),0)</f>
        <v>0</v>
      </c>
      <c r="BB69" s="19">
        <f>IF(OR($I69="REAL",$I69="INCURRIDO"),SUMIF(S!$O:$O,$I69&amp;$O69&amp;$Q69&amp;UPPER(TEXT(BB$4,"MMMMYYYY"))&amp;$Z69,IF($W$1="Pesos CLP",S!$AD:$AD,S!$AO:$AO)),0)</f>
        <v>0</v>
      </c>
      <c r="BC69" s="19">
        <f>IF(OR($I69="REAL",$I69="INCURRIDO"),SUMIF(S!$O:$O,$I69&amp;$O69&amp;$Q69&amp;UPPER(TEXT(BC$4,"MMMMYYYY"))&amp;$Z69,IF($W$1="Pesos CLP",S!$AD:$AD,S!$AO:$AO)),0)</f>
        <v>0</v>
      </c>
      <c r="BD69" s="19">
        <f>IF(OR($I69="REAL",$I69="INCURRIDO"),SUMIF(S!$O:$O,$I69&amp;$O69&amp;$Q69&amp;UPPER(TEXT(BD$4,"MMMMYYYY"))&amp;$Z69,IF($W$1="Pesos CLP",S!$AD:$AD,S!$AO:$AO)),0)</f>
        <v>0</v>
      </c>
      <c r="BE69" s="19">
        <f>IF(OR($I69="REAL",$I69="INCURRIDO"),SUMIF(S!$O:$O,$I69&amp;$O69&amp;$Q69&amp;UPPER(TEXT(BE$4,"MMMMYYYY"))&amp;$Z69,IF($W$1="Pesos CLP",S!$AD:$AD,S!$AO:$AO)),0)</f>
        <v>0</v>
      </c>
      <c r="BF69" s="19">
        <f>IF(OR($I69="REAL",$I69="INCURRIDO"),SUMIF(S!$O:$O,$I69&amp;$O69&amp;$Q69&amp;UPPER(TEXT(BF$4,"MMMMYYYY"))&amp;$Z69,IF($W$1="Pesos CLP",S!$AD:$AD,S!$AO:$AO)),0)</f>
        <v>0</v>
      </c>
      <c r="BG69" s="19">
        <f>IF(OR($I69="REAL",$I69="INCURRIDO"),SUMIF(S!$O:$O,$I69&amp;$O69&amp;$Q69&amp;UPPER(TEXT(BG$4,"MMMMYYYY"))&amp;$Z69,IF($W$1="Pesos CLP",S!$AD:$AD,S!$AO:$AO)),0)</f>
        <v>0</v>
      </c>
      <c r="BH69" s="19">
        <f>IF(OR($I69="REAL",$I69="INCURRIDO"),SUMIF(S!$O:$O,$I69&amp;$O69&amp;$Q69&amp;UPPER(TEXT(BH$4,"MMMMYYYY"))&amp;$Z69,IF($W$1="Pesos CLP",S!$AD:$AD,S!$AO:$AO)),0)</f>
        <v>0</v>
      </c>
      <c r="BI69" s="19">
        <f>IF(OR($I69="REAL",$I69="INCURRIDO"),SUMIF(S!$O:$O,$I69&amp;$O69&amp;$Q69&amp;UPPER(TEXT(BI$4,"MMMMYYYY"))&amp;$Z69,IF($W$1="Pesos CLP",S!$AD:$AD,S!$AO:$AO)),0)</f>
        <v>0</v>
      </c>
      <c r="BJ69" s="19">
        <f>IF(OR($I69="REAL",$I69="INCURRIDO"),SUMIF(S!$O:$O,$I69&amp;$O69&amp;$Q69&amp;UPPER(TEXT(BJ$4,"MMMMYYYY"))&amp;$Z69,IF($W$1="Pesos CLP",S!$AD:$AD,S!$AO:$AO)),0)</f>
        <v>0</v>
      </c>
      <c r="BK69" s="19">
        <f>IF(OR($I69="REAL",$I69="INCURRIDO"),SUMIF(S!$O:$O,$I69&amp;$O69&amp;$Q69&amp;UPPER(TEXT(BK$4,"MMMMYYYY"))&amp;$Z69,IF($W$1="Pesos CLP",S!$AD:$AD,S!$AO:$AO)),0)</f>
        <v>0</v>
      </c>
      <c r="BL69" s="19">
        <f>IF(OR($I69="REAL",$I69="INCURRIDO"),SUMIF(S!$O:$O,$I69&amp;$O69&amp;$Q69&amp;UPPER(TEXT(BL$4,"MMMMYYYY"))&amp;$Z69,IF($W$1="Pesos CLP",S!$AD:$AD,S!$AO:$AO)),0)</f>
        <v>0</v>
      </c>
      <c r="BM69" s="19">
        <f>IF(OR($I69="REAL",$I69="INCURRIDO"),SUMIF(S!$O:$O,$I69&amp;$O69&amp;$Q69&amp;UPPER(TEXT(BM$4,"MMMMYYYY"))&amp;$Z69,IF($W$1="Pesos CLP",S!$AD:$AD,S!$AO:$AO)),0)</f>
        <v>0</v>
      </c>
      <c r="BN69" s="19">
        <f>IF(OR($I69="REAL",$I69="INCURRIDO"),SUMIF(S!$O:$O,$I69&amp;$O69&amp;$Q69&amp;UPPER(TEXT(BN$4,"MMMMYYYY"))&amp;$Z69,IF($W$1="Pesos CLP",S!$AD:$AD,S!$AO:$AO)),0)</f>
        <v>0</v>
      </c>
      <c r="BO69" s="19">
        <f>IF(OR($I69="REAL",$I69="INCURRIDO"),SUMIF(S!$O:$O,$I69&amp;$O69&amp;$Q69&amp;UPPER(TEXT(BO$4,"MMMMYYYY"))&amp;$Z69,IF($W$1="Pesos CLP",S!$AD:$AD,S!$AO:$AO)),0)</f>
        <v>0</v>
      </c>
      <c r="BP69" s="19">
        <f>IF(OR($I69="REAL",$I69="INCURRIDO"),SUMIF(S!$O:$O,$I69&amp;$O69&amp;$Q69&amp;UPPER(TEXT(BP$4,"MMMMYYYY"))&amp;$Z69,IF($W$1="Pesos CLP",S!$AD:$AD,S!$AO:$AO)),0)</f>
        <v>0</v>
      </c>
      <c r="BQ69" s="19">
        <f>IF(OR($I69="REAL",$I69="INCURRIDO"),SUMIF(S!$O:$O,$I69&amp;$O69&amp;$Q69&amp;UPPER(TEXT(BQ$4,"MMMMYYYY"))&amp;$Z69,IF($W$1="Pesos CLP",S!$AD:$AD,S!$AO:$AO)),0)</f>
        <v>0</v>
      </c>
      <c r="BR69" s="19">
        <f>IF(OR($I69="REAL",$I69="INCURRIDO"),SUMIF(S!$O:$O,$I69&amp;$O69&amp;$Q69&amp;UPPER(TEXT(BR$4,"MMMMYYYY"))&amp;$Z69,IF($W$1="Pesos CLP",S!$AD:$AD,S!$AO:$AO)),0)</f>
        <v>0</v>
      </c>
      <c r="BS69" s="19">
        <f>IF(OR($I69="REAL",$I69="INCURRIDO"),SUMIF(S!$O:$O,$I69&amp;$O69&amp;$Q69&amp;UPPER(TEXT(BS$4,"MMMMYYYY"))&amp;$Z69,IF($W$1="Pesos CLP",S!$AD:$AD,S!$AO:$AO)),0)</f>
        <v>0</v>
      </c>
      <c r="BT69" s="19">
        <f>IF(OR($I69="REAL",$I69="INCURRIDO"),SUMIF(S!$O:$O,$I69&amp;$O69&amp;$Q69&amp;UPPER(TEXT(BT$4,"MMMMYYYY"))&amp;$Z69,IF($W$1="Pesos CLP",S!$AD:$AD,S!$AO:$AO)),0)</f>
        <v>0</v>
      </c>
      <c r="BU69" s="19">
        <f>IF(OR($I69="REAL",$I69="INCURRIDO"),SUMIF(S!$O:$O,$I69&amp;$O69&amp;$Q69&amp;UPPER(TEXT(BU$4,"MMMMYYYY"))&amp;$Z69,IF($W$1="Pesos CLP",S!$AD:$AD,S!$AO:$AO)),0)</f>
        <v>0</v>
      </c>
      <c r="BV69" s="19">
        <f>IF(OR($I69="REAL",$I69="INCURRIDO"),SUMIF(S!$O:$O,$I69&amp;$O69&amp;$Q69&amp;UPPER(TEXT(BV$4,"MMMMYYYY"))&amp;$Z69,IF($W$1="Pesos CLP",S!$AD:$AD,S!$AO:$AO)),0)</f>
        <v>0</v>
      </c>
      <c r="BW69" s="19">
        <f>IF(OR($I69="REAL",$I69="INCURRIDO"),SUMIF(S!$O:$O,$I69&amp;$O69&amp;$Q69&amp;UPPER(TEXT(BW$4,"MMMMYYYY"))&amp;$Z69,IF($W$1="Pesos CLP",S!$AD:$AD,S!$AO:$AO)),0)</f>
        <v>0</v>
      </c>
      <c r="BX69" s="19">
        <f>IF(OR($I69="REAL",$I69="INCURRIDO"),SUMIF(S!$O:$O,$I69&amp;$O69&amp;$Q69&amp;UPPER(TEXT(BX$4,"MMMMYYYY"))&amp;$Z69,IF($W$1="Pesos CLP",S!$AD:$AD,S!$AO:$AO)),0)</f>
        <v>0</v>
      </c>
      <c r="BY69" s="19">
        <f>IF(OR($I69="REAL",$I69="INCURRIDO"),SUMIF(S!$O:$O,$I69&amp;$O69&amp;$Q69&amp;UPPER(TEXT(BY$4,"MMMMYYYY"))&amp;$Z69,IF($W$1="Pesos CLP",S!$AD:$AD,S!$AO:$AO)),0)</f>
        <v>0</v>
      </c>
      <c r="BZ69" s="19">
        <f>IF(OR($I69="REAL",$I69="INCURRIDO"),SUMIF(S!$O:$O,$I69&amp;$O69&amp;$Q69&amp;UPPER(TEXT(BZ$4,"MMMMYYYY"))&amp;$Z69,IF($W$1="Pesos CLP",S!$AD:$AD,S!$AO:$AO)),0)</f>
        <v>0</v>
      </c>
      <c r="CA69" s="19">
        <f>IF(OR($I69="REAL",$I69="INCURRIDO"),SUMIF(S!$O:$O,$I69&amp;$O69&amp;$Q69&amp;UPPER(TEXT(CA$4,"MMMMYYYY"))&amp;$Z69,IF($W$1="Pesos CLP",S!$AD:$AD,S!$AO:$AO)),0)</f>
        <v>0</v>
      </c>
      <c r="CB69" s="19">
        <f>IF(OR($I69="REAL",$I69="INCURRIDO"),SUMIF(S!$O:$O,$I69&amp;$O69&amp;$Q69&amp;UPPER(TEXT(CB$4,"MMMMYYYY"))&amp;$Z69,IF($W$1="Pesos CLP",S!$AD:$AD,S!$AO:$AO)),0)</f>
        <v>0</v>
      </c>
      <c r="CC69" s="19">
        <f>IF(OR($I69="REAL",$I69="INCURRIDO"),SUMIF(S!$O:$O,$I69&amp;$O69&amp;$Q69&amp;UPPER(TEXT(CC$4,"MMMMYYYY"))&amp;$Z69,IF($W$1="Pesos CLP",S!$AD:$AD,S!$AO:$AO)),0)</f>
        <v>0</v>
      </c>
      <c r="CD69" s="19">
        <f>IF(OR($I69="REAL",$I69="INCURRIDO"),SUMIF(S!$O:$O,$I69&amp;$O69&amp;$Q69&amp;UPPER(TEXT(CD$4,"MMMMYYYY"))&amp;$Z69,IF($W$1="Pesos CLP",S!$AD:$AD,S!$AO:$AO)),0)</f>
        <v>0</v>
      </c>
      <c r="CE69" s="19">
        <f>IF(OR($I69="REAL",$I69="INCURRIDO"),SUMIF(S!$O:$O,$I69&amp;$O69&amp;$Q69&amp;UPPER(TEXT(CE$4,"MMMMYYYY"))&amp;$Z69,IF($W$1="Pesos CLP",S!$AD:$AD,S!$AO:$AO)),0)</f>
        <v>0</v>
      </c>
      <c r="CF69" s="19">
        <f>IF(OR($I69="REAL",$I69="INCURRIDO"),SUMIF(S!$O:$O,$I69&amp;$O69&amp;$Q69&amp;UPPER(TEXT(CF$4,"MMMMYYYY"))&amp;$Z69,IF($W$1="Pesos CLP",S!$AD:$AD,S!$AO:$AO)),0)</f>
        <v>0</v>
      </c>
      <c r="CG69" s="19">
        <f>IF(OR($I69="REAL",$I69="INCURRIDO"),SUMIF(S!$O:$O,$I69&amp;$O69&amp;$Q69&amp;UPPER(TEXT(CG$4,"MMMMYYYY"))&amp;$Z69,IF($W$1="Pesos CLP",S!$AD:$AD,S!$AO:$AO)),0)</f>
        <v>0</v>
      </c>
      <c r="CH69" s="19">
        <f>IF(OR($I69="REAL",$I69="INCURRIDO"),SUMIF(S!$O:$O,$I69&amp;$O69&amp;$Q69&amp;UPPER(TEXT(CH$4,"MMMMYYYY"))&amp;$Z69,IF($W$1="Pesos CLP",S!$AD:$AD,S!$AO:$AO)),0)</f>
        <v>0</v>
      </c>
      <c r="CI69" s="19">
        <f>IF(OR($I69="REAL",$I69="INCURRIDO"),SUMIF(S!$O:$O,$I69&amp;$O69&amp;$Q69&amp;UPPER(TEXT(CI$4,"MMMMYYYY"))&amp;$Z69,IF($W$1="Pesos CLP",S!$AD:$AD,S!$AO:$AO)),0)</f>
        <v>0</v>
      </c>
      <c r="CJ69" s="19">
        <f>IF(OR($I69="REAL",$I69="INCURRIDO"),SUMIF(S!$O:$O,$I69&amp;$O69&amp;$Q69&amp;UPPER(TEXT(CJ$4,"MMMMYYYY"))&amp;$Z69,IF($W$1="Pesos CLP",S!$AD:$AD,S!$AO:$AO)),0)</f>
        <v>0</v>
      </c>
      <c r="CK69" s="378">
        <f t="shared" si="69"/>
        <v>0</v>
      </c>
      <c r="CL69" s="378">
        <f t="shared" si="69"/>
        <v>0</v>
      </c>
      <c r="CM69" s="378">
        <f t="shared" si="69"/>
        <v>0</v>
      </c>
      <c r="CN69" s="378">
        <f t="shared" si="69"/>
        <v>0</v>
      </c>
      <c r="CO69" s="378">
        <f t="shared" si="69"/>
        <v>0</v>
      </c>
      <c r="CP69" s="378">
        <f t="shared" si="69"/>
        <v>0</v>
      </c>
      <c r="CQ69" s="378">
        <f t="shared" si="69"/>
        <v>0</v>
      </c>
      <c r="CR69" s="378">
        <f t="shared" si="69"/>
        <v>0</v>
      </c>
      <c r="CS69" s="378">
        <f t="shared" si="70"/>
        <v>0</v>
      </c>
      <c r="CT69" s="378">
        <f t="shared" si="70"/>
        <v>0</v>
      </c>
      <c r="CU69" s="378">
        <f t="shared" si="70"/>
        <v>0</v>
      </c>
      <c r="CV69" s="378">
        <f t="shared" si="70"/>
        <v>0</v>
      </c>
      <c r="CW69" s="378">
        <f t="shared" si="70"/>
        <v>0</v>
      </c>
      <c r="CX69" s="378">
        <f t="shared" si="70"/>
        <v>0</v>
      </c>
      <c r="CY69" s="378">
        <f t="shared" si="70"/>
        <v>0</v>
      </c>
      <c r="CZ69" s="378">
        <f t="shared" si="70"/>
        <v>0</v>
      </c>
      <c r="DA69" s="378">
        <f t="shared" si="70"/>
        <v>0</v>
      </c>
      <c r="DB69" s="378">
        <f t="shared" si="70"/>
        <v>0</v>
      </c>
      <c r="DC69" s="378">
        <f t="shared" si="71"/>
        <v>0</v>
      </c>
      <c r="DD69" s="378">
        <f t="shared" si="71"/>
        <v>0</v>
      </c>
      <c r="DE69" s="378">
        <f t="shared" si="71"/>
        <v>0</v>
      </c>
      <c r="DF69" s="378">
        <f t="shared" si="71"/>
        <v>0</v>
      </c>
      <c r="DG69" s="378">
        <f t="shared" si="71"/>
        <v>0</v>
      </c>
      <c r="DH69" s="378">
        <f t="shared" si="71"/>
        <v>0</v>
      </c>
      <c r="DI69" s="378">
        <f t="shared" si="71"/>
        <v>0</v>
      </c>
      <c r="DJ69" s="378">
        <f t="shared" si="71"/>
        <v>0</v>
      </c>
      <c r="DK69" s="378">
        <f t="shared" si="71"/>
        <v>0</v>
      </c>
      <c r="DL69" s="378">
        <f t="shared" si="71"/>
        <v>0</v>
      </c>
      <c r="DM69" s="378">
        <f t="shared" si="72"/>
        <v>0</v>
      </c>
      <c r="DN69" s="378">
        <f t="shared" si="72"/>
        <v>0</v>
      </c>
      <c r="DO69" s="378">
        <f t="shared" si="72"/>
        <v>0</v>
      </c>
      <c r="DP69" s="378">
        <f t="shared" si="72"/>
        <v>0</v>
      </c>
      <c r="DQ69" s="378">
        <f t="shared" si="72"/>
        <v>0</v>
      </c>
      <c r="DR69" s="378">
        <f t="shared" si="72"/>
        <v>0</v>
      </c>
      <c r="DS69" s="378">
        <f t="shared" si="72"/>
        <v>0</v>
      </c>
      <c r="DT69" s="378">
        <f t="shared" si="72"/>
        <v>0</v>
      </c>
      <c r="DU69" s="378">
        <f t="shared" si="72"/>
        <v>0</v>
      </c>
      <c r="DV69" s="378">
        <f t="shared" si="72"/>
        <v>0</v>
      </c>
      <c r="DW69" s="378">
        <f t="shared" si="73"/>
        <v>0</v>
      </c>
      <c r="DX69" s="378">
        <f t="shared" si="73"/>
        <v>0</v>
      </c>
      <c r="DY69" s="378">
        <f t="shared" si="73"/>
        <v>0</v>
      </c>
      <c r="DZ69" s="378">
        <f t="shared" si="73"/>
        <v>0</v>
      </c>
      <c r="EA69" s="378">
        <f t="shared" si="73"/>
        <v>0</v>
      </c>
      <c r="EB69" s="378">
        <f t="shared" si="73"/>
        <v>0</v>
      </c>
      <c r="EC69" s="378">
        <f t="shared" si="73"/>
        <v>0</v>
      </c>
      <c r="ED69" s="378">
        <f t="shared" si="73"/>
        <v>0</v>
      </c>
      <c r="EE69" s="378">
        <f t="shared" si="73"/>
        <v>0</v>
      </c>
      <c r="EF69" s="378">
        <f t="shared" si="73"/>
        <v>0</v>
      </c>
      <c r="EG69" s="378">
        <f t="shared" si="74"/>
        <v>0</v>
      </c>
      <c r="EH69" s="378">
        <f t="shared" si="74"/>
        <v>0</v>
      </c>
      <c r="EI69" s="378">
        <f t="shared" si="74"/>
        <v>0</v>
      </c>
      <c r="EJ69" s="378">
        <f t="shared" si="74"/>
        <v>0</v>
      </c>
      <c r="EK69" s="378">
        <f t="shared" si="74"/>
        <v>0</v>
      </c>
      <c r="EL69" s="378">
        <f t="shared" si="74"/>
        <v>0</v>
      </c>
      <c r="EM69" s="378">
        <f t="shared" si="74"/>
        <v>0</v>
      </c>
      <c r="EN69" s="378">
        <f t="shared" si="74"/>
        <v>0</v>
      </c>
      <c r="EO69" s="378">
        <f t="shared" si="74"/>
        <v>0</v>
      </c>
      <c r="EP69" s="378">
        <f t="shared" si="74"/>
        <v>0</v>
      </c>
      <c r="EQ69" s="378">
        <f t="shared" si="74"/>
        <v>0</v>
      </c>
    </row>
    <row r="70" spans="1:147" x14ac:dyDescent="0.3">
      <c r="A70" s="368"/>
      <c r="B70" s="368"/>
      <c r="C70" s="368"/>
      <c r="D70" s="368">
        <f t="shared" si="17"/>
        <v>1.034195933456562</v>
      </c>
      <c r="E70" s="368" t="str">
        <f>VLOOKUP(TEXT(Z70,0),'G2'!B:D,3,0)</f>
        <v>MN</v>
      </c>
      <c r="F70" s="816">
        <f t="shared" si="18"/>
        <v>0</v>
      </c>
      <c r="G70" s="755">
        <f t="shared" si="75"/>
        <v>0</v>
      </c>
      <c r="H70" s="756" t="s">
        <v>1190</v>
      </c>
      <c r="I70" s="370" t="s">
        <v>93</v>
      </c>
      <c r="J70" s="370" t="s">
        <v>22</v>
      </c>
      <c r="K70" s="368" t="s">
        <v>264</v>
      </c>
      <c r="L70" s="368" t="str">
        <f>IFERROR(VLOOKUP(TEXT(Z70,0),'G2'!$B$5:$D$21,3,0),"")</f>
        <v>MN</v>
      </c>
      <c r="M70" s="369"/>
      <c r="N70" s="370" t="s">
        <v>657</v>
      </c>
      <c r="O70" s="370" t="s">
        <v>641</v>
      </c>
      <c r="P70" s="370"/>
      <c r="Q70" s="370" t="s">
        <v>695</v>
      </c>
      <c r="R70" s="370" t="s">
        <v>622</v>
      </c>
      <c r="S70" s="371">
        <v>15</v>
      </c>
      <c r="T70" s="372">
        <v>45554</v>
      </c>
      <c r="U70" s="372">
        <v>45565</v>
      </c>
      <c r="V70" s="373">
        <f t="shared" si="68"/>
        <v>0.36666666666666664</v>
      </c>
      <c r="W70" s="374">
        <v>56013.516469833266</v>
      </c>
      <c r="X70" s="17" cm="1">
        <f t="array" ref="X70">+IF($W$1="Pesos CLP",W70,W70/TC)*MB_24A25</f>
        <v>63.865018040801267</v>
      </c>
      <c r="Y70" s="18">
        <f t="shared" ref="Y70:Y102" si="76">SUM(BH70:DU70)</f>
        <v>0</v>
      </c>
      <c r="Z70">
        <v>91243520</v>
      </c>
      <c r="AA70" s="19">
        <f>IF(OR($I70="REAL",$I70="INCURRIDO"),SUMIF(S!$O:$O,$I70&amp;$O70&amp;$Q70&amp;UPPER(TEXT(AA$4,"MMMMYYYY"))&amp;$Z70,IF($W$1="Pesos CLP",S!$AD:$AD,S!$AO:$AO)),0)</f>
        <v>0</v>
      </c>
      <c r="AB70" s="19">
        <f>IF(OR($I70="REAL",$I70="INCURRIDO"),SUMIF(S!$O:$O,$I70&amp;$O70&amp;$Q70&amp;UPPER(TEXT(AB$4,"MMMMYYYY"))&amp;$Z70,IF($W$1="Pesos CLP",S!$AD:$AD,S!$AO:$AO)),0)</f>
        <v>0</v>
      </c>
      <c r="AC70" s="19">
        <f>IF(OR($I70="REAL",$I70="INCURRIDO"),SUMIF(S!$O:$O,$I70&amp;$O70&amp;$Q70&amp;UPPER(TEXT(AC$4,"MMMMYYYY"))&amp;$Z70,IF($W$1="Pesos CLP",S!$AD:$AD,S!$AO:$AO)),0)</f>
        <v>0</v>
      </c>
      <c r="AD70" s="19">
        <f>IF(OR($I70="REAL",$I70="INCURRIDO"),SUMIF(S!$O:$O,$I70&amp;$O70&amp;$Q70&amp;UPPER(TEXT(AD$4,"MMMMYYYY"))&amp;$Z70,IF($W$1="Pesos CLP",S!$AD:$AD,S!$AO:$AO)),0)</f>
        <v>0</v>
      </c>
      <c r="AE70" s="19">
        <f>IF(OR($I70="REAL",$I70="INCURRIDO"),SUMIF(S!$O:$O,$I70&amp;$O70&amp;$Q70&amp;UPPER(TEXT(AE$4,"MMMMYYYY"))&amp;$Z70,IF($W$1="Pesos CLP",S!$AD:$AD,S!$AO:$AO)),0)</f>
        <v>0</v>
      </c>
      <c r="AF70" s="19">
        <f>IF(OR($I70="REAL",$I70="INCURRIDO"),SUMIF(S!$O:$O,$I70&amp;$O70&amp;$Q70&amp;UPPER(TEXT(AF$4,"MMMMYYYY"))&amp;$Z70,IF($W$1="Pesos CLP",S!$AD:$AD,S!$AO:$AO)),0)</f>
        <v>0</v>
      </c>
      <c r="AG70" s="19">
        <f>IF(OR($I70="REAL",$I70="INCURRIDO"),SUMIF(S!$O:$O,$I70&amp;$O70&amp;$Q70&amp;UPPER(TEXT(AG$4,"MMMMYYYY"))&amp;$Z70,IF($W$1="Pesos CLP",S!$AD:$AD,S!$AO:$AO)),0)</f>
        <v>0</v>
      </c>
      <c r="AH70" s="19">
        <f>IF(OR($I70="REAL",$I70="INCURRIDO"),SUMIF(S!$O:$O,$I70&amp;$O70&amp;$Q70&amp;UPPER(TEXT(AH$4,"MMMMYYYY"))&amp;$Z70,IF($W$1="Pesos CLP",S!$AD:$AD,S!$AO:$AO)),0)</f>
        <v>0</v>
      </c>
      <c r="AI70" s="19">
        <f>IF(OR($I70="REAL",$I70="INCURRIDO"),SUMIF(S!$O:$O,$I70&amp;$O70&amp;$Q70&amp;UPPER(TEXT(AI$4,"MMMMYYYY"))&amp;$Z70,IF($W$1="Pesos CLP",S!$AD:$AD,S!$AO:$AO)),0)</f>
        <v>0</v>
      </c>
      <c r="AJ70" s="19">
        <f>IF(OR($I70="REAL",$I70="INCURRIDO"),SUMIF(S!$O:$O,$I70&amp;$O70&amp;$Q70&amp;UPPER(TEXT(AJ$4,"MMMMYYYY"))&amp;$Z70,IF($W$1="Pesos CLP",S!$AD:$AD,S!$AO:$AO)),0)</f>
        <v>0</v>
      </c>
      <c r="AK70" s="19">
        <f>IF(OR($I70="REAL",$I70="INCURRIDO"),SUMIF(S!$O:$O,$I70&amp;$O70&amp;$Q70&amp;UPPER(TEXT(AK$4,"MMMMYYYY"))&amp;$Z70,IF($W$1="Pesos CLP",S!$AD:$AD,S!$AO:$AO)),0)</f>
        <v>0</v>
      </c>
      <c r="AL70" s="19">
        <f>IF(OR($I70="REAL",$I70="INCURRIDO"),SUMIF(S!$O:$O,$I70&amp;$O70&amp;$Q70&amp;UPPER(TEXT(AL$4,"MMMMYYYY"))&amp;$Z70,IF($W$1="Pesos CLP",S!$AD:$AD,S!$AO:$AO)),0)</f>
        <v>0</v>
      </c>
      <c r="AM70" s="19">
        <f>IF(OR($I70="REAL",$I70="INCURRIDO"),SUMIF(S!$O:$O,$I70&amp;$O70&amp;$Q70&amp;UPPER(TEXT(AM$4,"MMMMYYYY"))&amp;$Z70,IF($W$1="Pesos CLP",S!$AD:$AD,S!$AO:$AO)),0)</f>
        <v>0</v>
      </c>
      <c r="AN70" s="19">
        <f>IF(OR($I70="REAL",$I70="INCURRIDO"),SUMIF(S!$O:$O,$I70&amp;$O70&amp;$Q70&amp;UPPER(TEXT(AN$4,"MMMMYYYY"))&amp;$Z70,IF($W$1="Pesos CLP",S!$AD:$AD,S!$AO:$AO)),0)</f>
        <v>0</v>
      </c>
      <c r="AO70" s="19">
        <f>IF(OR($I70="REAL",$I70="INCURRIDO"),SUMIF(S!$O:$O,$I70&amp;$O70&amp;$Q70&amp;UPPER(TEXT(AO$4,"MMMMYYYY"))&amp;$Z70,IF($W$1="Pesos CLP",S!$AD:$AD,S!$AO:$AO)),0)</f>
        <v>0</v>
      </c>
      <c r="AP70" s="19">
        <f>IF(OR($I70="REAL",$I70="INCURRIDO"),SUMIF(S!$O:$O,$I70&amp;$O70&amp;$Q70&amp;UPPER(TEXT(AP$4,"MMMMYYYY"))&amp;$Z70,IF($W$1="Pesos CLP",S!$AD:$AD,S!$AO:$AO)),0)</f>
        <v>0</v>
      </c>
      <c r="AQ70" s="19">
        <f>IF(OR($I70="REAL",$I70="INCURRIDO"),SUMIF(S!$O:$O,$I70&amp;$O70&amp;$Q70&amp;UPPER(TEXT(AQ$4,"MMMMYYYY"))&amp;$Z70,IF($W$1="Pesos CLP",S!$AD:$AD,S!$AO:$AO)),0)</f>
        <v>0</v>
      </c>
      <c r="AR70" s="19">
        <f>IF(OR($I70="REAL",$I70="INCURRIDO"),SUMIF(S!$O:$O,$I70&amp;$O70&amp;$Q70&amp;UPPER(TEXT(AR$4,"MMMMYYYY"))&amp;$Z70,IF($W$1="Pesos CLP",S!$AD:$AD,S!$AO:$AO)),0)</f>
        <v>0</v>
      </c>
      <c r="AS70" s="19">
        <f>IF(OR($I70="REAL",$I70="INCURRIDO"),SUMIF(S!$O:$O,$I70&amp;$O70&amp;$Q70&amp;UPPER(TEXT(AS$4,"MMMMYYYY"))&amp;$Z70,IF($W$1="Pesos CLP",S!$AD:$AD,S!$AO:$AO)),0)</f>
        <v>0</v>
      </c>
      <c r="AT70" s="19">
        <f>IF(OR($I70="REAL",$I70="INCURRIDO"),SUMIF(S!$O:$O,$I70&amp;$O70&amp;$Q70&amp;UPPER(TEXT(AT$4,"MMMMYYYY"))&amp;$Z70,IF($W$1="Pesos CLP",S!$AD:$AD,S!$AO:$AO)),0)</f>
        <v>0</v>
      </c>
      <c r="AU70" s="19">
        <f>IF(OR($I70="REAL",$I70="INCURRIDO"),SUMIF(S!$O:$O,$I70&amp;$O70&amp;$Q70&amp;UPPER(TEXT(AU$4,"MMMMYYYY"))&amp;$Z70,IF($W$1="Pesos CLP",S!$AD:$AD,S!$AO:$AO)),0)</f>
        <v>0</v>
      </c>
      <c r="AV70" s="19">
        <f>IF(OR($I70="REAL",$I70="INCURRIDO"),SUMIF(S!$O:$O,$I70&amp;$O70&amp;$Q70&amp;UPPER(TEXT(AV$4,"MMMMYYYY"))&amp;$Z70,IF($W$1="Pesos CLP",S!$AD:$AD,S!$AO:$AO)),0)</f>
        <v>0</v>
      </c>
      <c r="AW70" s="19">
        <f>IF(OR($I70="REAL",$I70="INCURRIDO"),SUMIF(S!$O:$O,$I70&amp;$O70&amp;$Q70&amp;UPPER(TEXT(AW$4,"MMMMYYYY"))&amp;$Z70,IF($W$1="Pesos CLP",S!$AD:$AD,S!$AO:$AO)),0)</f>
        <v>0</v>
      </c>
      <c r="AX70" s="19">
        <f>IF(OR($I70="REAL",$I70="INCURRIDO"),SUMIF(S!$O:$O,$I70&amp;$O70&amp;$Q70&amp;UPPER(TEXT(AX$4,"MMMMYYYY"))&amp;$Z70,IF($W$1="Pesos CLP",S!$AD:$AD,S!$AO:$AO)),0)</f>
        <v>0</v>
      </c>
      <c r="AY70" s="19">
        <f>IF(OR($I70="REAL",$I70="INCURRIDO"),SUMIF(S!$O:$O,$I70&amp;$O70&amp;$Q70&amp;UPPER(TEXT(AY$4,"MMMMYYYY"))&amp;$Z70,IF($W$1="Pesos CLP",S!$AD:$AD,S!$AO:$AO)),0)</f>
        <v>0</v>
      </c>
      <c r="AZ70" s="19">
        <f>IF(OR($I70="REAL",$I70="INCURRIDO"),SUMIF(S!$O:$O,$I70&amp;$O70&amp;$Q70&amp;UPPER(TEXT(AZ$4,"MMMMYYYY"))&amp;$Z70,IF($W$1="Pesos CLP",S!$AD:$AD,S!$AO:$AO)),0)</f>
        <v>0</v>
      </c>
      <c r="BA70" s="19">
        <f>IF(OR($I70="REAL",$I70="INCURRIDO"),SUMIF(S!$O:$O,$I70&amp;$O70&amp;$Q70&amp;UPPER(TEXT(BA$4,"MMMMYYYY"))&amp;$Z70,IF($W$1="Pesos CLP",S!$AD:$AD,S!$AO:$AO)),0)</f>
        <v>0</v>
      </c>
      <c r="BB70" s="19">
        <f>IF(OR($I70="REAL",$I70="INCURRIDO"),SUMIF(S!$O:$O,$I70&amp;$O70&amp;$Q70&amp;UPPER(TEXT(BB$4,"MMMMYYYY"))&amp;$Z70,IF($W$1="Pesos CLP",S!$AD:$AD,S!$AO:$AO)),0)</f>
        <v>0</v>
      </c>
      <c r="BC70" s="19">
        <f>IF(OR($I70="REAL",$I70="INCURRIDO"),SUMIF(S!$O:$O,$I70&amp;$O70&amp;$Q70&amp;UPPER(TEXT(BC$4,"MMMMYYYY"))&amp;$Z70,IF($W$1="Pesos CLP",S!$AD:$AD,S!$AO:$AO)),0)</f>
        <v>0</v>
      </c>
      <c r="BD70" s="19">
        <f>IF(OR($I70="REAL",$I70="INCURRIDO"),SUMIF(S!$O:$O,$I70&amp;$O70&amp;$Q70&amp;UPPER(TEXT(BD$4,"MMMMYYYY"))&amp;$Z70,IF($W$1="Pesos CLP",S!$AD:$AD,S!$AO:$AO)),0)</f>
        <v>0</v>
      </c>
      <c r="BE70" s="19">
        <f>IF(OR($I70="REAL",$I70="INCURRIDO"),SUMIF(S!$O:$O,$I70&amp;$O70&amp;$Q70&amp;UPPER(TEXT(BE$4,"MMMMYYYY"))&amp;$Z70,IF($W$1="Pesos CLP",S!$AD:$AD,S!$AO:$AO)),0)</f>
        <v>0</v>
      </c>
      <c r="BF70" s="19">
        <f>IF(OR($I70="REAL",$I70="INCURRIDO"),SUMIF(S!$O:$O,$I70&amp;$O70&amp;$Q70&amp;UPPER(TEXT(BF$4,"MMMMYYYY"))&amp;$Z70,IF($W$1="Pesos CLP",S!$AD:$AD,S!$AO:$AO)),0)</f>
        <v>0</v>
      </c>
      <c r="BG70" s="19">
        <f>IF(OR($I70="REAL",$I70="INCURRIDO"),SUMIF(S!$O:$O,$I70&amp;$O70&amp;$Q70&amp;UPPER(TEXT(BG$4,"MMMMYYYY"))&amp;$Z70,IF($W$1="Pesos CLP",S!$AD:$AD,S!$AO:$AO)),0)</f>
        <v>0</v>
      </c>
      <c r="BH70" s="19">
        <f>IF(OR($I70="REAL",$I70="INCURRIDO"),SUMIF(S!$O:$O,$I70&amp;$O70&amp;$Q70&amp;UPPER(TEXT(BH$4,"MMMMYYYY"))&amp;$Z70,IF($W$1="Pesos CLP",S!$AD:$AD,S!$AO:$AO)),0)</f>
        <v>0</v>
      </c>
      <c r="BI70" s="19">
        <f>IF(OR($I70="REAL",$I70="INCURRIDO"),SUMIF(S!$O:$O,$I70&amp;$O70&amp;$Q70&amp;UPPER(TEXT(BI$4,"MMMMYYYY"))&amp;$Z70,IF($W$1="Pesos CLP",S!$AD:$AD,S!$AO:$AO)),0)</f>
        <v>0</v>
      </c>
      <c r="BJ70" s="19">
        <f>IF(OR($I70="REAL",$I70="INCURRIDO"),SUMIF(S!$O:$O,$I70&amp;$O70&amp;$Q70&amp;UPPER(TEXT(BJ$4,"MMMMYYYY"))&amp;$Z70,IF($W$1="Pesos CLP",S!$AD:$AD,S!$AO:$AO)),0)</f>
        <v>0</v>
      </c>
      <c r="BK70" s="19">
        <f>IF(OR($I70="REAL",$I70="INCURRIDO"),SUMIF(S!$O:$O,$I70&amp;$O70&amp;$Q70&amp;UPPER(TEXT(BK$4,"MMMMYYYY"))&amp;$Z70,IF($W$1="Pesos CLP",S!$AD:$AD,S!$AO:$AO)),0)</f>
        <v>0</v>
      </c>
      <c r="BL70" s="19">
        <f>IF(OR($I70="REAL",$I70="INCURRIDO"),SUMIF(S!$O:$O,$I70&amp;$O70&amp;$Q70&amp;UPPER(TEXT(BL$4,"MMMMYYYY"))&amp;$Z70,IF($W$1="Pesos CLP",S!$AD:$AD,S!$AO:$AO)),0)</f>
        <v>0</v>
      </c>
      <c r="BM70" s="19">
        <f>IF(OR($I70="REAL",$I70="INCURRIDO"),SUMIF(S!$O:$O,$I70&amp;$O70&amp;$Q70&amp;UPPER(TEXT(BM$4,"MMMMYYYY"))&amp;$Z70,IF($W$1="Pesos CLP",S!$AD:$AD,S!$AO:$AO)),0)</f>
        <v>0</v>
      </c>
      <c r="BN70" s="19">
        <f>IF(OR($I70="REAL",$I70="INCURRIDO"),SUMIF(S!$O:$O,$I70&amp;$O70&amp;$Q70&amp;UPPER(TEXT(BN$4,"MMMMYYYY"))&amp;$Z70,IF($W$1="Pesos CLP",S!$AD:$AD,S!$AO:$AO)),0)</f>
        <v>0</v>
      </c>
      <c r="BO70" s="19">
        <f>IF(OR($I70="REAL",$I70="INCURRIDO"),SUMIF(S!$O:$O,$I70&amp;$O70&amp;$Q70&amp;UPPER(TEXT(BO$4,"MMMMYYYY"))&amp;$Z70,IF($W$1="Pesos CLP",S!$AD:$AD,S!$AO:$AO)),0)</f>
        <v>0</v>
      </c>
      <c r="BP70" s="19">
        <f>IF(OR($I70="REAL",$I70="INCURRIDO"),SUMIF(S!$O:$O,$I70&amp;$O70&amp;$Q70&amp;UPPER(TEXT(BP$4,"MMMMYYYY"))&amp;$Z70,IF($W$1="Pesos CLP",S!$AD:$AD,S!$AO:$AO)),0)</f>
        <v>0</v>
      </c>
      <c r="BQ70" s="19">
        <f>IF(OR($I70="REAL",$I70="INCURRIDO"),SUMIF(S!$O:$O,$I70&amp;$O70&amp;$Q70&amp;UPPER(TEXT(BQ$4,"MMMMYYYY"))&amp;$Z70,IF($W$1="Pesos CLP",S!$AD:$AD,S!$AO:$AO)),0)</f>
        <v>0</v>
      </c>
      <c r="BR70" s="19">
        <f>IF(OR($I70="REAL",$I70="INCURRIDO"),SUMIF(S!$O:$O,$I70&amp;$O70&amp;$Q70&amp;UPPER(TEXT(BR$4,"MMMMYYYY"))&amp;$Z70,IF($W$1="Pesos CLP",S!$AD:$AD,S!$AO:$AO)),0)</f>
        <v>0</v>
      </c>
      <c r="BS70" s="19">
        <f>IF(OR($I70="REAL",$I70="INCURRIDO"),SUMIF(S!$O:$O,$I70&amp;$O70&amp;$Q70&amp;UPPER(TEXT(BS$4,"MMMMYYYY"))&amp;$Z70,IF($W$1="Pesos CLP",S!$AD:$AD,S!$AO:$AO)),0)</f>
        <v>0</v>
      </c>
      <c r="BT70" s="19">
        <f>IF(OR($I70="REAL",$I70="INCURRIDO"),SUMIF(S!$O:$O,$I70&amp;$O70&amp;$Q70&amp;UPPER(TEXT(BT$4,"MMMMYYYY"))&amp;$Z70,IF($W$1="Pesos CLP",S!$AD:$AD,S!$AO:$AO)),0)</f>
        <v>0</v>
      </c>
      <c r="BU70" s="19">
        <f>IF(OR($I70="REAL",$I70="INCURRIDO"),SUMIF(S!$O:$O,$I70&amp;$O70&amp;$Q70&amp;UPPER(TEXT(BU$4,"MMMMYYYY"))&amp;$Z70,IF($W$1="Pesos CLP",S!$AD:$AD,S!$AO:$AO)),0)</f>
        <v>0</v>
      </c>
      <c r="BV70" s="19">
        <f>IF(OR($I70="REAL",$I70="INCURRIDO"),SUMIF(S!$O:$O,$I70&amp;$O70&amp;$Q70&amp;UPPER(TEXT(BV$4,"MMMMYYYY"))&amp;$Z70,IF($W$1="Pesos CLP",S!$AD:$AD,S!$AO:$AO)),0)</f>
        <v>0</v>
      </c>
      <c r="BW70" s="19">
        <f>IF(OR($I70="REAL",$I70="INCURRIDO"),SUMIF(S!$O:$O,$I70&amp;$O70&amp;$Q70&amp;UPPER(TEXT(BW$4,"MMMMYYYY"))&amp;$Z70,IF($W$1="Pesos CLP",S!$AD:$AD,S!$AO:$AO)),0)</f>
        <v>0</v>
      </c>
      <c r="BX70" s="19">
        <f>IF(OR($I70="REAL",$I70="INCURRIDO"),SUMIF(S!$O:$O,$I70&amp;$O70&amp;$Q70&amp;UPPER(TEXT(BX$4,"MMMMYYYY"))&amp;$Z70,IF($W$1="Pesos CLP",S!$AD:$AD,S!$AO:$AO)),0)</f>
        <v>0</v>
      </c>
      <c r="BY70" s="19">
        <f>IF(OR($I70="REAL",$I70="INCURRIDO"),SUMIF(S!$O:$O,$I70&amp;$O70&amp;$Q70&amp;UPPER(TEXT(BY$4,"MMMMYYYY"))&amp;$Z70,IF($W$1="Pesos CLP",S!$AD:$AD,S!$AO:$AO)),0)</f>
        <v>0</v>
      </c>
      <c r="BZ70" s="19">
        <f>IF(OR($I70="REAL",$I70="INCURRIDO"),SUMIF(S!$O:$O,$I70&amp;$O70&amp;$Q70&amp;UPPER(TEXT(BZ$4,"MMMMYYYY"))&amp;$Z70,IF($W$1="Pesos CLP",S!$AD:$AD,S!$AO:$AO)),0)</f>
        <v>0</v>
      </c>
      <c r="CA70" s="19">
        <f>IF(OR($I70="REAL",$I70="INCURRIDO"),SUMIF(S!$O:$O,$I70&amp;$O70&amp;$Q70&amp;UPPER(TEXT(CA$4,"MMMMYYYY"))&amp;$Z70,IF($W$1="Pesos CLP",S!$AD:$AD,S!$AO:$AO)),0)</f>
        <v>0</v>
      </c>
      <c r="CB70" s="19">
        <f>IF(OR($I70="REAL",$I70="INCURRIDO"),SUMIF(S!$O:$O,$I70&amp;$O70&amp;$Q70&amp;UPPER(TEXT(CB$4,"MMMMYYYY"))&amp;$Z70,IF($W$1="Pesos CLP",S!$AD:$AD,S!$AO:$AO)),0)</f>
        <v>0</v>
      </c>
      <c r="CC70" s="19">
        <f>IF(OR($I70="REAL",$I70="INCURRIDO"),SUMIF(S!$O:$O,$I70&amp;$O70&amp;$Q70&amp;UPPER(TEXT(CC$4,"MMMMYYYY"))&amp;$Z70,IF($W$1="Pesos CLP",S!$AD:$AD,S!$AO:$AO)),0)</f>
        <v>0</v>
      </c>
      <c r="CD70" s="19">
        <f>IF(OR($I70="REAL",$I70="INCURRIDO"),SUMIF(S!$O:$O,$I70&amp;$O70&amp;$Q70&amp;UPPER(TEXT(CD$4,"MMMMYYYY"))&amp;$Z70,IF($W$1="Pesos CLP",S!$AD:$AD,S!$AO:$AO)),0)</f>
        <v>0</v>
      </c>
      <c r="CE70" s="19">
        <f>IF(OR($I70="REAL",$I70="INCURRIDO"),SUMIF(S!$O:$O,$I70&amp;$O70&amp;$Q70&amp;UPPER(TEXT(CE$4,"MMMMYYYY"))&amp;$Z70,IF($W$1="Pesos CLP",S!$AD:$AD,S!$AO:$AO)),0)</f>
        <v>0</v>
      </c>
      <c r="CF70" s="19">
        <f>IF(OR($I70="REAL",$I70="INCURRIDO"),SUMIF(S!$O:$O,$I70&amp;$O70&amp;$Q70&amp;UPPER(TEXT(CF$4,"MMMMYYYY"))&amp;$Z70,IF($W$1="Pesos CLP",S!$AD:$AD,S!$AO:$AO)),0)</f>
        <v>0</v>
      </c>
      <c r="CG70" s="19">
        <f>IF(OR($I70="REAL",$I70="INCURRIDO"),SUMIF(S!$O:$O,$I70&amp;$O70&amp;$Q70&amp;UPPER(TEXT(CG$4,"MMMMYYYY"))&amp;$Z70,IF($W$1="Pesos CLP",S!$AD:$AD,S!$AO:$AO)),0)</f>
        <v>0</v>
      </c>
      <c r="CH70" s="19">
        <f>IF(OR($I70="REAL",$I70="INCURRIDO"),SUMIF(S!$O:$O,$I70&amp;$O70&amp;$Q70&amp;UPPER(TEXT(CH$4,"MMMMYYYY"))&amp;$Z70,IF($W$1="Pesos CLP",S!$AD:$AD,S!$AO:$AO)),0)</f>
        <v>0</v>
      </c>
      <c r="CI70" s="19">
        <f>IF(OR($I70="REAL",$I70="INCURRIDO"),SUMIF(S!$O:$O,$I70&amp;$O70&amp;$Q70&amp;UPPER(TEXT(CI$4,"MMMMYYYY"))&amp;$Z70,IF($W$1="Pesos CLP",S!$AD:$AD,S!$AO:$AO)),0)</f>
        <v>0</v>
      </c>
      <c r="CJ70" s="19">
        <f>IF(OR($I70="REAL",$I70="INCURRIDO"),SUMIF(S!$O:$O,$I70&amp;$O70&amp;$Q70&amp;UPPER(TEXT(CJ$4,"MMMMYYYY"))&amp;$Z70,IF($W$1="Pesos CLP",S!$AD:$AD,S!$AO:$AO)),0)</f>
        <v>0</v>
      </c>
      <c r="CK70" s="378">
        <f t="shared" si="69"/>
        <v>0</v>
      </c>
      <c r="CL70" s="378">
        <f t="shared" si="69"/>
        <v>0</v>
      </c>
      <c r="CM70" s="378">
        <f t="shared" si="69"/>
        <v>0</v>
      </c>
      <c r="CN70" s="378">
        <f t="shared" si="69"/>
        <v>0</v>
      </c>
      <c r="CO70" s="378">
        <f t="shared" si="69"/>
        <v>0</v>
      </c>
      <c r="CP70" s="378">
        <f t="shared" si="69"/>
        <v>0</v>
      </c>
      <c r="CQ70" s="378">
        <f t="shared" si="69"/>
        <v>0</v>
      </c>
      <c r="CR70" s="378">
        <f t="shared" si="69"/>
        <v>0</v>
      </c>
      <c r="CS70" s="378">
        <f t="shared" si="70"/>
        <v>0</v>
      </c>
      <c r="CT70" s="378">
        <f t="shared" si="70"/>
        <v>0</v>
      </c>
      <c r="CU70" s="378">
        <f t="shared" si="70"/>
        <v>0</v>
      </c>
      <c r="CV70" s="378">
        <f t="shared" si="70"/>
        <v>0</v>
      </c>
      <c r="CW70" s="378">
        <f t="shared" si="70"/>
        <v>0</v>
      </c>
      <c r="CX70" s="378">
        <f t="shared" si="70"/>
        <v>0</v>
      </c>
      <c r="CY70" s="378">
        <f t="shared" si="70"/>
        <v>0</v>
      </c>
      <c r="CZ70" s="378">
        <f t="shared" si="70"/>
        <v>0</v>
      </c>
      <c r="DA70" s="378">
        <f t="shared" si="70"/>
        <v>0</v>
      </c>
      <c r="DB70" s="378">
        <f t="shared" si="70"/>
        <v>0</v>
      </c>
      <c r="DC70" s="378">
        <f t="shared" si="71"/>
        <v>0</v>
      </c>
      <c r="DD70" s="378">
        <f t="shared" si="71"/>
        <v>0</v>
      </c>
      <c r="DE70" s="378">
        <f t="shared" si="71"/>
        <v>0</v>
      </c>
      <c r="DF70" s="378">
        <f t="shared" si="71"/>
        <v>0</v>
      </c>
      <c r="DG70" s="378">
        <f t="shared" si="71"/>
        <v>0</v>
      </c>
      <c r="DH70" s="378">
        <f t="shared" si="71"/>
        <v>0</v>
      </c>
      <c r="DI70" s="378">
        <f t="shared" si="71"/>
        <v>0</v>
      </c>
      <c r="DJ70" s="378">
        <f t="shared" si="71"/>
        <v>0</v>
      </c>
      <c r="DK70" s="378">
        <f t="shared" si="71"/>
        <v>0</v>
      </c>
      <c r="DL70" s="378">
        <f t="shared" si="71"/>
        <v>0</v>
      </c>
      <c r="DM70" s="378">
        <f t="shared" si="72"/>
        <v>0</v>
      </c>
      <c r="DN70" s="378">
        <f t="shared" si="72"/>
        <v>0</v>
      </c>
      <c r="DO70" s="378">
        <f t="shared" si="72"/>
        <v>0</v>
      </c>
      <c r="DP70" s="378">
        <f t="shared" si="72"/>
        <v>0</v>
      </c>
      <c r="DQ70" s="378">
        <f t="shared" si="72"/>
        <v>0</v>
      </c>
      <c r="DR70" s="378">
        <f t="shared" si="72"/>
        <v>0</v>
      </c>
      <c r="DS70" s="378">
        <f t="shared" si="72"/>
        <v>0</v>
      </c>
      <c r="DT70" s="378">
        <f t="shared" si="72"/>
        <v>0</v>
      </c>
      <c r="DU70" s="378">
        <f t="shared" si="72"/>
        <v>0</v>
      </c>
      <c r="DV70" s="378">
        <f t="shared" si="72"/>
        <v>0</v>
      </c>
      <c r="DW70" s="378">
        <f t="shared" si="73"/>
        <v>0</v>
      </c>
      <c r="DX70" s="378">
        <f t="shared" si="73"/>
        <v>0</v>
      </c>
      <c r="DY70" s="378">
        <f t="shared" si="73"/>
        <v>0</v>
      </c>
      <c r="DZ70" s="378">
        <f t="shared" si="73"/>
        <v>0</v>
      </c>
      <c r="EA70" s="378">
        <f t="shared" si="73"/>
        <v>0</v>
      </c>
      <c r="EB70" s="378">
        <f t="shared" si="73"/>
        <v>0</v>
      </c>
      <c r="EC70" s="378">
        <f t="shared" si="73"/>
        <v>0</v>
      </c>
      <c r="ED70" s="378">
        <f t="shared" si="73"/>
        <v>0</v>
      </c>
      <c r="EE70" s="378">
        <f t="shared" si="73"/>
        <v>0</v>
      </c>
      <c r="EF70" s="378">
        <f t="shared" si="73"/>
        <v>0</v>
      </c>
      <c r="EG70" s="378">
        <f t="shared" si="74"/>
        <v>0</v>
      </c>
      <c r="EH70" s="378">
        <f t="shared" si="74"/>
        <v>0</v>
      </c>
      <c r="EI70" s="378">
        <f t="shared" si="74"/>
        <v>0</v>
      </c>
      <c r="EJ70" s="378">
        <f t="shared" si="74"/>
        <v>0</v>
      </c>
      <c r="EK70" s="378">
        <f t="shared" si="74"/>
        <v>0</v>
      </c>
      <c r="EL70" s="378">
        <f t="shared" si="74"/>
        <v>0</v>
      </c>
      <c r="EM70" s="378">
        <f t="shared" si="74"/>
        <v>0</v>
      </c>
      <c r="EN70" s="378">
        <f t="shared" si="74"/>
        <v>0</v>
      </c>
      <c r="EO70" s="378">
        <f t="shared" si="74"/>
        <v>0</v>
      </c>
      <c r="EP70" s="378">
        <f t="shared" si="74"/>
        <v>0</v>
      </c>
      <c r="EQ70" s="378">
        <f t="shared" si="74"/>
        <v>0</v>
      </c>
    </row>
    <row r="71" spans="1:147" x14ac:dyDescent="0.3">
      <c r="A71" s="368"/>
      <c r="B71" s="368"/>
      <c r="C71" s="368"/>
      <c r="D71" s="368">
        <f t="shared" si="17"/>
        <v>1.034195933456562</v>
      </c>
      <c r="E71" s="368" t="str">
        <f>VLOOKUP(TEXT(Z71,0),'G2'!B:D,3,0)</f>
        <v>MN</v>
      </c>
      <c r="F71" s="816">
        <f t="shared" si="18"/>
        <v>0</v>
      </c>
      <c r="G71" s="755">
        <f t="shared" si="75"/>
        <v>0</v>
      </c>
      <c r="H71" s="756" t="s">
        <v>1190</v>
      </c>
      <c r="I71" s="370" t="s">
        <v>93</v>
      </c>
      <c r="J71" s="370" t="s">
        <v>22</v>
      </c>
      <c r="K71" s="368" t="s">
        <v>264</v>
      </c>
      <c r="L71" s="368" t="str">
        <f>IFERROR(VLOOKUP(TEXT(Z71,0),'G2'!$B$5:$D$21,3,0),"")</f>
        <v>MN</v>
      </c>
      <c r="M71" s="369"/>
      <c r="N71" s="370" t="s">
        <v>658</v>
      </c>
      <c r="O71" s="370" t="s">
        <v>641</v>
      </c>
      <c r="P71" s="370"/>
      <c r="Q71" s="370" t="s">
        <v>695</v>
      </c>
      <c r="R71" s="370" t="s">
        <v>622</v>
      </c>
      <c r="S71" s="371">
        <v>15</v>
      </c>
      <c r="T71" s="372">
        <v>45572</v>
      </c>
      <c r="U71" s="372">
        <v>45568</v>
      </c>
      <c r="V71" s="373">
        <f t="shared" si="68"/>
        <v>-0.13333333333333333</v>
      </c>
      <c r="W71" s="374">
        <v>28006.758234916633</v>
      </c>
      <c r="X71" s="17" cm="1">
        <f t="array" ref="X71">+IF($W$1="Pesos CLP",W71,W71/TC)*MB_24A25</f>
        <v>31.932509020400634</v>
      </c>
      <c r="Y71" s="18">
        <f t="shared" si="76"/>
        <v>0</v>
      </c>
      <c r="Z71">
        <v>91243520</v>
      </c>
      <c r="AA71" s="19">
        <f>IF(OR($I71="REAL",$I71="INCURRIDO"),SUMIF(S!$O:$O,$I71&amp;$O71&amp;$Q71&amp;UPPER(TEXT(AA$4,"MMMMYYYY"))&amp;$Z71,IF($W$1="Pesos CLP",S!$AD:$AD,S!$AO:$AO)),0)</f>
        <v>0</v>
      </c>
      <c r="AB71" s="19">
        <f>IF(OR($I71="REAL",$I71="INCURRIDO"),SUMIF(S!$O:$O,$I71&amp;$O71&amp;$Q71&amp;UPPER(TEXT(AB$4,"MMMMYYYY"))&amp;$Z71,IF($W$1="Pesos CLP",S!$AD:$AD,S!$AO:$AO)),0)</f>
        <v>0</v>
      </c>
      <c r="AC71" s="19">
        <f>IF(OR($I71="REAL",$I71="INCURRIDO"),SUMIF(S!$O:$O,$I71&amp;$O71&amp;$Q71&amp;UPPER(TEXT(AC$4,"MMMMYYYY"))&amp;$Z71,IF($W$1="Pesos CLP",S!$AD:$AD,S!$AO:$AO)),0)</f>
        <v>0</v>
      </c>
      <c r="AD71" s="19">
        <f>IF(OR($I71="REAL",$I71="INCURRIDO"),SUMIF(S!$O:$O,$I71&amp;$O71&amp;$Q71&amp;UPPER(TEXT(AD$4,"MMMMYYYY"))&amp;$Z71,IF($W$1="Pesos CLP",S!$AD:$AD,S!$AO:$AO)),0)</f>
        <v>0</v>
      </c>
      <c r="AE71" s="19">
        <f>IF(OR($I71="REAL",$I71="INCURRIDO"),SUMIF(S!$O:$O,$I71&amp;$O71&amp;$Q71&amp;UPPER(TEXT(AE$4,"MMMMYYYY"))&amp;$Z71,IF($W$1="Pesos CLP",S!$AD:$AD,S!$AO:$AO)),0)</f>
        <v>0</v>
      </c>
      <c r="AF71" s="19">
        <f>IF(OR($I71="REAL",$I71="INCURRIDO"),SUMIF(S!$O:$O,$I71&amp;$O71&amp;$Q71&amp;UPPER(TEXT(AF$4,"MMMMYYYY"))&amp;$Z71,IF($W$1="Pesos CLP",S!$AD:$AD,S!$AO:$AO)),0)</f>
        <v>0</v>
      </c>
      <c r="AG71" s="19">
        <f>IF(OR($I71="REAL",$I71="INCURRIDO"),SUMIF(S!$O:$O,$I71&amp;$O71&amp;$Q71&amp;UPPER(TEXT(AG$4,"MMMMYYYY"))&amp;$Z71,IF($W$1="Pesos CLP",S!$AD:$AD,S!$AO:$AO)),0)</f>
        <v>0</v>
      </c>
      <c r="AH71" s="19">
        <f>IF(OR($I71="REAL",$I71="INCURRIDO"),SUMIF(S!$O:$O,$I71&amp;$O71&amp;$Q71&amp;UPPER(TEXT(AH$4,"MMMMYYYY"))&amp;$Z71,IF($W$1="Pesos CLP",S!$AD:$AD,S!$AO:$AO)),0)</f>
        <v>0</v>
      </c>
      <c r="AI71" s="19">
        <f>IF(OR($I71="REAL",$I71="INCURRIDO"),SUMIF(S!$O:$O,$I71&amp;$O71&amp;$Q71&amp;UPPER(TEXT(AI$4,"MMMMYYYY"))&amp;$Z71,IF($W$1="Pesos CLP",S!$AD:$AD,S!$AO:$AO)),0)</f>
        <v>0</v>
      </c>
      <c r="AJ71" s="19">
        <f>IF(OR($I71="REAL",$I71="INCURRIDO"),SUMIF(S!$O:$O,$I71&amp;$O71&amp;$Q71&amp;UPPER(TEXT(AJ$4,"MMMMYYYY"))&amp;$Z71,IF($W$1="Pesos CLP",S!$AD:$AD,S!$AO:$AO)),0)</f>
        <v>0</v>
      </c>
      <c r="AK71" s="19">
        <f>IF(OR($I71="REAL",$I71="INCURRIDO"),SUMIF(S!$O:$O,$I71&amp;$O71&amp;$Q71&amp;UPPER(TEXT(AK$4,"MMMMYYYY"))&amp;$Z71,IF($W$1="Pesos CLP",S!$AD:$AD,S!$AO:$AO)),0)</f>
        <v>0</v>
      </c>
      <c r="AL71" s="19">
        <f>IF(OR($I71="REAL",$I71="INCURRIDO"),SUMIF(S!$O:$O,$I71&amp;$O71&amp;$Q71&amp;UPPER(TEXT(AL$4,"MMMMYYYY"))&amp;$Z71,IF($W$1="Pesos CLP",S!$AD:$AD,S!$AO:$AO)),0)</f>
        <v>0</v>
      </c>
      <c r="AM71" s="19">
        <f>IF(OR($I71="REAL",$I71="INCURRIDO"),SUMIF(S!$O:$O,$I71&amp;$O71&amp;$Q71&amp;UPPER(TEXT(AM$4,"MMMMYYYY"))&amp;$Z71,IF($W$1="Pesos CLP",S!$AD:$AD,S!$AO:$AO)),0)</f>
        <v>0</v>
      </c>
      <c r="AN71" s="19">
        <f>IF(OR($I71="REAL",$I71="INCURRIDO"),SUMIF(S!$O:$O,$I71&amp;$O71&amp;$Q71&amp;UPPER(TEXT(AN$4,"MMMMYYYY"))&amp;$Z71,IF($W$1="Pesos CLP",S!$AD:$AD,S!$AO:$AO)),0)</f>
        <v>0</v>
      </c>
      <c r="AO71" s="19">
        <f>IF(OR($I71="REAL",$I71="INCURRIDO"),SUMIF(S!$O:$O,$I71&amp;$O71&amp;$Q71&amp;UPPER(TEXT(AO$4,"MMMMYYYY"))&amp;$Z71,IF($W$1="Pesos CLP",S!$AD:$AD,S!$AO:$AO)),0)</f>
        <v>0</v>
      </c>
      <c r="AP71" s="19">
        <f>IF(OR($I71="REAL",$I71="INCURRIDO"),SUMIF(S!$O:$O,$I71&amp;$O71&amp;$Q71&amp;UPPER(TEXT(AP$4,"MMMMYYYY"))&amp;$Z71,IF($W$1="Pesos CLP",S!$AD:$AD,S!$AO:$AO)),0)</f>
        <v>0</v>
      </c>
      <c r="AQ71" s="19">
        <f>IF(OR($I71="REAL",$I71="INCURRIDO"),SUMIF(S!$O:$O,$I71&amp;$O71&amp;$Q71&amp;UPPER(TEXT(AQ$4,"MMMMYYYY"))&amp;$Z71,IF($W$1="Pesos CLP",S!$AD:$AD,S!$AO:$AO)),0)</f>
        <v>0</v>
      </c>
      <c r="AR71" s="19">
        <f>IF(OR($I71="REAL",$I71="INCURRIDO"),SUMIF(S!$O:$O,$I71&amp;$O71&amp;$Q71&amp;UPPER(TEXT(AR$4,"MMMMYYYY"))&amp;$Z71,IF($W$1="Pesos CLP",S!$AD:$AD,S!$AO:$AO)),0)</f>
        <v>0</v>
      </c>
      <c r="AS71" s="19">
        <f>IF(OR($I71="REAL",$I71="INCURRIDO"),SUMIF(S!$O:$O,$I71&amp;$O71&amp;$Q71&amp;UPPER(TEXT(AS$4,"MMMMYYYY"))&amp;$Z71,IF($W$1="Pesos CLP",S!$AD:$AD,S!$AO:$AO)),0)</f>
        <v>0</v>
      </c>
      <c r="AT71" s="19">
        <f>IF(OR($I71="REAL",$I71="INCURRIDO"),SUMIF(S!$O:$O,$I71&amp;$O71&amp;$Q71&amp;UPPER(TEXT(AT$4,"MMMMYYYY"))&amp;$Z71,IF($W$1="Pesos CLP",S!$AD:$AD,S!$AO:$AO)),0)</f>
        <v>0</v>
      </c>
      <c r="AU71" s="19">
        <f>IF(OR($I71="REAL",$I71="INCURRIDO"),SUMIF(S!$O:$O,$I71&amp;$O71&amp;$Q71&amp;UPPER(TEXT(AU$4,"MMMMYYYY"))&amp;$Z71,IF($W$1="Pesos CLP",S!$AD:$AD,S!$AO:$AO)),0)</f>
        <v>0</v>
      </c>
      <c r="AV71" s="19">
        <f>IF(OR($I71="REAL",$I71="INCURRIDO"),SUMIF(S!$O:$O,$I71&amp;$O71&amp;$Q71&amp;UPPER(TEXT(AV$4,"MMMMYYYY"))&amp;$Z71,IF($W$1="Pesos CLP",S!$AD:$AD,S!$AO:$AO)),0)</f>
        <v>0</v>
      </c>
      <c r="AW71" s="19">
        <f>IF(OR($I71="REAL",$I71="INCURRIDO"),SUMIF(S!$O:$O,$I71&amp;$O71&amp;$Q71&amp;UPPER(TEXT(AW$4,"MMMMYYYY"))&amp;$Z71,IF($W$1="Pesos CLP",S!$AD:$AD,S!$AO:$AO)),0)</f>
        <v>0</v>
      </c>
      <c r="AX71" s="19">
        <f>IF(OR($I71="REAL",$I71="INCURRIDO"),SUMIF(S!$O:$O,$I71&amp;$O71&amp;$Q71&amp;UPPER(TEXT(AX$4,"MMMMYYYY"))&amp;$Z71,IF($W$1="Pesos CLP",S!$AD:$AD,S!$AO:$AO)),0)</f>
        <v>0</v>
      </c>
      <c r="AY71" s="19">
        <f>IF(OR($I71="REAL",$I71="INCURRIDO"),SUMIF(S!$O:$O,$I71&amp;$O71&amp;$Q71&amp;UPPER(TEXT(AY$4,"MMMMYYYY"))&amp;$Z71,IF($W$1="Pesos CLP",S!$AD:$AD,S!$AO:$AO)),0)</f>
        <v>0</v>
      </c>
      <c r="AZ71" s="19">
        <f>IF(OR($I71="REAL",$I71="INCURRIDO"),SUMIF(S!$O:$O,$I71&amp;$O71&amp;$Q71&amp;UPPER(TEXT(AZ$4,"MMMMYYYY"))&amp;$Z71,IF($W$1="Pesos CLP",S!$AD:$AD,S!$AO:$AO)),0)</f>
        <v>0</v>
      </c>
      <c r="BA71" s="19">
        <f>IF(OR($I71="REAL",$I71="INCURRIDO"),SUMIF(S!$O:$O,$I71&amp;$O71&amp;$Q71&amp;UPPER(TEXT(BA$4,"MMMMYYYY"))&amp;$Z71,IF($W$1="Pesos CLP",S!$AD:$AD,S!$AO:$AO)),0)</f>
        <v>0</v>
      </c>
      <c r="BB71" s="19">
        <f>IF(OR($I71="REAL",$I71="INCURRIDO"),SUMIF(S!$O:$O,$I71&amp;$O71&amp;$Q71&amp;UPPER(TEXT(BB$4,"MMMMYYYY"))&amp;$Z71,IF($W$1="Pesos CLP",S!$AD:$AD,S!$AO:$AO)),0)</f>
        <v>0</v>
      </c>
      <c r="BC71" s="19">
        <f>IF(OR($I71="REAL",$I71="INCURRIDO"),SUMIF(S!$O:$O,$I71&amp;$O71&amp;$Q71&amp;UPPER(TEXT(BC$4,"MMMMYYYY"))&amp;$Z71,IF($W$1="Pesos CLP",S!$AD:$AD,S!$AO:$AO)),0)</f>
        <v>0</v>
      </c>
      <c r="BD71" s="19">
        <f>IF(OR($I71="REAL",$I71="INCURRIDO"),SUMIF(S!$O:$O,$I71&amp;$O71&amp;$Q71&amp;UPPER(TEXT(BD$4,"MMMMYYYY"))&amp;$Z71,IF($W$1="Pesos CLP",S!$AD:$AD,S!$AO:$AO)),0)</f>
        <v>0</v>
      </c>
      <c r="BE71" s="19">
        <f>IF(OR($I71="REAL",$I71="INCURRIDO"),SUMIF(S!$O:$O,$I71&amp;$O71&amp;$Q71&amp;UPPER(TEXT(BE$4,"MMMMYYYY"))&amp;$Z71,IF($W$1="Pesos CLP",S!$AD:$AD,S!$AO:$AO)),0)</f>
        <v>0</v>
      </c>
      <c r="BF71" s="19">
        <f>IF(OR($I71="REAL",$I71="INCURRIDO"),SUMIF(S!$O:$O,$I71&amp;$O71&amp;$Q71&amp;UPPER(TEXT(BF$4,"MMMMYYYY"))&amp;$Z71,IF($W$1="Pesos CLP",S!$AD:$AD,S!$AO:$AO)),0)</f>
        <v>0</v>
      </c>
      <c r="BG71" s="19">
        <f>IF(OR($I71="REAL",$I71="INCURRIDO"),SUMIF(S!$O:$O,$I71&amp;$O71&amp;$Q71&amp;UPPER(TEXT(BG$4,"MMMMYYYY"))&amp;$Z71,IF($W$1="Pesos CLP",S!$AD:$AD,S!$AO:$AO)),0)</f>
        <v>0</v>
      </c>
      <c r="BH71" s="19">
        <f>IF(OR($I71="REAL",$I71="INCURRIDO"),SUMIF(S!$O:$O,$I71&amp;$O71&amp;$Q71&amp;UPPER(TEXT(BH$4,"MMMMYYYY"))&amp;$Z71,IF($W$1="Pesos CLP",S!$AD:$AD,S!$AO:$AO)),0)</f>
        <v>0</v>
      </c>
      <c r="BI71" s="19">
        <f>IF(OR($I71="REAL",$I71="INCURRIDO"),SUMIF(S!$O:$O,$I71&amp;$O71&amp;$Q71&amp;UPPER(TEXT(BI$4,"MMMMYYYY"))&amp;$Z71,IF($W$1="Pesos CLP",S!$AD:$AD,S!$AO:$AO)),0)</f>
        <v>0</v>
      </c>
      <c r="BJ71" s="19">
        <f>IF(OR($I71="REAL",$I71="INCURRIDO"),SUMIF(S!$O:$O,$I71&amp;$O71&amp;$Q71&amp;UPPER(TEXT(BJ$4,"MMMMYYYY"))&amp;$Z71,IF($W$1="Pesos CLP",S!$AD:$AD,S!$AO:$AO)),0)</f>
        <v>0</v>
      </c>
      <c r="BK71" s="19">
        <f>IF(OR($I71="REAL",$I71="INCURRIDO"),SUMIF(S!$O:$O,$I71&amp;$O71&amp;$Q71&amp;UPPER(TEXT(BK$4,"MMMMYYYY"))&amp;$Z71,IF($W$1="Pesos CLP",S!$AD:$AD,S!$AO:$AO)),0)</f>
        <v>0</v>
      </c>
      <c r="BL71" s="19">
        <f>IF(OR($I71="REAL",$I71="INCURRIDO"),SUMIF(S!$O:$O,$I71&amp;$O71&amp;$Q71&amp;UPPER(TEXT(BL$4,"MMMMYYYY"))&amp;$Z71,IF($W$1="Pesos CLP",S!$AD:$AD,S!$AO:$AO)),0)</f>
        <v>0</v>
      </c>
      <c r="BM71" s="19">
        <f>IF(OR($I71="REAL",$I71="INCURRIDO"),SUMIF(S!$O:$O,$I71&amp;$O71&amp;$Q71&amp;UPPER(TEXT(BM$4,"MMMMYYYY"))&amp;$Z71,IF($W$1="Pesos CLP",S!$AD:$AD,S!$AO:$AO)),0)</f>
        <v>0</v>
      </c>
      <c r="BN71" s="19">
        <f>IF(OR($I71="REAL",$I71="INCURRIDO"),SUMIF(S!$O:$O,$I71&amp;$O71&amp;$Q71&amp;UPPER(TEXT(BN$4,"MMMMYYYY"))&amp;$Z71,IF($W$1="Pesos CLP",S!$AD:$AD,S!$AO:$AO)),0)</f>
        <v>0</v>
      </c>
      <c r="BO71" s="19">
        <f>IF(OR($I71="REAL",$I71="INCURRIDO"),SUMIF(S!$O:$O,$I71&amp;$O71&amp;$Q71&amp;UPPER(TEXT(BO$4,"MMMMYYYY"))&amp;$Z71,IF($W$1="Pesos CLP",S!$AD:$AD,S!$AO:$AO)),0)</f>
        <v>0</v>
      </c>
      <c r="BP71" s="19">
        <f>IF(OR($I71="REAL",$I71="INCURRIDO"),SUMIF(S!$O:$O,$I71&amp;$O71&amp;$Q71&amp;UPPER(TEXT(BP$4,"MMMMYYYY"))&amp;$Z71,IF($W$1="Pesos CLP",S!$AD:$AD,S!$AO:$AO)),0)</f>
        <v>0</v>
      </c>
      <c r="BQ71" s="19">
        <f>IF(OR($I71="REAL",$I71="INCURRIDO"),SUMIF(S!$O:$O,$I71&amp;$O71&amp;$Q71&amp;UPPER(TEXT(BQ$4,"MMMMYYYY"))&amp;$Z71,IF($W$1="Pesos CLP",S!$AD:$AD,S!$AO:$AO)),0)</f>
        <v>0</v>
      </c>
      <c r="BR71" s="19">
        <f>IF(OR($I71="REAL",$I71="INCURRIDO"),SUMIF(S!$O:$O,$I71&amp;$O71&amp;$Q71&amp;UPPER(TEXT(BR$4,"MMMMYYYY"))&amp;$Z71,IF($W$1="Pesos CLP",S!$AD:$AD,S!$AO:$AO)),0)</f>
        <v>0</v>
      </c>
      <c r="BS71" s="19">
        <f>IF(OR($I71="REAL",$I71="INCURRIDO"),SUMIF(S!$O:$O,$I71&amp;$O71&amp;$Q71&amp;UPPER(TEXT(BS$4,"MMMMYYYY"))&amp;$Z71,IF($W$1="Pesos CLP",S!$AD:$AD,S!$AO:$AO)),0)</f>
        <v>0</v>
      </c>
      <c r="BT71" s="19">
        <f>IF(OR($I71="REAL",$I71="INCURRIDO"),SUMIF(S!$O:$O,$I71&amp;$O71&amp;$Q71&amp;UPPER(TEXT(BT$4,"MMMMYYYY"))&amp;$Z71,IF($W$1="Pesos CLP",S!$AD:$AD,S!$AO:$AO)),0)</f>
        <v>0</v>
      </c>
      <c r="BU71" s="19">
        <f>IF(OR($I71="REAL",$I71="INCURRIDO"),SUMIF(S!$O:$O,$I71&amp;$O71&amp;$Q71&amp;UPPER(TEXT(BU$4,"MMMMYYYY"))&amp;$Z71,IF($W$1="Pesos CLP",S!$AD:$AD,S!$AO:$AO)),0)</f>
        <v>0</v>
      </c>
      <c r="BV71" s="19">
        <f>IF(OR($I71="REAL",$I71="INCURRIDO"),SUMIF(S!$O:$O,$I71&amp;$O71&amp;$Q71&amp;UPPER(TEXT(BV$4,"MMMMYYYY"))&amp;$Z71,IF($W$1="Pesos CLP",S!$AD:$AD,S!$AO:$AO)),0)</f>
        <v>0</v>
      </c>
      <c r="BW71" s="19">
        <f>IF(OR($I71="REAL",$I71="INCURRIDO"),SUMIF(S!$O:$O,$I71&amp;$O71&amp;$Q71&amp;UPPER(TEXT(BW$4,"MMMMYYYY"))&amp;$Z71,IF($W$1="Pesos CLP",S!$AD:$AD,S!$AO:$AO)),0)</f>
        <v>0</v>
      </c>
      <c r="BX71" s="19">
        <f>IF(OR($I71="REAL",$I71="INCURRIDO"),SUMIF(S!$O:$O,$I71&amp;$O71&amp;$Q71&amp;UPPER(TEXT(BX$4,"MMMMYYYY"))&amp;$Z71,IF($W$1="Pesos CLP",S!$AD:$AD,S!$AO:$AO)),0)</f>
        <v>0</v>
      </c>
      <c r="BY71" s="19">
        <f>IF(OR($I71="REAL",$I71="INCURRIDO"),SUMIF(S!$O:$O,$I71&amp;$O71&amp;$Q71&amp;UPPER(TEXT(BY$4,"MMMMYYYY"))&amp;$Z71,IF($W$1="Pesos CLP",S!$AD:$AD,S!$AO:$AO)),0)</f>
        <v>0</v>
      </c>
      <c r="BZ71" s="19">
        <f>IF(OR($I71="REAL",$I71="INCURRIDO"),SUMIF(S!$O:$O,$I71&amp;$O71&amp;$Q71&amp;UPPER(TEXT(BZ$4,"MMMMYYYY"))&amp;$Z71,IF($W$1="Pesos CLP",S!$AD:$AD,S!$AO:$AO)),0)</f>
        <v>0</v>
      </c>
      <c r="CA71" s="19">
        <f>IF(OR($I71="REAL",$I71="INCURRIDO"),SUMIF(S!$O:$O,$I71&amp;$O71&amp;$Q71&amp;UPPER(TEXT(CA$4,"MMMMYYYY"))&amp;$Z71,IF($W$1="Pesos CLP",S!$AD:$AD,S!$AO:$AO)),0)</f>
        <v>0</v>
      </c>
      <c r="CB71" s="19">
        <f>IF(OR($I71="REAL",$I71="INCURRIDO"),SUMIF(S!$O:$O,$I71&amp;$O71&amp;$Q71&amp;UPPER(TEXT(CB$4,"MMMMYYYY"))&amp;$Z71,IF($W$1="Pesos CLP",S!$AD:$AD,S!$AO:$AO)),0)</f>
        <v>0</v>
      </c>
      <c r="CC71" s="19">
        <f>IF(OR($I71="REAL",$I71="INCURRIDO"),SUMIF(S!$O:$O,$I71&amp;$O71&amp;$Q71&amp;UPPER(TEXT(CC$4,"MMMMYYYY"))&amp;$Z71,IF($W$1="Pesos CLP",S!$AD:$AD,S!$AO:$AO)),0)</f>
        <v>0</v>
      </c>
      <c r="CD71" s="19">
        <f>IF(OR($I71="REAL",$I71="INCURRIDO"),SUMIF(S!$O:$O,$I71&amp;$O71&amp;$Q71&amp;UPPER(TEXT(CD$4,"MMMMYYYY"))&amp;$Z71,IF($W$1="Pesos CLP",S!$AD:$AD,S!$AO:$AO)),0)</f>
        <v>0</v>
      </c>
      <c r="CE71" s="19">
        <f>IF(OR($I71="REAL",$I71="INCURRIDO"),SUMIF(S!$O:$O,$I71&amp;$O71&amp;$Q71&amp;UPPER(TEXT(CE$4,"MMMMYYYY"))&amp;$Z71,IF($W$1="Pesos CLP",S!$AD:$AD,S!$AO:$AO)),0)</f>
        <v>0</v>
      </c>
      <c r="CF71" s="19">
        <f>IF(OR($I71="REAL",$I71="INCURRIDO"),SUMIF(S!$O:$O,$I71&amp;$O71&amp;$Q71&amp;UPPER(TEXT(CF$4,"MMMMYYYY"))&amp;$Z71,IF($W$1="Pesos CLP",S!$AD:$AD,S!$AO:$AO)),0)</f>
        <v>0</v>
      </c>
      <c r="CG71" s="19">
        <f>IF(OR($I71="REAL",$I71="INCURRIDO"),SUMIF(S!$O:$O,$I71&amp;$O71&amp;$Q71&amp;UPPER(TEXT(CG$4,"MMMMYYYY"))&amp;$Z71,IF($W$1="Pesos CLP",S!$AD:$AD,S!$AO:$AO)),0)</f>
        <v>0</v>
      </c>
      <c r="CH71" s="19">
        <f>IF(OR($I71="REAL",$I71="INCURRIDO"),SUMIF(S!$O:$O,$I71&amp;$O71&amp;$Q71&amp;UPPER(TEXT(CH$4,"MMMMYYYY"))&amp;$Z71,IF($W$1="Pesos CLP",S!$AD:$AD,S!$AO:$AO)),0)</f>
        <v>0</v>
      </c>
      <c r="CI71" s="19">
        <f>IF(OR($I71="REAL",$I71="INCURRIDO"),SUMIF(S!$O:$O,$I71&amp;$O71&amp;$Q71&amp;UPPER(TEXT(CI$4,"MMMMYYYY"))&amp;$Z71,IF($W$1="Pesos CLP",S!$AD:$AD,S!$AO:$AO)),0)</f>
        <v>0</v>
      </c>
      <c r="CJ71" s="19">
        <f>IF(OR($I71="REAL",$I71="INCURRIDO"),SUMIF(S!$O:$O,$I71&amp;$O71&amp;$Q71&amp;UPPER(TEXT(CJ$4,"MMMMYYYY"))&amp;$Z71,IF($W$1="Pesos CLP",S!$AD:$AD,S!$AO:$AO)),0)</f>
        <v>0</v>
      </c>
      <c r="CK71" s="378">
        <f t="shared" si="69"/>
        <v>0</v>
      </c>
      <c r="CL71" s="378">
        <f t="shared" si="69"/>
        <v>0</v>
      </c>
      <c r="CM71" s="378">
        <f t="shared" si="69"/>
        <v>0</v>
      </c>
      <c r="CN71" s="378">
        <f t="shared" si="69"/>
        <v>0</v>
      </c>
      <c r="CO71" s="378">
        <f t="shared" si="69"/>
        <v>0</v>
      </c>
      <c r="CP71" s="378">
        <f t="shared" si="69"/>
        <v>0</v>
      </c>
      <c r="CQ71" s="378">
        <f t="shared" si="69"/>
        <v>0</v>
      </c>
      <c r="CR71" s="378">
        <f t="shared" si="69"/>
        <v>0</v>
      </c>
      <c r="CS71" s="378">
        <f t="shared" si="70"/>
        <v>0</v>
      </c>
      <c r="CT71" s="378">
        <f t="shared" si="70"/>
        <v>0</v>
      </c>
      <c r="CU71" s="378">
        <f t="shared" si="70"/>
        <v>0</v>
      </c>
      <c r="CV71" s="378">
        <f t="shared" si="70"/>
        <v>0</v>
      </c>
      <c r="CW71" s="378">
        <f t="shared" si="70"/>
        <v>0</v>
      </c>
      <c r="CX71" s="378">
        <f t="shared" si="70"/>
        <v>0</v>
      </c>
      <c r="CY71" s="378">
        <f t="shared" si="70"/>
        <v>0</v>
      </c>
      <c r="CZ71" s="378">
        <f t="shared" si="70"/>
        <v>0</v>
      </c>
      <c r="DA71" s="378">
        <f t="shared" si="70"/>
        <v>0</v>
      </c>
      <c r="DB71" s="378">
        <f t="shared" si="70"/>
        <v>0</v>
      </c>
      <c r="DC71" s="378">
        <f t="shared" si="71"/>
        <v>0</v>
      </c>
      <c r="DD71" s="378">
        <f t="shared" si="71"/>
        <v>0</v>
      </c>
      <c r="DE71" s="378">
        <f t="shared" si="71"/>
        <v>0</v>
      </c>
      <c r="DF71" s="378">
        <f t="shared" si="71"/>
        <v>0</v>
      </c>
      <c r="DG71" s="378">
        <f t="shared" si="71"/>
        <v>0</v>
      </c>
      <c r="DH71" s="378">
        <f t="shared" si="71"/>
        <v>0</v>
      </c>
      <c r="DI71" s="378">
        <f t="shared" si="71"/>
        <v>0</v>
      </c>
      <c r="DJ71" s="378">
        <f t="shared" si="71"/>
        <v>0</v>
      </c>
      <c r="DK71" s="378">
        <f t="shared" si="71"/>
        <v>0</v>
      </c>
      <c r="DL71" s="378">
        <f t="shared" si="71"/>
        <v>0</v>
      </c>
      <c r="DM71" s="378">
        <f t="shared" si="72"/>
        <v>0</v>
      </c>
      <c r="DN71" s="378">
        <f t="shared" si="72"/>
        <v>0</v>
      </c>
      <c r="DO71" s="378">
        <f t="shared" si="72"/>
        <v>0</v>
      </c>
      <c r="DP71" s="378">
        <f t="shared" si="72"/>
        <v>0</v>
      </c>
      <c r="DQ71" s="378">
        <f t="shared" si="72"/>
        <v>0</v>
      </c>
      <c r="DR71" s="378">
        <f t="shared" si="72"/>
        <v>0</v>
      </c>
      <c r="DS71" s="378">
        <f t="shared" si="72"/>
        <v>0</v>
      </c>
      <c r="DT71" s="378">
        <f t="shared" si="72"/>
        <v>0</v>
      </c>
      <c r="DU71" s="378">
        <f t="shared" si="72"/>
        <v>0</v>
      </c>
      <c r="DV71" s="378">
        <f t="shared" si="72"/>
        <v>0</v>
      </c>
      <c r="DW71" s="378">
        <f t="shared" si="73"/>
        <v>0</v>
      </c>
      <c r="DX71" s="378">
        <f t="shared" si="73"/>
        <v>0</v>
      </c>
      <c r="DY71" s="378">
        <f t="shared" si="73"/>
        <v>0</v>
      </c>
      <c r="DZ71" s="378">
        <f t="shared" si="73"/>
        <v>0</v>
      </c>
      <c r="EA71" s="378">
        <f t="shared" si="73"/>
        <v>0</v>
      </c>
      <c r="EB71" s="378">
        <f t="shared" si="73"/>
        <v>0</v>
      </c>
      <c r="EC71" s="378">
        <f t="shared" si="73"/>
        <v>0</v>
      </c>
      <c r="ED71" s="378">
        <f t="shared" si="73"/>
        <v>0</v>
      </c>
      <c r="EE71" s="378">
        <f t="shared" si="73"/>
        <v>0</v>
      </c>
      <c r="EF71" s="378">
        <f t="shared" si="73"/>
        <v>0</v>
      </c>
      <c r="EG71" s="378">
        <f t="shared" si="74"/>
        <v>0</v>
      </c>
      <c r="EH71" s="378">
        <f t="shared" si="74"/>
        <v>0</v>
      </c>
      <c r="EI71" s="378">
        <f t="shared" si="74"/>
        <v>0</v>
      </c>
      <c r="EJ71" s="378">
        <f t="shared" si="74"/>
        <v>0</v>
      </c>
      <c r="EK71" s="378">
        <f t="shared" si="74"/>
        <v>0</v>
      </c>
      <c r="EL71" s="378">
        <f t="shared" si="74"/>
        <v>0</v>
      </c>
      <c r="EM71" s="378">
        <f t="shared" si="74"/>
        <v>0</v>
      </c>
      <c r="EN71" s="378">
        <f t="shared" si="74"/>
        <v>0</v>
      </c>
      <c r="EO71" s="378">
        <f t="shared" si="74"/>
        <v>0</v>
      </c>
      <c r="EP71" s="378">
        <f t="shared" si="74"/>
        <v>0</v>
      </c>
      <c r="EQ71" s="378">
        <f t="shared" si="74"/>
        <v>0</v>
      </c>
    </row>
    <row r="72" spans="1:147" x14ac:dyDescent="0.3">
      <c r="A72" s="368"/>
      <c r="B72" s="368"/>
      <c r="C72" s="368"/>
      <c r="D72" s="368">
        <f t="shared" ref="D72:D135" si="77">IF(E72=$L$7,$M$1,$N$1)</f>
        <v>1.034195933456562</v>
      </c>
      <c r="E72" s="368" t="str">
        <f>VLOOKUP(TEXT(Z72,0),'G2'!B:D,3,0)</f>
        <v>MN</v>
      </c>
      <c r="F72" s="816">
        <f t="shared" ref="F72:F134" si="78">SUM(BS72:CB72)</f>
        <v>0</v>
      </c>
      <c r="G72" s="755">
        <f t="shared" si="75"/>
        <v>0</v>
      </c>
      <c r="H72" s="756" t="s">
        <v>1190</v>
      </c>
      <c r="I72" s="370" t="s">
        <v>93</v>
      </c>
      <c r="J72" s="370" t="s">
        <v>22</v>
      </c>
      <c r="K72" s="368" t="s">
        <v>264</v>
      </c>
      <c r="L72" s="368" t="str">
        <f>IFERROR(VLOOKUP(TEXT(Z72,0),'G2'!$B$5:$D$21,3,0),"")</f>
        <v>MN</v>
      </c>
      <c r="M72" s="369"/>
      <c r="N72" s="370" t="s">
        <v>659</v>
      </c>
      <c r="O72" s="370" t="s">
        <v>641</v>
      </c>
      <c r="P72" s="370"/>
      <c r="Q72" s="370" t="s">
        <v>695</v>
      </c>
      <c r="R72" s="370" t="s">
        <v>622</v>
      </c>
      <c r="S72" s="371">
        <v>15</v>
      </c>
      <c r="T72" s="372">
        <v>45554</v>
      </c>
      <c r="U72" s="372">
        <v>45565</v>
      </c>
      <c r="V72" s="373">
        <f t="shared" si="68"/>
        <v>0.36666666666666664</v>
      </c>
      <c r="W72" s="374">
        <v>28006.758234916633</v>
      </c>
      <c r="X72" s="17" cm="1">
        <f t="array" ref="X72">+IF($W$1="Pesos CLP",W72,W72/TC)*MB_24A25</f>
        <v>31.932509020400634</v>
      </c>
      <c r="Y72" s="18">
        <f t="shared" si="76"/>
        <v>0</v>
      </c>
      <c r="Z72">
        <v>91243520</v>
      </c>
      <c r="AA72" s="19">
        <f>IF(OR($I72="REAL",$I72="INCURRIDO"),SUMIF(S!$O:$O,$I72&amp;$O72&amp;$Q72&amp;UPPER(TEXT(AA$4,"MMMMYYYY"))&amp;$Z72,IF($W$1="Pesos CLP",S!$AD:$AD,S!$AO:$AO)),0)</f>
        <v>0</v>
      </c>
      <c r="AB72" s="19">
        <f>IF(OR($I72="REAL",$I72="INCURRIDO"),SUMIF(S!$O:$O,$I72&amp;$O72&amp;$Q72&amp;UPPER(TEXT(AB$4,"MMMMYYYY"))&amp;$Z72,IF($W$1="Pesos CLP",S!$AD:$AD,S!$AO:$AO)),0)</f>
        <v>0</v>
      </c>
      <c r="AC72" s="19">
        <f>IF(OR($I72="REAL",$I72="INCURRIDO"),SUMIF(S!$O:$O,$I72&amp;$O72&amp;$Q72&amp;UPPER(TEXT(AC$4,"MMMMYYYY"))&amp;$Z72,IF($W$1="Pesos CLP",S!$AD:$AD,S!$AO:$AO)),0)</f>
        <v>0</v>
      </c>
      <c r="AD72" s="19">
        <f>IF(OR($I72="REAL",$I72="INCURRIDO"),SUMIF(S!$O:$O,$I72&amp;$O72&amp;$Q72&amp;UPPER(TEXT(AD$4,"MMMMYYYY"))&amp;$Z72,IF($W$1="Pesos CLP",S!$AD:$AD,S!$AO:$AO)),0)</f>
        <v>0</v>
      </c>
      <c r="AE72" s="19">
        <f>IF(OR($I72="REAL",$I72="INCURRIDO"),SUMIF(S!$O:$O,$I72&amp;$O72&amp;$Q72&amp;UPPER(TEXT(AE$4,"MMMMYYYY"))&amp;$Z72,IF($W$1="Pesos CLP",S!$AD:$AD,S!$AO:$AO)),0)</f>
        <v>0</v>
      </c>
      <c r="AF72" s="19">
        <f>IF(OR($I72="REAL",$I72="INCURRIDO"),SUMIF(S!$O:$O,$I72&amp;$O72&amp;$Q72&amp;UPPER(TEXT(AF$4,"MMMMYYYY"))&amp;$Z72,IF($W$1="Pesos CLP",S!$AD:$AD,S!$AO:$AO)),0)</f>
        <v>0</v>
      </c>
      <c r="AG72" s="19">
        <f>IF(OR($I72="REAL",$I72="INCURRIDO"),SUMIF(S!$O:$O,$I72&amp;$O72&amp;$Q72&amp;UPPER(TEXT(AG$4,"MMMMYYYY"))&amp;$Z72,IF($W$1="Pesos CLP",S!$AD:$AD,S!$AO:$AO)),0)</f>
        <v>0</v>
      </c>
      <c r="AH72" s="19">
        <f>IF(OR($I72="REAL",$I72="INCURRIDO"),SUMIF(S!$O:$O,$I72&amp;$O72&amp;$Q72&amp;UPPER(TEXT(AH$4,"MMMMYYYY"))&amp;$Z72,IF($W$1="Pesos CLP",S!$AD:$AD,S!$AO:$AO)),0)</f>
        <v>0</v>
      </c>
      <c r="AI72" s="19">
        <f>IF(OR($I72="REAL",$I72="INCURRIDO"),SUMIF(S!$O:$O,$I72&amp;$O72&amp;$Q72&amp;UPPER(TEXT(AI$4,"MMMMYYYY"))&amp;$Z72,IF($W$1="Pesos CLP",S!$AD:$AD,S!$AO:$AO)),0)</f>
        <v>0</v>
      </c>
      <c r="AJ72" s="19">
        <f>IF(OR($I72="REAL",$I72="INCURRIDO"),SUMIF(S!$O:$O,$I72&amp;$O72&amp;$Q72&amp;UPPER(TEXT(AJ$4,"MMMMYYYY"))&amp;$Z72,IF($W$1="Pesos CLP",S!$AD:$AD,S!$AO:$AO)),0)</f>
        <v>0</v>
      </c>
      <c r="AK72" s="19">
        <f>IF(OR($I72="REAL",$I72="INCURRIDO"),SUMIF(S!$O:$O,$I72&amp;$O72&amp;$Q72&amp;UPPER(TEXT(AK$4,"MMMMYYYY"))&amp;$Z72,IF($W$1="Pesos CLP",S!$AD:$AD,S!$AO:$AO)),0)</f>
        <v>0</v>
      </c>
      <c r="AL72" s="19">
        <f>IF(OR($I72="REAL",$I72="INCURRIDO"),SUMIF(S!$O:$O,$I72&amp;$O72&amp;$Q72&amp;UPPER(TEXT(AL$4,"MMMMYYYY"))&amp;$Z72,IF($W$1="Pesos CLP",S!$AD:$AD,S!$AO:$AO)),0)</f>
        <v>0</v>
      </c>
      <c r="AM72" s="19">
        <f>IF(OR($I72="REAL",$I72="INCURRIDO"),SUMIF(S!$O:$O,$I72&amp;$O72&amp;$Q72&amp;UPPER(TEXT(AM$4,"MMMMYYYY"))&amp;$Z72,IF($W$1="Pesos CLP",S!$AD:$AD,S!$AO:$AO)),0)</f>
        <v>0</v>
      </c>
      <c r="AN72" s="19">
        <f>IF(OR($I72="REAL",$I72="INCURRIDO"),SUMIF(S!$O:$O,$I72&amp;$O72&amp;$Q72&amp;UPPER(TEXT(AN$4,"MMMMYYYY"))&amp;$Z72,IF($W$1="Pesos CLP",S!$AD:$AD,S!$AO:$AO)),0)</f>
        <v>0</v>
      </c>
      <c r="AO72" s="19">
        <f>IF(OR($I72="REAL",$I72="INCURRIDO"),SUMIF(S!$O:$O,$I72&amp;$O72&amp;$Q72&amp;UPPER(TEXT(AO$4,"MMMMYYYY"))&amp;$Z72,IF($W$1="Pesos CLP",S!$AD:$AD,S!$AO:$AO)),0)</f>
        <v>0</v>
      </c>
      <c r="AP72" s="19">
        <f>IF(OR($I72="REAL",$I72="INCURRIDO"),SUMIF(S!$O:$O,$I72&amp;$O72&amp;$Q72&amp;UPPER(TEXT(AP$4,"MMMMYYYY"))&amp;$Z72,IF($W$1="Pesos CLP",S!$AD:$AD,S!$AO:$AO)),0)</f>
        <v>0</v>
      </c>
      <c r="AQ72" s="19">
        <f>IF(OR($I72="REAL",$I72="INCURRIDO"),SUMIF(S!$O:$O,$I72&amp;$O72&amp;$Q72&amp;UPPER(TEXT(AQ$4,"MMMMYYYY"))&amp;$Z72,IF($W$1="Pesos CLP",S!$AD:$AD,S!$AO:$AO)),0)</f>
        <v>0</v>
      </c>
      <c r="AR72" s="19">
        <f>IF(OR($I72="REAL",$I72="INCURRIDO"),SUMIF(S!$O:$O,$I72&amp;$O72&amp;$Q72&amp;UPPER(TEXT(AR$4,"MMMMYYYY"))&amp;$Z72,IF($W$1="Pesos CLP",S!$AD:$AD,S!$AO:$AO)),0)</f>
        <v>0</v>
      </c>
      <c r="AS72" s="19">
        <f>IF(OR($I72="REAL",$I72="INCURRIDO"),SUMIF(S!$O:$O,$I72&amp;$O72&amp;$Q72&amp;UPPER(TEXT(AS$4,"MMMMYYYY"))&amp;$Z72,IF($W$1="Pesos CLP",S!$AD:$AD,S!$AO:$AO)),0)</f>
        <v>0</v>
      </c>
      <c r="AT72" s="19">
        <f>IF(OR($I72="REAL",$I72="INCURRIDO"),SUMIF(S!$O:$O,$I72&amp;$O72&amp;$Q72&amp;UPPER(TEXT(AT$4,"MMMMYYYY"))&amp;$Z72,IF($W$1="Pesos CLP",S!$AD:$AD,S!$AO:$AO)),0)</f>
        <v>0</v>
      </c>
      <c r="AU72" s="19">
        <f>IF(OR($I72="REAL",$I72="INCURRIDO"),SUMIF(S!$O:$O,$I72&amp;$O72&amp;$Q72&amp;UPPER(TEXT(AU$4,"MMMMYYYY"))&amp;$Z72,IF($W$1="Pesos CLP",S!$AD:$AD,S!$AO:$AO)),0)</f>
        <v>0</v>
      </c>
      <c r="AV72" s="19">
        <f>IF(OR($I72="REAL",$I72="INCURRIDO"),SUMIF(S!$O:$O,$I72&amp;$O72&amp;$Q72&amp;UPPER(TEXT(AV$4,"MMMMYYYY"))&amp;$Z72,IF($W$1="Pesos CLP",S!$AD:$AD,S!$AO:$AO)),0)</f>
        <v>0</v>
      </c>
      <c r="AW72" s="19">
        <f>IF(OR($I72="REAL",$I72="INCURRIDO"),SUMIF(S!$O:$O,$I72&amp;$O72&amp;$Q72&amp;UPPER(TEXT(AW$4,"MMMMYYYY"))&amp;$Z72,IF($W$1="Pesos CLP",S!$AD:$AD,S!$AO:$AO)),0)</f>
        <v>0</v>
      </c>
      <c r="AX72" s="19">
        <f>IF(OR($I72="REAL",$I72="INCURRIDO"),SUMIF(S!$O:$O,$I72&amp;$O72&amp;$Q72&amp;UPPER(TEXT(AX$4,"MMMMYYYY"))&amp;$Z72,IF($W$1="Pesos CLP",S!$AD:$AD,S!$AO:$AO)),0)</f>
        <v>0</v>
      </c>
      <c r="AY72" s="19">
        <f>IF(OR($I72="REAL",$I72="INCURRIDO"),SUMIF(S!$O:$O,$I72&amp;$O72&amp;$Q72&amp;UPPER(TEXT(AY$4,"MMMMYYYY"))&amp;$Z72,IF($W$1="Pesos CLP",S!$AD:$AD,S!$AO:$AO)),0)</f>
        <v>0</v>
      </c>
      <c r="AZ72" s="19">
        <f>IF(OR($I72="REAL",$I72="INCURRIDO"),SUMIF(S!$O:$O,$I72&amp;$O72&amp;$Q72&amp;UPPER(TEXT(AZ$4,"MMMMYYYY"))&amp;$Z72,IF($W$1="Pesos CLP",S!$AD:$AD,S!$AO:$AO)),0)</f>
        <v>0</v>
      </c>
      <c r="BA72" s="19">
        <f>IF(OR($I72="REAL",$I72="INCURRIDO"),SUMIF(S!$O:$O,$I72&amp;$O72&amp;$Q72&amp;UPPER(TEXT(BA$4,"MMMMYYYY"))&amp;$Z72,IF($W$1="Pesos CLP",S!$AD:$AD,S!$AO:$AO)),0)</f>
        <v>0</v>
      </c>
      <c r="BB72" s="19">
        <f>IF(OR($I72="REAL",$I72="INCURRIDO"),SUMIF(S!$O:$O,$I72&amp;$O72&amp;$Q72&amp;UPPER(TEXT(BB$4,"MMMMYYYY"))&amp;$Z72,IF($W$1="Pesos CLP",S!$AD:$AD,S!$AO:$AO)),0)</f>
        <v>0</v>
      </c>
      <c r="BC72" s="19">
        <f>IF(OR($I72="REAL",$I72="INCURRIDO"),SUMIF(S!$O:$O,$I72&amp;$O72&amp;$Q72&amp;UPPER(TEXT(BC$4,"MMMMYYYY"))&amp;$Z72,IF($W$1="Pesos CLP",S!$AD:$AD,S!$AO:$AO)),0)</f>
        <v>0</v>
      </c>
      <c r="BD72" s="19">
        <f>IF(OR($I72="REAL",$I72="INCURRIDO"),SUMIF(S!$O:$O,$I72&amp;$O72&amp;$Q72&amp;UPPER(TEXT(BD$4,"MMMMYYYY"))&amp;$Z72,IF($W$1="Pesos CLP",S!$AD:$AD,S!$AO:$AO)),0)</f>
        <v>0</v>
      </c>
      <c r="BE72" s="19">
        <f>IF(OR($I72="REAL",$I72="INCURRIDO"),SUMIF(S!$O:$O,$I72&amp;$O72&amp;$Q72&amp;UPPER(TEXT(BE$4,"MMMMYYYY"))&amp;$Z72,IF($W$1="Pesos CLP",S!$AD:$AD,S!$AO:$AO)),0)</f>
        <v>0</v>
      </c>
      <c r="BF72" s="19">
        <f>IF(OR($I72="REAL",$I72="INCURRIDO"),SUMIF(S!$O:$O,$I72&amp;$O72&amp;$Q72&amp;UPPER(TEXT(BF$4,"MMMMYYYY"))&amp;$Z72,IF($W$1="Pesos CLP",S!$AD:$AD,S!$AO:$AO)),0)</f>
        <v>0</v>
      </c>
      <c r="BG72" s="19">
        <f>IF(OR($I72="REAL",$I72="INCURRIDO"),SUMIF(S!$O:$O,$I72&amp;$O72&amp;$Q72&amp;UPPER(TEXT(BG$4,"MMMMYYYY"))&amp;$Z72,IF($W$1="Pesos CLP",S!$AD:$AD,S!$AO:$AO)),0)</f>
        <v>0</v>
      </c>
      <c r="BH72" s="19">
        <f>IF(OR($I72="REAL",$I72="INCURRIDO"),SUMIF(S!$O:$O,$I72&amp;$O72&amp;$Q72&amp;UPPER(TEXT(BH$4,"MMMMYYYY"))&amp;$Z72,IF($W$1="Pesos CLP",S!$AD:$AD,S!$AO:$AO)),0)</f>
        <v>0</v>
      </c>
      <c r="BI72" s="19">
        <f>IF(OR($I72="REAL",$I72="INCURRIDO"),SUMIF(S!$O:$O,$I72&amp;$O72&amp;$Q72&amp;UPPER(TEXT(BI$4,"MMMMYYYY"))&amp;$Z72,IF($W$1="Pesos CLP",S!$AD:$AD,S!$AO:$AO)),0)</f>
        <v>0</v>
      </c>
      <c r="BJ72" s="19">
        <f>IF(OR($I72="REAL",$I72="INCURRIDO"),SUMIF(S!$O:$O,$I72&amp;$O72&amp;$Q72&amp;UPPER(TEXT(BJ$4,"MMMMYYYY"))&amp;$Z72,IF($W$1="Pesos CLP",S!$AD:$AD,S!$AO:$AO)),0)</f>
        <v>0</v>
      </c>
      <c r="BK72" s="19">
        <f>IF(OR($I72="REAL",$I72="INCURRIDO"),SUMIF(S!$O:$O,$I72&amp;$O72&amp;$Q72&amp;UPPER(TEXT(BK$4,"MMMMYYYY"))&amp;$Z72,IF($W$1="Pesos CLP",S!$AD:$AD,S!$AO:$AO)),0)</f>
        <v>0</v>
      </c>
      <c r="BL72" s="19">
        <f>IF(OR($I72="REAL",$I72="INCURRIDO"),SUMIF(S!$O:$O,$I72&amp;$O72&amp;$Q72&amp;UPPER(TEXT(BL$4,"MMMMYYYY"))&amp;$Z72,IF($W$1="Pesos CLP",S!$AD:$AD,S!$AO:$AO)),0)</f>
        <v>0</v>
      </c>
      <c r="BM72" s="19">
        <f>IF(OR($I72="REAL",$I72="INCURRIDO"),SUMIF(S!$O:$O,$I72&amp;$O72&amp;$Q72&amp;UPPER(TEXT(BM$4,"MMMMYYYY"))&amp;$Z72,IF($W$1="Pesos CLP",S!$AD:$AD,S!$AO:$AO)),0)</f>
        <v>0</v>
      </c>
      <c r="BN72" s="19">
        <f>IF(OR($I72="REAL",$I72="INCURRIDO"),SUMIF(S!$O:$O,$I72&amp;$O72&amp;$Q72&amp;UPPER(TEXT(BN$4,"MMMMYYYY"))&amp;$Z72,IF($W$1="Pesos CLP",S!$AD:$AD,S!$AO:$AO)),0)</f>
        <v>0</v>
      </c>
      <c r="BO72" s="19">
        <f>IF(OR($I72="REAL",$I72="INCURRIDO"),SUMIF(S!$O:$O,$I72&amp;$O72&amp;$Q72&amp;UPPER(TEXT(BO$4,"MMMMYYYY"))&amp;$Z72,IF($W$1="Pesos CLP",S!$AD:$AD,S!$AO:$AO)),0)</f>
        <v>0</v>
      </c>
      <c r="BP72" s="19">
        <f>IF(OR($I72="REAL",$I72="INCURRIDO"),SUMIF(S!$O:$O,$I72&amp;$O72&amp;$Q72&amp;UPPER(TEXT(BP$4,"MMMMYYYY"))&amp;$Z72,IF($W$1="Pesos CLP",S!$AD:$AD,S!$AO:$AO)),0)</f>
        <v>0</v>
      </c>
      <c r="BQ72" s="19">
        <f>IF(OR($I72="REAL",$I72="INCURRIDO"),SUMIF(S!$O:$O,$I72&amp;$O72&amp;$Q72&amp;UPPER(TEXT(BQ$4,"MMMMYYYY"))&amp;$Z72,IF($W$1="Pesos CLP",S!$AD:$AD,S!$AO:$AO)),0)</f>
        <v>0</v>
      </c>
      <c r="BR72" s="19">
        <f>IF(OR($I72="REAL",$I72="INCURRIDO"),SUMIF(S!$O:$O,$I72&amp;$O72&amp;$Q72&amp;UPPER(TEXT(BR$4,"MMMMYYYY"))&amp;$Z72,IF($W$1="Pesos CLP",S!$AD:$AD,S!$AO:$AO)),0)</f>
        <v>0</v>
      </c>
      <c r="BS72" s="19">
        <f>IF(OR($I72="REAL",$I72="INCURRIDO"),SUMIF(S!$O:$O,$I72&amp;$O72&amp;$Q72&amp;UPPER(TEXT(BS$4,"MMMMYYYY"))&amp;$Z72,IF($W$1="Pesos CLP",S!$AD:$AD,S!$AO:$AO)),0)</f>
        <v>0</v>
      </c>
      <c r="BT72" s="19">
        <f>IF(OR($I72="REAL",$I72="INCURRIDO"),SUMIF(S!$O:$O,$I72&amp;$O72&amp;$Q72&amp;UPPER(TEXT(BT$4,"MMMMYYYY"))&amp;$Z72,IF($W$1="Pesos CLP",S!$AD:$AD,S!$AO:$AO)),0)</f>
        <v>0</v>
      </c>
      <c r="BU72" s="19">
        <f>IF(OR($I72="REAL",$I72="INCURRIDO"),SUMIF(S!$O:$O,$I72&amp;$O72&amp;$Q72&amp;UPPER(TEXT(BU$4,"MMMMYYYY"))&amp;$Z72,IF($W$1="Pesos CLP",S!$AD:$AD,S!$AO:$AO)),0)</f>
        <v>0</v>
      </c>
      <c r="BV72" s="19">
        <f>IF(OR($I72="REAL",$I72="INCURRIDO"),SUMIF(S!$O:$O,$I72&amp;$O72&amp;$Q72&amp;UPPER(TEXT(BV$4,"MMMMYYYY"))&amp;$Z72,IF($W$1="Pesos CLP",S!$AD:$AD,S!$AO:$AO)),0)</f>
        <v>0</v>
      </c>
      <c r="BW72" s="19">
        <f>IF(OR($I72="REAL",$I72="INCURRIDO"),SUMIF(S!$O:$O,$I72&amp;$O72&amp;$Q72&amp;UPPER(TEXT(BW$4,"MMMMYYYY"))&amp;$Z72,IF($W$1="Pesos CLP",S!$AD:$AD,S!$AO:$AO)),0)</f>
        <v>0</v>
      </c>
      <c r="BX72" s="19">
        <f>IF(OR($I72="REAL",$I72="INCURRIDO"),SUMIF(S!$O:$O,$I72&amp;$O72&amp;$Q72&amp;UPPER(TEXT(BX$4,"MMMMYYYY"))&amp;$Z72,IF($W$1="Pesos CLP",S!$AD:$AD,S!$AO:$AO)),0)</f>
        <v>0</v>
      </c>
      <c r="BY72" s="19">
        <f>IF(OR($I72="REAL",$I72="INCURRIDO"),SUMIF(S!$O:$O,$I72&amp;$O72&amp;$Q72&amp;UPPER(TEXT(BY$4,"MMMMYYYY"))&amp;$Z72,IF($W$1="Pesos CLP",S!$AD:$AD,S!$AO:$AO)),0)</f>
        <v>0</v>
      </c>
      <c r="BZ72" s="19">
        <f>IF(OR($I72="REAL",$I72="INCURRIDO"),SUMIF(S!$O:$O,$I72&amp;$O72&amp;$Q72&amp;UPPER(TEXT(BZ$4,"MMMMYYYY"))&amp;$Z72,IF($W$1="Pesos CLP",S!$AD:$AD,S!$AO:$AO)),0)</f>
        <v>0</v>
      </c>
      <c r="CA72" s="19">
        <f>IF(OR($I72="REAL",$I72="INCURRIDO"),SUMIF(S!$O:$O,$I72&amp;$O72&amp;$Q72&amp;UPPER(TEXT(CA$4,"MMMMYYYY"))&amp;$Z72,IF($W$1="Pesos CLP",S!$AD:$AD,S!$AO:$AO)),0)</f>
        <v>0</v>
      </c>
      <c r="CB72" s="19">
        <f>IF(OR($I72="REAL",$I72="INCURRIDO"),SUMIF(S!$O:$O,$I72&amp;$O72&amp;$Q72&amp;UPPER(TEXT(CB$4,"MMMMYYYY"))&amp;$Z72,IF($W$1="Pesos CLP",S!$AD:$AD,S!$AO:$AO)),0)</f>
        <v>0</v>
      </c>
      <c r="CC72" s="19">
        <f>IF(OR($I72="REAL",$I72="INCURRIDO"),SUMIF(S!$O:$O,$I72&amp;$O72&amp;$Q72&amp;UPPER(TEXT(CC$4,"MMMMYYYY"))&amp;$Z72,IF($W$1="Pesos CLP",S!$AD:$AD,S!$AO:$AO)),0)</f>
        <v>0</v>
      </c>
      <c r="CD72" s="19">
        <f>IF(OR($I72="REAL",$I72="INCURRIDO"),SUMIF(S!$O:$O,$I72&amp;$O72&amp;$Q72&amp;UPPER(TEXT(CD$4,"MMMMYYYY"))&amp;$Z72,IF($W$1="Pesos CLP",S!$AD:$AD,S!$AO:$AO)),0)</f>
        <v>0</v>
      </c>
      <c r="CE72" s="19">
        <f>IF(OR($I72="REAL",$I72="INCURRIDO"),SUMIF(S!$O:$O,$I72&amp;$O72&amp;$Q72&amp;UPPER(TEXT(CE$4,"MMMMYYYY"))&amp;$Z72,IF($W$1="Pesos CLP",S!$AD:$AD,S!$AO:$AO)),0)</f>
        <v>0</v>
      </c>
      <c r="CF72" s="19">
        <f>IF(OR($I72="REAL",$I72="INCURRIDO"),SUMIF(S!$O:$O,$I72&amp;$O72&amp;$Q72&amp;UPPER(TEXT(CF$4,"MMMMYYYY"))&amp;$Z72,IF($W$1="Pesos CLP",S!$AD:$AD,S!$AO:$AO)),0)</f>
        <v>0</v>
      </c>
      <c r="CG72" s="19">
        <f>IF(OR($I72="REAL",$I72="INCURRIDO"),SUMIF(S!$O:$O,$I72&amp;$O72&amp;$Q72&amp;UPPER(TEXT(CG$4,"MMMMYYYY"))&amp;$Z72,IF($W$1="Pesos CLP",S!$AD:$AD,S!$AO:$AO)),0)</f>
        <v>0</v>
      </c>
      <c r="CH72" s="19">
        <f>IF(OR($I72="REAL",$I72="INCURRIDO"),SUMIF(S!$O:$O,$I72&amp;$O72&amp;$Q72&amp;UPPER(TEXT(CH$4,"MMMMYYYY"))&amp;$Z72,IF($W$1="Pesos CLP",S!$AD:$AD,S!$AO:$AO)),0)</f>
        <v>0</v>
      </c>
      <c r="CI72" s="19">
        <f>IF(OR($I72="REAL",$I72="INCURRIDO"),SUMIF(S!$O:$O,$I72&amp;$O72&amp;$Q72&amp;UPPER(TEXT(CI$4,"MMMMYYYY"))&amp;$Z72,IF($W$1="Pesos CLP",S!$AD:$AD,S!$AO:$AO)),0)</f>
        <v>0</v>
      </c>
      <c r="CJ72" s="19">
        <f>IF(OR($I72="REAL",$I72="INCURRIDO"),SUMIF(S!$O:$O,$I72&amp;$O72&amp;$Q72&amp;UPPER(TEXT(CJ$4,"MMMMYYYY"))&amp;$Z72,IF($W$1="Pesos CLP",S!$AD:$AD,S!$AO:$AO)),0)</f>
        <v>0</v>
      </c>
      <c r="CK72" s="378">
        <f t="shared" si="69"/>
        <v>0</v>
      </c>
      <c r="CL72" s="378">
        <f t="shared" si="69"/>
        <v>0</v>
      </c>
      <c r="CM72" s="378">
        <f t="shared" si="69"/>
        <v>0</v>
      </c>
      <c r="CN72" s="378">
        <f t="shared" si="69"/>
        <v>0</v>
      </c>
      <c r="CO72" s="378">
        <f t="shared" si="69"/>
        <v>0</v>
      </c>
      <c r="CP72" s="378">
        <f t="shared" si="69"/>
        <v>0</v>
      </c>
      <c r="CQ72" s="378">
        <f t="shared" si="69"/>
        <v>0</v>
      </c>
      <c r="CR72" s="378">
        <f t="shared" si="69"/>
        <v>0</v>
      </c>
      <c r="CS72" s="378">
        <f t="shared" si="70"/>
        <v>0</v>
      </c>
      <c r="CT72" s="378">
        <f t="shared" si="70"/>
        <v>0</v>
      </c>
      <c r="CU72" s="378">
        <f t="shared" si="70"/>
        <v>0</v>
      </c>
      <c r="CV72" s="378">
        <f t="shared" si="70"/>
        <v>0</v>
      </c>
      <c r="CW72" s="378">
        <f t="shared" si="70"/>
        <v>0</v>
      </c>
      <c r="CX72" s="378">
        <f t="shared" si="70"/>
        <v>0</v>
      </c>
      <c r="CY72" s="378">
        <f t="shared" si="70"/>
        <v>0</v>
      </c>
      <c r="CZ72" s="378">
        <f t="shared" si="70"/>
        <v>0</v>
      </c>
      <c r="DA72" s="378">
        <f t="shared" si="70"/>
        <v>0</v>
      </c>
      <c r="DB72" s="378">
        <f t="shared" si="70"/>
        <v>0</v>
      </c>
      <c r="DC72" s="378">
        <f t="shared" si="71"/>
        <v>0</v>
      </c>
      <c r="DD72" s="378">
        <f t="shared" si="71"/>
        <v>0</v>
      </c>
      <c r="DE72" s="378">
        <f t="shared" si="71"/>
        <v>0</v>
      </c>
      <c r="DF72" s="378">
        <f t="shared" si="71"/>
        <v>0</v>
      </c>
      <c r="DG72" s="378">
        <f t="shared" si="71"/>
        <v>0</v>
      </c>
      <c r="DH72" s="378">
        <f t="shared" si="71"/>
        <v>0</v>
      </c>
      <c r="DI72" s="378">
        <f t="shared" si="71"/>
        <v>0</v>
      </c>
      <c r="DJ72" s="378">
        <f t="shared" si="71"/>
        <v>0</v>
      </c>
      <c r="DK72" s="378">
        <f t="shared" si="71"/>
        <v>0</v>
      </c>
      <c r="DL72" s="378">
        <f t="shared" si="71"/>
        <v>0</v>
      </c>
      <c r="DM72" s="378">
        <f t="shared" si="72"/>
        <v>0</v>
      </c>
      <c r="DN72" s="378">
        <f t="shared" si="72"/>
        <v>0</v>
      </c>
      <c r="DO72" s="378">
        <f t="shared" si="72"/>
        <v>0</v>
      </c>
      <c r="DP72" s="378">
        <f t="shared" si="72"/>
        <v>0</v>
      </c>
      <c r="DQ72" s="378">
        <f t="shared" si="72"/>
        <v>0</v>
      </c>
      <c r="DR72" s="378">
        <f t="shared" si="72"/>
        <v>0</v>
      </c>
      <c r="DS72" s="378">
        <f t="shared" si="72"/>
        <v>0</v>
      </c>
      <c r="DT72" s="378">
        <f t="shared" si="72"/>
        <v>0</v>
      </c>
      <c r="DU72" s="378">
        <f t="shared" si="72"/>
        <v>0</v>
      </c>
      <c r="DV72" s="378">
        <f t="shared" si="72"/>
        <v>0</v>
      </c>
      <c r="DW72" s="378">
        <f t="shared" si="73"/>
        <v>0</v>
      </c>
      <c r="DX72" s="378">
        <f t="shared" si="73"/>
        <v>0</v>
      </c>
      <c r="DY72" s="378">
        <f t="shared" si="73"/>
        <v>0</v>
      </c>
      <c r="DZ72" s="378">
        <f t="shared" si="73"/>
        <v>0</v>
      </c>
      <c r="EA72" s="378">
        <f t="shared" si="73"/>
        <v>0</v>
      </c>
      <c r="EB72" s="378">
        <f t="shared" si="73"/>
        <v>0</v>
      </c>
      <c r="EC72" s="378">
        <f t="shared" si="73"/>
        <v>0</v>
      </c>
      <c r="ED72" s="378">
        <f t="shared" si="73"/>
        <v>0</v>
      </c>
      <c r="EE72" s="378">
        <f t="shared" si="73"/>
        <v>0</v>
      </c>
      <c r="EF72" s="378">
        <f t="shared" si="73"/>
        <v>0</v>
      </c>
      <c r="EG72" s="378">
        <f t="shared" si="74"/>
        <v>0</v>
      </c>
      <c r="EH72" s="378">
        <f t="shared" si="74"/>
        <v>0</v>
      </c>
      <c r="EI72" s="378">
        <f t="shared" si="74"/>
        <v>0</v>
      </c>
      <c r="EJ72" s="378">
        <f t="shared" si="74"/>
        <v>0</v>
      </c>
      <c r="EK72" s="378">
        <f t="shared" si="74"/>
        <v>0</v>
      </c>
      <c r="EL72" s="378">
        <f t="shared" si="74"/>
        <v>0</v>
      </c>
      <c r="EM72" s="378">
        <f t="shared" si="74"/>
        <v>0</v>
      </c>
      <c r="EN72" s="378">
        <f t="shared" si="74"/>
        <v>0</v>
      </c>
      <c r="EO72" s="378">
        <f t="shared" si="74"/>
        <v>0</v>
      </c>
      <c r="EP72" s="378">
        <f t="shared" si="74"/>
        <v>0</v>
      </c>
      <c r="EQ72" s="378">
        <f t="shared" si="74"/>
        <v>0</v>
      </c>
    </row>
    <row r="73" spans="1:147" x14ac:dyDescent="0.3">
      <c r="A73" s="368"/>
      <c r="B73" s="368"/>
      <c r="C73" s="368"/>
      <c r="D73" s="368">
        <f t="shared" si="77"/>
        <v>1.034195933456562</v>
      </c>
      <c r="E73" s="368" t="str">
        <f>VLOOKUP(TEXT(Z73,0),'G2'!B:D,3,0)</f>
        <v>MN</v>
      </c>
      <c r="F73" s="816">
        <f t="shared" si="78"/>
        <v>0</v>
      </c>
      <c r="G73" s="755">
        <f t="shared" si="75"/>
        <v>0</v>
      </c>
      <c r="H73" s="756" t="s">
        <v>1190</v>
      </c>
      <c r="I73" s="370" t="s">
        <v>93</v>
      </c>
      <c r="J73" s="370" t="s">
        <v>22</v>
      </c>
      <c r="K73" s="368" t="s">
        <v>264</v>
      </c>
      <c r="L73" s="368" t="str">
        <f>IFERROR(VLOOKUP(TEXT(Z73,0),'G2'!$B$5:$D$21,3,0),"")</f>
        <v>MN</v>
      </c>
      <c r="M73" s="369"/>
      <c r="N73" s="370" t="s">
        <v>660</v>
      </c>
      <c r="O73" s="370" t="s">
        <v>644</v>
      </c>
      <c r="P73" s="370"/>
      <c r="Q73" s="370" t="s">
        <v>695</v>
      </c>
      <c r="R73" s="370" t="s">
        <v>26</v>
      </c>
      <c r="S73" s="371">
        <v>1</v>
      </c>
      <c r="T73" s="372">
        <v>45413</v>
      </c>
      <c r="U73" s="372">
        <v>45473</v>
      </c>
      <c r="V73" s="373">
        <f t="shared" si="68"/>
        <v>2</v>
      </c>
      <c r="W73" s="374">
        <v>0</v>
      </c>
      <c r="X73" s="17" cm="1">
        <f t="array" ref="X73">+IF($W$1="Pesos CLP",W73,W73/TC)*MB_24A25</f>
        <v>0</v>
      </c>
      <c r="Y73" s="18">
        <f t="shared" si="76"/>
        <v>0</v>
      </c>
      <c r="Z73">
        <v>91243520</v>
      </c>
      <c r="AA73" s="19">
        <f>IF(OR($I73="REAL",$I73="INCURRIDO"),SUMIF(S!$O:$O,$I73&amp;$O73&amp;$Q73&amp;UPPER(TEXT(AA$4,"MMMMYYYY"))&amp;$Z73,IF($W$1="Pesos CLP",S!$AD:$AD,S!$AO:$AO)),0)</f>
        <v>0</v>
      </c>
      <c r="AB73" s="19">
        <f>IF(OR($I73="REAL",$I73="INCURRIDO"),SUMIF(S!$O:$O,$I73&amp;$O73&amp;$Q73&amp;UPPER(TEXT(AB$4,"MMMMYYYY"))&amp;$Z73,IF($W$1="Pesos CLP",S!$AD:$AD,S!$AO:$AO)),0)</f>
        <v>0</v>
      </c>
      <c r="AC73" s="19">
        <f>IF(OR($I73="REAL",$I73="INCURRIDO"),SUMIF(S!$O:$O,$I73&amp;$O73&amp;$Q73&amp;UPPER(TEXT(AC$4,"MMMMYYYY"))&amp;$Z73,IF($W$1="Pesos CLP",S!$AD:$AD,S!$AO:$AO)),0)</f>
        <v>0</v>
      </c>
      <c r="AD73" s="19">
        <f>IF(OR($I73="REAL",$I73="INCURRIDO"),SUMIF(S!$O:$O,$I73&amp;$O73&amp;$Q73&amp;UPPER(TEXT(AD$4,"MMMMYYYY"))&amp;$Z73,IF($W$1="Pesos CLP",S!$AD:$AD,S!$AO:$AO)),0)</f>
        <v>0</v>
      </c>
      <c r="AE73" s="19">
        <f>IF(OR($I73="REAL",$I73="INCURRIDO"),SUMIF(S!$O:$O,$I73&amp;$O73&amp;$Q73&amp;UPPER(TEXT(AE$4,"MMMMYYYY"))&amp;$Z73,IF($W$1="Pesos CLP",S!$AD:$AD,S!$AO:$AO)),0)</f>
        <v>0</v>
      </c>
      <c r="AF73" s="19">
        <f>IF(OR($I73="REAL",$I73="INCURRIDO"),SUMIF(S!$O:$O,$I73&amp;$O73&amp;$Q73&amp;UPPER(TEXT(AF$4,"MMMMYYYY"))&amp;$Z73,IF($W$1="Pesos CLP",S!$AD:$AD,S!$AO:$AO)),0)</f>
        <v>0</v>
      </c>
      <c r="AG73" s="19">
        <f>IF(OR($I73="REAL",$I73="INCURRIDO"),SUMIF(S!$O:$O,$I73&amp;$O73&amp;$Q73&amp;UPPER(TEXT(AG$4,"MMMMYYYY"))&amp;$Z73,IF($W$1="Pesos CLP",S!$AD:$AD,S!$AO:$AO)),0)</f>
        <v>0</v>
      </c>
      <c r="AH73" s="19">
        <f>IF(OR($I73="REAL",$I73="INCURRIDO"),SUMIF(S!$O:$O,$I73&amp;$O73&amp;$Q73&amp;UPPER(TEXT(AH$4,"MMMMYYYY"))&amp;$Z73,IF($W$1="Pesos CLP",S!$AD:$AD,S!$AO:$AO)),0)</f>
        <v>0</v>
      </c>
      <c r="AI73" s="19">
        <f>IF(OR($I73="REAL",$I73="INCURRIDO"),SUMIF(S!$O:$O,$I73&amp;$O73&amp;$Q73&amp;UPPER(TEXT(AI$4,"MMMMYYYY"))&amp;$Z73,IF($W$1="Pesos CLP",S!$AD:$AD,S!$AO:$AO)),0)</f>
        <v>0</v>
      </c>
      <c r="AJ73" s="19">
        <f>IF(OR($I73="REAL",$I73="INCURRIDO"),SUMIF(S!$O:$O,$I73&amp;$O73&amp;$Q73&amp;UPPER(TEXT(AJ$4,"MMMMYYYY"))&amp;$Z73,IF($W$1="Pesos CLP",S!$AD:$AD,S!$AO:$AO)),0)</f>
        <v>0</v>
      </c>
      <c r="AK73" s="19">
        <f>IF(OR($I73="REAL",$I73="INCURRIDO"),SUMIF(S!$O:$O,$I73&amp;$O73&amp;$Q73&amp;UPPER(TEXT(AK$4,"MMMMYYYY"))&amp;$Z73,IF($W$1="Pesos CLP",S!$AD:$AD,S!$AO:$AO)),0)</f>
        <v>0</v>
      </c>
      <c r="AL73" s="19">
        <f>IF(OR($I73="REAL",$I73="INCURRIDO"),SUMIF(S!$O:$O,$I73&amp;$O73&amp;$Q73&amp;UPPER(TEXT(AL$4,"MMMMYYYY"))&amp;$Z73,IF($W$1="Pesos CLP",S!$AD:$AD,S!$AO:$AO)),0)</f>
        <v>0</v>
      </c>
      <c r="AM73" s="19">
        <f>IF(OR($I73="REAL",$I73="INCURRIDO"),SUMIF(S!$O:$O,$I73&amp;$O73&amp;$Q73&amp;UPPER(TEXT(AM$4,"MMMMYYYY"))&amp;$Z73,IF($W$1="Pesos CLP",S!$AD:$AD,S!$AO:$AO)),0)</f>
        <v>0</v>
      </c>
      <c r="AN73" s="19">
        <f>IF(OR($I73="REAL",$I73="INCURRIDO"),SUMIF(S!$O:$O,$I73&amp;$O73&amp;$Q73&amp;UPPER(TEXT(AN$4,"MMMMYYYY"))&amp;$Z73,IF($W$1="Pesos CLP",S!$AD:$AD,S!$AO:$AO)),0)</f>
        <v>0</v>
      </c>
      <c r="AO73" s="19">
        <f>IF(OR($I73="REAL",$I73="INCURRIDO"),SUMIF(S!$O:$O,$I73&amp;$O73&amp;$Q73&amp;UPPER(TEXT(AO$4,"MMMMYYYY"))&amp;$Z73,IF($W$1="Pesos CLP",S!$AD:$AD,S!$AO:$AO)),0)</f>
        <v>0</v>
      </c>
      <c r="AP73" s="19">
        <f>IF(OR($I73="REAL",$I73="INCURRIDO"),SUMIF(S!$O:$O,$I73&amp;$O73&amp;$Q73&amp;UPPER(TEXT(AP$4,"MMMMYYYY"))&amp;$Z73,IF($W$1="Pesos CLP",S!$AD:$AD,S!$AO:$AO)),0)</f>
        <v>0</v>
      </c>
      <c r="AQ73" s="19">
        <f>IF(OR($I73="REAL",$I73="INCURRIDO"),SUMIF(S!$O:$O,$I73&amp;$O73&amp;$Q73&amp;UPPER(TEXT(AQ$4,"MMMMYYYY"))&amp;$Z73,IF($W$1="Pesos CLP",S!$AD:$AD,S!$AO:$AO)),0)</f>
        <v>0</v>
      </c>
      <c r="AR73" s="19">
        <f>IF(OR($I73="REAL",$I73="INCURRIDO"),SUMIF(S!$O:$O,$I73&amp;$O73&amp;$Q73&amp;UPPER(TEXT(AR$4,"MMMMYYYY"))&amp;$Z73,IF($W$1="Pesos CLP",S!$AD:$AD,S!$AO:$AO)),0)</f>
        <v>0</v>
      </c>
      <c r="AS73" s="19">
        <f>IF(OR($I73="REAL",$I73="INCURRIDO"),SUMIF(S!$O:$O,$I73&amp;$O73&amp;$Q73&amp;UPPER(TEXT(AS$4,"MMMMYYYY"))&amp;$Z73,IF($W$1="Pesos CLP",S!$AD:$AD,S!$AO:$AO)),0)</f>
        <v>0</v>
      </c>
      <c r="AT73" s="19">
        <f>IF(OR($I73="REAL",$I73="INCURRIDO"),SUMIF(S!$O:$O,$I73&amp;$O73&amp;$Q73&amp;UPPER(TEXT(AT$4,"MMMMYYYY"))&amp;$Z73,IF($W$1="Pesos CLP",S!$AD:$AD,S!$AO:$AO)),0)</f>
        <v>0</v>
      </c>
      <c r="AU73" s="19">
        <f>IF(OR($I73="REAL",$I73="INCURRIDO"),SUMIF(S!$O:$O,$I73&amp;$O73&amp;$Q73&amp;UPPER(TEXT(AU$4,"MMMMYYYY"))&amp;$Z73,IF($W$1="Pesos CLP",S!$AD:$AD,S!$AO:$AO)),0)</f>
        <v>0</v>
      </c>
      <c r="AV73" s="19">
        <f>IF(OR($I73="REAL",$I73="INCURRIDO"),SUMIF(S!$O:$O,$I73&amp;$O73&amp;$Q73&amp;UPPER(TEXT(AV$4,"MMMMYYYY"))&amp;$Z73,IF($W$1="Pesos CLP",S!$AD:$AD,S!$AO:$AO)),0)</f>
        <v>0</v>
      </c>
      <c r="AW73" s="19">
        <f>IF(OR($I73="REAL",$I73="INCURRIDO"),SUMIF(S!$O:$O,$I73&amp;$O73&amp;$Q73&amp;UPPER(TEXT(AW$4,"MMMMYYYY"))&amp;$Z73,IF($W$1="Pesos CLP",S!$AD:$AD,S!$AO:$AO)),0)</f>
        <v>0</v>
      </c>
      <c r="AX73" s="19">
        <f>IF(OR($I73="REAL",$I73="INCURRIDO"),SUMIF(S!$O:$O,$I73&amp;$O73&amp;$Q73&amp;UPPER(TEXT(AX$4,"MMMMYYYY"))&amp;$Z73,IF($W$1="Pesos CLP",S!$AD:$AD,S!$AO:$AO)),0)</f>
        <v>0</v>
      </c>
      <c r="AY73" s="19">
        <f>IF(OR($I73="REAL",$I73="INCURRIDO"),SUMIF(S!$O:$O,$I73&amp;$O73&amp;$Q73&amp;UPPER(TEXT(AY$4,"MMMMYYYY"))&amp;$Z73,IF($W$1="Pesos CLP",S!$AD:$AD,S!$AO:$AO)),0)</f>
        <v>0</v>
      </c>
      <c r="AZ73" s="19">
        <f>IF(OR($I73="REAL",$I73="INCURRIDO"),SUMIF(S!$O:$O,$I73&amp;$O73&amp;$Q73&amp;UPPER(TEXT(AZ$4,"MMMMYYYY"))&amp;$Z73,IF($W$1="Pesos CLP",S!$AD:$AD,S!$AO:$AO)),0)</f>
        <v>0</v>
      </c>
      <c r="BA73" s="19">
        <f>IF(OR($I73="REAL",$I73="INCURRIDO"),SUMIF(S!$O:$O,$I73&amp;$O73&amp;$Q73&amp;UPPER(TEXT(BA$4,"MMMMYYYY"))&amp;$Z73,IF($W$1="Pesos CLP",S!$AD:$AD,S!$AO:$AO)),0)</f>
        <v>0</v>
      </c>
      <c r="BB73" s="19">
        <f>IF(OR($I73="REAL",$I73="INCURRIDO"),SUMIF(S!$O:$O,$I73&amp;$O73&amp;$Q73&amp;UPPER(TEXT(BB$4,"MMMMYYYY"))&amp;$Z73,IF($W$1="Pesos CLP",S!$AD:$AD,S!$AO:$AO)),0)</f>
        <v>0</v>
      </c>
      <c r="BC73" s="19">
        <f>IF(OR($I73="REAL",$I73="INCURRIDO"),SUMIF(S!$O:$O,$I73&amp;$O73&amp;$Q73&amp;UPPER(TEXT(BC$4,"MMMMYYYY"))&amp;$Z73,IF($W$1="Pesos CLP",S!$AD:$AD,S!$AO:$AO)),0)</f>
        <v>0</v>
      </c>
      <c r="BD73" s="19">
        <f>IF(OR($I73="REAL",$I73="INCURRIDO"),SUMIF(S!$O:$O,$I73&amp;$O73&amp;$Q73&amp;UPPER(TEXT(BD$4,"MMMMYYYY"))&amp;$Z73,IF($W$1="Pesos CLP",S!$AD:$AD,S!$AO:$AO)),0)</f>
        <v>0</v>
      </c>
      <c r="BE73" s="19">
        <f>IF(OR($I73="REAL",$I73="INCURRIDO"),SUMIF(S!$O:$O,$I73&amp;$O73&amp;$Q73&amp;UPPER(TEXT(BE$4,"MMMMYYYY"))&amp;$Z73,IF($W$1="Pesos CLP",S!$AD:$AD,S!$AO:$AO)),0)</f>
        <v>0</v>
      </c>
      <c r="BF73" s="19">
        <f>IF(OR($I73="REAL",$I73="INCURRIDO"),SUMIF(S!$O:$O,$I73&amp;$O73&amp;$Q73&amp;UPPER(TEXT(BF$4,"MMMMYYYY"))&amp;$Z73,IF($W$1="Pesos CLP",S!$AD:$AD,S!$AO:$AO)),0)</f>
        <v>0</v>
      </c>
      <c r="BG73" s="19">
        <f>IF(OR($I73="REAL",$I73="INCURRIDO"),SUMIF(S!$O:$O,$I73&amp;$O73&amp;$Q73&amp;UPPER(TEXT(BG$4,"MMMMYYYY"))&amp;$Z73,IF($W$1="Pesos CLP",S!$AD:$AD,S!$AO:$AO)),0)</f>
        <v>0</v>
      </c>
      <c r="BH73" s="19">
        <f>IF(OR($I73="REAL",$I73="INCURRIDO"),SUMIF(S!$O:$O,$I73&amp;$O73&amp;$Q73&amp;UPPER(TEXT(BH$4,"MMMMYYYY"))&amp;$Z73,IF($W$1="Pesos CLP",S!$AD:$AD,S!$AO:$AO)),0)</f>
        <v>0</v>
      </c>
      <c r="BI73" s="19">
        <f>IF(OR($I73="REAL",$I73="INCURRIDO"),SUMIF(S!$O:$O,$I73&amp;$O73&amp;$Q73&amp;UPPER(TEXT(BI$4,"MMMMYYYY"))&amp;$Z73,IF($W$1="Pesos CLP",S!$AD:$AD,S!$AO:$AO)),0)</f>
        <v>0</v>
      </c>
      <c r="BJ73" s="19">
        <f>IF(OR($I73="REAL",$I73="INCURRIDO"),SUMIF(S!$O:$O,$I73&amp;$O73&amp;$Q73&amp;UPPER(TEXT(BJ$4,"MMMMYYYY"))&amp;$Z73,IF($W$1="Pesos CLP",S!$AD:$AD,S!$AO:$AO)),0)</f>
        <v>0</v>
      </c>
      <c r="BK73" s="19">
        <f>IF(OR($I73="REAL",$I73="INCURRIDO"),SUMIF(S!$O:$O,$I73&amp;$O73&amp;$Q73&amp;UPPER(TEXT(BK$4,"MMMMYYYY"))&amp;$Z73,IF($W$1="Pesos CLP",S!$AD:$AD,S!$AO:$AO)),0)</f>
        <v>0</v>
      </c>
      <c r="BL73" s="19">
        <f>IF(OR($I73="REAL",$I73="INCURRIDO"),SUMIF(S!$O:$O,$I73&amp;$O73&amp;$Q73&amp;UPPER(TEXT(BL$4,"MMMMYYYY"))&amp;$Z73,IF($W$1="Pesos CLP",S!$AD:$AD,S!$AO:$AO)),0)</f>
        <v>0</v>
      </c>
      <c r="BM73" s="19">
        <f>IF(OR($I73="REAL",$I73="INCURRIDO"),SUMIF(S!$O:$O,$I73&amp;$O73&amp;$Q73&amp;UPPER(TEXT(BM$4,"MMMMYYYY"))&amp;$Z73,IF($W$1="Pesos CLP",S!$AD:$AD,S!$AO:$AO)),0)</f>
        <v>0</v>
      </c>
      <c r="BN73" s="19">
        <f>IF(OR($I73="REAL",$I73="INCURRIDO"),SUMIF(S!$O:$O,$I73&amp;$O73&amp;$Q73&amp;UPPER(TEXT(BN$4,"MMMMYYYY"))&amp;$Z73,IF($W$1="Pesos CLP",S!$AD:$AD,S!$AO:$AO)),0)</f>
        <v>0</v>
      </c>
      <c r="BO73" s="19">
        <f>IF(OR($I73="REAL",$I73="INCURRIDO"),SUMIF(S!$O:$O,$I73&amp;$O73&amp;$Q73&amp;UPPER(TEXT(BO$4,"MMMMYYYY"))&amp;$Z73,IF($W$1="Pesos CLP",S!$AD:$AD,S!$AO:$AO)),0)</f>
        <v>0</v>
      </c>
      <c r="BP73" s="19">
        <f>IF(OR($I73="REAL",$I73="INCURRIDO"),SUMIF(S!$O:$O,$I73&amp;$O73&amp;$Q73&amp;UPPER(TEXT(BP$4,"MMMMYYYY"))&amp;$Z73,IF($W$1="Pesos CLP",S!$AD:$AD,S!$AO:$AO)),0)</f>
        <v>0</v>
      </c>
      <c r="BQ73" s="19">
        <f>IF(OR($I73="REAL",$I73="INCURRIDO"),SUMIF(S!$O:$O,$I73&amp;$O73&amp;$Q73&amp;UPPER(TEXT(BQ$4,"MMMMYYYY"))&amp;$Z73,IF($W$1="Pesos CLP",S!$AD:$AD,S!$AO:$AO)),0)</f>
        <v>0</v>
      </c>
      <c r="BR73" s="19">
        <f>IF(OR($I73="REAL",$I73="INCURRIDO"),SUMIF(S!$O:$O,$I73&amp;$O73&amp;$Q73&amp;UPPER(TEXT(BR$4,"MMMMYYYY"))&amp;$Z73,IF($W$1="Pesos CLP",S!$AD:$AD,S!$AO:$AO)),0)</f>
        <v>0</v>
      </c>
      <c r="BS73" s="19">
        <f>IF(OR($I73="REAL",$I73="INCURRIDO"),SUMIF(S!$O:$O,$I73&amp;$O73&amp;$Q73&amp;UPPER(TEXT(BS$4,"MMMMYYYY"))&amp;$Z73,IF($W$1="Pesos CLP",S!$AD:$AD,S!$AO:$AO)),0)</f>
        <v>0</v>
      </c>
      <c r="BT73" s="19">
        <f>IF(OR($I73="REAL",$I73="INCURRIDO"),SUMIF(S!$O:$O,$I73&amp;$O73&amp;$Q73&amp;UPPER(TEXT(BT$4,"MMMMYYYY"))&amp;$Z73,IF($W$1="Pesos CLP",S!$AD:$AD,S!$AO:$AO)),0)</f>
        <v>0</v>
      </c>
      <c r="BU73" s="19">
        <f>IF(OR($I73="REAL",$I73="INCURRIDO"),SUMIF(S!$O:$O,$I73&amp;$O73&amp;$Q73&amp;UPPER(TEXT(BU$4,"MMMMYYYY"))&amp;$Z73,IF($W$1="Pesos CLP",S!$AD:$AD,S!$AO:$AO)),0)</f>
        <v>0</v>
      </c>
      <c r="BV73" s="19">
        <f>IF(OR($I73="REAL",$I73="INCURRIDO"),SUMIF(S!$O:$O,$I73&amp;$O73&amp;$Q73&amp;UPPER(TEXT(BV$4,"MMMMYYYY"))&amp;$Z73,IF($W$1="Pesos CLP",S!$AD:$AD,S!$AO:$AO)),0)</f>
        <v>0</v>
      </c>
      <c r="BW73" s="19">
        <f>IF(OR($I73="REAL",$I73="INCURRIDO"),SUMIF(S!$O:$O,$I73&amp;$O73&amp;$Q73&amp;UPPER(TEXT(BW$4,"MMMMYYYY"))&amp;$Z73,IF($W$1="Pesos CLP",S!$AD:$AD,S!$AO:$AO)),0)</f>
        <v>0</v>
      </c>
      <c r="BX73" s="19">
        <f>IF(OR($I73="REAL",$I73="INCURRIDO"),SUMIF(S!$O:$O,$I73&amp;$O73&amp;$Q73&amp;UPPER(TEXT(BX$4,"MMMMYYYY"))&amp;$Z73,IF($W$1="Pesos CLP",S!$AD:$AD,S!$AO:$AO)),0)</f>
        <v>0</v>
      </c>
      <c r="BY73" s="19">
        <f>IF(OR($I73="REAL",$I73="INCURRIDO"),SUMIF(S!$O:$O,$I73&amp;$O73&amp;$Q73&amp;UPPER(TEXT(BY$4,"MMMMYYYY"))&amp;$Z73,IF($W$1="Pesos CLP",S!$AD:$AD,S!$AO:$AO)),0)</f>
        <v>0</v>
      </c>
      <c r="BZ73" s="19">
        <f>IF(OR($I73="REAL",$I73="INCURRIDO"),SUMIF(S!$O:$O,$I73&amp;$O73&amp;$Q73&amp;UPPER(TEXT(BZ$4,"MMMMYYYY"))&amp;$Z73,IF($W$1="Pesos CLP",S!$AD:$AD,S!$AO:$AO)),0)</f>
        <v>0</v>
      </c>
      <c r="CA73" s="19">
        <f>IF(OR($I73="REAL",$I73="INCURRIDO"),SUMIF(S!$O:$O,$I73&amp;$O73&amp;$Q73&amp;UPPER(TEXT(CA$4,"MMMMYYYY"))&amp;$Z73,IF($W$1="Pesos CLP",S!$AD:$AD,S!$AO:$AO)),0)</f>
        <v>0</v>
      </c>
      <c r="CB73" s="19">
        <f>IF(OR($I73="REAL",$I73="INCURRIDO"),SUMIF(S!$O:$O,$I73&amp;$O73&amp;$Q73&amp;UPPER(TEXT(CB$4,"MMMMYYYY"))&amp;$Z73,IF($W$1="Pesos CLP",S!$AD:$AD,S!$AO:$AO)),0)</f>
        <v>0</v>
      </c>
      <c r="CC73" s="19">
        <f>IF(OR($I73="REAL",$I73="INCURRIDO"),SUMIF(S!$O:$O,$I73&amp;$O73&amp;$Q73&amp;UPPER(TEXT(CC$4,"MMMMYYYY"))&amp;$Z73,IF($W$1="Pesos CLP",S!$AD:$AD,S!$AO:$AO)),0)</f>
        <v>0</v>
      </c>
      <c r="CD73" s="19">
        <f>IF(OR($I73="REAL",$I73="INCURRIDO"),SUMIF(S!$O:$O,$I73&amp;$O73&amp;$Q73&amp;UPPER(TEXT(CD$4,"MMMMYYYY"))&amp;$Z73,IF($W$1="Pesos CLP",S!$AD:$AD,S!$AO:$AO)),0)</f>
        <v>0</v>
      </c>
      <c r="CE73" s="19">
        <f>IF(OR($I73="REAL",$I73="INCURRIDO"),SUMIF(S!$O:$O,$I73&amp;$O73&amp;$Q73&amp;UPPER(TEXT(CE$4,"MMMMYYYY"))&amp;$Z73,IF($W$1="Pesos CLP",S!$AD:$AD,S!$AO:$AO)),0)</f>
        <v>0</v>
      </c>
      <c r="CF73" s="19">
        <f>IF(OR($I73="REAL",$I73="INCURRIDO"),SUMIF(S!$O:$O,$I73&amp;$O73&amp;$Q73&amp;UPPER(TEXT(CF$4,"MMMMYYYY"))&amp;$Z73,IF($W$1="Pesos CLP",S!$AD:$AD,S!$AO:$AO)),0)</f>
        <v>0</v>
      </c>
      <c r="CG73" s="19">
        <f>IF(OR($I73="REAL",$I73="INCURRIDO"),SUMIF(S!$O:$O,$I73&amp;$O73&amp;$Q73&amp;UPPER(TEXT(CG$4,"MMMMYYYY"))&amp;$Z73,IF($W$1="Pesos CLP",S!$AD:$AD,S!$AO:$AO)),0)</f>
        <v>0</v>
      </c>
      <c r="CH73" s="19">
        <f>IF(OR($I73="REAL",$I73="INCURRIDO"),SUMIF(S!$O:$O,$I73&amp;$O73&amp;$Q73&amp;UPPER(TEXT(CH$4,"MMMMYYYY"))&amp;$Z73,IF($W$1="Pesos CLP",S!$AD:$AD,S!$AO:$AO)),0)</f>
        <v>0</v>
      </c>
      <c r="CI73" s="19">
        <f>IF(OR($I73="REAL",$I73="INCURRIDO"),SUMIF(S!$O:$O,$I73&amp;$O73&amp;$Q73&amp;UPPER(TEXT(CI$4,"MMMMYYYY"))&amp;$Z73,IF($W$1="Pesos CLP",S!$AD:$AD,S!$AO:$AO)),0)</f>
        <v>0</v>
      </c>
      <c r="CJ73" s="19">
        <f>IF(OR($I73="REAL",$I73="INCURRIDO"),SUMIF(S!$O:$O,$I73&amp;$O73&amp;$Q73&amp;UPPER(TEXT(CJ$4,"MMMMYYYY"))&amp;$Z73,IF($W$1="Pesos CLP",S!$AD:$AD,S!$AO:$AO)),0)</f>
        <v>0</v>
      </c>
      <c r="CK73" s="378">
        <f t="shared" si="69"/>
        <v>0</v>
      </c>
      <c r="CL73" s="378">
        <f t="shared" si="69"/>
        <v>0</v>
      </c>
      <c r="CM73" s="378">
        <f t="shared" si="69"/>
        <v>0</v>
      </c>
      <c r="CN73" s="378">
        <f t="shared" si="69"/>
        <v>0</v>
      </c>
      <c r="CO73" s="378">
        <f t="shared" si="69"/>
        <v>0</v>
      </c>
      <c r="CP73" s="378">
        <f t="shared" si="69"/>
        <v>0</v>
      </c>
      <c r="CQ73" s="378">
        <f t="shared" si="69"/>
        <v>0</v>
      </c>
      <c r="CR73" s="378">
        <f t="shared" si="69"/>
        <v>0</v>
      </c>
      <c r="CS73" s="378">
        <f t="shared" si="70"/>
        <v>0</v>
      </c>
      <c r="CT73" s="378">
        <f t="shared" si="70"/>
        <v>0</v>
      </c>
      <c r="CU73" s="378">
        <f t="shared" si="70"/>
        <v>0</v>
      </c>
      <c r="CV73" s="378">
        <f t="shared" si="70"/>
        <v>0</v>
      </c>
      <c r="CW73" s="378">
        <f t="shared" si="70"/>
        <v>0</v>
      </c>
      <c r="CX73" s="378">
        <f t="shared" si="70"/>
        <v>0</v>
      </c>
      <c r="CY73" s="378">
        <f t="shared" si="70"/>
        <v>0</v>
      </c>
      <c r="CZ73" s="378">
        <f t="shared" si="70"/>
        <v>0</v>
      </c>
      <c r="DA73" s="378">
        <f t="shared" si="70"/>
        <v>0</v>
      </c>
      <c r="DB73" s="378">
        <f t="shared" si="70"/>
        <v>0</v>
      </c>
      <c r="DC73" s="378">
        <f t="shared" si="71"/>
        <v>0</v>
      </c>
      <c r="DD73" s="378">
        <f t="shared" si="71"/>
        <v>0</v>
      </c>
      <c r="DE73" s="378">
        <f t="shared" si="71"/>
        <v>0</v>
      </c>
      <c r="DF73" s="378">
        <f t="shared" si="71"/>
        <v>0</v>
      </c>
      <c r="DG73" s="378">
        <f t="shared" si="71"/>
        <v>0</v>
      </c>
      <c r="DH73" s="378">
        <f t="shared" si="71"/>
        <v>0</v>
      </c>
      <c r="DI73" s="378">
        <f t="shared" si="71"/>
        <v>0</v>
      </c>
      <c r="DJ73" s="378">
        <f t="shared" si="71"/>
        <v>0</v>
      </c>
      <c r="DK73" s="378">
        <f t="shared" si="71"/>
        <v>0</v>
      </c>
      <c r="DL73" s="378">
        <f t="shared" si="71"/>
        <v>0</v>
      </c>
      <c r="DM73" s="378">
        <f t="shared" si="72"/>
        <v>0</v>
      </c>
      <c r="DN73" s="378">
        <f t="shared" si="72"/>
        <v>0</v>
      </c>
      <c r="DO73" s="378">
        <f t="shared" si="72"/>
        <v>0</v>
      </c>
      <c r="DP73" s="378">
        <f t="shared" si="72"/>
        <v>0</v>
      </c>
      <c r="DQ73" s="378">
        <f t="shared" si="72"/>
        <v>0</v>
      </c>
      <c r="DR73" s="378">
        <f t="shared" si="72"/>
        <v>0</v>
      </c>
      <c r="DS73" s="378">
        <f t="shared" si="72"/>
        <v>0</v>
      </c>
      <c r="DT73" s="378">
        <f t="shared" si="72"/>
        <v>0</v>
      </c>
      <c r="DU73" s="378">
        <f t="shared" si="72"/>
        <v>0</v>
      </c>
      <c r="DV73" s="378">
        <f t="shared" si="72"/>
        <v>0</v>
      </c>
      <c r="DW73" s="378">
        <f t="shared" si="73"/>
        <v>0</v>
      </c>
      <c r="DX73" s="378">
        <f t="shared" si="73"/>
        <v>0</v>
      </c>
      <c r="DY73" s="378">
        <f t="shared" si="73"/>
        <v>0</v>
      </c>
      <c r="DZ73" s="378">
        <f t="shared" si="73"/>
        <v>0</v>
      </c>
      <c r="EA73" s="378">
        <f t="shared" si="73"/>
        <v>0</v>
      </c>
      <c r="EB73" s="378">
        <f t="shared" si="73"/>
        <v>0</v>
      </c>
      <c r="EC73" s="378">
        <f t="shared" si="73"/>
        <v>0</v>
      </c>
      <c r="ED73" s="378">
        <f t="shared" si="73"/>
        <v>0</v>
      </c>
      <c r="EE73" s="378">
        <f t="shared" si="73"/>
        <v>0</v>
      </c>
      <c r="EF73" s="378">
        <f t="shared" si="73"/>
        <v>0</v>
      </c>
      <c r="EG73" s="378">
        <f t="shared" si="74"/>
        <v>0</v>
      </c>
      <c r="EH73" s="378">
        <f t="shared" si="74"/>
        <v>0</v>
      </c>
      <c r="EI73" s="378">
        <f t="shared" si="74"/>
        <v>0</v>
      </c>
      <c r="EJ73" s="378">
        <f t="shared" si="74"/>
        <v>0</v>
      </c>
      <c r="EK73" s="378">
        <f t="shared" si="74"/>
        <v>0</v>
      </c>
      <c r="EL73" s="378">
        <f t="shared" si="74"/>
        <v>0</v>
      </c>
      <c r="EM73" s="378">
        <f t="shared" si="74"/>
        <v>0</v>
      </c>
      <c r="EN73" s="378">
        <f t="shared" si="74"/>
        <v>0</v>
      </c>
      <c r="EO73" s="378">
        <f t="shared" si="74"/>
        <v>0</v>
      </c>
      <c r="EP73" s="378">
        <f t="shared" si="74"/>
        <v>0</v>
      </c>
      <c r="EQ73" s="378">
        <f t="shared" si="74"/>
        <v>0</v>
      </c>
    </row>
    <row r="74" spans="1:147" x14ac:dyDescent="0.3">
      <c r="A74" s="368"/>
      <c r="B74" s="368"/>
      <c r="C74" s="368"/>
      <c r="D74" s="368">
        <f t="shared" si="77"/>
        <v>1.034195933456562</v>
      </c>
      <c r="E74" s="368" t="str">
        <f>VLOOKUP(TEXT(Z74,0),'G2'!B:D,3,0)</f>
        <v>MN</v>
      </c>
      <c r="F74" s="816">
        <f t="shared" si="78"/>
        <v>-42.377587805261101</v>
      </c>
      <c r="G74" s="755" t="str">
        <f t="shared" si="75"/>
        <v>INCURRIDO 91243520 TRANSPORTE BERG_CAD</v>
      </c>
      <c r="H74" s="756" t="s">
        <v>1190</v>
      </c>
      <c r="I74" s="370" t="s">
        <v>743</v>
      </c>
      <c r="J74" s="370" t="s">
        <v>22</v>
      </c>
      <c r="K74" s="368" t="s">
        <v>262</v>
      </c>
      <c r="L74" s="736" t="str">
        <f>IFERROR(VLOOKUP(TEXT(Z74,0),'G2'!$B$5:$D$21,3,0),"")</f>
        <v>MN</v>
      </c>
      <c r="M74" s="369"/>
      <c r="N74" s="370" t="s">
        <v>650</v>
      </c>
      <c r="O74" s="370" t="s">
        <v>631</v>
      </c>
      <c r="P74" s="370"/>
      <c r="Q74" s="370" t="s">
        <v>703</v>
      </c>
      <c r="R74" s="370" t="s">
        <v>651</v>
      </c>
      <c r="S74" s="376"/>
      <c r="T74" s="372">
        <v>45572</v>
      </c>
      <c r="U74" s="372">
        <v>45599</v>
      </c>
      <c r="V74" s="373">
        <f t="shared" si="68"/>
        <v>0.9</v>
      </c>
      <c r="W74" s="374">
        <v>0</v>
      </c>
      <c r="X74" s="17" cm="1">
        <f t="array" ref="X74">+IF($W$1="Pesos CLP",W74,W74/TC)*MB_24A25</f>
        <v>0</v>
      </c>
      <c r="Y74" s="18">
        <f t="shared" si="76"/>
        <v>-42.377587805261101</v>
      </c>
      <c r="Z74">
        <v>91243520</v>
      </c>
      <c r="AA74" s="19">
        <f>IF(OR($I74="REAL",$I74="INCURRIDO"),SUMIF(S!$O:$O,$I74&amp;$O74&amp;$Q74&amp;UPPER(TEXT(AA$4,"MMMMYYYY"))&amp;$Z74,IF($W$1="Pesos CLP",S!$AD:$AD,S!$AO:$AO)),0)</f>
        <v>0</v>
      </c>
      <c r="AB74" s="19">
        <f>IF(OR($I74="REAL",$I74="INCURRIDO"),SUMIF(S!$O:$O,$I74&amp;$O74&amp;$Q74&amp;UPPER(TEXT(AB$4,"MMMMYYYY"))&amp;$Z74,IF($W$1="Pesos CLP",S!$AD:$AD,S!$AO:$AO)),0)</f>
        <v>0</v>
      </c>
      <c r="AC74" s="19">
        <f>IF(OR($I74="REAL",$I74="INCURRIDO"),SUMIF(S!$O:$O,$I74&amp;$O74&amp;$Q74&amp;UPPER(TEXT(AC$4,"MMMMYYYY"))&amp;$Z74,IF($W$1="Pesos CLP",S!$AD:$AD,S!$AO:$AO)),0)</f>
        <v>0</v>
      </c>
      <c r="AD74" s="19">
        <f>IF(OR($I74="REAL",$I74="INCURRIDO"),SUMIF(S!$O:$O,$I74&amp;$O74&amp;$Q74&amp;UPPER(TEXT(AD$4,"MMMMYYYY"))&amp;$Z74,IF($W$1="Pesos CLP",S!$AD:$AD,S!$AO:$AO)),0)</f>
        <v>0</v>
      </c>
      <c r="AE74" s="19">
        <f>IF(OR($I74="REAL",$I74="INCURRIDO"),SUMIF(S!$O:$O,$I74&amp;$O74&amp;$Q74&amp;UPPER(TEXT(AE$4,"MMMMYYYY"))&amp;$Z74,IF($W$1="Pesos CLP",S!$AD:$AD,S!$AO:$AO)),0)</f>
        <v>0</v>
      </c>
      <c r="AF74" s="19">
        <f>IF(OR($I74="REAL",$I74="INCURRIDO"),SUMIF(S!$O:$O,$I74&amp;$O74&amp;$Q74&amp;UPPER(TEXT(AF$4,"MMMMYYYY"))&amp;$Z74,IF($W$1="Pesos CLP",S!$AD:$AD,S!$AO:$AO)),0)</f>
        <v>0</v>
      </c>
      <c r="AG74" s="19">
        <f>IF(OR($I74="REAL",$I74="INCURRIDO"),SUMIF(S!$O:$O,$I74&amp;$O74&amp;$Q74&amp;UPPER(TEXT(AG$4,"MMMMYYYY"))&amp;$Z74,IF($W$1="Pesos CLP",S!$AD:$AD,S!$AO:$AO)),0)</f>
        <v>0</v>
      </c>
      <c r="AH74" s="19">
        <f>IF(OR($I74="REAL",$I74="INCURRIDO"),SUMIF(S!$O:$O,$I74&amp;$O74&amp;$Q74&amp;UPPER(TEXT(AH$4,"MMMMYYYY"))&amp;$Z74,IF($W$1="Pesos CLP",S!$AD:$AD,S!$AO:$AO)),0)</f>
        <v>0</v>
      </c>
      <c r="AI74" s="19">
        <f>IF(OR($I74="REAL",$I74="INCURRIDO"),SUMIF(S!$O:$O,$I74&amp;$O74&amp;$Q74&amp;UPPER(TEXT(AI$4,"MMMMYYYY"))&amp;$Z74,IF($W$1="Pesos CLP",S!$AD:$AD,S!$AO:$AO)),0)</f>
        <v>0</v>
      </c>
      <c r="AJ74" s="19">
        <f>IF(OR($I74="REAL",$I74="INCURRIDO"),SUMIF(S!$O:$O,$I74&amp;$O74&amp;$Q74&amp;UPPER(TEXT(AJ$4,"MMMMYYYY"))&amp;$Z74,IF($W$1="Pesos CLP",S!$AD:$AD,S!$AO:$AO)),0)</f>
        <v>0</v>
      </c>
      <c r="AK74" s="19">
        <f>IF(OR($I74="REAL",$I74="INCURRIDO"),SUMIF(S!$O:$O,$I74&amp;$O74&amp;$Q74&amp;UPPER(TEXT(AK$4,"MMMMYYYY"))&amp;$Z74,IF($W$1="Pesos CLP",S!$AD:$AD,S!$AO:$AO)),0)</f>
        <v>0</v>
      </c>
      <c r="AL74" s="19">
        <f>IF(OR($I74="REAL",$I74="INCURRIDO"),SUMIF(S!$O:$O,$I74&amp;$O74&amp;$Q74&amp;UPPER(TEXT(AL$4,"MMMMYYYY"))&amp;$Z74,IF($W$1="Pesos CLP",S!$AD:$AD,S!$AO:$AO)),0)</f>
        <v>0</v>
      </c>
      <c r="AM74" s="19">
        <f>IF(OR($I74="REAL",$I74="INCURRIDO"),SUMIF(S!$O:$O,$I74&amp;$O74&amp;$Q74&amp;UPPER(TEXT(AM$4,"MMMMYYYY"))&amp;$Z74,IF($W$1="Pesos CLP",S!$AD:$AD,S!$AO:$AO)),0)</f>
        <v>0</v>
      </c>
      <c r="AN74" s="19">
        <f>IF(OR($I74="REAL",$I74="INCURRIDO"),SUMIF(S!$O:$O,$I74&amp;$O74&amp;$Q74&amp;UPPER(TEXT(AN$4,"MMMMYYYY"))&amp;$Z74,IF($W$1="Pesos CLP",S!$AD:$AD,S!$AO:$AO)),0)</f>
        <v>0</v>
      </c>
      <c r="AO74" s="19">
        <f>IF(OR($I74="REAL",$I74="INCURRIDO"),SUMIF(S!$O:$O,$I74&amp;$O74&amp;$Q74&amp;UPPER(TEXT(AO$4,"MMMMYYYY"))&amp;$Z74,IF($W$1="Pesos CLP",S!$AD:$AD,S!$AO:$AO)),0)</f>
        <v>0</v>
      </c>
      <c r="AP74" s="19">
        <f>IF(OR($I74="REAL",$I74="INCURRIDO"),SUMIF(S!$O:$O,$I74&amp;$O74&amp;$Q74&amp;UPPER(TEXT(AP$4,"MMMMYYYY"))&amp;$Z74,IF($W$1="Pesos CLP",S!$AD:$AD,S!$AO:$AO)),0)</f>
        <v>0</v>
      </c>
      <c r="AQ74" s="19">
        <f>IF(OR($I74="REAL",$I74="INCURRIDO"),SUMIF(S!$O:$O,$I74&amp;$O74&amp;$Q74&amp;UPPER(TEXT(AQ$4,"MMMMYYYY"))&amp;$Z74,IF($W$1="Pesos CLP",S!$AD:$AD,S!$AO:$AO)),0)</f>
        <v>0</v>
      </c>
      <c r="AR74" s="19">
        <f>IF(OR($I74="REAL",$I74="INCURRIDO"),SUMIF(S!$O:$O,$I74&amp;$O74&amp;$Q74&amp;UPPER(TEXT(AR$4,"MMMMYYYY"))&amp;$Z74,IF($W$1="Pesos CLP",S!$AD:$AD,S!$AO:$AO)),0)</f>
        <v>0</v>
      </c>
      <c r="AS74" s="19">
        <f>IF(OR($I74="REAL",$I74="INCURRIDO"),SUMIF(S!$O:$O,$I74&amp;$O74&amp;$Q74&amp;UPPER(TEXT(AS$4,"MMMMYYYY"))&amp;$Z74,IF($W$1="Pesos CLP",S!$AD:$AD,S!$AO:$AO)),0)</f>
        <v>0</v>
      </c>
      <c r="AT74" s="19">
        <f>IF(OR($I74="REAL",$I74="INCURRIDO"),SUMIF(S!$O:$O,$I74&amp;$O74&amp;$Q74&amp;UPPER(TEXT(AT$4,"MMMMYYYY"))&amp;$Z74,IF($W$1="Pesos CLP",S!$AD:$AD,S!$AO:$AO)),0)</f>
        <v>0</v>
      </c>
      <c r="AU74" s="19">
        <f>IF(OR($I74="REAL",$I74="INCURRIDO"),SUMIF(S!$O:$O,$I74&amp;$O74&amp;$Q74&amp;UPPER(TEXT(AU$4,"MMMMYYYY"))&amp;$Z74,IF($W$1="Pesos CLP",S!$AD:$AD,S!$AO:$AO)),0)</f>
        <v>0</v>
      </c>
      <c r="AV74" s="19">
        <f>IF(OR($I74="REAL",$I74="INCURRIDO"),SUMIF(S!$O:$O,$I74&amp;$O74&amp;$Q74&amp;UPPER(TEXT(AV$4,"MMMMYYYY"))&amp;$Z74,IF($W$1="Pesos CLP",S!$AD:$AD,S!$AO:$AO)),0)</f>
        <v>0</v>
      </c>
      <c r="AW74" s="19">
        <f>IF(OR($I74="REAL",$I74="INCURRIDO"),SUMIF(S!$O:$O,$I74&amp;$O74&amp;$Q74&amp;UPPER(TEXT(AW$4,"MMMMYYYY"))&amp;$Z74,IF($W$1="Pesos CLP",S!$AD:$AD,S!$AO:$AO)),0)</f>
        <v>0</v>
      </c>
      <c r="AX74" s="19">
        <f>IF(OR($I74="REAL",$I74="INCURRIDO"),SUMIF(S!$O:$O,$I74&amp;$O74&amp;$Q74&amp;UPPER(TEXT(AX$4,"MMMMYYYY"))&amp;$Z74,IF($W$1="Pesos CLP",S!$AD:$AD,S!$AO:$AO)),0)</f>
        <v>0</v>
      </c>
      <c r="AY74" s="19">
        <f>IF(OR($I74="REAL",$I74="INCURRIDO"),SUMIF(S!$O:$O,$I74&amp;$O74&amp;$Q74&amp;UPPER(TEXT(AY$4,"MMMMYYYY"))&amp;$Z74,IF($W$1="Pesos CLP",S!$AD:$AD,S!$AO:$AO)),0)</f>
        <v>0</v>
      </c>
      <c r="AZ74" s="19">
        <f>IF(OR($I74="REAL",$I74="INCURRIDO"),SUMIF(S!$O:$O,$I74&amp;$O74&amp;$Q74&amp;UPPER(TEXT(AZ$4,"MMMMYYYY"))&amp;$Z74,IF($W$1="Pesos CLP",S!$AD:$AD,S!$AO:$AO)),0)</f>
        <v>0</v>
      </c>
      <c r="BA74" s="19">
        <f>IF(OR($I74="REAL",$I74="INCURRIDO"),SUMIF(S!$O:$O,$I74&amp;$O74&amp;$Q74&amp;UPPER(TEXT(BA$4,"MMMMYYYY"))&amp;$Z74,IF($W$1="Pesos CLP",S!$AD:$AD,S!$AO:$AO)),0)</f>
        <v>0</v>
      </c>
      <c r="BB74" s="19">
        <f>IF(OR($I74="REAL",$I74="INCURRIDO"),SUMIF(S!$O:$O,$I74&amp;$O74&amp;$Q74&amp;UPPER(TEXT(BB$4,"MMMMYYYY"))&amp;$Z74,IF($W$1="Pesos CLP",S!$AD:$AD,S!$AO:$AO)),0)</f>
        <v>0</v>
      </c>
      <c r="BC74" s="19">
        <f>IF(OR($I74="REAL",$I74="INCURRIDO"),SUMIF(S!$O:$O,$I74&amp;$O74&amp;$Q74&amp;UPPER(TEXT(BC$4,"MMMMYYYY"))&amp;$Z74,IF($W$1="Pesos CLP",S!$AD:$AD,S!$AO:$AO)),0)</f>
        <v>0</v>
      </c>
      <c r="BD74" s="19">
        <f>IF(OR($I74="REAL",$I74="INCURRIDO"),SUMIF(S!$O:$O,$I74&amp;$O74&amp;$Q74&amp;UPPER(TEXT(BD$4,"MMMMYYYY"))&amp;$Z74,IF($W$1="Pesos CLP",S!$AD:$AD,S!$AO:$AO)),0)</f>
        <v>0</v>
      </c>
      <c r="BE74" s="19">
        <f>IF(OR($I74="REAL",$I74="INCURRIDO"),SUMIF(S!$O:$O,$I74&amp;$O74&amp;$Q74&amp;UPPER(TEXT(BE$4,"MMMMYYYY"))&amp;$Z74,IF($W$1="Pesos CLP",S!$AD:$AD,S!$AO:$AO)),0)</f>
        <v>0</v>
      </c>
      <c r="BF74" s="19">
        <f>IF(OR($I74="REAL",$I74="INCURRIDO"),SUMIF(S!$O:$O,$I74&amp;$O74&amp;$Q74&amp;UPPER(TEXT(BF$4,"MMMMYYYY"))&amp;$Z74,IF($W$1="Pesos CLP",S!$AD:$AD,S!$AO:$AO)),0)</f>
        <v>0</v>
      </c>
      <c r="BG74" s="19">
        <f>IF(OR($I74="REAL",$I74="INCURRIDO"),SUMIF(S!$O:$O,$I74&amp;$O74&amp;$Q74&amp;UPPER(TEXT(BG$4,"MMMMYYYY"))&amp;$Z74,IF($W$1="Pesos CLP",S!$AD:$AD,S!$AO:$AO)),0)</f>
        <v>0</v>
      </c>
      <c r="BH74" s="19">
        <f>IF(OR($I74="REAL",$I74="INCURRIDO"),SUMIF(S!$O:$O,$I74&amp;$O74&amp;$Q74&amp;UPPER(TEXT(BH$4,"MMMMYYYY"))&amp;$Z74,IF($W$1="Pesos CLP",S!$AD:$AD,S!$AO:$AO)),0)</f>
        <v>0</v>
      </c>
      <c r="BI74" s="19">
        <f>IF(OR($I74="REAL",$I74="INCURRIDO"),SUMIF(S!$O:$O,$I74&amp;$O74&amp;$Q74&amp;UPPER(TEXT(BI$4,"MMMMYYYY"))&amp;$Z74,IF($W$1="Pesos CLP",S!$AD:$AD,S!$AO:$AO)),0)</f>
        <v>0</v>
      </c>
      <c r="BJ74" s="19">
        <f>IF(OR($I74="REAL",$I74="INCURRIDO"),SUMIF(S!$O:$O,$I74&amp;$O74&amp;$Q74&amp;UPPER(TEXT(BJ$4,"MMMMYYYY"))&amp;$Z74,IF($W$1="Pesos CLP",S!$AD:$AD,S!$AO:$AO)),0)</f>
        <v>0</v>
      </c>
      <c r="BK74" s="19">
        <f>IF(OR($I74="REAL",$I74="INCURRIDO"),SUMIF(S!$O:$O,$I74&amp;$O74&amp;$Q74&amp;UPPER(TEXT(BK$4,"MMMMYYYY"))&amp;$Z74,IF($W$1="Pesos CLP",S!$AD:$AD,S!$AO:$AO)),0)</f>
        <v>0</v>
      </c>
      <c r="BL74" s="19">
        <f>IF(OR($I74="REAL",$I74="INCURRIDO"),SUMIF(S!$O:$O,$I74&amp;$O74&amp;$Q74&amp;UPPER(TEXT(BL$4,"MMMMYYYY"))&amp;$Z74,IF($W$1="Pesos CLP",S!$AD:$AD,S!$AO:$AO)),0)</f>
        <v>0</v>
      </c>
      <c r="BM74" s="19">
        <f>IF(OR($I74="REAL",$I74="INCURRIDO"),SUMIF(S!$O:$O,$I74&amp;$O74&amp;$Q74&amp;UPPER(TEXT(BM$4,"MMMMYYYY"))&amp;$Z74,IF($W$1="Pesos CLP",S!$AD:$AD,S!$AO:$AO)),0)</f>
        <v>0</v>
      </c>
      <c r="BN74" s="19">
        <f>IF(OR($I74="REAL",$I74="INCURRIDO"),SUMIF(S!$O:$O,$I74&amp;$O74&amp;$Q74&amp;UPPER(TEXT(BN$4,"MMMMYYYY"))&amp;$Z74,IF($W$1="Pesos CLP",S!$AD:$AD,S!$AO:$AO)),0)</f>
        <v>0</v>
      </c>
      <c r="BO74" s="19">
        <f>IF(OR($I74="REAL",$I74="INCURRIDO"),SUMIF(S!$O:$O,$I74&amp;$O74&amp;$Q74&amp;UPPER(TEXT(BO$4,"MMMMYYYY"))&amp;$Z74,IF($W$1="Pesos CLP",S!$AD:$AD,S!$AO:$AO)),0)</f>
        <v>0</v>
      </c>
      <c r="BP74" s="19">
        <f>IF(OR($I74="REAL",$I74="INCURRIDO"),SUMIF(S!$O:$O,$I74&amp;$O74&amp;$Q74&amp;UPPER(TEXT(BP$4,"MMMMYYYY"))&amp;$Z74,IF($W$1="Pesos CLP",S!$AD:$AD,S!$AO:$AO)),0)</f>
        <v>0</v>
      </c>
      <c r="BQ74" s="19">
        <f>IF(OR($I74="REAL",$I74="INCURRIDO"),SUMIF(S!$O:$O,$I74&amp;$O74&amp;$Q74&amp;UPPER(TEXT(BQ$4,"MMMMYYYY"))&amp;$Z74,IF($W$1="Pesos CLP",S!$AD:$AD,S!$AO:$AO)),0)</f>
        <v>0</v>
      </c>
      <c r="BR74" s="19">
        <f>IF(OR($I74="REAL",$I74="INCURRIDO"),SUMIF(S!$O:$O,$I74&amp;$O74&amp;$Q74&amp;UPPER(TEXT(BR$4,"MMMMYYYY"))&amp;$Z74,IF($W$1="Pesos CLP",S!$AD:$AD,S!$AO:$AO)),0)</f>
        <v>0</v>
      </c>
      <c r="BS74" s="19">
        <f>IF(OR($I74="REAL",$I74="INCURRIDO"),SUMIF(S!$O:$O,$I74&amp;$O74&amp;$Q74&amp;UPPER(TEXT(BS$4,"MMMMYYYY"))&amp;$Z74,IF($W$1="Pesos CLP",S!$AD:$AD,S!$AO:$AO)),0)</f>
        <v>7616.0867629612676</v>
      </c>
      <c r="BT74" s="19">
        <f>IF(OR($I74="REAL",$I74="INCURRIDO"),SUMIF(S!$O:$O,$I74&amp;$O74&amp;$Q74&amp;UPPER(TEXT(BT$4,"MMMMYYYY"))&amp;$Z74,IF($W$1="Pesos CLP",S!$AD:$AD,S!$AO:$AO)),0)</f>
        <v>-2433.7686874589299</v>
      </c>
      <c r="BU74" s="19">
        <f>IF(OR($I74="REAL",$I74="INCURRIDO"),SUMIF(S!$O:$O,$I74&amp;$O74&amp;$Q74&amp;UPPER(TEXT(BU$4,"MMMMYYYY"))&amp;$Z74,IF($W$1="Pesos CLP",S!$AD:$AD,S!$AO:$AO)),0)</f>
        <v>-5224.6956633075988</v>
      </c>
      <c r="BV74" s="19">
        <f>IF(OR($I74="REAL",$I74="INCURRIDO"),SUMIF(S!$O:$O,$I74&amp;$O74&amp;$Q74&amp;UPPER(TEXT(BV$4,"MMMMYYYY"))&amp;$Z74,IF($W$1="Pesos CLP",S!$AD:$AD,S!$AO:$AO)),0)</f>
        <v>0</v>
      </c>
      <c r="BW74" s="19">
        <f>IF(OR($I74="REAL",$I74="INCURRIDO"),SUMIF(S!$O:$O,$I74&amp;$O74&amp;$Q74&amp;UPPER(TEXT(BW$4,"MMMMYYYY"))&amp;$Z74,IF($W$1="Pesos CLP",S!$AD:$AD,S!$AO:$AO)),0)</f>
        <v>0</v>
      </c>
      <c r="BX74" s="19">
        <f>IF(OR($I74="REAL",$I74="INCURRIDO"),SUMIF(S!$O:$O,$I74&amp;$O74&amp;$Q74&amp;UPPER(TEXT(BX$4,"MMMMYYYY"))&amp;$Z74,IF($W$1="Pesos CLP",S!$AD:$AD,S!$AO:$AO)),0)</f>
        <v>0</v>
      </c>
      <c r="BY74" s="19">
        <f>IF(OR($I74="REAL",$I74="INCURRIDO"),SUMIF(S!$O:$O,$I74&amp;$O74&amp;$Q74&amp;UPPER(TEXT(BY$4,"MMMMYYYY"))&amp;$Z74,IF($W$1="Pesos CLP",S!$AD:$AD,S!$AO:$AO)),0)</f>
        <v>0</v>
      </c>
      <c r="BZ74" s="19">
        <f>IF(OR($I74="REAL",$I74="INCURRIDO"),SUMIF(S!$O:$O,$I74&amp;$O74&amp;$Q74&amp;UPPER(TEXT(BZ$4,"MMMMYYYY"))&amp;$Z74,IF($W$1="Pesos CLP",S!$AD:$AD,S!$AO:$AO)),0)</f>
        <v>0</v>
      </c>
      <c r="CA74" s="19">
        <f>IF(OR($I74="REAL",$I74="INCURRIDO"),SUMIF(S!$O:$O,$I74&amp;$O74&amp;$Q74&amp;UPPER(TEXT(CA$4,"MMMMYYYY"))&amp;$Z74,IF($W$1="Pesos CLP",S!$AD:$AD,S!$AO:$AO)),0)</f>
        <v>0</v>
      </c>
      <c r="CB74" s="19">
        <f>IF(OR($I74="REAL",$I74="INCURRIDO"),SUMIF(S!$O:$O,$I74&amp;$O74&amp;$Q74&amp;UPPER(TEXT(CB$4,"MMMMYYYY"))&amp;$Z74,IF($W$1="Pesos CLP",S!$AD:$AD,S!$AO:$AO)),0)</f>
        <v>0</v>
      </c>
      <c r="CC74" s="19">
        <f>IF(OR($I74="REAL",$I74="INCURRIDO"),SUMIF(S!$O:$O,$I74&amp;$O74&amp;$Q74&amp;UPPER(TEXT(CC$4,"MMMMYYYY"))&amp;$Z74,IF($W$1="Pesos CLP",S!$AD:$AD,S!$AO:$AO)),0)</f>
        <v>0</v>
      </c>
      <c r="CD74" s="19">
        <f>IF(OR($I74="REAL",$I74="INCURRIDO"),SUMIF(S!$O:$O,$I74&amp;$O74&amp;$Q74&amp;UPPER(TEXT(CD$4,"MMMMYYYY"))&amp;$Z74,IF($W$1="Pesos CLP",S!$AD:$AD,S!$AO:$AO)),0)</f>
        <v>0</v>
      </c>
      <c r="CE74" s="19">
        <f>IF(OR($I74="REAL",$I74="INCURRIDO"),SUMIF(S!$O:$O,$I74&amp;$O74&amp;$Q74&amp;UPPER(TEXT(CE$4,"MMMMYYYY"))&amp;$Z74,IF($W$1="Pesos CLP",S!$AD:$AD,S!$AO:$AO)),0)</f>
        <v>0</v>
      </c>
      <c r="CF74" s="19">
        <f>IF(OR($I74="REAL",$I74="INCURRIDO"),SUMIF(S!$O:$O,$I74&amp;$O74&amp;$Q74&amp;UPPER(TEXT(CF$4,"MMMMYYYY"))&amp;$Z74,IF($W$1="Pesos CLP",S!$AD:$AD,S!$AO:$AO)),0)</f>
        <v>0</v>
      </c>
      <c r="CG74" s="19">
        <f>IF(OR($I74="REAL",$I74="INCURRIDO"),SUMIF(S!$O:$O,$I74&amp;$O74&amp;$Q74&amp;UPPER(TEXT(CG$4,"MMMMYYYY"))&amp;$Z74,IF($W$1="Pesos CLP",S!$AD:$AD,S!$AO:$AO)),0)</f>
        <v>0</v>
      </c>
      <c r="CH74" s="19">
        <f>IF(OR($I74="REAL",$I74="INCURRIDO"),SUMIF(S!$O:$O,$I74&amp;$O74&amp;$Q74&amp;UPPER(TEXT(CH$4,"MMMMYYYY"))&amp;$Z74,IF($W$1="Pesos CLP",S!$AD:$AD,S!$AO:$AO)),0)</f>
        <v>0</v>
      </c>
      <c r="CI74" s="19">
        <f>IF(OR($I74="REAL",$I74="INCURRIDO"),SUMIF(S!$O:$O,$I74&amp;$O74&amp;$Q74&amp;UPPER(TEXT(CI$4,"MMMMYYYY"))&amp;$Z74,IF($W$1="Pesos CLP",S!$AD:$AD,S!$AO:$AO)),0)</f>
        <v>0</v>
      </c>
      <c r="CJ74" s="19">
        <f>IF(OR($I74="REAL",$I74="INCURRIDO"),SUMIF(S!$O:$O,$I74&amp;$O74&amp;$Q74&amp;UPPER(TEXT(CJ$4,"MMMMYYYY"))&amp;$Z74,IF($W$1="Pesos CLP",S!$AD:$AD,S!$AO:$AO)),0)</f>
        <v>0</v>
      </c>
      <c r="CK74" s="378">
        <f t="shared" si="69"/>
        <v>0</v>
      </c>
      <c r="CL74" s="378">
        <f t="shared" si="69"/>
        <v>0</v>
      </c>
      <c r="CM74" s="378">
        <f t="shared" si="69"/>
        <v>0</v>
      </c>
      <c r="CN74" s="378">
        <f t="shared" si="69"/>
        <v>0</v>
      </c>
      <c r="CO74" s="378">
        <f t="shared" si="69"/>
        <v>0</v>
      </c>
      <c r="CP74" s="378">
        <f t="shared" si="69"/>
        <v>0</v>
      </c>
      <c r="CQ74" s="378">
        <f t="shared" si="69"/>
        <v>0</v>
      </c>
      <c r="CR74" s="378">
        <f t="shared" si="69"/>
        <v>0</v>
      </c>
      <c r="CS74" s="378">
        <f t="shared" si="70"/>
        <v>0</v>
      </c>
      <c r="CT74" s="378">
        <f t="shared" si="70"/>
        <v>0</v>
      </c>
      <c r="CU74" s="378">
        <f t="shared" si="70"/>
        <v>0</v>
      </c>
      <c r="CV74" s="378">
        <f t="shared" si="70"/>
        <v>0</v>
      </c>
      <c r="CW74" s="378">
        <f t="shared" si="70"/>
        <v>0</v>
      </c>
      <c r="CX74" s="378">
        <f t="shared" si="70"/>
        <v>0</v>
      </c>
      <c r="CY74" s="378">
        <f t="shared" si="70"/>
        <v>0</v>
      </c>
      <c r="CZ74" s="378">
        <f t="shared" si="70"/>
        <v>0</v>
      </c>
      <c r="DA74" s="378">
        <f t="shared" si="70"/>
        <v>0</v>
      </c>
      <c r="DB74" s="378">
        <f t="shared" si="70"/>
        <v>0</v>
      </c>
      <c r="DC74" s="378">
        <f t="shared" si="71"/>
        <v>0</v>
      </c>
      <c r="DD74" s="378">
        <f t="shared" si="71"/>
        <v>0</v>
      </c>
      <c r="DE74" s="378">
        <f t="shared" si="71"/>
        <v>0</v>
      </c>
      <c r="DF74" s="378">
        <f t="shared" si="71"/>
        <v>0</v>
      </c>
      <c r="DG74" s="378">
        <f t="shared" si="71"/>
        <v>0</v>
      </c>
      <c r="DH74" s="378">
        <f t="shared" si="71"/>
        <v>0</v>
      </c>
      <c r="DI74" s="378">
        <f t="shared" si="71"/>
        <v>0</v>
      </c>
      <c r="DJ74" s="378">
        <f t="shared" si="71"/>
        <v>0</v>
      </c>
      <c r="DK74" s="378">
        <f t="shared" si="71"/>
        <v>0</v>
      </c>
      <c r="DL74" s="378">
        <f t="shared" si="71"/>
        <v>0</v>
      </c>
      <c r="DM74" s="378">
        <f t="shared" si="72"/>
        <v>0</v>
      </c>
      <c r="DN74" s="378">
        <f t="shared" si="72"/>
        <v>0</v>
      </c>
      <c r="DO74" s="378">
        <f t="shared" si="72"/>
        <v>0</v>
      </c>
      <c r="DP74" s="378">
        <f t="shared" si="72"/>
        <v>0</v>
      </c>
      <c r="DQ74" s="378">
        <f t="shared" si="72"/>
        <v>0</v>
      </c>
      <c r="DR74" s="378">
        <f t="shared" si="72"/>
        <v>0</v>
      </c>
      <c r="DS74" s="378">
        <f t="shared" si="72"/>
        <v>0</v>
      </c>
      <c r="DT74" s="378">
        <f t="shared" si="72"/>
        <v>0</v>
      </c>
      <c r="DU74" s="378">
        <f t="shared" si="72"/>
        <v>0</v>
      </c>
      <c r="DV74" s="378">
        <f t="shared" si="72"/>
        <v>0</v>
      </c>
      <c r="DW74" s="378">
        <f t="shared" si="73"/>
        <v>0</v>
      </c>
      <c r="DX74" s="378">
        <f t="shared" si="73"/>
        <v>0</v>
      </c>
      <c r="DY74" s="378">
        <f t="shared" si="73"/>
        <v>0</v>
      </c>
      <c r="DZ74" s="378">
        <f t="shared" si="73"/>
        <v>0</v>
      </c>
      <c r="EA74" s="378">
        <f t="shared" si="73"/>
        <v>0</v>
      </c>
      <c r="EB74" s="378">
        <f t="shared" si="73"/>
        <v>0</v>
      </c>
      <c r="EC74" s="378">
        <f t="shared" si="73"/>
        <v>0</v>
      </c>
      <c r="ED74" s="378">
        <f t="shared" si="73"/>
        <v>0</v>
      </c>
      <c r="EE74" s="378">
        <f t="shared" si="73"/>
        <v>0</v>
      </c>
      <c r="EF74" s="378">
        <f t="shared" si="73"/>
        <v>0</v>
      </c>
      <c r="EG74" s="378">
        <f t="shared" si="74"/>
        <v>0</v>
      </c>
      <c r="EH74" s="378">
        <f t="shared" si="74"/>
        <v>0</v>
      </c>
      <c r="EI74" s="378">
        <f t="shared" si="74"/>
        <v>0</v>
      </c>
      <c r="EJ74" s="378">
        <f t="shared" si="74"/>
        <v>0</v>
      </c>
      <c r="EK74" s="378">
        <f t="shared" si="74"/>
        <v>0</v>
      </c>
      <c r="EL74" s="378">
        <f t="shared" si="74"/>
        <v>0</v>
      </c>
      <c r="EM74" s="378">
        <f t="shared" si="74"/>
        <v>0</v>
      </c>
      <c r="EN74" s="378">
        <f t="shared" si="74"/>
        <v>0</v>
      </c>
      <c r="EO74" s="378">
        <f t="shared" si="74"/>
        <v>0</v>
      </c>
      <c r="EP74" s="378">
        <f t="shared" si="74"/>
        <v>0</v>
      </c>
      <c r="EQ74" s="378">
        <f t="shared" si="74"/>
        <v>0</v>
      </c>
    </row>
    <row r="75" spans="1:147" x14ac:dyDescent="0.3">
      <c r="A75" s="368"/>
      <c r="B75" s="368"/>
      <c r="C75" s="368"/>
      <c r="D75" s="368">
        <f t="shared" si="77"/>
        <v>1.034195933456562</v>
      </c>
      <c r="E75" s="368" t="str">
        <f>VLOOKUP(TEXT(Z75,0),'G2'!B:D,3,0)</f>
        <v>MN</v>
      </c>
      <c r="F75" s="816">
        <f t="shared" si="78"/>
        <v>19515.235006301773</v>
      </c>
      <c r="G75" s="755" t="str">
        <f t="shared" si="75"/>
        <v>REAL 91243520 TRANSPORTE BERG_CAD</v>
      </c>
      <c r="H75" s="756" t="s">
        <v>1190</v>
      </c>
      <c r="I75" s="370" t="s">
        <v>21</v>
      </c>
      <c r="J75" s="370" t="s">
        <v>22</v>
      </c>
      <c r="K75" s="368" t="s">
        <v>264</v>
      </c>
      <c r="L75" s="368" t="str">
        <f>IFERROR(VLOOKUP(TEXT(Z75,0),'G2'!$B$5:$D$21,3,0),"")</f>
        <v>MN</v>
      </c>
      <c r="M75" s="369"/>
      <c r="N75" s="370" t="s">
        <v>652</v>
      </c>
      <c r="O75" s="370" t="s">
        <v>631</v>
      </c>
      <c r="P75" s="370"/>
      <c r="Q75" s="370" t="s">
        <v>703</v>
      </c>
      <c r="R75" s="370" t="s">
        <v>651</v>
      </c>
      <c r="S75" s="376"/>
      <c r="T75" s="372">
        <v>45572</v>
      </c>
      <c r="U75" s="372">
        <v>45599</v>
      </c>
      <c r="V75" s="373">
        <f t="shared" si="68"/>
        <v>0.9</v>
      </c>
      <c r="W75" s="374">
        <v>0</v>
      </c>
      <c r="X75" s="17" cm="1">
        <f t="array" ref="X75">+IF($W$1="Pesos CLP",W75,W75/TC)*MB_24A25</f>
        <v>0</v>
      </c>
      <c r="Y75" s="18">
        <f t="shared" si="76"/>
        <v>55133.896195371468</v>
      </c>
      <c r="Z75">
        <v>91243520</v>
      </c>
      <c r="AA75" s="19">
        <f>IF(OR($I75="REAL",$I75="INCURRIDO"),SUMIF(S!$O:$O,$I75&amp;$O75&amp;$Q75&amp;UPPER(TEXT(AA$4,"MMMMYYYY"))&amp;$Z75,IF($W$1="Pesos CLP",S!$AD:$AD,S!$AO:$AO)),0)</f>
        <v>0</v>
      </c>
      <c r="AB75" s="19">
        <f>IF(OR($I75="REAL",$I75="INCURRIDO"),SUMIF(S!$O:$O,$I75&amp;$O75&amp;$Q75&amp;UPPER(TEXT(AB$4,"MMMMYYYY"))&amp;$Z75,IF($W$1="Pesos CLP",S!$AD:$AD,S!$AO:$AO)),0)</f>
        <v>0</v>
      </c>
      <c r="AC75" s="19">
        <f>IF(OR($I75="REAL",$I75="INCURRIDO"),SUMIF(S!$O:$O,$I75&amp;$O75&amp;$Q75&amp;UPPER(TEXT(AC$4,"MMMMYYYY"))&amp;$Z75,IF($W$1="Pesos CLP",S!$AD:$AD,S!$AO:$AO)),0)</f>
        <v>0</v>
      </c>
      <c r="AD75" s="19">
        <f>IF(OR($I75="REAL",$I75="INCURRIDO"),SUMIF(S!$O:$O,$I75&amp;$O75&amp;$Q75&amp;UPPER(TEXT(AD$4,"MMMMYYYY"))&amp;$Z75,IF($W$1="Pesos CLP",S!$AD:$AD,S!$AO:$AO)),0)</f>
        <v>0</v>
      </c>
      <c r="AE75" s="19">
        <f>IF(OR($I75="REAL",$I75="INCURRIDO"),SUMIF(S!$O:$O,$I75&amp;$O75&amp;$Q75&amp;UPPER(TEXT(AE$4,"MMMMYYYY"))&amp;$Z75,IF($W$1="Pesos CLP",S!$AD:$AD,S!$AO:$AO)),0)</f>
        <v>0</v>
      </c>
      <c r="AF75" s="19">
        <f>IF(OR($I75="REAL",$I75="INCURRIDO"),SUMIF(S!$O:$O,$I75&amp;$O75&amp;$Q75&amp;UPPER(TEXT(AF$4,"MMMMYYYY"))&amp;$Z75,IF($W$1="Pesos CLP",S!$AD:$AD,S!$AO:$AO)),0)</f>
        <v>0</v>
      </c>
      <c r="AG75" s="19">
        <f>IF(OR($I75="REAL",$I75="INCURRIDO"),SUMIF(S!$O:$O,$I75&amp;$O75&amp;$Q75&amp;UPPER(TEXT(AG$4,"MMMMYYYY"))&amp;$Z75,IF($W$1="Pesos CLP",S!$AD:$AD,S!$AO:$AO)),0)</f>
        <v>0</v>
      </c>
      <c r="AH75" s="19">
        <f>IF(OR($I75="REAL",$I75="INCURRIDO"),SUMIF(S!$O:$O,$I75&amp;$O75&amp;$Q75&amp;UPPER(TEXT(AH$4,"MMMMYYYY"))&amp;$Z75,IF($W$1="Pesos CLP",S!$AD:$AD,S!$AO:$AO)),0)</f>
        <v>0</v>
      </c>
      <c r="AI75" s="19">
        <f>IF(OR($I75="REAL",$I75="INCURRIDO"),SUMIF(S!$O:$O,$I75&amp;$O75&amp;$Q75&amp;UPPER(TEXT(AI$4,"MMMMYYYY"))&amp;$Z75,IF($W$1="Pesos CLP",S!$AD:$AD,S!$AO:$AO)),0)</f>
        <v>0</v>
      </c>
      <c r="AJ75" s="19">
        <f>IF(OR($I75="REAL",$I75="INCURRIDO"),SUMIF(S!$O:$O,$I75&amp;$O75&amp;$Q75&amp;UPPER(TEXT(AJ$4,"MMMMYYYY"))&amp;$Z75,IF($W$1="Pesos CLP",S!$AD:$AD,S!$AO:$AO)),0)</f>
        <v>0</v>
      </c>
      <c r="AK75" s="19">
        <f>IF(OR($I75="REAL",$I75="INCURRIDO"),SUMIF(S!$O:$O,$I75&amp;$O75&amp;$Q75&amp;UPPER(TEXT(AK$4,"MMMMYYYY"))&amp;$Z75,IF($W$1="Pesos CLP",S!$AD:$AD,S!$AO:$AO)),0)</f>
        <v>0</v>
      </c>
      <c r="AL75" s="19">
        <f>IF(OR($I75="REAL",$I75="INCURRIDO"),SUMIF(S!$O:$O,$I75&amp;$O75&amp;$Q75&amp;UPPER(TEXT(AL$4,"MMMMYYYY"))&amp;$Z75,IF($W$1="Pesos CLP",S!$AD:$AD,S!$AO:$AO)),0)</f>
        <v>0</v>
      </c>
      <c r="AM75" s="19">
        <f>IF(OR($I75="REAL",$I75="INCURRIDO"),SUMIF(S!$O:$O,$I75&amp;$O75&amp;$Q75&amp;UPPER(TEXT(AM$4,"MMMMYYYY"))&amp;$Z75,IF($W$1="Pesos CLP",S!$AD:$AD,S!$AO:$AO)),0)</f>
        <v>0</v>
      </c>
      <c r="AN75" s="19">
        <f>IF(OR($I75="REAL",$I75="INCURRIDO"),SUMIF(S!$O:$O,$I75&amp;$O75&amp;$Q75&amp;UPPER(TEXT(AN$4,"MMMMYYYY"))&amp;$Z75,IF($W$1="Pesos CLP",S!$AD:$AD,S!$AO:$AO)),0)</f>
        <v>0</v>
      </c>
      <c r="AO75" s="19">
        <f>IF(OR($I75="REAL",$I75="INCURRIDO"),SUMIF(S!$O:$O,$I75&amp;$O75&amp;$Q75&amp;UPPER(TEXT(AO$4,"MMMMYYYY"))&amp;$Z75,IF($W$1="Pesos CLP",S!$AD:$AD,S!$AO:$AO)),0)</f>
        <v>0</v>
      </c>
      <c r="AP75" s="19">
        <f>IF(OR($I75="REAL",$I75="INCURRIDO"),SUMIF(S!$O:$O,$I75&amp;$O75&amp;$Q75&amp;UPPER(TEXT(AP$4,"MMMMYYYY"))&amp;$Z75,IF($W$1="Pesos CLP",S!$AD:$AD,S!$AO:$AO)),0)</f>
        <v>0</v>
      </c>
      <c r="AQ75" s="19">
        <f>IF(OR($I75="REAL",$I75="INCURRIDO"),SUMIF(S!$O:$O,$I75&amp;$O75&amp;$Q75&amp;UPPER(TEXT(AQ$4,"MMMMYYYY"))&amp;$Z75,IF($W$1="Pesos CLP",S!$AD:$AD,S!$AO:$AO)),0)</f>
        <v>0</v>
      </c>
      <c r="AR75" s="19">
        <f>IF(OR($I75="REAL",$I75="INCURRIDO"),SUMIF(S!$O:$O,$I75&amp;$O75&amp;$Q75&amp;UPPER(TEXT(AR$4,"MMMMYYYY"))&amp;$Z75,IF($W$1="Pesos CLP",S!$AD:$AD,S!$AO:$AO)),0)</f>
        <v>0</v>
      </c>
      <c r="AS75" s="19">
        <f>IF(OR($I75="REAL",$I75="INCURRIDO"),SUMIF(S!$O:$O,$I75&amp;$O75&amp;$Q75&amp;UPPER(TEXT(AS$4,"MMMMYYYY"))&amp;$Z75,IF($W$1="Pesos CLP",S!$AD:$AD,S!$AO:$AO)),0)</f>
        <v>0</v>
      </c>
      <c r="AT75" s="19">
        <f>IF(OR($I75="REAL",$I75="INCURRIDO"),SUMIF(S!$O:$O,$I75&amp;$O75&amp;$Q75&amp;UPPER(TEXT(AT$4,"MMMMYYYY"))&amp;$Z75,IF($W$1="Pesos CLP",S!$AD:$AD,S!$AO:$AO)),0)</f>
        <v>0</v>
      </c>
      <c r="AU75" s="19">
        <f>IF(OR($I75="REAL",$I75="INCURRIDO"),SUMIF(S!$O:$O,$I75&amp;$O75&amp;$Q75&amp;UPPER(TEXT(AU$4,"MMMMYYYY"))&amp;$Z75,IF($W$1="Pesos CLP",S!$AD:$AD,S!$AO:$AO)),0)</f>
        <v>0</v>
      </c>
      <c r="AV75" s="19">
        <f>IF(OR($I75="REAL",$I75="INCURRIDO"),SUMIF(S!$O:$O,$I75&amp;$O75&amp;$Q75&amp;UPPER(TEXT(AV$4,"MMMMYYYY"))&amp;$Z75,IF($W$1="Pesos CLP",S!$AD:$AD,S!$AO:$AO)),0)</f>
        <v>0</v>
      </c>
      <c r="AW75" s="19">
        <f>IF(OR($I75="REAL",$I75="INCURRIDO"),SUMIF(S!$O:$O,$I75&amp;$O75&amp;$Q75&amp;UPPER(TEXT(AW$4,"MMMMYYYY"))&amp;$Z75,IF($W$1="Pesos CLP",S!$AD:$AD,S!$AO:$AO)),0)</f>
        <v>0</v>
      </c>
      <c r="AX75" s="19">
        <f>IF(OR($I75="REAL",$I75="INCURRIDO"),SUMIF(S!$O:$O,$I75&amp;$O75&amp;$Q75&amp;UPPER(TEXT(AX$4,"MMMMYYYY"))&amp;$Z75,IF($W$1="Pesos CLP",S!$AD:$AD,S!$AO:$AO)),0)</f>
        <v>0</v>
      </c>
      <c r="AY75" s="19">
        <f>IF(OR($I75="REAL",$I75="INCURRIDO"),SUMIF(S!$O:$O,$I75&amp;$O75&amp;$Q75&amp;UPPER(TEXT(AY$4,"MMMMYYYY"))&amp;$Z75,IF($W$1="Pesos CLP",S!$AD:$AD,S!$AO:$AO)),0)</f>
        <v>0</v>
      </c>
      <c r="AZ75" s="19">
        <f>IF(OR($I75="REAL",$I75="INCURRIDO"),SUMIF(S!$O:$O,$I75&amp;$O75&amp;$Q75&amp;UPPER(TEXT(AZ$4,"MMMMYYYY"))&amp;$Z75,IF($W$1="Pesos CLP",S!$AD:$AD,S!$AO:$AO)),0)</f>
        <v>0</v>
      </c>
      <c r="BA75" s="19">
        <f>IF(OR($I75="REAL",$I75="INCURRIDO"),SUMIF(S!$O:$O,$I75&amp;$O75&amp;$Q75&amp;UPPER(TEXT(BA$4,"MMMMYYYY"))&amp;$Z75,IF($W$1="Pesos CLP",S!$AD:$AD,S!$AO:$AO)),0)</f>
        <v>0</v>
      </c>
      <c r="BB75" s="19">
        <f>IF(OR($I75="REAL",$I75="INCURRIDO"),SUMIF(S!$O:$O,$I75&amp;$O75&amp;$Q75&amp;UPPER(TEXT(BB$4,"MMMMYYYY"))&amp;$Z75,IF($W$1="Pesos CLP",S!$AD:$AD,S!$AO:$AO)),0)</f>
        <v>0</v>
      </c>
      <c r="BC75" s="19">
        <f>IF(OR($I75="REAL",$I75="INCURRIDO"),SUMIF(S!$O:$O,$I75&amp;$O75&amp;$Q75&amp;UPPER(TEXT(BC$4,"MMMMYYYY"))&amp;$Z75,IF($W$1="Pesos CLP",S!$AD:$AD,S!$AO:$AO)),0)</f>
        <v>0</v>
      </c>
      <c r="BD75" s="19">
        <f>IF(OR($I75="REAL",$I75="INCURRIDO"),SUMIF(S!$O:$O,$I75&amp;$O75&amp;$Q75&amp;UPPER(TEXT(BD$4,"MMMMYYYY"))&amp;$Z75,IF($W$1="Pesos CLP",S!$AD:$AD,S!$AO:$AO)),0)</f>
        <v>0</v>
      </c>
      <c r="BE75" s="19">
        <f>IF(OR($I75="REAL",$I75="INCURRIDO"),SUMIF(S!$O:$O,$I75&amp;$O75&amp;$Q75&amp;UPPER(TEXT(BE$4,"MMMMYYYY"))&amp;$Z75,IF($W$1="Pesos CLP",S!$AD:$AD,S!$AO:$AO)),0)</f>
        <v>0</v>
      </c>
      <c r="BF75" s="19">
        <f>IF(OR($I75="REAL",$I75="INCURRIDO"),SUMIF(S!$O:$O,$I75&amp;$O75&amp;$Q75&amp;UPPER(TEXT(BF$4,"MMMMYYYY"))&amp;$Z75,IF($W$1="Pesos CLP",S!$AD:$AD,S!$AO:$AO)),0)</f>
        <v>0</v>
      </c>
      <c r="BG75" s="19">
        <f>IF(OR($I75="REAL",$I75="INCURRIDO"),SUMIF(S!$O:$O,$I75&amp;$O75&amp;$Q75&amp;UPPER(TEXT(BG$4,"MMMMYYYY"))&amp;$Z75,IF($W$1="Pesos CLP",S!$AD:$AD,S!$AO:$AO)),0)</f>
        <v>0</v>
      </c>
      <c r="BH75" s="19">
        <f>IF(OR($I75="REAL",$I75="INCURRIDO"),SUMIF(S!$O:$O,$I75&amp;$O75&amp;$Q75&amp;UPPER(TEXT(BH$4,"MMMMYYYY"))&amp;$Z75,IF($W$1="Pesos CLP",S!$AD:$AD,S!$AO:$AO)),0)</f>
        <v>0</v>
      </c>
      <c r="BI75" s="19">
        <f>IF(OR($I75="REAL",$I75="INCURRIDO"),SUMIF(S!$O:$O,$I75&amp;$O75&amp;$Q75&amp;UPPER(TEXT(BI$4,"MMMMYYYY"))&amp;$Z75,IF($W$1="Pesos CLP",S!$AD:$AD,S!$AO:$AO)),0)</f>
        <v>0</v>
      </c>
      <c r="BJ75" s="19">
        <f>IF(OR($I75="REAL",$I75="INCURRIDO"),SUMIF(S!$O:$O,$I75&amp;$O75&amp;$Q75&amp;UPPER(TEXT(BJ$4,"MMMMYYYY"))&amp;$Z75,IF($W$1="Pesos CLP",S!$AD:$AD,S!$AO:$AO)),0)</f>
        <v>0</v>
      </c>
      <c r="BK75" s="19">
        <f>IF(OR($I75="REAL",$I75="INCURRIDO"),SUMIF(S!$O:$O,$I75&amp;$O75&amp;$Q75&amp;UPPER(TEXT(BK$4,"MMMMYYYY"))&amp;$Z75,IF($W$1="Pesos CLP",S!$AD:$AD,S!$AO:$AO)),0)</f>
        <v>0</v>
      </c>
      <c r="BL75" s="19">
        <f>IF(OR($I75="REAL",$I75="INCURRIDO"),SUMIF(S!$O:$O,$I75&amp;$O75&amp;$Q75&amp;UPPER(TEXT(BL$4,"MMMMYYYY"))&amp;$Z75,IF($W$1="Pesos CLP",S!$AD:$AD,S!$AO:$AO)),0)</f>
        <v>0</v>
      </c>
      <c r="BM75" s="19">
        <f>IF(OR($I75="REAL",$I75="INCURRIDO"),SUMIF(S!$O:$O,$I75&amp;$O75&amp;$Q75&amp;UPPER(TEXT(BM$4,"MMMMYYYY"))&amp;$Z75,IF($W$1="Pesos CLP",S!$AD:$AD,S!$AO:$AO)),0)</f>
        <v>0</v>
      </c>
      <c r="BN75" s="19">
        <f>IF(OR($I75="REAL",$I75="INCURRIDO"),SUMIF(S!$O:$O,$I75&amp;$O75&amp;$Q75&amp;UPPER(TEXT(BN$4,"MMMMYYYY"))&amp;$Z75,IF($W$1="Pesos CLP",S!$AD:$AD,S!$AO:$AO)),0)</f>
        <v>0</v>
      </c>
      <c r="BO75" s="19">
        <f>IF(OR($I75="REAL",$I75="INCURRIDO"),SUMIF(S!$O:$O,$I75&amp;$O75&amp;$Q75&amp;UPPER(TEXT(BO$4,"MMMMYYYY"))&amp;$Z75,IF($W$1="Pesos CLP",S!$AD:$AD,S!$AO:$AO)),0)</f>
        <v>0</v>
      </c>
      <c r="BP75" s="19">
        <f>IF(OR($I75="REAL",$I75="INCURRIDO"),SUMIF(S!$O:$O,$I75&amp;$O75&amp;$Q75&amp;UPPER(TEXT(BP$4,"MMMMYYYY"))&amp;$Z75,IF($W$1="Pesos CLP",S!$AD:$AD,S!$AO:$AO)),0)</f>
        <v>0</v>
      </c>
      <c r="BQ75" s="19">
        <f>IF(OR($I75="REAL",$I75="INCURRIDO"),SUMIF(S!$O:$O,$I75&amp;$O75&amp;$Q75&amp;UPPER(TEXT(BQ$4,"MMMMYYYY"))&amp;$Z75,IF($W$1="Pesos CLP",S!$AD:$AD,S!$AO:$AO)),0)</f>
        <v>0</v>
      </c>
      <c r="BR75" s="19">
        <f>IF(OR($I75="REAL",$I75="INCURRIDO"),SUMIF(S!$O:$O,$I75&amp;$O75&amp;$Q75&amp;UPPER(TEXT(BR$4,"MMMMYYYY"))&amp;$Z75,IF($W$1="Pesos CLP",S!$AD:$AD,S!$AO:$AO)),0)</f>
        <v>0</v>
      </c>
      <c r="BS75" s="19">
        <f>IF(OR($I75="REAL",$I75="INCURRIDO"),SUMIF(S!$O:$O,$I75&amp;$O75&amp;$Q75&amp;UPPER(TEXT(BS$4,"MMMMYYYY"))&amp;$Z75,IF($W$1="Pesos CLP",S!$AD:$AD,S!$AO:$AO)),0)</f>
        <v>0</v>
      </c>
      <c r="BT75" s="19">
        <f>IF(OR($I75="REAL",$I75="INCURRIDO"),SUMIF(S!$O:$O,$I75&amp;$O75&amp;$Q75&amp;UPPER(TEXT(BT$4,"MMMMYYYY"))&amp;$Z75,IF($W$1="Pesos CLP",S!$AD:$AD,S!$AO:$AO)),0)</f>
        <v>8202.610388368088</v>
      </c>
      <c r="BU75" s="19">
        <f>IF(OR($I75="REAL",$I75="INCURRIDO"),SUMIF(S!$O:$O,$I75&amp;$O75&amp;$Q75&amp;UPPER(TEXT(BU$4,"MMMMYYYY"))&amp;$Z75,IF($W$1="Pesos CLP",S!$AD:$AD,S!$AO:$AO)),0)</f>
        <v>2952.6479387366758</v>
      </c>
      <c r="BV75" s="19">
        <f>IF(OR($I75="REAL",$I75="INCURRIDO"),SUMIF(S!$O:$O,$I75&amp;$O75&amp;$Q75&amp;UPPER(TEXT(BV$4,"MMMMYYYY"))&amp;$Z75,IF($W$1="Pesos CLP",S!$AD:$AD,S!$AO:$AO)),0)</f>
        <v>0</v>
      </c>
      <c r="BW75" s="817">
        <f>IF(OR($I75="REAL",$I75="INCURRIDO"),SUMIF(S!$O:$O,$I75&amp;$O75&amp;$Q75&amp;UPPER(TEXT(BW$4,"MMMMYYYY"))&amp;$Z75,IF($W$1="Pesos CLP",S!$AD:$AD,S!$AO:$AO)),0)</f>
        <v>290.7787320006916</v>
      </c>
      <c r="BX75" s="19">
        <f>IF(OR($I75="REAL",$I75="INCURRIDO"),SUMIF(S!$O:$O,$I75&amp;$O75&amp;$Q75&amp;UPPER(TEXT(BX$4,"MMMMYYYY"))&amp;$Z75,IF($W$1="Pesos CLP",S!$AD:$AD,S!$AO:$AO)),0)</f>
        <v>0</v>
      </c>
      <c r="BY75" s="19">
        <f>IF(OR($I75="REAL",$I75="INCURRIDO"),SUMIF(S!$O:$O,$I75&amp;$O75&amp;$Q75&amp;UPPER(TEXT(BY$4,"MMMMYYYY"))&amp;$Z75,IF($W$1="Pesos CLP",S!$AD:$AD,S!$AO:$AO)),0)</f>
        <v>0</v>
      </c>
      <c r="BZ75" s="19">
        <f>IF(OR($I75="REAL",$I75="INCURRIDO"),SUMIF(S!$O:$O,$I75&amp;$O75&amp;$Q75&amp;UPPER(TEXT(BZ$4,"MMMMYYYY"))&amp;$Z75,IF($W$1="Pesos CLP",S!$AD:$AD,S!$AO:$AO)),0)</f>
        <v>8069.1979471963186</v>
      </c>
      <c r="CA75" s="19">
        <f>IF(OR($I75="REAL",$I75="INCURRIDO"),SUMIF(S!$O:$O,$I75&amp;$O75&amp;$Q75&amp;UPPER(TEXT(CA$4,"MMMMYYYY"))&amp;$Z75,IF($W$1="Pesos CLP",S!$AD:$AD,S!$AO:$AO)),0)</f>
        <v>0</v>
      </c>
      <c r="CB75" s="19">
        <f>IF(OR($I75="REAL",$I75="INCURRIDO"),SUMIF(S!$O:$O,$I75&amp;$O75&amp;$Q75&amp;UPPER(TEXT(CB$4,"MMMMYYYY"))&amp;$Z75,IF($W$1="Pesos CLP",S!$AD:$AD,S!$AO:$AO)),0)</f>
        <v>0</v>
      </c>
      <c r="CC75" s="19">
        <f>IF(OR($I75="REAL",$I75="INCURRIDO"),SUMIF(S!$O:$O,$I75&amp;$O75&amp;$Q75&amp;UPPER(TEXT(CC$4,"MMMMYYYY"))&amp;$Z75,IF($W$1="Pesos CLP",S!$AD:$AD,S!$AO:$AO)),0)</f>
        <v>0</v>
      </c>
      <c r="CD75" s="19">
        <f>IF(OR($I75="REAL",$I75="INCURRIDO"),SUMIF(S!$O:$O,$I75&amp;$O75&amp;$Q75&amp;UPPER(TEXT(CD$4,"MMMMYYYY"))&amp;$Z75,IF($W$1="Pesos CLP",S!$AD:$AD,S!$AO:$AO)),0)</f>
        <v>0</v>
      </c>
      <c r="CE75" s="19">
        <f>IF(OR($I75="REAL",$I75="INCURRIDO"),SUMIF(S!$O:$O,$I75&amp;$O75&amp;$Q75&amp;UPPER(TEXT(CE$4,"MMMMYYYY"))&amp;$Z75,IF($W$1="Pesos CLP",S!$AD:$AD,S!$AO:$AO)),0)</f>
        <v>8620.6650841476003</v>
      </c>
      <c r="CF75" s="19">
        <f>IF(OR($I75="REAL",$I75="INCURRIDO"),SUMIF(S!$O:$O,$I75&amp;$O75&amp;$Q75&amp;UPPER(TEXT(CF$4,"MMMMYYYY"))&amp;$Z75,IF($W$1="Pesos CLP",S!$AD:$AD,S!$AO:$AO)),0)</f>
        <v>1012.9015733680715</v>
      </c>
      <c r="CG75" s="19">
        <f>IF(OR($I75="REAL",$I75="INCURRIDO"),SUMIF(S!$O:$O,$I75&amp;$O75&amp;$Q75&amp;UPPER(TEXT(CG$4,"MMMMYYYY"))&amp;$Z75,IF($W$1="Pesos CLP",S!$AD:$AD,S!$AO:$AO)),0)</f>
        <v>9099.7878289539185</v>
      </c>
      <c r="CH75" s="19">
        <f>IF(OR($I75="REAL",$I75="INCURRIDO"),SUMIF(S!$O:$O,$I75&amp;$O75&amp;$Q75&amp;UPPER(TEXT(CH$4,"MMMMYYYY"))&amp;$Z75,IF($W$1="Pesos CLP",S!$AD:$AD,S!$AO:$AO)),0)</f>
        <v>0</v>
      </c>
      <c r="CI75" s="19">
        <f>IF(OR($I75="REAL",$I75="INCURRIDO"),SUMIF(S!$O:$O,$I75&amp;$O75&amp;$Q75&amp;UPPER(TEXT(CI$4,"MMMMYYYY"))&amp;$Z75,IF($W$1="Pesos CLP",S!$AD:$AD,S!$AO:$AO)),0)</f>
        <v>0</v>
      </c>
      <c r="CJ75" s="19">
        <f>IF(OR($I75="REAL",$I75="INCURRIDO"),SUMIF(S!$O:$O,$I75&amp;$O75&amp;$Q75&amp;UPPER(TEXT(CJ$4,"MMMMYYYY"))&amp;$Z75,IF($W$1="Pesos CLP",S!$AD:$AD,S!$AO:$AO)),0)</f>
        <v>16885.306702600101</v>
      </c>
      <c r="CK75" s="378">
        <f t="shared" si="69"/>
        <v>0</v>
      </c>
      <c r="CL75" s="378">
        <f t="shared" si="69"/>
        <v>0</v>
      </c>
      <c r="CM75" s="378">
        <f t="shared" si="69"/>
        <v>0</v>
      </c>
      <c r="CN75" s="378">
        <f t="shared" si="69"/>
        <v>0</v>
      </c>
      <c r="CO75" s="378">
        <f t="shared" si="69"/>
        <v>0</v>
      </c>
      <c r="CP75" s="378">
        <f t="shared" si="69"/>
        <v>0</v>
      </c>
      <c r="CQ75" s="378">
        <f t="shared" si="69"/>
        <v>0</v>
      </c>
      <c r="CR75" s="378">
        <f t="shared" si="69"/>
        <v>0</v>
      </c>
      <c r="CS75" s="378">
        <f t="shared" si="70"/>
        <v>0</v>
      </c>
      <c r="CT75" s="378">
        <f t="shared" si="70"/>
        <v>0</v>
      </c>
      <c r="CU75" s="378">
        <f t="shared" si="70"/>
        <v>0</v>
      </c>
      <c r="CV75" s="378">
        <f t="shared" si="70"/>
        <v>0</v>
      </c>
      <c r="CW75" s="378">
        <f t="shared" si="70"/>
        <v>0</v>
      </c>
      <c r="CX75" s="378">
        <f t="shared" si="70"/>
        <v>0</v>
      </c>
      <c r="CY75" s="378">
        <f t="shared" si="70"/>
        <v>0</v>
      </c>
      <c r="CZ75" s="378">
        <f t="shared" si="70"/>
        <v>0</v>
      </c>
      <c r="DA75" s="378">
        <f t="shared" si="70"/>
        <v>0</v>
      </c>
      <c r="DB75" s="378">
        <f t="shared" si="70"/>
        <v>0</v>
      </c>
      <c r="DC75" s="378">
        <f t="shared" si="71"/>
        <v>0</v>
      </c>
      <c r="DD75" s="378">
        <f t="shared" si="71"/>
        <v>0</v>
      </c>
      <c r="DE75" s="378">
        <f t="shared" si="71"/>
        <v>0</v>
      </c>
      <c r="DF75" s="378">
        <f t="shared" si="71"/>
        <v>0</v>
      </c>
      <c r="DG75" s="378">
        <f t="shared" si="71"/>
        <v>0</v>
      </c>
      <c r="DH75" s="378">
        <f t="shared" si="71"/>
        <v>0</v>
      </c>
      <c r="DI75" s="378">
        <f t="shared" si="71"/>
        <v>0</v>
      </c>
      <c r="DJ75" s="378">
        <f t="shared" si="71"/>
        <v>0</v>
      </c>
      <c r="DK75" s="378">
        <f t="shared" si="71"/>
        <v>0</v>
      </c>
      <c r="DL75" s="378">
        <f t="shared" si="71"/>
        <v>0</v>
      </c>
      <c r="DM75" s="378">
        <f t="shared" si="72"/>
        <v>0</v>
      </c>
      <c r="DN75" s="378">
        <f t="shared" si="72"/>
        <v>0</v>
      </c>
      <c r="DO75" s="378">
        <f t="shared" si="72"/>
        <v>0</v>
      </c>
      <c r="DP75" s="378">
        <f t="shared" si="72"/>
        <v>0</v>
      </c>
      <c r="DQ75" s="378">
        <f t="shared" si="72"/>
        <v>0</v>
      </c>
      <c r="DR75" s="378">
        <f t="shared" si="72"/>
        <v>0</v>
      </c>
      <c r="DS75" s="378">
        <f t="shared" si="72"/>
        <v>0</v>
      </c>
      <c r="DT75" s="378">
        <f t="shared" si="72"/>
        <v>0</v>
      </c>
      <c r="DU75" s="378">
        <f t="shared" si="72"/>
        <v>0</v>
      </c>
      <c r="DV75" s="378">
        <f t="shared" si="72"/>
        <v>0</v>
      </c>
      <c r="DW75" s="378">
        <f t="shared" si="73"/>
        <v>0</v>
      </c>
      <c r="DX75" s="378">
        <f t="shared" si="73"/>
        <v>0</v>
      </c>
      <c r="DY75" s="378">
        <f t="shared" si="73"/>
        <v>0</v>
      </c>
      <c r="DZ75" s="378">
        <f t="shared" si="73"/>
        <v>0</v>
      </c>
      <c r="EA75" s="378">
        <f t="shared" si="73"/>
        <v>0</v>
      </c>
      <c r="EB75" s="378">
        <f t="shared" si="73"/>
        <v>0</v>
      </c>
      <c r="EC75" s="378">
        <f t="shared" si="73"/>
        <v>0</v>
      </c>
      <c r="ED75" s="378">
        <f t="shared" si="73"/>
        <v>0</v>
      </c>
      <c r="EE75" s="378">
        <f t="shared" si="73"/>
        <v>0</v>
      </c>
      <c r="EF75" s="378">
        <f t="shared" si="73"/>
        <v>0</v>
      </c>
      <c r="EG75" s="378">
        <f t="shared" si="74"/>
        <v>0</v>
      </c>
      <c r="EH75" s="378">
        <f t="shared" si="74"/>
        <v>0</v>
      </c>
      <c r="EI75" s="378">
        <f t="shared" si="74"/>
        <v>0</v>
      </c>
      <c r="EJ75" s="378">
        <f t="shared" si="74"/>
        <v>0</v>
      </c>
      <c r="EK75" s="378">
        <f t="shared" si="74"/>
        <v>0</v>
      </c>
      <c r="EL75" s="378">
        <f t="shared" si="74"/>
        <v>0</v>
      </c>
      <c r="EM75" s="378">
        <f t="shared" si="74"/>
        <v>0</v>
      </c>
      <c r="EN75" s="378">
        <f t="shared" si="74"/>
        <v>0</v>
      </c>
      <c r="EO75" s="378">
        <f t="shared" si="74"/>
        <v>0</v>
      </c>
      <c r="EP75" s="378">
        <f t="shared" si="74"/>
        <v>0</v>
      </c>
      <c r="EQ75" s="378">
        <f t="shared" si="74"/>
        <v>0</v>
      </c>
    </row>
    <row r="76" spans="1:147" x14ac:dyDescent="0.3">
      <c r="A76" s="368"/>
      <c r="B76" s="368"/>
      <c r="C76" s="368"/>
      <c r="D76" s="368">
        <f t="shared" si="77"/>
        <v>1.034195933456562</v>
      </c>
      <c r="E76" s="368" t="str">
        <f>VLOOKUP(TEXT(Z76,0),'G2'!B:D,3,0)</f>
        <v>MN</v>
      </c>
      <c r="F76" s="816">
        <f t="shared" si="78"/>
        <v>12701.806198781103</v>
      </c>
      <c r="G76" s="755" t="str">
        <f t="shared" si="75"/>
        <v>REAL 91243520 TRANSPORTE CANN_AUS</v>
      </c>
      <c r="H76" s="756" t="s">
        <v>1190</v>
      </c>
      <c r="I76" s="370" t="s">
        <v>21</v>
      </c>
      <c r="J76" s="370" t="s">
        <v>22</v>
      </c>
      <c r="K76" s="368" t="s">
        <v>264</v>
      </c>
      <c r="L76" s="368" t="str">
        <f>IFERROR(VLOOKUP(TEXT(Z76,0),'G2'!$B$5:$D$21,3,0),"")</f>
        <v>MN</v>
      </c>
      <c r="M76" s="369"/>
      <c r="N76" s="370" t="s">
        <v>650</v>
      </c>
      <c r="O76" s="370" t="s">
        <v>631</v>
      </c>
      <c r="P76" s="370"/>
      <c r="Q76" s="370" t="s">
        <v>796</v>
      </c>
      <c r="R76" s="370" t="s">
        <v>651</v>
      </c>
      <c r="S76" s="376"/>
      <c r="T76" s="372">
        <v>45572</v>
      </c>
      <c r="U76" s="372">
        <v>45599</v>
      </c>
      <c r="V76" s="373">
        <f t="shared" si="68"/>
        <v>0.9</v>
      </c>
      <c r="W76" s="374">
        <v>0</v>
      </c>
      <c r="X76" s="17" cm="1">
        <f t="array" ref="X76">+IF($W$1="Pesos CLP",W76,W76/TC)*MB_24A25</f>
        <v>0</v>
      </c>
      <c r="Y76" s="18">
        <f t="shared" si="76"/>
        <v>20525.999980853401</v>
      </c>
      <c r="Z76">
        <v>91243520</v>
      </c>
      <c r="AA76" s="19">
        <f>IF(OR($I76="REAL",$I76="INCURRIDO"),SUMIF(S!$O:$O,$I76&amp;$O76&amp;$Q76&amp;UPPER(TEXT(AA$4,"MMMMYYYY"))&amp;$Z76,IF($W$1="Pesos CLP",S!$AD:$AD,S!$AO:$AO)),0)</f>
        <v>0</v>
      </c>
      <c r="AB76" s="19">
        <f>IF(OR($I76="REAL",$I76="INCURRIDO"),SUMIF(S!$O:$O,$I76&amp;$O76&amp;$Q76&amp;UPPER(TEXT(AB$4,"MMMMYYYY"))&amp;$Z76,IF($W$1="Pesos CLP",S!$AD:$AD,S!$AO:$AO)),0)</f>
        <v>0</v>
      </c>
      <c r="AC76" s="19">
        <f>IF(OR($I76="REAL",$I76="INCURRIDO"),SUMIF(S!$O:$O,$I76&amp;$O76&amp;$Q76&amp;UPPER(TEXT(AC$4,"MMMMYYYY"))&amp;$Z76,IF($W$1="Pesos CLP",S!$AD:$AD,S!$AO:$AO)),0)</f>
        <v>0</v>
      </c>
      <c r="AD76" s="19">
        <f>IF(OR($I76="REAL",$I76="INCURRIDO"),SUMIF(S!$O:$O,$I76&amp;$O76&amp;$Q76&amp;UPPER(TEXT(AD$4,"MMMMYYYY"))&amp;$Z76,IF($W$1="Pesos CLP",S!$AD:$AD,S!$AO:$AO)),0)</f>
        <v>0</v>
      </c>
      <c r="AE76" s="19">
        <f>IF(OR($I76="REAL",$I76="INCURRIDO"),SUMIF(S!$O:$O,$I76&amp;$O76&amp;$Q76&amp;UPPER(TEXT(AE$4,"MMMMYYYY"))&amp;$Z76,IF($W$1="Pesos CLP",S!$AD:$AD,S!$AO:$AO)),0)</f>
        <v>0</v>
      </c>
      <c r="AF76" s="19">
        <f>IF(OR($I76="REAL",$I76="INCURRIDO"),SUMIF(S!$O:$O,$I76&amp;$O76&amp;$Q76&amp;UPPER(TEXT(AF$4,"MMMMYYYY"))&amp;$Z76,IF($W$1="Pesos CLP",S!$AD:$AD,S!$AO:$AO)),0)</f>
        <v>0</v>
      </c>
      <c r="AG76" s="19">
        <f>IF(OR($I76="REAL",$I76="INCURRIDO"),SUMIF(S!$O:$O,$I76&amp;$O76&amp;$Q76&amp;UPPER(TEXT(AG$4,"MMMMYYYY"))&amp;$Z76,IF($W$1="Pesos CLP",S!$AD:$AD,S!$AO:$AO)),0)</f>
        <v>0</v>
      </c>
      <c r="AH76" s="19">
        <f>IF(OR($I76="REAL",$I76="INCURRIDO"),SUMIF(S!$O:$O,$I76&amp;$O76&amp;$Q76&amp;UPPER(TEXT(AH$4,"MMMMYYYY"))&amp;$Z76,IF($W$1="Pesos CLP",S!$AD:$AD,S!$AO:$AO)),0)</f>
        <v>0</v>
      </c>
      <c r="AI76" s="19">
        <f>IF(OR($I76="REAL",$I76="INCURRIDO"),SUMIF(S!$O:$O,$I76&amp;$O76&amp;$Q76&amp;UPPER(TEXT(AI$4,"MMMMYYYY"))&amp;$Z76,IF($W$1="Pesos CLP",S!$AD:$AD,S!$AO:$AO)),0)</f>
        <v>0</v>
      </c>
      <c r="AJ76" s="19">
        <f>IF(OR($I76="REAL",$I76="INCURRIDO"),SUMIF(S!$O:$O,$I76&amp;$O76&amp;$Q76&amp;UPPER(TEXT(AJ$4,"MMMMYYYY"))&amp;$Z76,IF($W$1="Pesos CLP",S!$AD:$AD,S!$AO:$AO)),0)</f>
        <v>0</v>
      </c>
      <c r="AK76" s="19">
        <f>IF(OR($I76="REAL",$I76="INCURRIDO"),SUMIF(S!$O:$O,$I76&amp;$O76&amp;$Q76&amp;UPPER(TEXT(AK$4,"MMMMYYYY"))&amp;$Z76,IF($W$1="Pesos CLP",S!$AD:$AD,S!$AO:$AO)),0)</f>
        <v>0</v>
      </c>
      <c r="AL76" s="19">
        <f>IF(OR($I76="REAL",$I76="INCURRIDO"),SUMIF(S!$O:$O,$I76&amp;$O76&amp;$Q76&amp;UPPER(TEXT(AL$4,"MMMMYYYY"))&amp;$Z76,IF($W$1="Pesos CLP",S!$AD:$AD,S!$AO:$AO)),0)</f>
        <v>0</v>
      </c>
      <c r="AM76" s="19">
        <f>IF(OR($I76="REAL",$I76="INCURRIDO"),SUMIF(S!$O:$O,$I76&amp;$O76&amp;$Q76&amp;UPPER(TEXT(AM$4,"MMMMYYYY"))&amp;$Z76,IF($W$1="Pesos CLP",S!$AD:$AD,S!$AO:$AO)),0)</f>
        <v>0</v>
      </c>
      <c r="AN76" s="19">
        <f>IF(OR($I76="REAL",$I76="INCURRIDO"),SUMIF(S!$O:$O,$I76&amp;$O76&amp;$Q76&amp;UPPER(TEXT(AN$4,"MMMMYYYY"))&amp;$Z76,IF($W$1="Pesos CLP",S!$AD:$AD,S!$AO:$AO)),0)</f>
        <v>0</v>
      </c>
      <c r="AO76" s="19">
        <f>IF(OR($I76="REAL",$I76="INCURRIDO"),SUMIF(S!$O:$O,$I76&amp;$O76&amp;$Q76&amp;UPPER(TEXT(AO$4,"MMMMYYYY"))&amp;$Z76,IF($W$1="Pesos CLP",S!$AD:$AD,S!$AO:$AO)),0)</f>
        <v>0</v>
      </c>
      <c r="AP76" s="19">
        <f>IF(OR($I76="REAL",$I76="INCURRIDO"),SUMIF(S!$O:$O,$I76&amp;$O76&amp;$Q76&amp;UPPER(TEXT(AP$4,"MMMMYYYY"))&amp;$Z76,IF($W$1="Pesos CLP",S!$AD:$AD,S!$AO:$AO)),0)</f>
        <v>0</v>
      </c>
      <c r="AQ76" s="19">
        <f>IF(OR($I76="REAL",$I76="INCURRIDO"),SUMIF(S!$O:$O,$I76&amp;$O76&amp;$Q76&amp;UPPER(TEXT(AQ$4,"MMMMYYYY"))&amp;$Z76,IF($W$1="Pesos CLP",S!$AD:$AD,S!$AO:$AO)),0)</f>
        <v>0</v>
      </c>
      <c r="AR76" s="19">
        <f>IF(OR($I76="REAL",$I76="INCURRIDO"),SUMIF(S!$O:$O,$I76&amp;$O76&amp;$Q76&amp;UPPER(TEXT(AR$4,"MMMMYYYY"))&amp;$Z76,IF($W$1="Pesos CLP",S!$AD:$AD,S!$AO:$AO)),0)</f>
        <v>0</v>
      </c>
      <c r="AS76" s="19">
        <f>IF(OR($I76="REAL",$I76="INCURRIDO"),SUMIF(S!$O:$O,$I76&amp;$O76&amp;$Q76&amp;UPPER(TEXT(AS$4,"MMMMYYYY"))&amp;$Z76,IF($W$1="Pesos CLP",S!$AD:$AD,S!$AO:$AO)),0)</f>
        <v>0</v>
      </c>
      <c r="AT76" s="19">
        <f>IF(OR($I76="REAL",$I76="INCURRIDO"),SUMIF(S!$O:$O,$I76&amp;$O76&amp;$Q76&amp;UPPER(TEXT(AT$4,"MMMMYYYY"))&amp;$Z76,IF($W$1="Pesos CLP",S!$AD:$AD,S!$AO:$AO)),0)</f>
        <v>0</v>
      </c>
      <c r="AU76" s="19">
        <f>IF(OR($I76="REAL",$I76="INCURRIDO"),SUMIF(S!$O:$O,$I76&amp;$O76&amp;$Q76&amp;UPPER(TEXT(AU$4,"MMMMYYYY"))&amp;$Z76,IF($W$1="Pesos CLP",S!$AD:$AD,S!$AO:$AO)),0)</f>
        <v>0</v>
      </c>
      <c r="AV76" s="19">
        <f>IF(OR($I76="REAL",$I76="INCURRIDO"),SUMIF(S!$O:$O,$I76&amp;$O76&amp;$Q76&amp;UPPER(TEXT(AV$4,"MMMMYYYY"))&amp;$Z76,IF($W$1="Pesos CLP",S!$AD:$AD,S!$AO:$AO)),0)</f>
        <v>0</v>
      </c>
      <c r="AW76" s="19">
        <f>IF(OR($I76="REAL",$I76="INCURRIDO"),SUMIF(S!$O:$O,$I76&amp;$O76&amp;$Q76&amp;UPPER(TEXT(AW$4,"MMMMYYYY"))&amp;$Z76,IF($W$1="Pesos CLP",S!$AD:$AD,S!$AO:$AO)),0)</f>
        <v>0</v>
      </c>
      <c r="AX76" s="19">
        <f>IF(OR($I76="REAL",$I76="INCURRIDO"),SUMIF(S!$O:$O,$I76&amp;$O76&amp;$Q76&amp;UPPER(TEXT(AX$4,"MMMMYYYY"))&amp;$Z76,IF($W$1="Pesos CLP",S!$AD:$AD,S!$AO:$AO)),0)</f>
        <v>0</v>
      </c>
      <c r="AY76" s="19">
        <f>IF(OR($I76="REAL",$I76="INCURRIDO"),SUMIF(S!$O:$O,$I76&amp;$O76&amp;$Q76&amp;UPPER(TEXT(AY$4,"MMMMYYYY"))&amp;$Z76,IF($W$1="Pesos CLP",S!$AD:$AD,S!$AO:$AO)),0)</f>
        <v>0</v>
      </c>
      <c r="AZ76" s="19">
        <f>IF(OR($I76="REAL",$I76="INCURRIDO"),SUMIF(S!$O:$O,$I76&amp;$O76&amp;$Q76&amp;UPPER(TEXT(AZ$4,"MMMMYYYY"))&amp;$Z76,IF($W$1="Pesos CLP",S!$AD:$AD,S!$AO:$AO)),0)</f>
        <v>0</v>
      </c>
      <c r="BA76" s="19">
        <f>IF(OR($I76="REAL",$I76="INCURRIDO"),SUMIF(S!$O:$O,$I76&amp;$O76&amp;$Q76&amp;UPPER(TEXT(BA$4,"MMMMYYYY"))&amp;$Z76,IF($W$1="Pesos CLP",S!$AD:$AD,S!$AO:$AO)),0)</f>
        <v>0</v>
      </c>
      <c r="BB76" s="19">
        <f>IF(OR($I76="REAL",$I76="INCURRIDO"),SUMIF(S!$O:$O,$I76&amp;$O76&amp;$Q76&amp;UPPER(TEXT(BB$4,"MMMMYYYY"))&amp;$Z76,IF($W$1="Pesos CLP",S!$AD:$AD,S!$AO:$AO)),0)</f>
        <v>0</v>
      </c>
      <c r="BC76" s="19">
        <f>IF(OR($I76="REAL",$I76="INCURRIDO"),SUMIF(S!$O:$O,$I76&amp;$O76&amp;$Q76&amp;UPPER(TEXT(BC$4,"MMMMYYYY"))&amp;$Z76,IF($W$1="Pesos CLP",S!$AD:$AD,S!$AO:$AO)),0)</f>
        <v>0</v>
      </c>
      <c r="BD76" s="19">
        <f>IF(OR($I76="REAL",$I76="INCURRIDO"),SUMIF(S!$O:$O,$I76&amp;$O76&amp;$Q76&amp;UPPER(TEXT(BD$4,"MMMMYYYY"))&amp;$Z76,IF($W$1="Pesos CLP",S!$AD:$AD,S!$AO:$AO)),0)</f>
        <v>0</v>
      </c>
      <c r="BE76" s="19">
        <f>IF(OR($I76="REAL",$I76="INCURRIDO"),SUMIF(S!$O:$O,$I76&amp;$O76&amp;$Q76&amp;UPPER(TEXT(BE$4,"MMMMYYYY"))&amp;$Z76,IF($W$1="Pesos CLP",S!$AD:$AD,S!$AO:$AO)),0)</f>
        <v>0</v>
      </c>
      <c r="BF76" s="19">
        <f>IF(OR($I76="REAL",$I76="INCURRIDO"),SUMIF(S!$O:$O,$I76&amp;$O76&amp;$Q76&amp;UPPER(TEXT(BF$4,"MMMMYYYY"))&amp;$Z76,IF($W$1="Pesos CLP",S!$AD:$AD,S!$AO:$AO)),0)</f>
        <v>0</v>
      </c>
      <c r="BG76" s="19">
        <f>IF(OR($I76="REAL",$I76="INCURRIDO"),SUMIF(S!$O:$O,$I76&amp;$O76&amp;$Q76&amp;UPPER(TEXT(BG$4,"MMMMYYYY"))&amp;$Z76,IF($W$1="Pesos CLP",S!$AD:$AD,S!$AO:$AO)),0)</f>
        <v>0</v>
      </c>
      <c r="BH76" s="19">
        <f>IF(OR($I76="REAL",$I76="INCURRIDO"),SUMIF(S!$O:$O,$I76&amp;$O76&amp;$Q76&amp;UPPER(TEXT(BH$4,"MMMMYYYY"))&amp;$Z76,IF($W$1="Pesos CLP",S!$AD:$AD,S!$AO:$AO)),0)</f>
        <v>0</v>
      </c>
      <c r="BI76" s="19">
        <f>IF(OR($I76="REAL",$I76="INCURRIDO"),SUMIF(S!$O:$O,$I76&amp;$O76&amp;$Q76&amp;UPPER(TEXT(BI$4,"MMMMYYYY"))&amp;$Z76,IF($W$1="Pesos CLP",S!$AD:$AD,S!$AO:$AO)),0)</f>
        <v>0</v>
      </c>
      <c r="BJ76" s="19">
        <f>IF(OR($I76="REAL",$I76="INCURRIDO"),SUMIF(S!$O:$O,$I76&amp;$O76&amp;$Q76&amp;UPPER(TEXT(BJ$4,"MMMMYYYY"))&amp;$Z76,IF($W$1="Pesos CLP",S!$AD:$AD,S!$AO:$AO)),0)</f>
        <v>0</v>
      </c>
      <c r="BK76" s="19">
        <f>IF(OR($I76="REAL",$I76="INCURRIDO"),SUMIF(S!$O:$O,$I76&amp;$O76&amp;$Q76&amp;UPPER(TEXT(BK$4,"MMMMYYYY"))&amp;$Z76,IF($W$1="Pesos CLP",S!$AD:$AD,S!$AO:$AO)),0)</f>
        <v>0</v>
      </c>
      <c r="BL76" s="19">
        <f>IF(OR($I76="REAL",$I76="INCURRIDO"),SUMIF(S!$O:$O,$I76&amp;$O76&amp;$Q76&amp;UPPER(TEXT(BL$4,"MMMMYYYY"))&amp;$Z76,IF($W$1="Pesos CLP",S!$AD:$AD,S!$AO:$AO)),0)</f>
        <v>0</v>
      </c>
      <c r="BM76" s="19">
        <f>IF(OR($I76="REAL",$I76="INCURRIDO"),SUMIF(S!$O:$O,$I76&amp;$O76&amp;$Q76&amp;UPPER(TEXT(BM$4,"MMMMYYYY"))&amp;$Z76,IF($W$1="Pesos CLP",S!$AD:$AD,S!$AO:$AO)),0)</f>
        <v>0</v>
      </c>
      <c r="BN76" s="19">
        <f>IF(OR($I76="REAL",$I76="INCURRIDO"),SUMIF(S!$O:$O,$I76&amp;$O76&amp;$Q76&amp;UPPER(TEXT(BN$4,"MMMMYYYY"))&amp;$Z76,IF($W$1="Pesos CLP",S!$AD:$AD,S!$AO:$AO)),0)</f>
        <v>0</v>
      </c>
      <c r="BO76" s="19">
        <f>IF(OR($I76="REAL",$I76="INCURRIDO"),SUMIF(S!$O:$O,$I76&amp;$O76&amp;$Q76&amp;UPPER(TEXT(BO$4,"MMMMYYYY"))&amp;$Z76,IF($W$1="Pesos CLP",S!$AD:$AD,S!$AO:$AO)),0)</f>
        <v>0</v>
      </c>
      <c r="BP76" s="19">
        <f>IF(OR($I76="REAL",$I76="INCURRIDO"),SUMIF(S!$O:$O,$I76&amp;$O76&amp;$Q76&amp;UPPER(TEXT(BP$4,"MMMMYYYY"))&amp;$Z76,IF($W$1="Pesos CLP",S!$AD:$AD,S!$AO:$AO)),0)</f>
        <v>0</v>
      </c>
      <c r="BQ76" s="19">
        <f>IF(OR($I76="REAL",$I76="INCURRIDO"),SUMIF(S!$O:$O,$I76&amp;$O76&amp;$Q76&amp;UPPER(TEXT(BQ$4,"MMMMYYYY"))&amp;$Z76,IF($W$1="Pesos CLP",S!$AD:$AD,S!$AO:$AO)),0)</f>
        <v>0</v>
      </c>
      <c r="BR76" s="19">
        <f>IF(OR($I76="REAL",$I76="INCURRIDO"),SUMIF(S!$O:$O,$I76&amp;$O76&amp;$Q76&amp;UPPER(TEXT(BR$4,"MMMMYYYY"))&amp;$Z76,IF($W$1="Pesos CLP",S!$AD:$AD,S!$AO:$AO)),0)</f>
        <v>0</v>
      </c>
      <c r="BS76" s="19">
        <f>IF(OR($I76="REAL",$I76="INCURRIDO"),SUMIF(S!$O:$O,$I76&amp;$O76&amp;$Q76&amp;UPPER(TEXT(BS$4,"MMMMYYYY"))&amp;$Z76,IF($W$1="Pesos CLP",S!$AD:$AD,S!$AO:$AO)),0)</f>
        <v>0</v>
      </c>
      <c r="BT76" s="19">
        <f>IF(OR($I76="REAL",$I76="INCURRIDO"),SUMIF(S!$O:$O,$I76&amp;$O76&amp;$Q76&amp;UPPER(TEXT(BT$4,"MMMMYYYY"))&amp;$Z76,IF($W$1="Pesos CLP",S!$AD:$AD,S!$AO:$AO)),0)</f>
        <v>0</v>
      </c>
      <c r="BU76" s="19">
        <f>IF(OR($I76="REAL",$I76="INCURRIDO"),SUMIF(S!$O:$O,$I76&amp;$O76&amp;$Q76&amp;UPPER(TEXT(BU$4,"MMMMYYYY"))&amp;$Z76,IF($W$1="Pesos CLP",S!$AD:$AD,S!$AO:$AO)),0)</f>
        <v>22164.002276677598</v>
      </c>
      <c r="BV76" s="19">
        <f>IF(OR($I76="REAL",$I76="INCURRIDO"),SUMIF(S!$O:$O,$I76&amp;$O76&amp;$Q76&amp;UPPER(TEXT(BV$4,"MMMMYYYY"))&amp;$Z76,IF($W$1="Pesos CLP",S!$AD:$AD,S!$AO:$AO)),0)</f>
        <v>0</v>
      </c>
      <c r="BW76" s="817">
        <f>IF(OR($I76="REAL",$I76="INCURRIDO"),SUMIF(S!$O:$O,$I76&amp;$O76&amp;$Q76&amp;UPPER(TEXT(BW$4,"MMMMYYYY"))&amp;$Z76,IF($W$1="Pesos CLP",S!$AD:$AD,S!$AO:$AO)),0)</f>
        <v>-9462.1960778964949</v>
      </c>
      <c r="BX76" s="19">
        <f>IF(OR($I76="REAL",$I76="INCURRIDO"),SUMIF(S!$O:$O,$I76&amp;$O76&amp;$Q76&amp;UPPER(TEXT(BX$4,"MMMMYYYY"))&amp;$Z76,IF($W$1="Pesos CLP",S!$AD:$AD,S!$AO:$AO)),0)</f>
        <v>0</v>
      </c>
      <c r="BY76" s="19">
        <f>IF(OR($I76="REAL",$I76="INCURRIDO"),SUMIF(S!$O:$O,$I76&amp;$O76&amp;$Q76&amp;UPPER(TEXT(BY$4,"MMMMYYYY"))&amp;$Z76,IF($W$1="Pesos CLP",S!$AD:$AD,S!$AO:$AO)),0)</f>
        <v>0</v>
      </c>
      <c r="BZ76" s="19">
        <f>IF(OR($I76="REAL",$I76="INCURRIDO"),SUMIF(S!$O:$O,$I76&amp;$O76&amp;$Q76&amp;UPPER(TEXT(BZ$4,"MMMMYYYY"))&amp;$Z76,IF($W$1="Pesos CLP",S!$AD:$AD,S!$AO:$AO)),0)</f>
        <v>0</v>
      </c>
      <c r="CA76" s="19">
        <f>IF(OR($I76="REAL",$I76="INCURRIDO"),SUMIF(S!$O:$O,$I76&amp;$O76&amp;$Q76&amp;UPPER(TEXT(CA$4,"MMMMYYYY"))&amp;$Z76,IF($W$1="Pesos CLP",S!$AD:$AD,S!$AO:$AO)),0)</f>
        <v>0</v>
      </c>
      <c r="CB76" s="19">
        <f>IF(OR($I76="REAL",$I76="INCURRIDO"),SUMIF(S!$O:$O,$I76&amp;$O76&amp;$Q76&amp;UPPER(TEXT(CB$4,"MMMMYYYY"))&amp;$Z76,IF($W$1="Pesos CLP",S!$AD:$AD,S!$AO:$AO)),0)</f>
        <v>0</v>
      </c>
      <c r="CC76" s="19">
        <f>IF(OR($I76="REAL",$I76="INCURRIDO"),SUMIF(S!$O:$O,$I76&amp;$O76&amp;$Q76&amp;UPPER(TEXT(CC$4,"MMMMYYYY"))&amp;$Z76,IF($W$1="Pesos CLP",S!$AD:$AD,S!$AO:$AO)),0)</f>
        <v>0</v>
      </c>
      <c r="CD76" s="19">
        <f>IF(OR($I76="REAL",$I76="INCURRIDO"),SUMIF(S!$O:$O,$I76&amp;$O76&amp;$Q76&amp;UPPER(TEXT(CD$4,"MMMMYYYY"))&amp;$Z76,IF($W$1="Pesos CLP",S!$AD:$AD,S!$AO:$AO)),0)</f>
        <v>0</v>
      </c>
      <c r="CE76" s="19">
        <f>IF(OR($I76="REAL",$I76="INCURRIDO"),SUMIF(S!$O:$O,$I76&amp;$O76&amp;$Q76&amp;UPPER(TEXT(CE$4,"MMMMYYYY"))&amp;$Z76,IF($W$1="Pesos CLP",S!$AD:$AD,S!$AO:$AO)),0)</f>
        <v>0</v>
      </c>
      <c r="CF76" s="19">
        <f>IF(OR($I76="REAL",$I76="INCURRIDO"),SUMIF(S!$O:$O,$I76&amp;$O76&amp;$Q76&amp;UPPER(TEXT(CF$4,"MMMMYYYY"))&amp;$Z76,IF($W$1="Pesos CLP",S!$AD:$AD,S!$AO:$AO)),0)</f>
        <v>0</v>
      </c>
      <c r="CG76" s="19">
        <f>IF(OR($I76="REAL",$I76="INCURRIDO"),SUMIF(S!$O:$O,$I76&amp;$O76&amp;$Q76&amp;UPPER(TEXT(CG$4,"MMMMYYYY"))&amp;$Z76,IF($W$1="Pesos CLP",S!$AD:$AD,S!$AO:$AO)),0)</f>
        <v>0</v>
      </c>
      <c r="CH76" s="19">
        <f>IF(OR($I76="REAL",$I76="INCURRIDO"),SUMIF(S!$O:$O,$I76&amp;$O76&amp;$Q76&amp;UPPER(TEXT(CH$4,"MMMMYYYY"))&amp;$Z76,IF($W$1="Pesos CLP",S!$AD:$AD,S!$AO:$AO)),0)</f>
        <v>7789.3177076506981</v>
      </c>
      <c r="CI76" s="19">
        <f>IF(OR($I76="REAL",$I76="INCURRIDO"),SUMIF(S!$O:$O,$I76&amp;$O76&amp;$Q76&amp;UPPER(TEXT(CI$4,"MMMMYYYY"))&amp;$Z76,IF($W$1="Pesos CLP",S!$AD:$AD,S!$AO:$AO)),0)</f>
        <v>34.876074421603036</v>
      </c>
      <c r="CJ76" s="19">
        <f>IF(OR($I76="REAL",$I76="INCURRIDO"),SUMIF(S!$O:$O,$I76&amp;$O76&amp;$Q76&amp;UPPER(TEXT(CJ$4,"MMMMYYYY"))&amp;$Z76,IF($W$1="Pesos CLP",S!$AD:$AD,S!$AO:$AO)),0)</f>
        <v>0</v>
      </c>
      <c r="CK76" s="378">
        <f t="shared" si="69"/>
        <v>0</v>
      </c>
      <c r="CL76" s="378">
        <f t="shared" si="69"/>
        <v>0</v>
      </c>
      <c r="CM76" s="378">
        <f t="shared" si="69"/>
        <v>0</v>
      </c>
      <c r="CN76" s="378">
        <f t="shared" si="69"/>
        <v>0</v>
      </c>
      <c r="CO76" s="378">
        <f t="shared" si="69"/>
        <v>0</v>
      </c>
      <c r="CP76" s="378">
        <f t="shared" si="69"/>
        <v>0</v>
      </c>
      <c r="CQ76" s="378">
        <f t="shared" si="69"/>
        <v>0</v>
      </c>
      <c r="CR76" s="378">
        <f t="shared" si="69"/>
        <v>0</v>
      </c>
      <c r="CS76" s="378">
        <f t="shared" si="70"/>
        <v>0</v>
      </c>
      <c r="CT76" s="378">
        <f t="shared" si="70"/>
        <v>0</v>
      </c>
      <c r="CU76" s="378">
        <f t="shared" si="70"/>
        <v>0</v>
      </c>
      <c r="CV76" s="378">
        <f t="shared" si="70"/>
        <v>0</v>
      </c>
      <c r="CW76" s="378">
        <f t="shared" si="70"/>
        <v>0</v>
      </c>
      <c r="CX76" s="378">
        <f t="shared" si="70"/>
        <v>0</v>
      </c>
      <c r="CY76" s="378">
        <f t="shared" si="70"/>
        <v>0</v>
      </c>
      <c r="CZ76" s="378">
        <f t="shared" si="70"/>
        <v>0</v>
      </c>
      <c r="DA76" s="378">
        <f t="shared" si="70"/>
        <v>0</v>
      </c>
      <c r="DB76" s="378">
        <f t="shared" si="70"/>
        <v>0</v>
      </c>
      <c r="DC76" s="378">
        <f t="shared" si="71"/>
        <v>0</v>
      </c>
      <c r="DD76" s="378">
        <f t="shared" si="71"/>
        <v>0</v>
      </c>
      <c r="DE76" s="378">
        <f t="shared" si="71"/>
        <v>0</v>
      </c>
      <c r="DF76" s="378">
        <f t="shared" si="71"/>
        <v>0</v>
      </c>
      <c r="DG76" s="378">
        <f t="shared" si="71"/>
        <v>0</v>
      </c>
      <c r="DH76" s="378">
        <f t="shared" si="71"/>
        <v>0</v>
      </c>
      <c r="DI76" s="378">
        <f t="shared" si="71"/>
        <v>0</v>
      </c>
      <c r="DJ76" s="378">
        <f t="shared" si="71"/>
        <v>0</v>
      </c>
      <c r="DK76" s="378">
        <f t="shared" si="71"/>
        <v>0</v>
      </c>
      <c r="DL76" s="378">
        <f t="shared" si="71"/>
        <v>0</v>
      </c>
      <c r="DM76" s="378">
        <f t="shared" si="72"/>
        <v>0</v>
      </c>
      <c r="DN76" s="378">
        <f t="shared" si="72"/>
        <v>0</v>
      </c>
      <c r="DO76" s="378">
        <f t="shared" si="72"/>
        <v>0</v>
      </c>
      <c r="DP76" s="378">
        <f t="shared" si="72"/>
        <v>0</v>
      </c>
      <c r="DQ76" s="378">
        <f t="shared" si="72"/>
        <v>0</v>
      </c>
      <c r="DR76" s="378">
        <f t="shared" si="72"/>
        <v>0</v>
      </c>
      <c r="DS76" s="378">
        <f t="shared" si="72"/>
        <v>0</v>
      </c>
      <c r="DT76" s="378">
        <f t="shared" si="72"/>
        <v>0</v>
      </c>
      <c r="DU76" s="378">
        <f t="shared" si="72"/>
        <v>0</v>
      </c>
      <c r="DV76" s="378">
        <f t="shared" si="72"/>
        <v>0</v>
      </c>
      <c r="DW76" s="378">
        <f t="shared" si="73"/>
        <v>0</v>
      </c>
      <c r="DX76" s="378">
        <f t="shared" si="73"/>
        <v>0</v>
      </c>
      <c r="DY76" s="378">
        <f t="shared" si="73"/>
        <v>0</v>
      </c>
      <c r="DZ76" s="378">
        <f t="shared" si="73"/>
        <v>0</v>
      </c>
      <c r="EA76" s="378">
        <f t="shared" si="73"/>
        <v>0</v>
      </c>
      <c r="EB76" s="378">
        <f t="shared" si="73"/>
        <v>0</v>
      </c>
      <c r="EC76" s="378">
        <f t="shared" si="73"/>
        <v>0</v>
      </c>
      <c r="ED76" s="378">
        <f t="shared" si="73"/>
        <v>0</v>
      </c>
      <c r="EE76" s="378">
        <f t="shared" si="73"/>
        <v>0</v>
      </c>
      <c r="EF76" s="378">
        <f t="shared" si="73"/>
        <v>0</v>
      </c>
      <c r="EG76" s="378">
        <f t="shared" si="74"/>
        <v>0</v>
      </c>
      <c r="EH76" s="378">
        <f t="shared" si="74"/>
        <v>0</v>
      </c>
      <c r="EI76" s="378">
        <f t="shared" si="74"/>
        <v>0</v>
      </c>
      <c r="EJ76" s="378">
        <f t="shared" si="74"/>
        <v>0</v>
      </c>
      <c r="EK76" s="378">
        <f t="shared" si="74"/>
        <v>0</v>
      </c>
      <c r="EL76" s="378">
        <f t="shared" si="74"/>
        <v>0</v>
      </c>
      <c r="EM76" s="378">
        <f t="shared" si="74"/>
        <v>0</v>
      </c>
      <c r="EN76" s="378">
        <f t="shared" si="74"/>
        <v>0</v>
      </c>
      <c r="EO76" s="378">
        <f t="shared" si="74"/>
        <v>0</v>
      </c>
      <c r="EP76" s="378">
        <f t="shared" si="74"/>
        <v>0</v>
      </c>
      <c r="EQ76" s="378">
        <f t="shared" si="74"/>
        <v>0</v>
      </c>
    </row>
    <row r="77" spans="1:147" x14ac:dyDescent="0.3">
      <c r="A77" s="182" t="s">
        <v>243</v>
      </c>
      <c r="B77" s="182"/>
      <c r="C77" s="368"/>
      <c r="D77" s="368" t="e">
        <f t="shared" si="77"/>
        <v>#N/A</v>
      </c>
      <c r="E77" s="368" t="e">
        <f>VLOOKUP(TEXT(Z77,0),'G2'!B:D,3,0)</f>
        <v>#N/A</v>
      </c>
      <c r="F77" s="816">
        <f t="shared" si="78"/>
        <v>0</v>
      </c>
      <c r="G77" s="755">
        <f t="shared" si="75"/>
        <v>0</v>
      </c>
      <c r="H77" s="756" t="s">
        <v>1190</v>
      </c>
      <c r="I77" s="181"/>
      <c r="J77" s="181"/>
      <c r="K77" s="182"/>
      <c r="L77" s="182" t="str">
        <f>IFERROR(VLOOKUP(TEXT(Z77,0),'G2'!$B$5:$D$21,3,0),"")</f>
        <v/>
      </c>
      <c r="M77" s="183"/>
      <c r="N77" s="184" t="s">
        <v>814</v>
      </c>
      <c r="O77" s="181"/>
      <c r="P77" s="181"/>
      <c r="Q77" s="181"/>
      <c r="R77" s="181"/>
      <c r="S77" s="185"/>
      <c r="T77" s="186"/>
      <c r="U77" s="186"/>
      <c r="V77" s="187"/>
      <c r="W77" s="188" t="e">
        <v>#N/A</v>
      </c>
      <c r="X77" s="188"/>
      <c r="Y77" s="188"/>
      <c r="Z77" s="188"/>
      <c r="AA77" s="19">
        <f>IF(OR($I77="REAL",$I77="INCURRIDO"),SUMIF(S!$O:$O,$I77&amp;$O77&amp;$Q77&amp;UPPER(TEXT(AA$4,"MMMMYYYY"))&amp;$Z77,IF($W$1="Pesos CLP",S!$AD:$AD,S!$AO:$AO)),0)</f>
        <v>0</v>
      </c>
      <c r="AB77" s="19">
        <f>IF(OR($I77="REAL",$I77="INCURRIDO"),SUMIF(S!$O:$O,$I77&amp;$O77&amp;$Q77&amp;UPPER(TEXT(AB$4,"MMMMYYYY"))&amp;$Z77,IF($W$1="Pesos CLP",S!$AD:$AD,S!$AO:$AO)),0)</f>
        <v>0</v>
      </c>
      <c r="AC77" s="19">
        <f>IF(OR($I77="REAL",$I77="INCURRIDO"),SUMIF(S!$O:$O,$I77&amp;$O77&amp;$Q77&amp;UPPER(TEXT(AC$4,"MMMMYYYY"))&amp;$Z77,IF($W$1="Pesos CLP",S!$AD:$AD,S!$AO:$AO)),0)</f>
        <v>0</v>
      </c>
      <c r="AD77" s="19">
        <f>IF(OR($I77="REAL",$I77="INCURRIDO"),SUMIF(S!$O:$O,$I77&amp;$O77&amp;$Q77&amp;UPPER(TEXT(AD$4,"MMMMYYYY"))&amp;$Z77,IF($W$1="Pesos CLP",S!$AD:$AD,S!$AO:$AO)),0)</f>
        <v>0</v>
      </c>
      <c r="AE77" s="19">
        <f>IF(OR($I77="REAL",$I77="INCURRIDO"),SUMIF(S!$O:$O,$I77&amp;$O77&amp;$Q77&amp;UPPER(TEXT(AE$4,"MMMMYYYY"))&amp;$Z77,IF($W$1="Pesos CLP",S!$AD:$AD,S!$AO:$AO)),0)</f>
        <v>0</v>
      </c>
      <c r="AF77" s="19">
        <f>IF(OR($I77="REAL",$I77="INCURRIDO"),SUMIF(S!$O:$O,$I77&amp;$O77&amp;$Q77&amp;UPPER(TEXT(AF$4,"MMMMYYYY"))&amp;$Z77,IF($W$1="Pesos CLP",S!$AD:$AD,S!$AO:$AO)),0)</f>
        <v>0</v>
      </c>
      <c r="AG77" s="19">
        <f>IF(OR($I77="REAL",$I77="INCURRIDO"),SUMIF(S!$O:$O,$I77&amp;$O77&amp;$Q77&amp;UPPER(TEXT(AG$4,"MMMMYYYY"))&amp;$Z77,IF($W$1="Pesos CLP",S!$AD:$AD,S!$AO:$AO)),0)</f>
        <v>0</v>
      </c>
      <c r="AH77" s="19">
        <f>IF(OR($I77="REAL",$I77="INCURRIDO"),SUMIF(S!$O:$O,$I77&amp;$O77&amp;$Q77&amp;UPPER(TEXT(AH$4,"MMMMYYYY"))&amp;$Z77,IF($W$1="Pesos CLP",S!$AD:$AD,S!$AO:$AO)),0)</f>
        <v>0</v>
      </c>
      <c r="AI77" s="19">
        <f>IF(OR($I77="REAL",$I77="INCURRIDO"),SUMIF(S!$O:$O,$I77&amp;$O77&amp;$Q77&amp;UPPER(TEXT(AI$4,"MMMMYYYY"))&amp;$Z77,IF($W$1="Pesos CLP",S!$AD:$AD,S!$AO:$AO)),0)</f>
        <v>0</v>
      </c>
      <c r="AJ77" s="19">
        <f>IF(OR($I77="REAL",$I77="INCURRIDO"),SUMIF(S!$O:$O,$I77&amp;$O77&amp;$Q77&amp;UPPER(TEXT(AJ$4,"MMMMYYYY"))&amp;$Z77,IF($W$1="Pesos CLP",S!$AD:$AD,S!$AO:$AO)),0)</f>
        <v>0</v>
      </c>
      <c r="AK77" s="19">
        <f>IF(OR($I77="REAL",$I77="INCURRIDO"),SUMIF(S!$O:$O,$I77&amp;$O77&amp;$Q77&amp;UPPER(TEXT(AK$4,"MMMMYYYY"))&amp;$Z77,IF($W$1="Pesos CLP",S!$AD:$AD,S!$AO:$AO)),0)</f>
        <v>0</v>
      </c>
      <c r="AL77" s="19">
        <f>IF(OR($I77="REAL",$I77="INCURRIDO"),SUMIF(S!$O:$O,$I77&amp;$O77&amp;$Q77&amp;UPPER(TEXT(AL$4,"MMMMYYYY"))&amp;$Z77,IF($W$1="Pesos CLP",S!$AD:$AD,S!$AO:$AO)),0)</f>
        <v>0</v>
      </c>
      <c r="AM77" s="19">
        <f>IF(OR($I77="REAL",$I77="INCURRIDO"),SUMIF(S!$O:$O,$I77&amp;$O77&amp;$Q77&amp;UPPER(TEXT(AM$4,"MMMMYYYY"))&amp;$Z77,IF($W$1="Pesos CLP",S!$AD:$AD,S!$AO:$AO)),0)</f>
        <v>0</v>
      </c>
      <c r="AN77" s="19">
        <f>IF(OR($I77="REAL",$I77="INCURRIDO"),SUMIF(S!$O:$O,$I77&amp;$O77&amp;$Q77&amp;UPPER(TEXT(AN$4,"MMMMYYYY"))&amp;$Z77,IF($W$1="Pesos CLP",S!$AD:$AD,S!$AO:$AO)),0)</f>
        <v>0</v>
      </c>
      <c r="AO77" s="19">
        <f>IF(OR($I77="REAL",$I77="INCURRIDO"),SUMIF(S!$O:$O,$I77&amp;$O77&amp;$Q77&amp;UPPER(TEXT(AO$4,"MMMMYYYY"))&amp;$Z77,IF($W$1="Pesos CLP",S!$AD:$AD,S!$AO:$AO)),0)</f>
        <v>0</v>
      </c>
      <c r="AP77" s="19">
        <f>IF(OR($I77="REAL",$I77="INCURRIDO"),SUMIF(S!$O:$O,$I77&amp;$O77&amp;$Q77&amp;UPPER(TEXT(AP$4,"MMMMYYYY"))&amp;$Z77,IF($W$1="Pesos CLP",S!$AD:$AD,S!$AO:$AO)),0)</f>
        <v>0</v>
      </c>
      <c r="AQ77" s="19">
        <f>IF(OR($I77="REAL",$I77="INCURRIDO"),SUMIF(S!$O:$O,$I77&amp;$O77&amp;$Q77&amp;UPPER(TEXT(AQ$4,"MMMMYYYY"))&amp;$Z77,IF($W$1="Pesos CLP",S!$AD:$AD,S!$AO:$AO)),0)</f>
        <v>0</v>
      </c>
      <c r="AR77" s="19">
        <f>IF(OR($I77="REAL",$I77="INCURRIDO"),SUMIF(S!$O:$O,$I77&amp;$O77&amp;$Q77&amp;UPPER(TEXT(AR$4,"MMMMYYYY"))&amp;$Z77,IF($W$1="Pesos CLP",S!$AD:$AD,S!$AO:$AO)),0)</f>
        <v>0</v>
      </c>
      <c r="AS77" s="19">
        <f>IF(OR($I77="REAL",$I77="INCURRIDO"),SUMIF(S!$O:$O,$I77&amp;$O77&amp;$Q77&amp;UPPER(TEXT(AS$4,"MMMMYYYY"))&amp;$Z77,IF($W$1="Pesos CLP",S!$AD:$AD,S!$AO:$AO)),0)</f>
        <v>0</v>
      </c>
      <c r="AT77" s="19">
        <f>IF(OR($I77="REAL",$I77="INCURRIDO"),SUMIF(S!$O:$O,$I77&amp;$O77&amp;$Q77&amp;UPPER(TEXT(AT$4,"MMMMYYYY"))&amp;$Z77,IF($W$1="Pesos CLP",S!$AD:$AD,S!$AO:$AO)),0)</f>
        <v>0</v>
      </c>
      <c r="AU77" s="19">
        <f>IF(OR($I77="REAL",$I77="INCURRIDO"),SUMIF(S!$O:$O,$I77&amp;$O77&amp;$Q77&amp;UPPER(TEXT(AU$4,"MMMMYYYY"))&amp;$Z77,IF($W$1="Pesos CLP",S!$AD:$AD,S!$AO:$AO)),0)</f>
        <v>0</v>
      </c>
      <c r="AV77" s="19">
        <f>IF(OR($I77="REAL",$I77="INCURRIDO"),SUMIF(S!$O:$O,$I77&amp;$O77&amp;$Q77&amp;UPPER(TEXT(AV$4,"MMMMYYYY"))&amp;$Z77,IF($W$1="Pesos CLP",S!$AD:$AD,S!$AO:$AO)),0)</f>
        <v>0</v>
      </c>
      <c r="AW77" s="19">
        <f>IF(OR($I77="REAL",$I77="INCURRIDO"),SUMIF(S!$O:$O,$I77&amp;$O77&amp;$Q77&amp;UPPER(TEXT(AW$4,"MMMMYYYY"))&amp;$Z77,IF($W$1="Pesos CLP",S!$AD:$AD,S!$AO:$AO)),0)</f>
        <v>0</v>
      </c>
      <c r="AX77" s="19">
        <f>IF(OR($I77="REAL",$I77="INCURRIDO"),SUMIF(S!$O:$O,$I77&amp;$O77&amp;$Q77&amp;UPPER(TEXT(AX$4,"MMMMYYYY"))&amp;$Z77,IF($W$1="Pesos CLP",S!$AD:$AD,S!$AO:$AO)),0)</f>
        <v>0</v>
      </c>
      <c r="AY77" s="19">
        <f>IF(OR($I77="REAL",$I77="INCURRIDO"),SUMIF(S!$O:$O,$I77&amp;$O77&amp;$Q77&amp;UPPER(TEXT(AY$4,"MMMMYYYY"))&amp;$Z77,IF($W$1="Pesos CLP",S!$AD:$AD,S!$AO:$AO)),0)</f>
        <v>0</v>
      </c>
      <c r="AZ77" s="19">
        <f>IF(OR($I77="REAL",$I77="INCURRIDO"),SUMIF(S!$O:$O,$I77&amp;$O77&amp;$Q77&amp;UPPER(TEXT(AZ$4,"MMMMYYYY"))&amp;$Z77,IF($W$1="Pesos CLP",S!$AD:$AD,S!$AO:$AO)),0)</f>
        <v>0</v>
      </c>
      <c r="BA77" s="19">
        <f>IF(OR($I77="REAL",$I77="INCURRIDO"),SUMIF(S!$O:$O,$I77&amp;$O77&amp;$Q77&amp;UPPER(TEXT(BA$4,"MMMMYYYY"))&amp;$Z77,IF($W$1="Pesos CLP",S!$AD:$AD,S!$AO:$AO)),0)</f>
        <v>0</v>
      </c>
      <c r="BB77" s="19">
        <f>IF(OR($I77="REAL",$I77="INCURRIDO"),SUMIF(S!$O:$O,$I77&amp;$O77&amp;$Q77&amp;UPPER(TEXT(BB$4,"MMMMYYYY"))&amp;$Z77,IF($W$1="Pesos CLP",S!$AD:$AD,S!$AO:$AO)),0)</f>
        <v>0</v>
      </c>
      <c r="BC77" s="19">
        <f>IF(OR($I77="REAL",$I77="INCURRIDO"),SUMIF(S!$O:$O,$I77&amp;$O77&amp;$Q77&amp;UPPER(TEXT(BC$4,"MMMMYYYY"))&amp;$Z77,IF($W$1="Pesos CLP",S!$AD:$AD,S!$AO:$AO)),0)</f>
        <v>0</v>
      </c>
      <c r="BD77" s="19">
        <f>IF(OR($I77="REAL",$I77="INCURRIDO"),SUMIF(S!$O:$O,$I77&amp;$O77&amp;$Q77&amp;UPPER(TEXT(BD$4,"MMMMYYYY"))&amp;$Z77,IF($W$1="Pesos CLP",S!$AD:$AD,S!$AO:$AO)),0)</f>
        <v>0</v>
      </c>
      <c r="BE77" s="19">
        <f>IF(OR($I77="REAL",$I77="INCURRIDO"),SUMIF(S!$O:$O,$I77&amp;$O77&amp;$Q77&amp;UPPER(TEXT(BE$4,"MMMMYYYY"))&amp;$Z77,IF($W$1="Pesos CLP",S!$AD:$AD,S!$AO:$AO)),0)</f>
        <v>0</v>
      </c>
      <c r="BF77" s="19">
        <f>IF(OR($I77="REAL",$I77="INCURRIDO"),SUMIF(S!$O:$O,$I77&amp;$O77&amp;$Q77&amp;UPPER(TEXT(BF$4,"MMMMYYYY"))&amp;$Z77,IF($W$1="Pesos CLP",S!$AD:$AD,S!$AO:$AO)),0)</f>
        <v>0</v>
      </c>
      <c r="BG77" s="19">
        <f>IF(OR($I77="REAL",$I77="INCURRIDO"),SUMIF(S!$O:$O,$I77&amp;$O77&amp;$Q77&amp;UPPER(TEXT(BG$4,"MMMMYYYY"))&amp;$Z77,IF($W$1="Pesos CLP",S!$AD:$AD,S!$AO:$AO)),0)</f>
        <v>0</v>
      </c>
      <c r="BH77" s="19">
        <f>IF(OR($I77="REAL",$I77="INCURRIDO"),SUMIF(S!$O:$O,$I77&amp;$O77&amp;$Q77&amp;UPPER(TEXT(BH$4,"MMMMYYYY"))&amp;$Z77,IF($W$1="Pesos CLP",S!$AD:$AD,S!$AO:$AO)),0)</f>
        <v>0</v>
      </c>
      <c r="BI77" s="19">
        <f>IF(OR($I77="REAL",$I77="INCURRIDO"),SUMIF(S!$O:$O,$I77&amp;$O77&amp;$Q77&amp;UPPER(TEXT(BI$4,"MMMMYYYY"))&amp;$Z77,IF($W$1="Pesos CLP",S!$AD:$AD,S!$AO:$AO)),0)</f>
        <v>0</v>
      </c>
      <c r="BJ77" s="19">
        <f>IF(OR($I77="REAL",$I77="INCURRIDO"),SUMIF(S!$O:$O,$I77&amp;$O77&amp;$Q77&amp;UPPER(TEXT(BJ$4,"MMMMYYYY"))&amp;$Z77,IF($W$1="Pesos CLP",S!$AD:$AD,S!$AO:$AO)),0)</f>
        <v>0</v>
      </c>
      <c r="BK77" s="19">
        <f>IF(OR($I77="REAL",$I77="INCURRIDO"),SUMIF(S!$O:$O,$I77&amp;$O77&amp;$Q77&amp;UPPER(TEXT(BK$4,"MMMMYYYY"))&amp;$Z77,IF($W$1="Pesos CLP",S!$AD:$AD,S!$AO:$AO)),0)</f>
        <v>0</v>
      </c>
      <c r="BL77" s="19">
        <f>IF(OR($I77="REAL",$I77="INCURRIDO"),SUMIF(S!$O:$O,$I77&amp;$O77&amp;$Q77&amp;UPPER(TEXT(BL$4,"MMMMYYYY"))&amp;$Z77,IF($W$1="Pesos CLP",S!$AD:$AD,S!$AO:$AO)),0)</f>
        <v>0</v>
      </c>
      <c r="BM77" s="19">
        <f>IF(OR($I77="REAL",$I77="INCURRIDO"),SUMIF(S!$O:$O,$I77&amp;$O77&amp;$Q77&amp;UPPER(TEXT(BM$4,"MMMMYYYY"))&amp;$Z77,IF($W$1="Pesos CLP",S!$AD:$AD,S!$AO:$AO)),0)</f>
        <v>0</v>
      </c>
      <c r="BN77" s="19">
        <f>IF(OR($I77="REAL",$I77="INCURRIDO"),SUMIF(S!$O:$O,$I77&amp;$O77&amp;$Q77&amp;UPPER(TEXT(BN$4,"MMMMYYYY"))&amp;$Z77,IF($W$1="Pesos CLP",S!$AD:$AD,S!$AO:$AO)),0)</f>
        <v>0</v>
      </c>
      <c r="BO77" s="19">
        <f>IF(OR($I77="REAL",$I77="INCURRIDO"),SUMIF(S!$O:$O,$I77&amp;$O77&amp;$Q77&amp;UPPER(TEXT(BO$4,"MMMMYYYY"))&amp;$Z77,IF($W$1="Pesos CLP",S!$AD:$AD,S!$AO:$AO)),0)</f>
        <v>0</v>
      </c>
      <c r="BP77" s="19">
        <f>IF(OR($I77="REAL",$I77="INCURRIDO"),SUMIF(S!$O:$O,$I77&amp;$O77&amp;$Q77&amp;UPPER(TEXT(BP$4,"MMMMYYYY"))&amp;$Z77,IF($W$1="Pesos CLP",S!$AD:$AD,S!$AO:$AO)),0)</f>
        <v>0</v>
      </c>
      <c r="BQ77" s="19">
        <f>IF(OR($I77="REAL",$I77="INCURRIDO"),SUMIF(S!$O:$O,$I77&amp;$O77&amp;$Q77&amp;UPPER(TEXT(BQ$4,"MMMMYYYY"))&amp;$Z77,IF($W$1="Pesos CLP",S!$AD:$AD,S!$AO:$AO)),0)</f>
        <v>0</v>
      </c>
      <c r="BR77" s="19">
        <f>IF(OR($I77="REAL",$I77="INCURRIDO"),SUMIF(S!$O:$O,$I77&amp;$O77&amp;$Q77&amp;UPPER(TEXT(BR$4,"MMMMYYYY"))&amp;$Z77,IF($W$1="Pesos CLP",S!$AD:$AD,S!$AO:$AO)),0)</f>
        <v>0</v>
      </c>
      <c r="BS77" s="19">
        <f>IF(OR($I77="REAL",$I77="INCURRIDO"),SUMIF(S!$O:$O,$I77&amp;$O77&amp;$Q77&amp;UPPER(TEXT(BS$4,"MMMMYYYY"))&amp;$Z77,IF($W$1="Pesos CLP",S!$AD:$AD,S!$AO:$AO)),0)</f>
        <v>0</v>
      </c>
      <c r="BT77" s="19">
        <f>IF(OR($I77="REAL",$I77="INCURRIDO"),SUMIF(S!$O:$O,$I77&amp;$O77&amp;$Q77&amp;UPPER(TEXT(BT$4,"MMMMYYYY"))&amp;$Z77,IF($W$1="Pesos CLP",S!$AD:$AD,S!$AO:$AO)),0)</f>
        <v>0</v>
      </c>
      <c r="BU77" s="19">
        <f>IF(OR($I77="REAL",$I77="INCURRIDO"),SUMIF(S!$O:$O,$I77&amp;$O77&amp;$Q77&amp;UPPER(TEXT(BU$4,"MMMMYYYY"))&amp;$Z77,IF($W$1="Pesos CLP",S!$AD:$AD,S!$AO:$AO)),0)</f>
        <v>0</v>
      </c>
      <c r="BV77" s="19">
        <f>IF(OR($I77="REAL",$I77="INCURRIDO"),SUMIF(S!$O:$O,$I77&amp;$O77&amp;$Q77&amp;UPPER(TEXT(BV$4,"MMMMYYYY"))&amp;$Z77,IF($W$1="Pesos CLP",S!$AD:$AD,S!$AO:$AO)),0)</f>
        <v>0</v>
      </c>
      <c r="BW77" s="19">
        <f>IF(OR($I77="REAL",$I77="INCURRIDO"),SUMIF(S!$O:$O,$I77&amp;$O77&amp;$Q77&amp;UPPER(TEXT(BW$4,"MMMMYYYY"))&amp;$Z77,IF($W$1="Pesos CLP",S!$AD:$AD,S!$AO:$AO)),0)</f>
        <v>0</v>
      </c>
      <c r="BX77" s="19">
        <f>IF(OR($I77="REAL",$I77="INCURRIDO"),SUMIF(S!$O:$O,$I77&amp;$O77&amp;$Q77&amp;UPPER(TEXT(BX$4,"MMMMYYYY"))&amp;$Z77,IF($W$1="Pesos CLP",S!$AD:$AD,S!$AO:$AO)),0)</f>
        <v>0</v>
      </c>
      <c r="BY77" s="19">
        <f>IF(OR($I77="REAL",$I77="INCURRIDO"),SUMIF(S!$O:$O,$I77&amp;$O77&amp;$Q77&amp;UPPER(TEXT(BY$4,"MMMMYYYY"))&amp;$Z77,IF($W$1="Pesos CLP",S!$AD:$AD,S!$AO:$AO)),0)</f>
        <v>0</v>
      </c>
      <c r="BZ77" s="19">
        <f>IF(OR($I77="REAL",$I77="INCURRIDO"),SUMIF(S!$O:$O,$I77&amp;$O77&amp;$Q77&amp;UPPER(TEXT(BZ$4,"MMMMYYYY"))&amp;$Z77,IF($W$1="Pesos CLP",S!$AD:$AD,S!$AO:$AO)),0)</f>
        <v>0</v>
      </c>
      <c r="CA77" s="19">
        <f>IF(OR($I77="REAL",$I77="INCURRIDO"),SUMIF(S!$O:$O,$I77&amp;$O77&amp;$Q77&amp;UPPER(TEXT(CA$4,"MMMMYYYY"))&amp;$Z77,IF($W$1="Pesos CLP",S!$AD:$AD,S!$AO:$AO)),0)</f>
        <v>0</v>
      </c>
      <c r="CB77" s="19">
        <f>IF(OR($I77="REAL",$I77="INCURRIDO"),SUMIF(S!$O:$O,$I77&amp;$O77&amp;$Q77&amp;UPPER(TEXT(CB$4,"MMMMYYYY"))&amp;$Z77,IF($W$1="Pesos CLP",S!$AD:$AD,S!$AO:$AO)),0)</f>
        <v>0</v>
      </c>
      <c r="CC77" s="19">
        <f>IF(OR($I77="REAL",$I77="INCURRIDO"),SUMIF(S!$O:$O,$I77&amp;$O77&amp;$Q77&amp;UPPER(TEXT(CC$4,"MMMMYYYY"))&amp;$Z77,IF($W$1="Pesos CLP",S!$AD:$AD,S!$AO:$AO)),0)</f>
        <v>0</v>
      </c>
      <c r="CD77" s="19">
        <f>IF(OR($I77="REAL",$I77="INCURRIDO"),SUMIF(S!$O:$O,$I77&amp;$O77&amp;$Q77&amp;UPPER(TEXT(CD$4,"MMMMYYYY"))&amp;$Z77,IF($W$1="Pesos CLP",S!$AD:$AD,S!$AO:$AO)),0)</f>
        <v>0</v>
      </c>
      <c r="CE77" s="19">
        <f>IF(OR($I77="REAL",$I77="INCURRIDO"),SUMIF(S!$O:$O,$I77&amp;$O77&amp;$Q77&amp;UPPER(TEXT(CE$4,"MMMMYYYY"))&amp;$Z77,IF($W$1="Pesos CLP",S!$AD:$AD,S!$AO:$AO)),0)</f>
        <v>0</v>
      </c>
      <c r="CF77" s="19">
        <f>IF(OR($I77="REAL",$I77="INCURRIDO"),SUMIF(S!$O:$O,$I77&amp;$O77&amp;$Q77&amp;UPPER(TEXT(CF$4,"MMMMYYYY"))&amp;$Z77,IF($W$1="Pesos CLP",S!$AD:$AD,S!$AO:$AO)),0)</f>
        <v>0</v>
      </c>
      <c r="CG77" s="19">
        <f>IF(OR($I77="REAL",$I77="INCURRIDO"),SUMIF(S!$O:$O,$I77&amp;$O77&amp;$Q77&amp;UPPER(TEXT(CG$4,"MMMMYYYY"))&amp;$Z77,IF($W$1="Pesos CLP",S!$AD:$AD,S!$AO:$AO)),0)</f>
        <v>0</v>
      </c>
      <c r="CH77" s="19">
        <f>IF(OR($I77="REAL",$I77="INCURRIDO"),SUMIF(S!$O:$O,$I77&amp;$O77&amp;$Q77&amp;UPPER(TEXT(CH$4,"MMMMYYYY"))&amp;$Z77,IF($W$1="Pesos CLP",S!$AD:$AD,S!$AO:$AO)),0)</f>
        <v>0</v>
      </c>
      <c r="CI77" s="19">
        <f>IF(OR($I77="REAL",$I77="INCURRIDO"),SUMIF(S!$O:$O,$I77&amp;$O77&amp;$Q77&amp;UPPER(TEXT(CI$4,"MMMMYYYY"))&amp;$Z77,IF($W$1="Pesos CLP",S!$AD:$AD,S!$AO:$AO)),0)</f>
        <v>0</v>
      </c>
      <c r="CJ77" s="19">
        <f>IF(OR($I77="REAL",$I77="INCURRIDO"),SUMIF(S!$O:$O,$I77&amp;$O77&amp;$Q77&amp;UPPER(TEXT(CJ$4,"MMMMYYYY"))&amp;$Z77,IF($W$1="Pesos CLP",S!$AD:$AD,S!$AO:$AO)),0)</f>
        <v>0</v>
      </c>
      <c r="CK77" s="380">
        <v>0</v>
      </c>
      <c r="CL77" s="380">
        <v>0</v>
      </c>
      <c r="CM77" s="380">
        <v>0</v>
      </c>
      <c r="CN77" s="380">
        <v>0</v>
      </c>
      <c r="CO77" s="380">
        <v>0</v>
      </c>
      <c r="CP77" s="380">
        <v>0</v>
      </c>
      <c r="CQ77" s="380">
        <v>0</v>
      </c>
      <c r="CR77" s="380">
        <v>0</v>
      </c>
      <c r="CS77" s="380">
        <v>0</v>
      </c>
      <c r="CT77" s="380">
        <v>0</v>
      </c>
      <c r="CU77" s="380">
        <v>0</v>
      </c>
      <c r="CV77" s="380">
        <v>0</v>
      </c>
      <c r="CW77" s="380">
        <v>0</v>
      </c>
      <c r="CX77" s="380">
        <v>0</v>
      </c>
      <c r="CY77" s="380">
        <v>0</v>
      </c>
      <c r="CZ77" s="380">
        <v>0</v>
      </c>
      <c r="DA77" s="380">
        <v>0</v>
      </c>
      <c r="DB77" s="380">
        <v>0</v>
      </c>
      <c r="DC77" s="380">
        <v>0</v>
      </c>
      <c r="DD77" s="380">
        <v>0</v>
      </c>
      <c r="DE77" s="380">
        <v>0</v>
      </c>
      <c r="DF77" s="380">
        <v>0</v>
      </c>
      <c r="DG77" s="380">
        <v>0</v>
      </c>
      <c r="DH77" s="380"/>
      <c r="DI77" s="380"/>
      <c r="DJ77" s="380"/>
      <c r="DK77" s="380"/>
      <c r="DL77" s="380"/>
      <c r="DM77" s="380"/>
      <c r="DN77" s="380"/>
      <c r="DO77" s="380"/>
      <c r="DP77" s="380"/>
      <c r="DQ77" s="380"/>
      <c r="DR77" s="380"/>
      <c r="DS77" s="380"/>
      <c r="DT77" s="380"/>
      <c r="DU77" s="380"/>
      <c r="DV77" s="380"/>
      <c r="DW77" s="380"/>
      <c r="DX77" s="380"/>
      <c r="DY77" s="380"/>
      <c r="DZ77" s="380"/>
      <c r="EA77" s="380"/>
      <c r="EB77" s="380"/>
      <c r="EC77" s="380"/>
      <c r="ED77" s="380"/>
      <c r="EE77" s="380"/>
      <c r="EF77" s="380"/>
      <c r="EG77" s="380"/>
      <c r="EH77" s="380"/>
      <c r="EI77" s="380"/>
      <c r="EJ77" s="380"/>
      <c r="EK77" s="380"/>
      <c r="EL77" s="380"/>
      <c r="EM77" s="380"/>
      <c r="EN77" s="380"/>
      <c r="EO77" s="380"/>
      <c r="EP77" s="380"/>
      <c r="EQ77" s="380"/>
    </row>
    <row r="78" spans="1:147" x14ac:dyDescent="0.3">
      <c r="A78" s="368"/>
      <c r="B78" s="368"/>
      <c r="C78" s="368"/>
      <c r="D78" s="368">
        <f t="shared" si="77"/>
        <v>1.0658056259248334</v>
      </c>
      <c r="E78" s="368" t="str">
        <f>VLOOKUP(TEXT(Z78,0),'G2'!B:D,3,0)</f>
        <v>ME</v>
      </c>
      <c r="F78" s="816">
        <f t="shared" si="78"/>
        <v>-174.72702369191575</v>
      </c>
      <c r="G78" s="755" t="str">
        <f t="shared" si="75"/>
        <v>REAL 91243530 CO-055/2024 CANN_AUS</v>
      </c>
      <c r="H78" s="756" t="s">
        <v>1190</v>
      </c>
      <c r="I78" s="370" t="s">
        <v>21</v>
      </c>
      <c r="J78" s="370" t="s">
        <v>22</v>
      </c>
      <c r="K78" s="368" t="s">
        <v>264</v>
      </c>
      <c r="L78" s="368" t="str">
        <f>IFERROR(VLOOKUP(TEXT(Z78,0),'G2'!$B$5:$D$21,3,0),"")</f>
        <v>ME</v>
      </c>
      <c r="M78" s="369"/>
      <c r="N78" s="370" t="s">
        <v>1118</v>
      </c>
      <c r="O78" s="370" t="s">
        <v>779</v>
      </c>
      <c r="P78" s="370"/>
      <c r="Q78" s="370" t="s">
        <v>796</v>
      </c>
      <c r="R78" s="370" t="s">
        <v>651</v>
      </c>
      <c r="S78" s="376"/>
      <c r="T78" s="372">
        <v>45572</v>
      </c>
      <c r="U78" s="372">
        <v>45599</v>
      </c>
      <c r="V78" s="373">
        <f t="shared" ref="V78" si="79">(U78-T78)/30</f>
        <v>0.9</v>
      </c>
      <c r="W78" s="374">
        <v>0</v>
      </c>
      <c r="X78" s="17" cm="1">
        <f t="array" ref="X78">+IF($W$1="Pesos CLP",W78,W78/TC)*MB_24A25</f>
        <v>0</v>
      </c>
      <c r="Y78" s="18">
        <f t="shared" ref="Y78" si="80">SUM(BH78:DU78)</f>
        <v>-174.72702369191575</v>
      </c>
      <c r="Z78">
        <v>91243530</v>
      </c>
      <c r="AA78" s="19">
        <f>IF(OR($I78="REAL",$I78="INCURRIDO"),SUMIF(S!$O:$O,$I78&amp;$O78&amp;$Q78&amp;UPPER(TEXT(AA$4,"MMMMYYYY"))&amp;$Z78,IF($W$1="Pesos CLP",S!$AD:$AD,S!$AO:$AO)),0)</f>
        <v>0</v>
      </c>
      <c r="AB78" s="19">
        <f>IF(OR($I78="REAL",$I78="INCURRIDO"),SUMIF(S!$O:$O,$I78&amp;$O78&amp;$Q78&amp;UPPER(TEXT(AB$4,"MMMMYYYY"))&amp;$Z78,IF($W$1="Pesos CLP",S!$AD:$AD,S!$AO:$AO)),0)</f>
        <v>0</v>
      </c>
      <c r="AC78" s="19">
        <f>IF(OR($I78="REAL",$I78="INCURRIDO"),SUMIF(S!$O:$O,$I78&amp;$O78&amp;$Q78&amp;UPPER(TEXT(AC$4,"MMMMYYYY"))&amp;$Z78,IF($W$1="Pesos CLP",S!$AD:$AD,S!$AO:$AO)),0)</f>
        <v>0</v>
      </c>
      <c r="AD78" s="19">
        <f>IF(OR($I78="REAL",$I78="INCURRIDO"),SUMIF(S!$O:$O,$I78&amp;$O78&amp;$Q78&amp;UPPER(TEXT(AD$4,"MMMMYYYY"))&amp;$Z78,IF($W$1="Pesos CLP",S!$AD:$AD,S!$AO:$AO)),0)</f>
        <v>0</v>
      </c>
      <c r="AE78" s="19">
        <f>IF(OR($I78="REAL",$I78="INCURRIDO"),SUMIF(S!$O:$O,$I78&amp;$O78&amp;$Q78&amp;UPPER(TEXT(AE$4,"MMMMYYYY"))&amp;$Z78,IF($W$1="Pesos CLP",S!$AD:$AD,S!$AO:$AO)),0)</f>
        <v>0</v>
      </c>
      <c r="AF78" s="19">
        <f>IF(OR($I78="REAL",$I78="INCURRIDO"),SUMIF(S!$O:$O,$I78&amp;$O78&amp;$Q78&amp;UPPER(TEXT(AF$4,"MMMMYYYY"))&amp;$Z78,IF($W$1="Pesos CLP",S!$AD:$AD,S!$AO:$AO)),0)</f>
        <v>0</v>
      </c>
      <c r="AG78" s="19">
        <f>IF(OR($I78="REAL",$I78="INCURRIDO"),SUMIF(S!$O:$O,$I78&amp;$O78&amp;$Q78&amp;UPPER(TEXT(AG$4,"MMMMYYYY"))&amp;$Z78,IF($W$1="Pesos CLP",S!$AD:$AD,S!$AO:$AO)),0)</f>
        <v>0</v>
      </c>
      <c r="AH78" s="19">
        <f>IF(OR($I78="REAL",$I78="INCURRIDO"),SUMIF(S!$O:$O,$I78&amp;$O78&amp;$Q78&amp;UPPER(TEXT(AH$4,"MMMMYYYY"))&amp;$Z78,IF($W$1="Pesos CLP",S!$AD:$AD,S!$AO:$AO)),0)</f>
        <v>0</v>
      </c>
      <c r="AI78" s="19">
        <f>IF(OR($I78="REAL",$I78="INCURRIDO"),SUMIF(S!$O:$O,$I78&amp;$O78&amp;$Q78&amp;UPPER(TEXT(AI$4,"MMMMYYYY"))&amp;$Z78,IF($W$1="Pesos CLP",S!$AD:$AD,S!$AO:$AO)),0)</f>
        <v>0</v>
      </c>
      <c r="AJ78" s="19">
        <f>IF(OR($I78="REAL",$I78="INCURRIDO"),SUMIF(S!$O:$O,$I78&amp;$O78&amp;$Q78&amp;UPPER(TEXT(AJ$4,"MMMMYYYY"))&amp;$Z78,IF($W$1="Pesos CLP",S!$AD:$AD,S!$AO:$AO)),0)</f>
        <v>0</v>
      </c>
      <c r="AK78" s="19">
        <f>IF(OR($I78="REAL",$I78="INCURRIDO"),SUMIF(S!$O:$O,$I78&amp;$O78&amp;$Q78&amp;UPPER(TEXT(AK$4,"MMMMYYYY"))&amp;$Z78,IF($W$1="Pesos CLP",S!$AD:$AD,S!$AO:$AO)),0)</f>
        <v>0</v>
      </c>
      <c r="AL78" s="19">
        <f>IF(OR($I78="REAL",$I78="INCURRIDO"),SUMIF(S!$O:$O,$I78&amp;$O78&amp;$Q78&amp;UPPER(TEXT(AL$4,"MMMMYYYY"))&amp;$Z78,IF($W$1="Pesos CLP",S!$AD:$AD,S!$AO:$AO)),0)</f>
        <v>0</v>
      </c>
      <c r="AM78" s="19">
        <f>IF(OR($I78="REAL",$I78="INCURRIDO"),SUMIF(S!$O:$O,$I78&amp;$O78&amp;$Q78&amp;UPPER(TEXT(AM$4,"MMMMYYYY"))&amp;$Z78,IF($W$1="Pesos CLP",S!$AD:$AD,S!$AO:$AO)),0)</f>
        <v>0</v>
      </c>
      <c r="AN78" s="19">
        <f>IF(OR($I78="REAL",$I78="INCURRIDO"),SUMIF(S!$O:$O,$I78&amp;$O78&amp;$Q78&amp;UPPER(TEXT(AN$4,"MMMMYYYY"))&amp;$Z78,IF($W$1="Pesos CLP",S!$AD:$AD,S!$AO:$AO)),0)</f>
        <v>0</v>
      </c>
      <c r="AO78" s="19">
        <f>IF(OR($I78="REAL",$I78="INCURRIDO"),SUMIF(S!$O:$O,$I78&amp;$O78&amp;$Q78&amp;UPPER(TEXT(AO$4,"MMMMYYYY"))&amp;$Z78,IF($W$1="Pesos CLP",S!$AD:$AD,S!$AO:$AO)),0)</f>
        <v>0</v>
      </c>
      <c r="AP78" s="19">
        <f>IF(OR($I78="REAL",$I78="INCURRIDO"),SUMIF(S!$O:$O,$I78&amp;$O78&amp;$Q78&amp;UPPER(TEXT(AP$4,"MMMMYYYY"))&amp;$Z78,IF($W$1="Pesos CLP",S!$AD:$AD,S!$AO:$AO)),0)</f>
        <v>0</v>
      </c>
      <c r="AQ78" s="19">
        <f>IF(OR($I78="REAL",$I78="INCURRIDO"),SUMIF(S!$O:$O,$I78&amp;$O78&amp;$Q78&amp;UPPER(TEXT(AQ$4,"MMMMYYYY"))&amp;$Z78,IF($W$1="Pesos CLP",S!$AD:$AD,S!$AO:$AO)),0)</f>
        <v>0</v>
      </c>
      <c r="AR78" s="19">
        <f>IF(OR($I78="REAL",$I78="INCURRIDO"),SUMIF(S!$O:$O,$I78&amp;$O78&amp;$Q78&amp;UPPER(TEXT(AR$4,"MMMMYYYY"))&amp;$Z78,IF($W$1="Pesos CLP",S!$AD:$AD,S!$AO:$AO)),0)</f>
        <v>0</v>
      </c>
      <c r="AS78" s="19">
        <f>IF(OR($I78="REAL",$I78="INCURRIDO"),SUMIF(S!$O:$O,$I78&amp;$O78&amp;$Q78&amp;UPPER(TEXT(AS$4,"MMMMYYYY"))&amp;$Z78,IF($W$1="Pesos CLP",S!$AD:$AD,S!$AO:$AO)),0)</f>
        <v>0</v>
      </c>
      <c r="AT78" s="19">
        <f>IF(OR($I78="REAL",$I78="INCURRIDO"),SUMIF(S!$O:$O,$I78&amp;$O78&amp;$Q78&amp;UPPER(TEXT(AT$4,"MMMMYYYY"))&amp;$Z78,IF($W$1="Pesos CLP",S!$AD:$AD,S!$AO:$AO)),0)</f>
        <v>0</v>
      </c>
      <c r="AU78" s="19">
        <f>IF(OR($I78="REAL",$I78="INCURRIDO"),SUMIF(S!$O:$O,$I78&amp;$O78&amp;$Q78&amp;UPPER(TEXT(AU$4,"MMMMYYYY"))&amp;$Z78,IF($W$1="Pesos CLP",S!$AD:$AD,S!$AO:$AO)),0)</f>
        <v>0</v>
      </c>
      <c r="AV78" s="19">
        <f>IF(OR($I78="REAL",$I78="INCURRIDO"),SUMIF(S!$O:$O,$I78&amp;$O78&amp;$Q78&amp;UPPER(TEXT(AV$4,"MMMMYYYY"))&amp;$Z78,IF($W$1="Pesos CLP",S!$AD:$AD,S!$AO:$AO)),0)</f>
        <v>0</v>
      </c>
      <c r="AW78" s="19">
        <f>IF(OR($I78="REAL",$I78="INCURRIDO"),SUMIF(S!$O:$O,$I78&amp;$O78&amp;$Q78&amp;UPPER(TEXT(AW$4,"MMMMYYYY"))&amp;$Z78,IF($W$1="Pesos CLP",S!$AD:$AD,S!$AO:$AO)),0)</f>
        <v>0</v>
      </c>
      <c r="AX78" s="19">
        <f>IF(OR($I78="REAL",$I78="INCURRIDO"),SUMIF(S!$O:$O,$I78&amp;$O78&amp;$Q78&amp;UPPER(TEXT(AX$4,"MMMMYYYY"))&amp;$Z78,IF($W$1="Pesos CLP",S!$AD:$AD,S!$AO:$AO)),0)</f>
        <v>0</v>
      </c>
      <c r="AY78" s="19">
        <f>IF(OR($I78="REAL",$I78="INCURRIDO"),SUMIF(S!$O:$O,$I78&amp;$O78&amp;$Q78&amp;UPPER(TEXT(AY$4,"MMMMYYYY"))&amp;$Z78,IF($W$1="Pesos CLP",S!$AD:$AD,S!$AO:$AO)),0)</f>
        <v>0</v>
      </c>
      <c r="AZ78" s="19">
        <f>IF(OR($I78="REAL",$I78="INCURRIDO"),SUMIF(S!$O:$O,$I78&amp;$O78&amp;$Q78&amp;UPPER(TEXT(AZ$4,"MMMMYYYY"))&amp;$Z78,IF($W$1="Pesos CLP",S!$AD:$AD,S!$AO:$AO)),0)</f>
        <v>0</v>
      </c>
      <c r="BA78" s="19">
        <f>IF(OR($I78="REAL",$I78="INCURRIDO"),SUMIF(S!$O:$O,$I78&amp;$O78&amp;$Q78&amp;UPPER(TEXT(BA$4,"MMMMYYYY"))&amp;$Z78,IF($W$1="Pesos CLP",S!$AD:$AD,S!$AO:$AO)),0)</f>
        <v>0</v>
      </c>
      <c r="BB78" s="19">
        <f>IF(OR($I78="REAL",$I78="INCURRIDO"),SUMIF(S!$O:$O,$I78&amp;$O78&amp;$Q78&amp;UPPER(TEXT(BB$4,"MMMMYYYY"))&amp;$Z78,IF($W$1="Pesos CLP",S!$AD:$AD,S!$AO:$AO)),0)</f>
        <v>0</v>
      </c>
      <c r="BC78" s="19">
        <f>IF(OR($I78="REAL",$I78="INCURRIDO"),SUMIF(S!$O:$O,$I78&amp;$O78&amp;$Q78&amp;UPPER(TEXT(BC$4,"MMMMYYYY"))&amp;$Z78,IF($W$1="Pesos CLP",S!$AD:$AD,S!$AO:$AO)),0)</f>
        <v>0</v>
      </c>
      <c r="BD78" s="19">
        <f>IF(OR($I78="REAL",$I78="INCURRIDO"),SUMIF(S!$O:$O,$I78&amp;$O78&amp;$Q78&amp;UPPER(TEXT(BD$4,"MMMMYYYY"))&amp;$Z78,IF($W$1="Pesos CLP",S!$AD:$AD,S!$AO:$AO)),0)</f>
        <v>0</v>
      </c>
      <c r="BE78" s="19">
        <f>IF(OR($I78="REAL",$I78="INCURRIDO"),SUMIF(S!$O:$O,$I78&amp;$O78&amp;$Q78&amp;UPPER(TEXT(BE$4,"MMMMYYYY"))&amp;$Z78,IF($W$1="Pesos CLP",S!$AD:$AD,S!$AO:$AO)),0)</f>
        <v>0</v>
      </c>
      <c r="BF78" s="19">
        <f>IF(OR($I78="REAL",$I78="INCURRIDO"),SUMIF(S!$O:$O,$I78&amp;$O78&amp;$Q78&amp;UPPER(TEXT(BF$4,"MMMMYYYY"))&amp;$Z78,IF($W$1="Pesos CLP",S!$AD:$AD,S!$AO:$AO)),0)</f>
        <v>0</v>
      </c>
      <c r="BG78" s="19">
        <f>IF(OR($I78="REAL",$I78="INCURRIDO"),SUMIF(S!$O:$O,$I78&amp;$O78&amp;$Q78&amp;UPPER(TEXT(BG$4,"MMMMYYYY"))&amp;$Z78,IF($W$1="Pesos CLP",S!$AD:$AD,S!$AO:$AO)),0)</f>
        <v>0</v>
      </c>
      <c r="BH78" s="19">
        <f>IF(OR($I78="REAL",$I78="INCURRIDO"),SUMIF(S!$O:$O,$I78&amp;$O78&amp;$Q78&amp;UPPER(TEXT(BH$4,"MMMMYYYY"))&amp;$Z78,IF($W$1="Pesos CLP",S!$AD:$AD,S!$AO:$AO)),0)</f>
        <v>0</v>
      </c>
      <c r="BI78" s="19">
        <f>IF(OR($I78="REAL",$I78="INCURRIDO"),SUMIF(S!$O:$O,$I78&amp;$O78&amp;$Q78&amp;UPPER(TEXT(BI$4,"MMMMYYYY"))&amp;$Z78,IF($W$1="Pesos CLP",S!$AD:$AD,S!$AO:$AO)),0)</f>
        <v>0</v>
      </c>
      <c r="BJ78" s="19">
        <f>IF(OR($I78="REAL",$I78="INCURRIDO"),SUMIF(S!$O:$O,$I78&amp;$O78&amp;$Q78&amp;UPPER(TEXT(BJ$4,"MMMMYYYY"))&amp;$Z78,IF($W$1="Pesos CLP",S!$AD:$AD,S!$AO:$AO)),0)</f>
        <v>0</v>
      </c>
      <c r="BK78" s="19">
        <f>IF(OR($I78="REAL",$I78="INCURRIDO"),SUMIF(S!$O:$O,$I78&amp;$O78&amp;$Q78&amp;UPPER(TEXT(BK$4,"MMMMYYYY"))&amp;$Z78,IF($W$1="Pesos CLP",S!$AD:$AD,S!$AO:$AO)),0)</f>
        <v>0</v>
      </c>
      <c r="BL78" s="19">
        <f>IF(OR($I78="REAL",$I78="INCURRIDO"),SUMIF(S!$O:$O,$I78&amp;$O78&amp;$Q78&amp;UPPER(TEXT(BL$4,"MMMMYYYY"))&amp;$Z78,IF($W$1="Pesos CLP",S!$AD:$AD,S!$AO:$AO)),0)</f>
        <v>0</v>
      </c>
      <c r="BM78" s="19">
        <f>IF(OR($I78="REAL",$I78="INCURRIDO"),SUMIF(S!$O:$O,$I78&amp;$O78&amp;$Q78&amp;UPPER(TEXT(BM$4,"MMMMYYYY"))&amp;$Z78,IF($W$1="Pesos CLP",S!$AD:$AD,S!$AO:$AO)),0)</f>
        <v>0</v>
      </c>
      <c r="BN78" s="19">
        <f>IF(OR($I78="REAL",$I78="INCURRIDO"),SUMIF(S!$O:$O,$I78&amp;$O78&amp;$Q78&amp;UPPER(TEXT(BN$4,"MMMMYYYY"))&amp;$Z78,IF($W$1="Pesos CLP",S!$AD:$AD,S!$AO:$AO)),0)</f>
        <v>0</v>
      </c>
      <c r="BO78" s="19">
        <f>IF(OR($I78="REAL",$I78="INCURRIDO"),SUMIF(S!$O:$O,$I78&amp;$O78&amp;$Q78&amp;UPPER(TEXT(BO$4,"MMMMYYYY"))&amp;$Z78,IF($W$1="Pesos CLP",S!$AD:$AD,S!$AO:$AO)),0)</f>
        <v>0</v>
      </c>
      <c r="BP78" s="19">
        <f>IF(OR($I78="REAL",$I78="INCURRIDO"),SUMIF(S!$O:$O,$I78&amp;$O78&amp;$Q78&amp;UPPER(TEXT(BP$4,"MMMMYYYY"))&amp;$Z78,IF($W$1="Pesos CLP",S!$AD:$AD,S!$AO:$AO)),0)</f>
        <v>0</v>
      </c>
      <c r="BQ78" s="19">
        <f>IF(OR($I78="REAL",$I78="INCURRIDO"),SUMIF(S!$O:$O,$I78&amp;$O78&amp;$Q78&amp;UPPER(TEXT(BQ$4,"MMMMYYYY"))&amp;$Z78,IF($W$1="Pesos CLP",S!$AD:$AD,S!$AO:$AO)),0)</f>
        <v>0</v>
      </c>
      <c r="BR78" s="19">
        <f>IF(OR($I78="REAL",$I78="INCURRIDO"),SUMIF(S!$O:$O,$I78&amp;$O78&amp;$Q78&amp;UPPER(TEXT(BR$4,"MMMMYYYY"))&amp;$Z78,IF($W$1="Pesos CLP",S!$AD:$AD,S!$AO:$AO)),0)</f>
        <v>0</v>
      </c>
      <c r="BS78" s="19">
        <f>IF(OR($I78="REAL",$I78="INCURRIDO"),SUMIF(S!$O:$O,$I78&amp;$O78&amp;$Q78&amp;UPPER(TEXT(BS$4,"MMMMYYYY"))&amp;$Z78,IF($W$1="Pesos CLP",S!$AD:$AD,S!$AO:$AO)),0)</f>
        <v>0</v>
      </c>
      <c r="BT78" s="19">
        <f>IF(OR($I78="REAL",$I78="INCURRIDO"),SUMIF(S!$O:$O,$I78&amp;$O78&amp;$Q78&amp;UPPER(TEXT(BT$4,"MMMMYYYY"))&amp;$Z78,IF($W$1="Pesos CLP",S!$AD:$AD,S!$AO:$AO)),0)</f>
        <v>0</v>
      </c>
      <c r="BU78" s="19">
        <f>IF(OR($I78="REAL",$I78="INCURRIDO"),SUMIF(S!$O:$O,$I78&amp;$O78&amp;$Q78&amp;UPPER(TEXT(BU$4,"MMMMYYYY"))&amp;$Z78,IF($W$1="Pesos CLP",S!$AD:$AD,S!$AO:$AO)),0)</f>
        <v>0</v>
      </c>
      <c r="BV78" s="19">
        <f>IF(OR($I78="REAL",$I78="INCURRIDO"),SUMIF(S!$O:$O,$I78&amp;$O78&amp;$Q78&amp;UPPER(TEXT(BV$4,"MMMMYYYY"))&amp;$Z78,IF($W$1="Pesos CLP",S!$AD:$AD,S!$AO:$AO)),0)</f>
        <v>0</v>
      </c>
      <c r="BW78" s="817">
        <f>IF(OR($I78="REAL",$I78="INCURRIDO"),SUMIF(S!$O:$O,$I78&amp;$O78&amp;$Q78&amp;UPPER(TEXT(BW$4,"MMMMYYYY"))&amp;$Z78,IF($W$1="Pesos CLP",S!$AD:$AD,S!$AO:$AO)),0)</f>
        <v>-174.72702369191575</v>
      </c>
      <c r="BX78" s="19">
        <f>IF(OR($I78="REAL",$I78="INCURRIDO"),SUMIF(S!$O:$O,$I78&amp;$O78&amp;$Q78&amp;UPPER(TEXT(BX$4,"MMMMYYYY"))&amp;$Z78,IF($W$1="Pesos CLP",S!$AD:$AD,S!$AO:$AO)),0)</f>
        <v>0</v>
      </c>
      <c r="BY78" s="19">
        <f>IF(OR($I78="REAL",$I78="INCURRIDO"),SUMIF(S!$O:$O,$I78&amp;$O78&amp;$Q78&amp;UPPER(TEXT(BY$4,"MMMMYYYY"))&amp;$Z78,IF($W$1="Pesos CLP",S!$AD:$AD,S!$AO:$AO)),0)</f>
        <v>0</v>
      </c>
      <c r="BZ78" s="19">
        <f>IF(OR($I78="REAL",$I78="INCURRIDO"),SUMIF(S!$O:$O,$I78&amp;$O78&amp;$Q78&amp;UPPER(TEXT(BZ$4,"MMMMYYYY"))&amp;$Z78,IF($W$1="Pesos CLP",S!$AD:$AD,S!$AO:$AO)),0)</f>
        <v>0</v>
      </c>
      <c r="CA78" s="19">
        <f>IF(OR($I78="REAL",$I78="INCURRIDO"),SUMIF(S!$O:$O,$I78&amp;$O78&amp;$Q78&amp;UPPER(TEXT(CA$4,"MMMMYYYY"))&amp;$Z78,IF($W$1="Pesos CLP",S!$AD:$AD,S!$AO:$AO)),0)</f>
        <v>0</v>
      </c>
      <c r="CB78" s="19">
        <f>IF(OR($I78="REAL",$I78="INCURRIDO"),SUMIF(S!$O:$O,$I78&amp;$O78&amp;$Q78&amp;UPPER(TEXT(CB$4,"MMMMYYYY"))&amp;$Z78,IF($W$1="Pesos CLP",S!$AD:$AD,S!$AO:$AO)),0)</f>
        <v>0</v>
      </c>
      <c r="CC78" s="19">
        <f>IF(OR($I78="REAL",$I78="INCURRIDO"),SUMIF(S!$O:$O,$I78&amp;$O78&amp;$Q78&amp;UPPER(TEXT(CC$4,"MMMMYYYY"))&amp;$Z78,IF($W$1="Pesos CLP",S!$AD:$AD,S!$AO:$AO)),0)</f>
        <v>0</v>
      </c>
      <c r="CD78" s="19">
        <f>IF(OR($I78="REAL",$I78="INCURRIDO"),SUMIF(S!$O:$O,$I78&amp;$O78&amp;$Q78&amp;UPPER(TEXT(CD$4,"MMMMYYYY"))&amp;$Z78,IF($W$1="Pesos CLP",S!$AD:$AD,S!$AO:$AO)),0)</f>
        <v>0</v>
      </c>
      <c r="CE78" s="19">
        <f>IF(OR($I78="REAL",$I78="INCURRIDO"),SUMIF(S!$O:$O,$I78&amp;$O78&amp;$Q78&amp;UPPER(TEXT(CE$4,"MMMMYYYY"))&amp;$Z78,IF($W$1="Pesos CLP",S!$AD:$AD,S!$AO:$AO)),0)</f>
        <v>0</v>
      </c>
      <c r="CF78" s="19">
        <f>IF(OR($I78="REAL",$I78="INCURRIDO"),SUMIF(S!$O:$O,$I78&amp;$O78&amp;$Q78&amp;UPPER(TEXT(CF$4,"MMMMYYYY"))&amp;$Z78,IF($W$1="Pesos CLP",S!$AD:$AD,S!$AO:$AO)),0)</f>
        <v>0</v>
      </c>
      <c r="CG78" s="19">
        <f>IF(OR($I78="REAL",$I78="INCURRIDO"),SUMIF(S!$O:$O,$I78&amp;$O78&amp;$Q78&amp;UPPER(TEXT(CG$4,"MMMMYYYY"))&amp;$Z78,IF($W$1="Pesos CLP",S!$AD:$AD,S!$AO:$AO)),0)</f>
        <v>0</v>
      </c>
      <c r="CH78" s="19">
        <f>IF(OR($I78="REAL",$I78="INCURRIDO"),SUMIF(S!$O:$O,$I78&amp;$O78&amp;$Q78&amp;UPPER(TEXT(CH$4,"MMMMYYYY"))&amp;$Z78,IF($W$1="Pesos CLP",S!$AD:$AD,S!$AO:$AO)),0)</f>
        <v>0</v>
      </c>
      <c r="CI78" s="19">
        <f>IF(OR($I78="REAL",$I78="INCURRIDO"),SUMIF(S!$O:$O,$I78&amp;$O78&amp;$Q78&amp;UPPER(TEXT(CI$4,"MMMMYYYY"))&amp;$Z78,IF($W$1="Pesos CLP",S!$AD:$AD,S!$AO:$AO)),0)</f>
        <v>0</v>
      </c>
      <c r="CJ78" s="19">
        <f>IF(OR($I78="REAL",$I78="INCURRIDO"),SUMIF(S!$O:$O,$I78&amp;$O78&amp;$Q78&amp;UPPER(TEXT(CJ$4,"MMMMYYYY"))&amp;$Z78,IF($W$1="Pesos CLP",S!$AD:$AD,S!$AO:$AO)),0)</f>
        <v>0</v>
      </c>
      <c r="CK78" s="378">
        <f t="shared" si="69"/>
        <v>0</v>
      </c>
      <c r="CL78" s="378">
        <f t="shared" si="69"/>
        <v>0</v>
      </c>
      <c r="CM78" s="378">
        <f t="shared" si="69"/>
        <v>0</v>
      </c>
      <c r="CN78" s="378">
        <f t="shared" si="69"/>
        <v>0</v>
      </c>
      <c r="CO78" s="378">
        <f t="shared" si="69"/>
        <v>0</v>
      </c>
      <c r="CP78" s="378">
        <f t="shared" si="69"/>
        <v>0</v>
      </c>
      <c r="CQ78" s="378">
        <f t="shared" si="69"/>
        <v>0</v>
      </c>
      <c r="CR78" s="378">
        <f t="shared" si="69"/>
        <v>0</v>
      </c>
      <c r="CS78" s="378">
        <f t="shared" si="70"/>
        <v>0</v>
      </c>
      <c r="CT78" s="378">
        <f t="shared" si="70"/>
        <v>0</v>
      </c>
      <c r="CU78" s="378">
        <f t="shared" si="70"/>
        <v>0</v>
      </c>
      <c r="CV78" s="378">
        <f t="shared" si="70"/>
        <v>0</v>
      </c>
      <c r="CW78" s="378">
        <f t="shared" si="70"/>
        <v>0</v>
      </c>
      <c r="CX78" s="378">
        <f t="shared" si="70"/>
        <v>0</v>
      </c>
      <c r="CY78" s="378">
        <f t="shared" si="70"/>
        <v>0</v>
      </c>
      <c r="CZ78" s="378">
        <f t="shared" si="70"/>
        <v>0</v>
      </c>
      <c r="DA78" s="378">
        <f t="shared" si="70"/>
        <v>0</v>
      </c>
      <c r="DB78" s="378">
        <f t="shared" si="70"/>
        <v>0</v>
      </c>
      <c r="DC78" s="378">
        <f t="shared" si="71"/>
        <v>0</v>
      </c>
      <c r="DD78" s="378">
        <f t="shared" si="71"/>
        <v>0</v>
      </c>
      <c r="DE78" s="378">
        <f t="shared" si="71"/>
        <v>0</v>
      </c>
      <c r="DF78" s="378">
        <f t="shared" si="71"/>
        <v>0</v>
      </c>
      <c r="DG78" s="378">
        <f t="shared" si="71"/>
        <v>0</v>
      </c>
      <c r="DH78" s="378">
        <f t="shared" si="71"/>
        <v>0</v>
      </c>
      <c r="DI78" s="378">
        <f t="shared" si="71"/>
        <v>0</v>
      </c>
      <c r="DJ78" s="378">
        <f t="shared" si="71"/>
        <v>0</v>
      </c>
      <c r="DK78" s="378">
        <f t="shared" si="71"/>
        <v>0</v>
      </c>
      <c r="DL78" s="378">
        <f t="shared" si="71"/>
        <v>0</v>
      </c>
      <c r="DM78" s="378">
        <f t="shared" si="72"/>
        <v>0</v>
      </c>
      <c r="DN78" s="378">
        <f t="shared" si="72"/>
        <v>0</v>
      </c>
      <c r="DO78" s="378">
        <f t="shared" si="72"/>
        <v>0</v>
      </c>
      <c r="DP78" s="378">
        <f t="shared" si="72"/>
        <v>0</v>
      </c>
      <c r="DQ78" s="378">
        <f t="shared" si="72"/>
        <v>0</v>
      </c>
      <c r="DR78" s="378">
        <f t="shared" si="72"/>
        <v>0</v>
      </c>
      <c r="DS78" s="378">
        <f t="shared" si="72"/>
        <v>0</v>
      </c>
      <c r="DT78" s="378">
        <f t="shared" si="72"/>
        <v>0</v>
      </c>
      <c r="DU78" s="378">
        <f t="shared" si="72"/>
        <v>0</v>
      </c>
      <c r="DV78" s="378">
        <f t="shared" si="72"/>
        <v>0</v>
      </c>
      <c r="DW78" s="378">
        <f t="shared" si="73"/>
        <v>0</v>
      </c>
      <c r="DX78" s="378">
        <f t="shared" si="73"/>
        <v>0</v>
      </c>
      <c r="DY78" s="378">
        <f t="shared" si="73"/>
        <v>0</v>
      </c>
      <c r="DZ78" s="378">
        <f t="shared" si="73"/>
        <v>0</v>
      </c>
      <c r="EA78" s="378">
        <f t="shared" si="73"/>
        <v>0</v>
      </c>
      <c r="EB78" s="378">
        <f t="shared" si="73"/>
        <v>0</v>
      </c>
      <c r="EC78" s="378">
        <f t="shared" si="73"/>
        <v>0</v>
      </c>
      <c r="ED78" s="378">
        <f t="shared" si="73"/>
        <v>0</v>
      </c>
      <c r="EE78" s="378">
        <f t="shared" si="73"/>
        <v>0</v>
      </c>
      <c r="EF78" s="378">
        <f t="shared" si="73"/>
        <v>0</v>
      </c>
      <c r="EG78" s="378">
        <f t="shared" si="74"/>
        <v>0</v>
      </c>
      <c r="EH78" s="378">
        <f t="shared" si="74"/>
        <v>0</v>
      </c>
      <c r="EI78" s="378">
        <f t="shared" si="74"/>
        <v>0</v>
      </c>
      <c r="EJ78" s="378">
        <f t="shared" si="74"/>
        <v>0</v>
      </c>
      <c r="EK78" s="378">
        <f t="shared" si="74"/>
        <v>0</v>
      </c>
      <c r="EL78" s="378">
        <f t="shared" si="74"/>
        <v>0</v>
      </c>
      <c r="EM78" s="378">
        <f t="shared" si="74"/>
        <v>0</v>
      </c>
      <c r="EN78" s="378">
        <f t="shared" si="74"/>
        <v>0</v>
      </c>
      <c r="EO78" s="378">
        <f t="shared" si="74"/>
        <v>0</v>
      </c>
      <c r="EP78" s="378">
        <f t="shared" si="74"/>
        <v>0</v>
      </c>
      <c r="EQ78" s="378">
        <f t="shared" si="74"/>
        <v>0</v>
      </c>
    </row>
    <row r="79" spans="1:147" x14ac:dyDescent="0.3">
      <c r="A79" s="368"/>
      <c r="B79" s="368"/>
      <c r="C79" s="368"/>
      <c r="D79" s="368">
        <f t="shared" si="77"/>
        <v>1.0658056259248334</v>
      </c>
      <c r="E79" s="368" t="str">
        <f>VLOOKUP(TEXT(Z79,0),'G2'!B:D,3,0)</f>
        <v>ME</v>
      </c>
      <c r="F79" s="816">
        <f t="shared" si="78"/>
        <v>0</v>
      </c>
      <c r="G79" s="755" t="str">
        <f t="shared" ref="G79" si="81">IF(OR($I79="REAL",$I79="INCURRIDO"),$I79&amp;" "&amp;$Z79&amp;" "&amp;O79&amp;" "&amp;Q79,)</f>
        <v>REAL 91243530 TRANSPORTE CANN_AUS</v>
      </c>
      <c r="H79" s="756" t="s">
        <v>1190</v>
      </c>
      <c r="I79" s="370" t="s">
        <v>21</v>
      </c>
      <c r="J79" s="370" t="s">
        <v>22</v>
      </c>
      <c r="K79" s="368" t="s">
        <v>264</v>
      </c>
      <c r="L79" s="368" t="str">
        <f>IFERROR(VLOOKUP(TEXT(Z79,0),'G2'!$B$5:$D$21,3,0),"")</f>
        <v>ME</v>
      </c>
      <c r="M79" s="369"/>
      <c r="N79" s="370" t="s">
        <v>650</v>
      </c>
      <c r="O79" s="370" t="s">
        <v>631</v>
      </c>
      <c r="P79" s="370"/>
      <c r="Q79" s="370" t="s">
        <v>796</v>
      </c>
      <c r="R79" s="370" t="s">
        <v>651</v>
      </c>
      <c r="S79" s="376"/>
      <c r="T79" s="372">
        <v>45572</v>
      </c>
      <c r="U79" s="372">
        <v>45599</v>
      </c>
      <c r="V79" s="373">
        <f t="shared" ref="V79" si="82">(U79-T79)/30</f>
        <v>0.9</v>
      </c>
      <c r="W79" s="374">
        <v>0</v>
      </c>
      <c r="X79" s="17" cm="1">
        <f t="array" ref="X79">+IF($W$1="Pesos CLP",W79,W79/TC)*MB_24A25</f>
        <v>0</v>
      </c>
      <c r="Y79" s="18">
        <f t="shared" ref="Y79" si="83">SUM(BH79:DU79)</f>
        <v>801.27826656629304</v>
      </c>
      <c r="Z79">
        <v>91243530</v>
      </c>
      <c r="AA79" s="19">
        <f>IF(OR($I79="REAL",$I79="INCURRIDO"),SUMIF(S!$O:$O,$I79&amp;$O79&amp;$Q79&amp;UPPER(TEXT(AA$4,"MMMMYYYY"))&amp;$Z79,IF($W$1="Pesos CLP",S!$AD:$AD,S!$AO:$AO)),0)</f>
        <v>0</v>
      </c>
      <c r="AB79" s="19">
        <f>IF(OR($I79="REAL",$I79="INCURRIDO"),SUMIF(S!$O:$O,$I79&amp;$O79&amp;$Q79&amp;UPPER(TEXT(AB$4,"MMMMYYYY"))&amp;$Z79,IF($W$1="Pesos CLP",S!$AD:$AD,S!$AO:$AO)),0)</f>
        <v>0</v>
      </c>
      <c r="AC79" s="19">
        <f>IF(OR($I79="REAL",$I79="INCURRIDO"),SUMIF(S!$O:$O,$I79&amp;$O79&amp;$Q79&amp;UPPER(TEXT(AC$4,"MMMMYYYY"))&amp;$Z79,IF($W$1="Pesos CLP",S!$AD:$AD,S!$AO:$AO)),0)</f>
        <v>0</v>
      </c>
      <c r="AD79" s="19">
        <f>IF(OR($I79="REAL",$I79="INCURRIDO"),SUMIF(S!$O:$O,$I79&amp;$O79&amp;$Q79&amp;UPPER(TEXT(AD$4,"MMMMYYYY"))&amp;$Z79,IF($W$1="Pesos CLP",S!$AD:$AD,S!$AO:$AO)),0)</f>
        <v>0</v>
      </c>
      <c r="AE79" s="19">
        <f>IF(OR($I79="REAL",$I79="INCURRIDO"),SUMIF(S!$O:$O,$I79&amp;$O79&amp;$Q79&amp;UPPER(TEXT(AE$4,"MMMMYYYY"))&amp;$Z79,IF($W$1="Pesos CLP",S!$AD:$AD,S!$AO:$AO)),0)</f>
        <v>0</v>
      </c>
      <c r="AF79" s="19">
        <f>IF(OR($I79="REAL",$I79="INCURRIDO"),SUMIF(S!$O:$O,$I79&amp;$O79&amp;$Q79&amp;UPPER(TEXT(AF$4,"MMMMYYYY"))&amp;$Z79,IF($W$1="Pesos CLP",S!$AD:$AD,S!$AO:$AO)),0)</f>
        <v>0</v>
      </c>
      <c r="AG79" s="19">
        <f>IF(OR($I79="REAL",$I79="INCURRIDO"),SUMIF(S!$O:$O,$I79&amp;$O79&amp;$Q79&amp;UPPER(TEXT(AG$4,"MMMMYYYY"))&amp;$Z79,IF($W$1="Pesos CLP",S!$AD:$AD,S!$AO:$AO)),0)</f>
        <v>0</v>
      </c>
      <c r="AH79" s="19">
        <f>IF(OR($I79="REAL",$I79="INCURRIDO"),SUMIF(S!$O:$O,$I79&amp;$O79&amp;$Q79&amp;UPPER(TEXT(AH$4,"MMMMYYYY"))&amp;$Z79,IF($W$1="Pesos CLP",S!$AD:$AD,S!$AO:$AO)),0)</f>
        <v>0</v>
      </c>
      <c r="AI79" s="19">
        <f>IF(OR($I79="REAL",$I79="INCURRIDO"),SUMIF(S!$O:$O,$I79&amp;$O79&amp;$Q79&amp;UPPER(TEXT(AI$4,"MMMMYYYY"))&amp;$Z79,IF($W$1="Pesos CLP",S!$AD:$AD,S!$AO:$AO)),0)</f>
        <v>0</v>
      </c>
      <c r="AJ79" s="19">
        <f>IF(OR($I79="REAL",$I79="INCURRIDO"),SUMIF(S!$O:$O,$I79&amp;$O79&amp;$Q79&amp;UPPER(TEXT(AJ$4,"MMMMYYYY"))&amp;$Z79,IF($W$1="Pesos CLP",S!$AD:$AD,S!$AO:$AO)),0)</f>
        <v>0</v>
      </c>
      <c r="AK79" s="19">
        <f>IF(OR($I79="REAL",$I79="INCURRIDO"),SUMIF(S!$O:$O,$I79&amp;$O79&amp;$Q79&amp;UPPER(TEXT(AK$4,"MMMMYYYY"))&amp;$Z79,IF($W$1="Pesos CLP",S!$AD:$AD,S!$AO:$AO)),0)</f>
        <v>0</v>
      </c>
      <c r="AL79" s="19">
        <f>IF(OR($I79="REAL",$I79="INCURRIDO"),SUMIF(S!$O:$O,$I79&amp;$O79&amp;$Q79&amp;UPPER(TEXT(AL$4,"MMMMYYYY"))&amp;$Z79,IF($W$1="Pesos CLP",S!$AD:$AD,S!$AO:$AO)),0)</f>
        <v>0</v>
      </c>
      <c r="AM79" s="19">
        <f>IF(OR($I79="REAL",$I79="INCURRIDO"),SUMIF(S!$O:$O,$I79&amp;$O79&amp;$Q79&amp;UPPER(TEXT(AM$4,"MMMMYYYY"))&amp;$Z79,IF($W$1="Pesos CLP",S!$AD:$AD,S!$AO:$AO)),0)</f>
        <v>0</v>
      </c>
      <c r="AN79" s="19">
        <f>IF(OR($I79="REAL",$I79="INCURRIDO"),SUMIF(S!$O:$O,$I79&amp;$O79&amp;$Q79&amp;UPPER(TEXT(AN$4,"MMMMYYYY"))&amp;$Z79,IF($W$1="Pesos CLP",S!$AD:$AD,S!$AO:$AO)),0)</f>
        <v>0</v>
      </c>
      <c r="AO79" s="19">
        <f>IF(OR($I79="REAL",$I79="INCURRIDO"),SUMIF(S!$O:$O,$I79&amp;$O79&amp;$Q79&amp;UPPER(TEXT(AO$4,"MMMMYYYY"))&amp;$Z79,IF($W$1="Pesos CLP",S!$AD:$AD,S!$AO:$AO)),0)</f>
        <v>0</v>
      </c>
      <c r="AP79" s="19">
        <f>IF(OR($I79="REAL",$I79="INCURRIDO"),SUMIF(S!$O:$O,$I79&amp;$O79&amp;$Q79&amp;UPPER(TEXT(AP$4,"MMMMYYYY"))&amp;$Z79,IF($W$1="Pesos CLP",S!$AD:$AD,S!$AO:$AO)),0)</f>
        <v>0</v>
      </c>
      <c r="AQ79" s="19">
        <f>IF(OR($I79="REAL",$I79="INCURRIDO"),SUMIF(S!$O:$O,$I79&amp;$O79&amp;$Q79&amp;UPPER(TEXT(AQ$4,"MMMMYYYY"))&amp;$Z79,IF($W$1="Pesos CLP",S!$AD:$AD,S!$AO:$AO)),0)</f>
        <v>0</v>
      </c>
      <c r="AR79" s="19">
        <f>IF(OR($I79="REAL",$I79="INCURRIDO"),SUMIF(S!$O:$O,$I79&amp;$O79&amp;$Q79&amp;UPPER(TEXT(AR$4,"MMMMYYYY"))&amp;$Z79,IF($W$1="Pesos CLP",S!$AD:$AD,S!$AO:$AO)),0)</f>
        <v>0</v>
      </c>
      <c r="AS79" s="19">
        <f>IF(OR($I79="REAL",$I79="INCURRIDO"),SUMIF(S!$O:$O,$I79&amp;$O79&amp;$Q79&amp;UPPER(TEXT(AS$4,"MMMMYYYY"))&amp;$Z79,IF($W$1="Pesos CLP",S!$AD:$AD,S!$AO:$AO)),0)</f>
        <v>0</v>
      </c>
      <c r="AT79" s="19">
        <f>IF(OR($I79="REAL",$I79="INCURRIDO"),SUMIF(S!$O:$O,$I79&amp;$O79&amp;$Q79&amp;UPPER(TEXT(AT$4,"MMMMYYYY"))&amp;$Z79,IF($W$1="Pesos CLP",S!$AD:$AD,S!$AO:$AO)),0)</f>
        <v>0</v>
      </c>
      <c r="AU79" s="19">
        <f>IF(OR($I79="REAL",$I79="INCURRIDO"),SUMIF(S!$O:$O,$I79&amp;$O79&amp;$Q79&amp;UPPER(TEXT(AU$4,"MMMMYYYY"))&amp;$Z79,IF($W$1="Pesos CLP",S!$AD:$AD,S!$AO:$AO)),0)</f>
        <v>0</v>
      </c>
      <c r="AV79" s="19">
        <f>IF(OR($I79="REAL",$I79="INCURRIDO"),SUMIF(S!$O:$O,$I79&amp;$O79&amp;$Q79&amp;UPPER(TEXT(AV$4,"MMMMYYYY"))&amp;$Z79,IF($W$1="Pesos CLP",S!$AD:$AD,S!$AO:$AO)),0)</f>
        <v>0</v>
      </c>
      <c r="AW79" s="19">
        <f>IF(OR($I79="REAL",$I79="INCURRIDO"),SUMIF(S!$O:$O,$I79&amp;$O79&amp;$Q79&amp;UPPER(TEXT(AW$4,"MMMMYYYY"))&amp;$Z79,IF($W$1="Pesos CLP",S!$AD:$AD,S!$AO:$AO)),0)</f>
        <v>0</v>
      </c>
      <c r="AX79" s="19">
        <f>IF(OR($I79="REAL",$I79="INCURRIDO"),SUMIF(S!$O:$O,$I79&amp;$O79&amp;$Q79&amp;UPPER(TEXT(AX$4,"MMMMYYYY"))&amp;$Z79,IF($W$1="Pesos CLP",S!$AD:$AD,S!$AO:$AO)),0)</f>
        <v>0</v>
      </c>
      <c r="AY79" s="19">
        <f>IF(OR($I79="REAL",$I79="INCURRIDO"),SUMIF(S!$O:$O,$I79&amp;$O79&amp;$Q79&amp;UPPER(TEXT(AY$4,"MMMMYYYY"))&amp;$Z79,IF($W$1="Pesos CLP",S!$AD:$AD,S!$AO:$AO)),0)</f>
        <v>0</v>
      </c>
      <c r="AZ79" s="19">
        <f>IF(OR($I79="REAL",$I79="INCURRIDO"),SUMIF(S!$O:$O,$I79&amp;$O79&amp;$Q79&amp;UPPER(TEXT(AZ$4,"MMMMYYYY"))&amp;$Z79,IF($W$1="Pesos CLP",S!$AD:$AD,S!$AO:$AO)),0)</f>
        <v>0</v>
      </c>
      <c r="BA79" s="19">
        <f>IF(OR($I79="REAL",$I79="INCURRIDO"),SUMIF(S!$O:$O,$I79&amp;$O79&amp;$Q79&amp;UPPER(TEXT(BA$4,"MMMMYYYY"))&amp;$Z79,IF($W$1="Pesos CLP",S!$AD:$AD,S!$AO:$AO)),0)</f>
        <v>0</v>
      </c>
      <c r="BB79" s="19">
        <f>IF(OR($I79="REAL",$I79="INCURRIDO"),SUMIF(S!$O:$O,$I79&amp;$O79&amp;$Q79&amp;UPPER(TEXT(BB$4,"MMMMYYYY"))&amp;$Z79,IF($W$1="Pesos CLP",S!$AD:$AD,S!$AO:$AO)),0)</f>
        <v>0</v>
      </c>
      <c r="BC79" s="19">
        <f>IF(OR($I79="REAL",$I79="INCURRIDO"),SUMIF(S!$O:$O,$I79&amp;$O79&amp;$Q79&amp;UPPER(TEXT(BC$4,"MMMMYYYY"))&amp;$Z79,IF($W$1="Pesos CLP",S!$AD:$AD,S!$AO:$AO)),0)</f>
        <v>0</v>
      </c>
      <c r="BD79" s="19">
        <f>IF(OR($I79="REAL",$I79="INCURRIDO"),SUMIF(S!$O:$O,$I79&amp;$O79&amp;$Q79&amp;UPPER(TEXT(BD$4,"MMMMYYYY"))&amp;$Z79,IF($W$1="Pesos CLP",S!$AD:$AD,S!$AO:$AO)),0)</f>
        <v>0</v>
      </c>
      <c r="BE79" s="19">
        <f>IF(OR($I79="REAL",$I79="INCURRIDO"),SUMIF(S!$O:$O,$I79&amp;$O79&amp;$Q79&amp;UPPER(TEXT(BE$4,"MMMMYYYY"))&amp;$Z79,IF($W$1="Pesos CLP",S!$AD:$AD,S!$AO:$AO)),0)</f>
        <v>0</v>
      </c>
      <c r="BF79" s="19">
        <f>IF(OR($I79="REAL",$I79="INCURRIDO"),SUMIF(S!$O:$O,$I79&amp;$O79&amp;$Q79&amp;UPPER(TEXT(BF$4,"MMMMYYYY"))&amp;$Z79,IF($W$1="Pesos CLP",S!$AD:$AD,S!$AO:$AO)),0)</f>
        <v>0</v>
      </c>
      <c r="BG79" s="19">
        <f>IF(OR($I79="REAL",$I79="INCURRIDO"),SUMIF(S!$O:$O,$I79&amp;$O79&amp;$Q79&amp;UPPER(TEXT(BG$4,"MMMMYYYY"))&amp;$Z79,IF($W$1="Pesos CLP",S!$AD:$AD,S!$AO:$AO)),0)</f>
        <v>0</v>
      </c>
      <c r="BH79" s="19">
        <f>IF(OR($I79="REAL",$I79="INCURRIDO"),SUMIF(S!$O:$O,$I79&amp;$O79&amp;$Q79&amp;UPPER(TEXT(BH$4,"MMMMYYYY"))&amp;$Z79,IF($W$1="Pesos CLP",S!$AD:$AD,S!$AO:$AO)),0)</f>
        <v>0</v>
      </c>
      <c r="BI79" s="19">
        <f>IF(OR($I79="REAL",$I79="INCURRIDO"),SUMIF(S!$O:$O,$I79&amp;$O79&amp;$Q79&amp;UPPER(TEXT(BI$4,"MMMMYYYY"))&amp;$Z79,IF($W$1="Pesos CLP",S!$AD:$AD,S!$AO:$AO)),0)</f>
        <v>0</v>
      </c>
      <c r="BJ79" s="19">
        <f>IF(OR($I79="REAL",$I79="INCURRIDO"),SUMIF(S!$O:$O,$I79&amp;$O79&amp;$Q79&amp;UPPER(TEXT(BJ$4,"MMMMYYYY"))&amp;$Z79,IF($W$1="Pesos CLP",S!$AD:$AD,S!$AO:$AO)),0)</f>
        <v>0</v>
      </c>
      <c r="BK79" s="19">
        <f>IF(OR($I79="REAL",$I79="INCURRIDO"),SUMIF(S!$O:$O,$I79&amp;$O79&amp;$Q79&amp;UPPER(TEXT(BK$4,"MMMMYYYY"))&amp;$Z79,IF($W$1="Pesos CLP",S!$AD:$AD,S!$AO:$AO)),0)</f>
        <v>0</v>
      </c>
      <c r="BL79" s="19">
        <f>IF(OR($I79="REAL",$I79="INCURRIDO"),SUMIF(S!$O:$O,$I79&amp;$O79&amp;$Q79&amp;UPPER(TEXT(BL$4,"MMMMYYYY"))&amp;$Z79,IF($W$1="Pesos CLP",S!$AD:$AD,S!$AO:$AO)),0)</f>
        <v>0</v>
      </c>
      <c r="BM79" s="19">
        <f>IF(OR($I79="REAL",$I79="INCURRIDO"),SUMIF(S!$O:$O,$I79&amp;$O79&amp;$Q79&amp;UPPER(TEXT(BM$4,"MMMMYYYY"))&amp;$Z79,IF($W$1="Pesos CLP",S!$AD:$AD,S!$AO:$AO)),0)</f>
        <v>0</v>
      </c>
      <c r="BN79" s="19">
        <f>IF(OR($I79="REAL",$I79="INCURRIDO"),SUMIF(S!$O:$O,$I79&amp;$O79&amp;$Q79&amp;UPPER(TEXT(BN$4,"MMMMYYYY"))&amp;$Z79,IF($W$1="Pesos CLP",S!$AD:$AD,S!$AO:$AO)),0)</f>
        <v>0</v>
      </c>
      <c r="BO79" s="19">
        <f>IF(OR($I79="REAL",$I79="INCURRIDO"),SUMIF(S!$O:$O,$I79&amp;$O79&amp;$Q79&amp;UPPER(TEXT(BO$4,"MMMMYYYY"))&amp;$Z79,IF($W$1="Pesos CLP",S!$AD:$AD,S!$AO:$AO)),0)</f>
        <v>0</v>
      </c>
      <c r="BP79" s="19">
        <f>IF(OR($I79="REAL",$I79="INCURRIDO"),SUMIF(S!$O:$O,$I79&amp;$O79&amp;$Q79&amp;UPPER(TEXT(BP$4,"MMMMYYYY"))&amp;$Z79,IF($W$1="Pesos CLP",S!$AD:$AD,S!$AO:$AO)),0)</f>
        <v>0</v>
      </c>
      <c r="BQ79" s="19">
        <f>IF(OR($I79="REAL",$I79="INCURRIDO"),SUMIF(S!$O:$O,$I79&amp;$O79&amp;$Q79&amp;UPPER(TEXT(BQ$4,"MMMMYYYY"))&amp;$Z79,IF($W$1="Pesos CLP",S!$AD:$AD,S!$AO:$AO)),0)</f>
        <v>0</v>
      </c>
      <c r="BR79" s="19">
        <f>IF(OR($I79="REAL",$I79="INCURRIDO"),SUMIF(S!$O:$O,$I79&amp;$O79&amp;$Q79&amp;UPPER(TEXT(BR$4,"MMMMYYYY"))&amp;$Z79,IF($W$1="Pesos CLP",S!$AD:$AD,S!$AO:$AO)),0)</f>
        <v>0</v>
      </c>
      <c r="BS79" s="19">
        <f>IF(OR($I79="REAL",$I79="INCURRIDO"),SUMIF(S!$O:$O,$I79&amp;$O79&amp;$Q79&amp;UPPER(TEXT(BS$4,"MMMMYYYY"))&amp;$Z79,IF($W$1="Pesos CLP",S!$AD:$AD,S!$AO:$AO)),0)</f>
        <v>0</v>
      </c>
      <c r="BT79" s="19">
        <f>IF(OR($I79="REAL",$I79="INCURRIDO"),SUMIF(S!$O:$O,$I79&amp;$O79&amp;$Q79&amp;UPPER(TEXT(BT$4,"MMMMYYYY"))&amp;$Z79,IF($W$1="Pesos CLP",S!$AD:$AD,S!$AO:$AO)),0)</f>
        <v>0</v>
      </c>
      <c r="BU79" s="19">
        <f>IF(OR($I79="REAL",$I79="INCURRIDO"),SUMIF(S!$O:$O,$I79&amp;$O79&amp;$Q79&amp;UPPER(TEXT(BU$4,"MMMMYYYY"))&amp;$Z79,IF($W$1="Pesos CLP",S!$AD:$AD,S!$AO:$AO)),0)</f>
        <v>0</v>
      </c>
      <c r="BV79" s="19">
        <f>IF(OR($I79="REAL",$I79="INCURRIDO"),SUMIF(S!$O:$O,$I79&amp;$O79&amp;$Q79&amp;UPPER(TEXT(BV$4,"MMMMYYYY"))&amp;$Z79,IF($W$1="Pesos CLP",S!$AD:$AD,S!$AO:$AO)),0)</f>
        <v>0</v>
      </c>
      <c r="BW79" s="19">
        <f>IF(OR($I79="REAL",$I79="INCURRIDO"),SUMIF(S!$O:$O,$I79&amp;$O79&amp;$Q79&amp;UPPER(TEXT(BW$4,"MMMMYYYY"))&amp;$Z79,IF($W$1="Pesos CLP",S!$AD:$AD,S!$AO:$AO)),0)</f>
        <v>0</v>
      </c>
      <c r="BX79" s="19">
        <f>IF(OR($I79="REAL",$I79="INCURRIDO"),SUMIF(S!$O:$O,$I79&amp;$O79&amp;$Q79&amp;UPPER(TEXT(BX$4,"MMMMYYYY"))&amp;$Z79,IF($W$1="Pesos CLP",S!$AD:$AD,S!$AO:$AO)),0)</f>
        <v>0</v>
      </c>
      <c r="BY79" s="19">
        <f>IF(OR($I79="REAL",$I79="INCURRIDO"),SUMIF(S!$O:$O,$I79&amp;$O79&amp;$Q79&amp;UPPER(TEXT(BY$4,"MMMMYYYY"))&amp;$Z79,IF($W$1="Pesos CLP",S!$AD:$AD,S!$AO:$AO)),0)</f>
        <v>0</v>
      </c>
      <c r="BZ79" s="19">
        <f>IF(OR($I79="REAL",$I79="INCURRIDO"),SUMIF(S!$O:$O,$I79&amp;$O79&amp;$Q79&amp;UPPER(TEXT(BZ$4,"MMMMYYYY"))&amp;$Z79,IF($W$1="Pesos CLP",S!$AD:$AD,S!$AO:$AO)),0)</f>
        <v>0</v>
      </c>
      <c r="CA79" s="19">
        <f>IF(OR($I79="REAL",$I79="INCURRIDO"),SUMIF(S!$O:$O,$I79&amp;$O79&amp;$Q79&amp;UPPER(TEXT(CA$4,"MMMMYYYY"))&amp;$Z79,IF($W$1="Pesos CLP",S!$AD:$AD,S!$AO:$AO)),0)</f>
        <v>0</v>
      </c>
      <c r="CB79" s="19">
        <f>IF(OR($I79="REAL",$I79="INCURRIDO"),SUMIF(S!$O:$O,$I79&amp;$O79&amp;$Q79&amp;UPPER(TEXT(CB$4,"MMMMYYYY"))&amp;$Z79,IF($W$1="Pesos CLP",S!$AD:$AD,S!$AO:$AO)),0)</f>
        <v>0</v>
      </c>
      <c r="CC79" s="19">
        <f>IF(OR($I79="REAL",$I79="INCURRIDO"),SUMIF(S!$O:$O,$I79&amp;$O79&amp;$Q79&amp;UPPER(TEXT(CC$4,"MMMMYYYY"))&amp;$Z79,IF($W$1="Pesos CLP",S!$AD:$AD,S!$AO:$AO)),0)</f>
        <v>0</v>
      </c>
      <c r="CD79" s="19">
        <f>IF(OR($I79="REAL",$I79="INCURRIDO"),SUMIF(S!$O:$O,$I79&amp;$O79&amp;$Q79&amp;UPPER(TEXT(CD$4,"MMMMYYYY"))&amp;$Z79,IF($W$1="Pesos CLP",S!$AD:$AD,S!$AO:$AO)),0)</f>
        <v>0</v>
      </c>
      <c r="CE79" s="19">
        <f>IF(OR($I79="REAL",$I79="INCURRIDO"),SUMIF(S!$O:$O,$I79&amp;$O79&amp;$Q79&amp;UPPER(TEXT(CE$4,"MMMMYYYY"))&amp;$Z79,IF($W$1="Pesos CLP",S!$AD:$AD,S!$AO:$AO)),0)</f>
        <v>0</v>
      </c>
      <c r="CF79" s="19">
        <f>IF(OR($I79="REAL",$I79="INCURRIDO"),SUMIF(S!$O:$O,$I79&amp;$O79&amp;$Q79&amp;UPPER(TEXT(CF$4,"MMMMYYYY"))&amp;$Z79,IF($W$1="Pesos CLP",S!$AD:$AD,S!$AO:$AO)),0)</f>
        <v>0</v>
      </c>
      <c r="CG79" s="19">
        <f>IF(OR($I79="REAL",$I79="INCURRIDO"),SUMIF(S!$O:$O,$I79&amp;$O79&amp;$Q79&amp;UPPER(TEXT(CG$4,"MMMMYYYY"))&amp;$Z79,IF($W$1="Pesos CLP",S!$AD:$AD,S!$AO:$AO)),0)</f>
        <v>0</v>
      </c>
      <c r="CH79" s="19">
        <f>IF(OR($I79="REAL",$I79="INCURRIDO"),SUMIF(S!$O:$O,$I79&amp;$O79&amp;$Q79&amp;UPPER(TEXT(CH$4,"MMMMYYYY"))&amp;$Z79,IF($W$1="Pesos CLP",S!$AD:$AD,S!$AO:$AO)),0)</f>
        <v>0</v>
      </c>
      <c r="CI79" s="19">
        <f>IF(OR($I79="REAL",$I79="INCURRIDO"),SUMIF(S!$O:$O,$I79&amp;$O79&amp;$Q79&amp;UPPER(TEXT(CI$4,"MMMMYYYY"))&amp;$Z79,IF($W$1="Pesos CLP",S!$AD:$AD,S!$AO:$AO)),0)</f>
        <v>801.27826656629304</v>
      </c>
      <c r="CJ79" s="19">
        <f>IF(OR($I79="REAL",$I79="INCURRIDO"),SUMIF(S!$O:$O,$I79&amp;$O79&amp;$Q79&amp;UPPER(TEXT(CJ$4,"MMMMYYYY"))&amp;$Z79,IF($W$1="Pesos CLP",S!$AD:$AD,S!$AO:$AO)),0)</f>
        <v>0</v>
      </c>
      <c r="CK79" s="378">
        <f t="shared" si="69"/>
        <v>0</v>
      </c>
      <c r="CL79" s="378">
        <f t="shared" si="69"/>
        <v>0</v>
      </c>
      <c r="CM79" s="378">
        <f t="shared" si="69"/>
        <v>0</v>
      </c>
      <c r="CN79" s="378">
        <f t="shared" si="69"/>
        <v>0</v>
      </c>
      <c r="CO79" s="378">
        <f t="shared" si="69"/>
        <v>0</v>
      </c>
      <c r="CP79" s="378">
        <f t="shared" si="69"/>
        <v>0</v>
      </c>
      <c r="CQ79" s="378">
        <f t="shared" si="69"/>
        <v>0</v>
      </c>
      <c r="CR79" s="378">
        <f t="shared" si="69"/>
        <v>0</v>
      </c>
      <c r="CS79" s="378">
        <f t="shared" si="70"/>
        <v>0</v>
      </c>
      <c r="CT79" s="378">
        <f t="shared" si="70"/>
        <v>0</v>
      </c>
      <c r="CU79" s="378">
        <f t="shared" si="70"/>
        <v>0</v>
      </c>
      <c r="CV79" s="378">
        <f t="shared" si="70"/>
        <v>0</v>
      </c>
      <c r="CW79" s="378">
        <f t="shared" si="70"/>
        <v>0</v>
      </c>
      <c r="CX79" s="378">
        <f t="shared" si="70"/>
        <v>0</v>
      </c>
      <c r="CY79" s="378">
        <f t="shared" si="70"/>
        <v>0</v>
      </c>
      <c r="CZ79" s="378">
        <f t="shared" si="70"/>
        <v>0</v>
      </c>
      <c r="DA79" s="378">
        <f t="shared" si="70"/>
        <v>0</v>
      </c>
      <c r="DB79" s="378">
        <f t="shared" si="70"/>
        <v>0</v>
      </c>
      <c r="DC79" s="378">
        <f t="shared" si="71"/>
        <v>0</v>
      </c>
      <c r="DD79" s="378">
        <f t="shared" si="71"/>
        <v>0</v>
      </c>
      <c r="DE79" s="378">
        <f t="shared" si="71"/>
        <v>0</v>
      </c>
      <c r="DF79" s="378">
        <f t="shared" si="71"/>
        <v>0</v>
      </c>
      <c r="DG79" s="378">
        <f t="shared" si="71"/>
        <v>0</v>
      </c>
      <c r="DH79" s="378">
        <f t="shared" si="71"/>
        <v>0</v>
      </c>
      <c r="DI79" s="378">
        <f t="shared" si="71"/>
        <v>0</v>
      </c>
      <c r="DJ79" s="378">
        <f t="shared" si="71"/>
        <v>0</v>
      </c>
      <c r="DK79" s="378">
        <f t="shared" si="71"/>
        <v>0</v>
      </c>
      <c r="DL79" s="378">
        <f t="shared" si="71"/>
        <v>0</v>
      </c>
      <c r="DM79" s="378">
        <f t="shared" si="72"/>
        <v>0</v>
      </c>
      <c r="DN79" s="378">
        <f t="shared" si="72"/>
        <v>0</v>
      </c>
      <c r="DO79" s="378">
        <f t="shared" si="72"/>
        <v>0</v>
      </c>
      <c r="DP79" s="378">
        <f t="shared" si="72"/>
        <v>0</v>
      </c>
      <c r="DQ79" s="378">
        <f t="shared" si="72"/>
        <v>0</v>
      </c>
      <c r="DR79" s="378">
        <f t="shared" si="72"/>
        <v>0</v>
      </c>
      <c r="DS79" s="378">
        <f t="shared" si="72"/>
        <v>0</v>
      </c>
      <c r="DT79" s="378">
        <f t="shared" si="72"/>
        <v>0</v>
      </c>
      <c r="DU79" s="378">
        <f t="shared" si="72"/>
        <v>0</v>
      </c>
      <c r="DV79" s="378">
        <f t="shared" si="72"/>
        <v>0</v>
      </c>
      <c r="DW79" s="378">
        <f t="shared" si="73"/>
        <v>0</v>
      </c>
      <c r="DX79" s="378">
        <f t="shared" si="73"/>
        <v>0</v>
      </c>
      <c r="DY79" s="378">
        <f t="shared" si="73"/>
        <v>0</v>
      </c>
      <c r="DZ79" s="378">
        <f t="shared" si="73"/>
        <v>0</v>
      </c>
      <c r="EA79" s="378">
        <f t="shared" si="73"/>
        <v>0</v>
      </c>
      <c r="EB79" s="378">
        <f t="shared" si="73"/>
        <v>0</v>
      </c>
      <c r="EC79" s="378">
        <f t="shared" si="73"/>
        <v>0</v>
      </c>
      <c r="ED79" s="378">
        <f t="shared" si="73"/>
        <v>0</v>
      </c>
      <c r="EE79" s="378">
        <f t="shared" si="73"/>
        <v>0</v>
      </c>
      <c r="EF79" s="378">
        <f t="shared" si="73"/>
        <v>0</v>
      </c>
      <c r="EG79" s="378">
        <f t="shared" si="74"/>
        <v>0</v>
      </c>
      <c r="EH79" s="378">
        <f t="shared" si="74"/>
        <v>0</v>
      </c>
      <c r="EI79" s="378">
        <f t="shared" si="74"/>
        <v>0</v>
      </c>
      <c r="EJ79" s="378">
        <f t="shared" si="74"/>
        <v>0</v>
      </c>
      <c r="EK79" s="378">
        <f t="shared" si="74"/>
        <v>0</v>
      </c>
      <c r="EL79" s="378">
        <f t="shared" si="74"/>
        <v>0</v>
      </c>
      <c r="EM79" s="378">
        <f t="shared" si="74"/>
        <v>0</v>
      </c>
      <c r="EN79" s="378">
        <f t="shared" si="74"/>
        <v>0</v>
      </c>
      <c r="EO79" s="378">
        <f t="shared" si="74"/>
        <v>0</v>
      </c>
      <c r="EP79" s="378">
        <f t="shared" si="74"/>
        <v>0</v>
      </c>
      <c r="EQ79" s="378">
        <f t="shared" si="74"/>
        <v>0</v>
      </c>
    </row>
    <row r="80" spans="1:147" x14ac:dyDescent="0.3">
      <c r="A80" s="368"/>
      <c r="B80" s="368"/>
      <c r="C80" s="368"/>
      <c r="D80" s="368">
        <f t="shared" si="77"/>
        <v>1.0658056259248334</v>
      </c>
      <c r="E80" s="368" t="str">
        <f>VLOOKUP(TEXT(Z80,0),'G2'!B:D,3,0)</f>
        <v>ME</v>
      </c>
      <c r="F80" s="816">
        <f t="shared" si="78"/>
        <v>27.782205095375502</v>
      </c>
      <c r="G80" s="755" t="str">
        <f t="shared" si="75"/>
        <v>INCURRIDO 91243530 TRANSPORTE CANN_AUS</v>
      </c>
      <c r="H80" s="756" t="s">
        <v>1190</v>
      </c>
      <c r="I80" s="370" t="s">
        <v>743</v>
      </c>
      <c r="J80" s="370" t="s">
        <v>22</v>
      </c>
      <c r="K80" s="368" t="s">
        <v>260</v>
      </c>
      <c r="L80" s="368" t="str">
        <f>IFERROR(VLOOKUP(TEXT(Z80,0),'G2'!$B$5:$D$21,3,0),"")</f>
        <v>ME</v>
      </c>
      <c r="M80" s="369"/>
      <c r="N80" s="370" t="s">
        <v>650</v>
      </c>
      <c r="O80" s="370" t="s">
        <v>631</v>
      </c>
      <c r="P80" s="370"/>
      <c r="Q80" s="370" t="s">
        <v>796</v>
      </c>
      <c r="R80" s="370" t="s">
        <v>651</v>
      </c>
      <c r="S80" s="376"/>
      <c r="T80" s="372">
        <v>45572</v>
      </c>
      <c r="U80" s="372">
        <v>45568</v>
      </c>
      <c r="V80" s="373">
        <f t="shared" ref="V80:V81" si="84">(U80-T80)/30</f>
        <v>-0.13333333333333333</v>
      </c>
      <c r="W80" s="374">
        <v>0</v>
      </c>
      <c r="X80" s="17" cm="1">
        <f t="array" ref="X80">+IF($W$1="Pesos CLP",W80,W80/TC)*MB_24A25</f>
        <v>0</v>
      </c>
      <c r="Y80" s="18">
        <f t="shared" si="76"/>
        <v>-773.49606147091652</v>
      </c>
      <c r="Z80">
        <v>91243530</v>
      </c>
      <c r="AA80" s="19">
        <f>IF(OR($I80="REAL",$I80="INCURRIDO"),SUMIF(S!$O:$O,$I80&amp;$O80&amp;$Q80&amp;UPPER(TEXT(AA$4,"MMMMYYYY"))&amp;$Z80,IF($W$1="Pesos CLP",S!$AD:$AD,S!$AO:$AO)),0)</f>
        <v>0</v>
      </c>
      <c r="AB80" s="19">
        <f>IF(OR($I80="REAL",$I80="INCURRIDO"),SUMIF(S!$O:$O,$I80&amp;$O80&amp;$Q80&amp;UPPER(TEXT(AB$4,"MMMMYYYY"))&amp;$Z80,IF($W$1="Pesos CLP",S!$AD:$AD,S!$AO:$AO)),0)</f>
        <v>0</v>
      </c>
      <c r="AC80" s="19">
        <f>IF(OR($I80="REAL",$I80="INCURRIDO"),SUMIF(S!$O:$O,$I80&amp;$O80&amp;$Q80&amp;UPPER(TEXT(AC$4,"MMMMYYYY"))&amp;$Z80,IF($W$1="Pesos CLP",S!$AD:$AD,S!$AO:$AO)),0)</f>
        <v>0</v>
      </c>
      <c r="AD80" s="19">
        <f>IF(OR($I80="REAL",$I80="INCURRIDO"),SUMIF(S!$O:$O,$I80&amp;$O80&amp;$Q80&amp;UPPER(TEXT(AD$4,"MMMMYYYY"))&amp;$Z80,IF($W$1="Pesos CLP",S!$AD:$AD,S!$AO:$AO)),0)</f>
        <v>0</v>
      </c>
      <c r="AE80" s="19">
        <f>IF(OR($I80="REAL",$I80="INCURRIDO"),SUMIF(S!$O:$O,$I80&amp;$O80&amp;$Q80&amp;UPPER(TEXT(AE$4,"MMMMYYYY"))&amp;$Z80,IF($W$1="Pesos CLP",S!$AD:$AD,S!$AO:$AO)),0)</f>
        <v>0</v>
      </c>
      <c r="AF80" s="19">
        <f>IF(OR($I80="REAL",$I80="INCURRIDO"),SUMIF(S!$O:$O,$I80&amp;$O80&amp;$Q80&amp;UPPER(TEXT(AF$4,"MMMMYYYY"))&amp;$Z80,IF($W$1="Pesos CLP",S!$AD:$AD,S!$AO:$AO)),0)</f>
        <v>0</v>
      </c>
      <c r="AG80" s="19">
        <f>IF(OR($I80="REAL",$I80="INCURRIDO"),SUMIF(S!$O:$O,$I80&amp;$O80&amp;$Q80&amp;UPPER(TEXT(AG$4,"MMMMYYYY"))&amp;$Z80,IF($W$1="Pesos CLP",S!$AD:$AD,S!$AO:$AO)),0)</f>
        <v>0</v>
      </c>
      <c r="AH80" s="19">
        <f>IF(OR($I80="REAL",$I80="INCURRIDO"),SUMIF(S!$O:$O,$I80&amp;$O80&amp;$Q80&amp;UPPER(TEXT(AH$4,"MMMMYYYY"))&amp;$Z80,IF($W$1="Pesos CLP",S!$AD:$AD,S!$AO:$AO)),0)</f>
        <v>0</v>
      </c>
      <c r="AI80" s="19">
        <f>IF(OR($I80="REAL",$I80="INCURRIDO"),SUMIF(S!$O:$O,$I80&amp;$O80&amp;$Q80&amp;UPPER(TEXT(AI$4,"MMMMYYYY"))&amp;$Z80,IF($W$1="Pesos CLP",S!$AD:$AD,S!$AO:$AO)),0)</f>
        <v>0</v>
      </c>
      <c r="AJ80" s="19">
        <f>IF(OR($I80="REAL",$I80="INCURRIDO"),SUMIF(S!$O:$O,$I80&amp;$O80&amp;$Q80&amp;UPPER(TEXT(AJ$4,"MMMMYYYY"))&amp;$Z80,IF($W$1="Pesos CLP",S!$AD:$AD,S!$AO:$AO)),0)</f>
        <v>0</v>
      </c>
      <c r="AK80" s="19">
        <f>IF(OR($I80="REAL",$I80="INCURRIDO"),SUMIF(S!$O:$O,$I80&amp;$O80&amp;$Q80&amp;UPPER(TEXT(AK$4,"MMMMYYYY"))&amp;$Z80,IF($W$1="Pesos CLP",S!$AD:$AD,S!$AO:$AO)),0)</f>
        <v>0</v>
      </c>
      <c r="AL80" s="19">
        <f>IF(OR($I80="REAL",$I80="INCURRIDO"),SUMIF(S!$O:$O,$I80&amp;$O80&amp;$Q80&amp;UPPER(TEXT(AL$4,"MMMMYYYY"))&amp;$Z80,IF($W$1="Pesos CLP",S!$AD:$AD,S!$AO:$AO)),0)</f>
        <v>0</v>
      </c>
      <c r="AM80" s="19">
        <f>IF(OR($I80="REAL",$I80="INCURRIDO"),SUMIF(S!$O:$O,$I80&amp;$O80&amp;$Q80&amp;UPPER(TEXT(AM$4,"MMMMYYYY"))&amp;$Z80,IF($W$1="Pesos CLP",S!$AD:$AD,S!$AO:$AO)),0)</f>
        <v>0</v>
      </c>
      <c r="AN80" s="19">
        <f>IF(OR($I80="REAL",$I80="INCURRIDO"),SUMIF(S!$O:$O,$I80&amp;$O80&amp;$Q80&amp;UPPER(TEXT(AN$4,"MMMMYYYY"))&amp;$Z80,IF($W$1="Pesos CLP",S!$AD:$AD,S!$AO:$AO)),0)</f>
        <v>0</v>
      </c>
      <c r="AO80" s="19">
        <f>IF(OR($I80="REAL",$I80="INCURRIDO"),SUMIF(S!$O:$O,$I80&amp;$O80&amp;$Q80&amp;UPPER(TEXT(AO$4,"MMMMYYYY"))&amp;$Z80,IF($W$1="Pesos CLP",S!$AD:$AD,S!$AO:$AO)),0)</f>
        <v>0</v>
      </c>
      <c r="AP80" s="19">
        <f>IF(OR($I80="REAL",$I80="INCURRIDO"),SUMIF(S!$O:$O,$I80&amp;$O80&amp;$Q80&amp;UPPER(TEXT(AP$4,"MMMMYYYY"))&amp;$Z80,IF($W$1="Pesos CLP",S!$AD:$AD,S!$AO:$AO)),0)</f>
        <v>0</v>
      </c>
      <c r="AQ80" s="19">
        <f>IF(OR($I80="REAL",$I80="INCURRIDO"),SUMIF(S!$O:$O,$I80&amp;$O80&amp;$Q80&amp;UPPER(TEXT(AQ$4,"MMMMYYYY"))&amp;$Z80,IF($W$1="Pesos CLP",S!$AD:$AD,S!$AO:$AO)),0)</f>
        <v>0</v>
      </c>
      <c r="AR80" s="19">
        <f>IF(OR($I80="REAL",$I80="INCURRIDO"),SUMIF(S!$O:$O,$I80&amp;$O80&amp;$Q80&amp;UPPER(TEXT(AR$4,"MMMMYYYY"))&amp;$Z80,IF($W$1="Pesos CLP",S!$AD:$AD,S!$AO:$AO)),0)</f>
        <v>0</v>
      </c>
      <c r="AS80" s="19">
        <f>IF(OR($I80="REAL",$I80="INCURRIDO"),SUMIF(S!$O:$O,$I80&amp;$O80&amp;$Q80&amp;UPPER(TEXT(AS$4,"MMMMYYYY"))&amp;$Z80,IF($W$1="Pesos CLP",S!$AD:$AD,S!$AO:$AO)),0)</f>
        <v>0</v>
      </c>
      <c r="AT80" s="19">
        <f>IF(OR($I80="REAL",$I80="INCURRIDO"),SUMIF(S!$O:$O,$I80&amp;$O80&amp;$Q80&amp;UPPER(TEXT(AT$4,"MMMMYYYY"))&amp;$Z80,IF($W$1="Pesos CLP",S!$AD:$AD,S!$AO:$AO)),0)</f>
        <v>0</v>
      </c>
      <c r="AU80" s="19">
        <f>IF(OR($I80="REAL",$I80="INCURRIDO"),SUMIF(S!$O:$O,$I80&amp;$O80&amp;$Q80&amp;UPPER(TEXT(AU$4,"MMMMYYYY"))&amp;$Z80,IF($W$1="Pesos CLP",S!$AD:$AD,S!$AO:$AO)),0)</f>
        <v>0</v>
      </c>
      <c r="AV80" s="19">
        <f>IF(OR($I80="REAL",$I80="INCURRIDO"),SUMIF(S!$O:$O,$I80&amp;$O80&amp;$Q80&amp;UPPER(TEXT(AV$4,"MMMMYYYY"))&amp;$Z80,IF($W$1="Pesos CLP",S!$AD:$AD,S!$AO:$AO)),0)</f>
        <v>0</v>
      </c>
      <c r="AW80" s="19">
        <f>IF(OR($I80="REAL",$I80="INCURRIDO"),SUMIF(S!$O:$O,$I80&amp;$O80&amp;$Q80&amp;UPPER(TEXT(AW$4,"MMMMYYYY"))&amp;$Z80,IF($W$1="Pesos CLP",S!$AD:$AD,S!$AO:$AO)),0)</f>
        <v>0</v>
      </c>
      <c r="AX80" s="19">
        <f>IF(OR($I80="REAL",$I80="INCURRIDO"),SUMIF(S!$O:$O,$I80&amp;$O80&amp;$Q80&amp;UPPER(TEXT(AX$4,"MMMMYYYY"))&amp;$Z80,IF($W$1="Pesos CLP",S!$AD:$AD,S!$AO:$AO)),0)</f>
        <v>0</v>
      </c>
      <c r="AY80" s="19">
        <f>IF(OR($I80="REAL",$I80="INCURRIDO"),SUMIF(S!$O:$O,$I80&amp;$O80&amp;$Q80&amp;UPPER(TEXT(AY$4,"MMMMYYYY"))&amp;$Z80,IF($W$1="Pesos CLP",S!$AD:$AD,S!$AO:$AO)),0)</f>
        <v>0</v>
      </c>
      <c r="AZ80" s="19">
        <f>IF(OR($I80="REAL",$I80="INCURRIDO"),SUMIF(S!$O:$O,$I80&amp;$O80&amp;$Q80&amp;UPPER(TEXT(AZ$4,"MMMMYYYY"))&amp;$Z80,IF($W$1="Pesos CLP",S!$AD:$AD,S!$AO:$AO)),0)</f>
        <v>0</v>
      </c>
      <c r="BA80" s="19">
        <f>IF(OR($I80="REAL",$I80="INCURRIDO"),SUMIF(S!$O:$O,$I80&amp;$O80&amp;$Q80&amp;UPPER(TEXT(BA$4,"MMMMYYYY"))&amp;$Z80,IF($W$1="Pesos CLP",S!$AD:$AD,S!$AO:$AO)),0)</f>
        <v>0</v>
      </c>
      <c r="BB80" s="19">
        <f>IF(OR($I80="REAL",$I80="INCURRIDO"),SUMIF(S!$O:$O,$I80&amp;$O80&amp;$Q80&amp;UPPER(TEXT(BB$4,"MMMMYYYY"))&amp;$Z80,IF($W$1="Pesos CLP",S!$AD:$AD,S!$AO:$AO)),0)</f>
        <v>0</v>
      </c>
      <c r="BC80" s="19">
        <f>IF(OR($I80="REAL",$I80="INCURRIDO"),SUMIF(S!$O:$O,$I80&amp;$O80&amp;$Q80&amp;UPPER(TEXT(BC$4,"MMMMYYYY"))&amp;$Z80,IF($W$1="Pesos CLP",S!$AD:$AD,S!$AO:$AO)),0)</f>
        <v>0</v>
      </c>
      <c r="BD80" s="19">
        <f>IF(OR($I80="REAL",$I80="INCURRIDO"),SUMIF(S!$O:$O,$I80&amp;$O80&amp;$Q80&amp;UPPER(TEXT(BD$4,"MMMMYYYY"))&amp;$Z80,IF($W$1="Pesos CLP",S!$AD:$AD,S!$AO:$AO)),0)</f>
        <v>0</v>
      </c>
      <c r="BE80" s="19">
        <f>IF(OR($I80="REAL",$I80="INCURRIDO"),SUMIF(S!$O:$O,$I80&amp;$O80&amp;$Q80&amp;UPPER(TEXT(BE$4,"MMMMYYYY"))&amp;$Z80,IF($W$1="Pesos CLP",S!$AD:$AD,S!$AO:$AO)),0)</f>
        <v>0</v>
      </c>
      <c r="BF80" s="19">
        <f>IF(OR($I80="REAL",$I80="INCURRIDO"),SUMIF(S!$O:$O,$I80&amp;$O80&amp;$Q80&amp;UPPER(TEXT(BF$4,"MMMMYYYY"))&amp;$Z80,IF($W$1="Pesos CLP",S!$AD:$AD,S!$AO:$AO)),0)</f>
        <v>0</v>
      </c>
      <c r="BG80" s="19">
        <f>IF(OR($I80="REAL",$I80="INCURRIDO"),SUMIF(S!$O:$O,$I80&amp;$O80&amp;$Q80&amp;UPPER(TEXT(BG$4,"MMMMYYYY"))&amp;$Z80,IF($W$1="Pesos CLP",S!$AD:$AD,S!$AO:$AO)),0)</f>
        <v>0</v>
      </c>
      <c r="BH80" s="19">
        <f>IF(OR($I80="REAL",$I80="INCURRIDO"),SUMIF(S!$O:$O,$I80&amp;$O80&amp;$Q80&amp;UPPER(TEXT(BH$4,"MMMMYYYY"))&amp;$Z80,IF($W$1="Pesos CLP",S!$AD:$AD,S!$AO:$AO)),0)</f>
        <v>0</v>
      </c>
      <c r="BI80" s="19">
        <f>IF(OR($I80="REAL",$I80="INCURRIDO"),SUMIF(S!$O:$O,$I80&amp;$O80&amp;$Q80&amp;UPPER(TEXT(BI$4,"MMMMYYYY"))&amp;$Z80,IF($W$1="Pesos CLP",S!$AD:$AD,S!$AO:$AO)),0)</f>
        <v>0</v>
      </c>
      <c r="BJ80" s="19">
        <f>IF(OR($I80="REAL",$I80="INCURRIDO"),SUMIF(S!$O:$O,$I80&amp;$O80&amp;$Q80&amp;UPPER(TEXT(BJ$4,"MMMMYYYY"))&amp;$Z80,IF($W$1="Pesos CLP",S!$AD:$AD,S!$AO:$AO)),0)</f>
        <v>0</v>
      </c>
      <c r="BK80" s="19">
        <f>IF(OR($I80="REAL",$I80="INCURRIDO"),SUMIF(S!$O:$O,$I80&amp;$O80&amp;$Q80&amp;UPPER(TEXT(BK$4,"MMMMYYYY"))&amp;$Z80,IF($W$1="Pesos CLP",S!$AD:$AD,S!$AO:$AO)),0)</f>
        <v>0</v>
      </c>
      <c r="BL80" s="19">
        <f>IF(OR($I80="REAL",$I80="INCURRIDO"),SUMIF(S!$O:$O,$I80&amp;$O80&amp;$Q80&amp;UPPER(TEXT(BL$4,"MMMMYYYY"))&amp;$Z80,IF($W$1="Pesos CLP",S!$AD:$AD,S!$AO:$AO)),0)</f>
        <v>0</v>
      </c>
      <c r="BM80" s="19">
        <f>IF(OR($I80="REAL",$I80="INCURRIDO"),SUMIF(S!$O:$O,$I80&amp;$O80&amp;$Q80&amp;UPPER(TEXT(BM$4,"MMMMYYYY"))&amp;$Z80,IF($W$1="Pesos CLP",S!$AD:$AD,S!$AO:$AO)),0)</f>
        <v>0</v>
      </c>
      <c r="BN80" s="19">
        <f>IF(OR($I80="REAL",$I80="INCURRIDO"),SUMIF(S!$O:$O,$I80&amp;$O80&amp;$Q80&amp;UPPER(TEXT(BN$4,"MMMMYYYY"))&amp;$Z80,IF($W$1="Pesos CLP",S!$AD:$AD,S!$AO:$AO)),0)</f>
        <v>0</v>
      </c>
      <c r="BO80" s="19">
        <f>IF(OR($I80="REAL",$I80="INCURRIDO"),SUMIF(S!$O:$O,$I80&amp;$O80&amp;$Q80&amp;UPPER(TEXT(BO$4,"MMMMYYYY"))&amp;$Z80,IF($W$1="Pesos CLP",S!$AD:$AD,S!$AO:$AO)),0)</f>
        <v>0</v>
      </c>
      <c r="BP80" s="19">
        <f>IF(OR($I80="REAL",$I80="INCURRIDO"),SUMIF(S!$O:$O,$I80&amp;$O80&amp;$Q80&amp;UPPER(TEXT(BP$4,"MMMMYYYY"))&amp;$Z80,IF($W$1="Pesos CLP",S!$AD:$AD,S!$AO:$AO)),0)</f>
        <v>0</v>
      </c>
      <c r="BQ80" s="19">
        <f>IF(OR($I80="REAL",$I80="INCURRIDO"),SUMIF(S!$O:$O,$I80&amp;$O80&amp;$Q80&amp;UPPER(TEXT(BQ$4,"MMMMYYYY"))&amp;$Z80,IF($W$1="Pesos CLP",S!$AD:$AD,S!$AO:$AO)),0)</f>
        <v>0</v>
      </c>
      <c r="BR80" s="19">
        <f>IF(OR($I80="REAL",$I80="INCURRIDO"),SUMIF(S!$O:$O,$I80&amp;$O80&amp;$Q80&amp;UPPER(TEXT(BR$4,"MMMMYYYY"))&amp;$Z80,IF($W$1="Pesos CLP",S!$AD:$AD,S!$AO:$AO)),0)</f>
        <v>0</v>
      </c>
      <c r="BS80" s="19">
        <f>IF(OR($I80="REAL",$I80="INCURRIDO"),SUMIF(S!$O:$O,$I80&amp;$O80&amp;$Q80&amp;UPPER(TEXT(BS$4,"MMMMYYYY"))&amp;$Z80,IF($W$1="Pesos CLP",S!$AD:$AD,S!$AO:$AO)),0)</f>
        <v>0</v>
      </c>
      <c r="BT80" s="19">
        <f>IF(OR($I80="REAL",$I80="INCURRIDO"),SUMIF(S!$O:$O,$I80&amp;$O80&amp;$Q80&amp;UPPER(TEXT(BT$4,"MMMMYYYY"))&amp;$Z80,IF($W$1="Pesos CLP",S!$AD:$AD,S!$AO:$AO)),0)</f>
        <v>0</v>
      </c>
      <c r="BU80" s="19">
        <f>IF(OR($I80="REAL",$I80="INCURRIDO"),SUMIF(S!$O:$O,$I80&amp;$O80&amp;$Q80&amp;UPPER(TEXT(BU$4,"MMMMYYYY"))&amp;$Z80,IF($W$1="Pesos CLP",S!$AD:$AD,S!$AO:$AO)),0)</f>
        <v>2641.9916147933286</v>
      </c>
      <c r="BV80" s="19">
        <f>IF(OR($I80="REAL",$I80="INCURRIDO"),SUMIF(S!$O:$O,$I80&amp;$O80&amp;$Q80&amp;UPPER(TEXT(BV$4,"MMMMYYYY"))&amp;$Z80,IF($W$1="Pesos CLP",S!$AD:$AD,S!$AO:$AO)),0)</f>
        <v>-2614.2094096979531</v>
      </c>
      <c r="BW80" s="19">
        <f>IF(OR($I80="REAL",$I80="INCURRIDO"),SUMIF(S!$O:$O,$I80&amp;$O80&amp;$Q80&amp;UPPER(TEXT(BW$4,"MMMMYYYY"))&amp;$Z80,IF($W$1="Pesos CLP",S!$AD:$AD,S!$AO:$AO)),0)</f>
        <v>0</v>
      </c>
      <c r="BX80" s="19">
        <f>IF(OR($I80="REAL",$I80="INCURRIDO"),SUMIF(S!$O:$O,$I80&amp;$O80&amp;$Q80&amp;UPPER(TEXT(BX$4,"MMMMYYYY"))&amp;$Z80,IF($W$1="Pesos CLP",S!$AD:$AD,S!$AO:$AO)),0)</f>
        <v>0</v>
      </c>
      <c r="BY80" s="19">
        <f>IF(OR($I80="REAL",$I80="INCURRIDO"),SUMIF(S!$O:$O,$I80&amp;$O80&amp;$Q80&amp;UPPER(TEXT(BY$4,"MMMMYYYY"))&amp;$Z80,IF($W$1="Pesos CLP",S!$AD:$AD,S!$AO:$AO)),0)</f>
        <v>0</v>
      </c>
      <c r="BZ80" s="19">
        <f>IF(OR($I80="REAL",$I80="INCURRIDO"),SUMIF(S!$O:$O,$I80&amp;$O80&amp;$Q80&amp;UPPER(TEXT(BZ$4,"MMMMYYYY"))&amp;$Z80,IF($W$1="Pesos CLP",S!$AD:$AD,S!$AO:$AO)),0)</f>
        <v>0</v>
      </c>
      <c r="CA80" s="19">
        <f>IF(OR($I80="REAL",$I80="INCURRIDO"),SUMIF(S!$O:$O,$I80&amp;$O80&amp;$Q80&amp;UPPER(TEXT(CA$4,"MMMMYYYY"))&amp;$Z80,IF($W$1="Pesos CLP",S!$AD:$AD,S!$AO:$AO)),0)</f>
        <v>0</v>
      </c>
      <c r="CB80" s="19">
        <f>IF(OR($I80="REAL",$I80="INCURRIDO"),SUMIF(S!$O:$O,$I80&amp;$O80&amp;$Q80&amp;UPPER(TEXT(CB$4,"MMMMYYYY"))&amp;$Z80,IF($W$1="Pesos CLP",S!$AD:$AD,S!$AO:$AO)),0)</f>
        <v>0</v>
      </c>
      <c r="CC80" s="19">
        <f>IF(OR($I80="REAL",$I80="INCURRIDO"),SUMIF(S!$O:$O,$I80&amp;$O80&amp;$Q80&amp;UPPER(TEXT(CC$4,"MMMMYYYY"))&amp;$Z80,IF($W$1="Pesos CLP",S!$AD:$AD,S!$AO:$AO)),0)</f>
        <v>0</v>
      </c>
      <c r="CD80" s="19">
        <f>IF(OR($I80="REAL",$I80="INCURRIDO"),SUMIF(S!$O:$O,$I80&amp;$O80&amp;$Q80&amp;UPPER(TEXT(CD$4,"MMMMYYYY"))&amp;$Z80,IF($W$1="Pesos CLP",S!$AD:$AD,S!$AO:$AO)),0)</f>
        <v>0</v>
      </c>
      <c r="CE80" s="19">
        <f>IF(OR($I80="REAL",$I80="INCURRIDO"),SUMIF(S!$O:$O,$I80&amp;$O80&amp;$Q80&amp;UPPER(TEXT(CE$4,"MMMMYYYY"))&amp;$Z80,IF($W$1="Pesos CLP",S!$AD:$AD,S!$AO:$AO)),0)</f>
        <v>0</v>
      </c>
      <c r="CF80" s="19">
        <f>IF(OR($I80="REAL",$I80="INCURRIDO"),SUMIF(S!$O:$O,$I80&amp;$O80&amp;$Q80&amp;UPPER(TEXT(CF$4,"MMMMYYYY"))&amp;$Z80,IF($W$1="Pesos CLP",S!$AD:$AD,S!$AO:$AO)),0)</f>
        <v>0</v>
      </c>
      <c r="CG80" s="19">
        <f>IF(OR($I80="REAL",$I80="INCURRIDO"),SUMIF(S!$O:$O,$I80&amp;$O80&amp;$Q80&amp;UPPER(TEXT(CG$4,"MMMMYYYY"))&amp;$Z80,IF($W$1="Pesos CLP",S!$AD:$AD,S!$AO:$AO)),0)</f>
        <v>0</v>
      </c>
      <c r="CH80" s="19">
        <f>IF(OR($I80="REAL",$I80="INCURRIDO"),SUMIF(S!$O:$O,$I80&amp;$O80&amp;$Q80&amp;UPPER(TEXT(CH$4,"MMMMYYYY"))&amp;$Z80,IF($W$1="Pesos CLP",S!$AD:$AD,S!$AO:$AO)),0)</f>
        <v>0</v>
      </c>
      <c r="CI80" s="19">
        <f>IF(OR($I80="REAL",$I80="INCURRIDO"),SUMIF(S!$O:$O,$I80&amp;$O80&amp;$Q80&amp;UPPER(TEXT(CI$4,"MMMMYYYY"))&amp;$Z80,IF($W$1="Pesos CLP",S!$AD:$AD,S!$AO:$AO)),0)</f>
        <v>-801.27826656629202</v>
      </c>
      <c r="CJ80" s="19">
        <f>IF(OR($I80="REAL",$I80="INCURRIDO"),SUMIF(S!$O:$O,$I80&amp;$O80&amp;$Q80&amp;UPPER(TEXT(CJ$4,"MMMMYYYY"))&amp;$Z80,IF($W$1="Pesos CLP",S!$AD:$AD,S!$AO:$AO)),0)</f>
        <v>0</v>
      </c>
      <c r="CK80" s="378">
        <f t="shared" ref="CK80:CR81" si="85">(IF(AND(AND($T80&gt;=(CK$4-DAY(CK$4)+1),$T80&lt;=CK$4),AND($U80&gt;=(CK$4-DAY(CK$4)+1),$U80&lt;=CK$4)),$U80-$T80+1,IF(AND($T80&gt;=(CK$4-DAY(CK$4)+1),$T80&lt;=CK$4),CK$4-$T80+1,IF(AND($U80&gt;=(CK$4-DAY(CK$4)+1),$U80&lt;=CK$4),$U80-(CK$4-DAY(CK$4)+1)+1,IF(OR(AND((CK$4-DAY(CK$4)+1)&gt;=$T80,(CK$4-DAY(CK$4)+1)&lt;=$U80),AND((CK$4&gt;=$T80),(CK$4&lt;=$U80))),CK$4-(CK$4-DAY(CK$4)+1)+1,0))))/IF($R80="mes",_xlfn.DAYS(CK$4,(CK$4-DAY(CK$4)+1))+1,(_xlfn.DAYS($U80,$T80)+1))*$S80)*IF($X$1="Físico",1,$X80)</f>
        <v>0</v>
      </c>
      <c r="CL80" s="378">
        <f t="shared" si="85"/>
        <v>0</v>
      </c>
      <c r="CM80" s="378">
        <f t="shared" si="85"/>
        <v>0</v>
      </c>
      <c r="CN80" s="378">
        <f t="shared" si="85"/>
        <v>0</v>
      </c>
      <c r="CO80" s="378">
        <f t="shared" si="85"/>
        <v>0</v>
      </c>
      <c r="CP80" s="378">
        <f t="shared" si="85"/>
        <v>0</v>
      </c>
      <c r="CQ80" s="378">
        <f t="shared" si="85"/>
        <v>0</v>
      </c>
      <c r="CR80" s="378">
        <f t="shared" si="85"/>
        <v>0</v>
      </c>
      <c r="CS80" s="378">
        <f t="shared" ref="CS80:DB81" si="86">(IF(AND(AND($T80&gt;=(CS$4-DAY(CS$4)+1),$T80&lt;=CS$4),AND($U80&gt;=(CS$4-DAY(CS$4)+1),$U80&lt;=CS$4)),$U80-$T80+1,IF(AND($T80&gt;=(CS$4-DAY(CS$4)+1),$T80&lt;=CS$4),CS$4-$T80+1,IF(AND($U80&gt;=(CS$4-DAY(CS$4)+1),$U80&lt;=CS$4),$U80-(CS$4-DAY(CS$4)+1)+1,IF(OR(AND((CS$4-DAY(CS$4)+1)&gt;=$T80,(CS$4-DAY(CS$4)+1)&lt;=$U80),AND((CS$4&gt;=$T80),(CS$4&lt;=$U80))),CS$4-(CS$4-DAY(CS$4)+1)+1,0))))/IF($R80="mes",_xlfn.DAYS(CS$4,(CS$4-DAY(CS$4)+1))+1,(_xlfn.DAYS($U80,$T80)+1))*$S80)*IF($X$1="Físico",1,$X80)</f>
        <v>0</v>
      </c>
      <c r="CT80" s="378">
        <f t="shared" si="86"/>
        <v>0</v>
      </c>
      <c r="CU80" s="378">
        <f t="shared" si="86"/>
        <v>0</v>
      </c>
      <c r="CV80" s="378">
        <f t="shared" si="86"/>
        <v>0</v>
      </c>
      <c r="CW80" s="378">
        <f t="shared" si="86"/>
        <v>0</v>
      </c>
      <c r="CX80" s="378">
        <f t="shared" si="86"/>
        <v>0</v>
      </c>
      <c r="CY80" s="378">
        <f t="shared" si="86"/>
        <v>0</v>
      </c>
      <c r="CZ80" s="378">
        <f t="shared" si="86"/>
        <v>0</v>
      </c>
      <c r="DA80" s="378">
        <f t="shared" si="86"/>
        <v>0</v>
      </c>
      <c r="DB80" s="378">
        <f t="shared" si="86"/>
        <v>0</v>
      </c>
      <c r="DC80" s="378">
        <f t="shared" ref="DC80:DL81" si="87">(IF(AND(AND($T80&gt;=(DC$4-DAY(DC$4)+1),$T80&lt;=DC$4),AND($U80&gt;=(DC$4-DAY(DC$4)+1),$U80&lt;=DC$4)),$U80-$T80+1,IF(AND($T80&gt;=(DC$4-DAY(DC$4)+1),$T80&lt;=DC$4),DC$4-$T80+1,IF(AND($U80&gt;=(DC$4-DAY(DC$4)+1),$U80&lt;=DC$4),$U80-(DC$4-DAY(DC$4)+1)+1,IF(OR(AND((DC$4-DAY(DC$4)+1)&gt;=$T80,(DC$4-DAY(DC$4)+1)&lt;=$U80),AND((DC$4&gt;=$T80),(DC$4&lt;=$U80))),DC$4-(DC$4-DAY(DC$4)+1)+1,0))))/IF($R80="mes",_xlfn.DAYS(DC$4,(DC$4-DAY(DC$4)+1))+1,(_xlfn.DAYS($U80,$T80)+1))*$S80)*IF($X$1="Físico",1,$X80)</f>
        <v>0</v>
      </c>
      <c r="DD80" s="378">
        <f t="shared" si="87"/>
        <v>0</v>
      </c>
      <c r="DE80" s="378">
        <f t="shared" si="87"/>
        <v>0</v>
      </c>
      <c r="DF80" s="378">
        <f t="shared" si="87"/>
        <v>0</v>
      </c>
      <c r="DG80" s="378">
        <f t="shared" si="87"/>
        <v>0</v>
      </c>
      <c r="DH80" s="378">
        <f t="shared" si="87"/>
        <v>0</v>
      </c>
      <c r="DI80" s="378">
        <f t="shared" si="87"/>
        <v>0</v>
      </c>
      <c r="DJ80" s="378">
        <f t="shared" si="87"/>
        <v>0</v>
      </c>
      <c r="DK80" s="378">
        <f t="shared" si="87"/>
        <v>0</v>
      </c>
      <c r="DL80" s="378">
        <f t="shared" si="87"/>
        <v>0</v>
      </c>
      <c r="DM80" s="378">
        <f t="shared" ref="DM80:DV81" si="88">(IF(AND(AND($T80&gt;=(DM$4-DAY(DM$4)+1),$T80&lt;=DM$4),AND($U80&gt;=(DM$4-DAY(DM$4)+1),$U80&lt;=DM$4)),$U80-$T80+1,IF(AND($T80&gt;=(DM$4-DAY(DM$4)+1),$T80&lt;=DM$4),DM$4-$T80+1,IF(AND($U80&gt;=(DM$4-DAY(DM$4)+1),$U80&lt;=DM$4),$U80-(DM$4-DAY(DM$4)+1)+1,IF(OR(AND((DM$4-DAY(DM$4)+1)&gt;=$T80,(DM$4-DAY(DM$4)+1)&lt;=$U80),AND((DM$4&gt;=$T80),(DM$4&lt;=$U80))),DM$4-(DM$4-DAY(DM$4)+1)+1,0))))/IF($R80="mes",_xlfn.DAYS(DM$4,(DM$4-DAY(DM$4)+1))+1,(_xlfn.DAYS($U80,$T80)+1))*$S80)*IF($X$1="Físico",1,$X80)</f>
        <v>0</v>
      </c>
      <c r="DN80" s="378">
        <f t="shared" si="88"/>
        <v>0</v>
      </c>
      <c r="DO80" s="378">
        <f t="shared" si="88"/>
        <v>0</v>
      </c>
      <c r="DP80" s="378">
        <f t="shared" si="88"/>
        <v>0</v>
      </c>
      <c r="DQ80" s="378">
        <f t="shared" si="88"/>
        <v>0</v>
      </c>
      <c r="DR80" s="378">
        <f t="shared" si="88"/>
        <v>0</v>
      </c>
      <c r="DS80" s="378">
        <f t="shared" si="88"/>
        <v>0</v>
      </c>
      <c r="DT80" s="378">
        <f t="shared" si="88"/>
        <v>0</v>
      </c>
      <c r="DU80" s="378">
        <f t="shared" si="88"/>
        <v>0</v>
      </c>
      <c r="DV80" s="378">
        <f t="shared" si="88"/>
        <v>0</v>
      </c>
      <c r="DW80" s="378">
        <f t="shared" ref="DW80:EF81" si="89">(IF(AND(AND($T80&gt;=(DW$4-DAY(DW$4)+1),$T80&lt;=DW$4),AND($U80&gt;=(DW$4-DAY(DW$4)+1),$U80&lt;=DW$4)),$U80-$T80+1,IF(AND($T80&gt;=(DW$4-DAY(DW$4)+1),$T80&lt;=DW$4),DW$4-$T80+1,IF(AND($U80&gt;=(DW$4-DAY(DW$4)+1),$U80&lt;=DW$4),$U80-(DW$4-DAY(DW$4)+1)+1,IF(OR(AND((DW$4-DAY(DW$4)+1)&gt;=$T80,(DW$4-DAY(DW$4)+1)&lt;=$U80),AND((DW$4&gt;=$T80),(DW$4&lt;=$U80))),DW$4-(DW$4-DAY(DW$4)+1)+1,0))))/IF($R80="mes",_xlfn.DAYS(DW$4,(DW$4-DAY(DW$4)+1))+1,(_xlfn.DAYS($U80,$T80)+1))*$S80)*IF($X$1="Físico",1,$X80)</f>
        <v>0</v>
      </c>
      <c r="DX80" s="378">
        <f t="shared" si="89"/>
        <v>0</v>
      </c>
      <c r="DY80" s="378">
        <f t="shared" si="89"/>
        <v>0</v>
      </c>
      <c r="DZ80" s="378">
        <f t="shared" si="89"/>
        <v>0</v>
      </c>
      <c r="EA80" s="378">
        <f t="shared" si="89"/>
        <v>0</v>
      </c>
      <c r="EB80" s="378">
        <f t="shared" si="89"/>
        <v>0</v>
      </c>
      <c r="EC80" s="378">
        <f t="shared" si="89"/>
        <v>0</v>
      </c>
      <c r="ED80" s="378">
        <f t="shared" si="89"/>
        <v>0</v>
      </c>
      <c r="EE80" s="378">
        <f t="shared" si="89"/>
        <v>0</v>
      </c>
      <c r="EF80" s="378">
        <f t="shared" si="89"/>
        <v>0</v>
      </c>
      <c r="EG80" s="378">
        <f t="shared" ref="EG80:EQ81" si="90">(IF(AND(AND($T80&gt;=(EG$4-DAY(EG$4)+1),$T80&lt;=EG$4),AND($U80&gt;=(EG$4-DAY(EG$4)+1),$U80&lt;=EG$4)),$U80-$T80+1,IF(AND($T80&gt;=(EG$4-DAY(EG$4)+1),$T80&lt;=EG$4),EG$4-$T80+1,IF(AND($U80&gt;=(EG$4-DAY(EG$4)+1),$U80&lt;=EG$4),$U80-(EG$4-DAY(EG$4)+1)+1,IF(OR(AND((EG$4-DAY(EG$4)+1)&gt;=$T80,(EG$4-DAY(EG$4)+1)&lt;=$U80),AND((EG$4&gt;=$T80),(EG$4&lt;=$U80))),EG$4-(EG$4-DAY(EG$4)+1)+1,0))))/IF($R80="mes",_xlfn.DAYS(EG$4,(EG$4-DAY(EG$4)+1))+1,(_xlfn.DAYS($U80,$T80)+1))*$S80)*IF($X$1="Físico",1,$X80)</f>
        <v>0</v>
      </c>
      <c r="EH80" s="378">
        <f t="shared" si="90"/>
        <v>0</v>
      </c>
      <c r="EI80" s="378">
        <f t="shared" si="90"/>
        <v>0</v>
      </c>
      <c r="EJ80" s="378">
        <f t="shared" si="90"/>
        <v>0</v>
      </c>
      <c r="EK80" s="378">
        <f t="shared" si="90"/>
        <v>0</v>
      </c>
      <c r="EL80" s="378">
        <f t="shared" si="90"/>
        <v>0</v>
      </c>
      <c r="EM80" s="378">
        <f t="shared" si="90"/>
        <v>0</v>
      </c>
      <c r="EN80" s="378">
        <f t="shared" si="90"/>
        <v>0</v>
      </c>
      <c r="EO80" s="378">
        <f t="shared" si="90"/>
        <v>0</v>
      </c>
      <c r="EP80" s="378">
        <f t="shared" si="90"/>
        <v>0</v>
      </c>
      <c r="EQ80" s="378">
        <f t="shared" si="90"/>
        <v>0</v>
      </c>
    </row>
    <row r="81" spans="1:147" x14ac:dyDescent="0.3">
      <c r="A81" s="368"/>
      <c r="B81" s="368"/>
      <c r="C81" s="368"/>
      <c r="D81" s="368">
        <f t="shared" si="77"/>
        <v>1.0658056259248334</v>
      </c>
      <c r="E81" s="368" t="str">
        <f>VLOOKUP(TEXT(Z81,0),'G2'!B:D,3,0)</f>
        <v>ME</v>
      </c>
      <c r="F81" s="816">
        <f t="shared" si="78"/>
        <v>21.783774449782868</v>
      </c>
      <c r="G81" s="755" t="str">
        <f t="shared" si="75"/>
        <v>INCURRIDO 91243530 HOTEL CANN_AUS</v>
      </c>
      <c r="H81" s="756" t="s">
        <v>1190</v>
      </c>
      <c r="I81" s="370" t="s">
        <v>743</v>
      </c>
      <c r="J81" s="370" t="s">
        <v>22</v>
      </c>
      <c r="K81" s="368" t="s">
        <v>262</v>
      </c>
      <c r="L81" s="368" t="str">
        <f>IFERROR(VLOOKUP(TEXT(Z81,0),'G2'!$B$5:$D$21,3,0),"")</f>
        <v>ME</v>
      </c>
      <c r="M81" s="369"/>
      <c r="N81" s="370" t="s">
        <v>637</v>
      </c>
      <c r="O81" s="370" t="s">
        <v>638</v>
      </c>
      <c r="P81" s="370"/>
      <c r="Q81" s="370" t="s">
        <v>796</v>
      </c>
      <c r="R81" s="370" t="s">
        <v>632</v>
      </c>
      <c r="S81" s="371"/>
      <c r="T81" s="372">
        <v>45572</v>
      </c>
      <c r="U81" s="372">
        <v>45599</v>
      </c>
      <c r="V81" s="373">
        <f t="shared" si="84"/>
        <v>0.9</v>
      </c>
      <c r="W81" s="374">
        <v>0</v>
      </c>
      <c r="X81" s="17" cm="1">
        <f t="array" ref="X81">+IF($W$1="Pesos CLP",W81,W81/TC)*MB_24A25</f>
        <v>0</v>
      </c>
      <c r="Y81" s="18">
        <f t="shared" si="76"/>
        <v>21.783774449782868</v>
      </c>
      <c r="Z81">
        <v>91243530</v>
      </c>
      <c r="AA81" s="19">
        <f>IF(OR($I81="REAL",$I81="INCURRIDO"),SUMIF(S!$O:$O,$I81&amp;$O81&amp;$Q81&amp;UPPER(TEXT(AA$4,"MMMMYYYY"))&amp;$Z81,IF($W$1="Pesos CLP",S!$AD:$AD,S!$AO:$AO)),0)</f>
        <v>0</v>
      </c>
      <c r="AB81" s="19">
        <f>IF(OR($I81="REAL",$I81="INCURRIDO"),SUMIF(S!$O:$O,$I81&amp;$O81&amp;$Q81&amp;UPPER(TEXT(AB$4,"MMMMYYYY"))&amp;$Z81,IF($W$1="Pesos CLP",S!$AD:$AD,S!$AO:$AO)),0)</f>
        <v>0</v>
      </c>
      <c r="AC81" s="19">
        <f>IF(OR($I81="REAL",$I81="INCURRIDO"),SUMIF(S!$O:$O,$I81&amp;$O81&amp;$Q81&amp;UPPER(TEXT(AC$4,"MMMMYYYY"))&amp;$Z81,IF($W$1="Pesos CLP",S!$AD:$AD,S!$AO:$AO)),0)</f>
        <v>0</v>
      </c>
      <c r="AD81" s="19">
        <f>IF(OR($I81="REAL",$I81="INCURRIDO"),SUMIF(S!$O:$O,$I81&amp;$O81&amp;$Q81&amp;UPPER(TEXT(AD$4,"MMMMYYYY"))&amp;$Z81,IF($W$1="Pesos CLP",S!$AD:$AD,S!$AO:$AO)),0)</f>
        <v>0</v>
      </c>
      <c r="AE81" s="19">
        <f>IF(OR($I81="REAL",$I81="INCURRIDO"),SUMIF(S!$O:$O,$I81&amp;$O81&amp;$Q81&amp;UPPER(TEXT(AE$4,"MMMMYYYY"))&amp;$Z81,IF($W$1="Pesos CLP",S!$AD:$AD,S!$AO:$AO)),0)</f>
        <v>0</v>
      </c>
      <c r="AF81" s="19">
        <f>IF(OR($I81="REAL",$I81="INCURRIDO"),SUMIF(S!$O:$O,$I81&amp;$O81&amp;$Q81&amp;UPPER(TEXT(AF$4,"MMMMYYYY"))&amp;$Z81,IF($W$1="Pesos CLP",S!$AD:$AD,S!$AO:$AO)),0)</f>
        <v>0</v>
      </c>
      <c r="AG81" s="19">
        <f>IF(OR($I81="REAL",$I81="INCURRIDO"),SUMIF(S!$O:$O,$I81&amp;$O81&amp;$Q81&amp;UPPER(TEXT(AG$4,"MMMMYYYY"))&amp;$Z81,IF($W$1="Pesos CLP",S!$AD:$AD,S!$AO:$AO)),0)</f>
        <v>0</v>
      </c>
      <c r="AH81" s="19">
        <f>IF(OR($I81="REAL",$I81="INCURRIDO"),SUMIF(S!$O:$O,$I81&amp;$O81&amp;$Q81&amp;UPPER(TEXT(AH$4,"MMMMYYYY"))&amp;$Z81,IF($W$1="Pesos CLP",S!$AD:$AD,S!$AO:$AO)),0)</f>
        <v>0</v>
      </c>
      <c r="AI81" s="19">
        <f>IF(OR($I81="REAL",$I81="INCURRIDO"),SUMIF(S!$O:$O,$I81&amp;$O81&amp;$Q81&amp;UPPER(TEXT(AI$4,"MMMMYYYY"))&amp;$Z81,IF($W$1="Pesos CLP",S!$AD:$AD,S!$AO:$AO)),0)</f>
        <v>0</v>
      </c>
      <c r="AJ81" s="19">
        <f>IF(OR($I81="REAL",$I81="INCURRIDO"),SUMIF(S!$O:$O,$I81&amp;$O81&amp;$Q81&amp;UPPER(TEXT(AJ$4,"MMMMYYYY"))&amp;$Z81,IF($W$1="Pesos CLP",S!$AD:$AD,S!$AO:$AO)),0)</f>
        <v>0</v>
      </c>
      <c r="AK81" s="19">
        <f>IF(OR($I81="REAL",$I81="INCURRIDO"),SUMIF(S!$O:$O,$I81&amp;$O81&amp;$Q81&amp;UPPER(TEXT(AK$4,"MMMMYYYY"))&amp;$Z81,IF($W$1="Pesos CLP",S!$AD:$AD,S!$AO:$AO)),0)</f>
        <v>0</v>
      </c>
      <c r="AL81" s="19">
        <f>IF(OR($I81="REAL",$I81="INCURRIDO"),SUMIF(S!$O:$O,$I81&amp;$O81&amp;$Q81&amp;UPPER(TEXT(AL$4,"MMMMYYYY"))&amp;$Z81,IF($W$1="Pesos CLP",S!$AD:$AD,S!$AO:$AO)),0)</f>
        <v>0</v>
      </c>
      <c r="AM81" s="19">
        <f>IF(OR($I81="REAL",$I81="INCURRIDO"),SUMIF(S!$O:$O,$I81&amp;$O81&amp;$Q81&amp;UPPER(TEXT(AM$4,"MMMMYYYY"))&amp;$Z81,IF($W$1="Pesos CLP",S!$AD:$AD,S!$AO:$AO)),0)</f>
        <v>0</v>
      </c>
      <c r="AN81" s="19">
        <f>IF(OR($I81="REAL",$I81="INCURRIDO"),SUMIF(S!$O:$O,$I81&amp;$O81&amp;$Q81&amp;UPPER(TEXT(AN$4,"MMMMYYYY"))&amp;$Z81,IF($W$1="Pesos CLP",S!$AD:$AD,S!$AO:$AO)),0)</f>
        <v>0</v>
      </c>
      <c r="AO81" s="19">
        <f>IF(OR($I81="REAL",$I81="INCURRIDO"),SUMIF(S!$O:$O,$I81&amp;$O81&amp;$Q81&amp;UPPER(TEXT(AO$4,"MMMMYYYY"))&amp;$Z81,IF($W$1="Pesos CLP",S!$AD:$AD,S!$AO:$AO)),0)</f>
        <v>0</v>
      </c>
      <c r="AP81" s="19">
        <f>IF(OR($I81="REAL",$I81="INCURRIDO"),SUMIF(S!$O:$O,$I81&amp;$O81&amp;$Q81&amp;UPPER(TEXT(AP$4,"MMMMYYYY"))&amp;$Z81,IF($W$1="Pesos CLP",S!$AD:$AD,S!$AO:$AO)),0)</f>
        <v>0</v>
      </c>
      <c r="AQ81" s="19">
        <f>IF(OR($I81="REAL",$I81="INCURRIDO"),SUMIF(S!$O:$O,$I81&amp;$O81&amp;$Q81&amp;UPPER(TEXT(AQ$4,"MMMMYYYY"))&amp;$Z81,IF($W$1="Pesos CLP",S!$AD:$AD,S!$AO:$AO)),0)</f>
        <v>0</v>
      </c>
      <c r="AR81" s="19">
        <f>IF(OR($I81="REAL",$I81="INCURRIDO"),SUMIF(S!$O:$O,$I81&amp;$O81&amp;$Q81&amp;UPPER(TEXT(AR$4,"MMMMYYYY"))&amp;$Z81,IF($W$1="Pesos CLP",S!$AD:$AD,S!$AO:$AO)),0)</f>
        <v>0</v>
      </c>
      <c r="AS81" s="19">
        <f>IF(OR($I81="REAL",$I81="INCURRIDO"),SUMIF(S!$O:$O,$I81&amp;$O81&amp;$Q81&amp;UPPER(TEXT(AS$4,"MMMMYYYY"))&amp;$Z81,IF($W$1="Pesos CLP",S!$AD:$AD,S!$AO:$AO)),0)</f>
        <v>0</v>
      </c>
      <c r="AT81" s="19">
        <f>IF(OR($I81="REAL",$I81="INCURRIDO"),SUMIF(S!$O:$O,$I81&amp;$O81&amp;$Q81&amp;UPPER(TEXT(AT$4,"MMMMYYYY"))&amp;$Z81,IF($W$1="Pesos CLP",S!$AD:$AD,S!$AO:$AO)),0)</f>
        <v>0</v>
      </c>
      <c r="AU81" s="19">
        <f>IF(OR($I81="REAL",$I81="INCURRIDO"),SUMIF(S!$O:$O,$I81&amp;$O81&amp;$Q81&amp;UPPER(TEXT(AU$4,"MMMMYYYY"))&amp;$Z81,IF($W$1="Pesos CLP",S!$AD:$AD,S!$AO:$AO)),0)</f>
        <v>0</v>
      </c>
      <c r="AV81" s="19">
        <f>IF(OR($I81="REAL",$I81="INCURRIDO"),SUMIF(S!$O:$O,$I81&amp;$O81&amp;$Q81&amp;UPPER(TEXT(AV$4,"MMMMYYYY"))&amp;$Z81,IF($W$1="Pesos CLP",S!$AD:$AD,S!$AO:$AO)),0)</f>
        <v>0</v>
      </c>
      <c r="AW81" s="19">
        <f>IF(OR($I81="REAL",$I81="INCURRIDO"),SUMIF(S!$O:$O,$I81&amp;$O81&amp;$Q81&amp;UPPER(TEXT(AW$4,"MMMMYYYY"))&amp;$Z81,IF($W$1="Pesos CLP",S!$AD:$AD,S!$AO:$AO)),0)</f>
        <v>0</v>
      </c>
      <c r="AX81" s="19">
        <f>IF(OR($I81="REAL",$I81="INCURRIDO"),SUMIF(S!$O:$O,$I81&amp;$O81&amp;$Q81&amp;UPPER(TEXT(AX$4,"MMMMYYYY"))&amp;$Z81,IF($W$1="Pesos CLP",S!$AD:$AD,S!$AO:$AO)),0)</f>
        <v>0</v>
      </c>
      <c r="AY81" s="19">
        <f>IF(OR($I81="REAL",$I81="INCURRIDO"),SUMIF(S!$O:$O,$I81&amp;$O81&amp;$Q81&amp;UPPER(TEXT(AY$4,"MMMMYYYY"))&amp;$Z81,IF($W$1="Pesos CLP",S!$AD:$AD,S!$AO:$AO)),0)</f>
        <v>0</v>
      </c>
      <c r="AZ81" s="19">
        <f>IF(OR($I81="REAL",$I81="INCURRIDO"),SUMIF(S!$O:$O,$I81&amp;$O81&amp;$Q81&amp;UPPER(TEXT(AZ$4,"MMMMYYYY"))&amp;$Z81,IF($W$1="Pesos CLP",S!$AD:$AD,S!$AO:$AO)),0)</f>
        <v>0</v>
      </c>
      <c r="BA81" s="19">
        <f>IF(OR($I81="REAL",$I81="INCURRIDO"),SUMIF(S!$O:$O,$I81&amp;$O81&amp;$Q81&amp;UPPER(TEXT(BA$4,"MMMMYYYY"))&amp;$Z81,IF($W$1="Pesos CLP",S!$AD:$AD,S!$AO:$AO)),0)</f>
        <v>0</v>
      </c>
      <c r="BB81" s="19">
        <f>IF(OR($I81="REAL",$I81="INCURRIDO"),SUMIF(S!$O:$O,$I81&amp;$O81&amp;$Q81&amp;UPPER(TEXT(BB$4,"MMMMYYYY"))&amp;$Z81,IF($W$1="Pesos CLP",S!$AD:$AD,S!$AO:$AO)),0)</f>
        <v>0</v>
      </c>
      <c r="BC81" s="19">
        <f>IF(OR($I81="REAL",$I81="INCURRIDO"),SUMIF(S!$O:$O,$I81&amp;$O81&amp;$Q81&amp;UPPER(TEXT(BC$4,"MMMMYYYY"))&amp;$Z81,IF($W$1="Pesos CLP",S!$AD:$AD,S!$AO:$AO)),0)</f>
        <v>0</v>
      </c>
      <c r="BD81" s="19">
        <f>IF(OR($I81="REAL",$I81="INCURRIDO"),SUMIF(S!$O:$O,$I81&amp;$O81&amp;$Q81&amp;UPPER(TEXT(BD$4,"MMMMYYYY"))&amp;$Z81,IF($W$1="Pesos CLP",S!$AD:$AD,S!$AO:$AO)),0)</f>
        <v>0</v>
      </c>
      <c r="BE81" s="19">
        <f>IF(OR($I81="REAL",$I81="INCURRIDO"),SUMIF(S!$O:$O,$I81&amp;$O81&amp;$Q81&amp;UPPER(TEXT(BE$4,"MMMMYYYY"))&amp;$Z81,IF($W$1="Pesos CLP",S!$AD:$AD,S!$AO:$AO)),0)</f>
        <v>0</v>
      </c>
      <c r="BF81" s="19">
        <f>IF(OR($I81="REAL",$I81="INCURRIDO"),SUMIF(S!$O:$O,$I81&amp;$O81&amp;$Q81&amp;UPPER(TEXT(BF$4,"MMMMYYYY"))&amp;$Z81,IF($W$1="Pesos CLP",S!$AD:$AD,S!$AO:$AO)),0)</f>
        <v>0</v>
      </c>
      <c r="BG81" s="19">
        <f>IF(OR($I81="REAL",$I81="INCURRIDO"),SUMIF(S!$O:$O,$I81&amp;$O81&amp;$Q81&amp;UPPER(TEXT(BG$4,"MMMMYYYY"))&amp;$Z81,IF($W$1="Pesos CLP",S!$AD:$AD,S!$AO:$AO)),0)</f>
        <v>0</v>
      </c>
      <c r="BH81" s="19">
        <f>IF(OR($I81="REAL",$I81="INCURRIDO"),SUMIF(S!$O:$O,$I81&amp;$O81&amp;$Q81&amp;UPPER(TEXT(BH$4,"MMMMYYYY"))&amp;$Z81,IF($W$1="Pesos CLP",S!$AD:$AD,S!$AO:$AO)),0)</f>
        <v>0</v>
      </c>
      <c r="BI81" s="19">
        <f>IF(OR($I81="REAL",$I81="INCURRIDO"),SUMIF(S!$O:$O,$I81&amp;$O81&amp;$Q81&amp;UPPER(TEXT(BI$4,"MMMMYYYY"))&amp;$Z81,IF($W$1="Pesos CLP",S!$AD:$AD,S!$AO:$AO)),0)</f>
        <v>0</v>
      </c>
      <c r="BJ81" s="19">
        <f>IF(OR($I81="REAL",$I81="INCURRIDO"),SUMIF(S!$O:$O,$I81&amp;$O81&amp;$Q81&amp;UPPER(TEXT(BJ$4,"MMMMYYYY"))&amp;$Z81,IF($W$1="Pesos CLP",S!$AD:$AD,S!$AO:$AO)),0)</f>
        <v>0</v>
      </c>
      <c r="BK81" s="19">
        <f>IF(OR($I81="REAL",$I81="INCURRIDO"),SUMIF(S!$O:$O,$I81&amp;$O81&amp;$Q81&amp;UPPER(TEXT(BK$4,"MMMMYYYY"))&amp;$Z81,IF($W$1="Pesos CLP",S!$AD:$AD,S!$AO:$AO)),0)</f>
        <v>0</v>
      </c>
      <c r="BL81" s="19">
        <f>IF(OR($I81="REAL",$I81="INCURRIDO"),SUMIF(S!$O:$O,$I81&amp;$O81&amp;$Q81&amp;UPPER(TEXT(BL$4,"MMMMYYYY"))&amp;$Z81,IF($W$1="Pesos CLP",S!$AD:$AD,S!$AO:$AO)),0)</f>
        <v>0</v>
      </c>
      <c r="BM81" s="19">
        <f>IF(OR($I81="REAL",$I81="INCURRIDO"),SUMIF(S!$O:$O,$I81&amp;$O81&amp;$Q81&amp;UPPER(TEXT(BM$4,"MMMMYYYY"))&amp;$Z81,IF($W$1="Pesos CLP",S!$AD:$AD,S!$AO:$AO)),0)</f>
        <v>0</v>
      </c>
      <c r="BN81" s="19">
        <f>IF(OR($I81="REAL",$I81="INCURRIDO"),SUMIF(S!$O:$O,$I81&amp;$O81&amp;$Q81&amp;UPPER(TEXT(BN$4,"MMMMYYYY"))&amp;$Z81,IF($W$1="Pesos CLP",S!$AD:$AD,S!$AO:$AO)),0)</f>
        <v>0</v>
      </c>
      <c r="BO81" s="19">
        <f>IF(OR($I81="REAL",$I81="INCURRIDO"),SUMIF(S!$O:$O,$I81&amp;$O81&amp;$Q81&amp;UPPER(TEXT(BO$4,"MMMMYYYY"))&amp;$Z81,IF($W$1="Pesos CLP",S!$AD:$AD,S!$AO:$AO)),0)</f>
        <v>0</v>
      </c>
      <c r="BP81" s="19">
        <f>IF(OR($I81="REAL",$I81="INCURRIDO"),SUMIF(S!$O:$O,$I81&amp;$O81&amp;$Q81&amp;UPPER(TEXT(BP$4,"MMMMYYYY"))&amp;$Z81,IF($W$1="Pesos CLP",S!$AD:$AD,S!$AO:$AO)),0)</f>
        <v>0</v>
      </c>
      <c r="BQ81" s="19">
        <f>IF(OR($I81="REAL",$I81="INCURRIDO"),SUMIF(S!$O:$O,$I81&amp;$O81&amp;$Q81&amp;UPPER(TEXT(BQ$4,"MMMMYYYY"))&amp;$Z81,IF($W$1="Pesos CLP",S!$AD:$AD,S!$AO:$AO)),0)</f>
        <v>0</v>
      </c>
      <c r="BR81" s="19">
        <f>IF(OR($I81="REAL",$I81="INCURRIDO"),SUMIF(S!$O:$O,$I81&amp;$O81&amp;$Q81&amp;UPPER(TEXT(BR$4,"MMMMYYYY"))&amp;$Z81,IF($W$1="Pesos CLP",S!$AD:$AD,S!$AO:$AO)),0)</f>
        <v>0</v>
      </c>
      <c r="BS81" s="19">
        <f>IF(OR($I81="REAL",$I81="INCURRIDO"),SUMIF(S!$O:$O,$I81&amp;$O81&amp;$Q81&amp;UPPER(TEXT(BS$4,"MMMMYYYY"))&amp;$Z81,IF($W$1="Pesos CLP",S!$AD:$AD,S!$AO:$AO)),0)</f>
        <v>0</v>
      </c>
      <c r="BT81" s="19">
        <f>IF(OR($I81="REAL",$I81="INCURRIDO"),SUMIF(S!$O:$O,$I81&amp;$O81&amp;$Q81&amp;UPPER(TEXT(BT$4,"MMMMYYYY"))&amp;$Z81,IF($W$1="Pesos CLP",S!$AD:$AD,S!$AO:$AO)),0)</f>
        <v>0</v>
      </c>
      <c r="BU81" s="19">
        <f>IF(OR($I81="REAL",$I81="INCURRIDO"),SUMIF(S!$O:$O,$I81&amp;$O81&amp;$Q81&amp;UPPER(TEXT(BU$4,"MMMMYYYY"))&amp;$Z81,IF($W$1="Pesos CLP",S!$AD:$AD,S!$AO:$AO)),0)</f>
        <v>2071.5616070538599</v>
      </c>
      <c r="BV81" s="19">
        <f>IF(OR($I81="REAL",$I81="INCURRIDO"),SUMIF(S!$O:$O,$I81&amp;$O81&amp;$Q81&amp;UPPER(TEXT(BV$4,"MMMMYYYY"))&amp;$Z81,IF($W$1="Pesos CLP",S!$AD:$AD,S!$AO:$AO)),0)</f>
        <v>-2049.777832604077</v>
      </c>
      <c r="BW81" s="19">
        <f>IF(OR($I81="REAL",$I81="INCURRIDO"),SUMIF(S!$O:$O,$I81&amp;$O81&amp;$Q81&amp;UPPER(TEXT(BW$4,"MMMMYYYY"))&amp;$Z81,IF($W$1="Pesos CLP",S!$AD:$AD,S!$AO:$AO)),0)</f>
        <v>0</v>
      </c>
      <c r="BX81" s="19">
        <f>IF(OR($I81="REAL",$I81="INCURRIDO"),SUMIF(S!$O:$O,$I81&amp;$O81&amp;$Q81&amp;UPPER(TEXT(BX$4,"MMMMYYYY"))&amp;$Z81,IF($W$1="Pesos CLP",S!$AD:$AD,S!$AO:$AO)),0)</f>
        <v>0</v>
      </c>
      <c r="BY81" s="19">
        <f>IF(OR($I81="REAL",$I81="INCURRIDO"),SUMIF(S!$O:$O,$I81&amp;$O81&amp;$Q81&amp;UPPER(TEXT(BY$4,"MMMMYYYY"))&amp;$Z81,IF($W$1="Pesos CLP",S!$AD:$AD,S!$AO:$AO)),0)</f>
        <v>0</v>
      </c>
      <c r="BZ81" s="19">
        <f>IF(OR($I81="REAL",$I81="INCURRIDO"),SUMIF(S!$O:$O,$I81&amp;$O81&amp;$Q81&amp;UPPER(TEXT(BZ$4,"MMMMYYYY"))&amp;$Z81,IF($W$1="Pesos CLP",S!$AD:$AD,S!$AO:$AO)),0)</f>
        <v>0</v>
      </c>
      <c r="CA81" s="19">
        <f>IF(OR($I81="REAL",$I81="INCURRIDO"),SUMIF(S!$O:$O,$I81&amp;$O81&amp;$Q81&amp;UPPER(TEXT(CA$4,"MMMMYYYY"))&amp;$Z81,IF($W$1="Pesos CLP",S!$AD:$AD,S!$AO:$AO)),0)</f>
        <v>0</v>
      </c>
      <c r="CB81" s="19">
        <f>IF(OR($I81="REAL",$I81="INCURRIDO"),SUMIF(S!$O:$O,$I81&amp;$O81&amp;$Q81&amp;UPPER(TEXT(CB$4,"MMMMYYYY"))&amp;$Z81,IF($W$1="Pesos CLP",S!$AD:$AD,S!$AO:$AO)),0)</f>
        <v>0</v>
      </c>
      <c r="CC81" s="19">
        <f>IF(OR($I81="REAL",$I81="INCURRIDO"),SUMIF(S!$O:$O,$I81&amp;$O81&amp;$Q81&amp;UPPER(TEXT(CC$4,"MMMMYYYY"))&amp;$Z81,IF($W$1="Pesos CLP",S!$AD:$AD,S!$AO:$AO)),0)</f>
        <v>0</v>
      </c>
      <c r="CD81" s="19">
        <f>IF(OR($I81="REAL",$I81="INCURRIDO"),SUMIF(S!$O:$O,$I81&amp;$O81&amp;$Q81&amp;UPPER(TEXT(CD$4,"MMMMYYYY"))&amp;$Z81,IF($W$1="Pesos CLP",S!$AD:$AD,S!$AO:$AO)),0)</f>
        <v>0</v>
      </c>
      <c r="CE81" s="19">
        <f>IF(OR($I81="REAL",$I81="INCURRIDO"),SUMIF(S!$O:$O,$I81&amp;$O81&amp;$Q81&amp;UPPER(TEXT(CE$4,"MMMMYYYY"))&amp;$Z81,IF($W$1="Pesos CLP",S!$AD:$AD,S!$AO:$AO)),0)</f>
        <v>0</v>
      </c>
      <c r="CF81" s="19">
        <f>IF(OR($I81="REAL",$I81="INCURRIDO"),SUMIF(S!$O:$O,$I81&amp;$O81&amp;$Q81&amp;UPPER(TEXT(CF$4,"MMMMYYYY"))&amp;$Z81,IF($W$1="Pesos CLP",S!$AD:$AD,S!$AO:$AO)),0)</f>
        <v>0</v>
      </c>
      <c r="CG81" s="19">
        <f>IF(OR($I81="REAL",$I81="INCURRIDO"),SUMIF(S!$O:$O,$I81&amp;$O81&amp;$Q81&amp;UPPER(TEXT(CG$4,"MMMMYYYY"))&amp;$Z81,IF($W$1="Pesos CLP",S!$AD:$AD,S!$AO:$AO)),0)</f>
        <v>0</v>
      </c>
      <c r="CH81" s="19">
        <f>IF(OR($I81="REAL",$I81="INCURRIDO"),SUMIF(S!$O:$O,$I81&amp;$O81&amp;$Q81&amp;UPPER(TEXT(CH$4,"MMMMYYYY"))&amp;$Z81,IF($W$1="Pesos CLP",S!$AD:$AD,S!$AO:$AO)),0)</f>
        <v>0</v>
      </c>
      <c r="CI81" s="19">
        <f>IF(OR($I81="REAL",$I81="INCURRIDO"),SUMIF(S!$O:$O,$I81&amp;$O81&amp;$Q81&amp;UPPER(TEXT(CI$4,"MMMMYYYY"))&amp;$Z81,IF($W$1="Pesos CLP",S!$AD:$AD,S!$AO:$AO)),0)</f>
        <v>0</v>
      </c>
      <c r="CJ81" s="19">
        <f>IF(OR($I81="REAL",$I81="INCURRIDO"),SUMIF(S!$O:$O,$I81&amp;$O81&amp;$Q81&amp;UPPER(TEXT(CJ$4,"MMMMYYYY"))&amp;$Z81,IF($W$1="Pesos CLP",S!$AD:$AD,S!$AO:$AO)),0)</f>
        <v>0</v>
      </c>
      <c r="CK81" s="378">
        <f t="shared" si="85"/>
        <v>0</v>
      </c>
      <c r="CL81" s="378">
        <f t="shared" si="85"/>
        <v>0</v>
      </c>
      <c r="CM81" s="378">
        <f t="shared" si="85"/>
        <v>0</v>
      </c>
      <c r="CN81" s="378">
        <f t="shared" si="85"/>
        <v>0</v>
      </c>
      <c r="CO81" s="378">
        <f t="shared" si="85"/>
        <v>0</v>
      </c>
      <c r="CP81" s="378">
        <f t="shared" si="85"/>
        <v>0</v>
      </c>
      <c r="CQ81" s="378">
        <f t="shared" si="85"/>
        <v>0</v>
      </c>
      <c r="CR81" s="378">
        <f t="shared" si="85"/>
        <v>0</v>
      </c>
      <c r="CS81" s="378">
        <f t="shared" si="86"/>
        <v>0</v>
      </c>
      <c r="CT81" s="378">
        <f t="shared" si="86"/>
        <v>0</v>
      </c>
      <c r="CU81" s="378">
        <f t="shared" si="86"/>
        <v>0</v>
      </c>
      <c r="CV81" s="378">
        <f t="shared" si="86"/>
        <v>0</v>
      </c>
      <c r="CW81" s="378">
        <f t="shared" si="86"/>
        <v>0</v>
      </c>
      <c r="CX81" s="378">
        <f t="shared" si="86"/>
        <v>0</v>
      </c>
      <c r="CY81" s="378">
        <f t="shared" si="86"/>
        <v>0</v>
      </c>
      <c r="CZ81" s="378">
        <f t="shared" si="86"/>
        <v>0</v>
      </c>
      <c r="DA81" s="378">
        <f t="shared" si="86"/>
        <v>0</v>
      </c>
      <c r="DB81" s="378">
        <f t="shared" si="86"/>
        <v>0</v>
      </c>
      <c r="DC81" s="378">
        <f t="shared" si="87"/>
        <v>0</v>
      </c>
      <c r="DD81" s="378">
        <f t="shared" si="87"/>
        <v>0</v>
      </c>
      <c r="DE81" s="378">
        <f t="shared" si="87"/>
        <v>0</v>
      </c>
      <c r="DF81" s="378">
        <f t="shared" si="87"/>
        <v>0</v>
      </c>
      <c r="DG81" s="378">
        <f t="shared" si="87"/>
        <v>0</v>
      </c>
      <c r="DH81" s="378">
        <f t="shared" si="87"/>
        <v>0</v>
      </c>
      <c r="DI81" s="378">
        <f t="shared" si="87"/>
        <v>0</v>
      </c>
      <c r="DJ81" s="378">
        <f t="shared" si="87"/>
        <v>0</v>
      </c>
      <c r="DK81" s="378">
        <f t="shared" si="87"/>
        <v>0</v>
      </c>
      <c r="DL81" s="378">
        <f t="shared" si="87"/>
        <v>0</v>
      </c>
      <c r="DM81" s="378">
        <f t="shared" si="88"/>
        <v>0</v>
      </c>
      <c r="DN81" s="378">
        <f t="shared" si="88"/>
        <v>0</v>
      </c>
      <c r="DO81" s="378">
        <f t="shared" si="88"/>
        <v>0</v>
      </c>
      <c r="DP81" s="378">
        <f t="shared" si="88"/>
        <v>0</v>
      </c>
      <c r="DQ81" s="378">
        <f t="shared" si="88"/>
        <v>0</v>
      </c>
      <c r="DR81" s="378">
        <f t="shared" si="88"/>
        <v>0</v>
      </c>
      <c r="DS81" s="378">
        <f t="shared" si="88"/>
        <v>0</v>
      </c>
      <c r="DT81" s="378">
        <f t="shared" si="88"/>
        <v>0</v>
      </c>
      <c r="DU81" s="378">
        <f t="shared" si="88"/>
        <v>0</v>
      </c>
      <c r="DV81" s="378">
        <f t="shared" si="88"/>
        <v>0</v>
      </c>
      <c r="DW81" s="378">
        <f t="shared" si="89"/>
        <v>0</v>
      </c>
      <c r="DX81" s="378">
        <f t="shared" si="89"/>
        <v>0</v>
      </c>
      <c r="DY81" s="378">
        <f t="shared" si="89"/>
        <v>0</v>
      </c>
      <c r="DZ81" s="378">
        <f t="shared" si="89"/>
        <v>0</v>
      </c>
      <c r="EA81" s="378">
        <f t="shared" si="89"/>
        <v>0</v>
      </c>
      <c r="EB81" s="378">
        <f t="shared" si="89"/>
        <v>0</v>
      </c>
      <c r="EC81" s="378">
        <f t="shared" si="89"/>
        <v>0</v>
      </c>
      <c r="ED81" s="378">
        <f t="shared" si="89"/>
        <v>0</v>
      </c>
      <c r="EE81" s="378">
        <f t="shared" si="89"/>
        <v>0</v>
      </c>
      <c r="EF81" s="378">
        <f t="shared" si="89"/>
        <v>0</v>
      </c>
      <c r="EG81" s="378">
        <f t="shared" si="90"/>
        <v>0</v>
      </c>
      <c r="EH81" s="378">
        <f t="shared" si="90"/>
        <v>0</v>
      </c>
      <c r="EI81" s="378">
        <f t="shared" si="90"/>
        <v>0</v>
      </c>
      <c r="EJ81" s="378">
        <f t="shared" si="90"/>
        <v>0</v>
      </c>
      <c r="EK81" s="378">
        <f t="shared" si="90"/>
        <v>0</v>
      </c>
      <c r="EL81" s="378">
        <f t="shared" si="90"/>
        <v>0</v>
      </c>
      <c r="EM81" s="378">
        <f t="shared" si="90"/>
        <v>0</v>
      </c>
      <c r="EN81" s="378">
        <f t="shared" si="90"/>
        <v>0</v>
      </c>
      <c r="EO81" s="378">
        <f t="shared" si="90"/>
        <v>0</v>
      </c>
      <c r="EP81" s="378">
        <f t="shared" si="90"/>
        <v>0</v>
      </c>
      <c r="EQ81" s="378">
        <f t="shared" si="90"/>
        <v>0</v>
      </c>
    </row>
    <row r="82" spans="1:147" x14ac:dyDescent="0.3">
      <c r="A82" s="182" t="s">
        <v>243</v>
      </c>
      <c r="B82" s="182"/>
      <c r="C82" s="368"/>
      <c r="D82" s="368" t="e">
        <f t="shared" si="77"/>
        <v>#N/A</v>
      </c>
      <c r="E82" s="368" t="e">
        <f>VLOOKUP(TEXT(Z82,0),'G2'!B:D,3,0)</f>
        <v>#N/A</v>
      </c>
      <c r="F82" s="816">
        <f t="shared" si="78"/>
        <v>0</v>
      </c>
      <c r="G82" s="755">
        <f t="shared" si="75"/>
        <v>0</v>
      </c>
      <c r="H82" s="756" t="s">
        <v>1190</v>
      </c>
      <c r="I82" s="181"/>
      <c r="J82" s="181"/>
      <c r="K82" s="182"/>
      <c r="L82" s="182" t="str">
        <f>IFERROR(VLOOKUP(TEXT(Z82,0),'G2'!$B$5:$D$21,3,0),"")</f>
        <v/>
      </c>
      <c r="M82" s="183"/>
      <c r="N82" s="184" t="s">
        <v>928</v>
      </c>
      <c r="O82" s="181"/>
      <c r="P82" s="181"/>
      <c r="Q82" s="181"/>
      <c r="R82" s="181"/>
      <c r="S82" s="185"/>
      <c r="T82" s="186"/>
      <c r="U82" s="186"/>
      <c r="V82" s="187"/>
      <c r="W82" s="188" t="e">
        <v>#N/A</v>
      </c>
      <c r="X82" s="188"/>
      <c r="Y82" s="188"/>
      <c r="Z82" s="188"/>
      <c r="AA82" s="19">
        <f>IF(OR($I82="REAL",$I82="INCURRIDO"),SUMIF(S!$O:$O,$I82&amp;$O82&amp;$Q82&amp;UPPER(TEXT(AA$4,"MMMMYYYY"))&amp;$Z82,IF($W$1="Pesos CLP",S!$AD:$AD,S!$AO:$AO)),0)</f>
        <v>0</v>
      </c>
      <c r="AB82" s="19">
        <f>IF(OR($I82="REAL",$I82="INCURRIDO"),SUMIF(S!$O:$O,$I82&amp;$O82&amp;$Q82&amp;UPPER(TEXT(AB$4,"MMMMYYYY"))&amp;$Z82,IF($W$1="Pesos CLP",S!$AD:$AD,S!$AO:$AO)),0)</f>
        <v>0</v>
      </c>
      <c r="AC82" s="19">
        <f>IF(OR($I82="REAL",$I82="INCURRIDO"),SUMIF(S!$O:$O,$I82&amp;$O82&amp;$Q82&amp;UPPER(TEXT(AC$4,"MMMMYYYY"))&amp;$Z82,IF($W$1="Pesos CLP",S!$AD:$AD,S!$AO:$AO)),0)</f>
        <v>0</v>
      </c>
      <c r="AD82" s="19">
        <f>IF(OR($I82="REAL",$I82="INCURRIDO"),SUMIF(S!$O:$O,$I82&amp;$O82&amp;$Q82&amp;UPPER(TEXT(AD$4,"MMMMYYYY"))&amp;$Z82,IF($W$1="Pesos CLP",S!$AD:$AD,S!$AO:$AO)),0)</f>
        <v>0</v>
      </c>
      <c r="AE82" s="19">
        <f>IF(OR($I82="REAL",$I82="INCURRIDO"),SUMIF(S!$O:$O,$I82&amp;$O82&amp;$Q82&amp;UPPER(TEXT(AE$4,"MMMMYYYY"))&amp;$Z82,IF($W$1="Pesos CLP",S!$AD:$AD,S!$AO:$AO)),0)</f>
        <v>0</v>
      </c>
      <c r="AF82" s="19">
        <f>IF(OR($I82="REAL",$I82="INCURRIDO"),SUMIF(S!$O:$O,$I82&amp;$O82&amp;$Q82&amp;UPPER(TEXT(AF$4,"MMMMYYYY"))&amp;$Z82,IF($W$1="Pesos CLP",S!$AD:$AD,S!$AO:$AO)),0)</f>
        <v>0</v>
      </c>
      <c r="AG82" s="19">
        <f>IF(OR($I82="REAL",$I82="INCURRIDO"),SUMIF(S!$O:$O,$I82&amp;$O82&amp;$Q82&amp;UPPER(TEXT(AG$4,"MMMMYYYY"))&amp;$Z82,IF($W$1="Pesos CLP",S!$AD:$AD,S!$AO:$AO)),0)</f>
        <v>0</v>
      </c>
      <c r="AH82" s="19">
        <f>IF(OR($I82="REAL",$I82="INCURRIDO"),SUMIF(S!$O:$O,$I82&amp;$O82&amp;$Q82&amp;UPPER(TEXT(AH$4,"MMMMYYYY"))&amp;$Z82,IF($W$1="Pesos CLP",S!$AD:$AD,S!$AO:$AO)),0)</f>
        <v>0</v>
      </c>
      <c r="AI82" s="19">
        <f>IF(OR($I82="REAL",$I82="INCURRIDO"),SUMIF(S!$O:$O,$I82&amp;$O82&amp;$Q82&amp;UPPER(TEXT(AI$4,"MMMMYYYY"))&amp;$Z82,IF($W$1="Pesos CLP",S!$AD:$AD,S!$AO:$AO)),0)</f>
        <v>0</v>
      </c>
      <c r="AJ82" s="19">
        <f>IF(OR($I82="REAL",$I82="INCURRIDO"),SUMIF(S!$O:$O,$I82&amp;$O82&amp;$Q82&amp;UPPER(TEXT(AJ$4,"MMMMYYYY"))&amp;$Z82,IF($W$1="Pesos CLP",S!$AD:$AD,S!$AO:$AO)),0)</f>
        <v>0</v>
      </c>
      <c r="AK82" s="19">
        <f>IF(OR($I82="REAL",$I82="INCURRIDO"),SUMIF(S!$O:$O,$I82&amp;$O82&amp;$Q82&amp;UPPER(TEXT(AK$4,"MMMMYYYY"))&amp;$Z82,IF($W$1="Pesos CLP",S!$AD:$AD,S!$AO:$AO)),0)</f>
        <v>0</v>
      </c>
      <c r="AL82" s="19">
        <f>IF(OR($I82="REAL",$I82="INCURRIDO"),SUMIF(S!$O:$O,$I82&amp;$O82&amp;$Q82&amp;UPPER(TEXT(AL$4,"MMMMYYYY"))&amp;$Z82,IF($W$1="Pesos CLP",S!$AD:$AD,S!$AO:$AO)),0)</f>
        <v>0</v>
      </c>
      <c r="AM82" s="19">
        <f>IF(OR($I82="REAL",$I82="INCURRIDO"),SUMIF(S!$O:$O,$I82&amp;$O82&amp;$Q82&amp;UPPER(TEXT(AM$4,"MMMMYYYY"))&amp;$Z82,IF($W$1="Pesos CLP",S!$AD:$AD,S!$AO:$AO)),0)</f>
        <v>0</v>
      </c>
      <c r="AN82" s="19">
        <f>IF(OR($I82="REAL",$I82="INCURRIDO"),SUMIF(S!$O:$O,$I82&amp;$O82&amp;$Q82&amp;UPPER(TEXT(AN$4,"MMMMYYYY"))&amp;$Z82,IF($W$1="Pesos CLP",S!$AD:$AD,S!$AO:$AO)),0)</f>
        <v>0</v>
      </c>
      <c r="AO82" s="19">
        <f>IF(OR($I82="REAL",$I82="INCURRIDO"),SUMIF(S!$O:$O,$I82&amp;$O82&amp;$Q82&amp;UPPER(TEXT(AO$4,"MMMMYYYY"))&amp;$Z82,IF($W$1="Pesos CLP",S!$AD:$AD,S!$AO:$AO)),0)</f>
        <v>0</v>
      </c>
      <c r="AP82" s="19">
        <f>IF(OR($I82="REAL",$I82="INCURRIDO"),SUMIF(S!$O:$O,$I82&amp;$O82&amp;$Q82&amp;UPPER(TEXT(AP$4,"MMMMYYYY"))&amp;$Z82,IF($W$1="Pesos CLP",S!$AD:$AD,S!$AO:$AO)),0)</f>
        <v>0</v>
      </c>
      <c r="AQ82" s="19">
        <f>IF(OR($I82="REAL",$I82="INCURRIDO"),SUMIF(S!$O:$O,$I82&amp;$O82&amp;$Q82&amp;UPPER(TEXT(AQ$4,"MMMMYYYY"))&amp;$Z82,IF($W$1="Pesos CLP",S!$AD:$AD,S!$AO:$AO)),0)</f>
        <v>0</v>
      </c>
      <c r="AR82" s="19">
        <f>IF(OR($I82="REAL",$I82="INCURRIDO"),SUMIF(S!$O:$O,$I82&amp;$O82&amp;$Q82&amp;UPPER(TEXT(AR$4,"MMMMYYYY"))&amp;$Z82,IF($W$1="Pesos CLP",S!$AD:$AD,S!$AO:$AO)),0)</f>
        <v>0</v>
      </c>
      <c r="AS82" s="19">
        <f>IF(OR($I82="REAL",$I82="INCURRIDO"),SUMIF(S!$O:$O,$I82&amp;$O82&amp;$Q82&amp;UPPER(TEXT(AS$4,"MMMMYYYY"))&amp;$Z82,IF($W$1="Pesos CLP",S!$AD:$AD,S!$AO:$AO)),0)</f>
        <v>0</v>
      </c>
      <c r="AT82" s="19">
        <f>IF(OR($I82="REAL",$I82="INCURRIDO"),SUMIF(S!$O:$O,$I82&amp;$O82&amp;$Q82&amp;UPPER(TEXT(AT$4,"MMMMYYYY"))&amp;$Z82,IF($W$1="Pesos CLP",S!$AD:$AD,S!$AO:$AO)),0)</f>
        <v>0</v>
      </c>
      <c r="AU82" s="19">
        <f>IF(OR($I82="REAL",$I82="INCURRIDO"),SUMIF(S!$O:$O,$I82&amp;$O82&amp;$Q82&amp;UPPER(TEXT(AU$4,"MMMMYYYY"))&amp;$Z82,IF($W$1="Pesos CLP",S!$AD:$AD,S!$AO:$AO)),0)</f>
        <v>0</v>
      </c>
      <c r="AV82" s="19">
        <f>IF(OR($I82="REAL",$I82="INCURRIDO"),SUMIF(S!$O:$O,$I82&amp;$O82&amp;$Q82&amp;UPPER(TEXT(AV$4,"MMMMYYYY"))&amp;$Z82,IF($W$1="Pesos CLP",S!$AD:$AD,S!$AO:$AO)),0)</f>
        <v>0</v>
      </c>
      <c r="AW82" s="19">
        <f>IF(OR($I82="REAL",$I82="INCURRIDO"),SUMIF(S!$O:$O,$I82&amp;$O82&amp;$Q82&amp;UPPER(TEXT(AW$4,"MMMMYYYY"))&amp;$Z82,IF($W$1="Pesos CLP",S!$AD:$AD,S!$AO:$AO)),0)</f>
        <v>0</v>
      </c>
      <c r="AX82" s="19">
        <f>IF(OR($I82="REAL",$I82="INCURRIDO"),SUMIF(S!$O:$O,$I82&amp;$O82&amp;$Q82&amp;UPPER(TEXT(AX$4,"MMMMYYYY"))&amp;$Z82,IF($W$1="Pesos CLP",S!$AD:$AD,S!$AO:$AO)),0)</f>
        <v>0</v>
      </c>
      <c r="AY82" s="19">
        <f>IF(OR($I82="REAL",$I82="INCURRIDO"),SUMIF(S!$O:$O,$I82&amp;$O82&amp;$Q82&amp;UPPER(TEXT(AY$4,"MMMMYYYY"))&amp;$Z82,IF($W$1="Pesos CLP",S!$AD:$AD,S!$AO:$AO)),0)</f>
        <v>0</v>
      </c>
      <c r="AZ82" s="19">
        <f>IF(OR($I82="REAL",$I82="INCURRIDO"),SUMIF(S!$O:$O,$I82&amp;$O82&amp;$Q82&amp;UPPER(TEXT(AZ$4,"MMMMYYYY"))&amp;$Z82,IF($W$1="Pesos CLP",S!$AD:$AD,S!$AO:$AO)),0)</f>
        <v>0</v>
      </c>
      <c r="BA82" s="19">
        <f>IF(OR($I82="REAL",$I82="INCURRIDO"),SUMIF(S!$O:$O,$I82&amp;$O82&amp;$Q82&amp;UPPER(TEXT(BA$4,"MMMMYYYY"))&amp;$Z82,IF($W$1="Pesos CLP",S!$AD:$AD,S!$AO:$AO)),0)</f>
        <v>0</v>
      </c>
      <c r="BB82" s="19">
        <f>IF(OR($I82="REAL",$I82="INCURRIDO"),SUMIF(S!$O:$O,$I82&amp;$O82&amp;$Q82&amp;UPPER(TEXT(BB$4,"MMMMYYYY"))&amp;$Z82,IF($W$1="Pesos CLP",S!$AD:$AD,S!$AO:$AO)),0)</f>
        <v>0</v>
      </c>
      <c r="BC82" s="19">
        <f>IF(OR($I82="REAL",$I82="INCURRIDO"),SUMIF(S!$O:$O,$I82&amp;$O82&amp;$Q82&amp;UPPER(TEXT(BC$4,"MMMMYYYY"))&amp;$Z82,IF($W$1="Pesos CLP",S!$AD:$AD,S!$AO:$AO)),0)</f>
        <v>0</v>
      </c>
      <c r="BD82" s="19">
        <f>IF(OR($I82="REAL",$I82="INCURRIDO"),SUMIF(S!$O:$O,$I82&amp;$O82&amp;$Q82&amp;UPPER(TEXT(BD$4,"MMMMYYYY"))&amp;$Z82,IF($W$1="Pesos CLP",S!$AD:$AD,S!$AO:$AO)),0)</f>
        <v>0</v>
      </c>
      <c r="BE82" s="19">
        <f>IF(OR($I82="REAL",$I82="INCURRIDO"),SUMIF(S!$O:$O,$I82&amp;$O82&amp;$Q82&amp;UPPER(TEXT(BE$4,"MMMMYYYY"))&amp;$Z82,IF($W$1="Pesos CLP",S!$AD:$AD,S!$AO:$AO)),0)</f>
        <v>0</v>
      </c>
      <c r="BF82" s="19">
        <f>IF(OR($I82="REAL",$I82="INCURRIDO"),SUMIF(S!$O:$O,$I82&amp;$O82&amp;$Q82&amp;UPPER(TEXT(BF$4,"MMMMYYYY"))&amp;$Z82,IF($W$1="Pesos CLP",S!$AD:$AD,S!$AO:$AO)),0)</f>
        <v>0</v>
      </c>
      <c r="BG82" s="19">
        <f>IF(OR($I82="REAL",$I82="INCURRIDO"),SUMIF(S!$O:$O,$I82&amp;$O82&amp;$Q82&amp;UPPER(TEXT(BG$4,"MMMMYYYY"))&amp;$Z82,IF($W$1="Pesos CLP",S!$AD:$AD,S!$AO:$AO)),0)</f>
        <v>0</v>
      </c>
      <c r="BH82" s="19">
        <f>IF(OR($I82="REAL",$I82="INCURRIDO"),SUMIF(S!$O:$O,$I82&amp;$O82&amp;$Q82&amp;UPPER(TEXT(BH$4,"MMMMYYYY"))&amp;$Z82,IF($W$1="Pesos CLP",S!$AD:$AD,S!$AO:$AO)),0)</f>
        <v>0</v>
      </c>
      <c r="BI82" s="19">
        <f>IF(OR($I82="REAL",$I82="INCURRIDO"),SUMIF(S!$O:$O,$I82&amp;$O82&amp;$Q82&amp;UPPER(TEXT(BI$4,"MMMMYYYY"))&amp;$Z82,IF($W$1="Pesos CLP",S!$AD:$AD,S!$AO:$AO)),0)</f>
        <v>0</v>
      </c>
      <c r="BJ82" s="19">
        <f>IF(OR($I82="REAL",$I82="INCURRIDO"),SUMIF(S!$O:$O,$I82&amp;$O82&amp;$Q82&amp;UPPER(TEXT(BJ$4,"MMMMYYYY"))&amp;$Z82,IF($W$1="Pesos CLP",S!$AD:$AD,S!$AO:$AO)),0)</f>
        <v>0</v>
      </c>
      <c r="BK82" s="19">
        <f>IF(OR($I82="REAL",$I82="INCURRIDO"),SUMIF(S!$O:$O,$I82&amp;$O82&amp;$Q82&amp;UPPER(TEXT(BK$4,"MMMMYYYY"))&amp;$Z82,IF($W$1="Pesos CLP",S!$AD:$AD,S!$AO:$AO)),0)</f>
        <v>0</v>
      </c>
      <c r="BL82" s="19">
        <f>IF(OR($I82="REAL",$I82="INCURRIDO"),SUMIF(S!$O:$O,$I82&amp;$O82&amp;$Q82&amp;UPPER(TEXT(BL$4,"MMMMYYYY"))&amp;$Z82,IF($W$1="Pesos CLP",S!$AD:$AD,S!$AO:$AO)),0)</f>
        <v>0</v>
      </c>
      <c r="BM82" s="19">
        <f>IF(OR($I82="REAL",$I82="INCURRIDO"),SUMIF(S!$O:$O,$I82&amp;$O82&amp;$Q82&amp;UPPER(TEXT(BM$4,"MMMMYYYY"))&amp;$Z82,IF($W$1="Pesos CLP",S!$AD:$AD,S!$AO:$AO)),0)</f>
        <v>0</v>
      </c>
      <c r="BN82" s="19">
        <f>IF(OR($I82="REAL",$I82="INCURRIDO"),SUMIF(S!$O:$O,$I82&amp;$O82&amp;$Q82&amp;UPPER(TEXT(BN$4,"MMMMYYYY"))&amp;$Z82,IF($W$1="Pesos CLP",S!$AD:$AD,S!$AO:$AO)),0)</f>
        <v>0</v>
      </c>
      <c r="BO82" s="19">
        <f>IF(OR($I82="REAL",$I82="INCURRIDO"),SUMIF(S!$O:$O,$I82&amp;$O82&amp;$Q82&amp;UPPER(TEXT(BO$4,"MMMMYYYY"))&amp;$Z82,IF($W$1="Pesos CLP",S!$AD:$AD,S!$AO:$AO)),0)</f>
        <v>0</v>
      </c>
      <c r="BP82" s="19">
        <f>IF(OR($I82="REAL",$I82="INCURRIDO"),SUMIF(S!$O:$O,$I82&amp;$O82&amp;$Q82&amp;UPPER(TEXT(BP$4,"MMMMYYYY"))&amp;$Z82,IF($W$1="Pesos CLP",S!$AD:$AD,S!$AO:$AO)),0)</f>
        <v>0</v>
      </c>
      <c r="BQ82" s="19">
        <f>IF(OR($I82="REAL",$I82="INCURRIDO"),SUMIF(S!$O:$O,$I82&amp;$O82&amp;$Q82&amp;UPPER(TEXT(BQ$4,"MMMMYYYY"))&amp;$Z82,IF($W$1="Pesos CLP",S!$AD:$AD,S!$AO:$AO)),0)</f>
        <v>0</v>
      </c>
      <c r="BR82" s="19">
        <f>IF(OR($I82="REAL",$I82="INCURRIDO"),SUMIF(S!$O:$O,$I82&amp;$O82&amp;$Q82&amp;UPPER(TEXT(BR$4,"MMMMYYYY"))&amp;$Z82,IF($W$1="Pesos CLP",S!$AD:$AD,S!$AO:$AO)),0)</f>
        <v>0</v>
      </c>
      <c r="BS82" s="19">
        <f>IF(OR($I82="REAL",$I82="INCURRIDO"),SUMIF(S!$O:$O,$I82&amp;$O82&amp;$Q82&amp;UPPER(TEXT(BS$4,"MMMMYYYY"))&amp;$Z82,IF($W$1="Pesos CLP",S!$AD:$AD,S!$AO:$AO)),0)</f>
        <v>0</v>
      </c>
      <c r="BT82" s="19">
        <f>IF(OR($I82="REAL",$I82="INCURRIDO"),SUMIF(S!$O:$O,$I82&amp;$O82&amp;$Q82&amp;UPPER(TEXT(BT$4,"MMMMYYYY"))&amp;$Z82,IF($W$1="Pesos CLP",S!$AD:$AD,S!$AO:$AO)),0)</f>
        <v>0</v>
      </c>
      <c r="BU82" s="19">
        <f>IF(OR($I82="REAL",$I82="INCURRIDO"),SUMIF(S!$O:$O,$I82&amp;$O82&amp;$Q82&amp;UPPER(TEXT(BU$4,"MMMMYYYY"))&amp;$Z82,IF($W$1="Pesos CLP",S!$AD:$AD,S!$AO:$AO)),0)</f>
        <v>0</v>
      </c>
      <c r="BV82" s="19">
        <f>IF(OR($I82="REAL",$I82="INCURRIDO"),SUMIF(S!$O:$O,$I82&amp;$O82&amp;$Q82&amp;UPPER(TEXT(BV$4,"MMMMYYYY"))&amp;$Z82,IF($W$1="Pesos CLP",S!$AD:$AD,S!$AO:$AO)),0)</f>
        <v>0</v>
      </c>
      <c r="BW82" s="19">
        <f>IF(OR($I82="REAL",$I82="INCURRIDO"),SUMIF(S!$O:$O,$I82&amp;$O82&amp;$Q82&amp;UPPER(TEXT(BW$4,"MMMMYYYY"))&amp;$Z82,IF($W$1="Pesos CLP",S!$AD:$AD,S!$AO:$AO)),0)</f>
        <v>0</v>
      </c>
      <c r="BX82" s="19">
        <f>IF(OR($I82="REAL",$I82="INCURRIDO"),SUMIF(S!$O:$O,$I82&amp;$O82&amp;$Q82&amp;UPPER(TEXT(BX$4,"MMMMYYYY"))&amp;$Z82,IF($W$1="Pesos CLP",S!$AD:$AD,S!$AO:$AO)),0)</f>
        <v>0</v>
      </c>
      <c r="BY82" s="19">
        <f>IF(OR($I82="REAL",$I82="INCURRIDO"),SUMIF(S!$O:$O,$I82&amp;$O82&amp;$Q82&amp;UPPER(TEXT(BY$4,"MMMMYYYY"))&amp;$Z82,IF($W$1="Pesos CLP",S!$AD:$AD,S!$AO:$AO)),0)</f>
        <v>0</v>
      </c>
      <c r="BZ82" s="19">
        <f>IF(OR($I82="REAL",$I82="INCURRIDO"),SUMIF(S!$O:$O,$I82&amp;$O82&amp;$Q82&amp;UPPER(TEXT(BZ$4,"MMMMYYYY"))&amp;$Z82,IF($W$1="Pesos CLP",S!$AD:$AD,S!$AO:$AO)),0)</f>
        <v>0</v>
      </c>
      <c r="CA82" s="19">
        <f>IF(OR($I82="REAL",$I82="INCURRIDO"),SUMIF(S!$O:$O,$I82&amp;$O82&amp;$Q82&amp;UPPER(TEXT(CA$4,"MMMMYYYY"))&amp;$Z82,IF($W$1="Pesos CLP",S!$AD:$AD,S!$AO:$AO)),0)</f>
        <v>0</v>
      </c>
      <c r="CB82" s="19">
        <f>IF(OR($I82="REAL",$I82="INCURRIDO"),SUMIF(S!$O:$O,$I82&amp;$O82&amp;$Q82&amp;UPPER(TEXT(CB$4,"MMMMYYYY"))&amp;$Z82,IF($W$1="Pesos CLP",S!$AD:$AD,S!$AO:$AO)),0)</f>
        <v>0</v>
      </c>
      <c r="CC82" s="19">
        <f>IF(OR($I82="REAL",$I82="INCURRIDO"),SUMIF(S!$O:$O,$I82&amp;$O82&amp;$Q82&amp;UPPER(TEXT(CC$4,"MMMMYYYY"))&amp;$Z82,IF($W$1="Pesos CLP",S!$AD:$AD,S!$AO:$AO)),0)</f>
        <v>0</v>
      </c>
      <c r="CD82" s="19">
        <f>IF(OR($I82="REAL",$I82="INCURRIDO"),SUMIF(S!$O:$O,$I82&amp;$O82&amp;$Q82&amp;UPPER(TEXT(CD$4,"MMMMYYYY"))&amp;$Z82,IF($W$1="Pesos CLP",S!$AD:$AD,S!$AO:$AO)),0)</f>
        <v>0</v>
      </c>
      <c r="CE82" s="19">
        <f>IF(OR($I82="REAL",$I82="INCURRIDO"),SUMIF(S!$O:$O,$I82&amp;$O82&amp;$Q82&amp;UPPER(TEXT(CE$4,"MMMMYYYY"))&amp;$Z82,IF($W$1="Pesos CLP",S!$AD:$AD,S!$AO:$AO)),0)</f>
        <v>0</v>
      </c>
      <c r="CF82" s="19">
        <f>IF(OR($I82="REAL",$I82="INCURRIDO"),SUMIF(S!$O:$O,$I82&amp;$O82&amp;$Q82&amp;UPPER(TEXT(CF$4,"MMMMYYYY"))&amp;$Z82,IF($W$1="Pesos CLP",S!$AD:$AD,S!$AO:$AO)),0)</f>
        <v>0</v>
      </c>
      <c r="CG82" s="19">
        <f>IF(OR($I82="REAL",$I82="INCURRIDO"),SUMIF(S!$O:$O,$I82&amp;$O82&amp;$Q82&amp;UPPER(TEXT(CG$4,"MMMMYYYY"))&amp;$Z82,IF($W$1="Pesos CLP",S!$AD:$AD,S!$AO:$AO)),0)</f>
        <v>0</v>
      </c>
      <c r="CH82" s="19">
        <f>IF(OR($I82="REAL",$I82="INCURRIDO"),SUMIF(S!$O:$O,$I82&amp;$O82&amp;$Q82&amp;UPPER(TEXT(CH$4,"MMMMYYYY"))&amp;$Z82,IF($W$1="Pesos CLP",S!$AD:$AD,S!$AO:$AO)),0)</f>
        <v>0</v>
      </c>
      <c r="CI82" s="19">
        <f>IF(OR($I82="REAL",$I82="INCURRIDO"),SUMIF(S!$O:$O,$I82&amp;$O82&amp;$Q82&amp;UPPER(TEXT(CI$4,"MMMMYYYY"))&amp;$Z82,IF($W$1="Pesos CLP",S!$AD:$AD,S!$AO:$AO)),0)</f>
        <v>0</v>
      </c>
      <c r="CJ82" s="19">
        <f>IF(OR($I82="REAL",$I82="INCURRIDO"),SUMIF(S!$O:$O,$I82&amp;$O82&amp;$Q82&amp;UPPER(TEXT(CJ$4,"MMMMYYYY"))&amp;$Z82,IF($W$1="Pesos CLP",S!$AD:$AD,S!$AO:$AO)),0)</f>
        <v>0</v>
      </c>
      <c r="CK82" s="380">
        <v>0</v>
      </c>
      <c r="CL82" s="380">
        <v>0</v>
      </c>
      <c r="CM82" s="380">
        <v>0</v>
      </c>
      <c r="CN82" s="380">
        <v>0</v>
      </c>
      <c r="CO82" s="380">
        <v>0</v>
      </c>
      <c r="CP82" s="380">
        <v>0</v>
      </c>
      <c r="CQ82" s="380">
        <v>0</v>
      </c>
      <c r="CR82" s="380">
        <v>0</v>
      </c>
      <c r="CS82" s="380">
        <v>0</v>
      </c>
      <c r="CT82" s="380">
        <v>0</v>
      </c>
      <c r="CU82" s="380">
        <v>0</v>
      </c>
      <c r="CV82" s="380">
        <v>0</v>
      </c>
      <c r="CW82" s="380">
        <v>0</v>
      </c>
      <c r="CX82" s="380">
        <v>0</v>
      </c>
      <c r="CY82" s="380">
        <v>0</v>
      </c>
      <c r="CZ82" s="380">
        <v>0</v>
      </c>
      <c r="DA82" s="380">
        <v>0</v>
      </c>
      <c r="DB82" s="380">
        <v>0</v>
      </c>
      <c r="DC82" s="380">
        <v>0</v>
      </c>
      <c r="DD82" s="380">
        <v>0</v>
      </c>
      <c r="DE82" s="380">
        <v>0</v>
      </c>
      <c r="DF82" s="380">
        <v>0</v>
      </c>
      <c r="DG82" s="380">
        <v>0</v>
      </c>
      <c r="DH82" s="380"/>
      <c r="DI82" s="380"/>
      <c r="DJ82" s="380"/>
      <c r="DK82" s="380"/>
      <c r="DL82" s="380"/>
      <c r="DM82" s="380"/>
      <c r="DN82" s="380"/>
      <c r="DO82" s="380"/>
      <c r="DP82" s="380"/>
      <c r="DQ82" s="380"/>
      <c r="DR82" s="380"/>
      <c r="DS82" s="380"/>
      <c r="DT82" s="380"/>
      <c r="DU82" s="380"/>
      <c r="DV82" s="380"/>
      <c r="DW82" s="380"/>
      <c r="DX82" s="380"/>
      <c r="DY82" s="380"/>
      <c r="DZ82" s="380"/>
      <c r="EA82" s="380"/>
      <c r="EB82" s="380"/>
      <c r="EC82" s="380"/>
      <c r="ED82" s="380"/>
      <c r="EE82" s="380"/>
      <c r="EF82" s="380"/>
      <c r="EG82" s="380"/>
      <c r="EH82" s="380"/>
      <c r="EI82" s="380"/>
      <c r="EJ82" s="380"/>
      <c r="EK82" s="380"/>
      <c r="EL82" s="380"/>
      <c r="EM82" s="380"/>
      <c r="EN82" s="380"/>
      <c r="EO82" s="380"/>
      <c r="EP82" s="380"/>
      <c r="EQ82" s="380"/>
    </row>
    <row r="83" spans="1:147" x14ac:dyDescent="0.3">
      <c r="A83" s="368"/>
      <c r="B83" s="368"/>
      <c r="C83" s="368"/>
      <c r="D83" s="368">
        <f t="shared" si="77"/>
        <v>1.034195933456562</v>
      </c>
      <c r="E83" s="368" t="str">
        <f>VLOOKUP(TEXT(Z83,0),'G2'!B:D,3,0)</f>
        <v>MN</v>
      </c>
      <c r="F83" s="816">
        <f t="shared" si="78"/>
        <v>1592.9506940992326</v>
      </c>
      <c r="G83" s="755" t="str">
        <f t="shared" si="75"/>
        <v>REAL 91243520 CO-H-007/2024 BERG_CAD</v>
      </c>
      <c r="H83" s="756" t="s">
        <v>1190</v>
      </c>
      <c r="I83" s="370" t="s">
        <v>21</v>
      </c>
      <c r="J83" s="370" t="s">
        <v>22</v>
      </c>
      <c r="K83" s="368" t="s">
        <v>260</v>
      </c>
      <c r="L83" s="368" t="str">
        <f>IFERROR(VLOOKUP(TEXT(Z83,0),'G2'!$B$5:$D$21,3,0),"")</f>
        <v>MN</v>
      </c>
      <c r="M83" s="369"/>
      <c r="N83" s="370" t="s">
        <v>840</v>
      </c>
      <c r="O83" s="370" t="s">
        <v>775</v>
      </c>
      <c r="P83" s="370"/>
      <c r="Q83" s="370" t="s">
        <v>703</v>
      </c>
      <c r="R83" s="370" t="s">
        <v>651</v>
      </c>
      <c r="S83" s="376"/>
      <c r="T83" s="372">
        <v>45572</v>
      </c>
      <c r="U83" s="372">
        <v>45568</v>
      </c>
      <c r="V83" s="373">
        <f t="shared" ref="V83:V87" si="91">(U83-T83)/30</f>
        <v>-0.13333333333333333</v>
      </c>
      <c r="W83" s="374">
        <v>0</v>
      </c>
      <c r="X83" s="17" cm="1">
        <f t="array" ref="X83">+IF($W$1="Pesos CLP",W83,W83/TC)*MB_24A25</f>
        <v>0</v>
      </c>
      <c r="Y83" s="18">
        <f t="shared" si="76"/>
        <v>1592.9506940992326</v>
      </c>
      <c r="Z83">
        <v>91243520</v>
      </c>
      <c r="AA83" s="19">
        <f>IF(OR($I83="REAL",$I83="INCURRIDO"),SUMIF(S!$O:$O,$I83&amp;$O83&amp;$Q83&amp;UPPER(TEXT(AA$4,"MMMMYYYY"))&amp;$Z83,IF($W$1="Pesos CLP",S!$AD:$AD,S!$AO:$AO)),0)</f>
        <v>0</v>
      </c>
      <c r="AB83" s="19">
        <f>IF(OR($I83="REAL",$I83="INCURRIDO"),SUMIF(S!$O:$O,$I83&amp;$O83&amp;$Q83&amp;UPPER(TEXT(AB$4,"MMMMYYYY"))&amp;$Z83,IF($W$1="Pesos CLP",S!$AD:$AD,S!$AO:$AO)),0)</f>
        <v>0</v>
      </c>
      <c r="AC83" s="19">
        <f>IF(OR($I83="REAL",$I83="INCURRIDO"),SUMIF(S!$O:$O,$I83&amp;$O83&amp;$Q83&amp;UPPER(TEXT(AC$4,"MMMMYYYY"))&amp;$Z83,IF($W$1="Pesos CLP",S!$AD:$AD,S!$AO:$AO)),0)</f>
        <v>0</v>
      </c>
      <c r="AD83" s="19">
        <f>IF(OR($I83="REAL",$I83="INCURRIDO"),SUMIF(S!$O:$O,$I83&amp;$O83&amp;$Q83&amp;UPPER(TEXT(AD$4,"MMMMYYYY"))&amp;$Z83,IF($W$1="Pesos CLP",S!$AD:$AD,S!$AO:$AO)),0)</f>
        <v>0</v>
      </c>
      <c r="AE83" s="19">
        <f>IF(OR($I83="REAL",$I83="INCURRIDO"),SUMIF(S!$O:$O,$I83&amp;$O83&amp;$Q83&amp;UPPER(TEXT(AE$4,"MMMMYYYY"))&amp;$Z83,IF($W$1="Pesos CLP",S!$AD:$AD,S!$AO:$AO)),0)</f>
        <v>0</v>
      </c>
      <c r="AF83" s="19">
        <f>IF(OR($I83="REAL",$I83="INCURRIDO"),SUMIF(S!$O:$O,$I83&amp;$O83&amp;$Q83&amp;UPPER(TEXT(AF$4,"MMMMYYYY"))&amp;$Z83,IF($W$1="Pesos CLP",S!$AD:$AD,S!$AO:$AO)),0)</f>
        <v>0</v>
      </c>
      <c r="AG83" s="19">
        <f>IF(OR($I83="REAL",$I83="INCURRIDO"),SUMIF(S!$O:$O,$I83&amp;$O83&amp;$Q83&amp;UPPER(TEXT(AG$4,"MMMMYYYY"))&amp;$Z83,IF($W$1="Pesos CLP",S!$AD:$AD,S!$AO:$AO)),0)</f>
        <v>0</v>
      </c>
      <c r="AH83" s="19">
        <f>IF(OR($I83="REAL",$I83="INCURRIDO"),SUMIF(S!$O:$O,$I83&amp;$O83&amp;$Q83&amp;UPPER(TEXT(AH$4,"MMMMYYYY"))&amp;$Z83,IF($W$1="Pesos CLP",S!$AD:$AD,S!$AO:$AO)),0)</f>
        <v>0</v>
      </c>
      <c r="AI83" s="19">
        <f>IF(OR($I83="REAL",$I83="INCURRIDO"),SUMIF(S!$O:$O,$I83&amp;$O83&amp;$Q83&amp;UPPER(TEXT(AI$4,"MMMMYYYY"))&amp;$Z83,IF($W$1="Pesos CLP",S!$AD:$AD,S!$AO:$AO)),0)</f>
        <v>0</v>
      </c>
      <c r="AJ83" s="19">
        <f>IF(OR($I83="REAL",$I83="INCURRIDO"),SUMIF(S!$O:$O,$I83&amp;$O83&amp;$Q83&amp;UPPER(TEXT(AJ$4,"MMMMYYYY"))&amp;$Z83,IF($W$1="Pesos CLP",S!$AD:$AD,S!$AO:$AO)),0)</f>
        <v>0</v>
      </c>
      <c r="AK83" s="19">
        <f>IF(OR($I83="REAL",$I83="INCURRIDO"),SUMIF(S!$O:$O,$I83&amp;$O83&amp;$Q83&amp;UPPER(TEXT(AK$4,"MMMMYYYY"))&amp;$Z83,IF($W$1="Pesos CLP",S!$AD:$AD,S!$AO:$AO)),0)</f>
        <v>0</v>
      </c>
      <c r="AL83" s="19">
        <f>IF(OR($I83="REAL",$I83="INCURRIDO"),SUMIF(S!$O:$O,$I83&amp;$O83&amp;$Q83&amp;UPPER(TEXT(AL$4,"MMMMYYYY"))&amp;$Z83,IF($W$1="Pesos CLP",S!$AD:$AD,S!$AO:$AO)),0)</f>
        <v>0</v>
      </c>
      <c r="AM83" s="19">
        <f>IF(OR($I83="REAL",$I83="INCURRIDO"),SUMIF(S!$O:$O,$I83&amp;$O83&amp;$Q83&amp;UPPER(TEXT(AM$4,"MMMMYYYY"))&amp;$Z83,IF($W$1="Pesos CLP",S!$AD:$AD,S!$AO:$AO)),0)</f>
        <v>0</v>
      </c>
      <c r="AN83" s="19">
        <f>IF(OR($I83="REAL",$I83="INCURRIDO"),SUMIF(S!$O:$O,$I83&amp;$O83&amp;$Q83&amp;UPPER(TEXT(AN$4,"MMMMYYYY"))&amp;$Z83,IF($W$1="Pesos CLP",S!$AD:$AD,S!$AO:$AO)),0)</f>
        <v>0</v>
      </c>
      <c r="AO83" s="19">
        <f>IF(OR($I83="REAL",$I83="INCURRIDO"),SUMIF(S!$O:$O,$I83&amp;$O83&amp;$Q83&amp;UPPER(TEXT(AO$4,"MMMMYYYY"))&amp;$Z83,IF($W$1="Pesos CLP",S!$AD:$AD,S!$AO:$AO)),0)</f>
        <v>0</v>
      </c>
      <c r="AP83" s="19">
        <f>IF(OR($I83="REAL",$I83="INCURRIDO"),SUMIF(S!$O:$O,$I83&amp;$O83&amp;$Q83&amp;UPPER(TEXT(AP$4,"MMMMYYYY"))&amp;$Z83,IF($W$1="Pesos CLP",S!$AD:$AD,S!$AO:$AO)),0)</f>
        <v>0</v>
      </c>
      <c r="AQ83" s="19">
        <f>IF(OR($I83="REAL",$I83="INCURRIDO"),SUMIF(S!$O:$O,$I83&amp;$O83&amp;$Q83&amp;UPPER(TEXT(AQ$4,"MMMMYYYY"))&amp;$Z83,IF($W$1="Pesos CLP",S!$AD:$AD,S!$AO:$AO)),0)</f>
        <v>0</v>
      </c>
      <c r="AR83" s="19">
        <f>IF(OR($I83="REAL",$I83="INCURRIDO"),SUMIF(S!$O:$O,$I83&amp;$O83&amp;$Q83&amp;UPPER(TEXT(AR$4,"MMMMYYYY"))&amp;$Z83,IF($W$1="Pesos CLP",S!$AD:$AD,S!$AO:$AO)),0)</f>
        <v>0</v>
      </c>
      <c r="AS83" s="19">
        <f>IF(OR($I83="REAL",$I83="INCURRIDO"),SUMIF(S!$O:$O,$I83&amp;$O83&amp;$Q83&amp;UPPER(TEXT(AS$4,"MMMMYYYY"))&amp;$Z83,IF($W$1="Pesos CLP",S!$AD:$AD,S!$AO:$AO)),0)</f>
        <v>0</v>
      </c>
      <c r="AT83" s="19">
        <f>IF(OR($I83="REAL",$I83="INCURRIDO"),SUMIF(S!$O:$O,$I83&amp;$O83&amp;$Q83&amp;UPPER(TEXT(AT$4,"MMMMYYYY"))&amp;$Z83,IF($W$1="Pesos CLP",S!$AD:$AD,S!$AO:$AO)),0)</f>
        <v>0</v>
      </c>
      <c r="AU83" s="19">
        <f>IF(OR($I83="REAL",$I83="INCURRIDO"),SUMIF(S!$O:$O,$I83&amp;$O83&amp;$Q83&amp;UPPER(TEXT(AU$4,"MMMMYYYY"))&amp;$Z83,IF($W$1="Pesos CLP",S!$AD:$AD,S!$AO:$AO)),0)</f>
        <v>0</v>
      </c>
      <c r="AV83" s="19">
        <f>IF(OR($I83="REAL",$I83="INCURRIDO"),SUMIF(S!$O:$O,$I83&amp;$O83&amp;$Q83&amp;UPPER(TEXT(AV$4,"MMMMYYYY"))&amp;$Z83,IF($W$1="Pesos CLP",S!$AD:$AD,S!$AO:$AO)),0)</f>
        <v>0</v>
      </c>
      <c r="AW83" s="19">
        <f>IF(OR($I83="REAL",$I83="INCURRIDO"),SUMIF(S!$O:$O,$I83&amp;$O83&amp;$Q83&amp;UPPER(TEXT(AW$4,"MMMMYYYY"))&amp;$Z83,IF($W$1="Pesos CLP",S!$AD:$AD,S!$AO:$AO)),0)</f>
        <v>0</v>
      </c>
      <c r="AX83" s="19">
        <f>IF(OR($I83="REAL",$I83="INCURRIDO"),SUMIF(S!$O:$O,$I83&amp;$O83&amp;$Q83&amp;UPPER(TEXT(AX$4,"MMMMYYYY"))&amp;$Z83,IF($W$1="Pesos CLP",S!$AD:$AD,S!$AO:$AO)),0)</f>
        <v>0</v>
      </c>
      <c r="AY83" s="19">
        <f>IF(OR($I83="REAL",$I83="INCURRIDO"),SUMIF(S!$O:$O,$I83&amp;$O83&amp;$Q83&amp;UPPER(TEXT(AY$4,"MMMMYYYY"))&amp;$Z83,IF($W$1="Pesos CLP",S!$AD:$AD,S!$AO:$AO)),0)</f>
        <v>0</v>
      </c>
      <c r="AZ83" s="19">
        <f>IF(OR($I83="REAL",$I83="INCURRIDO"),SUMIF(S!$O:$O,$I83&amp;$O83&amp;$Q83&amp;UPPER(TEXT(AZ$4,"MMMMYYYY"))&amp;$Z83,IF($W$1="Pesos CLP",S!$AD:$AD,S!$AO:$AO)),0)</f>
        <v>0</v>
      </c>
      <c r="BA83" s="19">
        <f>IF(OR($I83="REAL",$I83="INCURRIDO"),SUMIF(S!$O:$O,$I83&amp;$O83&amp;$Q83&amp;UPPER(TEXT(BA$4,"MMMMYYYY"))&amp;$Z83,IF($W$1="Pesos CLP",S!$AD:$AD,S!$AO:$AO)),0)</f>
        <v>0</v>
      </c>
      <c r="BB83" s="19">
        <f>IF(OR($I83="REAL",$I83="INCURRIDO"),SUMIF(S!$O:$O,$I83&amp;$O83&amp;$Q83&amp;UPPER(TEXT(BB$4,"MMMMYYYY"))&amp;$Z83,IF($W$1="Pesos CLP",S!$AD:$AD,S!$AO:$AO)),0)</f>
        <v>0</v>
      </c>
      <c r="BC83" s="19">
        <f>IF(OR($I83="REAL",$I83="INCURRIDO"),SUMIF(S!$O:$O,$I83&amp;$O83&amp;$Q83&amp;UPPER(TEXT(BC$4,"MMMMYYYY"))&amp;$Z83,IF($W$1="Pesos CLP",S!$AD:$AD,S!$AO:$AO)),0)</f>
        <v>0</v>
      </c>
      <c r="BD83" s="19">
        <f>IF(OR($I83="REAL",$I83="INCURRIDO"),SUMIF(S!$O:$O,$I83&amp;$O83&amp;$Q83&amp;UPPER(TEXT(BD$4,"MMMMYYYY"))&amp;$Z83,IF($W$1="Pesos CLP",S!$AD:$AD,S!$AO:$AO)),0)</f>
        <v>0</v>
      </c>
      <c r="BE83" s="19">
        <f>IF(OR($I83="REAL",$I83="INCURRIDO"),SUMIF(S!$O:$O,$I83&amp;$O83&amp;$Q83&amp;UPPER(TEXT(BE$4,"MMMMYYYY"))&amp;$Z83,IF($W$1="Pesos CLP",S!$AD:$AD,S!$AO:$AO)),0)</f>
        <v>0</v>
      </c>
      <c r="BF83" s="19">
        <f>IF(OR($I83="REAL",$I83="INCURRIDO"),SUMIF(S!$O:$O,$I83&amp;$O83&amp;$Q83&amp;UPPER(TEXT(BF$4,"MMMMYYYY"))&amp;$Z83,IF($W$1="Pesos CLP",S!$AD:$AD,S!$AO:$AO)),0)</f>
        <v>0</v>
      </c>
      <c r="BG83" s="19">
        <f>IF(OR($I83="REAL",$I83="INCURRIDO"),SUMIF(S!$O:$O,$I83&amp;$O83&amp;$Q83&amp;UPPER(TEXT(BG$4,"MMMMYYYY"))&amp;$Z83,IF($W$1="Pesos CLP",S!$AD:$AD,S!$AO:$AO)),0)</f>
        <v>0</v>
      </c>
      <c r="BH83" s="19">
        <f>IF(OR($I83="REAL",$I83="INCURRIDO"),SUMIF(S!$O:$O,$I83&amp;$O83&amp;$Q83&amp;UPPER(TEXT(BH$4,"MMMMYYYY"))&amp;$Z83,IF($W$1="Pesos CLP",S!$AD:$AD,S!$AO:$AO)),0)</f>
        <v>0</v>
      </c>
      <c r="BI83" s="19">
        <f>IF(OR($I83="REAL",$I83="INCURRIDO"),SUMIF(S!$O:$O,$I83&amp;$O83&amp;$Q83&amp;UPPER(TEXT(BI$4,"MMMMYYYY"))&amp;$Z83,IF($W$1="Pesos CLP",S!$AD:$AD,S!$AO:$AO)),0)</f>
        <v>0</v>
      </c>
      <c r="BJ83" s="19">
        <f>IF(OR($I83="REAL",$I83="INCURRIDO"),SUMIF(S!$O:$O,$I83&amp;$O83&amp;$Q83&amp;UPPER(TEXT(BJ$4,"MMMMYYYY"))&amp;$Z83,IF($W$1="Pesos CLP",S!$AD:$AD,S!$AO:$AO)),0)</f>
        <v>0</v>
      </c>
      <c r="BK83" s="19">
        <f>IF(OR($I83="REAL",$I83="INCURRIDO"),SUMIF(S!$O:$O,$I83&amp;$O83&amp;$Q83&amp;UPPER(TEXT(BK$4,"MMMMYYYY"))&amp;$Z83,IF($W$1="Pesos CLP",S!$AD:$AD,S!$AO:$AO)),0)</f>
        <v>0</v>
      </c>
      <c r="BL83" s="19">
        <f>IF(OR($I83="REAL",$I83="INCURRIDO"),SUMIF(S!$O:$O,$I83&amp;$O83&amp;$Q83&amp;UPPER(TEXT(BL$4,"MMMMYYYY"))&amp;$Z83,IF($W$1="Pesos CLP",S!$AD:$AD,S!$AO:$AO)),0)</f>
        <v>0</v>
      </c>
      <c r="BM83" s="19">
        <f>IF(OR($I83="REAL",$I83="INCURRIDO"),SUMIF(S!$O:$O,$I83&amp;$O83&amp;$Q83&amp;UPPER(TEXT(BM$4,"MMMMYYYY"))&amp;$Z83,IF($W$1="Pesos CLP",S!$AD:$AD,S!$AO:$AO)),0)</f>
        <v>0</v>
      </c>
      <c r="BN83" s="19">
        <f>IF(OR($I83="REAL",$I83="INCURRIDO"),SUMIF(S!$O:$O,$I83&amp;$O83&amp;$Q83&amp;UPPER(TEXT(BN$4,"MMMMYYYY"))&amp;$Z83,IF($W$1="Pesos CLP",S!$AD:$AD,S!$AO:$AO)),0)</f>
        <v>0</v>
      </c>
      <c r="BO83" s="19">
        <f>IF(OR($I83="REAL",$I83="INCURRIDO"),SUMIF(S!$O:$O,$I83&amp;$O83&amp;$Q83&amp;UPPER(TEXT(BO$4,"MMMMYYYY"))&amp;$Z83,IF($W$1="Pesos CLP",S!$AD:$AD,S!$AO:$AO)),0)</f>
        <v>0</v>
      </c>
      <c r="BP83" s="19">
        <f>IF(OR($I83="REAL",$I83="INCURRIDO"),SUMIF(S!$O:$O,$I83&amp;$O83&amp;$Q83&amp;UPPER(TEXT(BP$4,"MMMMYYYY"))&amp;$Z83,IF($W$1="Pesos CLP",S!$AD:$AD,S!$AO:$AO)),0)</f>
        <v>0</v>
      </c>
      <c r="BQ83" s="19">
        <f>IF(OR($I83="REAL",$I83="INCURRIDO"),SUMIF(S!$O:$O,$I83&amp;$O83&amp;$Q83&amp;UPPER(TEXT(BQ$4,"MMMMYYYY"))&amp;$Z83,IF($W$1="Pesos CLP",S!$AD:$AD,S!$AO:$AO)),0)</f>
        <v>0</v>
      </c>
      <c r="BR83" s="19">
        <f>IF(OR($I83="REAL",$I83="INCURRIDO"),SUMIF(S!$O:$O,$I83&amp;$O83&amp;$Q83&amp;UPPER(TEXT(BR$4,"MMMMYYYY"))&amp;$Z83,IF($W$1="Pesos CLP",S!$AD:$AD,S!$AO:$AO)),0)</f>
        <v>0</v>
      </c>
      <c r="BS83" s="19">
        <f>IF(OR($I83="REAL",$I83="INCURRIDO"),SUMIF(S!$O:$O,$I83&amp;$O83&amp;$Q83&amp;UPPER(TEXT(BS$4,"MMMMYYYY"))&amp;$Z83,IF($W$1="Pesos CLP",S!$AD:$AD,S!$AO:$AO)),0)</f>
        <v>0</v>
      </c>
      <c r="BT83" s="19">
        <f>IF(OR($I83="REAL",$I83="INCURRIDO"),SUMIF(S!$O:$O,$I83&amp;$O83&amp;$Q83&amp;UPPER(TEXT(BT$4,"MMMMYYYY"))&amp;$Z83,IF($W$1="Pesos CLP",S!$AD:$AD,S!$AO:$AO)),0)</f>
        <v>0</v>
      </c>
      <c r="BU83" s="19">
        <f>IF(OR($I83="REAL",$I83="INCURRIDO"),SUMIF(S!$O:$O,$I83&amp;$O83&amp;$Q83&amp;UPPER(TEXT(BU$4,"MMMMYYYY"))&amp;$Z83,IF($W$1="Pesos CLP",S!$AD:$AD,S!$AO:$AO)),0)</f>
        <v>0</v>
      </c>
      <c r="BV83" s="19">
        <f>IF(OR($I83="REAL",$I83="INCURRIDO"),SUMIF(S!$O:$O,$I83&amp;$O83&amp;$Q83&amp;UPPER(TEXT(BV$4,"MMMMYYYY"))&amp;$Z83,IF($W$1="Pesos CLP",S!$AD:$AD,S!$AO:$AO)),0)</f>
        <v>1592.9506940992326</v>
      </c>
      <c r="BW83" s="19">
        <f>IF(OR($I83="REAL",$I83="INCURRIDO"),SUMIF(S!$O:$O,$I83&amp;$O83&amp;$Q83&amp;UPPER(TEXT(BW$4,"MMMMYYYY"))&amp;$Z83,IF($W$1="Pesos CLP",S!$AD:$AD,S!$AO:$AO)),0)</f>
        <v>0</v>
      </c>
      <c r="BX83" s="19">
        <f>IF(OR($I83="REAL",$I83="INCURRIDO"),SUMIF(S!$O:$O,$I83&amp;$O83&amp;$Q83&amp;UPPER(TEXT(BX$4,"MMMMYYYY"))&amp;$Z83,IF($W$1="Pesos CLP",S!$AD:$AD,S!$AO:$AO)),0)</f>
        <v>0</v>
      </c>
      <c r="BY83" s="19">
        <f>IF(OR($I83="REAL",$I83="INCURRIDO"),SUMIF(S!$O:$O,$I83&amp;$O83&amp;$Q83&amp;UPPER(TEXT(BY$4,"MMMMYYYY"))&amp;$Z83,IF($W$1="Pesos CLP",S!$AD:$AD,S!$AO:$AO)),0)</f>
        <v>0</v>
      </c>
      <c r="BZ83" s="19">
        <f>IF(OR($I83="REAL",$I83="INCURRIDO"),SUMIF(S!$O:$O,$I83&amp;$O83&amp;$Q83&amp;UPPER(TEXT(BZ$4,"MMMMYYYY"))&amp;$Z83,IF($W$1="Pesos CLP",S!$AD:$AD,S!$AO:$AO)),0)</f>
        <v>0</v>
      </c>
      <c r="CA83" s="19">
        <f>IF(OR($I83="REAL",$I83="INCURRIDO"),SUMIF(S!$O:$O,$I83&amp;$O83&amp;$Q83&amp;UPPER(TEXT(CA$4,"MMMMYYYY"))&amp;$Z83,IF($W$1="Pesos CLP",S!$AD:$AD,S!$AO:$AO)),0)</f>
        <v>0</v>
      </c>
      <c r="CB83" s="19">
        <f>IF(OR($I83="REAL",$I83="INCURRIDO"),SUMIF(S!$O:$O,$I83&amp;$O83&amp;$Q83&amp;UPPER(TEXT(CB$4,"MMMMYYYY"))&amp;$Z83,IF($W$1="Pesos CLP",S!$AD:$AD,S!$AO:$AO)),0)</f>
        <v>0</v>
      </c>
      <c r="CC83" s="19">
        <f>IF(OR($I83="REAL",$I83="INCURRIDO"),SUMIF(S!$O:$O,$I83&amp;$O83&amp;$Q83&amp;UPPER(TEXT(CC$4,"MMMMYYYY"))&amp;$Z83,IF($W$1="Pesos CLP",S!$AD:$AD,S!$AO:$AO)),0)</f>
        <v>0</v>
      </c>
      <c r="CD83" s="19">
        <f>IF(OR($I83="REAL",$I83="INCURRIDO"),SUMIF(S!$O:$O,$I83&amp;$O83&amp;$Q83&amp;UPPER(TEXT(CD$4,"MMMMYYYY"))&amp;$Z83,IF($W$1="Pesos CLP",S!$AD:$AD,S!$AO:$AO)),0)</f>
        <v>0</v>
      </c>
      <c r="CE83" s="19">
        <f>IF(OR($I83="REAL",$I83="INCURRIDO"),SUMIF(S!$O:$O,$I83&amp;$O83&amp;$Q83&amp;UPPER(TEXT(CE$4,"MMMMYYYY"))&amp;$Z83,IF($W$1="Pesos CLP",S!$AD:$AD,S!$AO:$AO)),0)</f>
        <v>0</v>
      </c>
      <c r="CF83" s="19">
        <f>IF(OR($I83="REAL",$I83="INCURRIDO"),SUMIF(S!$O:$O,$I83&amp;$O83&amp;$Q83&amp;UPPER(TEXT(CF$4,"MMMMYYYY"))&amp;$Z83,IF($W$1="Pesos CLP",S!$AD:$AD,S!$AO:$AO)),0)</f>
        <v>0</v>
      </c>
      <c r="CG83" s="19">
        <f>IF(OR($I83="REAL",$I83="INCURRIDO"),SUMIF(S!$O:$O,$I83&amp;$O83&amp;$Q83&amp;UPPER(TEXT(CG$4,"MMMMYYYY"))&amp;$Z83,IF($W$1="Pesos CLP",S!$AD:$AD,S!$AO:$AO)),0)</f>
        <v>0</v>
      </c>
      <c r="CH83" s="19">
        <f>IF(OR($I83="REAL",$I83="INCURRIDO"),SUMIF(S!$O:$O,$I83&amp;$O83&amp;$Q83&amp;UPPER(TEXT(CH$4,"MMMMYYYY"))&amp;$Z83,IF($W$1="Pesos CLP",S!$AD:$AD,S!$AO:$AO)),0)</f>
        <v>0</v>
      </c>
      <c r="CI83" s="19">
        <f>IF(OR($I83="REAL",$I83="INCURRIDO"),SUMIF(S!$O:$O,$I83&amp;$O83&amp;$Q83&amp;UPPER(TEXT(CI$4,"MMMMYYYY"))&amp;$Z83,IF($W$1="Pesos CLP",S!$AD:$AD,S!$AO:$AO)),0)</f>
        <v>0</v>
      </c>
      <c r="CJ83" s="19">
        <f>IF(OR($I83="REAL",$I83="INCURRIDO"),SUMIF(S!$O:$O,$I83&amp;$O83&amp;$Q83&amp;UPPER(TEXT(CJ$4,"MMMMYYYY"))&amp;$Z83,IF($W$1="Pesos CLP",S!$AD:$AD,S!$AO:$AO)),0)</f>
        <v>0</v>
      </c>
      <c r="CK83" s="378">
        <f t="shared" ref="CK83:CR91" si="92">(IF(AND(AND($T83&gt;=(CK$4-DAY(CK$4)+1),$T83&lt;=CK$4),AND($U83&gt;=(CK$4-DAY(CK$4)+1),$U83&lt;=CK$4)),$U83-$T83+1,IF(AND($T83&gt;=(CK$4-DAY(CK$4)+1),$T83&lt;=CK$4),CK$4-$T83+1,IF(AND($U83&gt;=(CK$4-DAY(CK$4)+1),$U83&lt;=CK$4),$U83-(CK$4-DAY(CK$4)+1)+1,IF(OR(AND((CK$4-DAY(CK$4)+1)&gt;=$T83,(CK$4-DAY(CK$4)+1)&lt;=$U83),AND((CK$4&gt;=$T83),(CK$4&lt;=$U83))),CK$4-(CK$4-DAY(CK$4)+1)+1,0))))/IF($R83="mes",_xlfn.DAYS(CK$4,(CK$4-DAY(CK$4)+1))+1,(_xlfn.DAYS($U83,$T83)+1))*$S83)*IF($X$1="Físico",1,$X83)</f>
        <v>0</v>
      </c>
      <c r="CL83" s="378">
        <f t="shared" si="92"/>
        <v>0</v>
      </c>
      <c r="CM83" s="378">
        <f t="shared" si="92"/>
        <v>0</v>
      </c>
      <c r="CN83" s="378">
        <f t="shared" si="92"/>
        <v>0</v>
      </c>
      <c r="CO83" s="378">
        <f t="shared" si="92"/>
        <v>0</v>
      </c>
      <c r="CP83" s="378">
        <f t="shared" si="92"/>
        <v>0</v>
      </c>
      <c r="CQ83" s="378">
        <f t="shared" si="92"/>
        <v>0</v>
      </c>
      <c r="CR83" s="378">
        <f t="shared" si="92"/>
        <v>0</v>
      </c>
      <c r="CS83" s="378">
        <f t="shared" ref="CS83:DB91" si="93">(IF(AND(AND($T83&gt;=(CS$4-DAY(CS$4)+1),$T83&lt;=CS$4),AND($U83&gt;=(CS$4-DAY(CS$4)+1),$U83&lt;=CS$4)),$U83-$T83+1,IF(AND($T83&gt;=(CS$4-DAY(CS$4)+1),$T83&lt;=CS$4),CS$4-$T83+1,IF(AND($U83&gt;=(CS$4-DAY(CS$4)+1),$U83&lt;=CS$4),$U83-(CS$4-DAY(CS$4)+1)+1,IF(OR(AND((CS$4-DAY(CS$4)+1)&gt;=$T83,(CS$4-DAY(CS$4)+1)&lt;=$U83),AND((CS$4&gt;=$T83),(CS$4&lt;=$U83))),CS$4-(CS$4-DAY(CS$4)+1)+1,0))))/IF($R83="mes",_xlfn.DAYS(CS$4,(CS$4-DAY(CS$4)+1))+1,(_xlfn.DAYS($U83,$T83)+1))*$S83)*IF($X$1="Físico",1,$X83)</f>
        <v>0</v>
      </c>
      <c r="CT83" s="378">
        <f t="shared" si="93"/>
        <v>0</v>
      </c>
      <c r="CU83" s="378">
        <f t="shared" si="93"/>
        <v>0</v>
      </c>
      <c r="CV83" s="378">
        <f t="shared" si="93"/>
        <v>0</v>
      </c>
      <c r="CW83" s="378">
        <f t="shared" si="93"/>
        <v>0</v>
      </c>
      <c r="CX83" s="378">
        <f t="shared" si="93"/>
        <v>0</v>
      </c>
      <c r="CY83" s="378">
        <f t="shared" si="93"/>
        <v>0</v>
      </c>
      <c r="CZ83" s="378">
        <f t="shared" si="93"/>
        <v>0</v>
      </c>
      <c r="DA83" s="378">
        <f t="shared" si="93"/>
        <v>0</v>
      </c>
      <c r="DB83" s="378">
        <f t="shared" si="93"/>
        <v>0</v>
      </c>
      <c r="DC83" s="378">
        <f t="shared" ref="DC83:DL91" si="94">(IF(AND(AND($T83&gt;=(DC$4-DAY(DC$4)+1),$T83&lt;=DC$4),AND($U83&gt;=(DC$4-DAY(DC$4)+1),$U83&lt;=DC$4)),$U83-$T83+1,IF(AND($T83&gt;=(DC$4-DAY(DC$4)+1),$T83&lt;=DC$4),DC$4-$T83+1,IF(AND($U83&gt;=(DC$4-DAY(DC$4)+1),$U83&lt;=DC$4),$U83-(DC$4-DAY(DC$4)+1)+1,IF(OR(AND((DC$4-DAY(DC$4)+1)&gt;=$T83,(DC$4-DAY(DC$4)+1)&lt;=$U83),AND((DC$4&gt;=$T83),(DC$4&lt;=$U83))),DC$4-(DC$4-DAY(DC$4)+1)+1,0))))/IF($R83="mes",_xlfn.DAYS(DC$4,(DC$4-DAY(DC$4)+1))+1,(_xlfn.DAYS($U83,$T83)+1))*$S83)*IF($X$1="Físico",1,$X83)</f>
        <v>0</v>
      </c>
      <c r="DD83" s="378">
        <f t="shared" si="94"/>
        <v>0</v>
      </c>
      <c r="DE83" s="378">
        <f t="shared" si="94"/>
        <v>0</v>
      </c>
      <c r="DF83" s="378">
        <f t="shared" si="94"/>
        <v>0</v>
      </c>
      <c r="DG83" s="378">
        <f t="shared" si="94"/>
        <v>0</v>
      </c>
      <c r="DH83" s="378">
        <f t="shared" si="94"/>
        <v>0</v>
      </c>
      <c r="DI83" s="378">
        <f t="shared" si="94"/>
        <v>0</v>
      </c>
      <c r="DJ83" s="378">
        <f t="shared" si="94"/>
        <v>0</v>
      </c>
      <c r="DK83" s="378">
        <f t="shared" si="94"/>
        <v>0</v>
      </c>
      <c r="DL83" s="378">
        <f t="shared" si="94"/>
        <v>0</v>
      </c>
      <c r="DM83" s="378">
        <f t="shared" ref="DM83:DV91" si="95">(IF(AND(AND($T83&gt;=(DM$4-DAY(DM$4)+1),$T83&lt;=DM$4),AND($U83&gt;=(DM$4-DAY(DM$4)+1),$U83&lt;=DM$4)),$U83-$T83+1,IF(AND($T83&gt;=(DM$4-DAY(DM$4)+1),$T83&lt;=DM$4),DM$4-$T83+1,IF(AND($U83&gt;=(DM$4-DAY(DM$4)+1),$U83&lt;=DM$4),$U83-(DM$4-DAY(DM$4)+1)+1,IF(OR(AND((DM$4-DAY(DM$4)+1)&gt;=$T83,(DM$4-DAY(DM$4)+1)&lt;=$U83),AND((DM$4&gt;=$T83),(DM$4&lt;=$U83))),DM$4-(DM$4-DAY(DM$4)+1)+1,0))))/IF($R83="mes",_xlfn.DAYS(DM$4,(DM$4-DAY(DM$4)+1))+1,(_xlfn.DAYS($U83,$T83)+1))*$S83)*IF($X$1="Físico",1,$X83)</f>
        <v>0</v>
      </c>
      <c r="DN83" s="378">
        <f t="shared" si="95"/>
        <v>0</v>
      </c>
      <c r="DO83" s="378">
        <f t="shared" si="95"/>
        <v>0</v>
      </c>
      <c r="DP83" s="378">
        <f t="shared" si="95"/>
        <v>0</v>
      </c>
      <c r="DQ83" s="378">
        <f t="shared" si="95"/>
        <v>0</v>
      </c>
      <c r="DR83" s="378">
        <f t="shared" si="95"/>
        <v>0</v>
      </c>
      <c r="DS83" s="378">
        <f t="shared" si="95"/>
        <v>0</v>
      </c>
      <c r="DT83" s="378">
        <f t="shared" si="95"/>
        <v>0</v>
      </c>
      <c r="DU83" s="378">
        <f t="shared" si="95"/>
        <v>0</v>
      </c>
      <c r="DV83" s="378">
        <f t="shared" si="95"/>
        <v>0</v>
      </c>
      <c r="DW83" s="378">
        <f t="shared" ref="DW83:EF91" si="96">(IF(AND(AND($T83&gt;=(DW$4-DAY(DW$4)+1),$T83&lt;=DW$4),AND($U83&gt;=(DW$4-DAY(DW$4)+1),$U83&lt;=DW$4)),$U83-$T83+1,IF(AND($T83&gt;=(DW$4-DAY(DW$4)+1),$T83&lt;=DW$4),DW$4-$T83+1,IF(AND($U83&gt;=(DW$4-DAY(DW$4)+1),$U83&lt;=DW$4),$U83-(DW$4-DAY(DW$4)+1)+1,IF(OR(AND((DW$4-DAY(DW$4)+1)&gt;=$T83,(DW$4-DAY(DW$4)+1)&lt;=$U83),AND((DW$4&gt;=$T83),(DW$4&lt;=$U83))),DW$4-(DW$4-DAY(DW$4)+1)+1,0))))/IF($R83="mes",_xlfn.DAYS(DW$4,(DW$4-DAY(DW$4)+1))+1,(_xlfn.DAYS($U83,$T83)+1))*$S83)*IF($X$1="Físico",1,$X83)</f>
        <v>0</v>
      </c>
      <c r="DX83" s="378">
        <f t="shared" si="96"/>
        <v>0</v>
      </c>
      <c r="DY83" s="378">
        <f t="shared" si="96"/>
        <v>0</v>
      </c>
      <c r="DZ83" s="378">
        <f t="shared" si="96"/>
        <v>0</v>
      </c>
      <c r="EA83" s="378">
        <f t="shared" si="96"/>
        <v>0</v>
      </c>
      <c r="EB83" s="378">
        <f t="shared" si="96"/>
        <v>0</v>
      </c>
      <c r="EC83" s="378">
        <f t="shared" si="96"/>
        <v>0</v>
      </c>
      <c r="ED83" s="378">
        <f t="shared" si="96"/>
        <v>0</v>
      </c>
      <c r="EE83" s="378">
        <f t="shared" si="96"/>
        <v>0</v>
      </c>
      <c r="EF83" s="378">
        <f t="shared" si="96"/>
        <v>0</v>
      </c>
      <c r="EG83" s="378">
        <f t="shared" ref="EG83:EQ91" si="97">(IF(AND(AND($T83&gt;=(EG$4-DAY(EG$4)+1),$T83&lt;=EG$4),AND($U83&gt;=(EG$4-DAY(EG$4)+1),$U83&lt;=EG$4)),$U83-$T83+1,IF(AND($T83&gt;=(EG$4-DAY(EG$4)+1),$T83&lt;=EG$4),EG$4-$T83+1,IF(AND($U83&gt;=(EG$4-DAY(EG$4)+1),$U83&lt;=EG$4),$U83-(EG$4-DAY(EG$4)+1)+1,IF(OR(AND((EG$4-DAY(EG$4)+1)&gt;=$T83,(EG$4-DAY(EG$4)+1)&lt;=$U83),AND((EG$4&gt;=$T83),(EG$4&lt;=$U83))),EG$4-(EG$4-DAY(EG$4)+1)+1,0))))/IF($R83="mes",_xlfn.DAYS(EG$4,(EG$4-DAY(EG$4)+1))+1,(_xlfn.DAYS($U83,$T83)+1))*$S83)*IF($X$1="Físico",1,$X83)</f>
        <v>0</v>
      </c>
      <c r="EH83" s="378">
        <f t="shared" si="97"/>
        <v>0</v>
      </c>
      <c r="EI83" s="378">
        <f t="shared" si="97"/>
        <v>0</v>
      </c>
      <c r="EJ83" s="378">
        <f t="shared" si="97"/>
        <v>0</v>
      </c>
      <c r="EK83" s="378">
        <f t="shared" si="97"/>
        <v>0</v>
      </c>
      <c r="EL83" s="378">
        <f t="shared" si="97"/>
        <v>0</v>
      </c>
      <c r="EM83" s="378">
        <f t="shared" si="97"/>
        <v>0</v>
      </c>
      <c r="EN83" s="378">
        <f t="shared" si="97"/>
        <v>0</v>
      </c>
      <c r="EO83" s="378">
        <f t="shared" si="97"/>
        <v>0</v>
      </c>
      <c r="EP83" s="378">
        <f t="shared" si="97"/>
        <v>0</v>
      </c>
      <c r="EQ83" s="378">
        <f t="shared" si="97"/>
        <v>0</v>
      </c>
    </row>
    <row r="84" spans="1:147" x14ac:dyDescent="0.3">
      <c r="A84" s="368"/>
      <c r="B84" s="368"/>
      <c r="C84" s="368"/>
      <c r="D84" s="368">
        <f t="shared" si="77"/>
        <v>1.034195933456562</v>
      </c>
      <c r="E84" s="368" t="str">
        <f>VLOOKUP(TEXT(Z84,0),'G2'!B:D,3,0)</f>
        <v>MN</v>
      </c>
      <c r="F84" s="816">
        <f t="shared" si="78"/>
        <v>1259.47267274808</v>
      </c>
      <c r="G84" s="755" t="str">
        <f t="shared" si="75"/>
        <v>REAL 91243520 CO-076/2023 CANN_AUS</v>
      </c>
      <c r="H84" s="756" t="s">
        <v>1190</v>
      </c>
      <c r="I84" s="370" t="s">
        <v>21</v>
      </c>
      <c r="J84" s="370" t="s">
        <v>22</v>
      </c>
      <c r="K84" s="368" t="s">
        <v>260</v>
      </c>
      <c r="L84" s="368" t="str">
        <f>IFERROR(VLOOKUP(TEXT(Z84,0),'G2'!$B$5:$D$21,3,0),"")</f>
        <v>MN</v>
      </c>
      <c r="M84" s="369"/>
      <c r="N84" s="370" t="s">
        <v>817</v>
      </c>
      <c r="O84" s="370" t="s">
        <v>831</v>
      </c>
      <c r="P84" s="370"/>
      <c r="Q84" s="370" t="s">
        <v>796</v>
      </c>
      <c r="R84" s="370" t="s">
        <v>651</v>
      </c>
      <c r="S84" s="376"/>
      <c r="T84" s="372">
        <v>45572</v>
      </c>
      <c r="U84" s="372">
        <v>45568</v>
      </c>
      <c r="V84" s="373">
        <f t="shared" si="91"/>
        <v>-0.13333333333333333</v>
      </c>
      <c r="W84" s="374">
        <v>0</v>
      </c>
      <c r="X84" s="17" cm="1">
        <f t="array" ref="X84">+IF($W$1="Pesos CLP",W84,W84/TC)*MB_24A25</f>
        <v>0</v>
      </c>
      <c r="Y84" s="18">
        <f t="shared" si="76"/>
        <v>1259.47267274808</v>
      </c>
      <c r="Z84">
        <v>91243520</v>
      </c>
      <c r="AA84" s="19">
        <f>IF(OR($I84="REAL",$I84="INCURRIDO"),SUMIF(S!$O:$O,$I84&amp;$O84&amp;$Q84&amp;UPPER(TEXT(AA$4,"MMMMYYYY"))&amp;$Z84,IF($W$1="Pesos CLP",S!$AD:$AD,S!$AO:$AO)),0)</f>
        <v>0</v>
      </c>
      <c r="AB84" s="19">
        <f>IF(OR($I84="REAL",$I84="INCURRIDO"),SUMIF(S!$O:$O,$I84&amp;$O84&amp;$Q84&amp;UPPER(TEXT(AB$4,"MMMMYYYY"))&amp;$Z84,IF($W$1="Pesos CLP",S!$AD:$AD,S!$AO:$AO)),0)</f>
        <v>0</v>
      </c>
      <c r="AC84" s="19">
        <f>IF(OR($I84="REAL",$I84="INCURRIDO"),SUMIF(S!$O:$O,$I84&amp;$O84&amp;$Q84&amp;UPPER(TEXT(AC$4,"MMMMYYYY"))&amp;$Z84,IF($W$1="Pesos CLP",S!$AD:$AD,S!$AO:$AO)),0)</f>
        <v>0</v>
      </c>
      <c r="AD84" s="19">
        <f>IF(OR($I84="REAL",$I84="INCURRIDO"),SUMIF(S!$O:$O,$I84&amp;$O84&amp;$Q84&amp;UPPER(TEXT(AD$4,"MMMMYYYY"))&amp;$Z84,IF($W$1="Pesos CLP",S!$AD:$AD,S!$AO:$AO)),0)</f>
        <v>0</v>
      </c>
      <c r="AE84" s="19">
        <f>IF(OR($I84="REAL",$I84="INCURRIDO"),SUMIF(S!$O:$O,$I84&amp;$O84&amp;$Q84&amp;UPPER(TEXT(AE$4,"MMMMYYYY"))&amp;$Z84,IF($W$1="Pesos CLP",S!$AD:$AD,S!$AO:$AO)),0)</f>
        <v>0</v>
      </c>
      <c r="AF84" s="19">
        <f>IF(OR($I84="REAL",$I84="INCURRIDO"),SUMIF(S!$O:$O,$I84&amp;$O84&amp;$Q84&amp;UPPER(TEXT(AF$4,"MMMMYYYY"))&amp;$Z84,IF($W$1="Pesos CLP",S!$AD:$AD,S!$AO:$AO)),0)</f>
        <v>0</v>
      </c>
      <c r="AG84" s="19">
        <f>IF(OR($I84="REAL",$I84="INCURRIDO"),SUMIF(S!$O:$O,$I84&amp;$O84&amp;$Q84&amp;UPPER(TEXT(AG$4,"MMMMYYYY"))&amp;$Z84,IF($W$1="Pesos CLP",S!$AD:$AD,S!$AO:$AO)),0)</f>
        <v>0</v>
      </c>
      <c r="AH84" s="19">
        <f>IF(OR($I84="REAL",$I84="INCURRIDO"),SUMIF(S!$O:$O,$I84&amp;$O84&amp;$Q84&amp;UPPER(TEXT(AH$4,"MMMMYYYY"))&amp;$Z84,IF($W$1="Pesos CLP",S!$AD:$AD,S!$AO:$AO)),0)</f>
        <v>0</v>
      </c>
      <c r="AI84" s="19">
        <f>IF(OR($I84="REAL",$I84="INCURRIDO"),SUMIF(S!$O:$O,$I84&amp;$O84&amp;$Q84&amp;UPPER(TEXT(AI$4,"MMMMYYYY"))&amp;$Z84,IF($W$1="Pesos CLP",S!$AD:$AD,S!$AO:$AO)),0)</f>
        <v>0</v>
      </c>
      <c r="AJ84" s="19">
        <f>IF(OR($I84="REAL",$I84="INCURRIDO"),SUMIF(S!$O:$O,$I84&amp;$O84&amp;$Q84&amp;UPPER(TEXT(AJ$4,"MMMMYYYY"))&amp;$Z84,IF($W$1="Pesos CLP",S!$AD:$AD,S!$AO:$AO)),0)</f>
        <v>0</v>
      </c>
      <c r="AK84" s="19">
        <f>IF(OR($I84="REAL",$I84="INCURRIDO"),SUMIF(S!$O:$O,$I84&amp;$O84&amp;$Q84&amp;UPPER(TEXT(AK$4,"MMMMYYYY"))&amp;$Z84,IF($W$1="Pesos CLP",S!$AD:$AD,S!$AO:$AO)),0)</f>
        <v>0</v>
      </c>
      <c r="AL84" s="19">
        <f>IF(OR($I84="REAL",$I84="INCURRIDO"),SUMIF(S!$O:$O,$I84&amp;$O84&amp;$Q84&amp;UPPER(TEXT(AL$4,"MMMMYYYY"))&amp;$Z84,IF($W$1="Pesos CLP",S!$AD:$AD,S!$AO:$AO)),0)</f>
        <v>0</v>
      </c>
      <c r="AM84" s="19">
        <f>IF(OR($I84="REAL",$I84="INCURRIDO"),SUMIF(S!$O:$O,$I84&amp;$O84&amp;$Q84&amp;UPPER(TEXT(AM$4,"MMMMYYYY"))&amp;$Z84,IF($W$1="Pesos CLP",S!$AD:$AD,S!$AO:$AO)),0)</f>
        <v>0</v>
      </c>
      <c r="AN84" s="19">
        <f>IF(OR($I84="REAL",$I84="INCURRIDO"),SUMIF(S!$O:$O,$I84&amp;$O84&amp;$Q84&amp;UPPER(TEXT(AN$4,"MMMMYYYY"))&amp;$Z84,IF($W$1="Pesos CLP",S!$AD:$AD,S!$AO:$AO)),0)</f>
        <v>0</v>
      </c>
      <c r="AO84" s="19">
        <f>IF(OR($I84="REAL",$I84="INCURRIDO"),SUMIF(S!$O:$O,$I84&amp;$O84&amp;$Q84&amp;UPPER(TEXT(AO$4,"MMMMYYYY"))&amp;$Z84,IF($W$1="Pesos CLP",S!$AD:$AD,S!$AO:$AO)),0)</f>
        <v>0</v>
      </c>
      <c r="AP84" s="19">
        <f>IF(OR($I84="REAL",$I84="INCURRIDO"),SUMIF(S!$O:$O,$I84&amp;$O84&amp;$Q84&amp;UPPER(TEXT(AP$4,"MMMMYYYY"))&amp;$Z84,IF($W$1="Pesos CLP",S!$AD:$AD,S!$AO:$AO)),0)</f>
        <v>0</v>
      </c>
      <c r="AQ84" s="19">
        <f>IF(OR($I84="REAL",$I84="INCURRIDO"),SUMIF(S!$O:$O,$I84&amp;$O84&amp;$Q84&amp;UPPER(TEXT(AQ$4,"MMMMYYYY"))&amp;$Z84,IF($W$1="Pesos CLP",S!$AD:$AD,S!$AO:$AO)),0)</f>
        <v>0</v>
      </c>
      <c r="AR84" s="19">
        <f>IF(OR($I84="REAL",$I84="INCURRIDO"),SUMIF(S!$O:$O,$I84&amp;$O84&amp;$Q84&amp;UPPER(TEXT(AR$4,"MMMMYYYY"))&amp;$Z84,IF($W$1="Pesos CLP",S!$AD:$AD,S!$AO:$AO)),0)</f>
        <v>0</v>
      </c>
      <c r="AS84" s="19">
        <f>IF(OR($I84="REAL",$I84="INCURRIDO"),SUMIF(S!$O:$O,$I84&amp;$O84&amp;$Q84&amp;UPPER(TEXT(AS$4,"MMMMYYYY"))&amp;$Z84,IF($W$1="Pesos CLP",S!$AD:$AD,S!$AO:$AO)),0)</f>
        <v>0</v>
      </c>
      <c r="AT84" s="19">
        <f>IF(OR($I84="REAL",$I84="INCURRIDO"),SUMIF(S!$O:$O,$I84&amp;$O84&amp;$Q84&amp;UPPER(TEXT(AT$4,"MMMMYYYY"))&amp;$Z84,IF($W$1="Pesos CLP",S!$AD:$AD,S!$AO:$AO)),0)</f>
        <v>0</v>
      </c>
      <c r="AU84" s="19">
        <f>IF(OR($I84="REAL",$I84="INCURRIDO"),SUMIF(S!$O:$O,$I84&amp;$O84&amp;$Q84&amp;UPPER(TEXT(AU$4,"MMMMYYYY"))&amp;$Z84,IF($W$1="Pesos CLP",S!$AD:$AD,S!$AO:$AO)),0)</f>
        <v>0</v>
      </c>
      <c r="AV84" s="19">
        <f>IF(OR($I84="REAL",$I84="INCURRIDO"),SUMIF(S!$O:$O,$I84&amp;$O84&amp;$Q84&amp;UPPER(TEXT(AV$4,"MMMMYYYY"))&amp;$Z84,IF($W$1="Pesos CLP",S!$AD:$AD,S!$AO:$AO)),0)</f>
        <v>0</v>
      </c>
      <c r="AW84" s="19">
        <f>IF(OR($I84="REAL",$I84="INCURRIDO"),SUMIF(S!$O:$O,$I84&amp;$O84&amp;$Q84&amp;UPPER(TEXT(AW$4,"MMMMYYYY"))&amp;$Z84,IF($W$1="Pesos CLP",S!$AD:$AD,S!$AO:$AO)),0)</f>
        <v>0</v>
      </c>
      <c r="AX84" s="19">
        <f>IF(OR($I84="REAL",$I84="INCURRIDO"),SUMIF(S!$O:$O,$I84&amp;$O84&amp;$Q84&amp;UPPER(TEXT(AX$4,"MMMMYYYY"))&amp;$Z84,IF($W$1="Pesos CLP",S!$AD:$AD,S!$AO:$AO)),0)</f>
        <v>0</v>
      </c>
      <c r="AY84" s="19">
        <f>IF(OR($I84="REAL",$I84="INCURRIDO"),SUMIF(S!$O:$O,$I84&amp;$O84&amp;$Q84&amp;UPPER(TEXT(AY$4,"MMMMYYYY"))&amp;$Z84,IF($W$1="Pesos CLP",S!$AD:$AD,S!$AO:$AO)),0)</f>
        <v>0</v>
      </c>
      <c r="AZ84" s="19">
        <f>IF(OR($I84="REAL",$I84="INCURRIDO"),SUMIF(S!$O:$O,$I84&amp;$O84&amp;$Q84&amp;UPPER(TEXT(AZ$4,"MMMMYYYY"))&amp;$Z84,IF($W$1="Pesos CLP",S!$AD:$AD,S!$AO:$AO)),0)</f>
        <v>0</v>
      </c>
      <c r="BA84" s="19">
        <f>IF(OR($I84="REAL",$I84="INCURRIDO"),SUMIF(S!$O:$O,$I84&amp;$O84&amp;$Q84&amp;UPPER(TEXT(BA$4,"MMMMYYYY"))&amp;$Z84,IF($W$1="Pesos CLP",S!$AD:$AD,S!$AO:$AO)),0)</f>
        <v>0</v>
      </c>
      <c r="BB84" s="19">
        <f>IF(OR($I84="REAL",$I84="INCURRIDO"),SUMIF(S!$O:$O,$I84&amp;$O84&amp;$Q84&amp;UPPER(TEXT(BB$4,"MMMMYYYY"))&amp;$Z84,IF($W$1="Pesos CLP",S!$AD:$AD,S!$AO:$AO)),0)</f>
        <v>0</v>
      </c>
      <c r="BC84" s="19">
        <f>IF(OR($I84="REAL",$I84="INCURRIDO"),SUMIF(S!$O:$O,$I84&amp;$O84&amp;$Q84&amp;UPPER(TEXT(BC$4,"MMMMYYYY"))&amp;$Z84,IF($W$1="Pesos CLP",S!$AD:$AD,S!$AO:$AO)),0)</f>
        <v>0</v>
      </c>
      <c r="BD84" s="19">
        <f>IF(OR($I84="REAL",$I84="INCURRIDO"),SUMIF(S!$O:$O,$I84&amp;$O84&amp;$Q84&amp;UPPER(TEXT(BD$4,"MMMMYYYY"))&amp;$Z84,IF($W$1="Pesos CLP",S!$AD:$AD,S!$AO:$AO)),0)</f>
        <v>0</v>
      </c>
      <c r="BE84" s="19">
        <f>IF(OR($I84="REAL",$I84="INCURRIDO"),SUMIF(S!$O:$O,$I84&amp;$O84&amp;$Q84&amp;UPPER(TEXT(BE$4,"MMMMYYYY"))&amp;$Z84,IF($W$1="Pesos CLP",S!$AD:$AD,S!$AO:$AO)),0)</f>
        <v>0</v>
      </c>
      <c r="BF84" s="19">
        <f>IF(OR($I84="REAL",$I84="INCURRIDO"),SUMIF(S!$O:$O,$I84&amp;$O84&amp;$Q84&amp;UPPER(TEXT(BF$4,"MMMMYYYY"))&amp;$Z84,IF($W$1="Pesos CLP",S!$AD:$AD,S!$AO:$AO)),0)</f>
        <v>0</v>
      </c>
      <c r="BG84" s="19">
        <f>IF(OR($I84="REAL",$I84="INCURRIDO"),SUMIF(S!$O:$O,$I84&amp;$O84&amp;$Q84&amp;UPPER(TEXT(BG$4,"MMMMYYYY"))&amp;$Z84,IF($W$1="Pesos CLP",S!$AD:$AD,S!$AO:$AO)),0)</f>
        <v>0</v>
      </c>
      <c r="BH84" s="19">
        <f>IF(OR($I84="REAL",$I84="INCURRIDO"),SUMIF(S!$O:$O,$I84&amp;$O84&amp;$Q84&amp;UPPER(TEXT(BH$4,"MMMMYYYY"))&amp;$Z84,IF($W$1="Pesos CLP",S!$AD:$AD,S!$AO:$AO)),0)</f>
        <v>0</v>
      </c>
      <c r="BI84" s="19">
        <f>IF(OR($I84="REAL",$I84="INCURRIDO"),SUMIF(S!$O:$O,$I84&amp;$O84&amp;$Q84&amp;UPPER(TEXT(BI$4,"MMMMYYYY"))&amp;$Z84,IF($W$1="Pesos CLP",S!$AD:$AD,S!$AO:$AO)),0)</f>
        <v>0</v>
      </c>
      <c r="BJ84" s="19">
        <f>IF(OR($I84="REAL",$I84="INCURRIDO"),SUMIF(S!$O:$O,$I84&amp;$O84&amp;$Q84&amp;UPPER(TEXT(BJ$4,"MMMMYYYY"))&amp;$Z84,IF($W$1="Pesos CLP",S!$AD:$AD,S!$AO:$AO)),0)</f>
        <v>0</v>
      </c>
      <c r="BK84" s="19">
        <f>IF(OR($I84="REAL",$I84="INCURRIDO"),SUMIF(S!$O:$O,$I84&amp;$O84&amp;$Q84&amp;UPPER(TEXT(BK$4,"MMMMYYYY"))&amp;$Z84,IF($W$1="Pesos CLP",S!$AD:$AD,S!$AO:$AO)),0)</f>
        <v>0</v>
      </c>
      <c r="BL84" s="19">
        <f>IF(OR($I84="REAL",$I84="INCURRIDO"),SUMIF(S!$O:$O,$I84&amp;$O84&amp;$Q84&amp;UPPER(TEXT(BL$4,"MMMMYYYY"))&amp;$Z84,IF($W$1="Pesos CLP",S!$AD:$AD,S!$AO:$AO)),0)</f>
        <v>0</v>
      </c>
      <c r="BM84" s="19">
        <f>IF(OR($I84="REAL",$I84="INCURRIDO"),SUMIF(S!$O:$O,$I84&amp;$O84&amp;$Q84&amp;UPPER(TEXT(BM$4,"MMMMYYYY"))&amp;$Z84,IF($W$1="Pesos CLP",S!$AD:$AD,S!$AO:$AO)),0)</f>
        <v>0</v>
      </c>
      <c r="BN84" s="19">
        <f>IF(OR($I84="REAL",$I84="INCURRIDO"),SUMIF(S!$O:$O,$I84&amp;$O84&amp;$Q84&amp;UPPER(TEXT(BN$4,"MMMMYYYY"))&amp;$Z84,IF($W$1="Pesos CLP",S!$AD:$AD,S!$AO:$AO)),0)</f>
        <v>0</v>
      </c>
      <c r="BO84" s="19">
        <f>IF(OR($I84="REAL",$I84="INCURRIDO"),SUMIF(S!$O:$O,$I84&amp;$O84&amp;$Q84&amp;UPPER(TEXT(BO$4,"MMMMYYYY"))&amp;$Z84,IF($W$1="Pesos CLP",S!$AD:$AD,S!$AO:$AO)),0)</f>
        <v>0</v>
      </c>
      <c r="BP84" s="19">
        <f>IF(OR($I84="REAL",$I84="INCURRIDO"),SUMIF(S!$O:$O,$I84&amp;$O84&amp;$Q84&amp;UPPER(TEXT(BP$4,"MMMMYYYY"))&amp;$Z84,IF($W$1="Pesos CLP",S!$AD:$AD,S!$AO:$AO)),0)</f>
        <v>0</v>
      </c>
      <c r="BQ84" s="19">
        <f>IF(OR($I84="REAL",$I84="INCURRIDO"),SUMIF(S!$O:$O,$I84&amp;$O84&amp;$Q84&amp;UPPER(TEXT(BQ$4,"MMMMYYYY"))&amp;$Z84,IF($W$1="Pesos CLP",S!$AD:$AD,S!$AO:$AO)),0)</f>
        <v>0</v>
      </c>
      <c r="BR84" s="19">
        <f>IF(OR($I84="REAL",$I84="INCURRIDO"),SUMIF(S!$O:$O,$I84&amp;$O84&amp;$Q84&amp;UPPER(TEXT(BR$4,"MMMMYYYY"))&amp;$Z84,IF($W$1="Pesos CLP",S!$AD:$AD,S!$AO:$AO)),0)</f>
        <v>0</v>
      </c>
      <c r="BS84" s="19">
        <f>IF(OR($I84="REAL",$I84="INCURRIDO"),SUMIF(S!$O:$O,$I84&amp;$O84&amp;$Q84&amp;UPPER(TEXT(BS$4,"MMMMYYYY"))&amp;$Z84,IF($W$1="Pesos CLP",S!$AD:$AD,S!$AO:$AO)),0)</f>
        <v>0</v>
      </c>
      <c r="BT84" s="19">
        <f>IF(OR($I84="REAL",$I84="INCURRIDO"),SUMIF(S!$O:$O,$I84&amp;$O84&amp;$Q84&amp;UPPER(TEXT(BT$4,"MMMMYYYY"))&amp;$Z84,IF($W$1="Pesos CLP",S!$AD:$AD,S!$AO:$AO)),0)</f>
        <v>0</v>
      </c>
      <c r="BU84" s="19">
        <f>IF(OR($I84="REAL",$I84="INCURRIDO"),SUMIF(S!$O:$O,$I84&amp;$O84&amp;$Q84&amp;UPPER(TEXT(BU$4,"MMMMYYYY"))&amp;$Z84,IF($W$1="Pesos CLP",S!$AD:$AD,S!$AO:$AO)),0)</f>
        <v>0</v>
      </c>
      <c r="BV84" s="19">
        <f>IF(OR($I84="REAL",$I84="INCURRIDO"),SUMIF(S!$O:$O,$I84&amp;$O84&amp;$Q84&amp;UPPER(TEXT(BV$4,"MMMMYYYY"))&amp;$Z84,IF($W$1="Pesos CLP",S!$AD:$AD,S!$AO:$AO)),0)</f>
        <v>0</v>
      </c>
      <c r="BW84" s="817">
        <f>IF(OR($I84="REAL",$I84="INCURRIDO"),SUMIF(S!$O:$O,$I84&amp;$O84&amp;$Q84&amp;UPPER(TEXT(BW$4,"MMMMYYYY"))&amp;$Z84,IF($W$1="Pesos CLP",S!$AD:$AD,S!$AO:$AO)),0)</f>
        <v>1259.47267274808</v>
      </c>
      <c r="BX84" s="19">
        <f>IF(OR($I84="REAL",$I84="INCURRIDO"),SUMIF(S!$O:$O,$I84&amp;$O84&amp;$Q84&amp;UPPER(TEXT(BX$4,"MMMMYYYY"))&amp;$Z84,IF($W$1="Pesos CLP",S!$AD:$AD,S!$AO:$AO)),0)</f>
        <v>0</v>
      </c>
      <c r="BY84" s="19">
        <f>IF(OR($I84="REAL",$I84="INCURRIDO"),SUMIF(S!$O:$O,$I84&amp;$O84&amp;$Q84&amp;UPPER(TEXT(BY$4,"MMMMYYYY"))&amp;$Z84,IF($W$1="Pesos CLP",S!$AD:$AD,S!$AO:$AO)),0)</f>
        <v>0</v>
      </c>
      <c r="BZ84" s="19">
        <f>IF(OR($I84="REAL",$I84="INCURRIDO"),SUMIF(S!$O:$O,$I84&amp;$O84&amp;$Q84&amp;UPPER(TEXT(BZ$4,"MMMMYYYY"))&amp;$Z84,IF($W$1="Pesos CLP",S!$AD:$AD,S!$AO:$AO)),0)</f>
        <v>0</v>
      </c>
      <c r="CA84" s="19">
        <f>IF(OR($I84="REAL",$I84="INCURRIDO"),SUMIF(S!$O:$O,$I84&amp;$O84&amp;$Q84&amp;UPPER(TEXT(CA$4,"MMMMYYYY"))&amp;$Z84,IF($W$1="Pesos CLP",S!$AD:$AD,S!$AO:$AO)),0)</f>
        <v>0</v>
      </c>
      <c r="CB84" s="19">
        <f>IF(OR($I84="REAL",$I84="INCURRIDO"),SUMIF(S!$O:$O,$I84&amp;$O84&amp;$Q84&amp;UPPER(TEXT(CB$4,"MMMMYYYY"))&amp;$Z84,IF($W$1="Pesos CLP",S!$AD:$AD,S!$AO:$AO)),0)</f>
        <v>0</v>
      </c>
      <c r="CC84" s="19">
        <f>IF(OR($I84="REAL",$I84="INCURRIDO"),SUMIF(S!$O:$O,$I84&amp;$O84&amp;$Q84&amp;UPPER(TEXT(CC$4,"MMMMYYYY"))&amp;$Z84,IF($W$1="Pesos CLP",S!$AD:$AD,S!$AO:$AO)),0)</f>
        <v>0</v>
      </c>
      <c r="CD84" s="19">
        <f>IF(OR($I84="REAL",$I84="INCURRIDO"),SUMIF(S!$O:$O,$I84&amp;$O84&amp;$Q84&amp;UPPER(TEXT(CD$4,"MMMMYYYY"))&amp;$Z84,IF($W$1="Pesos CLP",S!$AD:$AD,S!$AO:$AO)),0)</f>
        <v>0</v>
      </c>
      <c r="CE84" s="19">
        <f>IF(OR($I84="REAL",$I84="INCURRIDO"),SUMIF(S!$O:$O,$I84&amp;$O84&amp;$Q84&amp;UPPER(TEXT(CE$4,"MMMMYYYY"))&amp;$Z84,IF($W$1="Pesos CLP",S!$AD:$AD,S!$AO:$AO)),0)</f>
        <v>0</v>
      </c>
      <c r="CF84" s="19">
        <f>IF(OR($I84="REAL",$I84="INCURRIDO"),SUMIF(S!$O:$O,$I84&amp;$O84&amp;$Q84&amp;UPPER(TEXT(CF$4,"MMMMYYYY"))&amp;$Z84,IF($W$1="Pesos CLP",S!$AD:$AD,S!$AO:$AO)),0)</f>
        <v>0</v>
      </c>
      <c r="CG84" s="19">
        <f>IF(OR($I84="REAL",$I84="INCURRIDO"),SUMIF(S!$O:$O,$I84&amp;$O84&amp;$Q84&amp;UPPER(TEXT(CG$4,"MMMMYYYY"))&amp;$Z84,IF($W$1="Pesos CLP",S!$AD:$AD,S!$AO:$AO)),0)</f>
        <v>0</v>
      </c>
      <c r="CH84" s="19">
        <f>IF(OR($I84="REAL",$I84="INCURRIDO"),SUMIF(S!$O:$O,$I84&amp;$O84&amp;$Q84&amp;UPPER(TEXT(CH$4,"MMMMYYYY"))&amp;$Z84,IF($W$1="Pesos CLP",S!$AD:$AD,S!$AO:$AO)),0)</f>
        <v>0</v>
      </c>
      <c r="CI84" s="19">
        <f>IF(OR($I84="REAL",$I84="INCURRIDO"),SUMIF(S!$O:$O,$I84&amp;$O84&amp;$Q84&amp;UPPER(TEXT(CI$4,"MMMMYYYY"))&amp;$Z84,IF($W$1="Pesos CLP",S!$AD:$AD,S!$AO:$AO)),0)</f>
        <v>0</v>
      </c>
      <c r="CJ84" s="19">
        <f>IF(OR($I84="REAL",$I84="INCURRIDO"),SUMIF(S!$O:$O,$I84&amp;$O84&amp;$Q84&amp;UPPER(TEXT(CJ$4,"MMMMYYYY"))&amp;$Z84,IF($W$1="Pesos CLP",S!$AD:$AD,S!$AO:$AO)),0)</f>
        <v>0</v>
      </c>
      <c r="CK84" s="378">
        <f t="shared" si="92"/>
        <v>0</v>
      </c>
      <c r="CL84" s="378">
        <f t="shared" si="92"/>
        <v>0</v>
      </c>
      <c r="CM84" s="378">
        <f t="shared" si="92"/>
        <v>0</v>
      </c>
      <c r="CN84" s="378">
        <f t="shared" si="92"/>
        <v>0</v>
      </c>
      <c r="CO84" s="378">
        <f t="shared" si="92"/>
        <v>0</v>
      </c>
      <c r="CP84" s="378">
        <f t="shared" si="92"/>
        <v>0</v>
      </c>
      <c r="CQ84" s="378">
        <f t="shared" si="92"/>
        <v>0</v>
      </c>
      <c r="CR84" s="378">
        <f t="shared" si="92"/>
        <v>0</v>
      </c>
      <c r="CS84" s="378">
        <f t="shared" si="93"/>
        <v>0</v>
      </c>
      <c r="CT84" s="378">
        <f t="shared" si="93"/>
        <v>0</v>
      </c>
      <c r="CU84" s="378">
        <f t="shared" si="93"/>
        <v>0</v>
      </c>
      <c r="CV84" s="378">
        <f t="shared" si="93"/>
        <v>0</v>
      </c>
      <c r="CW84" s="378">
        <f t="shared" si="93"/>
        <v>0</v>
      </c>
      <c r="CX84" s="378">
        <f t="shared" si="93"/>
        <v>0</v>
      </c>
      <c r="CY84" s="378">
        <f t="shared" si="93"/>
        <v>0</v>
      </c>
      <c r="CZ84" s="378">
        <f t="shared" si="93"/>
        <v>0</v>
      </c>
      <c r="DA84" s="378">
        <f t="shared" si="93"/>
        <v>0</v>
      </c>
      <c r="DB84" s="378">
        <f t="shared" si="93"/>
        <v>0</v>
      </c>
      <c r="DC84" s="378">
        <f t="shared" si="94"/>
        <v>0</v>
      </c>
      <c r="DD84" s="378">
        <f t="shared" si="94"/>
        <v>0</v>
      </c>
      <c r="DE84" s="378">
        <f t="shared" si="94"/>
        <v>0</v>
      </c>
      <c r="DF84" s="378">
        <f t="shared" si="94"/>
        <v>0</v>
      </c>
      <c r="DG84" s="378">
        <f t="shared" si="94"/>
        <v>0</v>
      </c>
      <c r="DH84" s="378">
        <f t="shared" si="94"/>
        <v>0</v>
      </c>
      <c r="DI84" s="378">
        <f t="shared" si="94"/>
        <v>0</v>
      </c>
      <c r="DJ84" s="378">
        <f t="shared" si="94"/>
        <v>0</v>
      </c>
      <c r="DK84" s="378">
        <f t="shared" si="94"/>
        <v>0</v>
      </c>
      <c r="DL84" s="378">
        <f t="shared" si="94"/>
        <v>0</v>
      </c>
      <c r="DM84" s="378">
        <f t="shared" si="95"/>
        <v>0</v>
      </c>
      <c r="DN84" s="378">
        <f t="shared" si="95"/>
        <v>0</v>
      </c>
      <c r="DO84" s="378">
        <f t="shared" si="95"/>
        <v>0</v>
      </c>
      <c r="DP84" s="378">
        <f t="shared" si="95"/>
        <v>0</v>
      </c>
      <c r="DQ84" s="378">
        <f t="shared" si="95"/>
        <v>0</v>
      </c>
      <c r="DR84" s="378">
        <f t="shared" si="95"/>
        <v>0</v>
      </c>
      <c r="DS84" s="378">
        <f t="shared" si="95"/>
        <v>0</v>
      </c>
      <c r="DT84" s="378">
        <f t="shared" si="95"/>
        <v>0</v>
      </c>
      <c r="DU84" s="378">
        <f t="shared" si="95"/>
        <v>0</v>
      </c>
      <c r="DV84" s="378">
        <f t="shared" si="95"/>
        <v>0</v>
      </c>
      <c r="DW84" s="378">
        <f t="shared" si="96"/>
        <v>0</v>
      </c>
      <c r="DX84" s="378">
        <f t="shared" si="96"/>
        <v>0</v>
      </c>
      <c r="DY84" s="378">
        <f t="shared" si="96"/>
        <v>0</v>
      </c>
      <c r="DZ84" s="378">
        <f t="shared" si="96"/>
        <v>0</v>
      </c>
      <c r="EA84" s="378">
        <f t="shared" si="96"/>
        <v>0</v>
      </c>
      <c r="EB84" s="378">
        <f t="shared" si="96"/>
        <v>0</v>
      </c>
      <c r="EC84" s="378">
        <f t="shared" si="96"/>
        <v>0</v>
      </c>
      <c r="ED84" s="378">
        <f t="shared" si="96"/>
        <v>0</v>
      </c>
      <c r="EE84" s="378">
        <f t="shared" si="96"/>
        <v>0</v>
      </c>
      <c r="EF84" s="378">
        <f t="shared" si="96"/>
        <v>0</v>
      </c>
      <c r="EG84" s="378">
        <f t="shared" si="97"/>
        <v>0</v>
      </c>
      <c r="EH84" s="378">
        <f t="shared" si="97"/>
        <v>0</v>
      </c>
      <c r="EI84" s="378">
        <f t="shared" si="97"/>
        <v>0</v>
      </c>
      <c r="EJ84" s="378">
        <f t="shared" si="97"/>
        <v>0</v>
      </c>
      <c r="EK84" s="378">
        <f t="shared" si="97"/>
        <v>0</v>
      </c>
      <c r="EL84" s="378">
        <f t="shared" si="97"/>
        <v>0</v>
      </c>
      <c r="EM84" s="378">
        <f t="shared" si="97"/>
        <v>0</v>
      </c>
      <c r="EN84" s="378">
        <f t="shared" si="97"/>
        <v>0</v>
      </c>
      <c r="EO84" s="378">
        <f t="shared" si="97"/>
        <v>0</v>
      </c>
      <c r="EP84" s="378">
        <f t="shared" si="97"/>
        <v>0</v>
      </c>
      <c r="EQ84" s="378">
        <f t="shared" si="97"/>
        <v>0</v>
      </c>
    </row>
    <row r="85" spans="1:147" x14ac:dyDescent="0.3">
      <c r="A85" s="368"/>
      <c r="B85" s="368"/>
      <c r="C85" s="368"/>
      <c r="D85" s="368">
        <f t="shared" si="77"/>
        <v>1.034195933456562</v>
      </c>
      <c r="E85" s="368" t="str">
        <f>VLOOKUP(TEXT(Z85,0),'G2'!B:D,3,0)</f>
        <v>MN</v>
      </c>
      <c r="F85" s="816">
        <f t="shared" si="78"/>
        <v>3140.4304728339112</v>
      </c>
      <c r="G85" s="755" t="str">
        <f t="shared" si="75"/>
        <v>REAL 91243110 CO-076/2023 CANN_AUS</v>
      </c>
      <c r="H85" s="756" t="s">
        <v>1190</v>
      </c>
      <c r="I85" s="370" t="s">
        <v>21</v>
      </c>
      <c r="J85" s="370" t="s">
        <v>22</v>
      </c>
      <c r="K85" s="368" t="s">
        <v>260</v>
      </c>
      <c r="L85" s="368" t="str">
        <f>IFERROR(VLOOKUP(TEXT(Z85,0),'G2'!$B$5:$D$21,3,0),"")</f>
        <v>MN</v>
      </c>
      <c r="M85" s="369"/>
      <c r="N85" s="370" t="s">
        <v>817</v>
      </c>
      <c r="O85" s="370" t="s">
        <v>831</v>
      </c>
      <c r="P85" s="370"/>
      <c r="Q85" s="370" t="s">
        <v>796</v>
      </c>
      <c r="R85" s="370" t="s">
        <v>651</v>
      </c>
      <c r="S85" s="376"/>
      <c r="T85" s="372">
        <v>45572</v>
      </c>
      <c r="U85" s="372">
        <v>45568</v>
      </c>
      <c r="V85" s="373">
        <f t="shared" ref="V85:V86" si="98">(U85-T85)/30</f>
        <v>-0.13333333333333333</v>
      </c>
      <c r="W85" s="374">
        <v>0</v>
      </c>
      <c r="X85" s="17" cm="1">
        <f t="array" ref="X85">+IF($W$1="Pesos CLP",W85,W85/TC)*MB_24A25</f>
        <v>0</v>
      </c>
      <c r="Y85" s="18">
        <f t="shared" ref="Y85:Y86" si="99">SUM(BH85:DU85)</f>
        <v>3140.4304728339112</v>
      </c>
      <c r="Z85">
        <v>91243110</v>
      </c>
      <c r="AA85" s="19">
        <f>IF(OR($I85="REAL",$I85="INCURRIDO"),SUMIF(S!$O:$O,$I85&amp;$O85&amp;$Q85&amp;UPPER(TEXT(AA$4,"MMMMYYYY"))&amp;$Z85,IF($W$1="Pesos CLP",S!$AD:$AD,S!$AO:$AO)),0)</f>
        <v>0</v>
      </c>
      <c r="AB85" s="19">
        <f>IF(OR($I85="REAL",$I85="INCURRIDO"),SUMIF(S!$O:$O,$I85&amp;$O85&amp;$Q85&amp;UPPER(TEXT(AB$4,"MMMMYYYY"))&amp;$Z85,IF($W$1="Pesos CLP",S!$AD:$AD,S!$AO:$AO)),0)</f>
        <v>0</v>
      </c>
      <c r="AC85" s="19">
        <f>IF(OR($I85="REAL",$I85="INCURRIDO"),SUMIF(S!$O:$O,$I85&amp;$O85&amp;$Q85&amp;UPPER(TEXT(AC$4,"MMMMYYYY"))&amp;$Z85,IF($W$1="Pesos CLP",S!$AD:$AD,S!$AO:$AO)),0)</f>
        <v>0</v>
      </c>
      <c r="AD85" s="19">
        <f>IF(OR($I85="REAL",$I85="INCURRIDO"),SUMIF(S!$O:$O,$I85&amp;$O85&amp;$Q85&amp;UPPER(TEXT(AD$4,"MMMMYYYY"))&amp;$Z85,IF($W$1="Pesos CLP",S!$AD:$AD,S!$AO:$AO)),0)</f>
        <v>0</v>
      </c>
      <c r="AE85" s="19">
        <f>IF(OR($I85="REAL",$I85="INCURRIDO"),SUMIF(S!$O:$O,$I85&amp;$O85&amp;$Q85&amp;UPPER(TEXT(AE$4,"MMMMYYYY"))&amp;$Z85,IF($W$1="Pesos CLP",S!$AD:$AD,S!$AO:$AO)),0)</f>
        <v>0</v>
      </c>
      <c r="AF85" s="19">
        <f>IF(OR($I85="REAL",$I85="INCURRIDO"),SUMIF(S!$O:$O,$I85&amp;$O85&amp;$Q85&amp;UPPER(TEXT(AF$4,"MMMMYYYY"))&amp;$Z85,IF($W$1="Pesos CLP",S!$AD:$AD,S!$AO:$AO)),0)</f>
        <v>0</v>
      </c>
      <c r="AG85" s="19">
        <f>IF(OR($I85="REAL",$I85="INCURRIDO"),SUMIF(S!$O:$O,$I85&amp;$O85&amp;$Q85&amp;UPPER(TEXT(AG$4,"MMMMYYYY"))&amp;$Z85,IF($W$1="Pesos CLP",S!$AD:$AD,S!$AO:$AO)),0)</f>
        <v>0</v>
      </c>
      <c r="AH85" s="19">
        <f>IF(OR($I85="REAL",$I85="INCURRIDO"),SUMIF(S!$O:$O,$I85&amp;$O85&amp;$Q85&amp;UPPER(TEXT(AH$4,"MMMMYYYY"))&amp;$Z85,IF($W$1="Pesos CLP",S!$AD:$AD,S!$AO:$AO)),0)</f>
        <v>0</v>
      </c>
      <c r="AI85" s="19">
        <f>IF(OR($I85="REAL",$I85="INCURRIDO"),SUMIF(S!$O:$O,$I85&amp;$O85&amp;$Q85&amp;UPPER(TEXT(AI$4,"MMMMYYYY"))&amp;$Z85,IF($W$1="Pesos CLP",S!$AD:$AD,S!$AO:$AO)),0)</f>
        <v>0</v>
      </c>
      <c r="AJ85" s="19">
        <f>IF(OR($I85="REAL",$I85="INCURRIDO"),SUMIF(S!$O:$O,$I85&amp;$O85&amp;$Q85&amp;UPPER(TEXT(AJ$4,"MMMMYYYY"))&amp;$Z85,IF($W$1="Pesos CLP",S!$AD:$AD,S!$AO:$AO)),0)</f>
        <v>0</v>
      </c>
      <c r="AK85" s="19">
        <f>IF(OR($I85="REAL",$I85="INCURRIDO"),SUMIF(S!$O:$O,$I85&amp;$O85&amp;$Q85&amp;UPPER(TEXT(AK$4,"MMMMYYYY"))&amp;$Z85,IF($W$1="Pesos CLP",S!$AD:$AD,S!$AO:$AO)),0)</f>
        <v>0</v>
      </c>
      <c r="AL85" s="19">
        <f>IF(OR($I85="REAL",$I85="INCURRIDO"),SUMIF(S!$O:$O,$I85&amp;$O85&amp;$Q85&amp;UPPER(TEXT(AL$4,"MMMMYYYY"))&amp;$Z85,IF($W$1="Pesos CLP",S!$AD:$AD,S!$AO:$AO)),0)</f>
        <v>0</v>
      </c>
      <c r="AM85" s="19">
        <f>IF(OR($I85="REAL",$I85="INCURRIDO"),SUMIF(S!$O:$O,$I85&amp;$O85&amp;$Q85&amp;UPPER(TEXT(AM$4,"MMMMYYYY"))&amp;$Z85,IF($W$1="Pesos CLP",S!$AD:$AD,S!$AO:$AO)),0)</f>
        <v>0</v>
      </c>
      <c r="AN85" s="19">
        <f>IF(OR($I85="REAL",$I85="INCURRIDO"),SUMIF(S!$O:$O,$I85&amp;$O85&amp;$Q85&amp;UPPER(TEXT(AN$4,"MMMMYYYY"))&amp;$Z85,IF($W$1="Pesos CLP",S!$AD:$AD,S!$AO:$AO)),0)</f>
        <v>0</v>
      </c>
      <c r="AO85" s="19">
        <f>IF(OR($I85="REAL",$I85="INCURRIDO"),SUMIF(S!$O:$O,$I85&amp;$O85&amp;$Q85&amp;UPPER(TEXT(AO$4,"MMMMYYYY"))&amp;$Z85,IF($W$1="Pesos CLP",S!$AD:$AD,S!$AO:$AO)),0)</f>
        <v>0</v>
      </c>
      <c r="AP85" s="19">
        <f>IF(OR($I85="REAL",$I85="INCURRIDO"),SUMIF(S!$O:$O,$I85&amp;$O85&amp;$Q85&amp;UPPER(TEXT(AP$4,"MMMMYYYY"))&amp;$Z85,IF($W$1="Pesos CLP",S!$AD:$AD,S!$AO:$AO)),0)</f>
        <v>0</v>
      </c>
      <c r="AQ85" s="19">
        <f>IF(OR($I85="REAL",$I85="INCURRIDO"),SUMIF(S!$O:$O,$I85&amp;$O85&amp;$Q85&amp;UPPER(TEXT(AQ$4,"MMMMYYYY"))&amp;$Z85,IF($W$1="Pesos CLP",S!$AD:$AD,S!$AO:$AO)),0)</f>
        <v>0</v>
      </c>
      <c r="AR85" s="19">
        <f>IF(OR($I85="REAL",$I85="INCURRIDO"),SUMIF(S!$O:$O,$I85&amp;$O85&amp;$Q85&amp;UPPER(TEXT(AR$4,"MMMMYYYY"))&amp;$Z85,IF($W$1="Pesos CLP",S!$AD:$AD,S!$AO:$AO)),0)</f>
        <v>0</v>
      </c>
      <c r="AS85" s="19">
        <f>IF(OR($I85="REAL",$I85="INCURRIDO"),SUMIF(S!$O:$O,$I85&amp;$O85&amp;$Q85&amp;UPPER(TEXT(AS$4,"MMMMYYYY"))&amp;$Z85,IF($W$1="Pesos CLP",S!$AD:$AD,S!$AO:$AO)),0)</f>
        <v>0</v>
      </c>
      <c r="AT85" s="19">
        <f>IF(OR($I85="REAL",$I85="INCURRIDO"),SUMIF(S!$O:$O,$I85&amp;$O85&amp;$Q85&amp;UPPER(TEXT(AT$4,"MMMMYYYY"))&amp;$Z85,IF($W$1="Pesos CLP",S!$AD:$AD,S!$AO:$AO)),0)</f>
        <v>0</v>
      </c>
      <c r="AU85" s="19">
        <f>IF(OR($I85="REAL",$I85="INCURRIDO"),SUMIF(S!$O:$O,$I85&amp;$O85&amp;$Q85&amp;UPPER(TEXT(AU$4,"MMMMYYYY"))&amp;$Z85,IF($W$1="Pesos CLP",S!$AD:$AD,S!$AO:$AO)),0)</f>
        <v>0</v>
      </c>
      <c r="AV85" s="19">
        <f>IF(OR($I85="REAL",$I85="INCURRIDO"),SUMIF(S!$O:$O,$I85&amp;$O85&amp;$Q85&amp;UPPER(TEXT(AV$4,"MMMMYYYY"))&amp;$Z85,IF($W$1="Pesos CLP",S!$AD:$AD,S!$AO:$AO)),0)</f>
        <v>0</v>
      </c>
      <c r="AW85" s="19">
        <f>IF(OR($I85="REAL",$I85="INCURRIDO"),SUMIF(S!$O:$O,$I85&amp;$O85&amp;$Q85&amp;UPPER(TEXT(AW$4,"MMMMYYYY"))&amp;$Z85,IF($W$1="Pesos CLP",S!$AD:$AD,S!$AO:$AO)),0)</f>
        <v>0</v>
      </c>
      <c r="AX85" s="19">
        <f>IF(OR($I85="REAL",$I85="INCURRIDO"),SUMIF(S!$O:$O,$I85&amp;$O85&amp;$Q85&amp;UPPER(TEXT(AX$4,"MMMMYYYY"))&amp;$Z85,IF($W$1="Pesos CLP",S!$AD:$AD,S!$AO:$AO)),0)</f>
        <v>0</v>
      </c>
      <c r="AY85" s="19">
        <f>IF(OR($I85="REAL",$I85="INCURRIDO"),SUMIF(S!$O:$O,$I85&amp;$O85&amp;$Q85&amp;UPPER(TEXT(AY$4,"MMMMYYYY"))&amp;$Z85,IF($W$1="Pesos CLP",S!$AD:$AD,S!$AO:$AO)),0)</f>
        <v>0</v>
      </c>
      <c r="AZ85" s="19">
        <f>IF(OR($I85="REAL",$I85="INCURRIDO"),SUMIF(S!$O:$O,$I85&amp;$O85&amp;$Q85&amp;UPPER(TEXT(AZ$4,"MMMMYYYY"))&amp;$Z85,IF($W$1="Pesos CLP",S!$AD:$AD,S!$AO:$AO)),0)</f>
        <v>0</v>
      </c>
      <c r="BA85" s="19">
        <f>IF(OR($I85="REAL",$I85="INCURRIDO"),SUMIF(S!$O:$O,$I85&amp;$O85&amp;$Q85&amp;UPPER(TEXT(BA$4,"MMMMYYYY"))&amp;$Z85,IF($W$1="Pesos CLP",S!$AD:$AD,S!$AO:$AO)),0)</f>
        <v>0</v>
      </c>
      <c r="BB85" s="19">
        <f>IF(OR($I85="REAL",$I85="INCURRIDO"),SUMIF(S!$O:$O,$I85&amp;$O85&amp;$Q85&amp;UPPER(TEXT(BB$4,"MMMMYYYY"))&amp;$Z85,IF($W$1="Pesos CLP",S!$AD:$AD,S!$AO:$AO)),0)</f>
        <v>0</v>
      </c>
      <c r="BC85" s="19">
        <f>IF(OR($I85="REAL",$I85="INCURRIDO"),SUMIF(S!$O:$O,$I85&amp;$O85&amp;$Q85&amp;UPPER(TEXT(BC$4,"MMMMYYYY"))&amp;$Z85,IF($W$1="Pesos CLP",S!$AD:$AD,S!$AO:$AO)),0)</f>
        <v>0</v>
      </c>
      <c r="BD85" s="19">
        <f>IF(OR($I85="REAL",$I85="INCURRIDO"),SUMIF(S!$O:$O,$I85&amp;$O85&amp;$Q85&amp;UPPER(TEXT(BD$4,"MMMMYYYY"))&amp;$Z85,IF($W$1="Pesos CLP",S!$AD:$AD,S!$AO:$AO)),0)</f>
        <v>0</v>
      </c>
      <c r="BE85" s="19">
        <f>IF(OR($I85="REAL",$I85="INCURRIDO"),SUMIF(S!$O:$O,$I85&amp;$O85&amp;$Q85&amp;UPPER(TEXT(BE$4,"MMMMYYYY"))&amp;$Z85,IF($W$1="Pesos CLP",S!$AD:$AD,S!$AO:$AO)),0)</f>
        <v>0</v>
      </c>
      <c r="BF85" s="19">
        <f>IF(OR($I85="REAL",$I85="INCURRIDO"),SUMIF(S!$O:$O,$I85&amp;$O85&amp;$Q85&amp;UPPER(TEXT(BF$4,"MMMMYYYY"))&amp;$Z85,IF($W$1="Pesos CLP",S!$AD:$AD,S!$AO:$AO)),0)</f>
        <v>0</v>
      </c>
      <c r="BG85" s="19">
        <f>IF(OR($I85="REAL",$I85="INCURRIDO"),SUMIF(S!$O:$O,$I85&amp;$O85&amp;$Q85&amp;UPPER(TEXT(BG$4,"MMMMYYYY"))&amp;$Z85,IF($W$1="Pesos CLP",S!$AD:$AD,S!$AO:$AO)),0)</f>
        <v>0</v>
      </c>
      <c r="BH85" s="19">
        <f>IF(OR($I85="REAL",$I85="INCURRIDO"),SUMIF(S!$O:$O,$I85&amp;$O85&amp;$Q85&amp;UPPER(TEXT(BH$4,"MMMMYYYY"))&amp;$Z85,IF($W$1="Pesos CLP",S!$AD:$AD,S!$AO:$AO)),0)</f>
        <v>0</v>
      </c>
      <c r="BI85" s="19">
        <f>IF(OR($I85="REAL",$I85="INCURRIDO"),SUMIF(S!$O:$O,$I85&amp;$O85&amp;$Q85&amp;UPPER(TEXT(BI$4,"MMMMYYYY"))&amp;$Z85,IF($W$1="Pesos CLP",S!$AD:$AD,S!$AO:$AO)),0)</f>
        <v>0</v>
      </c>
      <c r="BJ85" s="19">
        <f>IF(OR($I85="REAL",$I85="INCURRIDO"),SUMIF(S!$O:$O,$I85&amp;$O85&amp;$Q85&amp;UPPER(TEXT(BJ$4,"MMMMYYYY"))&amp;$Z85,IF($W$1="Pesos CLP",S!$AD:$AD,S!$AO:$AO)),0)</f>
        <v>0</v>
      </c>
      <c r="BK85" s="19">
        <f>IF(OR($I85="REAL",$I85="INCURRIDO"),SUMIF(S!$O:$O,$I85&amp;$O85&amp;$Q85&amp;UPPER(TEXT(BK$4,"MMMMYYYY"))&amp;$Z85,IF($W$1="Pesos CLP",S!$AD:$AD,S!$AO:$AO)),0)</f>
        <v>0</v>
      </c>
      <c r="BL85" s="19">
        <f>IF(OR($I85="REAL",$I85="INCURRIDO"),SUMIF(S!$O:$O,$I85&amp;$O85&amp;$Q85&amp;UPPER(TEXT(BL$4,"MMMMYYYY"))&amp;$Z85,IF($W$1="Pesos CLP",S!$AD:$AD,S!$AO:$AO)),0)</f>
        <v>0</v>
      </c>
      <c r="BM85" s="19">
        <f>IF(OR($I85="REAL",$I85="INCURRIDO"),SUMIF(S!$O:$O,$I85&amp;$O85&amp;$Q85&amp;UPPER(TEXT(BM$4,"MMMMYYYY"))&amp;$Z85,IF($W$1="Pesos CLP",S!$AD:$AD,S!$AO:$AO)),0)</f>
        <v>0</v>
      </c>
      <c r="BN85" s="19">
        <f>IF(OR($I85="REAL",$I85="INCURRIDO"),SUMIF(S!$O:$O,$I85&amp;$O85&amp;$Q85&amp;UPPER(TEXT(BN$4,"MMMMYYYY"))&amp;$Z85,IF($W$1="Pesos CLP",S!$AD:$AD,S!$AO:$AO)),0)</f>
        <v>0</v>
      </c>
      <c r="BO85" s="19">
        <f>IF(OR($I85="REAL",$I85="INCURRIDO"),SUMIF(S!$O:$O,$I85&amp;$O85&amp;$Q85&amp;UPPER(TEXT(BO$4,"MMMMYYYY"))&amp;$Z85,IF($W$1="Pesos CLP",S!$AD:$AD,S!$AO:$AO)),0)</f>
        <v>0</v>
      </c>
      <c r="BP85" s="19">
        <f>IF(OR($I85="REAL",$I85="INCURRIDO"),SUMIF(S!$O:$O,$I85&amp;$O85&amp;$Q85&amp;UPPER(TEXT(BP$4,"MMMMYYYY"))&amp;$Z85,IF($W$1="Pesos CLP",S!$AD:$AD,S!$AO:$AO)),0)</f>
        <v>0</v>
      </c>
      <c r="BQ85" s="19">
        <f>IF(OR($I85="REAL",$I85="INCURRIDO"),SUMIF(S!$O:$O,$I85&amp;$O85&amp;$Q85&amp;UPPER(TEXT(BQ$4,"MMMMYYYY"))&amp;$Z85,IF($W$1="Pesos CLP",S!$AD:$AD,S!$AO:$AO)),0)</f>
        <v>0</v>
      </c>
      <c r="BR85" s="19">
        <f>IF(OR($I85="REAL",$I85="INCURRIDO"),SUMIF(S!$O:$O,$I85&amp;$O85&amp;$Q85&amp;UPPER(TEXT(BR$4,"MMMMYYYY"))&amp;$Z85,IF($W$1="Pesos CLP",S!$AD:$AD,S!$AO:$AO)),0)</f>
        <v>0</v>
      </c>
      <c r="BS85" s="19">
        <f>IF(OR($I85="REAL",$I85="INCURRIDO"),SUMIF(S!$O:$O,$I85&amp;$O85&amp;$Q85&amp;UPPER(TEXT(BS$4,"MMMMYYYY"))&amp;$Z85,IF($W$1="Pesos CLP",S!$AD:$AD,S!$AO:$AO)),0)</f>
        <v>0</v>
      </c>
      <c r="BT85" s="19">
        <f>IF(OR($I85="REAL",$I85="INCURRIDO"),SUMIF(S!$O:$O,$I85&amp;$O85&amp;$Q85&amp;UPPER(TEXT(BT$4,"MMMMYYYY"))&amp;$Z85,IF($W$1="Pesos CLP",S!$AD:$AD,S!$AO:$AO)),0)</f>
        <v>0</v>
      </c>
      <c r="BU85" s="19">
        <f>IF(OR($I85="REAL",$I85="INCURRIDO"),SUMIF(S!$O:$O,$I85&amp;$O85&amp;$Q85&amp;UPPER(TEXT(BU$4,"MMMMYYYY"))&amp;$Z85,IF($W$1="Pesos CLP",S!$AD:$AD,S!$AO:$AO)),0)</f>
        <v>0</v>
      </c>
      <c r="BV85" s="19">
        <f>IF(OR($I85="REAL",$I85="INCURRIDO"),SUMIF(S!$O:$O,$I85&amp;$O85&amp;$Q85&amp;UPPER(TEXT(BV$4,"MMMMYYYY"))&amp;$Z85,IF($W$1="Pesos CLP",S!$AD:$AD,S!$AO:$AO)),0)</f>
        <v>1256.9734829032618</v>
      </c>
      <c r="BW85" s="817">
        <f>IF(OR($I85="REAL",$I85="INCURRIDO"),SUMIF(S!$O:$O,$I85&amp;$O85&amp;$Q85&amp;UPPER(TEXT(BW$4,"MMMMYYYY"))&amp;$Z85,IF($W$1="Pesos CLP",S!$AD:$AD,S!$AO:$AO)),0)</f>
        <v>629.7351847887835</v>
      </c>
      <c r="BX85" s="19">
        <f>IF(OR($I85="REAL",$I85="INCURRIDO"),SUMIF(S!$O:$O,$I85&amp;$O85&amp;$Q85&amp;UPPER(TEXT(BX$4,"MMMMYYYY"))&amp;$Z85,IF($W$1="Pesos CLP",S!$AD:$AD,S!$AO:$AO)),0)</f>
        <v>1256.8592211061416</v>
      </c>
      <c r="BY85" s="19">
        <f>IF(OR($I85="REAL",$I85="INCURRIDO"),SUMIF(S!$O:$O,$I85&amp;$O85&amp;$Q85&amp;UPPER(TEXT(BY$4,"MMMMYYYY"))&amp;$Z85,IF($W$1="Pesos CLP",S!$AD:$AD,S!$AO:$AO)),0)</f>
        <v>-625.96542553191512</v>
      </c>
      <c r="BZ85" s="19">
        <f>IF(OR($I85="REAL",$I85="INCURRIDO"),SUMIF(S!$O:$O,$I85&amp;$O85&amp;$Q85&amp;UPPER(TEXT(BZ$4,"MMMMYYYY"))&amp;$Z85,IF($W$1="Pesos CLP",S!$AD:$AD,S!$AO:$AO)),0)</f>
        <v>622.8280095676397</v>
      </c>
      <c r="CA85" s="19">
        <f>IF(OR($I85="REAL",$I85="INCURRIDO"),SUMIF(S!$O:$O,$I85&amp;$O85&amp;$Q85&amp;UPPER(TEXT(CA$4,"MMMMYYYY"))&amp;$Z85,IF($W$1="Pesos CLP",S!$AD:$AD,S!$AO:$AO)),0)</f>
        <v>0</v>
      </c>
      <c r="CB85" s="19">
        <f>IF(OR($I85="REAL",$I85="INCURRIDO"),SUMIF(S!$O:$O,$I85&amp;$O85&amp;$Q85&amp;UPPER(TEXT(CB$4,"MMMMYYYY"))&amp;$Z85,IF($W$1="Pesos CLP",S!$AD:$AD,S!$AO:$AO)),0)</f>
        <v>0</v>
      </c>
      <c r="CC85" s="19">
        <f>IF(OR($I85="REAL",$I85="INCURRIDO"),SUMIF(S!$O:$O,$I85&amp;$O85&amp;$Q85&amp;UPPER(TEXT(CC$4,"MMMMYYYY"))&amp;$Z85,IF($W$1="Pesos CLP",S!$AD:$AD,S!$AO:$AO)),0)</f>
        <v>0</v>
      </c>
      <c r="CD85" s="19">
        <f>IF(OR($I85="REAL",$I85="INCURRIDO"),SUMIF(S!$O:$O,$I85&amp;$O85&amp;$Q85&amp;UPPER(TEXT(CD$4,"MMMMYYYY"))&amp;$Z85,IF($W$1="Pesos CLP",S!$AD:$AD,S!$AO:$AO)),0)</f>
        <v>0</v>
      </c>
      <c r="CE85" s="19">
        <f>IF(OR($I85="REAL",$I85="INCURRIDO"),SUMIF(S!$O:$O,$I85&amp;$O85&amp;$Q85&amp;UPPER(TEXT(CE$4,"MMMMYYYY"))&amp;$Z85,IF($W$1="Pesos CLP",S!$AD:$AD,S!$AO:$AO)),0)</f>
        <v>0</v>
      </c>
      <c r="CF85" s="19">
        <f>IF(OR($I85="REAL",$I85="INCURRIDO"),SUMIF(S!$O:$O,$I85&amp;$O85&amp;$Q85&amp;UPPER(TEXT(CF$4,"MMMMYYYY"))&amp;$Z85,IF($W$1="Pesos CLP",S!$AD:$AD,S!$AO:$AO)),0)</f>
        <v>0</v>
      </c>
      <c r="CG85" s="19">
        <f>IF(OR($I85="REAL",$I85="INCURRIDO"),SUMIF(S!$O:$O,$I85&amp;$O85&amp;$Q85&amp;UPPER(TEXT(CG$4,"MMMMYYYY"))&amp;$Z85,IF($W$1="Pesos CLP",S!$AD:$AD,S!$AO:$AO)),0)</f>
        <v>0</v>
      </c>
      <c r="CH85" s="19">
        <f>IF(OR($I85="REAL",$I85="INCURRIDO"),SUMIF(S!$O:$O,$I85&amp;$O85&amp;$Q85&amp;UPPER(TEXT(CH$4,"MMMMYYYY"))&amp;$Z85,IF($W$1="Pesos CLP",S!$AD:$AD,S!$AO:$AO)),0)</f>
        <v>0</v>
      </c>
      <c r="CI85" s="19">
        <f>IF(OR($I85="REAL",$I85="INCURRIDO"),SUMIF(S!$O:$O,$I85&amp;$O85&amp;$Q85&amp;UPPER(TEXT(CI$4,"MMMMYYYY"))&amp;$Z85,IF($W$1="Pesos CLP",S!$AD:$AD,S!$AO:$AO)),0)</f>
        <v>0</v>
      </c>
      <c r="CJ85" s="19">
        <f>IF(OR($I85="REAL",$I85="INCURRIDO"),SUMIF(S!$O:$O,$I85&amp;$O85&amp;$Q85&amp;UPPER(TEXT(CJ$4,"MMMMYYYY"))&amp;$Z85,IF($W$1="Pesos CLP",S!$AD:$AD,S!$AO:$AO)),0)</f>
        <v>0</v>
      </c>
      <c r="CK85" s="378">
        <f t="shared" si="92"/>
        <v>0</v>
      </c>
      <c r="CL85" s="378">
        <f t="shared" si="92"/>
        <v>0</v>
      </c>
      <c r="CM85" s="378">
        <f t="shared" si="92"/>
        <v>0</v>
      </c>
      <c r="CN85" s="378">
        <f t="shared" si="92"/>
        <v>0</v>
      </c>
      <c r="CO85" s="378">
        <f t="shared" si="92"/>
        <v>0</v>
      </c>
      <c r="CP85" s="378">
        <f t="shared" si="92"/>
        <v>0</v>
      </c>
      <c r="CQ85" s="378">
        <f t="shared" si="92"/>
        <v>0</v>
      </c>
      <c r="CR85" s="378">
        <f t="shared" si="92"/>
        <v>0</v>
      </c>
      <c r="CS85" s="378">
        <f t="shared" si="93"/>
        <v>0</v>
      </c>
      <c r="CT85" s="378">
        <f t="shared" si="93"/>
        <v>0</v>
      </c>
      <c r="CU85" s="378">
        <f t="shared" si="93"/>
        <v>0</v>
      </c>
      <c r="CV85" s="378">
        <f t="shared" si="93"/>
        <v>0</v>
      </c>
      <c r="CW85" s="378">
        <f t="shared" si="93"/>
        <v>0</v>
      </c>
      <c r="CX85" s="378">
        <f t="shared" si="93"/>
        <v>0</v>
      </c>
      <c r="CY85" s="378">
        <f t="shared" si="93"/>
        <v>0</v>
      </c>
      <c r="CZ85" s="378">
        <f t="shared" si="93"/>
        <v>0</v>
      </c>
      <c r="DA85" s="378">
        <f t="shared" si="93"/>
        <v>0</v>
      </c>
      <c r="DB85" s="378">
        <f t="shared" si="93"/>
        <v>0</v>
      </c>
      <c r="DC85" s="378">
        <f t="shared" si="94"/>
        <v>0</v>
      </c>
      <c r="DD85" s="378">
        <f t="shared" si="94"/>
        <v>0</v>
      </c>
      <c r="DE85" s="378">
        <f t="shared" si="94"/>
        <v>0</v>
      </c>
      <c r="DF85" s="378">
        <f t="shared" si="94"/>
        <v>0</v>
      </c>
      <c r="DG85" s="378">
        <f t="shared" si="94"/>
        <v>0</v>
      </c>
      <c r="DH85" s="378">
        <f t="shared" si="94"/>
        <v>0</v>
      </c>
      <c r="DI85" s="378">
        <f t="shared" si="94"/>
        <v>0</v>
      </c>
      <c r="DJ85" s="378">
        <f t="shared" si="94"/>
        <v>0</v>
      </c>
      <c r="DK85" s="378">
        <f t="shared" si="94"/>
        <v>0</v>
      </c>
      <c r="DL85" s="378">
        <f t="shared" si="94"/>
        <v>0</v>
      </c>
      <c r="DM85" s="378">
        <f t="shared" si="95"/>
        <v>0</v>
      </c>
      <c r="DN85" s="378">
        <f t="shared" si="95"/>
        <v>0</v>
      </c>
      <c r="DO85" s="378">
        <f t="shared" si="95"/>
        <v>0</v>
      </c>
      <c r="DP85" s="378">
        <f t="shared" si="95"/>
        <v>0</v>
      </c>
      <c r="DQ85" s="378">
        <f t="shared" si="95"/>
        <v>0</v>
      </c>
      <c r="DR85" s="378">
        <f t="shared" si="95"/>
        <v>0</v>
      </c>
      <c r="DS85" s="378">
        <f t="shared" si="95"/>
        <v>0</v>
      </c>
      <c r="DT85" s="378">
        <f t="shared" si="95"/>
        <v>0</v>
      </c>
      <c r="DU85" s="378">
        <f t="shared" si="95"/>
        <v>0</v>
      </c>
      <c r="DV85" s="378">
        <f t="shared" si="95"/>
        <v>0</v>
      </c>
      <c r="DW85" s="378">
        <f t="shared" si="96"/>
        <v>0</v>
      </c>
      <c r="DX85" s="378">
        <f t="shared" si="96"/>
        <v>0</v>
      </c>
      <c r="DY85" s="378">
        <f t="shared" si="96"/>
        <v>0</v>
      </c>
      <c r="DZ85" s="378">
        <f t="shared" si="96"/>
        <v>0</v>
      </c>
      <c r="EA85" s="378">
        <f t="shared" si="96"/>
        <v>0</v>
      </c>
      <c r="EB85" s="378">
        <f t="shared" si="96"/>
        <v>0</v>
      </c>
      <c r="EC85" s="378">
        <f t="shared" si="96"/>
        <v>0</v>
      </c>
      <c r="ED85" s="378">
        <f t="shared" si="96"/>
        <v>0</v>
      </c>
      <c r="EE85" s="378">
        <f t="shared" si="96"/>
        <v>0</v>
      </c>
      <c r="EF85" s="378">
        <f t="shared" si="96"/>
        <v>0</v>
      </c>
      <c r="EG85" s="378">
        <f t="shared" si="97"/>
        <v>0</v>
      </c>
      <c r="EH85" s="378">
        <f t="shared" si="97"/>
        <v>0</v>
      </c>
      <c r="EI85" s="378">
        <f t="shared" si="97"/>
        <v>0</v>
      </c>
      <c r="EJ85" s="378">
        <f t="shared" si="97"/>
        <v>0</v>
      </c>
      <c r="EK85" s="378">
        <f t="shared" si="97"/>
        <v>0</v>
      </c>
      <c r="EL85" s="378">
        <f t="shared" si="97"/>
        <v>0</v>
      </c>
      <c r="EM85" s="378">
        <f t="shared" si="97"/>
        <v>0</v>
      </c>
      <c r="EN85" s="378">
        <f t="shared" si="97"/>
        <v>0</v>
      </c>
      <c r="EO85" s="378">
        <f t="shared" si="97"/>
        <v>0</v>
      </c>
      <c r="EP85" s="378">
        <f t="shared" si="97"/>
        <v>0</v>
      </c>
      <c r="EQ85" s="378">
        <f t="shared" si="97"/>
        <v>0</v>
      </c>
    </row>
    <row r="86" spans="1:147" x14ac:dyDescent="0.3">
      <c r="A86" s="368"/>
      <c r="B86" s="368"/>
      <c r="C86" s="368"/>
      <c r="D86" s="368">
        <f t="shared" si="77"/>
        <v>1.034195933456562</v>
      </c>
      <c r="E86" s="368" t="str">
        <f>VLOOKUP(TEXT(Z86,0),'G2'!B:D,3,0)</f>
        <v>MN</v>
      </c>
      <c r="F86" s="816">
        <f t="shared" si="78"/>
        <v>0</v>
      </c>
      <c r="G86" s="755" t="str">
        <f t="shared" si="75"/>
        <v>REAL 91243110 CO-076/2023 BERG_CAD</v>
      </c>
      <c r="H86" s="756" t="s">
        <v>1190</v>
      </c>
      <c r="I86" s="370" t="s">
        <v>21</v>
      </c>
      <c r="J86" s="370" t="s">
        <v>22</v>
      </c>
      <c r="K86" s="368" t="s">
        <v>260</v>
      </c>
      <c r="L86" s="368" t="str">
        <f>IFERROR(VLOOKUP(TEXT(Z86,0),'G2'!$B$5:$D$21,3,0),"")</f>
        <v>MN</v>
      </c>
      <c r="M86" s="369"/>
      <c r="N86" s="370" t="s">
        <v>817</v>
      </c>
      <c r="O86" s="370" t="s">
        <v>831</v>
      </c>
      <c r="P86" s="370"/>
      <c r="Q86" s="370" t="s">
        <v>703</v>
      </c>
      <c r="R86" s="370" t="s">
        <v>651</v>
      </c>
      <c r="S86" s="376"/>
      <c r="T86" s="372">
        <v>45572</v>
      </c>
      <c r="U86" s="372">
        <v>45568</v>
      </c>
      <c r="V86" s="373">
        <f t="shared" si="98"/>
        <v>-0.13333333333333333</v>
      </c>
      <c r="W86" s="374">
        <v>0</v>
      </c>
      <c r="X86" s="17" cm="1">
        <f t="array" ref="X86">+IF($W$1="Pesos CLP",W86,W86/TC)*MB_24A25</f>
        <v>0</v>
      </c>
      <c r="Y86" s="18">
        <f t="shared" si="99"/>
        <v>617.55272169429918</v>
      </c>
      <c r="Z86">
        <v>91243110</v>
      </c>
      <c r="AA86" s="19">
        <f>IF(OR($I86="REAL",$I86="INCURRIDO"),SUMIF(S!$O:$O,$I86&amp;$O86&amp;$Q86&amp;UPPER(TEXT(AA$4,"MMMMYYYY"))&amp;$Z86,IF($W$1="Pesos CLP",S!$AD:$AD,S!$AO:$AO)),0)</f>
        <v>0</v>
      </c>
      <c r="AB86" s="19">
        <f>IF(OR($I86="REAL",$I86="INCURRIDO"),SUMIF(S!$O:$O,$I86&amp;$O86&amp;$Q86&amp;UPPER(TEXT(AB$4,"MMMMYYYY"))&amp;$Z86,IF($W$1="Pesos CLP",S!$AD:$AD,S!$AO:$AO)),0)</f>
        <v>0</v>
      </c>
      <c r="AC86" s="19">
        <f>IF(OR($I86="REAL",$I86="INCURRIDO"),SUMIF(S!$O:$O,$I86&amp;$O86&amp;$Q86&amp;UPPER(TEXT(AC$4,"MMMMYYYY"))&amp;$Z86,IF($W$1="Pesos CLP",S!$AD:$AD,S!$AO:$AO)),0)</f>
        <v>0</v>
      </c>
      <c r="AD86" s="19">
        <f>IF(OR($I86="REAL",$I86="INCURRIDO"),SUMIF(S!$O:$O,$I86&amp;$O86&amp;$Q86&amp;UPPER(TEXT(AD$4,"MMMMYYYY"))&amp;$Z86,IF($W$1="Pesos CLP",S!$AD:$AD,S!$AO:$AO)),0)</f>
        <v>0</v>
      </c>
      <c r="AE86" s="19">
        <f>IF(OR($I86="REAL",$I86="INCURRIDO"),SUMIF(S!$O:$O,$I86&amp;$O86&amp;$Q86&amp;UPPER(TEXT(AE$4,"MMMMYYYY"))&amp;$Z86,IF($W$1="Pesos CLP",S!$AD:$AD,S!$AO:$AO)),0)</f>
        <v>0</v>
      </c>
      <c r="AF86" s="19">
        <f>IF(OR($I86="REAL",$I86="INCURRIDO"),SUMIF(S!$O:$O,$I86&amp;$O86&amp;$Q86&amp;UPPER(TEXT(AF$4,"MMMMYYYY"))&amp;$Z86,IF($W$1="Pesos CLP",S!$AD:$AD,S!$AO:$AO)),0)</f>
        <v>0</v>
      </c>
      <c r="AG86" s="19">
        <f>IF(OR($I86="REAL",$I86="INCURRIDO"),SUMIF(S!$O:$O,$I86&amp;$O86&amp;$Q86&amp;UPPER(TEXT(AG$4,"MMMMYYYY"))&amp;$Z86,IF($W$1="Pesos CLP",S!$AD:$AD,S!$AO:$AO)),0)</f>
        <v>0</v>
      </c>
      <c r="AH86" s="19">
        <f>IF(OR($I86="REAL",$I86="INCURRIDO"),SUMIF(S!$O:$O,$I86&amp;$O86&amp;$Q86&amp;UPPER(TEXT(AH$4,"MMMMYYYY"))&amp;$Z86,IF($W$1="Pesos CLP",S!$AD:$AD,S!$AO:$AO)),0)</f>
        <v>0</v>
      </c>
      <c r="AI86" s="19">
        <f>IF(OR($I86="REAL",$I86="INCURRIDO"),SUMIF(S!$O:$O,$I86&amp;$O86&amp;$Q86&amp;UPPER(TEXT(AI$4,"MMMMYYYY"))&amp;$Z86,IF($W$1="Pesos CLP",S!$AD:$AD,S!$AO:$AO)),0)</f>
        <v>0</v>
      </c>
      <c r="AJ86" s="19">
        <f>IF(OR($I86="REAL",$I86="INCURRIDO"),SUMIF(S!$O:$O,$I86&amp;$O86&amp;$Q86&amp;UPPER(TEXT(AJ$4,"MMMMYYYY"))&amp;$Z86,IF($W$1="Pesos CLP",S!$AD:$AD,S!$AO:$AO)),0)</f>
        <v>0</v>
      </c>
      <c r="AK86" s="19">
        <f>IF(OR($I86="REAL",$I86="INCURRIDO"),SUMIF(S!$O:$O,$I86&amp;$O86&amp;$Q86&amp;UPPER(TEXT(AK$4,"MMMMYYYY"))&amp;$Z86,IF($W$1="Pesos CLP",S!$AD:$AD,S!$AO:$AO)),0)</f>
        <v>0</v>
      </c>
      <c r="AL86" s="19">
        <f>IF(OR($I86="REAL",$I86="INCURRIDO"),SUMIF(S!$O:$O,$I86&amp;$O86&amp;$Q86&amp;UPPER(TEXT(AL$4,"MMMMYYYY"))&amp;$Z86,IF($W$1="Pesos CLP",S!$AD:$AD,S!$AO:$AO)),0)</f>
        <v>0</v>
      </c>
      <c r="AM86" s="19">
        <f>IF(OR($I86="REAL",$I86="INCURRIDO"),SUMIF(S!$O:$O,$I86&amp;$O86&amp;$Q86&amp;UPPER(TEXT(AM$4,"MMMMYYYY"))&amp;$Z86,IF($W$1="Pesos CLP",S!$AD:$AD,S!$AO:$AO)),0)</f>
        <v>0</v>
      </c>
      <c r="AN86" s="19">
        <f>IF(OR($I86="REAL",$I86="INCURRIDO"),SUMIF(S!$O:$O,$I86&amp;$O86&amp;$Q86&amp;UPPER(TEXT(AN$4,"MMMMYYYY"))&amp;$Z86,IF($W$1="Pesos CLP",S!$AD:$AD,S!$AO:$AO)),0)</f>
        <v>0</v>
      </c>
      <c r="AO86" s="19">
        <f>IF(OR($I86="REAL",$I86="INCURRIDO"),SUMIF(S!$O:$O,$I86&amp;$O86&amp;$Q86&amp;UPPER(TEXT(AO$4,"MMMMYYYY"))&amp;$Z86,IF($W$1="Pesos CLP",S!$AD:$AD,S!$AO:$AO)),0)</f>
        <v>0</v>
      </c>
      <c r="AP86" s="19">
        <f>IF(OR($I86="REAL",$I86="INCURRIDO"),SUMIF(S!$O:$O,$I86&amp;$O86&amp;$Q86&amp;UPPER(TEXT(AP$4,"MMMMYYYY"))&amp;$Z86,IF($W$1="Pesos CLP",S!$AD:$AD,S!$AO:$AO)),0)</f>
        <v>0</v>
      </c>
      <c r="AQ86" s="19">
        <f>IF(OR($I86="REAL",$I86="INCURRIDO"),SUMIF(S!$O:$O,$I86&amp;$O86&amp;$Q86&amp;UPPER(TEXT(AQ$4,"MMMMYYYY"))&amp;$Z86,IF($W$1="Pesos CLP",S!$AD:$AD,S!$AO:$AO)),0)</f>
        <v>0</v>
      </c>
      <c r="AR86" s="19">
        <f>IF(OR($I86="REAL",$I86="INCURRIDO"),SUMIF(S!$O:$O,$I86&amp;$O86&amp;$Q86&amp;UPPER(TEXT(AR$4,"MMMMYYYY"))&amp;$Z86,IF($W$1="Pesos CLP",S!$AD:$AD,S!$AO:$AO)),0)</f>
        <v>0</v>
      </c>
      <c r="AS86" s="19">
        <f>IF(OR($I86="REAL",$I86="INCURRIDO"),SUMIF(S!$O:$O,$I86&amp;$O86&amp;$Q86&amp;UPPER(TEXT(AS$4,"MMMMYYYY"))&amp;$Z86,IF($W$1="Pesos CLP",S!$AD:$AD,S!$AO:$AO)),0)</f>
        <v>0</v>
      </c>
      <c r="AT86" s="19">
        <f>IF(OR($I86="REAL",$I86="INCURRIDO"),SUMIF(S!$O:$O,$I86&amp;$O86&amp;$Q86&amp;UPPER(TEXT(AT$4,"MMMMYYYY"))&amp;$Z86,IF($W$1="Pesos CLP",S!$AD:$AD,S!$AO:$AO)),0)</f>
        <v>0</v>
      </c>
      <c r="AU86" s="19">
        <f>IF(OR($I86="REAL",$I86="INCURRIDO"),SUMIF(S!$O:$O,$I86&amp;$O86&amp;$Q86&amp;UPPER(TEXT(AU$4,"MMMMYYYY"))&amp;$Z86,IF($W$1="Pesos CLP",S!$AD:$AD,S!$AO:$AO)),0)</f>
        <v>0</v>
      </c>
      <c r="AV86" s="19">
        <f>IF(OR($I86="REAL",$I86="INCURRIDO"),SUMIF(S!$O:$O,$I86&amp;$O86&amp;$Q86&amp;UPPER(TEXT(AV$4,"MMMMYYYY"))&amp;$Z86,IF($W$1="Pesos CLP",S!$AD:$AD,S!$AO:$AO)),0)</f>
        <v>0</v>
      </c>
      <c r="AW86" s="19">
        <f>IF(OR($I86="REAL",$I86="INCURRIDO"),SUMIF(S!$O:$O,$I86&amp;$O86&amp;$Q86&amp;UPPER(TEXT(AW$4,"MMMMYYYY"))&amp;$Z86,IF($W$1="Pesos CLP",S!$AD:$AD,S!$AO:$AO)),0)</f>
        <v>0</v>
      </c>
      <c r="AX86" s="19">
        <f>IF(OR($I86="REAL",$I86="INCURRIDO"),SUMIF(S!$O:$O,$I86&amp;$O86&amp;$Q86&amp;UPPER(TEXT(AX$4,"MMMMYYYY"))&amp;$Z86,IF($W$1="Pesos CLP",S!$AD:$AD,S!$AO:$AO)),0)</f>
        <v>0</v>
      </c>
      <c r="AY86" s="19">
        <f>IF(OR($I86="REAL",$I86="INCURRIDO"),SUMIF(S!$O:$O,$I86&amp;$O86&amp;$Q86&amp;UPPER(TEXT(AY$4,"MMMMYYYY"))&amp;$Z86,IF($W$1="Pesos CLP",S!$AD:$AD,S!$AO:$AO)),0)</f>
        <v>0</v>
      </c>
      <c r="AZ86" s="19">
        <f>IF(OR($I86="REAL",$I86="INCURRIDO"),SUMIF(S!$O:$O,$I86&amp;$O86&amp;$Q86&amp;UPPER(TEXT(AZ$4,"MMMMYYYY"))&amp;$Z86,IF($W$1="Pesos CLP",S!$AD:$AD,S!$AO:$AO)),0)</f>
        <v>0</v>
      </c>
      <c r="BA86" s="19">
        <f>IF(OR($I86="REAL",$I86="INCURRIDO"),SUMIF(S!$O:$O,$I86&amp;$O86&amp;$Q86&amp;UPPER(TEXT(BA$4,"MMMMYYYY"))&amp;$Z86,IF($W$1="Pesos CLP",S!$AD:$AD,S!$AO:$AO)),0)</f>
        <v>0</v>
      </c>
      <c r="BB86" s="19">
        <f>IF(OR($I86="REAL",$I86="INCURRIDO"),SUMIF(S!$O:$O,$I86&amp;$O86&amp;$Q86&amp;UPPER(TEXT(BB$4,"MMMMYYYY"))&amp;$Z86,IF($W$1="Pesos CLP",S!$AD:$AD,S!$AO:$AO)),0)</f>
        <v>0</v>
      </c>
      <c r="BC86" s="19">
        <f>IF(OR($I86="REAL",$I86="INCURRIDO"),SUMIF(S!$O:$O,$I86&amp;$O86&amp;$Q86&amp;UPPER(TEXT(BC$4,"MMMMYYYY"))&amp;$Z86,IF($W$1="Pesos CLP",S!$AD:$AD,S!$AO:$AO)),0)</f>
        <v>0</v>
      </c>
      <c r="BD86" s="19">
        <f>IF(OR($I86="REAL",$I86="INCURRIDO"),SUMIF(S!$O:$O,$I86&amp;$O86&amp;$Q86&amp;UPPER(TEXT(BD$4,"MMMMYYYY"))&amp;$Z86,IF($W$1="Pesos CLP",S!$AD:$AD,S!$AO:$AO)),0)</f>
        <v>0</v>
      </c>
      <c r="BE86" s="19">
        <f>IF(OR($I86="REAL",$I86="INCURRIDO"),SUMIF(S!$O:$O,$I86&amp;$O86&amp;$Q86&amp;UPPER(TEXT(BE$4,"MMMMYYYY"))&amp;$Z86,IF($W$1="Pesos CLP",S!$AD:$AD,S!$AO:$AO)),0)</f>
        <v>0</v>
      </c>
      <c r="BF86" s="19">
        <f>IF(OR($I86="REAL",$I86="INCURRIDO"),SUMIF(S!$O:$O,$I86&amp;$O86&amp;$Q86&amp;UPPER(TEXT(BF$4,"MMMMYYYY"))&amp;$Z86,IF($W$1="Pesos CLP",S!$AD:$AD,S!$AO:$AO)),0)</f>
        <v>0</v>
      </c>
      <c r="BG86" s="19">
        <f>IF(OR($I86="REAL",$I86="INCURRIDO"),SUMIF(S!$O:$O,$I86&amp;$O86&amp;$Q86&amp;UPPER(TEXT(BG$4,"MMMMYYYY"))&amp;$Z86,IF($W$1="Pesos CLP",S!$AD:$AD,S!$AO:$AO)),0)</f>
        <v>0</v>
      </c>
      <c r="BH86" s="19">
        <f>IF(OR($I86="REAL",$I86="INCURRIDO"),SUMIF(S!$O:$O,$I86&amp;$O86&amp;$Q86&amp;UPPER(TEXT(BH$4,"MMMMYYYY"))&amp;$Z86,IF($W$1="Pesos CLP",S!$AD:$AD,S!$AO:$AO)),0)</f>
        <v>0</v>
      </c>
      <c r="BI86" s="19">
        <f>IF(OR($I86="REAL",$I86="INCURRIDO"),SUMIF(S!$O:$O,$I86&amp;$O86&amp;$Q86&amp;UPPER(TEXT(BI$4,"MMMMYYYY"))&amp;$Z86,IF($W$1="Pesos CLP",S!$AD:$AD,S!$AO:$AO)),0)</f>
        <v>0</v>
      </c>
      <c r="BJ86" s="19">
        <f>IF(OR($I86="REAL",$I86="INCURRIDO"),SUMIF(S!$O:$O,$I86&amp;$O86&amp;$Q86&amp;UPPER(TEXT(BJ$4,"MMMMYYYY"))&amp;$Z86,IF($W$1="Pesos CLP",S!$AD:$AD,S!$AO:$AO)),0)</f>
        <v>0</v>
      </c>
      <c r="BK86" s="19">
        <f>IF(OR($I86="REAL",$I86="INCURRIDO"),SUMIF(S!$O:$O,$I86&amp;$O86&amp;$Q86&amp;UPPER(TEXT(BK$4,"MMMMYYYY"))&amp;$Z86,IF($W$1="Pesos CLP",S!$AD:$AD,S!$AO:$AO)),0)</f>
        <v>0</v>
      </c>
      <c r="BL86" s="19">
        <f>IF(OR($I86="REAL",$I86="INCURRIDO"),SUMIF(S!$O:$O,$I86&amp;$O86&amp;$Q86&amp;UPPER(TEXT(BL$4,"MMMMYYYY"))&amp;$Z86,IF($W$1="Pesos CLP",S!$AD:$AD,S!$AO:$AO)),0)</f>
        <v>0</v>
      </c>
      <c r="BM86" s="19">
        <f>IF(OR($I86="REAL",$I86="INCURRIDO"),SUMIF(S!$O:$O,$I86&amp;$O86&amp;$Q86&amp;UPPER(TEXT(BM$4,"MMMMYYYY"))&amp;$Z86,IF($W$1="Pesos CLP",S!$AD:$AD,S!$AO:$AO)),0)</f>
        <v>0</v>
      </c>
      <c r="BN86" s="19">
        <f>IF(OR($I86="REAL",$I86="INCURRIDO"),SUMIF(S!$O:$O,$I86&amp;$O86&amp;$Q86&amp;UPPER(TEXT(BN$4,"MMMMYYYY"))&amp;$Z86,IF($W$1="Pesos CLP",S!$AD:$AD,S!$AO:$AO)),0)</f>
        <v>0</v>
      </c>
      <c r="BO86" s="19">
        <f>IF(OR($I86="REAL",$I86="INCURRIDO"),SUMIF(S!$O:$O,$I86&amp;$O86&amp;$Q86&amp;UPPER(TEXT(BO$4,"MMMMYYYY"))&amp;$Z86,IF($W$1="Pesos CLP",S!$AD:$AD,S!$AO:$AO)),0)</f>
        <v>0</v>
      </c>
      <c r="BP86" s="19">
        <f>IF(OR($I86="REAL",$I86="INCURRIDO"),SUMIF(S!$O:$O,$I86&amp;$O86&amp;$Q86&amp;UPPER(TEXT(BP$4,"MMMMYYYY"))&amp;$Z86,IF($W$1="Pesos CLP",S!$AD:$AD,S!$AO:$AO)),0)</f>
        <v>0</v>
      </c>
      <c r="BQ86" s="19">
        <f>IF(OR($I86="REAL",$I86="INCURRIDO"),SUMIF(S!$O:$O,$I86&amp;$O86&amp;$Q86&amp;UPPER(TEXT(BQ$4,"MMMMYYYY"))&amp;$Z86,IF($W$1="Pesos CLP",S!$AD:$AD,S!$AO:$AO)),0)</f>
        <v>0</v>
      </c>
      <c r="BR86" s="19">
        <f>IF(OR($I86="REAL",$I86="INCURRIDO"),SUMIF(S!$O:$O,$I86&amp;$O86&amp;$Q86&amp;UPPER(TEXT(BR$4,"MMMMYYYY"))&amp;$Z86,IF($W$1="Pesos CLP",S!$AD:$AD,S!$AO:$AO)),0)</f>
        <v>0</v>
      </c>
      <c r="BS86" s="19">
        <f>IF(OR($I86="REAL",$I86="INCURRIDO"),SUMIF(S!$O:$O,$I86&amp;$O86&amp;$Q86&amp;UPPER(TEXT(BS$4,"MMMMYYYY"))&amp;$Z86,IF($W$1="Pesos CLP",S!$AD:$AD,S!$AO:$AO)),0)</f>
        <v>0</v>
      </c>
      <c r="BT86" s="19">
        <f>IF(OR($I86="REAL",$I86="INCURRIDO"),SUMIF(S!$O:$O,$I86&amp;$O86&amp;$Q86&amp;UPPER(TEXT(BT$4,"MMMMYYYY"))&amp;$Z86,IF($W$1="Pesos CLP",S!$AD:$AD,S!$AO:$AO)),0)</f>
        <v>0</v>
      </c>
      <c r="BU86" s="19">
        <f>IF(OR($I86="REAL",$I86="INCURRIDO"),SUMIF(S!$O:$O,$I86&amp;$O86&amp;$Q86&amp;UPPER(TEXT(BU$4,"MMMMYYYY"))&amp;$Z86,IF($W$1="Pesos CLP",S!$AD:$AD,S!$AO:$AO)),0)</f>
        <v>0</v>
      </c>
      <c r="BV86" s="19">
        <f>IF(OR($I86="REAL",$I86="INCURRIDO"),SUMIF(S!$O:$O,$I86&amp;$O86&amp;$Q86&amp;UPPER(TEXT(BV$4,"MMMMYYYY"))&amp;$Z86,IF($W$1="Pesos CLP",S!$AD:$AD,S!$AO:$AO)),0)</f>
        <v>0</v>
      </c>
      <c r="BW86" s="19">
        <f>IF(OR($I86="REAL",$I86="INCURRIDO"),SUMIF(S!$O:$O,$I86&amp;$O86&amp;$Q86&amp;UPPER(TEXT(BW$4,"MMMMYYYY"))&amp;$Z86,IF($W$1="Pesos CLP",S!$AD:$AD,S!$AO:$AO)),0)</f>
        <v>0</v>
      </c>
      <c r="BX86" s="19">
        <f>IF(OR($I86="REAL",$I86="INCURRIDO"),SUMIF(S!$O:$O,$I86&amp;$O86&amp;$Q86&amp;UPPER(TEXT(BX$4,"MMMMYYYY"))&amp;$Z86,IF($W$1="Pesos CLP",S!$AD:$AD,S!$AO:$AO)),0)</f>
        <v>0</v>
      </c>
      <c r="BY86" s="19">
        <f>IF(OR($I86="REAL",$I86="INCURRIDO"),SUMIF(S!$O:$O,$I86&amp;$O86&amp;$Q86&amp;UPPER(TEXT(BY$4,"MMMMYYYY"))&amp;$Z86,IF($W$1="Pesos CLP",S!$AD:$AD,S!$AO:$AO)),0)</f>
        <v>0</v>
      </c>
      <c r="BZ86" s="19">
        <f>IF(OR($I86="REAL",$I86="INCURRIDO"),SUMIF(S!$O:$O,$I86&amp;$O86&amp;$Q86&amp;UPPER(TEXT(BZ$4,"MMMMYYYY"))&amp;$Z86,IF($W$1="Pesos CLP",S!$AD:$AD,S!$AO:$AO)),0)</f>
        <v>0</v>
      </c>
      <c r="CA86" s="19">
        <f>IF(OR($I86="REAL",$I86="INCURRIDO"),SUMIF(S!$O:$O,$I86&amp;$O86&amp;$Q86&amp;UPPER(TEXT(CA$4,"MMMMYYYY"))&amp;$Z86,IF($W$1="Pesos CLP",S!$AD:$AD,S!$AO:$AO)),0)</f>
        <v>0</v>
      </c>
      <c r="CB86" s="19">
        <f>IF(OR($I86="REAL",$I86="INCURRIDO"),SUMIF(S!$O:$O,$I86&amp;$O86&amp;$Q86&amp;UPPER(TEXT(CB$4,"MMMMYYYY"))&amp;$Z86,IF($W$1="Pesos CLP",S!$AD:$AD,S!$AO:$AO)),0)</f>
        <v>0</v>
      </c>
      <c r="CC86" s="19">
        <f>IF(OR($I86="REAL",$I86="INCURRIDO"),SUMIF(S!$O:$O,$I86&amp;$O86&amp;$Q86&amp;UPPER(TEXT(CC$4,"MMMMYYYY"))&amp;$Z86,IF($W$1="Pesos CLP",S!$AD:$AD,S!$AO:$AO)),0)</f>
        <v>0</v>
      </c>
      <c r="CD86" s="19">
        <f>IF(OR($I86="REAL",$I86="INCURRIDO"),SUMIF(S!$O:$O,$I86&amp;$O86&amp;$Q86&amp;UPPER(TEXT(CD$4,"MMMMYYYY"))&amp;$Z86,IF($W$1="Pesos CLP",S!$AD:$AD,S!$AO:$AO)),0)</f>
        <v>617.55272169429918</v>
      </c>
      <c r="CE86" s="19">
        <f>IF(OR($I86="REAL",$I86="INCURRIDO"),SUMIF(S!$O:$O,$I86&amp;$O86&amp;$Q86&amp;UPPER(TEXT(CE$4,"MMMMYYYY"))&amp;$Z86,IF($W$1="Pesos CLP",S!$AD:$AD,S!$AO:$AO)),0)</f>
        <v>0</v>
      </c>
      <c r="CF86" s="19">
        <f>IF(OR($I86="REAL",$I86="INCURRIDO"),SUMIF(S!$O:$O,$I86&amp;$O86&amp;$Q86&amp;UPPER(TEXT(CF$4,"MMMMYYYY"))&amp;$Z86,IF($W$1="Pesos CLP",S!$AD:$AD,S!$AO:$AO)),0)</f>
        <v>0</v>
      </c>
      <c r="CG86" s="19">
        <f>IF(OR($I86="REAL",$I86="INCURRIDO"),SUMIF(S!$O:$O,$I86&amp;$O86&amp;$Q86&amp;UPPER(TEXT(CG$4,"MMMMYYYY"))&amp;$Z86,IF($W$1="Pesos CLP",S!$AD:$AD,S!$AO:$AO)),0)</f>
        <v>0</v>
      </c>
      <c r="CH86" s="19">
        <f>IF(OR($I86="REAL",$I86="INCURRIDO"),SUMIF(S!$O:$O,$I86&amp;$O86&amp;$Q86&amp;UPPER(TEXT(CH$4,"MMMMYYYY"))&amp;$Z86,IF($W$1="Pesos CLP",S!$AD:$AD,S!$AO:$AO)),0)</f>
        <v>0</v>
      </c>
      <c r="CI86" s="19">
        <f>IF(OR($I86="REAL",$I86="INCURRIDO"),SUMIF(S!$O:$O,$I86&amp;$O86&amp;$Q86&amp;UPPER(TEXT(CI$4,"MMMMYYYY"))&amp;$Z86,IF($W$1="Pesos CLP",S!$AD:$AD,S!$AO:$AO)),0)</f>
        <v>0</v>
      </c>
      <c r="CJ86" s="19">
        <f>IF(OR($I86="REAL",$I86="INCURRIDO"),SUMIF(S!$O:$O,$I86&amp;$O86&amp;$Q86&amp;UPPER(TEXT(CJ$4,"MMMMYYYY"))&amp;$Z86,IF($W$1="Pesos CLP",S!$AD:$AD,S!$AO:$AO)),0)</f>
        <v>0</v>
      </c>
      <c r="CK86" s="378">
        <f t="shared" si="92"/>
        <v>0</v>
      </c>
      <c r="CL86" s="378">
        <f t="shared" si="92"/>
        <v>0</v>
      </c>
      <c r="CM86" s="378">
        <f t="shared" si="92"/>
        <v>0</v>
      </c>
      <c r="CN86" s="378">
        <f t="shared" si="92"/>
        <v>0</v>
      </c>
      <c r="CO86" s="378">
        <f t="shared" si="92"/>
        <v>0</v>
      </c>
      <c r="CP86" s="378">
        <f t="shared" si="92"/>
        <v>0</v>
      </c>
      <c r="CQ86" s="378">
        <f t="shared" si="92"/>
        <v>0</v>
      </c>
      <c r="CR86" s="378">
        <f t="shared" si="92"/>
        <v>0</v>
      </c>
      <c r="CS86" s="378">
        <f t="shared" si="93"/>
        <v>0</v>
      </c>
      <c r="CT86" s="378">
        <f t="shared" si="93"/>
        <v>0</v>
      </c>
      <c r="CU86" s="378">
        <f t="shared" si="93"/>
        <v>0</v>
      </c>
      <c r="CV86" s="378">
        <f t="shared" si="93"/>
        <v>0</v>
      </c>
      <c r="CW86" s="378">
        <f t="shared" si="93"/>
        <v>0</v>
      </c>
      <c r="CX86" s="378">
        <f t="shared" si="93"/>
        <v>0</v>
      </c>
      <c r="CY86" s="378">
        <f t="shared" si="93"/>
        <v>0</v>
      </c>
      <c r="CZ86" s="378">
        <f t="shared" si="93"/>
        <v>0</v>
      </c>
      <c r="DA86" s="378">
        <f t="shared" si="93"/>
        <v>0</v>
      </c>
      <c r="DB86" s="378">
        <f t="shared" si="93"/>
        <v>0</v>
      </c>
      <c r="DC86" s="378">
        <f t="shared" si="94"/>
        <v>0</v>
      </c>
      <c r="DD86" s="378">
        <f t="shared" si="94"/>
        <v>0</v>
      </c>
      <c r="DE86" s="378">
        <f t="shared" si="94"/>
        <v>0</v>
      </c>
      <c r="DF86" s="378">
        <f t="shared" si="94"/>
        <v>0</v>
      </c>
      <c r="DG86" s="378">
        <f t="shared" si="94"/>
        <v>0</v>
      </c>
      <c r="DH86" s="378">
        <f t="shared" si="94"/>
        <v>0</v>
      </c>
      <c r="DI86" s="378">
        <f t="shared" si="94"/>
        <v>0</v>
      </c>
      <c r="DJ86" s="378">
        <f t="shared" si="94"/>
        <v>0</v>
      </c>
      <c r="DK86" s="378">
        <f t="shared" si="94"/>
        <v>0</v>
      </c>
      <c r="DL86" s="378">
        <f t="shared" si="94"/>
        <v>0</v>
      </c>
      <c r="DM86" s="378">
        <f t="shared" si="95"/>
        <v>0</v>
      </c>
      <c r="DN86" s="378">
        <f t="shared" si="95"/>
        <v>0</v>
      </c>
      <c r="DO86" s="378">
        <f t="shared" si="95"/>
        <v>0</v>
      </c>
      <c r="DP86" s="378">
        <f t="shared" si="95"/>
        <v>0</v>
      </c>
      <c r="DQ86" s="378">
        <f t="shared" si="95"/>
        <v>0</v>
      </c>
      <c r="DR86" s="378">
        <f t="shared" si="95"/>
        <v>0</v>
      </c>
      <c r="DS86" s="378">
        <f t="shared" si="95"/>
        <v>0</v>
      </c>
      <c r="DT86" s="378">
        <f t="shared" si="95"/>
        <v>0</v>
      </c>
      <c r="DU86" s="378">
        <f t="shared" si="95"/>
        <v>0</v>
      </c>
      <c r="DV86" s="378">
        <f t="shared" si="95"/>
        <v>0</v>
      </c>
      <c r="DW86" s="378">
        <f t="shared" si="96"/>
        <v>0</v>
      </c>
      <c r="DX86" s="378">
        <f t="shared" si="96"/>
        <v>0</v>
      </c>
      <c r="DY86" s="378">
        <f t="shared" si="96"/>
        <v>0</v>
      </c>
      <c r="DZ86" s="378">
        <f t="shared" si="96"/>
        <v>0</v>
      </c>
      <c r="EA86" s="378">
        <f t="shared" si="96"/>
        <v>0</v>
      </c>
      <c r="EB86" s="378">
        <f t="shared" si="96"/>
        <v>0</v>
      </c>
      <c r="EC86" s="378">
        <f t="shared" si="96"/>
        <v>0</v>
      </c>
      <c r="ED86" s="378">
        <f t="shared" si="96"/>
        <v>0</v>
      </c>
      <c r="EE86" s="378">
        <f t="shared" si="96"/>
        <v>0</v>
      </c>
      <c r="EF86" s="378">
        <f t="shared" si="96"/>
        <v>0</v>
      </c>
      <c r="EG86" s="378">
        <f t="shared" si="97"/>
        <v>0</v>
      </c>
      <c r="EH86" s="378">
        <f t="shared" si="97"/>
        <v>0</v>
      </c>
      <c r="EI86" s="378">
        <f t="shared" si="97"/>
        <v>0</v>
      </c>
      <c r="EJ86" s="378">
        <f t="shared" si="97"/>
        <v>0</v>
      </c>
      <c r="EK86" s="378">
        <f t="shared" si="97"/>
        <v>0</v>
      </c>
      <c r="EL86" s="378">
        <f t="shared" si="97"/>
        <v>0</v>
      </c>
      <c r="EM86" s="378">
        <f t="shared" si="97"/>
        <v>0</v>
      </c>
      <c r="EN86" s="378">
        <f t="shared" si="97"/>
        <v>0</v>
      </c>
      <c r="EO86" s="378">
        <f t="shared" si="97"/>
        <v>0</v>
      </c>
      <c r="EP86" s="378">
        <f t="shared" si="97"/>
        <v>0</v>
      </c>
      <c r="EQ86" s="378">
        <f t="shared" si="97"/>
        <v>0</v>
      </c>
    </row>
    <row r="87" spans="1:147" x14ac:dyDescent="0.3">
      <c r="A87" s="368"/>
      <c r="B87" s="368"/>
      <c r="C87" s="368"/>
      <c r="D87" s="368">
        <f t="shared" si="77"/>
        <v>1.034195933456562</v>
      </c>
      <c r="E87" s="368" t="str">
        <f>VLOOKUP(TEXT(Z87,0),'G2'!B:D,3,0)</f>
        <v>MN</v>
      </c>
      <c r="F87" s="816">
        <f t="shared" si="78"/>
        <v>8995.0556133520568</v>
      </c>
      <c r="G87" s="755" t="str">
        <f t="shared" si="75"/>
        <v>REAL 91243720 G_SAP BERG_CAD</v>
      </c>
      <c r="H87" s="756" t="s">
        <v>1190</v>
      </c>
      <c r="I87" s="370" t="s">
        <v>21</v>
      </c>
      <c r="J87" s="370" t="s">
        <v>22</v>
      </c>
      <c r="K87" s="370" t="s">
        <v>276</v>
      </c>
      <c r="L87" s="368" t="str">
        <f>IFERROR(VLOOKUP(TEXT(Z87,0),'G2'!$B$5:$D$21,3,0),"")</f>
        <v>MN</v>
      </c>
      <c r="M87" s="369"/>
      <c r="N87" s="370" t="s">
        <v>1119</v>
      </c>
      <c r="O87" s="370" t="s">
        <v>276</v>
      </c>
      <c r="P87" s="370"/>
      <c r="Q87" s="370" t="s">
        <v>703</v>
      </c>
      <c r="R87" s="370" t="s">
        <v>651</v>
      </c>
      <c r="S87" s="376"/>
      <c r="T87" s="372">
        <v>45572</v>
      </c>
      <c r="U87" s="372">
        <v>45568</v>
      </c>
      <c r="V87" s="373">
        <f t="shared" si="91"/>
        <v>-0.13333333333333333</v>
      </c>
      <c r="W87" s="374">
        <v>0</v>
      </c>
      <c r="X87" s="17" cm="1">
        <f t="array" ref="X87">+IF($W$1="Pesos CLP",W87,W87/TC)*MB_24A25</f>
        <v>0</v>
      </c>
      <c r="Y87" s="18">
        <f t="shared" si="76"/>
        <v>8995.0556133520568</v>
      </c>
      <c r="Z87">
        <v>91243720</v>
      </c>
      <c r="AA87" s="19">
        <f>IF(OR($I87="REAL",$I87="INCURRIDO"),SUMIF(S!$O:$O,$I87&amp;$O87&amp;$Q87&amp;UPPER(TEXT(AA$4,"MMMMYYYY"))&amp;$Z87,IF($W$1="Pesos CLP",S!$AD:$AD,S!$AO:$AO)),0)</f>
        <v>0</v>
      </c>
      <c r="AB87" s="19">
        <f>IF(OR($I87="REAL",$I87="INCURRIDO"),SUMIF(S!$O:$O,$I87&amp;$O87&amp;$Q87&amp;UPPER(TEXT(AB$4,"MMMMYYYY"))&amp;$Z87,IF($W$1="Pesos CLP",S!$AD:$AD,S!$AO:$AO)),0)</f>
        <v>0</v>
      </c>
      <c r="AC87" s="19">
        <f>IF(OR($I87="REAL",$I87="INCURRIDO"),SUMIF(S!$O:$O,$I87&amp;$O87&amp;$Q87&amp;UPPER(TEXT(AC$4,"MMMMYYYY"))&amp;$Z87,IF($W$1="Pesos CLP",S!$AD:$AD,S!$AO:$AO)),0)</f>
        <v>0</v>
      </c>
      <c r="AD87" s="19">
        <f>IF(OR($I87="REAL",$I87="INCURRIDO"),SUMIF(S!$O:$O,$I87&amp;$O87&amp;$Q87&amp;UPPER(TEXT(AD$4,"MMMMYYYY"))&amp;$Z87,IF($W$1="Pesos CLP",S!$AD:$AD,S!$AO:$AO)),0)</f>
        <v>0</v>
      </c>
      <c r="AE87" s="19">
        <f>IF(OR($I87="REAL",$I87="INCURRIDO"),SUMIF(S!$O:$O,$I87&amp;$O87&amp;$Q87&amp;UPPER(TEXT(AE$4,"MMMMYYYY"))&amp;$Z87,IF($W$1="Pesos CLP",S!$AD:$AD,S!$AO:$AO)),0)</f>
        <v>0</v>
      </c>
      <c r="AF87" s="19">
        <f>IF(OR($I87="REAL",$I87="INCURRIDO"),SUMIF(S!$O:$O,$I87&amp;$O87&amp;$Q87&amp;UPPER(TEXT(AF$4,"MMMMYYYY"))&amp;$Z87,IF($W$1="Pesos CLP",S!$AD:$AD,S!$AO:$AO)),0)</f>
        <v>0</v>
      </c>
      <c r="AG87" s="19">
        <f>IF(OR($I87="REAL",$I87="INCURRIDO"),SUMIF(S!$O:$O,$I87&amp;$O87&amp;$Q87&amp;UPPER(TEXT(AG$4,"MMMMYYYY"))&amp;$Z87,IF($W$1="Pesos CLP",S!$AD:$AD,S!$AO:$AO)),0)</f>
        <v>0</v>
      </c>
      <c r="AH87" s="19">
        <f>IF(OR($I87="REAL",$I87="INCURRIDO"),SUMIF(S!$O:$O,$I87&amp;$O87&amp;$Q87&amp;UPPER(TEXT(AH$4,"MMMMYYYY"))&amp;$Z87,IF($W$1="Pesos CLP",S!$AD:$AD,S!$AO:$AO)),0)</f>
        <v>0</v>
      </c>
      <c r="AI87" s="19">
        <f>IF(OR($I87="REAL",$I87="INCURRIDO"),SUMIF(S!$O:$O,$I87&amp;$O87&amp;$Q87&amp;UPPER(TEXT(AI$4,"MMMMYYYY"))&amp;$Z87,IF($W$1="Pesos CLP",S!$AD:$AD,S!$AO:$AO)),0)</f>
        <v>0</v>
      </c>
      <c r="AJ87" s="19">
        <f>IF(OR($I87="REAL",$I87="INCURRIDO"),SUMIF(S!$O:$O,$I87&amp;$O87&amp;$Q87&amp;UPPER(TEXT(AJ$4,"MMMMYYYY"))&amp;$Z87,IF($W$1="Pesos CLP",S!$AD:$AD,S!$AO:$AO)),0)</f>
        <v>0</v>
      </c>
      <c r="AK87" s="19">
        <f>IF(OR($I87="REAL",$I87="INCURRIDO"),SUMIF(S!$O:$O,$I87&amp;$O87&amp;$Q87&amp;UPPER(TEXT(AK$4,"MMMMYYYY"))&amp;$Z87,IF($W$1="Pesos CLP",S!$AD:$AD,S!$AO:$AO)),0)</f>
        <v>0</v>
      </c>
      <c r="AL87" s="19">
        <f>IF(OR($I87="REAL",$I87="INCURRIDO"),SUMIF(S!$O:$O,$I87&amp;$O87&amp;$Q87&amp;UPPER(TEXT(AL$4,"MMMMYYYY"))&amp;$Z87,IF($W$1="Pesos CLP",S!$AD:$AD,S!$AO:$AO)),0)</f>
        <v>0</v>
      </c>
      <c r="AM87" s="19">
        <f>IF(OR($I87="REAL",$I87="INCURRIDO"),SUMIF(S!$O:$O,$I87&amp;$O87&amp;$Q87&amp;UPPER(TEXT(AM$4,"MMMMYYYY"))&amp;$Z87,IF($W$1="Pesos CLP",S!$AD:$AD,S!$AO:$AO)),0)</f>
        <v>0</v>
      </c>
      <c r="AN87" s="19">
        <f>IF(OR($I87="REAL",$I87="INCURRIDO"),SUMIF(S!$O:$O,$I87&amp;$O87&amp;$Q87&amp;UPPER(TEXT(AN$4,"MMMMYYYY"))&amp;$Z87,IF($W$1="Pesos CLP",S!$AD:$AD,S!$AO:$AO)),0)</f>
        <v>0</v>
      </c>
      <c r="AO87" s="19">
        <f>IF(OR($I87="REAL",$I87="INCURRIDO"),SUMIF(S!$O:$O,$I87&amp;$O87&amp;$Q87&amp;UPPER(TEXT(AO$4,"MMMMYYYY"))&amp;$Z87,IF($W$1="Pesos CLP",S!$AD:$AD,S!$AO:$AO)),0)</f>
        <v>0</v>
      </c>
      <c r="AP87" s="19">
        <f>IF(OR($I87="REAL",$I87="INCURRIDO"),SUMIF(S!$O:$O,$I87&amp;$O87&amp;$Q87&amp;UPPER(TEXT(AP$4,"MMMMYYYY"))&amp;$Z87,IF($W$1="Pesos CLP",S!$AD:$AD,S!$AO:$AO)),0)</f>
        <v>0</v>
      </c>
      <c r="AQ87" s="19">
        <f>IF(OR($I87="REAL",$I87="INCURRIDO"),SUMIF(S!$O:$O,$I87&amp;$O87&amp;$Q87&amp;UPPER(TEXT(AQ$4,"MMMMYYYY"))&amp;$Z87,IF($W$1="Pesos CLP",S!$AD:$AD,S!$AO:$AO)),0)</f>
        <v>0</v>
      </c>
      <c r="AR87" s="19">
        <f>IF(OR($I87="REAL",$I87="INCURRIDO"),SUMIF(S!$O:$O,$I87&amp;$O87&amp;$Q87&amp;UPPER(TEXT(AR$4,"MMMMYYYY"))&amp;$Z87,IF($W$1="Pesos CLP",S!$AD:$AD,S!$AO:$AO)),0)</f>
        <v>0</v>
      </c>
      <c r="AS87" s="19">
        <f>IF(OR($I87="REAL",$I87="INCURRIDO"),SUMIF(S!$O:$O,$I87&amp;$O87&amp;$Q87&amp;UPPER(TEXT(AS$4,"MMMMYYYY"))&amp;$Z87,IF($W$1="Pesos CLP",S!$AD:$AD,S!$AO:$AO)),0)</f>
        <v>0</v>
      </c>
      <c r="AT87" s="19">
        <f>IF(OR($I87="REAL",$I87="INCURRIDO"),SUMIF(S!$O:$O,$I87&amp;$O87&amp;$Q87&amp;UPPER(TEXT(AT$4,"MMMMYYYY"))&amp;$Z87,IF($W$1="Pesos CLP",S!$AD:$AD,S!$AO:$AO)),0)</f>
        <v>0</v>
      </c>
      <c r="AU87" s="19">
        <f>IF(OR($I87="REAL",$I87="INCURRIDO"),SUMIF(S!$O:$O,$I87&amp;$O87&amp;$Q87&amp;UPPER(TEXT(AU$4,"MMMMYYYY"))&amp;$Z87,IF($W$1="Pesos CLP",S!$AD:$AD,S!$AO:$AO)),0)</f>
        <v>0</v>
      </c>
      <c r="AV87" s="19">
        <f>IF(OR($I87="REAL",$I87="INCURRIDO"),SUMIF(S!$O:$O,$I87&amp;$O87&amp;$Q87&amp;UPPER(TEXT(AV$4,"MMMMYYYY"))&amp;$Z87,IF($W$1="Pesos CLP",S!$AD:$AD,S!$AO:$AO)),0)</f>
        <v>0</v>
      </c>
      <c r="AW87" s="19">
        <f>IF(OR($I87="REAL",$I87="INCURRIDO"),SUMIF(S!$O:$O,$I87&amp;$O87&amp;$Q87&amp;UPPER(TEXT(AW$4,"MMMMYYYY"))&amp;$Z87,IF($W$1="Pesos CLP",S!$AD:$AD,S!$AO:$AO)),0)</f>
        <v>0</v>
      </c>
      <c r="AX87" s="19">
        <f>IF(OR($I87="REAL",$I87="INCURRIDO"),SUMIF(S!$O:$O,$I87&amp;$O87&amp;$Q87&amp;UPPER(TEXT(AX$4,"MMMMYYYY"))&amp;$Z87,IF($W$1="Pesos CLP",S!$AD:$AD,S!$AO:$AO)),0)</f>
        <v>0</v>
      </c>
      <c r="AY87" s="19">
        <f>IF(OR($I87="REAL",$I87="INCURRIDO"),SUMIF(S!$O:$O,$I87&amp;$O87&amp;$Q87&amp;UPPER(TEXT(AY$4,"MMMMYYYY"))&amp;$Z87,IF($W$1="Pesos CLP",S!$AD:$AD,S!$AO:$AO)),0)</f>
        <v>0</v>
      </c>
      <c r="AZ87" s="19">
        <f>IF(OR($I87="REAL",$I87="INCURRIDO"),SUMIF(S!$O:$O,$I87&amp;$O87&amp;$Q87&amp;UPPER(TEXT(AZ$4,"MMMMYYYY"))&amp;$Z87,IF($W$1="Pesos CLP",S!$AD:$AD,S!$AO:$AO)),0)</f>
        <v>0</v>
      </c>
      <c r="BA87" s="19">
        <f>IF(OR($I87="REAL",$I87="INCURRIDO"),SUMIF(S!$O:$O,$I87&amp;$O87&amp;$Q87&amp;UPPER(TEXT(BA$4,"MMMMYYYY"))&amp;$Z87,IF($W$1="Pesos CLP",S!$AD:$AD,S!$AO:$AO)),0)</f>
        <v>0</v>
      </c>
      <c r="BB87" s="19">
        <f>IF(OR($I87="REAL",$I87="INCURRIDO"),SUMIF(S!$O:$O,$I87&amp;$O87&amp;$Q87&amp;UPPER(TEXT(BB$4,"MMMMYYYY"))&amp;$Z87,IF($W$1="Pesos CLP",S!$AD:$AD,S!$AO:$AO)),0)</f>
        <v>0</v>
      </c>
      <c r="BC87" s="19">
        <f>IF(OR($I87="REAL",$I87="INCURRIDO"),SUMIF(S!$O:$O,$I87&amp;$O87&amp;$Q87&amp;UPPER(TEXT(BC$4,"MMMMYYYY"))&amp;$Z87,IF($W$1="Pesos CLP",S!$AD:$AD,S!$AO:$AO)),0)</f>
        <v>0</v>
      </c>
      <c r="BD87" s="19">
        <f>IF(OR($I87="REAL",$I87="INCURRIDO"),SUMIF(S!$O:$O,$I87&amp;$O87&amp;$Q87&amp;UPPER(TEXT(BD$4,"MMMMYYYY"))&amp;$Z87,IF($W$1="Pesos CLP",S!$AD:$AD,S!$AO:$AO)),0)</f>
        <v>0</v>
      </c>
      <c r="BE87" s="19">
        <f>IF(OR($I87="REAL",$I87="INCURRIDO"),SUMIF(S!$O:$O,$I87&amp;$O87&amp;$Q87&amp;UPPER(TEXT(BE$4,"MMMMYYYY"))&amp;$Z87,IF($W$1="Pesos CLP",S!$AD:$AD,S!$AO:$AO)),0)</f>
        <v>0</v>
      </c>
      <c r="BF87" s="19">
        <f>IF(OR($I87="REAL",$I87="INCURRIDO"),SUMIF(S!$O:$O,$I87&amp;$O87&amp;$Q87&amp;UPPER(TEXT(BF$4,"MMMMYYYY"))&amp;$Z87,IF($W$1="Pesos CLP",S!$AD:$AD,S!$AO:$AO)),0)</f>
        <v>0</v>
      </c>
      <c r="BG87" s="19">
        <f>IF(OR($I87="REAL",$I87="INCURRIDO"),SUMIF(S!$O:$O,$I87&amp;$O87&amp;$Q87&amp;UPPER(TEXT(BG$4,"MMMMYYYY"))&amp;$Z87,IF($W$1="Pesos CLP",S!$AD:$AD,S!$AO:$AO)),0)</f>
        <v>0</v>
      </c>
      <c r="BH87" s="19">
        <f>IF(OR($I87="REAL",$I87="INCURRIDO"),SUMIF(S!$O:$O,$I87&amp;$O87&amp;$Q87&amp;UPPER(TEXT(BH$4,"MMMMYYYY"))&amp;$Z87,IF($W$1="Pesos CLP",S!$AD:$AD,S!$AO:$AO)),0)</f>
        <v>0</v>
      </c>
      <c r="BI87" s="19">
        <f>IF(OR($I87="REAL",$I87="INCURRIDO"),SUMIF(S!$O:$O,$I87&amp;$O87&amp;$Q87&amp;UPPER(TEXT(BI$4,"MMMMYYYY"))&amp;$Z87,IF($W$1="Pesos CLP",S!$AD:$AD,S!$AO:$AO)),0)</f>
        <v>0</v>
      </c>
      <c r="BJ87" s="19">
        <f>IF(OR($I87="REAL",$I87="INCURRIDO"),SUMIF(S!$O:$O,$I87&amp;$O87&amp;$Q87&amp;UPPER(TEXT(BJ$4,"MMMMYYYY"))&amp;$Z87,IF($W$1="Pesos CLP",S!$AD:$AD,S!$AO:$AO)),0)</f>
        <v>0</v>
      </c>
      <c r="BK87" s="19">
        <f>IF(OR($I87="REAL",$I87="INCURRIDO"),SUMIF(S!$O:$O,$I87&amp;$O87&amp;$Q87&amp;UPPER(TEXT(BK$4,"MMMMYYYY"))&amp;$Z87,IF($W$1="Pesos CLP",S!$AD:$AD,S!$AO:$AO)),0)</f>
        <v>0</v>
      </c>
      <c r="BL87" s="19">
        <f>IF(OR($I87="REAL",$I87="INCURRIDO"),SUMIF(S!$O:$O,$I87&amp;$O87&amp;$Q87&amp;UPPER(TEXT(BL$4,"MMMMYYYY"))&amp;$Z87,IF($W$1="Pesos CLP",S!$AD:$AD,S!$AO:$AO)),0)</f>
        <v>0</v>
      </c>
      <c r="BM87" s="19">
        <f>IF(OR($I87="REAL",$I87="INCURRIDO"),SUMIF(S!$O:$O,$I87&amp;$O87&amp;$Q87&amp;UPPER(TEXT(BM$4,"MMMMYYYY"))&amp;$Z87,IF($W$1="Pesos CLP",S!$AD:$AD,S!$AO:$AO)),0)</f>
        <v>0</v>
      </c>
      <c r="BN87" s="19">
        <f>IF(OR($I87="REAL",$I87="INCURRIDO"),SUMIF(S!$O:$O,$I87&amp;$O87&amp;$Q87&amp;UPPER(TEXT(BN$4,"MMMMYYYY"))&amp;$Z87,IF($W$1="Pesos CLP",S!$AD:$AD,S!$AO:$AO)),0)</f>
        <v>0</v>
      </c>
      <c r="BO87" s="19">
        <f>IF(OR($I87="REAL",$I87="INCURRIDO"),SUMIF(S!$O:$O,$I87&amp;$O87&amp;$Q87&amp;UPPER(TEXT(BO$4,"MMMMYYYY"))&amp;$Z87,IF($W$1="Pesos CLP",S!$AD:$AD,S!$AO:$AO)),0)</f>
        <v>0</v>
      </c>
      <c r="BP87" s="19">
        <f>IF(OR($I87="REAL",$I87="INCURRIDO"),SUMIF(S!$O:$O,$I87&amp;$O87&amp;$Q87&amp;UPPER(TEXT(BP$4,"MMMMYYYY"))&amp;$Z87,IF($W$1="Pesos CLP",S!$AD:$AD,S!$AO:$AO)),0)</f>
        <v>0</v>
      </c>
      <c r="BQ87" s="19">
        <f>IF(OR($I87="REAL",$I87="INCURRIDO"),SUMIF(S!$O:$O,$I87&amp;$O87&amp;$Q87&amp;UPPER(TEXT(BQ$4,"MMMMYYYY"))&amp;$Z87,IF($W$1="Pesos CLP",S!$AD:$AD,S!$AO:$AO)),0)</f>
        <v>0</v>
      </c>
      <c r="BR87" s="19">
        <f>IF(OR($I87="REAL",$I87="INCURRIDO"),SUMIF(S!$O:$O,$I87&amp;$O87&amp;$Q87&amp;UPPER(TEXT(BR$4,"MMMMYYYY"))&amp;$Z87,IF($W$1="Pesos CLP",S!$AD:$AD,S!$AO:$AO)),0)</f>
        <v>0</v>
      </c>
      <c r="BS87" s="19">
        <f>IF(OR($I87="REAL",$I87="INCURRIDO"),SUMIF(S!$O:$O,$I87&amp;$O87&amp;$Q87&amp;UPPER(TEXT(BS$4,"MMMMYYYY"))&amp;$Z87,IF($W$1="Pesos CLP",S!$AD:$AD,S!$AO:$AO)),0)</f>
        <v>0</v>
      </c>
      <c r="BT87" s="19">
        <f>IF(OR($I87="REAL",$I87="INCURRIDO"),SUMIF(S!$O:$O,$I87&amp;$O87&amp;$Q87&amp;UPPER(TEXT(BT$4,"MMMMYYYY"))&amp;$Z87,IF($W$1="Pesos CLP",S!$AD:$AD,S!$AO:$AO)),0)</f>
        <v>0</v>
      </c>
      <c r="BU87" s="19">
        <f>IF(OR($I87="REAL",$I87="INCURRIDO"),SUMIF(S!$O:$O,$I87&amp;$O87&amp;$Q87&amp;UPPER(TEXT(BU$4,"MMMMYYYY"))&amp;$Z87,IF($W$1="Pesos CLP",S!$AD:$AD,S!$AO:$AO)),0)</f>
        <v>0</v>
      </c>
      <c r="BV87" s="19">
        <f>IF(OR($I87="REAL",$I87="INCURRIDO"),SUMIF(S!$O:$O,$I87&amp;$O87&amp;$Q87&amp;UPPER(TEXT(BV$4,"MMMMYYYY"))&amp;$Z87,IF($W$1="Pesos CLP",S!$AD:$AD,S!$AO:$AO)),0)</f>
        <v>0</v>
      </c>
      <c r="BW87" s="19">
        <f>IF(OR($I87="REAL",$I87="INCURRIDO"),SUMIF(S!$O:$O,$I87&amp;$O87&amp;$Q87&amp;UPPER(TEXT(BW$4,"MMMMYYYY"))&amp;$Z87,IF($W$1="Pesos CLP",S!$AD:$AD,S!$AO:$AO)),0)</f>
        <v>8956.5832952901092</v>
      </c>
      <c r="BX87" s="19">
        <f>IF(OR($I87="REAL",$I87="INCURRIDO"),SUMIF(S!$O:$O,$I87&amp;$O87&amp;$Q87&amp;UPPER(TEXT(BX$4,"MMMMYYYY"))&amp;$Z87,IF($W$1="Pesos CLP",S!$AD:$AD,S!$AO:$AO)),0)</f>
        <v>0</v>
      </c>
      <c r="BY87" s="19">
        <f>IF(OR($I87="REAL",$I87="INCURRIDO"),SUMIF(S!$O:$O,$I87&amp;$O87&amp;$Q87&amp;UPPER(TEXT(BY$4,"MMMMYYYY"))&amp;$Z87,IF($W$1="Pesos CLP",S!$AD:$AD,S!$AO:$AO)),0)</f>
        <v>0</v>
      </c>
      <c r="BZ87" s="19">
        <f>IF(OR($I87="REAL",$I87="INCURRIDO"),SUMIF(S!$O:$O,$I87&amp;$O87&amp;$Q87&amp;UPPER(TEXT(BZ$4,"MMMMYYYY"))&amp;$Z87,IF($W$1="Pesos CLP",S!$AD:$AD,S!$AO:$AO)),0)</f>
        <v>38.472318061947441</v>
      </c>
      <c r="CA87" s="19">
        <f>IF(OR($I87="REAL",$I87="INCURRIDO"),SUMIF(S!$O:$O,$I87&amp;$O87&amp;$Q87&amp;UPPER(TEXT(CA$4,"MMMMYYYY"))&amp;$Z87,IF($W$1="Pesos CLP",S!$AD:$AD,S!$AO:$AO)),0)</f>
        <v>0</v>
      </c>
      <c r="CB87" s="19">
        <f>IF(OR($I87="REAL",$I87="INCURRIDO"),SUMIF(S!$O:$O,$I87&amp;$O87&amp;$Q87&amp;UPPER(TEXT(CB$4,"MMMMYYYY"))&amp;$Z87,IF($W$1="Pesos CLP",S!$AD:$AD,S!$AO:$AO)),0)</f>
        <v>0</v>
      </c>
      <c r="CC87" s="19">
        <f>IF(OR($I87="REAL",$I87="INCURRIDO"),SUMIF(S!$O:$O,$I87&amp;$O87&amp;$Q87&amp;UPPER(TEXT(CC$4,"MMMMYYYY"))&amp;$Z87,IF($W$1="Pesos CLP",S!$AD:$AD,S!$AO:$AO)),0)</f>
        <v>0</v>
      </c>
      <c r="CD87" s="19">
        <f>IF(OR($I87="REAL",$I87="INCURRIDO"),SUMIF(S!$O:$O,$I87&amp;$O87&amp;$Q87&amp;UPPER(TEXT(CD$4,"MMMMYYYY"))&amp;$Z87,IF($W$1="Pesos CLP",S!$AD:$AD,S!$AO:$AO)),0)</f>
        <v>0</v>
      </c>
      <c r="CE87" s="19">
        <f>IF(OR($I87="REAL",$I87="INCURRIDO"),SUMIF(S!$O:$O,$I87&amp;$O87&amp;$Q87&amp;UPPER(TEXT(CE$4,"MMMMYYYY"))&amp;$Z87,IF($W$1="Pesos CLP",S!$AD:$AD,S!$AO:$AO)),0)</f>
        <v>0</v>
      </c>
      <c r="CF87" s="19">
        <f>IF(OR($I87="REAL",$I87="INCURRIDO"),SUMIF(S!$O:$O,$I87&amp;$O87&amp;$Q87&amp;UPPER(TEXT(CF$4,"MMMMYYYY"))&amp;$Z87,IF($W$1="Pesos CLP",S!$AD:$AD,S!$AO:$AO)),0)</f>
        <v>0</v>
      </c>
      <c r="CG87" s="19">
        <f>IF(OR($I87="REAL",$I87="INCURRIDO"),SUMIF(S!$O:$O,$I87&amp;$O87&amp;$Q87&amp;UPPER(TEXT(CG$4,"MMMMYYYY"))&amp;$Z87,IF($W$1="Pesos CLP",S!$AD:$AD,S!$AO:$AO)),0)</f>
        <v>0</v>
      </c>
      <c r="CH87" s="19">
        <f>IF(OR($I87="REAL",$I87="INCURRIDO"),SUMIF(S!$O:$O,$I87&amp;$O87&amp;$Q87&amp;UPPER(TEXT(CH$4,"MMMMYYYY"))&amp;$Z87,IF($W$1="Pesos CLP",S!$AD:$AD,S!$AO:$AO)),0)</f>
        <v>0</v>
      </c>
      <c r="CI87" s="19">
        <f>IF(OR($I87="REAL",$I87="INCURRIDO"),SUMIF(S!$O:$O,$I87&amp;$O87&amp;$Q87&amp;UPPER(TEXT(CI$4,"MMMMYYYY"))&amp;$Z87,IF($W$1="Pesos CLP",S!$AD:$AD,S!$AO:$AO)),0)</f>
        <v>0</v>
      </c>
      <c r="CJ87" s="19">
        <f>IF(OR($I87="REAL",$I87="INCURRIDO"),SUMIF(S!$O:$O,$I87&amp;$O87&amp;$Q87&amp;UPPER(TEXT(CJ$4,"MMMMYYYY"))&amp;$Z87,IF($W$1="Pesos CLP",S!$AD:$AD,S!$AO:$AO)),0)</f>
        <v>0</v>
      </c>
      <c r="CK87" s="378">
        <f t="shared" si="92"/>
        <v>0</v>
      </c>
      <c r="CL87" s="378">
        <f t="shared" si="92"/>
        <v>0</v>
      </c>
      <c r="CM87" s="378">
        <f t="shared" si="92"/>
        <v>0</v>
      </c>
      <c r="CN87" s="378">
        <f t="shared" si="92"/>
        <v>0</v>
      </c>
      <c r="CO87" s="378">
        <f t="shared" si="92"/>
        <v>0</v>
      </c>
      <c r="CP87" s="378">
        <f t="shared" si="92"/>
        <v>0</v>
      </c>
      <c r="CQ87" s="378">
        <f t="shared" si="92"/>
        <v>0</v>
      </c>
      <c r="CR87" s="378">
        <f t="shared" si="92"/>
        <v>0</v>
      </c>
      <c r="CS87" s="378">
        <f t="shared" si="93"/>
        <v>0</v>
      </c>
      <c r="CT87" s="378">
        <f t="shared" si="93"/>
        <v>0</v>
      </c>
      <c r="CU87" s="378">
        <f t="shared" si="93"/>
        <v>0</v>
      </c>
      <c r="CV87" s="378">
        <f t="shared" si="93"/>
        <v>0</v>
      </c>
      <c r="CW87" s="378">
        <f t="shared" si="93"/>
        <v>0</v>
      </c>
      <c r="CX87" s="378">
        <f t="shared" si="93"/>
        <v>0</v>
      </c>
      <c r="CY87" s="378">
        <f t="shared" si="93"/>
        <v>0</v>
      </c>
      <c r="CZ87" s="378">
        <f t="shared" si="93"/>
        <v>0</v>
      </c>
      <c r="DA87" s="378">
        <f t="shared" si="93"/>
        <v>0</v>
      </c>
      <c r="DB87" s="378">
        <f t="shared" si="93"/>
        <v>0</v>
      </c>
      <c r="DC87" s="378">
        <f t="shared" si="94"/>
        <v>0</v>
      </c>
      <c r="DD87" s="378">
        <f t="shared" si="94"/>
        <v>0</v>
      </c>
      <c r="DE87" s="378">
        <f t="shared" si="94"/>
        <v>0</v>
      </c>
      <c r="DF87" s="378">
        <f t="shared" si="94"/>
        <v>0</v>
      </c>
      <c r="DG87" s="378">
        <f t="shared" si="94"/>
        <v>0</v>
      </c>
      <c r="DH87" s="378">
        <f t="shared" si="94"/>
        <v>0</v>
      </c>
      <c r="DI87" s="378">
        <f t="shared" si="94"/>
        <v>0</v>
      </c>
      <c r="DJ87" s="378">
        <f t="shared" si="94"/>
        <v>0</v>
      </c>
      <c r="DK87" s="378">
        <f t="shared" si="94"/>
        <v>0</v>
      </c>
      <c r="DL87" s="378">
        <f t="shared" si="94"/>
        <v>0</v>
      </c>
      <c r="DM87" s="378">
        <f t="shared" si="95"/>
        <v>0</v>
      </c>
      <c r="DN87" s="378">
        <f t="shared" si="95"/>
        <v>0</v>
      </c>
      <c r="DO87" s="378">
        <f t="shared" si="95"/>
        <v>0</v>
      </c>
      <c r="DP87" s="378">
        <f t="shared" si="95"/>
        <v>0</v>
      </c>
      <c r="DQ87" s="378">
        <f t="shared" si="95"/>
        <v>0</v>
      </c>
      <c r="DR87" s="378">
        <f t="shared" si="95"/>
        <v>0</v>
      </c>
      <c r="DS87" s="378">
        <f t="shared" si="95"/>
        <v>0</v>
      </c>
      <c r="DT87" s="378">
        <f t="shared" si="95"/>
        <v>0</v>
      </c>
      <c r="DU87" s="378">
        <f t="shared" si="95"/>
        <v>0</v>
      </c>
      <c r="DV87" s="378">
        <f t="shared" si="95"/>
        <v>0</v>
      </c>
      <c r="DW87" s="378">
        <f t="shared" si="96"/>
        <v>0</v>
      </c>
      <c r="DX87" s="378">
        <f t="shared" si="96"/>
        <v>0</v>
      </c>
      <c r="DY87" s="378">
        <f t="shared" si="96"/>
        <v>0</v>
      </c>
      <c r="DZ87" s="378">
        <f t="shared" si="96"/>
        <v>0</v>
      </c>
      <c r="EA87" s="378">
        <f t="shared" si="96"/>
        <v>0</v>
      </c>
      <c r="EB87" s="378">
        <f t="shared" si="96"/>
        <v>0</v>
      </c>
      <c r="EC87" s="378">
        <f t="shared" si="96"/>
        <v>0</v>
      </c>
      <c r="ED87" s="378">
        <f t="shared" si="96"/>
        <v>0</v>
      </c>
      <c r="EE87" s="378">
        <f t="shared" si="96"/>
        <v>0</v>
      </c>
      <c r="EF87" s="378">
        <f t="shared" si="96"/>
        <v>0</v>
      </c>
      <c r="EG87" s="378">
        <f t="shared" si="97"/>
        <v>0</v>
      </c>
      <c r="EH87" s="378">
        <f t="shared" si="97"/>
        <v>0</v>
      </c>
      <c r="EI87" s="378">
        <f t="shared" si="97"/>
        <v>0</v>
      </c>
      <c r="EJ87" s="378">
        <f t="shared" si="97"/>
        <v>0</v>
      </c>
      <c r="EK87" s="378">
        <f t="shared" si="97"/>
        <v>0</v>
      </c>
      <c r="EL87" s="378">
        <f t="shared" si="97"/>
        <v>0</v>
      </c>
      <c r="EM87" s="378">
        <f t="shared" si="97"/>
        <v>0</v>
      </c>
      <c r="EN87" s="378">
        <f t="shared" si="97"/>
        <v>0</v>
      </c>
      <c r="EO87" s="378">
        <f t="shared" si="97"/>
        <v>0</v>
      </c>
      <c r="EP87" s="378">
        <f t="shared" si="97"/>
        <v>0</v>
      </c>
      <c r="EQ87" s="378">
        <f t="shared" si="97"/>
        <v>0</v>
      </c>
    </row>
    <row r="88" spans="1:147" x14ac:dyDescent="0.3">
      <c r="A88" s="182"/>
      <c r="B88" s="182"/>
      <c r="C88" s="368"/>
      <c r="D88" s="368" t="e">
        <f t="shared" si="77"/>
        <v>#N/A</v>
      </c>
      <c r="E88" s="368" t="e">
        <f>VLOOKUP(TEXT(Z88,0),'G2'!B:D,3,0)</f>
        <v>#N/A</v>
      </c>
      <c r="F88" s="816">
        <f t="shared" si="78"/>
        <v>0</v>
      </c>
      <c r="G88" s="755">
        <f t="shared" si="75"/>
        <v>0</v>
      </c>
      <c r="H88" s="756" t="s">
        <v>1190</v>
      </c>
      <c r="I88" s="181"/>
      <c r="J88" s="181"/>
      <c r="K88" s="182"/>
      <c r="L88" s="182" t="str">
        <f>IFERROR(VLOOKUP(TEXT(Z88,0),'G2'!$B$5:$D$21,3,0),"")</f>
        <v/>
      </c>
      <c r="M88" s="183"/>
      <c r="N88" s="184" t="s">
        <v>245</v>
      </c>
      <c r="O88" s="181"/>
      <c r="P88" s="181"/>
      <c r="Q88" s="181"/>
      <c r="R88" s="181"/>
      <c r="S88" s="185"/>
      <c r="T88" s="186"/>
      <c r="U88" s="186"/>
      <c r="V88" s="187"/>
      <c r="W88" s="188" t="e">
        <v>#N/A</v>
      </c>
      <c r="X88" s="188"/>
      <c r="Y88" s="188"/>
      <c r="Z88" s="188"/>
      <c r="AA88" s="19">
        <f>IF(OR($I88="REAL",$I88="INCURRIDO"),SUMIF(S!$O:$O,$I88&amp;$O88&amp;$Q88&amp;UPPER(TEXT(AA$4,"MMMMYYYY"))&amp;$Z88,IF($W$1="Pesos CLP",S!$AD:$AD,S!$AO:$AO)),0)</f>
        <v>0</v>
      </c>
      <c r="AB88" s="19">
        <f>IF(OR($I88="REAL",$I88="INCURRIDO"),SUMIF(S!$O:$O,$I88&amp;$O88&amp;$Q88&amp;UPPER(TEXT(AB$4,"MMMMYYYY"))&amp;$Z88,IF($W$1="Pesos CLP",S!$AD:$AD,S!$AO:$AO)),0)</f>
        <v>0</v>
      </c>
      <c r="AC88" s="19">
        <f>IF(OR($I88="REAL",$I88="INCURRIDO"),SUMIF(S!$O:$O,$I88&amp;$O88&amp;$Q88&amp;UPPER(TEXT(AC$4,"MMMMYYYY"))&amp;$Z88,IF($W$1="Pesos CLP",S!$AD:$AD,S!$AO:$AO)),0)</f>
        <v>0</v>
      </c>
      <c r="AD88" s="19">
        <f>IF(OR($I88="REAL",$I88="INCURRIDO"),SUMIF(S!$O:$O,$I88&amp;$O88&amp;$Q88&amp;UPPER(TEXT(AD$4,"MMMMYYYY"))&amp;$Z88,IF($W$1="Pesos CLP",S!$AD:$AD,S!$AO:$AO)),0)</f>
        <v>0</v>
      </c>
      <c r="AE88" s="19">
        <f>IF(OR($I88="REAL",$I88="INCURRIDO"),SUMIF(S!$O:$O,$I88&amp;$O88&amp;$Q88&amp;UPPER(TEXT(AE$4,"MMMMYYYY"))&amp;$Z88,IF($W$1="Pesos CLP",S!$AD:$AD,S!$AO:$AO)),0)</f>
        <v>0</v>
      </c>
      <c r="AF88" s="19">
        <f>IF(OR($I88="REAL",$I88="INCURRIDO"),SUMIF(S!$O:$O,$I88&amp;$O88&amp;$Q88&amp;UPPER(TEXT(AF$4,"MMMMYYYY"))&amp;$Z88,IF($W$1="Pesos CLP",S!$AD:$AD,S!$AO:$AO)),0)</f>
        <v>0</v>
      </c>
      <c r="AG88" s="19">
        <f>IF(OR($I88="REAL",$I88="INCURRIDO"),SUMIF(S!$O:$O,$I88&amp;$O88&amp;$Q88&amp;UPPER(TEXT(AG$4,"MMMMYYYY"))&amp;$Z88,IF($W$1="Pesos CLP",S!$AD:$AD,S!$AO:$AO)),0)</f>
        <v>0</v>
      </c>
      <c r="AH88" s="19">
        <f>IF(OR($I88="REAL",$I88="INCURRIDO"),SUMIF(S!$O:$O,$I88&amp;$O88&amp;$Q88&amp;UPPER(TEXT(AH$4,"MMMMYYYY"))&amp;$Z88,IF($W$1="Pesos CLP",S!$AD:$AD,S!$AO:$AO)),0)</f>
        <v>0</v>
      </c>
      <c r="AI88" s="19">
        <f>IF(OR($I88="REAL",$I88="INCURRIDO"),SUMIF(S!$O:$O,$I88&amp;$O88&amp;$Q88&amp;UPPER(TEXT(AI$4,"MMMMYYYY"))&amp;$Z88,IF($W$1="Pesos CLP",S!$AD:$AD,S!$AO:$AO)),0)</f>
        <v>0</v>
      </c>
      <c r="AJ88" s="19">
        <f>IF(OR($I88="REAL",$I88="INCURRIDO"),SUMIF(S!$O:$O,$I88&amp;$O88&amp;$Q88&amp;UPPER(TEXT(AJ$4,"MMMMYYYY"))&amp;$Z88,IF($W$1="Pesos CLP",S!$AD:$AD,S!$AO:$AO)),0)</f>
        <v>0</v>
      </c>
      <c r="AK88" s="19">
        <f>IF(OR($I88="REAL",$I88="INCURRIDO"),SUMIF(S!$O:$O,$I88&amp;$O88&amp;$Q88&amp;UPPER(TEXT(AK$4,"MMMMYYYY"))&amp;$Z88,IF($W$1="Pesos CLP",S!$AD:$AD,S!$AO:$AO)),0)</f>
        <v>0</v>
      </c>
      <c r="AL88" s="19">
        <f>IF(OR($I88="REAL",$I88="INCURRIDO"),SUMIF(S!$O:$O,$I88&amp;$O88&amp;$Q88&amp;UPPER(TEXT(AL$4,"MMMMYYYY"))&amp;$Z88,IF($W$1="Pesos CLP",S!$AD:$AD,S!$AO:$AO)),0)</f>
        <v>0</v>
      </c>
      <c r="AM88" s="19">
        <f>IF(OR($I88="REAL",$I88="INCURRIDO"),SUMIF(S!$O:$O,$I88&amp;$O88&amp;$Q88&amp;UPPER(TEXT(AM$4,"MMMMYYYY"))&amp;$Z88,IF($W$1="Pesos CLP",S!$AD:$AD,S!$AO:$AO)),0)</f>
        <v>0</v>
      </c>
      <c r="AN88" s="19">
        <f>IF(OR($I88="REAL",$I88="INCURRIDO"),SUMIF(S!$O:$O,$I88&amp;$O88&amp;$Q88&amp;UPPER(TEXT(AN$4,"MMMMYYYY"))&amp;$Z88,IF($W$1="Pesos CLP",S!$AD:$AD,S!$AO:$AO)),0)</f>
        <v>0</v>
      </c>
      <c r="AO88" s="19">
        <f>IF(OR($I88="REAL",$I88="INCURRIDO"),SUMIF(S!$O:$O,$I88&amp;$O88&amp;$Q88&amp;UPPER(TEXT(AO$4,"MMMMYYYY"))&amp;$Z88,IF($W$1="Pesos CLP",S!$AD:$AD,S!$AO:$AO)),0)</f>
        <v>0</v>
      </c>
      <c r="AP88" s="19">
        <f>IF(OR($I88="REAL",$I88="INCURRIDO"),SUMIF(S!$O:$O,$I88&amp;$O88&amp;$Q88&amp;UPPER(TEXT(AP$4,"MMMMYYYY"))&amp;$Z88,IF($W$1="Pesos CLP",S!$AD:$AD,S!$AO:$AO)),0)</f>
        <v>0</v>
      </c>
      <c r="AQ88" s="19">
        <f>IF(OR($I88="REAL",$I88="INCURRIDO"),SUMIF(S!$O:$O,$I88&amp;$O88&amp;$Q88&amp;UPPER(TEXT(AQ$4,"MMMMYYYY"))&amp;$Z88,IF($W$1="Pesos CLP",S!$AD:$AD,S!$AO:$AO)),0)</f>
        <v>0</v>
      </c>
      <c r="AR88" s="19">
        <f>IF(OR($I88="REAL",$I88="INCURRIDO"),SUMIF(S!$O:$O,$I88&amp;$O88&amp;$Q88&amp;UPPER(TEXT(AR$4,"MMMMYYYY"))&amp;$Z88,IF($W$1="Pesos CLP",S!$AD:$AD,S!$AO:$AO)),0)</f>
        <v>0</v>
      </c>
      <c r="AS88" s="19">
        <f>IF(OR($I88="REAL",$I88="INCURRIDO"),SUMIF(S!$O:$O,$I88&amp;$O88&amp;$Q88&amp;UPPER(TEXT(AS$4,"MMMMYYYY"))&amp;$Z88,IF($W$1="Pesos CLP",S!$AD:$AD,S!$AO:$AO)),0)</f>
        <v>0</v>
      </c>
      <c r="AT88" s="19">
        <f>IF(OR($I88="REAL",$I88="INCURRIDO"),SUMIF(S!$O:$O,$I88&amp;$O88&amp;$Q88&amp;UPPER(TEXT(AT$4,"MMMMYYYY"))&amp;$Z88,IF($W$1="Pesos CLP",S!$AD:$AD,S!$AO:$AO)),0)</f>
        <v>0</v>
      </c>
      <c r="AU88" s="19">
        <f>IF(OR($I88="REAL",$I88="INCURRIDO"),SUMIF(S!$O:$O,$I88&amp;$O88&amp;$Q88&amp;UPPER(TEXT(AU$4,"MMMMYYYY"))&amp;$Z88,IF($W$1="Pesos CLP",S!$AD:$AD,S!$AO:$AO)),0)</f>
        <v>0</v>
      </c>
      <c r="AV88" s="19">
        <f>IF(OR($I88="REAL",$I88="INCURRIDO"),SUMIF(S!$O:$O,$I88&amp;$O88&amp;$Q88&amp;UPPER(TEXT(AV$4,"MMMMYYYY"))&amp;$Z88,IF($W$1="Pesos CLP",S!$AD:$AD,S!$AO:$AO)),0)</f>
        <v>0</v>
      </c>
      <c r="AW88" s="19">
        <f>IF(OR($I88="REAL",$I88="INCURRIDO"),SUMIF(S!$O:$O,$I88&amp;$O88&amp;$Q88&amp;UPPER(TEXT(AW$4,"MMMMYYYY"))&amp;$Z88,IF($W$1="Pesos CLP",S!$AD:$AD,S!$AO:$AO)),0)</f>
        <v>0</v>
      </c>
      <c r="AX88" s="19">
        <f>IF(OR($I88="REAL",$I88="INCURRIDO"),SUMIF(S!$O:$O,$I88&amp;$O88&amp;$Q88&amp;UPPER(TEXT(AX$4,"MMMMYYYY"))&amp;$Z88,IF($W$1="Pesos CLP",S!$AD:$AD,S!$AO:$AO)),0)</f>
        <v>0</v>
      </c>
      <c r="AY88" s="19">
        <f>IF(OR($I88="REAL",$I88="INCURRIDO"),SUMIF(S!$O:$O,$I88&amp;$O88&amp;$Q88&amp;UPPER(TEXT(AY$4,"MMMMYYYY"))&amp;$Z88,IF($W$1="Pesos CLP",S!$AD:$AD,S!$AO:$AO)),0)</f>
        <v>0</v>
      </c>
      <c r="AZ88" s="19">
        <f>IF(OR($I88="REAL",$I88="INCURRIDO"),SUMIF(S!$O:$O,$I88&amp;$O88&amp;$Q88&amp;UPPER(TEXT(AZ$4,"MMMMYYYY"))&amp;$Z88,IF($W$1="Pesos CLP",S!$AD:$AD,S!$AO:$AO)),0)</f>
        <v>0</v>
      </c>
      <c r="BA88" s="19">
        <f>IF(OR($I88="REAL",$I88="INCURRIDO"),SUMIF(S!$O:$O,$I88&amp;$O88&amp;$Q88&amp;UPPER(TEXT(BA$4,"MMMMYYYY"))&amp;$Z88,IF($W$1="Pesos CLP",S!$AD:$AD,S!$AO:$AO)),0)</f>
        <v>0</v>
      </c>
      <c r="BB88" s="19">
        <f>IF(OR($I88="REAL",$I88="INCURRIDO"),SUMIF(S!$O:$O,$I88&amp;$O88&amp;$Q88&amp;UPPER(TEXT(BB$4,"MMMMYYYY"))&amp;$Z88,IF($W$1="Pesos CLP",S!$AD:$AD,S!$AO:$AO)),0)</f>
        <v>0</v>
      </c>
      <c r="BC88" s="19">
        <f>IF(OR($I88="REAL",$I88="INCURRIDO"),SUMIF(S!$O:$O,$I88&amp;$O88&amp;$Q88&amp;UPPER(TEXT(BC$4,"MMMMYYYY"))&amp;$Z88,IF($W$1="Pesos CLP",S!$AD:$AD,S!$AO:$AO)),0)</f>
        <v>0</v>
      </c>
      <c r="BD88" s="19">
        <f>IF(OR($I88="REAL",$I88="INCURRIDO"),SUMIF(S!$O:$O,$I88&amp;$O88&amp;$Q88&amp;UPPER(TEXT(BD$4,"MMMMYYYY"))&amp;$Z88,IF($W$1="Pesos CLP",S!$AD:$AD,S!$AO:$AO)),0)</f>
        <v>0</v>
      </c>
      <c r="BE88" s="19">
        <f>IF(OR($I88="REAL",$I88="INCURRIDO"),SUMIF(S!$O:$O,$I88&amp;$O88&amp;$Q88&amp;UPPER(TEXT(BE$4,"MMMMYYYY"))&amp;$Z88,IF($W$1="Pesos CLP",S!$AD:$AD,S!$AO:$AO)),0)</f>
        <v>0</v>
      </c>
      <c r="BF88" s="19">
        <f>IF(OR($I88="REAL",$I88="INCURRIDO"),SUMIF(S!$O:$O,$I88&amp;$O88&amp;$Q88&amp;UPPER(TEXT(BF$4,"MMMMYYYY"))&amp;$Z88,IF($W$1="Pesos CLP",S!$AD:$AD,S!$AO:$AO)),0)</f>
        <v>0</v>
      </c>
      <c r="BG88" s="19">
        <f>IF(OR($I88="REAL",$I88="INCURRIDO"),SUMIF(S!$O:$O,$I88&amp;$O88&amp;$Q88&amp;UPPER(TEXT(BG$4,"MMMMYYYY"))&amp;$Z88,IF($W$1="Pesos CLP",S!$AD:$AD,S!$AO:$AO)),0)</f>
        <v>0</v>
      </c>
      <c r="BH88" s="19">
        <f>IF(OR($I88="REAL",$I88="INCURRIDO"),SUMIF(S!$O:$O,$I88&amp;$O88&amp;$Q88&amp;UPPER(TEXT(BH$4,"MMMMYYYY"))&amp;$Z88,IF($W$1="Pesos CLP",S!$AD:$AD,S!$AO:$AO)),0)</f>
        <v>0</v>
      </c>
      <c r="BI88" s="19">
        <f>IF(OR($I88="REAL",$I88="INCURRIDO"),SUMIF(S!$O:$O,$I88&amp;$O88&amp;$Q88&amp;UPPER(TEXT(BI$4,"MMMMYYYY"))&amp;$Z88,IF($W$1="Pesos CLP",S!$AD:$AD,S!$AO:$AO)),0)</f>
        <v>0</v>
      </c>
      <c r="BJ88" s="19">
        <f>IF(OR($I88="REAL",$I88="INCURRIDO"),SUMIF(S!$O:$O,$I88&amp;$O88&amp;$Q88&amp;UPPER(TEXT(BJ$4,"MMMMYYYY"))&amp;$Z88,IF($W$1="Pesos CLP",S!$AD:$AD,S!$AO:$AO)),0)</f>
        <v>0</v>
      </c>
      <c r="BK88" s="19">
        <f>IF(OR($I88="REAL",$I88="INCURRIDO"),SUMIF(S!$O:$O,$I88&amp;$O88&amp;$Q88&amp;UPPER(TEXT(BK$4,"MMMMYYYY"))&amp;$Z88,IF($W$1="Pesos CLP",S!$AD:$AD,S!$AO:$AO)),0)</f>
        <v>0</v>
      </c>
      <c r="BL88" s="19">
        <f>IF(OR($I88="REAL",$I88="INCURRIDO"),SUMIF(S!$O:$O,$I88&amp;$O88&amp;$Q88&amp;UPPER(TEXT(BL$4,"MMMMYYYY"))&amp;$Z88,IF($W$1="Pesos CLP",S!$AD:$AD,S!$AO:$AO)),0)</f>
        <v>0</v>
      </c>
      <c r="BM88" s="19">
        <f>IF(OR($I88="REAL",$I88="INCURRIDO"),SUMIF(S!$O:$O,$I88&amp;$O88&amp;$Q88&amp;UPPER(TEXT(BM$4,"MMMMYYYY"))&amp;$Z88,IF($W$1="Pesos CLP",S!$AD:$AD,S!$AO:$AO)),0)</f>
        <v>0</v>
      </c>
      <c r="BN88" s="19">
        <f>IF(OR($I88="REAL",$I88="INCURRIDO"),SUMIF(S!$O:$O,$I88&amp;$O88&amp;$Q88&amp;UPPER(TEXT(BN$4,"MMMMYYYY"))&amp;$Z88,IF($W$1="Pesos CLP",S!$AD:$AD,S!$AO:$AO)),0)</f>
        <v>0</v>
      </c>
      <c r="BO88" s="19">
        <f>IF(OR($I88="REAL",$I88="INCURRIDO"),SUMIF(S!$O:$O,$I88&amp;$O88&amp;$Q88&amp;UPPER(TEXT(BO$4,"MMMMYYYY"))&amp;$Z88,IF($W$1="Pesos CLP",S!$AD:$AD,S!$AO:$AO)),0)</f>
        <v>0</v>
      </c>
      <c r="BP88" s="19">
        <f>IF(OR($I88="REAL",$I88="INCURRIDO"),SUMIF(S!$O:$O,$I88&amp;$O88&amp;$Q88&amp;UPPER(TEXT(BP$4,"MMMMYYYY"))&amp;$Z88,IF($W$1="Pesos CLP",S!$AD:$AD,S!$AO:$AO)),0)</f>
        <v>0</v>
      </c>
      <c r="BQ88" s="19">
        <f>IF(OR($I88="REAL",$I88="INCURRIDO"),SUMIF(S!$O:$O,$I88&amp;$O88&amp;$Q88&amp;UPPER(TEXT(BQ$4,"MMMMYYYY"))&amp;$Z88,IF($W$1="Pesos CLP",S!$AD:$AD,S!$AO:$AO)),0)</f>
        <v>0</v>
      </c>
      <c r="BR88" s="19">
        <f>IF(OR($I88="REAL",$I88="INCURRIDO"),SUMIF(S!$O:$O,$I88&amp;$O88&amp;$Q88&amp;UPPER(TEXT(BR$4,"MMMMYYYY"))&amp;$Z88,IF($W$1="Pesos CLP",S!$AD:$AD,S!$AO:$AO)),0)</f>
        <v>0</v>
      </c>
      <c r="BS88" s="188"/>
      <c r="BT88" s="188"/>
      <c r="BU88" s="188"/>
      <c r="BV88" s="188"/>
      <c r="BW88" s="188"/>
      <c r="BX88" s="188"/>
      <c r="BY88" s="188"/>
      <c r="BZ88" s="188"/>
      <c r="CA88" s="188"/>
      <c r="CB88" s="188"/>
      <c r="CC88" s="188"/>
      <c r="CD88" s="188"/>
      <c r="CE88" s="188"/>
      <c r="CF88" s="188"/>
      <c r="CG88" s="188"/>
      <c r="CH88" s="188"/>
      <c r="CI88" s="188"/>
      <c r="CJ88" s="188"/>
      <c r="CK88" s="380">
        <f t="shared" si="92"/>
        <v>0</v>
      </c>
      <c r="CL88" s="380">
        <f t="shared" si="92"/>
        <v>0</v>
      </c>
      <c r="CM88" s="380">
        <f t="shared" si="92"/>
        <v>0</v>
      </c>
      <c r="CN88" s="380">
        <f t="shared" si="92"/>
        <v>0</v>
      </c>
      <c r="CO88" s="380">
        <f t="shared" si="92"/>
        <v>0</v>
      </c>
      <c r="CP88" s="380">
        <f t="shared" si="92"/>
        <v>0</v>
      </c>
      <c r="CQ88" s="380">
        <f t="shared" si="92"/>
        <v>0</v>
      </c>
      <c r="CR88" s="380">
        <f t="shared" si="92"/>
        <v>0</v>
      </c>
      <c r="CS88" s="380">
        <f t="shared" si="93"/>
        <v>0</v>
      </c>
      <c r="CT88" s="380">
        <f t="shared" si="93"/>
        <v>0</v>
      </c>
      <c r="CU88" s="380">
        <f t="shared" si="93"/>
        <v>0</v>
      </c>
      <c r="CV88" s="380">
        <f t="shared" si="93"/>
        <v>0</v>
      </c>
      <c r="CW88" s="380">
        <f t="shared" si="93"/>
        <v>0</v>
      </c>
      <c r="CX88" s="380">
        <f t="shared" si="93"/>
        <v>0</v>
      </c>
      <c r="CY88" s="380">
        <f t="shared" si="93"/>
        <v>0</v>
      </c>
      <c r="CZ88" s="380">
        <f t="shared" si="93"/>
        <v>0</v>
      </c>
      <c r="DA88" s="380">
        <f t="shared" si="93"/>
        <v>0</v>
      </c>
      <c r="DB88" s="380">
        <f t="shared" si="93"/>
        <v>0</v>
      </c>
      <c r="DC88" s="380">
        <f t="shared" si="94"/>
        <v>0</v>
      </c>
      <c r="DD88" s="380">
        <f t="shared" si="94"/>
        <v>0</v>
      </c>
      <c r="DE88" s="380">
        <f t="shared" si="94"/>
        <v>0</v>
      </c>
      <c r="DF88" s="380">
        <f t="shared" si="94"/>
        <v>0</v>
      </c>
      <c r="DG88" s="380">
        <f t="shared" si="94"/>
        <v>0</v>
      </c>
      <c r="DH88" s="380">
        <f t="shared" si="94"/>
        <v>0</v>
      </c>
      <c r="DI88" s="380">
        <f t="shared" si="94"/>
        <v>0</v>
      </c>
      <c r="DJ88" s="380">
        <f t="shared" si="94"/>
        <v>0</v>
      </c>
      <c r="DK88" s="380">
        <f t="shared" si="94"/>
        <v>0</v>
      </c>
      <c r="DL88" s="380">
        <f t="shared" si="94"/>
        <v>0</v>
      </c>
      <c r="DM88" s="380">
        <f t="shared" si="95"/>
        <v>0</v>
      </c>
      <c r="DN88" s="380">
        <f t="shared" si="95"/>
        <v>0</v>
      </c>
      <c r="DO88" s="380">
        <f t="shared" si="95"/>
        <v>0</v>
      </c>
      <c r="DP88" s="380">
        <f t="shared" si="95"/>
        <v>0</v>
      </c>
      <c r="DQ88" s="380">
        <f t="shared" si="95"/>
        <v>0</v>
      </c>
      <c r="DR88" s="380">
        <f t="shared" si="95"/>
        <v>0</v>
      </c>
      <c r="DS88" s="380">
        <f t="shared" si="95"/>
        <v>0</v>
      </c>
      <c r="DT88" s="380">
        <f t="shared" si="95"/>
        <v>0</v>
      </c>
      <c r="DU88" s="380">
        <f t="shared" si="95"/>
        <v>0</v>
      </c>
      <c r="DV88" s="380">
        <f t="shared" si="95"/>
        <v>0</v>
      </c>
      <c r="DW88" s="380">
        <f t="shared" si="96"/>
        <v>0</v>
      </c>
      <c r="DX88" s="380">
        <f t="shared" si="96"/>
        <v>0</v>
      </c>
      <c r="DY88" s="380">
        <f t="shared" si="96"/>
        <v>0</v>
      </c>
      <c r="DZ88" s="380">
        <f t="shared" si="96"/>
        <v>0</v>
      </c>
      <c r="EA88" s="380">
        <f t="shared" si="96"/>
        <v>0</v>
      </c>
      <c r="EB88" s="380">
        <f t="shared" si="96"/>
        <v>0</v>
      </c>
      <c r="EC88" s="380">
        <f t="shared" si="96"/>
        <v>0</v>
      </c>
      <c r="ED88" s="380">
        <f t="shared" si="96"/>
        <v>0</v>
      </c>
      <c r="EE88" s="380">
        <f t="shared" si="96"/>
        <v>0</v>
      </c>
      <c r="EF88" s="380">
        <f t="shared" si="96"/>
        <v>0</v>
      </c>
      <c r="EG88" s="380">
        <f t="shared" si="97"/>
        <v>0</v>
      </c>
      <c r="EH88" s="380">
        <f t="shared" si="97"/>
        <v>0</v>
      </c>
      <c r="EI88" s="380">
        <f t="shared" si="97"/>
        <v>0</v>
      </c>
      <c r="EJ88" s="380">
        <f t="shared" si="97"/>
        <v>0</v>
      </c>
      <c r="EK88" s="380">
        <f t="shared" si="97"/>
        <v>0</v>
      </c>
      <c r="EL88" s="380">
        <f t="shared" si="97"/>
        <v>0</v>
      </c>
      <c r="EM88" s="380">
        <f t="shared" si="97"/>
        <v>0</v>
      </c>
      <c r="EN88" s="380">
        <f t="shared" si="97"/>
        <v>0</v>
      </c>
      <c r="EO88" s="380">
        <f t="shared" si="97"/>
        <v>0</v>
      </c>
      <c r="EP88" s="380">
        <f t="shared" si="97"/>
        <v>0</v>
      </c>
      <c r="EQ88" s="380">
        <f t="shared" si="97"/>
        <v>0</v>
      </c>
    </row>
    <row r="89" spans="1:147" x14ac:dyDescent="0.3">
      <c r="A89" s="167"/>
      <c r="B89" s="167"/>
      <c r="C89" s="368"/>
      <c r="D89" s="368" t="e">
        <f t="shared" si="77"/>
        <v>#N/A</v>
      </c>
      <c r="E89" s="368" t="e">
        <f>VLOOKUP(TEXT(Z89,0),'G2'!B:D,3,0)</f>
        <v>#N/A</v>
      </c>
      <c r="F89" s="816">
        <f t="shared" si="78"/>
        <v>0</v>
      </c>
      <c r="G89" s="755">
        <f t="shared" si="75"/>
        <v>0</v>
      </c>
      <c r="H89" s="756" t="s">
        <v>1190</v>
      </c>
      <c r="I89" s="166"/>
      <c r="J89" s="166"/>
      <c r="K89" s="167"/>
      <c r="L89" s="167" t="str">
        <f>IFERROR(VLOOKUP(TEXT(Z89,0),'G2'!$B$5:$D$21,3,0),"")</f>
        <v/>
      </c>
      <c r="M89" s="168"/>
      <c r="N89" s="169" t="s">
        <v>277</v>
      </c>
      <c r="O89" s="166"/>
      <c r="P89" s="166"/>
      <c r="Q89" s="166"/>
      <c r="R89" s="166"/>
      <c r="S89" s="170"/>
      <c r="T89" s="171"/>
      <c r="U89" s="171"/>
      <c r="V89" s="172"/>
      <c r="W89" s="173" t="e">
        <v>#N/A</v>
      </c>
      <c r="X89" s="173"/>
      <c r="Y89" s="173"/>
      <c r="Z89" s="173"/>
      <c r="AA89" s="19">
        <f>IF(OR($I89="REAL",$I89="INCURRIDO"),SUMIF(S!$O:$O,$I89&amp;$O89&amp;$Q89&amp;UPPER(TEXT(AA$4,"MMMMYYYY"))&amp;$Z89,IF($W$1="Pesos CLP",S!$AD:$AD,S!$AO:$AO)),0)</f>
        <v>0</v>
      </c>
      <c r="AB89" s="19">
        <f>IF(OR($I89="REAL",$I89="INCURRIDO"),SUMIF(S!$O:$O,$I89&amp;$O89&amp;$Q89&amp;UPPER(TEXT(AB$4,"MMMMYYYY"))&amp;$Z89,IF($W$1="Pesos CLP",S!$AD:$AD,S!$AO:$AO)),0)</f>
        <v>0</v>
      </c>
      <c r="AC89" s="19">
        <f>IF(OR($I89="REAL",$I89="INCURRIDO"),SUMIF(S!$O:$O,$I89&amp;$O89&amp;$Q89&amp;UPPER(TEXT(AC$4,"MMMMYYYY"))&amp;$Z89,IF($W$1="Pesos CLP",S!$AD:$AD,S!$AO:$AO)),0)</f>
        <v>0</v>
      </c>
      <c r="AD89" s="19">
        <f>IF(OR($I89="REAL",$I89="INCURRIDO"),SUMIF(S!$O:$O,$I89&amp;$O89&amp;$Q89&amp;UPPER(TEXT(AD$4,"MMMMYYYY"))&amp;$Z89,IF($W$1="Pesos CLP",S!$AD:$AD,S!$AO:$AO)),0)</f>
        <v>0</v>
      </c>
      <c r="AE89" s="19">
        <f>IF(OR($I89="REAL",$I89="INCURRIDO"),SUMIF(S!$O:$O,$I89&amp;$O89&amp;$Q89&amp;UPPER(TEXT(AE$4,"MMMMYYYY"))&amp;$Z89,IF($W$1="Pesos CLP",S!$AD:$AD,S!$AO:$AO)),0)</f>
        <v>0</v>
      </c>
      <c r="AF89" s="19">
        <f>IF(OR($I89="REAL",$I89="INCURRIDO"),SUMIF(S!$O:$O,$I89&amp;$O89&amp;$Q89&amp;UPPER(TEXT(AF$4,"MMMMYYYY"))&amp;$Z89,IF($W$1="Pesos CLP",S!$AD:$AD,S!$AO:$AO)),0)</f>
        <v>0</v>
      </c>
      <c r="AG89" s="19">
        <f>IF(OR($I89="REAL",$I89="INCURRIDO"),SUMIF(S!$O:$O,$I89&amp;$O89&amp;$Q89&amp;UPPER(TEXT(AG$4,"MMMMYYYY"))&amp;$Z89,IF($W$1="Pesos CLP",S!$AD:$AD,S!$AO:$AO)),0)</f>
        <v>0</v>
      </c>
      <c r="AH89" s="19">
        <f>IF(OR($I89="REAL",$I89="INCURRIDO"),SUMIF(S!$O:$O,$I89&amp;$O89&amp;$Q89&amp;UPPER(TEXT(AH$4,"MMMMYYYY"))&amp;$Z89,IF($W$1="Pesos CLP",S!$AD:$AD,S!$AO:$AO)),0)</f>
        <v>0</v>
      </c>
      <c r="AI89" s="19">
        <f>IF(OR($I89="REAL",$I89="INCURRIDO"),SUMIF(S!$O:$O,$I89&amp;$O89&amp;$Q89&amp;UPPER(TEXT(AI$4,"MMMMYYYY"))&amp;$Z89,IF($W$1="Pesos CLP",S!$AD:$AD,S!$AO:$AO)),0)</f>
        <v>0</v>
      </c>
      <c r="AJ89" s="19">
        <f>IF(OR($I89="REAL",$I89="INCURRIDO"),SUMIF(S!$O:$O,$I89&amp;$O89&amp;$Q89&amp;UPPER(TEXT(AJ$4,"MMMMYYYY"))&amp;$Z89,IF($W$1="Pesos CLP",S!$AD:$AD,S!$AO:$AO)),0)</f>
        <v>0</v>
      </c>
      <c r="AK89" s="19">
        <f>IF(OR($I89="REAL",$I89="INCURRIDO"),SUMIF(S!$O:$O,$I89&amp;$O89&amp;$Q89&amp;UPPER(TEXT(AK$4,"MMMMYYYY"))&amp;$Z89,IF($W$1="Pesos CLP",S!$AD:$AD,S!$AO:$AO)),0)</f>
        <v>0</v>
      </c>
      <c r="AL89" s="19">
        <f>IF(OR($I89="REAL",$I89="INCURRIDO"),SUMIF(S!$O:$O,$I89&amp;$O89&amp;$Q89&amp;UPPER(TEXT(AL$4,"MMMMYYYY"))&amp;$Z89,IF($W$1="Pesos CLP",S!$AD:$AD,S!$AO:$AO)),0)</f>
        <v>0</v>
      </c>
      <c r="AM89" s="19">
        <f>IF(OR($I89="REAL",$I89="INCURRIDO"),SUMIF(S!$O:$O,$I89&amp;$O89&amp;$Q89&amp;UPPER(TEXT(AM$4,"MMMMYYYY"))&amp;$Z89,IF($W$1="Pesos CLP",S!$AD:$AD,S!$AO:$AO)),0)</f>
        <v>0</v>
      </c>
      <c r="AN89" s="19">
        <f>IF(OR($I89="REAL",$I89="INCURRIDO"),SUMIF(S!$O:$O,$I89&amp;$O89&amp;$Q89&amp;UPPER(TEXT(AN$4,"MMMMYYYY"))&amp;$Z89,IF($W$1="Pesos CLP",S!$AD:$AD,S!$AO:$AO)),0)</f>
        <v>0</v>
      </c>
      <c r="AO89" s="19">
        <f>IF(OR($I89="REAL",$I89="INCURRIDO"),SUMIF(S!$O:$O,$I89&amp;$O89&amp;$Q89&amp;UPPER(TEXT(AO$4,"MMMMYYYY"))&amp;$Z89,IF($W$1="Pesos CLP",S!$AD:$AD,S!$AO:$AO)),0)</f>
        <v>0</v>
      </c>
      <c r="AP89" s="19">
        <f>IF(OR($I89="REAL",$I89="INCURRIDO"),SUMIF(S!$O:$O,$I89&amp;$O89&amp;$Q89&amp;UPPER(TEXT(AP$4,"MMMMYYYY"))&amp;$Z89,IF($W$1="Pesos CLP",S!$AD:$AD,S!$AO:$AO)),0)</f>
        <v>0</v>
      </c>
      <c r="AQ89" s="19">
        <f>IF(OR($I89="REAL",$I89="INCURRIDO"),SUMIF(S!$O:$O,$I89&amp;$O89&amp;$Q89&amp;UPPER(TEXT(AQ$4,"MMMMYYYY"))&amp;$Z89,IF($W$1="Pesos CLP",S!$AD:$AD,S!$AO:$AO)),0)</f>
        <v>0</v>
      </c>
      <c r="AR89" s="19">
        <f>IF(OR($I89="REAL",$I89="INCURRIDO"),SUMIF(S!$O:$O,$I89&amp;$O89&amp;$Q89&amp;UPPER(TEXT(AR$4,"MMMMYYYY"))&amp;$Z89,IF($W$1="Pesos CLP",S!$AD:$AD,S!$AO:$AO)),0)</f>
        <v>0</v>
      </c>
      <c r="AS89" s="19">
        <f>IF(OR($I89="REAL",$I89="INCURRIDO"),SUMIF(S!$O:$O,$I89&amp;$O89&amp;$Q89&amp;UPPER(TEXT(AS$4,"MMMMYYYY"))&amp;$Z89,IF($W$1="Pesos CLP",S!$AD:$AD,S!$AO:$AO)),0)</f>
        <v>0</v>
      </c>
      <c r="AT89" s="19">
        <f>IF(OR($I89="REAL",$I89="INCURRIDO"),SUMIF(S!$O:$O,$I89&amp;$O89&amp;$Q89&amp;UPPER(TEXT(AT$4,"MMMMYYYY"))&amp;$Z89,IF($W$1="Pesos CLP",S!$AD:$AD,S!$AO:$AO)),0)</f>
        <v>0</v>
      </c>
      <c r="AU89" s="19">
        <f>IF(OR($I89="REAL",$I89="INCURRIDO"),SUMIF(S!$O:$O,$I89&amp;$O89&amp;$Q89&amp;UPPER(TEXT(AU$4,"MMMMYYYY"))&amp;$Z89,IF($W$1="Pesos CLP",S!$AD:$AD,S!$AO:$AO)),0)</f>
        <v>0</v>
      </c>
      <c r="AV89" s="19">
        <f>IF(OR($I89="REAL",$I89="INCURRIDO"),SUMIF(S!$O:$O,$I89&amp;$O89&amp;$Q89&amp;UPPER(TEXT(AV$4,"MMMMYYYY"))&amp;$Z89,IF($W$1="Pesos CLP",S!$AD:$AD,S!$AO:$AO)),0)</f>
        <v>0</v>
      </c>
      <c r="AW89" s="19">
        <f>IF(OR($I89="REAL",$I89="INCURRIDO"),SUMIF(S!$O:$O,$I89&amp;$O89&amp;$Q89&amp;UPPER(TEXT(AW$4,"MMMMYYYY"))&amp;$Z89,IF($W$1="Pesos CLP",S!$AD:$AD,S!$AO:$AO)),0)</f>
        <v>0</v>
      </c>
      <c r="AX89" s="19">
        <f>IF(OR($I89="REAL",$I89="INCURRIDO"),SUMIF(S!$O:$O,$I89&amp;$O89&amp;$Q89&amp;UPPER(TEXT(AX$4,"MMMMYYYY"))&amp;$Z89,IF($W$1="Pesos CLP",S!$AD:$AD,S!$AO:$AO)),0)</f>
        <v>0</v>
      </c>
      <c r="AY89" s="19">
        <f>IF(OR($I89="REAL",$I89="INCURRIDO"),SUMIF(S!$O:$O,$I89&amp;$O89&amp;$Q89&amp;UPPER(TEXT(AY$4,"MMMMYYYY"))&amp;$Z89,IF($W$1="Pesos CLP",S!$AD:$AD,S!$AO:$AO)),0)</f>
        <v>0</v>
      </c>
      <c r="AZ89" s="19">
        <f>IF(OR($I89="REAL",$I89="INCURRIDO"),SUMIF(S!$O:$O,$I89&amp;$O89&amp;$Q89&amp;UPPER(TEXT(AZ$4,"MMMMYYYY"))&amp;$Z89,IF($W$1="Pesos CLP",S!$AD:$AD,S!$AO:$AO)),0)</f>
        <v>0</v>
      </c>
      <c r="BA89" s="19">
        <f>IF(OR($I89="REAL",$I89="INCURRIDO"),SUMIF(S!$O:$O,$I89&amp;$O89&amp;$Q89&amp;UPPER(TEXT(BA$4,"MMMMYYYY"))&amp;$Z89,IF($W$1="Pesos CLP",S!$AD:$AD,S!$AO:$AO)),0)</f>
        <v>0</v>
      </c>
      <c r="BB89" s="19">
        <f>IF(OR($I89="REAL",$I89="INCURRIDO"),SUMIF(S!$O:$O,$I89&amp;$O89&amp;$Q89&amp;UPPER(TEXT(BB$4,"MMMMYYYY"))&amp;$Z89,IF($W$1="Pesos CLP",S!$AD:$AD,S!$AO:$AO)),0)</f>
        <v>0</v>
      </c>
      <c r="BC89" s="19">
        <f>IF(OR($I89="REAL",$I89="INCURRIDO"),SUMIF(S!$O:$O,$I89&amp;$O89&amp;$Q89&amp;UPPER(TEXT(BC$4,"MMMMYYYY"))&amp;$Z89,IF($W$1="Pesos CLP",S!$AD:$AD,S!$AO:$AO)),0)</f>
        <v>0</v>
      </c>
      <c r="BD89" s="19">
        <f>IF(OR($I89="REAL",$I89="INCURRIDO"),SUMIF(S!$O:$O,$I89&amp;$O89&amp;$Q89&amp;UPPER(TEXT(BD$4,"MMMMYYYY"))&amp;$Z89,IF($W$1="Pesos CLP",S!$AD:$AD,S!$AO:$AO)),0)</f>
        <v>0</v>
      </c>
      <c r="BE89" s="19">
        <f>IF(OR($I89="REAL",$I89="INCURRIDO"),SUMIF(S!$O:$O,$I89&amp;$O89&amp;$Q89&amp;UPPER(TEXT(BE$4,"MMMMYYYY"))&amp;$Z89,IF($W$1="Pesos CLP",S!$AD:$AD,S!$AO:$AO)),0)</f>
        <v>0</v>
      </c>
      <c r="BF89" s="19">
        <f>IF(OR($I89="REAL",$I89="INCURRIDO"),SUMIF(S!$O:$O,$I89&amp;$O89&amp;$Q89&amp;UPPER(TEXT(BF$4,"MMMMYYYY"))&amp;$Z89,IF($W$1="Pesos CLP",S!$AD:$AD,S!$AO:$AO)),0)</f>
        <v>0</v>
      </c>
      <c r="BG89" s="19">
        <f>IF(OR($I89="REAL",$I89="INCURRIDO"),SUMIF(S!$O:$O,$I89&amp;$O89&amp;$Q89&amp;UPPER(TEXT(BG$4,"MMMMYYYY"))&amp;$Z89,IF($W$1="Pesos CLP",S!$AD:$AD,S!$AO:$AO)),0)</f>
        <v>0</v>
      </c>
      <c r="BH89" s="19">
        <f>IF(OR($I89="REAL",$I89="INCURRIDO"),SUMIF(S!$O:$O,$I89&amp;$O89&amp;$Q89&amp;UPPER(TEXT(BH$4,"MMMMYYYY"))&amp;$Z89,IF($W$1="Pesos CLP",S!$AD:$AD,S!$AO:$AO)),0)</f>
        <v>0</v>
      </c>
      <c r="BI89" s="19">
        <f>IF(OR($I89="REAL",$I89="INCURRIDO"),SUMIF(S!$O:$O,$I89&amp;$O89&amp;$Q89&amp;UPPER(TEXT(BI$4,"MMMMYYYY"))&amp;$Z89,IF($W$1="Pesos CLP",S!$AD:$AD,S!$AO:$AO)),0)</f>
        <v>0</v>
      </c>
      <c r="BJ89" s="19">
        <f>IF(OR($I89="REAL",$I89="INCURRIDO"),SUMIF(S!$O:$O,$I89&amp;$O89&amp;$Q89&amp;UPPER(TEXT(BJ$4,"MMMMYYYY"))&amp;$Z89,IF($W$1="Pesos CLP",S!$AD:$AD,S!$AO:$AO)),0)</f>
        <v>0</v>
      </c>
      <c r="BK89" s="19">
        <f>IF(OR($I89="REAL",$I89="INCURRIDO"),SUMIF(S!$O:$O,$I89&amp;$O89&amp;$Q89&amp;UPPER(TEXT(BK$4,"MMMMYYYY"))&amp;$Z89,IF($W$1="Pesos CLP",S!$AD:$AD,S!$AO:$AO)),0)</f>
        <v>0</v>
      </c>
      <c r="BL89" s="19">
        <f>IF(OR($I89="REAL",$I89="INCURRIDO"),SUMIF(S!$O:$O,$I89&amp;$O89&amp;$Q89&amp;UPPER(TEXT(BL$4,"MMMMYYYY"))&amp;$Z89,IF($W$1="Pesos CLP",S!$AD:$AD,S!$AO:$AO)),0)</f>
        <v>0</v>
      </c>
      <c r="BM89" s="19">
        <f>IF(OR($I89="REAL",$I89="INCURRIDO"),SUMIF(S!$O:$O,$I89&amp;$O89&amp;$Q89&amp;UPPER(TEXT(BM$4,"MMMMYYYY"))&amp;$Z89,IF($W$1="Pesos CLP",S!$AD:$AD,S!$AO:$AO)),0)</f>
        <v>0</v>
      </c>
      <c r="BN89" s="19">
        <f>IF(OR($I89="REAL",$I89="INCURRIDO"),SUMIF(S!$O:$O,$I89&amp;$O89&amp;$Q89&amp;UPPER(TEXT(BN$4,"MMMMYYYY"))&amp;$Z89,IF($W$1="Pesos CLP",S!$AD:$AD,S!$AO:$AO)),0)</f>
        <v>0</v>
      </c>
      <c r="BO89" s="19">
        <f>IF(OR($I89="REAL",$I89="INCURRIDO"),SUMIF(S!$O:$O,$I89&amp;$O89&amp;$Q89&amp;UPPER(TEXT(BO$4,"MMMMYYYY"))&amp;$Z89,IF($W$1="Pesos CLP",S!$AD:$AD,S!$AO:$AO)),0)</f>
        <v>0</v>
      </c>
      <c r="BP89" s="19">
        <f>IF(OR($I89="REAL",$I89="INCURRIDO"),SUMIF(S!$O:$O,$I89&amp;$O89&amp;$Q89&amp;UPPER(TEXT(BP$4,"MMMMYYYY"))&amp;$Z89,IF($W$1="Pesos CLP",S!$AD:$AD,S!$AO:$AO)),0)</f>
        <v>0</v>
      </c>
      <c r="BQ89" s="19">
        <f>IF(OR($I89="REAL",$I89="INCURRIDO"),SUMIF(S!$O:$O,$I89&amp;$O89&amp;$Q89&amp;UPPER(TEXT(BQ$4,"MMMMYYYY"))&amp;$Z89,IF($W$1="Pesos CLP",S!$AD:$AD,S!$AO:$AO)),0)</f>
        <v>0</v>
      </c>
      <c r="BR89" s="19">
        <f>IF(OR($I89="REAL",$I89="INCURRIDO"),SUMIF(S!$O:$O,$I89&amp;$O89&amp;$Q89&amp;UPPER(TEXT(BR$4,"MMMMYYYY"))&amp;$Z89,IF($W$1="Pesos CLP",S!$AD:$AD,S!$AO:$AO)),0)</f>
        <v>0</v>
      </c>
      <c r="BS89" s="173"/>
      <c r="BT89" s="173"/>
      <c r="BU89" s="173"/>
      <c r="BV89" s="173"/>
      <c r="BW89" s="173"/>
      <c r="BX89" s="173"/>
      <c r="BY89" s="173"/>
      <c r="BZ89" s="173"/>
      <c r="CA89" s="173"/>
      <c r="CB89" s="173"/>
      <c r="CC89" s="173"/>
      <c r="CD89" s="173"/>
      <c r="CE89" s="173"/>
      <c r="CF89" s="173"/>
      <c r="CG89" s="173"/>
      <c r="CH89" s="173"/>
      <c r="CI89" s="173"/>
      <c r="CJ89" s="173"/>
      <c r="CK89" s="382">
        <f t="shared" si="92"/>
        <v>0</v>
      </c>
      <c r="CL89" s="382">
        <f t="shared" si="92"/>
        <v>0</v>
      </c>
      <c r="CM89" s="382">
        <f t="shared" si="92"/>
        <v>0</v>
      </c>
      <c r="CN89" s="382">
        <f t="shared" si="92"/>
        <v>0</v>
      </c>
      <c r="CO89" s="382">
        <f t="shared" si="92"/>
        <v>0</v>
      </c>
      <c r="CP89" s="382">
        <f t="shared" si="92"/>
        <v>0</v>
      </c>
      <c r="CQ89" s="382">
        <f t="shared" si="92"/>
        <v>0</v>
      </c>
      <c r="CR89" s="382">
        <f t="shared" si="92"/>
        <v>0</v>
      </c>
      <c r="CS89" s="382">
        <f t="shared" si="93"/>
        <v>0</v>
      </c>
      <c r="CT89" s="382">
        <f t="shared" si="93"/>
        <v>0</v>
      </c>
      <c r="CU89" s="382">
        <f t="shared" si="93"/>
        <v>0</v>
      </c>
      <c r="CV89" s="382">
        <f t="shared" si="93"/>
        <v>0</v>
      </c>
      <c r="CW89" s="382">
        <f t="shared" si="93"/>
        <v>0</v>
      </c>
      <c r="CX89" s="382">
        <f t="shared" si="93"/>
        <v>0</v>
      </c>
      <c r="CY89" s="382">
        <f t="shared" si="93"/>
        <v>0</v>
      </c>
      <c r="CZ89" s="382">
        <f t="shared" si="93"/>
        <v>0</v>
      </c>
      <c r="DA89" s="382">
        <f t="shared" si="93"/>
        <v>0</v>
      </c>
      <c r="DB89" s="382">
        <f t="shared" si="93"/>
        <v>0</v>
      </c>
      <c r="DC89" s="382">
        <f t="shared" si="94"/>
        <v>0</v>
      </c>
      <c r="DD89" s="382">
        <f t="shared" si="94"/>
        <v>0</v>
      </c>
      <c r="DE89" s="382">
        <f t="shared" si="94"/>
        <v>0</v>
      </c>
      <c r="DF89" s="382">
        <f t="shared" si="94"/>
        <v>0</v>
      </c>
      <c r="DG89" s="382">
        <f t="shared" si="94"/>
        <v>0</v>
      </c>
      <c r="DH89" s="382">
        <f t="shared" si="94"/>
        <v>0</v>
      </c>
      <c r="DI89" s="382">
        <f t="shared" si="94"/>
        <v>0</v>
      </c>
      <c r="DJ89" s="382">
        <f t="shared" si="94"/>
        <v>0</v>
      </c>
      <c r="DK89" s="382">
        <f t="shared" si="94"/>
        <v>0</v>
      </c>
      <c r="DL89" s="382">
        <f t="shared" si="94"/>
        <v>0</v>
      </c>
      <c r="DM89" s="382">
        <f t="shared" si="95"/>
        <v>0</v>
      </c>
      <c r="DN89" s="382">
        <f t="shared" si="95"/>
        <v>0</v>
      </c>
      <c r="DO89" s="382">
        <f t="shared" si="95"/>
        <v>0</v>
      </c>
      <c r="DP89" s="382">
        <f t="shared" si="95"/>
        <v>0</v>
      </c>
      <c r="DQ89" s="382">
        <f t="shared" si="95"/>
        <v>0</v>
      </c>
      <c r="DR89" s="382">
        <f t="shared" si="95"/>
        <v>0</v>
      </c>
      <c r="DS89" s="382">
        <f t="shared" si="95"/>
        <v>0</v>
      </c>
      <c r="DT89" s="382">
        <f t="shared" si="95"/>
        <v>0</v>
      </c>
      <c r="DU89" s="382">
        <f t="shared" si="95"/>
        <v>0</v>
      </c>
      <c r="DV89" s="382">
        <f t="shared" si="95"/>
        <v>0</v>
      </c>
      <c r="DW89" s="382">
        <f t="shared" si="96"/>
        <v>0</v>
      </c>
      <c r="DX89" s="382">
        <f t="shared" si="96"/>
        <v>0</v>
      </c>
      <c r="DY89" s="382">
        <f t="shared" si="96"/>
        <v>0</v>
      </c>
      <c r="DZ89" s="382">
        <f t="shared" si="96"/>
        <v>0</v>
      </c>
      <c r="EA89" s="382">
        <f t="shared" si="96"/>
        <v>0</v>
      </c>
      <c r="EB89" s="382">
        <f t="shared" si="96"/>
        <v>0</v>
      </c>
      <c r="EC89" s="382">
        <f t="shared" si="96"/>
        <v>0</v>
      </c>
      <c r="ED89" s="382">
        <f t="shared" si="96"/>
        <v>0</v>
      </c>
      <c r="EE89" s="382">
        <f t="shared" si="96"/>
        <v>0</v>
      </c>
      <c r="EF89" s="382">
        <f t="shared" si="96"/>
        <v>0</v>
      </c>
      <c r="EG89" s="382">
        <f t="shared" si="97"/>
        <v>0</v>
      </c>
      <c r="EH89" s="382">
        <f t="shared" si="97"/>
        <v>0</v>
      </c>
      <c r="EI89" s="382">
        <f t="shared" si="97"/>
        <v>0</v>
      </c>
      <c r="EJ89" s="382">
        <f t="shared" si="97"/>
        <v>0</v>
      </c>
      <c r="EK89" s="382">
        <f t="shared" si="97"/>
        <v>0</v>
      </c>
      <c r="EL89" s="382">
        <f t="shared" si="97"/>
        <v>0</v>
      </c>
      <c r="EM89" s="382">
        <f t="shared" si="97"/>
        <v>0</v>
      </c>
      <c r="EN89" s="382">
        <f t="shared" si="97"/>
        <v>0</v>
      </c>
      <c r="EO89" s="382">
        <f t="shared" si="97"/>
        <v>0</v>
      </c>
      <c r="EP89" s="382">
        <f t="shared" si="97"/>
        <v>0</v>
      </c>
      <c r="EQ89" s="382">
        <f t="shared" si="97"/>
        <v>0</v>
      </c>
    </row>
    <row r="90" spans="1:147" x14ac:dyDescent="0.3">
      <c r="A90" s="182"/>
      <c r="B90" s="182"/>
      <c r="C90" s="368"/>
      <c r="D90" s="368" t="e">
        <f t="shared" si="77"/>
        <v>#N/A</v>
      </c>
      <c r="E90" s="368" t="e">
        <f>VLOOKUP(TEXT(Z90,0),'G2'!B:D,3,0)</f>
        <v>#N/A</v>
      </c>
      <c r="F90" s="816">
        <f t="shared" si="78"/>
        <v>0</v>
      </c>
      <c r="G90" s="755">
        <f t="shared" si="75"/>
        <v>0</v>
      </c>
      <c r="H90" s="756" t="s">
        <v>1190</v>
      </c>
      <c r="I90" s="181"/>
      <c r="J90" s="181"/>
      <c r="K90" s="182"/>
      <c r="L90" s="182" t="str">
        <f>IFERROR(VLOOKUP(TEXT(Z90,0),'G2'!$B$5:$D$21,3,0),"")</f>
        <v/>
      </c>
      <c r="M90" s="183"/>
      <c r="N90" s="184" t="s">
        <v>758</v>
      </c>
      <c r="O90" s="181"/>
      <c r="P90" s="181"/>
      <c r="Q90" s="181"/>
      <c r="R90" s="181"/>
      <c r="S90" s="185"/>
      <c r="T90" s="186"/>
      <c r="U90" s="186"/>
      <c r="V90" s="187"/>
      <c r="W90" s="188" t="e">
        <v>#N/A</v>
      </c>
      <c r="X90" s="188"/>
      <c r="Y90" s="188"/>
      <c r="Z90" s="188"/>
      <c r="AA90" s="19">
        <f>IF(OR($I90="REAL",$I90="INCURRIDO"),SUMIF(S!$O:$O,$I90&amp;$O90&amp;$Q90&amp;UPPER(TEXT(AA$4,"MMMMYYYY"))&amp;$Z90,IF($W$1="Pesos CLP",S!$AD:$AD,S!$AO:$AO)),0)</f>
        <v>0</v>
      </c>
      <c r="AB90" s="19">
        <f>IF(OR($I90="REAL",$I90="INCURRIDO"),SUMIF(S!$O:$O,$I90&amp;$O90&amp;$Q90&amp;UPPER(TEXT(AB$4,"MMMMYYYY"))&amp;$Z90,IF($W$1="Pesos CLP",S!$AD:$AD,S!$AO:$AO)),0)</f>
        <v>0</v>
      </c>
      <c r="AC90" s="19">
        <f>IF(OR($I90="REAL",$I90="INCURRIDO"),SUMIF(S!$O:$O,$I90&amp;$O90&amp;$Q90&amp;UPPER(TEXT(AC$4,"MMMMYYYY"))&amp;$Z90,IF($W$1="Pesos CLP",S!$AD:$AD,S!$AO:$AO)),0)</f>
        <v>0</v>
      </c>
      <c r="AD90" s="19">
        <f>IF(OR($I90="REAL",$I90="INCURRIDO"),SUMIF(S!$O:$O,$I90&amp;$O90&amp;$Q90&amp;UPPER(TEXT(AD$4,"MMMMYYYY"))&amp;$Z90,IF($W$1="Pesos CLP",S!$AD:$AD,S!$AO:$AO)),0)</f>
        <v>0</v>
      </c>
      <c r="AE90" s="19">
        <f>IF(OR($I90="REAL",$I90="INCURRIDO"),SUMIF(S!$O:$O,$I90&amp;$O90&amp;$Q90&amp;UPPER(TEXT(AE$4,"MMMMYYYY"))&amp;$Z90,IF($W$1="Pesos CLP",S!$AD:$AD,S!$AO:$AO)),0)</f>
        <v>0</v>
      </c>
      <c r="AF90" s="19">
        <f>IF(OR($I90="REAL",$I90="INCURRIDO"),SUMIF(S!$O:$O,$I90&amp;$O90&amp;$Q90&amp;UPPER(TEXT(AF$4,"MMMMYYYY"))&amp;$Z90,IF($W$1="Pesos CLP",S!$AD:$AD,S!$AO:$AO)),0)</f>
        <v>0</v>
      </c>
      <c r="AG90" s="19">
        <f>IF(OR($I90="REAL",$I90="INCURRIDO"),SUMIF(S!$O:$O,$I90&amp;$O90&amp;$Q90&amp;UPPER(TEXT(AG$4,"MMMMYYYY"))&amp;$Z90,IF($W$1="Pesos CLP",S!$AD:$AD,S!$AO:$AO)),0)</f>
        <v>0</v>
      </c>
      <c r="AH90" s="19">
        <f>IF(OR($I90="REAL",$I90="INCURRIDO"),SUMIF(S!$O:$O,$I90&amp;$O90&amp;$Q90&amp;UPPER(TEXT(AH$4,"MMMMYYYY"))&amp;$Z90,IF($W$1="Pesos CLP",S!$AD:$AD,S!$AO:$AO)),0)</f>
        <v>0</v>
      </c>
      <c r="AI90" s="19">
        <f>IF(OR($I90="REAL",$I90="INCURRIDO"),SUMIF(S!$O:$O,$I90&amp;$O90&amp;$Q90&amp;UPPER(TEXT(AI$4,"MMMMYYYY"))&amp;$Z90,IF($W$1="Pesos CLP",S!$AD:$AD,S!$AO:$AO)),0)</f>
        <v>0</v>
      </c>
      <c r="AJ90" s="19">
        <f>IF(OR($I90="REAL",$I90="INCURRIDO"),SUMIF(S!$O:$O,$I90&amp;$O90&amp;$Q90&amp;UPPER(TEXT(AJ$4,"MMMMYYYY"))&amp;$Z90,IF($W$1="Pesos CLP",S!$AD:$AD,S!$AO:$AO)),0)</f>
        <v>0</v>
      </c>
      <c r="AK90" s="19">
        <f>IF(OR($I90="REAL",$I90="INCURRIDO"),SUMIF(S!$O:$O,$I90&amp;$O90&amp;$Q90&amp;UPPER(TEXT(AK$4,"MMMMYYYY"))&amp;$Z90,IF($W$1="Pesos CLP",S!$AD:$AD,S!$AO:$AO)),0)</f>
        <v>0</v>
      </c>
      <c r="AL90" s="19">
        <f>IF(OR($I90="REAL",$I90="INCURRIDO"),SUMIF(S!$O:$O,$I90&amp;$O90&amp;$Q90&amp;UPPER(TEXT(AL$4,"MMMMYYYY"))&amp;$Z90,IF($W$1="Pesos CLP",S!$AD:$AD,S!$AO:$AO)),0)</f>
        <v>0</v>
      </c>
      <c r="AM90" s="19">
        <f>IF(OR($I90="REAL",$I90="INCURRIDO"),SUMIF(S!$O:$O,$I90&amp;$O90&amp;$Q90&amp;UPPER(TEXT(AM$4,"MMMMYYYY"))&amp;$Z90,IF($W$1="Pesos CLP",S!$AD:$AD,S!$AO:$AO)),0)</f>
        <v>0</v>
      </c>
      <c r="AN90" s="19">
        <f>IF(OR($I90="REAL",$I90="INCURRIDO"),SUMIF(S!$O:$O,$I90&amp;$O90&amp;$Q90&amp;UPPER(TEXT(AN$4,"MMMMYYYY"))&amp;$Z90,IF($W$1="Pesos CLP",S!$AD:$AD,S!$AO:$AO)),0)</f>
        <v>0</v>
      </c>
      <c r="AO90" s="19">
        <f>IF(OR($I90="REAL",$I90="INCURRIDO"),SUMIF(S!$O:$O,$I90&amp;$O90&amp;$Q90&amp;UPPER(TEXT(AO$4,"MMMMYYYY"))&amp;$Z90,IF($W$1="Pesos CLP",S!$AD:$AD,S!$AO:$AO)),0)</f>
        <v>0</v>
      </c>
      <c r="AP90" s="19">
        <f>IF(OR($I90="REAL",$I90="INCURRIDO"),SUMIF(S!$O:$O,$I90&amp;$O90&amp;$Q90&amp;UPPER(TEXT(AP$4,"MMMMYYYY"))&amp;$Z90,IF($W$1="Pesos CLP",S!$AD:$AD,S!$AO:$AO)),0)</f>
        <v>0</v>
      </c>
      <c r="AQ90" s="19">
        <f>IF(OR($I90="REAL",$I90="INCURRIDO"),SUMIF(S!$O:$O,$I90&amp;$O90&amp;$Q90&amp;UPPER(TEXT(AQ$4,"MMMMYYYY"))&amp;$Z90,IF($W$1="Pesos CLP",S!$AD:$AD,S!$AO:$AO)),0)</f>
        <v>0</v>
      </c>
      <c r="AR90" s="19">
        <f>IF(OR($I90="REAL",$I90="INCURRIDO"),SUMIF(S!$O:$O,$I90&amp;$O90&amp;$Q90&amp;UPPER(TEXT(AR$4,"MMMMYYYY"))&amp;$Z90,IF($W$1="Pesos CLP",S!$AD:$AD,S!$AO:$AO)),0)</f>
        <v>0</v>
      </c>
      <c r="AS90" s="19">
        <f>IF(OR($I90="REAL",$I90="INCURRIDO"),SUMIF(S!$O:$O,$I90&amp;$O90&amp;$Q90&amp;UPPER(TEXT(AS$4,"MMMMYYYY"))&amp;$Z90,IF($W$1="Pesos CLP",S!$AD:$AD,S!$AO:$AO)),0)</f>
        <v>0</v>
      </c>
      <c r="AT90" s="19">
        <f>IF(OR($I90="REAL",$I90="INCURRIDO"),SUMIF(S!$O:$O,$I90&amp;$O90&amp;$Q90&amp;UPPER(TEXT(AT$4,"MMMMYYYY"))&amp;$Z90,IF($W$1="Pesos CLP",S!$AD:$AD,S!$AO:$AO)),0)</f>
        <v>0</v>
      </c>
      <c r="AU90" s="19">
        <f>IF(OR($I90="REAL",$I90="INCURRIDO"),SUMIF(S!$O:$O,$I90&amp;$O90&amp;$Q90&amp;UPPER(TEXT(AU$4,"MMMMYYYY"))&amp;$Z90,IF($W$1="Pesos CLP",S!$AD:$AD,S!$AO:$AO)),0)</f>
        <v>0</v>
      </c>
      <c r="AV90" s="19">
        <f>IF(OR($I90="REAL",$I90="INCURRIDO"),SUMIF(S!$O:$O,$I90&amp;$O90&amp;$Q90&amp;UPPER(TEXT(AV$4,"MMMMYYYY"))&amp;$Z90,IF($W$1="Pesos CLP",S!$AD:$AD,S!$AO:$AO)),0)</f>
        <v>0</v>
      </c>
      <c r="AW90" s="19">
        <f>IF(OR($I90="REAL",$I90="INCURRIDO"),SUMIF(S!$O:$O,$I90&amp;$O90&amp;$Q90&amp;UPPER(TEXT(AW$4,"MMMMYYYY"))&amp;$Z90,IF($W$1="Pesos CLP",S!$AD:$AD,S!$AO:$AO)),0)</f>
        <v>0</v>
      </c>
      <c r="AX90" s="19">
        <f>IF(OR($I90="REAL",$I90="INCURRIDO"),SUMIF(S!$O:$O,$I90&amp;$O90&amp;$Q90&amp;UPPER(TEXT(AX$4,"MMMMYYYY"))&amp;$Z90,IF($W$1="Pesos CLP",S!$AD:$AD,S!$AO:$AO)),0)</f>
        <v>0</v>
      </c>
      <c r="AY90" s="19">
        <f>IF(OR($I90="REAL",$I90="INCURRIDO"),SUMIF(S!$O:$O,$I90&amp;$O90&amp;$Q90&amp;UPPER(TEXT(AY$4,"MMMMYYYY"))&amp;$Z90,IF($W$1="Pesos CLP",S!$AD:$AD,S!$AO:$AO)),0)</f>
        <v>0</v>
      </c>
      <c r="AZ90" s="19">
        <f>IF(OR($I90="REAL",$I90="INCURRIDO"),SUMIF(S!$O:$O,$I90&amp;$O90&amp;$Q90&amp;UPPER(TEXT(AZ$4,"MMMMYYYY"))&amp;$Z90,IF($W$1="Pesos CLP",S!$AD:$AD,S!$AO:$AO)),0)</f>
        <v>0</v>
      </c>
      <c r="BA90" s="19">
        <f>IF(OR($I90="REAL",$I90="INCURRIDO"),SUMIF(S!$O:$O,$I90&amp;$O90&amp;$Q90&amp;UPPER(TEXT(BA$4,"MMMMYYYY"))&amp;$Z90,IF($W$1="Pesos CLP",S!$AD:$AD,S!$AO:$AO)),0)</f>
        <v>0</v>
      </c>
      <c r="BB90" s="19">
        <f>IF(OR($I90="REAL",$I90="INCURRIDO"),SUMIF(S!$O:$O,$I90&amp;$O90&amp;$Q90&amp;UPPER(TEXT(BB$4,"MMMMYYYY"))&amp;$Z90,IF($W$1="Pesos CLP",S!$AD:$AD,S!$AO:$AO)),0)</f>
        <v>0</v>
      </c>
      <c r="BC90" s="19">
        <f>IF(OR($I90="REAL",$I90="INCURRIDO"),SUMIF(S!$O:$O,$I90&amp;$O90&amp;$Q90&amp;UPPER(TEXT(BC$4,"MMMMYYYY"))&amp;$Z90,IF($W$1="Pesos CLP",S!$AD:$AD,S!$AO:$AO)),0)</f>
        <v>0</v>
      </c>
      <c r="BD90" s="19">
        <f>IF(OR($I90="REAL",$I90="INCURRIDO"),SUMIF(S!$O:$O,$I90&amp;$O90&amp;$Q90&amp;UPPER(TEXT(BD$4,"MMMMYYYY"))&amp;$Z90,IF($W$1="Pesos CLP",S!$AD:$AD,S!$AO:$AO)),0)</f>
        <v>0</v>
      </c>
      <c r="BE90" s="19">
        <f>IF(OR($I90="REAL",$I90="INCURRIDO"),SUMIF(S!$O:$O,$I90&amp;$O90&amp;$Q90&amp;UPPER(TEXT(BE$4,"MMMMYYYY"))&amp;$Z90,IF($W$1="Pesos CLP",S!$AD:$AD,S!$AO:$AO)),0)</f>
        <v>0</v>
      </c>
      <c r="BF90" s="19">
        <f>IF(OR($I90="REAL",$I90="INCURRIDO"),SUMIF(S!$O:$O,$I90&amp;$O90&amp;$Q90&amp;UPPER(TEXT(BF$4,"MMMMYYYY"))&amp;$Z90,IF($W$1="Pesos CLP",S!$AD:$AD,S!$AO:$AO)),0)</f>
        <v>0</v>
      </c>
      <c r="BG90" s="19">
        <f>IF(OR($I90="REAL",$I90="INCURRIDO"),SUMIF(S!$O:$O,$I90&amp;$O90&amp;$Q90&amp;UPPER(TEXT(BG$4,"MMMMYYYY"))&amp;$Z90,IF($W$1="Pesos CLP",S!$AD:$AD,S!$AO:$AO)),0)</f>
        <v>0</v>
      </c>
      <c r="BH90" s="19">
        <f>IF(OR($I90="REAL",$I90="INCURRIDO"),SUMIF(S!$O:$O,$I90&amp;$O90&amp;$Q90&amp;UPPER(TEXT(BH$4,"MMMMYYYY"))&amp;$Z90,IF($W$1="Pesos CLP",S!$AD:$AD,S!$AO:$AO)),0)</f>
        <v>0</v>
      </c>
      <c r="BI90" s="19">
        <f>IF(OR($I90="REAL",$I90="INCURRIDO"),SUMIF(S!$O:$O,$I90&amp;$O90&amp;$Q90&amp;UPPER(TEXT(BI$4,"MMMMYYYY"))&amp;$Z90,IF($W$1="Pesos CLP",S!$AD:$AD,S!$AO:$AO)),0)</f>
        <v>0</v>
      </c>
      <c r="BJ90" s="19">
        <f>IF(OR($I90="REAL",$I90="INCURRIDO"),SUMIF(S!$O:$O,$I90&amp;$O90&amp;$Q90&amp;UPPER(TEXT(BJ$4,"MMMMYYYY"))&amp;$Z90,IF($W$1="Pesos CLP",S!$AD:$AD,S!$AO:$AO)),0)</f>
        <v>0</v>
      </c>
      <c r="BK90" s="19">
        <f>IF(OR($I90="REAL",$I90="INCURRIDO"),SUMIF(S!$O:$O,$I90&amp;$O90&amp;$Q90&amp;UPPER(TEXT(BK$4,"MMMMYYYY"))&amp;$Z90,IF($W$1="Pesos CLP",S!$AD:$AD,S!$AO:$AO)),0)</f>
        <v>0</v>
      </c>
      <c r="BL90" s="19">
        <f>IF(OR($I90="REAL",$I90="INCURRIDO"),SUMIF(S!$O:$O,$I90&amp;$O90&amp;$Q90&amp;UPPER(TEXT(BL$4,"MMMMYYYY"))&amp;$Z90,IF($W$1="Pesos CLP",S!$AD:$AD,S!$AO:$AO)),0)</f>
        <v>0</v>
      </c>
      <c r="BM90" s="19">
        <f>IF(OR($I90="REAL",$I90="INCURRIDO"),SUMIF(S!$O:$O,$I90&amp;$O90&amp;$Q90&amp;UPPER(TEXT(BM$4,"MMMMYYYY"))&amp;$Z90,IF($W$1="Pesos CLP",S!$AD:$AD,S!$AO:$AO)),0)</f>
        <v>0</v>
      </c>
      <c r="BN90" s="19">
        <f>IF(OR($I90="REAL",$I90="INCURRIDO"),SUMIF(S!$O:$O,$I90&amp;$O90&amp;$Q90&amp;UPPER(TEXT(BN$4,"MMMMYYYY"))&amp;$Z90,IF($W$1="Pesos CLP",S!$AD:$AD,S!$AO:$AO)),0)</f>
        <v>0</v>
      </c>
      <c r="BO90" s="19">
        <f>IF(OR($I90="REAL",$I90="INCURRIDO"),SUMIF(S!$O:$O,$I90&amp;$O90&amp;$Q90&amp;UPPER(TEXT(BO$4,"MMMMYYYY"))&amp;$Z90,IF($W$1="Pesos CLP",S!$AD:$AD,S!$AO:$AO)),0)</f>
        <v>0</v>
      </c>
      <c r="BP90" s="19">
        <f>IF(OR($I90="REAL",$I90="INCURRIDO"),SUMIF(S!$O:$O,$I90&amp;$O90&amp;$Q90&amp;UPPER(TEXT(BP$4,"MMMMYYYY"))&amp;$Z90,IF($W$1="Pesos CLP",S!$AD:$AD,S!$AO:$AO)),0)</f>
        <v>0</v>
      </c>
      <c r="BQ90" s="19">
        <f>IF(OR($I90="REAL",$I90="INCURRIDO"),SUMIF(S!$O:$O,$I90&amp;$O90&amp;$Q90&amp;UPPER(TEXT(BQ$4,"MMMMYYYY"))&amp;$Z90,IF($W$1="Pesos CLP",S!$AD:$AD,S!$AO:$AO)),0)</f>
        <v>0</v>
      </c>
      <c r="BR90" s="19">
        <f>IF(OR($I90="REAL",$I90="INCURRIDO"),SUMIF(S!$O:$O,$I90&amp;$O90&amp;$Q90&amp;UPPER(TEXT(BR$4,"MMMMYYYY"))&amp;$Z90,IF($W$1="Pesos CLP",S!$AD:$AD,S!$AO:$AO)),0)</f>
        <v>0</v>
      </c>
      <c r="BS90" s="188"/>
      <c r="BT90" s="188"/>
      <c r="BU90" s="188"/>
      <c r="BV90" s="188"/>
      <c r="BW90" s="188"/>
      <c r="BX90" s="188"/>
      <c r="BY90" s="188"/>
      <c r="BZ90" s="188"/>
      <c r="CA90" s="188"/>
      <c r="CB90" s="188"/>
      <c r="CC90" s="188"/>
      <c r="CD90" s="188"/>
      <c r="CE90" s="188"/>
      <c r="CF90" s="188"/>
      <c r="CG90" s="188"/>
      <c r="CH90" s="188"/>
      <c r="CI90" s="188"/>
      <c r="CJ90" s="188"/>
      <c r="CK90" s="380">
        <f t="shared" si="92"/>
        <v>0</v>
      </c>
      <c r="CL90" s="380">
        <f t="shared" si="92"/>
        <v>0</v>
      </c>
      <c r="CM90" s="380">
        <f t="shared" si="92"/>
        <v>0</v>
      </c>
      <c r="CN90" s="380">
        <f t="shared" si="92"/>
        <v>0</v>
      </c>
      <c r="CO90" s="380">
        <f t="shared" si="92"/>
        <v>0</v>
      </c>
      <c r="CP90" s="380">
        <f t="shared" si="92"/>
        <v>0</v>
      </c>
      <c r="CQ90" s="380">
        <f t="shared" si="92"/>
        <v>0</v>
      </c>
      <c r="CR90" s="380">
        <f t="shared" si="92"/>
        <v>0</v>
      </c>
      <c r="CS90" s="380">
        <f t="shared" si="93"/>
        <v>0</v>
      </c>
      <c r="CT90" s="380">
        <f t="shared" si="93"/>
        <v>0</v>
      </c>
      <c r="CU90" s="380">
        <f t="shared" si="93"/>
        <v>0</v>
      </c>
      <c r="CV90" s="380">
        <f t="shared" si="93"/>
        <v>0</v>
      </c>
      <c r="CW90" s="380">
        <f t="shared" si="93"/>
        <v>0</v>
      </c>
      <c r="CX90" s="380">
        <f t="shared" si="93"/>
        <v>0</v>
      </c>
      <c r="CY90" s="380">
        <f t="shared" si="93"/>
        <v>0</v>
      </c>
      <c r="CZ90" s="380">
        <f t="shared" si="93"/>
        <v>0</v>
      </c>
      <c r="DA90" s="380">
        <f t="shared" si="93"/>
        <v>0</v>
      </c>
      <c r="DB90" s="380">
        <f t="shared" si="93"/>
        <v>0</v>
      </c>
      <c r="DC90" s="380">
        <f t="shared" si="94"/>
        <v>0</v>
      </c>
      <c r="DD90" s="380">
        <f t="shared" si="94"/>
        <v>0</v>
      </c>
      <c r="DE90" s="380">
        <f t="shared" si="94"/>
        <v>0</v>
      </c>
      <c r="DF90" s="380">
        <f t="shared" si="94"/>
        <v>0</v>
      </c>
      <c r="DG90" s="380">
        <f t="shared" si="94"/>
        <v>0</v>
      </c>
      <c r="DH90" s="380">
        <f t="shared" si="94"/>
        <v>0</v>
      </c>
      <c r="DI90" s="380">
        <f t="shared" si="94"/>
        <v>0</v>
      </c>
      <c r="DJ90" s="380">
        <f t="shared" si="94"/>
        <v>0</v>
      </c>
      <c r="DK90" s="380">
        <f t="shared" si="94"/>
        <v>0</v>
      </c>
      <c r="DL90" s="380">
        <f t="shared" si="94"/>
        <v>0</v>
      </c>
      <c r="DM90" s="380">
        <f t="shared" si="95"/>
        <v>0</v>
      </c>
      <c r="DN90" s="380">
        <f t="shared" si="95"/>
        <v>0</v>
      </c>
      <c r="DO90" s="380">
        <f t="shared" si="95"/>
        <v>0</v>
      </c>
      <c r="DP90" s="380">
        <f t="shared" si="95"/>
        <v>0</v>
      </c>
      <c r="DQ90" s="380">
        <f t="shared" si="95"/>
        <v>0</v>
      </c>
      <c r="DR90" s="380">
        <f t="shared" si="95"/>
        <v>0</v>
      </c>
      <c r="DS90" s="380">
        <f t="shared" si="95"/>
        <v>0</v>
      </c>
      <c r="DT90" s="380">
        <f t="shared" si="95"/>
        <v>0</v>
      </c>
      <c r="DU90" s="380">
        <f t="shared" si="95"/>
        <v>0</v>
      </c>
      <c r="DV90" s="380">
        <f t="shared" si="95"/>
        <v>0</v>
      </c>
      <c r="DW90" s="380">
        <f t="shared" si="96"/>
        <v>0</v>
      </c>
      <c r="DX90" s="380">
        <f t="shared" si="96"/>
        <v>0</v>
      </c>
      <c r="DY90" s="380">
        <f t="shared" si="96"/>
        <v>0</v>
      </c>
      <c r="DZ90" s="380">
        <f t="shared" si="96"/>
        <v>0</v>
      </c>
      <c r="EA90" s="380">
        <f t="shared" si="96"/>
        <v>0</v>
      </c>
      <c r="EB90" s="380">
        <f t="shared" si="96"/>
        <v>0</v>
      </c>
      <c r="EC90" s="380">
        <f t="shared" si="96"/>
        <v>0</v>
      </c>
      <c r="ED90" s="380">
        <f t="shared" si="96"/>
        <v>0</v>
      </c>
      <c r="EE90" s="380">
        <f t="shared" si="96"/>
        <v>0</v>
      </c>
      <c r="EF90" s="380">
        <f t="shared" si="96"/>
        <v>0</v>
      </c>
      <c r="EG90" s="380">
        <f t="shared" si="97"/>
        <v>0</v>
      </c>
      <c r="EH90" s="380">
        <f t="shared" si="97"/>
        <v>0</v>
      </c>
      <c r="EI90" s="380">
        <f t="shared" si="97"/>
        <v>0</v>
      </c>
      <c r="EJ90" s="380">
        <f t="shared" si="97"/>
        <v>0</v>
      </c>
      <c r="EK90" s="380">
        <f t="shared" si="97"/>
        <v>0</v>
      </c>
      <c r="EL90" s="380">
        <f t="shared" si="97"/>
        <v>0</v>
      </c>
      <c r="EM90" s="380">
        <f t="shared" si="97"/>
        <v>0</v>
      </c>
      <c r="EN90" s="380">
        <f t="shared" si="97"/>
        <v>0</v>
      </c>
      <c r="EO90" s="380">
        <f t="shared" si="97"/>
        <v>0</v>
      </c>
      <c r="EP90" s="380">
        <f t="shared" si="97"/>
        <v>0</v>
      </c>
      <c r="EQ90" s="380">
        <f t="shared" si="97"/>
        <v>0</v>
      </c>
    </row>
    <row r="91" spans="1:147" x14ac:dyDescent="0.3">
      <c r="A91" s="368"/>
      <c r="B91" s="368"/>
      <c r="C91" s="368"/>
      <c r="D91" s="368">
        <f t="shared" si="77"/>
        <v>1.034195933456562</v>
      </c>
      <c r="E91" s="368" t="str">
        <f>VLOOKUP(TEXT(Z91,0),'G2'!B:D,3,0)</f>
        <v>MN</v>
      </c>
      <c r="F91" s="816">
        <f t="shared" si="78"/>
        <v>2965.1103512512464</v>
      </c>
      <c r="G91" s="755" t="str">
        <f t="shared" si="75"/>
        <v>REAL 91243720 G_SAP CANN_AUS</v>
      </c>
      <c r="H91" s="756" t="s">
        <v>1190</v>
      </c>
      <c r="I91" s="370" t="s">
        <v>21</v>
      </c>
      <c r="J91" s="370"/>
      <c r="K91" s="368" t="s">
        <v>276</v>
      </c>
      <c r="L91" s="368" t="str">
        <f>IFERROR(VLOOKUP(TEXT(Z91,0),'G2'!$B$5:$D$21,3,0),"")</f>
        <v>MN</v>
      </c>
      <c r="M91" s="369"/>
      <c r="N91" s="370" t="s">
        <v>910</v>
      </c>
      <c r="O91" s="370" t="s">
        <v>276</v>
      </c>
      <c r="P91" s="370"/>
      <c r="Q91" s="370" t="s">
        <v>796</v>
      </c>
      <c r="R91" s="370" t="s">
        <v>26</v>
      </c>
      <c r="S91" s="371"/>
      <c r="T91" s="372">
        <v>45778</v>
      </c>
      <c r="U91" s="372">
        <v>45808</v>
      </c>
      <c r="V91" s="373">
        <f>(U91-T91)/30</f>
        <v>1</v>
      </c>
      <c r="W91" s="374">
        <v>0</v>
      </c>
      <c r="X91" s="17" cm="1">
        <f t="array" ref="X91">+IF($W$1="Pesos CLP",W91,W91/TC)*MB_24A25</f>
        <v>0</v>
      </c>
      <c r="Y91" s="18">
        <f t="shared" si="76"/>
        <v>11195.73734250784</v>
      </c>
      <c r="Z91">
        <v>91243720</v>
      </c>
      <c r="AA91" s="19">
        <f>IF(OR($I91="REAL",$I91="INCURRIDO"),SUMIF(S!$O:$O,$I91&amp;$O91&amp;$Q91&amp;UPPER(TEXT(AA$4,"MMMMYYYY"))&amp;$Z91,IF($W$1="Pesos CLP",S!$AD:$AD,S!$AO:$AO)),0)</f>
        <v>0</v>
      </c>
      <c r="AB91" s="19">
        <f>IF(OR($I91="REAL",$I91="INCURRIDO"),SUMIF(S!$O:$O,$I91&amp;$O91&amp;$Q91&amp;UPPER(TEXT(AB$4,"MMMMYYYY"))&amp;$Z91,IF($W$1="Pesos CLP",S!$AD:$AD,S!$AO:$AO)),0)</f>
        <v>0</v>
      </c>
      <c r="AC91" s="19">
        <f>IF(OR($I91="REAL",$I91="INCURRIDO"),SUMIF(S!$O:$O,$I91&amp;$O91&amp;$Q91&amp;UPPER(TEXT(AC$4,"MMMMYYYY"))&amp;$Z91,IF($W$1="Pesos CLP",S!$AD:$AD,S!$AO:$AO)),0)</f>
        <v>0</v>
      </c>
      <c r="AD91" s="19">
        <f>IF(OR($I91="REAL",$I91="INCURRIDO"),SUMIF(S!$O:$O,$I91&amp;$O91&amp;$Q91&amp;UPPER(TEXT(AD$4,"MMMMYYYY"))&amp;$Z91,IF($W$1="Pesos CLP",S!$AD:$AD,S!$AO:$AO)),0)</f>
        <v>0</v>
      </c>
      <c r="AE91" s="19">
        <f>IF(OR($I91="REAL",$I91="INCURRIDO"),SUMIF(S!$O:$O,$I91&amp;$O91&amp;$Q91&amp;UPPER(TEXT(AE$4,"MMMMYYYY"))&amp;$Z91,IF($W$1="Pesos CLP",S!$AD:$AD,S!$AO:$AO)),0)</f>
        <v>0</v>
      </c>
      <c r="AF91" s="19">
        <f>IF(OR($I91="REAL",$I91="INCURRIDO"),SUMIF(S!$O:$O,$I91&amp;$O91&amp;$Q91&amp;UPPER(TEXT(AF$4,"MMMMYYYY"))&amp;$Z91,IF($W$1="Pesos CLP",S!$AD:$AD,S!$AO:$AO)),0)</f>
        <v>0</v>
      </c>
      <c r="AG91" s="19">
        <f>IF(OR($I91="REAL",$I91="INCURRIDO"),SUMIF(S!$O:$O,$I91&amp;$O91&amp;$Q91&amp;UPPER(TEXT(AG$4,"MMMMYYYY"))&amp;$Z91,IF($W$1="Pesos CLP",S!$AD:$AD,S!$AO:$AO)),0)</f>
        <v>0</v>
      </c>
      <c r="AH91" s="19">
        <f>IF(OR($I91="REAL",$I91="INCURRIDO"),SUMIF(S!$O:$O,$I91&amp;$O91&amp;$Q91&amp;UPPER(TEXT(AH$4,"MMMMYYYY"))&amp;$Z91,IF($W$1="Pesos CLP",S!$AD:$AD,S!$AO:$AO)),0)</f>
        <v>0</v>
      </c>
      <c r="AI91" s="19">
        <f>IF(OR($I91="REAL",$I91="INCURRIDO"),SUMIF(S!$O:$O,$I91&amp;$O91&amp;$Q91&amp;UPPER(TEXT(AI$4,"MMMMYYYY"))&amp;$Z91,IF($W$1="Pesos CLP",S!$AD:$AD,S!$AO:$AO)),0)</f>
        <v>0</v>
      </c>
      <c r="AJ91" s="19">
        <f>IF(OR($I91="REAL",$I91="INCURRIDO"),SUMIF(S!$O:$O,$I91&amp;$O91&amp;$Q91&amp;UPPER(TEXT(AJ$4,"MMMMYYYY"))&amp;$Z91,IF($W$1="Pesos CLP",S!$AD:$AD,S!$AO:$AO)),0)</f>
        <v>0</v>
      </c>
      <c r="AK91" s="19">
        <f>IF(OR($I91="REAL",$I91="INCURRIDO"),SUMIF(S!$O:$O,$I91&amp;$O91&amp;$Q91&amp;UPPER(TEXT(AK$4,"MMMMYYYY"))&amp;$Z91,IF($W$1="Pesos CLP",S!$AD:$AD,S!$AO:$AO)),0)</f>
        <v>0</v>
      </c>
      <c r="AL91" s="19">
        <f>IF(OR($I91="REAL",$I91="INCURRIDO"),SUMIF(S!$O:$O,$I91&amp;$O91&amp;$Q91&amp;UPPER(TEXT(AL$4,"MMMMYYYY"))&amp;$Z91,IF($W$1="Pesos CLP",S!$AD:$AD,S!$AO:$AO)),0)</f>
        <v>0</v>
      </c>
      <c r="AM91" s="19">
        <f>IF(OR($I91="REAL",$I91="INCURRIDO"),SUMIF(S!$O:$O,$I91&amp;$O91&amp;$Q91&amp;UPPER(TEXT(AM$4,"MMMMYYYY"))&amp;$Z91,IF($W$1="Pesos CLP",S!$AD:$AD,S!$AO:$AO)),0)</f>
        <v>0</v>
      </c>
      <c r="AN91" s="19">
        <f>IF(OR($I91="REAL",$I91="INCURRIDO"),SUMIF(S!$O:$O,$I91&amp;$O91&amp;$Q91&amp;UPPER(TEXT(AN$4,"MMMMYYYY"))&amp;$Z91,IF($W$1="Pesos CLP",S!$AD:$AD,S!$AO:$AO)),0)</f>
        <v>0</v>
      </c>
      <c r="AO91" s="19">
        <f>IF(OR($I91="REAL",$I91="INCURRIDO"),SUMIF(S!$O:$O,$I91&amp;$O91&amp;$Q91&amp;UPPER(TEXT(AO$4,"MMMMYYYY"))&amp;$Z91,IF($W$1="Pesos CLP",S!$AD:$AD,S!$AO:$AO)),0)</f>
        <v>0</v>
      </c>
      <c r="AP91" s="19">
        <f>IF(OR($I91="REAL",$I91="INCURRIDO"),SUMIF(S!$O:$O,$I91&amp;$O91&amp;$Q91&amp;UPPER(TEXT(AP$4,"MMMMYYYY"))&amp;$Z91,IF($W$1="Pesos CLP",S!$AD:$AD,S!$AO:$AO)),0)</f>
        <v>0</v>
      </c>
      <c r="AQ91" s="19">
        <f>IF(OR($I91="REAL",$I91="INCURRIDO"),SUMIF(S!$O:$O,$I91&amp;$O91&amp;$Q91&amp;UPPER(TEXT(AQ$4,"MMMMYYYY"))&amp;$Z91,IF($W$1="Pesos CLP",S!$AD:$AD,S!$AO:$AO)),0)</f>
        <v>0</v>
      </c>
      <c r="AR91" s="19">
        <f>IF(OR($I91="REAL",$I91="INCURRIDO"),SUMIF(S!$O:$O,$I91&amp;$O91&amp;$Q91&amp;UPPER(TEXT(AR$4,"MMMMYYYY"))&amp;$Z91,IF($W$1="Pesos CLP",S!$AD:$AD,S!$AO:$AO)),0)</f>
        <v>0</v>
      </c>
      <c r="AS91" s="19">
        <f>IF(OR($I91="REAL",$I91="INCURRIDO"),SUMIF(S!$O:$O,$I91&amp;$O91&amp;$Q91&amp;UPPER(TEXT(AS$4,"MMMMYYYY"))&amp;$Z91,IF($W$1="Pesos CLP",S!$AD:$AD,S!$AO:$AO)),0)</f>
        <v>0</v>
      </c>
      <c r="AT91" s="19">
        <f>IF(OR($I91="REAL",$I91="INCURRIDO"),SUMIF(S!$O:$O,$I91&amp;$O91&amp;$Q91&amp;UPPER(TEXT(AT$4,"MMMMYYYY"))&amp;$Z91,IF($W$1="Pesos CLP",S!$AD:$AD,S!$AO:$AO)),0)</f>
        <v>0</v>
      </c>
      <c r="AU91" s="19">
        <f>IF(OR($I91="REAL",$I91="INCURRIDO"),SUMIF(S!$O:$O,$I91&amp;$O91&amp;$Q91&amp;UPPER(TEXT(AU$4,"MMMMYYYY"))&amp;$Z91,IF($W$1="Pesos CLP",S!$AD:$AD,S!$AO:$AO)),0)</f>
        <v>0</v>
      </c>
      <c r="AV91" s="19">
        <f>IF(OR($I91="REAL",$I91="INCURRIDO"),SUMIF(S!$O:$O,$I91&amp;$O91&amp;$Q91&amp;UPPER(TEXT(AV$4,"MMMMYYYY"))&amp;$Z91,IF($W$1="Pesos CLP",S!$AD:$AD,S!$AO:$AO)),0)</f>
        <v>0</v>
      </c>
      <c r="AW91" s="19">
        <f>IF(OR($I91="REAL",$I91="INCURRIDO"),SUMIF(S!$O:$O,$I91&amp;$O91&amp;$Q91&amp;UPPER(TEXT(AW$4,"MMMMYYYY"))&amp;$Z91,IF($W$1="Pesos CLP",S!$AD:$AD,S!$AO:$AO)),0)</f>
        <v>0</v>
      </c>
      <c r="AX91" s="19">
        <f>IF(OR($I91="REAL",$I91="INCURRIDO"),SUMIF(S!$O:$O,$I91&amp;$O91&amp;$Q91&amp;UPPER(TEXT(AX$4,"MMMMYYYY"))&amp;$Z91,IF($W$1="Pesos CLP",S!$AD:$AD,S!$AO:$AO)),0)</f>
        <v>0</v>
      </c>
      <c r="AY91" s="19">
        <f>IF(OR($I91="REAL",$I91="INCURRIDO"),SUMIF(S!$O:$O,$I91&amp;$O91&amp;$Q91&amp;UPPER(TEXT(AY$4,"MMMMYYYY"))&amp;$Z91,IF($W$1="Pesos CLP",S!$AD:$AD,S!$AO:$AO)),0)</f>
        <v>0</v>
      </c>
      <c r="AZ91" s="19">
        <f>IF(OR($I91="REAL",$I91="INCURRIDO"),SUMIF(S!$O:$O,$I91&amp;$O91&amp;$Q91&amp;UPPER(TEXT(AZ$4,"MMMMYYYY"))&amp;$Z91,IF($W$1="Pesos CLP",S!$AD:$AD,S!$AO:$AO)),0)</f>
        <v>0</v>
      </c>
      <c r="BA91" s="19">
        <f>IF(OR($I91="REAL",$I91="INCURRIDO"),SUMIF(S!$O:$O,$I91&amp;$O91&amp;$Q91&amp;UPPER(TEXT(BA$4,"MMMMYYYY"))&amp;$Z91,IF($W$1="Pesos CLP",S!$AD:$AD,S!$AO:$AO)),0)</f>
        <v>0</v>
      </c>
      <c r="BB91" s="19">
        <f>IF(OR($I91="REAL",$I91="INCURRIDO"),SUMIF(S!$O:$O,$I91&amp;$O91&amp;$Q91&amp;UPPER(TEXT(BB$4,"MMMMYYYY"))&amp;$Z91,IF($W$1="Pesos CLP",S!$AD:$AD,S!$AO:$AO)),0)</f>
        <v>0</v>
      </c>
      <c r="BC91" s="19">
        <f>IF(OR($I91="REAL",$I91="INCURRIDO"),SUMIF(S!$O:$O,$I91&amp;$O91&amp;$Q91&amp;UPPER(TEXT(BC$4,"MMMMYYYY"))&amp;$Z91,IF($W$1="Pesos CLP",S!$AD:$AD,S!$AO:$AO)),0)</f>
        <v>0</v>
      </c>
      <c r="BD91" s="19">
        <f>IF(OR($I91="REAL",$I91="INCURRIDO"),SUMIF(S!$O:$O,$I91&amp;$O91&amp;$Q91&amp;UPPER(TEXT(BD$4,"MMMMYYYY"))&amp;$Z91,IF($W$1="Pesos CLP",S!$AD:$AD,S!$AO:$AO)),0)</f>
        <v>0</v>
      </c>
      <c r="BE91" s="19">
        <f>IF(OR($I91="REAL",$I91="INCURRIDO"),SUMIF(S!$O:$O,$I91&amp;$O91&amp;$Q91&amp;UPPER(TEXT(BE$4,"MMMMYYYY"))&amp;$Z91,IF($W$1="Pesos CLP",S!$AD:$AD,S!$AO:$AO)),0)</f>
        <v>0</v>
      </c>
      <c r="BF91" s="19">
        <f>IF(OR($I91="REAL",$I91="INCURRIDO"),SUMIF(S!$O:$O,$I91&amp;$O91&amp;$Q91&amp;UPPER(TEXT(BF$4,"MMMMYYYY"))&amp;$Z91,IF($W$1="Pesos CLP",S!$AD:$AD,S!$AO:$AO)),0)</f>
        <v>0</v>
      </c>
      <c r="BG91" s="19">
        <f>IF(OR($I91="REAL",$I91="INCURRIDO"),SUMIF(S!$O:$O,$I91&amp;$O91&amp;$Q91&amp;UPPER(TEXT(BG$4,"MMMMYYYY"))&amp;$Z91,IF($W$1="Pesos CLP",S!$AD:$AD,S!$AO:$AO)),0)</f>
        <v>0</v>
      </c>
      <c r="BH91" s="19">
        <f>IF(OR($I91="REAL",$I91="INCURRIDO"),SUMIF(S!$O:$O,$I91&amp;$O91&amp;$Q91&amp;UPPER(TEXT(BH$4,"MMMMYYYY"))&amp;$Z91,IF($W$1="Pesos CLP",S!$AD:$AD,S!$AO:$AO)),0)</f>
        <v>0</v>
      </c>
      <c r="BI91" s="19">
        <f>IF(OR($I91="REAL",$I91="INCURRIDO"),SUMIF(S!$O:$O,$I91&amp;$O91&amp;$Q91&amp;UPPER(TEXT(BI$4,"MMMMYYYY"))&amp;$Z91,IF($W$1="Pesos CLP",S!$AD:$AD,S!$AO:$AO)),0)</f>
        <v>0</v>
      </c>
      <c r="BJ91" s="19">
        <f>IF(OR($I91="REAL",$I91="INCURRIDO"),SUMIF(S!$O:$O,$I91&amp;$O91&amp;$Q91&amp;UPPER(TEXT(BJ$4,"MMMMYYYY"))&amp;$Z91,IF($W$1="Pesos CLP",S!$AD:$AD,S!$AO:$AO)),0)</f>
        <v>0</v>
      </c>
      <c r="BK91" s="19">
        <f>IF(OR($I91="REAL",$I91="INCURRIDO"),SUMIF(S!$O:$O,$I91&amp;$O91&amp;$Q91&amp;UPPER(TEXT(BK$4,"MMMMYYYY"))&amp;$Z91,IF($W$1="Pesos CLP",S!$AD:$AD,S!$AO:$AO)),0)</f>
        <v>0</v>
      </c>
      <c r="BL91" s="19">
        <f>IF(OR($I91="REAL",$I91="INCURRIDO"),SUMIF(S!$O:$O,$I91&amp;$O91&amp;$Q91&amp;UPPER(TEXT(BL$4,"MMMMYYYY"))&amp;$Z91,IF($W$1="Pesos CLP",S!$AD:$AD,S!$AO:$AO)),0)</f>
        <v>0</v>
      </c>
      <c r="BM91" s="19">
        <f>IF(OR($I91="REAL",$I91="INCURRIDO"),SUMIF(S!$O:$O,$I91&amp;$O91&amp;$Q91&amp;UPPER(TEXT(BM$4,"MMMMYYYY"))&amp;$Z91,IF($W$1="Pesos CLP",S!$AD:$AD,S!$AO:$AO)),0)</f>
        <v>0</v>
      </c>
      <c r="BN91" s="19">
        <f>IF(OR($I91="REAL",$I91="INCURRIDO"),SUMIF(S!$O:$O,$I91&amp;$O91&amp;$Q91&amp;UPPER(TEXT(BN$4,"MMMMYYYY"))&amp;$Z91,IF($W$1="Pesos CLP",S!$AD:$AD,S!$AO:$AO)),0)</f>
        <v>0</v>
      </c>
      <c r="BO91" s="19">
        <f>IF(OR($I91="REAL",$I91="INCURRIDO"),SUMIF(S!$O:$O,$I91&amp;$O91&amp;$Q91&amp;UPPER(TEXT(BO$4,"MMMMYYYY"))&amp;$Z91,IF($W$1="Pesos CLP",S!$AD:$AD,S!$AO:$AO)),0)</f>
        <v>0</v>
      </c>
      <c r="BP91" s="19">
        <f>IF(OR($I91="REAL",$I91="INCURRIDO"),SUMIF(S!$O:$O,$I91&amp;$O91&amp;$Q91&amp;UPPER(TEXT(BP$4,"MMMMYYYY"))&amp;$Z91,IF($W$1="Pesos CLP",S!$AD:$AD,S!$AO:$AO)),0)</f>
        <v>0</v>
      </c>
      <c r="BQ91" s="19">
        <f>IF(OR($I91="REAL",$I91="INCURRIDO"),SUMIF(S!$O:$O,$I91&amp;$O91&amp;$Q91&amp;UPPER(TEXT(BQ$4,"MMMMYYYY"))&amp;$Z91,IF($W$1="Pesos CLP",S!$AD:$AD,S!$AO:$AO)),0)</f>
        <v>0</v>
      </c>
      <c r="BR91" s="19">
        <f>IF(OR($I91="REAL",$I91="INCURRIDO"),SUMIF(S!$O:$O,$I91&amp;$O91&amp;$Q91&amp;UPPER(TEXT(BR$4,"MMMMYYYY"))&amp;$Z91,IF($W$1="Pesos CLP",S!$AD:$AD,S!$AO:$AO)),0)</f>
        <v>0</v>
      </c>
      <c r="BS91" s="19">
        <f>IF(OR($I91="REAL",$I91="INCURRIDO"),SUMIF(S!$O:$O,$I91&amp;$O91&amp;$Q91&amp;UPPER(TEXT(BS$4,"MMMMYYYY"))&amp;$Z91,IF($W$1="Pesos CLP",S!$AD:$AD,S!$AO:$AO)),0)</f>
        <v>0</v>
      </c>
      <c r="BT91" s="19">
        <f>IF(OR($I91="REAL",$I91="INCURRIDO"),SUMIF(S!$O:$O,$I91&amp;$O91&amp;$Q91&amp;UPPER(TEXT(BT$4,"MMMMYYYY"))&amp;$Z91,IF($W$1="Pesos CLP",S!$AD:$AD,S!$AO:$AO)),0)</f>
        <v>0</v>
      </c>
      <c r="BU91" s="19">
        <f>IF(OR($I91="REAL",$I91="INCURRIDO"),SUMIF(S!$O:$O,$I91&amp;$O91&amp;$Q91&amp;UPPER(TEXT(BU$4,"MMMMYYYY"))&amp;$Z91,IF($W$1="Pesos CLP",S!$AD:$AD,S!$AO:$AO)),0)</f>
        <v>0</v>
      </c>
      <c r="BV91" s="19">
        <f>IF(OR($I91="REAL",$I91="INCURRIDO"),SUMIF(S!$O:$O,$I91&amp;$O91&amp;$Q91&amp;UPPER(TEXT(BV$4,"MMMMYYYY"))&amp;$Z91,IF($W$1="Pesos CLP",S!$AD:$AD,S!$AO:$AO)),0)</f>
        <v>0</v>
      </c>
      <c r="BW91" s="19">
        <f>IF(OR($I91="REAL",$I91="INCURRIDO"),SUMIF(S!$O:$O,$I91&amp;$O91&amp;$Q91&amp;UPPER(TEXT(BW$4,"MMMMYYYY"))&amp;$Z91,IF($W$1="Pesos CLP",S!$AD:$AD,S!$AO:$AO)),0)</f>
        <v>0</v>
      </c>
      <c r="BX91" s="19">
        <f>IF(OR($I91="REAL",$I91="INCURRIDO"),SUMIF(S!$O:$O,$I91&amp;$O91&amp;$Q91&amp;UPPER(TEXT(BX$4,"MMMMYYYY"))&amp;$Z91,IF($W$1="Pesos CLP",S!$AD:$AD,S!$AO:$AO)),0)</f>
        <v>0</v>
      </c>
      <c r="BY91" s="19">
        <f>IF(OR($I91="REAL",$I91="INCURRIDO"),SUMIF(S!$O:$O,$I91&amp;$O91&amp;$Q91&amp;UPPER(TEXT(BY$4,"MMMMYYYY"))&amp;$Z91,IF($W$1="Pesos CLP",S!$AD:$AD,S!$AO:$AO)),0)</f>
        <v>2926.6380331892988</v>
      </c>
      <c r="BZ91" s="19">
        <f>IF(OR($I91="REAL",$I91="INCURRIDO"),SUMIF(S!$O:$O,$I91&amp;$O91&amp;$Q91&amp;UPPER(TEXT(BZ$4,"MMMMYYYY"))&amp;$Z91,IF($W$1="Pesos CLP",S!$AD:$AD,S!$AO:$AO)),0)</f>
        <v>38.472318061947441</v>
      </c>
      <c r="CA91" s="19">
        <f>IF(OR($I91="REAL",$I91="INCURRIDO"),SUMIF(S!$O:$O,$I91&amp;$O91&amp;$Q91&amp;UPPER(TEXT(CA$4,"MMMMYYYY"))&amp;$Z91,IF($W$1="Pesos CLP",S!$AD:$AD,S!$AO:$AO)),0)</f>
        <v>0</v>
      </c>
      <c r="CB91" s="19">
        <f>IF(OR($I91="REAL",$I91="INCURRIDO"),SUMIF(S!$O:$O,$I91&amp;$O91&amp;$Q91&amp;UPPER(TEXT(CB$4,"MMMMYYYY"))&amp;$Z91,IF($W$1="Pesos CLP",S!$AD:$AD,S!$AO:$AO)),0)</f>
        <v>0</v>
      </c>
      <c r="CC91" s="19">
        <f>IF(OR($I91="REAL",$I91="INCURRIDO"),SUMIF(S!$O:$O,$I91&amp;$O91&amp;$Q91&amp;UPPER(TEXT(CC$4,"MMMMYYYY"))&amp;$Z91,IF($W$1="Pesos CLP",S!$AD:$AD,S!$AO:$AO)),0)</f>
        <v>0</v>
      </c>
      <c r="CD91" s="19">
        <f>IF(OR($I91="REAL",$I91="INCURRIDO"),SUMIF(S!$O:$O,$I91&amp;$O91&amp;$Q91&amp;UPPER(TEXT(CD$4,"MMMMYYYY"))&amp;$Z91,IF($W$1="Pesos CLP",S!$AD:$AD,S!$AO:$AO)),0)</f>
        <v>0</v>
      </c>
      <c r="CE91" s="19">
        <f>IF(OR($I91="REAL",$I91="INCURRIDO"),SUMIF(S!$O:$O,$I91&amp;$O91&amp;$Q91&amp;UPPER(TEXT(CE$4,"MMMMYYYY"))&amp;$Z91,IF($W$1="Pesos CLP",S!$AD:$AD,S!$AO:$AO)),0)</f>
        <v>0</v>
      </c>
      <c r="CF91" s="19">
        <f>IF(OR($I91="REAL",$I91="INCURRIDO"),SUMIF(S!$O:$O,$I91&amp;$O91&amp;$Q91&amp;UPPER(TEXT(CF$4,"MMMMYYYY"))&amp;$Z91,IF($W$1="Pesos CLP",S!$AD:$AD,S!$AO:$AO)),0)</f>
        <v>0</v>
      </c>
      <c r="CG91" s="19">
        <f>IF(OR($I91="REAL",$I91="INCURRIDO"),SUMIF(S!$O:$O,$I91&amp;$O91&amp;$Q91&amp;UPPER(TEXT(CG$4,"MMMMYYYY"))&amp;$Z91,IF($W$1="Pesos CLP",S!$AD:$AD,S!$AO:$AO)),0)</f>
        <v>0</v>
      </c>
      <c r="CH91" s="19">
        <f>IF(OR($I91="REAL",$I91="INCURRIDO"),SUMIF(S!$O:$O,$I91&amp;$O91&amp;$Q91&amp;UPPER(TEXT(CH$4,"MMMMYYYY"))&amp;$Z91,IF($W$1="Pesos CLP",S!$AD:$AD,S!$AO:$AO)),0)</f>
        <v>0</v>
      </c>
      <c r="CI91" s="19">
        <f>IF(OR($I91="REAL",$I91="INCURRIDO"),SUMIF(S!$O:$O,$I91&amp;$O91&amp;$Q91&amp;UPPER(TEXT(CI$4,"MMMMYYYY"))&amp;$Z91,IF($W$1="Pesos CLP",S!$AD:$AD,S!$AO:$AO)),0)</f>
        <v>8230.6269912565949</v>
      </c>
      <c r="CJ91" s="19">
        <f>IF(OR($I91="REAL",$I91="INCURRIDO"),SUMIF(S!$O:$O,$I91&amp;$O91&amp;$Q91&amp;UPPER(TEXT(CJ$4,"MMMMYYYY"))&amp;$Z91,IF($W$1="Pesos CLP",S!$AD:$AD,S!$AO:$AO)),0)</f>
        <v>0</v>
      </c>
      <c r="CK91" s="378">
        <f t="shared" si="92"/>
        <v>0</v>
      </c>
      <c r="CL91" s="378">
        <f t="shared" si="92"/>
        <v>0</v>
      </c>
      <c r="CM91" s="378">
        <f t="shared" si="92"/>
        <v>0</v>
      </c>
      <c r="CN91" s="378">
        <f t="shared" si="92"/>
        <v>0</v>
      </c>
      <c r="CO91" s="378">
        <f t="shared" si="92"/>
        <v>0</v>
      </c>
      <c r="CP91" s="378">
        <f t="shared" si="92"/>
        <v>0</v>
      </c>
      <c r="CQ91" s="378">
        <f t="shared" si="92"/>
        <v>0</v>
      </c>
      <c r="CR91" s="378">
        <f t="shared" si="92"/>
        <v>0</v>
      </c>
      <c r="CS91" s="378">
        <f t="shared" si="93"/>
        <v>0</v>
      </c>
      <c r="CT91" s="378">
        <f t="shared" si="93"/>
        <v>0</v>
      </c>
      <c r="CU91" s="378">
        <f t="shared" si="93"/>
        <v>0</v>
      </c>
      <c r="CV91" s="378">
        <f t="shared" si="93"/>
        <v>0</v>
      </c>
      <c r="CW91" s="378">
        <f t="shared" si="93"/>
        <v>0</v>
      </c>
      <c r="CX91" s="378">
        <f t="shared" si="93"/>
        <v>0</v>
      </c>
      <c r="CY91" s="378">
        <f t="shared" si="93"/>
        <v>0</v>
      </c>
      <c r="CZ91" s="378">
        <f t="shared" si="93"/>
        <v>0</v>
      </c>
      <c r="DA91" s="378">
        <f t="shared" si="93"/>
        <v>0</v>
      </c>
      <c r="DB91" s="378">
        <f t="shared" si="93"/>
        <v>0</v>
      </c>
      <c r="DC91" s="378">
        <f t="shared" si="94"/>
        <v>0</v>
      </c>
      <c r="DD91" s="378">
        <f t="shared" si="94"/>
        <v>0</v>
      </c>
      <c r="DE91" s="378">
        <f t="shared" si="94"/>
        <v>0</v>
      </c>
      <c r="DF91" s="378">
        <f t="shared" si="94"/>
        <v>0</v>
      </c>
      <c r="DG91" s="378">
        <f t="shared" si="94"/>
        <v>0</v>
      </c>
      <c r="DH91" s="378">
        <f t="shared" si="94"/>
        <v>0</v>
      </c>
      <c r="DI91" s="378">
        <f t="shared" si="94"/>
        <v>0</v>
      </c>
      <c r="DJ91" s="378">
        <f t="shared" si="94"/>
        <v>0</v>
      </c>
      <c r="DK91" s="378">
        <f t="shared" si="94"/>
        <v>0</v>
      </c>
      <c r="DL91" s="378">
        <f t="shared" si="94"/>
        <v>0</v>
      </c>
      <c r="DM91" s="378">
        <f t="shared" si="95"/>
        <v>0</v>
      </c>
      <c r="DN91" s="378">
        <f t="shared" si="95"/>
        <v>0</v>
      </c>
      <c r="DO91" s="378">
        <f t="shared" si="95"/>
        <v>0</v>
      </c>
      <c r="DP91" s="378">
        <f t="shared" si="95"/>
        <v>0</v>
      </c>
      <c r="DQ91" s="378">
        <f t="shared" si="95"/>
        <v>0</v>
      </c>
      <c r="DR91" s="378">
        <f t="shared" si="95"/>
        <v>0</v>
      </c>
      <c r="DS91" s="378">
        <f t="shared" si="95"/>
        <v>0</v>
      </c>
      <c r="DT91" s="378">
        <f t="shared" si="95"/>
        <v>0</v>
      </c>
      <c r="DU91" s="378">
        <f t="shared" si="95"/>
        <v>0</v>
      </c>
      <c r="DV91" s="378">
        <f t="shared" si="95"/>
        <v>0</v>
      </c>
      <c r="DW91" s="378">
        <f t="shared" si="96"/>
        <v>0</v>
      </c>
      <c r="DX91" s="378">
        <f t="shared" si="96"/>
        <v>0</v>
      </c>
      <c r="DY91" s="378">
        <f t="shared" si="96"/>
        <v>0</v>
      </c>
      <c r="DZ91" s="378">
        <f t="shared" si="96"/>
        <v>0</v>
      </c>
      <c r="EA91" s="378">
        <f t="shared" si="96"/>
        <v>0</v>
      </c>
      <c r="EB91" s="378">
        <f t="shared" si="96"/>
        <v>0</v>
      </c>
      <c r="EC91" s="378">
        <f t="shared" si="96"/>
        <v>0</v>
      </c>
      <c r="ED91" s="378">
        <f t="shared" si="96"/>
        <v>0</v>
      </c>
      <c r="EE91" s="378">
        <f t="shared" si="96"/>
        <v>0</v>
      </c>
      <c r="EF91" s="378">
        <f t="shared" si="96"/>
        <v>0</v>
      </c>
      <c r="EG91" s="378">
        <f t="shared" si="97"/>
        <v>0</v>
      </c>
      <c r="EH91" s="378">
        <f t="shared" si="97"/>
        <v>0</v>
      </c>
      <c r="EI91" s="378">
        <f t="shared" si="97"/>
        <v>0</v>
      </c>
      <c r="EJ91" s="378">
        <f t="shared" si="97"/>
        <v>0</v>
      </c>
      <c r="EK91" s="378">
        <f t="shared" si="97"/>
        <v>0</v>
      </c>
      <c r="EL91" s="378">
        <f t="shared" si="97"/>
        <v>0</v>
      </c>
      <c r="EM91" s="378">
        <f t="shared" si="97"/>
        <v>0</v>
      </c>
      <c r="EN91" s="378">
        <f t="shared" si="97"/>
        <v>0</v>
      </c>
      <c r="EO91" s="378">
        <f t="shared" si="97"/>
        <v>0</v>
      </c>
      <c r="EP91" s="378">
        <f t="shared" si="97"/>
        <v>0</v>
      </c>
      <c r="EQ91" s="378">
        <f t="shared" si="97"/>
        <v>0</v>
      </c>
    </row>
    <row r="92" spans="1:147" x14ac:dyDescent="0.3">
      <c r="A92" s="167"/>
      <c r="B92" s="167"/>
      <c r="C92" s="368"/>
      <c r="D92" s="368"/>
      <c r="E92" s="368"/>
      <c r="F92" s="816"/>
      <c r="G92" s="755"/>
      <c r="H92" s="756"/>
      <c r="I92" s="166"/>
      <c r="J92" s="166"/>
      <c r="K92" s="167"/>
      <c r="L92" s="167"/>
      <c r="M92" s="168"/>
      <c r="N92" s="169"/>
      <c r="O92" s="166"/>
      <c r="P92" s="166"/>
      <c r="Q92" s="166"/>
      <c r="R92" s="166"/>
      <c r="S92" s="170"/>
      <c r="T92" s="171"/>
      <c r="U92" s="171"/>
      <c r="V92" s="172"/>
      <c r="W92" s="173"/>
      <c r="X92" s="173"/>
      <c r="Y92" s="173"/>
      <c r="Z92" s="173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73"/>
      <c r="BT92" s="173"/>
      <c r="BU92" s="173"/>
      <c r="BV92" s="173"/>
      <c r="BW92" s="173"/>
      <c r="BX92" s="173"/>
      <c r="BY92" s="173"/>
      <c r="BZ92" s="173"/>
      <c r="CA92" s="173"/>
      <c r="CB92" s="173"/>
      <c r="CC92" s="173"/>
      <c r="CD92" s="173"/>
      <c r="CE92" s="173"/>
      <c r="CF92" s="173"/>
      <c r="CG92" s="173"/>
      <c r="CH92" s="173"/>
      <c r="CI92" s="173"/>
      <c r="CJ92" s="173"/>
      <c r="CK92" s="382"/>
      <c r="CL92" s="382"/>
      <c r="CM92" s="382"/>
      <c r="CN92" s="382"/>
      <c r="CO92" s="382"/>
      <c r="CP92" s="382"/>
      <c r="CQ92" s="382"/>
      <c r="CR92" s="382"/>
      <c r="CS92" s="382"/>
      <c r="CT92" s="382"/>
      <c r="CU92" s="382"/>
      <c r="CV92" s="382"/>
      <c r="CW92" s="382"/>
      <c r="CX92" s="382"/>
      <c r="CY92" s="382"/>
      <c r="CZ92" s="382"/>
      <c r="DA92" s="382"/>
      <c r="DB92" s="382"/>
      <c r="DC92" s="382"/>
      <c r="DD92" s="382"/>
      <c r="DE92" s="382"/>
      <c r="DF92" s="382"/>
      <c r="DG92" s="382"/>
      <c r="DH92" s="382"/>
      <c r="DI92" s="382"/>
      <c r="DJ92" s="382"/>
      <c r="DK92" s="382"/>
      <c r="DL92" s="382"/>
      <c r="DM92" s="382"/>
      <c r="DN92" s="382"/>
      <c r="DO92" s="382"/>
      <c r="DP92" s="382"/>
      <c r="DQ92" s="382"/>
      <c r="DR92" s="382"/>
      <c r="DS92" s="382"/>
      <c r="DT92" s="382"/>
      <c r="DU92" s="382"/>
      <c r="DV92" s="382"/>
      <c r="DW92" s="382"/>
      <c r="DX92" s="382"/>
      <c r="DY92" s="382"/>
      <c r="DZ92" s="382"/>
      <c r="EA92" s="382"/>
      <c r="EB92" s="382"/>
      <c r="EC92" s="382"/>
      <c r="ED92" s="382"/>
      <c r="EE92" s="382"/>
      <c r="EF92" s="382"/>
      <c r="EG92" s="382"/>
      <c r="EH92" s="382"/>
      <c r="EI92" s="382"/>
      <c r="EJ92" s="382"/>
      <c r="EK92" s="382"/>
      <c r="EL92" s="382"/>
      <c r="EM92" s="382"/>
      <c r="EN92" s="382"/>
      <c r="EO92" s="382"/>
      <c r="EP92" s="382"/>
      <c r="EQ92" s="382"/>
    </row>
    <row r="93" spans="1:147" x14ac:dyDescent="0.3">
      <c r="A93" s="182"/>
      <c r="B93" s="182"/>
      <c r="C93" s="368"/>
      <c r="D93" s="368"/>
      <c r="E93" s="368"/>
      <c r="F93" s="816"/>
      <c r="G93" s="755"/>
      <c r="H93" s="756"/>
      <c r="I93" s="181"/>
      <c r="J93" s="181"/>
      <c r="K93" s="182"/>
      <c r="L93" s="182"/>
      <c r="M93" s="183"/>
      <c r="N93" s="184"/>
      <c r="O93" s="181"/>
      <c r="P93" s="181"/>
      <c r="Q93" s="181"/>
      <c r="R93" s="181"/>
      <c r="S93" s="185"/>
      <c r="T93" s="186"/>
      <c r="U93" s="186"/>
      <c r="V93" s="187"/>
      <c r="W93" s="188"/>
      <c r="X93" s="188"/>
      <c r="Y93" s="188"/>
      <c r="Z93" s="188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88"/>
      <c r="BT93" s="188"/>
      <c r="BU93" s="188"/>
      <c r="BV93" s="188"/>
      <c r="BW93" s="188"/>
      <c r="BX93" s="188"/>
      <c r="BY93" s="188"/>
      <c r="BZ93" s="188"/>
      <c r="CA93" s="188"/>
      <c r="CB93" s="188"/>
      <c r="CC93" s="188"/>
      <c r="CD93" s="188"/>
      <c r="CE93" s="188"/>
      <c r="CF93" s="188"/>
      <c r="CG93" s="188"/>
      <c r="CH93" s="188"/>
      <c r="CI93" s="188"/>
      <c r="CJ93" s="188"/>
      <c r="CK93" s="380"/>
      <c r="CL93" s="380"/>
      <c r="CM93" s="380"/>
      <c r="CN93" s="380"/>
      <c r="CO93" s="380"/>
      <c r="CP93" s="380"/>
      <c r="CQ93" s="380"/>
      <c r="CR93" s="380"/>
      <c r="CS93" s="380"/>
      <c r="CT93" s="380"/>
      <c r="CU93" s="380"/>
      <c r="CV93" s="380"/>
      <c r="CW93" s="380"/>
      <c r="CX93" s="380"/>
      <c r="CY93" s="380"/>
      <c r="CZ93" s="380"/>
      <c r="DA93" s="380"/>
      <c r="DB93" s="380"/>
      <c r="DC93" s="380"/>
      <c r="DD93" s="380"/>
      <c r="DE93" s="380"/>
      <c r="DF93" s="380"/>
      <c r="DG93" s="380"/>
      <c r="DH93" s="380"/>
      <c r="DI93" s="380"/>
      <c r="DJ93" s="380"/>
      <c r="DK93" s="380"/>
      <c r="DL93" s="380"/>
      <c r="DM93" s="380"/>
      <c r="DN93" s="380"/>
      <c r="DO93" s="380"/>
      <c r="DP93" s="380"/>
      <c r="DQ93" s="380"/>
      <c r="DR93" s="380"/>
      <c r="DS93" s="380"/>
      <c r="DT93" s="380"/>
      <c r="DU93" s="380"/>
      <c r="DV93" s="380"/>
      <c r="DW93" s="380"/>
      <c r="DX93" s="380"/>
      <c r="DY93" s="380"/>
      <c r="DZ93" s="380"/>
      <c r="EA93" s="380"/>
      <c r="EB93" s="380"/>
      <c r="EC93" s="380"/>
      <c r="ED93" s="380"/>
      <c r="EE93" s="380"/>
      <c r="EF93" s="380"/>
      <c r="EG93" s="380"/>
      <c r="EH93" s="380"/>
      <c r="EI93" s="380"/>
      <c r="EJ93" s="380"/>
      <c r="EK93" s="380"/>
      <c r="EL93" s="380"/>
      <c r="EM93" s="380"/>
      <c r="EN93" s="380"/>
      <c r="EO93" s="380"/>
      <c r="EP93" s="380"/>
      <c r="EQ93" s="380"/>
    </row>
    <row r="94" spans="1:147" x14ac:dyDescent="0.3">
      <c r="A94" s="368"/>
      <c r="B94" s="368"/>
      <c r="C94" s="368"/>
      <c r="D94" s="368">
        <f t="shared" si="77"/>
        <v>1.034195933456562</v>
      </c>
      <c r="E94" s="368" t="str">
        <f>VLOOKUP(TEXT(Z94,0),'G2'!B:D,3,0)</f>
        <v>MN</v>
      </c>
      <c r="F94" s="816">
        <f t="shared" si="78"/>
        <v>0</v>
      </c>
      <c r="G94" s="755">
        <f t="shared" si="75"/>
        <v>0</v>
      </c>
      <c r="H94" s="756" t="s">
        <v>1190</v>
      </c>
      <c r="I94" s="370" t="s">
        <v>93</v>
      </c>
      <c r="J94" s="370"/>
      <c r="K94" s="368" t="s">
        <v>278</v>
      </c>
      <c r="L94" s="368" t="str">
        <f>IFERROR(VLOOKUP(TEXT(Z94,0),'G2'!$B$5:$D$21,3,0),"")</f>
        <v>MN</v>
      </c>
      <c r="M94" s="369"/>
      <c r="N94" s="370" t="s">
        <v>279</v>
      </c>
      <c r="O94" s="370"/>
      <c r="P94" s="370"/>
      <c r="Q94" s="370" t="s">
        <v>695</v>
      </c>
      <c r="R94" s="370" t="s">
        <v>272</v>
      </c>
      <c r="S94" s="371">
        <v>1</v>
      </c>
      <c r="T94" s="372">
        <v>45748</v>
      </c>
      <c r="U94" s="372">
        <v>45777</v>
      </c>
      <c r="V94" s="373">
        <f>(U94-T94)/30</f>
        <v>0.96666666666666667</v>
      </c>
      <c r="W94" s="374">
        <v>21556901.478543844</v>
      </c>
      <c r="X94" s="17" cm="1">
        <f t="array" ref="X94">+IF($W$1="Pesos CLP",W94,W94/TC)*MB_24A25</f>
        <v>24578.565828346684</v>
      </c>
      <c r="Y94" s="18">
        <f t="shared" si="76"/>
        <v>0</v>
      </c>
      <c r="Z94">
        <v>91243730</v>
      </c>
      <c r="AA94" s="19">
        <f>IF(OR($I94="REAL",$I94="INCURRIDO"),SUMIF(S!$O:$O,$I94&amp;$O94&amp;$Q94&amp;UPPER(TEXT(AA$4,"MMMMYYYY"))&amp;$Z94,IF($W$1="Pesos CLP",S!$AD:$AD,S!$AO:$AO)),0)</f>
        <v>0</v>
      </c>
      <c r="AB94" s="19">
        <f>IF(OR($I94="REAL",$I94="INCURRIDO"),SUMIF(S!$O:$O,$I94&amp;$O94&amp;$Q94&amp;UPPER(TEXT(AB$4,"MMMMYYYY"))&amp;$Z94,IF($W$1="Pesos CLP",S!$AD:$AD,S!$AO:$AO)),0)</f>
        <v>0</v>
      </c>
      <c r="AC94" s="19">
        <f>IF(OR($I94="REAL",$I94="INCURRIDO"),SUMIF(S!$O:$O,$I94&amp;$O94&amp;$Q94&amp;UPPER(TEXT(AC$4,"MMMMYYYY"))&amp;$Z94,IF($W$1="Pesos CLP",S!$AD:$AD,S!$AO:$AO)),0)</f>
        <v>0</v>
      </c>
      <c r="AD94" s="19">
        <f>IF(OR($I94="REAL",$I94="INCURRIDO"),SUMIF(S!$O:$O,$I94&amp;$O94&amp;$Q94&amp;UPPER(TEXT(AD$4,"MMMMYYYY"))&amp;$Z94,IF($W$1="Pesos CLP",S!$AD:$AD,S!$AO:$AO)),0)</f>
        <v>0</v>
      </c>
      <c r="AE94" s="19">
        <f>IF(OR($I94="REAL",$I94="INCURRIDO"),SUMIF(S!$O:$O,$I94&amp;$O94&amp;$Q94&amp;UPPER(TEXT(AE$4,"MMMMYYYY"))&amp;$Z94,IF($W$1="Pesos CLP",S!$AD:$AD,S!$AO:$AO)),0)</f>
        <v>0</v>
      </c>
      <c r="AF94" s="19">
        <f>IF(OR($I94="REAL",$I94="INCURRIDO"),SUMIF(S!$O:$O,$I94&amp;$O94&amp;$Q94&amp;UPPER(TEXT(AF$4,"MMMMYYYY"))&amp;$Z94,IF($W$1="Pesos CLP",S!$AD:$AD,S!$AO:$AO)),0)</f>
        <v>0</v>
      </c>
      <c r="AG94" s="19">
        <f>IF(OR($I94="REAL",$I94="INCURRIDO"),SUMIF(S!$O:$O,$I94&amp;$O94&amp;$Q94&amp;UPPER(TEXT(AG$4,"MMMMYYYY"))&amp;$Z94,IF($W$1="Pesos CLP",S!$AD:$AD,S!$AO:$AO)),0)</f>
        <v>0</v>
      </c>
      <c r="AH94" s="19">
        <f>IF(OR($I94="REAL",$I94="INCURRIDO"),SUMIF(S!$O:$O,$I94&amp;$O94&amp;$Q94&amp;UPPER(TEXT(AH$4,"MMMMYYYY"))&amp;$Z94,IF($W$1="Pesos CLP",S!$AD:$AD,S!$AO:$AO)),0)</f>
        <v>0</v>
      </c>
      <c r="AI94" s="19">
        <f>IF(OR($I94="REAL",$I94="INCURRIDO"),SUMIF(S!$O:$O,$I94&amp;$O94&amp;$Q94&amp;UPPER(TEXT(AI$4,"MMMMYYYY"))&amp;$Z94,IF($W$1="Pesos CLP",S!$AD:$AD,S!$AO:$AO)),0)</f>
        <v>0</v>
      </c>
      <c r="AJ94" s="19">
        <f>IF(OR($I94="REAL",$I94="INCURRIDO"),SUMIF(S!$O:$O,$I94&amp;$O94&amp;$Q94&amp;UPPER(TEXT(AJ$4,"MMMMYYYY"))&amp;$Z94,IF($W$1="Pesos CLP",S!$AD:$AD,S!$AO:$AO)),0)</f>
        <v>0</v>
      </c>
      <c r="AK94" s="19">
        <f>IF(OR($I94="REAL",$I94="INCURRIDO"),SUMIF(S!$O:$O,$I94&amp;$O94&amp;$Q94&amp;UPPER(TEXT(AK$4,"MMMMYYYY"))&amp;$Z94,IF($W$1="Pesos CLP",S!$AD:$AD,S!$AO:$AO)),0)</f>
        <v>0</v>
      </c>
      <c r="AL94" s="19">
        <f>IF(OR($I94="REAL",$I94="INCURRIDO"),SUMIF(S!$O:$O,$I94&amp;$O94&amp;$Q94&amp;UPPER(TEXT(AL$4,"MMMMYYYY"))&amp;$Z94,IF($W$1="Pesos CLP",S!$AD:$AD,S!$AO:$AO)),0)</f>
        <v>0</v>
      </c>
      <c r="AM94" s="19">
        <f>IF(OR($I94="REAL",$I94="INCURRIDO"),SUMIF(S!$O:$O,$I94&amp;$O94&amp;$Q94&amp;UPPER(TEXT(AM$4,"MMMMYYYY"))&amp;$Z94,IF($W$1="Pesos CLP",S!$AD:$AD,S!$AO:$AO)),0)</f>
        <v>0</v>
      </c>
      <c r="AN94" s="19">
        <f>IF(OR($I94="REAL",$I94="INCURRIDO"),SUMIF(S!$O:$O,$I94&amp;$O94&amp;$Q94&amp;UPPER(TEXT(AN$4,"MMMMYYYY"))&amp;$Z94,IF($W$1="Pesos CLP",S!$AD:$AD,S!$AO:$AO)),0)</f>
        <v>0</v>
      </c>
      <c r="AO94" s="19">
        <f>IF(OR($I94="REAL",$I94="INCURRIDO"),SUMIF(S!$O:$O,$I94&amp;$O94&amp;$Q94&amp;UPPER(TEXT(AO$4,"MMMMYYYY"))&amp;$Z94,IF($W$1="Pesos CLP",S!$AD:$AD,S!$AO:$AO)),0)</f>
        <v>0</v>
      </c>
      <c r="AP94" s="19">
        <f>IF(OR($I94="REAL",$I94="INCURRIDO"),SUMIF(S!$O:$O,$I94&amp;$O94&amp;$Q94&amp;UPPER(TEXT(AP$4,"MMMMYYYY"))&amp;$Z94,IF($W$1="Pesos CLP",S!$AD:$AD,S!$AO:$AO)),0)</f>
        <v>0</v>
      </c>
      <c r="AQ94" s="19">
        <f>IF(OR($I94="REAL",$I94="INCURRIDO"),SUMIF(S!$O:$O,$I94&amp;$O94&amp;$Q94&amp;UPPER(TEXT(AQ$4,"MMMMYYYY"))&amp;$Z94,IF($W$1="Pesos CLP",S!$AD:$AD,S!$AO:$AO)),0)</f>
        <v>0</v>
      </c>
      <c r="AR94" s="19">
        <f>IF(OR($I94="REAL",$I94="INCURRIDO"),SUMIF(S!$O:$O,$I94&amp;$O94&amp;$Q94&amp;UPPER(TEXT(AR$4,"MMMMYYYY"))&amp;$Z94,IF($W$1="Pesos CLP",S!$AD:$AD,S!$AO:$AO)),0)</f>
        <v>0</v>
      </c>
      <c r="AS94" s="19">
        <f>IF(OR($I94="REAL",$I94="INCURRIDO"),SUMIF(S!$O:$O,$I94&amp;$O94&amp;$Q94&amp;UPPER(TEXT(AS$4,"MMMMYYYY"))&amp;$Z94,IF($W$1="Pesos CLP",S!$AD:$AD,S!$AO:$AO)),0)</f>
        <v>0</v>
      </c>
      <c r="AT94" s="19">
        <f>IF(OR($I94="REAL",$I94="INCURRIDO"),SUMIF(S!$O:$O,$I94&amp;$O94&amp;$Q94&amp;UPPER(TEXT(AT$4,"MMMMYYYY"))&amp;$Z94,IF($W$1="Pesos CLP",S!$AD:$AD,S!$AO:$AO)),0)</f>
        <v>0</v>
      </c>
      <c r="AU94" s="19">
        <f>IF(OR($I94="REAL",$I94="INCURRIDO"),SUMIF(S!$O:$O,$I94&amp;$O94&amp;$Q94&amp;UPPER(TEXT(AU$4,"MMMMYYYY"))&amp;$Z94,IF($W$1="Pesos CLP",S!$AD:$AD,S!$AO:$AO)),0)</f>
        <v>0</v>
      </c>
      <c r="AV94" s="19">
        <f>IF(OR($I94="REAL",$I94="INCURRIDO"),SUMIF(S!$O:$O,$I94&amp;$O94&amp;$Q94&amp;UPPER(TEXT(AV$4,"MMMMYYYY"))&amp;$Z94,IF($W$1="Pesos CLP",S!$AD:$AD,S!$AO:$AO)),0)</f>
        <v>0</v>
      </c>
      <c r="AW94" s="19">
        <f>IF(OR($I94="REAL",$I94="INCURRIDO"),SUMIF(S!$O:$O,$I94&amp;$O94&amp;$Q94&amp;UPPER(TEXT(AW$4,"MMMMYYYY"))&amp;$Z94,IF($W$1="Pesos CLP",S!$AD:$AD,S!$AO:$AO)),0)</f>
        <v>0</v>
      </c>
      <c r="AX94" s="19">
        <f>IF(OR($I94="REAL",$I94="INCURRIDO"),SUMIF(S!$O:$O,$I94&amp;$O94&amp;$Q94&amp;UPPER(TEXT(AX$4,"MMMMYYYY"))&amp;$Z94,IF($W$1="Pesos CLP",S!$AD:$AD,S!$AO:$AO)),0)</f>
        <v>0</v>
      </c>
      <c r="AY94" s="19">
        <f>IF(OR($I94="REAL",$I94="INCURRIDO"),SUMIF(S!$O:$O,$I94&amp;$O94&amp;$Q94&amp;UPPER(TEXT(AY$4,"MMMMYYYY"))&amp;$Z94,IF($W$1="Pesos CLP",S!$AD:$AD,S!$AO:$AO)),0)</f>
        <v>0</v>
      </c>
      <c r="AZ94" s="19">
        <f>IF(OR($I94="REAL",$I94="INCURRIDO"),SUMIF(S!$O:$O,$I94&amp;$O94&amp;$Q94&amp;UPPER(TEXT(AZ$4,"MMMMYYYY"))&amp;$Z94,IF($W$1="Pesos CLP",S!$AD:$AD,S!$AO:$AO)),0)</f>
        <v>0</v>
      </c>
      <c r="BA94" s="19">
        <f>IF(OR($I94="REAL",$I94="INCURRIDO"),SUMIF(S!$O:$O,$I94&amp;$O94&amp;$Q94&amp;UPPER(TEXT(BA$4,"MMMMYYYY"))&amp;$Z94,IF($W$1="Pesos CLP",S!$AD:$AD,S!$AO:$AO)),0)</f>
        <v>0</v>
      </c>
      <c r="BB94" s="19">
        <f>IF(OR($I94="REAL",$I94="INCURRIDO"),SUMIF(S!$O:$O,$I94&amp;$O94&amp;$Q94&amp;UPPER(TEXT(BB$4,"MMMMYYYY"))&amp;$Z94,IF($W$1="Pesos CLP",S!$AD:$AD,S!$AO:$AO)),0)</f>
        <v>0</v>
      </c>
      <c r="BC94" s="19">
        <f>IF(OR($I94="REAL",$I94="INCURRIDO"),SUMIF(S!$O:$O,$I94&amp;$O94&amp;$Q94&amp;UPPER(TEXT(BC$4,"MMMMYYYY"))&amp;$Z94,IF($W$1="Pesos CLP",S!$AD:$AD,S!$AO:$AO)),0)</f>
        <v>0</v>
      </c>
      <c r="BD94" s="19">
        <f>IF(OR($I94="REAL",$I94="INCURRIDO"),SUMIF(S!$O:$O,$I94&amp;$O94&amp;$Q94&amp;UPPER(TEXT(BD$4,"MMMMYYYY"))&amp;$Z94,IF($W$1="Pesos CLP",S!$AD:$AD,S!$AO:$AO)),0)</f>
        <v>0</v>
      </c>
      <c r="BE94" s="19">
        <f>IF(OR($I94="REAL",$I94="INCURRIDO"),SUMIF(S!$O:$O,$I94&amp;$O94&amp;$Q94&amp;UPPER(TEXT(BE$4,"MMMMYYYY"))&amp;$Z94,IF($W$1="Pesos CLP",S!$AD:$AD,S!$AO:$AO)),0)</f>
        <v>0</v>
      </c>
      <c r="BF94" s="19">
        <f>IF(OR($I94="REAL",$I94="INCURRIDO"),SUMIF(S!$O:$O,$I94&amp;$O94&amp;$Q94&amp;UPPER(TEXT(BF$4,"MMMMYYYY"))&amp;$Z94,IF($W$1="Pesos CLP",S!$AD:$AD,S!$AO:$AO)),0)</f>
        <v>0</v>
      </c>
      <c r="BG94" s="19">
        <f>IF(OR($I94="REAL",$I94="INCURRIDO"),SUMIF(S!$O:$O,$I94&amp;$O94&amp;$Q94&amp;UPPER(TEXT(BG$4,"MMMMYYYY"))&amp;$Z94,IF($W$1="Pesos CLP",S!$AD:$AD,S!$AO:$AO)),0)</f>
        <v>0</v>
      </c>
      <c r="BH94" s="19">
        <f>IF(OR($I94="REAL",$I94="INCURRIDO"),SUMIF(S!$O:$O,$I94&amp;$O94&amp;$Q94&amp;UPPER(TEXT(BH$4,"MMMMYYYY"))&amp;$Z94,IF($W$1="Pesos CLP",S!$AD:$AD,S!$AO:$AO)),0)</f>
        <v>0</v>
      </c>
      <c r="BI94" s="19">
        <f>IF(OR($I94="REAL",$I94="INCURRIDO"),SUMIF(S!$O:$O,$I94&amp;$O94&amp;$Q94&amp;UPPER(TEXT(BI$4,"MMMMYYYY"))&amp;$Z94,IF($W$1="Pesos CLP",S!$AD:$AD,S!$AO:$AO)),0)</f>
        <v>0</v>
      </c>
      <c r="BJ94" s="19">
        <f>IF(OR($I94="REAL",$I94="INCURRIDO"),SUMIF(S!$O:$O,$I94&amp;$O94&amp;$Q94&amp;UPPER(TEXT(BJ$4,"MMMMYYYY"))&amp;$Z94,IF($W$1="Pesos CLP",S!$AD:$AD,S!$AO:$AO)),0)</f>
        <v>0</v>
      </c>
      <c r="BK94" s="19">
        <f>IF(OR($I94="REAL",$I94="INCURRIDO"),SUMIF(S!$O:$O,$I94&amp;$O94&amp;$Q94&amp;UPPER(TEXT(BK$4,"MMMMYYYY"))&amp;$Z94,IF($W$1="Pesos CLP",S!$AD:$AD,S!$AO:$AO)),0)</f>
        <v>0</v>
      </c>
      <c r="BL94" s="19">
        <f>IF(OR($I94="REAL",$I94="INCURRIDO"),SUMIF(S!$O:$O,$I94&amp;$O94&amp;$Q94&amp;UPPER(TEXT(BL$4,"MMMMYYYY"))&amp;$Z94,IF($W$1="Pesos CLP",S!$AD:$AD,S!$AO:$AO)),0)</f>
        <v>0</v>
      </c>
      <c r="BM94" s="19">
        <f>IF(OR($I94="REAL",$I94="INCURRIDO"),SUMIF(S!$O:$O,$I94&amp;$O94&amp;$Q94&amp;UPPER(TEXT(BM$4,"MMMMYYYY"))&amp;$Z94,IF($W$1="Pesos CLP",S!$AD:$AD,S!$AO:$AO)),0)</f>
        <v>0</v>
      </c>
      <c r="BN94" s="19">
        <f>IF(OR($I94="REAL",$I94="INCURRIDO"),SUMIF(S!$O:$O,$I94&amp;$O94&amp;$Q94&amp;UPPER(TEXT(BN$4,"MMMMYYYY"))&amp;$Z94,IF($W$1="Pesos CLP",S!$AD:$AD,S!$AO:$AO)),0)</f>
        <v>0</v>
      </c>
      <c r="BO94" s="19">
        <f>IF(OR($I94="REAL",$I94="INCURRIDO"),SUMIF(S!$O:$O,$I94&amp;$O94&amp;$Q94&amp;UPPER(TEXT(BO$4,"MMMMYYYY"))&amp;$Z94,IF($W$1="Pesos CLP",S!$AD:$AD,S!$AO:$AO)),0)</f>
        <v>0</v>
      </c>
      <c r="BP94" s="19">
        <f>IF(OR($I94="REAL",$I94="INCURRIDO"),SUMIF(S!$O:$O,$I94&amp;$O94&amp;$Q94&amp;UPPER(TEXT(BP$4,"MMMMYYYY"))&amp;$Z94,IF($W$1="Pesos CLP",S!$AD:$AD,S!$AO:$AO)),0)</f>
        <v>0</v>
      </c>
      <c r="BQ94" s="19">
        <f>IF(OR($I94="REAL",$I94="INCURRIDO"),SUMIF(S!$O:$O,$I94&amp;$O94&amp;$Q94&amp;UPPER(TEXT(BQ$4,"MMMMYYYY"))&amp;$Z94,IF($W$1="Pesos CLP",S!$AD:$AD,S!$AO:$AO)),0)</f>
        <v>0</v>
      </c>
      <c r="BR94" s="19">
        <f>IF(OR($I94="REAL",$I94="INCURRIDO"),SUMIF(S!$O:$O,$I94&amp;$O94&amp;$Q94&amp;UPPER(TEXT(BR$4,"MMMMYYYY"))&amp;$Z94,IF($W$1="Pesos CLP",S!$AD:$AD,S!$AO:$AO)),0)</f>
        <v>0</v>
      </c>
      <c r="BS94" s="19">
        <f>IF(OR($I94="REAL",$I94="INCURRIDO"),SUMIF(S!$O:$O,$I94&amp;$O94&amp;$Q94&amp;UPPER(TEXT(BS$4,"MMMMYYYY"))&amp;$Z94,IF($W$1="Pesos CLP",S!$AD:$AD,S!$AO:$AO)),0)</f>
        <v>0</v>
      </c>
      <c r="BT94" s="19">
        <f>IF(OR($I94="REAL",$I94="INCURRIDO"),SUMIF(S!$O:$O,$I94&amp;$O94&amp;$Q94&amp;UPPER(TEXT(BT$4,"MMMMYYYY"))&amp;$Z94,IF($W$1="Pesos CLP",S!$AD:$AD,S!$AO:$AO)),0)</f>
        <v>0</v>
      </c>
      <c r="BU94" s="19">
        <f>IF(OR($I94="REAL",$I94="INCURRIDO"),SUMIF(S!$O:$O,$I94&amp;$O94&amp;$Q94&amp;UPPER(TEXT(BU$4,"MMMMYYYY"))&amp;$Z94,IF($W$1="Pesos CLP",S!$AD:$AD,S!$AO:$AO)),0)</f>
        <v>0</v>
      </c>
      <c r="BV94" s="19">
        <f>IF(OR($I94="REAL",$I94="INCURRIDO"),SUMIF(S!$O:$O,$I94&amp;$O94&amp;$Q94&amp;UPPER(TEXT(BV$4,"MMMMYYYY"))&amp;$Z94,IF($W$1="Pesos CLP",S!$AD:$AD,S!$AO:$AO)),0)</f>
        <v>0</v>
      </c>
      <c r="BW94" s="19">
        <f>IF(OR($I94="REAL",$I94="INCURRIDO"),SUMIF(S!$O:$O,$I94&amp;$O94&amp;$Q94&amp;UPPER(TEXT(BW$4,"MMMMYYYY"))&amp;$Z94,IF($W$1="Pesos CLP",S!$AD:$AD,S!$AO:$AO)),0)</f>
        <v>0</v>
      </c>
      <c r="BX94" s="19">
        <f>IF(OR($I94="REAL",$I94="INCURRIDO"),SUMIF(S!$O:$O,$I94&amp;$O94&amp;$Q94&amp;UPPER(TEXT(BX$4,"MMMMYYYY"))&amp;$Z94,IF($W$1="Pesos CLP",S!$AD:$AD,S!$AO:$AO)),0)</f>
        <v>0</v>
      </c>
      <c r="BY94" s="19">
        <f>IF(OR($I94="REAL",$I94="INCURRIDO"),SUMIF(S!$O:$O,$I94&amp;$O94&amp;$Q94&amp;UPPER(TEXT(BY$4,"MMMMYYYY"))&amp;$Z94,IF($W$1="Pesos CLP",S!$AD:$AD,S!$AO:$AO)),0)</f>
        <v>0</v>
      </c>
      <c r="BZ94" s="19">
        <f>IF(OR($I94="REAL",$I94="INCURRIDO"),SUMIF(S!$O:$O,$I94&amp;$O94&amp;$Q94&amp;UPPER(TEXT(BZ$4,"MMMMYYYY"))&amp;$Z94,IF($W$1="Pesos CLP",S!$AD:$AD,S!$AO:$AO)),0)</f>
        <v>0</v>
      </c>
      <c r="CA94" s="19">
        <f>IF(OR($I94="REAL",$I94="INCURRIDO"),SUMIF(S!$O:$O,$I94&amp;$O94&amp;$Q94&amp;UPPER(TEXT(CA$4,"MMMMYYYY"))&amp;$Z94,IF($W$1="Pesos CLP",S!$AD:$AD,S!$AO:$AO)),0)</f>
        <v>0</v>
      </c>
      <c r="CB94" s="19">
        <f>IF(OR($I94="REAL",$I94="INCURRIDO"),SUMIF(S!$O:$O,$I94&amp;$O94&amp;$Q94&amp;UPPER(TEXT(CB$4,"MMMMYYYY"))&amp;$Z94,IF($W$1="Pesos CLP",S!$AD:$AD,S!$AO:$AO)),0)</f>
        <v>0</v>
      </c>
      <c r="CC94" s="19">
        <f>IF(OR($I94="REAL",$I94="INCURRIDO"),SUMIF(S!$O:$O,$I94&amp;$O94&amp;$Q94&amp;UPPER(TEXT(CC$4,"MMMMYYYY"))&amp;$Z94,IF($W$1="Pesos CLP",S!$AD:$AD,S!$AO:$AO)),0)</f>
        <v>0</v>
      </c>
      <c r="CD94" s="19">
        <f>IF(OR($I94="REAL",$I94="INCURRIDO"),SUMIF(S!$O:$O,$I94&amp;$O94&amp;$Q94&amp;UPPER(TEXT(CD$4,"MMMMYYYY"))&amp;$Z94,IF($W$1="Pesos CLP",S!$AD:$AD,S!$AO:$AO)),0)</f>
        <v>0</v>
      </c>
      <c r="CE94" s="19">
        <f>IF(OR($I94="REAL",$I94="INCURRIDO"),SUMIF(S!$O:$O,$I94&amp;$O94&amp;$Q94&amp;UPPER(TEXT(CE$4,"MMMMYYYY"))&amp;$Z94,IF($W$1="Pesos CLP",S!$AD:$AD,S!$AO:$AO)),0)</f>
        <v>0</v>
      </c>
      <c r="CF94" s="19">
        <f>IF(OR($I94="REAL",$I94="INCURRIDO"),SUMIF(S!$O:$O,$I94&amp;$O94&amp;$Q94&amp;UPPER(TEXT(CF$4,"MMMMYYYY"))&amp;$Z94,IF($W$1="Pesos CLP",S!$AD:$AD,S!$AO:$AO)),0)</f>
        <v>0</v>
      </c>
      <c r="CG94" s="19">
        <f>IF(OR($I94="REAL",$I94="INCURRIDO"),SUMIF(S!$O:$O,$I94&amp;$O94&amp;$Q94&amp;UPPER(TEXT(CG$4,"MMMMYYYY"))&amp;$Z94,IF($W$1="Pesos CLP",S!$AD:$AD,S!$AO:$AO)),0)</f>
        <v>0</v>
      </c>
      <c r="CH94" s="19">
        <f>IF(OR($I94="REAL",$I94="INCURRIDO"),SUMIF(S!$O:$O,$I94&amp;$O94&amp;$Q94&amp;UPPER(TEXT(CH$4,"MMMMYYYY"))&amp;$Z94,IF($W$1="Pesos CLP",S!$AD:$AD,S!$AO:$AO)),0)</f>
        <v>0</v>
      </c>
      <c r="CI94" s="19">
        <f>IF(OR($I94="REAL",$I94="INCURRIDO"),SUMIF(S!$O:$O,$I94&amp;$O94&amp;$Q94&amp;UPPER(TEXT(CI$4,"MMMMYYYY"))&amp;$Z94,IF($W$1="Pesos CLP",S!$AD:$AD,S!$AO:$AO)),0)</f>
        <v>0</v>
      </c>
      <c r="CJ94" s="19">
        <f>IF(OR($I94="REAL",$I94="INCURRIDO"),SUMIF(S!$O:$O,$I94&amp;$O94&amp;$Q94&amp;UPPER(TEXT(CJ$4,"MMMMYYYY"))&amp;$Z94,IF($W$1="Pesos CLP",S!$AD:$AD,S!$AO:$AO)),0)</f>
        <v>0</v>
      </c>
      <c r="CK94" s="378">
        <f t="shared" ref="CK94:CR102" si="100">(IF(AND(AND($T94&gt;=(CK$4-DAY(CK$4)+1),$T94&lt;=CK$4),AND($U94&gt;=(CK$4-DAY(CK$4)+1),$U94&lt;=CK$4)),$U94-$T94+1,IF(AND($T94&gt;=(CK$4-DAY(CK$4)+1),$T94&lt;=CK$4),CK$4-$T94+1,IF(AND($U94&gt;=(CK$4-DAY(CK$4)+1),$U94&lt;=CK$4),$U94-(CK$4-DAY(CK$4)+1)+1,IF(OR(AND((CK$4-DAY(CK$4)+1)&gt;=$T94,(CK$4-DAY(CK$4)+1)&lt;=$U94),AND((CK$4&gt;=$T94),(CK$4&lt;=$U94))),CK$4-(CK$4-DAY(CK$4)+1)+1,0))))/IF($R94="mes",_xlfn.DAYS(CK$4,(CK$4-DAY(CK$4)+1))+1,(_xlfn.DAYS($U94,$T94)+1))*$S94)*IF($X$1="Físico",1,$X94)</f>
        <v>0</v>
      </c>
      <c r="CL94" s="378">
        <f t="shared" si="100"/>
        <v>0</v>
      </c>
      <c r="CM94" s="378">
        <f t="shared" si="100"/>
        <v>0</v>
      </c>
      <c r="CN94" s="378">
        <f t="shared" si="100"/>
        <v>0</v>
      </c>
      <c r="CO94" s="378">
        <f t="shared" si="100"/>
        <v>0</v>
      </c>
      <c r="CP94" s="378">
        <f t="shared" si="100"/>
        <v>0</v>
      </c>
      <c r="CQ94" s="378">
        <f t="shared" si="100"/>
        <v>0</v>
      </c>
      <c r="CR94" s="378">
        <f t="shared" si="100"/>
        <v>0</v>
      </c>
      <c r="CS94" s="378">
        <f t="shared" ref="CS94:DB102" si="101">(IF(AND(AND($T94&gt;=(CS$4-DAY(CS$4)+1),$T94&lt;=CS$4),AND($U94&gt;=(CS$4-DAY(CS$4)+1),$U94&lt;=CS$4)),$U94-$T94+1,IF(AND($T94&gt;=(CS$4-DAY(CS$4)+1),$T94&lt;=CS$4),CS$4-$T94+1,IF(AND($U94&gt;=(CS$4-DAY(CS$4)+1),$U94&lt;=CS$4),$U94-(CS$4-DAY(CS$4)+1)+1,IF(OR(AND((CS$4-DAY(CS$4)+1)&gt;=$T94,(CS$4-DAY(CS$4)+1)&lt;=$U94),AND((CS$4&gt;=$T94),(CS$4&lt;=$U94))),CS$4-(CS$4-DAY(CS$4)+1)+1,0))))/IF($R94="mes",_xlfn.DAYS(CS$4,(CS$4-DAY(CS$4)+1))+1,(_xlfn.DAYS($U94,$T94)+1))*$S94)*IF($X$1="Físico",1,$X94)</f>
        <v>0</v>
      </c>
      <c r="CT94" s="378">
        <f t="shared" si="101"/>
        <v>0</v>
      </c>
      <c r="CU94" s="378">
        <f t="shared" si="101"/>
        <v>0</v>
      </c>
      <c r="CV94" s="378">
        <f t="shared" si="101"/>
        <v>0</v>
      </c>
      <c r="CW94" s="378">
        <f t="shared" si="101"/>
        <v>0</v>
      </c>
      <c r="CX94" s="378">
        <f t="shared" si="101"/>
        <v>0</v>
      </c>
      <c r="CY94" s="378">
        <f t="shared" si="101"/>
        <v>0</v>
      </c>
      <c r="CZ94" s="378">
        <f t="shared" si="101"/>
        <v>0</v>
      </c>
      <c r="DA94" s="378">
        <f t="shared" si="101"/>
        <v>0</v>
      </c>
      <c r="DB94" s="378">
        <f t="shared" si="101"/>
        <v>0</v>
      </c>
      <c r="DC94" s="378">
        <f t="shared" ref="DC94:DL102" si="102">(IF(AND(AND($T94&gt;=(DC$4-DAY(DC$4)+1),$T94&lt;=DC$4),AND($U94&gt;=(DC$4-DAY(DC$4)+1),$U94&lt;=DC$4)),$U94-$T94+1,IF(AND($T94&gt;=(DC$4-DAY(DC$4)+1),$T94&lt;=DC$4),DC$4-$T94+1,IF(AND($U94&gt;=(DC$4-DAY(DC$4)+1),$U94&lt;=DC$4),$U94-(DC$4-DAY(DC$4)+1)+1,IF(OR(AND((DC$4-DAY(DC$4)+1)&gt;=$T94,(DC$4-DAY(DC$4)+1)&lt;=$U94),AND((DC$4&gt;=$T94),(DC$4&lt;=$U94))),DC$4-(DC$4-DAY(DC$4)+1)+1,0))))/IF($R94="mes",_xlfn.DAYS(DC$4,(DC$4-DAY(DC$4)+1))+1,(_xlfn.DAYS($U94,$T94)+1))*$S94)*IF($X$1="Físico",1,$X94)</f>
        <v>0</v>
      </c>
      <c r="DD94" s="378">
        <f t="shared" si="102"/>
        <v>0</v>
      </c>
      <c r="DE94" s="378">
        <f t="shared" si="102"/>
        <v>0</v>
      </c>
      <c r="DF94" s="378">
        <f t="shared" si="102"/>
        <v>0</v>
      </c>
      <c r="DG94" s="378">
        <f t="shared" si="102"/>
        <v>0</v>
      </c>
      <c r="DH94" s="378">
        <f t="shared" si="102"/>
        <v>0</v>
      </c>
      <c r="DI94" s="378">
        <f t="shared" si="102"/>
        <v>0</v>
      </c>
      <c r="DJ94" s="378">
        <f t="shared" si="102"/>
        <v>0</v>
      </c>
      <c r="DK94" s="378">
        <f t="shared" si="102"/>
        <v>0</v>
      </c>
      <c r="DL94" s="378">
        <f t="shared" si="102"/>
        <v>0</v>
      </c>
      <c r="DM94" s="378">
        <f t="shared" ref="DM94:DV102" si="103">(IF(AND(AND($T94&gt;=(DM$4-DAY(DM$4)+1),$T94&lt;=DM$4),AND($U94&gt;=(DM$4-DAY(DM$4)+1),$U94&lt;=DM$4)),$U94-$T94+1,IF(AND($T94&gt;=(DM$4-DAY(DM$4)+1),$T94&lt;=DM$4),DM$4-$T94+1,IF(AND($U94&gt;=(DM$4-DAY(DM$4)+1),$U94&lt;=DM$4),$U94-(DM$4-DAY(DM$4)+1)+1,IF(OR(AND((DM$4-DAY(DM$4)+1)&gt;=$T94,(DM$4-DAY(DM$4)+1)&lt;=$U94),AND((DM$4&gt;=$T94),(DM$4&lt;=$U94))),DM$4-(DM$4-DAY(DM$4)+1)+1,0))))/IF($R94="mes",_xlfn.DAYS(DM$4,(DM$4-DAY(DM$4)+1))+1,(_xlfn.DAYS($U94,$T94)+1))*$S94)*IF($X$1="Físico",1,$X94)</f>
        <v>0</v>
      </c>
      <c r="DN94" s="378">
        <f t="shared" si="103"/>
        <v>0</v>
      </c>
      <c r="DO94" s="378">
        <f t="shared" si="103"/>
        <v>0</v>
      </c>
      <c r="DP94" s="378">
        <f t="shared" si="103"/>
        <v>0</v>
      </c>
      <c r="DQ94" s="378">
        <f t="shared" si="103"/>
        <v>0</v>
      </c>
      <c r="DR94" s="378">
        <f t="shared" si="103"/>
        <v>0</v>
      </c>
      <c r="DS94" s="378">
        <f t="shared" si="103"/>
        <v>0</v>
      </c>
      <c r="DT94" s="378">
        <f t="shared" si="103"/>
        <v>0</v>
      </c>
      <c r="DU94" s="378">
        <f t="shared" si="103"/>
        <v>0</v>
      </c>
      <c r="DV94" s="378">
        <f t="shared" si="103"/>
        <v>0</v>
      </c>
      <c r="DW94" s="378">
        <f t="shared" ref="DW94:EF102" si="104">(IF(AND(AND($T94&gt;=(DW$4-DAY(DW$4)+1),$T94&lt;=DW$4),AND($U94&gt;=(DW$4-DAY(DW$4)+1),$U94&lt;=DW$4)),$U94-$T94+1,IF(AND($T94&gt;=(DW$4-DAY(DW$4)+1),$T94&lt;=DW$4),DW$4-$T94+1,IF(AND($U94&gt;=(DW$4-DAY(DW$4)+1),$U94&lt;=DW$4),$U94-(DW$4-DAY(DW$4)+1)+1,IF(OR(AND((DW$4-DAY(DW$4)+1)&gt;=$T94,(DW$4-DAY(DW$4)+1)&lt;=$U94),AND((DW$4&gt;=$T94),(DW$4&lt;=$U94))),DW$4-(DW$4-DAY(DW$4)+1)+1,0))))/IF($R94="mes",_xlfn.DAYS(DW$4,(DW$4-DAY(DW$4)+1))+1,(_xlfn.DAYS($U94,$T94)+1))*$S94)*IF($X$1="Físico",1,$X94)</f>
        <v>0</v>
      </c>
      <c r="DX94" s="378">
        <f t="shared" si="104"/>
        <v>0</v>
      </c>
      <c r="DY94" s="378">
        <f t="shared" si="104"/>
        <v>0</v>
      </c>
      <c r="DZ94" s="378">
        <f t="shared" si="104"/>
        <v>0</v>
      </c>
      <c r="EA94" s="378">
        <f t="shared" si="104"/>
        <v>0</v>
      </c>
      <c r="EB94" s="378">
        <f t="shared" si="104"/>
        <v>0</v>
      </c>
      <c r="EC94" s="378">
        <f t="shared" si="104"/>
        <v>0</v>
      </c>
      <c r="ED94" s="378">
        <f t="shared" si="104"/>
        <v>0</v>
      </c>
      <c r="EE94" s="378">
        <f t="shared" si="104"/>
        <v>0</v>
      </c>
      <c r="EF94" s="378">
        <f t="shared" si="104"/>
        <v>0</v>
      </c>
      <c r="EG94" s="378">
        <f t="shared" ref="EG94:EQ102" si="105">(IF(AND(AND($T94&gt;=(EG$4-DAY(EG$4)+1),$T94&lt;=EG$4),AND($U94&gt;=(EG$4-DAY(EG$4)+1),$U94&lt;=EG$4)),$U94-$T94+1,IF(AND($T94&gt;=(EG$4-DAY(EG$4)+1),$T94&lt;=EG$4),EG$4-$T94+1,IF(AND($U94&gt;=(EG$4-DAY(EG$4)+1),$U94&lt;=EG$4),$U94-(EG$4-DAY(EG$4)+1)+1,IF(OR(AND((EG$4-DAY(EG$4)+1)&gt;=$T94,(EG$4-DAY(EG$4)+1)&lt;=$U94),AND((EG$4&gt;=$T94),(EG$4&lt;=$U94))),EG$4-(EG$4-DAY(EG$4)+1)+1,0))))/IF($R94="mes",_xlfn.DAYS(EG$4,(EG$4-DAY(EG$4)+1))+1,(_xlfn.DAYS($U94,$T94)+1))*$S94)*IF($X$1="Físico",1,$X94)</f>
        <v>0</v>
      </c>
      <c r="EH94" s="378">
        <f t="shared" si="105"/>
        <v>0</v>
      </c>
      <c r="EI94" s="378">
        <f t="shared" si="105"/>
        <v>0</v>
      </c>
      <c r="EJ94" s="378">
        <f t="shared" si="105"/>
        <v>0</v>
      </c>
      <c r="EK94" s="378">
        <f t="shared" si="105"/>
        <v>0</v>
      </c>
      <c r="EL94" s="378">
        <f t="shared" si="105"/>
        <v>0</v>
      </c>
      <c r="EM94" s="378">
        <f t="shared" si="105"/>
        <v>0</v>
      </c>
      <c r="EN94" s="378">
        <f t="shared" si="105"/>
        <v>0</v>
      </c>
      <c r="EO94" s="378">
        <f t="shared" si="105"/>
        <v>0</v>
      </c>
      <c r="EP94" s="378">
        <f t="shared" si="105"/>
        <v>0</v>
      </c>
      <c r="EQ94" s="378">
        <f t="shared" si="105"/>
        <v>0</v>
      </c>
    </row>
    <row r="95" spans="1:147" x14ac:dyDescent="0.3">
      <c r="A95" s="167"/>
      <c r="B95" s="167"/>
      <c r="C95" s="368"/>
      <c r="D95" s="368" t="e">
        <f t="shared" si="77"/>
        <v>#N/A</v>
      </c>
      <c r="E95" s="368" t="e">
        <f>VLOOKUP(TEXT(Z95,0),'G2'!B:D,3,0)</f>
        <v>#N/A</v>
      </c>
      <c r="F95" s="816">
        <f t="shared" si="78"/>
        <v>0</v>
      </c>
      <c r="G95" s="755">
        <f t="shared" si="75"/>
        <v>0</v>
      </c>
      <c r="H95" s="756" t="s">
        <v>1190</v>
      </c>
      <c r="I95" s="166"/>
      <c r="J95" s="166"/>
      <c r="K95" s="167"/>
      <c r="L95" s="167" t="str">
        <f>IFERROR(VLOOKUP(TEXT(Z95,0),'G2'!$B$5:$D$21,3,0),"")</f>
        <v/>
      </c>
      <c r="M95" s="168"/>
      <c r="N95" s="169" t="s">
        <v>227</v>
      </c>
      <c r="O95" s="166"/>
      <c r="P95" s="166"/>
      <c r="Q95" s="166"/>
      <c r="R95" s="166"/>
      <c r="S95" s="170"/>
      <c r="T95" s="171"/>
      <c r="U95" s="171"/>
      <c r="V95" s="172"/>
      <c r="W95" s="173" t="e">
        <v>#N/A</v>
      </c>
      <c r="X95" s="173"/>
      <c r="Y95" s="173"/>
      <c r="Z95" s="173"/>
      <c r="AA95" s="19">
        <f>IF(OR($I95="REAL",$I95="INCURRIDO"),SUMIF(S!$O:$O,$I95&amp;$O95&amp;$Q95&amp;UPPER(TEXT(AA$4,"MMMMYYYY"))&amp;$Z95,IF($W$1="Pesos CLP",S!$AD:$AD,S!$AO:$AO)),0)</f>
        <v>0</v>
      </c>
      <c r="AB95" s="19">
        <f>IF(OR($I95="REAL",$I95="INCURRIDO"),SUMIF(S!$O:$O,$I95&amp;$O95&amp;$Q95&amp;UPPER(TEXT(AB$4,"MMMMYYYY"))&amp;$Z95,IF($W$1="Pesos CLP",S!$AD:$AD,S!$AO:$AO)),0)</f>
        <v>0</v>
      </c>
      <c r="AC95" s="19">
        <f>IF(OR($I95="REAL",$I95="INCURRIDO"),SUMIF(S!$O:$O,$I95&amp;$O95&amp;$Q95&amp;UPPER(TEXT(AC$4,"MMMMYYYY"))&amp;$Z95,IF($W$1="Pesos CLP",S!$AD:$AD,S!$AO:$AO)),0)</f>
        <v>0</v>
      </c>
      <c r="AD95" s="19">
        <f>IF(OR($I95="REAL",$I95="INCURRIDO"),SUMIF(S!$O:$O,$I95&amp;$O95&amp;$Q95&amp;UPPER(TEXT(AD$4,"MMMMYYYY"))&amp;$Z95,IF($W$1="Pesos CLP",S!$AD:$AD,S!$AO:$AO)),0)</f>
        <v>0</v>
      </c>
      <c r="AE95" s="19">
        <f>IF(OR($I95="REAL",$I95="INCURRIDO"),SUMIF(S!$O:$O,$I95&amp;$O95&amp;$Q95&amp;UPPER(TEXT(AE$4,"MMMMYYYY"))&amp;$Z95,IF($W$1="Pesos CLP",S!$AD:$AD,S!$AO:$AO)),0)</f>
        <v>0</v>
      </c>
      <c r="AF95" s="19">
        <f>IF(OR($I95="REAL",$I95="INCURRIDO"),SUMIF(S!$O:$O,$I95&amp;$O95&amp;$Q95&amp;UPPER(TEXT(AF$4,"MMMMYYYY"))&amp;$Z95,IF($W$1="Pesos CLP",S!$AD:$AD,S!$AO:$AO)),0)</f>
        <v>0</v>
      </c>
      <c r="AG95" s="19">
        <f>IF(OR($I95="REAL",$I95="INCURRIDO"),SUMIF(S!$O:$O,$I95&amp;$O95&amp;$Q95&amp;UPPER(TEXT(AG$4,"MMMMYYYY"))&amp;$Z95,IF($W$1="Pesos CLP",S!$AD:$AD,S!$AO:$AO)),0)</f>
        <v>0</v>
      </c>
      <c r="AH95" s="19">
        <f>IF(OR($I95="REAL",$I95="INCURRIDO"),SUMIF(S!$O:$O,$I95&amp;$O95&amp;$Q95&amp;UPPER(TEXT(AH$4,"MMMMYYYY"))&amp;$Z95,IF($W$1="Pesos CLP",S!$AD:$AD,S!$AO:$AO)),0)</f>
        <v>0</v>
      </c>
      <c r="AI95" s="19">
        <f>IF(OR($I95="REAL",$I95="INCURRIDO"),SUMIF(S!$O:$O,$I95&amp;$O95&amp;$Q95&amp;UPPER(TEXT(AI$4,"MMMMYYYY"))&amp;$Z95,IF($W$1="Pesos CLP",S!$AD:$AD,S!$AO:$AO)),0)</f>
        <v>0</v>
      </c>
      <c r="AJ95" s="19">
        <f>IF(OR($I95="REAL",$I95="INCURRIDO"),SUMIF(S!$O:$O,$I95&amp;$O95&amp;$Q95&amp;UPPER(TEXT(AJ$4,"MMMMYYYY"))&amp;$Z95,IF($W$1="Pesos CLP",S!$AD:$AD,S!$AO:$AO)),0)</f>
        <v>0</v>
      </c>
      <c r="AK95" s="19">
        <f>IF(OR($I95="REAL",$I95="INCURRIDO"),SUMIF(S!$O:$O,$I95&amp;$O95&amp;$Q95&amp;UPPER(TEXT(AK$4,"MMMMYYYY"))&amp;$Z95,IF($W$1="Pesos CLP",S!$AD:$AD,S!$AO:$AO)),0)</f>
        <v>0</v>
      </c>
      <c r="AL95" s="19">
        <f>IF(OR($I95="REAL",$I95="INCURRIDO"),SUMIF(S!$O:$O,$I95&amp;$O95&amp;$Q95&amp;UPPER(TEXT(AL$4,"MMMMYYYY"))&amp;$Z95,IF($W$1="Pesos CLP",S!$AD:$AD,S!$AO:$AO)),0)</f>
        <v>0</v>
      </c>
      <c r="AM95" s="19">
        <f>IF(OR($I95="REAL",$I95="INCURRIDO"),SUMIF(S!$O:$O,$I95&amp;$O95&amp;$Q95&amp;UPPER(TEXT(AM$4,"MMMMYYYY"))&amp;$Z95,IF($W$1="Pesos CLP",S!$AD:$AD,S!$AO:$AO)),0)</f>
        <v>0</v>
      </c>
      <c r="AN95" s="19">
        <f>IF(OR($I95="REAL",$I95="INCURRIDO"),SUMIF(S!$O:$O,$I95&amp;$O95&amp;$Q95&amp;UPPER(TEXT(AN$4,"MMMMYYYY"))&amp;$Z95,IF($W$1="Pesos CLP",S!$AD:$AD,S!$AO:$AO)),0)</f>
        <v>0</v>
      </c>
      <c r="AO95" s="19">
        <f>IF(OR($I95="REAL",$I95="INCURRIDO"),SUMIF(S!$O:$O,$I95&amp;$O95&amp;$Q95&amp;UPPER(TEXT(AO$4,"MMMMYYYY"))&amp;$Z95,IF($W$1="Pesos CLP",S!$AD:$AD,S!$AO:$AO)),0)</f>
        <v>0</v>
      </c>
      <c r="AP95" s="19">
        <f>IF(OR($I95="REAL",$I95="INCURRIDO"),SUMIF(S!$O:$O,$I95&amp;$O95&amp;$Q95&amp;UPPER(TEXT(AP$4,"MMMMYYYY"))&amp;$Z95,IF($W$1="Pesos CLP",S!$AD:$AD,S!$AO:$AO)),0)</f>
        <v>0</v>
      </c>
      <c r="AQ95" s="19">
        <f>IF(OR($I95="REAL",$I95="INCURRIDO"),SUMIF(S!$O:$O,$I95&amp;$O95&amp;$Q95&amp;UPPER(TEXT(AQ$4,"MMMMYYYY"))&amp;$Z95,IF($W$1="Pesos CLP",S!$AD:$AD,S!$AO:$AO)),0)</f>
        <v>0</v>
      </c>
      <c r="AR95" s="19">
        <f>IF(OR($I95="REAL",$I95="INCURRIDO"),SUMIF(S!$O:$O,$I95&amp;$O95&amp;$Q95&amp;UPPER(TEXT(AR$4,"MMMMYYYY"))&amp;$Z95,IF($W$1="Pesos CLP",S!$AD:$AD,S!$AO:$AO)),0)</f>
        <v>0</v>
      </c>
      <c r="AS95" s="19">
        <f>IF(OR($I95="REAL",$I95="INCURRIDO"),SUMIF(S!$O:$O,$I95&amp;$O95&amp;$Q95&amp;UPPER(TEXT(AS$4,"MMMMYYYY"))&amp;$Z95,IF($W$1="Pesos CLP",S!$AD:$AD,S!$AO:$AO)),0)</f>
        <v>0</v>
      </c>
      <c r="AT95" s="19">
        <f>IF(OR($I95="REAL",$I95="INCURRIDO"),SUMIF(S!$O:$O,$I95&amp;$O95&amp;$Q95&amp;UPPER(TEXT(AT$4,"MMMMYYYY"))&amp;$Z95,IF($W$1="Pesos CLP",S!$AD:$AD,S!$AO:$AO)),0)</f>
        <v>0</v>
      </c>
      <c r="AU95" s="19">
        <f>IF(OR($I95="REAL",$I95="INCURRIDO"),SUMIF(S!$O:$O,$I95&amp;$O95&amp;$Q95&amp;UPPER(TEXT(AU$4,"MMMMYYYY"))&amp;$Z95,IF($W$1="Pesos CLP",S!$AD:$AD,S!$AO:$AO)),0)</f>
        <v>0</v>
      </c>
      <c r="AV95" s="19">
        <f>IF(OR($I95="REAL",$I95="INCURRIDO"),SUMIF(S!$O:$O,$I95&amp;$O95&amp;$Q95&amp;UPPER(TEXT(AV$4,"MMMMYYYY"))&amp;$Z95,IF($W$1="Pesos CLP",S!$AD:$AD,S!$AO:$AO)),0)</f>
        <v>0</v>
      </c>
      <c r="AW95" s="19">
        <f>IF(OR($I95="REAL",$I95="INCURRIDO"),SUMIF(S!$O:$O,$I95&amp;$O95&amp;$Q95&amp;UPPER(TEXT(AW$4,"MMMMYYYY"))&amp;$Z95,IF($W$1="Pesos CLP",S!$AD:$AD,S!$AO:$AO)),0)</f>
        <v>0</v>
      </c>
      <c r="AX95" s="19">
        <f>IF(OR($I95="REAL",$I95="INCURRIDO"),SUMIF(S!$O:$O,$I95&amp;$O95&amp;$Q95&amp;UPPER(TEXT(AX$4,"MMMMYYYY"))&amp;$Z95,IF($W$1="Pesos CLP",S!$AD:$AD,S!$AO:$AO)),0)</f>
        <v>0</v>
      </c>
      <c r="AY95" s="19">
        <f>IF(OR($I95="REAL",$I95="INCURRIDO"),SUMIF(S!$O:$O,$I95&amp;$O95&amp;$Q95&amp;UPPER(TEXT(AY$4,"MMMMYYYY"))&amp;$Z95,IF($W$1="Pesos CLP",S!$AD:$AD,S!$AO:$AO)),0)</f>
        <v>0</v>
      </c>
      <c r="AZ95" s="19">
        <f>IF(OR($I95="REAL",$I95="INCURRIDO"),SUMIF(S!$O:$O,$I95&amp;$O95&amp;$Q95&amp;UPPER(TEXT(AZ$4,"MMMMYYYY"))&amp;$Z95,IF($W$1="Pesos CLP",S!$AD:$AD,S!$AO:$AO)),0)</f>
        <v>0</v>
      </c>
      <c r="BA95" s="19">
        <f>IF(OR($I95="REAL",$I95="INCURRIDO"),SUMIF(S!$O:$O,$I95&amp;$O95&amp;$Q95&amp;UPPER(TEXT(BA$4,"MMMMYYYY"))&amp;$Z95,IF($W$1="Pesos CLP",S!$AD:$AD,S!$AO:$AO)),0)</f>
        <v>0</v>
      </c>
      <c r="BB95" s="19">
        <f>IF(OR($I95="REAL",$I95="INCURRIDO"),SUMIF(S!$O:$O,$I95&amp;$O95&amp;$Q95&amp;UPPER(TEXT(BB$4,"MMMMYYYY"))&amp;$Z95,IF($W$1="Pesos CLP",S!$AD:$AD,S!$AO:$AO)),0)</f>
        <v>0</v>
      </c>
      <c r="BC95" s="19">
        <f>IF(OR($I95="REAL",$I95="INCURRIDO"),SUMIF(S!$O:$O,$I95&amp;$O95&amp;$Q95&amp;UPPER(TEXT(BC$4,"MMMMYYYY"))&amp;$Z95,IF($W$1="Pesos CLP",S!$AD:$AD,S!$AO:$AO)),0)</f>
        <v>0</v>
      </c>
      <c r="BD95" s="19">
        <f>IF(OR($I95="REAL",$I95="INCURRIDO"),SUMIF(S!$O:$O,$I95&amp;$O95&amp;$Q95&amp;UPPER(TEXT(BD$4,"MMMMYYYY"))&amp;$Z95,IF($W$1="Pesos CLP",S!$AD:$AD,S!$AO:$AO)),0)</f>
        <v>0</v>
      </c>
      <c r="BE95" s="19">
        <f>IF(OR($I95="REAL",$I95="INCURRIDO"),SUMIF(S!$O:$O,$I95&amp;$O95&amp;$Q95&amp;UPPER(TEXT(BE$4,"MMMMYYYY"))&amp;$Z95,IF($W$1="Pesos CLP",S!$AD:$AD,S!$AO:$AO)),0)</f>
        <v>0</v>
      </c>
      <c r="BF95" s="19">
        <f>IF(OR($I95="REAL",$I95="INCURRIDO"),SUMIF(S!$O:$O,$I95&amp;$O95&amp;$Q95&amp;UPPER(TEXT(BF$4,"MMMMYYYY"))&amp;$Z95,IF($W$1="Pesos CLP",S!$AD:$AD,S!$AO:$AO)),0)</f>
        <v>0</v>
      </c>
      <c r="BG95" s="19">
        <f>IF(OR($I95="REAL",$I95="INCURRIDO"),SUMIF(S!$O:$O,$I95&amp;$O95&amp;$Q95&amp;UPPER(TEXT(BG$4,"MMMMYYYY"))&amp;$Z95,IF($W$1="Pesos CLP",S!$AD:$AD,S!$AO:$AO)),0)</f>
        <v>0</v>
      </c>
      <c r="BH95" s="19">
        <f>IF(OR($I95="REAL",$I95="INCURRIDO"),SUMIF(S!$O:$O,$I95&amp;$O95&amp;$Q95&amp;UPPER(TEXT(BH$4,"MMMMYYYY"))&amp;$Z95,IF($W$1="Pesos CLP",S!$AD:$AD,S!$AO:$AO)),0)</f>
        <v>0</v>
      </c>
      <c r="BI95" s="19">
        <f>IF(OR($I95="REAL",$I95="INCURRIDO"),SUMIF(S!$O:$O,$I95&amp;$O95&amp;$Q95&amp;UPPER(TEXT(BI$4,"MMMMYYYY"))&amp;$Z95,IF($W$1="Pesos CLP",S!$AD:$AD,S!$AO:$AO)),0)</f>
        <v>0</v>
      </c>
      <c r="BJ95" s="19">
        <f>IF(OR($I95="REAL",$I95="INCURRIDO"),SUMIF(S!$O:$O,$I95&amp;$O95&amp;$Q95&amp;UPPER(TEXT(BJ$4,"MMMMYYYY"))&amp;$Z95,IF($W$1="Pesos CLP",S!$AD:$AD,S!$AO:$AO)),0)</f>
        <v>0</v>
      </c>
      <c r="BK95" s="19">
        <f>IF(OR($I95="REAL",$I95="INCURRIDO"),SUMIF(S!$O:$O,$I95&amp;$O95&amp;$Q95&amp;UPPER(TEXT(BK$4,"MMMMYYYY"))&amp;$Z95,IF($W$1="Pesos CLP",S!$AD:$AD,S!$AO:$AO)),0)</f>
        <v>0</v>
      </c>
      <c r="BL95" s="19">
        <f>IF(OR($I95="REAL",$I95="INCURRIDO"),SUMIF(S!$O:$O,$I95&amp;$O95&amp;$Q95&amp;UPPER(TEXT(BL$4,"MMMMYYYY"))&amp;$Z95,IF($W$1="Pesos CLP",S!$AD:$AD,S!$AO:$AO)),0)</f>
        <v>0</v>
      </c>
      <c r="BM95" s="19">
        <f>IF(OR($I95="REAL",$I95="INCURRIDO"),SUMIF(S!$O:$O,$I95&amp;$O95&amp;$Q95&amp;UPPER(TEXT(BM$4,"MMMMYYYY"))&amp;$Z95,IF($W$1="Pesos CLP",S!$AD:$AD,S!$AO:$AO)),0)</f>
        <v>0</v>
      </c>
      <c r="BN95" s="19">
        <f>IF(OR($I95="REAL",$I95="INCURRIDO"),SUMIF(S!$O:$O,$I95&amp;$O95&amp;$Q95&amp;UPPER(TEXT(BN$4,"MMMMYYYY"))&amp;$Z95,IF($W$1="Pesos CLP",S!$AD:$AD,S!$AO:$AO)),0)</f>
        <v>0</v>
      </c>
      <c r="BO95" s="19">
        <f>IF(OR($I95="REAL",$I95="INCURRIDO"),SUMIF(S!$O:$O,$I95&amp;$O95&amp;$Q95&amp;UPPER(TEXT(BO$4,"MMMMYYYY"))&amp;$Z95,IF($W$1="Pesos CLP",S!$AD:$AD,S!$AO:$AO)),0)</f>
        <v>0</v>
      </c>
      <c r="BP95" s="19">
        <f>IF(OR($I95="REAL",$I95="INCURRIDO"),SUMIF(S!$O:$O,$I95&amp;$O95&amp;$Q95&amp;UPPER(TEXT(BP$4,"MMMMYYYY"))&amp;$Z95,IF($W$1="Pesos CLP",S!$AD:$AD,S!$AO:$AO)),0)</f>
        <v>0</v>
      </c>
      <c r="BQ95" s="19">
        <f>IF(OR($I95="REAL",$I95="INCURRIDO"),SUMIF(S!$O:$O,$I95&amp;$O95&amp;$Q95&amp;UPPER(TEXT(BQ$4,"MMMMYYYY"))&amp;$Z95,IF($W$1="Pesos CLP",S!$AD:$AD,S!$AO:$AO)),0)</f>
        <v>0</v>
      </c>
      <c r="BR95" s="19">
        <f>IF(OR($I95="REAL",$I95="INCURRIDO"),SUMIF(S!$O:$O,$I95&amp;$O95&amp;$Q95&amp;UPPER(TEXT(BR$4,"MMMMYYYY"))&amp;$Z95,IF($W$1="Pesos CLP",S!$AD:$AD,S!$AO:$AO)),0)</f>
        <v>0</v>
      </c>
      <c r="BS95" s="173"/>
      <c r="BT95" s="173"/>
      <c r="BU95" s="173"/>
      <c r="BV95" s="173"/>
      <c r="BW95" s="173"/>
      <c r="BX95" s="173"/>
      <c r="BY95" s="173"/>
      <c r="BZ95" s="173"/>
      <c r="CA95" s="173"/>
      <c r="CB95" s="173"/>
      <c r="CC95" s="173"/>
      <c r="CD95" s="173"/>
      <c r="CE95" s="173"/>
      <c r="CF95" s="173"/>
      <c r="CG95" s="173"/>
      <c r="CH95" s="173"/>
      <c r="CI95" s="173"/>
      <c r="CJ95" s="173"/>
      <c r="CK95" s="382">
        <f t="shared" si="100"/>
        <v>0</v>
      </c>
      <c r="CL95" s="382">
        <f t="shared" si="100"/>
        <v>0</v>
      </c>
      <c r="CM95" s="382">
        <f t="shared" si="100"/>
        <v>0</v>
      </c>
      <c r="CN95" s="382">
        <f t="shared" si="100"/>
        <v>0</v>
      </c>
      <c r="CO95" s="382">
        <f t="shared" si="100"/>
        <v>0</v>
      </c>
      <c r="CP95" s="382">
        <f t="shared" si="100"/>
        <v>0</v>
      </c>
      <c r="CQ95" s="382">
        <f t="shared" si="100"/>
        <v>0</v>
      </c>
      <c r="CR95" s="382">
        <f t="shared" si="100"/>
        <v>0</v>
      </c>
      <c r="CS95" s="382">
        <f t="shared" si="101"/>
        <v>0</v>
      </c>
      <c r="CT95" s="382">
        <f t="shared" si="101"/>
        <v>0</v>
      </c>
      <c r="CU95" s="382">
        <f t="shared" si="101"/>
        <v>0</v>
      </c>
      <c r="CV95" s="382">
        <f t="shared" si="101"/>
        <v>0</v>
      </c>
      <c r="CW95" s="382">
        <f t="shared" si="101"/>
        <v>0</v>
      </c>
      <c r="CX95" s="382">
        <f t="shared" si="101"/>
        <v>0</v>
      </c>
      <c r="CY95" s="382">
        <f t="shared" si="101"/>
        <v>0</v>
      </c>
      <c r="CZ95" s="382">
        <f t="shared" si="101"/>
        <v>0</v>
      </c>
      <c r="DA95" s="382">
        <f t="shared" si="101"/>
        <v>0</v>
      </c>
      <c r="DB95" s="382">
        <f t="shared" si="101"/>
        <v>0</v>
      </c>
      <c r="DC95" s="382">
        <f t="shared" si="102"/>
        <v>0</v>
      </c>
      <c r="DD95" s="382">
        <f t="shared" si="102"/>
        <v>0</v>
      </c>
      <c r="DE95" s="382">
        <f t="shared" si="102"/>
        <v>0</v>
      </c>
      <c r="DF95" s="382">
        <f t="shared" si="102"/>
        <v>0</v>
      </c>
      <c r="DG95" s="382">
        <f t="shared" si="102"/>
        <v>0</v>
      </c>
      <c r="DH95" s="382">
        <f t="shared" si="102"/>
        <v>0</v>
      </c>
      <c r="DI95" s="382">
        <f t="shared" si="102"/>
        <v>0</v>
      </c>
      <c r="DJ95" s="382">
        <f t="shared" si="102"/>
        <v>0</v>
      </c>
      <c r="DK95" s="382">
        <f t="shared" si="102"/>
        <v>0</v>
      </c>
      <c r="DL95" s="382">
        <f t="shared" si="102"/>
        <v>0</v>
      </c>
      <c r="DM95" s="382">
        <f t="shared" si="103"/>
        <v>0</v>
      </c>
      <c r="DN95" s="382">
        <f t="shared" si="103"/>
        <v>0</v>
      </c>
      <c r="DO95" s="382">
        <f t="shared" si="103"/>
        <v>0</v>
      </c>
      <c r="DP95" s="382">
        <f t="shared" si="103"/>
        <v>0</v>
      </c>
      <c r="DQ95" s="382">
        <f t="shared" si="103"/>
        <v>0</v>
      </c>
      <c r="DR95" s="382">
        <f t="shared" si="103"/>
        <v>0</v>
      </c>
      <c r="DS95" s="382">
        <f t="shared" si="103"/>
        <v>0</v>
      </c>
      <c r="DT95" s="382">
        <f t="shared" si="103"/>
        <v>0</v>
      </c>
      <c r="DU95" s="382">
        <f t="shared" si="103"/>
        <v>0</v>
      </c>
      <c r="DV95" s="382">
        <f t="shared" si="103"/>
        <v>0</v>
      </c>
      <c r="DW95" s="382">
        <f t="shared" si="104"/>
        <v>0</v>
      </c>
      <c r="DX95" s="382">
        <f t="shared" si="104"/>
        <v>0</v>
      </c>
      <c r="DY95" s="382">
        <f t="shared" si="104"/>
        <v>0</v>
      </c>
      <c r="DZ95" s="382">
        <f t="shared" si="104"/>
        <v>0</v>
      </c>
      <c r="EA95" s="382">
        <f t="shared" si="104"/>
        <v>0</v>
      </c>
      <c r="EB95" s="382">
        <f t="shared" si="104"/>
        <v>0</v>
      </c>
      <c r="EC95" s="382">
        <f t="shared" si="104"/>
        <v>0</v>
      </c>
      <c r="ED95" s="382">
        <f t="shared" si="104"/>
        <v>0</v>
      </c>
      <c r="EE95" s="382">
        <f t="shared" si="104"/>
        <v>0</v>
      </c>
      <c r="EF95" s="382">
        <f t="shared" si="104"/>
        <v>0</v>
      </c>
      <c r="EG95" s="382">
        <f t="shared" si="105"/>
        <v>0</v>
      </c>
      <c r="EH95" s="382">
        <f t="shared" si="105"/>
        <v>0</v>
      </c>
      <c r="EI95" s="382">
        <f t="shared" si="105"/>
        <v>0</v>
      </c>
      <c r="EJ95" s="382">
        <f t="shared" si="105"/>
        <v>0</v>
      </c>
      <c r="EK95" s="382">
        <f t="shared" si="105"/>
        <v>0</v>
      </c>
      <c r="EL95" s="382">
        <f t="shared" si="105"/>
        <v>0</v>
      </c>
      <c r="EM95" s="382">
        <f t="shared" si="105"/>
        <v>0</v>
      </c>
      <c r="EN95" s="382">
        <f t="shared" si="105"/>
        <v>0</v>
      </c>
      <c r="EO95" s="382">
        <f t="shared" si="105"/>
        <v>0</v>
      </c>
      <c r="EP95" s="382">
        <f t="shared" si="105"/>
        <v>0</v>
      </c>
      <c r="EQ95" s="382">
        <f t="shared" si="105"/>
        <v>0</v>
      </c>
    </row>
    <row r="96" spans="1:147" x14ac:dyDescent="0.3">
      <c r="A96" s="182"/>
      <c r="B96" s="182"/>
      <c r="C96" s="368"/>
      <c r="D96" s="368" t="e">
        <f t="shared" si="77"/>
        <v>#N/A</v>
      </c>
      <c r="E96" s="368" t="e">
        <f>VLOOKUP(TEXT(Z96,0),'G2'!B:D,3,0)</f>
        <v>#N/A</v>
      </c>
      <c r="F96" s="816">
        <f t="shared" si="78"/>
        <v>0</v>
      </c>
      <c r="G96" s="755">
        <f t="shared" si="75"/>
        <v>0</v>
      </c>
      <c r="H96" s="756" t="s">
        <v>1190</v>
      </c>
      <c r="I96" s="181"/>
      <c r="J96" s="181"/>
      <c r="K96" s="182"/>
      <c r="L96" s="182" t="str">
        <f>IFERROR(VLOOKUP(TEXT(Z96,0),'G2'!$B$5:$D$21,3,0),"")</f>
        <v/>
      </c>
      <c r="M96" s="183"/>
      <c r="N96" s="184" t="s">
        <v>246</v>
      </c>
      <c r="O96" s="181"/>
      <c r="P96" s="181"/>
      <c r="Q96" s="181"/>
      <c r="R96" s="181"/>
      <c r="S96" s="185"/>
      <c r="T96" s="186"/>
      <c r="U96" s="186"/>
      <c r="V96" s="187"/>
      <c r="W96" s="188" t="e">
        <v>#N/A</v>
      </c>
      <c r="X96" s="188"/>
      <c r="Y96" s="188"/>
      <c r="Z96" s="188"/>
      <c r="AA96" s="19">
        <f>IF(OR($I96="REAL",$I96="INCURRIDO"),SUMIF(S!$O:$O,$I96&amp;$O96&amp;$Q96&amp;UPPER(TEXT(AA$4,"MMMMYYYY"))&amp;$Z96,IF($W$1="Pesos CLP",S!$AD:$AD,S!$AO:$AO)),0)</f>
        <v>0</v>
      </c>
      <c r="AB96" s="19">
        <f>IF(OR($I96="REAL",$I96="INCURRIDO"),SUMIF(S!$O:$O,$I96&amp;$O96&amp;$Q96&amp;UPPER(TEXT(AB$4,"MMMMYYYY"))&amp;$Z96,IF($W$1="Pesos CLP",S!$AD:$AD,S!$AO:$AO)),0)</f>
        <v>0</v>
      </c>
      <c r="AC96" s="19">
        <f>IF(OR($I96="REAL",$I96="INCURRIDO"),SUMIF(S!$O:$O,$I96&amp;$O96&amp;$Q96&amp;UPPER(TEXT(AC$4,"MMMMYYYY"))&amp;$Z96,IF($W$1="Pesos CLP",S!$AD:$AD,S!$AO:$AO)),0)</f>
        <v>0</v>
      </c>
      <c r="AD96" s="19">
        <f>IF(OR($I96="REAL",$I96="INCURRIDO"),SUMIF(S!$O:$O,$I96&amp;$O96&amp;$Q96&amp;UPPER(TEXT(AD$4,"MMMMYYYY"))&amp;$Z96,IF($W$1="Pesos CLP",S!$AD:$AD,S!$AO:$AO)),0)</f>
        <v>0</v>
      </c>
      <c r="AE96" s="19">
        <f>IF(OR($I96="REAL",$I96="INCURRIDO"),SUMIF(S!$O:$O,$I96&amp;$O96&amp;$Q96&amp;UPPER(TEXT(AE$4,"MMMMYYYY"))&amp;$Z96,IF($W$1="Pesos CLP",S!$AD:$AD,S!$AO:$AO)),0)</f>
        <v>0</v>
      </c>
      <c r="AF96" s="19">
        <f>IF(OR($I96="REAL",$I96="INCURRIDO"),SUMIF(S!$O:$O,$I96&amp;$O96&amp;$Q96&amp;UPPER(TEXT(AF$4,"MMMMYYYY"))&amp;$Z96,IF($W$1="Pesos CLP",S!$AD:$AD,S!$AO:$AO)),0)</f>
        <v>0</v>
      </c>
      <c r="AG96" s="19">
        <f>IF(OR($I96="REAL",$I96="INCURRIDO"),SUMIF(S!$O:$O,$I96&amp;$O96&amp;$Q96&amp;UPPER(TEXT(AG$4,"MMMMYYYY"))&amp;$Z96,IF($W$1="Pesos CLP",S!$AD:$AD,S!$AO:$AO)),0)</f>
        <v>0</v>
      </c>
      <c r="AH96" s="19">
        <f>IF(OR($I96="REAL",$I96="INCURRIDO"),SUMIF(S!$O:$O,$I96&amp;$O96&amp;$Q96&amp;UPPER(TEXT(AH$4,"MMMMYYYY"))&amp;$Z96,IF($W$1="Pesos CLP",S!$AD:$AD,S!$AO:$AO)),0)</f>
        <v>0</v>
      </c>
      <c r="AI96" s="19">
        <f>IF(OR($I96="REAL",$I96="INCURRIDO"),SUMIF(S!$O:$O,$I96&amp;$O96&amp;$Q96&amp;UPPER(TEXT(AI$4,"MMMMYYYY"))&amp;$Z96,IF($W$1="Pesos CLP",S!$AD:$AD,S!$AO:$AO)),0)</f>
        <v>0</v>
      </c>
      <c r="AJ96" s="19">
        <f>IF(OR($I96="REAL",$I96="INCURRIDO"),SUMIF(S!$O:$O,$I96&amp;$O96&amp;$Q96&amp;UPPER(TEXT(AJ$4,"MMMMYYYY"))&amp;$Z96,IF($W$1="Pesos CLP",S!$AD:$AD,S!$AO:$AO)),0)</f>
        <v>0</v>
      </c>
      <c r="AK96" s="19">
        <f>IF(OR($I96="REAL",$I96="INCURRIDO"),SUMIF(S!$O:$O,$I96&amp;$O96&amp;$Q96&amp;UPPER(TEXT(AK$4,"MMMMYYYY"))&amp;$Z96,IF($W$1="Pesos CLP",S!$AD:$AD,S!$AO:$AO)),0)</f>
        <v>0</v>
      </c>
      <c r="AL96" s="19">
        <f>IF(OR($I96="REAL",$I96="INCURRIDO"),SUMIF(S!$O:$O,$I96&amp;$O96&amp;$Q96&amp;UPPER(TEXT(AL$4,"MMMMYYYY"))&amp;$Z96,IF($W$1="Pesos CLP",S!$AD:$AD,S!$AO:$AO)),0)</f>
        <v>0</v>
      </c>
      <c r="AM96" s="19">
        <f>IF(OR($I96="REAL",$I96="INCURRIDO"),SUMIF(S!$O:$O,$I96&amp;$O96&amp;$Q96&amp;UPPER(TEXT(AM$4,"MMMMYYYY"))&amp;$Z96,IF($W$1="Pesos CLP",S!$AD:$AD,S!$AO:$AO)),0)</f>
        <v>0</v>
      </c>
      <c r="AN96" s="19">
        <f>IF(OR($I96="REAL",$I96="INCURRIDO"),SUMIF(S!$O:$O,$I96&amp;$O96&amp;$Q96&amp;UPPER(TEXT(AN$4,"MMMMYYYY"))&amp;$Z96,IF($W$1="Pesos CLP",S!$AD:$AD,S!$AO:$AO)),0)</f>
        <v>0</v>
      </c>
      <c r="AO96" s="19">
        <f>IF(OR($I96="REAL",$I96="INCURRIDO"),SUMIF(S!$O:$O,$I96&amp;$O96&amp;$Q96&amp;UPPER(TEXT(AO$4,"MMMMYYYY"))&amp;$Z96,IF($W$1="Pesos CLP",S!$AD:$AD,S!$AO:$AO)),0)</f>
        <v>0</v>
      </c>
      <c r="AP96" s="19">
        <f>IF(OR($I96="REAL",$I96="INCURRIDO"),SUMIF(S!$O:$O,$I96&amp;$O96&amp;$Q96&amp;UPPER(TEXT(AP$4,"MMMMYYYY"))&amp;$Z96,IF($W$1="Pesos CLP",S!$AD:$AD,S!$AO:$AO)),0)</f>
        <v>0</v>
      </c>
      <c r="AQ96" s="19">
        <f>IF(OR($I96="REAL",$I96="INCURRIDO"),SUMIF(S!$O:$O,$I96&amp;$O96&amp;$Q96&amp;UPPER(TEXT(AQ$4,"MMMMYYYY"))&amp;$Z96,IF($W$1="Pesos CLP",S!$AD:$AD,S!$AO:$AO)),0)</f>
        <v>0</v>
      </c>
      <c r="AR96" s="19">
        <f>IF(OR($I96="REAL",$I96="INCURRIDO"),SUMIF(S!$O:$O,$I96&amp;$O96&amp;$Q96&amp;UPPER(TEXT(AR$4,"MMMMYYYY"))&amp;$Z96,IF($W$1="Pesos CLP",S!$AD:$AD,S!$AO:$AO)),0)</f>
        <v>0</v>
      </c>
      <c r="AS96" s="19">
        <f>IF(OR($I96="REAL",$I96="INCURRIDO"),SUMIF(S!$O:$O,$I96&amp;$O96&amp;$Q96&amp;UPPER(TEXT(AS$4,"MMMMYYYY"))&amp;$Z96,IF($W$1="Pesos CLP",S!$AD:$AD,S!$AO:$AO)),0)</f>
        <v>0</v>
      </c>
      <c r="AT96" s="19">
        <f>IF(OR($I96="REAL",$I96="INCURRIDO"),SUMIF(S!$O:$O,$I96&amp;$O96&amp;$Q96&amp;UPPER(TEXT(AT$4,"MMMMYYYY"))&amp;$Z96,IF($W$1="Pesos CLP",S!$AD:$AD,S!$AO:$AO)),0)</f>
        <v>0</v>
      </c>
      <c r="AU96" s="19">
        <f>IF(OR($I96="REAL",$I96="INCURRIDO"),SUMIF(S!$O:$O,$I96&amp;$O96&amp;$Q96&amp;UPPER(TEXT(AU$4,"MMMMYYYY"))&amp;$Z96,IF($W$1="Pesos CLP",S!$AD:$AD,S!$AO:$AO)),0)</f>
        <v>0</v>
      </c>
      <c r="AV96" s="19">
        <f>IF(OR($I96="REAL",$I96="INCURRIDO"),SUMIF(S!$O:$O,$I96&amp;$O96&amp;$Q96&amp;UPPER(TEXT(AV$4,"MMMMYYYY"))&amp;$Z96,IF($W$1="Pesos CLP",S!$AD:$AD,S!$AO:$AO)),0)</f>
        <v>0</v>
      </c>
      <c r="AW96" s="19">
        <f>IF(OR($I96="REAL",$I96="INCURRIDO"),SUMIF(S!$O:$O,$I96&amp;$O96&amp;$Q96&amp;UPPER(TEXT(AW$4,"MMMMYYYY"))&amp;$Z96,IF($W$1="Pesos CLP",S!$AD:$AD,S!$AO:$AO)),0)</f>
        <v>0</v>
      </c>
      <c r="AX96" s="19">
        <f>IF(OR($I96="REAL",$I96="INCURRIDO"),SUMIF(S!$O:$O,$I96&amp;$O96&amp;$Q96&amp;UPPER(TEXT(AX$4,"MMMMYYYY"))&amp;$Z96,IF($W$1="Pesos CLP",S!$AD:$AD,S!$AO:$AO)),0)</f>
        <v>0</v>
      </c>
      <c r="AY96" s="19">
        <f>IF(OR($I96="REAL",$I96="INCURRIDO"),SUMIF(S!$O:$O,$I96&amp;$O96&amp;$Q96&amp;UPPER(TEXT(AY$4,"MMMMYYYY"))&amp;$Z96,IF($W$1="Pesos CLP",S!$AD:$AD,S!$AO:$AO)),0)</f>
        <v>0</v>
      </c>
      <c r="AZ96" s="19">
        <f>IF(OR($I96="REAL",$I96="INCURRIDO"),SUMIF(S!$O:$O,$I96&amp;$O96&amp;$Q96&amp;UPPER(TEXT(AZ$4,"MMMMYYYY"))&amp;$Z96,IF($W$1="Pesos CLP",S!$AD:$AD,S!$AO:$AO)),0)</f>
        <v>0</v>
      </c>
      <c r="BA96" s="19">
        <f>IF(OR($I96="REAL",$I96="INCURRIDO"),SUMIF(S!$O:$O,$I96&amp;$O96&amp;$Q96&amp;UPPER(TEXT(BA$4,"MMMMYYYY"))&amp;$Z96,IF($W$1="Pesos CLP",S!$AD:$AD,S!$AO:$AO)),0)</f>
        <v>0</v>
      </c>
      <c r="BB96" s="19">
        <f>IF(OR($I96="REAL",$I96="INCURRIDO"),SUMIF(S!$O:$O,$I96&amp;$O96&amp;$Q96&amp;UPPER(TEXT(BB$4,"MMMMYYYY"))&amp;$Z96,IF($W$1="Pesos CLP",S!$AD:$AD,S!$AO:$AO)),0)</f>
        <v>0</v>
      </c>
      <c r="BC96" s="19">
        <f>IF(OR($I96="REAL",$I96="INCURRIDO"),SUMIF(S!$O:$O,$I96&amp;$O96&amp;$Q96&amp;UPPER(TEXT(BC$4,"MMMMYYYY"))&amp;$Z96,IF($W$1="Pesos CLP",S!$AD:$AD,S!$AO:$AO)),0)</f>
        <v>0</v>
      </c>
      <c r="BD96" s="19">
        <f>IF(OR($I96="REAL",$I96="INCURRIDO"),SUMIF(S!$O:$O,$I96&amp;$O96&amp;$Q96&amp;UPPER(TEXT(BD$4,"MMMMYYYY"))&amp;$Z96,IF($W$1="Pesos CLP",S!$AD:$AD,S!$AO:$AO)),0)</f>
        <v>0</v>
      </c>
      <c r="BE96" s="19">
        <f>IF(OR($I96="REAL",$I96="INCURRIDO"),SUMIF(S!$O:$O,$I96&amp;$O96&amp;$Q96&amp;UPPER(TEXT(BE$4,"MMMMYYYY"))&amp;$Z96,IF($W$1="Pesos CLP",S!$AD:$AD,S!$AO:$AO)),0)</f>
        <v>0</v>
      </c>
      <c r="BF96" s="19">
        <f>IF(OR($I96="REAL",$I96="INCURRIDO"),SUMIF(S!$O:$O,$I96&amp;$O96&amp;$Q96&amp;UPPER(TEXT(BF$4,"MMMMYYYY"))&amp;$Z96,IF($W$1="Pesos CLP",S!$AD:$AD,S!$AO:$AO)),0)</f>
        <v>0</v>
      </c>
      <c r="BG96" s="19">
        <f>IF(OR($I96="REAL",$I96="INCURRIDO"),SUMIF(S!$O:$O,$I96&amp;$O96&amp;$Q96&amp;UPPER(TEXT(BG$4,"MMMMYYYY"))&amp;$Z96,IF($W$1="Pesos CLP",S!$AD:$AD,S!$AO:$AO)),0)</f>
        <v>0</v>
      </c>
      <c r="BH96" s="19">
        <f>IF(OR($I96="REAL",$I96="INCURRIDO"),SUMIF(S!$O:$O,$I96&amp;$O96&amp;$Q96&amp;UPPER(TEXT(BH$4,"MMMMYYYY"))&amp;$Z96,IF($W$1="Pesos CLP",S!$AD:$AD,S!$AO:$AO)),0)</f>
        <v>0</v>
      </c>
      <c r="BI96" s="19">
        <f>IF(OR($I96="REAL",$I96="INCURRIDO"),SUMIF(S!$O:$O,$I96&amp;$O96&amp;$Q96&amp;UPPER(TEXT(BI$4,"MMMMYYYY"))&amp;$Z96,IF($W$1="Pesos CLP",S!$AD:$AD,S!$AO:$AO)),0)</f>
        <v>0</v>
      </c>
      <c r="BJ96" s="19">
        <f>IF(OR($I96="REAL",$I96="INCURRIDO"),SUMIF(S!$O:$O,$I96&amp;$O96&amp;$Q96&amp;UPPER(TEXT(BJ$4,"MMMMYYYY"))&amp;$Z96,IF($W$1="Pesos CLP",S!$AD:$AD,S!$AO:$AO)),0)</f>
        <v>0</v>
      </c>
      <c r="BK96" s="19">
        <f>IF(OR($I96="REAL",$I96="INCURRIDO"),SUMIF(S!$O:$O,$I96&amp;$O96&amp;$Q96&amp;UPPER(TEXT(BK$4,"MMMMYYYY"))&amp;$Z96,IF($W$1="Pesos CLP",S!$AD:$AD,S!$AO:$AO)),0)</f>
        <v>0</v>
      </c>
      <c r="BL96" s="19">
        <f>IF(OR($I96="REAL",$I96="INCURRIDO"),SUMIF(S!$O:$O,$I96&amp;$O96&amp;$Q96&amp;UPPER(TEXT(BL$4,"MMMMYYYY"))&amp;$Z96,IF($W$1="Pesos CLP",S!$AD:$AD,S!$AO:$AO)),0)</f>
        <v>0</v>
      </c>
      <c r="BM96" s="19">
        <f>IF(OR($I96="REAL",$I96="INCURRIDO"),SUMIF(S!$O:$O,$I96&amp;$O96&amp;$Q96&amp;UPPER(TEXT(BM$4,"MMMMYYYY"))&amp;$Z96,IF($W$1="Pesos CLP",S!$AD:$AD,S!$AO:$AO)),0)</f>
        <v>0</v>
      </c>
      <c r="BN96" s="19">
        <f>IF(OR($I96="REAL",$I96="INCURRIDO"),SUMIF(S!$O:$O,$I96&amp;$O96&amp;$Q96&amp;UPPER(TEXT(BN$4,"MMMMYYYY"))&amp;$Z96,IF($W$1="Pesos CLP",S!$AD:$AD,S!$AO:$AO)),0)</f>
        <v>0</v>
      </c>
      <c r="BO96" s="19">
        <f>IF(OR($I96="REAL",$I96="INCURRIDO"),SUMIF(S!$O:$O,$I96&amp;$O96&amp;$Q96&amp;UPPER(TEXT(BO$4,"MMMMYYYY"))&amp;$Z96,IF($W$1="Pesos CLP",S!$AD:$AD,S!$AO:$AO)),0)</f>
        <v>0</v>
      </c>
      <c r="BP96" s="19">
        <f>IF(OR($I96="REAL",$I96="INCURRIDO"),SUMIF(S!$O:$O,$I96&amp;$O96&amp;$Q96&amp;UPPER(TEXT(BP$4,"MMMMYYYY"))&amp;$Z96,IF($W$1="Pesos CLP",S!$AD:$AD,S!$AO:$AO)),0)</f>
        <v>0</v>
      </c>
      <c r="BQ96" s="19">
        <f>IF(OR($I96="REAL",$I96="INCURRIDO"),SUMIF(S!$O:$O,$I96&amp;$O96&amp;$Q96&amp;UPPER(TEXT(BQ$4,"MMMMYYYY"))&amp;$Z96,IF($W$1="Pesos CLP",S!$AD:$AD,S!$AO:$AO)),0)</f>
        <v>0</v>
      </c>
      <c r="BR96" s="19">
        <f>IF(OR($I96="REAL",$I96="INCURRIDO"),SUMIF(S!$O:$O,$I96&amp;$O96&amp;$Q96&amp;UPPER(TEXT(BR$4,"MMMMYYYY"))&amp;$Z96,IF($W$1="Pesos CLP",S!$AD:$AD,S!$AO:$AO)),0)</f>
        <v>0</v>
      </c>
      <c r="BS96" s="188"/>
      <c r="BT96" s="188"/>
      <c r="BU96" s="188"/>
      <c r="BV96" s="188"/>
      <c r="BW96" s="188"/>
      <c r="BX96" s="188"/>
      <c r="BY96" s="188"/>
      <c r="BZ96" s="188"/>
      <c r="CA96" s="188"/>
      <c r="CB96" s="188"/>
      <c r="CC96" s="188"/>
      <c r="CD96" s="188"/>
      <c r="CE96" s="188"/>
      <c r="CF96" s="188"/>
      <c r="CG96" s="188"/>
      <c r="CH96" s="188"/>
      <c r="CI96" s="188"/>
      <c r="CJ96" s="188"/>
      <c r="CK96" s="380">
        <f t="shared" si="100"/>
        <v>0</v>
      </c>
      <c r="CL96" s="380">
        <f t="shared" si="100"/>
        <v>0</v>
      </c>
      <c r="CM96" s="380">
        <f t="shared" si="100"/>
        <v>0</v>
      </c>
      <c r="CN96" s="380">
        <f t="shared" si="100"/>
        <v>0</v>
      </c>
      <c r="CO96" s="380">
        <f t="shared" si="100"/>
        <v>0</v>
      </c>
      <c r="CP96" s="380">
        <f t="shared" si="100"/>
        <v>0</v>
      </c>
      <c r="CQ96" s="380">
        <f t="shared" si="100"/>
        <v>0</v>
      </c>
      <c r="CR96" s="380">
        <f t="shared" si="100"/>
        <v>0</v>
      </c>
      <c r="CS96" s="380">
        <f t="shared" si="101"/>
        <v>0</v>
      </c>
      <c r="CT96" s="380">
        <f t="shared" si="101"/>
        <v>0</v>
      </c>
      <c r="CU96" s="380">
        <f t="shared" si="101"/>
        <v>0</v>
      </c>
      <c r="CV96" s="380">
        <f t="shared" si="101"/>
        <v>0</v>
      </c>
      <c r="CW96" s="380">
        <f t="shared" si="101"/>
        <v>0</v>
      </c>
      <c r="CX96" s="380">
        <f t="shared" si="101"/>
        <v>0</v>
      </c>
      <c r="CY96" s="380">
        <f t="shared" si="101"/>
        <v>0</v>
      </c>
      <c r="CZ96" s="380">
        <f t="shared" si="101"/>
        <v>0</v>
      </c>
      <c r="DA96" s="380">
        <f t="shared" si="101"/>
        <v>0</v>
      </c>
      <c r="DB96" s="380">
        <f t="shared" si="101"/>
        <v>0</v>
      </c>
      <c r="DC96" s="380">
        <f t="shared" si="102"/>
        <v>0</v>
      </c>
      <c r="DD96" s="380">
        <f t="shared" si="102"/>
        <v>0</v>
      </c>
      <c r="DE96" s="380">
        <f t="shared" si="102"/>
        <v>0</v>
      </c>
      <c r="DF96" s="380">
        <f t="shared" si="102"/>
        <v>0</v>
      </c>
      <c r="DG96" s="380">
        <f t="shared" si="102"/>
        <v>0</v>
      </c>
      <c r="DH96" s="380">
        <f t="shared" si="102"/>
        <v>0</v>
      </c>
      <c r="DI96" s="380">
        <f t="shared" si="102"/>
        <v>0</v>
      </c>
      <c r="DJ96" s="380">
        <f t="shared" si="102"/>
        <v>0</v>
      </c>
      <c r="DK96" s="380">
        <f t="shared" si="102"/>
        <v>0</v>
      </c>
      <c r="DL96" s="380">
        <f t="shared" si="102"/>
        <v>0</v>
      </c>
      <c r="DM96" s="380">
        <f t="shared" si="103"/>
        <v>0</v>
      </c>
      <c r="DN96" s="380">
        <f t="shared" si="103"/>
        <v>0</v>
      </c>
      <c r="DO96" s="380">
        <f t="shared" si="103"/>
        <v>0</v>
      </c>
      <c r="DP96" s="380">
        <f t="shared" si="103"/>
        <v>0</v>
      </c>
      <c r="DQ96" s="380">
        <f t="shared" si="103"/>
        <v>0</v>
      </c>
      <c r="DR96" s="380">
        <f t="shared" si="103"/>
        <v>0</v>
      </c>
      <c r="DS96" s="380">
        <f t="shared" si="103"/>
        <v>0</v>
      </c>
      <c r="DT96" s="380">
        <f t="shared" si="103"/>
        <v>0</v>
      </c>
      <c r="DU96" s="380">
        <f t="shared" si="103"/>
        <v>0</v>
      </c>
      <c r="DV96" s="380">
        <f t="shared" si="103"/>
        <v>0</v>
      </c>
      <c r="DW96" s="380">
        <f t="shared" si="104"/>
        <v>0</v>
      </c>
      <c r="DX96" s="380">
        <f t="shared" si="104"/>
        <v>0</v>
      </c>
      <c r="DY96" s="380">
        <f t="shared" si="104"/>
        <v>0</v>
      </c>
      <c r="DZ96" s="380">
        <f t="shared" si="104"/>
        <v>0</v>
      </c>
      <c r="EA96" s="380">
        <f t="shared" si="104"/>
        <v>0</v>
      </c>
      <c r="EB96" s="380">
        <f t="shared" si="104"/>
        <v>0</v>
      </c>
      <c r="EC96" s="380">
        <f t="shared" si="104"/>
        <v>0</v>
      </c>
      <c r="ED96" s="380">
        <f t="shared" si="104"/>
        <v>0</v>
      </c>
      <c r="EE96" s="380">
        <f t="shared" si="104"/>
        <v>0</v>
      </c>
      <c r="EF96" s="380">
        <f t="shared" si="104"/>
        <v>0</v>
      </c>
      <c r="EG96" s="380">
        <f t="shared" si="105"/>
        <v>0</v>
      </c>
      <c r="EH96" s="380">
        <f t="shared" si="105"/>
        <v>0</v>
      </c>
      <c r="EI96" s="380">
        <f t="shared" si="105"/>
        <v>0</v>
      </c>
      <c r="EJ96" s="380">
        <f t="shared" si="105"/>
        <v>0</v>
      </c>
      <c r="EK96" s="380">
        <f t="shared" si="105"/>
        <v>0</v>
      </c>
      <c r="EL96" s="380">
        <f t="shared" si="105"/>
        <v>0</v>
      </c>
      <c r="EM96" s="380">
        <f t="shared" si="105"/>
        <v>0</v>
      </c>
      <c r="EN96" s="380">
        <f t="shared" si="105"/>
        <v>0</v>
      </c>
      <c r="EO96" s="380">
        <f t="shared" si="105"/>
        <v>0</v>
      </c>
      <c r="EP96" s="380">
        <f t="shared" si="105"/>
        <v>0</v>
      </c>
      <c r="EQ96" s="380">
        <f t="shared" si="105"/>
        <v>0</v>
      </c>
    </row>
    <row r="97" spans="1:147" x14ac:dyDescent="0.3">
      <c r="A97" s="368"/>
      <c r="B97" s="368"/>
      <c r="C97" s="368"/>
      <c r="D97" s="368">
        <f t="shared" si="77"/>
        <v>1.034195933456562</v>
      </c>
      <c r="E97" s="368" t="str">
        <f>VLOOKUP(TEXT(Z97,0),'G2'!B:D,3,0)</f>
        <v>MN</v>
      </c>
      <c r="F97" s="816">
        <f t="shared" si="78"/>
        <v>0</v>
      </c>
      <c r="G97" s="755">
        <f t="shared" si="75"/>
        <v>0</v>
      </c>
      <c r="H97" s="756" t="s">
        <v>1190</v>
      </c>
      <c r="I97" s="370" t="s">
        <v>93</v>
      </c>
      <c r="J97" s="370"/>
      <c r="K97" s="368" t="s">
        <v>269</v>
      </c>
      <c r="L97" s="368" t="str">
        <f>IFERROR(VLOOKUP(TEXT(Z97,0),'G2'!$B$5:$D$21,3,0),"")</f>
        <v>MN</v>
      </c>
      <c r="M97" s="369"/>
      <c r="N97" s="370" t="s">
        <v>269</v>
      </c>
      <c r="O97" s="370"/>
      <c r="P97" s="370"/>
      <c r="Q97" s="370" t="s">
        <v>695</v>
      </c>
      <c r="R97" s="370" t="s">
        <v>26</v>
      </c>
      <c r="S97" s="371">
        <v>1</v>
      </c>
      <c r="T97" s="372">
        <v>45658</v>
      </c>
      <c r="U97" s="372">
        <v>45777</v>
      </c>
      <c r="V97" s="373">
        <f t="shared" ref="V97:V102" si="106">(U97-T97)/30</f>
        <v>3.9666666666666668</v>
      </c>
      <c r="W97" s="374">
        <v>0</v>
      </c>
      <c r="X97" s="17" cm="1">
        <f t="array" ref="X97">+IF($W$1="Pesos CLP",W97,W97/TC)*MB_24A25</f>
        <v>0</v>
      </c>
      <c r="Y97" s="18">
        <f t="shared" si="76"/>
        <v>0</v>
      </c>
      <c r="Z97">
        <v>91243910</v>
      </c>
      <c r="AA97" s="19">
        <f>IF(OR($I97="REAL",$I97="INCURRIDO"),SUMIF(S!$O:$O,$I97&amp;$O97&amp;$Q97&amp;UPPER(TEXT(AA$4,"MMMMYYYY"))&amp;$Z97,IF($W$1="Pesos CLP",S!$AD:$AD,S!$AO:$AO)),0)</f>
        <v>0</v>
      </c>
      <c r="AB97" s="19">
        <f>IF(OR($I97="REAL",$I97="INCURRIDO"),SUMIF(S!$O:$O,$I97&amp;$O97&amp;$Q97&amp;UPPER(TEXT(AB$4,"MMMMYYYY"))&amp;$Z97,IF($W$1="Pesos CLP",S!$AD:$AD,S!$AO:$AO)),0)</f>
        <v>0</v>
      </c>
      <c r="AC97" s="19">
        <f>IF(OR($I97="REAL",$I97="INCURRIDO"),SUMIF(S!$O:$O,$I97&amp;$O97&amp;$Q97&amp;UPPER(TEXT(AC$4,"MMMMYYYY"))&amp;$Z97,IF($W$1="Pesos CLP",S!$AD:$AD,S!$AO:$AO)),0)</f>
        <v>0</v>
      </c>
      <c r="AD97" s="19">
        <f>IF(OR($I97="REAL",$I97="INCURRIDO"),SUMIF(S!$O:$O,$I97&amp;$O97&amp;$Q97&amp;UPPER(TEXT(AD$4,"MMMMYYYY"))&amp;$Z97,IF($W$1="Pesos CLP",S!$AD:$AD,S!$AO:$AO)),0)</f>
        <v>0</v>
      </c>
      <c r="AE97" s="19">
        <f>IF(OR($I97="REAL",$I97="INCURRIDO"),SUMIF(S!$O:$O,$I97&amp;$O97&amp;$Q97&amp;UPPER(TEXT(AE$4,"MMMMYYYY"))&amp;$Z97,IF($W$1="Pesos CLP",S!$AD:$AD,S!$AO:$AO)),0)</f>
        <v>0</v>
      </c>
      <c r="AF97" s="19">
        <f>IF(OR($I97="REAL",$I97="INCURRIDO"),SUMIF(S!$O:$O,$I97&amp;$O97&amp;$Q97&amp;UPPER(TEXT(AF$4,"MMMMYYYY"))&amp;$Z97,IF($W$1="Pesos CLP",S!$AD:$AD,S!$AO:$AO)),0)</f>
        <v>0</v>
      </c>
      <c r="AG97" s="19">
        <f>IF(OR($I97="REAL",$I97="INCURRIDO"),SUMIF(S!$O:$O,$I97&amp;$O97&amp;$Q97&amp;UPPER(TEXT(AG$4,"MMMMYYYY"))&amp;$Z97,IF($W$1="Pesos CLP",S!$AD:$AD,S!$AO:$AO)),0)</f>
        <v>0</v>
      </c>
      <c r="AH97" s="19">
        <f>IF(OR($I97="REAL",$I97="INCURRIDO"),SUMIF(S!$O:$O,$I97&amp;$O97&amp;$Q97&amp;UPPER(TEXT(AH$4,"MMMMYYYY"))&amp;$Z97,IF($W$1="Pesos CLP",S!$AD:$AD,S!$AO:$AO)),0)</f>
        <v>0</v>
      </c>
      <c r="AI97" s="19">
        <f>IF(OR($I97="REAL",$I97="INCURRIDO"),SUMIF(S!$O:$O,$I97&amp;$O97&amp;$Q97&amp;UPPER(TEXT(AI$4,"MMMMYYYY"))&amp;$Z97,IF($W$1="Pesos CLP",S!$AD:$AD,S!$AO:$AO)),0)</f>
        <v>0</v>
      </c>
      <c r="AJ97" s="19">
        <f>IF(OR($I97="REAL",$I97="INCURRIDO"),SUMIF(S!$O:$O,$I97&amp;$O97&amp;$Q97&amp;UPPER(TEXT(AJ$4,"MMMMYYYY"))&amp;$Z97,IF($W$1="Pesos CLP",S!$AD:$AD,S!$AO:$AO)),0)</f>
        <v>0</v>
      </c>
      <c r="AK97" s="19">
        <f>IF(OR($I97="REAL",$I97="INCURRIDO"),SUMIF(S!$O:$O,$I97&amp;$O97&amp;$Q97&amp;UPPER(TEXT(AK$4,"MMMMYYYY"))&amp;$Z97,IF($W$1="Pesos CLP",S!$AD:$AD,S!$AO:$AO)),0)</f>
        <v>0</v>
      </c>
      <c r="AL97" s="19">
        <f>IF(OR($I97="REAL",$I97="INCURRIDO"),SUMIF(S!$O:$O,$I97&amp;$O97&amp;$Q97&amp;UPPER(TEXT(AL$4,"MMMMYYYY"))&amp;$Z97,IF($W$1="Pesos CLP",S!$AD:$AD,S!$AO:$AO)),0)</f>
        <v>0</v>
      </c>
      <c r="AM97" s="19">
        <f>IF(OR($I97="REAL",$I97="INCURRIDO"),SUMIF(S!$O:$O,$I97&amp;$O97&amp;$Q97&amp;UPPER(TEXT(AM$4,"MMMMYYYY"))&amp;$Z97,IF($W$1="Pesos CLP",S!$AD:$AD,S!$AO:$AO)),0)</f>
        <v>0</v>
      </c>
      <c r="AN97" s="19">
        <f>IF(OR($I97="REAL",$I97="INCURRIDO"),SUMIF(S!$O:$O,$I97&amp;$O97&amp;$Q97&amp;UPPER(TEXT(AN$4,"MMMMYYYY"))&amp;$Z97,IF($W$1="Pesos CLP",S!$AD:$AD,S!$AO:$AO)),0)</f>
        <v>0</v>
      </c>
      <c r="AO97" s="19">
        <f>IF(OR($I97="REAL",$I97="INCURRIDO"),SUMIF(S!$O:$O,$I97&amp;$O97&amp;$Q97&amp;UPPER(TEXT(AO$4,"MMMMYYYY"))&amp;$Z97,IF($W$1="Pesos CLP",S!$AD:$AD,S!$AO:$AO)),0)</f>
        <v>0</v>
      </c>
      <c r="AP97" s="19">
        <f>IF(OR($I97="REAL",$I97="INCURRIDO"),SUMIF(S!$O:$O,$I97&amp;$O97&amp;$Q97&amp;UPPER(TEXT(AP$4,"MMMMYYYY"))&amp;$Z97,IF($W$1="Pesos CLP",S!$AD:$AD,S!$AO:$AO)),0)</f>
        <v>0</v>
      </c>
      <c r="AQ97" s="19">
        <f>IF(OR($I97="REAL",$I97="INCURRIDO"),SUMIF(S!$O:$O,$I97&amp;$O97&amp;$Q97&amp;UPPER(TEXT(AQ$4,"MMMMYYYY"))&amp;$Z97,IF($W$1="Pesos CLP",S!$AD:$AD,S!$AO:$AO)),0)</f>
        <v>0</v>
      </c>
      <c r="AR97" s="19">
        <f>IF(OR($I97="REAL",$I97="INCURRIDO"),SUMIF(S!$O:$O,$I97&amp;$O97&amp;$Q97&amp;UPPER(TEXT(AR$4,"MMMMYYYY"))&amp;$Z97,IF($W$1="Pesos CLP",S!$AD:$AD,S!$AO:$AO)),0)</f>
        <v>0</v>
      </c>
      <c r="AS97" s="19">
        <f>IF(OR($I97="REAL",$I97="INCURRIDO"),SUMIF(S!$O:$O,$I97&amp;$O97&amp;$Q97&amp;UPPER(TEXT(AS$4,"MMMMYYYY"))&amp;$Z97,IF($W$1="Pesos CLP",S!$AD:$AD,S!$AO:$AO)),0)</f>
        <v>0</v>
      </c>
      <c r="AT97" s="19">
        <f>IF(OR($I97="REAL",$I97="INCURRIDO"),SUMIF(S!$O:$O,$I97&amp;$O97&amp;$Q97&amp;UPPER(TEXT(AT$4,"MMMMYYYY"))&amp;$Z97,IF($W$1="Pesos CLP",S!$AD:$AD,S!$AO:$AO)),0)</f>
        <v>0</v>
      </c>
      <c r="AU97" s="19">
        <f>IF(OR($I97="REAL",$I97="INCURRIDO"),SUMIF(S!$O:$O,$I97&amp;$O97&amp;$Q97&amp;UPPER(TEXT(AU$4,"MMMMYYYY"))&amp;$Z97,IF($W$1="Pesos CLP",S!$AD:$AD,S!$AO:$AO)),0)</f>
        <v>0</v>
      </c>
      <c r="AV97" s="19">
        <f>IF(OR($I97="REAL",$I97="INCURRIDO"),SUMIF(S!$O:$O,$I97&amp;$O97&amp;$Q97&amp;UPPER(TEXT(AV$4,"MMMMYYYY"))&amp;$Z97,IF($W$1="Pesos CLP",S!$AD:$AD,S!$AO:$AO)),0)</f>
        <v>0</v>
      </c>
      <c r="AW97" s="19">
        <f>IF(OR($I97="REAL",$I97="INCURRIDO"),SUMIF(S!$O:$O,$I97&amp;$O97&amp;$Q97&amp;UPPER(TEXT(AW$4,"MMMMYYYY"))&amp;$Z97,IF($W$1="Pesos CLP",S!$AD:$AD,S!$AO:$AO)),0)</f>
        <v>0</v>
      </c>
      <c r="AX97" s="19">
        <f>IF(OR($I97="REAL",$I97="INCURRIDO"),SUMIF(S!$O:$O,$I97&amp;$O97&amp;$Q97&amp;UPPER(TEXT(AX$4,"MMMMYYYY"))&amp;$Z97,IF($W$1="Pesos CLP",S!$AD:$AD,S!$AO:$AO)),0)</f>
        <v>0</v>
      </c>
      <c r="AY97" s="19">
        <f>IF(OR($I97="REAL",$I97="INCURRIDO"),SUMIF(S!$O:$O,$I97&amp;$O97&amp;$Q97&amp;UPPER(TEXT(AY$4,"MMMMYYYY"))&amp;$Z97,IF($W$1="Pesos CLP",S!$AD:$AD,S!$AO:$AO)),0)</f>
        <v>0</v>
      </c>
      <c r="AZ97" s="19">
        <f>IF(OR($I97="REAL",$I97="INCURRIDO"),SUMIF(S!$O:$O,$I97&amp;$O97&amp;$Q97&amp;UPPER(TEXT(AZ$4,"MMMMYYYY"))&amp;$Z97,IF($W$1="Pesos CLP",S!$AD:$AD,S!$AO:$AO)),0)</f>
        <v>0</v>
      </c>
      <c r="BA97" s="19">
        <f>IF(OR($I97="REAL",$I97="INCURRIDO"),SUMIF(S!$O:$O,$I97&amp;$O97&amp;$Q97&amp;UPPER(TEXT(BA$4,"MMMMYYYY"))&amp;$Z97,IF($W$1="Pesos CLP",S!$AD:$AD,S!$AO:$AO)),0)</f>
        <v>0</v>
      </c>
      <c r="BB97" s="19">
        <f>IF(OR($I97="REAL",$I97="INCURRIDO"),SUMIF(S!$O:$O,$I97&amp;$O97&amp;$Q97&amp;UPPER(TEXT(BB$4,"MMMMYYYY"))&amp;$Z97,IF($W$1="Pesos CLP",S!$AD:$AD,S!$AO:$AO)),0)</f>
        <v>0</v>
      </c>
      <c r="BC97" s="19">
        <f>IF(OR($I97="REAL",$I97="INCURRIDO"),SUMIF(S!$O:$O,$I97&amp;$O97&amp;$Q97&amp;UPPER(TEXT(BC$4,"MMMMYYYY"))&amp;$Z97,IF($W$1="Pesos CLP",S!$AD:$AD,S!$AO:$AO)),0)</f>
        <v>0</v>
      </c>
      <c r="BD97" s="19">
        <f>IF(OR($I97="REAL",$I97="INCURRIDO"),SUMIF(S!$O:$O,$I97&amp;$O97&amp;$Q97&amp;UPPER(TEXT(BD$4,"MMMMYYYY"))&amp;$Z97,IF($W$1="Pesos CLP",S!$AD:$AD,S!$AO:$AO)),0)</f>
        <v>0</v>
      </c>
      <c r="BE97" s="19">
        <f>IF(OR($I97="REAL",$I97="INCURRIDO"),SUMIF(S!$O:$O,$I97&amp;$O97&amp;$Q97&amp;UPPER(TEXT(BE$4,"MMMMYYYY"))&amp;$Z97,IF($W$1="Pesos CLP",S!$AD:$AD,S!$AO:$AO)),0)</f>
        <v>0</v>
      </c>
      <c r="BF97" s="19">
        <f>IF(OR($I97="REAL",$I97="INCURRIDO"),SUMIF(S!$O:$O,$I97&amp;$O97&amp;$Q97&amp;UPPER(TEXT(BF$4,"MMMMYYYY"))&amp;$Z97,IF($W$1="Pesos CLP",S!$AD:$AD,S!$AO:$AO)),0)</f>
        <v>0</v>
      </c>
      <c r="BG97" s="19">
        <f>IF(OR($I97="REAL",$I97="INCURRIDO"),SUMIF(S!$O:$O,$I97&amp;$O97&amp;$Q97&amp;UPPER(TEXT(BG$4,"MMMMYYYY"))&amp;$Z97,IF($W$1="Pesos CLP",S!$AD:$AD,S!$AO:$AO)),0)</f>
        <v>0</v>
      </c>
      <c r="BH97" s="19">
        <f>IF(OR($I97="REAL",$I97="INCURRIDO"),SUMIF(S!$O:$O,$I97&amp;$O97&amp;$Q97&amp;UPPER(TEXT(BH$4,"MMMMYYYY"))&amp;$Z97,IF($W$1="Pesos CLP",S!$AD:$AD,S!$AO:$AO)),0)</f>
        <v>0</v>
      </c>
      <c r="BI97" s="19">
        <f>IF(OR($I97="REAL",$I97="INCURRIDO"),SUMIF(S!$O:$O,$I97&amp;$O97&amp;$Q97&amp;UPPER(TEXT(BI$4,"MMMMYYYY"))&amp;$Z97,IF($W$1="Pesos CLP",S!$AD:$AD,S!$AO:$AO)),0)</f>
        <v>0</v>
      </c>
      <c r="BJ97" s="19">
        <f>IF(OR($I97="REAL",$I97="INCURRIDO"),SUMIF(S!$O:$O,$I97&amp;$O97&amp;$Q97&amp;UPPER(TEXT(BJ$4,"MMMMYYYY"))&amp;$Z97,IF($W$1="Pesos CLP",S!$AD:$AD,S!$AO:$AO)),0)</f>
        <v>0</v>
      </c>
      <c r="BK97" s="19">
        <f>IF(OR($I97="REAL",$I97="INCURRIDO"),SUMIF(S!$O:$O,$I97&amp;$O97&amp;$Q97&amp;UPPER(TEXT(BK$4,"MMMMYYYY"))&amp;$Z97,IF($W$1="Pesos CLP",S!$AD:$AD,S!$AO:$AO)),0)</f>
        <v>0</v>
      </c>
      <c r="BL97" s="19">
        <f>IF(OR($I97="REAL",$I97="INCURRIDO"),SUMIF(S!$O:$O,$I97&amp;$O97&amp;$Q97&amp;UPPER(TEXT(BL$4,"MMMMYYYY"))&amp;$Z97,IF($W$1="Pesos CLP",S!$AD:$AD,S!$AO:$AO)),0)</f>
        <v>0</v>
      </c>
      <c r="BM97" s="19">
        <f>IF(OR($I97="REAL",$I97="INCURRIDO"),SUMIF(S!$O:$O,$I97&amp;$O97&amp;$Q97&amp;UPPER(TEXT(BM$4,"MMMMYYYY"))&amp;$Z97,IF($W$1="Pesos CLP",S!$AD:$AD,S!$AO:$AO)),0)</f>
        <v>0</v>
      </c>
      <c r="BN97" s="19">
        <f>IF(OR($I97="REAL",$I97="INCURRIDO"),SUMIF(S!$O:$O,$I97&amp;$O97&amp;$Q97&amp;UPPER(TEXT(BN$4,"MMMMYYYY"))&amp;$Z97,IF($W$1="Pesos CLP",S!$AD:$AD,S!$AO:$AO)),0)</f>
        <v>0</v>
      </c>
      <c r="BO97" s="19">
        <f>IF(OR($I97="REAL",$I97="INCURRIDO"),SUMIF(S!$O:$O,$I97&amp;$O97&amp;$Q97&amp;UPPER(TEXT(BO$4,"MMMMYYYY"))&amp;$Z97,IF($W$1="Pesos CLP",S!$AD:$AD,S!$AO:$AO)),0)</f>
        <v>0</v>
      </c>
      <c r="BP97" s="19">
        <f>IF(OR($I97="REAL",$I97="INCURRIDO"),SUMIF(S!$O:$O,$I97&amp;$O97&amp;$Q97&amp;UPPER(TEXT(BP$4,"MMMMYYYY"))&amp;$Z97,IF($W$1="Pesos CLP",S!$AD:$AD,S!$AO:$AO)),0)</f>
        <v>0</v>
      </c>
      <c r="BQ97" s="19">
        <f>IF(OR($I97="REAL",$I97="INCURRIDO"),SUMIF(S!$O:$O,$I97&amp;$O97&amp;$Q97&amp;UPPER(TEXT(BQ$4,"MMMMYYYY"))&amp;$Z97,IF($W$1="Pesos CLP",S!$AD:$AD,S!$AO:$AO)),0)</f>
        <v>0</v>
      </c>
      <c r="BR97" s="19">
        <f>IF(OR($I97="REAL",$I97="INCURRIDO"),SUMIF(S!$O:$O,$I97&amp;$O97&amp;$Q97&amp;UPPER(TEXT(BR$4,"MMMMYYYY"))&amp;$Z97,IF($W$1="Pesos CLP",S!$AD:$AD,S!$AO:$AO)),0)</f>
        <v>0</v>
      </c>
      <c r="BS97" s="19">
        <f>IF(OR($I97="REAL",$I97="INCURRIDO"),SUMIF(S!$O:$O,$I97&amp;$O97&amp;$Q97&amp;UPPER(TEXT(BS$4,"MMMMYYYY"))&amp;$Z97,IF($W$1="Pesos CLP",S!$AD:$AD,S!$AO:$AO)),0)</f>
        <v>0</v>
      </c>
      <c r="BT97" s="19">
        <f>IF(OR($I97="REAL",$I97="INCURRIDO"),SUMIF(S!$O:$O,$I97&amp;$O97&amp;$Q97&amp;UPPER(TEXT(BT$4,"MMMMYYYY"))&amp;$Z97,IF($W$1="Pesos CLP",S!$AD:$AD,S!$AO:$AO)),0)</f>
        <v>0</v>
      </c>
      <c r="BU97" s="19">
        <f>IF(OR($I97="REAL",$I97="INCURRIDO"),SUMIF(S!$O:$O,$I97&amp;$O97&amp;$Q97&amp;UPPER(TEXT(BU$4,"MMMMYYYY"))&amp;$Z97,IF($W$1="Pesos CLP",S!$AD:$AD,S!$AO:$AO)),0)</f>
        <v>0</v>
      </c>
      <c r="BV97" s="19">
        <f>IF(OR($I97="REAL",$I97="INCURRIDO"),SUMIF(S!$O:$O,$I97&amp;$O97&amp;$Q97&amp;UPPER(TEXT(BV$4,"MMMMYYYY"))&amp;$Z97,IF($W$1="Pesos CLP",S!$AD:$AD,S!$AO:$AO)),0)</f>
        <v>0</v>
      </c>
      <c r="BW97" s="19">
        <f>IF(OR($I97="REAL",$I97="INCURRIDO"),SUMIF(S!$O:$O,$I97&amp;$O97&amp;$Q97&amp;UPPER(TEXT(BW$4,"MMMMYYYY"))&amp;$Z97,IF($W$1="Pesos CLP",S!$AD:$AD,S!$AO:$AO)),0)</f>
        <v>0</v>
      </c>
      <c r="BX97" s="19">
        <f>IF(OR($I97="REAL",$I97="INCURRIDO"),SUMIF(S!$O:$O,$I97&amp;$O97&amp;$Q97&amp;UPPER(TEXT(BX$4,"MMMMYYYY"))&amp;$Z97,IF($W$1="Pesos CLP",S!$AD:$AD,S!$AO:$AO)),0)</f>
        <v>0</v>
      </c>
      <c r="BY97" s="19">
        <f>IF(OR($I97="REAL",$I97="INCURRIDO"),SUMIF(S!$O:$O,$I97&amp;$O97&amp;$Q97&amp;UPPER(TEXT(BY$4,"MMMMYYYY"))&amp;$Z97,IF($W$1="Pesos CLP",S!$AD:$AD,S!$AO:$AO)),0)</f>
        <v>0</v>
      </c>
      <c r="BZ97" s="19">
        <f>IF(OR($I97="REAL",$I97="INCURRIDO"),SUMIF(S!$O:$O,$I97&amp;$O97&amp;$Q97&amp;UPPER(TEXT(BZ$4,"MMMMYYYY"))&amp;$Z97,IF($W$1="Pesos CLP",S!$AD:$AD,S!$AO:$AO)),0)</f>
        <v>0</v>
      </c>
      <c r="CA97" s="19">
        <f>IF(OR($I97="REAL",$I97="INCURRIDO"),SUMIF(S!$O:$O,$I97&amp;$O97&amp;$Q97&amp;UPPER(TEXT(CA$4,"MMMMYYYY"))&amp;$Z97,IF($W$1="Pesos CLP",S!$AD:$AD,S!$AO:$AO)),0)</f>
        <v>0</v>
      </c>
      <c r="CB97" s="19">
        <f>IF(OR($I97="REAL",$I97="INCURRIDO"),SUMIF(S!$O:$O,$I97&amp;$O97&amp;$Q97&amp;UPPER(TEXT(CB$4,"MMMMYYYY"))&amp;$Z97,IF($W$1="Pesos CLP",S!$AD:$AD,S!$AO:$AO)),0)</f>
        <v>0</v>
      </c>
      <c r="CC97" s="19">
        <f>IF(OR($I97="REAL",$I97="INCURRIDO"),SUMIF(S!$O:$O,$I97&amp;$O97&amp;$Q97&amp;UPPER(TEXT(CC$4,"MMMMYYYY"))&amp;$Z97,IF($W$1="Pesos CLP",S!$AD:$AD,S!$AO:$AO)),0)</f>
        <v>0</v>
      </c>
      <c r="CD97" s="19">
        <f>IF(OR($I97="REAL",$I97="INCURRIDO"),SUMIF(S!$O:$O,$I97&amp;$O97&amp;$Q97&amp;UPPER(TEXT(CD$4,"MMMMYYYY"))&amp;$Z97,IF($W$1="Pesos CLP",S!$AD:$AD,S!$AO:$AO)),0)</f>
        <v>0</v>
      </c>
      <c r="CE97" s="19">
        <f>IF(OR($I97="REAL",$I97="INCURRIDO"),SUMIF(S!$O:$O,$I97&amp;$O97&amp;$Q97&amp;UPPER(TEXT(CE$4,"MMMMYYYY"))&amp;$Z97,IF($W$1="Pesos CLP",S!$AD:$AD,S!$AO:$AO)),0)</f>
        <v>0</v>
      </c>
      <c r="CF97" s="19">
        <f>IF(OR($I97="REAL",$I97="INCURRIDO"),SUMIF(S!$O:$O,$I97&amp;$O97&amp;$Q97&amp;UPPER(TEXT(CF$4,"MMMMYYYY"))&amp;$Z97,IF($W$1="Pesos CLP",S!$AD:$AD,S!$AO:$AO)),0)</f>
        <v>0</v>
      </c>
      <c r="CG97" s="19">
        <f>IF(OR($I97="REAL",$I97="INCURRIDO"),SUMIF(S!$O:$O,$I97&amp;$O97&amp;$Q97&amp;UPPER(TEXT(CG$4,"MMMMYYYY"))&amp;$Z97,IF($W$1="Pesos CLP",S!$AD:$AD,S!$AO:$AO)),0)</f>
        <v>0</v>
      </c>
      <c r="CH97" s="19">
        <f>IF(OR($I97="REAL",$I97="INCURRIDO"),SUMIF(S!$O:$O,$I97&amp;$O97&amp;$Q97&amp;UPPER(TEXT(CH$4,"MMMMYYYY"))&amp;$Z97,IF($W$1="Pesos CLP",S!$AD:$AD,S!$AO:$AO)),0)</f>
        <v>0</v>
      </c>
      <c r="CI97" s="19">
        <f>IF(OR($I97="REAL",$I97="INCURRIDO"),SUMIF(S!$O:$O,$I97&amp;$O97&amp;$Q97&amp;UPPER(TEXT(CI$4,"MMMMYYYY"))&amp;$Z97,IF($W$1="Pesos CLP",S!$AD:$AD,S!$AO:$AO)),0)</f>
        <v>0</v>
      </c>
      <c r="CJ97" s="19">
        <f>IF(OR($I97="REAL",$I97="INCURRIDO"),SUMIF(S!$O:$O,$I97&amp;$O97&amp;$Q97&amp;UPPER(TEXT(CJ$4,"MMMMYYYY"))&amp;$Z97,IF($W$1="Pesos CLP",S!$AD:$AD,S!$AO:$AO)),0)</f>
        <v>0</v>
      </c>
      <c r="CK97" s="378">
        <f t="shared" si="100"/>
        <v>0</v>
      </c>
      <c r="CL97" s="378">
        <f t="shared" si="100"/>
        <v>0</v>
      </c>
      <c r="CM97" s="378">
        <f t="shared" si="100"/>
        <v>0</v>
      </c>
      <c r="CN97" s="378">
        <f t="shared" si="100"/>
        <v>0</v>
      </c>
      <c r="CO97" s="378">
        <f t="shared" si="100"/>
        <v>0</v>
      </c>
      <c r="CP97" s="378">
        <f t="shared" si="100"/>
        <v>0</v>
      </c>
      <c r="CQ97" s="378">
        <f t="shared" si="100"/>
        <v>0</v>
      </c>
      <c r="CR97" s="378">
        <f t="shared" si="100"/>
        <v>0</v>
      </c>
      <c r="CS97" s="378">
        <f t="shared" si="101"/>
        <v>0</v>
      </c>
      <c r="CT97" s="378">
        <f t="shared" si="101"/>
        <v>0</v>
      </c>
      <c r="CU97" s="378">
        <f t="shared" si="101"/>
        <v>0</v>
      </c>
      <c r="CV97" s="378">
        <f t="shared" si="101"/>
        <v>0</v>
      </c>
      <c r="CW97" s="378">
        <f t="shared" si="101"/>
        <v>0</v>
      </c>
      <c r="CX97" s="378">
        <f t="shared" si="101"/>
        <v>0</v>
      </c>
      <c r="CY97" s="378">
        <f t="shared" si="101"/>
        <v>0</v>
      </c>
      <c r="CZ97" s="378">
        <f t="shared" si="101"/>
        <v>0</v>
      </c>
      <c r="DA97" s="378">
        <f t="shared" si="101"/>
        <v>0</v>
      </c>
      <c r="DB97" s="378">
        <f t="shared" si="101"/>
        <v>0</v>
      </c>
      <c r="DC97" s="378">
        <f t="shared" si="102"/>
        <v>0</v>
      </c>
      <c r="DD97" s="378">
        <f t="shared" si="102"/>
        <v>0</v>
      </c>
      <c r="DE97" s="378">
        <f t="shared" si="102"/>
        <v>0</v>
      </c>
      <c r="DF97" s="378">
        <f t="shared" si="102"/>
        <v>0</v>
      </c>
      <c r="DG97" s="378">
        <f t="shared" si="102"/>
        <v>0</v>
      </c>
      <c r="DH97" s="378">
        <f t="shared" si="102"/>
        <v>0</v>
      </c>
      <c r="DI97" s="378">
        <f t="shared" si="102"/>
        <v>0</v>
      </c>
      <c r="DJ97" s="378">
        <f t="shared" si="102"/>
        <v>0</v>
      </c>
      <c r="DK97" s="378">
        <f t="shared" si="102"/>
        <v>0</v>
      </c>
      <c r="DL97" s="378">
        <f t="shared" si="102"/>
        <v>0</v>
      </c>
      <c r="DM97" s="378">
        <f t="shared" si="103"/>
        <v>0</v>
      </c>
      <c r="DN97" s="378">
        <f t="shared" si="103"/>
        <v>0</v>
      </c>
      <c r="DO97" s="378">
        <f t="shared" si="103"/>
        <v>0</v>
      </c>
      <c r="DP97" s="378">
        <f t="shared" si="103"/>
        <v>0</v>
      </c>
      <c r="DQ97" s="378">
        <f t="shared" si="103"/>
        <v>0</v>
      </c>
      <c r="DR97" s="378">
        <f t="shared" si="103"/>
        <v>0</v>
      </c>
      <c r="DS97" s="378">
        <f t="shared" si="103"/>
        <v>0</v>
      </c>
      <c r="DT97" s="378">
        <f t="shared" si="103"/>
        <v>0</v>
      </c>
      <c r="DU97" s="378">
        <f t="shared" si="103"/>
        <v>0</v>
      </c>
      <c r="DV97" s="378">
        <f t="shared" si="103"/>
        <v>0</v>
      </c>
      <c r="DW97" s="378">
        <f t="shared" si="104"/>
        <v>0</v>
      </c>
      <c r="DX97" s="378">
        <f t="shared" si="104"/>
        <v>0</v>
      </c>
      <c r="DY97" s="378">
        <f t="shared" si="104"/>
        <v>0</v>
      </c>
      <c r="DZ97" s="378">
        <f t="shared" si="104"/>
        <v>0</v>
      </c>
      <c r="EA97" s="378">
        <f t="shared" si="104"/>
        <v>0</v>
      </c>
      <c r="EB97" s="378">
        <f t="shared" si="104"/>
        <v>0</v>
      </c>
      <c r="EC97" s="378">
        <f t="shared" si="104"/>
        <v>0</v>
      </c>
      <c r="ED97" s="378">
        <f t="shared" si="104"/>
        <v>0</v>
      </c>
      <c r="EE97" s="378">
        <f t="shared" si="104"/>
        <v>0</v>
      </c>
      <c r="EF97" s="378">
        <f t="shared" si="104"/>
        <v>0</v>
      </c>
      <c r="EG97" s="378">
        <f t="shared" si="105"/>
        <v>0</v>
      </c>
      <c r="EH97" s="378">
        <f t="shared" si="105"/>
        <v>0</v>
      </c>
      <c r="EI97" s="378">
        <f t="shared" si="105"/>
        <v>0</v>
      </c>
      <c r="EJ97" s="378">
        <f t="shared" si="105"/>
        <v>0</v>
      </c>
      <c r="EK97" s="378">
        <f t="shared" si="105"/>
        <v>0</v>
      </c>
      <c r="EL97" s="378">
        <f t="shared" si="105"/>
        <v>0</v>
      </c>
      <c r="EM97" s="378">
        <f t="shared" si="105"/>
        <v>0</v>
      </c>
      <c r="EN97" s="378">
        <f t="shared" si="105"/>
        <v>0</v>
      </c>
      <c r="EO97" s="378">
        <f t="shared" si="105"/>
        <v>0</v>
      </c>
      <c r="EP97" s="378">
        <f t="shared" si="105"/>
        <v>0</v>
      </c>
      <c r="EQ97" s="378">
        <f t="shared" si="105"/>
        <v>0</v>
      </c>
    </row>
    <row r="98" spans="1:147" x14ac:dyDescent="0.3">
      <c r="A98" s="368"/>
      <c r="B98" s="368"/>
      <c r="C98" s="368"/>
      <c r="D98" s="368">
        <f t="shared" si="77"/>
        <v>1.034195933456562</v>
      </c>
      <c r="E98" s="368" t="str">
        <f>VLOOKUP(TEXT(Z98,0),'G2'!B:D,3,0)</f>
        <v>MN</v>
      </c>
      <c r="F98" s="816">
        <f t="shared" si="78"/>
        <v>0</v>
      </c>
      <c r="G98" s="755">
        <f t="shared" si="75"/>
        <v>0</v>
      </c>
      <c r="H98" s="756" t="s">
        <v>1190</v>
      </c>
      <c r="I98" s="370" t="s">
        <v>93</v>
      </c>
      <c r="J98" s="370"/>
      <c r="K98" s="368" t="s">
        <v>22</v>
      </c>
      <c r="L98" s="368" t="str">
        <f>IFERROR(VLOOKUP(TEXT(Z98,0),'G2'!$B$5:$D$21,3,0),"")</f>
        <v>MN</v>
      </c>
      <c r="M98" s="369"/>
      <c r="N98" s="370" t="s">
        <v>22</v>
      </c>
      <c r="O98" s="370"/>
      <c r="P98" s="370"/>
      <c r="Q98" s="370" t="s">
        <v>695</v>
      </c>
      <c r="R98" s="370" t="s">
        <v>26</v>
      </c>
      <c r="S98" s="371">
        <v>1</v>
      </c>
      <c r="T98" s="372">
        <v>45658</v>
      </c>
      <c r="U98" s="372">
        <v>45777</v>
      </c>
      <c r="V98" s="373">
        <f t="shared" si="106"/>
        <v>3.9666666666666668</v>
      </c>
      <c r="W98" s="374">
        <v>0</v>
      </c>
      <c r="X98" s="17" cm="1">
        <f t="array" ref="X98">+IF($W$1="Pesos CLP",W98,W98/TC)*MB_24A25</f>
        <v>0</v>
      </c>
      <c r="Y98" s="18">
        <f t="shared" si="76"/>
        <v>0</v>
      </c>
      <c r="Z98" s="368">
        <v>91243920</v>
      </c>
      <c r="AA98" s="19">
        <f>IF(OR($I98="REAL",$I98="INCURRIDO"),SUMIF(S!$O:$O,$I98&amp;$O98&amp;$Q98&amp;UPPER(TEXT(AA$4,"MMMMYYYY"))&amp;$Z98,IF($W$1="Pesos CLP",S!$AD:$AD,S!$AO:$AO)),0)</f>
        <v>0</v>
      </c>
      <c r="AB98" s="19">
        <f>IF(OR($I98="REAL",$I98="INCURRIDO"),SUMIF(S!$O:$O,$I98&amp;$O98&amp;$Q98&amp;UPPER(TEXT(AB$4,"MMMMYYYY"))&amp;$Z98,IF($W$1="Pesos CLP",S!$AD:$AD,S!$AO:$AO)),0)</f>
        <v>0</v>
      </c>
      <c r="AC98" s="19">
        <f>IF(OR($I98="REAL",$I98="INCURRIDO"),SUMIF(S!$O:$O,$I98&amp;$O98&amp;$Q98&amp;UPPER(TEXT(AC$4,"MMMMYYYY"))&amp;$Z98,IF($W$1="Pesos CLP",S!$AD:$AD,S!$AO:$AO)),0)</f>
        <v>0</v>
      </c>
      <c r="AD98" s="19">
        <f>IF(OR($I98="REAL",$I98="INCURRIDO"),SUMIF(S!$O:$O,$I98&amp;$O98&amp;$Q98&amp;UPPER(TEXT(AD$4,"MMMMYYYY"))&amp;$Z98,IF($W$1="Pesos CLP",S!$AD:$AD,S!$AO:$AO)),0)</f>
        <v>0</v>
      </c>
      <c r="AE98" s="19">
        <f>IF(OR($I98="REAL",$I98="INCURRIDO"),SUMIF(S!$O:$O,$I98&amp;$O98&amp;$Q98&amp;UPPER(TEXT(AE$4,"MMMMYYYY"))&amp;$Z98,IF($W$1="Pesos CLP",S!$AD:$AD,S!$AO:$AO)),0)</f>
        <v>0</v>
      </c>
      <c r="AF98" s="19">
        <f>IF(OR($I98="REAL",$I98="INCURRIDO"),SUMIF(S!$O:$O,$I98&amp;$O98&amp;$Q98&amp;UPPER(TEXT(AF$4,"MMMMYYYY"))&amp;$Z98,IF($W$1="Pesos CLP",S!$AD:$AD,S!$AO:$AO)),0)</f>
        <v>0</v>
      </c>
      <c r="AG98" s="19">
        <f>IF(OR($I98="REAL",$I98="INCURRIDO"),SUMIF(S!$O:$O,$I98&amp;$O98&amp;$Q98&amp;UPPER(TEXT(AG$4,"MMMMYYYY"))&amp;$Z98,IF($W$1="Pesos CLP",S!$AD:$AD,S!$AO:$AO)),0)</f>
        <v>0</v>
      </c>
      <c r="AH98" s="19">
        <f>IF(OR($I98="REAL",$I98="INCURRIDO"),SUMIF(S!$O:$O,$I98&amp;$O98&amp;$Q98&amp;UPPER(TEXT(AH$4,"MMMMYYYY"))&amp;$Z98,IF($W$1="Pesos CLP",S!$AD:$AD,S!$AO:$AO)),0)</f>
        <v>0</v>
      </c>
      <c r="AI98" s="19">
        <f>IF(OR($I98="REAL",$I98="INCURRIDO"),SUMIF(S!$O:$O,$I98&amp;$O98&amp;$Q98&amp;UPPER(TEXT(AI$4,"MMMMYYYY"))&amp;$Z98,IF($W$1="Pesos CLP",S!$AD:$AD,S!$AO:$AO)),0)</f>
        <v>0</v>
      </c>
      <c r="AJ98" s="19">
        <f>IF(OR($I98="REAL",$I98="INCURRIDO"),SUMIF(S!$O:$O,$I98&amp;$O98&amp;$Q98&amp;UPPER(TEXT(AJ$4,"MMMMYYYY"))&amp;$Z98,IF($W$1="Pesos CLP",S!$AD:$AD,S!$AO:$AO)),0)</f>
        <v>0</v>
      </c>
      <c r="AK98" s="19">
        <f>IF(OR($I98="REAL",$I98="INCURRIDO"),SUMIF(S!$O:$O,$I98&amp;$O98&amp;$Q98&amp;UPPER(TEXT(AK$4,"MMMMYYYY"))&amp;$Z98,IF($W$1="Pesos CLP",S!$AD:$AD,S!$AO:$AO)),0)</f>
        <v>0</v>
      </c>
      <c r="AL98" s="19">
        <f>IF(OR($I98="REAL",$I98="INCURRIDO"),SUMIF(S!$O:$O,$I98&amp;$O98&amp;$Q98&amp;UPPER(TEXT(AL$4,"MMMMYYYY"))&amp;$Z98,IF($W$1="Pesos CLP",S!$AD:$AD,S!$AO:$AO)),0)</f>
        <v>0</v>
      </c>
      <c r="AM98" s="19">
        <f>IF(OR($I98="REAL",$I98="INCURRIDO"),SUMIF(S!$O:$O,$I98&amp;$O98&amp;$Q98&amp;UPPER(TEXT(AM$4,"MMMMYYYY"))&amp;$Z98,IF($W$1="Pesos CLP",S!$AD:$AD,S!$AO:$AO)),0)</f>
        <v>0</v>
      </c>
      <c r="AN98" s="19">
        <f>IF(OR($I98="REAL",$I98="INCURRIDO"),SUMIF(S!$O:$O,$I98&amp;$O98&amp;$Q98&amp;UPPER(TEXT(AN$4,"MMMMYYYY"))&amp;$Z98,IF($W$1="Pesos CLP",S!$AD:$AD,S!$AO:$AO)),0)</f>
        <v>0</v>
      </c>
      <c r="AO98" s="19">
        <f>IF(OR($I98="REAL",$I98="INCURRIDO"),SUMIF(S!$O:$O,$I98&amp;$O98&amp;$Q98&amp;UPPER(TEXT(AO$4,"MMMMYYYY"))&amp;$Z98,IF($W$1="Pesos CLP",S!$AD:$AD,S!$AO:$AO)),0)</f>
        <v>0</v>
      </c>
      <c r="AP98" s="19">
        <f>IF(OR($I98="REAL",$I98="INCURRIDO"),SUMIF(S!$O:$O,$I98&amp;$O98&amp;$Q98&amp;UPPER(TEXT(AP$4,"MMMMYYYY"))&amp;$Z98,IF($W$1="Pesos CLP",S!$AD:$AD,S!$AO:$AO)),0)</f>
        <v>0</v>
      </c>
      <c r="AQ98" s="19">
        <f>IF(OR($I98="REAL",$I98="INCURRIDO"),SUMIF(S!$O:$O,$I98&amp;$O98&amp;$Q98&amp;UPPER(TEXT(AQ$4,"MMMMYYYY"))&amp;$Z98,IF($W$1="Pesos CLP",S!$AD:$AD,S!$AO:$AO)),0)</f>
        <v>0</v>
      </c>
      <c r="AR98" s="19">
        <f>IF(OR($I98="REAL",$I98="INCURRIDO"),SUMIF(S!$O:$O,$I98&amp;$O98&amp;$Q98&amp;UPPER(TEXT(AR$4,"MMMMYYYY"))&amp;$Z98,IF($W$1="Pesos CLP",S!$AD:$AD,S!$AO:$AO)),0)</f>
        <v>0</v>
      </c>
      <c r="AS98" s="19">
        <f>IF(OR($I98="REAL",$I98="INCURRIDO"),SUMIF(S!$O:$O,$I98&amp;$O98&amp;$Q98&amp;UPPER(TEXT(AS$4,"MMMMYYYY"))&amp;$Z98,IF($W$1="Pesos CLP",S!$AD:$AD,S!$AO:$AO)),0)</f>
        <v>0</v>
      </c>
      <c r="AT98" s="19">
        <f>IF(OR($I98="REAL",$I98="INCURRIDO"),SUMIF(S!$O:$O,$I98&amp;$O98&amp;$Q98&amp;UPPER(TEXT(AT$4,"MMMMYYYY"))&amp;$Z98,IF($W$1="Pesos CLP",S!$AD:$AD,S!$AO:$AO)),0)</f>
        <v>0</v>
      </c>
      <c r="AU98" s="19">
        <f>IF(OR($I98="REAL",$I98="INCURRIDO"),SUMIF(S!$O:$O,$I98&amp;$O98&amp;$Q98&amp;UPPER(TEXT(AU$4,"MMMMYYYY"))&amp;$Z98,IF($W$1="Pesos CLP",S!$AD:$AD,S!$AO:$AO)),0)</f>
        <v>0</v>
      </c>
      <c r="AV98" s="19">
        <f>IF(OR($I98="REAL",$I98="INCURRIDO"),SUMIF(S!$O:$O,$I98&amp;$O98&amp;$Q98&amp;UPPER(TEXT(AV$4,"MMMMYYYY"))&amp;$Z98,IF($W$1="Pesos CLP",S!$AD:$AD,S!$AO:$AO)),0)</f>
        <v>0</v>
      </c>
      <c r="AW98" s="19">
        <f>IF(OR($I98="REAL",$I98="INCURRIDO"),SUMIF(S!$O:$O,$I98&amp;$O98&amp;$Q98&amp;UPPER(TEXT(AW$4,"MMMMYYYY"))&amp;$Z98,IF($W$1="Pesos CLP",S!$AD:$AD,S!$AO:$AO)),0)</f>
        <v>0</v>
      </c>
      <c r="AX98" s="19">
        <f>IF(OR($I98="REAL",$I98="INCURRIDO"),SUMIF(S!$O:$O,$I98&amp;$O98&amp;$Q98&amp;UPPER(TEXT(AX$4,"MMMMYYYY"))&amp;$Z98,IF($W$1="Pesos CLP",S!$AD:$AD,S!$AO:$AO)),0)</f>
        <v>0</v>
      </c>
      <c r="AY98" s="19">
        <f>IF(OR($I98="REAL",$I98="INCURRIDO"),SUMIF(S!$O:$O,$I98&amp;$O98&amp;$Q98&amp;UPPER(TEXT(AY$4,"MMMMYYYY"))&amp;$Z98,IF($W$1="Pesos CLP",S!$AD:$AD,S!$AO:$AO)),0)</f>
        <v>0</v>
      </c>
      <c r="AZ98" s="19">
        <f>IF(OR($I98="REAL",$I98="INCURRIDO"),SUMIF(S!$O:$O,$I98&amp;$O98&amp;$Q98&amp;UPPER(TEXT(AZ$4,"MMMMYYYY"))&amp;$Z98,IF($W$1="Pesos CLP",S!$AD:$AD,S!$AO:$AO)),0)</f>
        <v>0</v>
      </c>
      <c r="BA98" s="19">
        <f>IF(OR($I98="REAL",$I98="INCURRIDO"),SUMIF(S!$O:$O,$I98&amp;$O98&amp;$Q98&amp;UPPER(TEXT(BA$4,"MMMMYYYY"))&amp;$Z98,IF($W$1="Pesos CLP",S!$AD:$AD,S!$AO:$AO)),0)</f>
        <v>0</v>
      </c>
      <c r="BB98" s="19">
        <f>IF(OR($I98="REAL",$I98="INCURRIDO"),SUMIF(S!$O:$O,$I98&amp;$O98&amp;$Q98&amp;UPPER(TEXT(BB$4,"MMMMYYYY"))&amp;$Z98,IF($W$1="Pesos CLP",S!$AD:$AD,S!$AO:$AO)),0)</f>
        <v>0</v>
      </c>
      <c r="BC98" s="19">
        <f>IF(OR($I98="REAL",$I98="INCURRIDO"),SUMIF(S!$O:$O,$I98&amp;$O98&amp;$Q98&amp;UPPER(TEXT(BC$4,"MMMMYYYY"))&amp;$Z98,IF($W$1="Pesos CLP",S!$AD:$AD,S!$AO:$AO)),0)</f>
        <v>0</v>
      </c>
      <c r="BD98" s="19">
        <f>IF(OR($I98="REAL",$I98="INCURRIDO"),SUMIF(S!$O:$O,$I98&amp;$O98&amp;$Q98&amp;UPPER(TEXT(BD$4,"MMMMYYYY"))&amp;$Z98,IF($W$1="Pesos CLP",S!$AD:$AD,S!$AO:$AO)),0)</f>
        <v>0</v>
      </c>
      <c r="BE98" s="19">
        <f>IF(OR($I98="REAL",$I98="INCURRIDO"),SUMIF(S!$O:$O,$I98&amp;$O98&amp;$Q98&amp;UPPER(TEXT(BE$4,"MMMMYYYY"))&amp;$Z98,IF($W$1="Pesos CLP",S!$AD:$AD,S!$AO:$AO)),0)</f>
        <v>0</v>
      </c>
      <c r="BF98" s="19">
        <f>IF(OR($I98="REAL",$I98="INCURRIDO"),SUMIF(S!$O:$O,$I98&amp;$O98&amp;$Q98&amp;UPPER(TEXT(BF$4,"MMMMYYYY"))&amp;$Z98,IF($W$1="Pesos CLP",S!$AD:$AD,S!$AO:$AO)),0)</f>
        <v>0</v>
      </c>
      <c r="BG98" s="19">
        <f>IF(OR($I98="REAL",$I98="INCURRIDO"),SUMIF(S!$O:$O,$I98&amp;$O98&amp;$Q98&amp;UPPER(TEXT(BG$4,"MMMMYYYY"))&amp;$Z98,IF($W$1="Pesos CLP",S!$AD:$AD,S!$AO:$AO)),0)</f>
        <v>0</v>
      </c>
      <c r="BH98" s="19">
        <f>IF(OR($I98="REAL",$I98="INCURRIDO"),SUMIF(S!$O:$O,$I98&amp;$O98&amp;$Q98&amp;UPPER(TEXT(BH$4,"MMMMYYYY"))&amp;$Z98,IF($W$1="Pesos CLP",S!$AD:$AD,S!$AO:$AO)),0)</f>
        <v>0</v>
      </c>
      <c r="BI98" s="19">
        <f>IF(OR($I98="REAL",$I98="INCURRIDO"),SUMIF(S!$O:$O,$I98&amp;$O98&amp;$Q98&amp;UPPER(TEXT(BI$4,"MMMMYYYY"))&amp;$Z98,IF($W$1="Pesos CLP",S!$AD:$AD,S!$AO:$AO)),0)</f>
        <v>0</v>
      </c>
      <c r="BJ98" s="19">
        <f>IF(OR($I98="REAL",$I98="INCURRIDO"),SUMIF(S!$O:$O,$I98&amp;$O98&amp;$Q98&amp;UPPER(TEXT(BJ$4,"MMMMYYYY"))&amp;$Z98,IF($W$1="Pesos CLP",S!$AD:$AD,S!$AO:$AO)),0)</f>
        <v>0</v>
      </c>
      <c r="BK98" s="19">
        <f>IF(OR($I98="REAL",$I98="INCURRIDO"),SUMIF(S!$O:$O,$I98&amp;$O98&amp;$Q98&amp;UPPER(TEXT(BK$4,"MMMMYYYY"))&amp;$Z98,IF($W$1="Pesos CLP",S!$AD:$AD,S!$AO:$AO)),0)</f>
        <v>0</v>
      </c>
      <c r="BL98" s="19">
        <f>IF(OR($I98="REAL",$I98="INCURRIDO"),SUMIF(S!$O:$O,$I98&amp;$O98&amp;$Q98&amp;UPPER(TEXT(BL$4,"MMMMYYYY"))&amp;$Z98,IF($W$1="Pesos CLP",S!$AD:$AD,S!$AO:$AO)),0)</f>
        <v>0</v>
      </c>
      <c r="BM98" s="19">
        <f>IF(OR($I98="REAL",$I98="INCURRIDO"),SUMIF(S!$O:$O,$I98&amp;$O98&amp;$Q98&amp;UPPER(TEXT(BM$4,"MMMMYYYY"))&amp;$Z98,IF($W$1="Pesos CLP",S!$AD:$AD,S!$AO:$AO)),0)</f>
        <v>0</v>
      </c>
      <c r="BN98" s="19">
        <f>IF(OR($I98="REAL",$I98="INCURRIDO"),SUMIF(S!$O:$O,$I98&amp;$O98&amp;$Q98&amp;UPPER(TEXT(BN$4,"MMMMYYYY"))&amp;$Z98,IF($W$1="Pesos CLP",S!$AD:$AD,S!$AO:$AO)),0)</f>
        <v>0</v>
      </c>
      <c r="BO98" s="19">
        <f>IF(OR($I98="REAL",$I98="INCURRIDO"),SUMIF(S!$O:$O,$I98&amp;$O98&amp;$Q98&amp;UPPER(TEXT(BO$4,"MMMMYYYY"))&amp;$Z98,IF($W$1="Pesos CLP",S!$AD:$AD,S!$AO:$AO)),0)</f>
        <v>0</v>
      </c>
      <c r="BP98" s="19">
        <f>IF(OR($I98="REAL",$I98="INCURRIDO"),SUMIF(S!$O:$O,$I98&amp;$O98&amp;$Q98&amp;UPPER(TEXT(BP$4,"MMMMYYYY"))&amp;$Z98,IF($W$1="Pesos CLP",S!$AD:$AD,S!$AO:$AO)),0)</f>
        <v>0</v>
      </c>
      <c r="BQ98" s="19">
        <f>IF(OR($I98="REAL",$I98="INCURRIDO"),SUMIF(S!$O:$O,$I98&amp;$O98&amp;$Q98&amp;UPPER(TEXT(BQ$4,"MMMMYYYY"))&amp;$Z98,IF($W$1="Pesos CLP",S!$AD:$AD,S!$AO:$AO)),0)</f>
        <v>0</v>
      </c>
      <c r="BR98" s="19">
        <f>IF(OR($I98="REAL",$I98="INCURRIDO"),SUMIF(S!$O:$O,$I98&amp;$O98&amp;$Q98&amp;UPPER(TEXT(BR$4,"MMMMYYYY"))&amp;$Z98,IF($W$1="Pesos CLP",S!$AD:$AD,S!$AO:$AO)),0)</f>
        <v>0</v>
      </c>
      <c r="BS98" s="19">
        <f>IF(OR($I98="REAL",$I98="INCURRIDO"),SUMIF(S!$O:$O,$I98&amp;$O98&amp;$Q98&amp;UPPER(TEXT(BS$4,"MMMMYYYY"))&amp;$Z98,IF($W$1="Pesos CLP",S!$AD:$AD,S!$AO:$AO)),0)</f>
        <v>0</v>
      </c>
      <c r="BT98" s="19">
        <f>IF(OR($I98="REAL",$I98="INCURRIDO"),SUMIF(S!$O:$O,$I98&amp;$O98&amp;$Q98&amp;UPPER(TEXT(BT$4,"MMMMYYYY"))&amp;$Z98,IF($W$1="Pesos CLP",S!$AD:$AD,S!$AO:$AO)),0)</f>
        <v>0</v>
      </c>
      <c r="BU98" s="19">
        <f>IF(OR($I98="REAL",$I98="INCURRIDO"),SUMIF(S!$O:$O,$I98&amp;$O98&amp;$Q98&amp;UPPER(TEXT(BU$4,"MMMMYYYY"))&amp;$Z98,IF($W$1="Pesos CLP",S!$AD:$AD,S!$AO:$AO)),0)</f>
        <v>0</v>
      </c>
      <c r="BV98" s="19">
        <f>IF(OR($I98="REAL",$I98="INCURRIDO"),SUMIF(S!$O:$O,$I98&amp;$O98&amp;$Q98&amp;UPPER(TEXT(BV$4,"MMMMYYYY"))&amp;$Z98,IF($W$1="Pesos CLP",S!$AD:$AD,S!$AO:$AO)),0)</f>
        <v>0</v>
      </c>
      <c r="BW98" s="19">
        <f>IF(OR($I98="REAL",$I98="INCURRIDO"),SUMIF(S!$O:$O,$I98&amp;$O98&amp;$Q98&amp;UPPER(TEXT(BW$4,"MMMMYYYY"))&amp;$Z98,IF($W$1="Pesos CLP",S!$AD:$AD,S!$AO:$AO)),0)</f>
        <v>0</v>
      </c>
      <c r="BX98" s="19">
        <f>IF(OR($I98="REAL",$I98="INCURRIDO"),SUMIF(S!$O:$O,$I98&amp;$O98&amp;$Q98&amp;UPPER(TEXT(BX$4,"MMMMYYYY"))&amp;$Z98,IF($W$1="Pesos CLP",S!$AD:$AD,S!$AO:$AO)),0)</f>
        <v>0</v>
      </c>
      <c r="BY98" s="19">
        <f>IF(OR($I98="REAL",$I98="INCURRIDO"),SUMIF(S!$O:$O,$I98&amp;$O98&amp;$Q98&amp;UPPER(TEXT(BY$4,"MMMMYYYY"))&amp;$Z98,IF($W$1="Pesos CLP",S!$AD:$AD,S!$AO:$AO)),0)</f>
        <v>0</v>
      </c>
      <c r="BZ98" s="19">
        <f>IF(OR($I98="REAL",$I98="INCURRIDO"),SUMIF(S!$O:$O,$I98&amp;$O98&amp;$Q98&amp;UPPER(TEXT(BZ$4,"MMMMYYYY"))&amp;$Z98,IF($W$1="Pesos CLP",S!$AD:$AD,S!$AO:$AO)),0)</f>
        <v>0</v>
      </c>
      <c r="CA98" s="19">
        <f>IF(OR($I98="REAL",$I98="INCURRIDO"),SUMIF(S!$O:$O,$I98&amp;$O98&amp;$Q98&amp;UPPER(TEXT(CA$4,"MMMMYYYY"))&amp;$Z98,IF($W$1="Pesos CLP",S!$AD:$AD,S!$AO:$AO)),0)</f>
        <v>0</v>
      </c>
      <c r="CB98" s="19">
        <f>IF(OR($I98="REAL",$I98="INCURRIDO"),SUMIF(S!$O:$O,$I98&amp;$O98&amp;$Q98&amp;UPPER(TEXT(CB$4,"MMMMYYYY"))&amp;$Z98,IF($W$1="Pesos CLP",S!$AD:$AD,S!$AO:$AO)),0)</f>
        <v>0</v>
      </c>
      <c r="CC98" s="19">
        <f>IF(OR($I98="REAL",$I98="INCURRIDO"),SUMIF(S!$O:$O,$I98&amp;$O98&amp;$Q98&amp;UPPER(TEXT(CC$4,"MMMMYYYY"))&amp;$Z98,IF($W$1="Pesos CLP",S!$AD:$AD,S!$AO:$AO)),0)</f>
        <v>0</v>
      </c>
      <c r="CD98" s="19">
        <f>IF(OR($I98="REAL",$I98="INCURRIDO"),SUMIF(S!$O:$O,$I98&amp;$O98&amp;$Q98&amp;UPPER(TEXT(CD$4,"MMMMYYYY"))&amp;$Z98,IF($W$1="Pesos CLP",S!$AD:$AD,S!$AO:$AO)),0)</f>
        <v>0</v>
      </c>
      <c r="CE98" s="19">
        <f>IF(OR($I98="REAL",$I98="INCURRIDO"),SUMIF(S!$O:$O,$I98&amp;$O98&amp;$Q98&amp;UPPER(TEXT(CE$4,"MMMMYYYY"))&amp;$Z98,IF($W$1="Pesos CLP",S!$AD:$AD,S!$AO:$AO)),0)</f>
        <v>0</v>
      </c>
      <c r="CF98" s="19">
        <f>IF(OR($I98="REAL",$I98="INCURRIDO"),SUMIF(S!$O:$O,$I98&amp;$O98&amp;$Q98&amp;UPPER(TEXT(CF$4,"MMMMYYYY"))&amp;$Z98,IF($W$1="Pesos CLP",S!$AD:$AD,S!$AO:$AO)),0)</f>
        <v>0</v>
      </c>
      <c r="CG98" s="19">
        <f>IF(OR($I98="REAL",$I98="INCURRIDO"),SUMIF(S!$O:$O,$I98&amp;$O98&amp;$Q98&amp;UPPER(TEXT(CG$4,"MMMMYYYY"))&amp;$Z98,IF($W$1="Pesos CLP",S!$AD:$AD,S!$AO:$AO)),0)</f>
        <v>0</v>
      </c>
      <c r="CH98" s="19">
        <f>IF(OR($I98="REAL",$I98="INCURRIDO"),SUMIF(S!$O:$O,$I98&amp;$O98&amp;$Q98&amp;UPPER(TEXT(CH$4,"MMMMYYYY"))&amp;$Z98,IF($W$1="Pesos CLP",S!$AD:$AD,S!$AO:$AO)),0)</f>
        <v>0</v>
      </c>
      <c r="CI98" s="19">
        <f>IF(OR($I98="REAL",$I98="INCURRIDO"),SUMIF(S!$O:$O,$I98&amp;$O98&amp;$Q98&amp;UPPER(TEXT(CI$4,"MMMMYYYY"))&amp;$Z98,IF($W$1="Pesos CLP",S!$AD:$AD,S!$AO:$AO)),0)</f>
        <v>0</v>
      </c>
      <c r="CJ98" s="19">
        <f>IF(OR($I98="REAL",$I98="INCURRIDO"),SUMIF(S!$O:$O,$I98&amp;$O98&amp;$Q98&amp;UPPER(TEXT(CJ$4,"MMMMYYYY"))&amp;$Z98,IF($W$1="Pesos CLP",S!$AD:$AD,S!$AO:$AO)),0)</f>
        <v>0</v>
      </c>
      <c r="CK98" s="378">
        <f t="shared" si="100"/>
        <v>0</v>
      </c>
      <c r="CL98" s="378">
        <f t="shared" si="100"/>
        <v>0</v>
      </c>
      <c r="CM98" s="378">
        <f t="shared" si="100"/>
        <v>0</v>
      </c>
      <c r="CN98" s="378">
        <f t="shared" si="100"/>
        <v>0</v>
      </c>
      <c r="CO98" s="378">
        <f t="shared" si="100"/>
        <v>0</v>
      </c>
      <c r="CP98" s="378">
        <f t="shared" si="100"/>
        <v>0</v>
      </c>
      <c r="CQ98" s="378">
        <f t="shared" si="100"/>
        <v>0</v>
      </c>
      <c r="CR98" s="378">
        <f t="shared" si="100"/>
        <v>0</v>
      </c>
      <c r="CS98" s="378">
        <f t="shared" si="101"/>
        <v>0</v>
      </c>
      <c r="CT98" s="378">
        <f t="shared" si="101"/>
        <v>0</v>
      </c>
      <c r="CU98" s="378">
        <f t="shared" si="101"/>
        <v>0</v>
      </c>
      <c r="CV98" s="378">
        <f t="shared" si="101"/>
        <v>0</v>
      </c>
      <c r="CW98" s="378">
        <f t="shared" si="101"/>
        <v>0</v>
      </c>
      <c r="CX98" s="378">
        <f t="shared" si="101"/>
        <v>0</v>
      </c>
      <c r="CY98" s="378">
        <f t="shared" si="101"/>
        <v>0</v>
      </c>
      <c r="CZ98" s="378">
        <f t="shared" si="101"/>
        <v>0</v>
      </c>
      <c r="DA98" s="378">
        <f t="shared" si="101"/>
        <v>0</v>
      </c>
      <c r="DB98" s="378">
        <f t="shared" si="101"/>
        <v>0</v>
      </c>
      <c r="DC98" s="378">
        <f t="shared" si="102"/>
        <v>0</v>
      </c>
      <c r="DD98" s="378">
        <f t="shared" si="102"/>
        <v>0</v>
      </c>
      <c r="DE98" s="378">
        <f t="shared" si="102"/>
        <v>0</v>
      </c>
      <c r="DF98" s="378">
        <f t="shared" si="102"/>
        <v>0</v>
      </c>
      <c r="DG98" s="378">
        <f t="shared" si="102"/>
        <v>0</v>
      </c>
      <c r="DH98" s="378">
        <f t="shared" si="102"/>
        <v>0</v>
      </c>
      <c r="DI98" s="378">
        <f t="shared" si="102"/>
        <v>0</v>
      </c>
      <c r="DJ98" s="378">
        <f t="shared" si="102"/>
        <v>0</v>
      </c>
      <c r="DK98" s="378">
        <f t="shared" si="102"/>
        <v>0</v>
      </c>
      <c r="DL98" s="378">
        <f t="shared" si="102"/>
        <v>0</v>
      </c>
      <c r="DM98" s="378">
        <f t="shared" si="103"/>
        <v>0</v>
      </c>
      <c r="DN98" s="378">
        <f t="shared" si="103"/>
        <v>0</v>
      </c>
      <c r="DO98" s="378">
        <f t="shared" si="103"/>
        <v>0</v>
      </c>
      <c r="DP98" s="378">
        <f t="shared" si="103"/>
        <v>0</v>
      </c>
      <c r="DQ98" s="378">
        <f t="shared" si="103"/>
        <v>0</v>
      </c>
      <c r="DR98" s="378">
        <f t="shared" si="103"/>
        <v>0</v>
      </c>
      <c r="DS98" s="378">
        <f t="shared" si="103"/>
        <v>0</v>
      </c>
      <c r="DT98" s="378">
        <f t="shared" si="103"/>
        <v>0</v>
      </c>
      <c r="DU98" s="378">
        <f t="shared" si="103"/>
        <v>0</v>
      </c>
      <c r="DV98" s="378">
        <f t="shared" si="103"/>
        <v>0</v>
      </c>
      <c r="DW98" s="378">
        <f t="shared" si="104"/>
        <v>0</v>
      </c>
      <c r="DX98" s="378">
        <f t="shared" si="104"/>
        <v>0</v>
      </c>
      <c r="DY98" s="378">
        <f t="shared" si="104"/>
        <v>0</v>
      </c>
      <c r="DZ98" s="378">
        <f t="shared" si="104"/>
        <v>0</v>
      </c>
      <c r="EA98" s="378">
        <f t="shared" si="104"/>
        <v>0</v>
      </c>
      <c r="EB98" s="378">
        <f t="shared" si="104"/>
        <v>0</v>
      </c>
      <c r="EC98" s="378">
        <f t="shared" si="104"/>
        <v>0</v>
      </c>
      <c r="ED98" s="378">
        <f t="shared" si="104"/>
        <v>0</v>
      </c>
      <c r="EE98" s="378">
        <f t="shared" si="104"/>
        <v>0</v>
      </c>
      <c r="EF98" s="378">
        <f t="shared" si="104"/>
        <v>0</v>
      </c>
      <c r="EG98" s="378">
        <f t="shared" si="105"/>
        <v>0</v>
      </c>
      <c r="EH98" s="378">
        <f t="shared" si="105"/>
        <v>0</v>
      </c>
      <c r="EI98" s="378">
        <f t="shared" si="105"/>
        <v>0</v>
      </c>
      <c r="EJ98" s="378">
        <f t="shared" si="105"/>
        <v>0</v>
      </c>
      <c r="EK98" s="378">
        <f t="shared" si="105"/>
        <v>0</v>
      </c>
      <c r="EL98" s="378">
        <f t="shared" si="105"/>
        <v>0</v>
      </c>
      <c r="EM98" s="378">
        <f t="shared" si="105"/>
        <v>0</v>
      </c>
      <c r="EN98" s="378">
        <f t="shared" si="105"/>
        <v>0</v>
      </c>
      <c r="EO98" s="378">
        <f t="shared" si="105"/>
        <v>0</v>
      </c>
      <c r="EP98" s="378">
        <f t="shared" si="105"/>
        <v>0</v>
      </c>
      <c r="EQ98" s="378">
        <f t="shared" si="105"/>
        <v>0</v>
      </c>
    </row>
    <row r="99" spans="1:147" x14ac:dyDescent="0.3">
      <c r="A99" s="368"/>
      <c r="B99" s="368"/>
      <c r="C99" s="368"/>
      <c r="D99" s="368">
        <f t="shared" si="77"/>
        <v>1.034195933456562</v>
      </c>
      <c r="E99" s="368" t="str">
        <f>VLOOKUP(TEXT(Z99,0),'G2'!B:D,3,0)</f>
        <v>MN</v>
      </c>
      <c r="F99" s="816">
        <f t="shared" si="78"/>
        <v>1256.726789307181</v>
      </c>
      <c r="G99" s="755" t="str">
        <f t="shared" si="75"/>
        <v>REAL 91243910 FEE MO CANN_AUS</v>
      </c>
      <c r="H99" s="756" t="s">
        <v>1190</v>
      </c>
      <c r="I99" s="370" t="s">
        <v>21</v>
      </c>
      <c r="J99" s="370"/>
      <c r="K99" s="368" t="s">
        <v>269</v>
      </c>
      <c r="L99" s="368" t="str">
        <f>IFERROR(VLOOKUP(TEXT(Z99,0),'G2'!$B$5:$D$21,3,0),"")</f>
        <v>MN</v>
      </c>
      <c r="M99" s="369"/>
      <c r="N99" s="370" t="s">
        <v>269</v>
      </c>
      <c r="O99" s="370" t="s">
        <v>269</v>
      </c>
      <c r="P99" s="370"/>
      <c r="Q99" s="370" t="s">
        <v>796</v>
      </c>
      <c r="R99" s="370" t="s">
        <v>26</v>
      </c>
      <c r="S99" s="371"/>
      <c r="T99" s="372"/>
      <c r="U99" s="372"/>
      <c r="V99" s="373">
        <f t="shared" si="106"/>
        <v>0</v>
      </c>
      <c r="W99" s="374">
        <v>0</v>
      </c>
      <c r="X99" s="17" cm="1">
        <f t="array" ref="X99">+IF($W$1="Pesos CLP",W99,W99/TC)*MB_24A25</f>
        <v>0</v>
      </c>
      <c r="Y99" s="18">
        <f t="shared" si="76"/>
        <v>4433.0999794873778</v>
      </c>
      <c r="Z99" s="368">
        <v>91243910</v>
      </c>
      <c r="AA99" s="19">
        <f>IF(OR($I99="REAL",$I99="INCURRIDO"),SUMIF(S!$O:$O,$I99&amp;$O99&amp;$Q99&amp;UPPER(TEXT(AA$4,"MMMMYYYY"))&amp;$Z99,IF($W$1="Pesos CLP",S!$AD:$AD,S!$AO:$AO)),0)</f>
        <v>0</v>
      </c>
      <c r="AB99" s="19">
        <f>IF(OR($I99="REAL",$I99="INCURRIDO"),SUMIF(S!$O:$O,$I99&amp;$O99&amp;$Q99&amp;UPPER(TEXT(AB$4,"MMMMYYYY"))&amp;$Z99,IF($W$1="Pesos CLP",S!$AD:$AD,S!$AO:$AO)),0)</f>
        <v>0</v>
      </c>
      <c r="AC99" s="19">
        <f>IF(OR($I99="REAL",$I99="INCURRIDO"),SUMIF(S!$O:$O,$I99&amp;$O99&amp;$Q99&amp;UPPER(TEXT(AC$4,"MMMMYYYY"))&amp;$Z99,IF($W$1="Pesos CLP",S!$AD:$AD,S!$AO:$AO)),0)</f>
        <v>0</v>
      </c>
      <c r="AD99" s="19">
        <f>IF(OR($I99="REAL",$I99="INCURRIDO"),SUMIF(S!$O:$O,$I99&amp;$O99&amp;$Q99&amp;UPPER(TEXT(AD$4,"MMMMYYYY"))&amp;$Z99,IF($W$1="Pesos CLP",S!$AD:$AD,S!$AO:$AO)),0)</f>
        <v>0</v>
      </c>
      <c r="AE99" s="19">
        <f>IF(OR($I99="REAL",$I99="INCURRIDO"),SUMIF(S!$O:$O,$I99&amp;$O99&amp;$Q99&amp;UPPER(TEXT(AE$4,"MMMMYYYY"))&amp;$Z99,IF($W$1="Pesos CLP",S!$AD:$AD,S!$AO:$AO)),0)</f>
        <v>0</v>
      </c>
      <c r="AF99" s="19">
        <f>IF(OR($I99="REAL",$I99="INCURRIDO"),SUMIF(S!$O:$O,$I99&amp;$O99&amp;$Q99&amp;UPPER(TEXT(AF$4,"MMMMYYYY"))&amp;$Z99,IF($W$1="Pesos CLP",S!$AD:$AD,S!$AO:$AO)),0)</f>
        <v>0</v>
      </c>
      <c r="AG99" s="19">
        <f>IF(OR($I99="REAL",$I99="INCURRIDO"),SUMIF(S!$O:$O,$I99&amp;$O99&amp;$Q99&amp;UPPER(TEXT(AG$4,"MMMMYYYY"))&amp;$Z99,IF($W$1="Pesos CLP",S!$AD:$AD,S!$AO:$AO)),0)</f>
        <v>0</v>
      </c>
      <c r="AH99" s="19">
        <f>IF(OR($I99="REAL",$I99="INCURRIDO"),SUMIF(S!$O:$O,$I99&amp;$O99&amp;$Q99&amp;UPPER(TEXT(AH$4,"MMMMYYYY"))&amp;$Z99,IF($W$1="Pesos CLP",S!$AD:$AD,S!$AO:$AO)),0)</f>
        <v>0</v>
      </c>
      <c r="AI99" s="19">
        <f>IF(OR($I99="REAL",$I99="INCURRIDO"),SUMIF(S!$O:$O,$I99&amp;$O99&amp;$Q99&amp;UPPER(TEXT(AI$4,"MMMMYYYY"))&amp;$Z99,IF($W$1="Pesos CLP",S!$AD:$AD,S!$AO:$AO)),0)</f>
        <v>0</v>
      </c>
      <c r="AJ99" s="19">
        <f>IF(OR($I99="REAL",$I99="INCURRIDO"),SUMIF(S!$O:$O,$I99&amp;$O99&amp;$Q99&amp;UPPER(TEXT(AJ$4,"MMMMYYYY"))&amp;$Z99,IF($W$1="Pesos CLP",S!$AD:$AD,S!$AO:$AO)),0)</f>
        <v>0</v>
      </c>
      <c r="AK99" s="19">
        <f>IF(OR($I99="REAL",$I99="INCURRIDO"),SUMIF(S!$O:$O,$I99&amp;$O99&amp;$Q99&amp;UPPER(TEXT(AK$4,"MMMMYYYY"))&amp;$Z99,IF($W$1="Pesos CLP",S!$AD:$AD,S!$AO:$AO)),0)</f>
        <v>0</v>
      </c>
      <c r="AL99" s="19">
        <f>IF(OR($I99="REAL",$I99="INCURRIDO"),SUMIF(S!$O:$O,$I99&amp;$O99&amp;$Q99&amp;UPPER(TEXT(AL$4,"MMMMYYYY"))&amp;$Z99,IF($W$1="Pesos CLP",S!$AD:$AD,S!$AO:$AO)),0)</f>
        <v>0</v>
      </c>
      <c r="AM99" s="19">
        <f>IF(OR($I99="REAL",$I99="INCURRIDO"),SUMIF(S!$O:$O,$I99&amp;$O99&amp;$Q99&amp;UPPER(TEXT(AM$4,"MMMMYYYY"))&amp;$Z99,IF($W$1="Pesos CLP",S!$AD:$AD,S!$AO:$AO)),0)</f>
        <v>0</v>
      </c>
      <c r="AN99" s="19">
        <f>IF(OR($I99="REAL",$I99="INCURRIDO"),SUMIF(S!$O:$O,$I99&amp;$O99&amp;$Q99&amp;UPPER(TEXT(AN$4,"MMMMYYYY"))&amp;$Z99,IF($W$1="Pesos CLP",S!$AD:$AD,S!$AO:$AO)),0)</f>
        <v>0</v>
      </c>
      <c r="AO99" s="19">
        <f>IF(OR($I99="REAL",$I99="INCURRIDO"),SUMIF(S!$O:$O,$I99&amp;$O99&amp;$Q99&amp;UPPER(TEXT(AO$4,"MMMMYYYY"))&amp;$Z99,IF($W$1="Pesos CLP",S!$AD:$AD,S!$AO:$AO)),0)</f>
        <v>0</v>
      </c>
      <c r="AP99" s="19">
        <f>IF(OR($I99="REAL",$I99="INCURRIDO"),SUMIF(S!$O:$O,$I99&amp;$O99&amp;$Q99&amp;UPPER(TEXT(AP$4,"MMMMYYYY"))&amp;$Z99,IF($W$1="Pesos CLP",S!$AD:$AD,S!$AO:$AO)),0)</f>
        <v>0</v>
      </c>
      <c r="AQ99" s="19">
        <f>IF(OR($I99="REAL",$I99="INCURRIDO"),SUMIF(S!$O:$O,$I99&amp;$O99&amp;$Q99&amp;UPPER(TEXT(AQ$4,"MMMMYYYY"))&amp;$Z99,IF($W$1="Pesos CLP",S!$AD:$AD,S!$AO:$AO)),0)</f>
        <v>0</v>
      </c>
      <c r="AR99" s="19">
        <f>IF(OR($I99="REAL",$I99="INCURRIDO"),SUMIF(S!$O:$O,$I99&amp;$O99&amp;$Q99&amp;UPPER(TEXT(AR$4,"MMMMYYYY"))&amp;$Z99,IF($W$1="Pesos CLP",S!$AD:$AD,S!$AO:$AO)),0)</f>
        <v>0</v>
      </c>
      <c r="AS99" s="19">
        <f>IF(OR($I99="REAL",$I99="INCURRIDO"),SUMIF(S!$O:$O,$I99&amp;$O99&amp;$Q99&amp;UPPER(TEXT(AS$4,"MMMMYYYY"))&amp;$Z99,IF($W$1="Pesos CLP",S!$AD:$AD,S!$AO:$AO)),0)</f>
        <v>0</v>
      </c>
      <c r="AT99" s="19">
        <f>IF(OR($I99="REAL",$I99="INCURRIDO"),SUMIF(S!$O:$O,$I99&amp;$O99&amp;$Q99&amp;UPPER(TEXT(AT$4,"MMMMYYYY"))&amp;$Z99,IF($W$1="Pesos CLP",S!$AD:$AD,S!$AO:$AO)),0)</f>
        <v>0</v>
      </c>
      <c r="AU99" s="19">
        <f>IF(OR($I99="REAL",$I99="INCURRIDO"),SUMIF(S!$O:$O,$I99&amp;$O99&amp;$Q99&amp;UPPER(TEXT(AU$4,"MMMMYYYY"))&amp;$Z99,IF($W$1="Pesos CLP",S!$AD:$AD,S!$AO:$AO)),0)</f>
        <v>0</v>
      </c>
      <c r="AV99" s="19">
        <f>IF(OR($I99="REAL",$I99="INCURRIDO"),SUMIF(S!$O:$O,$I99&amp;$O99&amp;$Q99&amp;UPPER(TEXT(AV$4,"MMMMYYYY"))&amp;$Z99,IF($W$1="Pesos CLP",S!$AD:$AD,S!$AO:$AO)),0)</f>
        <v>0</v>
      </c>
      <c r="AW99" s="19">
        <f>IF(OR($I99="REAL",$I99="INCURRIDO"),SUMIF(S!$O:$O,$I99&amp;$O99&amp;$Q99&amp;UPPER(TEXT(AW$4,"MMMMYYYY"))&amp;$Z99,IF($W$1="Pesos CLP",S!$AD:$AD,S!$AO:$AO)),0)</f>
        <v>0</v>
      </c>
      <c r="AX99" s="19">
        <f>IF(OR($I99="REAL",$I99="INCURRIDO"),SUMIF(S!$O:$O,$I99&amp;$O99&amp;$Q99&amp;UPPER(TEXT(AX$4,"MMMMYYYY"))&amp;$Z99,IF($W$1="Pesos CLP",S!$AD:$AD,S!$AO:$AO)),0)</f>
        <v>0</v>
      </c>
      <c r="AY99" s="19">
        <f>IF(OR($I99="REAL",$I99="INCURRIDO"),SUMIF(S!$O:$O,$I99&amp;$O99&amp;$Q99&amp;UPPER(TEXT(AY$4,"MMMMYYYY"))&amp;$Z99,IF($W$1="Pesos CLP",S!$AD:$AD,S!$AO:$AO)),0)</f>
        <v>0</v>
      </c>
      <c r="AZ99" s="19">
        <f>IF(OR($I99="REAL",$I99="INCURRIDO"),SUMIF(S!$O:$O,$I99&amp;$O99&amp;$Q99&amp;UPPER(TEXT(AZ$4,"MMMMYYYY"))&amp;$Z99,IF($W$1="Pesos CLP",S!$AD:$AD,S!$AO:$AO)),0)</f>
        <v>0</v>
      </c>
      <c r="BA99" s="19">
        <f>IF(OR($I99="REAL",$I99="INCURRIDO"),SUMIF(S!$O:$O,$I99&amp;$O99&amp;$Q99&amp;UPPER(TEXT(BA$4,"MMMMYYYY"))&amp;$Z99,IF($W$1="Pesos CLP",S!$AD:$AD,S!$AO:$AO)),0)</f>
        <v>0</v>
      </c>
      <c r="BB99" s="19">
        <f>IF(OR($I99="REAL",$I99="INCURRIDO"),SUMIF(S!$O:$O,$I99&amp;$O99&amp;$Q99&amp;UPPER(TEXT(BB$4,"MMMMYYYY"))&amp;$Z99,IF($W$1="Pesos CLP",S!$AD:$AD,S!$AO:$AO)),0)</f>
        <v>0</v>
      </c>
      <c r="BC99" s="19">
        <f>IF(OR($I99="REAL",$I99="INCURRIDO"),SUMIF(S!$O:$O,$I99&amp;$O99&amp;$Q99&amp;UPPER(TEXT(BC$4,"MMMMYYYY"))&amp;$Z99,IF($W$1="Pesos CLP",S!$AD:$AD,S!$AO:$AO)),0)</f>
        <v>0</v>
      </c>
      <c r="BD99" s="19">
        <f>IF(OR($I99="REAL",$I99="INCURRIDO"),SUMIF(S!$O:$O,$I99&amp;$O99&amp;$Q99&amp;UPPER(TEXT(BD$4,"MMMMYYYY"))&amp;$Z99,IF($W$1="Pesos CLP",S!$AD:$AD,S!$AO:$AO)),0)</f>
        <v>0</v>
      </c>
      <c r="BE99" s="19">
        <f>IF(OR($I99="REAL",$I99="INCURRIDO"),SUMIF(S!$O:$O,$I99&amp;$O99&amp;$Q99&amp;UPPER(TEXT(BE$4,"MMMMYYYY"))&amp;$Z99,IF($W$1="Pesos CLP",S!$AD:$AD,S!$AO:$AO)),0)</f>
        <v>0</v>
      </c>
      <c r="BF99" s="19">
        <f>IF(OR($I99="REAL",$I99="INCURRIDO"),SUMIF(S!$O:$O,$I99&amp;$O99&amp;$Q99&amp;UPPER(TEXT(BF$4,"MMMMYYYY"))&amp;$Z99,IF($W$1="Pesos CLP",S!$AD:$AD,S!$AO:$AO)),0)</f>
        <v>0</v>
      </c>
      <c r="BG99" s="19">
        <f>IF(OR($I99="REAL",$I99="INCURRIDO"),SUMIF(S!$O:$O,$I99&amp;$O99&amp;$Q99&amp;UPPER(TEXT(BG$4,"MMMMYYYY"))&amp;$Z99,IF($W$1="Pesos CLP",S!$AD:$AD,S!$AO:$AO)),0)</f>
        <v>0</v>
      </c>
      <c r="BH99" s="19">
        <f>IF(OR($I99="REAL",$I99="INCURRIDO"),SUMIF(S!$O:$O,$I99&amp;$O99&amp;$Q99&amp;UPPER(TEXT(BH$4,"MMMMYYYY"))&amp;$Z99,IF($W$1="Pesos CLP",S!$AD:$AD,S!$AO:$AO)),0)</f>
        <v>0</v>
      </c>
      <c r="BI99" s="19">
        <f>IF(OR($I99="REAL",$I99="INCURRIDO"),SUMIF(S!$O:$O,$I99&amp;$O99&amp;$Q99&amp;UPPER(TEXT(BI$4,"MMMMYYYY"))&amp;$Z99,IF($W$1="Pesos CLP",S!$AD:$AD,S!$AO:$AO)),0)</f>
        <v>0</v>
      </c>
      <c r="BJ99" s="19">
        <f>IF(OR($I99="REAL",$I99="INCURRIDO"),SUMIF(S!$O:$O,$I99&amp;$O99&amp;$Q99&amp;UPPER(TEXT(BJ$4,"MMMMYYYY"))&amp;$Z99,IF($W$1="Pesos CLP",S!$AD:$AD,S!$AO:$AO)),0)</f>
        <v>0</v>
      </c>
      <c r="BK99" s="19">
        <f>IF(OR($I99="REAL",$I99="INCURRIDO"),SUMIF(S!$O:$O,$I99&amp;$O99&amp;$Q99&amp;UPPER(TEXT(BK$4,"MMMMYYYY"))&amp;$Z99,IF($W$1="Pesos CLP",S!$AD:$AD,S!$AO:$AO)),0)</f>
        <v>0</v>
      </c>
      <c r="BL99" s="19">
        <f>IF(OR($I99="REAL",$I99="INCURRIDO"),SUMIF(S!$O:$O,$I99&amp;$O99&amp;$Q99&amp;UPPER(TEXT(BL$4,"MMMMYYYY"))&amp;$Z99,IF($W$1="Pesos CLP",S!$AD:$AD,S!$AO:$AO)),0)</f>
        <v>0</v>
      </c>
      <c r="BM99" s="19">
        <f>IF(OR($I99="REAL",$I99="INCURRIDO"),SUMIF(S!$O:$O,$I99&amp;$O99&amp;$Q99&amp;UPPER(TEXT(BM$4,"MMMMYYYY"))&amp;$Z99,IF($W$1="Pesos CLP",S!$AD:$AD,S!$AO:$AO)),0)</f>
        <v>0</v>
      </c>
      <c r="BN99" s="19">
        <f>IF(OR($I99="REAL",$I99="INCURRIDO"),SUMIF(S!$O:$O,$I99&amp;$O99&amp;$Q99&amp;UPPER(TEXT(BN$4,"MMMMYYYY"))&amp;$Z99,IF($W$1="Pesos CLP",S!$AD:$AD,S!$AO:$AO)),0)</f>
        <v>0</v>
      </c>
      <c r="BO99" s="19">
        <f>IF(OR($I99="REAL",$I99="INCURRIDO"),SUMIF(S!$O:$O,$I99&amp;$O99&amp;$Q99&amp;UPPER(TEXT(BO$4,"MMMMYYYY"))&amp;$Z99,IF($W$1="Pesos CLP",S!$AD:$AD,S!$AO:$AO)),0)</f>
        <v>0</v>
      </c>
      <c r="BP99" s="19">
        <f>IF(OR($I99="REAL",$I99="INCURRIDO"),SUMIF(S!$O:$O,$I99&amp;$O99&amp;$Q99&amp;UPPER(TEXT(BP$4,"MMMMYYYY"))&amp;$Z99,IF($W$1="Pesos CLP",S!$AD:$AD,S!$AO:$AO)),0)</f>
        <v>0</v>
      </c>
      <c r="BQ99" s="19">
        <f>IF(OR($I99="REAL",$I99="INCURRIDO"),SUMIF(S!$O:$O,$I99&amp;$O99&amp;$Q99&amp;UPPER(TEXT(BQ$4,"MMMMYYYY"))&amp;$Z99,IF($W$1="Pesos CLP",S!$AD:$AD,S!$AO:$AO)),0)</f>
        <v>0</v>
      </c>
      <c r="BR99" s="19">
        <f>IF(OR($I99="REAL",$I99="INCURRIDO"),SUMIF(S!$O:$O,$I99&amp;$O99&amp;$Q99&amp;UPPER(TEXT(BR$4,"MMMMYYYY"))&amp;$Z99,IF($W$1="Pesos CLP",S!$AD:$AD,S!$AO:$AO)),0)</f>
        <v>0</v>
      </c>
      <c r="BS99" s="19">
        <f>IF(OR($I99="REAL",$I99="INCURRIDO"),SUMIF(S!$O:$O,$I99&amp;$O99&amp;$Q99&amp;UPPER(TEXT(BS$4,"MMMMYYYY"))&amp;$Z99,IF($W$1="Pesos CLP",S!$AD:$AD,S!$AO:$AO)),0)</f>
        <v>0</v>
      </c>
      <c r="BT99" s="19">
        <f>IF(OR($I99="REAL",$I99="INCURRIDO"),SUMIF(S!$O:$O,$I99&amp;$O99&amp;$Q99&amp;UPPER(TEXT(BT$4,"MMMMYYYY"))&amp;$Z99,IF($W$1="Pesos CLP",S!$AD:$AD,S!$AO:$AO)),0)</f>
        <v>0</v>
      </c>
      <c r="BU99" s="19">
        <f>IF(OR($I99="REAL",$I99="INCURRIDO"),SUMIF(S!$O:$O,$I99&amp;$O99&amp;$Q99&amp;UPPER(TEXT(BU$4,"MMMMYYYY"))&amp;$Z99,IF($W$1="Pesos CLP",S!$AD:$AD,S!$AO:$AO)),0)</f>
        <v>0</v>
      </c>
      <c r="BV99" s="19">
        <f>IF(OR($I99="REAL",$I99="INCURRIDO"),SUMIF(S!$O:$O,$I99&amp;$O99&amp;$Q99&amp;UPPER(TEXT(BV$4,"MMMMYYYY"))&amp;$Z99,IF($W$1="Pesos CLP",S!$AD:$AD,S!$AO:$AO)),0)</f>
        <v>0</v>
      </c>
      <c r="BW99" s="19">
        <f>IF(OR($I99="REAL",$I99="INCURRIDO"),SUMIF(S!$O:$O,$I99&amp;$O99&amp;$Q99&amp;UPPER(TEXT(BW$4,"MMMMYYYY"))&amp;$Z99,IF($W$1="Pesos CLP",S!$AD:$AD,S!$AO:$AO)),0)</f>
        <v>0</v>
      </c>
      <c r="BX99" s="19">
        <f>IF(OR($I99="REAL",$I99="INCURRIDO"),SUMIF(S!$O:$O,$I99&amp;$O99&amp;$Q99&amp;UPPER(TEXT(BX$4,"MMMMYYYY"))&amp;$Z99,IF($W$1="Pesos CLP",S!$AD:$AD,S!$AO:$AO)),0)</f>
        <v>565.53708116430823</v>
      </c>
      <c r="BY99" s="19">
        <f>IF(OR($I99="REAL",$I99="INCURRIDO"),SUMIF(S!$O:$O,$I99&amp;$O99&amp;$Q99&amp;UPPER(TEXT(BY$4,"MMMMYYYY"))&amp;$Z99,IF($W$1="Pesos CLP",S!$AD:$AD,S!$AO:$AO)),0)</f>
        <v>302.15333633575159</v>
      </c>
      <c r="BZ99" s="19">
        <f>IF(OR($I99="REAL",$I99="INCURRIDO"),SUMIF(S!$O:$O,$I99&amp;$O99&amp;$Q99&amp;UPPER(TEXT(BZ$4,"MMMMYYYY"))&amp;$Z99,IF($W$1="Pesos CLP",S!$AD:$AD,S!$AO:$AO)),0)</f>
        <v>277.0858756206855</v>
      </c>
      <c r="CA99" s="19">
        <f>IF(OR($I99="REAL",$I99="INCURRIDO"),SUMIF(S!$O:$O,$I99&amp;$O99&amp;$Q99&amp;UPPER(TEXT(CA$4,"MMMMYYYY"))&amp;$Z99,IF($W$1="Pesos CLP",S!$AD:$AD,S!$AO:$AO)),0)</f>
        <v>111.95049618643556</v>
      </c>
      <c r="CB99" s="19">
        <f>IF(OR($I99="REAL",$I99="INCURRIDO"),SUMIF(S!$O:$O,$I99&amp;$O99&amp;$Q99&amp;UPPER(TEXT(CB$4,"MMMMYYYY"))&amp;$Z99,IF($W$1="Pesos CLP",S!$AD:$AD,S!$AO:$AO)),0)</f>
        <v>0</v>
      </c>
      <c r="CC99" s="19">
        <f>IF(OR($I99="REAL",$I99="INCURRIDO"),SUMIF(S!$O:$O,$I99&amp;$O99&amp;$Q99&amp;UPPER(TEXT(CC$4,"MMMMYYYY"))&amp;$Z99,IF($W$1="Pesos CLP",S!$AD:$AD,S!$AO:$AO)),0)</f>
        <v>0</v>
      </c>
      <c r="CD99" s="19">
        <f>IF(OR($I99="REAL",$I99="INCURRIDO"),SUMIF(S!$O:$O,$I99&amp;$O99&amp;$Q99&amp;UPPER(TEXT(CD$4,"MMMMYYYY"))&amp;$Z99,IF($W$1="Pesos CLP",S!$AD:$AD,S!$AO:$AO)),0)</f>
        <v>424.86332787620182</v>
      </c>
      <c r="CE99" s="19">
        <f>IF(OR($I99="REAL",$I99="INCURRIDO"),SUMIF(S!$O:$O,$I99&amp;$O99&amp;$Q99&amp;UPPER(TEXT(CE$4,"MMMMYYYY"))&amp;$Z99,IF($W$1="Pesos CLP",S!$AD:$AD,S!$AO:$AO)),0)</f>
        <v>520.60870765611128</v>
      </c>
      <c r="CF99" s="19">
        <f>IF(OR($I99="REAL",$I99="INCURRIDO"),SUMIF(S!$O:$O,$I99&amp;$O99&amp;$Q99&amp;UPPER(TEXT(CF$4,"MMMMYYYY"))&amp;$Z99,IF($W$1="Pesos CLP",S!$AD:$AD,S!$AO:$AO)),0)</f>
        <v>458.99496856849208</v>
      </c>
      <c r="CG99" s="19">
        <f>IF(OR($I99="REAL",$I99="INCURRIDO"),SUMIF(S!$O:$O,$I99&amp;$O99&amp;$Q99&amp;UPPER(TEXT(CG$4,"MMMMYYYY"))&amp;$Z99,IF($W$1="Pesos CLP",S!$AD:$AD,S!$AO:$AO)),0)</f>
        <v>475.09055017779139</v>
      </c>
      <c r="CH99" s="19">
        <f>IF(OR($I99="REAL",$I99="INCURRIDO"),SUMIF(S!$O:$O,$I99&amp;$O99&amp;$Q99&amp;UPPER(TEXT(CH$4,"MMMMYYYY"))&amp;$Z99,IF($W$1="Pesos CLP",S!$AD:$AD,S!$AO:$AO)),0)</f>
        <v>444.88939792915278</v>
      </c>
      <c r="CI99" s="19">
        <f>IF(OR($I99="REAL",$I99="INCURRIDO"),SUMIF(S!$O:$O,$I99&amp;$O99&amp;$Q99&amp;UPPER(TEXT(CI$4,"MMMMYYYY"))&amp;$Z99,IF($W$1="Pesos CLP",S!$AD:$AD,S!$AO:$AO)),0)</f>
        <v>333.87921710479191</v>
      </c>
      <c r="CJ99" s="19">
        <f>IF(OR($I99="REAL",$I99="INCURRIDO"),SUMIF(S!$O:$O,$I99&amp;$O99&amp;$Q99&amp;UPPER(TEXT(CJ$4,"MMMMYYYY"))&amp;$Z99,IF($W$1="Pesos CLP",S!$AD:$AD,S!$AO:$AO)),0)</f>
        <v>518.04702086765519</v>
      </c>
      <c r="CK99" s="378">
        <f t="shared" si="100"/>
        <v>0</v>
      </c>
      <c r="CL99" s="378">
        <f t="shared" si="100"/>
        <v>0</v>
      </c>
      <c r="CM99" s="378">
        <f t="shared" si="100"/>
        <v>0</v>
      </c>
      <c r="CN99" s="378">
        <f t="shared" si="100"/>
        <v>0</v>
      </c>
      <c r="CO99" s="378">
        <f t="shared" si="100"/>
        <v>0</v>
      </c>
      <c r="CP99" s="378">
        <f t="shared" si="100"/>
        <v>0</v>
      </c>
      <c r="CQ99" s="378">
        <f t="shared" si="100"/>
        <v>0</v>
      </c>
      <c r="CR99" s="378">
        <f t="shared" si="100"/>
        <v>0</v>
      </c>
      <c r="CS99" s="378">
        <f t="shared" si="101"/>
        <v>0</v>
      </c>
      <c r="CT99" s="378">
        <f t="shared" si="101"/>
        <v>0</v>
      </c>
      <c r="CU99" s="378">
        <f t="shared" si="101"/>
        <v>0</v>
      </c>
      <c r="CV99" s="378">
        <f t="shared" si="101"/>
        <v>0</v>
      </c>
      <c r="CW99" s="378">
        <f t="shared" si="101"/>
        <v>0</v>
      </c>
      <c r="CX99" s="378">
        <f t="shared" si="101"/>
        <v>0</v>
      </c>
      <c r="CY99" s="378">
        <f t="shared" si="101"/>
        <v>0</v>
      </c>
      <c r="CZ99" s="378">
        <f t="shared" si="101"/>
        <v>0</v>
      </c>
      <c r="DA99" s="378">
        <f t="shared" si="101"/>
        <v>0</v>
      </c>
      <c r="DB99" s="378">
        <f t="shared" si="101"/>
        <v>0</v>
      </c>
      <c r="DC99" s="378">
        <f t="shared" si="102"/>
        <v>0</v>
      </c>
      <c r="DD99" s="378">
        <f t="shared" si="102"/>
        <v>0</v>
      </c>
      <c r="DE99" s="378">
        <f t="shared" si="102"/>
        <v>0</v>
      </c>
      <c r="DF99" s="378">
        <f t="shared" si="102"/>
        <v>0</v>
      </c>
      <c r="DG99" s="378">
        <f t="shared" si="102"/>
        <v>0</v>
      </c>
      <c r="DH99" s="378">
        <f t="shared" si="102"/>
        <v>0</v>
      </c>
      <c r="DI99" s="378">
        <f t="shared" si="102"/>
        <v>0</v>
      </c>
      <c r="DJ99" s="378">
        <f t="shared" si="102"/>
        <v>0</v>
      </c>
      <c r="DK99" s="378">
        <f t="shared" si="102"/>
        <v>0</v>
      </c>
      <c r="DL99" s="378">
        <f t="shared" si="102"/>
        <v>0</v>
      </c>
      <c r="DM99" s="378">
        <f t="shared" si="103"/>
        <v>0</v>
      </c>
      <c r="DN99" s="378">
        <f t="shared" si="103"/>
        <v>0</v>
      </c>
      <c r="DO99" s="378">
        <f t="shared" si="103"/>
        <v>0</v>
      </c>
      <c r="DP99" s="378">
        <f t="shared" si="103"/>
        <v>0</v>
      </c>
      <c r="DQ99" s="378">
        <f t="shared" si="103"/>
        <v>0</v>
      </c>
      <c r="DR99" s="378">
        <f t="shared" si="103"/>
        <v>0</v>
      </c>
      <c r="DS99" s="378">
        <f t="shared" si="103"/>
        <v>0</v>
      </c>
      <c r="DT99" s="378">
        <f t="shared" si="103"/>
        <v>0</v>
      </c>
      <c r="DU99" s="378">
        <f t="shared" si="103"/>
        <v>0</v>
      </c>
      <c r="DV99" s="378">
        <f t="shared" si="103"/>
        <v>0</v>
      </c>
      <c r="DW99" s="378">
        <f t="shared" si="104"/>
        <v>0</v>
      </c>
      <c r="DX99" s="378">
        <f t="shared" si="104"/>
        <v>0</v>
      </c>
      <c r="DY99" s="378">
        <f t="shared" si="104"/>
        <v>0</v>
      </c>
      <c r="DZ99" s="378">
        <f t="shared" si="104"/>
        <v>0</v>
      </c>
      <c r="EA99" s="378">
        <f t="shared" si="104"/>
        <v>0</v>
      </c>
      <c r="EB99" s="378">
        <f t="shared" si="104"/>
        <v>0</v>
      </c>
      <c r="EC99" s="378">
        <f t="shared" si="104"/>
        <v>0</v>
      </c>
      <c r="ED99" s="378">
        <f t="shared" si="104"/>
        <v>0</v>
      </c>
      <c r="EE99" s="378">
        <f t="shared" si="104"/>
        <v>0</v>
      </c>
      <c r="EF99" s="378">
        <f t="shared" si="104"/>
        <v>0</v>
      </c>
      <c r="EG99" s="378">
        <f t="shared" si="105"/>
        <v>0</v>
      </c>
      <c r="EH99" s="378">
        <f t="shared" si="105"/>
        <v>0</v>
      </c>
      <c r="EI99" s="378">
        <f t="shared" si="105"/>
        <v>0</v>
      </c>
      <c r="EJ99" s="378">
        <f t="shared" si="105"/>
        <v>0</v>
      </c>
      <c r="EK99" s="378">
        <f t="shared" si="105"/>
        <v>0</v>
      </c>
      <c r="EL99" s="378">
        <f t="shared" si="105"/>
        <v>0</v>
      </c>
      <c r="EM99" s="378">
        <f t="shared" si="105"/>
        <v>0</v>
      </c>
      <c r="EN99" s="378">
        <f t="shared" si="105"/>
        <v>0</v>
      </c>
      <c r="EO99" s="378">
        <f t="shared" si="105"/>
        <v>0</v>
      </c>
      <c r="EP99" s="378">
        <f t="shared" si="105"/>
        <v>0</v>
      </c>
      <c r="EQ99" s="378">
        <f t="shared" si="105"/>
        <v>0</v>
      </c>
    </row>
    <row r="100" spans="1:147" x14ac:dyDescent="0.3">
      <c r="A100" s="368"/>
      <c r="B100" s="368"/>
      <c r="C100" s="368"/>
      <c r="D100" s="368">
        <f t="shared" si="77"/>
        <v>1.034195933456562</v>
      </c>
      <c r="E100" s="368" t="str">
        <f>VLOOKUP(TEXT(Z100,0),'G2'!B:D,3,0)</f>
        <v>MN</v>
      </c>
      <c r="F100" s="816">
        <f t="shared" si="78"/>
        <v>930.69713445259526</v>
      </c>
      <c r="G100" s="755" t="str">
        <f t="shared" si="75"/>
        <v>REAL 91243920 FEE SS CANN_AUS</v>
      </c>
      <c r="H100" s="756" t="s">
        <v>1190</v>
      </c>
      <c r="I100" s="370" t="s">
        <v>21</v>
      </c>
      <c r="J100" s="370"/>
      <c r="K100" s="368" t="s">
        <v>22</v>
      </c>
      <c r="L100" s="368" t="str">
        <f>IFERROR(VLOOKUP(TEXT(Z100,0),'G2'!$B$5:$D$21,3,0),"")</f>
        <v>MN</v>
      </c>
      <c r="M100" s="369"/>
      <c r="N100" s="370" t="s">
        <v>22</v>
      </c>
      <c r="O100" s="370" t="s">
        <v>22</v>
      </c>
      <c r="P100" s="370"/>
      <c r="Q100" s="370" t="s">
        <v>796</v>
      </c>
      <c r="R100" s="370" t="s">
        <v>26</v>
      </c>
      <c r="S100" s="371"/>
      <c r="T100" s="372"/>
      <c r="U100" s="372"/>
      <c r="V100" s="373">
        <f t="shared" si="106"/>
        <v>0</v>
      </c>
      <c r="W100" s="374">
        <v>0</v>
      </c>
      <c r="X100" s="17" cm="1">
        <f t="array" ref="X100">+IF($W$1="Pesos CLP",W100,W100/TC)*MB_24A25</f>
        <v>0</v>
      </c>
      <c r="Y100" s="18">
        <f t="shared" si="76"/>
        <v>3021.6562020079655</v>
      </c>
      <c r="Z100" s="368">
        <v>91243920</v>
      </c>
      <c r="AA100" s="19">
        <f>IF(OR($I100="REAL",$I100="INCURRIDO"),SUMIF(S!$O:$O,$I100&amp;$O100&amp;$Q100&amp;UPPER(TEXT(AA$4,"MMMMYYYY"))&amp;$Z100,IF($W$1="Pesos CLP",S!$AD:$AD,S!$AO:$AO)),0)</f>
        <v>0</v>
      </c>
      <c r="AB100" s="19">
        <f>IF(OR($I100="REAL",$I100="INCURRIDO"),SUMIF(S!$O:$O,$I100&amp;$O100&amp;$Q100&amp;UPPER(TEXT(AB$4,"MMMMYYYY"))&amp;$Z100,IF($W$1="Pesos CLP",S!$AD:$AD,S!$AO:$AO)),0)</f>
        <v>0</v>
      </c>
      <c r="AC100" s="19">
        <f>IF(OR($I100="REAL",$I100="INCURRIDO"),SUMIF(S!$O:$O,$I100&amp;$O100&amp;$Q100&amp;UPPER(TEXT(AC$4,"MMMMYYYY"))&amp;$Z100,IF($W$1="Pesos CLP",S!$AD:$AD,S!$AO:$AO)),0)</f>
        <v>0</v>
      </c>
      <c r="AD100" s="19">
        <f>IF(OR($I100="REAL",$I100="INCURRIDO"),SUMIF(S!$O:$O,$I100&amp;$O100&amp;$Q100&amp;UPPER(TEXT(AD$4,"MMMMYYYY"))&amp;$Z100,IF($W$1="Pesos CLP",S!$AD:$AD,S!$AO:$AO)),0)</f>
        <v>0</v>
      </c>
      <c r="AE100" s="19">
        <f>IF(OR($I100="REAL",$I100="INCURRIDO"),SUMIF(S!$O:$O,$I100&amp;$O100&amp;$Q100&amp;UPPER(TEXT(AE$4,"MMMMYYYY"))&amp;$Z100,IF($W$1="Pesos CLP",S!$AD:$AD,S!$AO:$AO)),0)</f>
        <v>0</v>
      </c>
      <c r="AF100" s="19">
        <f>IF(OR($I100="REAL",$I100="INCURRIDO"),SUMIF(S!$O:$O,$I100&amp;$O100&amp;$Q100&amp;UPPER(TEXT(AF$4,"MMMMYYYY"))&amp;$Z100,IF($W$1="Pesos CLP",S!$AD:$AD,S!$AO:$AO)),0)</f>
        <v>0</v>
      </c>
      <c r="AG100" s="19">
        <f>IF(OR($I100="REAL",$I100="INCURRIDO"),SUMIF(S!$O:$O,$I100&amp;$O100&amp;$Q100&amp;UPPER(TEXT(AG$4,"MMMMYYYY"))&amp;$Z100,IF($W$1="Pesos CLP",S!$AD:$AD,S!$AO:$AO)),0)</f>
        <v>0</v>
      </c>
      <c r="AH100" s="19">
        <f>IF(OR($I100="REAL",$I100="INCURRIDO"),SUMIF(S!$O:$O,$I100&amp;$O100&amp;$Q100&amp;UPPER(TEXT(AH$4,"MMMMYYYY"))&amp;$Z100,IF($W$1="Pesos CLP",S!$AD:$AD,S!$AO:$AO)),0)</f>
        <v>0</v>
      </c>
      <c r="AI100" s="19">
        <f>IF(OR($I100="REAL",$I100="INCURRIDO"),SUMIF(S!$O:$O,$I100&amp;$O100&amp;$Q100&amp;UPPER(TEXT(AI$4,"MMMMYYYY"))&amp;$Z100,IF($W$1="Pesos CLP",S!$AD:$AD,S!$AO:$AO)),0)</f>
        <v>0</v>
      </c>
      <c r="AJ100" s="19">
        <f>IF(OR($I100="REAL",$I100="INCURRIDO"),SUMIF(S!$O:$O,$I100&amp;$O100&amp;$Q100&amp;UPPER(TEXT(AJ$4,"MMMMYYYY"))&amp;$Z100,IF($W$1="Pesos CLP",S!$AD:$AD,S!$AO:$AO)),0)</f>
        <v>0</v>
      </c>
      <c r="AK100" s="19">
        <f>IF(OR($I100="REAL",$I100="INCURRIDO"),SUMIF(S!$O:$O,$I100&amp;$O100&amp;$Q100&amp;UPPER(TEXT(AK$4,"MMMMYYYY"))&amp;$Z100,IF($W$1="Pesos CLP",S!$AD:$AD,S!$AO:$AO)),0)</f>
        <v>0</v>
      </c>
      <c r="AL100" s="19">
        <f>IF(OR($I100="REAL",$I100="INCURRIDO"),SUMIF(S!$O:$O,$I100&amp;$O100&amp;$Q100&amp;UPPER(TEXT(AL$4,"MMMMYYYY"))&amp;$Z100,IF($W$1="Pesos CLP",S!$AD:$AD,S!$AO:$AO)),0)</f>
        <v>0</v>
      </c>
      <c r="AM100" s="19">
        <f>IF(OR($I100="REAL",$I100="INCURRIDO"),SUMIF(S!$O:$O,$I100&amp;$O100&amp;$Q100&amp;UPPER(TEXT(AM$4,"MMMMYYYY"))&amp;$Z100,IF($W$1="Pesos CLP",S!$AD:$AD,S!$AO:$AO)),0)</f>
        <v>0</v>
      </c>
      <c r="AN100" s="19">
        <f>IF(OR($I100="REAL",$I100="INCURRIDO"),SUMIF(S!$O:$O,$I100&amp;$O100&amp;$Q100&amp;UPPER(TEXT(AN$4,"MMMMYYYY"))&amp;$Z100,IF($W$1="Pesos CLP",S!$AD:$AD,S!$AO:$AO)),0)</f>
        <v>0</v>
      </c>
      <c r="AO100" s="19">
        <f>IF(OR($I100="REAL",$I100="INCURRIDO"),SUMIF(S!$O:$O,$I100&amp;$O100&amp;$Q100&amp;UPPER(TEXT(AO$4,"MMMMYYYY"))&amp;$Z100,IF($W$1="Pesos CLP",S!$AD:$AD,S!$AO:$AO)),0)</f>
        <v>0</v>
      </c>
      <c r="AP100" s="19">
        <f>IF(OR($I100="REAL",$I100="INCURRIDO"),SUMIF(S!$O:$O,$I100&amp;$O100&amp;$Q100&amp;UPPER(TEXT(AP$4,"MMMMYYYY"))&amp;$Z100,IF($W$1="Pesos CLP",S!$AD:$AD,S!$AO:$AO)),0)</f>
        <v>0</v>
      </c>
      <c r="AQ100" s="19">
        <f>IF(OR($I100="REAL",$I100="INCURRIDO"),SUMIF(S!$O:$O,$I100&amp;$O100&amp;$Q100&amp;UPPER(TEXT(AQ$4,"MMMMYYYY"))&amp;$Z100,IF($W$1="Pesos CLP",S!$AD:$AD,S!$AO:$AO)),0)</f>
        <v>0</v>
      </c>
      <c r="AR100" s="19">
        <f>IF(OR($I100="REAL",$I100="INCURRIDO"),SUMIF(S!$O:$O,$I100&amp;$O100&amp;$Q100&amp;UPPER(TEXT(AR$4,"MMMMYYYY"))&amp;$Z100,IF($W$1="Pesos CLP",S!$AD:$AD,S!$AO:$AO)),0)</f>
        <v>0</v>
      </c>
      <c r="AS100" s="19">
        <f>IF(OR($I100="REAL",$I100="INCURRIDO"),SUMIF(S!$O:$O,$I100&amp;$O100&amp;$Q100&amp;UPPER(TEXT(AS$4,"MMMMYYYY"))&amp;$Z100,IF($W$1="Pesos CLP",S!$AD:$AD,S!$AO:$AO)),0)</f>
        <v>0</v>
      </c>
      <c r="AT100" s="19">
        <f>IF(OR($I100="REAL",$I100="INCURRIDO"),SUMIF(S!$O:$O,$I100&amp;$O100&amp;$Q100&amp;UPPER(TEXT(AT$4,"MMMMYYYY"))&amp;$Z100,IF($W$1="Pesos CLP",S!$AD:$AD,S!$AO:$AO)),0)</f>
        <v>0</v>
      </c>
      <c r="AU100" s="19">
        <f>IF(OR($I100="REAL",$I100="INCURRIDO"),SUMIF(S!$O:$O,$I100&amp;$O100&amp;$Q100&amp;UPPER(TEXT(AU$4,"MMMMYYYY"))&amp;$Z100,IF($W$1="Pesos CLP",S!$AD:$AD,S!$AO:$AO)),0)</f>
        <v>0</v>
      </c>
      <c r="AV100" s="19">
        <f>IF(OR($I100="REAL",$I100="INCURRIDO"),SUMIF(S!$O:$O,$I100&amp;$O100&amp;$Q100&amp;UPPER(TEXT(AV$4,"MMMMYYYY"))&amp;$Z100,IF($W$1="Pesos CLP",S!$AD:$AD,S!$AO:$AO)),0)</f>
        <v>0</v>
      </c>
      <c r="AW100" s="19">
        <f>IF(OR($I100="REAL",$I100="INCURRIDO"),SUMIF(S!$O:$O,$I100&amp;$O100&amp;$Q100&amp;UPPER(TEXT(AW$4,"MMMMYYYY"))&amp;$Z100,IF($W$1="Pesos CLP",S!$AD:$AD,S!$AO:$AO)),0)</f>
        <v>0</v>
      </c>
      <c r="AX100" s="19">
        <f>IF(OR($I100="REAL",$I100="INCURRIDO"),SUMIF(S!$O:$O,$I100&amp;$O100&amp;$Q100&amp;UPPER(TEXT(AX$4,"MMMMYYYY"))&amp;$Z100,IF($W$1="Pesos CLP",S!$AD:$AD,S!$AO:$AO)),0)</f>
        <v>0</v>
      </c>
      <c r="AY100" s="19">
        <f>IF(OR($I100="REAL",$I100="INCURRIDO"),SUMIF(S!$O:$O,$I100&amp;$O100&amp;$Q100&amp;UPPER(TEXT(AY$4,"MMMMYYYY"))&amp;$Z100,IF($W$1="Pesos CLP",S!$AD:$AD,S!$AO:$AO)),0)</f>
        <v>0</v>
      </c>
      <c r="AZ100" s="19">
        <f>IF(OR($I100="REAL",$I100="INCURRIDO"),SUMIF(S!$O:$O,$I100&amp;$O100&amp;$Q100&amp;UPPER(TEXT(AZ$4,"MMMMYYYY"))&amp;$Z100,IF($W$1="Pesos CLP",S!$AD:$AD,S!$AO:$AO)),0)</f>
        <v>0</v>
      </c>
      <c r="BA100" s="19">
        <f>IF(OR($I100="REAL",$I100="INCURRIDO"),SUMIF(S!$O:$O,$I100&amp;$O100&amp;$Q100&amp;UPPER(TEXT(BA$4,"MMMMYYYY"))&amp;$Z100,IF($W$1="Pesos CLP",S!$AD:$AD,S!$AO:$AO)),0)</f>
        <v>0</v>
      </c>
      <c r="BB100" s="19">
        <f>IF(OR($I100="REAL",$I100="INCURRIDO"),SUMIF(S!$O:$O,$I100&amp;$O100&amp;$Q100&amp;UPPER(TEXT(BB$4,"MMMMYYYY"))&amp;$Z100,IF($W$1="Pesos CLP",S!$AD:$AD,S!$AO:$AO)),0)</f>
        <v>0</v>
      </c>
      <c r="BC100" s="19">
        <f>IF(OR($I100="REAL",$I100="INCURRIDO"),SUMIF(S!$O:$O,$I100&amp;$O100&amp;$Q100&amp;UPPER(TEXT(BC$4,"MMMMYYYY"))&amp;$Z100,IF($W$1="Pesos CLP",S!$AD:$AD,S!$AO:$AO)),0)</f>
        <v>0</v>
      </c>
      <c r="BD100" s="19">
        <f>IF(OR($I100="REAL",$I100="INCURRIDO"),SUMIF(S!$O:$O,$I100&amp;$O100&amp;$Q100&amp;UPPER(TEXT(BD$4,"MMMMYYYY"))&amp;$Z100,IF($W$1="Pesos CLP",S!$AD:$AD,S!$AO:$AO)),0)</f>
        <v>0</v>
      </c>
      <c r="BE100" s="19">
        <f>IF(OR($I100="REAL",$I100="INCURRIDO"),SUMIF(S!$O:$O,$I100&amp;$O100&amp;$Q100&amp;UPPER(TEXT(BE$4,"MMMMYYYY"))&amp;$Z100,IF($W$1="Pesos CLP",S!$AD:$AD,S!$AO:$AO)),0)</f>
        <v>0</v>
      </c>
      <c r="BF100" s="19">
        <f>IF(OR($I100="REAL",$I100="INCURRIDO"),SUMIF(S!$O:$O,$I100&amp;$O100&amp;$Q100&amp;UPPER(TEXT(BF$4,"MMMMYYYY"))&amp;$Z100,IF($W$1="Pesos CLP",S!$AD:$AD,S!$AO:$AO)),0)</f>
        <v>0</v>
      </c>
      <c r="BG100" s="19">
        <f>IF(OR($I100="REAL",$I100="INCURRIDO"),SUMIF(S!$O:$O,$I100&amp;$O100&amp;$Q100&amp;UPPER(TEXT(BG$4,"MMMMYYYY"))&amp;$Z100,IF($W$1="Pesos CLP",S!$AD:$AD,S!$AO:$AO)),0)</f>
        <v>0</v>
      </c>
      <c r="BH100" s="19">
        <f>IF(OR($I100="REAL",$I100="INCURRIDO"),SUMIF(S!$O:$O,$I100&amp;$O100&amp;$Q100&amp;UPPER(TEXT(BH$4,"MMMMYYYY"))&amp;$Z100,IF($W$1="Pesos CLP",S!$AD:$AD,S!$AO:$AO)),0)</f>
        <v>0</v>
      </c>
      <c r="BI100" s="19">
        <f>IF(OR($I100="REAL",$I100="INCURRIDO"),SUMIF(S!$O:$O,$I100&amp;$O100&amp;$Q100&amp;UPPER(TEXT(BI$4,"MMMMYYYY"))&amp;$Z100,IF($W$1="Pesos CLP",S!$AD:$AD,S!$AO:$AO)),0)</f>
        <v>0</v>
      </c>
      <c r="BJ100" s="19">
        <f>IF(OR($I100="REAL",$I100="INCURRIDO"),SUMIF(S!$O:$O,$I100&amp;$O100&amp;$Q100&amp;UPPER(TEXT(BJ$4,"MMMMYYYY"))&amp;$Z100,IF($W$1="Pesos CLP",S!$AD:$AD,S!$AO:$AO)),0)</f>
        <v>0</v>
      </c>
      <c r="BK100" s="19">
        <f>IF(OR($I100="REAL",$I100="INCURRIDO"),SUMIF(S!$O:$O,$I100&amp;$O100&amp;$Q100&amp;UPPER(TEXT(BK$4,"MMMMYYYY"))&amp;$Z100,IF($W$1="Pesos CLP",S!$AD:$AD,S!$AO:$AO)),0)</f>
        <v>0</v>
      </c>
      <c r="BL100" s="19">
        <f>IF(OR($I100="REAL",$I100="INCURRIDO"),SUMIF(S!$O:$O,$I100&amp;$O100&amp;$Q100&amp;UPPER(TEXT(BL$4,"MMMMYYYY"))&amp;$Z100,IF($W$1="Pesos CLP",S!$AD:$AD,S!$AO:$AO)),0)</f>
        <v>0</v>
      </c>
      <c r="BM100" s="19">
        <f>IF(OR($I100="REAL",$I100="INCURRIDO"),SUMIF(S!$O:$O,$I100&amp;$O100&amp;$Q100&amp;UPPER(TEXT(BM$4,"MMMMYYYY"))&amp;$Z100,IF($W$1="Pesos CLP",S!$AD:$AD,S!$AO:$AO)),0)</f>
        <v>0</v>
      </c>
      <c r="BN100" s="19">
        <f>IF(OR($I100="REAL",$I100="INCURRIDO"),SUMIF(S!$O:$O,$I100&amp;$O100&amp;$Q100&amp;UPPER(TEXT(BN$4,"MMMMYYYY"))&amp;$Z100,IF($W$1="Pesos CLP",S!$AD:$AD,S!$AO:$AO)),0)</f>
        <v>0</v>
      </c>
      <c r="BO100" s="19">
        <f>IF(OR($I100="REAL",$I100="INCURRIDO"),SUMIF(S!$O:$O,$I100&amp;$O100&amp;$Q100&amp;UPPER(TEXT(BO$4,"MMMMYYYY"))&amp;$Z100,IF($W$1="Pesos CLP",S!$AD:$AD,S!$AO:$AO)),0)</f>
        <v>0</v>
      </c>
      <c r="BP100" s="19">
        <f>IF(OR($I100="REAL",$I100="INCURRIDO"),SUMIF(S!$O:$O,$I100&amp;$O100&amp;$Q100&amp;UPPER(TEXT(BP$4,"MMMMYYYY"))&amp;$Z100,IF($W$1="Pesos CLP",S!$AD:$AD,S!$AO:$AO)),0)</f>
        <v>0</v>
      </c>
      <c r="BQ100" s="19">
        <f>IF(OR($I100="REAL",$I100="INCURRIDO"),SUMIF(S!$O:$O,$I100&amp;$O100&amp;$Q100&amp;UPPER(TEXT(BQ$4,"MMMMYYYY"))&amp;$Z100,IF($W$1="Pesos CLP",S!$AD:$AD,S!$AO:$AO)),0)</f>
        <v>0</v>
      </c>
      <c r="BR100" s="19">
        <f>IF(OR($I100="REAL",$I100="INCURRIDO"),SUMIF(S!$O:$O,$I100&amp;$O100&amp;$Q100&amp;UPPER(TEXT(BR$4,"MMMMYYYY"))&amp;$Z100,IF($W$1="Pesos CLP",S!$AD:$AD,S!$AO:$AO)),0)</f>
        <v>0</v>
      </c>
      <c r="BS100" s="19">
        <f>IF(OR($I100="REAL",$I100="INCURRIDO"),SUMIF(S!$O:$O,$I100&amp;$O100&amp;$Q100&amp;UPPER(TEXT(BS$4,"MMMMYYYY"))&amp;$Z100,IF($W$1="Pesos CLP",S!$AD:$AD,S!$AO:$AO)),0)</f>
        <v>0</v>
      </c>
      <c r="BT100" s="19">
        <f>IF(OR($I100="REAL",$I100="INCURRIDO"),SUMIF(S!$O:$O,$I100&amp;$O100&amp;$Q100&amp;UPPER(TEXT(BT$4,"MMMMYYYY"))&amp;$Z100,IF($W$1="Pesos CLP",S!$AD:$AD,S!$AO:$AO)),0)</f>
        <v>0</v>
      </c>
      <c r="BU100" s="19">
        <f>IF(OR($I100="REAL",$I100="INCURRIDO"),SUMIF(S!$O:$O,$I100&amp;$O100&amp;$Q100&amp;UPPER(TEXT(BU$4,"MMMMYYYY"))&amp;$Z100,IF($W$1="Pesos CLP",S!$AD:$AD,S!$AO:$AO)),0)</f>
        <v>0</v>
      </c>
      <c r="BV100" s="19">
        <f>IF(OR($I100="REAL",$I100="INCURRIDO"),SUMIF(S!$O:$O,$I100&amp;$O100&amp;$Q100&amp;UPPER(TEXT(BV$4,"MMMMYYYY"))&amp;$Z100,IF($W$1="Pesos CLP",S!$AD:$AD,S!$AO:$AO)),0)</f>
        <v>0</v>
      </c>
      <c r="BW100" s="19">
        <f>IF(OR($I100="REAL",$I100="INCURRIDO"),SUMIF(S!$O:$O,$I100&amp;$O100&amp;$Q100&amp;UPPER(TEXT(BW$4,"MMMMYYYY"))&amp;$Z100,IF($W$1="Pesos CLP",S!$AD:$AD,S!$AO:$AO)),0)</f>
        <v>0</v>
      </c>
      <c r="BX100" s="19">
        <f>IF(OR($I100="REAL",$I100="INCURRIDO"),SUMIF(S!$O:$O,$I100&amp;$O100&amp;$Q100&amp;UPPER(TEXT(BX$4,"MMMMYYYY"))&amp;$Z100,IF($W$1="Pesos CLP",S!$AD:$AD,S!$AO:$AO)),0)</f>
        <v>262.80788547547479</v>
      </c>
      <c r="BY100" s="19">
        <f>IF(OR($I100="REAL",$I100="INCURRIDO"),SUMIF(S!$O:$O,$I100&amp;$O100&amp;$Q100&amp;UPPER(TEXT(BY$4,"MMMMYYYY"))&amp;$Z100,IF($W$1="Pesos CLP",S!$AD:$AD,S!$AO:$AO)),0)</f>
        <v>103.65033290325725</v>
      </c>
      <c r="BZ100" s="19">
        <f>IF(OR($I100="REAL",$I100="INCURRIDO"),SUMIF(S!$O:$O,$I100&amp;$O100&amp;$Q100&amp;UPPER(TEXT(BZ$4,"MMMMYYYY"))&amp;$Z100,IF($W$1="Pesos CLP",S!$AD:$AD,S!$AO:$AO)),0)</f>
        <v>58.127376771224419</v>
      </c>
      <c r="CA100" s="19">
        <f>IF(OR($I100="REAL",$I100="INCURRIDO"),SUMIF(S!$O:$O,$I100&amp;$O100&amp;$Q100&amp;UPPER(TEXT(CA$4,"MMMMYYYY"))&amp;$Z100,IF($W$1="Pesos CLP",S!$AD:$AD,S!$AO:$AO)),0)</f>
        <v>113.41127872260701</v>
      </c>
      <c r="CB100" s="19">
        <f>IF(OR($I100="REAL",$I100="INCURRIDO"),SUMIF(S!$O:$O,$I100&amp;$O100&amp;$Q100&amp;UPPER(TEXT(CB$4,"MMMMYYYY"))&amp;$Z100,IF($W$1="Pesos CLP",S!$AD:$AD,S!$AO:$AO)),0)</f>
        <v>392.70026058003185</v>
      </c>
      <c r="CC100" s="19">
        <f>IF(OR($I100="REAL",$I100="INCURRIDO"),SUMIF(S!$O:$O,$I100&amp;$O100&amp;$Q100&amp;UPPER(TEXT(CC$4,"MMMMYYYY"))&amp;$Z100,IF($W$1="Pesos CLP",S!$AD:$AD,S!$AO:$AO)),0)</f>
        <v>0</v>
      </c>
      <c r="CD100" s="19">
        <f>IF(OR($I100="REAL",$I100="INCURRIDO"),SUMIF(S!$O:$O,$I100&amp;$O100&amp;$Q100&amp;UPPER(TEXT(CD$4,"MMMMYYYY"))&amp;$Z100,IF($W$1="Pesos CLP",S!$AD:$AD,S!$AO:$AO)),0)</f>
        <v>16.096828392561221</v>
      </c>
      <c r="CE100" s="19">
        <f>IF(OR($I100="REAL",$I100="INCURRIDO"),SUMIF(S!$O:$O,$I100&amp;$O100&amp;$Q100&amp;UPPER(TEXT(CE$4,"MMMMYYYY"))&amp;$Z100,IF($W$1="Pesos CLP",S!$AD:$AD,S!$AO:$AO)),0)</f>
        <v>192.92180935346795</v>
      </c>
      <c r="CF100" s="19">
        <f>IF(OR($I100="REAL",$I100="INCURRIDO"),SUMIF(S!$O:$O,$I100&amp;$O100&amp;$Q100&amp;UPPER(TEXT(CF$4,"MMMMYYYY"))&amp;$Z100,IF($W$1="Pesos CLP",S!$AD:$AD,S!$AO:$AO)),0)</f>
        <v>194.52845567320799</v>
      </c>
      <c r="CG100" s="19">
        <f>IF(OR($I100="REAL",$I100="INCURRIDO"),SUMIF(S!$O:$O,$I100&amp;$O100&amp;$Q100&amp;UPPER(TEXT(CG$4,"MMMMYYYY"))&amp;$Z100,IF($W$1="Pesos CLP",S!$AD:$AD,S!$AO:$AO)),0)</f>
        <v>467.83549914986639</v>
      </c>
      <c r="CH100" s="19">
        <f>IF(OR($I100="REAL",$I100="INCURRIDO"),SUMIF(S!$O:$O,$I100&amp;$O100&amp;$Q100&amp;UPPER(TEXT(CH$4,"MMMMYYYY"))&amp;$Z100,IF($W$1="Pesos CLP",S!$AD:$AD,S!$AO:$AO)),0)</f>
        <v>222.21581553016316</v>
      </c>
      <c r="CI100" s="19">
        <f>IF(OR($I100="REAL",$I100="INCURRIDO"),SUMIF(S!$O:$O,$I100&amp;$O100&amp;$Q100&amp;UPPER(TEXT(CI$4,"MMMMYYYY"))&amp;$Z100,IF($W$1="Pesos CLP",S!$AD:$AD,S!$AO:$AO)),0)</f>
        <v>667.03261466466108</v>
      </c>
      <c r="CJ100" s="19">
        <f>IF(OR($I100="REAL",$I100="INCURRIDO"),SUMIF(S!$O:$O,$I100&amp;$O100&amp;$Q100&amp;UPPER(TEXT(CJ$4,"MMMMYYYY"))&amp;$Z100,IF($W$1="Pesos CLP",S!$AD:$AD,S!$AO:$AO)),0)</f>
        <v>330.32804479144284</v>
      </c>
      <c r="CK100" s="378">
        <f t="shared" si="100"/>
        <v>0</v>
      </c>
      <c r="CL100" s="378">
        <f t="shared" si="100"/>
        <v>0</v>
      </c>
      <c r="CM100" s="378">
        <f t="shared" si="100"/>
        <v>0</v>
      </c>
      <c r="CN100" s="378">
        <f t="shared" si="100"/>
        <v>0</v>
      </c>
      <c r="CO100" s="378">
        <f t="shared" si="100"/>
        <v>0</v>
      </c>
      <c r="CP100" s="378">
        <f t="shared" si="100"/>
        <v>0</v>
      </c>
      <c r="CQ100" s="378">
        <f t="shared" si="100"/>
        <v>0</v>
      </c>
      <c r="CR100" s="378">
        <f t="shared" si="100"/>
        <v>0</v>
      </c>
      <c r="CS100" s="378">
        <f t="shared" si="101"/>
        <v>0</v>
      </c>
      <c r="CT100" s="378">
        <f t="shared" si="101"/>
        <v>0</v>
      </c>
      <c r="CU100" s="378">
        <f t="shared" si="101"/>
        <v>0</v>
      </c>
      <c r="CV100" s="378">
        <f t="shared" si="101"/>
        <v>0</v>
      </c>
      <c r="CW100" s="378">
        <f t="shared" si="101"/>
        <v>0</v>
      </c>
      <c r="CX100" s="378">
        <f t="shared" si="101"/>
        <v>0</v>
      </c>
      <c r="CY100" s="378">
        <f t="shared" si="101"/>
        <v>0</v>
      </c>
      <c r="CZ100" s="378">
        <f t="shared" si="101"/>
        <v>0</v>
      </c>
      <c r="DA100" s="378">
        <f t="shared" si="101"/>
        <v>0</v>
      </c>
      <c r="DB100" s="378">
        <f t="shared" si="101"/>
        <v>0</v>
      </c>
      <c r="DC100" s="378">
        <f t="shared" si="102"/>
        <v>0</v>
      </c>
      <c r="DD100" s="378">
        <f t="shared" si="102"/>
        <v>0</v>
      </c>
      <c r="DE100" s="378">
        <f t="shared" si="102"/>
        <v>0</v>
      </c>
      <c r="DF100" s="378">
        <f t="shared" si="102"/>
        <v>0</v>
      </c>
      <c r="DG100" s="378">
        <f t="shared" si="102"/>
        <v>0</v>
      </c>
      <c r="DH100" s="378">
        <f t="shared" si="102"/>
        <v>0</v>
      </c>
      <c r="DI100" s="378">
        <f t="shared" si="102"/>
        <v>0</v>
      </c>
      <c r="DJ100" s="378">
        <f t="shared" si="102"/>
        <v>0</v>
      </c>
      <c r="DK100" s="378">
        <f t="shared" si="102"/>
        <v>0</v>
      </c>
      <c r="DL100" s="378">
        <f t="shared" si="102"/>
        <v>0</v>
      </c>
      <c r="DM100" s="378">
        <f t="shared" si="103"/>
        <v>0</v>
      </c>
      <c r="DN100" s="378">
        <f t="shared" si="103"/>
        <v>0</v>
      </c>
      <c r="DO100" s="378">
        <f t="shared" si="103"/>
        <v>0</v>
      </c>
      <c r="DP100" s="378">
        <f t="shared" si="103"/>
        <v>0</v>
      </c>
      <c r="DQ100" s="378">
        <f t="shared" si="103"/>
        <v>0</v>
      </c>
      <c r="DR100" s="378">
        <f t="shared" si="103"/>
        <v>0</v>
      </c>
      <c r="DS100" s="378">
        <f t="shared" si="103"/>
        <v>0</v>
      </c>
      <c r="DT100" s="378">
        <f t="shared" si="103"/>
        <v>0</v>
      </c>
      <c r="DU100" s="378">
        <f t="shared" si="103"/>
        <v>0</v>
      </c>
      <c r="DV100" s="378">
        <f t="shared" si="103"/>
        <v>0</v>
      </c>
      <c r="DW100" s="378">
        <f t="shared" si="104"/>
        <v>0</v>
      </c>
      <c r="DX100" s="378">
        <f t="shared" si="104"/>
        <v>0</v>
      </c>
      <c r="DY100" s="378">
        <f t="shared" si="104"/>
        <v>0</v>
      </c>
      <c r="DZ100" s="378">
        <f t="shared" si="104"/>
        <v>0</v>
      </c>
      <c r="EA100" s="378">
        <f t="shared" si="104"/>
        <v>0</v>
      </c>
      <c r="EB100" s="378">
        <f t="shared" si="104"/>
        <v>0</v>
      </c>
      <c r="EC100" s="378">
        <f t="shared" si="104"/>
        <v>0</v>
      </c>
      <c r="ED100" s="378">
        <f t="shared" si="104"/>
        <v>0</v>
      </c>
      <c r="EE100" s="378">
        <f t="shared" si="104"/>
        <v>0</v>
      </c>
      <c r="EF100" s="378">
        <f t="shared" si="104"/>
        <v>0</v>
      </c>
      <c r="EG100" s="378">
        <f t="shared" si="105"/>
        <v>0</v>
      </c>
      <c r="EH100" s="378">
        <f t="shared" si="105"/>
        <v>0</v>
      </c>
      <c r="EI100" s="378">
        <f t="shared" si="105"/>
        <v>0</v>
      </c>
      <c r="EJ100" s="378">
        <f t="shared" si="105"/>
        <v>0</v>
      </c>
      <c r="EK100" s="378">
        <f t="shared" si="105"/>
        <v>0</v>
      </c>
      <c r="EL100" s="378">
        <f t="shared" si="105"/>
        <v>0</v>
      </c>
      <c r="EM100" s="378">
        <f t="shared" si="105"/>
        <v>0</v>
      </c>
      <c r="EN100" s="378">
        <f t="shared" si="105"/>
        <v>0</v>
      </c>
      <c r="EO100" s="378">
        <f t="shared" si="105"/>
        <v>0</v>
      </c>
      <c r="EP100" s="378">
        <f t="shared" si="105"/>
        <v>0</v>
      </c>
      <c r="EQ100" s="378">
        <f t="shared" si="105"/>
        <v>0</v>
      </c>
    </row>
    <row r="101" spans="1:147" x14ac:dyDescent="0.3">
      <c r="A101" s="368"/>
      <c r="B101" s="368"/>
      <c r="C101" s="368"/>
      <c r="D101" s="368">
        <f t="shared" si="77"/>
        <v>1.034195933456562</v>
      </c>
      <c r="E101" s="368" t="str">
        <f>VLOOKUP(TEXT(Z101,0),'G2'!B:D,3,0)</f>
        <v>MN</v>
      </c>
      <c r="F101" s="816">
        <f t="shared" si="78"/>
        <v>6940.5276218213003</v>
      </c>
      <c r="G101" s="755" t="str">
        <f t="shared" si="75"/>
        <v>REAL 91243910 FEE MO BERG_CAD</v>
      </c>
      <c r="H101" s="756" t="s">
        <v>1190</v>
      </c>
      <c r="I101" s="370" t="s">
        <v>21</v>
      </c>
      <c r="J101" s="370"/>
      <c r="K101" s="368" t="s">
        <v>269</v>
      </c>
      <c r="L101" s="368" t="str">
        <f>IFERROR(VLOOKUP(TEXT(Z101,0),'G2'!$B$5:$D$21,3,0),"")</f>
        <v>MN</v>
      </c>
      <c r="M101" s="369"/>
      <c r="N101" s="370" t="s">
        <v>269</v>
      </c>
      <c r="O101" s="370" t="s">
        <v>269</v>
      </c>
      <c r="P101" s="370"/>
      <c r="Q101" s="370" t="s">
        <v>703</v>
      </c>
      <c r="R101" s="370" t="s">
        <v>26</v>
      </c>
      <c r="S101" s="371"/>
      <c r="T101" s="372"/>
      <c r="U101" s="372"/>
      <c r="V101" s="373">
        <f t="shared" si="106"/>
        <v>0</v>
      </c>
      <c r="W101" s="374">
        <v>0</v>
      </c>
      <c r="X101" s="17" cm="1">
        <f t="array" ref="X101">+IF($W$1="Pesos CLP",W101,W101/TC)*MB_24A25</f>
        <v>0</v>
      </c>
      <c r="Y101" s="18">
        <f t="shared" si="76"/>
        <v>10133.374502935858</v>
      </c>
      <c r="Z101" s="368">
        <v>91243910</v>
      </c>
      <c r="AA101" s="19">
        <f>IF(OR($I101="REAL",$I101="INCURRIDO"),SUMIF(S!$O:$O,$I101&amp;$O101&amp;$Q101&amp;UPPER(TEXT(AA$4,"MMMMYYYY"))&amp;$Z101,IF($W$1="Pesos CLP",S!$AD:$AD,S!$AO:$AO)),0)</f>
        <v>0</v>
      </c>
      <c r="AB101" s="19">
        <f>IF(OR($I101="REAL",$I101="INCURRIDO"),SUMIF(S!$O:$O,$I101&amp;$O101&amp;$Q101&amp;UPPER(TEXT(AB$4,"MMMMYYYY"))&amp;$Z101,IF($W$1="Pesos CLP",S!$AD:$AD,S!$AO:$AO)),0)</f>
        <v>0</v>
      </c>
      <c r="AC101" s="19">
        <f>IF(OR($I101="REAL",$I101="INCURRIDO"),SUMIF(S!$O:$O,$I101&amp;$O101&amp;$Q101&amp;UPPER(TEXT(AC$4,"MMMMYYYY"))&amp;$Z101,IF($W$1="Pesos CLP",S!$AD:$AD,S!$AO:$AO)),0)</f>
        <v>0</v>
      </c>
      <c r="AD101" s="19">
        <f>IF(OR($I101="REAL",$I101="INCURRIDO"),SUMIF(S!$O:$O,$I101&amp;$O101&amp;$Q101&amp;UPPER(TEXT(AD$4,"MMMMYYYY"))&amp;$Z101,IF($W$1="Pesos CLP",S!$AD:$AD,S!$AO:$AO)),0)</f>
        <v>0</v>
      </c>
      <c r="AE101" s="19">
        <f>IF(OR($I101="REAL",$I101="INCURRIDO"),SUMIF(S!$O:$O,$I101&amp;$O101&amp;$Q101&amp;UPPER(TEXT(AE$4,"MMMMYYYY"))&amp;$Z101,IF($W$1="Pesos CLP",S!$AD:$AD,S!$AO:$AO)),0)</f>
        <v>0</v>
      </c>
      <c r="AF101" s="19">
        <f>IF(OR($I101="REAL",$I101="INCURRIDO"),SUMIF(S!$O:$O,$I101&amp;$O101&amp;$Q101&amp;UPPER(TEXT(AF$4,"MMMMYYYY"))&amp;$Z101,IF($W$1="Pesos CLP",S!$AD:$AD,S!$AO:$AO)),0)</f>
        <v>0</v>
      </c>
      <c r="AG101" s="19">
        <f>IF(OR($I101="REAL",$I101="INCURRIDO"),SUMIF(S!$O:$O,$I101&amp;$O101&amp;$Q101&amp;UPPER(TEXT(AG$4,"MMMMYYYY"))&amp;$Z101,IF($W$1="Pesos CLP",S!$AD:$AD,S!$AO:$AO)),0)</f>
        <v>0</v>
      </c>
      <c r="AH101" s="19">
        <f>IF(OR($I101="REAL",$I101="INCURRIDO"),SUMIF(S!$O:$O,$I101&amp;$O101&amp;$Q101&amp;UPPER(TEXT(AH$4,"MMMMYYYY"))&amp;$Z101,IF($W$1="Pesos CLP",S!$AD:$AD,S!$AO:$AO)),0)</f>
        <v>0</v>
      </c>
      <c r="AI101" s="19">
        <f>IF(OR($I101="REAL",$I101="INCURRIDO"),SUMIF(S!$O:$O,$I101&amp;$O101&amp;$Q101&amp;UPPER(TEXT(AI$4,"MMMMYYYY"))&amp;$Z101,IF($W$1="Pesos CLP",S!$AD:$AD,S!$AO:$AO)),0)</f>
        <v>0</v>
      </c>
      <c r="AJ101" s="19">
        <f>IF(OR($I101="REAL",$I101="INCURRIDO"),SUMIF(S!$O:$O,$I101&amp;$O101&amp;$Q101&amp;UPPER(TEXT(AJ$4,"MMMMYYYY"))&amp;$Z101,IF($W$1="Pesos CLP",S!$AD:$AD,S!$AO:$AO)),0)</f>
        <v>0</v>
      </c>
      <c r="AK101" s="19">
        <f>IF(OR($I101="REAL",$I101="INCURRIDO"),SUMIF(S!$O:$O,$I101&amp;$O101&amp;$Q101&amp;UPPER(TEXT(AK$4,"MMMMYYYY"))&amp;$Z101,IF($W$1="Pesos CLP",S!$AD:$AD,S!$AO:$AO)),0)</f>
        <v>0</v>
      </c>
      <c r="AL101" s="19">
        <f>IF(OR($I101="REAL",$I101="INCURRIDO"),SUMIF(S!$O:$O,$I101&amp;$O101&amp;$Q101&amp;UPPER(TEXT(AL$4,"MMMMYYYY"))&amp;$Z101,IF($W$1="Pesos CLP",S!$AD:$AD,S!$AO:$AO)),0)</f>
        <v>0</v>
      </c>
      <c r="AM101" s="19">
        <f>IF(OR($I101="REAL",$I101="INCURRIDO"),SUMIF(S!$O:$O,$I101&amp;$O101&amp;$Q101&amp;UPPER(TEXT(AM$4,"MMMMYYYY"))&amp;$Z101,IF($W$1="Pesos CLP",S!$AD:$AD,S!$AO:$AO)),0)</f>
        <v>0</v>
      </c>
      <c r="AN101" s="19">
        <f>IF(OR($I101="REAL",$I101="INCURRIDO"),SUMIF(S!$O:$O,$I101&amp;$O101&amp;$Q101&amp;UPPER(TEXT(AN$4,"MMMMYYYY"))&amp;$Z101,IF($W$1="Pesos CLP",S!$AD:$AD,S!$AO:$AO)),0)</f>
        <v>0</v>
      </c>
      <c r="AO101" s="19">
        <f>IF(OR($I101="REAL",$I101="INCURRIDO"),SUMIF(S!$O:$O,$I101&amp;$O101&amp;$Q101&amp;UPPER(TEXT(AO$4,"MMMMYYYY"))&amp;$Z101,IF($W$1="Pesos CLP",S!$AD:$AD,S!$AO:$AO)),0)</f>
        <v>0</v>
      </c>
      <c r="AP101" s="19">
        <f>IF(OR($I101="REAL",$I101="INCURRIDO"),SUMIF(S!$O:$O,$I101&amp;$O101&amp;$Q101&amp;UPPER(TEXT(AP$4,"MMMMYYYY"))&amp;$Z101,IF($W$1="Pesos CLP",S!$AD:$AD,S!$AO:$AO)),0)</f>
        <v>0</v>
      </c>
      <c r="AQ101" s="19">
        <f>IF(OR($I101="REAL",$I101="INCURRIDO"),SUMIF(S!$O:$O,$I101&amp;$O101&amp;$Q101&amp;UPPER(TEXT(AQ$4,"MMMMYYYY"))&amp;$Z101,IF($W$1="Pesos CLP",S!$AD:$AD,S!$AO:$AO)),0)</f>
        <v>0</v>
      </c>
      <c r="AR101" s="19">
        <f>IF(OR($I101="REAL",$I101="INCURRIDO"),SUMIF(S!$O:$O,$I101&amp;$O101&amp;$Q101&amp;UPPER(TEXT(AR$4,"MMMMYYYY"))&amp;$Z101,IF($W$1="Pesos CLP",S!$AD:$AD,S!$AO:$AO)),0)</f>
        <v>0</v>
      </c>
      <c r="AS101" s="19">
        <f>IF(OR($I101="REAL",$I101="INCURRIDO"),SUMIF(S!$O:$O,$I101&amp;$O101&amp;$Q101&amp;UPPER(TEXT(AS$4,"MMMMYYYY"))&amp;$Z101,IF($W$1="Pesos CLP",S!$AD:$AD,S!$AO:$AO)),0)</f>
        <v>0</v>
      </c>
      <c r="AT101" s="19">
        <f>IF(OR($I101="REAL",$I101="INCURRIDO"),SUMIF(S!$O:$O,$I101&amp;$O101&amp;$Q101&amp;UPPER(TEXT(AT$4,"MMMMYYYY"))&amp;$Z101,IF($W$1="Pesos CLP",S!$AD:$AD,S!$AO:$AO)),0)</f>
        <v>0</v>
      </c>
      <c r="AU101" s="19">
        <f>IF(OR($I101="REAL",$I101="INCURRIDO"),SUMIF(S!$O:$O,$I101&amp;$O101&amp;$Q101&amp;UPPER(TEXT(AU$4,"MMMMYYYY"))&amp;$Z101,IF($W$1="Pesos CLP",S!$AD:$AD,S!$AO:$AO)),0)</f>
        <v>0</v>
      </c>
      <c r="AV101" s="19">
        <f>IF(OR($I101="REAL",$I101="INCURRIDO"),SUMIF(S!$O:$O,$I101&amp;$O101&amp;$Q101&amp;UPPER(TEXT(AV$4,"MMMMYYYY"))&amp;$Z101,IF($W$1="Pesos CLP",S!$AD:$AD,S!$AO:$AO)),0)</f>
        <v>0</v>
      </c>
      <c r="AW101" s="19">
        <f>IF(OR($I101="REAL",$I101="INCURRIDO"),SUMIF(S!$O:$O,$I101&amp;$O101&amp;$Q101&amp;UPPER(TEXT(AW$4,"MMMMYYYY"))&amp;$Z101,IF($W$1="Pesos CLP",S!$AD:$AD,S!$AO:$AO)),0)</f>
        <v>0</v>
      </c>
      <c r="AX101" s="19">
        <f>IF(OR($I101="REAL",$I101="INCURRIDO"),SUMIF(S!$O:$O,$I101&amp;$O101&amp;$Q101&amp;UPPER(TEXT(AX$4,"MMMMYYYY"))&amp;$Z101,IF($W$1="Pesos CLP",S!$AD:$AD,S!$AO:$AO)),0)</f>
        <v>0</v>
      </c>
      <c r="AY101" s="19">
        <f>IF(OR($I101="REAL",$I101="INCURRIDO"),SUMIF(S!$O:$O,$I101&amp;$O101&amp;$Q101&amp;UPPER(TEXT(AY$4,"MMMMYYYY"))&amp;$Z101,IF($W$1="Pesos CLP",S!$AD:$AD,S!$AO:$AO)),0)</f>
        <v>0</v>
      </c>
      <c r="AZ101" s="19">
        <f>IF(OR($I101="REAL",$I101="INCURRIDO"),SUMIF(S!$O:$O,$I101&amp;$O101&amp;$Q101&amp;UPPER(TEXT(AZ$4,"MMMMYYYY"))&amp;$Z101,IF($W$1="Pesos CLP",S!$AD:$AD,S!$AO:$AO)),0)</f>
        <v>0</v>
      </c>
      <c r="BA101" s="19">
        <f>IF(OR($I101="REAL",$I101="INCURRIDO"),SUMIF(S!$O:$O,$I101&amp;$O101&amp;$Q101&amp;UPPER(TEXT(BA$4,"MMMMYYYY"))&amp;$Z101,IF($W$1="Pesos CLP",S!$AD:$AD,S!$AO:$AO)),0)</f>
        <v>0</v>
      </c>
      <c r="BB101" s="19">
        <f>IF(OR($I101="REAL",$I101="INCURRIDO"),SUMIF(S!$O:$O,$I101&amp;$O101&amp;$Q101&amp;UPPER(TEXT(BB$4,"MMMMYYYY"))&amp;$Z101,IF($W$1="Pesos CLP",S!$AD:$AD,S!$AO:$AO)),0)</f>
        <v>0</v>
      </c>
      <c r="BC101" s="19">
        <f>IF(OR($I101="REAL",$I101="INCURRIDO"),SUMIF(S!$O:$O,$I101&amp;$O101&amp;$Q101&amp;UPPER(TEXT(BC$4,"MMMMYYYY"))&amp;$Z101,IF($W$1="Pesos CLP",S!$AD:$AD,S!$AO:$AO)),0)</f>
        <v>0</v>
      </c>
      <c r="BD101" s="19">
        <f>IF(OR($I101="REAL",$I101="INCURRIDO"),SUMIF(S!$O:$O,$I101&amp;$O101&amp;$Q101&amp;UPPER(TEXT(BD$4,"MMMMYYYY"))&amp;$Z101,IF($W$1="Pesos CLP",S!$AD:$AD,S!$AO:$AO)),0)</f>
        <v>0</v>
      </c>
      <c r="BE101" s="19">
        <f>IF(OR($I101="REAL",$I101="INCURRIDO"),SUMIF(S!$O:$O,$I101&amp;$O101&amp;$Q101&amp;UPPER(TEXT(BE$4,"MMMMYYYY"))&amp;$Z101,IF($W$1="Pesos CLP",S!$AD:$AD,S!$AO:$AO)),0)</f>
        <v>0</v>
      </c>
      <c r="BF101" s="19">
        <f>IF(OR($I101="REAL",$I101="INCURRIDO"),SUMIF(S!$O:$O,$I101&amp;$O101&amp;$Q101&amp;UPPER(TEXT(BF$4,"MMMMYYYY"))&amp;$Z101,IF($W$1="Pesos CLP",S!$AD:$AD,S!$AO:$AO)),0)</f>
        <v>0</v>
      </c>
      <c r="BG101" s="19">
        <f>IF(OR($I101="REAL",$I101="INCURRIDO"),SUMIF(S!$O:$O,$I101&amp;$O101&amp;$Q101&amp;UPPER(TEXT(BG$4,"MMMMYYYY"))&amp;$Z101,IF($W$1="Pesos CLP",S!$AD:$AD,S!$AO:$AO)),0)</f>
        <v>0</v>
      </c>
      <c r="BH101" s="19">
        <f>IF(OR($I101="REAL",$I101="INCURRIDO"),SUMIF(S!$O:$O,$I101&amp;$O101&amp;$Q101&amp;UPPER(TEXT(BH$4,"MMMMYYYY"))&amp;$Z101,IF($W$1="Pesos CLP",S!$AD:$AD,S!$AO:$AO)),0)</f>
        <v>0</v>
      </c>
      <c r="BI101" s="19">
        <f>IF(OR($I101="REAL",$I101="INCURRIDO"),SUMIF(S!$O:$O,$I101&amp;$O101&amp;$Q101&amp;UPPER(TEXT(BI$4,"MMMMYYYY"))&amp;$Z101,IF($W$1="Pesos CLP",S!$AD:$AD,S!$AO:$AO)),0)</f>
        <v>0</v>
      </c>
      <c r="BJ101" s="19">
        <f>IF(OR($I101="REAL",$I101="INCURRIDO"),SUMIF(S!$O:$O,$I101&amp;$O101&amp;$Q101&amp;UPPER(TEXT(BJ$4,"MMMMYYYY"))&amp;$Z101,IF($W$1="Pesos CLP",S!$AD:$AD,S!$AO:$AO)),0)</f>
        <v>0</v>
      </c>
      <c r="BK101" s="19">
        <f>IF(OR($I101="REAL",$I101="INCURRIDO"),SUMIF(S!$O:$O,$I101&amp;$O101&amp;$Q101&amp;UPPER(TEXT(BK$4,"MMMMYYYY"))&amp;$Z101,IF($W$1="Pesos CLP",S!$AD:$AD,S!$AO:$AO)),0)</f>
        <v>0</v>
      </c>
      <c r="BL101" s="19">
        <f>IF(OR($I101="REAL",$I101="INCURRIDO"),SUMIF(S!$O:$O,$I101&amp;$O101&amp;$Q101&amp;UPPER(TEXT(BL$4,"MMMMYYYY"))&amp;$Z101,IF($W$1="Pesos CLP",S!$AD:$AD,S!$AO:$AO)),0)</f>
        <v>0</v>
      </c>
      <c r="BM101" s="19">
        <f>IF(OR($I101="REAL",$I101="INCURRIDO"),SUMIF(S!$O:$O,$I101&amp;$O101&amp;$Q101&amp;UPPER(TEXT(BM$4,"MMMMYYYY"))&amp;$Z101,IF($W$1="Pesos CLP",S!$AD:$AD,S!$AO:$AO)),0)</f>
        <v>0</v>
      </c>
      <c r="BN101" s="19">
        <f>IF(OR($I101="REAL",$I101="INCURRIDO"),SUMIF(S!$O:$O,$I101&amp;$O101&amp;$Q101&amp;UPPER(TEXT(BN$4,"MMMMYYYY"))&amp;$Z101,IF($W$1="Pesos CLP",S!$AD:$AD,S!$AO:$AO)),0)</f>
        <v>0</v>
      </c>
      <c r="BO101" s="19">
        <f>IF(OR($I101="REAL",$I101="INCURRIDO"),SUMIF(S!$O:$O,$I101&amp;$O101&amp;$Q101&amp;UPPER(TEXT(BO$4,"MMMMYYYY"))&amp;$Z101,IF($W$1="Pesos CLP",S!$AD:$AD,S!$AO:$AO)),0)</f>
        <v>0</v>
      </c>
      <c r="BP101" s="19">
        <f>IF(OR($I101="REAL",$I101="INCURRIDO"),SUMIF(S!$O:$O,$I101&amp;$O101&amp;$Q101&amp;UPPER(TEXT(BP$4,"MMMMYYYY"))&amp;$Z101,IF($W$1="Pesos CLP",S!$AD:$AD,S!$AO:$AO)),0)</f>
        <v>0</v>
      </c>
      <c r="BQ101" s="19">
        <f>IF(OR($I101="REAL",$I101="INCURRIDO"),SUMIF(S!$O:$O,$I101&amp;$O101&amp;$Q101&amp;UPPER(TEXT(BQ$4,"MMMMYYYY"))&amp;$Z101,IF($W$1="Pesos CLP",S!$AD:$AD,S!$AO:$AO)),0)</f>
        <v>0</v>
      </c>
      <c r="BR101" s="19">
        <f>IF(OR($I101="REAL",$I101="INCURRIDO"),SUMIF(S!$O:$O,$I101&amp;$O101&amp;$Q101&amp;UPPER(TEXT(BR$4,"MMMMYYYY"))&amp;$Z101,IF($W$1="Pesos CLP",S!$AD:$AD,S!$AO:$AO)),0)</f>
        <v>0</v>
      </c>
      <c r="BS101" s="19">
        <f>IF(OR($I101="REAL",$I101="INCURRIDO"),SUMIF(S!$O:$O,$I101&amp;$O101&amp;$Q101&amp;UPPER(TEXT(BS$4,"MMMMYYYY"))&amp;$Z101,IF($W$1="Pesos CLP",S!$AD:$AD,S!$AO:$AO)),0)</f>
        <v>471.07251961620915</v>
      </c>
      <c r="BT101" s="19">
        <f>IF(OR($I101="REAL",$I101="INCURRIDO"),SUMIF(S!$O:$O,$I101&amp;$O101&amp;$Q101&amp;UPPER(TEXT(BT$4,"MMMMYYYY"))&amp;$Z101,IF($W$1="Pesos CLP",S!$AD:$AD,S!$AO:$AO)),0)</f>
        <v>546.30611124512359</v>
      </c>
      <c r="BU101" s="19">
        <f>IF(OR($I101="REAL",$I101="INCURRIDO"),SUMIF(S!$O:$O,$I101&amp;$O101&amp;$Q101&amp;UPPER(TEXT(BU$4,"MMMMYYYY"))&amp;$Z101,IF($W$1="Pesos CLP",S!$AD:$AD,S!$AO:$AO)),0)</f>
        <v>1431.7282557210408</v>
      </c>
      <c r="BV101" s="19">
        <f>IF(OR($I101="REAL",$I101="INCURRIDO"),SUMIF(S!$O:$O,$I101&amp;$O101&amp;$Q101&amp;UPPER(TEXT(BV$4,"MMMMYYYY"))&amp;$Z101,IF($W$1="Pesos CLP",S!$AD:$AD,S!$AO:$AO)),0)</f>
        <v>912.21561856792493</v>
      </c>
      <c r="BW101" s="19">
        <f>IF(OR($I101="REAL",$I101="INCURRIDO"),SUMIF(S!$O:$O,$I101&amp;$O101&amp;$Q101&amp;UPPER(TEXT(BW$4,"MMMMYYYY"))&amp;$Z101,IF($W$1="Pesos CLP",S!$AD:$AD,S!$AO:$AO)),0)</f>
        <v>1824.8169679243886</v>
      </c>
      <c r="BX101" s="19">
        <f>IF(OR($I101="REAL",$I101="INCURRIDO"),SUMIF(S!$O:$O,$I101&amp;$O101&amp;$Q101&amp;UPPER(TEXT(BX$4,"MMMMYYYY"))&amp;$Z101,IF($W$1="Pesos CLP",S!$AD:$AD,S!$AO:$AO)),0)</f>
        <v>1131.073022826698</v>
      </c>
      <c r="BY101" s="19">
        <f>IF(OR($I101="REAL",$I101="INCURRIDO"),SUMIF(S!$O:$O,$I101&amp;$O101&amp;$Q101&amp;UPPER(TEXT(BY$4,"MMMMYYYY"))&amp;$Z101,IF($W$1="Pesos CLP",S!$AD:$AD,S!$AO:$AO)),0)</f>
        <v>201.1953083158869</v>
      </c>
      <c r="BZ101" s="19">
        <f>IF(OR($I101="REAL",$I101="INCURRIDO"),SUMIF(S!$O:$O,$I101&amp;$O101&amp;$Q101&amp;UPPER(TEXT(BZ$4,"MMMMYYYY"))&amp;$Z101,IF($W$1="Pesos CLP",S!$AD:$AD,S!$AO:$AO)),0)</f>
        <v>146.3653445561342</v>
      </c>
      <c r="CA101" s="19">
        <f>IF(OR($I101="REAL",$I101="INCURRIDO"),SUMIF(S!$O:$O,$I101&amp;$O101&amp;$Q101&amp;UPPER(TEXT(CA$4,"MMMMYYYY"))&amp;$Z101,IF($W$1="Pesos CLP",S!$AD:$AD,S!$AO:$AO)),0)</f>
        <v>111.95049618643556</v>
      </c>
      <c r="CB101" s="19">
        <f>IF(OR($I101="REAL",$I101="INCURRIDO"),SUMIF(S!$O:$O,$I101&amp;$O101&amp;$Q101&amp;UPPER(TEXT(CB$4,"MMMMYYYY"))&amp;$Z101,IF($W$1="Pesos CLP",S!$AD:$AD,S!$AO:$AO)),0)</f>
        <v>163.8039768614583</v>
      </c>
      <c r="CC101" s="19">
        <f>IF(OR($I101="REAL",$I101="INCURRIDO"),SUMIF(S!$O:$O,$I101&amp;$O101&amp;$Q101&amp;UPPER(TEXT(CC$4,"MMMMYYYY"))&amp;$Z101,IF($W$1="Pesos CLP",S!$AD:$AD,S!$AO:$AO)),0)</f>
        <v>130.96620320272629</v>
      </c>
      <c r="CD101" s="19">
        <f>IF(OR($I101="REAL",$I101="INCURRIDO"),SUMIF(S!$O:$O,$I101&amp;$O101&amp;$Q101&amp;UPPER(TEXT(CD$4,"MMMMYYYY"))&amp;$Z101,IF($W$1="Pesos CLP",S!$AD:$AD,S!$AO:$AO)),0)</f>
        <v>455.39523208152872</v>
      </c>
      <c r="CE101" s="19">
        <f>IF(OR($I101="REAL",$I101="INCURRIDO"),SUMIF(S!$O:$O,$I101&amp;$O101&amp;$Q101&amp;UPPER(TEXT(CE$4,"MMMMYYYY"))&amp;$Z101,IF($W$1="Pesos CLP",S!$AD:$AD,S!$AO:$AO)),0)</f>
        <v>622.88976184188414</v>
      </c>
      <c r="CF101" s="19">
        <f>IF(OR($I101="REAL",$I101="INCURRIDO"),SUMIF(S!$O:$O,$I101&amp;$O101&amp;$Q101&amp;UPPER(TEXT(CF$4,"MMMMYYYY"))&amp;$Z101,IF($W$1="Pesos CLP",S!$AD:$AD,S!$AO:$AO)),0)</f>
        <v>478.49551234553161</v>
      </c>
      <c r="CG101" s="19">
        <f>IF(OR($I101="REAL",$I101="INCURRIDO"),SUMIF(S!$O:$O,$I101&amp;$O101&amp;$Q101&amp;UPPER(TEXT(CG$4,"MMMMYYYY"))&amp;$Z101,IF($W$1="Pesos CLP",S!$AD:$AD,S!$AO:$AO)),0)</f>
        <v>516.84858762348836</v>
      </c>
      <c r="CH101" s="19">
        <f>IF(OR($I101="REAL",$I101="INCURRIDO"),SUMIF(S!$O:$O,$I101&amp;$O101&amp;$Q101&amp;UPPER(TEXT(CH$4,"MMMMYYYY"))&amp;$Z101,IF($W$1="Pesos CLP",S!$AD:$AD,S!$AO:$AO)),0)</f>
        <v>530.32958404327576</v>
      </c>
      <c r="CI101" s="19">
        <f>IF(OR($I101="REAL",$I101="INCURRIDO"),SUMIF(S!$O:$O,$I101&amp;$O101&amp;$Q101&amp;UPPER(TEXT(CI$4,"MMMMYYYY"))&amp;$Z101,IF($W$1="Pesos CLP",S!$AD:$AD,S!$AO:$AO)),0)</f>
        <v>420.1459870353126</v>
      </c>
      <c r="CJ101" s="19">
        <f>IF(OR($I101="REAL",$I101="INCURRIDO"),SUMIF(S!$O:$O,$I101&amp;$O101&amp;$Q101&amp;UPPER(TEXT(CJ$4,"MMMMYYYY"))&amp;$Z101,IF($W$1="Pesos CLP",S!$AD:$AD,S!$AO:$AO)),0)</f>
        <v>37.776012940811306</v>
      </c>
      <c r="CK101" s="378">
        <f t="shared" si="100"/>
        <v>0</v>
      </c>
      <c r="CL101" s="378">
        <f t="shared" si="100"/>
        <v>0</v>
      </c>
      <c r="CM101" s="378">
        <f t="shared" si="100"/>
        <v>0</v>
      </c>
      <c r="CN101" s="378">
        <f t="shared" si="100"/>
        <v>0</v>
      </c>
      <c r="CO101" s="378">
        <f t="shared" si="100"/>
        <v>0</v>
      </c>
      <c r="CP101" s="378">
        <f t="shared" si="100"/>
        <v>0</v>
      </c>
      <c r="CQ101" s="378">
        <f t="shared" si="100"/>
        <v>0</v>
      </c>
      <c r="CR101" s="378">
        <f t="shared" si="100"/>
        <v>0</v>
      </c>
      <c r="CS101" s="378">
        <f t="shared" si="101"/>
        <v>0</v>
      </c>
      <c r="CT101" s="378">
        <f t="shared" si="101"/>
        <v>0</v>
      </c>
      <c r="CU101" s="378">
        <f t="shared" si="101"/>
        <v>0</v>
      </c>
      <c r="CV101" s="378">
        <f t="shared" si="101"/>
        <v>0</v>
      </c>
      <c r="CW101" s="378">
        <f t="shared" si="101"/>
        <v>0</v>
      </c>
      <c r="CX101" s="378">
        <f t="shared" si="101"/>
        <v>0</v>
      </c>
      <c r="CY101" s="378">
        <f t="shared" si="101"/>
        <v>0</v>
      </c>
      <c r="CZ101" s="378">
        <f t="shared" si="101"/>
        <v>0</v>
      </c>
      <c r="DA101" s="378">
        <f t="shared" si="101"/>
        <v>0</v>
      </c>
      <c r="DB101" s="378">
        <f t="shared" si="101"/>
        <v>0</v>
      </c>
      <c r="DC101" s="378">
        <f t="shared" si="102"/>
        <v>0</v>
      </c>
      <c r="DD101" s="378">
        <f t="shared" si="102"/>
        <v>0</v>
      </c>
      <c r="DE101" s="378">
        <f t="shared" si="102"/>
        <v>0</v>
      </c>
      <c r="DF101" s="378">
        <f t="shared" si="102"/>
        <v>0</v>
      </c>
      <c r="DG101" s="378">
        <f t="shared" si="102"/>
        <v>0</v>
      </c>
      <c r="DH101" s="378">
        <f t="shared" si="102"/>
        <v>0</v>
      </c>
      <c r="DI101" s="378">
        <f t="shared" si="102"/>
        <v>0</v>
      </c>
      <c r="DJ101" s="378">
        <f t="shared" si="102"/>
        <v>0</v>
      </c>
      <c r="DK101" s="378">
        <f t="shared" si="102"/>
        <v>0</v>
      </c>
      <c r="DL101" s="378">
        <f t="shared" si="102"/>
        <v>0</v>
      </c>
      <c r="DM101" s="378">
        <f t="shared" si="103"/>
        <v>0</v>
      </c>
      <c r="DN101" s="378">
        <f t="shared" si="103"/>
        <v>0</v>
      </c>
      <c r="DO101" s="378">
        <f t="shared" si="103"/>
        <v>0</v>
      </c>
      <c r="DP101" s="378">
        <f t="shared" si="103"/>
        <v>0</v>
      </c>
      <c r="DQ101" s="378">
        <f t="shared" si="103"/>
        <v>0</v>
      </c>
      <c r="DR101" s="378">
        <f t="shared" si="103"/>
        <v>0</v>
      </c>
      <c r="DS101" s="378">
        <f t="shared" si="103"/>
        <v>0</v>
      </c>
      <c r="DT101" s="378">
        <f t="shared" si="103"/>
        <v>0</v>
      </c>
      <c r="DU101" s="378">
        <f t="shared" si="103"/>
        <v>0</v>
      </c>
      <c r="DV101" s="378">
        <f t="shared" si="103"/>
        <v>0</v>
      </c>
      <c r="DW101" s="378">
        <f t="shared" si="104"/>
        <v>0</v>
      </c>
      <c r="DX101" s="378">
        <f t="shared" si="104"/>
        <v>0</v>
      </c>
      <c r="DY101" s="378">
        <f t="shared" si="104"/>
        <v>0</v>
      </c>
      <c r="DZ101" s="378">
        <f t="shared" si="104"/>
        <v>0</v>
      </c>
      <c r="EA101" s="378">
        <f t="shared" si="104"/>
        <v>0</v>
      </c>
      <c r="EB101" s="378">
        <f t="shared" si="104"/>
        <v>0</v>
      </c>
      <c r="EC101" s="378">
        <f t="shared" si="104"/>
        <v>0</v>
      </c>
      <c r="ED101" s="378">
        <f t="shared" si="104"/>
        <v>0</v>
      </c>
      <c r="EE101" s="378">
        <f t="shared" si="104"/>
        <v>0</v>
      </c>
      <c r="EF101" s="378">
        <f t="shared" si="104"/>
        <v>0</v>
      </c>
      <c r="EG101" s="378">
        <f t="shared" si="105"/>
        <v>0</v>
      </c>
      <c r="EH101" s="378">
        <f t="shared" si="105"/>
        <v>0</v>
      </c>
      <c r="EI101" s="378">
        <f t="shared" si="105"/>
        <v>0</v>
      </c>
      <c r="EJ101" s="378">
        <f t="shared" si="105"/>
        <v>0</v>
      </c>
      <c r="EK101" s="378">
        <f t="shared" si="105"/>
        <v>0</v>
      </c>
      <c r="EL101" s="378">
        <f t="shared" si="105"/>
        <v>0</v>
      </c>
      <c r="EM101" s="378">
        <f t="shared" si="105"/>
        <v>0</v>
      </c>
      <c r="EN101" s="378">
        <f t="shared" si="105"/>
        <v>0</v>
      </c>
      <c r="EO101" s="378">
        <f t="shared" si="105"/>
        <v>0</v>
      </c>
      <c r="EP101" s="378">
        <f t="shared" si="105"/>
        <v>0</v>
      </c>
      <c r="EQ101" s="378">
        <f t="shared" si="105"/>
        <v>0</v>
      </c>
    </row>
    <row r="102" spans="1:147" x14ac:dyDescent="0.3">
      <c r="A102" s="368"/>
      <c r="B102" s="368"/>
      <c r="C102" s="368"/>
      <c r="D102" s="368">
        <f t="shared" si="77"/>
        <v>1.034195933456562</v>
      </c>
      <c r="E102" s="368" t="str">
        <f>VLOOKUP(TEXT(Z102,0),'G2'!B:D,3,0)</f>
        <v>MN</v>
      </c>
      <c r="F102" s="816">
        <f t="shared" si="78"/>
        <v>4406.2572165105967</v>
      </c>
      <c r="G102" s="755" t="str">
        <f t="shared" si="75"/>
        <v>REAL 91243920 FEE SS BERG_CAD</v>
      </c>
      <c r="H102" s="756" t="s">
        <v>1190</v>
      </c>
      <c r="I102" s="370" t="s">
        <v>21</v>
      </c>
      <c r="J102" s="370"/>
      <c r="K102" s="368" t="s">
        <v>22</v>
      </c>
      <c r="L102" s="368" t="str">
        <f>IFERROR(VLOOKUP(TEXT(Z102,0),'G2'!$B$5:$D$21,3,0),"")</f>
        <v>MN</v>
      </c>
      <c r="M102" s="369"/>
      <c r="N102" s="370" t="s">
        <v>22</v>
      </c>
      <c r="O102" s="370" t="s">
        <v>22</v>
      </c>
      <c r="P102" s="370"/>
      <c r="Q102" s="370" t="s">
        <v>703</v>
      </c>
      <c r="R102" s="370" t="s">
        <v>26</v>
      </c>
      <c r="S102" s="371"/>
      <c r="T102" s="372"/>
      <c r="U102" s="372"/>
      <c r="V102" s="373">
        <f t="shared" si="106"/>
        <v>0</v>
      </c>
      <c r="W102" s="374">
        <v>0</v>
      </c>
      <c r="X102" s="17" cm="1">
        <f t="array" ref="X102">+IF($W$1="Pesos CLP",W102,W102/TC)*MB_24A25</f>
        <v>0</v>
      </c>
      <c r="Y102" s="18">
        <f t="shared" si="76"/>
        <v>6411.8405185653301</v>
      </c>
      <c r="Z102" s="368">
        <v>91243920</v>
      </c>
      <c r="AA102" s="19">
        <f>IF(OR($I102="REAL",$I102="INCURRIDO"),SUMIF(S!$O:$O,$I102&amp;$O102&amp;$Q102&amp;UPPER(TEXT(AA$4,"MMMMYYYY"))&amp;$Z102,IF($W$1="Pesos CLP",S!$AD:$AD,S!$AO:$AO)),0)</f>
        <v>0</v>
      </c>
      <c r="AB102" s="19">
        <f>IF(OR($I102="REAL",$I102="INCURRIDO"),SUMIF(S!$O:$O,$I102&amp;$O102&amp;$Q102&amp;UPPER(TEXT(AB$4,"MMMMYYYY"))&amp;$Z102,IF($W$1="Pesos CLP",S!$AD:$AD,S!$AO:$AO)),0)</f>
        <v>0</v>
      </c>
      <c r="AC102" s="19">
        <f>IF(OR($I102="REAL",$I102="INCURRIDO"),SUMIF(S!$O:$O,$I102&amp;$O102&amp;$Q102&amp;UPPER(TEXT(AC$4,"MMMMYYYY"))&amp;$Z102,IF($W$1="Pesos CLP",S!$AD:$AD,S!$AO:$AO)),0)</f>
        <v>0</v>
      </c>
      <c r="AD102" s="19">
        <f>IF(OR($I102="REAL",$I102="INCURRIDO"),SUMIF(S!$O:$O,$I102&amp;$O102&amp;$Q102&amp;UPPER(TEXT(AD$4,"MMMMYYYY"))&amp;$Z102,IF($W$1="Pesos CLP",S!$AD:$AD,S!$AO:$AO)),0)</f>
        <v>0</v>
      </c>
      <c r="AE102" s="19">
        <f>IF(OR($I102="REAL",$I102="INCURRIDO"),SUMIF(S!$O:$O,$I102&amp;$O102&amp;$Q102&amp;UPPER(TEXT(AE$4,"MMMMYYYY"))&amp;$Z102,IF($W$1="Pesos CLP",S!$AD:$AD,S!$AO:$AO)),0)</f>
        <v>0</v>
      </c>
      <c r="AF102" s="19">
        <f>IF(OR($I102="REAL",$I102="INCURRIDO"),SUMIF(S!$O:$O,$I102&amp;$O102&amp;$Q102&amp;UPPER(TEXT(AF$4,"MMMMYYYY"))&amp;$Z102,IF($W$1="Pesos CLP",S!$AD:$AD,S!$AO:$AO)),0)</f>
        <v>0</v>
      </c>
      <c r="AG102" s="19">
        <f>IF(OR($I102="REAL",$I102="INCURRIDO"),SUMIF(S!$O:$O,$I102&amp;$O102&amp;$Q102&amp;UPPER(TEXT(AG$4,"MMMMYYYY"))&amp;$Z102,IF($W$1="Pesos CLP",S!$AD:$AD,S!$AO:$AO)),0)</f>
        <v>0</v>
      </c>
      <c r="AH102" s="19">
        <f>IF(OR($I102="REAL",$I102="INCURRIDO"),SUMIF(S!$O:$O,$I102&amp;$O102&amp;$Q102&amp;UPPER(TEXT(AH$4,"MMMMYYYY"))&amp;$Z102,IF($W$1="Pesos CLP",S!$AD:$AD,S!$AO:$AO)),0)</f>
        <v>0</v>
      </c>
      <c r="AI102" s="19">
        <f>IF(OR($I102="REAL",$I102="INCURRIDO"),SUMIF(S!$O:$O,$I102&amp;$O102&amp;$Q102&amp;UPPER(TEXT(AI$4,"MMMMYYYY"))&amp;$Z102,IF($W$1="Pesos CLP",S!$AD:$AD,S!$AO:$AO)),0)</f>
        <v>0</v>
      </c>
      <c r="AJ102" s="19">
        <f>IF(OR($I102="REAL",$I102="INCURRIDO"),SUMIF(S!$O:$O,$I102&amp;$O102&amp;$Q102&amp;UPPER(TEXT(AJ$4,"MMMMYYYY"))&amp;$Z102,IF($W$1="Pesos CLP",S!$AD:$AD,S!$AO:$AO)),0)</f>
        <v>0</v>
      </c>
      <c r="AK102" s="19">
        <f>IF(OR($I102="REAL",$I102="INCURRIDO"),SUMIF(S!$O:$O,$I102&amp;$O102&amp;$Q102&amp;UPPER(TEXT(AK$4,"MMMMYYYY"))&amp;$Z102,IF($W$1="Pesos CLP",S!$AD:$AD,S!$AO:$AO)),0)</f>
        <v>0</v>
      </c>
      <c r="AL102" s="19">
        <f>IF(OR($I102="REAL",$I102="INCURRIDO"),SUMIF(S!$O:$O,$I102&amp;$O102&amp;$Q102&amp;UPPER(TEXT(AL$4,"MMMMYYYY"))&amp;$Z102,IF($W$1="Pesos CLP",S!$AD:$AD,S!$AO:$AO)),0)</f>
        <v>0</v>
      </c>
      <c r="AM102" s="19">
        <f>IF(OR($I102="REAL",$I102="INCURRIDO"),SUMIF(S!$O:$O,$I102&amp;$O102&amp;$Q102&amp;UPPER(TEXT(AM$4,"MMMMYYYY"))&amp;$Z102,IF($W$1="Pesos CLP",S!$AD:$AD,S!$AO:$AO)),0)</f>
        <v>0</v>
      </c>
      <c r="AN102" s="19">
        <f>IF(OR($I102="REAL",$I102="INCURRIDO"),SUMIF(S!$O:$O,$I102&amp;$O102&amp;$Q102&amp;UPPER(TEXT(AN$4,"MMMMYYYY"))&amp;$Z102,IF($W$1="Pesos CLP",S!$AD:$AD,S!$AO:$AO)),0)</f>
        <v>0</v>
      </c>
      <c r="AO102" s="19">
        <f>IF(OR($I102="REAL",$I102="INCURRIDO"),SUMIF(S!$O:$O,$I102&amp;$O102&amp;$Q102&amp;UPPER(TEXT(AO$4,"MMMMYYYY"))&amp;$Z102,IF($W$1="Pesos CLP",S!$AD:$AD,S!$AO:$AO)),0)</f>
        <v>0</v>
      </c>
      <c r="AP102" s="19">
        <f>IF(OR($I102="REAL",$I102="INCURRIDO"),SUMIF(S!$O:$O,$I102&amp;$O102&amp;$Q102&amp;UPPER(TEXT(AP$4,"MMMMYYYY"))&amp;$Z102,IF($W$1="Pesos CLP",S!$AD:$AD,S!$AO:$AO)),0)</f>
        <v>0</v>
      </c>
      <c r="AQ102" s="19">
        <f>IF(OR($I102="REAL",$I102="INCURRIDO"),SUMIF(S!$O:$O,$I102&amp;$O102&amp;$Q102&amp;UPPER(TEXT(AQ$4,"MMMMYYYY"))&amp;$Z102,IF($W$1="Pesos CLP",S!$AD:$AD,S!$AO:$AO)),0)</f>
        <v>0</v>
      </c>
      <c r="AR102" s="19">
        <f>IF(OR($I102="REAL",$I102="INCURRIDO"),SUMIF(S!$O:$O,$I102&amp;$O102&amp;$Q102&amp;UPPER(TEXT(AR$4,"MMMMYYYY"))&amp;$Z102,IF($W$1="Pesos CLP",S!$AD:$AD,S!$AO:$AO)),0)</f>
        <v>0</v>
      </c>
      <c r="AS102" s="19">
        <f>IF(OR($I102="REAL",$I102="INCURRIDO"),SUMIF(S!$O:$O,$I102&amp;$O102&amp;$Q102&amp;UPPER(TEXT(AS$4,"MMMMYYYY"))&amp;$Z102,IF($W$1="Pesos CLP",S!$AD:$AD,S!$AO:$AO)),0)</f>
        <v>0</v>
      </c>
      <c r="AT102" s="19">
        <f>IF(OR($I102="REAL",$I102="INCURRIDO"),SUMIF(S!$O:$O,$I102&amp;$O102&amp;$Q102&amp;UPPER(TEXT(AT$4,"MMMMYYYY"))&amp;$Z102,IF($W$1="Pesos CLP",S!$AD:$AD,S!$AO:$AO)),0)</f>
        <v>0</v>
      </c>
      <c r="AU102" s="19">
        <f>IF(OR($I102="REAL",$I102="INCURRIDO"),SUMIF(S!$O:$O,$I102&amp;$O102&amp;$Q102&amp;UPPER(TEXT(AU$4,"MMMMYYYY"))&amp;$Z102,IF($W$1="Pesos CLP",S!$AD:$AD,S!$AO:$AO)),0)</f>
        <v>0</v>
      </c>
      <c r="AV102" s="19">
        <f>IF(OR($I102="REAL",$I102="INCURRIDO"),SUMIF(S!$O:$O,$I102&amp;$O102&amp;$Q102&amp;UPPER(TEXT(AV$4,"MMMMYYYY"))&amp;$Z102,IF($W$1="Pesos CLP",S!$AD:$AD,S!$AO:$AO)),0)</f>
        <v>0</v>
      </c>
      <c r="AW102" s="19">
        <f>IF(OR($I102="REAL",$I102="INCURRIDO"),SUMIF(S!$O:$O,$I102&amp;$O102&amp;$Q102&amp;UPPER(TEXT(AW$4,"MMMMYYYY"))&amp;$Z102,IF($W$1="Pesos CLP",S!$AD:$AD,S!$AO:$AO)),0)</f>
        <v>0</v>
      </c>
      <c r="AX102" s="19">
        <f>IF(OR($I102="REAL",$I102="INCURRIDO"),SUMIF(S!$O:$O,$I102&amp;$O102&amp;$Q102&amp;UPPER(TEXT(AX$4,"MMMMYYYY"))&amp;$Z102,IF($W$1="Pesos CLP",S!$AD:$AD,S!$AO:$AO)),0)</f>
        <v>0</v>
      </c>
      <c r="AY102" s="19">
        <f>IF(OR($I102="REAL",$I102="INCURRIDO"),SUMIF(S!$O:$O,$I102&amp;$O102&amp;$Q102&amp;UPPER(TEXT(AY$4,"MMMMYYYY"))&amp;$Z102,IF($W$1="Pesos CLP",S!$AD:$AD,S!$AO:$AO)),0)</f>
        <v>0</v>
      </c>
      <c r="AZ102" s="19">
        <f>IF(OR($I102="REAL",$I102="INCURRIDO"),SUMIF(S!$O:$O,$I102&amp;$O102&amp;$Q102&amp;UPPER(TEXT(AZ$4,"MMMMYYYY"))&amp;$Z102,IF($W$1="Pesos CLP",S!$AD:$AD,S!$AO:$AO)),0)</f>
        <v>0</v>
      </c>
      <c r="BA102" s="19">
        <f>IF(OR($I102="REAL",$I102="INCURRIDO"),SUMIF(S!$O:$O,$I102&amp;$O102&amp;$Q102&amp;UPPER(TEXT(BA$4,"MMMMYYYY"))&amp;$Z102,IF($W$1="Pesos CLP",S!$AD:$AD,S!$AO:$AO)),0)</f>
        <v>0</v>
      </c>
      <c r="BB102" s="19">
        <f>IF(OR($I102="REAL",$I102="INCURRIDO"),SUMIF(S!$O:$O,$I102&amp;$O102&amp;$Q102&amp;UPPER(TEXT(BB$4,"MMMMYYYY"))&amp;$Z102,IF($W$1="Pesos CLP",S!$AD:$AD,S!$AO:$AO)),0)</f>
        <v>0</v>
      </c>
      <c r="BC102" s="19">
        <f>IF(OR($I102="REAL",$I102="INCURRIDO"),SUMIF(S!$O:$O,$I102&amp;$O102&amp;$Q102&amp;UPPER(TEXT(BC$4,"MMMMYYYY"))&amp;$Z102,IF($W$1="Pesos CLP",S!$AD:$AD,S!$AO:$AO)),0)</f>
        <v>0</v>
      </c>
      <c r="BD102" s="19">
        <f>IF(OR($I102="REAL",$I102="INCURRIDO"),SUMIF(S!$O:$O,$I102&amp;$O102&amp;$Q102&amp;UPPER(TEXT(BD$4,"MMMMYYYY"))&amp;$Z102,IF($W$1="Pesos CLP",S!$AD:$AD,S!$AO:$AO)),0)</f>
        <v>0</v>
      </c>
      <c r="BE102" s="19">
        <f>IF(OR($I102="REAL",$I102="INCURRIDO"),SUMIF(S!$O:$O,$I102&amp;$O102&amp;$Q102&amp;UPPER(TEXT(BE$4,"MMMMYYYY"))&amp;$Z102,IF($W$1="Pesos CLP",S!$AD:$AD,S!$AO:$AO)),0)</f>
        <v>0</v>
      </c>
      <c r="BF102" s="19">
        <f>IF(OR($I102="REAL",$I102="INCURRIDO"),SUMIF(S!$O:$O,$I102&amp;$O102&amp;$Q102&amp;UPPER(TEXT(BF$4,"MMMMYYYY"))&amp;$Z102,IF($W$1="Pesos CLP",S!$AD:$AD,S!$AO:$AO)),0)</f>
        <v>0</v>
      </c>
      <c r="BG102" s="19">
        <f>IF(OR($I102="REAL",$I102="INCURRIDO"),SUMIF(S!$O:$O,$I102&amp;$O102&amp;$Q102&amp;UPPER(TEXT(BG$4,"MMMMYYYY"))&amp;$Z102,IF($W$1="Pesos CLP",S!$AD:$AD,S!$AO:$AO)),0)</f>
        <v>0</v>
      </c>
      <c r="BH102" s="19">
        <f>IF(OR($I102="REAL",$I102="INCURRIDO"),SUMIF(S!$O:$O,$I102&amp;$O102&amp;$Q102&amp;UPPER(TEXT(BH$4,"MMMMYYYY"))&amp;$Z102,IF($W$1="Pesos CLP",S!$AD:$AD,S!$AO:$AO)),0)</f>
        <v>0</v>
      </c>
      <c r="BI102" s="19">
        <f>IF(OR($I102="REAL",$I102="INCURRIDO"),SUMIF(S!$O:$O,$I102&amp;$O102&amp;$Q102&amp;UPPER(TEXT(BI$4,"MMMMYYYY"))&amp;$Z102,IF($W$1="Pesos CLP",S!$AD:$AD,S!$AO:$AO)),0)</f>
        <v>0</v>
      </c>
      <c r="BJ102" s="19">
        <f>IF(OR($I102="REAL",$I102="INCURRIDO"),SUMIF(S!$O:$O,$I102&amp;$O102&amp;$Q102&amp;UPPER(TEXT(BJ$4,"MMMMYYYY"))&amp;$Z102,IF($W$1="Pesos CLP",S!$AD:$AD,S!$AO:$AO)),0)</f>
        <v>0</v>
      </c>
      <c r="BK102" s="19">
        <f>IF(OR($I102="REAL",$I102="INCURRIDO"),SUMIF(S!$O:$O,$I102&amp;$O102&amp;$Q102&amp;UPPER(TEXT(BK$4,"MMMMYYYY"))&amp;$Z102,IF($W$1="Pesos CLP",S!$AD:$AD,S!$AO:$AO)),0)</f>
        <v>0</v>
      </c>
      <c r="BL102" s="19">
        <f>IF(OR($I102="REAL",$I102="INCURRIDO"),SUMIF(S!$O:$O,$I102&amp;$O102&amp;$Q102&amp;UPPER(TEXT(BL$4,"MMMMYYYY"))&amp;$Z102,IF($W$1="Pesos CLP",S!$AD:$AD,S!$AO:$AO)),0)</f>
        <v>0</v>
      </c>
      <c r="BM102" s="19">
        <f>IF(OR($I102="REAL",$I102="INCURRIDO"),SUMIF(S!$O:$O,$I102&amp;$O102&amp;$Q102&amp;UPPER(TEXT(BM$4,"MMMMYYYY"))&amp;$Z102,IF($W$1="Pesos CLP",S!$AD:$AD,S!$AO:$AO)),0)</f>
        <v>0</v>
      </c>
      <c r="BN102" s="19">
        <f>IF(OR($I102="REAL",$I102="INCURRIDO"),SUMIF(S!$O:$O,$I102&amp;$O102&amp;$Q102&amp;UPPER(TEXT(BN$4,"MMMMYYYY"))&amp;$Z102,IF($W$1="Pesos CLP",S!$AD:$AD,S!$AO:$AO)),0)</f>
        <v>0</v>
      </c>
      <c r="BO102" s="19">
        <f>IF(OR($I102="REAL",$I102="INCURRIDO"),SUMIF(S!$O:$O,$I102&amp;$O102&amp;$Q102&amp;UPPER(TEXT(BO$4,"MMMMYYYY"))&amp;$Z102,IF($W$1="Pesos CLP",S!$AD:$AD,S!$AO:$AO)),0)</f>
        <v>0</v>
      </c>
      <c r="BP102" s="19">
        <f>IF(OR($I102="REAL",$I102="INCURRIDO"),SUMIF(S!$O:$O,$I102&amp;$O102&amp;$Q102&amp;UPPER(TEXT(BP$4,"MMMMYYYY"))&amp;$Z102,IF($W$1="Pesos CLP",S!$AD:$AD,S!$AO:$AO)),0)</f>
        <v>0</v>
      </c>
      <c r="BQ102" s="19">
        <f>IF(OR($I102="REAL",$I102="INCURRIDO"),SUMIF(S!$O:$O,$I102&amp;$O102&amp;$Q102&amp;UPPER(TEXT(BQ$4,"MMMMYYYY"))&amp;$Z102,IF($W$1="Pesos CLP",S!$AD:$AD,S!$AO:$AO)),0)</f>
        <v>0</v>
      </c>
      <c r="BR102" s="19">
        <f>IF(OR($I102="REAL",$I102="INCURRIDO"),SUMIF(S!$O:$O,$I102&amp;$O102&amp;$Q102&amp;UPPER(TEXT(BR$4,"MMMMYYYY"))&amp;$Z102,IF($W$1="Pesos CLP",S!$AD:$AD,S!$AO:$AO)),0)</f>
        <v>0</v>
      </c>
      <c r="BS102" s="19">
        <f>IF(OR($I102="REAL",$I102="INCURRIDO"),SUMIF(S!$O:$O,$I102&amp;$O102&amp;$Q102&amp;UPPER(TEXT(BS$4,"MMMMYYYY"))&amp;$Z102,IF($W$1="Pesos CLP",S!$AD:$AD,S!$AO:$AO)),0)</f>
        <v>6.6957874581139309</v>
      </c>
      <c r="BT102" s="19">
        <f>IF(OR($I102="REAL",$I102="INCURRIDO"),SUMIF(S!$O:$O,$I102&amp;$O102&amp;$Q102&amp;UPPER(TEXT(BT$4,"MMMMYYYY"))&amp;$Z102,IF($W$1="Pesos CLP",S!$AD:$AD,S!$AO:$AO)),0)</f>
        <v>332.59420047246317</v>
      </c>
      <c r="BU102" s="19">
        <f>IF(OR($I102="REAL",$I102="INCURRIDO"),SUMIF(S!$O:$O,$I102&amp;$O102&amp;$Q102&amp;UPPER(TEXT(BU$4,"MMMMYYYY"))&amp;$Z102,IF($W$1="Pesos CLP",S!$AD:$AD,S!$AO:$AO)),0)</f>
        <v>1241.4646564080599</v>
      </c>
      <c r="BV102" s="19">
        <f>IF(OR($I102="REAL",$I102="INCURRIDO"),SUMIF(S!$O:$O,$I102&amp;$O102&amp;$Q102&amp;UPPER(TEXT(BV$4,"MMMMYYYY"))&amp;$Z102,IF($W$1="Pesos CLP",S!$AD:$AD,S!$AO:$AO)),0)</f>
        <v>845.32060338771385</v>
      </c>
      <c r="BW102" s="19">
        <f>IF(OR($I102="REAL",$I102="INCURRIDO"),SUMIF(S!$O:$O,$I102&amp;$O102&amp;$Q102&amp;UPPER(TEXT(BW$4,"MMMMYYYY"))&amp;$Z102,IF($W$1="Pesos CLP",S!$AD:$AD,S!$AO:$AO)),0)</f>
        <v>786.6769488561755</v>
      </c>
      <c r="BX102" s="19">
        <f>IF(OR($I102="REAL",$I102="INCURRIDO"),SUMIF(S!$O:$O,$I102&amp;$O102&amp;$Q102&amp;UPPER(TEXT(BX$4,"MMMMYYYY"))&amp;$Z102,IF($W$1="Pesos CLP",S!$AD:$AD,S!$AO:$AO)),0)</f>
        <v>525.61577095094958</v>
      </c>
      <c r="BY102" s="19">
        <f>IF(OR($I102="REAL",$I102="INCURRIDO"),SUMIF(S!$O:$O,$I102&amp;$O102&amp;$Q102&amp;UPPER(TEXT(BY$4,"MMMMYYYY"))&amp;$Z102,IF($W$1="Pesos CLP",S!$AD:$AD,S!$AO:$AO)),0)</f>
        <v>103.65033290325725</v>
      </c>
      <c r="BZ102" s="19">
        <f>IF(OR($I102="REAL",$I102="INCURRIDO"),SUMIF(S!$O:$O,$I102&amp;$O102&amp;$Q102&amp;UPPER(TEXT(BZ$4,"MMMMYYYY"))&amp;$Z102,IF($W$1="Pesos CLP",S!$AD:$AD,S!$AO:$AO)),0)</f>
        <v>58.127376771224419</v>
      </c>
      <c r="CA102" s="19">
        <f>IF(OR($I102="REAL",$I102="INCURRIDO"),SUMIF(S!$O:$O,$I102&amp;$O102&amp;$Q102&amp;UPPER(TEXT(CA$4,"MMMMYYYY"))&amp;$Z102,IF($W$1="Pesos CLP",S!$AD:$AD,S!$AO:$AO)),0)</f>
        <v>113.41127872260701</v>
      </c>
      <c r="CB102" s="19">
        <f>IF(OR($I102="REAL",$I102="INCURRIDO"),SUMIF(S!$O:$O,$I102&amp;$O102&amp;$Q102&amp;UPPER(TEXT(CB$4,"MMMMYYYY"))&amp;$Z102,IF($W$1="Pesos CLP",S!$AD:$AD,S!$AO:$AO)),0)</f>
        <v>392.70026058003185</v>
      </c>
      <c r="CC102" s="19">
        <f>IF(OR($I102="REAL",$I102="INCURRIDO"),SUMIF(S!$O:$O,$I102&amp;$O102&amp;$Q102&amp;UPPER(TEXT(CC$4,"MMMMYYYY"))&amp;$Z102,IF($W$1="Pesos CLP",S!$AD:$AD,S!$AO:$AO)),0)</f>
        <v>19.045419398862979</v>
      </c>
      <c r="CD102" s="19">
        <f>IF(OR($I102="REAL",$I102="INCURRIDO"),SUMIF(S!$O:$O,$I102&amp;$O102&amp;$Q102&amp;UPPER(TEXT(CD$4,"MMMMYYYY"))&amp;$Z102,IF($W$1="Pesos CLP",S!$AD:$AD,S!$AO:$AO)),0)</f>
        <v>31.535226517656287</v>
      </c>
      <c r="CE102" s="19">
        <f>IF(OR($I102="REAL",$I102="INCURRIDO"),SUMIF(S!$O:$O,$I102&amp;$O102&amp;$Q102&amp;UPPER(TEXT(CE$4,"MMMMYYYY"))&amp;$Z102,IF($W$1="Pesos CLP",S!$AD:$AD,S!$AO:$AO)),0)</f>
        <v>192.92180935346795</v>
      </c>
      <c r="CF102" s="19">
        <f>IF(OR($I102="REAL",$I102="INCURRIDO"),SUMIF(S!$O:$O,$I102&amp;$O102&amp;$Q102&amp;UPPER(TEXT(CF$4,"MMMMYYYY"))&amp;$Z102,IF($W$1="Pesos CLP",S!$AD:$AD,S!$AO:$AO)),0)</f>
        <v>74.668872648612492</v>
      </c>
      <c r="CG102" s="19">
        <f>IF(OR($I102="REAL",$I102="INCURRIDO"),SUMIF(S!$O:$O,$I102&amp;$O102&amp;$Q102&amp;UPPER(TEXT(CG$4,"MMMMYYYY"))&amp;$Z102,IF($W$1="Pesos CLP",S!$AD:$AD,S!$AO:$AO)),0)</f>
        <v>467.83549914986639</v>
      </c>
      <c r="CH102" s="19">
        <f>IF(OR($I102="REAL",$I102="INCURRIDO"),SUMIF(S!$O:$O,$I102&amp;$O102&amp;$Q102&amp;UPPER(TEXT(CH$4,"MMMMYYYY"))&amp;$Z102,IF($W$1="Pesos CLP",S!$AD:$AD,S!$AO:$AO)),0)</f>
        <v>222.21581553016316</v>
      </c>
      <c r="CI102" s="19">
        <f>IF(OR($I102="REAL",$I102="INCURRIDO"),SUMIF(S!$O:$O,$I102&amp;$O102&amp;$Q102&amp;UPPER(TEXT(CI$4,"MMMMYYYY"))&amp;$Z102,IF($W$1="Pesos CLP",S!$AD:$AD,S!$AO:$AO)),0)</f>
        <v>667.03261466466108</v>
      </c>
      <c r="CJ102" s="19">
        <f>IF(OR($I102="REAL",$I102="INCURRIDO"),SUMIF(S!$O:$O,$I102&amp;$O102&amp;$Q102&amp;UPPER(TEXT(CJ$4,"MMMMYYYY"))&amp;$Z102,IF($W$1="Pesos CLP",S!$AD:$AD,S!$AO:$AO)),0)</f>
        <v>330.32804479144284</v>
      </c>
      <c r="CK102" s="378">
        <f t="shared" si="100"/>
        <v>0</v>
      </c>
      <c r="CL102" s="378">
        <f t="shared" si="100"/>
        <v>0</v>
      </c>
      <c r="CM102" s="378">
        <f t="shared" si="100"/>
        <v>0</v>
      </c>
      <c r="CN102" s="378">
        <f t="shared" si="100"/>
        <v>0</v>
      </c>
      <c r="CO102" s="378">
        <f t="shared" si="100"/>
        <v>0</v>
      </c>
      <c r="CP102" s="378">
        <f t="shared" si="100"/>
        <v>0</v>
      </c>
      <c r="CQ102" s="378">
        <f t="shared" si="100"/>
        <v>0</v>
      </c>
      <c r="CR102" s="378">
        <f t="shared" si="100"/>
        <v>0</v>
      </c>
      <c r="CS102" s="378">
        <f t="shared" si="101"/>
        <v>0</v>
      </c>
      <c r="CT102" s="378">
        <f t="shared" si="101"/>
        <v>0</v>
      </c>
      <c r="CU102" s="378">
        <f t="shared" si="101"/>
        <v>0</v>
      </c>
      <c r="CV102" s="378">
        <f t="shared" si="101"/>
        <v>0</v>
      </c>
      <c r="CW102" s="378">
        <f t="shared" si="101"/>
        <v>0</v>
      </c>
      <c r="CX102" s="378">
        <f t="shared" si="101"/>
        <v>0</v>
      </c>
      <c r="CY102" s="378">
        <f t="shared" si="101"/>
        <v>0</v>
      </c>
      <c r="CZ102" s="378">
        <f t="shared" si="101"/>
        <v>0</v>
      </c>
      <c r="DA102" s="378">
        <f t="shared" si="101"/>
        <v>0</v>
      </c>
      <c r="DB102" s="378">
        <f t="shared" si="101"/>
        <v>0</v>
      </c>
      <c r="DC102" s="378">
        <f t="shared" si="102"/>
        <v>0</v>
      </c>
      <c r="DD102" s="378">
        <f t="shared" si="102"/>
        <v>0</v>
      </c>
      <c r="DE102" s="378">
        <f t="shared" si="102"/>
        <v>0</v>
      </c>
      <c r="DF102" s="378">
        <f t="shared" si="102"/>
        <v>0</v>
      </c>
      <c r="DG102" s="378">
        <f t="shared" si="102"/>
        <v>0</v>
      </c>
      <c r="DH102" s="378">
        <f t="shared" si="102"/>
        <v>0</v>
      </c>
      <c r="DI102" s="378">
        <f t="shared" si="102"/>
        <v>0</v>
      </c>
      <c r="DJ102" s="378">
        <f t="shared" si="102"/>
        <v>0</v>
      </c>
      <c r="DK102" s="378">
        <f t="shared" si="102"/>
        <v>0</v>
      </c>
      <c r="DL102" s="378">
        <f t="shared" si="102"/>
        <v>0</v>
      </c>
      <c r="DM102" s="378">
        <f t="shared" si="103"/>
        <v>0</v>
      </c>
      <c r="DN102" s="378">
        <f t="shared" si="103"/>
        <v>0</v>
      </c>
      <c r="DO102" s="378">
        <f t="shared" si="103"/>
        <v>0</v>
      </c>
      <c r="DP102" s="378">
        <f t="shared" si="103"/>
        <v>0</v>
      </c>
      <c r="DQ102" s="378">
        <f t="shared" si="103"/>
        <v>0</v>
      </c>
      <c r="DR102" s="378">
        <f t="shared" si="103"/>
        <v>0</v>
      </c>
      <c r="DS102" s="378">
        <f t="shared" si="103"/>
        <v>0</v>
      </c>
      <c r="DT102" s="378">
        <f t="shared" si="103"/>
        <v>0</v>
      </c>
      <c r="DU102" s="378">
        <f t="shared" si="103"/>
        <v>0</v>
      </c>
      <c r="DV102" s="378">
        <f t="shared" si="103"/>
        <v>0</v>
      </c>
      <c r="DW102" s="378">
        <f t="shared" si="104"/>
        <v>0</v>
      </c>
      <c r="DX102" s="378">
        <f t="shared" si="104"/>
        <v>0</v>
      </c>
      <c r="DY102" s="378">
        <f t="shared" si="104"/>
        <v>0</v>
      </c>
      <c r="DZ102" s="378">
        <f t="shared" si="104"/>
        <v>0</v>
      </c>
      <c r="EA102" s="378">
        <f t="shared" si="104"/>
        <v>0</v>
      </c>
      <c r="EB102" s="378">
        <f t="shared" si="104"/>
        <v>0</v>
      </c>
      <c r="EC102" s="378">
        <f t="shared" si="104"/>
        <v>0</v>
      </c>
      <c r="ED102" s="378">
        <f t="shared" si="104"/>
        <v>0</v>
      </c>
      <c r="EE102" s="378">
        <f t="shared" si="104"/>
        <v>0</v>
      </c>
      <c r="EF102" s="378">
        <f t="shared" si="104"/>
        <v>0</v>
      </c>
      <c r="EG102" s="378">
        <f t="shared" si="105"/>
        <v>0</v>
      </c>
      <c r="EH102" s="378">
        <f t="shared" si="105"/>
        <v>0</v>
      </c>
      <c r="EI102" s="378">
        <f t="shared" si="105"/>
        <v>0</v>
      </c>
      <c r="EJ102" s="378">
        <f t="shared" si="105"/>
        <v>0</v>
      </c>
      <c r="EK102" s="378">
        <f t="shared" si="105"/>
        <v>0</v>
      </c>
      <c r="EL102" s="378">
        <f t="shared" si="105"/>
        <v>0</v>
      </c>
      <c r="EM102" s="378">
        <f t="shared" si="105"/>
        <v>0</v>
      </c>
      <c r="EN102" s="378">
        <f t="shared" si="105"/>
        <v>0</v>
      </c>
      <c r="EO102" s="378">
        <f t="shared" si="105"/>
        <v>0</v>
      </c>
      <c r="EP102" s="378">
        <f t="shared" si="105"/>
        <v>0</v>
      </c>
      <c r="EQ102" s="378">
        <f t="shared" si="105"/>
        <v>0</v>
      </c>
    </row>
    <row r="103" spans="1:147" s="165" customFormat="1" x14ac:dyDescent="0.3">
      <c r="A103" s="177" t="s">
        <v>243</v>
      </c>
      <c r="B103" s="177"/>
      <c r="C103" s="368"/>
      <c r="D103" s="368" t="e">
        <f t="shared" si="77"/>
        <v>#N/A</v>
      </c>
      <c r="E103" s="368" t="e">
        <f>VLOOKUP(TEXT(Z103,0),'G2'!B:D,3,0)</f>
        <v>#N/A</v>
      </c>
      <c r="F103" s="816">
        <f t="shared" si="78"/>
        <v>0</v>
      </c>
      <c r="G103" s="755">
        <f t="shared" si="75"/>
        <v>0</v>
      </c>
      <c r="H103" s="756" t="s">
        <v>1190</v>
      </c>
      <c r="I103" s="177"/>
      <c r="J103" s="177"/>
      <c r="K103" s="177"/>
      <c r="L103" s="177" t="str">
        <f>IFERROR(VLOOKUP(TEXT(Z103,0),'G2'!$B$5:$D$21,3,0),"")</f>
        <v/>
      </c>
      <c r="M103" s="517"/>
      <c r="N103" s="518" t="s">
        <v>781</v>
      </c>
      <c r="O103" s="519"/>
      <c r="P103" s="519"/>
      <c r="Q103" s="519"/>
      <c r="R103" s="519"/>
      <c r="S103" s="520"/>
      <c r="T103" s="521"/>
      <c r="U103" s="521"/>
      <c r="V103" s="522"/>
      <c r="W103" s="523" t="e">
        <v>#N/A</v>
      </c>
      <c r="X103" s="178"/>
      <c r="Y103" s="179"/>
      <c r="Z103" s="177"/>
      <c r="AA103" s="19">
        <f>IF(OR($I103="REAL",$I103="INCURRIDO"),SUMIF(S!$O:$O,$I103&amp;$O103&amp;$Q103&amp;UPPER(TEXT(AA$4,"MMMMYYYY"))&amp;$Z103,IF($W$1="Pesos CLP",S!$AD:$AD,S!$AO:$AO)),0)</f>
        <v>0</v>
      </c>
      <c r="AB103" s="19">
        <f>IF(OR($I103="REAL",$I103="INCURRIDO"),SUMIF(S!$O:$O,$I103&amp;$O103&amp;$Q103&amp;UPPER(TEXT(AB$4,"MMMMYYYY"))&amp;$Z103,IF($W$1="Pesos CLP",S!$AD:$AD,S!$AO:$AO)),0)</f>
        <v>0</v>
      </c>
      <c r="AC103" s="19">
        <f>IF(OR($I103="REAL",$I103="INCURRIDO"),SUMIF(S!$O:$O,$I103&amp;$O103&amp;$Q103&amp;UPPER(TEXT(AC$4,"MMMMYYYY"))&amp;$Z103,IF($W$1="Pesos CLP",S!$AD:$AD,S!$AO:$AO)),0)</f>
        <v>0</v>
      </c>
      <c r="AD103" s="19">
        <f>IF(OR($I103="REAL",$I103="INCURRIDO"),SUMIF(S!$O:$O,$I103&amp;$O103&amp;$Q103&amp;UPPER(TEXT(AD$4,"MMMMYYYY"))&amp;$Z103,IF($W$1="Pesos CLP",S!$AD:$AD,S!$AO:$AO)),0)</f>
        <v>0</v>
      </c>
      <c r="AE103" s="19">
        <f>IF(OR($I103="REAL",$I103="INCURRIDO"),SUMIF(S!$O:$O,$I103&amp;$O103&amp;$Q103&amp;UPPER(TEXT(AE$4,"MMMMYYYY"))&amp;$Z103,IF($W$1="Pesos CLP",S!$AD:$AD,S!$AO:$AO)),0)</f>
        <v>0</v>
      </c>
      <c r="AF103" s="19">
        <f>IF(OR($I103="REAL",$I103="INCURRIDO"),SUMIF(S!$O:$O,$I103&amp;$O103&amp;$Q103&amp;UPPER(TEXT(AF$4,"MMMMYYYY"))&amp;$Z103,IF($W$1="Pesos CLP",S!$AD:$AD,S!$AO:$AO)),0)</f>
        <v>0</v>
      </c>
      <c r="AG103" s="19">
        <f>IF(OR($I103="REAL",$I103="INCURRIDO"),SUMIF(S!$O:$O,$I103&amp;$O103&amp;$Q103&amp;UPPER(TEXT(AG$4,"MMMMYYYY"))&amp;$Z103,IF($W$1="Pesos CLP",S!$AD:$AD,S!$AO:$AO)),0)</f>
        <v>0</v>
      </c>
      <c r="AH103" s="19">
        <f>IF(OR($I103="REAL",$I103="INCURRIDO"),SUMIF(S!$O:$O,$I103&amp;$O103&amp;$Q103&amp;UPPER(TEXT(AH$4,"MMMMYYYY"))&amp;$Z103,IF($W$1="Pesos CLP",S!$AD:$AD,S!$AO:$AO)),0)</f>
        <v>0</v>
      </c>
      <c r="AI103" s="19">
        <f>IF(OR($I103="REAL",$I103="INCURRIDO"),SUMIF(S!$O:$O,$I103&amp;$O103&amp;$Q103&amp;UPPER(TEXT(AI$4,"MMMMYYYY"))&amp;$Z103,IF($W$1="Pesos CLP",S!$AD:$AD,S!$AO:$AO)),0)</f>
        <v>0</v>
      </c>
      <c r="AJ103" s="19">
        <f>IF(OR($I103="REAL",$I103="INCURRIDO"),SUMIF(S!$O:$O,$I103&amp;$O103&amp;$Q103&amp;UPPER(TEXT(AJ$4,"MMMMYYYY"))&amp;$Z103,IF($W$1="Pesos CLP",S!$AD:$AD,S!$AO:$AO)),0)</f>
        <v>0</v>
      </c>
      <c r="AK103" s="19">
        <f>IF(OR($I103="REAL",$I103="INCURRIDO"),SUMIF(S!$O:$O,$I103&amp;$O103&amp;$Q103&amp;UPPER(TEXT(AK$4,"MMMMYYYY"))&amp;$Z103,IF($W$1="Pesos CLP",S!$AD:$AD,S!$AO:$AO)),0)</f>
        <v>0</v>
      </c>
      <c r="AL103" s="19">
        <f>IF(OR($I103="REAL",$I103="INCURRIDO"),SUMIF(S!$O:$O,$I103&amp;$O103&amp;$Q103&amp;UPPER(TEXT(AL$4,"MMMMYYYY"))&amp;$Z103,IF($W$1="Pesos CLP",S!$AD:$AD,S!$AO:$AO)),0)</f>
        <v>0</v>
      </c>
      <c r="AM103" s="19">
        <f>IF(OR($I103="REAL",$I103="INCURRIDO"),SUMIF(S!$O:$O,$I103&amp;$O103&amp;$Q103&amp;UPPER(TEXT(AM$4,"MMMMYYYY"))&amp;$Z103,IF($W$1="Pesos CLP",S!$AD:$AD,S!$AO:$AO)),0)</f>
        <v>0</v>
      </c>
      <c r="AN103" s="19">
        <f>IF(OR($I103="REAL",$I103="INCURRIDO"),SUMIF(S!$O:$O,$I103&amp;$O103&amp;$Q103&amp;UPPER(TEXT(AN$4,"MMMMYYYY"))&amp;$Z103,IF($W$1="Pesos CLP",S!$AD:$AD,S!$AO:$AO)),0)</f>
        <v>0</v>
      </c>
      <c r="AO103" s="19">
        <f>IF(OR($I103="REAL",$I103="INCURRIDO"),SUMIF(S!$O:$O,$I103&amp;$O103&amp;$Q103&amp;UPPER(TEXT(AO$4,"MMMMYYYY"))&amp;$Z103,IF($W$1="Pesos CLP",S!$AD:$AD,S!$AO:$AO)),0)</f>
        <v>0</v>
      </c>
      <c r="AP103" s="19">
        <f>IF(OR($I103="REAL",$I103="INCURRIDO"),SUMIF(S!$O:$O,$I103&amp;$O103&amp;$Q103&amp;UPPER(TEXT(AP$4,"MMMMYYYY"))&amp;$Z103,IF($W$1="Pesos CLP",S!$AD:$AD,S!$AO:$AO)),0)</f>
        <v>0</v>
      </c>
      <c r="AQ103" s="19">
        <f>IF(OR($I103="REAL",$I103="INCURRIDO"),SUMIF(S!$O:$O,$I103&amp;$O103&amp;$Q103&amp;UPPER(TEXT(AQ$4,"MMMMYYYY"))&amp;$Z103,IF($W$1="Pesos CLP",S!$AD:$AD,S!$AO:$AO)),0)</f>
        <v>0</v>
      </c>
      <c r="AR103" s="19">
        <f>IF(OR($I103="REAL",$I103="INCURRIDO"),SUMIF(S!$O:$O,$I103&amp;$O103&amp;$Q103&amp;UPPER(TEXT(AR$4,"MMMMYYYY"))&amp;$Z103,IF($W$1="Pesos CLP",S!$AD:$AD,S!$AO:$AO)),0)</f>
        <v>0</v>
      </c>
      <c r="AS103" s="19">
        <f>IF(OR($I103="REAL",$I103="INCURRIDO"),SUMIF(S!$O:$O,$I103&amp;$O103&amp;$Q103&amp;UPPER(TEXT(AS$4,"MMMMYYYY"))&amp;$Z103,IF($W$1="Pesos CLP",S!$AD:$AD,S!$AO:$AO)),0)</f>
        <v>0</v>
      </c>
      <c r="AT103" s="19">
        <f>IF(OR($I103="REAL",$I103="INCURRIDO"),SUMIF(S!$O:$O,$I103&amp;$O103&amp;$Q103&amp;UPPER(TEXT(AT$4,"MMMMYYYY"))&amp;$Z103,IF($W$1="Pesos CLP",S!$AD:$AD,S!$AO:$AO)),0)</f>
        <v>0</v>
      </c>
      <c r="AU103" s="19">
        <f>IF(OR($I103="REAL",$I103="INCURRIDO"),SUMIF(S!$O:$O,$I103&amp;$O103&amp;$Q103&amp;UPPER(TEXT(AU$4,"MMMMYYYY"))&amp;$Z103,IF($W$1="Pesos CLP",S!$AD:$AD,S!$AO:$AO)),0)</f>
        <v>0</v>
      </c>
      <c r="AV103" s="19">
        <f>IF(OR($I103="REAL",$I103="INCURRIDO"),SUMIF(S!$O:$O,$I103&amp;$O103&amp;$Q103&amp;UPPER(TEXT(AV$4,"MMMMYYYY"))&amp;$Z103,IF($W$1="Pesos CLP",S!$AD:$AD,S!$AO:$AO)),0)</f>
        <v>0</v>
      </c>
      <c r="AW103" s="19">
        <f>IF(OR($I103="REAL",$I103="INCURRIDO"),SUMIF(S!$O:$O,$I103&amp;$O103&amp;$Q103&amp;UPPER(TEXT(AW$4,"MMMMYYYY"))&amp;$Z103,IF($W$1="Pesos CLP",S!$AD:$AD,S!$AO:$AO)),0)</f>
        <v>0</v>
      </c>
      <c r="AX103" s="19">
        <f>IF(OR($I103="REAL",$I103="INCURRIDO"),SUMIF(S!$O:$O,$I103&amp;$O103&amp;$Q103&amp;UPPER(TEXT(AX$4,"MMMMYYYY"))&amp;$Z103,IF($W$1="Pesos CLP",S!$AD:$AD,S!$AO:$AO)),0)</f>
        <v>0</v>
      </c>
      <c r="AY103" s="19">
        <f>IF(OR($I103="REAL",$I103="INCURRIDO"),SUMIF(S!$O:$O,$I103&amp;$O103&amp;$Q103&amp;UPPER(TEXT(AY$4,"MMMMYYYY"))&amp;$Z103,IF($W$1="Pesos CLP",S!$AD:$AD,S!$AO:$AO)),0)</f>
        <v>0</v>
      </c>
      <c r="AZ103" s="19">
        <f>IF(OR($I103="REAL",$I103="INCURRIDO"),SUMIF(S!$O:$O,$I103&amp;$O103&amp;$Q103&amp;UPPER(TEXT(AZ$4,"MMMMYYYY"))&amp;$Z103,IF($W$1="Pesos CLP",S!$AD:$AD,S!$AO:$AO)),0)</f>
        <v>0</v>
      </c>
      <c r="BA103" s="19">
        <f>IF(OR($I103="REAL",$I103="INCURRIDO"),SUMIF(S!$O:$O,$I103&amp;$O103&amp;$Q103&amp;UPPER(TEXT(BA$4,"MMMMYYYY"))&amp;$Z103,IF($W$1="Pesos CLP",S!$AD:$AD,S!$AO:$AO)),0)</f>
        <v>0</v>
      </c>
      <c r="BB103" s="19">
        <f>IF(OR($I103="REAL",$I103="INCURRIDO"),SUMIF(S!$O:$O,$I103&amp;$O103&amp;$Q103&amp;UPPER(TEXT(BB$4,"MMMMYYYY"))&amp;$Z103,IF($W$1="Pesos CLP",S!$AD:$AD,S!$AO:$AO)),0)</f>
        <v>0</v>
      </c>
      <c r="BC103" s="19">
        <f>IF(OR($I103="REAL",$I103="INCURRIDO"),SUMIF(S!$O:$O,$I103&amp;$O103&amp;$Q103&amp;UPPER(TEXT(BC$4,"MMMMYYYY"))&amp;$Z103,IF($W$1="Pesos CLP",S!$AD:$AD,S!$AO:$AO)),0)</f>
        <v>0</v>
      </c>
      <c r="BD103" s="19">
        <f>IF(OR($I103="REAL",$I103="INCURRIDO"),SUMIF(S!$O:$O,$I103&amp;$O103&amp;$Q103&amp;UPPER(TEXT(BD$4,"MMMMYYYY"))&amp;$Z103,IF($W$1="Pesos CLP",S!$AD:$AD,S!$AO:$AO)),0)</f>
        <v>0</v>
      </c>
      <c r="BE103" s="19">
        <f>IF(OR($I103="REAL",$I103="INCURRIDO"),SUMIF(S!$O:$O,$I103&amp;$O103&amp;$Q103&amp;UPPER(TEXT(BE$4,"MMMMYYYY"))&amp;$Z103,IF($W$1="Pesos CLP",S!$AD:$AD,S!$AO:$AO)),0)</f>
        <v>0</v>
      </c>
      <c r="BF103" s="19">
        <f>IF(OR($I103="REAL",$I103="INCURRIDO"),SUMIF(S!$O:$O,$I103&amp;$O103&amp;$Q103&amp;UPPER(TEXT(BF$4,"MMMMYYYY"))&amp;$Z103,IF($W$1="Pesos CLP",S!$AD:$AD,S!$AO:$AO)),0)</f>
        <v>0</v>
      </c>
      <c r="BG103" s="19">
        <f>IF(OR($I103="REAL",$I103="INCURRIDO"),SUMIF(S!$O:$O,$I103&amp;$O103&amp;$Q103&amp;UPPER(TEXT(BG$4,"MMMMYYYY"))&amp;$Z103,IF($W$1="Pesos CLP",S!$AD:$AD,S!$AO:$AO)),0)</f>
        <v>0</v>
      </c>
      <c r="BH103" s="19">
        <f>IF(OR($I103="REAL",$I103="INCURRIDO"),SUMIF(S!$O:$O,$I103&amp;$O103&amp;$Q103&amp;UPPER(TEXT(BH$4,"MMMMYYYY"))&amp;$Z103,IF($W$1="Pesos CLP",S!$AD:$AD,S!$AO:$AO)),0)</f>
        <v>0</v>
      </c>
      <c r="BI103" s="19">
        <f>IF(OR($I103="REAL",$I103="INCURRIDO"),SUMIF(S!$O:$O,$I103&amp;$O103&amp;$Q103&amp;UPPER(TEXT(BI$4,"MMMMYYYY"))&amp;$Z103,IF($W$1="Pesos CLP",S!$AD:$AD,S!$AO:$AO)),0)</f>
        <v>0</v>
      </c>
      <c r="BJ103" s="19">
        <f>IF(OR($I103="REAL",$I103="INCURRIDO"),SUMIF(S!$O:$O,$I103&amp;$O103&amp;$Q103&amp;UPPER(TEXT(BJ$4,"MMMMYYYY"))&amp;$Z103,IF($W$1="Pesos CLP",S!$AD:$AD,S!$AO:$AO)),0)</f>
        <v>0</v>
      </c>
      <c r="BK103" s="19">
        <f>IF(OR($I103="REAL",$I103="INCURRIDO"),SUMIF(S!$O:$O,$I103&amp;$O103&amp;$Q103&amp;UPPER(TEXT(BK$4,"MMMMYYYY"))&amp;$Z103,IF($W$1="Pesos CLP",S!$AD:$AD,S!$AO:$AO)),0)</f>
        <v>0</v>
      </c>
      <c r="BL103" s="19">
        <f>IF(OR($I103="REAL",$I103="INCURRIDO"),SUMIF(S!$O:$O,$I103&amp;$O103&amp;$Q103&amp;UPPER(TEXT(BL$4,"MMMMYYYY"))&amp;$Z103,IF($W$1="Pesos CLP",S!$AD:$AD,S!$AO:$AO)),0)</f>
        <v>0</v>
      </c>
      <c r="BM103" s="180">
        <f>IF(OR($I103="REAL",$I103="INCURRIDO"),SUMIF(S!$O:$O,$I103&amp;$O103&amp;$Q103&amp;UPPER(TEXT(BM$4,"MMMMYYYY"))&amp;$Z103,IF($W$1="Pesos CLP",S!$AD:$AD,S!$AO:$AO)),0)</f>
        <v>0</v>
      </c>
      <c r="BN103" s="180">
        <f>IF(OR($I103="REAL",$I103="INCURRIDO"),SUMIF(S!$O:$O,$I103&amp;$O103&amp;$Q103&amp;UPPER(TEXT(BN$4,"MMMMYYYY"))&amp;$Z103,IF($W$1="Pesos CLP",S!$AD:$AD,S!$AO:$AO)),0)</f>
        <v>0</v>
      </c>
      <c r="BO103" s="180">
        <f>IF(OR($I103="REAL",$I103="INCURRIDO"),SUMIF(S!$O:$O,$I103&amp;$O103&amp;$Q103&amp;UPPER(TEXT(BO$4,"MMMMYYYY"))&amp;$Z103,IF($W$1="Pesos CLP",S!$AD:$AD,S!$AO:$AO)),0)</f>
        <v>0</v>
      </c>
      <c r="BP103" s="180">
        <f>IF(OR($I103="REAL",$I103="INCURRIDO"),SUMIF(S!$O:$O,$I103&amp;$O103&amp;$Q103&amp;UPPER(TEXT(BP$4,"MMMMYYYY"))&amp;$Z103,IF($W$1="Pesos CLP",S!$AD:$AD,S!$AO:$AO)),0)</f>
        <v>0</v>
      </c>
      <c r="BQ103" s="180">
        <f>IF(OR($I103="REAL",$I103="INCURRIDO"),SUMIF(S!$O:$O,$I103&amp;$O103&amp;$Q103&amp;UPPER(TEXT(BQ$4,"MMMMYYYY"))&amp;$Z103,IF($W$1="Pesos CLP",S!$AD:$AD,S!$AO:$AO)),0)</f>
        <v>0</v>
      </c>
      <c r="BR103" s="180">
        <f>IF(OR($I103="REAL",$I103="INCURRIDO"),SUMIF(S!$O:$O,$I103&amp;$O103&amp;$Q103&amp;UPPER(TEXT(BR$4,"MMMMYYYY"))&amp;$Z103,IF($W$1="Pesos CLP",S!$AD:$AD,S!$AO:$AO)),0)</f>
        <v>0</v>
      </c>
      <c r="BS103" s="180"/>
      <c r="BT103" s="180"/>
      <c r="BU103" s="180"/>
      <c r="BV103" s="180"/>
      <c r="BW103" s="180"/>
      <c r="BX103" s="180"/>
      <c r="BY103" s="180"/>
      <c r="BZ103" s="180"/>
      <c r="CA103" s="180"/>
      <c r="CB103" s="180"/>
      <c r="CC103" s="180"/>
      <c r="CD103" s="180"/>
      <c r="CE103" s="180"/>
      <c r="CF103" s="180"/>
      <c r="CG103" s="180"/>
      <c r="CH103" s="180"/>
      <c r="CI103" s="180"/>
      <c r="CJ103" s="180"/>
      <c r="CK103" s="180"/>
      <c r="CL103" s="180"/>
      <c r="CM103" s="180"/>
      <c r="CN103" s="180"/>
      <c r="CO103" s="180"/>
      <c r="CP103" s="180"/>
      <c r="CQ103" s="180"/>
      <c r="CR103" s="180"/>
      <c r="CS103" s="180"/>
      <c r="CT103" s="180"/>
      <c r="CU103" s="180"/>
      <c r="CV103" s="180"/>
      <c r="CW103" s="180"/>
      <c r="CX103" s="180"/>
      <c r="CY103" s="180"/>
      <c r="CZ103" s="180"/>
      <c r="DA103" s="180"/>
      <c r="DB103" s="180"/>
      <c r="DC103" s="180"/>
      <c r="DD103" s="180"/>
      <c r="DE103" s="180"/>
      <c r="DF103" s="180"/>
      <c r="DG103" s="180"/>
      <c r="DH103" s="180"/>
      <c r="DI103" s="180"/>
      <c r="DJ103" s="180"/>
      <c r="DK103" s="180"/>
      <c r="DL103" s="180"/>
      <c r="DM103" s="180"/>
      <c r="DN103" s="180"/>
      <c r="DO103" s="180"/>
      <c r="DP103" s="180"/>
      <c r="DQ103" s="180"/>
      <c r="DR103" s="180"/>
      <c r="DS103" s="180"/>
      <c r="DT103" s="180"/>
      <c r="DU103" s="180"/>
      <c r="DV103" s="180"/>
      <c r="DW103" s="180"/>
      <c r="DX103" s="180"/>
      <c r="DY103" s="180"/>
      <c r="DZ103" s="180"/>
      <c r="EA103" s="180"/>
      <c r="EB103" s="180"/>
      <c r="EC103" s="180"/>
      <c r="ED103" s="180"/>
      <c r="EE103" s="180"/>
      <c r="EF103" s="180"/>
      <c r="EG103" s="180"/>
      <c r="EH103" s="180"/>
      <c r="EI103" s="180"/>
      <c r="EJ103" s="180"/>
      <c r="EK103" s="180"/>
      <c r="EL103" s="180"/>
      <c r="EM103" s="180"/>
      <c r="EN103" s="180"/>
      <c r="EO103" s="180"/>
      <c r="EP103" s="180"/>
      <c r="EQ103" s="180"/>
    </row>
    <row r="104" spans="1:147" x14ac:dyDescent="0.3">
      <c r="A104" s="167" t="s">
        <v>243</v>
      </c>
      <c r="B104" s="167"/>
      <c r="C104" s="368"/>
      <c r="D104" s="368" t="e">
        <f t="shared" si="77"/>
        <v>#N/A</v>
      </c>
      <c r="E104" s="368" t="e">
        <f>VLOOKUP(TEXT(Z104,0),'G2'!B:D,3,0)</f>
        <v>#N/A</v>
      </c>
      <c r="F104" s="816">
        <f t="shared" si="78"/>
        <v>0</v>
      </c>
      <c r="G104" s="755">
        <f t="shared" si="75"/>
        <v>0</v>
      </c>
      <c r="H104" s="756" t="s">
        <v>1190</v>
      </c>
      <c r="I104" s="167"/>
      <c r="J104" s="167"/>
      <c r="K104" s="167"/>
      <c r="L104" s="167" t="str">
        <f>IFERROR(VLOOKUP(TEXT(Z104,0),'G2'!$B$5:$D$21,3,0),"")</f>
        <v/>
      </c>
      <c r="M104" s="168"/>
      <c r="N104" s="169" t="s">
        <v>202</v>
      </c>
      <c r="O104" s="166"/>
      <c r="P104" s="166"/>
      <c r="Q104" s="166"/>
      <c r="R104" s="166"/>
      <c r="S104" s="170"/>
      <c r="T104" s="171"/>
      <c r="U104" s="171"/>
      <c r="V104" s="172"/>
      <c r="W104" s="173" t="e">
        <v>#N/A</v>
      </c>
      <c r="X104" s="174"/>
      <c r="Y104" s="175"/>
      <c r="Z104" s="167"/>
      <c r="AA104" s="19">
        <f>IF(OR($I104="REAL",$I104="INCURRIDO"),SUMIF(S!$O:$O,$I104&amp;$O104&amp;$Q104&amp;UPPER(TEXT(AA$4,"MMMMYYYY"))&amp;$Z104,IF($W$1="Pesos CLP",S!$AD:$AD,S!$AO:$AO)),0)</f>
        <v>0</v>
      </c>
      <c r="AB104" s="19">
        <f>IF(OR($I104="REAL",$I104="INCURRIDO"),SUMIF(S!$O:$O,$I104&amp;$O104&amp;$Q104&amp;UPPER(TEXT(AB$4,"MMMMYYYY"))&amp;$Z104,IF($W$1="Pesos CLP",S!$AD:$AD,S!$AO:$AO)),0)</f>
        <v>0</v>
      </c>
      <c r="AC104" s="19">
        <f>IF(OR($I104="REAL",$I104="INCURRIDO"),SUMIF(S!$O:$O,$I104&amp;$O104&amp;$Q104&amp;UPPER(TEXT(AC$4,"MMMMYYYY"))&amp;$Z104,IF($W$1="Pesos CLP",S!$AD:$AD,S!$AO:$AO)),0)</f>
        <v>0</v>
      </c>
      <c r="AD104" s="19">
        <f>IF(OR($I104="REAL",$I104="INCURRIDO"),SUMIF(S!$O:$O,$I104&amp;$O104&amp;$Q104&amp;UPPER(TEXT(AD$4,"MMMMYYYY"))&amp;$Z104,IF($W$1="Pesos CLP",S!$AD:$AD,S!$AO:$AO)),0)</f>
        <v>0</v>
      </c>
      <c r="AE104" s="19">
        <f>IF(OR($I104="REAL",$I104="INCURRIDO"),SUMIF(S!$O:$O,$I104&amp;$O104&amp;$Q104&amp;UPPER(TEXT(AE$4,"MMMMYYYY"))&amp;$Z104,IF($W$1="Pesos CLP",S!$AD:$AD,S!$AO:$AO)),0)</f>
        <v>0</v>
      </c>
      <c r="AF104" s="19">
        <f>IF(OR($I104="REAL",$I104="INCURRIDO"),SUMIF(S!$O:$O,$I104&amp;$O104&amp;$Q104&amp;UPPER(TEXT(AF$4,"MMMMYYYY"))&amp;$Z104,IF($W$1="Pesos CLP",S!$AD:$AD,S!$AO:$AO)),0)</f>
        <v>0</v>
      </c>
      <c r="AG104" s="19">
        <f>IF(OR($I104="REAL",$I104="INCURRIDO"),SUMIF(S!$O:$O,$I104&amp;$O104&amp;$Q104&amp;UPPER(TEXT(AG$4,"MMMMYYYY"))&amp;$Z104,IF($W$1="Pesos CLP",S!$AD:$AD,S!$AO:$AO)),0)</f>
        <v>0</v>
      </c>
      <c r="AH104" s="19">
        <f>IF(OR($I104="REAL",$I104="INCURRIDO"),SUMIF(S!$O:$O,$I104&amp;$O104&amp;$Q104&amp;UPPER(TEXT(AH$4,"MMMMYYYY"))&amp;$Z104,IF($W$1="Pesos CLP",S!$AD:$AD,S!$AO:$AO)),0)</f>
        <v>0</v>
      </c>
      <c r="AI104" s="19">
        <f>IF(OR($I104="REAL",$I104="INCURRIDO"),SUMIF(S!$O:$O,$I104&amp;$O104&amp;$Q104&amp;UPPER(TEXT(AI$4,"MMMMYYYY"))&amp;$Z104,IF($W$1="Pesos CLP",S!$AD:$AD,S!$AO:$AO)),0)</f>
        <v>0</v>
      </c>
      <c r="AJ104" s="19">
        <f>IF(OR($I104="REAL",$I104="INCURRIDO"),SUMIF(S!$O:$O,$I104&amp;$O104&amp;$Q104&amp;UPPER(TEXT(AJ$4,"MMMMYYYY"))&amp;$Z104,IF($W$1="Pesos CLP",S!$AD:$AD,S!$AO:$AO)),0)</f>
        <v>0</v>
      </c>
      <c r="AK104" s="19">
        <f>IF(OR($I104="REAL",$I104="INCURRIDO"),SUMIF(S!$O:$O,$I104&amp;$O104&amp;$Q104&amp;UPPER(TEXT(AK$4,"MMMMYYYY"))&amp;$Z104,IF($W$1="Pesos CLP",S!$AD:$AD,S!$AO:$AO)),0)</f>
        <v>0</v>
      </c>
      <c r="AL104" s="19">
        <f>IF(OR($I104="REAL",$I104="INCURRIDO"),SUMIF(S!$O:$O,$I104&amp;$O104&amp;$Q104&amp;UPPER(TEXT(AL$4,"MMMMYYYY"))&amp;$Z104,IF($W$1="Pesos CLP",S!$AD:$AD,S!$AO:$AO)),0)</f>
        <v>0</v>
      </c>
      <c r="AM104" s="19">
        <f>IF(OR($I104="REAL",$I104="INCURRIDO"),SUMIF(S!$O:$O,$I104&amp;$O104&amp;$Q104&amp;UPPER(TEXT(AM$4,"MMMMYYYY"))&amp;$Z104,IF($W$1="Pesos CLP",S!$AD:$AD,S!$AO:$AO)),0)</f>
        <v>0</v>
      </c>
      <c r="AN104" s="19">
        <f>IF(OR($I104="REAL",$I104="INCURRIDO"),SUMIF(S!$O:$O,$I104&amp;$O104&amp;$Q104&amp;UPPER(TEXT(AN$4,"MMMMYYYY"))&amp;$Z104,IF($W$1="Pesos CLP",S!$AD:$AD,S!$AO:$AO)),0)</f>
        <v>0</v>
      </c>
      <c r="AO104" s="19">
        <f>IF(OR($I104="REAL",$I104="INCURRIDO"),SUMIF(S!$O:$O,$I104&amp;$O104&amp;$Q104&amp;UPPER(TEXT(AO$4,"MMMMYYYY"))&amp;$Z104,IF($W$1="Pesos CLP",S!$AD:$AD,S!$AO:$AO)),0)</f>
        <v>0</v>
      </c>
      <c r="AP104" s="19">
        <f>IF(OR($I104="REAL",$I104="INCURRIDO"),SUMIF(S!$O:$O,$I104&amp;$O104&amp;$Q104&amp;UPPER(TEXT(AP$4,"MMMMYYYY"))&amp;$Z104,IF($W$1="Pesos CLP",S!$AD:$AD,S!$AO:$AO)),0)</f>
        <v>0</v>
      </c>
      <c r="AQ104" s="19">
        <f>IF(OR($I104="REAL",$I104="INCURRIDO"),SUMIF(S!$O:$O,$I104&amp;$O104&amp;$Q104&amp;UPPER(TEXT(AQ$4,"MMMMYYYY"))&amp;$Z104,IF($W$1="Pesos CLP",S!$AD:$AD,S!$AO:$AO)),0)</f>
        <v>0</v>
      </c>
      <c r="AR104" s="19">
        <f>IF(OR($I104="REAL",$I104="INCURRIDO"),SUMIF(S!$O:$O,$I104&amp;$O104&amp;$Q104&amp;UPPER(TEXT(AR$4,"MMMMYYYY"))&amp;$Z104,IF($W$1="Pesos CLP",S!$AD:$AD,S!$AO:$AO)),0)</f>
        <v>0</v>
      </c>
      <c r="AS104" s="19">
        <f>IF(OR($I104="REAL",$I104="INCURRIDO"),SUMIF(S!$O:$O,$I104&amp;$O104&amp;$Q104&amp;UPPER(TEXT(AS$4,"MMMMYYYY"))&amp;$Z104,IF($W$1="Pesos CLP",S!$AD:$AD,S!$AO:$AO)),0)</f>
        <v>0</v>
      </c>
      <c r="AT104" s="19">
        <f>IF(OR($I104="REAL",$I104="INCURRIDO"),SUMIF(S!$O:$O,$I104&amp;$O104&amp;$Q104&amp;UPPER(TEXT(AT$4,"MMMMYYYY"))&amp;$Z104,IF($W$1="Pesos CLP",S!$AD:$AD,S!$AO:$AO)),0)</f>
        <v>0</v>
      </c>
      <c r="AU104" s="19">
        <f>IF(OR($I104="REAL",$I104="INCURRIDO"),SUMIF(S!$O:$O,$I104&amp;$O104&amp;$Q104&amp;UPPER(TEXT(AU$4,"MMMMYYYY"))&amp;$Z104,IF($W$1="Pesos CLP",S!$AD:$AD,S!$AO:$AO)),0)</f>
        <v>0</v>
      </c>
      <c r="AV104" s="19">
        <f>IF(OR($I104="REAL",$I104="INCURRIDO"),SUMIF(S!$O:$O,$I104&amp;$O104&amp;$Q104&amp;UPPER(TEXT(AV$4,"MMMMYYYY"))&amp;$Z104,IF($W$1="Pesos CLP",S!$AD:$AD,S!$AO:$AO)),0)</f>
        <v>0</v>
      </c>
      <c r="AW104" s="19">
        <f>IF(OR($I104="REAL",$I104="INCURRIDO"),SUMIF(S!$O:$O,$I104&amp;$O104&amp;$Q104&amp;UPPER(TEXT(AW$4,"MMMMYYYY"))&amp;$Z104,IF($W$1="Pesos CLP",S!$AD:$AD,S!$AO:$AO)),0)</f>
        <v>0</v>
      </c>
      <c r="AX104" s="19">
        <f>IF(OR($I104="REAL",$I104="INCURRIDO"),SUMIF(S!$O:$O,$I104&amp;$O104&amp;$Q104&amp;UPPER(TEXT(AX$4,"MMMMYYYY"))&amp;$Z104,IF($W$1="Pesos CLP",S!$AD:$AD,S!$AO:$AO)),0)</f>
        <v>0</v>
      </c>
      <c r="AY104" s="19">
        <f>IF(OR($I104="REAL",$I104="INCURRIDO"),SUMIF(S!$O:$O,$I104&amp;$O104&amp;$Q104&amp;UPPER(TEXT(AY$4,"MMMMYYYY"))&amp;$Z104,IF($W$1="Pesos CLP",S!$AD:$AD,S!$AO:$AO)),0)</f>
        <v>0</v>
      </c>
      <c r="AZ104" s="19">
        <f>IF(OR($I104="REAL",$I104="INCURRIDO"),SUMIF(S!$O:$O,$I104&amp;$O104&amp;$Q104&amp;UPPER(TEXT(AZ$4,"MMMMYYYY"))&amp;$Z104,IF($W$1="Pesos CLP",S!$AD:$AD,S!$AO:$AO)),0)</f>
        <v>0</v>
      </c>
      <c r="BA104" s="19">
        <f>IF(OR($I104="REAL",$I104="INCURRIDO"),SUMIF(S!$O:$O,$I104&amp;$O104&amp;$Q104&amp;UPPER(TEXT(BA$4,"MMMMYYYY"))&amp;$Z104,IF($W$1="Pesos CLP",S!$AD:$AD,S!$AO:$AO)),0)</f>
        <v>0</v>
      </c>
      <c r="BB104" s="19">
        <f>IF(OR($I104="REAL",$I104="INCURRIDO"),SUMIF(S!$O:$O,$I104&amp;$O104&amp;$Q104&amp;UPPER(TEXT(BB$4,"MMMMYYYY"))&amp;$Z104,IF($W$1="Pesos CLP",S!$AD:$AD,S!$AO:$AO)),0)</f>
        <v>0</v>
      </c>
      <c r="BC104" s="19">
        <f>IF(OR($I104="REAL",$I104="INCURRIDO"),SUMIF(S!$O:$O,$I104&amp;$O104&amp;$Q104&amp;UPPER(TEXT(BC$4,"MMMMYYYY"))&amp;$Z104,IF($W$1="Pesos CLP",S!$AD:$AD,S!$AO:$AO)),0)</f>
        <v>0</v>
      </c>
      <c r="BD104" s="19">
        <f>IF(OR($I104="REAL",$I104="INCURRIDO"),SUMIF(S!$O:$O,$I104&amp;$O104&amp;$Q104&amp;UPPER(TEXT(BD$4,"MMMMYYYY"))&amp;$Z104,IF($W$1="Pesos CLP",S!$AD:$AD,S!$AO:$AO)),0)</f>
        <v>0</v>
      </c>
      <c r="BE104" s="19">
        <f>IF(OR($I104="REAL",$I104="INCURRIDO"),SUMIF(S!$O:$O,$I104&amp;$O104&amp;$Q104&amp;UPPER(TEXT(BE$4,"MMMMYYYY"))&amp;$Z104,IF($W$1="Pesos CLP",S!$AD:$AD,S!$AO:$AO)),0)</f>
        <v>0</v>
      </c>
      <c r="BF104" s="19">
        <f>IF(OR($I104="REAL",$I104="INCURRIDO"),SUMIF(S!$O:$O,$I104&amp;$O104&amp;$Q104&amp;UPPER(TEXT(BF$4,"MMMMYYYY"))&amp;$Z104,IF($W$1="Pesos CLP",S!$AD:$AD,S!$AO:$AO)),0)</f>
        <v>0</v>
      </c>
      <c r="BG104" s="19">
        <f>IF(OR($I104="REAL",$I104="INCURRIDO"),SUMIF(S!$O:$O,$I104&amp;$O104&amp;$Q104&amp;UPPER(TEXT(BG$4,"MMMMYYYY"))&amp;$Z104,IF($W$1="Pesos CLP",S!$AD:$AD,S!$AO:$AO)),0)</f>
        <v>0</v>
      </c>
      <c r="BH104" s="19">
        <f>IF(OR($I104="REAL",$I104="INCURRIDO"),SUMIF(S!$O:$O,$I104&amp;$O104&amp;$Q104&amp;UPPER(TEXT(BH$4,"MMMMYYYY"))&amp;$Z104,IF($W$1="Pesos CLP",S!$AD:$AD,S!$AO:$AO)),0)</f>
        <v>0</v>
      </c>
      <c r="BI104" s="19">
        <f>IF(OR($I104="REAL",$I104="INCURRIDO"),SUMIF(S!$O:$O,$I104&amp;$O104&amp;$Q104&amp;UPPER(TEXT(BI$4,"MMMMYYYY"))&amp;$Z104,IF($W$1="Pesos CLP",S!$AD:$AD,S!$AO:$AO)),0)</f>
        <v>0</v>
      </c>
      <c r="BJ104" s="19">
        <f>IF(OR($I104="REAL",$I104="INCURRIDO"),SUMIF(S!$O:$O,$I104&amp;$O104&amp;$Q104&amp;UPPER(TEXT(BJ$4,"MMMMYYYY"))&amp;$Z104,IF($W$1="Pesos CLP",S!$AD:$AD,S!$AO:$AO)),0)</f>
        <v>0</v>
      </c>
      <c r="BK104" s="19">
        <f>IF(OR($I104="REAL",$I104="INCURRIDO"),SUMIF(S!$O:$O,$I104&amp;$O104&amp;$Q104&amp;UPPER(TEXT(BK$4,"MMMMYYYY"))&amp;$Z104,IF($W$1="Pesos CLP",S!$AD:$AD,S!$AO:$AO)),0)</f>
        <v>0</v>
      </c>
      <c r="BL104" s="19">
        <f>IF(OR($I104="REAL",$I104="INCURRIDO"),SUMIF(S!$O:$O,$I104&amp;$O104&amp;$Q104&amp;UPPER(TEXT(BL$4,"MMMMYYYY"))&amp;$Z104,IF($W$1="Pesos CLP",S!$AD:$AD,S!$AO:$AO)),0)</f>
        <v>0</v>
      </c>
      <c r="BM104" s="176">
        <f>IF(OR($I104="REAL",$I104="INCURRIDO"),SUMIF(S!$O:$O,$I104&amp;$O104&amp;$Q104&amp;UPPER(TEXT(BM$4,"MMMMYYYY"))&amp;$Z104,IF($W$1="Pesos CLP",S!$AD:$AD,S!$AO:$AO)),0)</f>
        <v>0</v>
      </c>
      <c r="BN104" s="176">
        <f>IF(OR($I104="REAL",$I104="INCURRIDO"),SUMIF(S!$O:$O,$I104&amp;$O104&amp;$Q104&amp;UPPER(TEXT(BN$4,"MMMMYYYY"))&amp;$Z104,IF($W$1="Pesos CLP",S!$AD:$AD,S!$AO:$AO)),0)</f>
        <v>0</v>
      </c>
      <c r="BO104" s="176">
        <f>IF(OR($I104="REAL",$I104="INCURRIDO"),SUMIF(S!$O:$O,$I104&amp;$O104&amp;$Q104&amp;UPPER(TEXT(BO$4,"MMMMYYYY"))&amp;$Z104,IF($W$1="Pesos CLP",S!$AD:$AD,S!$AO:$AO)),0)</f>
        <v>0</v>
      </c>
      <c r="BP104" s="176">
        <f>IF(OR($I104="REAL",$I104="INCURRIDO"),SUMIF(S!$O:$O,$I104&amp;$O104&amp;$Q104&amp;UPPER(TEXT(BP$4,"MMMMYYYY"))&amp;$Z104,IF($W$1="Pesos CLP",S!$AD:$AD,S!$AO:$AO)),0)</f>
        <v>0</v>
      </c>
      <c r="BQ104" s="176">
        <f>IF(OR($I104="REAL",$I104="INCURRIDO"),SUMIF(S!$O:$O,$I104&amp;$O104&amp;$Q104&amp;UPPER(TEXT(BQ$4,"MMMMYYYY"))&amp;$Z104,IF($W$1="Pesos CLP",S!$AD:$AD,S!$AO:$AO)),0)</f>
        <v>0</v>
      </c>
      <c r="BR104" s="176">
        <f>IF(OR($I104="REAL",$I104="INCURRIDO"),SUMIF(S!$O:$O,$I104&amp;$O104&amp;$Q104&amp;UPPER(TEXT(BR$4,"MMMMYYYY"))&amp;$Z104,IF($W$1="Pesos CLP",S!$AD:$AD,S!$AO:$AO)),0)</f>
        <v>0</v>
      </c>
      <c r="BS104" s="176">
        <v>0</v>
      </c>
      <c r="BT104" s="176">
        <v>0</v>
      </c>
      <c r="BU104" s="176">
        <v>0</v>
      </c>
      <c r="BV104" s="176">
        <v>0</v>
      </c>
      <c r="BW104" s="176">
        <v>0</v>
      </c>
      <c r="BX104" s="176">
        <v>0</v>
      </c>
      <c r="BY104" s="176">
        <v>0</v>
      </c>
      <c r="BZ104" s="176">
        <v>0</v>
      </c>
      <c r="CA104" s="176">
        <v>0</v>
      </c>
      <c r="CB104" s="176">
        <v>0</v>
      </c>
      <c r="CC104" s="176">
        <v>0</v>
      </c>
      <c r="CD104" s="176">
        <v>0</v>
      </c>
      <c r="CE104" s="176">
        <v>0</v>
      </c>
      <c r="CF104" s="176">
        <v>0</v>
      </c>
      <c r="CG104" s="176">
        <v>0</v>
      </c>
      <c r="CH104" s="176">
        <v>0</v>
      </c>
      <c r="CI104" s="176">
        <v>0</v>
      </c>
      <c r="CJ104" s="176">
        <v>0</v>
      </c>
      <c r="CK104" s="176">
        <v>0</v>
      </c>
      <c r="CL104" s="176">
        <v>0</v>
      </c>
      <c r="CM104" s="176">
        <v>0</v>
      </c>
      <c r="CN104" s="176">
        <v>0</v>
      </c>
      <c r="CO104" s="176">
        <v>0</v>
      </c>
      <c r="CP104" s="176">
        <v>0</v>
      </c>
      <c r="CQ104" s="176">
        <v>0</v>
      </c>
      <c r="CR104" s="176">
        <v>0</v>
      </c>
      <c r="CS104" s="176">
        <v>0</v>
      </c>
      <c r="CT104" s="176">
        <v>0</v>
      </c>
      <c r="CU104" s="176">
        <v>0</v>
      </c>
      <c r="CV104" s="176">
        <v>0</v>
      </c>
      <c r="CW104" s="176">
        <v>0</v>
      </c>
      <c r="CX104" s="176">
        <v>0</v>
      </c>
      <c r="CY104" s="176">
        <v>0</v>
      </c>
      <c r="CZ104" s="176">
        <v>0</v>
      </c>
      <c r="DA104" s="176">
        <v>0</v>
      </c>
      <c r="DB104" s="176">
        <v>0</v>
      </c>
      <c r="DC104" s="176">
        <v>0</v>
      </c>
      <c r="DD104" s="176">
        <v>0</v>
      </c>
      <c r="DE104" s="176">
        <v>0</v>
      </c>
      <c r="DF104" s="176">
        <v>0</v>
      </c>
      <c r="DG104" s="176">
        <v>0</v>
      </c>
      <c r="DH104" s="176">
        <v>0</v>
      </c>
      <c r="DI104" s="176">
        <v>0</v>
      </c>
      <c r="DJ104" s="176">
        <v>0</v>
      </c>
      <c r="DK104" s="176">
        <v>0</v>
      </c>
      <c r="DL104" s="176">
        <v>0</v>
      </c>
      <c r="DM104" s="176">
        <v>0</v>
      </c>
      <c r="DN104" s="176">
        <v>0</v>
      </c>
      <c r="DO104" s="176">
        <v>0</v>
      </c>
      <c r="DP104" s="176">
        <v>0</v>
      </c>
      <c r="DQ104" s="176">
        <v>0</v>
      </c>
      <c r="DR104" s="176">
        <v>0</v>
      </c>
      <c r="DS104" s="176">
        <v>0</v>
      </c>
      <c r="DT104" s="176">
        <v>0</v>
      </c>
      <c r="DU104" s="176">
        <v>0</v>
      </c>
      <c r="DV104" s="176">
        <v>0</v>
      </c>
      <c r="DW104" s="176">
        <v>0</v>
      </c>
      <c r="DX104" s="176">
        <v>0</v>
      </c>
      <c r="DY104" s="176">
        <v>0</v>
      </c>
      <c r="DZ104" s="176">
        <v>0</v>
      </c>
      <c r="EA104" s="176">
        <v>0</v>
      </c>
      <c r="EB104" s="176">
        <v>0</v>
      </c>
      <c r="EC104" s="176">
        <v>0</v>
      </c>
      <c r="ED104" s="176">
        <v>0</v>
      </c>
      <c r="EE104" s="176">
        <v>0</v>
      </c>
      <c r="EF104" s="176">
        <v>0</v>
      </c>
      <c r="EG104" s="176">
        <v>0</v>
      </c>
      <c r="EH104" s="176">
        <v>0</v>
      </c>
      <c r="EI104" s="176">
        <v>0</v>
      </c>
      <c r="EJ104" s="176">
        <v>0</v>
      </c>
      <c r="EK104" s="176">
        <v>0</v>
      </c>
      <c r="EL104" s="176">
        <v>0</v>
      </c>
      <c r="EM104" s="176">
        <v>0</v>
      </c>
      <c r="EN104" s="176">
        <v>0</v>
      </c>
      <c r="EO104" s="176">
        <v>0</v>
      </c>
      <c r="EP104" s="176">
        <v>0</v>
      </c>
      <c r="EQ104" s="176">
        <v>0</v>
      </c>
    </row>
    <row r="105" spans="1:147" x14ac:dyDescent="0.3">
      <c r="A105" s="182" t="s">
        <v>243</v>
      </c>
      <c r="B105" s="182"/>
      <c r="C105" s="368"/>
      <c r="D105" s="368" t="e">
        <f t="shared" si="77"/>
        <v>#N/A</v>
      </c>
      <c r="E105" s="368" t="e">
        <f>VLOOKUP(TEXT(Z105,0),'G2'!B:D,3,0)</f>
        <v>#N/A</v>
      </c>
      <c r="F105" s="816">
        <f t="shared" si="78"/>
        <v>0</v>
      </c>
      <c r="G105" s="755">
        <f t="shared" si="75"/>
        <v>0</v>
      </c>
      <c r="H105" s="756" t="s">
        <v>1190</v>
      </c>
      <c r="I105" s="182"/>
      <c r="J105" s="182"/>
      <c r="K105" s="182"/>
      <c r="L105" s="182" t="str">
        <f>IFERROR(VLOOKUP(TEXT(Z105,0),'G2'!$B$5:$D$21,3,0),"")</f>
        <v/>
      </c>
      <c r="M105" s="183"/>
      <c r="N105" s="184" t="s">
        <v>966</v>
      </c>
      <c r="O105" s="181"/>
      <c r="P105" s="181"/>
      <c r="Q105" s="181"/>
      <c r="R105" s="181"/>
      <c r="S105" s="185"/>
      <c r="T105" s="186"/>
      <c r="U105" s="186"/>
      <c r="V105" s="187"/>
      <c r="W105" s="188" t="e">
        <v>#N/A</v>
      </c>
      <c r="X105" s="189"/>
      <c r="Y105" s="190"/>
      <c r="Z105" s="182"/>
      <c r="AA105" s="19">
        <f>IF(OR($I105="REAL",$I105="INCURRIDO"),SUMIF(S!$O:$O,$I105&amp;$O105&amp;$Q105&amp;UPPER(TEXT(AA$4,"MMMMYYYY"))&amp;$Z105,IF($W$1="Pesos CLP",S!$AD:$AD,S!$AO:$AO)),0)</f>
        <v>0</v>
      </c>
      <c r="AB105" s="19">
        <f>IF(OR($I105="REAL",$I105="INCURRIDO"),SUMIF(S!$O:$O,$I105&amp;$O105&amp;$Q105&amp;UPPER(TEXT(AB$4,"MMMMYYYY"))&amp;$Z105,IF($W$1="Pesos CLP",S!$AD:$AD,S!$AO:$AO)),0)</f>
        <v>0</v>
      </c>
      <c r="AC105" s="19">
        <f>IF(OR($I105="REAL",$I105="INCURRIDO"),SUMIF(S!$O:$O,$I105&amp;$O105&amp;$Q105&amp;UPPER(TEXT(AC$4,"MMMMYYYY"))&amp;$Z105,IF($W$1="Pesos CLP",S!$AD:$AD,S!$AO:$AO)),0)</f>
        <v>0</v>
      </c>
      <c r="AD105" s="19">
        <f>IF(OR($I105="REAL",$I105="INCURRIDO"),SUMIF(S!$O:$O,$I105&amp;$O105&amp;$Q105&amp;UPPER(TEXT(AD$4,"MMMMYYYY"))&amp;$Z105,IF($W$1="Pesos CLP",S!$AD:$AD,S!$AO:$AO)),0)</f>
        <v>0</v>
      </c>
      <c r="AE105" s="19">
        <f>IF(OR($I105="REAL",$I105="INCURRIDO"),SUMIF(S!$O:$O,$I105&amp;$O105&amp;$Q105&amp;UPPER(TEXT(AE$4,"MMMMYYYY"))&amp;$Z105,IF($W$1="Pesos CLP",S!$AD:$AD,S!$AO:$AO)),0)</f>
        <v>0</v>
      </c>
      <c r="AF105" s="19">
        <f>IF(OR($I105="REAL",$I105="INCURRIDO"),SUMIF(S!$O:$O,$I105&amp;$O105&amp;$Q105&amp;UPPER(TEXT(AF$4,"MMMMYYYY"))&amp;$Z105,IF($W$1="Pesos CLP",S!$AD:$AD,S!$AO:$AO)),0)</f>
        <v>0</v>
      </c>
      <c r="AG105" s="19">
        <f>IF(OR($I105="REAL",$I105="INCURRIDO"),SUMIF(S!$O:$O,$I105&amp;$O105&amp;$Q105&amp;UPPER(TEXT(AG$4,"MMMMYYYY"))&amp;$Z105,IF($W$1="Pesos CLP",S!$AD:$AD,S!$AO:$AO)),0)</f>
        <v>0</v>
      </c>
      <c r="AH105" s="19">
        <f>IF(OR($I105="REAL",$I105="INCURRIDO"),SUMIF(S!$O:$O,$I105&amp;$O105&amp;$Q105&amp;UPPER(TEXT(AH$4,"MMMMYYYY"))&amp;$Z105,IF($W$1="Pesos CLP",S!$AD:$AD,S!$AO:$AO)),0)</f>
        <v>0</v>
      </c>
      <c r="AI105" s="19">
        <f>IF(OR($I105="REAL",$I105="INCURRIDO"),SUMIF(S!$O:$O,$I105&amp;$O105&amp;$Q105&amp;UPPER(TEXT(AI$4,"MMMMYYYY"))&amp;$Z105,IF($W$1="Pesos CLP",S!$AD:$AD,S!$AO:$AO)),0)</f>
        <v>0</v>
      </c>
      <c r="AJ105" s="19">
        <f>IF(OR($I105="REAL",$I105="INCURRIDO"),SUMIF(S!$O:$O,$I105&amp;$O105&amp;$Q105&amp;UPPER(TEXT(AJ$4,"MMMMYYYY"))&amp;$Z105,IF($W$1="Pesos CLP",S!$AD:$AD,S!$AO:$AO)),0)</f>
        <v>0</v>
      </c>
      <c r="AK105" s="19">
        <f>IF(OR($I105="REAL",$I105="INCURRIDO"),SUMIF(S!$O:$O,$I105&amp;$O105&amp;$Q105&amp;UPPER(TEXT(AK$4,"MMMMYYYY"))&amp;$Z105,IF($W$1="Pesos CLP",S!$AD:$AD,S!$AO:$AO)),0)</f>
        <v>0</v>
      </c>
      <c r="AL105" s="19">
        <f>IF(OR($I105="REAL",$I105="INCURRIDO"),SUMIF(S!$O:$O,$I105&amp;$O105&amp;$Q105&amp;UPPER(TEXT(AL$4,"MMMMYYYY"))&amp;$Z105,IF($W$1="Pesos CLP",S!$AD:$AD,S!$AO:$AO)),0)</f>
        <v>0</v>
      </c>
      <c r="AM105" s="19">
        <f>IF(OR($I105="REAL",$I105="INCURRIDO"),SUMIF(S!$O:$O,$I105&amp;$O105&amp;$Q105&amp;UPPER(TEXT(AM$4,"MMMMYYYY"))&amp;$Z105,IF($W$1="Pesos CLP",S!$AD:$AD,S!$AO:$AO)),0)</f>
        <v>0</v>
      </c>
      <c r="AN105" s="19">
        <f>IF(OR($I105="REAL",$I105="INCURRIDO"),SUMIF(S!$O:$O,$I105&amp;$O105&amp;$Q105&amp;UPPER(TEXT(AN$4,"MMMMYYYY"))&amp;$Z105,IF($W$1="Pesos CLP",S!$AD:$AD,S!$AO:$AO)),0)</f>
        <v>0</v>
      </c>
      <c r="AO105" s="19">
        <f>IF(OR($I105="REAL",$I105="INCURRIDO"),SUMIF(S!$O:$O,$I105&amp;$O105&amp;$Q105&amp;UPPER(TEXT(AO$4,"MMMMYYYY"))&amp;$Z105,IF($W$1="Pesos CLP",S!$AD:$AD,S!$AO:$AO)),0)</f>
        <v>0</v>
      </c>
      <c r="AP105" s="19">
        <f>IF(OR($I105="REAL",$I105="INCURRIDO"),SUMIF(S!$O:$O,$I105&amp;$O105&amp;$Q105&amp;UPPER(TEXT(AP$4,"MMMMYYYY"))&amp;$Z105,IF($W$1="Pesos CLP",S!$AD:$AD,S!$AO:$AO)),0)</f>
        <v>0</v>
      </c>
      <c r="AQ105" s="19">
        <f>IF(OR($I105="REAL",$I105="INCURRIDO"),SUMIF(S!$O:$O,$I105&amp;$O105&amp;$Q105&amp;UPPER(TEXT(AQ$4,"MMMMYYYY"))&amp;$Z105,IF($W$1="Pesos CLP",S!$AD:$AD,S!$AO:$AO)),0)</f>
        <v>0</v>
      </c>
      <c r="AR105" s="19">
        <f>IF(OR($I105="REAL",$I105="INCURRIDO"),SUMIF(S!$O:$O,$I105&amp;$O105&amp;$Q105&amp;UPPER(TEXT(AR$4,"MMMMYYYY"))&amp;$Z105,IF($W$1="Pesos CLP",S!$AD:$AD,S!$AO:$AO)),0)</f>
        <v>0</v>
      </c>
      <c r="AS105" s="19">
        <f>IF(OR($I105="REAL",$I105="INCURRIDO"),SUMIF(S!$O:$O,$I105&amp;$O105&amp;$Q105&amp;UPPER(TEXT(AS$4,"MMMMYYYY"))&amp;$Z105,IF($W$1="Pesos CLP",S!$AD:$AD,S!$AO:$AO)),0)</f>
        <v>0</v>
      </c>
      <c r="AT105" s="19">
        <f>IF(OR($I105="REAL",$I105="INCURRIDO"),SUMIF(S!$O:$O,$I105&amp;$O105&amp;$Q105&amp;UPPER(TEXT(AT$4,"MMMMYYYY"))&amp;$Z105,IF($W$1="Pesos CLP",S!$AD:$AD,S!$AO:$AO)),0)</f>
        <v>0</v>
      </c>
      <c r="AU105" s="19">
        <f>IF(OR($I105="REAL",$I105="INCURRIDO"),SUMIF(S!$O:$O,$I105&amp;$O105&amp;$Q105&amp;UPPER(TEXT(AU$4,"MMMMYYYY"))&amp;$Z105,IF($W$1="Pesos CLP",S!$AD:$AD,S!$AO:$AO)),0)</f>
        <v>0</v>
      </c>
      <c r="AV105" s="19">
        <f>IF(OR($I105="REAL",$I105="INCURRIDO"),SUMIF(S!$O:$O,$I105&amp;$O105&amp;$Q105&amp;UPPER(TEXT(AV$4,"MMMMYYYY"))&amp;$Z105,IF($W$1="Pesos CLP",S!$AD:$AD,S!$AO:$AO)),0)</f>
        <v>0</v>
      </c>
      <c r="AW105" s="19">
        <f>IF(OR($I105="REAL",$I105="INCURRIDO"),SUMIF(S!$O:$O,$I105&amp;$O105&amp;$Q105&amp;UPPER(TEXT(AW$4,"MMMMYYYY"))&amp;$Z105,IF($W$1="Pesos CLP",S!$AD:$AD,S!$AO:$AO)),0)</f>
        <v>0</v>
      </c>
      <c r="AX105" s="19">
        <f>IF(OR($I105="REAL",$I105="INCURRIDO"),SUMIF(S!$O:$O,$I105&amp;$O105&amp;$Q105&amp;UPPER(TEXT(AX$4,"MMMMYYYY"))&amp;$Z105,IF($W$1="Pesos CLP",S!$AD:$AD,S!$AO:$AO)),0)</f>
        <v>0</v>
      </c>
      <c r="AY105" s="19">
        <f>IF(OR($I105="REAL",$I105="INCURRIDO"),SUMIF(S!$O:$O,$I105&amp;$O105&amp;$Q105&amp;UPPER(TEXT(AY$4,"MMMMYYYY"))&amp;$Z105,IF($W$1="Pesos CLP",S!$AD:$AD,S!$AO:$AO)),0)</f>
        <v>0</v>
      </c>
      <c r="AZ105" s="19">
        <f>IF(OR($I105="REAL",$I105="INCURRIDO"),SUMIF(S!$O:$O,$I105&amp;$O105&amp;$Q105&amp;UPPER(TEXT(AZ$4,"MMMMYYYY"))&amp;$Z105,IF($W$1="Pesos CLP",S!$AD:$AD,S!$AO:$AO)),0)</f>
        <v>0</v>
      </c>
      <c r="BA105" s="19">
        <f>IF(OR($I105="REAL",$I105="INCURRIDO"),SUMIF(S!$O:$O,$I105&amp;$O105&amp;$Q105&amp;UPPER(TEXT(BA$4,"MMMMYYYY"))&amp;$Z105,IF($W$1="Pesos CLP",S!$AD:$AD,S!$AO:$AO)),0)</f>
        <v>0</v>
      </c>
      <c r="BB105" s="19">
        <f>IF(OR($I105="REAL",$I105="INCURRIDO"),SUMIF(S!$O:$O,$I105&amp;$O105&amp;$Q105&amp;UPPER(TEXT(BB$4,"MMMMYYYY"))&amp;$Z105,IF($W$1="Pesos CLP",S!$AD:$AD,S!$AO:$AO)),0)</f>
        <v>0</v>
      </c>
      <c r="BC105" s="19">
        <f>IF(OR($I105="REAL",$I105="INCURRIDO"),SUMIF(S!$O:$O,$I105&amp;$O105&amp;$Q105&amp;UPPER(TEXT(BC$4,"MMMMYYYY"))&amp;$Z105,IF($W$1="Pesos CLP",S!$AD:$AD,S!$AO:$AO)),0)</f>
        <v>0</v>
      </c>
      <c r="BD105" s="19">
        <f>IF(OR($I105="REAL",$I105="INCURRIDO"),SUMIF(S!$O:$O,$I105&amp;$O105&amp;$Q105&amp;UPPER(TEXT(BD$4,"MMMMYYYY"))&amp;$Z105,IF($W$1="Pesos CLP",S!$AD:$AD,S!$AO:$AO)),0)</f>
        <v>0</v>
      </c>
      <c r="BE105" s="19">
        <f>IF(OR($I105="REAL",$I105="INCURRIDO"),SUMIF(S!$O:$O,$I105&amp;$O105&amp;$Q105&amp;UPPER(TEXT(BE$4,"MMMMYYYY"))&amp;$Z105,IF($W$1="Pesos CLP",S!$AD:$AD,S!$AO:$AO)),0)</f>
        <v>0</v>
      </c>
      <c r="BF105" s="19">
        <f>IF(OR($I105="REAL",$I105="INCURRIDO"),SUMIF(S!$O:$O,$I105&amp;$O105&amp;$Q105&amp;UPPER(TEXT(BF$4,"MMMMYYYY"))&amp;$Z105,IF($W$1="Pesos CLP",S!$AD:$AD,S!$AO:$AO)),0)</f>
        <v>0</v>
      </c>
      <c r="BG105" s="19">
        <f>IF(OR($I105="REAL",$I105="INCURRIDO"),SUMIF(S!$O:$O,$I105&amp;$O105&amp;$Q105&amp;UPPER(TEXT(BG$4,"MMMMYYYY"))&amp;$Z105,IF($W$1="Pesos CLP",S!$AD:$AD,S!$AO:$AO)),0)</f>
        <v>0</v>
      </c>
      <c r="BH105" s="19">
        <f>IF(OR($I105="REAL",$I105="INCURRIDO"),SUMIF(S!$O:$O,$I105&amp;$O105&amp;$Q105&amp;UPPER(TEXT(BH$4,"MMMMYYYY"))&amp;$Z105,IF($W$1="Pesos CLP",S!$AD:$AD,S!$AO:$AO)),0)</f>
        <v>0</v>
      </c>
      <c r="BI105" s="19">
        <f>IF(OR($I105="REAL",$I105="INCURRIDO"),SUMIF(S!$O:$O,$I105&amp;$O105&amp;$Q105&amp;UPPER(TEXT(BI$4,"MMMMYYYY"))&amp;$Z105,IF($W$1="Pesos CLP",S!$AD:$AD,S!$AO:$AO)),0)</f>
        <v>0</v>
      </c>
      <c r="BJ105" s="19">
        <f>IF(OR($I105="REAL",$I105="INCURRIDO"),SUMIF(S!$O:$O,$I105&amp;$O105&amp;$Q105&amp;UPPER(TEXT(BJ$4,"MMMMYYYY"))&amp;$Z105,IF($W$1="Pesos CLP",S!$AD:$AD,S!$AO:$AO)),0)</f>
        <v>0</v>
      </c>
      <c r="BK105" s="19">
        <f>IF(OR($I105="REAL",$I105="INCURRIDO"),SUMIF(S!$O:$O,$I105&amp;$O105&amp;$Q105&amp;UPPER(TEXT(BK$4,"MMMMYYYY"))&amp;$Z105,IF($W$1="Pesos CLP",S!$AD:$AD,S!$AO:$AO)),0)</f>
        <v>0</v>
      </c>
      <c r="BL105" s="19">
        <f>IF(OR($I105="REAL",$I105="INCURRIDO"),SUMIF(S!$O:$O,$I105&amp;$O105&amp;$Q105&amp;UPPER(TEXT(BL$4,"MMMMYYYY"))&amp;$Z105,IF($W$1="Pesos CLP",S!$AD:$AD,S!$AO:$AO)),0)</f>
        <v>0</v>
      </c>
      <c r="BM105" s="191">
        <f>IF(OR($I105="REAL",$I105="INCURRIDO"),SUMIF(S!$O:$O,$I105&amp;$O105&amp;$Q105&amp;UPPER(TEXT(BM$4,"MMMMYYYY"))&amp;$Z105,IF($W$1="Pesos CLP",S!$AD:$AD,S!$AO:$AO)),0)</f>
        <v>0</v>
      </c>
      <c r="BN105" s="191">
        <f>IF(OR($I105="REAL",$I105="INCURRIDO"),SUMIF(S!$O:$O,$I105&amp;$O105&amp;$Q105&amp;UPPER(TEXT(BN$4,"MMMMYYYY"))&amp;$Z105,IF($W$1="Pesos CLP",S!$AD:$AD,S!$AO:$AO)),0)</f>
        <v>0</v>
      </c>
      <c r="BO105" s="191">
        <f>IF(OR($I105="REAL",$I105="INCURRIDO"),SUMIF(S!$O:$O,$I105&amp;$O105&amp;$Q105&amp;UPPER(TEXT(BO$4,"MMMMYYYY"))&amp;$Z105,IF($W$1="Pesos CLP",S!$AD:$AD,S!$AO:$AO)),0)</f>
        <v>0</v>
      </c>
      <c r="BP105" s="191">
        <f>IF(OR($I105="REAL",$I105="INCURRIDO"),SUMIF(S!$O:$O,$I105&amp;$O105&amp;$Q105&amp;UPPER(TEXT(BP$4,"MMMMYYYY"))&amp;$Z105,IF($W$1="Pesos CLP",S!$AD:$AD,S!$AO:$AO)),0)</f>
        <v>0</v>
      </c>
      <c r="BQ105" s="191">
        <f>IF(OR($I105="REAL",$I105="INCURRIDO"),SUMIF(S!$O:$O,$I105&amp;$O105&amp;$Q105&amp;UPPER(TEXT(BQ$4,"MMMMYYYY"))&amp;$Z105,IF($W$1="Pesos CLP",S!$AD:$AD,S!$AO:$AO)),0)</f>
        <v>0</v>
      </c>
      <c r="BR105" s="191">
        <f>IF(OR($I105="REAL",$I105="INCURRIDO"),SUMIF(S!$O:$O,$I105&amp;$O105&amp;$Q105&amp;UPPER(TEXT(BR$4,"MMMMYYYY"))&amp;$Z105,IF($W$1="Pesos CLP",S!$AD:$AD,S!$AO:$AO)),0)</f>
        <v>0</v>
      </c>
      <c r="BS105" s="191">
        <v>0</v>
      </c>
      <c r="BT105" s="191">
        <v>0</v>
      </c>
      <c r="BU105" s="191">
        <v>0</v>
      </c>
      <c r="BV105" s="191">
        <v>0</v>
      </c>
      <c r="BW105" s="191">
        <v>0</v>
      </c>
      <c r="BX105" s="191">
        <v>0</v>
      </c>
      <c r="BY105" s="191">
        <v>0</v>
      </c>
      <c r="BZ105" s="191">
        <v>0</v>
      </c>
      <c r="CA105" s="191">
        <v>0</v>
      </c>
      <c r="CB105" s="191">
        <v>0</v>
      </c>
      <c r="CC105" s="191">
        <v>0</v>
      </c>
      <c r="CD105" s="191">
        <v>0</v>
      </c>
      <c r="CE105" s="191">
        <v>0</v>
      </c>
      <c r="CF105" s="191">
        <v>0</v>
      </c>
      <c r="CG105" s="191">
        <v>0</v>
      </c>
      <c r="CH105" s="191">
        <v>0</v>
      </c>
      <c r="CI105" s="191">
        <v>0</v>
      </c>
      <c r="CJ105" s="191">
        <v>0</v>
      </c>
      <c r="CK105" s="191">
        <v>0</v>
      </c>
      <c r="CL105" s="191">
        <v>0</v>
      </c>
      <c r="CM105" s="191">
        <v>0</v>
      </c>
      <c r="CN105" s="191">
        <v>0</v>
      </c>
      <c r="CO105" s="191">
        <v>0</v>
      </c>
      <c r="CP105" s="191">
        <v>0</v>
      </c>
      <c r="CQ105" s="191">
        <v>0</v>
      </c>
      <c r="CR105" s="191">
        <v>0</v>
      </c>
      <c r="CS105" s="191">
        <v>0</v>
      </c>
      <c r="CT105" s="191">
        <v>0</v>
      </c>
      <c r="CU105" s="191">
        <v>0</v>
      </c>
      <c r="CV105" s="191">
        <v>0</v>
      </c>
      <c r="CW105" s="191">
        <v>0</v>
      </c>
      <c r="CX105" s="191">
        <v>0</v>
      </c>
      <c r="CY105" s="191">
        <v>0</v>
      </c>
      <c r="CZ105" s="191">
        <v>0</v>
      </c>
      <c r="DA105" s="191">
        <v>0</v>
      </c>
      <c r="DB105" s="191">
        <v>0</v>
      </c>
      <c r="DC105" s="191">
        <v>0</v>
      </c>
      <c r="DD105" s="191">
        <v>0</v>
      </c>
      <c r="DE105" s="191">
        <v>0</v>
      </c>
      <c r="DF105" s="191">
        <v>0</v>
      </c>
      <c r="DG105" s="191">
        <v>0</v>
      </c>
      <c r="DH105" s="191">
        <v>0</v>
      </c>
      <c r="DI105" s="191">
        <v>0</v>
      </c>
      <c r="DJ105" s="191">
        <v>0</v>
      </c>
      <c r="DK105" s="191">
        <v>0</v>
      </c>
      <c r="DL105" s="191">
        <v>0</v>
      </c>
      <c r="DM105" s="191">
        <v>0</v>
      </c>
      <c r="DN105" s="191">
        <v>0</v>
      </c>
      <c r="DO105" s="191">
        <v>0</v>
      </c>
      <c r="DP105" s="191">
        <v>0</v>
      </c>
      <c r="DQ105" s="191">
        <v>0</v>
      </c>
      <c r="DR105" s="191">
        <v>0</v>
      </c>
      <c r="DS105" s="191">
        <v>0</v>
      </c>
      <c r="DT105" s="191">
        <v>0</v>
      </c>
      <c r="DU105" s="191">
        <v>0</v>
      </c>
      <c r="DV105" s="191">
        <v>0</v>
      </c>
      <c r="DW105" s="191">
        <v>0</v>
      </c>
      <c r="DX105" s="191">
        <v>0</v>
      </c>
      <c r="DY105" s="191">
        <v>0</v>
      </c>
      <c r="DZ105" s="191">
        <v>0</v>
      </c>
      <c r="EA105" s="191">
        <v>0</v>
      </c>
      <c r="EB105" s="191">
        <v>0</v>
      </c>
      <c r="EC105" s="191">
        <v>0</v>
      </c>
      <c r="ED105" s="191">
        <v>0</v>
      </c>
      <c r="EE105" s="191">
        <v>0</v>
      </c>
      <c r="EF105" s="191">
        <v>0</v>
      </c>
      <c r="EG105" s="191">
        <v>0</v>
      </c>
      <c r="EH105" s="191">
        <v>0</v>
      </c>
      <c r="EI105" s="191">
        <v>0</v>
      </c>
      <c r="EJ105" s="191">
        <v>0</v>
      </c>
      <c r="EK105" s="191">
        <v>0</v>
      </c>
      <c r="EL105" s="191">
        <v>0</v>
      </c>
      <c r="EM105" s="191">
        <v>0</v>
      </c>
      <c r="EN105" s="191">
        <v>0</v>
      </c>
      <c r="EO105" s="191">
        <v>0</v>
      </c>
      <c r="EP105" s="191">
        <v>0</v>
      </c>
      <c r="EQ105" s="191">
        <v>0</v>
      </c>
    </row>
    <row r="106" spans="1:147" x14ac:dyDescent="0.3">
      <c r="A106" s="182" t="s">
        <v>243</v>
      </c>
      <c r="B106" s="182"/>
      <c r="C106" s="368"/>
      <c r="D106" s="368" t="e">
        <f t="shared" si="77"/>
        <v>#N/A</v>
      </c>
      <c r="E106" s="368" t="e">
        <f>VLOOKUP(TEXT(Z106,0),'G2'!B:D,3,0)</f>
        <v>#N/A</v>
      </c>
      <c r="F106" s="816">
        <f t="shared" si="78"/>
        <v>0</v>
      </c>
      <c r="G106" s="755">
        <f t="shared" si="75"/>
        <v>0</v>
      </c>
      <c r="H106" s="756" t="s">
        <v>1190</v>
      </c>
      <c r="I106" s="182"/>
      <c r="J106" s="182"/>
      <c r="K106" s="182"/>
      <c r="L106" s="182" t="str">
        <f>IFERROR(VLOOKUP(TEXT(Z106,0),'G2'!$B$5:$D$21,3,0),"")</f>
        <v/>
      </c>
      <c r="M106" s="183"/>
      <c r="N106" s="184" t="s">
        <v>244</v>
      </c>
      <c r="O106" s="181"/>
      <c r="P106" s="181"/>
      <c r="Q106" s="181"/>
      <c r="R106" s="181"/>
      <c r="S106" s="185"/>
      <c r="T106" s="186"/>
      <c r="U106" s="186"/>
      <c r="V106" s="187">
        <v>0</v>
      </c>
      <c r="W106" s="188" t="e">
        <v>#N/A</v>
      </c>
      <c r="X106" s="189">
        <v>0</v>
      </c>
      <c r="Y106" s="190"/>
      <c r="Z106" s="182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  <c r="BT106" s="191"/>
      <c r="BU106" s="191"/>
      <c r="BV106" s="191"/>
      <c r="BW106" s="191"/>
      <c r="BX106" s="191">
        <v>0</v>
      </c>
      <c r="BY106" s="191">
        <v>0</v>
      </c>
      <c r="BZ106" s="191">
        <v>0</v>
      </c>
      <c r="CA106" s="191">
        <v>0</v>
      </c>
      <c r="CB106" s="191">
        <v>0</v>
      </c>
      <c r="CC106" s="191">
        <v>0</v>
      </c>
      <c r="CD106" s="191">
        <v>0</v>
      </c>
      <c r="CE106" s="191">
        <v>0</v>
      </c>
      <c r="CF106" s="191">
        <v>0</v>
      </c>
      <c r="CG106" s="191">
        <v>0</v>
      </c>
      <c r="CH106" s="191">
        <v>0</v>
      </c>
      <c r="CI106" s="191">
        <v>0</v>
      </c>
      <c r="CJ106" s="191">
        <v>0</v>
      </c>
      <c r="CK106" s="191">
        <v>0</v>
      </c>
      <c r="CL106" s="191">
        <v>0</v>
      </c>
      <c r="CM106" s="191">
        <v>0</v>
      </c>
      <c r="CN106" s="191">
        <v>0</v>
      </c>
      <c r="CO106" s="191">
        <v>0</v>
      </c>
      <c r="CP106" s="191">
        <v>0</v>
      </c>
      <c r="CQ106" s="191">
        <v>0</v>
      </c>
      <c r="CR106" s="191">
        <v>0</v>
      </c>
      <c r="CS106" s="191">
        <v>0</v>
      </c>
      <c r="CT106" s="191">
        <v>0</v>
      </c>
      <c r="CU106" s="191">
        <v>0</v>
      </c>
      <c r="CV106" s="191">
        <v>0</v>
      </c>
      <c r="CW106" s="191">
        <v>0</v>
      </c>
      <c r="CX106" s="191">
        <v>0</v>
      </c>
      <c r="CY106" s="191">
        <v>0</v>
      </c>
      <c r="CZ106" s="191">
        <v>0</v>
      </c>
      <c r="DA106" s="191">
        <v>0</v>
      </c>
      <c r="DB106" s="191">
        <v>0</v>
      </c>
      <c r="DC106" s="191">
        <v>0</v>
      </c>
      <c r="DD106" s="191">
        <v>0</v>
      </c>
      <c r="DE106" s="191">
        <v>0</v>
      </c>
      <c r="DF106" s="191">
        <v>0</v>
      </c>
      <c r="DG106" s="191">
        <v>0</v>
      </c>
      <c r="DH106" s="191">
        <v>0</v>
      </c>
      <c r="DI106" s="191">
        <v>0</v>
      </c>
      <c r="DJ106" s="191">
        <v>0</v>
      </c>
      <c r="DK106" s="191">
        <v>0</v>
      </c>
      <c r="DL106" s="191">
        <v>0</v>
      </c>
      <c r="DM106" s="191">
        <v>0</v>
      </c>
      <c r="DN106" s="191">
        <v>0</v>
      </c>
      <c r="DO106" s="191">
        <v>0</v>
      </c>
      <c r="DP106" s="191">
        <v>0</v>
      </c>
      <c r="DQ106" s="191">
        <v>0</v>
      </c>
      <c r="DR106" s="191">
        <v>0</v>
      </c>
      <c r="DS106" s="191">
        <v>0</v>
      </c>
      <c r="DT106" s="191">
        <v>0</v>
      </c>
      <c r="DU106" s="191">
        <v>0</v>
      </c>
      <c r="DV106" s="191">
        <v>0</v>
      </c>
      <c r="DW106" s="191">
        <v>0</v>
      </c>
      <c r="DX106" s="191">
        <v>0</v>
      </c>
      <c r="DY106" s="191">
        <v>0</v>
      </c>
      <c r="DZ106" s="191">
        <v>0</v>
      </c>
      <c r="EA106" s="191">
        <v>0</v>
      </c>
      <c r="EB106" s="191">
        <v>0</v>
      </c>
      <c r="EC106" s="191">
        <v>0</v>
      </c>
      <c r="ED106" s="191">
        <v>0</v>
      </c>
      <c r="EE106" s="191">
        <v>0</v>
      </c>
      <c r="EF106" s="191">
        <v>0</v>
      </c>
      <c r="EG106" s="191">
        <v>0</v>
      </c>
      <c r="EH106" s="191">
        <v>0</v>
      </c>
      <c r="EI106" s="191">
        <v>0</v>
      </c>
      <c r="EJ106" s="191">
        <v>0</v>
      </c>
      <c r="EK106" s="191">
        <v>0</v>
      </c>
      <c r="EL106" s="191">
        <v>0</v>
      </c>
      <c r="EM106" s="191">
        <v>0</v>
      </c>
      <c r="EN106" s="191">
        <v>0</v>
      </c>
      <c r="EO106" s="191">
        <v>0</v>
      </c>
      <c r="EP106" s="191">
        <v>0</v>
      </c>
      <c r="EQ106" s="191">
        <v>0</v>
      </c>
    </row>
    <row r="107" spans="1:147" x14ac:dyDescent="0.3">
      <c r="A107" s="368"/>
      <c r="B107" s="368"/>
      <c r="C107" s="368"/>
      <c r="D107" s="368">
        <f t="shared" si="77"/>
        <v>1.034195933456562</v>
      </c>
      <c r="E107" s="368" t="str">
        <f>VLOOKUP(TEXT(Z107,0),'G2'!B:D,3,0)</f>
        <v>MN</v>
      </c>
      <c r="F107" s="816">
        <f t="shared" si="78"/>
        <v>0</v>
      </c>
      <c r="G107" s="755">
        <f t="shared" si="75"/>
        <v>0</v>
      </c>
      <c r="H107" s="756" t="s">
        <v>1190</v>
      </c>
      <c r="I107" s="370" t="s">
        <v>93</v>
      </c>
      <c r="J107" s="370" t="s">
        <v>269</v>
      </c>
      <c r="K107" s="368">
        <v>510114</v>
      </c>
      <c r="L107" s="368" t="s">
        <v>24</v>
      </c>
      <c r="M107" s="369"/>
      <c r="N107" s="370" t="s">
        <v>1025</v>
      </c>
      <c r="O107" s="370" t="s">
        <v>613</v>
      </c>
      <c r="P107" s="643" t="s">
        <v>1167</v>
      </c>
      <c r="Q107" s="370" t="s">
        <v>695</v>
      </c>
      <c r="R107" s="370" t="s">
        <v>26</v>
      </c>
      <c r="S107" s="371">
        <v>0.02</v>
      </c>
      <c r="T107" s="372">
        <v>45839</v>
      </c>
      <c r="U107" s="372">
        <v>46387</v>
      </c>
      <c r="V107" s="373">
        <v>18</v>
      </c>
      <c r="W107" s="374">
        <v>16960813.308687616</v>
      </c>
      <c r="X107" s="17" cm="1">
        <f t="array" ref="X107">+IF($W$1="Pesos CLP",W107,W107/TC)*MB_24A25</f>
        <v>19338.236843769097</v>
      </c>
      <c r="Y107" s="18">
        <f t="shared" ref="Y107:Y176" si="107">SUM(BH107:DU107)</f>
        <v>4254.4121056292006</v>
      </c>
      <c r="Z107">
        <v>91243110</v>
      </c>
      <c r="AA107" s="19">
        <f>IF(OR($I107="REAL",$I107="INCURRIDO"),SUMIF(S!$O:$O,$I107&amp;$O107&amp;$Q107&amp;UPPER(TEXT(AA$4,"MMMMYYYY"))&amp;$Z107,IF($W$1="Pesos CLP",S!$AD:$AD,S!$AO:$AO)),0)</f>
        <v>0</v>
      </c>
      <c r="AB107" s="19">
        <f>IF(OR($I107="REAL",$I107="INCURRIDO"),SUMIF(S!$O:$O,$I107&amp;$O107&amp;$Q107&amp;UPPER(TEXT(AB$4,"MMMMYYYY"))&amp;$Z107,IF($W$1="Pesos CLP",S!$AD:$AD,S!$AO:$AO)),0)</f>
        <v>0</v>
      </c>
      <c r="AC107" s="19">
        <f>IF(OR($I107="REAL",$I107="INCURRIDO"),SUMIF(S!$O:$O,$I107&amp;$O107&amp;$Q107&amp;UPPER(TEXT(AC$4,"MMMMYYYY"))&amp;$Z107,IF($W$1="Pesos CLP",S!$AD:$AD,S!$AO:$AO)),0)</f>
        <v>0</v>
      </c>
      <c r="AD107" s="19">
        <f>IF(OR($I107="REAL",$I107="INCURRIDO"),SUMIF(S!$O:$O,$I107&amp;$O107&amp;$Q107&amp;UPPER(TEXT(AD$4,"MMMMYYYY"))&amp;$Z107,IF($W$1="Pesos CLP",S!$AD:$AD,S!$AO:$AO)),0)</f>
        <v>0</v>
      </c>
      <c r="AE107" s="19">
        <f>IF(OR($I107="REAL",$I107="INCURRIDO"),SUMIF(S!$O:$O,$I107&amp;$O107&amp;$Q107&amp;UPPER(TEXT(AE$4,"MMMMYYYY"))&amp;$Z107,IF($W$1="Pesos CLP",S!$AD:$AD,S!$AO:$AO)),0)</f>
        <v>0</v>
      </c>
      <c r="AF107" s="19">
        <f>IF(OR($I107="REAL",$I107="INCURRIDO"),SUMIF(S!$O:$O,$I107&amp;$O107&amp;$Q107&amp;UPPER(TEXT(AF$4,"MMMMYYYY"))&amp;$Z107,IF($W$1="Pesos CLP",S!$AD:$AD,S!$AO:$AO)),0)</f>
        <v>0</v>
      </c>
      <c r="AG107" s="19">
        <f>IF(OR($I107="REAL",$I107="INCURRIDO"),SUMIF(S!$O:$O,$I107&amp;$O107&amp;$Q107&amp;UPPER(TEXT(AG$4,"MMMMYYYY"))&amp;$Z107,IF($W$1="Pesos CLP",S!$AD:$AD,S!$AO:$AO)),0)</f>
        <v>0</v>
      </c>
      <c r="AH107" s="19">
        <f>IF(OR($I107="REAL",$I107="INCURRIDO"),SUMIF(S!$O:$O,$I107&amp;$O107&amp;$Q107&amp;UPPER(TEXT(AH$4,"MMMMYYYY"))&amp;$Z107,IF($W$1="Pesos CLP",S!$AD:$AD,S!$AO:$AO)),0)</f>
        <v>0</v>
      </c>
      <c r="AI107" s="19">
        <f>IF(OR($I107="REAL",$I107="INCURRIDO"),SUMIF(S!$O:$O,$I107&amp;$O107&amp;$Q107&amp;UPPER(TEXT(AI$4,"MMMMYYYY"))&amp;$Z107,IF($W$1="Pesos CLP",S!$AD:$AD,S!$AO:$AO)),0)</f>
        <v>0</v>
      </c>
      <c r="AJ107" s="19">
        <f>IF(OR($I107="REAL",$I107="INCURRIDO"),SUMIF(S!$O:$O,$I107&amp;$O107&amp;$Q107&amp;UPPER(TEXT(AJ$4,"MMMMYYYY"))&amp;$Z107,IF($W$1="Pesos CLP",S!$AD:$AD,S!$AO:$AO)),0)</f>
        <v>0</v>
      </c>
      <c r="AK107" s="19">
        <f>IF(OR($I107="REAL",$I107="INCURRIDO"),SUMIF(S!$O:$O,$I107&amp;$O107&amp;$Q107&amp;UPPER(TEXT(AK$4,"MMMMYYYY"))&amp;$Z107,IF($W$1="Pesos CLP",S!$AD:$AD,S!$AO:$AO)),0)</f>
        <v>0</v>
      </c>
      <c r="AL107" s="19">
        <f>IF(OR($I107="REAL",$I107="INCURRIDO"),SUMIF(S!$O:$O,$I107&amp;$O107&amp;$Q107&amp;UPPER(TEXT(AL$4,"MMMMYYYY"))&amp;$Z107,IF($W$1="Pesos CLP",S!$AD:$AD,S!$AO:$AO)),0)</f>
        <v>0</v>
      </c>
      <c r="AM107" s="19">
        <f>IF(OR($I107="REAL",$I107="INCURRIDO"),SUMIF(S!$O:$O,$I107&amp;$O107&amp;$Q107&amp;UPPER(TEXT(AM$4,"MMMMYYYY"))&amp;$Z107,IF($W$1="Pesos CLP",S!$AD:$AD,S!$AO:$AO)),0)</f>
        <v>0</v>
      </c>
      <c r="AN107" s="19">
        <f>IF(OR($I107="REAL",$I107="INCURRIDO"),SUMIF(S!$O:$O,$I107&amp;$O107&amp;$Q107&amp;UPPER(TEXT(AN$4,"MMMMYYYY"))&amp;$Z107,IF($W$1="Pesos CLP",S!$AD:$AD,S!$AO:$AO)),0)</f>
        <v>0</v>
      </c>
      <c r="AO107" s="19">
        <f>IF(OR($I107="REAL",$I107="INCURRIDO"),SUMIF(S!$O:$O,$I107&amp;$O107&amp;$Q107&amp;UPPER(TEXT(AO$4,"MMMMYYYY"))&amp;$Z107,IF($W$1="Pesos CLP",S!$AD:$AD,S!$AO:$AO)),0)</f>
        <v>0</v>
      </c>
      <c r="AP107" s="19">
        <f>IF(OR($I107="REAL",$I107="INCURRIDO"),SUMIF(S!$O:$O,$I107&amp;$O107&amp;$Q107&amp;UPPER(TEXT(AP$4,"MMMMYYYY"))&amp;$Z107,IF($W$1="Pesos CLP",S!$AD:$AD,S!$AO:$AO)),0)</f>
        <v>0</v>
      </c>
      <c r="AQ107" s="19">
        <f>IF(OR($I107="REAL",$I107="INCURRIDO"),SUMIF(S!$O:$O,$I107&amp;$O107&amp;$Q107&amp;UPPER(TEXT(AQ$4,"MMMMYYYY"))&amp;$Z107,IF($W$1="Pesos CLP",S!$AD:$AD,S!$AO:$AO)),0)</f>
        <v>0</v>
      </c>
      <c r="AR107" s="19">
        <f>IF(OR($I107="REAL",$I107="INCURRIDO"),SUMIF(S!$O:$O,$I107&amp;$O107&amp;$Q107&amp;UPPER(TEXT(AR$4,"MMMMYYYY"))&amp;$Z107,IF($W$1="Pesos CLP",S!$AD:$AD,S!$AO:$AO)),0)</f>
        <v>0</v>
      </c>
      <c r="AS107" s="19">
        <f>IF(OR($I107="REAL",$I107="INCURRIDO"),SUMIF(S!$O:$O,$I107&amp;$O107&amp;$Q107&amp;UPPER(TEXT(AS$4,"MMMMYYYY"))&amp;$Z107,IF($W$1="Pesos CLP",S!$AD:$AD,S!$AO:$AO)),0)</f>
        <v>0</v>
      </c>
      <c r="AT107" s="19">
        <f>IF(OR($I107="REAL",$I107="INCURRIDO"),SUMIF(S!$O:$O,$I107&amp;$O107&amp;$Q107&amp;UPPER(TEXT(AT$4,"MMMMYYYY"))&amp;$Z107,IF($W$1="Pesos CLP",S!$AD:$AD,S!$AO:$AO)),0)</f>
        <v>0</v>
      </c>
      <c r="AU107" s="19">
        <f>IF(OR($I107="REAL",$I107="INCURRIDO"),SUMIF(S!$O:$O,$I107&amp;$O107&amp;$Q107&amp;UPPER(TEXT(AU$4,"MMMMYYYY"))&amp;$Z107,IF($W$1="Pesos CLP",S!$AD:$AD,S!$AO:$AO)),0)</f>
        <v>0</v>
      </c>
      <c r="AV107" s="19">
        <f>IF(OR($I107="REAL",$I107="INCURRIDO"),SUMIF(S!$O:$O,$I107&amp;$O107&amp;$Q107&amp;UPPER(TEXT(AV$4,"MMMMYYYY"))&amp;$Z107,IF($W$1="Pesos CLP",S!$AD:$AD,S!$AO:$AO)),0)</f>
        <v>0</v>
      </c>
      <c r="AW107" s="19">
        <f>IF(OR($I107="REAL",$I107="INCURRIDO"),SUMIF(S!$O:$O,$I107&amp;$O107&amp;$Q107&amp;UPPER(TEXT(AW$4,"MMMMYYYY"))&amp;$Z107,IF($W$1="Pesos CLP",S!$AD:$AD,S!$AO:$AO)),0)</f>
        <v>0</v>
      </c>
      <c r="AX107" s="19">
        <f>IF(OR($I107="REAL",$I107="INCURRIDO"),SUMIF(S!$O:$O,$I107&amp;$O107&amp;$Q107&amp;UPPER(TEXT(AX$4,"MMMMYYYY"))&amp;$Z107,IF($W$1="Pesos CLP",S!$AD:$AD,S!$AO:$AO)),0)</f>
        <v>0</v>
      </c>
      <c r="AY107" s="19">
        <f>IF(OR($I107="REAL",$I107="INCURRIDO"),SUMIF(S!$O:$O,$I107&amp;$O107&amp;$Q107&amp;UPPER(TEXT(AY$4,"MMMMYYYY"))&amp;$Z107,IF($W$1="Pesos CLP",S!$AD:$AD,S!$AO:$AO)),0)</f>
        <v>0</v>
      </c>
      <c r="AZ107" s="19">
        <f>IF(OR($I107="REAL",$I107="INCURRIDO"),SUMIF(S!$O:$O,$I107&amp;$O107&amp;$Q107&amp;UPPER(TEXT(AZ$4,"MMMMYYYY"))&amp;$Z107,IF($W$1="Pesos CLP",S!$AD:$AD,S!$AO:$AO)),0)</f>
        <v>0</v>
      </c>
      <c r="BA107" s="19">
        <f>IF(OR($I107="REAL",$I107="INCURRIDO"),SUMIF(S!$O:$O,$I107&amp;$O107&amp;$Q107&amp;UPPER(TEXT(BA$4,"MMMMYYYY"))&amp;$Z107,IF($W$1="Pesos CLP",S!$AD:$AD,S!$AO:$AO)),0)</f>
        <v>0</v>
      </c>
      <c r="BB107" s="19">
        <f>IF(OR($I107="REAL",$I107="INCURRIDO"),SUMIF(S!$O:$O,$I107&amp;$O107&amp;$Q107&amp;UPPER(TEXT(BB$4,"MMMMYYYY"))&amp;$Z107,IF($W$1="Pesos CLP",S!$AD:$AD,S!$AO:$AO)),0)</f>
        <v>0</v>
      </c>
      <c r="BC107" s="19">
        <f>IF(OR($I107="REAL",$I107="INCURRIDO"),SUMIF(S!$O:$O,$I107&amp;$O107&amp;$Q107&amp;UPPER(TEXT(BC$4,"MMMMYYYY"))&amp;$Z107,IF($W$1="Pesos CLP",S!$AD:$AD,S!$AO:$AO)),0)</f>
        <v>0</v>
      </c>
      <c r="BD107" s="19">
        <f>IF(OR($I107="REAL",$I107="INCURRIDO"),SUMIF(S!$O:$O,$I107&amp;$O107&amp;$Q107&amp;UPPER(TEXT(BD$4,"MMMMYYYY"))&amp;$Z107,IF($W$1="Pesos CLP",S!$AD:$AD,S!$AO:$AO)),0)</f>
        <v>0</v>
      </c>
      <c r="BE107" s="19">
        <f>IF(OR($I107="REAL",$I107="INCURRIDO"),SUMIF(S!$O:$O,$I107&amp;$O107&amp;$Q107&amp;UPPER(TEXT(BE$4,"MMMMYYYY"))&amp;$Z107,IF($W$1="Pesos CLP",S!$AD:$AD,S!$AO:$AO)),0)</f>
        <v>0</v>
      </c>
      <c r="BF107" s="19">
        <f>IF(OR($I107="REAL",$I107="INCURRIDO"),SUMIF(S!$O:$O,$I107&amp;$O107&amp;$Q107&amp;UPPER(TEXT(BF$4,"MMMMYYYY"))&amp;$Z107,IF($W$1="Pesos CLP",S!$AD:$AD,S!$AO:$AO)),0)</f>
        <v>0</v>
      </c>
      <c r="BG107" s="19">
        <f>IF(OR($I107="REAL",$I107="INCURRIDO"),SUMIF(S!$O:$O,$I107&amp;$O107&amp;$Q107&amp;UPPER(TEXT(BG$4,"MMMMYYYY"))&amp;$Z107,IF($W$1="Pesos CLP",S!$AD:$AD,S!$AO:$AO)),0)</f>
        <v>0</v>
      </c>
      <c r="BH107" s="19">
        <f>IF(OR($I107="REAL",$I107="INCURRIDO"),SUMIF(S!$O:$O,$I107&amp;$O107&amp;$Q107&amp;UPPER(TEXT(BH$4,"MMMMYYYY"))&amp;$Z107,IF($W$1="Pesos CLP",S!$AD:$AD,S!$AO:$AO)),0)</f>
        <v>0</v>
      </c>
      <c r="BI107" s="19">
        <f>IF(OR($I107="REAL",$I107="INCURRIDO"),SUMIF(S!$O:$O,$I107&amp;$O107&amp;$Q107&amp;UPPER(TEXT(BI$4,"MMMMYYYY"))&amp;$Z107,IF($W$1="Pesos CLP",S!$AD:$AD,S!$AO:$AO)),0)</f>
        <v>0</v>
      </c>
      <c r="BJ107" s="19">
        <f>IF(OR($I107="REAL",$I107="INCURRIDO"),SUMIF(S!$O:$O,$I107&amp;$O107&amp;$Q107&amp;UPPER(TEXT(BJ$4,"MMMMYYYY"))&amp;$Z107,IF($W$1="Pesos CLP",S!$AD:$AD,S!$AO:$AO)),0)</f>
        <v>0</v>
      </c>
      <c r="BK107" s="19">
        <f>IF(OR($I107="REAL",$I107="INCURRIDO"),SUMIF(S!$O:$O,$I107&amp;$O107&amp;$Q107&amp;UPPER(TEXT(BK$4,"MMMMYYYY"))&amp;$Z107,IF($W$1="Pesos CLP",S!$AD:$AD,S!$AO:$AO)),0)</f>
        <v>0</v>
      </c>
      <c r="BL107" s="19">
        <f>IF(OR($I107="REAL",$I107="INCURRIDO"),SUMIF(S!$O:$O,$I107&amp;$O107&amp;$Q107&amp;UPPER(TEXT(BL$4,"MMMMYYYY"))&amp;$Z107,IF($W$1="Pesos CLP",S!$AD:$AD,S!$AO:$AO)),0)</f>
        <v>0</v>
      </c>
      <c r="BM107" s="19">
        <f>IF(OR($I107="REAL",$I107="INCURRIDO"),SUMIF(S!$O:$O,$I107&amp;$O107&amp;$Q107&amp;UPPER(TEXT(BM$4,"MMMMYYYY"))&amp;$Z107,IF($W$1="Pesos CLP",S!$AD:$AD,S!$AO:$AO)),0)</f>
        <v>0</v>
      </c>
      <c r="BN107" s="19">
        <f>IF(OR($I107="REAL",$I107="INCURRIDO"),SUMIF(S!$O:$O,$I107&amp;$O107&amp;$Q107&amp;UPPER(TEXT(BN$4,"MMMMYYYY"))&amp;$Z107,IF($W$1="Pesos CLP",S!$AD:$AD,S!$AO:$AO)),0)</f>
        <v>0</v>
      </c>
      <c r="BO107" s="19">
        <f>IF(OR($I107="REAL",$I107="INCURRIDO"),SUMIF(S!$O:$O,$I107&amp;$O107&amp;$Q107&amp;UPPER(TEXT(BO$4,"MMMMYYYY"))&amp;$Z107,IF($W$1="Pesos CLP",S!$AD:$AD,S!$AO:$AO)),0)</f>
        <v>0</v>
      </c>
      <c r="BP107" s="19">
        <f>IF(OR($I107="REAL",$I107="INCURRIDO"),SUMIF(S!$O:$O,$I107&amp;$O107&amp;$Q107&amp;UPPER(TEXT(BP$4,"MMMMYYYY"))&amp;$Z107,IF($W$1="Pesos CLP",S!$AD:$AD,S!$AO:$AO)),0)</f>
        <v>0</v>
      </c>
      <c r="BQ107" s="19">
        <f>IF(OR($I107="REAL",$I107="INCURRIDO"),SUMIF(S!$O:$O,$I107&amp;$O107&amp;$Q107&amp;UPPER(TEXT(BQ$4,"MMMMYYYY"))&amp;$Z107,IF($W$1="Pesos CLP",S!$AD:$AD,S!$AO:$AO)),0)</f>
        <v>0</v>
      </c>
      <c r="BR107" s="19">
        <f>IF(OR($I107="REAL",$I107="INCURRIDO"),SUMIF(S!$O:$O,$I107&amp;$O107&amp;$Q107&amp;UPPER(TEXT(BR$4,"MMMMYYYY"))&amp;$Z107,IF($W$1="Pesos CLP",S!$AD:$AD,S!$AO:$AO)),0)</f>
        <v>0</v>
      </c>
      <c r="BS107" s="19">
        <f>IF(OR($I107="REAL",$I107="INCURRIDO"),SUMIF(S!$O:$O,$I107&amp;$O107&amp;$Q107&amp;UPPER(TEXT(BS$4,"MMMMYYYY"))&amp;$Z107,IF($W$1="Pesos CLP",S!$AD:$AD,S!$AO:$AO)),0)</f>
        <v>0</v>
      </c>
      <c r="BT107" s="19">
        <f>IF(OR($I107="REAL",$I107="INCURRIDO"),SUMIF(S!$O:$O,$I107&amp;$O107&amp;$Q107&amp;UPPER(TEXT(BT$4,"MMMMYYYY"))&amp;$Z107,IF($W$1="Pesos CLP",S!$AD:$AD,S!$AO:$AO)),0)</f>
        <v>0</v>
      </c>
      <c r="BU107" s="19">
        <f>IF(OR($I107="REAL",$I107="INCURRIDO"),SUMIF(S!$O:$O,$I107&amp;$O107&amp;$Q107&amp;UPPER(TEXT(BU$4,"MMMMYYYY"))&amp;$Z107,IF($W$1="Pesos CLP",S!$AD:$AD,S!$AO:$AO)),0)</f>
        <v>0</v>
      </c>
      <c r="BV107" s="19">
        <f>IF(OR($I107="REAL",$I107="INCURRIDO"),SUMIF(S!$O:$O,$I107&amp;$O107&amp;$Q107&amp;UPPER(TEXT(BV$4,"MMMMYYYY"))&amp;$Z107,IF($W$1="Pesos CLP",S!$AD:$AD,S!$AO:$AO)),0)</f>
        <v>0</v>
      </c>
      <c r="BW107" s="19">
        <f>IF(OR($I107="REAL",$I107="INCURRIDO"),SUMIF(S!$O:$O,$I107&amp;$O107&amp;$Q107&amp;UPPER(TEXT(BW$4,"MMMMYYYY"))&amp;$Z107,IF($W$1="Pesos CLP",S!$AD:$AD,S!$AO:$AO)),0)</f>
        <v>0</v>
      </c>
      <c r="BX107" s="19">
        <f>IF(OR($I107="REAL",$I107="INCURRIDO"),SUMIF(S!$O:$O,$I107&amp;$O107&amp;$Q107&amp;UPPER(TEXT(BX$4,"MMMMYYYY"))&amp;$Z107,IF($W$1="Pesos CLP",S!$AD:$AD,S!$AO:$AO)),0)</f>
        <v>0</v>
      </c>
      <c r="BY107" s="19">
        <f>IF(OR($I107="REAL",$I107="INCURRIDO"),SUMIF(S!$O:$O,$I107&amp;$O107&amp;$Q107&amp;UPPER(TEXT(BY$4,"MMMMYYYY"))&amp;$Z107,IF($W$1="Pesos CLP",S!$AD:$AD,S!$AO:$AO)),0)</f>
        <v>0</v>
      </c>
      <c r="BZ107" s="19">
        <f>IF(OR($I107="REAL",$I107="INCURRIDO"),SUMIF(S!$O:$O,$I107&amp;$O107&amp;$Q107&amp;UPPER(TEXT(BZ$4,"MMMMYYYY"))&amp;$Z107,IF($W$1="Pesos CLP",S!$AD:$AD,S!$AO:$AO)),0)</f>
        <v>0</v>
      </c>
      <c r="CA107" s="19">
        <f>IF(OR($I107="REAL",$I107="INCURRIDO"),SUMIF(S!$O:$O,$I107&amp;$O107&amp;$Q107&amp;UPPER(TEXT(CA$4,"MMMMYYYY"))&amp;$Z107,IF($W$1="Pesos CLP",S!$AD:$AD,S!$AO:$AO)),0)</f>
        <v>0</v>
      </c>
      <c r="CB107" s="19">
        <f>IF(OR($I107="REAL",$I107="INCURRIDO"),SUMIF(S!$O:$O,$I107&amp;$O107&amp;$Q107&amp;UPPER(TEXT(CB$4,"MMMMYYYY"))&amp;$Z107,IF($W$1="Pesos CLP",S!$AD:$AD,S!$AO:$AO)),0)</f>
        <v>0</v>
      </c>
      <c r="CC107" s="19">
        <f>IF(OR($I107="REAL",$I107="INCURRIDO"),SUMIF(S!$O:$O,$I107&amp;$O107&amp;$Q107&amp;UPPER(TEXT(CC$4,"MMMMYYYY"))&amp;$Z107,IF($W$1="Pesos CLP",S!$AD:$AD,S!$AO:$AO)),0)</f>
        <v>0</v>
      </c>
      <c r="CD107" s="19">
        <f>IF(OR($I107="REAL",$I107="INCURRIDO"),SUMIF(S!$O:$O,$I107&amp;$O107&amp;$Q107&amp;UPPER(TEXT(CD$4,"MMMMYYYY"))&amp;$Z107,IF($W$1="Pesos CLP",S!$AD:$AD,S!$AO:$AO)),0)</f>
        <v>0</v>
      </c>
      <c r="CE107" s="19">
        <f>IF(OR($I107="REAL",$I107="INCURRIDO"),SUMIF(S!$O:$O,$I107&amp;$O107&amp;$Q107&amp;UPPER(TEXT(CE$4,"MMMMYYYY"))&amp;$Z107,IF($W$1="Pesos CLP",S!$AD:$AD,S!$AO:$AO)),0)</f>
        <v>0</v>
      </c>
      <c r="CF107" s="19">
        <f>IF(OR($I107="REAL",$I107="INCURRIDO"),SUMIF(S!$O:$O,$I107&amp;$O107&amp;$Q107&amp;UPPER(TEXT(CF$4,"MMMMYYYY"))&amp;$Z107,IF($W$1="Pesos CLP",S!$AD:$AD,S!$AO:$AO)),0)</f>
        <v>0</v>
      </c>
      <c r="CG107" s="19">
        <f>IF(OR($I107="REAL",$I107="INCURRIDO"),SUMIF(S!$O:$O,$I107&amp;$O107&amp;$Q107&amp;UPPER(TEXT(CG$4,"MMMMYYYY"))&amp;$Z107,IF($W$1="Pesos CLP",S!$AD:$AD,S!$AO:$AO)),0)</f>
        <v>0</v>
      </c>
      <c r="CH107" s="19">
        <f>IF(OR($I107="REAL",$I107="INCURRIDO"),SUMIF(S!$O:$O,$I107&amp;$O107&amp;$Q107&amp;UPPER(TEXT(CH$4,"MMMMYYYY"))&amp;$Z107,IF($W$1="Pesos CLP",S!$AD:$AD,S!$AO:$AO)),0)</f>
        <v>0</v>
      </c>
      <c r="CI107" s="19">
        <f>IF(OR($I107="REAL",$I107="INCURRIDO"),SUMIF(S!$O:$O,$I107&amp;$O107&amp;$Q107&amp;UPPER(TEXT(CI$4,"MMMMYYYY"))&amp;$Z107,IF($W$1="Pesos CLP",S!$AD:$AD,S!$AO:$AO)),0)</f>
        <v>0</v>
      </c>
      <c r="CJ107" s="19">
        <f>IF(OR($I107="REAL",$I107="INCURRIDO"),SUMIF(S!$O:$O,$I107&amp;$O107&amp;$Q107&amp;UPPER(TEXT(CJ$4,"MMMMYYYY"))&amp;$Z107,IF($W$1="Pesos CLP",S!$AD:$AD,S!$AO:$AO)),0)</f>
        <v>0</v>
      </c>
      <c r="CK107" s="378">
        <f t="shared" ref="CK107:CU108" si="108">(IF(AND(AND($T107&gt;=(CK$4-DAY(CK$4)+1),$T107&lt;=CK$4),AND($U107&gt;=(CK$4-DAY(CK$4)+1),$U107&lt;=CK$4)),$U107-$T107+1,IF(AND($T107&gt;=(CK$4-DAY(CK$4)+1),$T107&lt;=CK$4),CK$4-$T107+1,IF(AND($U107&gt;=(CK$4-DAY(CK$4)+1),$U107&lt;=CK$4),$U107-(CK$4-DAY(CK$4)+1)+1,IF(OR(AND((CK$4-DAY(CK$4)+1)&gt;=$T107,(CK$4-DAY(CK$4)+1)&lt;=$U107),AND((CK$4&gt;=$T107),(CK$4&lt;=$U107))),CK$4-(CK$4-DAY(CK$4)+1)+1,0))))/IF($R107="mes",_xlfn.DAYS(CK$4,(CK$4-DAY(CK$4)+1))+1,(_xlfn.DAYS($U107,$T107)+1))*$S107)*IF($X$1="Físico",1,$X107)</f>
        <v>386.76473687538191</v>
      </c>
      <c r="CL107" s="378">
        <f t="shared" si="108"/>
        <v>386.76473687538191</v>
      </c>
      <c r="CM107" s="378">
        <f t="shared" si="108"/>
        <v>386.76473687538191</v>
      </c>
      <c r="CN107" s="378">
        <f t="shared" si="108"/>
        <v>386.76473687538191</v>
      </c>
      <c r="CO107" s="378">
        <f t="shared" si="108"/>
        <v>386.76473687538191</v>
      </c>
      <c r="CP107" s="378">
        <f t="shared" si="108"/>
        <v>386.76473687538191</v>
      </c>
      <c r="CQ107" s="378">
        <f t="shared" si="108"/>
        <v>386.76473687538191</v>
      </c>
      <c r="CR107" s="378">
        <f t="shared" si="108"/>
        <v>386.76473687538191</v>
      </c>
      <c r="CS107" s="378">
        <f t="shared" si="108"/>
        <v>386.76473687538191</v>
      </c>
      <c r="CT107" s="378">
        <f t="shared" si="108"/>
        <v>386.76473687538191</v>
      </c>
      <c r="CU107" s="378">
        <f t="shared" si="108"/>
        <v>386.76473687538191</v>
      </c>
      <c r="CV107" s="378">
        <f t="shared" ref="CV107:DE109" si="109">(IF(AND(AND($T107&gt;=(CV$4-DAY(CV$4)+1),$T107&lt;=CV$4),AND($U107&gt;=(CV$4-DAY(CV$4)+1),$U107&lt;=CV$4)),$U107-$T107+1,IF(AND($T107&gt;=(CV$4-DAY(CV$4)+1),$T107&lt;=CV$4),CV$4-$T107+1,IF(AND($U107&gt;=(CV$4-DAY(CV$4)+1),$U107&lt;=CV$4),$U107-(CV$4-DAY(CV$4)+1)+1,IF(OR(AND((CV$4-DAY(CV$4)+1)&gt;=$T107,(CV$4-DAY(CV$4)+1)&lt;=$U107),AND((CV$4&gt;=$T107),(CV$4&lt;=$U107))),CV$4-(CV$4-DAY(CV$4)+1)+1,0))))/IF($R107="mes",_xlfn.DAYS(CV$4,(CV$4-DAY(CV$4)+1))+1,(_xlfn.DAYS($U107,$T107)+1))*$S107)*IF($X$1="Físico",1,$X107)</f>
        <v>0</v>
      </c>
      <c r="CW107" s="378">
        <f t="shared" si="109"/>
        <v>0</v>
      </c>
      <c r="CX107" s="378">
        <f t="shared" si="109"/>
        <v>0</v>
      </c>
      <c r="CY107" s="378">
        <f t="shared" si="109"/>
        <v>0</v>
      </c>
      <c r="CZ107" s="378">
        <f t="shared" si="109"/>
        <v>0</v>
      </c>
      <c r="DA107" s="378">
        <f t="shared" si="109"/>
        <v>0</v>
      </c>
      <c r="DB107" s="378">
        <f t="shared" si="109"/>
        <v>0</v>
      </c>
      <c r="DC107" s="378">
        <f t="shared" si="109"/>
        <v>0</v>
      </c>
      <c r="DD107" s="378">
        <f t="shared" si="109"/>
        <v>0</v>
      </c>
      <c r="DE107" s="378">
        <f t="shared" si="109"/>
        <v>0</v>
      </c>
      <c r="DF107" s="378">
        <f t="shared" ref="DF107:DO109" si="110">(IF(AND(AND($T107&gt;=(DF$4-DAY(DF$4)+1),$T107&lt;=DF$4),AND($U107&gt;=(DF$4-DAY(DF$4)+1),$U107&lt;=DF$4)),$U107-$T107+1,IF(AND($T107&gt;=(DF$4-DAY(DF$4)+1),$T107&lt;=DF$4),DF$4-$T107+1,IF(AND($U107&gt;=(DF$4-DAY(DF$4)+1),$U107&lt;=DF$4),$U107-(DF$4-DAY(DF$4)+1)+1,IF(OR(AND((DF$4-DAY(DF$4)+1)&gt;=$T107,(DF$4-DAY(DF$4)+1)&lt;=$U107),AND((DF$4&gt;=$T107),(DF$4&lt;=$U107))),DF$4-(DF$4-DAY(DF$4)+1)+1,0))))/IF($R107="mes",_xlfn.DAYS(DF$4,(DF$4-DAY(DF$4)+1))+1,(_xlfn.DAYS($U107,$T107)+1))*$S107)*IF($X$1="Físico",1,$X107)</f>
        <v>0</v>
      </c>
      <c r="DG107" s="378">
        <f t="shared" si="110"/>
        <v>0</v>
      </c>
      <c r="DH107" s="378">
        <f t="shared" si="110"/>
        <v>0</v>
      </c>
      <c r="DI107" s="378">
        <f t="shared" si="110"/>
        <v>0</v>
      </c>
      <c r="DJ107" s="378">
        <f t="shared" si="110"/>
        <v>0</v>
      </c>
      <c r="DK107" s="378">
        <f t="shared" si="110"/>
        <v>0</v>
      </c>
      <c r="DL107" s="378">
        <f t="shared" si="110"/>
        <v>0</v>
      </c>
      <c r="DM107" s="378">
        <f t="shared" si="110"/>
        <v>0</v>
      </c>
      <c r="DN107" s="378">
        <f t="shared" si="110"/>
        <v>0</v>
      </c>
      <c r="DO107" s="378">
        <f t="shared" si="110"/>
        <v>0</v>
      </c>
      <c r="DP107" s="378">
        <f t="shared" ref="DP107:DY109" si="111">(IF(AND(AND($T107&gt;=(DP$4-DAY(DP$4)+1),$T107&lt;=DP$4),AND($U107&gt;=(DP$4-DAY(DP$4)+1),$U107&lt;=DP$4)),$U107-$T107+1,IF(AND($T107&gt;=(DP$4-DAY(DP$4)+1),$T107&lt;=DP$4),DP$4-$T107+1,IF(AND($U107&gt;=(DP$4-DAY(DP$4)+1),$U107&lt;=DP$4),$U107-(DP$4-DAY(DP$4)+1)+1,IF(OR(AND((DP$4-DAY(DP$4)+1)&gt;=$T107,(DP$4-DAY(DP$4)+1)&lt;=$U107),AND((DP$4&gt;=$T107),(DP$4&lt;=$U107))),DP$4-(DP$4-DAY(DP$4)+1)+1,0))))/IF($R107="mes",_xlfn.DAYS(DP$4,(DP$4-DAY(DP$4)+1))+1,(_xlfn.DAYS($U107,$T107)+1))*$S107)*IF($X$1="Físico",1,$X107)</f>
        <v>0</v>
      </c>
      <c r="DQ107" s="378">
        <f t="shared" si="111"/>
        <v>0</v>
      </c>
      <c r="DR107" s="378">
        <f t="shared" si="111"/>
        <v>0</v>
      </c>
      <c r="DS107" s="378">
        <f t="shared" si="111"/>
        <v>0</v>
      </c>
      <c r="DT107" s="378">
        <f t="shared" si="111"/>
        <v>0</v>
      </c>
      <c r="DU107" s="378">
        <f t="shared" si="111"/>
        <v>0</v>
      </c>
      <c r="DV107" s="378">
        <f t="shared" si="111"/>
        <v>0</v>
      </c>
      <c r="DW107" s="378">
        <f t="shared" si="111"/>
        <v>0</v>
      </c>
      <c r="DX107" s="378">
        <f t="shared" si="111"/>
        <v>0</v>
      </c>
      <c r="DY107" s="378">
        <f t="shared" si="111"/>
        <v>0</v>
      </c>
      <c r="DZ107" s="378">
        <f t="shared" ref="DZ107:EI109" si="112">(IF(AND(AND($T107&gt;=(DZ$4-DAY(DZ$4)+1),$T107&lt;=DZ$4),AND($U107&gt;=(DZ$4-DAY(DZ$4)+1),$U107&lt;=DZ$4)),$U107-$T107+1,IF(AND($T107&gt;=(DZ$4-DAY(DZ$4)+1),$T107&lt;=DZ$4),DZ$4-$T107+1,IF(AND($U107&gt;=(DZ$4-DAY(DZ$4)+1),$U107&lt;=DZ$4),$U107-(DZ$4-DAY(DZ$4)+1)+1,IF(OR(AND((DZ$4-DAY(DZ$4)+1)&gt;=$T107,(DZ$4-DAY(DZ$4)+1)&lt;=$U107),AND((DZ$4&gt;=$T107),(DZ$4&lt;=$U107))),DZ$4-(DZ$4-DAY(DZ$4)+1)+1,0))))/IF($R107="mes",_xlfn.DAYS(DZ$4,(DZ$4-DAY(DZ$4)+1))+1,(_xlfn.DAYS($U107,$T107)+1))*$S107)*IF($X$1="Físico",1,$X107)</f>
        <v>0</v>
      </c>
      <c r="EA107" s="378">
        <f t="shared" si="112"/>
        <v>0</v>
      </c>
      <c r="EB107" s="378">
        <f t="shared" si="112"/>
        <v>0</v>
      </c>
      <c r="EC107" s="378">
        <f t="shared" si="112"/>
        <v>0</v>
      </c>
      <c r="ED107" s="378">
        <f t="shared" si="112"/>
        <v>0</v>
      </c>
      <c r="EE107" s="378">
        <f t="shared" si="112"/>
        <v>0</v>
      </c>
      <c r="EF107" s="378">
        <f t="shared" si="112"/>
        <v>0</v>
      </c>
      <c r="EG107" s="378">
        <f t="shared" si="112"/>
        <v>0</v>
      </c>
      <c r="EH107" s="378">
        <f t="shared" si="112"/>
        <v>0</v>
      </c>
      <c r="EI107" s="378">
        <f t="shared" si="112"/>
        <v>0</v>
      </c>
      <c r="EJ107" s="378">
        <f t="shared" ref="EJ107:EQ109" si="113">(IF(AND(AND($T107&gt;=(EJ$4-DAY(EJ$4)+1),$T107&lt;=EJ$4),AND($U107&gt;=(EJ$4-DAY(EJ$4)+1),$U107&lt;=EJ$4)),$U107-$T107+1,IF(AND($T107&gt;=(EJ$4-DAY(EJ$4)+1),$T107&lt;=EJ$4),EJ$4-$T107+1,IF(AND($U107&gt;=(EJ$4-DAY(EJ$4)+1),$U107&lt;=EJ$4),$U107-(EJ$4-DAY(EJ$4)+1)+1,IF(OR(AND((EJ$4-DAY(EJ$4)+1)&gt;=$T107,(EJ$4-DAY(EJ$4)+1)&lt;=$U107),AND((EJ$4&gt;=$T107),(EJ$4&lt;=$U107))),EJ$4-(EJ$4-DAY(EJ$4)+1)+1,0))))/IF($R107="mes",_xlfn.DAYS(EJ$4,(EJ$4-DAY(EJ$4)+1))+1,(_xlfn.DAYS($U107,$T107)+1))*$S107)*IF($X$1="Físico",1,$X107)</f>
        <v>0</v>
      </c>
      <c r="EK107" s="378">
        <f t="shared" si="113"/>
        <v>0</v>
      </c>
      <c r="EL107" s="378">
        <f t="shared" si="113"/>
        <v>0</v>
      </c>
      <c r="EM107" s="378">
        <f t="shared" si="113"/>
        <v>0</v>
      </c>
      <c r="EN107" s="378">
        <f t="shared" si="113"/>
        <v>0</v>
      </c>
      <c r="EO107" s="378">
        <f t="shared" si="113"/>
        <v>0</v>
      </c>
      <c r="EP107" s="378">
        <f t="shared" si="113"/>
        <v>0</v>
      </c>
      <c r="EQ107" s="378">
        <f t="shared" si="113"/>
        <v>0</v>
      </c>
    </row>
    <row r="108" spans="1:147" x14ac:dyDescent="0.3">
      <c r="A108" s="368"/>
      <c r="B108" s="368"/>
      <c r="C108" s="368"/>
      <c r="D108" s="368">
        <f t="shared" si="77"/>
        <v>1.034195933456562</v>
      </c>
      <c r="E108" s="368" t="str">
        <f>VLOOKUP(TEXT(Z108,0),'G2'!B:D,3,0)</f>
        <v>MN</v>
      </c>
      <c r="F108" s="816">
        <f t="shared" si="78"/>
        <v>0</v>
      </c>
      <c r="G108" s="755">
        <f t="shared" si="75"/>
        <v>0</v>
      </c>
      <c r="H108" s="756" t="s">
        <v>1190</v>
      </c>
      <c r="I108" s="370" t="s">
        <v>93</v>
      </c>
      <c r="J108" s="370" t="s">
        <v>269</v>
      </c>
      <c r="K108" s="368">
        <v>510114</v>
      </c>
      <c r="L108" s="368" t="s">
        <v>24</v>
      </c>
      <c r="M108" s="369"/>
      <c r="N108" s="370" t="s">
        <v>1026</v>
      </c>
      <c r="O108" s="370" t="s">
        <v>613</v>
      </c>
      <c r="P108" s="643" t="s">
        <v>1167</v>
      </c>
      <c r="Q108" s="370" t="s">
        <v>695</v>
      </c>
      <c r="R108" s="370" t="s">
        <v>26</v>
      </c>
      <c r="S108" s="371">
        <v>0.3</v>
      </c>
      <c r="T108" s="372">
        <v>45839</v>
      </c>
      <c r="U108" s="372">
        <v>46387</v>
      </c>
      <c r="V108" s="373">
        <v>18</v>
      </c>
      <c r="W108" s="374">
        <v>4757301.2939001853</v>
      </c>
      <c r="X108" s="17" cm="1">
        <f t="array" ref="X108">+IF($W$1="Pesos CLP",W108,W108/TC)*MB_24A25</f>
        <v>5424.1396025206004</v>
      </c>
      <c r="Y108" s="18">
        <f t="shared" si="107"/>
        <v>17899.660688317985</v>
      </c>
      <c r="Z108">
        <v>91243110</v>
      </c>
      <c r="AA108" s="19">
        <f>IF(OR($I108="REAL",$I108="INCURRIDO"),SUMIF(S!$O:$O,$I108&amp;$O108&amp;$Q108&amp;UPPER(TEXT(AA$4,"MMMMYYYY"))&amp;$Z108,IF($W$1="Pesos CLP",S!$AD:$AD,S!$AO:$AO)),0)</f>
        <v>0</v>
      </c>
      <c r="AB108" s="19">
        <f>IF(OR($I108="REAL",$I108="INCURRIDO"),SUMIF(S!$O:$O,$I108&amp;$O108&amp;$Q108&amp;UPPER(TEXT(AB$4,"MMMMYYYY"))&amp;$Z108,IF($W$1="Pesos CLP",S!$AD:$AD,S!$AO:$AO)),0)</f>
        <v>0</v>
      </c>
      <c r="AC108" s="19">
        <f>IF(OR($I108="REAL",$I108="INCURRIDO"),SUMIF(S!$O:$O,$I108&amp;$O108&amp;$Q108&amp;UPPER(TEXT(AC$4,"MMMMYYYY"))&amp;$Z108,IF($W$1="Pesos CLP",S!$AD:$AD,S!$AO:$AO)),0)</f>
        <v>0</v>
      </c>
      <c r="AD108" s="19">
        <f>IF(OR($I108="REAL",$I108="INCURRIDO"),SUMIF(S!$O:$O,$I108&amp;$O108&amp;$Q108&amp;UPPER(TEXT(AD$4,"MMMMYYYY"))&amp;$Z108,IF($W$1="Pesos CLP",S!$AD:$AD,S!$AO:$AO)),0)</f>
        <v>0</v>
      </c>
      <c r="AE108" s="19">
        <f>IF(OR($I108="REAL",$I108="INCURRIDO"),SUMIF(S!$O:$O,$I108&amp;$O108&amp;$Q108&amp;UPPER(TEXT(AE$4,"MMMMYYYY"))&amp;$Z108,IF($W$1="Pesos CLP",S!$AD:$AD,S!$AO:$AO)),0)</f>
        <v>0</v>
      </c>
      <c r="AF108" s="19">
        <f>IF(OR($I108="REAL",$I108="INCURRIDO"),SUMIF(S!$O:$O,$I108&amp;$O108&amp;$Q108&amp;UPPER(TEXT(AF$4,"MMMMYYYY"))&amp;$Z108,IF($W$1="Pesos CLP",S!$AD:$AD,S!$AO:$AO)),0)</f>
        <v>0</v>
      </c>
      <c r="AG108" s="19">
        <f>IF(OR($I108="REAL",$I108="INCURRIDO"),SUMIF(S!$O:$O,$I108&amp;$O108&amp;$Q108&amp;UPPER(TEXT(AG$4,"MMMMYYYY"))&amp;$Z108,IF($W$1="Pesos CLP",S!$AD:$AD,S!$AO:$AO)),0)</f>
        <v>0</v>
      </c>
      <c r="AH108" s="19">
        <f>IF(OR($I108="REAL",$I108="INCURRIDO"),SUMIF(S!$O:$O,$I108&amp;$O108&amp;$Q108&amp;UPPER(TEXT(AH$4,"MMMMYYYY"))&amp;$Z108,IF($W$1="Pesos CLP",S!$AD:$AD,S!$AO:$AO)),0)</f>
        <v>0</v>
      </c>
      <c r="AI108" s="19">
        <f>IF(OR($I108="REAL",$I108="INCURRIDO"),SUMIF(S!$O:$O,$I108&amp;$O108&amp;$Q108&amp;UPPER(TEXT(AI$4,"MMMMYYYY"))&amp;$Z108,IF($W$1="Pesos CLP",S!$AD:$AD,S!$AO:$AO)),0)</f>
        <v>0</v>
      </c>
      <c r="AJ108" s="19">
        <f>IF(OR($I108="REAL",$I108="INCURRIDO"),SUMIF(S!$O:$O,$I108&amp;$O108&amp;$Q108&amp;UPPER(TEXT(AJ$4,"MMMMYYYY"))&amp;$Z108,IF($W$1="Pesos CLP",S!$AD:$AD,S!$AO:$AO)),0)</f>
        <v>0</v>
      </c>
      <c r="AK108" s="19">
        <f>IF(OR($I108="REAL",$I108="INCURRIDO"),SUMIF(S!$O:$O,$I108&amp;$O108&amp;$Q108&amp;UPPER(TEXT(AK$4,"MMMMYYYY"))&amp;$Z108,IF($W$1="Pesos CLP",S!$AD:$AD,S!$AO:$AO)),0)</f>
        <v>0</v>
      </c>
      <c r="AL108" s="19">
        <f>IF(OR($I108="REAL",$I108="INCURRIDO"),SUMIF(S!$O:$O,$I108&amp;$O108&amp;$Q108&amp;UPPER(TEXT(AL$4,"MMMMYYYY"))&amp;$Z108,IF($W$1="Pesos CLP",S!$AD:$AD,S!$AO:$AO)),0)</f>
        <v>0</v>
      </c>
      <c r="AM108" s="19">
        <f>IF(OR($I108="REAL",$I108="INCURRIDO"),SUMIF(S!$O:$O,$I108&amp;$O108&amp;$Q108&amp;UPPER(TEXT(AM$4,"MMMMYYYY"))&amp;$Z108,IF($W$1="Pesos CLP",S!$AD:$AD,S!$AO:$AO)),0)</f>
        <v>0</v>
      </c>
      <c r="AN108" s="19">
        <f>IF(OR($I108="REAL",$I108="INCURRIDO"),SUMIF(S!$O:$O,$I108&amp;$O108&amp;$Q108&amp;UPPER(TEXT(AN$4,"MMMMYYYY"))&amp;$Z108,IF($W$1="Pesos CLP",S!$AD:$AD,S!$AO:$AO)),0)</f>
        <v>0</v>
      </c>
      <c r="AO108" s="19">
        <f>IF(OR($I108="REAL",$I108="INCURRIDO"),SUMIF(S!$O:$O,$I108&amp;$O108&amp;$Q108&amp;UPPER(TEXT(AO$4,"MMMMYYYY"))&amp;$Z108,IF($W$1="Pesos CLP",S!$AD:$AD,S!$AO:$AO)),0)</f>
        <v>0</v>
      </c>
      <c r="AP108" s="19">
        <f>IF(OR($I108="REAL",$I108="INCURRIDO"),SUMIF(S!$O:$O,$I108&amp;$O108&amp;$Q108&amp;UPPER(TEXT(AP$4,"MMMMYYYY"))&amp;$Z108,IF($W$1="Pesos CLP",S!$AD:$AD,S!$AO:$AO)),0)</f>
        <v>0</v>
      </c>
      <c r="AQ108" s="19">
        <f>IF(OR($I108="REAL",$I108="INCURRIDO"),SUMIF(S!$O:$O,$I108&amp;$O108&amp;$Q108&amp;UPPER(TEXT(AQ$4,"MMMMYYYY"))&amp;$Z108,IF($W$1="Pesos CLP",S!$AD:$AD,S!$AO:$AO)),0)</f>
        <v>0</v>
      </c>
      <c r="AR108" s="19">
        <f>IF(OR($I108="REAL",$I108="INCURRIDO"),SUMIF(S!$O:$O,$I108&amp;$O108&amp;$Q108&amp;UPPER(TEXT(AR$4,"MMMMYYYY"))&amp;$Z108,IF($W$1="Pesos CLP",S!$AD:$AD,S!$AO:$AO)),0)</f>
        <v>0</v>
      </c>
      <c r="AS108" s="19">
        <f>IF(OR($I108="REAL",$I108="INCURRIDO"),SUMIF(S!$O:$O,$I108&amp;$O108&amp;$Q108&amp;UPPER(TEXT(AS$4,"MMMMYYYY"))&amp;$Z108,IF($W$1="Pesos CLP",S!$AD:$AD,S!$AO:$AO)),0)</f>
        <v>0</v>
      </c>
      <c r="AT108" s="19">
        <f>IF(OR($I108="REAL",$I108="INCURRIDO"),SUMIF(S!$O:$O,$I108&amp;$O108&amp;$Q108&amp;UPPER(TEXT(AT$4,"MMMMYYYY"))&amp;$Z108,IF($W$1="Pesos CLP",S!$AD:$AD,S!$AO:$AO)),0)</f>
        <v>0</v>
      </c>
      <c r="AU108" s="19">
        <f>IF(OR($I108="REAL",$I108="INCURRIDO"),SUMIF(S!$O:$O,$I108&amp;$O108&amp;$Q108&amp;UPPER(TEXT(AU$4,"MMMMYYYY"))&amp;$Z108,IF($W$1="Pesos CLP",S!$AD:$AD,S!$AO:$AO)),0)</f>
        <v>0</v>
      </c>
      <c r="AV108" s="19">
        <f>IF(OR($I108="REAL",$I108="INCURRIDO"),SUMIF(S!$O:$O,$I108&amp;$O108&amp;$Q108&amp;UPPER(TEXT(AV$4,"MMMMYYYY"))&amp;$Z108,IF($W$1="Pesos CLP",S!$AD:$AD,S!$AO:$AO)),0)</f>
        <v>0</v>
      </c>
      <c r="AW108" s="19">
        <f>IF(OR($I108="REAL",$I108="INCURRIDO"),SUMIF(S!$O:$O,$I108&amp;$O108&amp;$Q108&amp;UPPER(TEXT(AW$4,"MMMMYYYY"))&amp;$Z108,IF($W$1="Pesos CLP",S!$AD:$AD,S!$AO:$AO)),0)</f>
        <v>0</v>
      </c>
      <c r="AX108" s="19">
        <f>IF(OR($I108="REAL",$I108="INCURRIDO"),SUMIF(S!$O:$O,$I108&amp;$O108&amp;$Q108&amp;UPPER(TEXT(AX$4,"MMMMYYYY"))&amp;$Z108,IF($W$1="Pesos CLP",S!$AD:$AD,S!$AO:$AO)),0)</f>
        <v>0</v>
      </c>
      <c r="AY108" s="19">
        <f>IF(OR($I108="REAL",$I108="INCURRIDO"),SUMIF(S!$O:$O,$I108&amp;$O108&amp;$Q108&amp;UPPER(TEXT(AY$4,"MMMMYYYY"))&amp;$Z108,IF($W$1="Pesos CLP",S!$AD:$AD,S!$AO:$AO)),0)</f>
        <v>0</v>
      </c>
      <c r="AZ108" s="19">
        <f>IF(OR($I108="REAL",$I108="INCURRIDO"),SUMIF(S!$O:$O,$I108&amp;$O108&amp;$Q108&amp;UPPER(TEXT(AZ$4,"MMMMYYYY"))&amp;$Z108,IF($W$1="Pesos CLP",S!$AD:$AD,S!$AO:$AO)),0)</f>
        <v>0</v>
      </c>
      <c r="BA108" s="19">
        <f>IF(OR($I108="REAL",$I108="INCURRIDO"),SUMIF(S!$O:$O,$I108&amp;$O108&amp;$Q108&amp;UPPER(TEXT(BA$4,"MMMMYYYY"))&amp;$Z108,IF($W$1="Pesos CLP",S!$AD:$AD,S!$AO:$AO)),0)</f>
        <v>0</v>
      </c>
      <c r="BB108" s="19">
        <f>IF(OR($I108="REAL",$I108="INCURRIDO"),SUMIF(S!$O:$O,$I108&amp;$O108&amp;$Q108&amp;UPPER(TEXT(BB$4,"MMMMYYYY"))&amp;$Z108,IF($W$1="Pesos CLP",S!$AD:$AD,S!$AO:$AO)),0)</f>
        <v>0</v>
      </c>
      <c r="BC108" s="19">
        <f>IF(OR($I108="REAL",$I108="INCURRIDO"),SUMIF(S!$O:$O,$I108&amp;$O108&amp;$Q108&amp;UPPER(TEXT(BC$4,"MMMMYYYY"))&amp;$Z108,IF($W$1="Pesos CLP",S!$AD:$AD,S!$AO:$AO)),0)</f>
        <v>0</v>
      </c>
      <c r="BD108" s="19">
        <f>IF(OR($I108="REAL",$I108="INCURRIDO"),SUMIF(S!$O:$O,$I108&amp;$O108&amp;$Q108&amp;UPPER(TEXT(BD$4,"MMMMYYYY"))&amp;$Z108,IF($W$1="Pesos CLP",S!$AD:$AD,S!$AO:$AO)),0)</f>
        <v>0</v>
      </c>
      <c r="BE108" s="19">
        <f>IF(OR($I108="REAL",$I108="INCURRIDO"),SUMIF(S!$O:$O,$I108&amp;$O108&amp;$Q108&amp;UPPER(TEXT(BE$4,"MMMMYYYY"))&amp;$Z108,IF($W$1="Pesos CLP",S!$AD:$AD,S!$AO:$AO)),0)</f>
        <v>0</v>
      </c>
      <c r="BF108" s="19">
        <f>IF(OR($I108="REAL",$I108="INCURRIDO"),SUMIF(S!$O:$O,$I108&amp;$O108&amp;$Q108&amp;UPPER(TEXT(BF$4,"MMMMYYYY"))&amp;$Z108,IF($W$1="Pesos CLP",S!$AD:$AD,S!$AO:$AO)),0)</f>
        <v>0</v>
      </c>
      <c r="BG108" s="19">
        <f>IF(OR($I108="REAL",$I108="INCURRIDO"),SUMIF(S!$O:$O,$I108&amp;$O108&amp;$Q108&amp;UPPER(TEXT(BG$4,"MMMMYYYY"))&amp;$Z108,IF($W$1="Pesos CLP",S!$AD:$AD,S!$AO:$AO)),0)</f>
        <v>0</v>
      </c>
      <c r="BH108" s="19">
        <f>IF(OR($I108="REAL",$I108="INCURRIDO"),SUMIF(S!$O:$O,$I108&amp;$O108&amp;$Q108&amp;UPPER(TEXT(BH$4,"MMMMYYYY"))&amp;$Z108,IF($W$1="Pesos CLP",S!$AD:$AD,S!$AO:$AO)),0)</f>
        <v>0</v>
      </c>
      <c r="BI108" s="19">
        <f>IF(OR($I108="REAL",$I108="INCURRIDO"),SUMIF(S!$O:$O,$I108&amp;$O108&amp;$Q108&amp;UPPER(TEXT(BI$4,"MMMMYYYY"))&amp;$Z108,IF($W$1="Pesos CLP",S!$AD:$AD,S!$AO:$AO)),0)</f>
        <v>0</v>
      </c>
      <c r="BJ108" s="19">
        <f>IF(OR($I108="REAL",$I108="INCURRIDO"),SUMIF(S!$O:$O,$I108&amp;$O108&amp;$Q108&amp;UPPER(TEXT(BJ$4,"MMMMYYYY"))&amp;$Z108,IF($W$1="Pesos CLP",S!$AD:$AD,S!$AO:$AO)),0)</f>
        <v>0</v>
      </c>
      <c r="BK108" s="19">
        <f>IF(OR($I108="REAL",$I108="INCURRIDO"),SUMIF(S!$O:$O,$I108&amp;$O108&amp;$Q108&amp;UPPER(TEXT(BK$4,"MMMMYYYY"))&amp;$Z108,IF($W$1="Pesos CLP",S!$AD:$AD,S!$AO:$AO)),0)</f>
        <v>0</v>
      </c>
      <c r="BL108" s="19">
        <f>IF(OR($I108="REAL",$I108="INCURRIDO"),SUMIF(S!$O:$O,$I108&amp;$O108&amp;$Q108&amp;UPPER(TEXT(BL$4,"MMMMYYYY"))&amp;$Z108,IF($W$1="Pesos CLP",S!$AD:$AD,S!$AO:$AO)),0)</f>
        <v>0</v>
      </c>
      <c r="BM108" s="19">
        <f>IF(OR($I108="REAL",$I108="INCURRIDO"),SUMIF(S!$O:$O,$I108&amp;$O108&amp;$Q108&amp;UPPER(TEXT(BM$4,"MMMMYYYY"))&amp;$Z108,IF($W$1="Pesos CLP",S!$AD:$AD,S!$AO:$AO)),0)</f>
        <v>0</v>
      </c>
      <c r="BN108" s="19">
        <f>IF(OR($I108="REAL",$I108="INCURRIDO"),SUMIF(S!$O:$O,$I108&amp;$O108&amp;$Q108&amp;UPPER(TEXT(BN$4,"MMMMYYYY"))&amp;$Z108,IF($W$1="Pesos CLP",S!$AD:$AD,S!$AO:$AO)),0)</f>
        <v>0</v>
      </c>
      <c r="BO108" s="19">
        <f>IF(OR($I108="REAL",$I108="INCURRIDO"),SUMIF(S!$O:$O,$I108&amp;$O108&amp;$Q108&amp;UPPER(TEXT(BO$4,"MMMMYYYY"))&amp;$Z108,IF($W$1="Pesos CLP",S!$AD:$AD,S!$AO:$AO)),0)</f>
        <v>0</v>
      </c>
      <c r="BP108" s="19">
        <f>IF(OR($I108="REAL",$I108="INCURRIDO"),SUMIF(S!$O:$O,$I108&amp;$O108&amp;$Q108&amp;UPPER(TEXT(BP$4,"MMMMYYYY"))&amp;$Z108,IF($W$1="Pesos CLP",S!$AD:$AD,S!$AO:$AO)),0)</f>
        <v>0</v>
      </c>
      <c r="BQ108" s="19">
        <f>IF(OR($I108="REAL",$I108="INCURRIDO"),SUMIF(S!$O:$O,$I108&amp;$O108&amp;$Q108&amp;UPPER(TEXT(BQ$4,"MMMMYYYY"))&amp;$Z108,IF($W$1="Pesos CLP",S!$AD:$AD,S!$AO:$AO)),0)</f>
        <v>0</v>
      </c>
      <c r="BR108" s="19">
        <f>IF(OR($I108="REAL",$I108="INCURRIDO"),SUMIF(S!$O:$O,$I108&amp;$O108&amp;$Q108&amp;UPPER(TEXT(BR$4,"MMMMYYYY"))&amp;$Z108,IF($W$1="Pesos CLP",S!$AD:$AD,S!$AO:$AO)),0)</f>
        <v>0</v>
      </c>
      <c r="BS108" s="19">
        <f>IF(OR($I108="REAL",$I108="INCURRIDO"),SUMIF(S!$O:$O,$I108&amp;$O108&amp;$Q108&amp;UPPER(TEXT(BS$4,"MMMMYYYY"))&amp;$Z108,IF($W$1="Pesos CLP",S!$AD:$AD,S!$AO:$AO)),0)</f>
        <v>0</v>
      </c>
      <c r="BT108" s="19">
        <f>IF(OR($I108="REAL",$I108="INCURRIDO"),SUMIF(S!$O:$O,$I108&amp;$O108&amp;$Q108&amp;UPPER(TEXT(BT$4,"MMMMYYYY"))&amp;$Z108,IF($W$1="Pesos CLP",S!$AD:$AD,S!$AO:$AO)),0)</f>
        <v>0</v>
      </c>
      <c r="BU108" s="19">
        <f>IF(OR($I108="REAL",$I108="INCURRIDO"),SUMIF(S!$O:$O,$I108&amp;$O108&amp;$Q108&amp;UPPER(TEXT(BU$4,"MMMMYYYY"))&amp;$Z108,IF($W$1="Pesos CLP",S!$AD:$AD,S!$AO:$AO)),0)</f>
        <v>0</v>
      </c>
      <c r="BV108" s="19">
        <f>IF(OR($I108="REAL",$I108="INCURRIDO"),SUMIF(S!$O:$O,$I108&amp;$O108&amp;$Q108&amp;UPPER(TEXT(BV$4,"MMMMYYYY"))&amp;$Z108,IF($W$1="Pesos CLP",S!$AD:$AD,S!$AO:$AO)),0)</f>
        <v>0</v>
      </c>
      <c r="BW108" s="19">
        <f>IF(OR($I108="REAL",$I108="INCURRIDO"),SUMIF(S!$O:$O,$I108&amp;$O108&amp;$Q108&amp;UPPER(TEXT(BW$4,"MMMMYYYY"))&amp;$Z108,IF($W$1="Pesos CLP",S!$AD:$AD,S!$AO:$AO)),0)</f>
        <v>0</v>
      </c>
      <c r="BX108" s="19">
        <f>IF(OR($I108="REAL",$I108="INCURRIDO"),SUMIF(S!$O:$O,$I108&amp;$O108&amp;$Q108&amp;UPPER(TEXT(BX$4,"MMMMYYYY"))&amp;$Z108,IF($W$1="Pesos CLP",S!$AD:$AD,S!$AO:$AO)),0)</f>
        <v>0</v>
      </c>
      <c r="BY108" s="19">
        <f>IF(OR($I108="REAL",$I108="INCURRIDO"),SUMIF(S!$O:$O,$I108&amp;$O108&amp;$Q108&amp;UPPER(TEXT(BY$4,"MMMMYYYY"))&amp;$Z108,IF($W$1="Pesos CLP",S!$AD:$AD,S!$AO:$AO)),0)</f>
        <v>0</v>
      </c>
      <c r="BZ108" s="19">
        <f>IF(OR($I108="REAL",$I108="INCURRIDO"),SUMIF(S!$O:$O,$I108&amp;$O108&amp;$Q108&amp;UPPER(TEXT(BZ$4,"MMMMYYYY"))&amp;$Z108,IF($W$1="Pesos CLP",S!$AD:$AD,S!$AO:$AO)),0)</f>
        <v>0</v>
      </c>
      <c r="CA108" s="19">
        <f>IF(OR($I108="REAL",$I108="INCURRIDO"),SUMIF(S!$O:$O,$I108&amp;$O108&amp;$Q108&amp;UPPER(TEXT(CA$4,"MMMMYYYY"))&amp;$Z108,IF($W$1="Pesos CLP",S!$AD:$AD,S!$AO:$AO)),0)</f>
        <v>0</v>
      </c>
      <c r="CB108" s="19">
        <f>IF(OR($I108="REAL",$I108="INCURRIDO"),SUMIF(S!$O:$O,$I108&amp;$O108&amp;$Q108&amp;UPPER(TEXT(CB$4,"MMMMYYYY"))&amp;$Z108,IF($W$1="Pesos CLP",S!$AD:$AD,S!$AO:$AO)),0)</f>
        <v>0</v>
      </c>
      <c r="CC108" s="19">
        <f>IF(OR($I108="REAL",$I108="INCURRIDO"),SUMIF(S!$O:$O,$I108&amp;$O108&amp;$Q108&amp;UPPER(TEXT(CC$4,"MMMMYYYY"))&amp;$Z108,IF($W$1="Pesos CLP",S!$AD:$AD,S!$AO:$AO)),0)</f>
        <v>0</v>
      </c>
      <c r="CD108" s="19">
        <f>IF(OR($I108="REAL",$I108="INCURRIDO"),SUMIF(S!$O:$O,$I108&amp;$O108&amp;$Q108&amp;UPPER(TEXT(CD$4,"MMMMYYYY"))&amp;$Z108,IF($W$1="Pesos CLP",S!$AD:$AD,S!$AO:$AO)),0)</f>
        <v>0</v>
      </c>
      <c r="CE108" s="19">
        <f>IF(OR($I108="REAL",$I108="INCURRIDO"),SUMIF(S!$O:$O,$I108&amp;$O108&amp;$Q108&amp;UPPER(TEXT(CE$4,"MMMMYYYY"))&amp;$Z108,IF($W$1="Pesos CLP",S!$AD:$AD,S!$AO:$AO)),0)</f>
        <v>0</v>
      </c>
      <c r="CF108" s="19">
        <f>IF(OR($I108="REAL",$I108="INCURRIDO"),SUMIF(S!$O:$O,$I108&amp;$O108&amp;$Q108&amp;UPPER(TEXT(CF$4,"MMMMYYYY"))&amp;$Z108,IF($W$1="Pesos CLP",S!$AD:$AD,S!$AO:$AO)),0)</f>
        <v>0</v>
      </c>
      <c r="CG108" s="19">
        <f>IF(OR($I108="REAL",$I108="INCURRIDO"),SUMIF(S!$O:$O,$I108&amp;$O108&amp;$Q108&amp;UPPER(TEXT(CG$4,"MMMMYYYY"))&amp;$Z108,IF($W$1="Pesos CLP",S!$AD:$AD,S!$AO:$AO)),0)</f>
        <v>0</v>
      </c>
      <c r="CH108" s="19">
        <f>IF(OR($I108="REAL",$I108="INCURRIDO"),SUMIF(S!$O:$O,$I108&amp;$O108&amp;$Q108&amp;UPPER(TEXT(CH$4,"MMMMYYYY"))&amp;$Z108,IF($W$1="Pesos CLP",S!$AD:$AD,S!$AO:$AO)),0)</f>
        <v>0</v>
      </c>
      <c r="CI108" s="19">
        <f>IF(OR($I108="REAL",$I108="INCURRIDO"),SUMIF(S!$O:$O,$I108&amp;$O108&amp;$Q108&amp;UPPER(TEXT(CI$4,"MMMMYYYY"))&amp;$Z108,IF($W$1="Pesos CLP",S!$AD:$AD,S!$AO:$AO)),0)</f>
        <v>0</v>
      </c>
      <c r="CJ108" s="19">
        <f>IF(OR($I108="REAL",$I108="INCURRIDO"),SUMIF(S!$O:$O,$I108&amp;$O108&amp;$Q108&amp;UPPER(TEXT(CJ$4,"MMMMYYYY"))&amp;$Z108,IF($W$1="Pesos CLP",S!$AD:$AD,S!$AO:$AO)),0)</f>
        <v>0</v>
      </c>
      <c r="CK108" s="378">
        <f t="shared" si="108"/>
        <v>1627.2418807561801</v>
      </c>
      <c r="CL108" s="378">
        <f t="shared" si="108"/>
        <v>1627.2418807561801</v>
      </c>
      <c r="CM108" s="378">
        <f t="shared" si="108"/>
        <v>1627.2418807561801</v>
      </c>
      <c r="CN108" s="378">
        <f t="shared" si="108"/>
        <v>1627.2418807561801</v>
      </c>
      <c r="CO108" s="378">
        <f t="shared" si="108"/>
        <v>1627.2418807561801</v>
      </c>
      <c r="CP108" s="378">
        <f t="shared" si="108"/>
        <v>1627.2418807561801</v>
      </c>
      <c r="CQ108" s="378">
        <f t="shared" si="108"/>
        <v>1627.2418807561801</v>
      </c>
      <c r="CR108" s="378">
        <f t="shared" si="108"/>
        <v>1627.2418807561801</v>
      </c>
      <c r="CS108" s="378">
        <f t="shared" si="108"/>
        <v>1627.2418807561801</v>
      </c>
      <c r="CT108" s="378">
        <f t="shared" si="108"/>
        <v>1627.2418807561801</v>
      </c>
      <c r="CU108" s="378">
        <f t="shared" si="108"/>
        <v>1627.2418807561801</v>
      </c>
      <c r="CV108" s="378">
        <f t="shared" si="109"/>
        <v>0</v>
      </c>
      <c r="CW108" s="378">
        <f t="shared" si="109"/>
        <v>0</v>
      </c>
      <c r="CX108" s="378">
        <f t="shared" si="109"/>
        <v>0</v>
      </c>
      <c r="CY108" s="378">
        <f t="shared" si="109"/>
        <v>0</v>
      </c>
      <c r="CZ108" s="378">
        <f t="shared" si="109"/>
        <v>0</v>
      </c>
      <c r="DA108" s="378">
        <f t="shared" si="109"/>
        <v>0</v>
      </c>
      <c r="DB108" s="378">
        <f t="shared" si="109"/>
        <v>0</v>
      </c>
      <c r="DC108" s="378">
        <f t="shared" si="109"/>
        <v>0</v>
      </c>
      <c r="DD108" s="378">
        <f t="shared" si="109"/>
        <v>0</v>
      </c>
      <c r="DE108" s="378">
        <f t="shared" si="109"/>
        <v>0</v>
      </c>
      <c r="DF108" s="378">
        <f t="shared" si="110"/>
        <v>0</v>
      </c>
      <c r="DG108" s="378">
        <f t="shared" si="110"/>
        <v>0</v>
      </c>
      <c r="DH108" s="378">
        <f t="shared" si="110"/>
        <v>0</v>
      </c>
      <c r="DI108" s="378">
        <f t="shared" si="110"/>
        <v>0</v>
      </c>
      <c r="DJ108" s="378">
        <f t="shared" si="110"/>
        <v>0</v>
      </c>
      <c r="DK108" s="378">
        <f t="shared" si="110"/>
        <v>0</v>
      </c>
      <c r="DL108" s="378">
        <f t="shared" si="110"/>
        <v>0</v>
      </c>
      <c r="DM108" s="378">
        <f t="shared" si="110"/>
        <v>0</v>
      </c>
      <c r="DN108" s="378">
        <f t="shared" si="110"/>
        <v>0</v>
      </c>
      <c r="DO108" s="378">
        <f t="shared" si="110"/>
        <v>0</v>
      </c>
      <c r="DP108" s="378">
        <f t="shared" si="111"/>
        <v>0</v>
      </c>
      <c r="DQ108" s="378">
        <f t="shared" si="111"/>
        <v>0</v>
      </c>
      <c r="DR108" s="378">
        <f t="shared" si="111"/>
        <v>0</v>
      </c>
      <c r="DS108" s="378">
        <f t="shared" si="111"/>
        <v>0</v>
      </c>
      <c r="DT108" s="378">
        <f t="shared" si="111"/>
        <v>0</v>
      </c>
      <c r="DU108" s="378">
        <f t="shared" si="111"/>
        <v>0</v>
      </c>
      <c r="DV108" s="378">
        <f t="shared" si="111"/>
        <v>0</v>
      </c>
      <c r="DW108" s="378">
        <f t="shared" si="111"/>
        <v>0</v>
      </c>
      <c r="DX108" s="378">
        <f t="shared" si="111"/>
        <v>0</v>
      </c>
      <c r="DY108" s="378">
        <f t="shared" si="111"/>
        <v>0</v>
      </c>
      <c r="DZ108" s="378">
        <f t="shared" si="112"/>
        <v>0</v>
      </c>
      <c r="EA108" s="378">
        <f t="shared" si="112"/>
        <v>0</v>
      </c>
      <c r="EB108" s="378">
        <f t="shared" si="112"/>
        <v>0</v>
      </c>
      <c r="EC108" s="378">
        <f t="shared" si="112"/>
        <v>0</v>
      </c>
      <c r="ED108" s="378">
        <f t="shared" si="112"/>
        <v>0</v>
      </c>
      <c r="EE108" s="378">
        <f t="shared" si="112"/>
        <v>0</v>
      </c>
      <c r="EF108" s="378">
        <f t="shared" si="112"/>
        <v>0</v>
      </c>
      <c r="EG108" s="378">
        <f t="shared" si="112"/>
        <v>0</v>
      </c>
      <c r="EH108" s="378">
        <f t="shared" si="112"/>
        <v>0</v>
      </c>
      <c r="EI108" s="378">
        <f t="shared" si="112"/>
        <v>0</v>
      </c>
      <c r="EJ108" s="378">
        <f t="shared" si="113"/>
        <v>0</v>
      </c>
      <c r="EK108" s="378">
        <f t="shared" si="113"/>
        <v>0</v>
      </c>
      <c r="EL108" s="378">
        <f t="shared" si="113"/>
        <v>0</v>
      </c>
      <c r="EM108" s="378">
        <f t="shared" si="113"/>
        <v>0</v>
      </c>
      <c r="EN108" s="378">
        <f t="shared" si="113"/>
        <v>0</v>
      </c>
      <c r="EO108" s="378">
        <f t="shared" si="113"/>
        <v>0</v>
      </c>
      <c r="EP108" s="378">
        <f t="shared" si="113"/>
        <v>0</v>
      </c>
      <c r="EQ108" s="378">
        <f t="shared" si="113"/>
        <v>0</v>
      </c>
    </row>
    <row r="109" spans="1:147" x14ac:dyDescent="0.3">
      <c r="A109" s="368"/>
      <c r="B109" s="368"/>
      <c r="C109" s="368"/>
      <c r="D109" s="368">
        <f t="shared" si="77"/>
        <v>1.034195933456562</v>
      </c>
      <c r="E109" s="368" t="str">
        <f>VLOOKUP(TEXT(Z109,0),'G2'!B:D,3,0)</f>
        <v>MN</v>
      </c>
      <c r="F109" s="816">
        <f t="shared" si="78"/>
        <v>0</v>
      </c>
      <c r="G109" s="755">
        <f t="shared" si="75"/>
        <v>0</v>
      </c>
      <c r="H109" s="756" t="s">
        <v>1190</v>
      </c>
      <c r="I109" s="370" t="s">
        <v>93</v>
      </c>
      <c r="J109" s="370" t="s">
        <v>269</v>
      </c>
      <c r="K109" s="368">
        <v>510114</v>
      </c>
      <c r="L109" s="368" t="s">
        <v>24</v>
      </c>
      <c r="M109" s="369"/>
      <c r="N109" s="370" t="s">
        <v>1027</v>
      </c>
      <c r="O109" s="370" t="s">
        <v>613</v>
      </c>
      <c r="P109" s="643" t="s">
        <v>1167</v>
      </c>
      <c r="Q109" s="370" t="s">
        <v>695</v>
      </c>
      <c r="R109" s="370" t="s">
        <v>26</v>
      </c>
      <c r="S109" s="371">
        <v>1</v>
      </c>
      <c r="T109" s="372">
        <v>45839</v>
      </c>
      <c r="U109" s="372">
        <v>46387</v>
      </c>
      <c r="V109" s="373">
        <v>18</v>
      </c>
      <c r="W109" s="374">
        <v>8997504.6210720893</v>
      </c>
      <c r="X109" s="17" cm="1">
        <f t="array" ref="X109">+IF($W$1="Pesos CLP",W109,W109/TC)*MB_24A25</f>
        <v>10258.698813462875</v>
      </c>
      <c r="Y109" s="18">
        <f t="shared" si="107"/>
        <v>112845.68694809164</v>
      </c>
      <c r="Z109">
        <v>91243110</v>
      </c>
      <c r="AA109" s="19">
        <f>IF(OR($I109="REAL",$I109="INCURRIDO"),SUMIF(S!$O:$O,$I109&amp;$O109&amp;$Q109&amp;UPPER(TEXT(AA$4,"MMMMYYYY"))&amp;$Z109,IF($W$1="Pesos CLP",S!$AD:$AD,S!$AO:$AO)),0)</f>
        <v>0</v>
      </c>
      <c r="AB109" s="19">
        <f>IF(OR($I109="REAL",$I109="INCURRIDO"),SUMIF(S!$O:$O,$I109&amp;$O109&amp;$Q109&amp;UPPER(TEXT(AB$4,"MMMMYYYY"))&amp;$Z109,IF($W$1="Pesos CLP",S!$AD:$AD,S!$AO:$AO)),0)</f>
        <v>0</v>
      </c>
      <c r="AC109" s="19">
        <f>IF(OR($I109="REAL",$I109="INCURRIDO"),SUMIF(S!$O:$O,$I109&amp;$O109&amp;$Q109&amp;UPPER(TEXT(AC$4,"MMMMYYYY"))&amp;$Z109,IF($W$1="Pesos CLP",S!$AD:$AD,S!$AO:$AO)),0)</f>
        <v>0</v>
      </c>
      <c r="AD109" s="19">
        <f>IF(OR($I109="REAL",$I109="INCURRIDO"),SUMIF(S!$O:$O,$I109&amp;$O109&amp;$Q109&amp;UPPER(TEXT(AD$4,"MMMMYYYY"))&amp;$Z109,IF($W$1="Pesos CLP",S!$AD:$AD,S!$AO:$AO)),0)</f>
        <v>0</v>
      </c>
      <c r="AE109" s="19">
        <f>IF(OR($I109="REAL",$I109="INCURRIDO"),SUMIF(S!$O:$O,$I109&amp;$O109&amp;$Q109&amp;UPPER(TEXT(AE$4,"MMMMYYYY"))&amp;$Z109,IF($W$1="Pesos CLP",S!$AD:$AD,S!$AO:$AO)),0)</f>
        <v>0</v>
      </c>
      <c r="AF109" s="19">
        <f>IF(OR($I109="REAL",$I109="INCURRIDO"),SUMIF(S!$O:$O,$I109&amp;$O109&amp;$Q109&amp;UPPER(TEXT(AF$4,"MMMMYYYY"))&amp;$Z109,IF($W$1="Pesos CLP",S!$AD:$AD,S!$AO:$AO)),0)</f>
        <v>0</v>
      </c>
      <c r="AG109" s="19">
        <f>IF(OR($I109="REAL",$I109="INCURRIDO"),SUMIF(S!$O:$O,$I109&amp;$O109&amp;$Q109&amp;UPPER(TEXT(AG$4,"MMMMYYYY"))&amp;$Z109,IF($W$1="Pesos CLP",S!$AD:$AD,S!$AO:$AO)),0)</f>
        <v>0</v>
      </c>
      <c r="AH109" s="19">
        <f>IF(OR($I109="REAL",$I109="INCURRIDO"),SUMIF(S!$O:$O,$I109&amp;$O109&amp;$Q109&amp;UPPER(TEXT(AH$4,"MMMMYYYY"))&amp;$Z109,IF($W$1="Pesos CLP",S!$AD:$AD,S!$AO:$AO)),0)</f>
        <v>0</v>
      </c>
      <c r="AI109" s="19">
        <f>IF(OR($I109="REAL",$I109="INCURRIDO"),SUMIF(S!$O:$O,$I109&amp;$O109&amp;$Q109&amp;UPPER(TEXT(AI$4,"MMMMYYYY"))&amp;$Z109,IF($W$1="Pesos CLP",S!$AD:$AD,S!$AO:$AO)),0)</f>
        <v>0</v>
      </c>
      <c r="AJ109" s="19">
        <f>IF(OR($I109="REAL",$I109="INCURRIDO"),SUMIF(S!$O:$O,$I109&amp;$O109&amp;$Q109&amp;UPPER(TEXT(AJ$4,"MMMMYYYY"))&amp;$Z109,IF($W$1="Pesos CLP",S!$AD:$AD,S!$AO:$AO)),0)</f>
        <v>0</v>
      </c>
      <c r="AK109" s="19">
        <f>IF(OR($I109="REAL",$I109="INCURRIDO"),SUMIF(S!$O:$O,$I109&amp;$O109&amp;$Q109&amp;UPPER(TEXT(AK$4,"MMMMYYYY"))&amp;$Z109,IF($W$1="Pesos CLP",S!$AD:$AD,S!$AO:$AO)),0)</f>
        <v>0</v>
      </c>
      <c r="AL109" s="19">
        <f>IF(OR($I109="REAL",$I109="INCURRIDO"),SUMIF(S!$O:$O,$I109&amp;$O109&amp;$Q109&amp;UPPER(TEXT(AL$4,"MMMMYYYY"))&amp;$Z109,IF($W$1="Pesos CLP",S!$AD:$AD,S!$AO:$AO)),0)</f>
        <v>0</v>
      </c>
      <c r="AM109" s="19">
        <f>IF(OR($I109="REAL",$I109="INCURRIDO"),SUMIF(S!$O:$O,$I109&amp;$O109&amp;$Q109&amp;UPPER(TEXT(AM$4,"MMMMYYYY"))&amp;$Z109,IF($W$1="Pesos CLP",S!$AD:$AD,S!$AO:$AO)),0)</f>
        <v>0</v>
      </c>
      <c r="AN109" s="19">
        <f>IF(OR($I109="REAL",$I109="INCURRIDO"),SUMIF(S!$O:$O,$I109&amp;$O109&amp;$Q109&amp;UPPER(TEXT(AN$4,"MMMMYYYY"))&amp;$Z109,IF($W$1="Pesos CLP",S!$AD:$AD,S!$AO:$AO)),0)</f>
        <v>0</v>
      </c>
      <c r="AO109" s="19">
        <f>IF(OR($I109="REAL",$I109="INCURRIDO"),SUMIF(S!$O:$O,$I109&amp;$O109&amp;$Q109&amp;UPPER(TEXT(AO$4,"MMMMYYYY"))&amp;$Z109,IF($W$1="Pesos CLP",S!$AD:$AD,S!$AO:$AO)),0)</f>
        <v>0</v>
      </c>
      <c r="AP109" s="19">
        <f>IF(OR($I109="REAL",$I109="INCURRIDO"),SUMIF(S!$O:$O,$I109&amp;$O109&amp;$Q109&amp;UPPER(TEXT(AP$4,"MMMMYYYY"))&amp;$Z109,IF($W$1="Pesos CLP",S!$AD:$AD,S!$AO:$AO)),0)</f>
        <v>0</v>
      </c>
      <c r="AQ109" s="19">
        <f>IF(OR($I109="REAL",$I109="INCURRIDO"),SUMIF(S!$O:$O,$I109&amp;$O109&amp;$Q109&amp;UPPER(TEXT(AQ$4,"MMMMYYYY"))&amp;$Z109,IF($W$1="Pesos CLP",S!$AD:$AD,S!$AO:$AO)),0)</f>
        <v>0</v>
      </c>
      <c r="AR109" s="19">
        <f>IF(OR($I109="REAL",$I109="INCURRIDO"),SUMIF(S!$O:$O,$I109&amp;$O109&amp;$Q109&amp;UPPER(TEXT(AR$4,"MMMMYYYY"))&amp;$Z109,IF($W$1="Pesos CLP",S!$AD:$AD,S!$AO:$AO)),0)</f>
        <v>0</v>
      </c>
      <c r="AS109" s="19">
        <f>IF(OR($I109="REAL",$I109="INCURRIDO"),SUMIF(S!$O:$O,$I109&amp;$O109&amp;$Q109&amp;UPPER(TEXT(AS$4,"MMMMYYYY"))&amp;$Z109,IF($W$1="Pesos CLP",S!$AD:$AD,S!$AO:$AO)),0)</f>
        <v>0</v>
      </c>
      <c r="AT109" s="19">
        <f>IF(OR($I109="REAL",$I109="INCURRIDO"),SUMIF(S!$O:$O,$I109&amp;$O109&amp;$Q109&amp;UPPER(TEXT(AT$4,"MMMMYYYY"))&amp;$Z109,IF($W$1="Pesos CLP",S!$AD:$AD,S!$AO:$AO)),0)</f>
        <v>0</v>
      </c>
      <c r="AU109" s="19">
        <f>IF(OR($I109="REAL",$I109="INCURRIDO"),SUMIF(S!$O:$O,$I109&amp;$O109&amp;$Q109&amp;UPPER(TEXT(AU$4,"MMMMYYYY"))&amp;$Z109,IF($W$1="Pesos CLP",S!$AD:$AD,S!$AO:$AO)),0)</f>
        <v>0</v>
      </c>
      <c r="AV109" s="19">
        <f>IF(OR($I109="REAL",$I109="INCURRIDO"),SUMIF(S!$O:$O,$I109&amp;$O109&amp;$Q109&amp;UPPER(TEXT(AV$4,"MMMMYYYY"))&amp;$Z109,IF($W$1="Pesos CLP",S!$AD:$AD,S!$AO:$AO)),0)</f>
        <v>0</v>
      </c>
      <c r="AW109" s="19">
        <f>IF(OR($I109="REAL",$I109="INCURRIDO"),SUMIF(S!$O:$O,$I109&amp;$O109&amp;$Q109&amp;UPPER(TEXT(AW$4,"MMMMYYYY"))&amp;$Z109,IF($W$1="Pesos CLP",S!$AD:$AD,S!$AO:$AO)),0)</f>
        <v>0</v>
      </c>
      <c r="AX109" s="19">
        <f>IF(OR($I109="REAL",$I109="INCURRIDO"),SUMIF(S!$O:$O,$I109&amp;$O109&amp;$Q109&amp;UPPER(TEXT(AX$4,"MMMMYYYY"))&amp;$Z109,IF($W$1="Pesos CLP",S!$AD:$AD,S!$AO:$AO)),0)</f>
        <v>0</v>
      </c>
      <c r="AY109" s="19">
        <f>IF(OR($I109="REAL",$I109="INCURRIDO"),SUMIF(S!$O:$O,$I109&amp;$O109&amp;$Q109&amp;UPPER(TEXT(AY$4,"MMMMYYYY"))&amp;$Z109,IF($W$1="Pesos CLP",S!$AD:$AD,S!$AO:$AO)),0)</f>
        <v>0</v>
      </c>
      <c r="AZ109" s="19">
        <f>IF(OR($I109="REAL",$I109="INCURRIDO"),SUMIF(S!$O:$O,$I109&amp;$O109&amp;$Q109&amp;UPPER(TEXT(AZ$4,"MMMMYYYY"))&amp;$Z109,IF($W$1="Pesos CLP",S!$AD:$AD,S!$AO:$AO)),0)</f>
        <v>0</v>
      </c>
      <c r="BA109" s="19">
        <f>IF(OR($I109="REAL",$I109="INCURRIDO"),SUMIF(S!$O:$O,$I109&amp;$O109&amp;$Q109&amp;UPPER(TEXT(BA$4,"MMMMYYYY"))&amp;$Z109,IF($W$1="Pesos CLP",S!$AD:$AD,S!$AO:$AO)),0)</f>
        <v>0</v>
      </c>
      <c r="BB109" s="19">
        <f>IF(OR($I109="REAL",$I109="INCURRIDO"),SUMIF(S!$O:$O,$I109&amp;$O109&amp;$Q109&amp;UPPER(TEXT(BB$4,"MMMMYYYY"))&amp;$Z109,IF($W$1="Pesos CLP",S!$AD:$AD,S!$AO:$AO)),0)</f>
        <v>0</v>
      </c>
      <c r="BC109" s="19">
        <f>IF(OR($I109="REAL",$I109="INCURRIDO"),SUMIF(S!$O:$O,$I109&amp;$O109&amp;$Q109&amp;UPPER(TEXT(BC$4,"MMMMYYYY"))&amp;$Z109,IF($W$1="Pesos CLP",S!$AD:$AD,S!$AO:$AO)),0)</f>
        <v>0</v>
      </c>
      <c r="BD109" s="19">
        <f>IF(OR($I109="REAL",$I109="INCURRIDO"),SUMIF(S!$O:$O,$I109&amp;$O109&amp;$Q109&amp;UPPER(TEXT(BD$4,"MMMMYYYY"))&amp;$Z109,IF($W$1="Pesos CLP",S!$AD:$AD,S!$AO:$AO)),0)</f>
        <v>0</v>
      </c>
      <c r="BE109" s="19">
        <f>IF(OR($I109="REAL",$I109="INCURRIDO"),SUMIF(S!$O:$O,$I109&amp;$O109&amp;$Q109&amp;UPPER(TEXT(BE$4,"MMMMYYYY"))&amp;$Z109,IF($W$1="Pesos CLP",S!$AD:$AD,S!$AO:$AO)),0)</f>
        <v>0</v>
      </c>
      <c r="BF109" s="19">
        <f>IF(OR($I109="REAL",$I109="INCURRIDO"),SUMIF(S!$O:$O,$I109&amp;$O109&amp;$Q109&amp;UPPER(TEXT(BF$4,"MMMMYYYY"))&amp;$Z109,IF($W$1="Pesos CLP",S!$AD:$AD,S!$AO:$AO)),0)</f>
        <v>0</v>
      </c>
      <c r="BG109" s="19">
        <f>IF(OR($I109="REAL",$I109="INCURRIDO"),SUMIF(S!$O:$O,$I109&amp;$O109&amp;$Q109&amp;UPPER(TEXT(BG$4,"MMMMYYYY"))&amp;$Z109,IF($W$1="Pesos CLP",S!$AD:$AD,S!$AO:$AO)),0)</f>
        <v>0</v>
      </c>
      <c r="BH109" s="19">
        <f>IF(OR($I109="REAL",$I109="INCURRIDO"),SUMIF(S!$O:$O,$I109&amp;$O109&amp;$Q109&amp;UPPER(TEXT(BH$4,"MMMMYYYY"))&amp;$Z109,IF($W$1="Pesos CLP",S!$AD:$AD,S!$AO:$AO)),0)</f>
        <v>0</v>
      </c>
      <c r="BI109" s="19">
        <f>IF(OR($I109="REAL",$I109="INCURRIDO"),SUMIF(S!$O:$O,$I109&amp;$O109&amp;$Q109&amp;UPPER(TEXT(BI$4,"MMMMYYYY"))&amp;$Z109,IF($W$1="Pesos CLP",S!$AD:$AD,S!$AO:$AO)),0)</f>
        <v>0</v>
      </c>
      <c r="BJ109" s="19">
        <f>IF(OR($I109="REAL",$I109="INCURRIDO"),SUMIF(S!$O:$O,$I109&amp;$O109&amp;$Q109&amp;UPPER(TEXT(BJ$4,"MMMMYYYY"))&amp;$Z109,IF($W$1="Pesos CLP",S!$AD:$AD,S!$AO:$AO)),0)</f>
        <v>0</v>
      </c>
      <c r="BK109" s="19">
        <f>IF(OR($I109="REAL",$I109="INCURRIDO"),SUMIF(S!$O:$O,$I109&amp;$O109&amp;$Q109&amp;UPPER(TEXT(BK$4,"MMMMYYYY"))&amp;$Z109,IF($W$1="Pesos CLP",S!$AD:$AD,S!$AO:$AO)),0)</f>
        <v>0</v>
      </c>
      <c r="BL109" s="19">
        <f>IF(OR($I109="REAL",$I109="INCURRIDO"),SUMIF(S!$O:$O,$I109&amp;$O109&amp;$Q109&amp;UPPER(TEXT(BL$4,"MMMMYYYY"))&amp;$Z109,IF($W$1="Pesos CLP",S!$AD:$AD,S!$AO:$AO)),0)</f>
        <v>0</v>
      </c>
      <c r="BM109" s="19">
        <f>IF(OR($I109="REAL",$I109="INCURRIDO"),SUMIF(S!$O:$O,$I109&amp;$O109&amp;$Q109&amp;UPPER(TEXT(BM$4,"MMMMYYYY"))&amp;$Z109,IF($W$1="Pesos CLP",S!$AD:$AD,S!$AO:$AO)),0)</f>
        <v>0</v>
      </c>
      <c r="BN109" s="19">
        <f>IF(OR($I109="REAL",$I109="INCURRIDO"),SUMIF(S!$O:$O,$I109&amp;$O109&amp;$Q109&amp;UPPER(TEXT(BN$4,"MMMMYYYY"))&amp;$Z109,IF($W$1="Pesos CLP",S!$AD:$AD,S!$AO:$AO)),0)</f>
        <v>0</v>
      </c>
      <c r="BO109" s="19">
        <f>IF(OR($I109="REAL",$I109="INCURRIDO"),SUMIF(S!$O:$O,$I109&amp;$O109&amp;$Q109&amp;UPPER(TEXT(BO$4,"MMMMYYYY"))&amp;$Z109,IF($W$1="Pesos CLP",S!$AD:$AD,S!$AO:$AO)),0)</f>
        <v>0</v>
      </c>
      <c r="BP109" s="19">
        <f>IF(OR($I109="REAL",$I109="INCURRIDO"),SUMIF(S!$O:$O,$I109&amp;$O109&amp;$Q109&amp;UPPER(TEXT(BP$4,"MMMMYYYY"))&amp;$Z109,IF($W$1="Pesos CLP",S!$AD:$AD,S!$AO:$AO)),0)</f>
        <v>0</v>
      </c>
      <c r="BQ109" s="19">
        <f>IF(OR($I109="REAL",$I109="INCURRIDO"),SUMIF(S!$O:$O,$I109&amp;$O109&amp;$Q109&amp;UPPER(TEXT(BQ$4,"MMMMYYYY"))&amp;$Z109,IF($W$1="Pesos CLP",S!$AD:$AD,S!$AO:$AO)),0)</f>
        <v>0</v>
      </c>
      <c r="BR109" s="19">
        <f>IF(OR($I109="REAL",$I109="INCURRIDO"),SUMIF(S!$O:$O,$I109&amp;$O109&amp;$Q109&amp;UPPER(TEXT(BR$4,"MMMMYYYY"))&amp;$Z109,IF($W$1="Pesos CLP",S!$AD:$AD,S!$AO:$AO)),0)</f>
        <v>0</v>
      </c>
      <c r="BS109" s="19">
        <f>IF(OR($I109="REAL",$I109="INCURRIDO"),SUMIF(S!$O:$O,$I109&amp;$O109&amp;$Q109&amp;UPPER(TEXT(BS$4,"MMMMYYYY"))&amp;$Z109,IF($W$1="Pesos CLP",S!$AD:$AD,S!$AO:$AO)),0)</f>
        <v>0</v>
      </c>
      <c r="BT109" s="19">
        <f>IF(OR($I109="REAL",$I109="INCURRIDO"),SUMIF(S!$O:$O,$I109&amp;$O109&amp;$Q109&amp;UPPER(TEXT(BT$4,"MMMMYYYY"))&amp;$Z109,IF($W$1="Pesos CLP",S!$AD:$AD,S!$AO:$AO)),0)</f>
        <v>0</v>
      </c>
      <c r="BU109" s="19">
        <f>IF(OR($I109="REAL",$I109="INCURRIDO"),SUMIF(S!$O:$O,$I109&amp;$O109&amp;$Q109&amp;UPPER(TEXT(BU$4,"MMMMYYYY"))&amp;$Z109,IF($W$1="Pesos CLP",S!$AD:$AD,S!$AO:$AO)),0)</f>
        <v>0</v>
      </c>
      <c r="BV109" s="19">
        <f>IF(OR($I109="REAL",$I109="INCURRIDO"),SUMIF(S!$O:$O,$I109&amp;$O109&amp;$Q109&amp;UPPER(TEXT(BV$4,"MMMMYYYY"))&amp;$Z109,IF($W$1="Pesos CLP",S!$AD:$AD,S!$AO:$AO)),0)</f>
        <v>0</v>
      </c>
      <c r="BW109" s="19">
        <f>IF(OR($I109="REAL",$I109="INCURRIDO"),SUMIF(S!$O:$O,$I109&amp;$O109&amp;$Q109&amp;UPPER(TEXT(BW$4,"MMMMYYYY"))&amp;$Z109,IF($W$1="Pesos CLP",S!$AD:$AD,S!$AO:$AO)),0)</f>
        <v>0</v>
      </c>
      <c r="BX109" s="19">
        <f>IF(OR($I109="REAL",$I109="INCURRIDO"),SUMIF(S!$O:$O,$I109&amp;$O109&amp;$Q109&amp;UPPER(TEXT(BX$4,"MMMMYYYY"))&amp;$Z109,IF($W$1="Pesos CLP",S!$AD:$AD,S!$AO:$AO)),0)</f>
        <v>0</v>
      </c>
      <c r="BY109" s="19">
        <f>IF(OR($I109="REAL",$I109="INCURRIDO"),SUMIF(S!$O:$O,$I109&amp;$O109&amp;$Q109&amp;UPPER(TEXT(BY$4,"MMMMYYYY"))&amp;$Z109,IF($W$1="Pesos CLP",S!$AD:$AD,S!$AO:$AO)),0)</f>
        <v>0</v>
      </c>
      <c r="BZ109" s="19">
        <f>IF(OR($I109="REAL",$I109="INCURRIDO"),SUMIF(S!$O:$O,$I109&amp;$O109&amp;$Q109&amp;UPPER(TEXT(BZ$4,"MMMMYYYY"))&amp;$Z109,IF($W$1="Pesos CLP",S!$AD:$AD,S!$AO:$AO)),0)</f>
        <v>0</v>
      </c>
      <c r="CA109" s="19">
        <f>IF(OR($I109="REAL",$I109="INCURRIDO"),SUMIF(S!$O:$O,$I109&amp;$O109&amp;$Q109&amp;UPPER(TEXT(CA$4,"MMMMYYYY"))&amp;$Z109,IF($W$1="Pesos CLP",S!$AD:$AD,S!$AO:$AO)),0)</f>
        <v>0</v>
      </c>
      <c r="CB109" s="19">
        <f>IF(OR($I109="REAL",$I109="INCURRIDO"),SUMIF(S!$O:$O,$I109&amp;$O109&amp;$Q109&amp;UPPER(TEXT(CB$4,"MMMMYYYY"))&amp;$Z109,IF($W$1="Pesos CLP",S!$AD:$AD,S!$AO:$AO)),0)</f>
        <v>0</v>
      </c>
      <c r="CC109" s="19">
        <f>IF(OR($I109="REAL",$I109="INCURRIDO"),SUMIF(S!$O:$O,$I109&amp;$O109&amp;$Q109&amp;UPPER(TEXT(CC$4,"MMMMYYYY"))&amp;$Z109,IF($W$1="Pesos CLP",S!$AD:$AD,S!$AO:$AO)),0)</f>
        <v>0</v>
      </c>
      <c r="CD109" s="19">
        <f>IF(OR($I109="REAL",$I109="INCURRIDO"),SUMIF(S!$O:$O,$I109&amp;$O109&amp;$Q109&amp;UPPER(TEXT(CD$4,"MMMMYYYY"))&amp;$Z109,IF($W$1="Pesos CLP",S!$AD:$AD,S!$AO:$AO)),0)</f>
        <v>0</v>
      </c>
      <c r="CE109" s="19">
        <f>IF(OR($I109="REAL",$I109="INCURRIDO"),SUMIF(S!$O:$O,$I109&amp;$O109&amp;$Q109&amp;UPPER(TEXT(CE$4,"MMMMYYYY"))&amp;$Z109,IF($W$1="Pesos CLP",S!$AD:$AD,S!$AO:$AO)),0)</f>
        <v>0</v>
      </c>
      <c r="CF109" s="19">
        <f>IF(OR($I109="REAL",$I109="INCURRIDO"),SUMIF(S!$O:$O,$I109&amp;$O109&amp;$Q109&amp;UPPER(TEXT(CF$4,"MMMMYYYY"))&amp;$Z109,IF($W$1="Pesos CLP",S!$AD:$AD,S!$AO:$AO)),0)</f>
        <v>0</v>
      </c>
      <c r="CG109" s="19">
        <f>IF(OR($I109="REAL",$I109="INCURRIDO"),SUMIF(S!$O:$O,$I109&amp;$O109&amp;$Q109&amp;UPPER(TEXT(CG$4,"MMMMYYYY"))&amp;$Z109,IF($W$1="Pesos CLP",S!$AD:$AD,S!$AO:$AO)),0)</f>
        <v>0</v>
      </c>
      <c r="CH109" s="19">
        <f>IF(OR($I109="REAL",$I109="INCURRIDO"),SUMIF(S!$O:$O,$I109&amp;$O109&amp;$Q109&amp;UPPER(TEXT(CH$4,"MMMMYYYY"))&amp;$Z109,IF($W$1="Pesos CLP",S!$AD:$AD,S!$AO:$AO)),0)</f>
        <v>0</v>
      </c>
      <c r="CI109" s="19">
        <f>IF(OR($I109="REAL",$I109="INCURRIDO"),SUMIF(S!$O:$O,$I109&amp;$O109&amp;$Q109&amp;UPPER(TEXT(CI$4,"MMMMYYYY"))&amp;$Z109,IF($W$1="Pesos CLP",S!$AD:$AD,S!$AO:$AO)),0)</f>
        <v>0</v>
      </c>
      <c r="CJ109" s="19">
        <f>IF(OR($I109="REAL",$I109="INCURRIDO"),SUMIF(S!$O:$O,$I109&amp;$O109&amp;$Q109&amp;UPPER(TEXT(CJ$4,"MMMMYYYY"))&amp;$Z109,IF($W$1="Pesos CLP",S!$AD:$AD,S!$AO:$AO)),0)</f>
        <v>0</v>
      </c>
      <c r="CK109" s="378">
        <f t="shared" ref="CK109:CU118" si="114">(IF(AND(AND($T109&gt;=(CK$4-DAY(CK$4)+1),$T109&lt;=CK$4),AND($U109&gt;=(CK$4-DAY(CK$4)+1),$U109&lt;=CK$4)),$U109-$T109+1,IF(AND($T109&gt;=(CK$4-DAY(CK$4)+1),$T109&lt;=CK$4),CK$4-$T109+1,IF(AND($U109&gt;=(CK$4-DAY(CK$4)+1),$U109&lt;=CK$4),$U109-(CK$4-DAY(CK$4)+1)+1,IF(OR(AND((CK$4-DAY(CK$4)+1)&gt;=$T109,(CK$4-DAY(CK$4)+1)&lt;=$U109),AND((CK$4&gt;=$T109),(CK$4&lt;=$U109))),CK$4-(CK$4-DAY(CK$4)+1)+1,0))))/IF($R109="mes",_xlfn.DAYS(CK$4,(CK$4-DAY(CK$4)+1))+1,(_xlfn.DAYS($U109,$T109)+1))*$S109)*IF($X$1="Físico",1,$X109)</f>
        <v>10258.698813462875</v>
      </c>
      <c r="CL109" s="378">
        <f t="shared" si="114"/>
        <v>10258.698813462875</v>
      </c>
      <c r="CM109" s="378">
        <f t="shared" si="114"/>
        <v>10258.698813462875</v>
      </c>
      <c r="CN109" s="378">
        <f t="shared" si="114"/>
        <v>10258.698813462875</v>
      </c>
      <c r="CO109" s="378">
        <f t="shared" si="114"/>
        <v>10258.698813462875</v>
      </c>
      <c r="CP109" s="378">
        <f t="shared" si="114"/>
        <v>10258.698813462875</v>
      </c>
      <c r="CQ109" s="378">
        <f t="shared" si="114"/>
        <v>10258.698813462875</v>
      </c>
      <c r="CR109" s="378">
        <f t="shared" si="114"/>
        <v>10258.698813462875</v>
      </c>
      <c r="CS109" s="378">
        <f t="shared" si="114"/>
        <v>10258.698813462875</v>
      </c>
      <c r="CT109" s="378">
        <f t="shared" si="114"/>
        <v>10258.698813462875</v>
      </c>
      <c r="CU109" s="378">
        <f t="shared" si="114"/>
        <v>10258.698813462875</v>
      </c>
      <c r="CV109" s="378">
        <f t="shared" si="109"/>
        <v>0</v>
      </c>
      <c r="CW109" s="378">
        <f t="shared" si="109"/>
        <v>0</v>
      </c>
      <c r="CX109" s="378">
        <f t="shared" si="109"/>
        <v>0</v>
      </c>
      <c r="CY109" s="378">
        <f t="shared" si="109"/>
        <v>0</v>
      </c>
      <c r="CZ109" s="378">
        <f t="shared" si="109"/>
        <v>0</v>
      </c>
      <c r="DA109" s="378">
        <f t="shared" si="109"/>
        <v>0</v>
      </c>
      <c r="DB109" s="378">
        <f t="shared" si="109"/>
        <v>0</v>
      </c>
      <c r="DC109" s="378">
        <f t="shared" si="109"/>
        <v>0</v>
      </c>
      <c r="DD109" s="378">
        <f t="shared" si="109"/>
        <v>0</v>
      </c>
      <c r="DE109" s="378">
        <f t="shared" si="109"/>
        <v>0</v>
      </c>
      <c r="DF109" s="378">
        <f t="shared" si="110"/>
        <v>0</v>
      </c>
      <c r="DG109" s="378">
        <f t="shared" si="110"/>
        <v>0</v>
      </c>
      <c r="DH109" s="378">
        <f t="shared" si="110"/>
        <v>0</v>
      </c>
      <c r="DI109" s="378">
        <f t="shared" si="110"/>
        <v>0</v>
      </c>
      <c r="DJ109" s="378">
        <f t="shared" si="110"/>
        <v>0</v>
      </c>
      <c r="DK109" s="378">
        <f t="shared" si="110"/>
        <v>0</v>
      </c>
      <c r="DL109" s="378">
        <f t="shared" si="110"/>
        <v>0</v>
      </c>
      <c r="DM109" s="378">
        <f t="shared" si="110"/>
        <v>0</v>
      </c>
      <c r="DN109" s="378">
        <f t="shared" si="110"/>
        <v>0</v>
      </c>
      <c r="DO109" s="378">
        <f t="shared" si="110"/>
        <v>0</v>
      </c>
      <c r="DP109" s="378">
        <f t="shared" si="111"/>
        <v>0</v>
      </c>
      <c r="DQ109" s="378">
        <f t="shared" si="111"/>
        <v>0</v>
      </c>
      <c r="DR109" s="378">
        <f t="shared" si="111"/>
        <v>0</v>
      </c>
      <c r="DS109" s="378">
        <f t="shared" si="111"/>
        <v>0</v>
      </c>
      <c r="DT109" s="378">
        <f t="shared" si="111"/>
        <v>0</v>
      </c>
      <c r="DU109" s="378">
        <f t="shared" si="111"/>
        <v>0</v>
      </c>
      <c r="DV109" s="378">
        <f t="shared" si="111"/>
        <v>0</v>
      </c>
      <c r="DW109" s="378">
        <f t="shared" si="111"/>
        <v>0</v>
      </c>
      <c r="DX109" s="378">
        <f t="shared" si="111"/>
        <v>0</v>
      </c>
      <c r="DY109" s="378">
        <f t="shared" si="111"/>
        <v>0</v>
      </c>
      <c r="DZ109" s="378">
        <f t="shared" si="112"/>
        <v>0</v>
      </c>
      <c r="EA109" s="378">
        <f t="shared" si="112"/>
        <v>0</v>
      </c>
      <c r="EB109" s="378">
        <f t="shared" si="112"/>
        <v>0</v>
      </c>
      <c r="EC109" s="378">
        <f t="shared" si="112"/>
        <v>0</v>
      </c>
      <c r="ED109" s="378">
        <f t="shared" si="112"/>
        <v>0</v>
      </c>
      <c r="EE109" s="378">
        <f t="shared" si="112"/>
        <v>0</v>
      </c>
      <c r="EF109" s="378">
        <f t="shared" si="112"/>
        <v>0</v>
      </c>
      <c r="EG109" s="378">
        <f t="shared" si="112"/>
        <v>0</v>
      </c>
      <c r="EH109" s="378">
        <f t="shared" si="112"/>
        <v>0</v>
      </c>
      <c r="EI109" s="378">
        <f t="shared" si="112"/>
        <v>0</v>
      </c>
      <c r="EJ109" s="378">
        <f t="shared" si="113"/>
        <v>0</v>
      </c>
      <c r="EK109" s="378">
        <f t="shared" si="113"/>
        <v>0</v>
      </c>
      <c r="EL109" s="378">
        <f t="shared" si="113"/>
        <v>0</v>
      </c>
      <c r="EM109" s="378">
        <f t="shared" si="113"/>
        <v>0</v>
      </c>
      <c r="EN109" s="378">
        <f t="shared" si="113"/>
        <v>0</v>
      </c>
      <c r="EO109" s="378">
        <f t="shared" si="113"/>
        <v>0</v>
      </c>
      <c r="EP109" s="378">
        <f t="shared" si="113"/>
        <v>0</v>
      </c>
      <c r="EQ109" s="378">
        <f t="shared" si="113"/>
        <v>0</v>
      </c>
    </row>
    <row r="110" spans="1:147" x14ac:dyDescent="0.3">
      <c r="A110" s="368"/>
      <c r="B110" s="368"/>
      <c r="C110" s="368"/>
      <c r="D110" s="368">
        <f t="shared" si="77"/>
        <v>1.034195933456562</v>
      </c>
      <c r="E110" s="368" t="str">
        <f>VLOOKUP(TEXT(Z110,0),'G2'!B:D,3,0)</f>
        <v>MN</v>
      </c>
      <c r="F110" s="816">
        <f t="shared" si="78"/>
        <v>0</v>
      </c>
      <c r="G110" s="755">
        <f t="shared" si="75"/>
        <v>0</v>
      </c>
      <c r="H110" s="756" t="s">
        <v>1190</v>
      </c>
      <c r="I110" s="370" t="s">
        <v>93</v>
      </c>
      <c r="J110" s="370" t="s">
        <v>269</v>
      </c>
      <c r="K110" s="368">
        <v>510114</v>
      </c>
      <c r="L110" s="368" t="s">
        <v>24</v>
      </c>
      <c r="M110" s="369"/>
      <c r="N110" s="370" t="s">
        <v>1028</v>
      </c>
      <c r="O110" s="370" t="s">
        <v>613</v>
      </c>
      <c r="P110" s="643" t="s">
        <v>1166</v>
      </c>
      <c r="Q110" s="370" t="s">
        <v>695</v>
      </c>
      <c r="R110" s="370" t="s">
        <v>26</v>
      </c>
      <c r="S110" s="371">
        <v>0.02</v>
      </c>
      <c r="T110" s="372">
        <v>46388</v>
      </c>
      <c r="U110" s="372">
        <v>46873</v>
      </c>
      <c r="V110" s="373">
        <v>16</v>
      </c>
      <c r="W110" s="374">
        <v>16960813.308687616</v>
      </c>
      <c r="X110" s="17" cm="1">
        <f t="array" ref="X110">+IF($W$1="Pesos CLP",W110,W110/TC)*MB_24A25</f>
        <v>19338.236843769097</v>
      </c>
      <c r="Y110" s="18">
        <f t="shared" si="107"/>
        <v>0</v>
      </c>
      <c r="Z110">
        <v>91243110</v>
      </c>
      <c r="AA110" s="19">
        <f>IF(OR($I110="REAL",$I110="INCURRIDO"),SUMIF(S!$O:$O,$I110&amp;$O110&amp;$Q110&amp;UPPER(TEXT(AA$4,"MMMMYYYY"))&amp;$Z110,IF($W$1="Pesos CLP",S!$AD:$AD,S!$AO:$AO)),0)</f>
        <v>0</v>
      </c>
      <c r="AB110" s="19">
        <f>IF(OR($I110="REAL",$I110="INCURRIDO"),SUMIF(S!$O:$O,$I110&amp;$O110&amp;$Q110&amp;UPPER(TEXT(AB$4,"MMMMYYYY"))&amp;$Z110,IF($W$1="Pesos CLP",S!$AD:$AD,S!$AO:$AO)),0)</f>
        <v>0</v>
      </c>
      <c r="AC110" s="19">
        <f>IF(OR($I110="REAL",$I110="INCURRIDO"),SUMIF(S!$O:$O,$I110&amp;$O110&amp;$Q110&amp;UPPER(TEXT(AC$4,"MMMMYYYY"))&amp;$Z110,IF($W$1="Pesos CLP",S!$AD:$AD,S!$AO:$AO)),0)</f>
        <v>0</v>
      </c>
      <c r="AD110" s="19">
        <f>IF(OR($I110="REAL",$I110="INCURRIDO"),SUMIF(S!$O:$O,$I110&amp;$O110&amp;$Q110&amp;UPPER(TEXT(AD$4,"MMMMYYYY"))&amp;$Z110,IF($W$1="Pesos CLP",S!$AD:$AD,S!$AO:$AO)),0)</f>
        <v>0</v>
      </c>
      <c r="AE110" s="19">
        <f>IF(OR($I110="REAL",$I110="INCURRIDO"),SUMIF(S!$O:$O,$I110&amp;$O110&amp;$Q110&amp;UPPER(TEXT(AE$4,"MMMMYYYY"))&amp;$Z110,IF($W$1="Pesos CLP",S!$AD:$AD,S!$AO:$AO)),0)</f>
        <v>0</v>
      </c>
      <c r="AF110" s="19">
        <f>IF(OR($I110="REAL",$I110="INCURRIDO"),SUMIF(S!$O:$O,$I110&amp;$O110&amp;$Q110&amp;UPPER(TEXT(AF$4,"MMMMYYYY"))&amp;$Z110,IF($W$1="Pesos CLP",S!$AD:$AD,S!$AO:$AO)),0)</f>
        <v>0</v>
      </c>
      <c r="AG110" s="19">
        <f>IF(OR($I110="REAL",$I110="INCURRIDO"),SUMIF(S!$O:$O,$I110&amp;$O110&amp;$Q110&amp;UPPER(TEXT(AG$4,"MMMMYYYY"))&amp;$Z110,IF($W$1="Pesos CLP",S!$AD:$AD,S!$AO:$AO)),0)</f>
        <v>0</v>
      </c>
      <c r="AH110" s="19">
        <f>IF(OR($I110="REAL",$I110="INCURRIDO"),SUMIF(S!$O:$O,$I110&amp;$O110&amp;$Q110&amp;UPPER(TEXT(AH$4,"MMMMYYYY"))&amp;$Z110,IF($W$1="Pesos CLP",S!$AD:$AD,S!$AO:$AO)),0)</f>
        <v>0</v>
      </c>
      <c r="AI110" s="19">
        <f>IF(OR($I110="REAL",$I110="INCURRIDO"),SUMIF(S!$O:$O,$I110&amp;$O110&amp;$Q110&amp;UPPER(TEXT(AI$4,"MMMMYYYY"))&amp;$Z110,IF($W$1="Pesos CLP",S!$AD:$AD,S!$AO:$AO)),0)</f>
        <v>0</v>
      </c>
      <c r="AJ110" s="19">
        <f>IF(OR($I110="REAL",$I110="INCURRIDO"),SUMIF(S!$O:$O,$I110&amp;$O110&amp;$Q110&amp;UPPER(TEXT(AJ$4,"MMMMYYYY"))&amp;$Z110,IF($W$1="Pesos CLP",S!$AD:$AD,S!$AO:$AO)),0)</f>
        <v>0</v>
      </c>
      <c r="AK110" s="19">
        <f>IF(OR($I110="REAL",$I110="INCURRIDO"),SUMIF(S!$O:$O,$I110&amp;$O110&amp;$Q110&amp;UPPER(TEXT(AK$4,"MMMMYYYY"))&amp;$Z110,IF($W$1="Pesos CLP",S!$AD:$AD,S!$AO:$AO)),0)</f>
        <v>0</v>
      </c>
      <c r="AL110" s="19">
        <f>IF(OR($I110="REAL",$I110="INCURRIDO"),SUMIF(S!$O:$O,$I110&amp;$O110&amp;$Q110&amp;UPPER(TEXT(AL$4,"MMMMYYYY"))&amp;$Z110,IF($W$1="Pesos CLP",S!$AD:$AD,S!$AO:$AO)),0)</f>
        <v>0</v>
      </c>
      <c r="AM110" s="19">
        <f>IF(OR($I110="REAL",$I110="INCURRIDO"),SUMIF(S!$O:$O,$I110&amp;$O110&amp;$Q110&amp;UPPER(TEXT(AM$4,"MMMMYYYY"))&amp;$Z110,IF($W$1="Pesos CLP",S!$AD:$AD,S!$AO:$AO)),0)</f>
        <v>0</v>
      </c>
      <c r="AN110" s="19">
        <f>IF(OR($I110="REAL",$I110="INCURRIDO"),SUMIF(S!$O:$O,$I110&amp;$O110&amp;$Q110&amp;UPPER(TEXT(AN$4,"MMMMYYYY"))&amp;$Z110,IF($W$1="Pesos CLP",S!$AD:$AD,S!$AO:$AO)),0)</f>
        <v>0</v>
      </c>
      <c r="AO110" s="19">
        <f>IF(OR($I110="REAL",$I110="INCURRIDO"),SUMIF(S!$O:$O,$I110&amp;$O110&amp;$Q110&amp;UPPER(TEXT(AO$4,"MMMMYYYY"))&amp;$Z110,IF($W$1="Pesos CLP",S!$AD:$AD,S!$AO:$AO)),0)</f>
        <v>0</v>
      </c>
      <c r="AP110" s="19">
        <f>IF(OR($I110="REAL",$I110="INCURRIDO"),SUMIF(S!$O:$O,$I110&amp;$O110&amp;$Q110&amp;UPPER(TEXT(AP$4,"MMMMYYYY"))&amp;$Z110,IF($W$1="Pesos CLP",S!$AD:$AD,S!$AO:$AO)),0)</f>
        <v>0</v>
      </c>
      <c r="AQ110" s="19">
        <f>IF(OR($I110="REAL",$I110="INCURRIDO"),SUMIF(S!$O:$O,$I110&amp;$O110&amp;$Q110&amp;UPPER(TEXT(AQ$4,"MMMMYYYY"))&amp;$Z110,IF($W$1="Pesos CLP",S!$AD:$AD,S!$AO:$AO)),0)</f>
        <v>0</v>
      </c>
      <c r="AR110" s="19">
        <f>IF(OR($I110="REAL",$I110="INCURRIDO"),SUMIF(S!$O:$O,$I110&amp;$O110&amp;$Q110&amp;UPPER(TEXT(AR$4,"MMMMYYYY"))&amp;$Z110,IF($W$1="Pesos CLP",S!$AD:$AD,S!$AO:$AO)),0)</f>
        <v>0</v>
      </c>
      <c r="AS110" s="19">
        <f>IF(OR($I110="REAL",$I110="INCURRIDO"),SUMIF(S!$O:$O,$I110&amp;$O110&amp;$Q110&amp;UPPER(TEXT(AS$4,"MMMMYYYY"))&amp;$Z110,IF($W$1="Pesos CLP",S!$AD:$AD,S!$AO:$AO)),0)</f>
        <v>0</v>
      </c>
      <c r="AT110" s="19">
        <f>IF(OR($I110="REAL",$I110="INCURRIDO"),SUMIF(S!$O:$O,$I110&amp;$O110&amp;$Q110&amp;UPPER(TEXT(AT$4,"MMMMYYYY"))&amp;$Z110,IF($W$1="Pesos CLP",S!$AD:$AD,S!$AO:$AO)),0)</f>
        <v>0</v>
      </c>
      <c r="AU110" s="19">
        <f>IF(OR($I110="REAL",$I110="INCURRIDO"),SUMIF(S!$O:$O,$I110&amp;$O110&amp;$Q110&amp;UPPER(TEXT(AU$4,"MMMMYYYY"))&amp;$Z110,IF($W$1="Pesos CLP",S!$AD:$AD,S!$AO:$AO)),0)</f>
        <v>0</v>
      </c>
      <c r="AV110" s="19">
        <f>IF(OR($I110="REAL",$I110="INCURRIDO"),SUMIF(S!$O:$O,$I110&amp;$O110&amp;$Q110&amp;UPPER(TEXT(AV$4,"MMMMYYYY"))&amp;$Z110,IF($W$1="Pesos CLP",S!$AD:$AD,S!$AO:$AO)),0)</f>
        <v>0</v>
      </c>
      <c r="AW110" s="19">
        <f>IF(OR($I110="REAL",$I110="INCURRIDO"),SUMIF(S!$O:$O,$I110&amp;$O110&amp;$Q110&amp;UPPER(TEXT(AW$4,"MMMMYYYY"))&amp;$Z110,IF($W$1="Pesos CLP",S!$AD:$AD,S!$AO:$AO)),0)</f>
        <v>0</v>
      </c>
      <c r="AX110" s="19">
        <f>IF(OR($I110="REAL",$I110="INCURRIDO"),SUMIF(S!$O:$O,$I110&amp;$O110&amp;$Q110&amp;UPPER(TEXT(AX$4,"MMMMYYYY"))&amp;$Z110,IF($W$1="Pesos CLP",S!$AD:$AD,S!$AO:$AO)),0)</f>
        <v>0</v>
      </c>
      <c r="AY110" s="19">
        <f>IF(OR($I110="REAL",$I110="INCURRIDO"),SUMIF(S!$O:$O,$I110&amp;$O110&amp;$Q110&amp;UPPER(TEXT(AY$4,"MMMMYYYY"))&amp;$Z110,IF($W$1="Pesos CLP",S!$AD:$AD,S!$AO:$AO)),0)</f>
        <v>0</v>
      </c>
      <c r="AZ110" s="19">
        <f>IF(OR($I110="REAL",$I110="INCURRIDO"),SUMIF(S!$O:$O,$I110&amp;$O110&amp;$Q110&amp;UPPER(TEXT(AZ$4,"MMMMYYYY"))&amp;$Z110,IF($W$1="Pesos CLP",S!$AD:$AD,S!$AO:$AO)),0)</f>
        <v>0</v>
      </c>
      <c r="BA110" s="19">
        <f>IF(OR($I110="REAL",$I110="INCURRIDO"),SUMIF(S!$O:$O,$I110&amp;$O110&amp;$Q110&amp;UPPER(TEXT(BA$4,"MMMMYYYY"))&amp;$Z110,IF($W$1="Pesos CLP",S!$AD:$AD,S!$AO:$AO)),0)</f>
        <v>0</v>
      </c>
      <c r="BB110" s="19">
        <f>IF(OR($I110="REAL",$I110="INCURRIDO"),SUMIF(S!$O:$O,$I110&amp;$O110&amp;$Q110&amp;UPPER(TEXT(BB$4,"MMMMYYYY"))&amp;$Z110,IF($W$1="Pesos CLP",S!$AD:$AD,S!$AO:$AO)),0)</f>
        <v>0</v>
      </c>
      <c r="BC110" s="19">
        <f>IF(OR($I110="REAL",$I110="INCURRIDO"),SUMIF(S!$O:$O,$I110&amp;$O110&amp;$Q110&amp;UPPER(TEXT(BC$4,"MMMMYYYY"))&amp;$Z110,IF($W$1="Pesos CLP",S!$AD:$AD,S!$AO:$AO)),0)</f>
        <v>0</v>
      </c>
      <c r="BD110" s="19">
        <f>IF(OR($I110="REAL",$I110="INCURRIDO"),SUMIF(S!$O:$O,$I110&amp;$O110&amp;$Q110&amp;UPPER(TEXT(BD$4,"MMMMYYYY"))&amp;$Z110,IF($W$1="Pesos CLP",S!$AD:$AD,S!$AO:$AO)),0)</f>
        <v>0</v>
      </c>
      <c r="BE110" s="19">
        <f>IF(OR($I110="REAL",$I110="INCURRIDO"),SUMIF(S!$O:$O,$I110&amp;$O110&amp;$Q110&amp;UPPER(TEXT(BE$4,"MMMMYYYY"))&amp;$Z110,IF($W$1="Pesos CLP",S!$AD:$AD,S!$AO:$AO)),0)</f>
        <v>0</v>
      </c>
      <c r="BF110" s="19">
        <f>IF(OR($I110="REAL",$I110="INCURRIDO"),SUMIF(S!$O:$O,$I110&amp;$O110&amp;$Q110&amp;UPPER(TEXT(BF$4,"MMMMYYYY"))&amp;$Z110,IF($W$1="Pesos CLP",S!$AD:$AD,S!$AO:$AO)),0)</f>
        <v>0</v>
      </c>
      <c r="BG110" s="19">
        <f>IF(OR($I110="REAL",$I110="INCURRIDO"),SUMIF(S!$O:$O,$I110&amp;$O110&amp;$Q110&amp;UPPER(TEXT(BG$4,"MMMMYYYY"))&amp;$Z110,IF($W$1="Pesos CLP",S!$AD:$AD,S!$AO:$AO)),0)</f>
        <v>0</v>
      </c>
      <c r="BH110" s="19">
        <f>IF(OR($I110="REAL",$I110="INCURRIDO"),SUMIF(S!$O:$O,$I110&amp;$O110&amp;$Q110&amp;UPPER(TEXT(BH$4,"MMMMYYYY"))&amp;$Z110,IF($W$1="Pesos CLP",S!$AD:$AD,S!$AO:$AO)),0)</f>
        <v>0</v>
      </c>
      <c r="BI110" s="19">
        <f>IF(OR($I110="REAL",$I110="INCURRIDO"),SUMIF(S!$O:$O,$I110&amp;$O110&amp;$Q110&amp;UPPER(TEXT(BI$4,"MMMMYYYY"))&amp;$Z110,IF($W$1="Pesos CLP",S!$AD:$AD,S!$AO:$AO)),0)</f>
        <v>0</v>
      </c>
      <c r="BJ110" s="19">
        <f>IF(OR($I110="REAL",$I110="INCURRIDO"),SUMIF(S!$O:$O,$I110&amp;$O110&amp;$Q110&amp;UPPER(TEXT(BJ$4,"MMMMYYYY"))&amp;$Z110,IF($W$1="Pesos CLP",S!$AD:$AD,S!$AO:$AO)),0)</f>
        <v>0</v>
      </c>
      <c r="BK110" s="19">
        <f>IF(OR($I110="REAL",$I110="INCURRIDO"),SUMIF(S!$O:$O,$I110&amp;$O110&amp;$Q110&amp;UPPER(TEXT(BK$4,"MMMMYYYY"))&amp;$Z110,IF($W$1="Pesos CLP",S!$AD:$AD,S!$AO:$AO)),0)</f>
        <v>0</v>
      </c>
      <c r="BL110" s="19">
        <f>IF(OR($I110="REAL",$I110="INCURRIDO"),SUMIF(S!$O:$O,$I110&amp;$O110&amp;$Q110&amp;UPPER(TEXT(BL$4,"MMMMYYYY"))&amp;$Z110,IF($W$1="Pesos CLP",S!$AD:$AD,S!$AO:$AO)),0)</f>
        <v>0</v>
      </c>
      <c r="BM110" s="19">
        <f>IF(OR($I110="REAL",$I110="INCURRIDO"),SUMIF(S!$O:$O,$I110&amp;$O110&amp;$Q110&amp;UPPER(TEXT(BM$4,"MMMMYYYY"))&amp;$Z110,IF($W$1="Pesos CLP",S!$AD:$AD,S!$AO:$AO)),0)</f>
        <v>0</v>
      </c>
      <c r="BN110" s="19">
        <f>IF(OR($I110="REAL",$I110="INCURRIDO"),SUMIF(S!$O:$O,$I110&amp;$O110&amp;$Q110&amp;UPPER(TEXT(BN$4,"MMMMYYYY"))&amp;$Z110,IF($W$1="Pesos CLP",S!$AD:$AD,S!$AO:$AO)),0)</f>
        <v>0</v>
      </c>
      <c r="BO110" s="19">
        <f>IF(OR($I110="REAL",$I110="INCURRIDO"),SUMIF(S!$O:$O,$I110&amp;$O110&amp;$Q110&amp;UPPER(TEXT(BO$4,"MMMMYYYY"))&amp;$Z110,IF($W$1="Pesos CLP",S!$AD:$AD,S!$AO:$AO)),0)</f>
        <v>0</v>
      </c>
      <c r="BP110" s="19">
        <f>IF(OR($I110="REAL",$I110="INCURRIDO"),SUMIF(S!$O:$O,$I110&amp;$O110&amp;$Q110&amp;UPPER(TEXT(BP$4,"MMMMYYYY"))&amp;$Z110,IF($W$1="Pesos CLP",S!$AD:$AD,S!$AO:$AO)),0)</f>
        <v>0</v>
      </c>
      <c r="BQ110" s="19">
        <f>IF(OR($I110="REAL",$I110="INCURRIDO"),SUMIF(S!$O:$O,$I110&amp;$O110&amp;$Q110&amp;UPPER(TEXT(BQ$4,"MMMMYYYY"))&amp;$Z110,IF($W$1="Pesos CLP",S!$AD:$AD,S!$AO:$AO)),0)</f>
        <v>0</v>
      </c>
      <c r="BR110" s="19">
        <f>IF(OR($I110="REAL",$I110="INCURRIDO"),SUMIF(S!$O:$O,$I110&amp;$O110&amp;$Q110&amp;UPPER(TEXT(BR$4,"MMMMYYYY"))&amp;$Z110,IF($W$1="Pesos CLP",S!$AD:$AD,S!$AO:$AO)),0)</f>
        <v>0</v>
      </c>
      <c r="BS110" s="19">
        <f>IF(OR($I110="REAL",$I110="INCURRIDO"),SUMIF(S!$O:$O,$I110&amp;$O110&amp;$Q110&amp;UPPER(TEXT(BS$4,"MMMMYYYY"))&amp;$Z110,IF($W$1="Pesos CLP",S!$AD:$AD,S!$AO:$AO)),0)</f>
        <v>0</v>
      </c>
      <c r="BT110" s="19">
        <f>IF(OR($I110="REAL",$I110="INCURRIDO"),SUMIF(S!$O:$O,$I110&amp;$O110&amp;$Q110&amp;UPPER(TEXT(BT$4,"MMMMYYYY"))&amp;$Z110,IF($W$1="Pesos CLP",S!$AD:$AD,S!$AO:$AO)),0)</f>
        <v>0</v>
      </c>
      <c r="BU110" s="19">
        <f>IF(OR($I110="REAL",$I110="INCURRIDO"),SUMIF(S!$O:$O,$I110&amp;$O110&amp;$Q110&amp;UPPER(TEXT(BU$4,"MMMMYYYY"))&amp;$Z110,IF($W$1="Pesos CLP",S!$AD:$AD,S!$AO:$AO)),0)</f>
        <v>0</v>
      </c>
      <c r="BV110" s="19">
        <f>IF(OR($I110="REAL",$I110="INCURRIDO"),SUMIF(S!$O:$O,$I110&amp;$O110&amp;$Q110&amp;UPPER(TEXT(BV$4,"MMMMYYYY"))&amp;$Z110,IF($W$1="Pesos CLP",S!$AD:$AD,S!$AO:$AO)),0)</f>
        <v>0</v>
      </c>
      <c r="BW110" s="19">
        <f>IF(OR($I110="REAL",$I110="INCURRIDO"),SUMIF(S!$O:$O,$I110&amp;$O110&amp;$Q110&amp;UPPER(TEXT(BW$4,"MMMMYYYY"))&amp;$Z110,IF($W$1="Pesos CLP",S!$AD:$AD,S!$AO:$AO)),0)</f>
        <v>0</v>
      </c>
      <c r="BX110" s="19">
        <f>IF(OR($I110="REAL",$I110="INCURRIDO"),SUMIF(S!$O:$O,$I110&amp;$O110&amp;$Q110&amp;UPPER(TEXT(BX$4,"MMMMYYYY"))&amp;$Z110,IF($W$1="Pesos CLP",S!$AD:$AD,S!$AO:$AO)),0)</f>
        <v>0</v>
      </c>
      <c r="BY110" s="19">
        <f>IF(OR($I110="REAL",$I110="INCURRIDO"),SUMIF(S!$O:$O,$I110&amp;$O110&amp;$Q110&amp;UPPER(TEXT(BY$4,"MMMMYYYY"))&amp;$Z110,IF($W$1="Pesos CLP",S!$AD:$AD,S!$AO:$AO)),0)</f>
        <v>0</v>
      </c>
      <c r="BZ110" s="19">
        <f>IF(OR($I110="REAL",$I110="INCURRIDO"),SUMIF(S!$O:$O,$I110&amp;$O110&amp;$Q110&amp;UPPER(TEXT(BZ$4,"MMMMYYYY"))&amp;$Z110,IF($W$1="Pesos CLP",S!$AD:$AD,S!$AO:$AO)),0)</f>
        <v>0</v>
      </c>
      <c r="CA110" s="19">
        <f>IF(OR($I110="REAL",$I110="INCURRIDO"),SUMIF(S!$O:$O,$I110&amp;$O110&amp;$Q110&amp;UPPER(TEXT(CA$4,"MMMMYYYY"))&amp;$Z110,IF($W$1="Pesos CLP",S!$AD:$AD,S!$AO:$AO)),0)</f>
        <v>0</v>
      </c>
      <c r="CB110" s="19">
        <f>IF(OR($I110="REAL",$I110="INCURRIDO"),SUMIF(S!$O:$O,$I110&amp;$O110&amp;$Q110&amp;UPPER(TEXT(CB$4,"MMMMYYYY"))&amp;$Z110,IF($W$1="Pesos CLP",S!$AD:$AD,S!$AO:$AO)),0)</f>
        <v>0</v>
      </c>
      <c r="CC110" s="19">
        <f>IF(OR($I110="REAL",$I110="INCURRIDO"),SUMIF(S!$O:$O,$I110&amp;$O110&amp;$Q110&amp;UPPER(TEXT(CC$4,"MMMMYYYY"))&amp;$Z110,IF($W$1="Pesos CLP",S!$AD:$AD,S!$AO:$AO)),0)</f>
        <v>0</v>
      </c>
      <c r="CD110" s="19">
        <f>IF(OR($I110="REAL",$I110="INCURRIDO"),SUMIF(S!$O:$O,$I110&amp;$O110&amp;$Q110&amp;UPPER(TEXT(CD$4,"MMMMYYYY"))&amp;$Z110,IF($W$1="Pesos CLP",S!$AD:$AD,S!$AO:$AO)),0)</f>
        <v>0</v>
      </c>
      <c r="CE110" s="19">
        <f>IF(OR($I110="REAL",$I110="INCURRIDO"),SUMIF(S!$O:$O,$I110&amp;$O110&amp;$Q110&amp;UPPER(TEXT(CE$4,"MMMMYYYY"))&amp;$Z110,IF($W$1="Pesos CLP",S!$AD:$AD,S!$AO:$AO)),0)</f>
        <v>0</v>
      </c>
      <c r="CF110" s="19">
        <f>IF(OR($I110="REAL",$I110="INCURRIDO"),SUMIF(S!$O:$O,$I110&amp;$O110&amp;$Q110&amp;UPPER(TEXT(CF$4,"MMMMYYYY"))&amp;$Z110,IF($W$1="Pesos CLP",S!$AD:$AD,S!$AO:$AO)),0)</f>
        <v>0</v>
      </c>
      <c r="CG110" s="19">
        <f>IF(OR($I110="REAL",$I110="INCURRIDO"),SUMIF(S!$O:$O,$I110&amp;$O110&amp;$Q110&amp;UPPER(TEXT(CG$4,"MMMMYYYY"))&amp;$Z110,IF($W$1="Pesos CLP",S!$AD:$AD,S!$AO:$AO)),0)</f>
        <v>0</v>
      </c>
      <c r="CH110" s="19">
        <f>IF(OR($I110="REAL",$I110="INCURRIDO"),SUMIF(S!$O:$O,$I110&amp;$O110&amp;$Q110&amp;UPPER(TEXT(CH$4,"MMMMYYYY"))&amp;$Z110,IF($W$1="Pesos CLP",S!$AD:$AD,S!$AO:$AO)),0)</f>
        <v>0</v>
      </c>
      <c r="CI110" s="19">
        <f>IF(OR($I110="REAL",$I110="INCURRIDO"),SUMIF(S!$O:$O,$I110&amp;$O110&amp;$Q110&amp;UPPER(TEXT(CI$4,"MMMMYYYY"))&amp;$Z110,IF($W$1="Pesos CLP",S!$AD:$AD,S!$AO:$AO)),0)</f>
        <v>0</v>
      </c>
      <c r="CJ110" s="19">
        <f>IF(OR($I110="REAL",$I110="INCURRIDO"),SUMIF(S!$O:$O,$I110&amp;$O110&amp;$Q110&amp;UPPER(TEXT(CJ$4,"MMMMYYYY"))&amp;$Z110,IF($W$1="Pesos CLP",S!$AD:$AD,S!$AO:$AO)),0)</f>
        <v>0</v>
      </c>
      <c r="CK110" s="378">
        <f t="shared" si="114"/>
        <v>0</v>
      </c>
      <c r="CL110" s="378">
        <f t="shared" si="114"/>
        <v>0</v>
      </c>
      <c r="CM110" s="378">
        <f t="shared" si="114"/>
        <v>0</v>
      </c>
      <c r="CN110" s="378">
        <f t="shared" si="114"/>
        <v>0</v>
      </c>
      <c r="CO110" s="378">
        <f t="shared" si="114"/>
        <v>0</v>
      </c>
      <c r="CP110" s="378">
        <f t="shared" si="114"/>
        <v>0</v>
      </c>
      <c r="CQ110" s="378">
        <f t="shared" si="114"/>
        <v>0</v>
      </c>
      <c r="CR110" s="378">
        <f t="shared" si="114"/>
        <v>0</v>
      </c>
      <c r="CS110" s="378">
        <f t="shared" si="114"/>
        <v>0</v>
      </c>
      <c r="CT110" s="378">
        <f t="shared" si="114"/>
        <v>0</v>
      </c>
      <c r="CU110" s="378">
        <f t="shared" ref="CU110:CU118" si="115">(IF(AND(AND($T110&gt;=(CU$4-DAY(CU$4)+1),$T110&lt;=CU$4),AND($U110&gt;=(CU$4-DAY(CU$4)+1),$U110&lt;=CU$4)),$U110-$T110+1,IF(AND($T110&gt;=(CU$4-DAY(CU$4)+1),$T110&lt;=CU$4),CU$4-$T110+1,IF(AND($U110&gt;=(CU$4-DAY(CU$4)+1),$U110&lt;=CU$4),$U110-(CU$4-DAY(CU$4)+1)+1,IF(OR(AND((CU$4-DAY(CU$4)+1)&gt;=$T110,(CU$4-DAY(CU$4)+1)&lt;=$U110),AND((CU$4&gt;=$T110),(CU$4&lt;=$U110))),CU$4-(CU$4-DAY(CU$4)+1)+1,0))))/IF($R110="mes",_xlfn.DAYS(CU$4,(CU$4-DAY(CU$4)+1))+1,(_xlfn.DAYS($U110,$T110)+1))*$S110)*IF($X$1="Físico",1,$X110)</f>
        <v>0</v>
      </c>
      <c r="CV110" s="378"/>
      <c r="CW110" s="378"/>
      <c r="CX110" s="378"/>
      <c r="CY110" s="378"/>
      <c r="CZ110" s="378"/>
      <c r="DA110" s="378"/>
      <c r="DB110" s="378"/>
      <c r="DC110" s="378"/>
      <c r="DD110" s="378"/>
      <c r="DE110" s="378"/>
      <c r="DF110" s="378"/>
      <c r="DG110" s="378"/>
      <c r="DH110" s="378"/>
      <c r="DI110" s="378"/>
      <c r="DJ110" s="378"/>
      <c r="DK110" s="378"/>
      <c r="DL110" s="378">
        <f t="shared" ref="DL110:DU118" si="116">(IF(AND(AND($T110&gt;=(DL$4-DAY(DL$4)+1),$T110&lt;=DL$4),AND($U110&gt;=(DL$4-DAY(DL$4)+1),$U110&lt;=DL$4)),$U110-$T110+1,IF(AND($T110&gt;=(DL$4-DAY(DL$4)+1),$T110&lt;=DL$4),DL$4-$T110+1,IF(AND($U110&gt;=(DL$4-DAY(DL$4)+1),$U110&lt;=DL$4),$U110-(DL$4-DAY(DL$4)+1)+1,IF(OR(AND((DL$4-DAY(DL$4)+1)&gt;=$T110,(DL$4-DAY(DL$4)+1)&lt;=$U110),AND((DL$4&gt;=$T110),(DL$4&lt;=$U110))),DL$4-(DL$4-DAY(DL$4)+1)+1,0))))/IF($R110="mes",_xlfn.DAYS(DL$4,(DL$4-DAY(DL$4)+1))+1,(_xlfn.DAYS($U110,$T110)+1))*$S110)*IF($X$1="Físico",1,$X110)</f>
        <v>0</v>
      </c>
      <c r="DM110" s="378">
        <f t="shared" si="116"/>
        <v>0</v>
      </c>
      <c r="DN110" s="378">
        <f t="shared" si="116"/>
        <v>0</v>
      </c>
      <c r="DO110" s="378">
        <f t="shared" si="116"/>
        <v>0</v>
      </c>
      <c r="DP110" s="378">
        <f t="shared" si="116"/>
        <v>0</v>
      </c>
      <c r="DQ110" s="378">
        <f t="shared" si="116"/>
        <v>0</v>
      </c>
      <c r="DR110" s="378">
        <f t="shared" si="116"/>
        <v>0</v>
      </c>
      <c r="DS110" s="378">
        <f t="shared" si="116"/>
        <v>0</v>
      </c>
      <c r="DT110" s="378">
        <f t="shared" si="116"/>
        <v>0</v>
      </c>
      <c r="DU110" s="378">
        <f t="shared" si="116"/>
        <v>0</v>
      </c>
      <c r="DV110" s="378">
        <f t="shared" ref="DV110:EE118" si="117">(IF(AND(AND($T110&gt;=(DV$4-DAY(DV$4)+1),$T110&lt;=DV$4),AND($U110&gt;=(DV$4-DAY(DV$4)+1),$U110&lt;=DV$4)),$U110-$T110+1,IF(AND($T110&gt;=(DV$4-DAY(DV$4)+1),$T110&lt;=DV$4),DV$4-$T110+1,IF(AND($U110&gt;=(DV$4-DAY(DV$4)+1),$U110&lt;=DV$4),$U110-(DV$4-DAY(DV$4)+1)+1,IF(OR(AND((DV$4-DAY(DV$4)+1)&gt;=$T110,(DV$4-DAY(DV$4)+1)&lt;=$U110),AND((DV$4&gt;=$T110),(DV$4&lt;=$U110))),DV$4-(DV$4-DAY(DV$4)+1)+1,0))))/IF($R110="mes",_xlfn.DAYS(DV$4,(DV$4-DAY(DV$4)+1))+1,(_xlfn.DAYS($U110,$T110)+1))*$S110)*IF($X$1="Físico",1,$X110)</f>
        <v>0</v>
      </c>
      <c r="DW110" s="378">
        <f t="shared" si="117"/>
        <v>0</v>
      </c>
      <c r="DX110" s="378">
        <f t="shared" si="117"/>
        <v>0</v>
      </c>
      <c r="DY110" s="378">
        <f t="shared" si="117"/>
        <v>0</v>
      </c>
      <c r="DZ110" s="378">
        <f t="shared" si="117"/>
        <v>0</v>
      </c>
      <c r="EA110" s="378">
        <f t="shared" si="117"/>
        <v>0</v>
      </c>
      <c r="EB110" s="378">
        <f t="shared" si="117"/>
        <v>0</v>
      </c>
      <c r="EC110" s="378">
        <f t="shared" si="117"/>
        <v>0</v>
      </c>
      <c r="ED110" s="378">
        <f t="shared" si="117"/>
        <v>0</v>
      </c>
      <c r="EE110" s="378">
        <f t="shared" si="117"/>
        <v>0</v>
      </c>
      <c r="EF110" s="378">
        <f t="shared" ref="EF110:EQ118" si="118">(IF(AND(AND($T110&gt;=(EF$4-DAY(EF$4)+1),$T110&lt;=EF$4),AND($U110&gt;=(EF$4-DAY(EF$4)+1),$U110&lt;=EF$4)),$U110-$T110+1,IF(AND($T110&gt;=(EF$4-DAY(EF$4)+1),$T110&lt;=EF$4),EF$4-$T110+1,IF(AND($U110&gt;=(EF$4-DAY(EF$4)+1),$U110&lt;=EF$4),$U110-(EF$4-DAY(EF$4)+1)+1,IF(OR(AND((EF$4-DAY(EF$4)+1)&gt;=$T110,(EF$4-DAY(EF$4)+1)&lt;=$U110),AND((EF$4&gt;=$T110),(EF$4&lt;=$U110))),EF$4-(EF$4-DAY(EF$4)+1)+1,0))))/IF($R110="mes",_xlfn.DAYS(EF$4,(EF$4-DAY(EF$4)+1))+1,(_xlfn.DAYS($U110,$T110)+1))*$S110)*IF($X$1="Físico",1,$X110)</f>
        <v>0</v>
      </c>
      <c r="EG110" s="378">
        <f t="shared" si="118"/>
        <v>0</v>
      </c>
      <c r="EH110" s="378">
        <f t="shared" si="118"/>
        <v>0</v>
      </c>
      <c r="EI110" s="378">
        <f t="shared" si="118"/>
        <v>0</v>
      </c>
      <c r="EJ110" s="378">
        <f t="shared" si="118"/>
        <v>0</v>
      </c>
      <c r="EK110" s="378">
        <f t="shared" si="118"/>
        <v>0</v>
      </c>
      <c r="EL110" s="378">
        <f t="shared" si="118"/>
        <v>0</v>
      </c>
      <c r="EM110" s="378">
        <f t="shared" si="118"/>
        <v>0</v>
      </c>
      <c r="EN110" s="378">
        <f t="shared" si="118"/>
        <v>0</v>
      </c>
      <c r="EO110" s="378">
        <f t="shared" si="118"/>
        <v>0</v>
      </c>
      <c r="EP110" s="378">
        <f t="shared" si="118"/>
        <v>0</v>
      </c>
      <c r="EQ110" s="378">
        <f t="shared" si="118"/>
        <v>0</v>
      </c>
    </row>
    <row r="111" spans="1:147" x14ac:dyDescent="0.3">
      <c r="A111" s="368"/>
      <c r="B111" s="368"/>
      <c r="C111" s="368"/>
      <c r="D111" s="368">
        <f t="shared" si="77"/>
        <v>1.034195933456562</v>
      </c>
      <c r="E111" s="368" t="str">
        <f>VLOOKUP(TEXT(Z111,0),'G2'!B:D,3,0)</f>
        <v>MN</v>
      </c>
      <c r="F111" s="816">
        <f t="shared" si="78"/>
        <v>0</v>
      </c>
      <c r="G111" s="755">
        <f t="shared" si="75"/>
        <v>0</v>
      </c>
      <c r="H111" s="756" t="s">
        <v>1190</v>
      </c>
      <c r="I111" s="370" t="s">
        <v>93</v>
      </c>
      <c r="J111" s="370" t="s">
        <v>269</v>
      </c>
      <c r="K111" s="368">
        <v>510114</v>
      </c>
      <c r="L111" s="368" t="s">
        <v>24</v>
      </c>
      <c r="M111" s="369"/>
      <c r="N111" s="370" t="s">
        <v>1029</v>
      </c>
      <c r="O111" s="370" t="s">
        <v>613</v>
      </c>
      <c r="P111" s="643" t="s">
        <v>1166</v>
      </c>
      <c r="Q111" s="370" t="s">
        <v>695</v>
      </c>
      <c r="R111" s="370" t="s">
        <v>26</v>
      </c>
      <c r="S111" s="371">
        <v>0.3</v>
      </c>
      <c r="T111" s="372">
        <v>46388</v>
      </c>
      <c r="U111" s="372">
        <v>46873</v>
      </c>
      <c r="V111" s="373">
        <v>16</v>
      </c>
      <c r="W111" s="374">
        <v>4757301.2939001853</v>
      </c>
      <c r="X111" s="17" cm="1">
        <f t="array" ref="X111">+IF($W$1="Pesos CLP",W111,W111/TC)*MB_24A25</f>
        <v>5424.1396025206004</v>
      </c>
      <c r="Y111" s="18">
        <f t="shared" si="107"/>
        <v>26035.870092098889</v>
      </c>
      <c r="Z111">
        <v>91243110</v>
      </c>
      <c r="AA111" s="19">
        <f>IF(OR($I111="REAL",$I111="INCURRIDO"),SUMIF(S!$O:$O,$I111&amp;$O111&amp;$Q111&amp;UPPER(TEXT(AA$4,"MMMMYYYY"))&amp;$Z111,IF($W$1="Pesos CLP",S!$AD:$AD,S!$AO:$AO)),0)</f>
        <v>0</v>
      </c>
      <c r="AB111" s="19">
        <f>IF(OR($I111="REAL",$I111="INCURRIDO"),SUMIF(S!$O:$O,$I111&amp;$O111&amp;$Q111&amp;UPPER(TEXT(AB$4,"MMMMYYYY"))&amp;$Z111,IF($W$1="Pesos CLP",S!$AD:$AD,S!$AO:$AO)),0)</f>
        <v>0</v>
      </c>
      <c r="AC111" s="19">
        <f>IF(OR($I111="REAL",$I111="INCURRIDO"),SUMIF(S!$O:$O,$I111&amp;$O111&amp;$Q111&amp;UPPER(TEXT(AC$4,"MMMMYYYY"))&amp;$Z111,IF($W$1="Pesos CLP",S!$AD:$AD,S!$AO:$AO)),0)</f>
        <v>0</v>
      </c>
      <c r="AD111" s="19">
        <f>IF(OR($I111="REAL",$I111="INCURRIDO"),SUMIF(S!$O:$O,$I111&amp;$O111&amp;$Q111&amp;UPPER(TEXT(AD$4,"MMMMYYYY"))&amp;$Z111,IF($W$1="Pesos CLP",S!$AD:$AD,S!$AO:$AO)),0)</f>
        <v>0</v>
      </c>
      <c r="AE111" s="19">
        <f>IF(OR($I111="REAL",$I111="INCURRIDO"),SUMIF(S!$O:$O,$I111&amp;$O111&amp;$Q111&amp;UPPER(TEXT(AE$4,"MMMMYYYY"))&amp;$Z111,IF($W$1="Pesos CLP",S!$AD:$AD,S!$AO:$AO)),0)</f>
        <v>0</v>
      </c>
      <c r="AF111" s="19">
        <f>IF(OR($I111="REAL",$I111="INCURRIDO"),SUMIF(S!$O:$O,$I111&amp;$O111&amp;$Q111&amp;UPPER(TEXT(AF$4,"MMMMYYYY"))&amp;$Z111,IF($W$1="Pesos CLP",S!$AD:$AD,S!$AO:$AO)),0)</f>
        <v>0</v>
      </c>
      <c r="AG111" s="19">
        <f>IF(OR($I111="REAL",$I111="INCURRIDO"),SUMIF(S!$O:$O,$I111&amp;$O111&amp;$Q111&amp;UPPER(TEXT(AG$4,"MMMMYYYY"))&amp;$Z111,IF($W$1="Pesos CLP",S!$AD:$AD,S!$AO:$AO)),0)</f>
        <v>0</v>
      </c>
      <c r="AH111" s="19">
        <f>IF(OR($I111="REAL",$I111="INCURRIDO"),SUMIF(S!$O:$O,$I111&amp;$O111&amp;$Q111&amp;UPPER(TEXT(AH$4,"MMMMYYYY"))&amp;$Z111,IF($W$1="Pesos CLP",S!$AD:$AD,S!$AO:$AO)),0)</f>
        <v>0</v>
      </c>
      <c r="AI111" s="19">
        <f>IF(OR($I111="REAL",$I111="INCURRIDO"),SUMIF(S!$O:$O,$I111&amp;$O111&amp;$Q111&amp;UPPER(TEXT(AI$4,"MMMMYYYY"))&amp;$Z111,IF($W$1="Pesos CLP",S!$AD:$AD,S!$AO:$AO)),0)</f>
        <v>0</v>
      </c>
      <c r="AJ111" s="19">
        <f>IF(OR($I111="REAL",$I111="INCURRIDO"),SUMIF(S!$O:$O,$I111&amp;$O111&amp;$Q111&amp;UPPER(TEXT(AJ$4,"MMMMYYYY"))&amp;$Z111,IF($W$1="Pesos CLP",S!$AD:$AD,S!$AO:$AO)),0)</f>
        <v>0</v>
      </c>
      <c r="AK111" s="19">
        <f>IF(OR($I111="REAL",$I111="INCURRIDO"),SUMIF(S!$O:$O,$I111&amp;$O111&amp;$Q111&amp;UPPER(TEXT(AK$4,"MMMMYYYY"))&amp;$Z111,IF($W$1="Pesos CLP",S!$AD:$AD,S!$AO:$AO)),0)</f>
        <v>0</v>
      </c>
      <c r="AL111" s="19">
        <f>IF(OR($I111="REAL",$I111="INCURRIDO"),SUMIF(S!$O:$O,$I111&amp;$O111&amp;$Q111&amp;UPPER(TEXT(AL$4,"MMMMYYYY"))&amp;$Z111,IF($W$1="Pesos CLP",S!$AD:$AD,S!$AO:$AO)),0)</f>
        <v>0</v>
      </c>
      <c r="AM111" s="19">
        <f>IF(OR($I111="REAL",$I111="INCURRIDO"),SUMIF(S!$O:$O,$I111&amp;$O111&amp;$Q111&amp;UPPER(TEXT(AM$4,"MMMMYYYY"))&amp;$Z111,IF($W$1="Pesos CLP",S!$AD:$AD,S!$AO:$AO)),0)</f>
        <v>0</v>
      </c>
      <c r="AN111" s="19">
        <f>IF(OR($I111="REAL",$I111="INCURRIDO"),SUMIF(S!$O:$O,$I111&amp;$O111&amp;$Q111&amp;UPPER(TEXT(AN$4,"MMMMYYYY"))&amp;$Z111,IF($W$1="Pesos CLP",S!$AD:$AD,S!$AO:$AO)),0)</f>
        <v>0</v>
      </c>
      <c r="AO111" s="19">
        <f>IF(OR($I111="REAL",$I111="INCURRIDO"),SUMIF(S!$O:$O,$I111&amp;$O111&amp;$Q111&amp;UPPER(TEXT(AO$4,"MMMMYYYY"))&amp;$Z111,IF($W$1="Pesos CLP",S!$AD:$AD,S!$AO:$AO)),0)</f>
        <v>0</v>
      </c>
      <c r="AP111" s="19">
        <f>IF(OR($I111="REAL",$I111="INCURRIDO"),SUMIF(S!$O:$O,$I111&amp;$O111&amp;$Q111&amp;UPPER(TEXT(AP$4,"MMMMYYYY"))&amp;$Z111,IF($W$1="Pesos CLP",S!$AD:$AD,S!$AO:$AO)),0)</f>
        <v>0</v>
      </c>
      <c r="AQ111" s="19">
        <f>IF(OR($I111="REAL",$I111="INCURRIDO"),SUMIF(S!$O:$O,$I111&amp;$O111&amp;$Q111&amp;UPPER(TEXT(AQ$4,"MMMMYYYY"))&amp;$Z111,IF($W$1="Pesos CLP",S!$AD:$AD,S!$AO:$AO)),0)</f>
        <v>0</v>
      </c>
      <c r="AR111" s="19">
        <f>IF(OR($I111="REAL",$I111="INCURRIDO"),SUMIF(S!$O:$O,$I111&amp;$O111&amp;$Q111&amp;UPPER(TEXT(AR$4,"MMMMYYYY"))&amp;$Z111,IF($W$1="Pesos CLP",S!$AD:$AD,S!$AO:$AO)),0)</f>
        <v>0</v>
      </c>
      <c r="AS111" s="19">
        <f>IF(OR($I111="REAL",$I111="INCURRIDO"),SUMIF(S!$O:$O,$I111&amp;$O111&amp;$Q111&amp;UPPER(TEXT(AS$4,"MMMMYYYY"))&amp;$Z111,IF($W$1="Pesos CLP",S!$AD:$AD,S!$AO:$AO)),0)</f>
        <v>0</v>
      </c>
      <c r="AT111" s="19">
        <f>IF(OR($I111="REAL",$I111="INCURRIDO"),SUMIF(S!$O:$O,$I111&amp;$O111&amp;$Q111&amp;UPPER(TEXT(AT$4,"MMMMYYYY"))&amp;$Z111,IF($W$1="Pesos CLP",S!$AD:$AD,S!$AO:$AO)),0)</f>
        <v>0</v>
      </c>
      <c r="AU111" s="19">
        <f>IF(OR($I111="REAL",$I111="INCURRIDO"),SUMIF(S!$O:$O,$I111&amp;$O111&amp;$Q111&amp;UPPER(TEXT(AU$4,"MMMMYYYY"))&amp;$Z111,IF($W$1="Pesos CLP",S!$AD:$AD,S!$AO:$AO)),0)</f>
        <v>0</v>
      </c>
      <c r="AV111" s="19">
        <f>IF(OR($I111="REAL",$I111="INCURRIDO"),SUMIF(S!$O:$O,$I111&amp;$O111&amp;$Q111&amp;UPPER(TEXT(AV$4,"MMMMYYYY"))&amp;$Z111,IF($W$1="Pesos CLP",S!$AD:$AD,S!$AO:$AO)),0)</f>
        <v>0</v>
      </c>
      <c r="AW111" s="19">
        <f>IF(OR($I111="REAL",$I111="INCURRIDO"),SUMIF(S!$O:$O,$I111&amp;$O111&amp;$Q111&amp;UPPER(TEXT(AW$4,"MMMMYYYY"))&amp;$Z111,IF($W$1="Pesos CLP",S!$AD:$AD,S!$AO:$AO)),0)</f>
        <v>0</v>
      </c>
      <c r="AX111" s="19">
        <f>IF(OR($I111="REAL",$I111="INCURRIDO"),SUMIF(S!$O:$O,$I111&amp;$O111&amp;$Q111&amp;UPPER(TEXT(AX$4,"MMMMYYYY"))&amp;$Z111,IF($W$1="Pesos CLP",S!$AD:$AD,S!$AO:$AO)),0)</f>
        <v>0</v>
      </c>
      <c r="AY111" s="19">
        <f>IF(OR($I111="REAL",$I111="INCURRIDO"),SUMIF(S!$O:$O,$I111&amp;$O111&amp;$Q111&amp;UPPER(TEXT(AY$4,"MMMMYYYY"))&amp;$Z111,IF($W$1="Pesos CLP",S!$AD:$AD,S!$AO:$AO)),0)</f>
        <v>0</v>
      </c>
      <c r="AZ111" s="19">
        <f>IF(OR($I111="REAL",$I111="INCURRIDO"),SUMIF(S!$O:$O,$I111&amp;$O111&amp;$Q111&amp;UPPER(TEXT(AZ$4,"MMMMYYYY"))&amp;$Z111,IF($W$1="Pesos CLP",S!$AD:$AD,S!$AO:$AO)),0)</f>
        <v>0</v>
      </c>
      <c r="BA111" s="19">
        <f>IF(OR($I111="REAL",$I111="INCURRIDO"),SUMIF(S!$O:$O,$I111&amp;$O111&amp;$Q111&amp;UPPER(TEXT(BA$4,"MMMMYYYY"))&amp;$Z111,IF($W$1="Pesos CLP",S!$AD:$AD,S!$AO:$AO)),0)</f>
        <v>0</v>
      </c>
      <c r="BB111" s="19">
        <f>IF(OR($I111="REAL",$I111="INCURRIDO"),SUMIF(S!$O:$O,$I111&amp;$O111&amp;$Q111&amp;UPPER(TEXT(BB$4,"MMMMYYYY"))&amp;$Z111,IF($W$1="Pesos CLP",S!$AD:$AD,S!$AO:$AO)),0)</f>
        <v>0</v>
      </c>
      <c r="BC111" s="19">
        <f>IF(OR($I111="REAL",$I111="INCURRIDO"),SUMIF(S!$O:$O,$I111&amp;$O111&amp;$Q111&amp;UPPER(TEXT(BC$4,"MMMMYYYY"))&amp;$Z111,IF($W$1="Pesos CLP",S!$AD:$AD,S!$AO:$AO)),0)</f>
        <v>0</v>
      </c>
      <c r="BD111" s="19">
        <f>IF(OR($I111="REAL",$I111="INCURRIDO"),SUMIF(S!$O:$O,$I111&amp;$O111&amp;$Q111&amp;UPPER(TEXT(BD$4,"MMMMYYYY"))&amp;$Z111,IF($W$1="Pesos CLP",S!$AD:$AD,S!$AO:$AO)),0)</f>
        <v>0</v>
      </c>
      <c r="BE111" s="19">
        <f>IF(OR($I111="REAL",$I111="INCURRIDO"),SUMIF(S!$O:$O,$I111&amp;$O111&amp;$Q111&amp;UPPER(TEXT(BE$4,"MMMMYYYY"))&amp;$Z111,IF($W$1="Pesos CLP",S!$AD:$AD,S!$AO:$AO)),0)</f>
        <v>0</v>
      </c>
      <c r="BF111" s="19">
        <f>IF(OR($I111="REAL",$I111="INCURRIDO"),SUMIF(S!$O:$O,$I111&amp;$O111&amp;$Q111&amp;UPPER(TEXT(BF$4,"MMMMYYYY"))&amp;$Z111,IF($W$1="Pesos CLP",S!$AD:$AD,S!$AO:$AO)),0)</f>
        <v>0</v>
      </c>
      <c r="BG111" s="19">
        <f>IF(OR($I111="REAL",$I111="INCURRIDO"),SUMIF(S!$O:$O,$I111&amp;$O111&amp;$Q111&amp;UPPER(TEXT(BG$4,"MMMMYYYY"))&amp;$Z111,IF($W$1="Pesos CLP",S!$AD:$AD,S!$AO:$AO)),0)</f>
        <v>0</v>
      </c>
      <c r="BH111" s="19">
        <f>IF(OR($I111="REAL",$I111="INCURRIDO"),SUMIF(S!$O:$O,$I111&amp;$O111&amp;$Q111&amp;UPPER(TEXT(BH$4,"MMMMYYYY"))&amp;$Z111,IF($W$1="Pesos CLP",S!$AD:$AD,S!$AO:$AO)),0)</f>
        <v>0</v>
      </c>
      <c r="BI111" s="19">
        <f>IF(OR($I111="REAL",$I111="INCURRIDO"),SUMIF(S!$O:$O,$I111&amp;$O111&amp;$Q111&amp;UPPER(TEXT(BI$4,"MMMMYYYY"))&amp;$Z111,IF($W$1="Pesos CLP",S!$AD:$AD,S!$AO:$AO)),0)</f>
        <v>0</v>
      </c>
      <c r="BJ111" s="19">
        <f>IF(OR($I111="REAL",$I111="INCURRIDO"),SUMIF(S!$O:$O,$I111&amp;$O111&amp;$Q111&amp;UPPER(TEXT(BJ$4,"MMMMYYYY"))&amp;$Z111,IF($W$1="Pesos CLP",S!$AD:$AD,S!$AO:$AO)),0)</f>
        <v>0</v>
      </c>
      <c r="BK111" s="19">
        <f>IF(OR($I111="REAL",$I111="INCURRIDO"),SUMIF(S!$O:$O,$I111&amp;$O111&amp;$Q111&amp;UPPER(TEXT(BK$4,"MMMMYYYY"))&amp;$Z111,IF($W$1="Pesos CLP",S!$AD:$AD,S!$AO:$AO)),0)</f>
        <v>0</v>
      </c>
      <c r="BL111" s="19">
        <f>IF(OR($I111="REAL",$I111="INCURRIDO"),SUMIF(S!$O:$O,$I111&amp;$O111&amp;$Q111&amp;UPPER(TEXT(BL$4,"MMMMYYYY"))&amp;$Z111,IF($W$1="Pesos CLP",S!$AD:$AD,S!$AO:$AO)),0)</f>
        <v>0</v>
      </c>
      <c r="BM111" s="19">
        <f>IF(OR($I111="REAL",$I111="INCURRIDO"),SUMIF(S!$O:$O,$I111&amp;$O111&amp;$Q111&amp;UPPER(TEXT(BM$4,"MMMMYYYY"))&amp;$Z111,IF($W$1="Pesos CLP",S!$AD:$AD,S!$AO:$AO)),0)</f>
        <v>0</v>
      </c>
      <c r="BN111" s="19">
        <f>IF(OR($I111="REAL",$I111="INCURRIDO"),SUMIF(S!$O:$O,$I111&amp;$O111&amp;$Q111&amp;UPPER(TEXT(BN$4,"MMMMYYYY"))&amp;$Z111,IF($W$1="Pesos CLP",S!$AD:$AD,S!$AO:$AO)),0)</f>
        <v>0</v>
      </c>
      <c r="BO111" s="19">
        <f>IF(OR($I111="REAL",$I111="INCURRIDO"),SUMIF(S!$O:$O,$I111&amp;$O111&amp;$Q111&amp;UPPER(TEXT(BO$4,"MMMMYYYY"))&amp;$Z111,IF($W$1="Pesos CLP",S!$AD:$AD,S!$AO:$AO)),0)</f>
        <v>0</v>
      </c>
      <c r="BP111" s="19">
        <f>IF(OR($I111="REAL",$I111="INCURRIDO"),SUMIF(S!$O:$O,$I111&amp;$O111&amp;$Q111&amp;UPPER(TEXT(BP$4,"MMMMYYYY"))&amp;$Z111,IF($W$1="Pesos CLP",S!$AD:$AD,S!$AO:$AO)),0)</f>
        <v>0</v>
      </c>
      <c r="BQ111" s="19">
        <f>IF(OR($I111="REAL",$I111="INCURRIDO"),SUMIF(S!$O:$O,$I111&amp;$O111&amp;$Q111&amp;UPPER(TEXT(BQ$4,"MMMMYYYY"))&amp;$Z111,IF($W$1="Pesos CLP",S!$AD:$AD,S!$AO:$AO)),0)</f>
        <v>0</v>
      </c>
      <c r="BR111" s="19">
        <f>IF(OR($I111="REAL",$I111="INCURRIDO"),SUMIF(S!$O:$O,$I111&amp;$O111&amp;$Q111&amp;UPPER(TEXT(BR$4,"MMMMYYYY"))&amp;$Z111,IF($W$1="Pesos CLP",S!$AD:$AD,S!$AO:$AO)),0)</f>
        <v>0</v>
      </c>
      <c r="BS111" s="19">
        <f>IF(OR($I111="REAL",$I111="INCURRIDO"),SUMIF(S!$O:$O,$I111&amp;$O111&amp;$Q111&amp;UPPER(TEXT(BS$4,"MMMMYYYY"))&amp;$Z111,IF($W$1="Pesos CLP",S!$AD:$AD,S!$AO:$AO)),0)</f>
        <v>0</v>
      </c>
      <c r="BT111" s="19">
        <f>IF(OR($I111="REAL",$I111="INCURRIDO"),SUMIF(S!$O:$O,$I111&amp;$O111&amp;$Q111&amp;UPPER(TEXT(BT$4,"MMMMYYYY"))&amp;$Z111,IF($W$1="Pesos CLP",S!$AD:$AD,S!$AO:$AO)),0)</f>
        <v>0</v>
      </c>
      <c r="BU111" s="19">
        <f>IF(OR($I111="REAL",$I111="INCURRIDO"),SUMIF(S!$O:$O,$I111&amp;$O111&amp;$Q111&amp;UPPER(TEXT(BU$4,"MMMMYYYY"))&amp;$Z111,IF($W$1="Pesos CLP",S!$AD:$AD,S!$AO:$AO)),0)</f>
        <v>0</v>
      </c>
      <c r="BV111" s="19">
        <f>IF(OR($I111="REAL",$I111="INCURRIDO"),SUMIF(S!$O:$O,$I111&amp;$O111&amp;$Q111&amp;UPPER(TEXT(BV$4,"MMMMYYYY"))&amp;$Z111,IF($W$1="Pesos CLP",S!$AD:$AD,S!$AO:$AO)),0)</f>
        <v>0</v>
      </c>
      <c r="BW111" s="19">
        <f>IF(OR($I111="REAL",$I111="INCURRIDO"),SUMIF(S!$O:$O,$I111&amp;$O111&amp;$Q111&amp;UPPER(TEXT(BW$4,"MMMMYYYY"))&amp;$Z111,IF($W$1="Pesos CLP",S!$AD:$AD,S!$AO:$AO)),0)</f>
        <v>0</v>
      </c>
      <c r="BX111" s="19">
        <f>IF(OR($I111="REAL",$I111="INCURRIDO"),SUMIF(S!$O:$O,$I111&amp;$O111&amp;$Q111&amp;UPPER(TEXT(BX$4,"MMMMYYYY"))&amp;$Z111,IF($W$1="Pesos CLP",S!$AD:$AD,S!$AO:$AO)),0)</f>
        <v>0</v>
      </c>
      <c r="BY111" s="19">
        <f>IF(OR($I111="REAL",$I111="INCURRIDO"),SUMIF(S!$O:$O,$I111&amp;$O111&amp;$Q111&amp;UPPER(TEXT(BY$4,"MMMMYYYY"))&amp;$Z111,IF($W$1="Pesos CLP",S!$AD:$AD,S!$AO:$AO)),0)</f>
        <v>0</v>
      </c>
      <c r="BZ111" s="19">
        <f>IF(OR($I111="REAL",$I111="INCURRIDO"),SUMIF(S!$O:$O,$I111&amp;$O111&amp;$Q111&amp;UPPER(TEXT(BZ$4,"MMMMYYYY"))&amp;$Z111,IF($W$1="Pesos CLP",S!$AD:$AD,S!$AO:$AO)),0)</f>
        <v>0</v>
      </c>
      <c r="CA111" s="19">
        <f>IF(OR($I111="REAL",$I111="INCURRIDO"),SUMIF(S!$O:$O,$I111&amp;$O111&amp;$Q111&amp;UPPER(TEXT(CA$4,"MMMMYYYY"))&amp;$Z111,IF($W$1="Pesos CLP",S!$AD:$AD,S!$AO:$AO)),0)</f>
        <v>0</v>
      </c>
      <c r="CB111" s="19">
        <f>IF(OR($I111="REAL",$I111="INCURRIDO"),SUMIF(S!$O:$O,$I111&amp;$O111&amp;$Q111&amp;UPPER(TEXT(CB$4,"MMMMYYYY"))&amp;$Z111,IF($W$1="Pesos CLP",S!$AD:$AD,S!$AO:$AO)),0)</f>
        <v>0</v>
      </c>
      <c r="CC111" s="19">
        <f>IF(OR($I111="REAL",$I111="INCURRIDO"),SUMIF(S!$O:$O,$I111&amp;$O111&amp;$Q111&amp;UPPER(TEXT(CC$4,"MMMMYYYY"))&amp;$Z111,IF($W$1="Pesos CLP",S!$AD:$AD,S!$AO:$AO)),0)</f>
        <v>0</v>
      </c>
      <c r="CD111" s="19">
        <f>IF(OR($I111="REAL",$I111="INCURRIDO"),SUMIF(S!$O:$O,$I111&amp;$O111&amp;$Q111&amp;UPPER(TEXT(CD$4,"MMMMYYYY"))&amp;$Z111,IF($W$1="Pesos CLP",S!$AD:$AD,S!$AO:$AO)),0)</f>
        <v>0</v>
      </c>
      <c r="CE111" s="19">
        <f>IF(OR($I111="REAL",$I111="INCURRIDO"),SUMIF(S!$O:$O,$I111&amp;$O111&amp;$Q111&amp;UPPER(TEXT(CE$4,"MMMMYYYY"))&amp;$Z111,IF($W$1="Pesos CLP",S!$AD:$AD,S!$AO:$AO)),0)</f>
        <v>0</v>
      </c>
      <c r="CF111" s="19">
        <f>IF(OR($I111="REAL",$I111="INCURRIDO"),SUMIF(S!$O:$O,$I111&amp;$O111&amp;$Q111&amp;UPPER(TEXT(CF$4,"MMMMYYYY"))&amp;$Z111,IF($W$1="Pesos CLP",S!$AD:$AD,S!$AO:$AO)),0)</f>
        <v>0</v>
      </c>
      <c r="CG111" s="19">
        <f>IF(OR($I111="REAL",$I111="INCURRIDO"),SUMIF(S!$O:$O,$I111&amp;$O111&amp;$Q111&amp;UPPER(TEXT(CG$4,"MMMMYYYY"))&amp;$Z111,IF($W$1="Pesos CLP",S!$AD:$AD,S!$AO:$AO)),0)</f>
        <v>0</v>
      </c>
      <c r="CH111" s="19">
        <f>IF(OR($I111="REAL",$I111="INCURRIDO"),SUMIF(S!$O:$O,$I111&amp;$O111&amp;$Q111&amp;UPPER(TEXT(CH$4,"MMMMYYYY"))&amp;$Z111,IF($W$1="Pesos CLP",S!$AD:$AD,S!$AO:$AO)),0)</f>
        <v>0</v>
      </c>
      <c r="CI111" s="19">
        <f>IF(OR($I111="REAL",$I111="INCURRIDO"),SUMIF(S!$O:$O,$I111&amp;$O111&amp;$Q111&amp;UPPER(TEXT(CI$4,"MMMMYYYY"))&amp;$Z111,IF($W$1="Pesos CLP",S!$AD:$AD,S!$AO:$AO)),0)</f>
        <v>0</v>
      </c>
      <c r="CJ111" s="19">
        <f>IF(OR($I111="REAL",$I111="INCURRIDO"),SUMIF(S!$O:$O,$I111&amp;$O111&amp;$Q111&amp;UPPER(TEXT(CJ$4,"MMMMYYYY"))&amp;$Z111,IF($W$1="Pesos CLP",S!$AD:$AD,S!$AO:$AO)),0)</f>
        <v>0</v>
      </c>
      <c r="CK111" s="378">
        <f t="shared" si="114"/>
        <v>0</v>
      </c>
      <c r="CL111" s="378">
        <f t="shared" si="114"/>
        <v>0</v>
      </c>
      <c r="CM111" s="378">
        <f t="shared" si="114"/>
        <v>0</v>
      </c>
      <c r="CN111" s="378">
        <f t="shared" si="114"/>
        <v>0</v>
      </c>
      <c r="CO111" s="378">
        <f t="shared" si="114"/>
        <v>0</v>
      </c>
      <c r="CP111" s="378">
        <f t="shared" si="114"/>
        <v>0</v>
      </c>
      <c r="CQ111" s="378">
        <f t="shared" si="114"/>
        <v>0</v>
      </c>
      <c r="CR111" s="378">
        <f t="shared" si="114"/>
        <v>0</v>
      </c>
      <c r="CS111" s="378">
        <f t="shared" si="114"/>
        <v>0</v>
      </c>
      <c r="CT111" s="378">
        <f t="shared" si="114"/>
        <v>0</v>
      </c>
      <c r="CU111" s="378">
        <f t="shared" si="115"/>
        <v>0</v>
      </c>
      <c r="CV111" s="378">
        <f t="shared" ref="CV111:DK111" si="119">(IF(AND(AND($T111&gt;=(CV$4-DAY(CV$4)+1),$T111&lt;=CV$4),AND($U111&gt;=(CV$4-DAY(CV$4)+1),$U111&lt;=CV$4)),$U111-$T111+1,IF(AND($T111&gt;=(CV$4-DAY(CV$4)+1),$T111&lt;=CV$4),CV$4-$T111+1,IF(AND($U111&gt;=(CV$4-DAY(CV$4)+1),$U111&lt;=CV$4),$U111-(CV$4-DAY(CV$4)+1)+1,IF(OR(AND((CV$4-DAY(CV$4)+1)&gt;=$T111,(CV$4-DAY(CV$4)+1)&lt;=$U111),AND((CV$4&gt;=$T111),(CV$4&lt;=$U111))),CV$4-(CV$4-DAY(CV$4)+1)+1,0))))/IF($R111="mes",_xlfn.DAYS(CV$4,(CV$4-DAY(CV$4)+1))+1,(_xlfn.DAYS($U111,$T111)+1))*$S111)*IF($X$1="Físico",1,$X111)</f>
        <v>1627.2418807561801</v>
      </c>
      <c r="CW111" s="378">
        <f t="shared" si="119"/>
        <v>1627.2418807561801</v>
      </c>
      <c r="CX111" s="378">
        <f t="shared" si="119"/>
        <v>1627.2418807561801</v>
      </c>
      <c r="CY111" s="378">
        <f t="shared" si="119"/>
        <v>1627.2418807561801</v>
      </c>
      <c r="CZ111" s="378">
        <f t="shared" si="119"/>
        <v>1627.2418807561801</v>
      </c>
      <c r="DA111" s="378">
        <f t="shared" si="119"/>
        <v>1627.2418807561801</v>
      </c>
      <c r="DB111" s="378">
        <f t="shared" si="119"/>
        <v>1627.2418807561801</v>
      </c>
      <c r="DC111" s="378">
        <f t="shared" si="119"/>
        <v>1627.2418807561801</v>
      </c>
      <c r="DD111" s="378">
        <f t="shared" si="119"/>
        <v>1627.2418807561801</v>
      </c>
      <c r="DE111" s="378">
        <f t="shared" si="119"/>
        <v>1627.2418807561801</v>
      </c>
      <c r="DF111" s="378">
        <f t="shared" si="119"/>
        <v>1627.2418807561801</v>
      </c>
      <c r="DG111" s="378">
        <f t="shared" si="119"/>
        <v>1627.2418807561801</v>
      </c>
      <c r="DH111" s="378">
        <f t="shared" si="119"/>
        <v>1627.2418807561801</v>
      </c>
      <c r="DI111" s="378">
        <f t="shared" si="119"/>
        <v>1627.2418807561801</v>
      </c>
      <c r="DJ111" s="378">
        <f t="shared" si="119"/>
        <v>1627.2418807561801</v>
      </c>
      <c r="DK111" s="378">
        <f t="shared" si="119"/>
        <v>1627.2418807561801</v>
      </c>
      <c r="DL111" s="378">
        <f t="shared" si="116"/>
        <v>0</v>
      </c>
      <c r="DM111" s="378">
        <f t="shared" si="116"/>
        <v>0</v>
      </c>
      <c r="DN111" s="378">
        <f t="shared" si="116"/>
        <v>0</v>
      </c>
      <c r="DO111" s="378">
        <f t="shared" si="116"/>
        <v>0</v>
      </c>
      <c r="DP111" s="378">
        <f t="shared" si="116"/>
        <v>0</v>
      </c>
      <c r="DQ111" s="378">
        <f t="shared" si="116"/>
        <v>0</v>
      </c>
      <c r="DR111" s="378">
        <f t="shared" si="116"/>
        <v>0</v>
      </c>
      <c r="DS111" s="378">
        <f t="shared" si="116"/>
        <v>0</v>
      </c>
      <c r="DT111" s="378">
        <f t="shared" si="116"/>
        <v>0</v>
      </c>
      <c r="DU111" s="378">
        <f t="shared" si="116"/>
        <v>0</v>
      </c>
      <c r="DV111" s="378">
        <f t="shared" si="117"/>
        <v>0</v>
      </c>
      <c r="DW111" s="378">
        <f t="shared" si="117"/>
        <v>0</v>
      </c>
      <c r="DX111" s="378">
        <f t="shared" si="117"/>
        <v>0</v>
      </c>
      <c r="DY111" s="378">
        <f t="shared" si="117"/>
        <v>0</v>
      </c>
      <c r="DZ111" s="378">
        <f t="shared" si="117"/>
        <v>0</v>
      </c>
      <c r="EA111" s="378">
        <f t="shared" si="117"/>
        <v>0</v>
      </c>
      <c r="EB111" s="378">
        <f t="shared" si="117"/>
        <v>0</v>
      </c>
      <c r="EC111" s="378">
        <f t="shared" si="117"/>
        <v>0</v>
      </c>
      <c r="ED111" s="378">
        <f t="shared" si="117"/>
        <v>0</v>
      </c>
      <c r="EE111" s="378">
        <f t="shared" si="117"/>
        <v>0</v>
      </c>
      <c r="EF111" s="378">
        <f t="shared" si="118"/>
        <v>0</v>
      </c>
      <c r="EG111" s="378">
        <f t="shared" si="118"/>
        <v>0</v>
      </c>
      <c r="EH111" s="378">
        <f t="shared" si="118"/>
        <v>0</v>
      </c>
      <c r="EI111" s="378">
        <f t="shared" si="118"/>
        <v>0</v>
      </c>
      <c r="EJ111" s="378">
        <f t="shared" si="118"/>
        <v>0</v>
      </c>
      <c r="EK111" s="378">
        <f t="shared" si="118"/>
        <v>0</v>
      </c>
      <c r="EL111" s="378">
        <f t="shared" si="118"/>
        <v>0</v>
      </c>
      <c r="EM111" s="378">
        <f t="shared" si="118"/>
        <v>0</v>
      </c>
      <c r="EN111" s="378">
        <f t="shared" si="118"/>
        <v>0</v>
      </c>
      <c r="EO111" s="378">
        <f t="shared" si="118"/>
        <v>0</v>
      </c>
      <c r="EP111" s="378">
        <f t="shared" si="118"/>
        <v>0</v>
      </c>
      <c r="EQ111" s="378">
        <f t="shared" si="118"/>
        <v>0</v>
      </c>
    </row>
    <row r="112" spans="1:147" x14ac:dyDescent="0.3">
      <c r="A112" s="368"/>
      <c r="B112" s="368"/>
      <c r="C112" s="368"/>
      <c r="D112" s="368">
        <f t="shared" si="77"/>
        <v>1.034195933456562</v>
      </c>
      <c r="E112" s="368" t="str">
        <f>VLOOKUP(TEXT(Z112,0),'G2'!B:D,3,0)</f>
        <v>MN</v>
      </c>
      <c r="F112" s="816">
        <f t="shared" si="78"/>
        <v>0</v>
      </c>
      <c r="G112" s="755">
        <f t="shared" si="75"/>
        <v>0</v>
      </c>
      <c r="H112" s="756" t="s">
        <v>1190</v>
      </c>
      <c r="I112" s="370" t="s">
        <v>93</v>
      </c>
      <c r="J112" s="370" t="s">
        <v>269</v>
      </c>
      <c r="K112" s="368">
        <v>510114</v>
      </c>
      <c r="L112" s="368" t="s">
        <v>24</v>
      </c>
      <c r="M112" s="369"/>
      <c r="N112" s="370" t="s">
        <v>1030</v>
      </c>
      <c r="O112" s="370" t="s">
        <v>613</v>
      </c>
      <c r="P112" s="643" t="s">
        <v>1166</v>
      </c>
      <c r="Q112" s="370" t="s">
        <v>695</v>
      </c>
      <c r="R112" s="370" t="s">
        <v>26</v>
      </c>
      <c r="S112" s="371">
        <v>1</v>
      </c>
      <c r="T112" s="372">
        <v>46388</v>
      </c>
      <c r="U112" s="372">
        <v>46873</v>
      </c>
      <c r="V112" s="373">
        <v>16</v>
      </c>
      <c r="W112" s="374">
        <v>8997504.6210720893</v>
      </c>
      <c r="X112" s="17" cm="1">
        <f t="array" ref="X112">+IF($W$1="Pesos CLP",W112,W112/TC)*MB_24A25</f>
        <v>10258.698813462875</v>
      </c>
      <c r="Y112" s="18">
        <f t="shared" si="107"/>
        <v>153880.48220194312</v>
      </c>
      <c r="Z112">
        <v>91243110</v>
      </c>
      <c r="AA112" s="19">
        <f>IF(OR($I112="REAL",$I112="INCURRIDO"),SUMIF(S!$O:$O,$I112&amp;$O112&amp;$Q112&amp;UPPER(TEXT(AA$4,"MMMMYYYY"))&amp;$Z112,IF($W$1="Pesos CLP",S!$AD:$AD,S!$AO:$AO)),0)</f>
        <v>0</v>
      </c>
      <c r="AB112" s="19">
        <f>IF(OR($I112="REAL",$I112="INCURRIDO"),SUMIF(S!$O:$O,$I112&amp;$O112&amp;$Q112&amp;UPPER(TEXT(AB$4,"MMMMYYYY"))&amp;$Z112,IF($W$1="Pesos CLP",S!$AD:$AD,S!$AO:$AO)),0)</f>
        <v>0</v>
      </c>
      <c r="AC112" s="19">
        <f>IF(OR($I112="REAL",$I112="INCURRIDO"),SUMIF(S!$O:$O,$I112&amp;$O112&amp;$Q112&amp;UPPER(TEXT(AC$4,"MMMMYYYY"))&amp;$Z112,IF($W$1="Pesos CLP",S!$AD:$AD,S!$AO:$AO)),0)</f>
        <v>0</v>
      </c>
      <c r="AD112" s="19">
        <f>IF(OR($I112="REAL",$I112="INCURRIDO"),SUMIF(S!$O:$O,$I112&amp;$O112&amp;$Q112&amp;UPPER(TEXT(AD$4,"MMMMYYYY"))&amp;$Z112,IF($W$1="Pesos CLP",S!$AD:$AD,S!$AO:$AO)),0)</f>
        <v>0</v>
      </c>
      <c r="AE112" s="19">
        <f>IF(OR($I112="REAL",$I112="INCURRIDO"),SUMIF(S!$O:$O,$I112&amp;$O112&amp;$Q112&amp;UPPER(TEXT(AE$4,"MMMMYYYY"))&amp;$Z112,IF($W$1="Pesos CLP",S!$AD:$AD,S!$AO:$AO)),0)</f>
        <v>0</v>
      </c>
      <c r="AF112" s="19">
        <f>IF(OR($I112="REAL",$I112="INCURRIDO"),SUMIF(S!$O:$O,$I112&amp;$O112&amp;$Q112&amp;UPPER(TEXT(AF$4,"MMMMYYYY"))&amp;$Z112,IF($W$1="Pesos CLP",S!$AD:$AD,S!$AO:$AO)),0)</f>
        <v>0</v>
      </c>
      <c r="AG112" s="19">
        <f>IF(OR($I112="REAL",$I112="INCURRIDO"),SUMIF(S!$O:$O,$I112&amp;$O112&amp;$Q112&amp;UPPER(TEXT(AG$4,"MMMMYYYY"))&amp;$Z112,IF($W$1="Pesos CLP",S!$AD:$AD,S!$AO:$AO)),0)</f>
        <v>0</v>
      </c>
      <c r="AH112" s="19">
        <f>IF(OR($I112="REAL",$I112="INCURRIDO"),SUMIF(S!$O:$O,$I112&amp;$O112&amp;$Q112&amp;UPPER(TEXT(AH$4,"MMMMYYYY"))&amp;$Z112,IF($W$1="Pesos CLP",S!$AD:$AD,S!$AO:$AO)),0)</f>
        <v>0</v>
      </c>
      <c r="AI112" s="19">
        <f>IF(OR($I112="REAL",$I112="INCURRIDO"),SUMIF(S!$O:$O,$I112&amp;$O112&amp;$Q112&amp;UPPER(TEXT(AI$4,"MMMMYYYY"))&amp;$Z112,IF($W$1="Pesos CLP",S!$AD:$AD,S!$AO:$AO)),0)</f>
        <v>0</v>
      </c>
      <c r="AJ112" s="19">
        <f>IF(OR($I112="REAL",$I112="INCURRIDO"),SUMIF(S!$O:$O,$I112&amp;$O112&amp;$Q112&amp;UPPER(TEXT(AJ$4,"MMMMYYYY"))&amp;$Z112,IF($W$1="Pesos CLP",S!$AD:$AD,S!$AO:$AO)),0)</f>
        <v>0</v>
      </c>
      <c r="AK112" s="19">
        <f>IF(OR($I112="REAL",$I112="INCURRIDO"),SUMIF(S!$O:$O,$I112&amp;$O112&amp;$Q112&amp;UPPER(TEXT(AK$4,"MMMMYYYY"))&amp;$Z112,IF($W$1="Pesos CLP",S!$AD:$AD,S!$AO:$AO)),0)</f>
        <v>0</v>
      </c>
      <c r="AL112" s="19">
        <f>IF(OR($I112="REAL",$I112="INCURRIDO"),SUMIF(S!$O:$O,$I112&amp;$O112&amp;$Q112&amp;UPPER(TEXT(AL$4,"MMMMYYYY"))&amp;$Z112,IF($W$1="Pesos CLP",S!$AD:$AD,S!$AO:$AO)),0)</f>
        <v>0</v>
      </c>
      <c r="AM112" s="19">
        <f>IF(OR($I112="REAL",$I112="INCURRIDO"),SUMIF(S!$O:$O,$I112&amp;$O112&amp;$Q112&amp;UPPER(TEXT(AM$4,"MMMMYYYY"))&amp;$Z112,IF($W$1="Pesos CLP",S!$AD:$AD,S!$AO:$AO)),0)</f>
        <v>0</v>
      </c>
      <c r="AN112" s="19">
        <f>IF(OR($I112="REAL",$I112="INCURRIDO"),SUMIF(S!$O:$O,$I112&amp;$O112&amp;$Q112&amp;UPPER(TEXT(AN$4,"MMMMYYYY"))&amp;$Z112,IF($W$1="Pesos CLP",S!$AD:$AD,S!$AO:$AO)),0)</f>
        <v>0</v>
      </c>
      <c r="AO112" s="19">
        <f>IF(OR($I112="REAL",$I112="INCURRIDO"),SUMIF(S!$O:$O,$I112&amp;$O112&amp;$Q112&amp;UPPER(TEXT(AO$4,"MMMMYYYY"))&amp;$Z112,IF($W$1="Pesos CLP",S!$AD:$AD,S!$AO:$AO)),0)</f>
        <v>0</v>
      </c>
      <c r="AP112" s="19">
        <f>IF(OR($I112="REAL",$I112="INCURRIDO"),SUMIF(S!$O:$O,$I112&amp;$O112&amp;$Q112&amp;UPPER(TEXT(AP$4,"MMMMYYYY"))&amp;$Z112,IF($W$1="Pesos CLP",S!$AD:$AD,S!$AO:$AO)),0)</f>
        <v>0</v>
      </c>
      <c r="AQ112" s="19">
        <f>IF(OR($I112="REAL",$I112="INCURRIDO"),SUMIF(S!$O:$O,$I112&amp;$O112&amp;$Q112&amp;UPPER(TEXT(AQ$4,"MMMMYYYY"))&amp;$Z112,IF($W$1="Pesos CLP",S!$AD:$AD,S!$AO:$AO)),0)</f>
        <v>0</v>
      </c>
      <c r="AR112" s="19">
        <f>IF(OR($I112="REAL",$I112="INCURRIDO"),SUMIF(S!$O:$O,$I112&amp;$O112&amp;$Q112&amp;UPPER(TEXT(AR$4,"MMMMYYYY"))&amp;$Z112,IF($W$1="Pesos CLP",S!$AD:$AD,S!$AO:$AO)),0)</f>
        <v>0</v>
      </c>
      <c r="AS112" s="19">
        <f>IF(OR($I112="REAL",$I112="INCURRIDO"),SUMIF(S!$O:$O,$I112&amp;$O112&amp;$Q112&amp;UPPER(TEXT(AS$4,"MMMMYYYY"))&amp;$Z112,IF($W$1="Pesos CLP",S!$AD:$AD,S!$AO:$AO)),0)</f>
        <v>0</v>
      </c>
      <c r="AT112" s="19">
        <f>IF(OR($I112="REAL",$I112="INCURRIDO"),SUMIF(S!$O:$O,$I112&amp;$O112&amp;$Q112&amp;UPPER(TEXT(AT$4,"MMMMYYYY"))&amp;$Z112,IF($W$1="Pesos CLP",S!$AD:$AD,S!$AO:$AO)),0)</f>
        <v>0</v>
      </c>
      <c r="AU112" s="19">
        <f>IF(OR($I112="REAL",$I112="INCURRIDO"),SUMIF(S!$O:$O,$I112&amp;$O112&amp;$Q112&amp;UPPER(TEXT(AU$4,"MMMMYYYY"))&amp;$Z112,IF($W$1="Pesos CLP",S!$AD:$AD,S!$AO:$AO)),0)</f>
        <v>0</v>
      </c>
      <c r="AV112" s="19">
        <f>IF(OR($I112="REAL",$I112="INCURRIDO"),SUMIF(S!$O:$O,$I112&amp;$O112&amp;$Q112&amp;UPPER(TEXT(AV$4,"MMMMYYYY"))&amp;$Z112,IF($W$1="Pesos CLP",S!$AD:$AD,S!$AO:$AO)),0)</f>
        <v>0</v>
      </c>
      <c r="AW112" s="19">
        <f>IF(OR($I112="REAL",$I112="INCURRIDO"),SUMIF(S!$O:$O,$I112&amp;$O112&amp;$Q112&amp;UPPER(TEXT(AW$4,"MMMMYYYY"))&amp;$Z112,IF($W$1="Pesos CLP",S!$AD:$AD,S!$AO:$AO)),0)</f>
        <v>0</v>
      </c>
      <c r="AX112" s="19">
        <f>IF(OR($I112="REAL",$I112="INCURRIDO"),SUMIF(S!$O:$O,$I112&amp;$O112&amp;$Q112&amp;UPPER(TEXT(AX$4,"MMMMYYYY"))&amp;$Z112,IF($W$1="Pesos CLP",S!$AD:$AD,S!$AO:$AO)),0)</f>
        <v>0</v>
      </c>
      <c r="AY112" s="19">
        <f>IF(OR($I112="REAL",$I112="INCURRIDO"),SUMIF(S!$O:$O,$I112&amp;$O112&amp;$Q112&amp;UPPER(TEXT(AY$4,"MMMMYYYY"))&amp;$Z112,IF($W$1="Pesos CLP",S!$AD:$AD,S!$AO:$AO)),0)</f>
        <v>0</v>
      </c>
      <c r="AZ112" s="19">
        <f>IF(OR($I112="REAL",$I112="INCURRIDO"),SUMIF(S!$O:$O,$I112&amp;$O112&amp;$Q112&amp;UPPER(TEXT(AZ$4,"MMMMYYYY"))&amp;$Z112,IF($W$1="Pesos CLP",S!$AD:$AD,S!$AO:$AO)),0)</f>
        <v>0</v>
      </c>
      <c r="BA112" s="19">
        <f>IF(OR($I112="REAL",$I112="INCURRIDO"),SUMIF(S!$O:$O,$I112&amp;$O112&amp;$Q112&amp;UPPER(TEXT(BA$4,"MMMMYYYY"))&amp;$Z112,IF($W$1="Pesos CLP",S!$AD:$AD,S!$AO:$AO)),0)</f>
        <v>0</v>
      </c>
      <c r="BB112" s="19">
        <f>IF(OR($I112="REAL",$I112="INCURRIDO"),SUMIF(S!$O:$O,$I112&amp;$O112&amp;$Q112&amp;UPPER(TEXT(BB$4,"MMMMYYYY"))&amp;$Z112,IF($W$1="Pesos CLP",S!$AD:$AD,S!$AO:$AO)),0)</f>
        <v>0</v>
      </c>
      <c r="BC112" s="19">
        <f>IF(OR($I112="REAL",$I112="INCURRIDO"),SUMIF(S!$O:$O,$I112&amp;$O112&amp;$Q112&amp;UPPER(TEXT(BC$4,"MMMMYYYY"))&amp;$Z112,IF($W$1="Pesos CLP",S!$AD:$AD,S!$AO:$AO)),0)</f>
        <v>0</v>
      </c>
      <c r="BD112" s="19">
        <f>IF(OR($I112="REAL",$I112="INCURRIDO"),SUMIF(S!$O:$O,$I112&amp;$O112&amp;$Q112&amp;UPPER(TEXT(BD$4,"MMMMYYYY"))&amp;$Z112,IF($W$1="Pesos CLP",S!$AD:$AD,S!$AO:$AO)),0)</f>
        <v>0</v>
      </c>
      <c r="BE112" s="19">
        <f>IF(OR($I112="REAL",$I112="INCURRIDO"),SUMIF(S!$O:$O,$I112&amp;$O112&amp;$Q112&amp;UPPER(TEXT(BE$4,"MMMMYYYY"))&amp;$Z112,IF($W$1="Pesos CLP",S!$AD:$AD,S!$AO:$AO)),0)</f>
        <v>0</v>
      </c>
      <c r="BF112" s="19">
        <f>IF(OR($I112="REAL",$I112="INCURRIDO"),SUMIF(S!$O:$O,$I112&amp;$O112&amp;$Q112&amp;UPPER(TEXT(BF$4,"MMMMYYYY"))&amp;$Z112,IF($W$1="Pesos CLP",S!$AD:$AD,S!$AO:$AO)),0)</f>
        <v>0</v>
      </c>
      <c r="BG112" s="19">
        <f>IF(OR($I112="REAL",$I112="INCURRIDO"),SUMIF(S!$O:$O,$I112&amp;$O112&amp;$Q112&amp;UPPER(TEXT(BG$4,"MMMMYYYY"))&amp;$Z112,IF($W$1="Pesos CLP",S!$AD:$AD,S!$AO:$AO)),0)</f>
        <v>0</v>
      </c>
      <c r="BH112" s="19">
        <f>IF(OR($I112="REAL",$I112="INCURRIDO"),SUMIF(S!$O:$O,$I112&amp;$O112&amp;$Q112&amp;UPPER(TEXT(BH$4,"MMMMYYYY"))&amp;$Z112,IF($W$1="Pesos CLP",S!$AD:$AD,S!$AO:$AO)),0)</f>
        <v>0</v>
      </c>
      <c r="BI112" s="19">
        <f>IF(OR($I112="REAL",$I112="INCURRIDO"),SUMIF(S!$O:$O,$I112&amp;$O112&amp;$Q112&amp;UPPER(TEXT(BI$4,"MMMMYYYY"))&amp;$Z112,IF($W$1="Pesos CLP",S!$AD:$AD,S!$AO:$AO)),0)</f>
        <v>0</v>
      </c>
      <c r="BJ112" s="19">
        <f>IF(OR($I112="REAL",$I112="INCURRIDO"),SUMIF(S!$O:$O,$I112&amp;$O112&amp;$Q112&amp;UPPER(TEXT(BJ$4,"MMMMYYYY"))&amp;$Z112,IF($W$1="Pesos CLP",S!$AD:$AD,S!$AO:$AO)),0)</f>
        <v>0</v>
      </c>
      <c r="BK112" s="19">
        <f>IF(OR($I112="REAL",$I112="INCURRIDO"),SUMIF(S!$O:$O,$I112&amp;$O112&amp;$Q112&amp;UPPER(TEXT(BK$4,"MMMMYYYY"))&amp;$Z112,IF($W$1="Pesos CLP",S!$AD:$AD,S!$AO:$AO)),0)</f>
        <v>0</v>
      </c>
      <c r="BL112" s="19">
        <f>IF(OR($I112="REAL",$I112="INCURRIDO"),SUMIF(S!$O:$O,$I112&amp;$O112&amp;$Q112&amp;UPPER(TEXT(BL$4,"MMMMYYYY"))&amp;$Z112,IF($W$1="Pesos CLP",S!$AD:$AD,S!$AO:$AO)),0)</f>
        <v>0</v>
      </c>
      <c r="BM112" s="19">
        <f>IF(OR($I112="REAL",$I112="INCURRIDO"),SUMIF(S!$O:$O,$I112&amp;$O112&amp;$Q112&amp;UPPER(TEXT(BM$4,"MMMMYYYY"))&amp;$Z112,IF($W$1="Pesos CLP",S!$AD:$AD,S!$AO:$AO)),0)</f>
        <v>0</v>
      </c>
      <c r="BN112" s="19">
        <f>IF(OR($I112="REAL",$I112="INCURRIDO"),SUMIF(S!$O:$O,$I112&amp;$O112&amp;$Q112&amp;UPPER(TEXT(BN$4,"MMMMYYYY"))&amp;$Z112,IF($W$1="Pesos CLP",S!$AD:$AD,S!$AO:$AO)),0)</f>
        <v>0</v>
      </c>
      <c r="BO112" s="19">
        <f>IF(OR($I112="REAL",$I112="INCURRIDO"),SUMIF(S!$O:$O,$I112&amp;$O112&amp;$Q112&amp;UPPER(TEXT(BO$4,"MMMMYYYY"))&amp;$Z112,IF($W$1="Pesos CLP",S!$AD:$AD,S!$AO:$AO)),0)</f>
        <v>0</v>
      </c>
      <c r="BP112" s="19">
        <f>IF(OR($I112="REAL",$I112="INCURRIDO"),SUMIF(S!$O:$O,$I112&amp;$O112&amp;$Q112&amp;UPPER(TEXT(BP$4,"MMMMYYYY"))&amp;$Z112,IF($W$1="Pesos CLP",S!$AD:$AD,S!$AO:$AO)),0)</f>
        <v>0</v>
      </c>
      <c r="BQ112" s="19">
        <f>IF(OR($I112="REAL",$I112="INCURRIDO"),SUMIF(S!$O:$O,$I112&amp;$O112&amp;$Q112&amp;UPPER(TEXT(BQ$4,"MMMMYYYY"))&amp;$Z112,IF($W$1="Pesos CLP",S!$AD:$AD,S!$AO:$AO)),0)</f>
        <v>0</v>
      </c>
      <c r="BR112" s="19">
        <f>IF(OR($I112="REAL",$I112="INCURRIDO"),SUMIF(S!$O:$O,$I112&amp;$O112&amp;$Q112&amp;UPPER(TEXT(BR$4,"MMMMYYYY"))&amp;$Z112,IF($W$1="Pesos CLP",S!$AD:$AD,S!$AO:$AO)),0)</f>
        <v>0</v>
      </c>
      <c r="BS112" s="19">
        <f>IF(OR($I112="REAL",$I112="INCURRIDO"),SUMIF(S!$O:$O,$I112&amp;$O112&amp;$Q112&amp;UPPER(TEXT(BS$4,"MMMMYYYY"))&amp;$Z112,IF($W$1="Pesos CLP",S!$AD:$AD,S!$AO:$AO)),0)</f>
        <v>0</v>
      </c>
      <c r="BT112" s="19">
        <f>IF(OR($I112="REAL",$I112="INCURRIDO"),SUMIF(S!$O:$O,$I112&amp;$O112&amp;$Q112&amp;UPPER(TEXT(BT$4,"MMMMYYYY"))&amp;$Z112,IF($W$1="Pesos CLP",S!$AD:$AD,S!$AO:$AO)),0)</f>
        <v>0</v>
      </c>
      <c r="BU112" s="19">
        <f>IF(OR($I112="REAL",$I112="INCURRIDO"),SUMIF(S!$O:$O,$I112&amp;$O112&amp;$Q112&amp;UPPER(TEXT(BU$4,"MMMMYYYY"))&amp;$Z112,IF($W$1="Pesos CLP",S!$AD:$AD,S!$AO:$AO)),0)</f>
        <v>0</v>
      </c>
      <c r="BV112" s="19">
        <f>IF(OR($I112="REAL",$I112="INCURRIDO"),SUMIF(S!$O:$O,$I112&amp;$O112&amp;$Q112&amp;UPPER(TEXT(BV$4,"MMMMYYYY"))&amp;$Z112,IF($W$1="Pesos CLP",S!$AD:$AD,S!$AO:$AO)),0)</f>
        <v>0</v>
      </c>
      <c r="BW112" s="19">
        <f>IF(OR($I112="REAL",$I112="INCURRIDO"),SUMIF(S!$O:$O,$I112&amp;$O112&amp;$Q112&amp;UPPER(TEXT(BW$4,"MMMMYYYY"))&amp;$Z112,IF($W$1="Pesos CLP",S!$AD:$AD,S!$AO:$AO)),0)</f>
        <v>0</v>
      </c>
      <c r="BX112" s="19">
        <f>IF(OR($I112="REAL",$I112="INCURRIDO"),SUMIF(S!$O:$O,$I112&amp;$O112&amp;$Q112&amp;UPPER(TEXT(BX$4,"MMMMYYYY"))&amp;$Z112,IF($W$1="Pesos CLP",S!$AD:$AD,S!$AO:$AO)),0)</f>
        <v>0</v>
      </c>
      <c r="BY112" s="19">
        <f>IF(OR($I112="REAL",$I112="INCURRIDO"),SUMIF(S!$O:$O,$I112&amp;$O112&amp;$Q112&amp;UPPER(TEXT(BY$4,"MMMMYYYY"))&amp;$Z112,IF($W$1="Pesos CLP",S!$AD:$AD,S!$AO:$AO)),0)</f>
        <v>0</v>
      </c>
      <c r="BZ112" s="19">
        <f>IF(OR($I112="REAL",$I112="INCURRIDO"),SUMIF(S!$O:$O,$I112&amp;$O112&amp;$Q112&amp;UPPER(TEXT(BZ$4,"MMMMYYYY"))&amp;$Z112,IF($W$1="Pesos CLP",S!$AD:$AD,S!$AO:$AO)),0)</f>
        <v>0</v>
      </c>
      <c r="CA112" s="19">
        <f>IF(OR($I112="REAL",$I112="INCURRIDO"),SUMIF(S!$O:$O,$I112&amp;$O112&amp;$Q112&amp;UPPER(TEXT(CA$4,"MMMMYYYY"))&amp;$Z112,IF($W$1="Pesos CLP",S!$AD:$AD,S!$AO:$AO)),0)</f>
        <v>0</v>
      </c>
      <c r="CB112" s="19">
        <f>IF(OR($I112="REAL",$I112="INCURRIDO"),SUMIF(S!$O:$O,$I112&amp;$O112&amp;$Q112&amp;UPPER(TEXT(CB$4,"MMMMYYYY"))&amp;$Z112,IF($W$1="Pesos CLP",S!$AD:$AD,S!$AO:$AO)),0)</f>
        <v>0</v>
      </c>
      <c r="CC112" s="19">
        <f>IF(OR($I112="REAL",$I112="INCURRIDO"),SUMIF(S!$O:$O,$I112&amp;$O112&amp;$Q112&amp;UPPER(TEXT(CC$4,"MMMMYYYY"))&amp;$Z112,IF($W$1="Pesos CLP",S!$AD:$AD,S!$AO:$AO)),0)</f>
        <v>0</v>
      </c>
      <c r="CD112" s="19">
        <f>IF(OR($I112="REAL",$I112="INCURRIDO"),SUMIF(S!$O:$O,$I112&amp;$O112&amp;$Q112&amp;UPPER(TEXT(CD$4,"MMMMYYYY"))&amp;$Z112,IF($W$1="Pesos CLP",S!$AD:$AD,S!$AO:$AO)),0)</f>
        <v>0</v>
      </c>
      <c r="CE112" s="19">
        <f>IF(OR($I112="REAL",$I112="INCURRIDO"),SUMIF(S!$O:$O,$I112&amp;$O112&amp;$Q112&amp;UPPER(TEXT(CE$4,"MMMMYYYY"))&amp;$Z112,IF($W$1="Pesos CLP",S!$AD:$AD,S!$AO:$AO)),0)</f>
        <v>0</v>
      </c>
      <c r="CF112" s="19">
        <f>IF(OR($I112="REAL",$I112="INCURRIDO"),SUMIF(S!$O:$O,$I112&amp;$O112&amp;$Q112&amp;UPPER(TEXT(CF$4,"MMMMYYYY"))&amp;$Z112,IF($W$1="Pesos CLP",S!$AD:$AD,S!$AO:$AO)),0)</f>
        <v>0</v>
      </c>
      <c r="CG112" s="19">
        <f>IF(OR($I112="REAL",$I112="INCURRIDO"),SUMIF(S!$O:$O,$I112&amp;$O112&amp;$Q112&amp;UPPER(TEXT(CG$4,"MMMMYYYY"))&amp;$Z112,IF($W$1="Pesos CLP",S!$AD:$AD,S!$AO:$AO)),0)</f>
        <v>0</v>
      </c>
      <c r="CH112" s="19">
        <f>IF(OR($I112="REAL",$I112="INCURRIDO"),SUMIF(S!$O:$O,$I112&amp;$O112&amp;$Q112&amp;UPPER(TEXT(CH$4,"MMMMYYYY"))&amp;$Z112,IF($W$1="Pesos CLP",S!$AD:$AD,S!$AO:$AO)),0)</f>
        <v>0</v>
      </c>
      <c r="CI112" s="19">
        <f>IF(OR($I112="REAL",$I112="INCURRIDO"),SUMIF(S!$O:$O,$I112&amp;$O112&amp;$Q112&amp;UPPER(TEXT(CI$4,"MMMMYYYY"))&amp;$Z112,IF($W$1="Pesos CLP",S!$AD:$AD,S!$AO:$AO)),0)</f>
        <v>0</v>
      </c>
      <c r="CJ112" s="19">
        <f>IF(OR($I112="REAL",$I112="INCURRIDO"),SUMIF(S!$O:$O,$I112&amp;$O112&amp;$Q112&amp;UPPER(TEXT(CJ$4,"MMMMYYYY"))&amp;$Z112,IF($W$1="Pesos CLP",S!$AD:$AD,S!$AO:$AO)),0)</f>
        <v>0</v>
      </c>
      <c r="CK112" s="378">
        <f t="shared" si="114"/>
        <v>0</v>
      </c>
      <c r="CL112" s="378">
        <f t="shared" si="114"/>
        <v>0</v>
      </c>
      <c r="CM112" s="378">
        <f t="shared" si="114"/>
        <v>0</v>
      </c>
      <c r="CN112" s="378">
        <f t="shared" si="114"/>
        <v>0</v>
      </c>
      <c r="CO112" s="378">
        <f t="shared" si="114"/>
        <v>0</v>
      </c>
      <c r="CP112" s="378">
        <f t="shared" si="114"/>
        <v>0</v>
      </c>
      <c r="CQ112" s="378">
        <f t="shared" si="114"/>
        <v>0</v>
      </c>
      <c r="CR112" s="378">
        <f t="shared" si="114"/>
        <v>0</v>
      </c>
      <c r="CS112" s="378">
        <f t="shared" si="114"/>
        <v>0</v>
      </c>
      <c r="CT112" s="378">
        <f t="shared" si="114"/>
        <v>0</v>
      </c>
      <c r="CU112" s="378">
        <f t="shared" si="115"/>
        <v>0</v>
      </c>
      <c r="CV112" s="378">
        <f t="shared" ref="CV112:DJ118" si="120">(IF(AND(AND($T112&gt;=(CV$4-DAY(CV$4)+1),$T112&lt;=CV$4),AND($U112&gt;=(CV$4-DAY(CV$4)+1),$U112&lt;=CV$4)),$U112-$T112+1,IF(AND($T112&gt;=(CV$4-DAY(CV$4)+1),$T112&lt;=CV$4),CV$4-$T112+1,IF(AND($U112&gt;=(CV$4-DAY(CV$4)+1),$U112&lt;=CV$4),$U112-(CV$4-DAY(CV$4)+1)+1,IF(OR(AND((CV$4-DAY(CV$4)+1)&gt;=$T112,(CV$4-DAY(CV$4)+1)&lt;=$U112),AND((CV$4&gt;=$T112),(CV$4&lt;=$U112))),CV$4-(CV$4-DAY(CV$4)+1)+1,0))))/IF($R112="mes",_xlfn.DAYS(CV$4,(CV$4-DAY(CV$4)+1))+1,(_xlfn.DAYS($U112,$T112)+1))*$S112)*IF($X$1="Físico",1,$X112)</f>
        <v>10258.698813462875</v>
      </c>
      <c r="CW112" s="378">
        <f t="shared" si="120"/>
        <v>10258.698813462875</v>
      </c>
      <c r="CX112" s="378">
        <f t="shared" si="120"/>
        <v>10258.698813462875</v>
      </c>
      <c r="CY112" s="378">
        <f t="shared" si="120"/>
        <v>10258.698813462875</v>
      </c>
      <c r="CZ112" s="378">
        <f t="shared" si="120"/>
        <v>10258.698813462875</v>
      </c>
      <c r="DA112" s="378">
        <f t="shared" si="120"/>
        <v>10258.698813462875</v>
      </c>
      <c r="DB112" s="378">
        <f t="shared" si="120"/>
        <v>10258.698813462875</v>
      </c>
      <c r="DC112" s="378">
        <f t="shared" si="120"/>
        <v>10258.698813462875</v>
      </c>
      <c r="DD112" s="378">
        <f t="shared" si="120"/>
        <v>10258.698813462875</v>
      </c>
      <c r="DE112" s="378">
        <f t="shared" si="120"/>
        <v>10258.698813462875</v>
      </c>
      <c r="DF112" s="378">
        <f t="shared" si="120"/>
        <v>10258.698813462875</v>
      </c>
      <c r="DG112" s="378">
        <f t="shared" si="120"/>
        <v>10258.698813462875</v>
      </c>
      <c r="DH112" s="378">
        <f t="shared" si="120"/>
        <v>10258.698813462875</v>
      </c>
      <c r="DI112" s="378">
        <f t="shared" si="120"/>
        <v>10258.698813462875</v>
      </c>
      <c r="DJ112" s="378">
        <f t="shared" si="120"/>
        <v>10258.698813462875</v>
      </c>
      <c r="DK112" s="378"/>
      <c r="DL112" s="378">
        <f t="shared" si="116"/>
        <v>0</v>
      </c>
      <c r="DM112" s="378">
        <f t="shared" si="116"/>
        <v>0</v>
      </c>
      <c r="DN112" s="378">
        <f t="shared" si="116"/>
        <v>0</v>
      </c>
      <c r="DO112" s="378">
        <f t="shared" si="116"/>
        <v>0</v>
      </c>
      <c r="DP112" s="378">
        <f t="shared" si="116"/>
        <v>0</v>
      </c>
      <c r="DQ112" s="378">
        <f t="shared" si="116"/>
        <v>0</v>
      </c>
      <c r="DR112" s="378">
        <f t="shared" si="116"/>
        <v>0</v>
      </c>
      <c r="DS112" s="378">
        <f t="shared" si="116"/>
        <v>0</v>
      </c>
      <c r="DT112" s="378">
        <f t="shared" si="116"/>
        <v>0</v>
      </c>
      <c r="DU112" s="378">
        <f t="shared" si="116"/>
        <v>0</v>
      </c>
      <c r="DV112" s="378">
        <f t="shared" si="117"/>
        <v>0</v>
      </c>
      <c r="DW112" s="378">
        <f t="shared" si="117"/>
        <v>0</v>
      </c>
      <c r="DX112" s="378">
        <f t="shared" si="117"/>
        <v>0</v>
      </c>
      <c r="DY112" s="378">
        <f t="shared" si="117"/>
        <v>0</v>
      </c>
      <c r="DZ112" s="378">
        <f t="shared" si="117"/>
        <v>0</v>
      </c>
      <c r="EA112" s="378">
        <f t="shared" si="117"/>
        <v>0</v>
      </c>
      <c r="EB112" s="378">
        <f t="shared" si="117"/>
        <v>0</v>
      </c>
      <c r="EC112" s="378">
        <f t="shared" si="117"/>
        <v>0</v>
      </c>
      <c r="ED112" s="378">
        <f t="shared" si="117"/>
        <v>0</v>
      </c>
      <c r="EE112" s="378">
        <f t="shared" si="117"/>
        <v>0</v>
      </c>
      <c r="EF112" s="378">
        <f t="shared" si="118"/>
        <v>0</v>
      </c>
      <c r="EG112" s="378">
        <f t="shared" si="118"/>
        <v>0</v>
      </c>
      <c r="EH112" s="378">
        <f t="shared" si="118"/>
        <v>0</v>
      </c>
      <c r="EI112" s="378">
        <f t="shared" si="118"/>
        <v>0</v>
      </c>
      <c r="EJ112" s="378">
        <f t="shared" si="118"/>
        <v>0</v>
      </c>
      <c r="EK112" s="378">
        <f t="shared" si="118"/>
        <v>0</v>
      </c>
      <c r="EL112" s="378">
        <f t="shared" si="118"/>
        <v>0</v>
      </c>
      <c r="EM112" s="378">
        <f t="shared" si="118"/>
        <v>0</v>
      </c>
      <c r="EN112" s="378">
        <f t="shared" si="118"/>
        <v>0</v>
      </c>
      <c r="EO112" s="378">
        <f t="shared" si="118"/>
        <v>0</v>
      </c>
      <c r="EP112" s="378">
        <f t="shared" si="118"/>
        <v>0</v>
      </c>
      <c r="EQ112" s="378">
        <f t="shared" si="118"/>
        <v>0</v>
      </c>
    </row>
    <row r="113" spans="1:147" x14ac:dyDescent="0.3">
      <c r="A113" s="368"/>
      <c r="B113" s="368"/>
      <c r="C113" s="368"/>
      <c r="D113" s="368">
        <f t="shared" si="77"/>
        <v>1.034195933456562</v>
      </c>
      <c r="E113" s="368" t="str">
        <f>VLOOKUP(TEXT(Z113,0),'G2'!B:D,3,0)</f>
        <v>MN</v>
      </c>
      <c r="F113" s="816">
        <f t="shared" si="78"/>
        <v>67485.197293022822</v>
      </c>
      <c r="G113" s="755" t="str">
        <f t="shared" si="75"/>
        <v>REAL 91243110 REMUNERACION CANN_AUS</v>
      </c>
      <c r="H113" s="756" t="s">
        <v>1190</v>
      </c>
      <c r="I113" s="370" t="s">
        <v>21</v>
      </c>
      <c r="J113" s="370" t="s">
        <v>269</v>
      </c>
      <c r="K113" s="368" t="s">
        <v>247</v>
      </c>
      <c r="L113" s="368" t="str">
        <f>IFERROR(VLOOKUP(TEXT(Z113,0),'G2'!$B$5:$D$21,3,0),"")</f>
        <v>MN</v>
      </c>
      <c r="M113" s="369"/>
      <c r="N113" s="527" t="s">
        <v>616</v>
      </c>
      <c r="O113" s="370" t="s">
        <v>613</v>
      </c>
      <c r="P113" s="370"/>
      <c r="Q113" s="370" t="s">
        <v>796</v>
      </c>
      <c r="R113" s="370" t="s">
        <v>26</v>
      </c>
      <c r="S113" s="371"/>
      <c r="T113" s="372">
        <v>45627</v>
      </c>
      <c r="U113" s="372">
        <v>45657</v>
      </c>
      <c r="V113" s="373">
        <f t="shared" ref="V113:V118" si="121">(U113-T113)/30</f>
        <v>1</v>
      </c>
      <c r="W113" s="374">
        <v>0</v>
      </c>
      <c r="X113" s="17" cm="1">
        <f t="array" ref="X113">+IF($W$1="Pesos CLP",W113,W113/TC)*MB_24A25</f>
        <v>0</v>
      </c>
      <c r="Y113" s="18">
        <f t="shared" si="107"/>
        <v>136452.54605584161</v>
      </c>
      <c r="Z113">
        <v>91243110</v>
      </c>
      <c r="AA113" s="19">
        <f>IF(OR($I113="REAL",$I113="INCURRIDO"),SUMIF(S!$O:$O,$I113&amp;$O113&amp;$Q113&amp;UPPER(TEXT(AA$4,"MMMMYYYY"))&amp;$Z113,IF($W$1="Pesos CLP",S!$AD:$AD,S!$AO:$AO)),0)</f>
        <v>0</v>
      </c>
      <c r="AB113" s="19">
        <f>IF(OR($I113="REAL",$I113="INCURRIDO"),SUMIF(S!$O:$O,$I113&amp;$O113&amp;$Q113&amp;UPPER(TEXT(AB$4,"MMMMYYYY"))&amp;$Z113,IF($W$1="Pesos CLP",S!$AD:$AD,S!$AO:$AO)),0)</f>
        <v>0</v>
      </c>
      <c r="AC113" s="19">
        <f>IF(OR($I113="REAL",$I113="INCURRIDO"),SUMIF(S!$O:$O,$I113&amp;$O113&amp;$Q113&amp;UPPER(TEXT(AC$4,"MMMMYYYY"))&amp;$Z113,IF($W$1="Pesos CLP",S!$AD:$AD,S!$AO:$AO)),0)</f>
        <v>0</v>
      </c>
      <c r="AD113" s="19">
        <f>IF(OR($I113="REAL",$I113="INCURRIDO"),SUMIF(S!$O:$O,$I113&amp;$O113&amp;$Q113&amp;UPPER(TEXT(AD$4,"MMMMYYYY"))&amp;$Z113,IF($W$1="Pesos CLP",S!$AD:$AD,S!$AO:$AO)),0)</f>
        <v>0</v>
      </c>
      <c r="AE113" s="19">
        <f>IF(OR($I113="REAL",$I113="INCURRIDO"),SUMIF(S!$O:$O,$I113&amp;$O113&amp;$Q113&amp;UPPER(TEXT(AE$4,"MMMMYYYY"))&amp;$Z113,IF($W$1="Pesos CLP",S!$AD:$AD,S!$AO:$AO)),0)</f>
        <v>0</v>
      </c>
      <c r="AF113" s="19">
        <f>IF(OR($I113="REAL",$I113="INCURRIDO"),SUMIF(S!$O:$O,$I113&amp;$O113&amp;$Q113&amp;UPPER(TEXT(AF$4,"MMMMYYYY"))&amp;$Z113,IF($W$1="Pesos CLP",S!$AD:$AD,S!$AO:$AO)),0)</f>
        <v>0</v>
      </c>
      <c r="AG113" s="19">
        <f>IF(OR($I113="REAL",$I113="INCURRIDO"),SUMIF(S!$O:$O,$I113&amp;$O113&amp;$Q113&amp;UPPER(TEXT(AG$4,"MMMMYYYY"))&amp;$Z113,IF($W$1="Pesos CLP",S!$AD:$AD,S!$AO:$AO)),0)</f>
        <v>0</v>
      </c>
      <c r="AH113" s="19">
        <f>IF(OR($I113="REAL",$I113="INCURRIDO"),SUMIF(S!$O:$O,$I113&amp;$O113&amp;$Q113&amp;UPPER(TEXT(AH$4,"MMMMYYYY"))&amp;$Z113,IF($W$1="Pesos CLP",S!$AD:$AD,S!$AO:$AO)),0)</f>
        <v>0</v>
      </c>
      <c r="AI113" s="19">
        <f>IF(OR($I113="REAL",$I113="INCURRIDO"),SUMIF(S!$O:$O,$I113&amp;$O113&amp;$Q113&amp;UPPER(TEXT(AI$4,"MMMMYYYY"))&amp;$Z113,IF($W$1="Pesos CLP",S!$AD:$AD,S!$AO:$AO)),0)</f>
        <v>0</v>
      </c>
      <c r="AJ113" s="19">
        <f>IF(OR($I113="REAL",$I113="INCURRIDO"),SUMIF(S!$O:$O,$I113&amp;$O113&amp;$Q113&amp;UPPER(TEXT(AJ$4,"MMMMYYYY"))&amp;$Z113,IF($W$1="Pesos CLP",S!$AD:$AD,S!$AO:$AO)),0)</f>
        <v>0</v>
      </c>
      <c r="AK113" s="19">
        <f>IF(OR($I113="REAL",$I113="INCURRIDO"),SUMIF(S!$O:$O,$I113&amp;$O113&amp;$Q113&amp;UPPER(TEXT(AK$4,"MMMMYYYY"))&amp;$Z113,IF($W$1="Pesos CLP",S!$AD:$AD,S!$AO:$AO)),0)</f>
        <v>0</v>
      </c>
      <c r="AL113" s="19">
        <f>IF(OR($I113="REAL",$I113="INCURRIDO"),SUMIF(S!$O:$O,$I113&amp;$O113&amp;$Q113&amp;UPPER(TEXT(AL$4,"MMMMYYYY"))&amp;$Z113,IF($W$1="Pesos CLP",S!$AD:$AD,S!$AO:$AO)),0)</f>
        <v>0</v>
      </c>
      <c r="AM113" s="19">
        <f>IF(OR($I113="REAL",$I113="INCURRIDO"),SUMIF(S!$O:$O,$I113&amp;$O113&amp;$Q113&amp;UPPER(TEXT(AM$4,"MMMMYYYY"))&amp;$Z113,IF($W$1="Pesos CLP",S!$AD:$AD,S!$AO:$AO)),0)</f>
        <v>0</v>
      </c>
      <c r="AN113" s="19">
        <f>IF(OR($I113="REAL",$I113="INCURRIDO"),SUMIF(S!$O:$O,$I113&amp;$O113&amp;$Q113&amp;UPPER(TEXT(AN$4,"MMMMYYYY"))&amp;$Z113,IF($W$1="Pesos CLP",S!$AD:$AD,S!$AO:$AO)),0)</f>
        <v>0</v>
      </c>
      <c r="AO113" s="19">
        <f>IF(OR($I113="REAL",$I113="INCURRIDO"),SUMIF(S!$O:$O,$I113&amp;$O113&amp;$Q113&amp;UPPER(TEXT(AO$4,"MMMMYYYY"))&amp;$Z113,IF($W$1="Pesos CLP",S!$AD:$AD,S!$AO:$AO)),0)</f>
        <v>0</v>
      </c>
      <c r="AP113" s="19">
        <f>IF(OR($I113="REAL",$I113="INCURRIDO"),SUMIF(S!$O:$O,$I113&amp;$O113&amp;$Q113&amp;UPPER(TEXT(AP$4,"MMMMYYYY"))&amp;$Z113,IF($W$1="Pesos CLP",S!$AD:$AD,S!$AO:$AO)),0)</f>
        <v>0</v>
      </c>
      <c r="AQ113" s="19">
        <f>IF(OR($I113="REAL",$I113="INCURRIDO"),SUMIF(S!$O:$O,$I113&amp;$O113&amp;$Q113&amp;UPPER(TEXT(AQ$4,"MMMMYYYY"))&amp;$Z113,IF($W$1="Pesos CLP",S!$AD:$AD,S!$AO:$AO)),0)</f>
        <v>0</v>
      </c>
      <c r="AR113" s="19">
        <f>IF(OR($I113="REAL",$I113="INCURRIDO"),SUMIF(S!$O:$O,$I113&amp;$O113&amp;$Q113&amp;UPPER(TEXT(AR$4,"MMMMYYYY"))&amp;$Z113,IF($W$1="Pesos CLP",S!$AD:$AD,S!$AO:$AO)),0)</f>
        <v>0</v>
      </c>
      <c r="AS113" s="19">
        <f>IF(OR($I113="REAL",$I113="INCURRIDO"),SUMIF(S!$O:$O,$I113&amp;$O113&amp;$Q113&amp;UPPER(TEXT(AS$4,"MMMMYYYY"))&amp;$Z113,IF($W$1="Pesos CLP",S!$AD:$AD,S!$AO:$AO)),0)</f>
        <v>0</v>
      </c>
      <c r="AT113" s="19">
        <f>IF(OR($I113="REAL",$I113="INCURRIDO"),SUMIF(S!$O:$O,$I113&amp;$O113&amp;$Q113&amp;UPPER(TEXT(AT$4,"MMMMYYYY"))&amp;$Z113,IF($W$1="Pesos CLP",S!$AD:$AD,S!$AO:$AO)),0)</f>
        <v>0</v>
      </c>
      <c r="AU113" s="19">
        <f>IF(OR($I113="REAL",$I113="INCURRIDO"),SUMIF(S!$O:$O,$I113&amp;$O113&amp;$Q113&amp;UPPER(TEXT(AU$4,"MMMMYYYY"))&amp;$Z113,IF($W$1="Pesos CLP",S!$AD:$AD,S!$AO:$AO)),0)</f>
        <v>0</v>
      </c>
      <c r="AV113" s="19">
        <f>IF(OR($I113="REAL",$I113="INCURRIDO"),SUMIF(S!$O:$O,$I113&amp;$O113&amp;$Q113&amp;UPPER(TEXT(AV$4,"MMMMYYYY"))&amp;$Z113,IF($W$1="Pesos CLP",S!$AD:$AD,S!$AO:$AO)),0)</f>
        <v>0</v>
      </c>
      <c r="AW113" s="19">
        <f>IF(OR($I113="REAL",$I113="INCURRIDO"),SUMIF(S!$O:$O,$I113&amp;$O113&amp;$Q113&amp;UPPER(TEXT(AW$4,"MMMMYYYY"))&amp;$Z113,IF($W$1="Pesos CLP",S!$AD:$AD,S!$AO:$AO)),0)</f>
        <v>0</v>
      </c>
      <c r="AX113" s="19">
        <f>IF(OR($I113="REAL",$I113="INCURRIDO"),SUMIF(S!$O:$O,$I113&amp;$O113&amp;$Q113&amp;UPPER(TEXT(AX$4,"MMMMYYYY"))&amp;$Z113,IF($W$1="Pesos CLP",S!$AD:$AD,S!$AO:$AO)),0)</f>
        <v>0</v>
      </c>
      <c r="AY113" s="19">
        <f>IF(OR($I113="REAL",$I113="INCURRIDO"),SUMIF(S!$O:$O,$I113&amp;$O113&amp;$Q113&amp;UPPER(TEXT(AY$4,"MMMMYYYY"))&amp;$Z113,IF($W$1="Pesos CLP",S!$AD:$AD,S!$AO:$AO)),0)</f>
        <v>0</v>
      </c>
      <c r="AZ113" s="19">
        <f>IF(OR($I113="REAL",$I113="INCURRIDO"),SUMIF(S!$O:$O,$I113&amp;$O113&amp;$Q113&amp;UPPER(TEXT(AZ$4,"MMMMYYYY"))&amp;$Z113,IF($W$1="Pesos CLP",S!$AD:$AD,S!$AO:$AO)),0)</f>
        <v>0</v>
      </c>
      <c r="BA113" s="19">
        <f>IF(OR($I113="REAL",$I113="INCURRIDO"),SUMIF(S!$O:$O,$I113&amp;$O113&amp;$Q113&amp;UPPER(TEXT(BA$4,"MMMMYYYY"))&amp;$Z113,IF($W$1="Pesos CLP",S!$AD:$AD,S!$AO:$AO)),0)</f>
        <v>0</v>
      </c>
      <c r="BB113" s="19">
        <f>IF(OR($I113="REAL",$I113="INCURRIDO"),SUMIF(S!$O:$O,$I113&amp;$O113&amp;$Q113&amp;UPPER(TEXT(BB$4,"MMMMYYYY"))&amp;$Z113,IF($W$1="Pesos CLP",S!$AD:$AD,S!$AO:$AO)),0)</f>
        <v>0</v>
      </c>
      <c r="BC113" s="19">
        <f>IF(OR($I113="REAL",$I113="INCURRIDO"),SUMIF(S!$O:$O,$I113&amp;$O113&amp;$Q113&amp;UPPER(TEXT(BC$4,"MMMMYYYY"))&amp;$Z113,IF($W$1="Pesos CLP",S!$AD:$AD,S!$AO:$AO)),0)</f>
        <v>0</v>
      </c>
      <c r="BD113" s="19">
        <f>IF(OR($I113="REAL",$I113="INCURRIDO"),SUMIF(S!$O:$O,$I113&amp;$O113&amp;$Q113&amp;UPPER(TEXT(BD$4,"MMMMYYYY"))&amp;$Z113,IF($W$1="Pesos CLP",S!$AD:$AD,S!$AO:$AO)),0)</f>
        <v>0</v>
      </c>
      <c r="BE113" s="19">
        <f>IF(OR($I113="REAL",$I113="INCURRIDO"),SUMIF(S!$O:$O,$I113&amp;$O113&amp;$Q113&amp;UPPER(TEXT(BE$4,"MMMMYYYY"))&amp;$Z113,IF($W$1="Pesos CLP",S!$AD:$AD,S!$AO:$AO)),0)</f>
        <v>0</v>
      </c>
      <c r="BF113" s="19">
        <f>IF(OR($I113="REAL",$I113="INCURRIDO"),SUMIF(S!$O:$O,$I113&amp;$O113&amp;$Q113&amp;UPPER(TEXT(BF$4,"MMMMYYYY"))&amp;$Z113,IF($W$1="Pesos CLP",S!$AD:$AD,S!$AO:$AO)),0)</f>
        <v>0</v>
      </c>
      <c r="BG113" s="19">
        <f>IF(OR($I113="REAL",$I113="INCURRIDO"),SUMIF(S!$O:$O,$I113&amp;$O113&amp;$Q113&amp;UPPER(TEXT(BG$4,"MMMMYYYY"))&amp;$Z113,IF($W$1="Pesos CLP",S!$AD:$AD,S!$AO:$AO)),0)</f>
        <v>0</v>
      </c>
      <c r="BH113" s="19">
        <f>IF(OR($I113="REAL",$I113="INCURRIDO"),SUMIF(S!$O:$O,$I113&amp;$O113&amp;$Q113&amp;UPPER(TEXT(BH$4,"MMMMYYYY"))&amp;$Z113,IF($W$1="Pesos CLP",S!$AD:$AD,S!$AO:$AO)),0)</f>
        <v>0</v>
      </c>
      <c r="BI113" s="19">
        <f>IF(OR($I113="REAL",$I113="INCURRIDO"),SUMIF(S!$O:$O,$I113&amp;$O113&amp;$Q113&amp;UPPER(TEXT(BI$4,"MMMMYYYY"))&amp;$Z113,IF($W$1="Pesos CLP",S!$AD:$AD,S!$AO:$AO)),0)</f>
        <v>0</v>
      </c>
      <c r="BJ113" s="19">
        <f>IF(OR($I113="REAL",$I113="INCURRIDO"),SUMIF(S!$O:$O,$I113&amp;$O113&amp;$Q113&amp;UPPER(TEXT(BJ$4,"MMMMYYYY"))&amp;$Z113,IF($W$1="Pesos CLP",S!$AD:$AD,S!$AO:$AO)),0)</f>
        <v>0</v>
      </c>
      <c r="BK113" s="19">
        <f>IF(OR($I113="REAL",$I113="INCURRIDO"),SUMIF(S!$O:$O,$I113&amp;$O113&amp;$Q113&amp;UPPER(TEXT(BK$4,"MMMMYYYY"))&amp;$Z113,IF($W$1="Pesos CLP",S!$AD:$AD,S!$AO:$AO)),0)</f>
        <v>0</v>
      </c>
      <c r="BL113" s="19">
        <f>IF(OR($I113="REAL",$I113="INCURRIDO"),SUMIF(S!$O:$O,$I113&amp;$O113&amp;$Q113&amp;UPPER(TEXT(BL$4,"MMMMYYYY"))&amp;$Z113,IF($W$1="Pesos CLP",S!$AD:$AD,S!$AO:$AO)),0)</f>
        <v>0</v>
      </c>
      <c r="BM113" s="19">
        <f>IF(OR($I113="REAL",$I113="INCURRIDO"),SUMIF(S!$O:$O,$I113&amp;$O113&amp;$Q113&amp;UPPER(TEXT(BM$4,"MMMMYYYY"))&amp;$Z113,IF($W$1="Pesos CLP",S!$AD:$AD,S!$AO:$AO)),0)</f>
        <v>0</v>
      </c>
      <c r="BN113" s="19">
        <f>IF(OR($I113="REAL",$I113="INCURRIDO"),SUMIF(S!$O:$O,$I113&amp;$O113&amp;$Q113&amp;UPPER(TEXT(BN$4,"MMMMYYYY"))&amp;$Z113,IF($W$1="Pesos CLP",S!$AD:$AD,S!$AO:$AO)),0)</f>
        <v>0</v>
      </c>
      <c r="BO113" s="19">
        <f>IF(OR($I113="REAL",$I113="INCURRIDO"),SUMIF(S!$O:$O,$I113&amp;$O113&amp;$Q113&amp;UPPER(TEXT(BO$4,"MMMMYYYY"))&amp;$Z113,IF($W$1="Pesos CLP",S!$AD:$AD,S!$AO:$AO)),0)</f>
        <v>0</v>
      </c>
      <c r="BP113" s="19">
        <f>IF(OR($I113="REAL",$I113="INCURRIDO"),SUMIF(S!$O:$O,$I113&amp;$O113&amp;$Q113&amp;UPPER(TEXT(BP$4,"MMMMYYYY"))&amp;$Z113,IF($W$1="Pesos CLP",S!$AD:$AD,S!$AO:$AO)),0)</f>
        <v>0</v>
      </c>
      <c r="BQ113" s="19">
        <f>IF(OR($I113="REAL",$I113="INCURRIDO"),SUMIF(S!$O:$O,$I113&amp;$O113&amp;$Q113&amp;UPPER(TEXT(BQ$4,"MMMMYYYY"))&amp;$Z113,IF($W$1="Pesos CLP",S!$AD:$AD,S!$AO:$AO)),0)</f>
        <v>0</v>
      </c>
      <c r="BR113" s="19">
        <f>IF(OR($I113="REAL",$I113="INCURRIDO"),SUMIF(S!$O:$O,$I113&amp;$O113&amp;$Q113&amp;UPPER(TEXT(BR$4,"MMMMYYYY"))&amp;$Z113,IF($W$1="Pesos CLP",S!$AD:$AD,S!$AO:$AO)),0)</f>
        <v>0</v>
      </c>
      <c r="BS113" s="19">
        <f>IF(OR($I113="REAL",$I113="INCURRIDO"),SUMIF(S!$O:$O,$I113&amp;$O113&amp;$Q113&amp;UPPER(TEXT(BS$4,"MMMMYYYY"))&amp;$Z113,IF($W$1="Pesos CLP",S!$AD:$AD,S!$AO:$AO)),0)</f>
        <v>0</v>
      </c>
      <c r="BT113" s="19">
        <f>IF(OR($I113="REAL",$I113="INCURRIDO"),SUMIF(S!$O:$O,$I113&amp;$O113&amp;$Q113&amp;UPPER(TEXT(BT$4,"MMMMYYYY"))&amp;$Z113,IF($W$1="Pesos CLP",S!$AD:$AD,S!$AO:$AO)),0)</f>
        <v>0</v>
      </c>
      <c r="BU113" s="19">
        <f>IF(OR($I113="REAL",$I113="INCURRIDO"),SUMIF(S!$O:$O,$I113&amp;$O113&amp;$Q113&amp;UPPER(TEXT(BU$4,"MMMMYYYY"))&amp;$Z113,IF($W$1="Pesos CLP",S!$AD:$AD,S!$AO:$AO)),0)</f>
        <v>25984.181941652801</v>
      </c>
      <c r="BV113" s="19">
        <f>IF(OR($I113="REAL",$I113="INCURRIDO"),SUMIF(S!$O:$O,$I113&amp;$O113&amp;$Q113&amp;UPPER(TEXT(BV$4,"MMMMYYYY"))&amp;$Z113,IF($W$1="Pesos CLP",S!$AD:$AD,S!$AO:$AO)),0)</f>
        <v>8690.0400170084104</v>
      </c>
      <c r="BW113" s="817">
        <f>IF(OR($I113="REAL",$I113="INCURRIDO"),SUMIF(S!$O:$O,$I113&amp;$O113&amp;$Q113&amp;UPPER(TEXT(BW$4,"MMMMYYYY"))&amp;$Z113,IF($W$1="Pesos CLP",S!$AD:$AD,S!$AO:$AO)),0)</f>
        <v>11442.35933720395</v>
      </c>
      <c r="BX113" s="19">
        <f>IF(OR($I113="REAL",$I113="INCURRIDO"),SUMIF(S!$O:$O,$I113&amp;$O113&amp;$Q113&amp;UPPER(TEXT(BX$4,"MMMMYYYY"))&amp;$Z113,IF($W$1="Pesos CLP",S!$AD:$AD,S!$AO:$AO)),0)</f>
        <v>10856.1054268397</v>
      </c>
      <c r="BY113" s="19">
        <f>IF(OR($I113="REAL",$I113="INCURRIDO"),SUMIF(S!$O:$O,$I113&amp;$O113&amp;$Q113&amp;UPPER(TEXT(BY$4,"MMMMYYYY"))&amp;$Z113,IF($W$1="Pesos CLP",S!$AD:$AD,S!$AO:$AO)),0)</f>
        <v>5483.7301718681547</v>
      </c>
      <c r="BZ113" s="19">
        <f>IF(OR($I113="REAL",$I113="INCURRIDO"),SUMIF(S!$O:$O,$I113&amp;$O113&amp;$Q113&amp;UPPER(TEXT(BZ$4,"MMMMYYYY"))&amp;$Z113,IF($W$1="Pesos CLP",S!$AD:$AD,S!$AO:$AO)),0)</f>
        <v>5028.7803984498005</v>
      </c>
      <c r="CA113" s="19">
        <f>IF(OR($I113="REAL",$I113="INCURRIDO"),SUMIF(S!$O:$O,$I113&amp;$O113&amp;$Q113&amp;UPPER(TEXT(CA$4,"MMMMYYYY"))&amp;$Z113,IF($W$1="Pesos CLP",S!$AD:$AD,S!$AO:$AO)),0)</f>
        <v>0</v>
      </c>
      <c r="CB113" s="19">
        <f>IF(OR($I113="REAL",$I113="INCURRIDO"),SUMIF(S!$O:$O,$I113&amp;$O113&amp;$Q113&amp;UPPER(TEXT(CB$4,"MMMMYYYY"))&amp;$Z113,IF($W$1="Pesos CLP",S!$AD:$AD,S!$AO:$AO)),0)</f>
        <v>0</v>
      </c>
      <c r="CC113" s="19">
        <f>IF(OR($I113="REAL",$I113="INCURRIDO"),SUMIF(S!$O:$O,$I113&amp;$O113&amp;$Q113&amp;UPPER(TEXT(CC$4,"MMMMYYYY"))&amp;$Z113,IF($W$1="Pesos CLP",S!$AD:$AD,S!$AO:$AO)),0)</f>
        <v>0</v>
      </c>
      <c r="CD113" s="19">
        <f>IF(OR($I113="REAL",$I113="INCURRIDO"),SUMIF(S!$O:$O,$I113&amp;$O113&amp;$Q113&amp;UPPER(TEXT(CD$4,"MMMMYYYY"))&amp;$Z113,IF($W$1="Pesos CLP",S!$AD:$AD,S!$AO:$AO)),0)</f>
        <v>7710.7615250214149</v>
      </c>
      <c r="CE113" s="19">
        <f>IF(OR($I113="REAL",$I113="INCURRIDO"),SUMIF(S!$O:$O,$I113&amp;$O113&amp;$Q113&amp;UPPER(TEXT(CE$4,"MMMMYYYY"))&amp;$Z113,IF($W$1="Pesos CLP",S!$AD:$AD,S!$AO:$AO)),0)</f>
        <v>9448.4404514680809</v>
      </c>
      <c r="CF113" s="19">
        <f>IF(OR($I113="REAL",$I113="INCURRIDO"),SUMIF(S!$O:$O,$I113&amp;$O113&amp;$Q113&amp;UPPER(TEXT(CF$4,"MMMMYYYY"))&amp;$Z113,IF($W$1="Pesos CLP",S!$AD:$AD,S!$AO:$AO)),0)</f>
        <v>8330.2204029925688</v>
      </c>
      <c r="CG113" s="19">
        <f>IF(OR($I113="REAL",$I113="INCURRIDO"),SUMIF(S!$O:$O,$I113&amp;$O113&amp;$Q113&amp;UPPER(TEXT(CG$4,"MMMMYYYY"))&amp;$Z113,IF($W$1="Pesos CLP",S!$AD:$AD,S!$AO:$AO)),0)</f>
        <v>8622.3312833234449</v>
      </c>
      <c r="CH113" s="19">
        <f>IF(OR($I113="REAL",$I113="INCURRIDO"),SUMIF(S!$O:$O,$I113&amp;$O113&amp;$Q113&amp;UPPER(TEXT(CH$4,"MMMMYYYY"))&amp;$Z113,IF($W$1="Pesos CLP",S!$AD:$AD,S!$AO:$AO)),0)</f>
        <v>8074.2164738403626</v>
      </c>
      <c r="CI113" s="19">
        <f>IF(OR($I113="REAL",$I113="INCURRIDO"),SUMIF(S!$O:$O,$I113&amp;$O113&amp;$Q113&amp;UPPER(TEXT(CI$4,"MMMMYYYY"))&amp;$Z113,IF($W$1="Pesos CLP",S!$AD:$AD,S!$AO:$AO)),0)</f>
        <v>6059.5055840078312</v>
      </c>
      <c r="CJ113" s="19">
        <f>IF(OR($I113="REAL",$I113="INCURRIDO"),SUMIF(S!$O:$O,$I113&amp;$O113&amp;$Q113&amp;UPPER(TEXT(CJ$4,"MMMMYYYY"))&amp;$Z113,IF($W$1="Pesos CLP",S!$AD:$AD,S!$AO:$AO)),0)</f>
        <v>20721.87304216508</v>
      </c>
      <c r="CK113" s="378">
        <f t="shared" si="114"/>
        <v>0</v>
      </c>
      <c r="CL113" s="378">
        <f t="shared" si="114"/>
        <v>0</v>
      </c>
      <c r="CM113" s="378">
        <f t="shared" si="114"/>
        <v>0</v>
      </c>
      <c r="CN113" s="378">
        <f t="shared" si="114"/>
        <v>0</v>
      </c>
      <c r="CO113" s="378">
        <f t="shared" si="114"/>
        <v>0</v>
      </c>
      <c r="CP113" s="378">
        <f t="shared" si="114"/>
        <v>0</v>
      </c>
      <c r="CQ113" s="378">
        <f t="shared" si="114"/>
        <v>0</v>
      </c>
      <c r="CR113" s="378">
        <f t="shared" si="114"/>
        <v>0</v>
      </c>
      <c r="CS113" s="378">
        <f t="shared" si="114"/>
        <v>0</v>
      </c>
      <c r="CT113" s="378">
        <f t="shared" si="114"/>
        <v>0</v>
      </c>
      <c r="CU113" s="378">
        <f t="shared" si="115"/>
        <v>0</v>
      </c>
      <c r="CV113" s="378">
        <f t="shared" si="120"/>
        <v>0</v>
      </c>
      <c r="CW113" s="378">
        <f t="shared" si="120"/>
        <v>0</v>
      </c>
      <c r="CX113" s="378">
        <f t="shared" si="120"/>
        <v>0</v>
      </c>
      <c r="CY113" s="378">
        <f t="shared" si="120"/>
        <v>0</v>
      </c>
      <c r="CZ113" s="378">
        <f t="shared" si="120"/>
        <v>0</v>
      </c>
      <c r="DA113" s="378">
        <f t="shared" si="120"/>
        <v>0</v>
      </c>
      <c r="DB113" s="378">
        <f t="shared" si="120"/>
        <v>0</v>
      </c>
      <c r="DC113" s="378">
        <f t="shared" si="120"/>
        <v>0</v>
      </c>
      <c r="DD113" s="378">
        <f t="shared" si="120"/>
        <v>0</v>
      </c>
      <c r="DE113" s="378">
        <f t="shared" si="120"/>
        <v>0</v>
      </c>
      <c r="DF113" s="378">
        <f t="shared" si="120"/>
        <v>0</v>
      </c>
      <c r="DG113" s="378">
        <f t="shared" si="120"/>
        <v>0</v>
      </c>
      <c r="DH113" s="378">
        <f t="shared" si="120"/>
        <v>0</v>
      </c>
      <c r="DI113" s="378">
        <f t="shared" si="120"/>
        <v>0</v>
      </c>
      <c r="DJ113" s="378">
        <f t="shared" si="120"/>
        <v>0</v>
      </c>
      <c r="DK113" s="378">
        <f t="shared" ref="DK113:DK118" si="122">(IF(AND(AND($T113&gt;=(DK$4-DAY(DK$4)+1),$T113&lt;=DK$4),AND($U113&gt;=(DK$4-DAY(DK$4)+1),$U113&lt;=DK$4)),$U113-$T113+1,IF(AND($T113&gt;=(DK$4-DAY(DK$4)+1),$T113&lt;=DK$4),DK$4-$T113+1,IF(AND($U113&gt;=(DK$4-DAY(DK$4)+1),$U113&lt;=DK$4),$U113-(DK$4-DAY(DK$4)+1)+1,IF(OR(AND((DK$4-DAY(DK$4)+1)&gt;=$T113,(DK$4-DAY(DK$4)+1)&lt;=$U113),AND((DK$4&gt;=$T113),(DK$4&lt;=$U113))),DK$4-(DK$4-DAY(DK$4)+1)+1,0))))/IF($R113="mes",_xlfn.DAYS(DK$4,(DK$4-DAY(DK$4)+1))+1,(_xlfn.DAYS($U113,$T113)+1))*$S113)*IF($X$1="Físico",1,$X113)</f>
        <v>0</v>
      </c>
      <c r="DL113" s="378">
        <f t="shared" si="116"/>
        <v>0</v>
      </c>
      <c r="DM113" s="378">
        <f t="shared" si="116"/>
        <v>0</v>
      </c>
      <c r="DN113" s="378">
        <f t="shared" si="116"/>
        <v>0</v>
      </c>
      <c r="DO113" s="378">
        <f t="shared" si="116"/>
        <v>0</v>
      </c>
      <c r="DP113" s="378">
        <f t="shared" si="116"/>
        <v>0</v>
      </c>
      <c r="DQ113" s="378">
        <f t="shared" si="116"/>
        <v>0</v>
      </c>
      <c r="DR113" s="378">
        <f t="shared" si="116"/>
        <v>0</v>
      </c>
      <c r="DS113" s="378">
        <f t="shared" si="116"/>
        <v>0</v>
      </c>
      <c r="DT113" s="378">
        <f t="shared" si="116"/>
        <v>0</v>
      </c>
      <c r="DU113" s="378">
        <f t="shared" si="116"/>
        <v>0</v>
      </c>
      <c r="DV113" s="378">
        <f t="shared" si="117"/>
        <v>0</v>
      </c>
      <c r="DW113" s="378">
        <f t="shared" si="117"/>
        <v>0</v>
      </c>
      <c r="DX113" s="378">
        <f t="shared" si="117"/>
        <v>0</v>
      </c>
      <c r="DY113" s="378">
        <f t="shared" si="117"/>
        <v>0</v>
      </c>
      <c r="DZ113" s="378">
        <f t="shared" si="117"/>
        <v>0</v>
      </c>
      <c r="EA113" s="378">
        <f t="shared" si="117"/>
        <v>0</v>
      </c>
      <c r="EB113" s="378">
        <f t="shared" si="117"/>
        <v>0</v>
      </c>
      <c r="EC113" s="378">
        <f t="shared" si="117"/>
        <v>0</v>
      </c>
      <c r="ED113" s="378">
        <f t="shared" si="117"/>
        <v>0</v>
      </c>
      <c r="EE113" s="378">
        <f t="shared" si="117"/>
        <v>0</v>
      </c>
      <c r="EF113" s="378">
        <f t="shared" si="118"/>
        <v>0</v>
      </c>
      <c r="EG113" s="378">
        <f t="shared" si="118"/>
        <v>0</v>
      </c>
      <c r="EH113" s="378">
        <f t="shared" si="118"/>
        <v>0</v>
      </c>
      <c r="EI113" s="378">
        <f t="shared" si="118"/>
        <v>0</v>
      </c>
      <c r="EJ113" s="378">
        <f t="shared" si="118"/>
        <v>0</v>
      </c>
      <c r="EK113" s="378">
        <f t="shared" si="118"/>
        <v>0</v>
      </c>
      <c r="EL113" s="378">
        <f t="shared" si="118"/>
        <v>0</v>
      </c>
      <c r="EM113" s="378">
        <f t="shared" si="118"/>
        <v>0</v>
      </c>
      <c r="EN113" s="378">
        <f t="shared" si="118"/>
        <v>0</v>
      </c>
      <c r="EO113" s="378">
        <f t="shared" si="118"/>
        <v>0</v>
      </c>
      <c r="EP113" s="378">
        <f t="shared" si="118"/>
        <v>0</v>
      </c>
      <c r="EQ113" s="378">
        <f t="shared" si="118"/>
        <v>0</v>
      </c>
    </row>
    <row r="114" spans="1:147" x14ac:dyDescent="0.3">
      <c r="A114" s="368"/>
      <c r="B114" s="368"/>
      <c r="C114" s="368"/>
      <c r="D114" s="368">
        <f t="shared" si="77"/>
        <v>1.034195933456562</v>
      </c>
      <c r="E114" s="368" t="str">
        <f>VLOOKUP(TEXT(Z114,0),'G2'!B:D,3,0)</f>
        <v>MN</v>
      </c>
      <c r="F114" s="816">
        <f t="shared" si="78"/>
        <v>1241.0587713033617</v>
      </c>
      <c r="G114" s="755" t="str">
        <f t="shared" si="75"/>
        <v>REAL 91243110 CO-073/2023 CANN_AUS</v>
      </c>
      <c r="H114" s="756" t="s">
        <v>1190</v>
      </c>
      <c r="I114" s="370" t="s">
        <v>21</v>
      </c>
      <c r="J114" s="370" t="s">
        <v>269</v>
      </c>
      <c r="K114" s="368" t="s">
        <v>248</v>
      </c>
      <c r="L114" s="368" t="str">
        <f>IFERROR(VLOOKUP(TEXT(Z114,0),'G2'!$B$5:$D$21,3,0),"")</f>
        <v>MN</v>
      </c>
      <c r="M114" s="369"/>
      <c r="N114" s="370" t="s">
        <v>930</v>
      </c>
      <c r="O114" s="370" t="s">
        <v>708</v>
      </c>
      <c r="P114" s="370"/>
      <c r="Q114" s="370" t="s">
        <v>796</v>
      </c>
      <c r="R114" s="370" t="s">
        <v>26</v>
      </c>
      <c r="S114" s="371"/>
      <c r="T114" s="372">
        <v>45627</v>
      </c>
      <c r="U114" s="372">
        <v>45657</v>
      </c>
      <c r="V114" s="373">
        <f t="shared" si="121"/>
        <v>1</v>
      </c>
      <c r="W114" s="374">
        <v>0</v>
      </c>
      <c r="X114" s="17" cm="1">
        <f t="array" ref="X114">+IF($W$1="Pesos CLP",W114,W114/TC)*MB_24A25</f>
        <v>0</v>
      </c>
      <c r="Y114" s="18">
        <f t="shared" si="107"/>
        <v>5734.8114783899282</v>
      </c>
      <c r="Z114">
        <v>91243110</v>
      </c>
      <c r="AA114" s="19">
        <f>IF(OR($I114="REAL",$I114="INCURRIDO"),SUMIF(S!$O:$O,$I114&amp;$O114&amp;$Q114&amp;UPPER(TEXT(AA$4,"MMMMYYYY"))&amp;$Z114,IF($W$1="Pesos CLP",S!$AD:$AD,S!$AO:$AO)),0)</f>
        <v>0</v>
      </c>
      <c r="AB114" s="19">
        <f>IF(OR($I114="REAL",$I114="INCURRIDO"),SUMIF(S!$O:$O,$I114&amp;$O114&amp;$Q114&amp;UPPER(TEXT(AB$4,"MMMMYYYY"))&amp;$Z114,IF($W$1="Pesos CLP",S!$AD:$AD,S!$AO:$AO)),0)</f>
        <v>0</v>
      </c>
      <c r="AC114" s="19">
        <f>IF(OR($I114="REAL",$I114="INCURRIDO"),SUMIF(S!$O:$O,$I114&amp;$O114&amp;$Q114&amp;UPPER(TEXT(AC$4,"MMMMYYYY"))&amp;$Z114,IF($W$1="Pesos CLP",S!$AD:$AD,S!$AO:$AO)),0)</f>
        <v>0</v>
      </c>
      <c r="AD114" s="19">
        <f>IF(OR($I114="REAL",$I114="INCURRIDO"),SUMIF(S!$O:$O,$I114&amp;$O114&amp;$Q114&amp;UPPER(TEXT(AD$4,"MMMMYYYY"))&amp;$Z114,IF($W$1="Pesos CLP",S!$AD:$AD,S!$AO:$AO)),0)</f>
        <v>0</v>
      </c>
      <c r="AE114" s="19">
        <f>IF(OR($I114="REAL",$I114="INCURRIDO"),SUMIF(S!$O:$O,$I114&amp;$O114&amp;$Q114&amp;UPPER(TEXT(AE$4,"MMMMYYYY"))&amp;$Z114,IF($W$1="Pesos CLP",S!$AD:$AD,S!$AO:$AO)),0)</f>
        <v>0</v>
      </c>
      <c r="AF114" s="19">
        <f>IF(OR($I114="REAL",$I114="INCURRIDO"),SUMIF(S!$O:$O,$I114&amp;$O114&amp;$Q114&amp;UPPER(TEXT(AF$4,"MMMMYYYY"))&amp;$Z114,IF($W$1="Pesos CLP",S!$AD:$AD,S!$AO:$AO)),0)</f>
        <v>0</v>
      </c>
      <c r="AG114" s="19">
        <f>IF(OR($I114="REAL",$I114="INCURRIDO"),SUMIF(S!$O:$O,$I114&amp;$O114&amp;$Q114&amp;UPPER(TEXT(AG$4,"MMMMYYYY"))&amp;$Z114,IF($W$1="Pesos CLP",S!$AD:$AD,S!$AO:$AO)),0)</f>
        <v>0</v>
      </c>
      <c r="AH114" s="19">
        <f>IF(OR($I114="REAL",$I114="INCURRIDO"),SUMIF(S!$O:$O,$I114&amp;$O114&amp;$Q114&amp;UPPER(TEXT(AH$4,"MMMMYYYY"))&amp;$Z114,IF($W$1="Pesos CLP",S!$AD:$AD,S!$AO:$AO)),0)</f>
        <v>0</v>
      </c>
      <c r="AI114" s="19">
        <f>IF(OR($I114="REAL",$I114="INCURRIDO"),SUMIF(S!$O:$O,$I114&amp;$O114&amp;$Q114&amp;UPPER(TEXT(AI$4,"MMMMYYYY"))&amp;$Z114,IF($W$1="Pesos CLP",S!$AD:$AD,S!$AO:$AO)),0)</f>
        <v>0</v>
      </c>
      <c r="AJ114" s="19">
        <f>IF(OR($I114="REAL",$I114="INCURRIDO"),SUMIF(S!$O:$O,$I114&amp;$O114&amp;$Q114&amp;UPPER(TEXT(AJ$4,"MMMMYYYY"))&amp;$Z114,IF($W$1="Pesos CLP",S!$AD:$AD,S!$AO:$AO)),0)</f>
        <v>0</v>
      </c>
      <c r="AK114" s="19">
        <f>IF(OR($I114="REAL",$I114="INCURRIDO"),SUMIF(S!$O:$O,$I114&amp;$O114&amp;$Q114&amp;UPPER(TEXT(AK$4,"MMMMYYYY"))&amp;$Z114,IF($W$1="Pesos CLP",S!$AD:$AD,S!$AO:$AO)),0)</f>
        <v>0</v>
      </c>
      <c r="AL114" s="19">
        <f>IF(OR($I114="REAL",$I114="INCURRIDO"),SUMIF(S!$O:$O,$I114&amp;$O114&amp;$Q114&amp;UPPER(TEXT(AL$4,"MMMMYYYY"))&amp;$Z114,IF($W$1="Pesos CLP",S!$AD:$AD,S!$AO:$AO)),0)</f>
        <v>0</v>
      </c>
      <c r="AM114" s="19">
        <f>IF(OR($I114="REAL",$I114="INCURRIDO"),SUMIF(S!$O:$O,$I114&amp;$O114&amp;$Q114&amp;UPPER(TEXT(AM$4,"MMMMYYYY"))&amp;$Z114,IF($W$1="Pesos CLP",S!$AD:$AD,S!$AO:$AO)),0)</f>
        <v>0</v>
      </c>
      <c r="AN114" s="19">
        <f>IF(OR($I114="REAL",$I114="INCURRIDO"),SUMIF(S!$O:$O,$I114&amp;$O114&amp;$Q114&amp;UPPER(TEXT(AN$4,"MMMMYYYY"))&amp;$Z114,IF($W$1="Pesos CLP",S!$AD:$AD,S!$AO:$AO)),0)</f>
        <v>0</v>
      </c>
      <c r="AO114" s="19">
        <f>IF(OR($I114="REAL",$I114="INCURRIDO"),SUMIF(S!$O:$O,$I114&amp;$O114&amp;$Q114&amp;UPPER(TEXT(AO$4,"MMMMYYYY"))&amp;$Z114,IF($W$1="Pesos CLP",S!$AD:$AD,S!$AO:$AO)),0)</f>
        <v>0</v>
      </c>
      <c r="AP114" s="19">
        <f>IF(OR($I114="REAL",$I114="INCURRIDO"),SUMIF(S!$O:$O,$I114&amp;$O114&amp;$Q114&amp;UPPER(TEXT(AP$4,"MMMMYYYY"))&amp;$Z114,IF($W$1="Pesos CLP",S!$AD:$AD,S!$AO:$AO)),0)</f>
        <v>0</v>
      </c>
      <c r="AQ114" s="19">
        <f>IF(OR($I114="REAL",$I114="INCURRIDO"),SUMIF(S!$O:$O,$I114&amp;$O114&amp;$Q114&amp;UPPER(TEXT(AQ$4,"MMMMYYYY"))&amp;$Z114,IF($W$1="Pesos CLP",S!$AD:$AD,S!$AO:$AO)),0)</f>
        <v>0</v>
      </c>
      <c r="AR114" s="19">
        <f>IF(OR($I114="REAL",$I114="INCURRIDO"),SUMIF(S!$O:$O,$I114&amp;$O114&amp;$Q114&amp;UPPER(TEXT(AR$4,"MMMMYYYY"))&amp;$Z114,IF($W$1="Pesos CLP",S!$AD:$AD,S!$AO:$AO)),0)</f>
        <v>0</v>
      </c>
      <c r="AS114" s="19">
        <f>IF(OR($I114="REAL",$I114="INCURRIDO"),SUMIF(S!$O:$O,$I114&amp;$O114&amp;$Q114&amp;UPPER(TEXT(AS$4,"MMMMYYYY"))&amp;$Z114,IF($W$1="Pesos CLP",S!$AD:$AD,S!$AO:$AO)),0)</f>
        <v>0</v>
      </c>
      <c r="AT114" s="19">
        <f>IF(OR($I114="REAL",$I114="INCURRIDO"),SUMIF(S!$O:$O,$I114&amp;$O114&amp;$Q114&amp;UPPER(TEXT(AT$4,"MMMMYYYY"))&amp;$Z114,IF($W$1="Pesos CLP",S!$AD:$AD,S!$AO:$AO)),0)</f>
        <v>0</v>
      </c>
      <c r="AU114" s="19">
        <f>IF(OR($I114="REAL",$I114="INCURRIDO"),SUMIF(S!$O:$O,$I114&amp;$O114&amp;$Q114&amp;UPPER(TEXT(AU$4,"MMMMYYYY"))&amp;$Z114,IF($W$1="Pesos CLP",S!$AD:$AD,S!$AO:$AO)),0)</f>
        <v>0</v>
      </c>
      <c r="AV114" s="19">
        <f>IF(OR($I114="REAL",$I114="INCURRIDO"),SUMIF(S!$O:$O,$I114&amp;$O114&amp;$Q114&amp;UPPER(TEXT(AV$4,"MMMMYYYY"))&amp;$Z114,IF($W$1="Pesos CLP",S!$AD:$AD,S!$AO:$AO)),0)</f>
        <v>0</v>
      </c>
      <c r="AW114" s="19">
        <f>IF(OR($I114="REAL",$I114="INCURRIDO"),SUMIF(S!$O:$O,$I114&amp;$O114&amp;$Q114&amp;UPPER(TEXT(AW$4,"MMMMYYYY"))&amp;$Z114,IF($W$1="Pesos CLP",S!$AD:$AD,S!$AO:$AO)),0)</f>
        <v>0</v>
      </c>
      <c r="AX114" s="19">
        <f>IF(OR($I114="REAL",$I114="INCURRIDO"),SUMIF(S!$O:$O,$I114&amp;$O114&amp;$Q114&amp;UPPER(TEXT(AX$4,"MMMMYYYY"))&amp;$Z114,IF($W$1="Pesos CLP",S!$AD:$AD,S!$AO:$AO)),0)</f>
        <v>0</v>
      </c>
      <c r="AY114" s="19">
        <f>IF(OR($I114="REAL",$I114="INCURRIDO"),SUMIF(S!$O:$O,$I114&amp;$O114&amp;$Q114&amp;UPPER(TEXT(AY$4,"MMMMYYYY"))&amp;$Z114,IF($W$1="Pesos CLP",S!$AD:$AD,S!$AO:$AO)),0)</f>
        <v>0</v>
      </c>
      <c r="AZ114" s="19">
        <f>IF(OR($I114="REAL",$I114="INCURRIDO"),SUMIF(S!$O:$O,$I114&amp;$O114&amp;$Q114&amp;UPPER(TEXT(AZ$4,"MMMMYYYY"))&amp;$Z114,IF($W$1="Pesos CLP",S!$AD:$AD,S!$AO:$AO)),0)</f>
        <v>0</v>
      </c>
      <c r="BA114" s="19">
        <f>IF(OR($I114="REAL",$I114="INCURRIDO"),SUMIF(S!$O:$O,$I114&amp;$O114&amp;$Q114&amp;UPPER(TEXT(BA$4,"MMMMYYYY"))&amp;$Z114,IF($W$1="Pesos CLP",S!$AD:$AD,S!$AO:$AO)),0)</f>
        <v>0</v>
      </c>
      <c r="BB114" s="19">
        <f>IF(OR($I114="REAL",$I114="INCURRIDO"),SUMIF(S!$O:$O,$I114&amp;$O114&amp;$Q114&amp;UPPER(TEXT(BB$4,"MMMMYYYY"))&amp;$Z114,IF($W$1="Pesos CLP",S!$AD:$AD,S!$AO:$AO)),0)</f>
        <v>0</v>
      </c>
      <c r="BC114" s="19">
        <f>IF(OR($I114="REAL",$I114="INCURRIDO"),SUMIF(S!$O:$O,$I114&amp;$O114&amp;$Q114&amp;UPPER(TEXT(BC$4,"MMMMYYYY"))&amp;$Z114,IF($W$1="Pesos CLP",S!$AD:$AD,S!$AO:$AO)),0)</f>
        <v>0</v>
      </c>
      <c r="BD114" s="19">
        <f>IF(OR($I114="REAL",$I114="INCURRIDO"),SUMIF(S!$O:$O,$I114&amp;$O114&amp;$Q114&amp;UPPER(TEXT(BD$4,"MMMMYYYY"))&amp;$Z114,IF($W$1="Pesos CLP",S!$AD:$AD,S!$AO:$AO)),0)</f>
        <v>0</v>
      </c>
      <c r="BE114" s="19">
        <f>IF(OR($I114="REAL",$I114="INCURRIDO"),SUMIF(S!$O:$O,$I114&amp;$O114&amp;$Q114&amp;UPPER(TEXT(BE$4,"MMMMYYYY"))&amp;$Z114,IF($W$1="Pesos CLP",S!$AD:$AD,S!$AO:$AO)),0)</f>
        <v>0</v>
      </c>
      <c r="BF114" s="19">
        <f>IF(OR($I114="REAL",$I114="INCURRIDO"),SUMIF(S!$O:$O,$I114&amp;$O114&amp;$Q114&amp;UPPER(TEXT(BF$4,"MMMMYYYY"))&amp;$Z114,IF($W$1="Pesos CLP",S!$AD:$AD,S!$AO:$AO)),0)</f>
        <v>0</v>
      </c>
      <c r="BG114" s="19">
        <f>IF(OR($I114="REAL",$I114="INCURRIDO"),SUMIF(S!$O:$O,$I114&amp;$O114&amp;$Q114&amp;UPPER(TEXT(BG$4,"MMMMYYYY"))&amp;$Z114,IF($W$1="Pesos CLP",S!$AD:$AD,S!$AO:$AO)),0)</f>
        <v>0</v>
      </c>
      <c r="BH114" s="19">
        <f>IF(OR($I114="REAL",$I114="INCURRIDO"),SUMIF(S!$O:$O,$I114&amp;$O114&amp;$Q114&amp;UPPER(TEXT(BH$4,"MMMMYYYY"))&amp;$Z114,IF($W$1="Pesos CLP",S!$AD:$AD,S!$AO:$AO)),0)</f>
        <v>0</v>
      </c>
      <c r="BI114" s="19">
        <f>IF(OR($I114="REAL",$I114="INCURRIDO"),SUMIF(S!$O:$O,$I114&amp;$O114&amp;$Q114&amp;UPPER(TEXT(BI$4,"MMMMYYYY"))&amp;$Z114,IF($W$1="Pesos CLP",S!$AD:$AD,S!$AO:$AO)),0)</f>
        <v>0</v>
      </c>
      <c r="BJ114" s="19">
        <f>IF(OR($I114="REAL",$I114="INCURRIDO"),SUMIF(S!$O:$O,$I114&amp;$O114&amp;$Q114&amp;UPPER(TEXT(BJ$4,"MMMMYYYY"))&amp;$Z114,IF($W$1="Pesos CLP",S!$AD:$AD,S!$AO:$AO)),0)</f>
        <v>0</v>
      </c>
      <c r="BK114" s="19">
        <f>IF(OR($I114="REAL",$I114="INCURRIDO"),SUMIF(S!$O:$O,$I114&amp;$O114&amp;$Q114&amp;UPPER(TEXT(BK$4,"MMMMYYYY"))&amp;$Z114,IF($W$1="Pesos CLP",S!$AD:$AD,S!$AO:$AO)),0)</f>
        <v>0</v>
      </c>
      <c r="BL114" s="19">
        <f>IF(OR($I114="REAL",$I114="INCURRIDO"),SUMIF(S!$O:$O,$I114&amp;$O114&amp;$Q114&amp;UPPER(TEXT(BL$4,"MMMMYYYY"))&amp;$Z114,IF($W$1="Pesos CLP",S!$AD:$AD,S!$AO:$AO)),0)</f>
        <v>0</v>
      </c>
      <c r="BM114" s="19">
        <f>IF(OR($I114="REAL",$I114="INCURRIDO"),SUMIF(S!$O:$O,$I114&amp;$O114&amp;$Q114&amp;UPPER(TEXT(BM$4,"MMMMYYYY"))&amp;$Z114,IF($W$1="Pesos CLP",S!$AD:$AD,S!$AO:$AO)),0)</f>
        <v>0</v>
      </c>
      <c r="BN114" s="19">
        <f>IF(OR($I114="REAL",$I114="INCURRIDO"),SUMIF(S!$O:$O,$I114&amp;$O114&amp;$Q114&amp;UPPER(TEXT(BN$4,"MMMMYYYY"))&amp;$Z114,IF($W$1="Pesos CLP",S!$AD:$AD,S!$AO:$AO)),0)</f>
        <v>0</v>
      </c>
      <c r="BO114" s="19">
        <f>IF(OR($I114="REAL",$I114="INCURRIDO"),SUMIF(S!$O:$O,$I114&amp;$O114&amp;$Q114&amp;UPPER(TEXT(BO$4,"MMMMYYYY"))&amp;$Z114,IF($W$1="Pesos CLP",S!$AD:$AD,S!$AO:$AO)),0)</f>
        <v>0</v>
      </c>
      <c r="BP114" s="19">
        <f>IF(OR($I114="REAL",$I114="INCURRIDO"),SUMIF(S!$O:$O,$I114&amp;$O114&amp;$Q114&amp;UPPER(TEXT(BP$4,"MMMMYYYY"))&amp;$Z114,IF($W$1="Pesos CLP",S!$AD:$AD,S!$AO:$AO)),0)</f>
        <v>0</v>
      </c>
      <c r="BQ114" s="19">
        <f>IF(OR($I114="REAL",$I114="INCURRIDO"),SUMIF(S!$O:$O,$I114&amp;$O114&amp;$Q114&amp;UPPER(TEXT(BQ$4,"MMMMYYYY"))&amp;$Z114,IF($W$1="Pesos CLP",S!$AD:$AD,S!$AO:$AO)),0)</f>
        <v>0</v>
      </c>
      <c r="BR114" s="19">
        <f>IF(OR($I114="REAL",$I114="INCURRIDO"),SUMIF(S!$O:$O,$I114&amp;$O114&amp;$Q114&amp;UPPER(TEXT(BR$4,"MMMMYYYY"))&amp;$Z114,IF($W$1="Pesos CLP",S!$AD:$AD,S!$AO:$AO)),0)</f>
        <v>0</v>
      </c>
      <c r="BS114" s="19">
        <f>IF(OR($I114="REAL",$I114="INCURRIDO"),SUMIF(S!$O:$O,$I114&amp;$O114&amp;$Q114&amp;UPPER(TEXT(BS$4,"MMMMYYYY"))&amp;$Z114,IF($W$1="Pesos CLP",S!$AD:$AD,S!$AO:$AO)),0)</f>
        <v>0</v>
      </c>
      <c r="BT114" s="19">
        <f>IF(OR($I114="REAL",$I114="INCURRIDO"),SUMIF(S!$O:$O,$I114&amp;$O114&amp;$Q114&amp;UPPER(TEXT(BT$4,"MMMMYYYY"))&amp;$Z114,IF($W$1="Pesos CLP",S!$AD:$AD,S!$AO:$AO)),0)</f>
        <v>0</v>
      </c>
      <c r="BU114" s="19">
        <f>IF(OR($I114="REAL",$I114="INCURRIDO"),SUMIF(S!$O:$O,$I114&amp;$O114&amp;$Q114&amp;UPPER(TEXT(BU$4,"MMMMYYYY"))&amp;$Z114,IF($W$1="Pesos CLP",S!$AD:$AD,S!$AO:$AO)),0)</f>
        <v>265.01515725653661</v>
      </c>
      <c r="BV114" s="19">
        <f>IF(OR($I114="REAL",$I114="INCURRIDO"),SUMIF(S!$O:$O,$I114&amp;$O114&amp;$Q114&amp;UPPER(TEXT(BV$4,"MMMMYYYY"))&amp;$Z114,IF($W$1="Pesos CLP",S!$AD:$AD,S!$AO:$AO)),0)</f>
        <v>132.16951715014648</v>
      </c>
      <c r="BW114" s="817">
        <f>IF(OR($I114="REAL",$I114="INCURRIDO"),SUMIF(S!$O:$O,$I114&amp;$O114&amp;$Q114&amp;UPPER(TEXT(BW$4,"MMMMYYYY"))&amp;$Z114,IF($W$1="Pesos CLP",S!$AD:$AD,S!$AO:$AO)),0)</f>
        <v>132.43230448778641</v>
      </c>
      <c r="BX114" s="19">
        <f>IF(OR($I114="REAL",$I114="INCURRIDO"),SUMIF(S!$O:$O,$I114&amp;$O114&amp;$Q114&amp;UPPER(TEXT(BX$4,"MMMMYYYY"))&amp;$Z114,IF($W$1="Pesos CLP",S!$AD:$AD,S!$AO:$AO)),0)</f>
        <v>142.43773981474692</v>
      </c>
      <c r="BY114" s="19">
        <f>IF(OR($I114="REAL",$I114="INCURRIDO"),SUMIF(S!$O:$O,$I114&amp;$O114&amp;$Q114&amp;UPPER(TEXT(BY$4,"MMMMYYYY"))&amp;$Z114,IF($W$1="Pesos CLP",S!$AD:$AD,S!$AO:$AO)),0)</f>
        <v>141.87947319733195</v>
      </c>
      <c r="BZ114" s="19">
        <f>IF(OR($I114="REAL",$I114="INCURRIDO"),SUMIF(S!$O:$O,$I114&amp;$O114&amp;$Q114&amp;UPPER(TEXT(BZ$4,"MMMMYYYY"))&amp;$Z114,IF($W$1="Pesos CLP",S!$AD:$AD,S!$AO:$AO)),0)</f>
        <v>141.16809979411411</v>
      </c>
      <c r="CA114" s="19">
        <f>IF(OR($I114="REAL",$I114="INCURRIDO"),SUMIF(S!$O:$O,$I114&amp;$O114&amp;$Q114&amp;UPPER(TEXT(CA$4,"MMMMYYYY"))&amp;$Z114,IF($W$1="Pesos CLP",S!$AD:$AD,S!$AO:$AO)),0)</f>
        <v>145.3367575547332</v>
      </c>
      <c r="CB114" s="19">
        <f>IF(OR($I114="REAL",$I114="INCURRIDO"),SUMIF(S!$O:$O,$I114&amp;$O114&amp;$Q114&amp;UPPER(TEXT(CB$4,"MMMMYYYY"))&amp;$Z114,IF($W$1="Pesos CLP",S!$AD:$AD,S!$AO:$AO)),0)</f>
        <v>140.61972204796604</v>
      </c>
      <c r="CC114" s="19">
        <f>IF(OR($I114="REAL",$I114="INCURRIDO"),SUMIF(S!$O:$O,$I114&amp;$O114&amp;$Q114&amp;UPPER(TEXT(CC$4,"MMMMYYYY"))&amp;$Z114,IF($W$1="Pesos CLP",S!$AD:$AD,S!$AO:$AO)),0)</f>
        <v>0</v>
      </c>
      <c r="CD114" s="19">
        <f>IF(OR($I114="REAL",$I114="INCURRIDO"),SUMIF(S!$O:$O,$I114&amp;$O114&amp;$Q114&amp;UPPER(TEXT(CD$4,"MMMMYYYY"))&amp;$Z114,IF($W$1="Pesos CLP",S!$AD:$AD,S!$AO:$AO)),0)</f>
        <v>643.87313570244896</v>
      </c>
      <c r="CE114" s="19">
        <f>IF(OR($I114="REAL",$I114="INCURRIDO"),SUMIF(S!$O:$O,$I114&amp;$O114&amp;$Q114&amp;UPPER(TEXT(CE$4,"MMMMYYYY"))&amp;$Z114,IF($W$1="Pesos CLP",S!$AD:$AD,S!$AO:$AO)),0)</f>
        <v>643.63611264494762</v>
      </c>
      <c r="CF114" s="19">
        <f>IF(OR($I114="REAL",$I114="INCURRIDO"),SUMIF(S!$O:$O,$I114&amp;$O114&amp;$Q114&amp;UPPER(TEXT(CF$4,"MMMMYYYY"))&amp;$Z114,IF($W$1="Pesos CLP",S!$AD:$AD,S!$AO:$AO)),0)</f>
        <v>640.80538757559111</v>
      </c>
      <c r="CG114" s="19">
        <f>IF(OR($I114="REAL",$I114="INCURRIDO"),SUMIF(S!$O:$O,$I114&amp;$O114&amp;$Q114&amp;UPPER(TEXT(CG$4,"MMMMYYYY"))&amp;$Z114,IF($W$1="Pesos CLP",S!$AD:$AD,S!$AO:$AO)),0)</f>
        <v>640.51195164392334</v>
      </c>
      <c r="CH114" s="19">
        <f>IF(OR($I114="REAL",$I114="INCURRIDO"),SUMIF(S!$O:$O,$I114&amp;$O114&amp;$Q114&amp;UPPER(TEXT(CH$4,"MMMMYYYY"))&amp;$Z114,IF($W$1="Pesos CLP",S!$AD:$AD,S!$AO:$AO)),0)</f>
        <v>638.87366401753911</v>
      </c>
      <c r="CI114" s="19">
        <f>IF(OR($I114="REAL",$I114="INCURRIDO"),SUMIF(S!$O:$O,$I114&amp;$O114&amp;$Q114&amp;UPPER(TEXT(CI$4,"MMMMYYYY"))&amp;$Z114,IF($W$1="Pesos CLP",S!$AD:$AD,S!$AO:$AO)),0)</f>
        <v>640.10159253157599</v>
      </c>
      <c r="CJ114" s="19">
        <f>IF(OR($I114="REAL",$I114="INCURRIDO"),SUMIF(S!$O:$O,$I114&amp;$O114&amp;$Q114&amp;UPPER(TEXT(CJ$4,"MMMMYYYY"))&amp;$Z114,IF($W$1="Pesos CLP",S!$AD:$AD,S!$AO:$AO)),0)</f>
        <v>645.95086297053979</v>
      </c>
      <c r="CK114" s="378">
        <f t="shared" si="114"/>
        <v>0</v>
      </c>
      <c r="CL114" s="378">
        <f t="shared" si="114"/>
        <v>0</v>
      </c>
      <c r="CM114" s="378">
        <f t="shared" si="114"/>
        <v>0</v>
      </c>
      <c r="CN114" s="378">
        <f t="shared" si="114"/>
        <v>0</v>
      </c>
      <c r="CO114" s="378">
        <f t="shared" si="114"/>
        <v>0</v>
      </c>
      <c r="CP114" s="378">
        <f t="shared" si="114"/>
        <v>0</v>
      </c>
      <c r="CQ114" s="378">
        <f t="shared" si="114"/>
        <v>0</v>
      </c>
      <c r="CR114" s="378">
        <f t="shared" si="114"/>
        <v>0</v>
      </c>
      <c r="CS114" s="378">
        <f t="shared" si="114"/>
        <v>0</v>
      </c>
      <c r="CT114" s="378">
        <f t="shared" si="114"/>
        <v>0</v>
      </c>
      <c r="CU114" s="378">
        <f t="shared" si="115"/>
        <v>0</v>
      </c>
      <c r="CV114" s="378">
        <f t="shared" si="120"/>
        <v>0</v>
      </c>
      <c r="CW114" s="378">
        <f t="shared" si="120"/>
        <v>0</v>
      </c>
      <c r="CX114" s="378">
        <f t="shared" si="120"/>
        <v>0</v>
      </c>
      <c r="CY114" s="378">
        <f t="shared" si="120"/>
        <v>0</v>
      </c>
      <c r="CZ114" s="378">
        <f t="shared" si="120"/>
        <v>0</v>
      </c>
      <c r="DA114" s="378">
        <f t="shared" si="120"/>
        <v>0</v>
      </c>
      <c r="DB114" s="378">
        <f t="shared" si="120"/>
        <v>0</v>
      </c>
      <c r="DC114" s="378">
        <f t="shared" si="120"/>
        <v>0</v>
      </c>
      <c r="DD114" s="378">
        <f t="shared" si="120"/>
        <v>0</v>
      </c>
      <c r="DE114" s="378">
        <f t="shared" si="120"/>
        <v>0</v>
      </c>
      <c r="DF114" s="378">
        <f t="shared" si="120"/>
        <v>0</v>
      </c>
      <c r="DG114" s="378">
        <f t="shared" si="120"/>
        <v>0</v>
      </c>
      <c r="DH114" s="378">
        <f t="shared" si="120"/>
        <v>0</v>
      </c>
      <c r="DI114" s="378">
        <f t="shared" si="120"/>
        <v>0</v>
      </c>
      <c r="DJ114" s="378">
        <f t="shared" si="120"/>
        <v>0</v>
      </c>
      <c r="DK114" s="378">
        <f t="shared" si="122"/>
        <v>0</v>
      </c>
      <c r="DL114" s="378">
        <f t="shared" si="116"/>
        <v>0</v>
      </c>
      <c r="DM114" s="378">
        <f t="shared" si="116"/>
        <v>0</v>
      </c>
      <c r="DN114" s="378">
        <f t="shared" si="116"/>
        <v>0</v>
      </c>
      <c r="DO114" s="378">
        <f t="shared" si="116"/>
        <v>0</v>
      </c>
      <c r="DP114" s="378">
        <f t="shared" si="116"/>
        <v>0</v>
      </c>
      <c r="DQ114" s="378">
        <f t="shared" si="116"/>
        <v>0</v>
      </c>
      <c r="DR114" s="378">
        <f t="shared" si="116"/>
        <v>0</v>
      </c>
      <c r="DS114" s="378">
        <f t="shared" si="116"/>
        <v>0</v>
      </c>
      <c r="DT114" s="378">
        <f t="shared" si="116"/>
        <v>0</v>
      </c>
      <c r="DU114" s="378">
        <f t="shared" si="116"/>
        <v>0</v>
      </c>
      <c r="DV114" s="378">
        <f t="shared" si="117"/>
        <v>0</v>
      </c>
      <c r="DW114" s="378">
        <f t="shared" si="117"/>
        <v>0</v>
      </c>
      <c r="DX114" s="378">
        <f t="shared" si="117"/>
        <v>0</v>
      </c>
      <c r="DY114" s="378">
        <f t="shared" si="117"/>
        <v>0</v>
      </c>
      <c r="DZ114" s="378">
        <f t="shared" si="117"/>
        <v>0</v>
      </c>
      <c r="EA114" s="378">
        <f t="shared" si="117"/>
        <v>0</v>
      </c>
      <c r="EB114" s="378">
        <f t="shared" si="117"/>
        <v>0</v>
      </c>
      <c r="EC114" s="378">
        <f t="shared" si="117"/>
        <v>0</v>
      </c>
      <c r="ED114" s="378">
        <f t="shared" si="117"/>
        <v>0</v>
      </c>
      <c r="EE114" s="378">
        <f t="shared" si="117"/>
        <v>0</v>
      </c>
      <c r="EF114" s="378">
        <f t="shared" si="118"/>
        <v>0</v>
      </c>
      <c r="EG114" s="378">
        <f t="shared" si="118"/>
        <v>0</v>
      </c>
      <c r="EH114" s="378">
        <f t="shared" si="118"/>
        <v>0</v>
      </c>
      <c r="EI114" s="378">
        <f t="shared" si="118"/>
        <v>0</v>
      </c>
      <c r="EJ114" s="378">
        <f t="shared" si="118"/>
        <v>0</v>
      </c>
      <c r="EK114" s="378">
        <f t="shared" si="118"/>
        <v>0</v>
      </c>
      <c r="EL114" s="378">
        <f t="shared" si="118"/>
        <v>0</v>
      </c>
      <c r="EM114" s="378">
        <f t="shared" si="118"/>
        <v>0</v>
      </c>
      <c r="EN114" s="378">
        <f t="shared" si="118"/>
        <v>0</v>
      </c>
      <c r="EO114" s="378">
        <f t="shared" si="118"/>
        <v>0</v>
      </c>
      <c r="EP114" s="378">
        <f t="shared" si="118"/>
        <v>0</v>
      </c>
      <c r="EQ114" s="378">
        <f t="shared" si="118"/>
        <v>0</v>
      </c>
    </row>
    <row r="115" spans="1:147" x14ac:dyDescent="0.3">
      <c r="A115" s="368"/>
      <c r="B115" s="368"/>
      <c r="C115" s="368"/>
      <c r="D115" s="368">
        <f t="shared" si="77"/>
        <v>1.034195933456562</v>
      </c>
      <c r="E115" s="368" t="str">
        <f>VLOOKUP(TEXT(Z115,0),'G2'!B:D,3,0)</f>
        <v>MN</v>
      </c>
      <c r="F115" s="816">
        <f t="shared" si="78"/>
        <v>0</v>
      </c>
      <c r="G115" s="755" t="str">
        <f t="shared" si="75"/>
        <v>REAL 91243110 CO-H-006/2025 BERG_CAD</v>
      </c>
      <c r="H115" s="756" t="s">
        <v>1190</v>
      </c>
      <c r="I115" s="370" t="s">
        <v>21</v>
      </c>
      <c r="J115" s="370" t="s">
        <v>22</v>
      </c>
      <c r="K115" s="368" t="s">
        <v>23</v>
      </c>
      <c r="L115" s="368" t="str">
        <f>IFERROR(VLOOKUP(TEXT(Z115,0),'G2'!$B$5:$D$21,3,0),"")</f>
        <v>MN</v>
      </c>
      <c r="M115" s="369"/>
      <c r="N115" s="370" t="s">
        <v>615</v>
      </c>
      <c r="O115" s="370" t="s">
        <v>1114</v>
      </c>
      <c r="P115" s="370"/>
      <c r="Q115" s="370" t="s">
        <v>703</v>
      </c>
      <c r="R115" s="370" t="s">
        <v>26</v>
      </c>
      <c r="S115" s="371"/>
      <c r="T115" s="372">
        <v>45505</v>
      </c>
      <c r="U115" s="372">
        <v>45777</v>
      </c>
      <c r="V115" s="373">
        <f t="shared" si="121"/>
        <v>9.0666666666666664</v>
      </c>
      <c r="W115" s="374">
        <v>0</v>
      </c>
      <c r="X115" s="17" cm="1">
        <f t="array" ref="X115">+IF($W$1="Pesos CLP",W115,W115/TC)*MB_24A25</f>
        <v>0</v>
      </c>
      <c r="Y115" s="18">
        <f t="shared" si="107"/>
        <v>25354.858839314293</v>
      </c>
      <c r="Z115">
        <v>91243110</v>
      </c>
      <c r="AA115" s="19">
        <f>IF(OR($I115="REAL",$I115="INCURRIDO"),SUMIF(S!$O:$O,$I115&amp;$O115&amp;$Q115&amp;UPPER(TEXT(AA$4,"MMMMYYYY"))&amp;$Z115,IF($W$1="Pesos CLP",S!$AD:$AD,S!$AO:$AO)),0)</f>
        <v>0</v>
      </c>
      <c r="AB115" s="19">
        <f>IF(OR($I115="REAL",$I115="INCURRIDO"),SUMIF(S!$O:$O,$I115&amp;$O115&amp;$Q115&amp;UPPER(TEXT(AB$4,"MMMMYYYY"))&amp;$Z115,IF($W$1="Pesos CLP",S!$AD:$AD,S!$AO:$AO)),0)</f>
        <v>0</v>
      </c>
      <c r="AC115" s="19">
        <f>IF(OR($I115="REAL",$I115="INCURRIDO"),SUMIF(S!$O:$O,$I115&amp;$O115&amp;$Q115&amp;UPPER(TEXT(AC$4,"MMMMYYYY"))&amp;$Z115,IF($W$1="Pesos CLP",S!$AD:$AD,S!$AO:$AO)),0)</f>
        <v>0</v>
      </c>
      <c r="AD115" s="19">
        <f>IF(OR($I115="REAL",$I115="INCURRIDO"),SUMIF(S!$O:$O,$I115&amp;$O115&amp;$Q115&amp;UPPER(TEXT(AD$4,"MMMMYYYY"))&amp;$Z115,IF($W$1="Pesos CLP",S!$AD:$AD,S!$AO:$AO)),0)</f>
        <v>0</v>
      </c>
      <c r="AE115" s="19">
        <f>IF(OR($I115="REAL",$I115="INCURRIDO"),SUMIF(S!$O:$O,$I115&amp;$O115&amp;$Q115&amp;UPPER(TEXT(AE$4,"MMMMYYYY"))&amp;$Z115,IF($W$1="Pesos CLP",S!$AD:$AD,S!$AO:$AO)),0)</f>
        <v>0</v>
      </c>
      <c r="AF115" s="19">
        <f>IF(OR($I115="REAL",$I115="INCURRIDO"),SUMIF(S!$O:$O,$I115&amp;$O115&amp;$Q115&amp;UPPER(TEXT(AF$4,"MMMMYYYY"))&amp;$Z115,IF($W$1="Pesos CLP",S!$AD:$AD,S!$AO:$AO)),0)</f>
        <v>0</v>
      </c>
      <c r="AG115" s="19">
        <f>IF(OR($I115="REAL",$I115="INCURRIDO"),SUMIF(S!$O:$O,$I115&amp;$O115&amp;$Q115&amp;UPPER(TEXT(AG$4,"MMMMYYYY"))&amp;$Z115,IF($W$1="Pesos CLP",S!$AD:$AD,S!$AO:$AO)),0)</f>
        <v>0</v>
      </c>
      <c r="AH115" s="19">
        <f>IF(OR($I115="REAL",$I115="INCURRIDO"),SUMIF(S!$O:$O,$I115&amp;$O115&amp;$Q115&amp;UPPER(TEXT(AH$4,"MMMMYYYY"))&amp;$Z115,IF($W$1="Pesos CLP",S!$AD:$AD,S!$AO:$AO)),0)</f>
        <v>0</v>
      </c>
      <c r="AI115" s="19">
        <f>IF(OR($I115="REAL",$I115="INCURRIDO"),SUMIF(S!$O:$O,$I115&amp;$O115&amp;$Q115&amp;UPPER(TEXT(AI$4,"MMMMYYYY"))&amp;$Z115,IF($W$1="Pesos CLP",S!$AD:$AD,S!$AO:$AO)),0)</f>
        <v>0</v>
      </c>
      <c r="AJ115" s="19">
        <f>IF(OR($I115="REAL",$I115="INCURRIDO"),SUMIF(S!$O:$O,$I115&amp;$O115&amp;$Q115&amp;UPPER(TEXT(AJ$4,"MMMMYYYY"))&amp;$Z115,IF($W$1="Pesos CLP",S!$AD:$AD,S!$AO:$AO)),0)</f>
        <v>0</v>
      </c>
      <c r="AK115" s="19">
        <f>IF(OR($I115="REAL",$I115="INCURRIDO"),SUMIF(S!$O:$O,$I115&amp;$O115&amp;$Q115&amp;UPPER(TEXT(AK$4,"MMMMYYYY"))&amp;$Z115,IF($W$1="Pesos CLP",S!$AD:$AD,S!$AO:$AO)),0)</f>
        <v>0</v>
      </c>
      <c r="AL115" s="19">
        <f>IF(OR($I115="REAL",$I115="INCURRIDO"),SUMIF(S!$O:$O,$I115&amp;$O115&amp;$Q115&amp;UPPER(TEXT(AL$4,"MMMMYYYY"))&amp;$Z115,IF($W$1="Pesos CLP",S!$AD:$AD,S!$AO:$AO)),0)</f>
        <v>0</v>
      </c>
      <c r="AM115" s="19">
        <f>IF(OR($I115="REAL",$I115="INCURRIDO"),SUMIF(S!$O:$O,$I115&amp;$O115&amp;$Q115&amp;UPPER(TEXT(AM$4,"MMMMYYYY"))&amp;$Z115,IF($W$1="Pesos CLP",S!$AD:$AD,S!$AO:$AO)),0)</f>
        <v>0</v>
      </c>
      <c r="AN115" s="19">
        <f>IF(OR($I115="REAL",$I115="INCURRIDO"),SUMIF(S!$O:$O,$I115&amp;$O115&amp;$Q115&amp;UPPER(TEXT(AN$4,"MMMMYYYY"))&amp;$Z115,IF($W$1="Pesos CLP",S!$AD:$AD,S!$AO:$AO)),0)</f>
        <v>0</v>
      </c>
      <c r="AO115" s="19">
        <f>IF(OR($I115="REAL",$I115="INCURRIDO"),SUMIF(S!$O:$O,$I115&amp;$O115&amp;$Q115&amp;UPPER(TEXT(AO$4,"MMMMYYYY"))&amp;$Z115,IF($W$1="Pesos CLP",S!$AD:$AD,S!$AO:$AO)),0)</f>
        <v>0</v>
      </c>
      <c r="AP115" s="19">
        <f>IF(OR($I115="REAL",$I115="INCURRIDO"),SUMIF(S!$O:$O,$I115&amp;$O115&amp;$Q115&amp;UPPER(TEXT(AP$4,"MMMMYYYY"))&amp;$Z115,IF($W$1="Pesos CLP",S!$AD:$AD,S!$AO:$AO)),0)</f>
        <v>0</v>
      </c>
      <c r="AQ115" s="19">
        <f>IF(OR($I115="REAL",$I115="INCURRIDO"),SUMIF(S!$O:$O,$I115&amp;$O115&amp;$Q115&amp;UPPER(TEXT(AQ$4,"MMMMYYYY"))&amp;$Z115,IF($W$1="Pesos CLP",S!$AD:$AD,S!$AO:$AO)),0)</f>
        <v>0</v>
      </c>
      <c r="AR115" s="19">
        <f>IF(OR($I115="REAL",$I115="INCURRIDO"),SUMIF(S!$O:$O,$I115&amp;$O115&amp;$Q115&amp;UPPER(TEXT(AR$4,"MMMMYYYY"))&amp;$Z115,IF($W$1="Pesos CLP",S!$AD:$AD,S!$AO:$AO)),0)</f>
        <v>0</v>
      </c>
      <c r="AS115" s="19">
        <f>IF(OR($I115="REAL",$I115="INCURRIDO"),SUMIF(S!$O:$O,$I115&amp;$O115&amp;$Q115&amp;UPPER(TEXT(AS$4,"MMMMYYYY"))&amp;$Z115,IF($W$1="Pesos CLP",S!$AD:$AD,S!$AO:$AO)),0)</f>
        <v>0</v>
      </c>
      <c r="AT115" s="19">
        <f>IF(OR($I115="REAL",$I115="INCURRIDO"),SUMIF(S!$O:$O,$I115&amp;$O115&amp;$Q115&amp;UPPER(TEXT(AT$4,"MMMMYYYY"))&amp;$Z115,IF($W$1="Pesos CLP",S!$AD:$AD,S!$AO:$AO)),0)</f>
        <v>0</v>
      </c>
      <c r="AU115" s="19">
        <f>IF(OR($I115="REAL",$I115="INCURRIDO"),SUMIF(S!$O:$O,$I115&amp;$O115&amp;$Q115&amp;UPPER(TEXT(AU$4,"MMMMYYYY"))&amp;$Z115,IF($W$1="Pesos CLP",S!$AD:$AD,S!$AO:$AO)),0)</f>
        <v>0</v>
      </c>
      <c r="AV115" s="19">
        <f>IF(OR($I115="REAL",$I115="INCURRIDO"),SUMIF(S!$O:$O,$I115&amp;$O115&amp;$Q115&amp;UPPER(TEXT(AV$4,"MMMMYYYY"))&amp;$Z115,IF($W$1="Pesos CLP",S!$AD:$AD,S!$AO:$AO)),0)</f>
        <v>0</v>
      </c>
      <c r="AW115" s="19">
        <f>IF(OR($I115="REAL",$I115="INCURRIDO"),SUMIF(S!$O:$O,$I115&amp;$O115&amp;$Q115&amp;UPPER(TEXT(AW$4,"MMMMYYYY"))&amp;$Z115,IF($W$1="Pesos CLP",S!$AD:$AD,S!$AO:$AO)),0)</f>
        <v>0</v>
      </c>
      <c r="AX115" s="19">
        <f>IF(OR($I115="REAL",$I115="INCURRIDO"),SUMIF(S!$O:$O,$I115&amp;$O115&amp;$Q115&amp;UPPER(TEXT(AX$4,"MMMMYYYY"))&amp;$Z115,IF($W$1="Pesos CLP",S!$AD:$AD,S!$AO:$AO)),0)</f>
        <v>0</v>
      </c>
      <c r="AY115" s="19">
        <f>IF(OR($I115="REAL",$I115="INCURRIDO"),SUMIF(S!$O:$O,$I115&amp;$O115&amp;$Q115&amp;UPPER(TEXT(AY$4,"MMMMYYYY"))&amp;$Z115,IF($W$1="Pesos CLP",S!$AD:$AD,S!$AO:$AO)),0)</f>
        <v>0</v>
      </c>
      <c r="AZ115" s="19">
        <f>IF(OR($I115="REAL",$I115="INCURRIDO"),SUMIF(S!$O:$O,$I115&amp;$O115&amp;$Q115&amp;UPPER(TEXT(AZ$4,"MMMMYYYY"))&amp;$Z115,IF($W$1="Pesos CLP",S!$AD:$AD,S!$AO:$AO)),0)</f>
        <v>0</v>
      </c>
      <c r="BA115" s="19">
        <f>IF(OR($I115="REAL",$I115="INCURRIDO"),SUMIF(S!$O:$O,$I115&amp;$O115&amp;$Q115&amp;UPPER(TEXT(BA$4,"MMMMYYYY"))&amp;$Z115,IF($W$1="Pesos CLP",S!$AD:$AD,S!$AO:$AO)),0)</f>
        <v>0</v>
      </c>
      <c r="BB115" s="19">
        <f>IF(OR($I115="REAL",$I115="INCURRIDO"),SUMIF(S!$O:$O,$I115&amp;$O115&amp;$Q115&amp;UPPER(TEXT(BB$4,"MMMMYYYY"))&amp;$Z115,IF($W$1="Pesos CLP",S!$AD:$AD,S!$AO:$AO)),0)</f>
        <v>0</v>
      </c>
      <c r="BC115" s="19">
        <f>IF(OR($I115="REAL",$I115="INCURRIDO"),SUMIF(S!$O:$O,$I115&amp;$O115&amp;$Q115&amp;UPPER(TEXT(BC$4,"MMMMYYYY"))&amp;$Z115,IF($W$1="Pesos CLP",S!$AD:$AD,S!$AO:$AO)),0)</f>
        <v>0</v>
      </c>
      <c r="BD115" s="19">
        <f>IF(OR($I115="REAL",$I115="INCURRIDO"),SUMIF(S!$O:$O,$I115&amp;$O115&amp;$Q115&amp;UPPER(TEXT(BD$4,"MMMMYYYY"))&amp;$Z115,IF($W$1="Pesos CLP",S!$AD:$AD,S!$AO:$AO)),0)</f>
        <v>0</v>
      </c>
      <c r="BE115" s="19">
        <f>IF(OR($I115="REAL",$I115="INCURRIDO"),SUMIF(S!$O:$O,$I115&amp;$O115&amp;$Q115&amp;UPPER(TEXT(BE$4,"MMMMYYYY"))&amp;$Z115,IF($W$1="Pesos CLP",S!$AD:$AD,S!$AO:$AO)),0)</f>
        <v>0</v>
      </c>
      <c r="BF115" s="19">
        <f>IF(OR($I115="REAL",$I115="INCURRIDO"),SUMIF(S!$O:$O,$I115&amp;$O115&amp;$Q115&amp;UPPER(TEXT(BF$4,"MMMMYYYY"))&amp;$Z115,IF($W$1="Pesos CLP",S!$AD:$AD,S!$AO:$AO)),0)</f>
        <v>0</v>
      </c>
      <c r="BG115" s="19">
        <f>IF(OR($I115="REAL",$I115="INCURRIDO"),SUMIF(S!$O:$O,$I115&amp;$O115&amp;$Q115&amp;UPPER(TEXT(BG$4,"MMMMYYYY"))&amp;$Z115,IF($W$1="Pesos CLP",S!$AD:$AD,S!$AO:$AO)),0)</f>
        <v>0</v>
      </c>
      <c r="BH115" s="19">
        <f>IF(OR($I115="REAL",$I115="INCURRIDO"),SUMIF(S!$O:$O,$I115&amp;$O115&amp;$Q115&amp;UPPER(TEXT(BH$4,"MMMMYYYY"))&amp;$Z115,IF($W$1="Pesos CLP",S!$AD:$AD,S!$AO:$AO)),0)</f>
        <v>0</v>
      </c>
      <c r="BI115" s="19">
        <f>IF(OR($I115="REAL",$I115="INCURRIDO"),SUMIF(S!$O:$O,$I115&amp;$O115&amp;$Q115&amp;UPPER(TEXT(BI$4,"MMMMYYYY"))&amp;$Z115,IF($W$1="Pesos CLP",S!$AD:$AD,S!$AO:$AO)),0)</f>
        <v>0</v>
      </c>
      <c r="BJ115" s="19">
        <f>IF(OR($I115="REAL",$I115="INCURRIDO"),SUMIF(S!$O:$O,$I115&amp;$O115&amp;$Q115&amp;UPPER(TEXT(BJ$4,"MMMMYYYY"))&amp;$Z115,IF($W$1="Pesos CLP",S!$AD:$AD,S!$AO:$AO)),0)</f>
        <v>0</v>
      </c>
      <c r="BK115" s="19">
        <f>IF(OR($I115="REAL",$I115="INCURRIDO"),SUMIF(S!$O:$O,$I115&amp;$O115&amp;$Q115&amp;UPPER(TEXT(BK$4,"MMMMYYYY"))&amp;$Z115,IF($W$1="Pesos CLP",S!$AD:$AD,S!$AO:$AO)),0)</f>
        <v>0</v>
      </c>
      <c r="BL115" s="19">
        <f>IF(OR($I115="REAL",$I115="INCURRIDO"),SUMIF(S!$O:$O,$I115&amp;$O115&amp;$Q115&amp;UPPER(TEXT(BL$4,"MMMMYYYY"))&amp;$Z115,IF($W$1="Pesos CLP",S!$AD:$AD,S!$AO:$AO)),0)</f>
        <v>0</v>
      </c>
      <c r="BM115" s="19">
        <f>IF(OR($I115="REAL",$I115="INCURRIDO"),SUMIF(S!$O:$O,$I115&amp;$O115&amp;$Q115&amp;UPPER(TEXT(BM$4,"MMMMYYYY"))&amp;$Z115,IF($W$1="Pesos CLP",S!$AD:$AD,S!$AO:$AO)),0)</f>
        <v>0</v>
      </c>
      <c r="BN115" s="19">
        <f>IF(OR($I115="REAL",$I115="INCURRIDO"),SUMIF(S!$O:$O,$I115&amp;$O115&amp;$Q115&amp;UPPER(TEXT(BN$4,"MMMMYYYY"))&amp;$Z115,IF($W$1="Pesos CLP",S!$AD:$AD,S!$AO:$AO)),0)</f>
        <v>0</v>
      </c>
      <c r="BO115" s="19">
        <f>IF(OR($I115="REAL",$I115="INCURRIDO"),SUMIF(S!$O:$O,$I115&amp;$O115&amp;$Q115&amp;UPPER(TEXT(BO$4,"MMMMYYYY"))&amp;$Z115,IF($W$1="Pesos CLP",S!$AD:$AD,S!$AO:$AO)),0)</f>
        <v>0</v>
      </c>
      <c r="BP115" s="19">
        <f>IF(OR($I115="REAL",$I115="INCURRIDO"),SUMIF(S!$O:$O,$I115&amp;$O115&amp;$Q115&amp;UPPER(TEXT(BP$4,"MMMMYYYY"))&amp;$Z115,IF($W$1="Pesos CLP",S!$AD:$AD,S!$AO:$AO)),0)</f>
        <v>0</v>
      </c>
      <c r="BQ115" s="19">
        <f>IF(OR($I115="REAL",$I115="INCURRIDO"),SUMIF(S!$O:$O,$I115&amp;$O115&amp;$Q115&amp;UPPER(TEXT(BQ$4,"MMMMYYYY"))&amp;$Z115,IF($W$1="Pesos CLP",S!$AD:$AD,S!$AO:$AO)),0)</f>
        <v>0</v>
      </c>
      <c r="BR115" s="19">
        <f>IF(OR($I115="REAL",$I115="INCURRIDO"),SUMIF(S!$O:$O,$I115&amp;$O115&amp;$Q115&amp;UPPER(TEXT(BR$4,"MMMMYYYY"))&amp;$Z115,IF($W$1="Pesos CLP",S!$AD:$AD,S!$AO:$AO)),0)</f>
        <v>0</v>
      </c>
      <c r="BS115" s="19">
        <f>IF(OR($I115="REAL",$I115="INCURRIDO"),SUMIF(S!$O:$O,$I115&amp;$O115&amp;$Q115&amp;UPPER(TEXT(BS$4,"MMMMYYYY"))&amp;$Z115,IF($W$1="Pesos CLP",S!$AD:$AD,S!$AO:$AO)),0)</f>
        <v>0</v>
      </c>
      <c r="BT115" s="19">
        <f>IF(OR($I115="REAL",$I115="INCURRIDO"),SUMIF(S!$O:$O,$I115&amp;$O115&amp;$Q115&amp;UPPER(TEXT(BT$4,"MMMMYYYY"))&amp;$Z115,IF($W$1="Pesos CLP",S!$AD:$AD,S!$AO:$AO)),0)</f>
        <v>0</v>
      </c>
      <c r="BU115" s="19">
        <f>IF(OR($I115="REAL",$I115="INCURRIDO"),SUMIF(S!$O:$O,$I115&amp;$O115&amp;$Q115&amp;UPPER(TEXT(BU$4,"MMMMYYYY"))&amp;$Z115,IF($W$1="Pesos CLP",S!$AD:$AD,S!$AO:$AO)),0)</f>
        <v>0</v>
      </c>
      <c r="BV115" s="19">
        <f>IF(OR($I115="REAL",$I115="INCURRIDO"),SUMIF(S!$O:$O,$I115&amp;$O115&amp;$Q115&amp;UPPER(TEXT(BV$4,"MMMMYYYY"))&amp;$Z115,IF($W$1="Pesos CLP",S!$AD:$AD,S!$AO:$AO)),0)</f>
        <v>0</v>
      </c>
      <c r="BW115" s="19">
        <f>IF(OR($I115="REAL",$I115="INCURRIDO"),SUMIF(S!$O:$O,$I115&amp;$O115&amp;$Q115&amp;UPPER(TEXT(BW$4,"MMMMYYYY"))&amp;$Z115,IF($W$1="Pesos CLP",S!$AD:$AD,S!$AO:$AO)),0)</f>
        <v>0</v>
      </c>
      <c r="BX115" s="19">
        <f>IF(OR($I115="REAL",$I115="INCURRIDO"),SUMIF(S!$O:$O,$I115&amp;$O115&amp;$Q115&amp;UPPER(TEXT(BX$4,"MMMMYYYY"))&amp;$Z115,IF($W$1="Pesos CLP",S!$AD:$AD,S!$AO:$AO)),0)</f>
        <v>0</v>
      </c>
      <c r="BY115" s="19">
        <f>IF(OR($I115="REAL",$I115="INCURRIDO"),SUMIF(S!$O:$O,$I115&amp;$O115&amp;$Q115&amp;UPPER(TEXT(BY$4,"MMMMYYYY"))&amp;$Z115,IF($W$1="Pesos CLP",S!$AD:$AD,S!$AO:$AO)),0)</f>
        <v>0</v>
      </c>
      <c r="BZ115" s="19">
        <f>IF(OR($I115="REAL",$I115="INCURRIDO"),SUMIF(S!$O:$O,$I115&amp;$O115&amp;$Q115&amp;UPPER(TEXT(BZ$4,"MMMMYYYY"))&amp;$Z115,IF($W$1="Pesos CLP",S!$AD:$AD,S!$AO:$AO)),0)</f>
        <v>0</v>
      </c>
      <c r="CA115" s="19">
        <f>IF(OR($I115="REAL",$I115="INCURRIDO"),SUMIF(S!$O:$O,$I115&amp;$O115&amp;$Q115&amp;UPPER(TEXT(CA$4,"MMMMYYYY"))&amp;$Z115,IF($W$1="Pesos CLP",S!$AD:$AD,S!$AO:$AO)),0)</f>
        <v>0</v>
      </c>
      <c r="CB115" s="19">
        <f>IF(OR($I115="REAL",$I115="INCURRIDO"),SUMIF(S!$O:$O,$I115&amp;$O115&amp;$Q115&amp;UPPER(TEXT(CB$4,"MMMMYYYY"))&amp;$Z115,IF($W$1="Pesos CLP",S!$AD:$AD,S!$AO:$AO)),0)</f>
        <v>0</v>
      </c>
      <c r="CC115" s="19">
        <f>IF(OR($I115="REAL",$I115="INCURRIDO"),SUMIF(S!$O:$O,$I115&amp;$O115&amp;$Q115&amp;UPPER(TEXT(CC$4,"MMMMYYYY"))&amp;$Z115,IF($W$1="Pesos CLP",S!$AD:$AD,S!$AO:$AO)),0)</f>
        <v>0</v>
      </c>
      <c r="CD115" s="19">
        <f>IF(OR($I115="REAL",$I115="INCURRIDO"),SUMIF(S!$O:$O,$I115&amp;$O115&amp;$Q115&amp;UPPER(TEXT(CD$4,"MMMMYYYY"))&amp;$Z115,IF($W$1="Pesos CLP",S!$AD:$AD,S!$AO:$AO)),0)</f>
        <v>0</v>
      </c>
      <c r="CE115" s="19">
        <f>IF(OR($I115="REAL",$I115="INCURRIDO"),SUMIF(S!$O:$O,$I115&amp;$O115&amp;$Q115&amp;UPPER(TEXT(CE$4,"MMMMYYYY"))&amp;$Z115,IF($W$1="Pesos CLP",S!$AD:$AD,S!$AO:$AO)),0)</f>
        <v>2762.9081968885798</v>
      </c>
      <c r="CF115" s="19">
        <f>IF(OR($I115="REAL",$I115="INCURRIDO"),SUMIF(S!$O:$O,$I115&amp;$O115&amp;$Q115&amp;UPPER(TEXT(CF$4,"MMMMYYYY"))&amp;$Z115,IF($W$1="Pesos CLP",S!$AD:$AD,S!$AO:$AO)),0)</f>
        <v>5332.6631898797732</v>
      </c>
      <c r="CG115" s="19">
        <f>IF(OR($I115="REAL",$I115="INCURRIDO"),SUMIF(S!$O:$O,$I115&amp;$O115&amp;$Q115&amp;UPPER(TEXT(CG$4,"MMMMYYYY"))&amp;$Z115,IF($W$1="Pesos CLP",S!$AD:$AD,S!$AO:$AO)),0)</f>
        <v>3958.5955593958674</v>
      </c>
      <c r="CH115" s="19">
        <f>IF(OR($I115="REAL",$I115="INCURRIDO"),SUMIF(S!$O:$O,$I115&amp;$O115&amp;$Q115&amp;UPPER(TEXT(CH$4,"MMMMYYYY"))&amp;$Z115,IF($W$1="Pesos CLP",S!$AD:$AD,S!$AO:$AO)),0)</f>
        <v>4355.078437213293</v>
      </c>
      <c r="CI115" s="19">
        <f>IF(OR($I115="REAL",$I115="INCURRIDO"),SUMIF(S!$O:$O,$I115&amp;$O115&amp;$Q115&amp;UPPER(TEXT(CI$4,"MMMMYYYY"))&amp;$Z115,IF($W$1="Pesos CLP",S!$AD:$AD,S!$AO:$AO)),0)</f>
        <v>9542.6645984050811</v>
      </c>
      <c r="CJ115" s="19">
        <f>IF(OR($I115="REAL",$I115="INCURRIDO"),SUMIF(S!$O:$O,$I115&amp;$O115&amp;$Q115&amp;UPPER(TEXT(CJ$4,"MMMMYYYY"))&amp;$Z115,IF($W$1="Pesos CLP",S!$AD:$AD,S!$AO:$AO)),0)</f>
        <v>-597.05114246830362</v>
      </c>
      <c r="CK115" s="378">
        <f t="shared" si="114"/>
        <v>0</v>
      </c>
      <c r="CL115" s="378">
        <f t="shared" si="114"/>
        <v>0</v>
      </c>
      <c r="CM115" s="378">
        <f t="shared" si="114"/>
        <v>0</v>
      </c>
      <c r="CN115" s="378">
        <f t="shared" si="114"/>
        <v>0</v>
      </c>
      <c r="CO115" s="378">
        <f t="shared" si="114"/>
        <v>0</v>
      </c>
      <c r="CP115" s="378">
        <f t="shared" si="114"/>
        <v>0</v>
      </c>
      <c r="CQ115" s="378">
        <f t="shared" si="114"/>
        <v>0</v>
      </c>
      <c r="CR115" s="378">
        <f t="shared" si="114"/>
        <v>0</v>
      </c>
      <c r="CS115" s="378">
        <f t="shared" si="114"/>
        <v>0</v>
      </c>
      <c r="CT115" s="378">
        <f t="shared" si="114"/>
        <v>0</v>
      </c>
      <c r="CU115" s="378">
        <f t="shared" si="115"/>
        <v>0</v>
      </c>
      <c r="CV115" s="378">
        <f t="shared" si="120"/>
        <v>0</v>
      </c>
      <c r="CW115" s="378">
        <f t="shared" si="120"/>
        <v>0</v>
      </c>
      <c r="CX115" s="378">
        <f t="shared" si="120"/>
        <v>0</v>
      </c>
      <c r="CY115" s="378">
        <f t="shared" si="120"/>
        <v>0</v>
      </c>
      <c r="CZ115" s="378">
        <f t="shared" si="120"/>
        <v>0</v>
      </c>
      <c r="DA115" s="378">
        <f t="shared" si="120"/>
        <v>0</v>
      </c>
      <c r="DB115" s="378">
        <f t="shared" si="120"/>
        <v>0</v>
      </c>
      <c r="DC115" s="378">
        <f t="shared" si="120"/>
        <v>0</v>
      </c>
      <c r="DD115" s="378">
        <f t="shared" si="120"/>
        <v>0</v>
      </c>
      <c r="DE115" s="378">
        <f t="shared" si="120"/>
        <v>0</v>
      </c>
      <c r="DF115" s="378">
        <f t="shared" si="120"/>
        <v>0</v>
      </c>
      <c r="DG115" s="378">
        <f t="shared" si="120"/>
        <v>0</v>
      </c>
      <c r="DH115" s="378">
        <f t="shared" si="120"/>
        <v>0</v>
      </c>
      <c r="DI115" s="378">
        <f t="shared" si="120"/>
        <v>0</v>
      </c>
      <c r="DJ115" s="378">
        <f t="shared" si="120"/>
        <v>0</v>
      </c>
      <c r="DK115" s="378">
        <f t="shared" si="122"/>
        <v>0</v>
      </c>
      <c r="DL115" s="378">
        <f t="shared" si="116"/>
        <v>0</v>
      </c>
      <c r="DM115" s="378">
        <f t="shared" si="116"/>
        <v>0</v>
      </c>
      <c r="DN115" s="378">
        <f t="shared" si="116"/>
        <v>0</v>
      </c>
      <c r="DO115" s="378">
        <f t="shared" si="116"/>
        <v>0</v>
      </c>
      <c r="DP115" s="378">
        <f t="shared" si="116"/>
        <v>0</v>
      </c>
      <c r="DQ115" s="378">
        <f t="shared" si="116"/>
        <v>0</v>
      </c>
      <c r="DR115" s="378">
        <f t="shared" si="116"/>
        <v>0</v>
      </c>
      <c r="DS115" s="378">
        <f t="shared" si="116"/>
        <v>0</v>
      </c>
      <c r="DT115" s="378">
        <f t="shared" si="116"/>
        <v>0</v>
      </c>
      <c r="DU115" s="378">
        <f t="shared" si="116"/>
        <v>0</v>
      </c>
      <c r="DV115" s="378">
        <f t="shared" si="117"/>
        <v>0</v>
      </c>
      <c r="DW115" s="378">
        <f t="shared" si="117"/>
        <v>0</v>
      </c>
      <c r="DX115" s="378">
        <f t="shared" si="117"/>
        <v>0</v>
      </c>
      <c r="DY115" s="378">
        <f t="shared" si="117"/>
        <v>0</v>
      </c>
      <c r="DZ115" s="378">
        <f t="shared" si="117"/>
        <v>0</v>
      </c>
      <c r="EA115" s="378">
        <f t="shared" si="117"/>
        <v>0</v>
      </c>
      <c r="EB115" s="378">
        <f t="shared" si="117"/>
        <v>0</v>
      </c>
      <c r="EC115" s="378">
        <f t="shared" si="117"/>
        <v>0</v>
      </c>
      <c r="ED115" s="378">
        <f t="shared" si="117"/>
        <v>0</v>
      </c>
      <c r="EE115" s="378">
        <f t="shared" si="117"/>
        <v>0</v>
      </c>
      <c r="EF115" s="378">
        <f t="shared" si="118"/>
        <v>0</v>
      </c>
      <c r="EG115" s="378">
        <f t="shared" si="118"/>
        <v>0</v>
      </c>
      <c r="EH115" s="378">
        <f t="shared" si="118"/>
        <v>0</v>
      </c>
      <c r="EI115" s="378">
        <f t="shared" si="118"/>
        <v>0</v>
      </c>
      <c r="EJ115" s="378">
        <f t="shared" si="118"/>
        <v>0</v>
      </c>
      <c r="EK115" s="378">
        <f t="shared" si="118"/>
        <v>0</v>
      </c>
      <c r="EL115" s="378">
        <f t="shared" si="118"/>
        <v>0</v>
      </c>
      <c r="EM115" s="378">
        <f t="shared" si="118"/>
        <v>0</v>
      </c>
      <c r="EN115" s="378">
        <f t="shared" si="118"/>
        <v>0</v>
      </c>
      <c r="EO115" s="378">
        <f t="shared" si="118"/>
        <v>0</v>
      </c>
      <c r="EP115" s="378">
        <f t="shared" si="118"/>
        <v>0</v>
      </c>
      <c r="EQ115" s="378">
        <f t="shared" si="118"/>
        <v>0</v>
      </c>
    </row>
    <row r="116" spans="1:147" x14ac:dyDescent="0.3">
      <c r="A116" s="368"/>
      <c r="B116" s="368"/>
      <c r="C116" s="368"/>
      <c r="D116" s="368">
        <f t="shared" si="77"/>
        <v>1.034195933456562</v>
      </c>
      <c r="E116" s="368" t="str">
        <f>VLOOKUP(TEXT(Z116,0),'G2'!B:D,3,0)</f>
        <v>MN</v>
      </c>
      <c r="F116" s="816">
        <f t="shared" si="78"/>
        <v>0</v>
      </c>
      <c r="G116" s="755" t="str">
        <f t="shared" si="75"/>
        <v>REAL 91243110 CO-H-006/2025 CANN_AUS</v>
      </c>
      <c r="H116" s="756" t="s">
        <v>1190</v>
      </c>
      <c r="I116" s="370" t="s">
        <v>21</v>
      </c>
      <c r="J116" s="370" t="s">
        <v>22</v>
      </c>
      <c r="K116" s="368" t="s">
        <v>23</v>
      </c>
      <c r="L116" s="368" t="str">
        <f>IFERROR(VLOOKUP(TEXT(Z116,0),'G2'!$B$5:$D$21,3,0),"")</f>
        <v>MN</v>
      </c>
      <c r="M116" s="369"/>
      <c r="N116" s="370" t="s">
        <v>615</v>
      </c>
      <c r="O116" s="370" t="s">
        <v>1114</v>
      </c>
      <c r="P116" s="370"/>
      <c r="Q116" s="370" t="s">
        <v>796</v>
      </c>
      <c r="R116" s="370" t="s">
        <v>26</v>
      </c>
      <c r="S116" s="371"/>
      <c r="T116" s="372">
        <v>45505</v>
      </c>
      <c r="U116" s="372">
        <v>45777</v>
      </c>
      <c r="V116" s="373">
        <f t="shared" si="121"/>
        <v>9.0666666666666664</v>
      </c>
      <c r="W116" s="374">
        <v>0</v>
      </c>
      <c r="X116" s="17" cm="1">
        <f t="array" ref="X116">+IF($W$1="Pesos CLP",W116,W116/TC)*MB_24A25</f>
        <v>0</v>
      </c>
      <c r="Y116" s="18">
        <f t="shared" si="107"/>
        <v>25354.863296920066</v>
      </c>
      <c r="Z116">
        <v>91243110</v>
      </c>
      <c r="AA116" s="19">
        <f>IF(OR($I116="REAL",$I116="INCURRIDO"),SUMIF(S!$O:$O,$I116&amp;$O116&amp;$Q116&amp;UPPER(TEXT(AA$4,"MMMMYYYY"))&amp;$Z116,IF($W$1="Pesos CLP",S!$AD:$AD,S!$AO:$AO)),0)</f>
        <v>0</v>
      </c>
      <c r="AB116" s="19">
        <f>IF(OR($I116="REAL",$I116="INCURRIDO"),SUMIF(S!$O:$O,$I116&amp;$O116&amp;$Q116&amp;UPPER(TEXT(AB$4,"MMMMYYYY"))&amp;$Z116,IF($W$1="Pesos CLP",S!$AD:$AD,S!$AO:$AO)),0)</f>
        <v>0</v>
      </c>
      <c r="AC116" s="19">
        <f>IF(OR($I116="REAL",$I116="INCURRIDO"),SUMIF(S!$O:$O,$I116&amp;$O116&amp;$Q116&amp;UPPER(TEXT(AC$4,"MMMMYYYY"))&amp;$Z116,IF($W$1="Pesos CLP",S!$AD:$AD,S!$AO:$AO)),0)</f>
        <v>0</v>
      </c>
      <c r="AD116" s="19">
        <f>IF(OR($I116="REAL",$I116="INCURRIDO"),SUMIF(S!$O:$O,$I116&amp;$O116&amp;$Q116&amp;UPPER(TEXT(AD$4,"MMMMYYYY"))&amp;$Z116,IF($W$1="Pesos CLP",S!$AD:$AD,S!$AO:$AO)),0)</f>
        <v>0</v>
      </c>
      <c r="AE116" s="19">
        <f>IF(OR($I116="REAL",$I116="INCURRIDO"),SUMIF(S!$O:$O,$I116&amp;$O116&amp;$Q116&amp;UPPER(TEXT(AE$4,"MMMMYYYY"))&amp;$Z116,IF($W$1="Pesos CLP",S!$AD:$AD,S!$AO:$AO)),0)</f>
        <v>0</v>
      </c>
      <c r="AF116" s="19">
        <f>IF(OR($I116="REAL",$I116="INCURRIDO"),SUMIF(S!$O:$O,$I116&amp;$O116&amp;$Q116&amp;UPPER(TEXT(AF$4,"MMMMYYYY"))&amp;$Z116,IF($W$1="Pesos CLP",S!$AD:$AD,S!$AO:$AO)),0)</f>
        <v>0</v>
      </c>
      <c r="AG116" s="19">
        <f>IF(OR($I116="REAL",$I116="INCURRIDO"),SUMIF(S!$O:$O,$I116&amp;$O116&amp;$Q116&amp;UPPER(TEXT(AG$4,"MMMMYYYY"))&amp;$Z116,IF($W$1="Pesos CLP",S!$AD:$AD,S!$AO:$AO)),0)</f>
        <v>0</v>
      </c>
      <c r="AH116" s="19">
        <f>IF(OR($I116="REAL",$I116="INCURRIDO"),SUMIF(S!$O:$O,$I116&amp;$O116&amp;$Q116&amp;UPPER(TEXT(AH$4,"MMMMYYYY"))&amp;$Z116,IF($W$1="Pesos CLP",S!$AD:$AD,S!$AO:$AO)),0)</f>
        <v>0</v>
      </c>
      <c r="AI116" s="19">
        <f>IF(OR($I116="REAL",$I116="INCURRIDO"),SUMIF(S!$O:$O,$I116&amp;$O116&amp;$Q116&amp;UPPER(TEXT(AI$4,"MMMMYYYY"))&amp;$Z116,IF($W$1="Pesos CLP",S!$AD:$AD,S!$AO:$AO)),0)</f>
        <v>0</v>
      </c>
      <c r="AJ116" s="19">
        <f>IF(OR($I116="REAL",$I116="INCURRIDO"),SUMIF(S!$O:$O,$I116&amp;$O116&amp;$Q116&amp;UPPER(TEXT(AJ$4,"MMMMYYYY"))&amp;$Z116,IF($W$1="Pesos CLP",S!$AD:$AD,S!$AO:$AO)),0)</f>
        <v>0</v>
      </c>
      <c r="AK116" s="19">
        <f>IF(OR($I116="REAL",$I116="INCURRIDO"),SUMIF(S!$O:$O,$I116&amp;$O116&amp;$Q116&amp;UPPER(TEXT(AK$4,"MMMMYYYY"))&amp;$Z116,IF($W$1="Pesos CLP",S!$AD:$AD,S!$AO:$AO)),0)</f>
        <v>0</v>
      </c>
      <c r="AL116" s="19">
        <f>IF(OR($I116="REAL",$I116="INCURRIDO"),SUMIF(S!$O:$O,$I116&amp;$O116&amp;$Q116&amp;UPPER(TEXT(AL$4,"MMMMYYYY"))&amp;$Z116,IF($W$1="Pesos CLP",S!$AD:$AD,S!$AO:$AO)),0)</f>
        <v>0</v>
      </c>
      <c r="AM116" s="19">
        <f>IF(OR($I116="REAL",$I116="INCURRIDO"),SUMIF(S!$O:$O,$I116&amp;$O116&amp;$Q116&amp;UPPER(TEXT(AM$4,"MMMMYYYY"))&amp;$Z116,IF($W$1="Pesos CLP",S!$AD:$AD,S!$AO:$AO)),0)</f>
        <v>0</v>
      </c>
      <c r="AN116" s="19">
        <f>IF(OR($I116="REAL",$I116="INCURRIDO"),SUMIF(S!$O:$O,$I116&amp;$O116&amp;$Q116&amp;UPPER(TEXT(AN$4,"MMMMYYYY"))&amp;$Z116,IF($W$1="Pesos CLP",S!$AD:$AD,S!$AO:$AO)),0)</f>
        <v>0</v>
      </c>
      <c r="AO116" s="19">
        <f>IF(OR($I116="REAL",$I116="INCURRIDO"),SUMIF(S!$O:$O,$I116&amp;$O116&amp;$Q116&amp;UPPER(TEXT(AO$4,"MMMMYYYY"))&amp;$Z116,IF($W$1="Pesos CLP",S!$AD:$AD,S!$AO:$AO)),0)</f>
        <v>0</v>
      </c>
      <c r="AP116" s="19">
        <f>IF(OR($I116="REAL",$I116="INCURRIDO"),SUMIF(S!$O:$O,$I116&amp;$O116&amp;$Q116&amp;UPPER(TEXT(AP$4,"MMMMYYYY"))&amp;$Z116,IF($W$1="Pesos CLP",S!$AD:$AD,S!$AO:$AO)),0)</f>
        <v>0</v>
      </c>
      <c r="AQ116" s="19">
        <f>IF(OR($I116="REAL",$I116="INCURRIDO"),SUMIF(S!$O:$O,$I116&amp;$O116&amp;$Q116&amp;UPPER(TEXT(AQ$4,"MMMMYYYY"))&amp;$Z116,IF($W$1="Pesos CLP",S!$AD:$AD,S!$AO:$AO)),0)</f>
        <v>0</v>
      </c>
      <c r="AR116" s="19">
        <f>IF(OR($I116="REAL",$I116="INCURRIDO"),SUMIF(S!$O:$O,$I116&amp;$O116&amp;$Q116&amp;UPPER(TEXT(AR$4,"MMMMYYYY"))&amp;$Z116,IF($W$1="Pesos CLP",S!$AD:$AD,S!$AO:$AO)),0)</f>
        <v>0</v>
      </c>
      <c r="AS116" s="19">
        <f>IF(OR($I116="REAL",$I116="INCURRIDO"),SUMIF(S!$O:$O,$I116&amp;$O116&amp;$Q116&amp;UPPER(TEXT(AS$4,"MMMMYYYY"))&amp;$Z116,IF($W$1="Pesos CLP",S!$AD:$AD,S!$AO:$AO)),0)</f>
        <v>0</v>
      </c>
      <c r="AT116" s="19">
        <f>IF(OR($I116="REAL",$I116="INCURRIDO"),SUMIF(S!$O:$O,$I116&amp;$O116&amp;$Q116&amp;UPPER(TEXT(AT$4,"MMMMYYYY"))&amp;$Z116,IF($W$1="Pesos CLP",S!$AD:$AD,S!$AO:$AO)),0)</f>
        <v>0</v>
      </c>
      <c r="AU116" s="19">
        <f>IF(OR($I116="REAL",$I116="INCURRIDO"),SUMIF(S!$O:$O,$I116&amp;$O116&amp;$Q116&amp;UPPER(TEXT(AU$4,"MMMMYYYY"))&amp;$Z116,IF($W$1="Pesos CLP",S!$AD:$AD,S!$AO:$AO)),0)</f>
        <v>0</v>
      </c>
      <c r="AV116" s="19">
        <f>IF(OR($I116="REAL",$I116="INCURRIDO"),SUMIF(S!$O:$O,$I116&amp;$O116&amp;$Q116&amp;UPPER(TEXT(AV$4,"MMMMYYYY"))&amp;$Z116,IF($W$1="Pesos CLP",S!$AD:$AD,S!$AO:$AO)),0)</f>
        <v>0</v>
      </c>
      <c r="AW116" s="19">
        <f>IF(OR($I116="REAL",$I116="INCURRIDO"),SUMIF(S!$O:$O,$I116&amp;$O116&amp;$Q116&amp;UPPER(TEXT(AW$4,"MMMMYYYY"))&amp;$Z116,IF($W$1="Pesos CLP",S!$AD:$AD,S!$AO:$AO)),0)</f>
        <v>0</v>
      </c>
      <c r="AX116" s="19">
        <f>IF(OR($I116="REAL",$I116="INCURRIDO"),SUMIF(S!$O:$O,$I116&amp;$O116&amp;$Q116&amp;UPPER(TEXT(AX$4,"MMMMYYYY"))&amp;$Z116,IF($W$1="Pesos CLP",S!$AD:$AD,S!$AO:$AO)),0)</f>
        <v>0</v>
      </c>
      <c r="AY116" s="19">
        <f>IF(OR($I116="REAL",$I116="INCURRIDO"),SUMIF(S!$O:$O,$I116&amp;$O116&amp;$Q116&amp;UPPER(TEXT(AY$4,"MMMMYYYY"))&amp;$Z116,IF($W$1="Pesos CLP",S!$AD:$AD,S!$AO:$AO)),0)</f>
        <v>0</v>
      </c>
      <c r="AZ116" s="19">
        <f>IF(OR($I116="REAL",$I116="INCURRIDO"),SUMIF(S!$O:$O,$I116&amp;$O116&amp;$Q116&amp;UPPER(TEXT(AZ$4,"MMMMYYYY"))&amp;$Z116,IF($W$1="Pesos CLP",S!$AD:$AD,S!$AO:$AO)),0)</f>
        <v>0</v>
      </c>
      <c r="BA116" s="19">
        <f>IF(OR($I116="REAL",$I116="INCURRIDO"),SUMIF(S!$O:$O,$I116&amp;$O116&amp;$Q116&amp;UPPER(TEXT(BA$4,"MMMMYYYY"))&amp;$Z116,IF($W$1="Pesos CLP",S!$AD:$AD,S!$AO:$AO)),0)</f>
        <v>0</v>
      </c>
      <c r="BB116" s="19">
        <f>IF(OR($I116="REAL",$I116="INCURRIDO"),SUMIF(S!$O:$O,$I116&amp;$O116&amp;$Q116&amp;UPPER(TEXT(BB$4,"MMMMYYYY"))&amp;$Z116,IF($W$1="Pesos CLP",S!$AD:$AD,S!$AO:$AO)),0)</f>
        <v>0</v>
      </c>
      <c r="BC116" s="19">
        <f>IF(OR($I116="REAL",$I116="INCURRIDO"),SUMIF(S!$O:$O,$I116&amp;$O116&amp;$Q116&amp;UPPER(TEXT(BC$4,"MMMMYYYY"))&amp;$Z116,IF($W$1="Pesos CLP",S!$AD:$AD,S!$AO:$AO)),0)</f>
        <v>0</v>
      </c>
      <c r="BD116" s="19">
        <f>IF(OR($I116="REAL",$I116="INCURRIDO"),SUMIF(S!$O:$O,$I116&amp;$O116&amp;$Q116&amp;UPPER(TEXT(BD$4,"MMMMYYYY"))&amp;$Z116,IF($W$1="Pesos CLP",S!$AD:$AD,S!$AO:$AO)),0)</f>
        <v>0</v>
      </c>
      <c r="BE116" s="19">
        <f>IF(OR($I116="REAL",$I116="INCURRIDO"),SUMIF(S!$O:$O,$I116&amp;$O116&amp;$Q116&amp;UPPER(TEXT(BE$4,"MMMMYYYY"))&amp;$Z116,IF($W$1="Pesos CLP",S!$AD:$AD,S!$AO:$AO)),0)</f>
        <v>0</v>
      </c>
      <c r="BF116" s="19">
        <f>IF(OR($I116="REAL",$I116="INCURRIDO"),SUMIF(S!$O:$O,$I116&amp;$O116&amp;$Q116&amp;UPPER(TEXT(BF$4,"MMMMYYYY"))&amp;$Z116,IF($W$1="Pesos CLP",S!$AD:$AD,S!$AO:$AO)),0)</f>
        <v>0</v>
      </c>
      <c r="BG116" s="19">
        <f>IF(OR($I116="REAL",$I116="INCURRIDO"),SUMIF(S!$O:$O,$I116&amp;$O116&amp;$Q116&amp;UPPER(TEXT(BG$4,"MMMMYYYY"))&amp;$Z116,IF($W$1="Pesos CLP",S!$AD:$AD,S!$AO:$AO)),0)</f>
        <v>0</v>
      </c>
      <c r="BH116" s="19">
        <f>IF(OR($I116="REAL",$I116="INCURRIDO"),SUMIF(S!$O:$O,$I116&amp;$O116&amp;$Q116&amp;UPPER(TEXT(BH$4,"MMMMYYYY"))&amp;$Z116,IF($W$1="Pesos CLP",S!$AD:$AD,S!$AO:$AO)),0)</f>
        <v>0</v>
      </c>
      <c r="BI116" s="19">
        <f>IF(OR($I116="REAL",$I116="INCURRIDO"),SUMIF(S!$O:$O,$I116&amp;$O116&amp;$Q116&amp;UPPER(TEXT(BI$4,"MMMMYYYY"))&amp;$Z116,IF($W$1="Pesos CLP",S!$AD:$AD,S!$AO:$AO)),0)</f>
        <v>0</v>
      </c>
      <c r="BJ116" s="19">
        <f>IF(OR($I116="REAL",$I116="INCURRIDO"),SUMIF(S!$O:$O,$I116&amp;$O116&amp;$Q116&amp;UPPER(TEXT(BJ$4,"MMMMYYYY"))&amp;$Z116,IF($W$1="Pesos CLP",S!$AD:$AD,S!$AO:$AO)),0)</f>
        <v>0</v>
      </c>
      <c r="BK116" s="19">
        <f>IF(OR($I116="REAL",$I116="INCURRIDO"),SUMIF(S!$O:$O,$I116&amp;$O116&amp;$Q116&amp;UPPER(TEXT(BK$4,"MMMMYYYY"))&amp;$Z116,IF($W$1="Pesos CLP",S!$AD:$AD,S!$AO:$AO)),0)</f>
        <v>0</v>
      </c>
      <c r="BL116" s="19">
        <f>IF(OR($I116="REAL",$I116="INCURRIDO"),SUMIF(S!$O:$O,$I116&amp;$O116&amp;$Q116&amp;UPPER(TEXT(BL$4,"MMMMYYYY"))&amp;$Z116,IF($W$1="Pesos CLP",S!$AD:$AD,S!$AO:$AO)),0)</f>
        <v>0</v>
      </c>
      <c r="BM116" s="19">
        <f>IF(OR($I116="REAL",$I116="INCURRIDO"),SUMIF(S!$O:$O,$I116&amp;$O116&amp;$Q116&amp;UPPER(TEXT(BM$4,"MMMMYYYY"))&amp;$Z116,IF($W$1="Pesos CLP",S!$AD:$AD,S!$AO:$AO)),0)</f>
        <v>0</v>
      </c>
      <c r="BN116" s="19">
        <f>IF(OR($I116="REAL",$I116="INCURRIDO"),SUMIF(S!$O:$O,$I116&amp;$O116&amp;$Q116&amp;UPPER(TEXT(BN$4,"MMMMYYYY"))&amp;$Z116,IF($W$1="Pesos CLP",S!$AD:$AD,S!$AO:$AO)),0)</f>
        <v>0</v>
      </c>
      <c r="BO116" s="19">
        <f>IF(OR($I116="REAL",$I116="INCURRIDO"),SUMIF(S!$O:$O,$I116&amp;$O116&amp;$Q116&amp;UPPER(TEXT(BO$4,"MMMMYYYY"))&amp;$Z116,IF($W$1="Pesos CLP",S!$AD:$AD,S!$AO:$AO)),0)</f>
        <v>0</v>
      </c>
      <c r="BP116" s="19">
        <f>IF(OR($I116="REAL",$I116="INCURRIDO"),SUMIF(S!$O:$O,$I116&amp;$O116&amp;$Q116&amp;UPPER(TEXT(BP$4,"MMMMYYYY"))&amp;$Z116,IF($W$1="Pesos CLP",S!$AD:$AD,S!$AO:$AO)),0)</f>
        <v>0</v>
      </c>
      <c r="BQ116" s="19">
        <f>IF(OR($I116="REAL",$I116="INCURRIDO"),SUMIF(S!$O:$O,$I116&amp;$O116&amp;$Q116&amp;UPPER(TEXT(BQ$4,"MMMMYYYY"))&amp;$Z116,IF($W$1="Pesos CLP",S!$AD:$AD,S!$AO:$AO)),0)</f>
        <v>0</v>
      </c>
      <c r="BR116" s="19">
        <f>IF(OR($I116="REAL",$I116="INCURRIDO"),SUMIF(S!$O:$O,$I116&amp;$O116&amp;$Q116&amp;UPPER(TEXT(BR$4,"MMMMYYYY"))&amp;$Z116,IF($W$1="Pesos CLP",S!$AD:$AD,S!$AO:$AO)),0)</f>
        <v>0</v>
      </c>
      <c r="BS116" s="19">
        <f>IF(OR($I116="REAL",$I116="INCURRIDO"),SUMIF(S!$O:$O,$I116&amp;$O116&amp;$Q116&amp;UPPER(TEXT(BS$4,"MMMMYYYY"))&amp;$Z116,IF($W$1="Pesos CLP",S!$AD:$AD,S!$AO:$AO)),0)</f>
        <v>0</v>
      </c>
      <c r="BT116" s="19">
        <f>IF(OR($I116="REAL",$I116="INCURRIDO"),SUMIF(S!$O:$O,$I116&amp;$O116&amp;$Q116&amp;UPPER(TEXT(BT$4,"MMMMYYYY"))&amp;$Z116,IF($W$1="Pesos CLP",S!$AD:$AD,S!$AO:$AO)),0)</f>
        <v>0</v>
      </c>
      <c r="BU116" s="19">
        <f>IF(OR($I116="REAL",$I116="INCURRIDO"),SUMIF(S!$O:$O,$I116&amp;$O116&amp;$Q116&amp;UPPER(TEXT(BU$4,"MMMMYYYY"))&amp;$Z116,IF($W$1="Pesos CLP",S!$AD:$AD,S!$AO:$AO)),0)</f>
        <v>0</v>
      </c>
      <c r="BV116" s="19">
        <f>IF(OR($I116="REAL",$I116="INCURRIDO"),SUMIF(S!$O:$O,$I116&amp;$O116&amp;$Q116&amp;UPPER(TEXT(BV$4,"MMMMYYYY"))&amp;$Z116,IF($W$1="Pesos CLP",S!$AD:$AD,S!$AO:$AO)),0)</f>
        <v>0</v>
      </c>
      <c r="BW116" s="19">
        <f>IF(OR($I116="REAL",$I116="INCURRIDO"),SUMIF(S!$O:$O,$I116&amp;$O116&amp;$Q116&amp;UPPER(TEXT(BW$4,"MMMMYYYY"))&amp;$Z116,IF($W$1="Pesos CLP",S!$AD:$AD,S!$AO:$AO)),0)</f>
        <v>0</v>
      </c>
      <c r="BX116" s="19">
        <f>IF(OR($I116="REAL",$I116="INCURRIDO"),SUMIF(S!$O:$O,$I116&amp;$O116&amp;$Q116&amp;UPPER(TEXT(BX$4,"MMMMYYYY"))&amp;$Z116,IF($W$1="Pesos CLP",S!$AD:$AD,S!$AO:$AO)),0)</f>
        <v>0</v>
      </c>
      <c r="BY116" s="19">
        <f>IF(OR($I116="REAL",$I116="INCURRIDO"),SUMIF(S!$O:$O,$I116&amp;$O116&amp;$Q116&amp;UPPER(TEXT(BY$4,"MMMMYYYY"))&amp;$Z116,IF($W$1="Pesos CLP",S!$AD:$AD,S!$AO:$AO)),0)</f>
        <v>0</v>
      </c>
      <c r="BZ116" s="19">
        <f>IF(OR($I116="REAL",$I116="INCURRIDO"),SUMIF(S!$O:$O,$I116&amp;$O116&amp;$Q116&amp;UPPER(TEXT(BZ$4,"MMMMYYYY"))&amp;$Z116,IF($W$1="Pesos CLP",S!$AD:$AD,S!$AO:$AO)),0)</f>
        <v>0</v>
      </c>
      <c r="CA116" s="19">
        <f>IF(OR($I116="REAL",$I116="INCURRIDO"),SUMIF(S!$O:$O,$I116&amp;$O116&amp;$Q116&amp;UPPER(TEXT(CA$4,"MMMMYYYY"))&amp;$Z116,IF($W$1="Pesos CLP",S!$AD:$AD,S!$AO:$AO)),0)</f>
        <v>0</v>
      </c>
      <c r="CB116" s="19">
        <f>IF(OR($I116="REAL",$I116="INCURRIDO"),SUMIF(S!$O:$O,$I116&amp;$O116&amp;$Q116&amp;UPPER(TEXT(CB$4,"MMMMYYYY"))&amp;$Z116,IF($W$1="Pesos CLP",S!$AD:$AD,S!$AO:$AO)),0)</f>
        <v>0</v>
      </c>
      <c r="CC116" s="19">
        <f>IF(OR($I116="REAL",$I116="INCURRIDO"),SUMIF(S!$O:$O,$I116&amp;$O116&amp;$Q116&amp;UPPER(TEXT(CC$4,"MMMMYYYY"))&amp;$Z116,IF($W$1="Pesos CLP",S!$AD:$AD,S!$AO:$AO)),0)</f>
        <v>0</v>
      </c>
      <c r="CD116" s="19">
        <f>IF(OR($I116="REAL",$I116="INCURRIDO"),SUMIF(S!$O:$O,$I116&amp;$O116&amp;$Q116&amp;UPPER(TEXT(CD$4,"MMMMYYYY"))&amp;$Z116,IF($W$1="Pesos CLP",S!$AD:$AD,S!$AO:$AO)),0)</f>
        <v>0</v>
      </c>
      <c r="CE116" s="19">
        <f>IF(OR($I116="REAL",$I116="INCURRIDO"),SUMIF(S!$O:$O,$I116&amp;$O116&amp;$Q116&amp;UPPER(TEXT(CE$4,"MMMMYYYY"))&amp;$Z116,IF($W$1="Pesos CLP",S!$AD:$AD,S!$AO:$AO)),0)</f>
        <v>2762.9093162557319</v>
      </c>
      <c r="CF116" s="19">
        <f>IF(OR($I116="REAL",$I116="INCURRIDO"),SUMIF(S!$O:$O,$I116&amp;$O116&amp;$Q116&amp;UPPER(TEXT(CF$4,"MMMMYYYY"))&amp;$Z116,IF($W$1="Pesos CLP",S!$AD:$AD,S!$AO:$AO)),0)</f>
        <v>5332.6631898797732</v>
      </c>
      <c r="CG116" s="19">
        <f>IF(OR($I116="REAL",$I116="INCURRIDO"),SUMIF(S!$O:$O,$I116&amp;$O116&amp;$Q116&amp;UPPER(TEXT(CG$4,"MMMMYYYY"))&amp;$Z116,IF($W$1="Pesos CLP",S!$AD:$AD,S!$AO:$AO)),0)</f>
        <v>3958.5966733296968</v>
      </c>
      <c r="CH116" s="19">
        <f>IF(OR($I116="REAL",$I116="INCURRIDO"),SUMIF(S!$O:$O,$I116&amp;$O116&amp;$Q116&amp;UPPER(TEXT(CH$4,"MMMMYYYY"))&amp;$Z116,IF($W$1="Pesos CLP",S!$AD:$AD,S!$AO:$AO)),0)</f>
        <v>4355.0795482979256</v>
      </c>
      <c r="CI116" s="19">
        <f>IF(OR($I116="REAL",$I116="INCURRIDO"),SUMIF(S!$O:$O,$I116&amp;$O116&amp;$Q116&amp;UPPER(TEXT(CI$4,"MMMMYYYY"))&amp;$Z116,IF($W$1="Pesos CLP",S!$AD:$AD,S!$AO:$AO)),0)</f>
        <v>9542.6657116252427</v>
      </c>
      <c r="CJ116" s="19">
        <f>IF(OR($I116="REAL",$I116="INCURRIDO"),SUMIF(S!$O:$O,$I116&amp;$O116&amp;$Q116&amp;UPPER(TEXT(CJ$4,"MMMMYYYY"))&amp;$Z116,IF($W$1="Pesos CLP",S!$AD:$AD,S!$AO:$AO)),0)</f>
        <v>-597.05114246830362</v>
      </c>
      <c r="CK116" s="378">
        <f t="shared" si="114"/>
        <v>0</v>
      </c>
      <c r="CL116" s="378">
        <f t="shared" si="114"/>
        <v>0</v>
      </c>
      <c r="CM116" s="378">
        <f t="shared" si="114"/>
        <v>0</v>
      </c>
      <c r="CN116" s="378">
        <f t="shared" si="114"/>
        <v>0</v>
      </c>
      <c r="CO116" s="378">
        <f t="shared" si="114"/>
        <v>0</v>
      </c>
      <c r="CP116" s="378">
        <f t="shared" si="114"/>
        <v>0</v>
      </c>
      <c r="CQ116" s="378">
        <f t="shared" si="114"/>
        <v>0</v>
      </c>
      <c r="CR116" s="378">
        <f t="shared" si="114"/>
        <v>0</v>
      </c>
      <c r="CS116" s="378">
        <f t="shared" si="114"/>
        <v>0</v>
      </c>
      <c r="CT116" s="378">
        <f t="shared" si="114"/>
        <v>0</v>
      </c>
      <c r="CU116" s="378">
        <f t="shared" si="115"/>
        <v>0</v>
      </c>
      <c r="CV116" s="378">
        <f t="shared" si="120"/>
        <v>0</v>
      </c>
      <c r="CW116" s="378">
        <f t="shared" si="120"/>
        <v>0</v>
      </c>
      <c r="CX116" s="378">
        <f t="shared" si="120"/>
        <v>0</v>
      </c>
      <c r="CY116" s="378">
        <f t="shared" si="120"/>
        <v>0</v>
      </c>
      <c r="CZ116" s="378">
        <f t="shared" si="120"/>
        <v>0</v>
      </c>
      <c r="DA116" s="378">
        <f t="shared" si="120"/>
        <v>0</v>
      </c>
      <c r="DB116" s="378">
        <f t="shared" si="120"/>
        <v>0</v>
      </c>
      <c r="DC116" s="378">
        <f t="shared" si="120"/>
        <v>0</v>
      </c>
      <c r="DD116" s="378">
        <f t="shared" si="120"/>
        <v>0</v>
      </c>
      <c r="DE116" s="378">
        <f t="shared" si="120"/>
        <v>0</v>
      </c>
      <c r="DF116" s="378">
        <f t="shared" si="120"/>
        <v>0</v>
      </c>
      <c r="DG116" s="378">
        <f t="shared" si="120"/>
        <v>0</v>
      </c>
      <c r="DH116" s="378">
        <f t="shared" si="120"/>
        <v>0</v>
      </c>
      <c r="DI116" s="378">
        <f t="shared" si="120"/>
        <v>0</v>
      </c>
      <c r="DJ116" s="378">
        <f t="shared" si="120"/>
        <v>0</v>
      </c>
      <c r="DK116" s="378">
        <f t="shared" si="122"/>
        <v>0</v>
      </c>
      <c r="DL116" s="378">
        <f t="shared" si="116"/>
        <v>0</v>
      </c>
      <c r="DM116" s="378">
        <f t="shared" si="116"/>
        <v>0</v>
      </c>
      <c r="DN116" s="378">
        <f t="shared" si="116"/>
        <v>0</v>
      </c>
      <c r="DO116" s="378">
        <f t="shared" si="116"/>
        <v>0</v>
      </c>
      <c r="DP116" s="378">
        <f t="shared" si="116"/>
        <v>0</v>
      </c>
      <c r="DQ116" s="378">
        <f t="shared" si="116"/>
        <v>0</v>
      </c>
      <c r="DR116" s="378">
        <f t="shared" si="116"/>
        <v>0</v>
      </c>
      <c r="DS116" s="378">
        <f t="shared" si="116"/>
        <v>0</v>
      </c>
      <c r="DT116" s="378">
        <f t="shared" si="116"/>
        <v>0</v>
      </c>
      <c r="DU116" s="378">
        <f t="shared" si="116"/>
        <v>0</v>
      </c>
      <c r="DV116" s="378">
        <f t="shared" si="117"/>
        <v>0</v>
      </c>
      <c r="DW116" s="378">
        <f t="shared" si="117"/>
        <v>0</v>
      </c>
      <c r="DX116" s="378">
        <f t="shared" si="117"/>
        <v>0</v>
      </c>
      <c r="DY116" s="378">
        <f t="shared" si="117"/>
        <v>0</v>
      </c>
      <c r="DZ116" s="378">
        <f t="shared" si="117"/>
        <v>0</v>
      </c>
      <c r="EA116" s="378">
        <f t="shared" si="117"/>
        <v>0</v>
      </c>
      <c r="EB116" s="378">
        <f t="shared" si="117"/>
        <v>0</v>
      </c>
      <c r="EC116" s="378">
        <f t="shared" si="117"/>
        <v>0</v>
      </c>
      <c r="ED116" s="378">
        <f t="shared" si="117"/>
        <v>0</v>
      </c>
      <c r="EE116" s="378">
        <f t="shared" si="117"/>
        <v>0</v>
      </c>
      <c r="EF116" s="378">
        <f t="shared" si="118"/>
        <v>0</v>
      </c>
      <c r="EG116" s="378">
        <f t="shared" si="118"/>
        <v>0</v>
      </c>
      <c r="EH116" s="378">
        <f t="shared" si="118"/>
        <v>0</v>
      </c>
      <c r="EI116" s="378">
        <f t="shared" si="118"/>
        <v>0</v>
      </c>
      <c r="EJ116" s="378">
        <f t="shared" si="118"/>
        <v>0</v>
      </c>
      <c r="EK116" s="378">
        <f t="shared" si="118"/>
        <v>0</v>
      </c>
      <c r="EL116" s="378">
        <f t="shared" si="118"/>
        <v>0</v>
      </c>
      <c r="EM116" s="378">
        <f t="shared" si="118"/>
        <v>0</v>
      </c>
      <c r="EN116" s="378">
        <f t="shared" si="118"/>
        <v>0</v>
      </c>
      <c r="EO116" s="378">
        <f t="shared" si="118"/>
        <v>0</v>
      </c>
      <c r="EP116" s="378">
        <f t="shared" si="118"/>
        <v>0</v>
      </c>
      <c r="EQ116" s="378">
        <f t="shared" si="118"/>
        <v>0</v>
      </c>
    </row>
    <row r="117" spans="1:147" x14ac:dyDescent="0.3">
      <c r="A117" s="368"/>
      <c r="B117" s="368"/>
      <c r="C117" s="368"/>
      <c r="D117" s="368">
        <f t="shared" si="77"/>
        <v>1.034195933456562</v>
      </c>
      <c r="E117" s="368" t="str">
        <f>VLOOKUP(TEXT(Z117,0),'G2'!B:D,3,0)</f>
        <v>MN</v>
      </c>
      <c r="F117" s="816">
        <f t="shared" si="78"/>
        <v>59036.214545426941</v>
      </c>
      <c r="G117" s="755" t="str">
        <f t="shared" si="75"/>
        <v>REAL 91243110 REMUNERACION BERG_CAD</v>
      </c>
      <c r="H117" s="756" t="s">
        <v>1190</v>
      </c>
      <c r="I117" s="370" t="s">
        <v>21</v>
      </c>
      <c r="J117" s="370" t="s">
        <v>269</v>
      </c>
      <c r="K117" s="368" t="s">
        <v>247</v>
      </c>
      <c r="L117" s="368" t="str">
        <f>IFERROR(VLOOKUP(TEXT(Z117,0),'G2'!$B$5:$D$21,3,0),"")</f>
        <v>MN</v>
      </c>
      <c r="M117" s="369"/>
      <c r="N117" s="370" t="s">
        <v>929</v>
      </c>
      <c r="O117" s="370" t="s">
        <v>613</v>
      </c>
      <c r="P117" s="370"/>
      <c r="Q117" s="370" t="s">
        <v>703</v>
      </c>
      <c r="R117" s="370" t="s">
        <v>26</v>
      </c>
      <c r="S117" s="371"/>
      <c r="T117" s="372">
        <v>45627</v>
      </c>
      <c r="U117" s="372">
        <v>45657</v>
      </c>
      <c r="V117" s="373">
        <f t="shared" si="121"/>
        <v>1</v>
      </c>
      <c r="W117" s="374">
        <v>0</v>
      </c>
      <c r="X117" s="17" cm="1">
        <f t="array" ref="X117">+IF($W$1="Pesos CLP",W117,W117/TC)*MB_24A25</f>
        <v>0</v>
      </c>
      <c r="Y117" s="18">
        <f t="shared" si="107"/>
        <v>117808.04627276675</v>
      </c>
      <c r="Z117">
        <v>91243110</v>
      </c>
      <c r="AA117" s="19">
        <f>IF(OR($I117="REAL",$I117="INCURRIDO"),SUMIF(S!$O:$O,$I117&amp;$O117&amp;$Q117&amp;UPPER(TEXT(AA$4,"MMMMYYYY"))&amp;$Z117,IF($W$1="Pesos CLP",S!$AD:$AD,S!$AO:$AO)),0)</f>
        <v>0</v>
      </c>
      <c r="AB117" s="19">
        <f>IF(OR($I117="REAL",$I117="INCURRIDO"),SUMIF(S!$O:$O,$I117&amp;$O117&amp;$Q117&amp;UPPER(TEXT(AB$4,"MMMMYYYY"))&amp;$Z117,IF($W$1="Pesos CLP",S!$AD:$AD,S!$AO:$AO)),0)</f>
        <v>0</v>
      </c>
      <c r="AC117" s="19">
        <f>IF(OR($I117="REAL",$I117="INCURRIDO"),SUMIF(S!$O:$O,$I117&amp;$O117&amp;$Q117&amp;UPPER(TEXT(AC$4,"MMMMYYYY"))&amp;$Z117,IF($W$1="Pesos CLP",S!$AD:$AD,S!$AO:$AO)),0)</f>
        <v>0</v>
      </c>
      <c r="AD117" s="19">
        <f>IF(OR($I117="REAL",$I117="INCURRIDO"),SUMIF(S!$O:$O,$I117&amp;$O117&amp;$Q117&amp;UPPER(TEXT(AD$4,"MMMMYYYY"))&amp;$Z117,IF($W$1="Pesos CLP",S!$AD:$AD,S!$AO:$AO)),0)</f>
        <v>0</v>
      </c>
      <c r="AE117" s="19">
        <f>IF(OR($I117="REAL",$I117="INCURRIDO"),SUMIF(S!$O:$O,$I117&amp;$O117&amp;$Q117&amp;UPPER(TEXT(AE$4,"MMMMYYYY"))&amp;$Z117,IF($W$1="Pesos CLP",S!$AD:$AD,S!$AO:$AO)),0)</f>
        <v>0</v>
      </c>
      <c r="AF117" s="19">
        <f>IF(OR($I117="REAL",$I117="INCURRIDO"),SUMIF(S!$O:$O,$I117&amp;$O117&amp;$Q117&amp;UPPER(TEXT(AF$4,"MMMMYYYY"))&amp;$Z117,IF($W$1="Pesos CLP",S!$AD:$AD,S!$AO:$AO)),0)</f>
        <v>0</v>
      </c>
      <c r="AG117" s="19">
        <f>IF(OR($I117="REAL",$I117="INCURRIDO"),SUMIF(S!$O:$O,$I117&amp;$O117&amp;$Q117&amp;UPPER(TEXT(AG$4,"MMMMYYYY"))&amp;$Z117,IF($W$1="Pesos CLP",S!$AD:$AD,S!$AO:$AO)),0)</f>
        <v>0</v>
      </c>
      <c r="AH117" s="19">
        <f>IF(OR($I117="REAL",$I117="INCURRIDO"),SUMIF(S!$O:$O,$I117&amp;$O117&amp;$Q117&amp;UPPER(TEXT(AH$4,"MMMMYYYY"))&amp;$Z117,IF($W$1="Pesos CLP",S!$AD:$AD,S!$AO:$AO)),0)</f>
        <v>0</v>
      </c>
      <c r="AI117" s="19">
        <f>IF(OR($I117="REAL",$I117="INCURRIDO"),SUMIF(S!$O:$O,$I117&amp;$O117&amp;$Q117&amp;UPPER(TEXT(AI$4,"MMMMYYYY"))&amp;$Z117,IF($W$1="Pesos CLP",S!$AD:$AD,S!$AO:$AO)),0)</f>
        <v>0</v>
      </c>
      <c r="AJ117" s="19">
        <f>IF(OR($I117="REAL",$I117="INCURRIDO"),SUMIF(S!$O:$O,$I117&amp;$O117&amp;$Q117&amp;UPPER(TEXT(AJ$4,"MMMMYYYY"))&amp;$Z117,IF($W$1="Pesos CLP",S!$AD:$AD,S!$AO:$AO)),0)</f>
        <v>0</v>
      </c>
      <c r="AK117" s="19">
        <f>IF(OR($I117="REAL",$I117="INCURRIDO"),SUMIF(S!$O:$O,$I117&amp;$O117&amp;$Q117&amp;UPPER(TEXT(AK$4,"MMMMYYYY"))&amp;$Z117,IF($W$1="Pesos CLP",S!$AD:$AD,S!$AO:$AO)),0)</f>
        <v>0</v>
      </c>
      <c r="AL117" s="19">
        <f>IF(OR($I117="REAL",$I117="INCURRIDO"),SUMIF(S!$O:$O,$I117&amp;$O117&amp;$Q117&amp;UPPER(TEXT(AL$4,"MMMMYYYY"))&amp;$Z117,IF($W$1="Pesos CLP",S!$AD:$AD,S!$AO:$AO)),0)</f>
        <v>0</v>
      </c>
      <c r="AM117" s="19">
        <f>IF(OR($I117="REAL",$I117="INCURRIDO"),SUMIF(S!$O:$O,$I117&amp;$O117&amp;$Q117&amp;UPPER(TEXT(AM$4,"MMMMYYYY"))&amp;$Z117,IF($W$1="Pesos CLP",S!$AD:$AD,S!$AO:$AO)),0)</f>
        <v>0</v>
      </c>
      <c r="AN117" s="19">
        <f>IF(OR($I117="REAL",$I117="INCURRIDO"),SUMIF(S!$O:$O,$I117&amp;$O117&amp;$Q117&amp;UPPER(TEXT(AN$4,"MMMMYYYY"))&amp;$Z117,IF($W$1="Pesos CLP",S!$AD:$AD,S!$AO:$AO)),0)</f>
        <v>0</v>
      </c>
      <c r="AO117" s="19">
        <f>IF(OR($I117="REAL",$I117="INCURRIDO"),SUMIF(S!$O:$O,$I117&amp;$O117&amp;$Q117&amp;UPPER(TEXT(AO$4,"MMMMYYYY"))&amp;$Z117,IF($W$1="Pesos CLP",S!$AD:$AD,S!$AO:$AO)),0)</f>
        <v>0</v>
      </c>
      <c r="AP117" s="19">
        <f>IF(OR($I117="REAL",$I117="INCURRIDO"),SUMIF(S!$O:$O,$I117&amp;$O117&amp;$Q117&amp;UPPER(TEXT(AP$4,"MMMMYYYY"))&amp;$Z117,IF($W$1="Pesos CLP",S!$AD:$AD,S!$AO:$AO)),0)</f>
        <v>0</v>
      </c>
      <c r="AQ117" s="19">
        <f>IF(OR($I117="REAL",$I117="INCURRIDO"),SUMIF(S!$O:$O,$I117&amp;$O117&amp;$Q117&amp;UPPER(TEXT(AQ$4,"MMMMYYYY"))&amp;$Z117,IF($W$1="Pesos CLP",S!$AD:$AD,S!$AO:$AO)),0)</f>
        <v>0</v>
      </c>
      <c r="AR117" s="19">
        <f>IF(OR($I117="REAL",$I117="INCURRIDO"),SUMIF(S!$O:$O,$I117&amp;$O117&amp;$Q117&amp;UPPER(TEXT(AR$4,"MMMMYYYY"))&amp;$Z117,IF($W$1="Pesos CLP",S!$AD:$AD,S!$AO:$AO)),0)</f>
        <v>0</v>
      </c>
      <c r="AS117" s="19">
        <f>IF(OR($I117="REAL",$I117="INCURRIDO"),SUMIF(S!$O:$O,$I117&amp;$O117&amp;$Q117&amp;UPPER(TEXT(AS$4,"MMMMYYYY"))&amp;$Z117,IF($W$1="Pesos CLP",S!$AD:$AD,S!$AO:$AO)),0)</f>
        <v>0</v>
      </c>
      <c r="AT117" s="19">
        <f>IF(OR($I117="REAL",$I117="INCURRIDO"),SUMIF(S!$O:$O,$I117&amp;$O117&amp;$Q117&amp;UPPER(TEXT(AT$4,"MMMMYYYY"))&amp;$Z117,IF($W$1="Pesos CLP",S!$AD:$AD,S!$AO:$AO)),0)</f>
        <v>0</v>
      </c>
      <c r="AU117" s="19">
        <f>IF(OR($I117="REAL",$I117="INCURRIDO"),SUMIF(S!$O:$O,$I117&amp;$O117&amp;$Q117&amp;UPPER(TEXT(AU$4,"MMMMYYYY"))&amp;$Z117,IF($W$1="Pesos CLP",S!$AD:$AD,S!$AO:$AO)),0)</f>
        <v>0</v>
      </c>
      <c r="AV117" s="19">
        <f>IF(OR($I117="REAL",$I117="INCURRIDO"),SUMIF(S!$O:$O,$I117&amp;$O117&amp;$Q117&amp;UPPER(TEXT(AV$4,"MMMMYYYY"))&amp;$Z117,IF($W$1="Pesos CLP",S!$AD:$AD,S!$AO:$AO)),0)</f>
        <v>0</v>
      </c>
      <c r="AW117" s="19">
        <f>IF(OR($I117="REAL",$I117="INCURRIDO"),SUMIF(S!$O:$O,$I117&amp;$O117&amp;$Q117&amp;UPPER(TEXT(AW$4,"MMMMYYYY"))&amp;$Z117,IF($W$1="Pesos CLP",S!$AD:$AD,S!$AO:$AO)),0)</f>
        <v>0</v>
      </c>
      <c r="AX117" s="19">
        <f>IF(OR($I117="REAL",$I117="INCURRIDO"),SUMIF(S!$O:$O,$I117&amp;$O117&amp;$Q117&amp;UPPER(TEXT(AX$4,"MMMMYYYY"))&amp;$Z117,IF($W$1="Pesos CLP",S!$AD:$AD,S!$AO:$AO)),0)</f>
        <v>0</v>
      </c>
      <c r="AY117" s="19">
        <f>IF(OR($I117="REAL",$I117="INCURRIDO"),SUMIF(S!$O:$O,$I117&amp;$O117&amp;$Q117&amp;UPPER(TEXT(AY$4,"MMMMYYYY"))&amp;$Z117,IF($W$1="Pesos CLP",S!$AD:$AD,S!$AO:$AO)),0)</f>
        <v>0</v>
      </c>
      <c r="AZ117" s="19">
        <f>IF(OR($I117="REAL",$I117="INCURRIDO"),SUMIF(S!$O:$O,$I117&amp;$O117&amp;$Q117&amp;UPPER(TEXT(AZ$4,"MMMMYYYY"))&amp;$Z117,IF($W$1="Pesos CLP",S!$AD:$AD,S!$AO:$AO)),0)</f>
        <v>0</v>
      </c>
      <c r="BA117" s="19">
        <f>IF(OR($I117="REAL",$I117="INCURRIDO"),SUMIF(S!$O:$O,$I117&amp;$O117&amp;$Q117&amp;UPPER(TEXT(BA$4,"MMMMYYYY"))&amp;$Z117,IF($W$1="Pesos CLP",S!$AD:$AD,S!$AO:$AO)),0)</f>
        <v>0</v>
      </c>
      <c r="BB117" s="19">
        <f>IF(OR($I117="REAL",$I117="INCURRIDO"),SUMIF(S!$O:$O,$I117&amp;$O117&amp;$Q117&amp;UPPER(TEXT(BB$4,"MMMMYYYY"))&amp;$Z117,IF($W$1="Pesos CLP",S!$AD:$AD,S!$AO:$AO)),0)</f>
        <v>0</v>
      </c>
      <c r="BC117" s="19">
        <f>IF(OR($I117="REAL",$I117="INCURRIDO"),SUMIF(S!$O:$O,$I117&amp;$O117&amp;$Q117&amp;UPPER(TEXT(BC$4,"MMMMYYYY"))&amp;$Z117,IF($W$1="Pesos CLP",S!$AD:$AD,S!$AO:$AO)),0)</f>
        <v>0</v>
      </c>
      <c r="BD117" s="19">
        <f>IF(OR($I117="REAL",$I117="INCURRIDO"),SUMIF(S!$O:$O,$I117&amp;$O117&amp;$Q117&amp;UPPER(TEXT(BD$4,"MMMMYYYY"))&amp;$Z117,IF($W$1="Pesos CLP",S!$AD:$AD,S!$AO:$AO)),0)</f>
        <v>0</v>
      </c>
      <c r="BE117" s="19">
        <f>IF(OR($I117="REAL",$I117="INCURRIDO"),SUMIF(S!$O:$O,$I117&amp;$O117&amp;$Q117&amp;UPPER(TEXT(BE$4,"MMMMYYYY"))&amp;$Z117,IF($W$1="Pesos CLP",S!$AD:$AD,S!$AO:$AO)),0)</f>
        <v>0</v>
      </c>
      <c r="BF117" s="19">
        <f>IF(OR($I117="REAL",$I117="INCURRIDO"),SUMIF(S!$O:$O,$I117&amp;$O117&amp;$Q117&amp;UPPER(TEXT(BF$4,"MMMMYYYY"))&amp;$Z117,IF($W$1="Pesos CLP",S!$AD:$AD,S!$AO:$AO)),0)</f>
        <v>0</v>
      </c>
      <c r="BG117" s="19">
        <f>IF(OR($I117="REAL",$I117="INCURRIDO"),SUMIF(S!$O:$O,$I117&amp;$O117&amp;$Q117&amp;UPPER(TEXT(BG$4,"MMMMYYYY"))&amp;$Z117,IF($W$1="Pesos CLP",S!$AD:$AD,S!$AO:$AO)),0)</f>
        <v>0</v>
      </c>
      <c r="BH117" s="19">
        <f>IF(OR($I117="REAL",$I117="INCURRIDO"),SUMIF(S!$O:$O,$I117&amp;$O117&amp;$Q117&amp;UPPER(TEXT(BH$4,"MMMMYYYY"))&amp;$Z117,IF($W$1="Pesos CLP",S!$AD:$AD,S!$AO:$AO)),0)</f>
        <v>0</v>
      </c>
      <c r="BI117" s="19">
        <f>IF(OR($I117="REAL",$I117="INCURRIDO"),SUMIF(S!$O:$O,$I117&amp;$O117&amp;$Q117&amp;UPPER(TEXT(BI$4,"MMMMYYYY"))&amp;$Z117,IF($W$1="Pesos CLP",S!$AD:$AD,S!$AO:$AO)),0)</f>
        <v>0</v>
      </c>
      <c r="BJ117" s="19">
        <f>IF(OR($I117="REAL",$I117="INCURRIDO"),SUMIF(S!$O:$O,$I117&amp;$O117&amp;$Q117&amp;UPPER(TEXT(BJ$4,"MMMMYYYY"))&amp;$Z117,IF($W$1="Pesos CLP",S!$AD:$AD,S!$AO:$AO)),0)</f>
        <v>0</v>
      </c>
      <c r="BK117" s="19">
        <f>IF(OR($I117="REAL",$I117="INCURRIDO"),SUMIF(S!$O:$O,$I117&amp;$O117&amp;$Q117&amp;UPPER(TEXT(BK$4,"MMMMYYYY"))&amp;$Z117,IF($W$1="Pesos CLP",S!$AD:$AD,S!$AO:$AO)),0)</f>
        <v>0</v>
      </c>
      <c r="BL117" s="19">
        <f>IF(OR($I117="REAL",$I117="INCURRIDO"),SUMIF(S!$O:$O,$I117&amp;$O117&amp;$Q117&amp;UPPER(TEXT(BL$4,"MMMMYYYY"))&amp;$Z117,IF($W$1="Pesos CLP",S!$AD:$AD,S!$AO:$AO)),0)</f>
        <v>0</v>
      </c>
      <c r="BM117" s="19">
        <f>IF(OR($I117="REAL",$I117="INCURRIDO"),SUMIF(S!$O:$O,$I117&amp;$O117&amp;$Q117&amp;UPPER(TEXT(BM$4,"MMMMYYYY"))&amp;$Z117,IF($W$1="Pesos CLP",S!$AD:$AD,S!$AO:$AO)),0)</f>
        <v>0</v>
      </c>
      <c r="BN117" s="19">
        <f>IF(OR($I117="REAL",$I117="INCURRIDO"),SUMIF(S!$O:$O,$I117&amp;$O117&amp;$Q117&amp;UPPER(TEXT(BN$4,"MMMMYYYY"))&amp;$Z117,IF($W$1="Pesos CLP",S!$AD:$AD,S!$AO:$AO)),0)</f>
        <v>0</v>
      </c>
      <c r="BO117" s="19">
        <f>IF(OR($I117="REAL",$I117="INCURRIDO"),SUMIF(S!$O:$O,$I117&amp;$O117&amp;$Q117&amp;UPPER(TEXT(BO$4,"MMMMYYYY"))&amp;$Z117,IF($W$1="Pesos CLP",S!$AD:$AD,S!$AO:$AO)),0)</f>
        <v>0</v>
      </c>
      <c r="BP117" s="19">
        <f>IF(OR($I117="REAL",$I117="INCURRIDO"),SUMIF(S!$O:$O,$I117&amp;$O117&amp;$Q117&amp;UPPER(TEXT(BP$4,"MMMMYYYY"))&amp;$Z117,IF($W$1="Pesos CLP",S!$AD:$AD,S!$AO:$AO)),0)</f>
        <v>0</v>
      </c>
      <c r="BQ117" s="19">
        <f>IF(OR($I117="REAL",$I117="INCURRIDO"),SUMIF(S!$O:$O,$I117&amp;$O117&amp;$Q117&amp;UPPER(TEXT(BQ$4,"MMMMYYYY"))&amp;$Z117,IF($W$1="Pesos CLP",S!$AD:$AD,S!$AO:$AO)),0)</f>
        <v>0</v>
      </c>
      <c r="BR117" s="19">
        <f>IF(OR($I117="REAL",$I117="INCURRIDO"),SUMIF(S!$O:$O,$I117&amp;$O117&amp;$Q117&amp;UPPER(TEXT(BR$4,"MMMMYYYY"))&amp;$Z117,IF($W$1="Pesos CLP",S!$AD:$AD,S!$AO:$AO)),0)</f>
        <v>0</v>
      </c>
      <c r="BS117" s="19">
        <f>IF(OR($I117="REAL",$I117="INCURRIDO"),SUMIF(S!$O:$O,$I117&amp;$O117&amp;$Q117&amp;UPPER(TEXT(BS$4,"MMMMYYYY"))&amp;$Z117,IF($W$1="Pesos CLP",S!$AD:$AD,S!$AO:$AO)),0)</f>
        <v>8549.402678627177</v>
      </c>
      <c r="BT117" s="19">
        <f>IF(OR($I117="REAL",$I117="INCURRIDO"),SUMIF(S!$O:$O,$I117&amp;$O117&amp;$Q117&amp;UPPER(TEXT(BT$4,"MMMMYYYY"))&amp;$Z117,IF($W$1="Pesos CLP",S!$AD:$AD,S!$AO:$AO)),0)</f>
        <v>9914.8094883589383</v>
      </c>
      <c r="BU117" s="19">
        <f>IF(OR($I117="REAL",$I117="INCURRIDO"),SUMIF(S!$O:$O,$I117&amp;$O117&amp;$Q117&amp;UPPER(TEXT(BU$4,"MMMMYYYY"))&amp;$Z117,IF($W$1="Pesos CLP",S!$AD:$AD,S!$AO:$AO)),0)</f>
        <v>0</v>
      </c>
      <c r="BV117" s="19">
        <f>IF(OR($I117="REAL",$I117="INCURRIDO"),SUMIF(S!$O:$O,$I117&amp;$O117&amp;$Q117&amp;UPPER(TEXT(BV$4,"MMMMYYYY"))&amp;$Z117,IF($W$1="Pesos CLP",S!$AD:$AD,S!$AO:$AO)),0)</f>
        <v>7865.5872564284828</v>
      </c>
      <c r="BW117" s="817">
        <f>IF(OR($I117="REAL",$I117="INCURRIDO"),SUMIF(S!$O:$O,$I117&amp;$O117&amp;$Q117&amp;UPPER(TEXT(BW$4,"MMMMYYYY"))&amp;$Z117,IF($W$1="Pesos CLP",S!$AD:$AD,S!$AO:$AO)),0)</f>
        <v>9690.6809079719751</v>
      </c>
      <c r="BX117" s="19">
        <f>IF(OR($I117="REAL",$I117="INCURRIDO"),SUMIF(S!$O:$O,$I117&amp;$O117&amp;$Q117&amp;UPPER(TEXT(BX$4,"MMMMYYYY"))&amp;$Z117,IF($W$1="Pesos CLP",S!$AD:$AD,S!$AO:$AO)),0)</f>
        <v>9671.5384864481766</v>
      </c>
      <c r="BY117" s="19">
        <f>IF(OR($I117="REAL",$I117="INCURRIDO"),SUMIF(S!$O:$O,$I117&amp;$O117&amp;$Q117&amp;UPPER(TEXT(BY$4,"MMMMYYYY"))&amp;$Z117,IF($W$1="Pesos CLP",S!$AD:$AD,S!$AO:$AO)),0)</f>
        <v>3651.4521185306012</v>
      </c>
      <c r="BZ117" s="19">
        <f>IF(OR($I117="REAL",$I117="INCURRIDO"),SUMIF(S!$O:$O,$I117&amp;$O117&amp;$Q117&amp;UPPER(TEXT(BZ$4,"MMMMYYYY"))&amp;$Z117,IF($W$1="Pesos CLP",S!$AD:$AD,S!$AO:$AO)),0)</f>
        <v>2656.3522284122569</v>
      </c>
      <c r="CA117" s="19">
        <f>IF(OR($I117="REAL",$I117="INCURRIDO"),SUMIF(S!$O:$O,$I117&amp;$O117&amp;$Q117&amp;UPPER(TEXT(CA$4,"MMMMYYYY"))&amp;$Z117,IF($W$1="Pesos CLP",S!$AD:$AD,S!$AO:$AO)),0)</f>
        <v>4063.5408371710728</v>
      </c>
      <c r="CB117" s="19">
        <f>IF(OR($I117="REAL",$I117="INCURRIDO"),SUMIF(S!$O:$O,$I117&amp;$O117&amp;$Q117&amp;UPPER(TEXT(CB$4,"MMMMYYYY"))&amp;$Z117,IF($W$1="Pesos CLP",S!$AD:$AD,S!$AO:$AO)),0)</f>
        <v>2972.850543478261</v>
      </c>
      <c r="CC117" s="19">
        <f>IF(OR($I117="REAL",$I117="INCURRIDO"),SUMIF(S!$O:$O,$I117&amp;$O117&amp;$Q117&amp;UPPER(TEXT(CC$4,"MMMMYYYY"))&amp;$Z117,IF($W$1="Pesos CLP",S!$AD:$AD,S!$AO:$AO)),0)</f>
        <v>2376.891157980167</v>
      </c>
      <c r="CD117" s="19">
        <f>IF(OR($I117="REAL",$I117="INCURRIDO"),SUMIF(S!$O:$O,$I117&amp;$O117&amp;$Q117&amp;UPPER(TEXT(CD$4,"MMMMYYYY"))&amp;$Z117,IF($W$1="Pesos CLP",S!$AD:$AD,S!$AO:$AO)),0)</f>
        <v>8264.8910631799736</v>
      </c>
      <c r="CE117" s="19">
        <f>IF(OR($I117="REAL",$I117="INCURRIDO"),SUMIF(S!$O:$O,$I117&amp;$O117&amp;$Q117&amp;UPPER(TEXT(CE$4,"MMMMYYYY"))&amp;$Z117,IF($W$1="Pesos CLP",S!$AD:$AD,S!$AO:$AO)),0)</f>
        <v>11304.711626413466</v>
      </c>
      <c r="CF117" s="19">
        <f>IF(OR($I117="REAL",$I117="INCURRIDO"),SUMIF(S!$O:$O,$I117&amp;$O117&amp;$Q117&amp;UPPER(TEXT(CF$4,"MMMMYYYY"))&amp;$Z117,IF($W$1="Pesos CLP",S!$AD:$AD,S!$AO:$AO)),0)</f>
        <v>8684.1277457752731</v>
      </c>
      <c r="CG117" s="19">
        <f>IF(OR($I117="REAL",$I117="INCURRIDO"),SUMIF(S!$O:$O,$I117&amp;$O117&amp;$Q117&amp;UPPER(TEXT(CG$4,"MMMMYYYY"))&amp;$Z117,IF($W$1="Pesos CLP",S!$AD:$AD,S!$AO:$AO)),0)</f>
        <v>9380.1827966408782</v>
      </c>
      <c r="CH117" s="19">
        <f>IF(OR($I117="REAL",$I117="INCURRIDO"),SUMIF(S!$O:$O,$I117&amp;$O117&amp;$Q117&amp;UPPER(TEXT(CH$4,"MMMMYYYY"))&amp;$Z117,IF($W$1="Pesos CLP",S!$AD:$AD,S!$AO:$AO)),0)</f>
        <v>9624.8528542662079</v>
      </c>
      <c r="CI117" s="19">
        <f>IF(OR($I117="REAL",$I117="INCURRIDO"),SUMIF(S!$O:$O,$I117&amp;$O117&amp;$Q117&amp;UPPER(TEXT(CI$4,"MMMMYYYY"))&amp;$Z117,IF($W$1="Pesos CLP",S!$AD:$AD,S!$AO:$AO)),0)</f>
        <v>7625.1517769739512</v>
      </c>
      <c r="CJ117" s="19">
        <f>IF(OR($I117="REAL",$I117="INCURRIDO"),SUMIF(S!$O:$O,$I117&amp;$O117&amp;$Q117&amp;UPPER(TEXT(CJ$4,"MMMMYYYY"))&amp;$Z117,IF($W$1="Pesos CLP",S!$AD:$AD,S!$AO:$AO)),0)</f>
        <v>1511.0227061098776</v>
      </c>
      <c r="CK117" s="378">
        <f t="shared" si="114"/>
        <v>0</v>
      </c>
      <c r="CL117" s="378">
        <f t="shared" si="114"/>
        <v>0</v>
      </c>
      <c r="CM117" s="378">
        <f t="shared" si="114"/>
        <v>0</v>
      </c>
      <c r="CN117" s="378">
        <f t="shared" si="114"/>
        <v>0</v>
      </c>
      <c r="CO117" s="378">
        <f t="shared" si="114"/>
        <v>0</v>
      </c>
      <c r="CP117" s="378">
        <f t="shared" si="114"/>
        <v>0</v>
      </c>
      <c r="CQ117" s="378">
        <f t="shared" si="114"/>
        <v>0</v>
      </c>
      <c r="CR117" s="378">
        <f t="shared" si="114"/>
        <v>0</v>
      </c>
      <c r="CS117" s="378">
        <f t="shared" si="114"/>
        <v>0</v>
      </c>
      <c r="CT117" s="378">
        <f t="shared" si="114"/>
        <v>0</v>
      </c>
      <c r="CU117" s="378">
        <f t="shared" si="115"/>
        <v>0</v>
      </c>
      <c r="CV117" s="378">
        <f t="shared" si="120"/>
        <v>0</v>
      </c>
      <c r="CW117" s="378">
        <f t="shared" si="120"/>
        <v>0</v>
      </c>
      <c r="CX117" s="378">
        <f t="shared" si="120"/>
        <v>0</v>
      </c>
      <c r="CY117" s="378">
        <f t="shared" si="120"/>
        <v>0</v>
      </c>
      <c r="CZ117" s="378">
        <f t="shared" si="120"/>
        <v>0</v>
      </c>
      <c r="DA117" s="378">
        <f t="shared" si="120"/>
        <v>0</v>
      </c>
      <c r="DB117" s="378">
        <f t="shared" si="120"/>
        <v>0</v>
      </c>
      <c r="DC117" s="378">
        <f t="shared" si="120"/>
        <v>0</v>
      </c>
      <c r="DD117" s="378">
        <f t="shared" si="120"/>
        <v>0</v>
      </c>
      <c r="DE117" s="378">
        <f t="shared" si="120"/>
        <v>0</v>
      </c>
      <c r="DF117" s="378">
        <f t="shared" si="120"/>
        <v>0</v>
      </c>
      <c r="DG117" s="378">
        <f t="shared" si="120"/>
        <v>0</v>
      </c>
      <c r="DH117" s="378">
        <f t="shared" si="120"/>
        <v>0</v>
      </c>
      <c r="DI117" s="378">
        <f t="shared" si="120"/>
        <v>0</v>
      </c>
      <c r="DJ117" s="378">
        <f t="shared" si="120"/>
        <v>0</v>
      </c>
      <c r="DK117" s="378">
        <f t="shared" si="122"/>
        <v>0</v>
      </c>
      <c r="DL117" s="378">
        <f t="shared" si="116"/>
        <v>0</v>
      </c>
      <c r="DM117" s="378">
        <f t="shared" si="116"/>
        <v>0</v>
      </c>
      <c r="DN117" s="378">
        <f t="shared" si="116"/>
        <v>0</v>
      </c>
      <c r="DO117" s="378">
        <f t="shared" si="116"/>
        <v>0</v>
      </c>
      <c r="DP117" s="378">
        <f t="shared" si="116"/>
        <v>0</v>
      </c>
      <c r="DQ117" s="378">
        <f t="shared" si="116"/>
        <v>0</v>
      </c>
      <c r="DR117" s="378">
        <f t="shared" si="116"/>
        <v>0</v>
      </c>
      <c r="DS117" s="378">
        <f t="shared" si="116"/>
        <v>0</v>
      </c>
      <c r="DT117" s="378">
        <f t="shared" si="116"/>
        <v>0</v>
      </c>
      <c r="DU117" s="378">
        <f t="shared" si="116"/>
        <v>0</v>
      </c>
      <c r="DV117" s="378">
        <f t="shared" si="117"/>
        <v>0</v>
      </c>
      <c r="DW117" s="378">
        <f t="shared" si="117"/>
        <v>0</v>
      </c>
      <c r="DX117" s="378">
        <f t="shared" si="117"/>
        <v>0</v>
      </c>
      <c r="DY117" s="378">
        <f t="shared" si="117"/>
        <v>0</v>
      </c>
      <c r="DZ117" s="378">
        <f t="shared" si="117"/>
        <v>0</v>
      </c>
      <c r="EA117" s="378">
        <f t="shared" si="117"/>
        <v>0</v>
      </c>
      <c r="EB117" s="378">
        <f t="shared" si="117"/>
        <v>0</v>
      </c>
      <c r="EC117" s="378">
        <f t="shared" si="117"/>
        <v>0</v>
      </c>
      <c r="ED117" s="378">
        <f t="shared" si="117"/>
        <v>0</v>
      </c>
      <c r="EE117" s="378">
        <f t="shared" si="117"/>
        <v>0</v>
      </c>
      <c r="EF117" s="378">
        <f t="shared" si="118"/>
        <v>0</v>
      </c>
      <c r="EG117" s="378">
        <f t="shared" si="118"/>
        <v>0</v>
      </c>
      <c r="EH117" s="378">
        <f t="shared" si="118"/>
        <v>0</v>
      </c>
      <c r="EI117" s="378">
        <f t="shared" si="118"/>
        <v>0</v>
      </c>
      <c r="EJ117" s="378">
        <f t="shared" si="118"/>
        <v>0</v>
      </c>
      <c r="EK117" s="378">
        <f t="shared" si="118"/>
        <v>0</v>
      </c>
      <c r="EL117" s="378">
        <f t="shared" si="118"/>
        <v>0</v>
      </c>
      <c r="EM117" s="378">
        <f t="shared" si="118"/>
        <v>0</v>
      </c>
      <c r="EN117" s="378">
        <f t="shared" si="118"/>
        <v>0</v>
      </c>
      <c r="EO117" s="378">
        <f t="shared" si="118"/>
        <v>0</v>
      </c>
      <c r="EP117" s="378">
        <f t="shared" si="118"/>
        <v>0</v>
      </c>
      <c r="EQ117" s="378">
        <f t="shared" si="118"/>
        <v>0</v>
      </c>
    </row>
    <row r="118" spans="1:147" x14ac:dyDescent="0.3">
      <c r="A118" s="368"/>
      <c r="B118" s="368"/>
      <c r="C118" s="368"/>
      <c r="D118" s="368">
        <f t="shared" si="77"/>
        <v>1.034195933456562</v>
      </c>
      <c r="E118" s="368" t="str">
        <f>VLOOKUP(TEXT(Z118,0),'G2'!B:D,3,0)</f>
        <v>MN</v>
      </c>
      <c r="F118" s="816">
        <f t="shared" si="78"/>
        <v>1511.4760306801636</v>
      </c>
      <c r="G118" s="755" t="str">
        <f t="shared" si="75"/>
        <v>REAL 91243110 CO-073/2023 BERG_CAD</v>
      </c>
      <c r="H118" s="756" t="s">
        <v>1190</v>
      </c>
      <c r="I118" s="370" t="s">
        <v>21</v>
      </c>
      <c r="J118" s="370" t="s">
        <v>269</v>
      </c>
      <c r="K118" s="368" t="s">
        <v>248</v>
      </c>
      <c r="L118" s="368" t="str">
        <f>IFERROR(VLOOKUP(TEXT(Z118,0),'G2'!$B$5:$D$21,3,0),"")</f>
        <v>MN</v>
      </c>
      <c r="M118" s="369"/>
      <c r="N118" s="370" t="s">
        <v>929</v>
      </c>
      <c r="O118" s="370" t="s">
        <v>708</v>
      </c>
      <c r="P118" s="370"/>
      <c r="Q118" s="370" t="s">
        <v>703</v>
      </c>
      <c r="R118" s="370" t="s">
        <v>26</v>
      </c>
      <c r="S118" s="371"/>
      <c r="T118" s="372">
        <v>45627</v>
      </c>
      <c r="U118" s="372">
        <v>45657</v>
      </c>
      <c r="V118" s="373">
        <f t="shared" si="121"/>
        <v>1</v>
      </c>
      <c r="W118" s="374">
        <v>0</v>
      </c>
      <c r="X118" s="17" cm="1">
        <f t="array" ref="X118">+IF($W$1="Pesos CLP",W118,W118/TC)*MB_24A25</f>
        <v>0</v>
      </c>
      <c r="Y118" s="18">
        <f t="shared" si="107"/>
        <v>6005.2287377667299</v>
      </c>
      <c r="Z118">
        <v>91243110</v>
      </c>
      <c r="AA118" s="19">
        <f>IF(OR($I118="REAL",$I118="INCURRIDO"),SUMIF(S!$O:$O,$I118&amp;$O118&amp;$Q118&amp;UPPER(TEXT(AA$4,"MMMMYYYY"))&amp;$Z118,IF($W$1="Pesos CLP",S!$AD:$AD,S!$AO:$AO)),0)</f>
        <v>0</v>
      </c>
      <c r="AB118" s="19">
        <f>IF(OR($I118="REAL",$I118="INCURRIDO"),SUMIF(S!$O:$O,$I118&amp;$O118&amp;$Q118&amp;UPPER(TEXT(AB$4,"MMMMYYYY"))&amp;$Z118,IF($W$1="Pesos CLP",S!$AD:$AD,S!$AO:$AO)),0)</f>
        <v>0</v>
      </c>
      <c r="AC118" s="19">
        <f>IF(OR($I118="REAL",$I118="INCURRIDO"),SUMIF(S!$O:$O,$I118&amp;$O118&amp;$Q118&amp;UPPER(TEXT(AC$4,"MMMMYYYY"))&amp;$Z118,IF($W$1="Pesos CLP",S!$AD:$AD,S!$AO:$AO)),0)</f>
        <v>0</v>
      </c>
      <c r="AD118" s="19">
        <f>IF(OR($I118="REAL",$I118="INCURRIDO"),SUMIF(S!$O:$O,$I118&amp;$O118&amp;$Q118&amp;UPPER(TEXT(AD$4,"MMMMYYYY"))&amp;$Z118,IF($W$1="Pesos CLP",S!$AD:$AD,S!$AO:$AO)),0)</f>
        <v>0</v>
      </c>
      <c r="AE118" s="19">
        <f>IF(OR($I118="REAL",$I118="INCURRIDO"),SUMIF(S!$O:$O,$I118&amp;$O118&amp;$Q118&amp;UPPER(TEXT(AE$4,"MMMMYYYY"))&amp;$Z118,IF($W$1="Pesos CLP",S!$AD:$AD,S!$AO:$AO)),0)</f>
        <v>0</v>
      </c>
      <c r="AF118" s="19">
        <f>IF(OR($I118="REAL",$I118="INCURRIDO"),SUMIF(S!$O:$O,$I118&amp;$O118&amp;$Q118&amp;UPPER(TEXT(AF$4,"MMMMYYYY"))&amp;$Z118,IF($W$1="Pesos CLP",S!$AD:$AD,S!$AO:$AO)),0)</f>
        <v>0</v>
      </c>
      <c r="AG118" s="19">
        <f>IF(OR($I118="REAL",$I118="INCURRIDO"),SUMIF(S!$O:$O,$I118&amp;$O118&amp;$Q118&amp;UPPER(TEXT(AG$4,"MMMMYYYY"))&amp;$Z118,IF($W$1="Pesos CLP",S!$AD:$AD,S!$AO:$AO)),0)</f>
        <v>0</v>
      </c>
      <c r="AH118" s="19">
        <f>IF(OR($I118="REAL",$I118="INCURRIDO"),SUMIF(S!$O:$O,$I118&amp;$O118&amp;$Q118&amp;UPPER(TEXT(AH$4,"MMMMYYYY"))&amp;$Z118,IF($W$1="Pesos CLP",S!$AD:$AD,S!$AO:$AO)),0)</f>
        <v>0</v>
      </c>
      <c r="AI118" s="19">
        <f>IF(OR($I118="REAL",$I118="INCURRIDO"),SUMIF(S!$O:$O,$I118&amp;$O118&amp;$Q118&amp;UPPER(TEXT(AI$4,"MMMMYYYY"))&amp;$Z118,IF($W$1="Pesos CLP",S!$AD:$AD,S!$AO:$AO)),0)</f>
        <v>0</v>
      </c>
      <c r="AJ118" s="19">
        <f>IF(OR($I118="REAL",$I118="INCURRIDO"),SUMIF(S!$O:$O,$I118&amp;$O118&amp;$Q118&amp;UPPER(TEXT(AJ$4,"MMMMYYYY"))&amp;$Z118,IF($W$1="Pesos CLP",S!$AD:$AD,S!$AO:$AO)),0)</f>
        <v>0</v>
      </c>
      <c r="AK118" s="19">
        <f>IF(OR($I118="REAL",$I118="INCURRIDO"),SUMIF(S!$O:$O,$I118&amp;$O118&amp;$Q118&amp;UPPER(TEXT(AK$4,"MMMMYYYY"))&amp;$Z118,IF($W$1="Pesos CLP",S!$AD:$AD,S!$AO:$AO)),0)</f>
        <v>0</v>
      </c>
      <c r="AL118" s="19">
        <f>IF(OR($I118="REAL",$I118="INCURRIDO"),SUMIF(S!$O:$O,$I118&amp;$O118&amp;$Q118&amp;UPPER(TEXT(AL$4,"MMMMYYYY"))&amp;$Z118,IF($W$1="Pesos CLP",S!$AD:$AD,S!$AO:$AO)),0)</f>
        <v>0</v>
      </c>
      <c r="AM118" s="19">
        <f>IF(OR($I118="REAL",$I118="INCURRIDO"),SUMIF(S!$O:$O,$I118&amp;$O118&amp;$Q118&amp;UPPER(TEXT(AM$4,"MMMMYYYY"))&amp;$Z118,IF($W$1="Pesos CLP",S!$AD:$AD,S!$AO:$AO)),0)</f>
        <v>0</v>
      </c>
      <c r="AN118" s="19">
        <f>IF(OR($I118="REAL",$I118="INCURRIDO"),SUMIF(S!$O:$O,$I118&amp;$O118&amp;$Q118&amp;UPPER(TEXT(AN$4,"MMMMYYYY"))&amp;$Z118,IF($W$1="Pesos CLP",S!$AD:$AD,S!$AO:$AO)),0)</f>
        <v>0</v>
      </c>
      <c r="AO118" s="19">
        <f>IF(OR($I118="REAL",$I118="INCURRIDO"),SUMIF(S!$O:$O,$I118&amp;$O118&amp;$Q118&amp;UPPER(TEXT(AO$4,"MMMMYYYY"))&amp;$Z118,IF($W$1="Pesos CLP",S!$AD:$AD,S!$AO:$AO)),0)</f>
        <v>0</v>
      </c>
      <c r="AP118" s="19">
        <f>IF(OR($I118="REAL",$I118="INCURRIDO"),SUMIF(S!$O:$O,$I118&amp;$O118&amp;$Q118&amp;UPPER(TEXT(AP$4,"MMMMYYYY"))&amp;$Z118,IF($W$1="Pesos CLP",S!$AD:$AD,S!$AO:$AO)),0)</f>
        <v>0</v>
      </c>
      <c r="AQ118" s="19">
        <f>IF(OR($I118="REAL",$I118="INCURRIDO"),SUMIF(S!$O:$O,$I118&amp;$O118&amp;$Q118&amp;UPPER(TEXT(AQ$4,"MMMMYYYY"))&amp;$Z118,IF($W$1="Pesos CLP",S!$AD:$AD,S!$AO:$AO)),0)</f>
        <v>0</v>
      </c>
      <c r="AR118" s="19">
        <f>IF(OR($I118="REAL",$I118="INCURRIDO"),SUMIF(S!$O:$O,$I118&amp;$O118&amp;$Q118&amp;UPPER(TEXT(AR$4,"MMMMYYYY"))&amp;$Z118,IF($W$1="Pesos CLP",S!$AD:$AD,S!$AO:$AO)),0)</f>
        <v>0</v>
      </c>
      <c r="AS118" s="19">
        <f>IF(OR($I118="REAL",$I118="INCURRIDO"),SUMIF(S!$O:$O,$I118&amp;$O118&amp;$Q118&amp;UPPER(TEXT(AS$4,"MMMMYYYY"))&amp;$Z118,IF($W$1="Pesos CLP",S!$AD:$AD,S!$AO:$AO)),0)</f>
        <v>0</v>
      </c>
      <c r="AT118" s="19">
        <f>IF(OR($I118="REAL",$I118="INCURRIDO"),SUMIF(S!$O:$O,$I118&amp;$O118&amp;$Q118&amp;UPPER(TEXT(AT$4,"MMMMYYYY"))&amp;$Z118,IF($W$1="Pesos CLP",S!$AD:$AD,S!$AO:$AO)),0)</f>
        <v>0</v>
      </c>
      <c r="AU118" s="19">
        <f>IF(OR($I118="REAL",$I118="INCURRIDO"),SUMIF(S!$O:$O,$I118&amp;$O118&amp;$Q118&amp;UPPER(TEXT(AU$4,"MMMMYYYY"))&amp;$Z118,IF($W$1="Pesos CLP",S!$AD:$AD,S!$AO:$AO)),0)</f>
        <v>0</v>
      </c>
      <c r="AV118" s="19">
        <f>IF(OR($I118="REAL",$I118="INCURRIDO"),SUMIF(S!$O:$O,$I118&amp;$O118&amp;$Q118&amp;UPPER(TEXT(AV$4,"MMMMYYYY"))&amp;$Z118,IF($W$1="Pesos CLP",S!$AD:$AD,S!$AO:$AO)),0)</f>
        <v>0</v>
      </c>
      <c r="AW118" s="19">
        <f>IF(OR($I118="REAL",$I118="INCURRIDO"),SUMIF(S!$O:$O,$I118&amp;$O118&amp;$Q118&amp;UPPER(TEXT(AW$4,"MMMMYYYY"))&amp;$Z118,IF($W$1="Pesos CLP",S!$AD:$AD,S!$AO:$AO)),0)</f>
        <v>0</v>
      </c>
      <c r="AX118" s="19">
        <f>IF(OR($I118="REAL",$I118="INCURRIDO"),SUMIF(S!$O:$O,$I118&amp;$O118&amp;$Q118&amp;UPPER(TEXT(AX$4,"MMMMYYYY"))&amp;$Z118,IF($W$1="Pesos CLP",S!$AD:$AD,S!$AO:$AO)),0)</f>
        <v>0</v>
      </c>
      <c r="AY118" s="19">
        <f>IF(OR($I118="REAL",$I118="INCURRIDO"),SUMIF(S!$O:$O,$I118&amp;$O118&amp;$Q118&amp;UPPER(TEXT(AY$4,"MMMMYYYY"))&amp;$Z118,IF($W$1="Pesos CLP",S!$AD:$AD,S!$AO:$AO)),0)</f>
        <v>0</v>
      </c>
      <c r="AZ118" s="19">
        <f>IF(OR($I118="REAL",$I118="INCURRIDO"),SUMIF(S!$O:$O,$I118&amp;$O118&amp;$Q118&amp;UPPER(TEXT(AZ$4,"MMMMYYYY"))&amp;$Z118,IF($W$1="Pesos CLP",S!$AD:$AD,S!$AO:$AO)),0)</f>
        <v>0</v>
      </c>
      <c r="BA118" s="19">
        <f>IF(OR($I118="REAL",$I118="INCURRIDO"),SUMIF(S!$O:$O,$I118&amp;$O118&amp;$Q118&amp;UPPER(TEXT(BA$4,"MMMMYYYY"))&amp;$Z118,IF($W$1="Pesos CLP",S!$AD:$AD,S!$AO:$AO)),0)</f>
        <v>0</v>
      </c>
      <c r="BB118" s="19">
        <f>IF(OR($I118="REAL",$I118="INCURRIDO"),SUMIF(S!$O:$O,$I118&amp;$O118&amp;$Q118&amp;UPPER(TEXT(BB$4,"MMMMYYYY"))&amp;$Z118,IF($W$1="Pesos CLP",S!$AD:$AD,S!$AO:$AO)),0)</f>
        <v>0</v>
      </c>
      <c r="BC118" s="19">
        <f>IF(OR($I118="REAL",$I118="INCURRIDO"),SUMIF(S!$O:$O,$I118&amp;$O118&amp;$Q118&amp;UPPER(TEXT(BC$4,"MMMMYYYY"))&amp;$Z118,IF($W$1="Pesos CLP",S!$AD:$AD,S!$AO:$AO)),0)</f>
        <v>0</v>
      </c>
      <c r="BD118" s="19">
        <f>IF(OR($I118="REAL",$I118="INCURRIDO"),SUMIF(S!$O:$O,$I118&amp;$O118&amp;$Q118&amp;UPPER(TEXT(BD$4,"MMMMYYYY"))&amp;$Z118,IF($W$1="Pesos CLP",S!$AD:$AD,S!$AO:$AO)),0)</f>
        <v>0</v>
      </c>
      <c r="BE118" s="19">
        <f>IF(OR($I118="REAL",$I118="INCURRIDO"),SUMIF(S!$O:$O,$I118&amp;$O118&amp;$Q118&amp;UPPER(TEXT(BE$4,"MMMMYYYY"))&amp;$Z118,IF($W$1="Pesos CLP",S!$AD:$AD,S!$AO:$AO)),0)</f>
        <v>0</v>
      </c>
      <c r="BF118" s="19">
        <f>IF(OR($I118="REAL",$I118="INCURRIDO"),SUMIF(S!$O:$O,$I118&amp;$O118&amp;$Q118&amp;UPPER(TEXT(BF$4,"MMMMYYYY"))&amp;$Z118,IF($W$1="Pesos CLP",S!$AD:$AD,S!$AO:$AO)),0)</f>
        <v>0</v>
      </c>
      <c r="BG118" s="19">
        <f>IF(OR($I118="REAL",$I118="INCURRIDO"),SUMIF(S!$O:$O,$I118&amp;$O118&amp;$Q118&amp;UPPER(TEXT(BG$4,"MMMMYYYY"))&amp;$Z118,IF($W$1="Pesos CLP",S!$AD:$AD,S!$AO:$AO)),0)</f>
        <v>0</v>
      </c>
      <c r="BH118" s="19">
        <f>IF(OR($I118="REAL",$I118="INCURRIDO"),SUMIF(S!$O:$O,$I118&amp;$O118&amp;$Q118&amp;UPPER(TEXT(BH$4,"MMMMYYYY"))&amp;$Z118,IF($W$1="Pesos CLP",S!$AD:$AD,S!$AO:$AO)),0)</f>
        <v>0</v>
      </c>
      <c r="BI118" s="19">
        <f>IF(OR($I118="REAL",$I118="INCURRIDO"),SUMIF(S!$O:$O,$I118&amp;$O118&amp;$Q118&amp;UPPER(TEXT(BI$4,"MMMMYYYY"))&amp;$Z118,IF($W$1="Pesos CLP",S!$AD:$AD,S!$AO:$AO)),0)</f>
        <v>0</v>
      </c>
      <c r="BJ118" s="19">
        <f>IF(OR($I118="REAL",$I118="INCURRIDO"),SUMIF(S!$O:$O,$I118&amp;$O118&amp;$Q118&amp;UPPER(TEXT(BJ$4,"MMMMYYYY"))&amp;$Z118,IF($W$1="Pesos CLP",S!$AD:$AD,S!$AO:$AO)),0)</f>
        <v>0</v>
      </c>
      <c r="BK118" s="19">
        <f>IF(OR($I118="REAL",$I118="INCURRIDO"),SUMIF(S!$O:$O,$I118&amp;$O118&amp;$Q118&amp;UPPER(TEXT(BK$4,"MMMMYYYY"))&amp;$Z118,IF($W$1="Pesos CLP",S!$AD:$AD,S!$AO:$AO)),0)</f>
        <v>0</v>
      </c>
      <c r="BL118" s="19">
        <f>IF(OR($I118="REAL",$I118="INCURRIDO"),SUMIF(S!$O:$O,$I118&amp;$O118&amp;$Q118&amp;UPPER(TEXT(BL$4,"MMMMYYYY"))&amp;$Z118,IF($W$1="Pesos CLP",S!$AD:$AD,S!$AO:$AO)),0)</f>
        <v>0</v>
      </c>
      <c r="BM118" s="19">
        <f>IF(OR($I118="REAL",$I118="INCURRIDO"),SUMIF(S!$O:$O,$I118&amp;$O118&amp;$Q118&amp;UPPER(TEXT(BM$4,"MMMMYYYY"))&amp;$Z118,IF($W$1="Pesos CLP",S!$AD:$AD,S!$AO:$AO)),0)</f>
        <v>0</v>
      </c>
      <c r="BN118" s="19">
        <f>IF(OR($I118="REAL",$I118="INCURRIDO"),SUMIF(S!$O:$O,$I118&amp;$O118&amp;$Q118&amp;UPPER(TEXT(BN$4,"MMMMYYYY"))&amp;$Z118,IF($W$1="Pesos CLP",S!$AD:$AD,S!$AO:$AO)),0)</f>
        <v>0</v>
      </c>
      <c r="BO118" s="19">
        <f>IF(OR($I118="REAL",$I118="INCURRIDO"),SUMIF(S!$O:$O,$I118&amp;$O118&amp;$Q118&amp;UPPER(TEXT(BO$4,"MMMMYYYY"))&amp;$Z118,IF($W$1="Pesos CLP",S!$AD:$AD,S!$AO:$AO)),0)</f>
        <v>0</v>
      </c>
      <c r="BP118" s="19">
        <f>IF(OR($I118="REAL",$I118="INCURRIDO"),SUMIF(S!$O:$O,$I118&amp;$O118&amp;$Q118&amp;UPPER(TEXT(BP$4,"MMMMYYYY"))&amp;$Z118,IF($W$1="Pesos CLP",S!$AD:$AD,S!$AO:$AO)),0)</f>
        <v>0</v>
      </c>
      <c r="BQ118" s="19">
        <f>IF(OR($I118="REAL",$I118="INCURRIDO"),SUMIF(S!$O:$O,$I118&amp;$O118&amp;$Q118&amp;UPPER(TEXT(BQ$4,"MMMMYYYY"))&amp;$Z118,IF($W$1="Pesos CLP",S!$AD:$AD,S!$AO:$AO)),0)</f>
        <v>0</v>
      </c>
      <c r="BR118" s="19">
        <f>IF(OR($I118="REAL",$I118="INCURRIDO"),SUMIF(S!$O:$O,$I118&amp;$O118&amp;$Q118&amp;UPPER(TEXT(BR$4,"MMMMYYYY"))&amp;$Z118,IF($W$1="Pesos CLP",S!$AD:$AD,S!$AO:$AO)),0)</f>
        <v>0</v>
      </c>
      <c r="BS118" s="19">
        <f>IF(OR($I118="REAL",$I118="INCURRIDO"),SUMIF(S!$O:$O,$I118&amp;$O118&amp;$Q118&amp;UPPER(TEXT(BS$4,"MMMMYYYY"))&amp;$Z118,IF($W$1="Pesos CLP",S!$AD:$AD,S!$AO:$AO)),0)</f>
        <v>267.83149832455717</v>
      </c>
      <c r="BT118" s="19">
        <f>IF(OR($I118="REAL",$I118="INCURRIDO"),SUMIF(S!$O:$O,$I118&amp;$O118&amp;$Q118&amp;UPPER(TEXT(BT$4,"MMMMYYYY"))&amp;$Z118,IF($W$1="Pesos CLP",S!$AD:$AD,S!$AO:$AO)),0)</f>
        <v>267.60091830878133</v>
      </c>
      <c r="BU118" s="19">
        <f>IF(OR($I118="REAL",$I118="INCURRIDO"),SUMIF(S!$O:$O,$I118&amp;$O118&amp;$Q118&amp;UPPER(TEXT(BU$4,"MMMMYYYY"))&amp;$Z118,IF($W$1="Pesos CLP",S!$AD:$AD,S!$AO:$AO)),0)</f>
        <v>0</v>
      </c>
      <c r="BV118" s="19">
        <f>IF(OR($I118="REAL",$I118="INCURRIDO"),SUMIF(S!$O:$O,$I118&amp;$O118&amp;$Q118&amp;UPPER(TEXT(BV$4,"MMMMYYYY"))&amp;$Z118,IF($W$1="Pesos CLP",S!$AD:$AD,S!$AO:$AO)),0)</f>
        <v>132.16951715014648</v>
      </c>
      <c r="BW118" s="817">
        <f>IF(OR($I118="REAL",$I118="INCURRIDO"),SUMIF(S!$O:$O,$I118&amp;$O118&amp;$Q118&amp;UPPER(TEXT(BW$4,"MMMMYYYY"))&amp;$Z118,IF($W$1="Pesos CLP",S!$AD:$AD,S!$AO:$AO)),0)</f>
        <v>132.43230448778641</v>
      </c>
      <c r="BX118" s="19">
        <f>IF(OR($I118="REAL",$I118="INCURRIDO"),SUMIF(S!$O:$O,$I118&amp;$O118&amp;$Q118&amp;UPPER(TEXT(BX$4,"MMMMYYYY"))&amp;$Z118,IF($W$1="Pesos CLP",S!$AD:$AD,S!$AO:$AO)),0)</f>
        <v>142.43773981474692</v>
      </c>
      <c r="BY118" s="19">
        <f>IF(OR($I118="REAL",$I118="INCURRIDO"),SUMIF(S!$O:$O,$I118&amp;$O118&amp;$Q118&amp;UPPER(TEXT(BY$4,"MMMMYYYY"))&amp;$Z118,IF($W$1="Pesos CLP",S!$AD:$AD,S!$AO:$AO)),0)</f>
        <v>141.87947319733195</v>
      </c>
      <c r="BZ118" s="19">
        <f>IF(OR($I118="REAL",$I118="INCURRIDO"),SUMIF(S!$O:$O,$I118&amp;$O118&amp;$Q118&amp;UPPER(TEXT(BZ$4,"MMMMYYYY"))&amp;$Z118,IF($W$1="Pesos CLP",S!$AD:$AD,S!$AO:$AO)),0)</f>
        <v>141.16809979411411</v>
      </c>
      <c r="CA118" s="19">
        <f>IF(OR($I118="REAL",$I118="INCURRIDO"),SUMIF(S!$O:$O,$I118&amp;$O118&amp;$Q118&amp;UPPER(TEXT(CA$4,"MMMMYYYY"))&amp;$Z118,IF($W$1="Pesos CLP",S!$AD:$AD,S!$AO:$AO)),0)</f>
        <v>145.3367575547332</v>
      </c>
      <c r="CB118" s="19">
        <f>IF(OR($I118="REAL",$I118="INCURRIDO"),SUMIF(S!$O:$O,$I118&amp;$O118&amp;$Q118&amp;UPPER(TEXT(CB$4,"MMMMYYYY"))&amp;$Z118,IF($W$1="Pesos CLP",S!$AD:$AD,S!$AO:$AO)),0)</f>
        <v>140.61972204796604</v>
      </c>
      <c r="CC118" s="19">
        <f>IF(OR($I118="REAL",$I118="INCURRIDO"),SUMIF(S!$O:$O,$I118&amp;$O118&amp;$Q118&amp;UPPER(TEXT(CC$4,"MMMMYYYY"))&amp;$Z118,IF($W$1="Pesos CLP",S!$AD:$AD,S!$AO:$AO)),0)</f>
        <v>0</v>
      </c>
      <c r="CD118" s="19">
        <f>IF(OR($I118="REAL",$I118="INCURRIDO"),SUMIF(S!$O:$O,$I118&amp;$O118&amp;$Q118&amp;UPPER(TEXT(CD$4,"MMMMYYYY"))&amp;$Z118,IF($W$1="Pesos CLP",S!$AD:$AD,S!$AO:$AO)),0)</f>
        <v>643.87313570244896</v>
      </c>
      <c r="CE118" s="19">
        <f>IF(OR($I118="REAL",$I118="INCURRIDO"),SUMIF(S!$O:$O,$I118&amp;$O118&amp;$Q118&amp;UPPER(TEXT(CE$4,"MMMMYYYY"))&amp;$Z118,IF($W$1="Pesos CLP",S!$AD:$AD,S!$AO:$AO)),0)</f>
        <v>643.63611264494762</v>
      </c>
      <c r="CF118" s="19">
        <f>IF(OR($I118="REAL",$I118="INCURRIDO"),SUMIF(S!$O:$O,$I118&amp;$O118&amp;$Q118&amp;UPPER(TEXT(CF$4,"MMMMYYYY"))&amp;$Z118,IF($W$1="Pesos CLP",S!$AD:$AD,S!$AO:$AO)),0)</f>
        <v>640.80538757559111</v>
      </c>
      <c r="CG118" s="19">
        <f>IF(OR($I118="REAL",$I118="INCURRIDO"),SUMIF(S!$O:$O,$I118&amp;$O118&amp;$Q118&amp;UPPER(TEXT(CG$4,"MMMMYYYY"))&amp;$Z118,IF($W$1="Pesos CLP",S!$AD:$AD,S!$AO:$AO)),0)</f>
        <v>640.51195164392334</v>
      </c>
      <c r="CH118" s="19">
        <f>IF(OR($I118="REAL",$I118="INCURRIDO"),SUMIF(S!$O:$O,$I118&amp;$O118&amp;$Q118&amp;UPPER(TEXT(CH$4,"MMMMYYYY"))&amp;$Z118,IF($W$1="Pesos CLP",S!$AD:$AD,S!$AO:$AO)),0)</f>
        <v>638.87366401753911</v>
      </c>
      <c r="CI118" s="19">
        <f>IF(OR($I118="REAL",$I118="INCURRIDO"),SUMIF(S!$O:$O,$I118&amp;$O118&amp;$Q118&amp;UPPER(TEXT(CI$4,"MMMMYYYY"))&amp;$Z118,IF($W$1="Pesos CLP",S!$AD:$AD,S!$AO:$AO)),0)</f>
        <v>640.10159253157599</v>
      </c>
      <c r="CJ118" s="19">
        <f>IF(OR($I118="REAL",$I118="INCURRIDO"),SUMIF(S!$O:$O,$I118&amp;$O118&amp;$Q118&amp;UPPER(TEXT(CJ$4,"MMMMYYYY"))&amp;$Z118,IF($W$1="Pesos CLP",S!$AD:$AD,S!$AO:$AO)),0)</f>
        <v>645.95086297053979</v>
      </c>
      <c r="CK118" s="378">
        <f t="shared" si="114"/>
        <v>0</v>
      </c>
      <c r="CL118" s="378">
        <f t="shared" si="114"/>
        <v>0</v>
      </c>
      <c r="CM118" s="378">
        <f t="shared" si="114"/>
        <v>0</v>
      </c>
      <c r="CN118" s="378">
        <f t="shared" si="114"/>
        <v>0</v>
      </c>
      <c r="CO118" s="378">
        <f t="shared" si="114"/>
        <v>0</v>
      </c>
      <c r="CP118" s="378">
        <f t="shared" si="114"/>
        <v>0</v>
      </c>
      <c r="CQ118" s="378">
        <f t="shared" si="114"/>
        <v>0</v>
      </c>
      <c r="CR118" s="378">
        <f t="shared" si="114"/>
        <v>0</v>
      </c>
      <c r="CS118" s="378">
        <f t="shared" si="114"/>
        <v>0</v>
      </c>
      <c r="CT118" s="378">
        <f t="shared" si="114"/>
        <v>0</v>
      </c>
      <c r="CU118" s="378">
        <f t="shared" si="115"/>
        <v>0</v>
      </c>
      <c r="CV118" s="378">
        <f t="shared" si="120"/>
        <v>0</v>
      </c>
      <c r="CW118" s="378">
        <f t="shared" si="120"/>
        <v>0</v>
      </c>
      <c r="CX118" s="378">
        <f t="shared" si="120"/>
        <v>0</v>
      </c>
      <c r="CY118" s="378">
        <f t="shared" si="120"/>
        <v>0</v>
      </c>
      <c r="CZ118" s="378">
        <f t="shared" si="120"/>
        <v>0</v>
      </c>
      <c r="DA118" s="378">
        <f t="shared" si="120"/>
        <v>0</v>
      </c>
      <c r="DB118" s="378">
        <f t="shared" si="120"/>
        <v>0</v>
      </c>
      <c r="DC118" s="378">
        <f t="shared" si="120"/>
        <v>0</v>
      </c>
      <c r="DD118" s="378">
        <f t="shared" si="120"/>
        <v>0</v>
      </c>
      <c r="DE118" s="378">
        <f t="shared" si="120"/>
        <v>0</v>
      </c>
      <c r="DF118" s="378">
        <f t="shared" si="120"/>
        <v>0</v>
      </c>
      <c r="DG118" s="378">
        <f t="shared" si="120"/>
        <v>0</v>
      </c>
      <c r="DH118" s="378">
        <f t="shared" si="120"/>
        <v>0</v>
      </c>
      <c r="DI118" s="378">
        <f t="shared" si="120"/>
        <v>0</v>
      </c>
      <c r="DJ118" s="378">
        <f t="shared" si="120"/>
        <v>0</v>
      </c>
      <c r="DK118" s="378">
        <f t="shared" si="122"/>
        <v>0</v>
      </c>
      <c r="DL118" s="378">
        <f t="shared" si="116"/>
        <v>0</v>
      </c>
      <c r="DM118" s="378">
        <f t="shared" si="116"/>
        <v>0</v>
      </c>
      <c r="DN118" s="378">
        <f t="shared" si="116"/>
        <v>0</v>
      </c>
      <c r="DO118" s="378">
        <f t="shared" si="116"/>
        <v>0</v>
      </c>
      <c r="DP118" s="378">
        <f t="shared" si="116"/>
        <v>0</v>
      </c>
      <c r="DQ118" s="378">
        <f t="shared" si="116"/>
        <v>0</v>
      </c>
      <c r="DR118" s="378">
        <f t="shared" si="116"/>
        <v>0</v>
      </c>
      <c r="DS118" s="378">
        <f t="shared" si="116"/>
        <v>0</v>
      </c>
      <c r="DT118" s="378">
        <f t="shared" si="116"/>
        <v>0</v>
      </c>
      <c r="DU118" s="378">
        <f t="shared" si="116"/>
        <v>0</v>
      </c>
      <c r="DV118" s="378">
        <f t="shared" si="117"/>
        <v>0</v>
      </c>
      <c r="DW118" s="378">
        <f t="shared" si="117"/>
        <v>0</v>
      </c>
      <c r="DX118" s="378">
        <f t="shared" si="117"/>
        <v>0</v>
      </c>
      <c r="DY118" s="378">
        <f t="shared" si="117"/>
        <v>0</v>
      </c>
      <c r="DZ118" s="378">
        <f t="shared" si="117"/>
        <v>0</v>
      </c>
      <c r="EA118" s="378">
        <f t="shared" si="117"/>
        <v>0</v>
      </c>
      <c r="EB118" s="378">
        <f t="shared" si="117"/>
        <v>0</v>
      </c>
      <c r="EC118" s="378">
        <f t="shared" si="117"/>
        <v>0</v>
      </c>
      <c r="ED118" s="378">
        <f t="shared" si="117"/>
        <v>0</v>
      </c>
      <c r="EE118" s="378">
        <f t="shared" si="117"/>
        <v>0</v>
      </c>
      <c r="EF118" s="378">
        <f t="shared" si="118"/>
        <v>0</v>
      </c>
      <c r="EG118" s="378">
        <f t="shared" si="118"/>
        <v>0</v>
      </c>
      <c r="EH118" s="378">
        <f t="shared" si="118"/>
        <v>0</v>
      </c>
      <c r="EI118" s="378">
        <f t="shared" si="118"/>
        <v>0</v>
      </c>
      <c r="EJ118" s="378">
        <f t="shared" si="118"/>
        <v>0</v>
      </c>
      <c r="EK118" s="378">
        <f t="shared" si="118"/>
        <v>0</v>
      </c>
      <c r="EL118" s="378">
        <f t="shared" si="118"/>
        <v>0</v>
      </c>
      <c r="EM118" s="378">
        <f t="shared" si="118"/>
        <v>0</v>
      </c>
      <c r="EN118" s="378">
        <f t="shared" si="118"/>
        <v>0</v>
      </c>
      <c r="EO118" s="378">
        <f t="shared" si="118"/>
        <v>0</v>
      </c>
      <c r="EP118" s="378">
        <f t="shared" si="118"/>
        <v>0</v>
      </c>
      <c r="EQ118" s="378">
        <f t="shared" si="118"/>
        <v>0</v>
      </c>
    </row>
    <row r="119" spans="1:147" x14ac:dyDescent="0.3">
      <c r="A119" s="182" t="s">
        <v>243</v>
      </c>
      <c r="B119" s="182"/>
      <c r="C119" s="368"/>
      <c r="D119" s="368" t="e">
        <f t="shared" si="77"/>
        <v>#N/A</v>
      </c>
      <c r="E119" s="368" t="e">
        <f>VLOOKUP(TEXT(Z119,0),'G2'!B:D,3,0)</f>
        <v>#N/A</v>
      </c>
      <c r="F119" s="816">
        <f t="shared" si="78"/>
        <v>0</v>
      </c>
      <c r="G119" s="755">
        <f t="shared" si="75"/>
        <v>0</v>
      </c>
      <c r="H119" s="756" t="s">
        <v>1190</v>
      </c>
      <c r="I119" s="182"/>
      <c r="J119" s="182"/>
      <c r="K119" s="182"/>
      <c r="L119" s="182"/>
      <c r="M119" s="183"/>
      <c r="N119" s="184" t="s">
        <v>244</v>
      </c>
      <c r="O119" s="181"/>
      <c r="P119" s="181"/>
      <c r="Q119" s="181"/>
      <c r="R119" s="181"/>
      <c r="S119" s="185"/>
      <c r="T119" s="186"/>
      <c r="U119" s="186"/>
      <c r="V119" s="188"/>
      <c r="W119" s="188"/>
      <c r="X119" s="189" cm="1">
        <f t="array" ref="X119">+IF($W$1="Pesos CLP",W119,W119/TC)*MB_24A25</f>
        <v>0</v>
      </c>
      <c r="Y119" s="190">
        <f t="shared" si="107"/>
        <v>0</v>
      </c>
      <c r="Z119" s="182"/>
      <c r="AA119" s="191"/>
      <c r="AB119" s="191"/>
      <c r="AC119" s="191"/>
      <c r="AD119" s="191"/>
      <c r="AE119" s="191"/>
      <c r="AF119" s="191"/>
      <c r="AG119" s="191"/>
      <c r="AH119" s="191"/>
      <c r="AI119" s="191"/>
      <c r="AJ119" s="191"/>
      <c r="AK119" s="191"/>
      <c r="AL119" s="191"/>
      <c r="AM119" s="191"/>
      <c r="AN119" s="191"/>
      <c r="AO119" s="191"/>
      <c r="AP119" s="191"/>
      <c r="AQ119" s="191"/>
      <c r="AR119" s="191"/>
      <c r="AS119" s="191"/>
      <c r="AT119" s="191"/>
      <c r="AU119" s="191"/>
      <c r="AV119" s="191"/>
      <c r="AW119" s="191"/>
      <c r="AX119" s="191"/>
      <c r="AY119" s="191"/>
      <c r="AZ119" s="191"/>
      <c r="BA119" s="191"/>
      <c r="BB119" s="191"/>
      <c r="BC119" s="191"/>
      <c r="BD119" s="191"/>
      <c r="BE119" s="191"/>
      <c r="BF119" s="191"/>
      <c r="BG119" s="191"/>
      <c r="BH119" s="191"/>
      <c r="BI119" s="191"/>
      <c r="BJ119" s="191"/>
      <c r="BK119" s="191"/>
      <c r="BL119" s="191"/>
      <c r="BM119" s="191"/>
      <c r="BN119" s="191"/>
      <c r="BO119" s="191"/>
      <c r="BP119" s="191"/>
      <c r="BQ119" s="191"/>
      <c r="BR119" s="191"/>
      <c r="BS119" s="191"/>
      <c r="BT119" s="191"/>
      <c r="BU119" s="191"/>
      <c r="BV119" s="191"/>
      <c r="BW119" s="191"/>
      <c r="BX119" s="191">
        <v>0</v>
      </c>
      <c r="BY119" s="191">
        <v>0</v>
      </c>
      <c r="BZ119" s="191">
        <v>0</v>
      </c>
      <c r="CA119" s="191">
        <v>0</v>
      </c>
      <c r="CB119" s="191">
        <v>0</v>
      </c>
      <c r="CC119" s="191"/>
      <c r="CD119" s="191"/>
      <c r="CE119" s="191"/>
      <c r="CF119" s="191"/>
      <c r="CG119" s="191"/>
      <c r="CH119" s="191"/>
      <c r="CI119" s="191"/>
      <c r="CJ119" s="191"/>
      <c r="CK119" s="191"/>
      <c r="CL119" s="191"/>
      <c r="CM119" s="191"/>
      <c r="CN119" s="191"/>
      <c r="CO119" s="191"/>
      <c r="CP119" s="191"/>
      <c r="CQ119" s="191"/>
      <c r="CR119" s="191"/>
      <c r="CS119" s="191"/>
      <c r="CT119" s="191"/>
      <c r="CU119" s="191"/>
      <c r="CV119" s="191"/>
      <c r="CW119" s="191"/>
      <c r="CX119" s="191"/>
      <c r="CY119" s="191"/>
      <c r="CZ119" s="191"/>
      <c r="DA119" s="191"/>
      <c r="DB119" s="191"/>
      <c r="DC119" s="191"/>
      <c r="DD119" s="191"/>
      <c r="DE119" s="191"/>
      <c r="DF119" s="191"/>
      <c r="DG119" s="191"/>
      <c r="DH119" s="191"/>
      <c r="DI119" s="191"/>
      <c r="DJ119" s="191"/>
      <c r="DK119" s="191"/>
      <c r="DL119" s="191">
        <v>0</v>
      </c>
      <c r="DM119" s="191">
        <v>0</v>
      </c>
      <c r="DN119" s="191">
        <v>0</v>
      </c>
      <c r="DO119" s="191">
        <v>0</v>
      </c>
      <c r="DP119" s="191">
        <v>0</v>
      </c>
      <c r="DQ119" s="191">
        <v>0</v>
      </c>
      <c r="DR119" s="191">
        <v>0</v>
      </c>
      <c r="DS119" s="191">
        <v>0</v>
      </c>
      <c r="DT119" s="191">
        <v>0</v>
      </c>
      <c r="DU119" s="191">
        <v>0</v>
      </c>
      <c r="DV119" s="191">
        <v>0</v>
      </c>
      <c r="DW119" s="191">
        <v>0</v>
      </c>
      <c r="DX119" s="191">
        <v>0</v>
      </c>
      <c r="DY119" s="191">
        <v>0</v>
      </c>
      <c r="DZ119" s="191">
        <v>0</v>
      </c>
      <c r="EA119" s="191">
        <v>0</v>
      </c>
      <c r="EB119" s="191">
        <v>0</v>
      </c>
      <c r="EC119" s="191">
        <v>0</v>
      </c>
      <c r="ED119" s="191">
        <v>0</v>
      </c>
      <c r="EE119" s="191">
        <v>0</v>
      </c>
      <c r="EF119" s="191">
        <v>0</v>
      </c>
      <c r="EG119" s="191">
        <v>0</v>
      </c>
      <c r="EH119" s="191">
        <v>0</v>
      </c>
      <c r="EI119" s="191">
        <v>0</v>
      </c>
      <c r="EJ119" s="191">
        <v>0</v>
      </c>
      <c r="EK119" s="191">
        <v>0</v>
      </c>
      <c r="EL119" s="191">
        <v>0</v>
      </c>
      <c r="EM119" s="191">
        <v>0</v>
      </c>
      <c r="EN119" s="191">
        <v>0</v>
      </c>
      <c r="EO119" s="191">
        <v>0</v>
      </c>
      <c r="EP119" s="191">
        <v>0</v>
      </c>
      <c r="EQ119" s="191">
        <v>0</v>
      </c>
    </row>
    <row r="120" spans="1:147" x14ac:dyDescent="0.3">
      <c r="A120" s="368"/>
      <c r="B120" s="368"/>
      <c r="C120" s="368"/>
      <c r="D120" s="368">
        <f t="shared" si="77"/>
        <v>1.034195933456562</v>
      </c>
      <c r="E120" s="368" t="str">
        <f>VLOOKUP(TEXT(Z120,0),'G2'!B:D,3,0)</f>
        <v>MN</v>
      </c>
      <c r="F120" s="816">
        <f t="shared" si="78"/>
        <v>0</v>
      </c>
      <c r="G120" s="755">
        <f t="shared" si="75"/>
        <v>0</v>
      </c>
      <c r="H120" s="756" t="s">
        <v>1190</v>
      </c>
      <c r="I120" s="370" t="s">
        <v>93</v>
      </c>
      <c r="J120" s="370" t="s">
        <v>269</v>
      </c>
      <c r="K120" s="368">
        <v>510114</v>
      </c>
      <c r="L120" s="368" t="s">
        <v>24</v>
      </c>
      <c r="M120" s="369"/>
      <c r="N120" s="370" t="s">
        <v>1039</v>
      </c>
      <c r="O120" s="370" t="s">
        <v>613</v>
      </c>
      <c r="P120" s="643" t="s">
        <v>1167</v>
      </c>
      <c r="Q120" s="370" t="s">
        <v>695</v>
      </c>
      <c r="R120" s="370" t="s">
        <v>26</v>
      </c>
      <c r="S120" s="371">
        <v>0.2</v>
      </c>
      <c r="T120" s="677">
        <v>45870</v>
      </c>
      <c r="U120" s="677">
        <v>46022</v>
      </c>
      <c r="V120" s="373">
        <v>5</v>
      </c>
      <c r="W120" s="374">
        <v>8997504.6210720893</v>
      </c>
      <c r="X120" s="17" cm="1">
        <f t="array" ref="X120">+IF($W$1="Pesos CLP",W120,W120/TC)*MB_24A25</f>
        <v>10258.698813462875</v>
      </c>
      <c r="Y120" s="18">
        <f t="shared" si="107"/>
        <v>0</v>
      </c>
      <c r="Z120">
        <v>91243110</v>
      </c>
      <c r="AA120" s="19">
        <f>IF(OR($I120="REAL",$I120="INCURRIDO"),SUMIF(S!$O:$O,$I120&amp;$O120&amp;$Q120&amp;UPPER(TEXT(AA$4,"MMMMYYYY"))&amp;$Z120,IF($W$1="Pesos CLP",S!$AD:$AD,S!$AO:$AO)),0)</f>
        <v>0</v>
      </c>
      <c r="AB120" s="19">
        <f>IF(OR($I120="REAL",$I120="INCURRIDO"),SUMIF(S!$O:$O,$I120&amp;$O120&amp;$Q120&amp;UPPER(TEXT(AB$4,"MMMMYYYY"))&amp;$Z120,IF($W$1="Pesos CLP",S!$AD:$AD,S!$AO:$AO)),0)</f>
        <v>0</v>
      </c>
      <c r="AC120" s="19">
        <f>IF(OR($I120="REAL",$I120="INCURRIDO"),SUMIF(S!$O:$O,$I120&amp;$O120&amp;$Q120&amp;UPPER(TEXT(AC$4,"MMMMYYYY"))&amp;$Z120,IF($W$1="Pesos CLP",S!$AD:$AD,S!$AO:$AO)),0)</f>
        <v>0</v>
      </c>
      <c r="AD120" s="19">
        <f>IF(OR($I120="REAL",$I120="INCURRIDO"),SUMIF(S!$O:$O,$I120&amp;$O120&amp;$Q120&amp;UPPER(TEXT(AD$4,"MMMMYYYY"))&amp;$Z120,IF($W$1="Pesos CLP",S!$AD:$AD,S!$AO:$AO)),0)</f>
        <v>0</v>
      </c>
      <c r="AE120" s="19">
        <f>IF(OR($I120="REAL",$I120="INCURRIDO"),SUMIF(S!$O:$O,$I120&amp;$O120&amp;$Q120&amp;UPPER(TEXT(AE$4,"MMMMYYYY"))&amp;$Z120,IF($W$1="Pesos CLP",S!$AD:$AD,S!$AO:$AO)),0)</f>
        <v>0</v>
      </c>
      <c r="AF120" s="19">
        <f>IF(OR($I120="REAL",$I120="INCURRIDO"),SUMIF(S!$O:$O,$I120&amp;$O120&amp;$Q120&amp;UPPER(TEXT(AF$4,"MMMMYYYY"))&amp;$Z120,IF($W$1="Pesos CLP",S!$AD:$AD,S!$AO:$AO)),0)</f>
        <v>0</v>
      </c>
      <c r="AG120" s="19">
        <f>IF(OR($I120="REAL",$I120="INCURRIDO"),SUMIF(S!$O:$O,$I120&amp;$O120&amp;$Q120&amp;UPPER(TEXT(AG$4,"MMMMYYYY"))&amp;$Z120,IF($W$1="Pesos CLP",S!$AD:$AD,S!$AO:$AO)),0)</f>
        <v>0</v>
      </c>
      <c r="AH120" s="19">
        <f>IF(OR($I120="REAL",$I120="INCURRIDO"),SUMIF(S!$O:$O,$I120&amp;$O120&amp;$Q120&amp;UPPER(TEXT(AH$4,"MMMMYYYY"))&amp;$Z120,IF($W$1="Pesos CLP",S!$AD:$AD,S!$AO:$AO)),0)</f>
        <v>0</v>
      </c>
      <c r="AI120" s="19">
        <f>IF(OR($I120="REAL",$I120="INCURRIDO"),SUMIF(S!$O:$O,$I120&amp;$O120&amp;$Q120&amp;UPPER(TEXT(AI$4,"MMMMYYYY"))&amp;$Z120,IF($W$1="Pesos CLP",S!$AD:$AD,S!$AO:$AO)),0)</f>
        <v>0</v>
      </c>
      <c r="AJ120" s="19">
        <f>IF(OR($I120="REAL",$I120="INCURRIDO"),SUMIF(S!$O:$O,$I120&amp;$O120&amp;$Q120&amp;UPPER(TEXT(AJ$4,"MMMMYYYY"))&amp;$Z120,IF($W$1="Pesos CLP",S!$AD:$AD,S!$AO:$AO)),0)</f>
        <v>0</v>
      </c>
      <c r="AK120" s="19">
        <f>IF(OR($I120="REAL",$I120="INCURRIDO"),SUMIF(S!$O:$O,$I120&amp;$O120&amp;$Q120&amp;UPPER(TEXT(AK$4,"MMMMYYYY"))&amp;$Z120,IF($W$1="Pesos CLP",S!$AD:$AD,S!$AO:$AO)),0)</f>
        <v>0</v>
      </c>
      <c r="AL120" s="19">
        <f>IF(OR($I120="REAL",$I120="INCURRIDO"),SUMIF(S!$O:$O,$I120&amp;$O120&amp;$Q120&amp;UPPER(TEXT(AL$4,"MMMMYYYY"))&amp;$Z120,IF($W$1="Pesos CLP",S!$AD:$AD,S!$AO:$AO)),0)</f>
        <v>0</v>
      </c>
      <c r="AM120" s="19">
        <f>IF(OR($I120="REAL",$I120="INCURRIDO"),SUMIF(S!$O:$O,$I120&amp;$O120&amp;$Q120&amp;UPPER(TEXT(AM$4,"MMMMYYYY"))&amp;$Z120,IF($W$1="Pesos CLP",S!$AD:$AD,S!$AO:$AO)),0)</f>
        <v>0</v>
      </c>
      <c r="AN120" s="19">
        <f>IF(OR($I120="REAL",$I120="INCURRIDO"),SUMIF(S!$O:$O,$I120&amp;$O120&amp;$Q120&amp;UPPER(TEXT(AN$4,"MMMMYYYY"))&amp;$Z120,IF($W$1="Pesos CLP",S!$AD:$AD,S!$AO:$AO)),0)</f>
        <v>0</v>
      </c>
      <c r="AO120" s="19">
        <f>IF(OR($I120="REAL",$I120="INCURRIDO"),SUMIF(S!$O:$O,$I120&amp;$O120&amp;$Q120&amp;UPPER(TEXT(AO$4,"MMMMYYYY"))&amp;$Z120,IF($W$1="Pesos CLP",S!$AD:$AD,S!$AO:$AO)),0)</f>
        <v>0</v>
      </c>
      <c r="AP120" s="19">
        <f>IF(OR($I120="REAL",$I120="INCURRIDO"),SUMIF(S!$O:$O,$I120&amp;$O120&amp;$Q120&amp;UPPER(TEXT(AP$4,"MMMMYYYY"))&amp;$Z120,IF($W$1="Pesos CLP",S!$AD:$AD,S!$AO:$AO)),0)</f>
        <v>0</v>
      </c>
      <c r="AQ120" s="19">
        <f>IF(OR($I120="REAL",$I120="INCURRIDO"),SUMIF(S!$O:$O,$I120&amp;$O120&amp;$Q120&amp;UPPER(TEXT(AQ$4,"MMMMYYYY"))&amp;$Z120,IF($W$1="Pesos CLP",S!$AD:$AD,S!$AO:$AO)),0)</f>
        <v>0</v>
      </c>
      <c r="AR120" s="19">
        <f>IF(OR($I120="REAL",$I120="INCURRIDO"),SUMIF(S!$O:$O,$I120&amp;$O120&amp;$Q120&amp;UPPER(TEXT(AR$4,"MMMMYYYY"))&amp;$Z120,IF($W$1="Pesos CLP",S!$AD:$AD,S!$AO:$AO)),0)</f>
        <v>0</v>
      </c>
      <c r="AS120" s="19">
        <f>IF(OR($I120="REAL",$I120="INCURRIDO"),SUMIF(S!$O:$O,$I120&amp;$O120&amp;$Q120&amp;UPPER(TEXT(AS$4,"MMMMYYYY"))&amp;$Z120,IF($W$1="Pesos CLP",S!$AD:$AD,S!$AO:$AO)),0)</f>
        <v>0</v>
      </c>
      <c r="AT120" s="19">
        <f>IF(OR($I120="REAL",$I120="INCURRIDO"),SUMIF(S!$O:$O,$I120&amp;$O120&amp;$Q120&amp;UPPER(TEXT(AT$4,"MMMMYYYY"))&amp;$Z120,IF($W$1="Pesos CLP",S!$AD:$AD,S!$AO:$AO)),0)</f>
        <v>0</v>
      </c>
      <c r="AU120" s="19">
        <f>IF(OR($I120="REAL",$I120="INCURRIDO"),SUMIF(S!$O:$O,$I120&amp;$O120&amp;$Q120&amp;UPPER(TEXT(AU$4,"MMMMYYYY"))&amp;$Z120,IF($W$1="Pesos CLP",S!$AD:$AD,S!$AO:$AO)),0)</f>
        <v>0</v>
      </c>
      <c r="AV120" s="19">
        <f>IF(OR($I120="REAL",$I120="INCURRIDO"),SUMIF(S!$O:$O,$I120&amp;$O120&amp;$Q120&amp;UPPER(TEXT(AV$4,"MMMMYYYY"))&amp;$Z120,IF($W$1="Pesos CLP",S!$AD:$AD,S!$AO:$AO)),0)</f>
        <v>0</v>
      </c>
      <c r="AW120" s="19">
        <f>IF(OR($I120="REAL",$I120="INCURRIDO"),SUMIF(S!$O:$O,$I120&amp;$O120&amp;$Q120&amp;UPPER(TEXT(AW$4,"MMMMYYYY"))&amp;$Z120,IF($W$1="Pesos CLP",S!$AD:$AD,S!$AO:$AO)),0)</f>
        <v>0</v>
      </c>
      <c r="AX120" s="19">
        <f>IF(OR($I120="REAL",$I120="INCURRIDO"),SUMIF(S!$O:$O,$I120&amp;$O120&amp;$Q120&amp;UPPER(TEXT(AX$4,"MMMMYYYY"))&amp;$Z120,IF($W$1="Pesos CLP",S!$AD:$AD,S!$AO:$AO)),0)</f>
        <v>0</v>
      </c>
      <c r="AY120" s="19">
        <f>IF(OR($I120="REAL",$I120="INCURRIDO"),SUMIF(S!$O:$O,$I120&amp;$O120&amp;$Q120&amp;UPPER(TEXT(AY$4,"MMMMYYYY"))&amp;$Z120,IF($W$1="Pesos CLP",S!$AD:$AD,S!$AO:$AO)),0)</f>
        <v>0</v>
      </c>
      <c r="AZ120" s="19">
        <f>IF(OR($I120="REAL",$I120="INCURRIDO"),SUMIF(S!$O:$O,$I120&amp;$O120&amp;$Q120&amp;UPPER(TEXT(AZ$4,"MMMMYYYY"))&amp;$Z120,IF($W$1="Pesos CLP",S!$AD:$AD,S!$AO:$AO)),0)</f>
        <v>0</v>
      </c>
      <c r="BA120" s="19">
        <f>IF(OR($I120="REAL",$I120="INCURRIDO"),SUMIF(S!$O:$O,$I120&amp;$O120&amp;$Q120&amp;UPPER(TEXT(BA$4,"MMMMYYYY"))&amp;$Z120,IF($W$1="Pesos CLP",S!$AD:$AD,S!$AO:$AO)),0)</f>
        <v>0</v>
      </c>
      <c r="BB120" s="19">
        <f>IF(OR($I120="REAL",$I120="INCURRIDO"),SUMIF(S!$O:$O,$I120&amp;$O120&amp;$Q120&amp;UPPER(TEXT(BB$4,"MMMMYYYY"))&amp;$Z120,IF($W$1="Pesos CLP",S!$AD:$AD,S!$AO:$AO)),0)</f>
        <v>0</v>
      </c>
      <c r="BC120" s="19">
        <f>IF(OR($I120="REAL",$I120="INCURRIDO"),SUMIF(S!$O:$O,$I120&amp;$O120&amp;$Q120&amp;UPPER(TEXT(BC$4,"MMMMYYYY"))&amp;$Z120,IF($W$1="Pesos CLP",S!$AD:$AD,S!$AO:$AO)),0)</f>
        <v>0</v>
      </c>
      <c r="BD120" s="19">
        <f>IF(OR($I120="REAL",$I120="INCURRIDO"),SUMIF(S!$O:$O,$I120&amp;$O120&amp;$Q120&amp;UPPER(TEXT(BD$4,"MMMMYYYY"))&amp;$Z120,IF($W$1="Pesos CLP",S!$AD:$AD,S!$AO:$AO)),0)</f>
        <v>0</v>
      </c>
      <c r="BE120" s="19">
        <f>IF(OR($I120="REAL",$I120="INCURRIDO"),SUMIF(S!$O:$O,$I120&amp;$O120&amp;$Q120&amp;UPPER(TEXT(BE$4,"MMMMYYYY"))&amp;$Z120,IF($W$1="Pesos CLP",S!$AD:$AD,S!$AO:$AO)),0)</f>
        <v>0</v>
      </c>
      <c r="BF120" s="19">
        <f>IF(OR($I120="REAL",$I120="INCURRIDO"),SUMIF(S!$O:$O,$I120&amp;$O120&amp;$Q120&amp;UPPER(TEXT(BF$4,"MMMMYYYY"))&amp;$Z120,IF($W$1="Pesos CLP",S!$AD:$AD,S!$AO:$AO)),0)</f>
        <v>0</v>
      </c>
      <c r="BG120" s="19">
        <f>IF(OR($I120="REAL",$I120="INCURRIDO"),SUMIF(S!$O:$O,$I120&amp;$O120&amp;$Q120&amp;UPPER(TEXT(BG$4,"MMMMYYYY"))&amp;$Z120,IF($W$1="Pesos CLP",S!$AD:$AD,S!$AO:$AO)),0)</f>
        <v>0</v>
      </c>
      <c r="BH120" s="19">
        <f>IF(OR($I120="REAL",$I120="INCURRIDO"),SUMIF(S!$O:$O,$I120&amp;$O120&amp;$Q120&amp;UPPER(TEXT(BH$4,"MMMMYYYY"))&amp;$Z120,IF($W$1="Pesos CLP",S!$AD:$AD,S!$AO:$AO)),0)</f>
        <v>0</v>
      </c>
      <c r="BI120" s="19">
        <f>IF(OR($I120="REAL",$I120="INCURRIDO"),SUMIF(S!$O:$O,$I120&amp;$O120&amp;$Q120&amp;UPPER(TEXT(BI$4,"MMMMYYYY"))&amp;$Z120,IF($W$1="Pesos CLP",S!$AD:$AD,S!$AO:$AO)),0)</f>
        <v>0</v>
      </c>
      <c r="BJ120" s="19">
        <f>IF(OR($I120="REAL",$I120="INCURRIDO"),SUMIF(S!$O:$O,$I120&amp;$O120&amp;$Q120&amp;UPPER(TEXT(BJ$4,"MMMMYYYY"))&amp;$Z120,IF($W$1="Pesos CLP",S!$AD:$AD,S!$AO:$AO)),0)</f>
        <v>0</v>
      </c>
      <c r="BK120" s="19">
        <f>IF(OR($I120="REAL",$I120="INCURRIDO"),SUMIF(S!$O:$O,$I120&amp;$O120&amp;$Q120&amp;UPPER(TEXT(BK$4,"MMMMYYYY"))&amp;$Z120,IF($W$1="Pesos CLP",S!$AD:$AD,S!$AO:$AO)),0)</f>
        <v>0</v>
      </c>
      <c r="BL120" s="19">
        <f>IF(OR($I120="REAL",$I120="INCURRIDO"),SUMIF(S!$O:$O,$I120&amp;$O120&amp;$Q120&amp;UPPER(TEXT(BL$4,"MMMMYYYY"))&amp;$Z120,IF($W$1="Pesos CLP",S!$AD:$AD,S!$AO:$AO)),0)</f>
        <v>0</v>
      </c>
      <c r="BM120" s="19">
        <f>IF(OR($I120="REAL",$I120="INCURRIDO"),SUMIF(S!$O:$O,$I120&amp;$O120&amp;$Q120&amp;UPPER(TEXT(BM$4,"MMMMYYYY"))&amp;$Z120,IF($W$1="Pesos CLP",S!$AD:$AD,S!$AO:$AO)),0)</f>
        <v>0</v>
      </c>
      <c r="BN120" s="19">
        <f>IF(OR($I120="REAL",$I120="INCURRIDO"),SUMIF(S!$O:$O,$I120&amp;$O120&amp;$Q120&amp;UPPER(TEXT(BN$4,"MMMMYYYY"))&amp;$Z120,IF($W$1="Pesos CLP",S!$AD:$AD,S!$AO:$AO)),0)</f>
        <v>0</v>
      </c>
      <c r="BO120" s="19">
        <f>IF(OR($I120="REAL",$I120="INCURRIDO"),SUMIF(S!$O:$O,$I120&amp;$O120&amp;$Q120&amp;UPPER(TEXT(BO$4,"MMMMYYYY"))&amp;$Z120,IF($W$1="Pesos CLP",S!$AD:$AD,S!$AO:$AO)),0)</f>
        <v>0</v>
      </c>
      <c r="BP120" s="19">
        <f>IF(OR($I120="REAL",$I120="INCURRIDO"),SUMIF(S!$O:$O,$I120&amp;$O120&amp;$Q120&amp;UPPER(TEXT(BP$4,"MMMMYYYY"))&amp;$Z120,IF($W$1="Pesos CLP",S!$AD:$AD,S!$AO:$AO)),0)</f>
        <v>0</v>
      </c>
      <c r="BQ120" s="19">
        <f>IF(OR($I120="REAL",$I120="INCURRIDO"),SUMIF(S!$O:$O,$I120&amp;$O120&amp;$Q120&amp;UPPER(TEXT(BQ$4,"MMMMYYYY"))&amp;$Z120,IF($W$1="Pesos CLP",S!$AD:$AD,S!$AO:$AO)),0)</f>
        <v>0</v>
      </c>
      <c r="BR120" s="19">
        <f>IF(OR($I120="REAL",$I120="INCURRIDO"),SUMIF(S!$O:$O,$I120&amp;$O120&amp;$Q120&amp;UPPER(TEXT(BR$4,"MMMMYYYY"))&amp;$Z120,IF($W$1="Pesos CLP",S!$AD:$AD,S!$AO:$AO)),0)</f>
        <v>0</v>
      </c>
      <c r="BS120" s="19">
        <f>IF(OR($I120="REAL",$I120="INCURRIDO"),SUMIF(S!$O:$O,$I120&amp;$O120&amp;$Q120&amp;UPPER(TEXT(BS$4,"MMMMYYYY"))&amp;$Z120,IF($W$1="Pesos CLP",S!$AD:$AD,S!$AO:$AO)),0)</f>
        <v>0</v>
      </c>
      <c r="BT120" s="19">
        <f>IF(OR($I120="REAL",$I120="INCURRIDO"),SUMIF(S!$O:$O,$I120&amp;$O120&amp;$Q120&amp;UPPER(TEXT(BT$4,"MMMMYYYY"))&amp;$Z120,IF($W$1="Pesos CLP",S!$AD:$AD,S!$AO:$AO)),0)</f>
        <v>0</v>
      </c>
      <c r="BU120" s="19">
        <f>IF(OR($I120="REAL",$I120="INCURRIDO"),SUMIF(S!$O:$O,$I120&amp;$O120&amp;$Q120&amp;UPPER(TEXT(BU$4,"MMMMYYYY"))&amp;$Z120,IF($W$1="Pesos CLP",S!$AD:$AD,S!$AO:$AO)),0)</f>
        <v>0</v>
      </c>
      <c r="BV120" s="19">
        <f>IF(OR($I120="REAL",$I120="INCURRIDO"),SUMIF(S!$O:$O,$I120&amp;$O120&amp;$Q120&amp;UPPER(TEXT(BV$4,"MMMMYYYY"))&amp;$Z120,IF($W$1="Pesos CLP",S!$AD:$AD,S!$AO:$AO)),0)</f>
        <v>0</v>
      </c>
      <c r="BW120" s="19">
        <f>IF(OR($I120="REAL",$I120="INCURRIDO"),SUMIF(S!$O:$O,$I120&amp;$O120&amp;$Q120&amp;UPPER(TEXT(BW$4,"MMMMYYYY"))&amp;$Z120,IF($W$1="Pesos CLP",S!$AD:$AD,S!$AO:$AO)),0)</f>
        <v>0</v>
      </c>
      <c r="BX120" s="19">
        <f>IF(OR($I120="REAL",$I120="INCURRIDO"),SUMIF(S!$O:$O,$I120&amp;$O120&amp;$Q120&amp;UPPER(TEXT(BX$4,"MMMMYYYY"))&amp;$Z120,IF($W$1="Pesos CLP",S!$AD:$AD,S!$AO:$AO)),0)</f>
        <v>0</v>
      </c>
      <c r="BY120" s="19">
        <f>IF(OR($I120="REAL",$I120="INCURRIDO"),SUMIF(S!$O:$O,$I120&amp;$O120&amp;$Q120&amp;UPPER(TEXT(BY$4,"MMMMYYYY"))&amp;$Z120,IF($W$1="Pesos CLP",S!$AD:$AD,S!$AO:$AO)),0)</f>
        <v>0</v>
      </c>
      <c r="BZ120" s="19">
        <f>IF(OR($I120="REAL",$I120="INCURRIDO"),SUMIF(S!$O:$O,$I120&amp;$O120&amp;$Q120&amp;UPPER(TEXT(BZ$4,"MMMMYYYY"))&amp;$Z120,IF($W$1="Pesos CLP",S!$AD:$AD,S!$AO:$AO)),0)</f>
        <v>0</v>
      </c>
      <c r="CA120" s="19">
        <f>IF(OR($I120="REAL",$I120="INCURRIDO"),SUMIF(S!$O:$O,$I120&amp;$O120&amp;$Q120&amp;UPPER(TEXT(CA$4,"MMMMYYYY"))&amp;$Z120,IF($W$1="Pesos CLP",S!$AD:$AD,S!$AO:$AO)),0)</f>
        <v>0</v>
      </c>
      <c r="CB120" s="19">
        <f>IF(OR($I120="REAL",$I120="INCURRIDO"),SUMIF(S!$O:$O,$I120&amp;$O120&amp;$Q120&amp;UPPER(TEXT(CB$4,"MMMMYYYY"))&amp;$Z120,IF($W$1="Pesos CLP",S!$AD:$AD,S!$AO:$AO)),0)</f>
        <v>0</v>
      </c>
      <c r="CC120" s="19">
        <f>IF(OR($I120="REAL",$I120="INCURRIDO"),SUMIF(S!$O:$O,$I120&amp;$O120&amp;$Q120&amp;UPPER(TEXT(CC$4,"MMMMYYYY"))&amp;$Z120,IF($W$1="Pesos CLP",S!$AD:$AD,S!$AO:$AO)),0)</f>
        <v>0</v>
      </c>
      <c r="CD120" s="19">
        <f>IF(OR($I120="REAL",$I120="INCURRIDO"),SUMIF(S!$O:$O,$I120&amp;$O120&amp;$Q120&amp;UPPER(TEXT(CD$4,"MMMMYYYY"))&amp;$Z120,IF($W$1="Pesos CLP",S!$AD:$AD,S!$AO:$AO)),0)</f>
        <v>0</v>
      </c>
      <c r="CE120" s="19">
        <f>IF(OR($I120="REAL",$I120="INCURRIDO"),SUMIF(S!$O:$O,$I120&amp;$O120&amp;$Q120&amp;UPPER(TEXT(CE$4,"MMMMYYYY"))&amp;$Z120,IF($W$1="Pesos CLP",S!$AD:$AD,S!$AO:$AO)),0)</f>
        <v>0</v>
      </c>
      <c r="CF120" s="19">
        <f>IF(OR($I120="REAL",$I120="INCURRIDO"),SUMIF(S!$O:$O,$I120&amp;$O120&amp;$Q120&amp;UPPER(TEXT(CF$4,"MMMMYYYY"))&amp;$Z120,IF($W$1="Pesos CLP",S!$AD:$AD,S!$AO:$AO)),0)</f>
        <v>0</v>
      </c>
      <c r="CG120" s="19">
        <f>IF(OR($I120="REAL",$I120="INCURRIDO"),SUMIF(S!$O:$O,$I120&amp;$O120&amp;$Q120&amp;UPPER(TEXT(CG$4,"MMMMYYYY"))&amp;$Z120,IF($W$1="Pesos CLP",S!$AD:$AD,S!$AO:$AO)),0)</f>
        <v>0</v>
      </c>
      <c r="CH120" s="19">
        <f>IF(OR($I120="REAL",$I120="INCURRIDO"),SUMIF(S!$O:$O,$I120&amp;$O120&amp;$Q120&amp;UPPER(TEXT(CH$4,"MMMMYYYY"))&amp;$Z120,IF($W$1="Pesos CLP",S!$AD:$AD,S!$AO:$AO)),0)</f>
        <v>0</v>
      </c>
      <c r="CI120" s="19">
        <f>IF(OR($I120="REAL",$I120="INCURRIDO"),SUMIF(S!$O:$O,$I120&amp;$O120&amp;$Q120&amp;UPPER(TEXT(CI$4,"MMMMYYYY"))&amp;$Z120,IF($W$1="Pesos CLP",S!$AD:$AD,S!$AO:$AO)),0)</f>
        <v>0</v>
      </c>
      <c r="CJ120" s="19">
        <f>IF(OR($I120="REAL",$I120="INCURRIDO"),SUMIF(S!$O:$O,$I120&amp;$O120&amp;$Q120&amp;UPPER(TEXT(CJ$4,"MMMMYYYY"))&amp;$Z120,IF($W$1="Pesos CLP",S!$AD:$AD,S!$AO:$AO)),0)</f>
        <v>0</v>
      </c>
      <c r="CK120" s="378">
        <f t="shared" ref="CK120:CR122" si="123">(IF(AND(AND($T120&gt;=(CK$4-DAY(CK$4)+1),$T120&lt;=CK$4),AND($U120&gt;=(CK$4-DAY(CK$4)+1),$U120&lt;=CK$4)),$U120-$T120+1,IF(AND($T120&gt;=(CK$4-DAY(CK$4)+1),$T120&lt;=CK$4),CK$4-$T120+1,IF(AND($U120&gt;=(CK$4-DAY(CK$4)+1),$U120&lt;=CK$4),$U120-(CK$4-DAY(CK$4)+1)+1,IF(OR(AND((CK$4-DAY(CK$4)+1)&gt;=$T120,(CK$4-DAY(CK$4)+1)&lt;=$U120),AND((CK$4&gt;=$T120),(CK$4&lt;=$U120))),CK$4-(CK$4-DAY(CK$4)+1)+1,0))))/IF($R120="mes",_xlfn.DAYS(CK$4,(CK$4-DAY(CK$4)+1))+1,(_xlfn.DAYS($U120,$T120)+1))*$S120)*IF($X$1="Físico",1,$X120)</f>
        <v>0</v>
      </c>
      <c r="CL120" s="378">
        <f t="shared" si="123"/>
        <v>0</v>
      </c>
      <c r="CM120" s="378">
        <f t="shared" si="123"/>
        <v>0</v>
      </c>
      <c r="CN120" s="378">
        <f t="shared" si="123"/>
        <v>0</v>
      </c>
      <c r="CO120" s="378">
        <f t="shared" si="123"/>
        <v>0</v>
      </c>
      <c r="CP120" s="378">
        <f t="shared" si="123"/>
        <v>0</v>
      </c>
      <c r="CQ120" s="378">
        <f t="shared" si="123"/>
        <v>0</v>
      </c>
      <c r="CR120" s="378">
        <f t="shared" si="123"/>
        <v>0</v>
      </c>
      <c r="CS120" s="378">
        <f t="shared" ref="CS120:DB122" si="124">(IF(AND(AND($T120&gt;=(CS$4-DAY(CS$4)+1),$T120&lt;=CS$4),AND($U120&gt;=(CS$4-DAY(CS$4)+1),$U120&lt;=CS$4)),$U120-$T120+1,IF(AND($T120&gt;=(CS$4-DAY(CS$4)+1),$T120&lt;=CS$4),CS$4-$T120+1,IF(AND($U120&gt;=(CS$4-DAY(CS$4)+1),$U120&lt;=CS$4),$U120-(CS$4-DAY(CS$4)+1)+1,IF(OR(AND((CS$4-DAY(CS$4)+1)&gt;=$T120,(CS$4-DAY(CS$4)+1)&lt;=$U120),AND((CS$4&gt;=$T120),(CS$4&lt;=$U120))),CS$4-(CS$4-DAY(CS$4)+1)+1,0))))/IF($R120="mes",_xlfn.DAYS(CS$4,(CS$4-DAY(CS$4)+1))+1,(_xlfn.DAYS($U120,$T120)+1))*$S120)*IF($X$1="Físico",1,$X120)</f>
        <v>0</v>
      </c>
      <c r="CT120" s="378">
        <f t="shared" si="124"/>
        <v>0</v>
      </c>
      <c r="CU120" s="378">
        <f t="shared" si="124"/>
        <v>0</v>
      </c>
      <c r="CV120" s="378">
        <f t="shared" si="124"/>
        <v>0</v>
      </c>
      <c r="CW120" s="378">
        <f t="shared" si="124"/>
        <v>0</v>
      </c>
      <c r="CX120" s="378">
        <f t="shared" si="124"/>
        <v>0</v>
      </c>
      <c r="CY120" s="378">
        <f t="shared" si="124"/>
        <v>0</v>
      </c>
      <c r="CZ120" s="378">
        <f t="shared" si="124"/>
        <v>0</v>
      </c>
      <c r="DA120" s="378">
        <f t="shared" si="124"/>
        <v>0</v>
      </c>
      <c r="DB120" s="378">
        <f t="shared" si="124"/>
        <v>0</v>
      </c>
      <c r="DC120" s="378">
        <f t="shared" ref="DC120:DL122" si="125">(IF(AND(AND($T120&gt;=(DC$4-DAY(DC$4)+1),$T120&lt;=DC$4),AND($U120&gt;=(DC$4-DAY(DC$4)+1),$U120&lt;=DC$4)),$U120-$T120+1,IF(AND($T120&gt;=(DC$4-DAY(DC$4)+1),$T120&lt;=DC$4),DC$4-$T120+1,IF(AND($U120&gt;=(DC$4-DAY(DC$4)+1),$U120&lt;=DC$4),$U120-(DC$4-DAY(DC$4)+1)+1,IF(OR(AND((DC$4-DAY(DC$4)+1)&gt;=$T120,(DC$4-DAY(DC$4)+1)&lt;=$U120),AND((DC$4&gt;=$T120),(DC$4&lt;=$U120))),DC$4-(DC$4-DAY(DC$4)+1)+1,0))))/IF($R120="mes",_xlfn.DAYS(DC$4,(DC$4-DAY(DC$4)+1))+1,(_xlfn.DAYS($U120,$T120)+1))*$S120)*IF($X$1="Físico",1,$X120)</f>
        <v>0</v>
      </c>
      <c r="DD120" s="378">
        <f t="shared" si="125"/>
        <v>0</v>
      </c>
      <c r="DE120" s="378">
        <f t="shared" si="125"/>
        <v>0</v>
      </c>
      <c r="DF120" s="378">
        <f t="shared" si="125"/>
        <v>0</v>
      </c>
      <c r="DG120" s="378">
        <f t="shared" si="125"/>
        <v>0</v>
      </c>
      <c r="DH120" s="378">
        <f t="shared" si="125"/>
        <v>0</v>
      </c>
      <c r="DI120" s="378">
        <f t="shared" si="125"/>
        <v>0</v>
      </c>
      <c r="DJ120" s="378">
        <f t="shared" si="125"/>
        <v>0</v>
      </c>
      <c r="DK120" s="378">
        <f t="shared" si="125"/>
        <v>0</v>
      </c>
      <c r="DL120" s="378">
        <f t="shared" si="125"/>
        <v>0</v>
      </c>
      <c r="DM120" s="378">
        <f t="shared" ref="DM120:DV122" si="126">(IF(AND(AND($T120&gt;=(DM$4-DAY(DM$4)+1),$T120&lt;=DM$4),AND($U120&gt;=(DM$4-DAY(DM$4)+1),$U120&lt;=DM$4)),$U120-$T120+1,IF(AND($T120&gt;=(DM$4-DAY(DM$4)+1),$T120&lt;=DM$4),DM$4-$T120+1,IF(AND($U120&gt;=(DM$4-DAY(DM$4)+1),$U120&lt;=DM$4),$U120-(DM$4-DAY(DM$4)+1)+1,IF(OR(AND((DM$4-DAY(DM$4)+1)&gt;=$T120,(DM$4-DAY(DM$4)+1)&lt;=$U120),AND((DM$4&gt;=$T120),(DM$4&lt;=$U120))),DM$4-(DM$4-DAY(DM$4)+1)+1,0))))/IF($R120="mes",_xlfn.DAYS(DM$4,(DM$4-DAY(DM$4)+1))+1,(_xlfn.DAYS($U120,$T120)+1))*$S120)*IF($X$1="Físico",1,$X120)</f>
        <v>0</v>
      </c>
      <c r="DN120" s="378">
        <f t="shared" si="126"/>
        <v>0</v>
      </c>
      <c r="DO120" s="378">
        <f t="shared" si="126"/>
        <v>0</v>
      </c>
      <c r="DP120" s="378">
        <f t="shared" si="126"/>
        <v>0</v>
      </c>
      <c r="DQ120" s="378">
        <f t="shared" si="126"/>
        <v>0</v>
      </c>
      <c r="DR120" s="378">
        <f t="shared" si="126"/>
        <v>0</v>
      </c>
      <c r="DS120" s="378">
        <f t="shared" si="126"/>
        <v>0</v>
      </c>
      <c r="DT120" s="378">
        <f t="shared" si="126"/>
        <v>0</v>
      </c>
      <c r="DU120" s="378">
        <f t="shared" si="126"/>
        <v>0</v>
      </c>
      <c r="DV120" s="378">
        <f t="shared" si="126"/>
        <v>0</v>
      </c>
      <c r="DW120" s="378">
        <f t="shared" ref="DW120:EF122" si="127">(IF(AND(AND($T120&gt;=(DW$4-DAY(DW$4)+1),$T120&lt;=DW$4),AND($U120&gt;=(DW$4-DAY(DW$4)+1),$U120&lt;=DW$4)),$U120-$T120+1,IF(AND($T120&gt;=(DW$4-DAY(DW$4)+1),$T120&lt;=DW$4),DW$4-$T120+1,IF(AND($U120&gt;=(DW$4-DAY(DW$4)+1),$U120&lt;=DW$4),$U120-(DW$4-DAY(DW$4)+1)+1,IF(OR(AND((DW$4-DAY(DW$4)+1)&gt;=$T120,(DW$4-DAY(DW$4)+1)&lt;=$U120),AND((DW$4&gt;=$T120),(DW$4&lt;=$U120))),DW$4-(DW$4-DAY(DW$4)+1)+1,0))))/IF($R120="mes",_xlfn.DAYS(DW$4,(DW$4-DAY(DW$4)+1))+1,(_xlfn.DAYS($U120,$T120)+1))*$S120)*IF($X$1="Físico",1,$X120)</f>
        <v>0</v>
      </c>
      <c r="DX120" s="378">
        <f t="shared" si="127"/>
        <v>0</v>
      </c>
      <c r="DY120" s="378">
        <f t="shared" si="127"/>
        <v>0</v>
      </c>
      <c r="DZ120" s="378">
        <f t="shared" si="127"/>
        <v>0</v>
      </c>
      <c r="EA120" s="378">
        <f t="shared" si="127"/>
        <v>0</v>
      </c>
      <c r="EB120" s="378">
        <f t="shared" si="127"/>
        <v>0</v>
      </c>
      <c r="EC120" s="378">
        <f t="shared" si="127"/>
        <v>0</v>
      </c>
      <c r="ED120" s="378">
        <f t="shared" si="127"/>
        <v>0</v>
      </c>
      <c r="EE120" s="378">
        <f t="shared" si="127"/>
        <v>0</v>
      </c>
      <c r="EF120" s="378">
        <f t="shared" si="127"/>
        <v>0</v>
      </c>
      <c r="EG120" s="378">
        <f t="shared" ref="EG120:EQ122" si="128">(IF(AND(AND($T120&gt;=(EG$4-DAY(EG$4)+1),$T120&lt;=EG$4),AND($U120&gt;=(EG$4-DAY(EG$4)+1),$U120&lt;=EG$4)),$U120-$T120+1,IF(AND($T120&gt;=(EG$4-DAY(EG$4)+1),$T120&lt;=EG$4),EG$4-$T120+1,IF(AND($U120&gt;=(EG$4-DAY(EG$4)+1),$U120&lt;=EG$4),$U120-(EG$4-DAY(EG$4)+1)+1,IF(OR(AND((EG$4-DAY(EG$4)+1)&gt;=$T120,(EG$4-DAY(EG$4)+1)&lt;=$U120),AND((EG$4&gt;=$T120),(EG$4&lt;=$U120))),EG$4-(EG$4-DAY(EG$4)+1)+1,0))))/IF($R120="mes",_xlfn.DAYS(EG$4,(EG$4-DAY(EG$4)+1))+1,(_xlfn.DAYS($U120,$T120)+1))*$S120)*IF($X$1="Físico",1,$X120)</f>
        <v>0</v>
      </c>
      <c r="EH120" s="378">
        <f t="shared" si="128"/>
        <v>0</v>
      </c>
      <c r="EI120" s="378">
        <f t="shared" si="128"/>
        <v>0</v>
      </c>
      <c r="EJ120" s="378">
        <f t="shared" si="128"/>
        <v>0</v>
      </c>
      <c r="EK120" s="378">
        <f t="shared" si="128"/>
        <v>0</v>
      </c>
      <c r="EL120" s="378">
        <f t="shared" si="128"/>
        <v>0</v>
      </c>
      <c r="EM120" s="378">
        <f t="shared" si="128"/>
        <v>0</v>
      </c>
      <c r="EN120" s="378">
        <f t="shared" si="128"/>
        <v>0</v>
      </c>
      <c r="EO120" s="378">
        <f t="shared" si="128"/>
        <v>0</v>
      </c>
      <c r="EP120" s="378">
        <f t="shared" si="128"/>
        <v>0</v>
      </c>
      <c r="EQ120" s="378">
        <f t="shared" si="128"/>
        <v>0</v>
      </c>
    </row>
    <row r="121" spans="1:147" x14ac:dyDescent="0.3">
      <c r="A121" s="368"/>
      <c r="B121" s="368"/>
      <c r="C121" s="368"/>
      <c r="D121" s="368">
        <f t="shared" si="77"/>
        <v>1.034195933456562</v>
      </c>
      <c r="E121" s="368" t="str">
        <f>VLOOKUP(TEXT(Z121,0),'G2'!B:D,3,0)</f>
        <v>MN</v>
      </c>
      <c r="F121" s="816">
        <f t="shared" si="78"/>
        <v>0</v>
      </c>
      <c r="G121" s="755">
        <f t="shared" si="75"/>
        <v>0</v>
      </c>
      <c r="H121" s="756" t="s">
        <v>1190</v>
      </c>
      <c r="I121" s="370" t="s">
        <v>93</v>
      </c>
      <c r="J121" s="370" t="s">
        <v>269</v>
      </c>
      <c r="K121" s="368">
        <v>510114</v>
      </c>
      <c r="L121" s="368" t="s">
        <v>24</v>
      </c>
      <c r="M121" s="369"/>
      <c r="N121" s="370" t="s">
        <v>1038</v>
      </c>
      <c r="O121" s="370" t="s">
        <v>613</v>
      </c>
      <c r="P121" s="643" t="s">
        <v>1167</v>
      </c>
      <c r="Q121" s="370" t="s">
        <v>695</v>
      </c>
      <c r="R121" s="370" t="s">
        <v>26</v>
      </c>
      <c r="S121" s="371">
        <v>0.2</v>
      </c>
      <c r="T121" s="677">
        <v>45870</v>
      </c>
      <c r="U121" s="677">
        <v>46022</v>
      </c>
      <c r="V121" s="373">
        <v>5</v>
      </c>
      <c r="W121" s="374">
        <v>8997504.6210720893</v>
      </c>
      <c r="X121" s="17" cm="1">
        <f t="array" ref="X121">+IF($W$1="Pesos CLP",W121,W121/TC)*MB_24A25</f>
        <v>10258.698813462875</v>
      </c>
      <c r="Y121" s="18">
        <f t="shared" si="107"/>
        <v>0</v>
      </c>
      <c r="Z121">
        <v>91243110</v>
      </c>
      <c r="AA121" s="19">
        <f>IF(OR($I121="REAL",$I121="INCURRIDO"),SUMIF(S!$O:$O,$I121&amp;$O121&amp;$Q121&amp;UPPER(TEXT(AA$4,"MMMMYYYY"))&amp;$Z121,IF($W$1="Pesos CLP",S!$AD:$AD,S!$AO:$AO)),0)</f>
        <v>0</v>
      </c>
      <c r="AB121" s="19">
        <f>IF(OR($I121="REAL",$I121="INCURRIDO"),SUMIF(S!$O:$O,$I121&amp;$O121&amp;$Q121&amp;UPPER(TEXT(AB$4,"MMMMYYYY"))&amp;$Z121,IF($W$1="Pesos CLP",S!$AD:$AD,S!$AO:$AO)),0)</f>
        <v>0</v>
      </c>
      <c r="AC121" s="19">
        <f>IF(OR($I121="REAL",$I121="INCURRIDO"),SUMIF(S!$O:$O,$I121&amp;$O121&amp;$Q121&amp;UPPER(TEXT(AC$4,"MMMMYYYY"))&amp;$Z121,IF($W$1="Pesos CLP",S!$AD:$AD,S!$AO:$AO)),0)</f>
        <v>0</v>
      </c>
      <c r="AD121" s="19">
        <f>IF(OR($I121="REAL",$I121="INCURRIDO"),SUMIF(S!$O:$O,$I121&amp;$O121&amp;$Q121&amp;UPPER(TEXT(AD$4,"MMMMYYYY"))&amp;$Z121,IF($W$1="Pesos CLP",S!$AD:$AD,S!$AO:$AO)),0)</f>
        <v>0</v>
      </c>
      <c r="AE121" s="19">
        <f>IF(OR($I121="REAL",$I121="INCURRIDO"),SUMIF(S!$O:$O,$I121&amp;$O121&amp;$Q121&amp;UPPER(TEXT(AE$4,"MMMMYYYY"))&amp;$Z121,IF($W$1="Pesos CLP",S!$AD:$AD,S!$AO:$AO)),0)</f>
        <v>0</v>
      </c>
      <c r="AF121" s="19">
        <f>IF(OR($I121="REAL",$I121="INCURRIDO"),SUMIF(S!$O:$O,$I121&amp;$O121&amp;$Q121&amp;UPPER(TEXT(AF$4,"MMMMYYYY"))&amp;$Z121,IF($W$1="Pesos CLP",S!$AD:$AD,S!$AO:$AO)),0)</f>
        <v>0</v>
      </c>
      <c r="AG121" s="19">
        <f>IF(OR($I121="REAL",$I121="INCURRIDO"),SUMIF(S!$O:$O,$I121&amp;$O121&amp;$Q121&amp;UPPER(TEXT(AG$4,"MMMMYYYY"))&amp;$Z121,IF($W$1="Pesos CLP",S!$AD:$AD,S!$AO:$AO)),0)</f>
        <v>0</v>
      </c>
      <c r="AH121" s="19">
        <f>IF(OR($I121="REAL",$I121="INCURRIDO"),SUMIF(S!$O:$O,$I121&amp;$O121&amp;$Q121&amp;UPPER(TEXT(AH$4,"MMMMYYYY"))&amp;$Z121,IF($W$1="Pesos CLP",S!$AD:$AD,S!$AO:$AO)),0)</f>
        <v>0</v>
      </c>
      <c r="AI121" s="19">
        <f>IF(OR($I121="REAL",$I121="INCURRIDO"),SUMIF(S!$O:$O,$I121&amp;$O121&amp;$Q121&amp;UPPER(TEXT(AI$4,"MMMMYYYY"))&amp;$Z121,IF($W$1="Pesos CLP",S!$AD:$AD,S!$AO:$AO)),0)</f>
        <v>0</v>
      </c>
      <c r="AJ121" s="19">
        <f>IF(OR($I121="REAL",$I121="INCURRIDO"),SUMIF(S!$O:$O,$I121&amp;$O121&amp;$Q121&amp;UPPER(TEXT(AJ$4,"MMMMYYYY"))&amp;$Z121,IF($W$1="Pesos CLP",S!$AD:$AD,S!$AO:$AO)),0)</f>
        <v>0</v>
      </c>
      <c r="AK121" s="19">
        <f>IF(OR($I121="REAL",$I121="INCURRIDO"),SUMIF(S!$O:$O,$I121&amp;$O121&amp;$Q121&amp;UPPER(TEXT(AK$4,"MMMMYYYY"))&amp;$Z121,IF($W$1="Pesos CLP",S!$AD:$AD,S!$AO:$AO)),0)</f>
        <v>0</v>
      </c>
      <c r="AL121" s="19">
        <f>IF(OR($I121="REAL",$I121="INCURRIDO"),SUMIF(S!$O:$O,$I121&amp;$O121&amp;$Q121&amp;UPPER(TEXT(AL$4,"MMMMYYYY"))&amp;$Z121,IF($W$1="Pesos CLP",S!$AD:$AD,S!$AO:$AO)),0)</f>
        <v>0</v>
      </c>
      <c r="AM121" s="19">
        <f>IF(OR($I121="REAL",$I121="INCURRIDO"),SUMIF(S!$O:$O,$I121&amp;$O121&amp;$Q121&amp;UPPER(TEXT(AM$4,"MMMMYYYY"))&amp;$Z121,IF($W$1="Pesos CLP",S!$AD:$AD,S!$AO:$AO)),0)</f>
        <v>0</v>
      </c>
      <c r="AN121" s="19">
        <f>IF(OR($I121="REAL",$I121="INCURRIDO"),SUMIF(S!$O:$O,$I121&amp;$O121&amp;$Q121&amp;UPPER(TEXT(AN$4,"MMMMYYYY"))&amp;$Z121,IF($W$1="Pesos CLP",S!$AD:$AD,S!$AO:$AO)),0)</f>
        <v>0</v>
      </c>
      <c r="AO121" s="19">
        <f>IF(OR($I121="REAL",$I121="INCURRIDO"),SUMIF(S!$O:$O,$I121&amp;$O121&amp;$Q121&amp;UPPER(TEXT(AO$4,"MMMMYYYY"))&amp;$Z121,IF($W$1="Pesos CLP",S!$AD:$AD,S!$AO:$AO)),0)</f>
        <v>0</v>
      </c>
      <c r="AP121" s="19">
        <f>IF(OR($I121="REAL",$I121="INCURRIDO"),SUMIF(S!$O:$O,$I121&amp;$O121&amp;$Q121&amp;UPPER(TEXT(AP$4,"MMMMYYYY"))&amp;$Z121,IF($W$1="Pesos CLP",S!$AD:$AD,S!$AO:$AO)),0)</f>
        <v>0</v>
      </c>
      <c r="AQ121" s="19">
        <f>IF(OR($I121="REAL",$I121="INCURRIDO"),SUMIF(S!$O:$O,$I121&amp;$O121&amp;$Q121&amp;UPPER(TEXT(AQ$4,"MMMMYYYY"))&amp;$Z121,IF($W$1="Pesos CLP",S!$AD:$AD,S!$AO:$AO)),0)</f>
        <v>0</v>
      </c>
      <c r="AR121" s="19">
        <f>IF(OR($I121="REAL",$I121="INCURRIDO"),SUMIF(S!$O:$O,$I121&amp;$O121&amp;$Q121&amp;UPPER(TEXT(AR$4,"MMMMYYYY"))&amp;$Z121,IF($W$1="Pesos CLP",S!$AD:$AD,S!$AO:$AO)),0)</f>
        <v>0</v>
      </c>
      <c r="AS121" s="19">
        <f>IF(OR($I121="REAL",$I121="INCURRIDO"),SUMIF(S!$O:$O,$I121&amp;$O121&amp;$Q121&amp;UPPER(TEXT(AS$4,"MMMMYYYY"))&amp;$Z121,IF($W$1="Pesos CLP",S!$AD:$AD,S!$AO:$AO)),0)</f>
        <v>0</v>
      </c>
      <c r="AT121" s="19">
        <f>IF(OR($I121="REAL",$I121="INCURRIDO"),SUMIF(S!$O:$O,$I121&amp;$O121&amp;$Q121&amp;UPPER(TEXT(AT$4,"MMMMYYYY"))&amp;$Z121,IF($W$1="Pesos CLP",S!$AD:$AD,S!$AO:$AO)),0)</f>
        <v>0</v>
      </c>
      <c r="AU121" s="19">
        <f>IF(OR($I121="REAL",$I121="INCURRIDO"),SUMIF(S!$O:$O,$I121&amp;$O121&amp;$Q121&amp;UPPER(TEXT(AU$4,"MMMMYYYY"))&amp;$Z121,IF($W$1="Pesos CLP",S!$AD:$AD,S!$AO:$AO)),0)</f>
        <v>0</v>
      </c>
      <c r="AV121" s="19">
        <f>IF(OR($I121="REAL",$I121="INCURRIDO"),SUMIF(S!$O:$O,$I121&amp;$O121&amp;$Q121&amp;UPPER(TEXT(AV$4,"MMMMYYYY"))&amp;$Z121,IF($W$1="Pesos CLP",S!$AD:$AD,S!$AO:$AO)),0)</f>
        <v>0</v>
      </c>
      <c r="AW121" s="19">
        <f>IF(OR($I121="REAL",$I121="INCURRIDO"),SUMIF(S!$O:$O,$I121&amp;$O121&amp;$Q121&amp;UPPER(TEXT(AW$4,"MMMMYYYY"))&amp;$Z121,IF($W$1="Pesos CLP",S!$AD:$AD,S!$AO:$AO)),0)</f>
        <v>0</v>
      </c>
      <c r="AX121" s="19">
        <f>IF(OR($I121="REAL",$I121="INCURRIDO"),SUMIF(S!$O:$O,$I121&amp;$O121&amp;$Q121&amp;UPPER(TEXT(AX$4,"MMMMYYYY"))&amp;$Z121,IF($W$1="Pesos CLP",S!$AD:$AD,S!$AO:$AO)),0)</f>
        <v>0</v>
      </c>
      <c r="AY121" s="19">
        <f>IF(OR($I121="REAL",$I121="INCURRIDO"),SUMIF(S!$O:$O,$I121&amp;$O121&amp;$Q121&amp;UPPER(TEXT(AY$4,"MMMMYYYY"))&amp;$Z121,IF($W$1="Pesos CLP",S!$AD:$AD,S!$AO:$AO)),0)</f>
        <v>0</v>
      </c>
      <c r="AZ121" s="19">
        <f>IF(OR($I121="REAL",$I121="INCURRIDO"),SUMIF(S!$O:$O,$I121&amp;$O121&amp;$Q121&amp;UPPER(TEXT(AZ$4,"MMMMYYYY"))&amp;$Z121,IF($W$1="Pesos CLP",S!$AD:$AD,S!$AO:$AO)),0)</f>
        <v>0</v>
      </c>
      <c r="BA121" s="19">
        <f>IF(OR($I121="REAL",$I121="INCURRIDO"),SUMIF(S!$O:$O,$I121&amp;$O121&amp;$Q121&amp;UPPER(TEXT(BA$4,"MMMMYYYY"))&amp;$Z121,IF($W$1="Pesos CLP",S!$AD:$AD,S!$AO:$AO)),0)</f>
        <v>0</v>
      </c>
      <c r="BB121" s="19">
        <f>IF(OR($I121="REAL",$I121="INCURRIDO"),SUMIF(S!$O:$O,$I121&amp;$O121&amp;$Q121&amp;UPPER(TEXT(BB$4,"MMMMYYYY"))&amp;$Z121,IF($W$1="Pesos CLP",S!$AD:$AD,S!$AO:$AO)),0)</f>
        <v>0</v>
      </c>
      <c r="BC121" s="19">
        <f>IF(OR($I121="REAL",$I121="INCURRIDO"),SUMIF(S!$O:$O,$I121&amp;$O121&amp;$Q121&amp;UPPER(TEXT(BC$4,"MMMMYYYY"))&amp;$Z121,IF($W$1="Pesos CLP",S!$AD:$AD,S!$AO:$AO)),0)</f>
        <v>0</v>
      </c>
      <c r="BD121" s="19">
        <f>IF(OR($I121="REAL",$I121="INCURRIDO"),SUMIF(S!$O:$O,$I121&amp;$O121&amp;$Q121&amp;UPPER(TEXT(BD$4,"MMMMYYYY"))&amp;$Z121,IF($W$1="Pesos CLP",S!$AD:$AD,S!$AO:$AO)),0)</f>
        <v>0</v>
      </c>
      <c r="BE121" s="19">
        <f>IF(OR($I121="REAL",$I121="INCURRIDO"),SUMIF(S!$O:$O,$I121&amp;$O121&amp;$Q121&amp;UPPER(TEXT(BE$4,"MMMMYYYY"))&amp;$Z121,IF($W$1="Pesos CLP",S!$AD:$AD,S!$AO:$AO)),0)</f>
        <v>0</v>
      </c>
      <c r="BF121" s="19">
        <f>IF(OR($I121="REAL",$I121="INCURRIDO"),SUMIF(S!$O:$O,$I121&amp;$O121&amp;$Q121&amp;UPPER(TEXT(BF$4,"MMMMYYYY"))&amp;$Z121,IF($W$1="Pesos CLP",S!$AD:$AD,S!$AO:$AO)),0)</f>
        <v>0</v>
      </c>
      <c r="BG121" s="19">
        <f>IF(OR($I121="REAL",$I121="INCURRIDO"),SUMIF(S!$O:$O,$I121&amp;$O121&amp;$Q121&amp;UPPER(TEXT(BG$4,"MMMMYYYY"))&amp;$Z121,IF($W$1="Pesos CLP",S!$AD:$AD,S!$AO:$AO)),0)</f>
        <v>0</v>
      </c>
      <c r="BH121" s="19">
        <f>IF(OR($I121="REAL",$I121="INCURRIDO"),SUMIF(S!$O:$O,$I121&amp;$O121&amp;$Q121&amp;UPPER(TEXT(BH$4,"MMMMYYYY"))&amp;$Z121,IF($W$1="Pesos CLP",S!$AD:$AD,S!$AO:$AO)),0)</f>
        <v>0</v>
      </c>
      <c r="BI121" s="19">
        <f>IF(OR($I121="REAL",$I121="INCURRIDO"),SUMIF(S!$O:$O,$I121&amp;$O121&amp;$Q121&amp;UPPER(TEXT(BI$4,"MMMMYYYY"))&amp;$Z121,IF($W$1="Pesos CLP",S!$AD:$AD,S!$AO:$AO)),0)</f>
        <v>0</v>
      </c>
      <c r="BJ121" s="19">
        <f>IF(OR($I121="REAL",$I121="INCURRIDO"),SUMIF(S!$O:$O,$I121&amp;$O121&amp;$Q121&amp;UPPER(TEXT(BJ$4,"MMMMYYYY"))&amp;$Z121,IF($W$1="Pesos CLP",S!$AD:$AD,S!$AO:$AO)),0)</f>
        <v>0</v>
      </c>
      <c r="BK121" s="19">
        <f>IF(OR($I121="REAL",$I121="INCURRIDO"),SUMIF(S!$O:$O,$I121&amp;$O121&amp;$Q121&amp;UPPER(TEXT(BK$4,"MMMMYYYY"))&amp;$Z121,IF($W$1="Pesos CLP",S!$AD:$AD,S!$AO:$AO)),0)</f>
        <v>0</v>
      </c>
      <c r="BL121" s="19">
        <f>IF(OR($I121="REAL",$I121="INCURRIDO"),SUMIF(S!$O:$O,$I121&amp;$O121&amp;$Q121&amp;UPPER(TEXT(BL$4,"MMMMYYYY"))&amp;$Z121,IF($W$1="Pesos CLP",S!$AD:$AD,S!$AO:$AO)),0)</f>
        <v>0</v>
      </c>
      <c r="BM121" s="19">
        <f>IF(OR($I121="REAL",$I121="INCURRIDO"),SUMIF(S!$O:$O,$I121&amp;$O121&amp;$Q121&amp;UPPER(TEXT(BM$4,"MMMMYYYY"))&amp;$Z121,IF($W$1="Pesos CLP",S!$AD:$AD,S!$AO:$AO)),0)</f>
        <v>0</v>
      </c>
      <c r="BN121" s="19">
        <f>IF(OR($I121="REAL",$I121="INCURRIDO"),SUMIF(S!$O:$O,$I121&amp;$O121&amp;$Q121&amp;UPPER(TEXT(BN$4,"MMMMYYYY"))&amp;$Z121,IF($W$1="Pesos CLP",S!$AD:$AD,S!$AO:$AO)),0)</f>
        <v>0</v>
      </c>
      <c r="BO121" s="19">
        <f>IF(OR($I121="REAL",$I121="INCURRIDO"),SUMIF(S!$O:$O,$I121&amp;$O121&amp;$Q121&amp;UPPER(TEXT(BO$4,"MMMMYYYY"))&amp;$Z121,IF($W$1="Pesos CLP",S!$AD:$AD,S!$AO:$AO)),0)</f>
        <v>0</v>
      </c>
      <c r="BP121" s="19">
        <f>IF(OR($I121="REAL",$I121="INCURRIDO"),SUMIF(S!$O:$O,$I121&amp;$O121&amp;$Q121&amp;UPPER(TEXT(BP$4,"MMMMYYYY"))&amp;$Z121,IF($W$1="Pesos CLP",S!$AD:$AD,S!$AO:$AO)),0)</f>
        <v>0</v>
      </c>
      <c r="BQ121" s="19">
        <f>IF(OR($I121="REAL",$I121="INCURRIDO"),SUMIF(S!$O:$O,$I121&amp;$O121&amp;$Q121&amp;UPPER(TEXT(BQ$4,"MMMMYYYY"))&amp;$Z121,IF($W$1="Pesos CLP",S!$AD:$AD,S!$AO:$AO)),0)</f>
        <v>0</v>
      </c>
      <c r="BR121" s="19">
        <f>IF(OR($I121="REAL",$I121="INCURRIDO"),SUMIF(S!$O:$O,$I121&amp;$O121&amp;$Q121&amp;UPPER(TEXT(BR$4,"MMMMYYYY"))&amp;$Z121,IF($W$1="Pesos CLP",S!$AD:$AD,S!$AO:$AO)),0)</f>
        <v>0</v>
      </c>
      <c r="BS121" s="19">
        <f>IF(OR($I121="REAL",$I121="INCURRIDO"),SUMIF(S!$O:$O,$I121&amp;$O121&amp;$Q121&amp;UPPER(TEXT(BS$4,"MMMMYYYY"))&amp;$Z121,IF($W$1="Pesos CLP",S!$AD:$AD,S!$AO:$AO)),0)</f>
        <v>0</v>
      </c>
      <c r="BT121" s="19">
        <f>IF(OR($I121="REAL",$I121="INCURRIDO"),SUMIF(S!$O:$O,$I121&amp;$O121&amp;$Q121&amp;UPPER(TEXT(BT$4,"MMMMYYYY"))&amp;$Z121,IF($W$1="Pesos CLP",S!$AD:$AD,S!$AO:$AO)),0)</f>
        <v>0</v>
      </c>
      <c r="BU121" s="19">
        <f>IF(OR($I121="REAL",$I121="INCURRIDO"),SUMIF(S!$O:$O,$I121&amp;$O121&amp;$Q121&amp;UPPER(TEXT(BU$4,"MMMMYYYY"))&amp;$Z121,IF($W$1="Pesos CLP",S!$AD:$AD,S!$AO:$AO)),0)</f>
        <v>0</v>
      </c>
      <c r="BV121" s="19">
        <f>IF(OR($I121="REAL",$I121="INCURRIDO"),SUMIF(S!$O:$O,$I121&amp;$O121&amp;$Q121&amp;UPPER(TEXT(BV$4,"MMMMYYYY"))&amp;$Z121,IF($W$1="Pesos CLP",S!$AD:$AD,S!$AO:$AO)),0)</f>
        <v>0</v>
      </c>
      <c r="BW121" s="19">
        <f>IF(OR($I121="REAL",$I121="INCURRIDO"),SUMIF(S!$O:$O,$I121&amp;$O121&amp;$Q121&amp;UPPER(TEXT(BW$4,"MMMMYYYY"))&amp;$Z121,IF($W$1="Pesos CLP",S!$AD:$AD,S!$AO:$AO)),0)</f>
        <v>0</v>
      </c>
      <c r="BX121" s="19">
        <f>IF(OR($I121="REAL",$I121="INCURRIDO"),SUMIF(S!$O:$O,$I121&amp;$O121&amp;$Q121&amp;UPPER(TEXT(BX$4,"MMMMYYYY"))&amp;$Z121,IF($W$1="Pesos CLP",S!$AD:$AD,S!$AO:$AO)),0)</f>
        <v>0</v>
      </c>
      <c r="BY121" s="19">
        <f>IF(OR($I121="REAL",$I121="INCURRIDO"),SUMIF(S!$O:$O,$I121&amp;$O121&amp;$Q121&amp;UPPER(TEXT(BY$4,"MMMMYYYY"))&amp;$Z121,IF($W$1="Pesos CLP",S!$AD:$AD,S!$AO:$AO)),0)</f>
        <v>0</v>
      </c>
      <c r="BZ121" s="19">
        <f>IF(OR($I121="REAL",$I121="INCURRIDO"),SUMIF(S!$O:$O,$I121&amp;$O121&amp;$Q121&amp;UPPER(TEXT(BZ$4,"MMMMYYYY"))&amp;$Z121,IF($W$1="Pesos CLP",S!$AD:$AD,S!$AO:$AO)),0)</f>
        <v>0</v>
      </c>
      <c r="CA121" s="19">
        <f>IF(OR($I121="REAL",$I121="INCURRIDO"),SUMIF(S!$O:$O,$I121&amp;$O121&amp;$Q121&amp;UPPER(TEXT(CA$4,"MMMMYYYY"))&amp;$Z121,IF($W$1="Pesos CLP",S!$AD:$AD,S!$AO:$AO)),0)</f>
        <v>0</v>
      </c>
      <c r="CB121" s="19">
        <f>IF(OR($I121="REAL",$I121="INCURRIDO"),SUMIF(S!$O:$O,$I121&amp;$O121&amp;$Q121&amp;UPPER(TEXT(CB$4,"MMMMYYYY"))&amp;$Z121,IF($W$1="Pesos CLP",S!$AD:$AD,S!$AO:$AO)),0)</f>
        <v>0</v>
      </c>
      <c r="CC121" s="19">
        <f>IF(OR($I121="REAL",$I121="INCURRIDO"),SUMIF(S!$O:$O,$I121&amp;$O121&amp;$Q121&amp;UPPER(TEXT(CC$4,"MMMMYYYY"))&amp;$Z121,IF($W$1="Pesos CLP",S!$AD:$AD,S!$AO:$AO)),0)</f>
        <v>0</v>
      </c>
      <c r="CD121" s="19">
        <f>IF(OR($I121="REAL",$I121="INCURRIDO"),SUMIF(S!$O:$O,$I121&amp;$O121&amp;$Q121&amp;UPPER(TEXT(CD$4,"MMMMYYYY"))&amp;$Z121,IF($W$1="Pesos CLP",S!$AD:$AD,S!$AO:$AO)),0)</f>
        <v>0</v>
      </c>
      <c r="CE121" s="19">
        <f>IF(OR($I121="REAL",$I121="INCURRIDO"),SUMIF(S!$O:$O,$I121&amp;$O121&amp;$Q121&amp;UPPER(TEXT(CE$4,"MMMMYYYY"))&amp;$Z121,IF($W$1="Pesos CLP",S!$AD:$AD,S!$AO:$AO)),0)</f>
        <v>0</v>
      </c>
      <c r="CF121" s="19">
        <f>IF(OR($I121="REAL",$I121="INCURRIDO"),SUMIF(S!$O:$O,$I121&amp;$O121&amp;$Q121&amp;UPPER(TEXT(CF$4,"MMMMYYYY"))&amp;$Z121,IF($W$1="Pesos CLP",S!$AD:$AD,S!$AO:$AO)),0)</f>
        <v>0</v>
      </c>
      <c r="CG121" s="19">
        <f>IF(OR($I121="REAL",$I121="INCURRIDO"),SUMIF(S!$O:$O,$I121&amp;$O121&amp;$Q121&amp;UPPER(TEXT(CG$4,"MMMMYYYY"))&amp;$Z121,IF($W$1="Pesos CLP",S!$AD:$AD,S!$AO:$AO)),0)</f>
        <v>0</v>
      </c>
      <c r="CH121" s="19">
        <f>IF(OR($I121="REAL",$I121="INCURRIDO"),SUMIF(S!$O:$O,$I121&amp;$O121&amp;$Q121&amp;UPPER(TEXT(CH$4,"MMMMYYYY"))&amp;$Z121,IF($W$1="Pesos CLP",S!$AD:$AD,S!$AO:$AO)),0)</f>
        <v>0</v>
      </c>
      <c r="CI121" s="19">
        <f>IF(OR($I121="REAL",$I121="INCURRIDO"),SUMIF(S!$O:$O,$I121&amp;$O121&amp;$Q121&amp;UPPER(TEXT(CI$4,"MMMMYYYY"))&amp;$Z121,IF($W$1="Pesos CLP",S!$AD:$AD,S!$AO:$AO)),0)</f>
        <v>0</v>
      </c>
      <c r="CJ121" s="19">
        <f>IF(OR($I121="REAL",$I121="INCURRIDO"),SUMIF(S!$O:$O,$I121&amp;$O121&amp;$Q121&amp;UPPER(TEXT(CJ$4,"MMMMYYYY"))&amp;$Z121,IF($W$1="Pesos CLP",S!$AD:$AD,S!$AO:$AO)),0)</f>
        <v>0</v>
      </c>
      <c r="CK121" s="378">
        <f t="shared" si="123"/>
        <v>0</v>
      </c>
      <c r="CL121" s="378">
        <f t="shared" si="123"/>
        <v>0</v>
      </c>
      <c r="CM121" s="378">
        <f t="shared" si="123"/>
        <v>0</v>
      </c>
      <c r="CN121" s="378">
        <f t="shared" si="123"/>
        <v>0</v>
      </c>
      <c r="CO121" s="378">
        <f t="shared" si="123"/>
        <v>0</v>
      </c>
      <c r="CP121" s="378">
        <f t="shared" si="123"/>
        <v>0</v>
      </c>
      <c r="CQ121" s="378">
        <f t="shared" si="123"/>
        <v>0</v>
      </c>
      <c r="CR121" s="378">
        <f t="shared" si="123"/>
        <v>0</v>
      </c>
      <c r="CS121" s="378">
        <f t="shared" si="124"/>
        <v>0</v>
      </c>
      <c r="CT121" s="378">
        <f t="shared" si="124"/>
        <v>0</v>
      </c>
      <c r="CU121" s="378">
        <f t="shared" si="124"/>
        <v>0</v>
      </c>
      <c r="CV121" s="378">
        <f t="shared" si="124"/>
        <v>0</v>
      </c>
      <c r="CW121" s="378">
        <f t="shared" si="124"/>
        <v>0</v>
      </c>
      <c r="CX121" s="378">
        <f t="shared" si="124"/>
        <v>0</v>
      </c>
      <c r="CY121" s="378">
        <f t="shared" si="124"/>
        <v>0</v>
      </c>
      <c r="CZ121" s="378">
        <f t="shared" si="124"/>
        <v>0</v>
      </c>
      <c r="DA121" s="378">
        <f t="shared" si="124"/>
        <v>0</v>
      </c>
      <c r="DB121" s="378">
        <f t="shared" si="124"/>
        <v>0</v>
      </c>
      <c r="DC121" s="378">
        <f t="shared" si="125"/>
        <v>0</v>
      </c>
      <c r="DD121" s="378">
        <f t="shared" si="125"/>
        <v>0</v>
      </c>
      <c r="DE121" s="378">
        <f t="shared" si="125"/>
        <v>0</v>
      </c>
      <c r="DF121" s="378">
        <f t="shared" si="125"/>
        <v>0</v>
      </c>
      <c r="DG121" s="378">
        <f t="shared" si="125"/>
        <v>0</v>
      </c>
      <c r="DH121" s="378">
        <f t="shared" si="125"/>
        <v>0</v>
      </c>
      <c r="DI121" s="378">
        <f t="shared" si="125"/>
        <v>0</v>
      </c>
      <c r="DJ121" s="378">
        <f t="shared" si="125"/>
        <v>0</v>
      </c>
      <c r="DK121" s="378">
        <f t="shared" si="125"/>
        <v>0</v>
      </c>
      <c r="DL121" s="378">
        <f t="shared" si="125"/>
        <v>0</v>
      </c>
      <c r="DM121" s="378">
        <f t="shared" si="126"/>
        <v>0</v>
      </c>
      <c r="DN121" s="378">
        <f t="shared" si="126"/>
        <v>0</v>
      </c>
      <c r="DO121" s="378">
        <f t="shared" si="126"/>
        <v>0</v>
      </c>
      <c r="DP121" s="378">
        <f t="shared" si="126"/>
        <v>0</v>
      </c>
      <c r="DQ121" s="378">
        <f t="shared" si="126"/>
        <v>0</v>
      </c>
      <c r="DR121" s="378">
        <f t="shared" si="126"/>
        <v>0</v>
      </c>
      <c r="DS121" s="378">
        <f t="shared" si="126"/>
        <v>0</v>
      </c>
      <c r="DT121" s="378">
        <f t="shared" si="126"/>
        <v>0</v>
      </c>
      <c r="DU121" s="378">
        <f t="shared" si="126"/>
        <v>0</v>
      </c>
      <c r="DV121" s="378">
        <f t="shared" si="126"/>
        <v>0</v>
      </c>
      <c r="DW121" s="378">
        <f t="shared" si="127"/>
        <v>0</v>
      </c>
      <c r="DX121" s="378">
        <f t="shared" si="127"/>
        <v>0</v>
      </c>
      <c r="DY121" s="378">
        <f t="shared" si="127"/>
        <v>0</v>
      </c>
      <c r="DZ121" s="378">
        <f t="shared" si="127"/>
        <v>0</v>
      </c>
      <c r="EA121" s="378">
        <f t="shared" si="127"/>
        <v>0</v>
      </c>
      <c r="EB121" s="378">
        <f t="shared" si="127"/>
        <v>0</v>
      </c>
      <c r="EC121" s="378">
        <f t="shared" si="127"/>
        <v>0</v>
      </c>
      <c r="ED121" s="378">
        <f t="shared" si="127"/>
        <v>0</v>
      </c>
      <c r="EE121" s="378">
        <f t="shared" si="127"/>
        <v>0</v>
      </c>
      <c r="EF121" s="378">
        <f t="shared" si="127"/>
        <v>0</v>
      </c>
      <c r="EG121" s="378">
        <f t="shared" si="128"/>
        <v>0</v>
      </c>
      <c r="EH121" s="378">
        <f t="shared" si="128"/>
        <v>0</v>
      </c>
      <c r="EI121" s="378">
        <f t="shared" si="128"/>
        <v>0</v>
      </c>
      <c r="EJ121" s="378">
        <f t="shared" si="128"/>
        <v>0</v>
      </c>
      <c r="EK121" s="378">
        <f t="shared" si="128"/>
        <v>0</v>
      </c>
      <c r="EL121" s="378">
        <f t="shared" si="128"/>
        <v>0</v>
      </c>
      <c r="EM121" s="378">
        <f t="shared" si="128"/>
        <v>0</v>
      </c>
      <c r="EN121" s="378">
        <f t="shared" si="128"/>
        <v>0</v>
      </c>
      <c r="EO121" s="378">
        <f t="shared" si="128"/>
        <v>0</v>
      </c>
      <c r="EP121" s="378">
        <f t="shared" si="128"/>
        <v>0</v>
      </c>
      <c r="EQ121" s="378">
        <f t="shared" si="128"/>
        <v>0</v>
      </c>
    </row>
    <row r="122" spans="1:147" x14ac:dyDescent="0.3">
      <c r="A122" s="368"/>
      <c r="B122" s="368"/>
      <c r="C122" s="368"/>
      <c r="D122" s="368">
        <f t="shared" si="77"/>
        <v>1.034195933456562</v>
      </c>
      <c r="E122" s="368" t="str">
        <f>VLOOKUP(TEXT(Z122,0),'G2'!B:D,3,0)</f>
        <v>MN</v>
      </c>
      <c r="F122" s="816">
        <f t="shared" si="78"/>
        <v>0</v>
      </c>
      <c r="G122" s="755">
        <f t="shared" si="75"/>
        <v>0</v>
      </c>
      <c r="H122" s="756" t="s">
        <v>1190</v>
      </c>
      <c r="I122" s="370" t="s">
        <v>93</v>
      </c>
      <c r="J122" s="370" t="s">
        <v>269</v>
      </c>
      <c r="K122" s="368">
        <v>510114</v>
      </c>
      <c r="L122" s="368" t="s">
        <v>24</v>
      </c>
      <c r="M122" s="369"/>
      <c r="N122" s="370" t="s">
        <v>1042</v>
      </c>
      <c r="O122" s="370" t="s">
        <v>613</v>
      </c>
      <c r="P122" s="643" t="s">
        <v>1167</v>
      </c>
      <c r="Q122" s="370" t="s">
        <v>695</v>
      </c>
      <c r="R122" s="370" t="s">
        <v>26</v>
      </c>
      <c r="S122" s="371">
        <v>0.2</v>
      </c>
      <c r="T122" s="677">
        <v>45870</v>
      </c>
      <c r="U122" s="677">
        <v>46022</v>
      </c>
      <c r="V122" s="373">
        <v>5</v>
      </c>
      <c r="W122" s="374">
        <v>8997504.6210720893</v>
      </c>
      <c r="X122" s="17" cm="1">
        <f t="array" ref="X122">+IF($W$1="Pesos CLP",W122,W122/TC)*MB_24A25</f>
        <v>10258.698813462875</v>
      </c>
      <c r="Y122" s="18">
        <f t="shared" si="107"/>
        <v>0</v>
      </c>
      <c r="Z122">
        <v>91243110</v>
      </c>
      <c r="AA122" s="19">
        <f>IF(OR($I122="REAL",$I122="INCURRIDO"),SUMIF(S!$O:$O,$I122&amp;$O122&amp;$Q122&amp;UPPER(TEXT(AA$4,"MMMMYYYY"))&amp;$Z122,IF($W$1="Pesos CLP",S!$AD:$AD,S!$AO:$AO)),0)</f>
        <v>0</v>
      </c>
      <c r="AB122" s="19">
        <f>IF(OR($I122="REAL",$I122="INCURRIDO"),SUMIF(S!$O:$O,$I122&amp;$O122&amp;$Q122&amp;UPPER(TEXT(AB$4,"MMMMYYYY"))&amp;$Z122,IF($W$1="Pesos CLP",S!$AD:$AD,S!$AO:$AO)),0)</f>
        <v>0</v>
      </c>
      <c r="AC122" s="19">
        <f>IF(OR($I122="REAL",$I122="INCURRIDO"),SUMIF(S!$O:$O,$I122&amp;$O122&amp;$Q122&amp;UPPER(TEXT(AC$4,"MMMMYYYY"))&amp;$Z122,IF($W$1="Pesos CLP",S!$AD:$AD,S!$AO:$AO)),0)</f>
        <v>0</v>
      </c>
      <c r="AD122" s="19">
        <f>IF(OR($I122="REAL",$I122="INCURRIDO"),SUMIF(S!$O:$O,$I122&amp;$O122&amp;$Q122&amp;UPPER(TEXT(AD$4,"MMMMYYYY"))&amp;$Z122,IF($W$1="Pesos CLP",S!$AD:$AD,S!$AO:$AO)),0)</f>
        <v>0</v>
      </c>
      <c r="AE122" s="19">
        <f>IF(OR($I122="REAL",$I122="INCURRIDO"),SUMIF(S!$O:$O,$I122&amp;$O122&amp;$Q122&amp;UPPER(TEXT(AE$4,"MMMMYYYY"))&amp;$Z122,IF($W$1="Pesos CLP",S!$AD:$AD,S!$AO:$AO)),0)</f>
        <v>0</v>
      </c>
      <c r="AF122" s="19">
        <f>IF(OR($I122="REAL",$I122="INCURRIDO"),SUMIF(S!$O:$O,$I122&amp;$O122&amp;$Q122&amp;UPPER(TEXT(AF$4,"MMMMYYYY"))&amp;$Z122,IF($W$1="Pesos CLP",S!$AD:$AD,S!$AO:$AO)),0)</f>
        <v>0</v>
      </c>
      <c r="AG122" s="19">
        <f>IF(OR($I122="REAL",$I122="INCURRIDO"),SUMIF(S!$O:$O,$I122&amp;$O122&amp;$Q122&amp;UPPER(TEXT(AG$4,"MMMMYYYY"))&amp;$Z122,IF($W$1="Pesos CLP",S!$AD:$AD,S!$AO:$AO)),0)</f>
        <v>0</v>
      </c>
      <c r="AH122" s="19">
        <f>IF(OR($I122="REAL",$I122="INCURRIDO"),SUMIF(S!$O:$O,$I122&amp;$O122&amp;$Q122&amp;UPPER(TEXT(AH$4,"MMMMYYYY"))&amp;$Z122,IF($W$1="Pesos CLP",S!$AD:$AD,S!$AO:$AO)),0)</f>
        <v>0</v>
      </c>
      <c r="AI122" s="19">
        <f>IF(OR($I122="REAL",$I122="INCURRIDO"),SUMIF(S!$O:$O,$I122&amp;$O122&amp;$Q122&amp;UPPER(TEXT(AI$4,"MMMMYYYY"))&amp;$Z122,IF($W$1="Pesos CLP",S!$AD:$AD,S!$AO:$AO)),0)</f>
        <v>0</v>
      </c>
      <c r="AJ122" s="19">
        <f>IF(OR($I122="REAL",$I122="INCURRIDO"),SUMIF(S!$O:$O,$I122&amp;$O122&amp;$Q122&amp;UPPER(TEXT(AJ$4,"MMMMYYYY"))&amp;$Z122,IF($W$1="Pesos CLP",S!$AD:$AD,S!$AO:$AO)),0)</f>
        <v>0</v>
      </c>
      <c r="AK122" s="19">
        <f>IF(OR($I122="REAL",$I122="INCURRIDO"),SUMIF(S!$O:$O,$I122&amp;$O122&amp;$Q122&amp;UPPER(TEXT(AK$4,"MMMMYYYY"))&amp;$Z122,IF($W$1="Pesos CLP",S!$AD:$AD,S!$AO:$AO)),0)</f>
        <v>0</v>
      </c>
      <c r="AL122" s="19">
        <f>IF(OR($I122="REAL",$I122="INCURRIDO"),SUMIF(S!$O:$O,$I122&amp;$O122&amp;$Q122&amp;UPPER(TEXT(AL$4,"MMMMYYYY"))&amp;$Z122,IF($W$1="Pesos CLP",S!$AD:$AD,S!$AO:$AO)),0)</f>
        <v>0</v>
      </c>
      <c r="AM122" s="19">
        <f>IF(OR($I122="REAL",$I122="INCURRIDO"),SUMIF(S!$O:$O,$I122&amp;$O122&amp;$Q122&amp;UPPER(TEXT(AM$4,"MMMMYYYY"))&amp;$Z122,IF($W$1="Pesos CLP",S!$AD:$AD,S!$AO:$AO)),0)</f>
        <v>0</v>
      </c>
      <c r="AN122" s="19">
        <f>IF(OR($I122="REAL",$I122="INCURRIDO"),SUMIF(S!$O:$O,$I122&amp;$O122&amp;$Q122&amp;UPPER(TEXT(AN$4,"MMMMYYYY"))&amp;$Z122,IF($W$1="Pesos CLP",S!$AD:$AD,S!$AO:$AO)),0)</f>
        <v>0</v>
      </c>
      <c r="AO122" s="19">
        <f>IF(OR($I122="REAL",$I122="INCURRIDO"),SUMIF(S!$O:$O,$I122&amp;$O122&amp;$Q122&amp;UPPER(TEXT(AO$4,"MMMMYYYY"))&amp;$Z122,IF($W$1="Pesos CLP",S!$AD:$AD,S!$AO:$AO)),0)</f>
        <v>0</v>
      </c>
      <c r="AP122" s="19">
        <f>IF(OR($I122="REAL",$I122="INCURRIDO"),SUMIF(S!$O:$O,$I122&amp;$O122&amp;$Q122&amp;UPPER(TEXT(AP$4,"MMMMYYYY"))&amp;$Z122,IF($W$1="Pesos CLP",S!$AD:$AD,S!$AO:$AO)),0)</f>
        <v>0</v>
      </c>
      <c r="AQ122" s="19">
        <f>IF(OR($I122="REAL",$I122="INCURRIDO"),SUMIF(S!$O:$O,$I122&amp;$O122&amp;$Q122&amp;UPPER(TEXT(AQ$4,"MMMMYYYY"))&amp;$Z122,IF($W$1="Pesos CLP",S!$AD:$AD,S!$AO:$AO)),0)</f>
        <v>0</v>
      </c>
      <c r="AR122" s="19">
        <f>IF(OR($I122="REAL",$I122="INCURRIDO"),SUMIF(S!$O:$O,$I122&amp;$O122&amp;$Q122&amp;UPPER(TEXT(AR$4,"MMMMYYYY"))&amp;$Z122,IF($W$1="Pesos CLP",S!$AD:$AD,S!$AO:$AO)),0)</f>
        <v>0</v>
      </c>
      <c r="AS122" s="19">
        <f>IF(OR($I122="REAL",$I122="INCURRIDO"),SUMIF(S!$O:$O,$I122&amp;$O122&amp;$Q122&amp;UPPER(TEXT(AS$4,"MMMMYYYY"))&amp;$Z122,IF($W$1="Pesos CLP",S!$AD:$AD,S!$AO:$AO)),0)</f>
        <v>0</v>
      </c>
      <c r="AT122" s="19">
        <f>IF(OR($I122="REAL",$I122="INCURRIDO"),SUMIF(S!$O:$O,$I122&amp;$O122&amp;$Q122&amp;UPPER(TEXT(AT$4,"MMMMYYYY"))&amp;$Z122,IF($W$1="Pesos CLP",S!$AD:$AD,S!$AO:$AO)),0)</f>
        <v>0</v>
      </c>
      <c r="AU122" s="19">
        <f>IF(OR($I122="REAL",$I122="INCURRIDO"),SUMIF(S!$O:$O,$I122&amp;$O122&amp;$Q122&amp;UPPER(TEXT(AU$4,"MMMMYYYY"))&amp;$Z122,IF($W$1="Pesos CLP",S!$AD:$AD,S!$AO:$AO)),0)</f>
        <v>0</v>
      </c>
      <c r="AV122" s="19">
        <f>IF(OR($I122="REAL",$I122="INCURRIDO"),SUMIF(S!$O:$O,$I122&amp;$O122&amp;$Q122&amp;UPPER(TEXT(AV$4,"MMMMYYYY"))&amp;$Z122,IF($W$1="Pesos CLP",S!$AD:$AD,S!$AO:$AO)),0)</f>
        <v>0</v>
      </c>
      <c r="AW122" s="19">
        <f>IF(OR($I122="REAL",$I122="INCURRIDO"),SUMIF(S!$O:$O,$I122&amp;$O122&amp;$Q122&amp;UPPER(TEXT(AW$4,"MMMMYYYY"))&amp;$Z122,IF($W$1="Pesos CLP",S!$AD:$AD,S!$AO:$AO)),0)</f>
        <v>0</v>
      </c>
      <c r="AX122" s="19">
        <f>IF(OR($I122="REAL",$I122="INCURRIDO"),SUMIF(S!$O:$O,$I122&amp;$O122&amp;$Q122&amp;UPPER(TEXT(AX$4,"MMMMYYYY"))&amp;$Z122,IF($W$1="Pesos CLP",S!$AD:$AD,S!$AO:$AO)),0)</f>
        <v>0</v>
      </c>
      <c r="AY122" s="19">
        <f>IF(OR($I122="REAL",$I122="INCURRIDO"),SUMIF(S!$O:$O,$I122&amp;$O122&amp;$Q122&amp;UPPER(TEXT(AY$4,"MMMMYYYY"))&amp;$Z122,IF($W$1="Pesos CLP",S!$AD:$AD,S!$AO:$AO)),0)</f>
        <v>0</v>
      </c>
      <c r="AZ122" s="19">
        <f>IF(OR($I122="REAL",$I122="INCURRIDO"),SUMIF(S!$O:$O,$I122&amp;$O122&amp;$Q122&amp;UPPER(TEXT(AZ$4,"MMMMYYYY"))&amp;$Z122,IF($W$1="Pesos CLP",S!$AD:$AD,S!$AO:$AO)),0)</f>
        <v>0</v>
      </c>
      <c r="BA122" s="19">
        <f>IF(OR($I122="REAL",$I122="INCURRIDO"),SUMIF(S!$O:$O,$I122&amp;$O122&amp;$Q122&amp;UPPER(TEXT(BA$4,"MMMMYYYY"))&amp;$Z122,IF($W$1="Pesos CLP",S!$AD:$AD,S!$AO:$AO)),0)</f>
        <v>0</v>
      </c>
      <c r="BB122" s="19">
        <f>IF(OR($I122="REAL",$I122="INCURRIDO"),SUMIF(S!$O:$O,$I122&amp;$O122&amp;$Q122&amp;UPPER(TEXT(BB$4,"MMMMYYYY"))&amp;$Z122,IF($W$1="Pesos CLP",S!$AD:$AD,S!$AO:$AO)),0)</f>
        <v>0</v>
      </c>
      <c r="BC122" s="19">
        <f>IF(OR($I122="REAL",$I122="INCURRIDO"),SUMIF(S!$O:$O,$I122&amp;$O122&amp;$Q122&amp;UPPER(TEXT(BC$4,"MMMMYYYY"))&amp;$Z122,IF($W$1="Pesos CLP",S!$AD:$AD,S!$AO:$AO)),0)</f>
        <v>0</v>
      </c>
      <c r="BD122" s="19">
        <f>IF(OR($I122="REAL",$I122="INCURRIDO"),SUMIF(S!$O:$O,$I122&amp;$O122&amp;$Q122&amp;UPPER(TEXT(BD$4,"MMMMYYYY"))&amp;$Z122,IF($W$1="Pesos CLP",S!$AD:$AD,S!$AO:$AO)),0)</f>
        <v>0</v>
      </c>
      <c r="BE122" s="19">
        <f>IF(OR($I122="REAL",$I122="INCURRIDO"),SUMIF(S!$O:$O,$I122&amp;$O122&amp;$Q122&amp;UPPER(TEXT(BE$4,"MMMMYYYY"))&amp;$Z122,IF($W$1="Pesos CLP",S!$AD:$AD,S!$AO:$AO)),0)</f>
        <v>0</v>
      </c>
      <c r="BF122" s="19">
        <f>IF(OR($I122="REAL",$I122="INCURRIDO"),SUMIF(S!$O:$O,$I122&amp;$O122&amp;$Q122&amp;UPPER(TEXT(BF$4,"MMMMYYYY"))&amp;$Z122,IF($W$1="Pesos CLP",S!$AD:$AD,S!$AO:$AO)),0)</f>
        <v>0</v>
      </c>
      <c r="BG122" s="19">
        <f>IF(OR($I122="REAL",$I122="INCURRIDO"),SUMIF(S!$O:$O,$I122&amp;$O122&amp;$Q122&amp;UPPER(TEXT(BG$4,"MMMMYYYY"))&amp;$Z122,IF($W$1="Pesos CLP",S!$AD:$AD,S!$AO:$AO)),0)</f>
        <v>0</v>
      </c>
      <c r="BH122" s="19">
        <f>IF(OR($I122="REAL",$I122="INCURRIDO"),SUMIF(S!$O:$O,$I122&amp;$O122&amp;$Q122&amp;UPPER(TEXT(BH$4,"MMMMYYYY"))&amp;$Z122,IF($W$1="Pesos CLP",S!$AD:$AD,S!$AO:$AO)),0)</f>
        <v>0</v>
      </c>
      <c r="BI122" s="19">
        <f>IF(OR($I122="REAL",$I122="INCURRIDO"),SUMIF(S!$O:$O,$I122&amp;$O122&amp;$Q122&amp;UPPER(TEXT(BI$4,"MMMMYYYY"))&amp;$Z122,IF($W$1="Pesos CLP",S!$AD:$AD,S!$AO:$AO)),0)</f>
        <v>0</v>
      </c>
      <c r="BJ122" s="19">
        <f>IF(OR($I122="REAL",$I122="INCURRIDO"),SUMIF(S!$O:$O,$I122&amp;$O122&amp;$Q122&amp;UPPER(TEXT(BJ$4,"MMMMYYYY"))&amp;$Z122,IF($W$1="Pesos CLP",S!$AD:$AD,S!$AO:$AO)),0)</f>
        <v>0</v>
      </c>
      <c r="BK122" s="19">
        <f>IF(OR($I122="REAL",$I122="INCURRIDO"),SUMIF(S!$O:$O,$I122&amp;$O122&amp;$Q122&amp;UPPER(TEXT(BK$4,"MMMMYYYY"))&amp;$Z122,IF($W$1="Pesos CLP",S!$AD:$AD,S!$AO:$AO)),0)</f>
        <v>0</v>
      </c>
      <c r="BL122" s="19">
        <f>IF(OR($I122="REAL",$I122="INCURRIDO"),SUMIF(S!$O:$O,$I122&amp;$O122&amp;$Q122&amp;UPPER(TEXT(BL$4,"MMMMYYYY"))&amp;$Z122,IF($W$1="Pesos CLP",S!$AD:$AD,S!$AO:$AO)),0)</f>
        <v>0</v>
      </c>
      <c r="BM122" s="19">
        <f>IF(OR($I122="REAL",$I122="INCURRIDO"),SUMIF(S!$O:$O,$I122&amp;$O122&amp;$Q122&amp;UPPER(TEXT(BM$4,"MMMMYYYY"))&amp;$Z122,IF($W$1="Pesos CLP",S!$AD:$AD,S!$AO:$AO)),0)</f>
        <v>0</v>
      </c>
      <c r="BN122" s="19">
        <f>IF(OR($I122="REAL",$I122="INCURRIDO"),SUMIF(S!$O:$O,$I122&amp;$O122&amp;$Q122&amp;UPPER(TEXT(BN$4,"MMMMYYYY"))&amp;$Z122,IF($W$1="Pesos CLP",S!$AD:$AD,S!$AO:$AO)),0)</f>
        <v>0</v>
      </c>
      <c r="BO122" s="19">
        <f>IF(OR($I122="REAL",$I122="INCURRIDO"),SUMIF(S!$O:$O,$I122&amp;$O122&amp;$Q122&amp;UPPER(TEXT(BO$4,"MMMMYYYY"))&amp;$Z122,IF($W$1="Pesos CLP",S!$AD:$AD,S!$AO:$AO)),0)</f>
        <v>0</v>
      </c>
      <c r="BP122" s="19">
        <f>IF(OR($I122="REAL",$I122="INCURRIDO"),SUMIF(S!$O:$O,$I122&amp;$O122&amp;$Q122&amp;UPPER(TEXT(BP$4,"MMMMYYYY"))&amp;$Z122,IF($W$1="Pesos CLP",S!$AD:$AD,S!$AO:$AO)),0)</f>
        <v>0</v>
      </c>
      <c r="BQ122" s="19">
        <f>IF(OR($I122="REAL",$I122="INCURRIDO"),SUMIF(S!$O:$O,$I122&amp;$O122&amp;$Q122&amp;UPPER(TEXT(BQ$4,"MMMMYYYY"))&amp;$Z122,IF($W$1="Pesos CLP",S!$AD:$AD,S!$AO:$AO)),0)</f>
        <v>0</v>
      </c>
      <c r="BR122" s="19">
        <f>IF(OR($I122="REAL",$I122="INCURRIDO"),SUMIF(S!$O:$O,$I122&amp;$O122&amp;$Q122&amp;UPPER(TEXT(BR$4,"MMMMYYYY"))&amp;$Z122,IF($W$1="Pesos CLP",S!$AD:$AD,S!$AO:$AO)),0)</f>
        <v>0</v>
      </c>
      <c r="BS122" s="19">
        <f>IF(OR($I122="REAL",$I122="INCURRIDO"),SUMIF(S!$O:$O,$I122&amp;$O122&amp;$Q122&amp;UPPER(TEXT(BS$4,"MMMMYYYY"))&amp;$Z122,IF($W$1="Pesos CLP",S!$AD:$AD,S!$AO:$AO)),0)</f>
        <v>0</v>
      </c>
      <c r="BT122" s="19">
        <f>IF(OR($I122="REAL",$I122="INCURRIDO"),SUMIF(S!$O:$O,$I122&amp;$O122&amp;$Q122&amp;UPPER(TEXT(BT$4,"MMMMYYYY"))&amp;$Z122,IF($W$1="Pesos CLP",S!$AD:$AD,S!$AO:$AO)),0)</f>
        <v>0</v>
      </c>
      <c r="BU122" s="19">
        <f>IF(OR($I122="REAL",$I122="INCURRIDO"),SUMIF(S!$O:$O,$I122&amp;$O122&amp;$Q122&amp;UPPER(TEXT(BU$4,"MMMMYYYY"))&amp;$Z122,IF($W$1="Pesos CLP",S!$AD:$AD,S!$AO:$AO)),0)</f>
        <v>0</v>
      </c>
      <c r="BV122" s="19">
        <f>IF(OR($I122="REAL",$I122="INCURRIDO"),SUMIF(S!$O:$O,$I122&amp;$O122&amp;$Q122&amp;UPPER(TEXT(BV$4,"MMMMYYYY"))&amp;$Z122,IF($W$1="Pesos CLP",S!$AD:$AD,S!$AO:$AO)),0)</f>
        <v>0</v>
      </c>
      <c r="BW122" s="19">
        <f>IF(OR($I122="REAL",$I122="INCURRIDO"),SUMIF(S!$O:$O,$I122&amp;$O122&amp;$Q122&amp;UPPER(TEXT(BW$4,"MMMMYYYY"))&amp;$Z122,IF($W$1="Pesos CLP",S!$AD:$AD,S!$AO:$AO)),0)</f>
        <v>0</v>
      </c>
      <c r="BX122" s="19">
        <f>IF(OR($I122="REAL",$I122="INCURRIDO"),SUMIF(S!$O:$O,$I122&amp;$O122&amp;$Q122&amp;UPPER(TEXT(BX$4,"MMMMYYYY"))&amp;$Z122,IF($W$1="Pesos CLP",S!$AD:$AD,S!$AO:$AO)),0)</f>
        <v>0</v>
      </c>
      <c r="BY122" s="19">
        <f>IF(OR($I122="REAL",$I122="INCURRIDO"),SUMIF(S!$O:$O,$I122&amp;$O122&amp;$Q122&amp;UPPER(TEXT(BY$4,"MMMMYYYY"))&amp;$Z122,IF($W$1="Pesos CLP",S!$AD:$AD,S!$AO:$AO)),0)</f>
        <v>0</v>
      </c>
      <c r="BZ122" s="19">
        <f>IF(OR($I122="REAL",$I122="INCURRIDO"),SUMIF(S!$O:$O,$I122&amp;$O122&amp;$Q122&amp;UPPER(TEXT(BZ$4,"MMMMYYYY"))&amp;$Z122,IF($W$1="Pesos CLP",S!$AD:$AD,S!$AO:$AO)),0)</f>
        <v>0</v>
      </c>
      <c r="CA122" s="19">
        <f>IF(OR($I122="REAL",$I122="INCURRIDO"),SUMIF(S!$O:$O,$I122&amp;$O122&amp;$Q122&amp;UPPER(TEXT(CA$4,"MMMMYYYY"))&amp;$Z122,IF($W$1="Pesos CLP",S!$AD:$AD,S!$AO:$AO)),0)</f>
        <v>0</v>
      </c>
      <c r="CB122" s="19">
        <f>IF(OR($I122="REAL",$I122="INCURRIDO"),SUMIF(S!$O:$O,$I122&amp;$O122&amp;$Q122&amp;UPPER(TEXT(CB$4,"MMMMYYYY"))&amp;$Z122,IF($W$1="Pesos CLP",S!$AD:$AD,S!$AO:$AO)),0)</f>
        <v>0</v>
      </c>
      <c r="CC122" s="19">
        <f>IF(OR($I122="REAL",$I122="INCURRIDO"),SUMIF(S!$O:$O,$I122&amp;$O122&amp;$Q122&amp;UPPER(TEXT(CC$4,"MMMMYYYY"))&amp;$Z122,IF($W$1="Pesos CLP",S!$AD:$AD,S!$AO:$AO)),0)</f>
        <v>0</v>
      </c>
      <c r="CD122" s="19">
        <f>IF(OR($I122="REAL",$I122="INCURRIDO"),SUMIF(S!$O:$O,$I122&amp;$O122&amp;$Q122&amp;UPPER(TEXT(CD$4,"MMMMYYYY"))&amp;$Z122,IF($W$1="Pesos CLP",S!$AD:$AD,S!$AO:$AO)),0)</f>
        <v>0</v>
      </c>
      <c r="CE122" s="19">
        <f>IF(OR($I122="REAL",$I122="INCURRIDO"),SUMIF(S!$O:$O,$I122&amp;$O122&amp;$Q122&amp;UPPER(TEXT(CE$4,"MMMMYYYY"))&amp;$Z122,IF($W$1="Pesos CLP",S!$AD:$AD,S!$AO:$AO)),0)</f>
        <v>0</v>
      </c>
      <c r="CF122" s="19">
        <f>IF(OR($I122="REAL",$I122="INCURRIDO"),SUMIF(S!$O:$O,$I122&amp;$O122&amp;$Q122&amp;UPPER(TEXT(CF$4,"MMMMYYYY"))&amp;$Z122,IF($W$1="Pesos CLP",S!$AD:$AD,S!$AO:$AO)),0)</f>
        <v>0</v>
      </c>
      <c r="CG122" s="19">
        <f>IF(OR($I122="REAL",$I122="INCURRIDO"),SUMIF(S!$O:$O,$I122&amp;$O122&amp;$Q122&amp;UPPER(TEXT(CG$4,"MMMMYYYY"))&amp;$Z122,IF($W$1="Pesos CLP",S!$AD:$AD,S!$AO:$AO)),0)</f>
        <v>0</v>
      </c>
      <c r="CH122" s="19">
        <f>IF(OR($I122="REAL",$I122="INCURRIDO"),SUMIF(S!$O:$O,$I122&amp;$O122&amp;$Q122&amp;UPPER(TEXT(CH$4,"MMMMYYYY"))&amp;$Z122,IF($W$1="Pesos CLP",S!$AD:$AD,S!$AO:$AO)),0)</f>
        <v>0</v>
      </c>
      <c r="CI122" s="19">
        <f>IF(OR($I122="REAL",$I122="INCURRIDO"),SUMIF(S!$O:$O,$I122&amp;$O122&amp;$Q122&amp;UPPER(TEXT(CI$4,"MMMMYYYY"))&amp;$Z122,IF($W$1="Pesos CLP",S!$AD:$AD,S!$AO:$AO)),0)</f>
        <v>0</v>
      </c>
      <c r="CJ122" s="19">
        <f>IF(OR($I122="REAL",$I122="INCURRIDO"),SUMIF(S!$O:$O,$I122&amp;$O122&amp;$Q122&amp;UPPER(TEXT(CJ$4,"MMMMYYYY"))&amp;$Z122,IF($W$1="Pesos CLP",S!$AD:$AD,S!$AO:$AO)),0)</f>
        <v>0</v>
      </c>
      <c r="CK122" s="378">
        <f t="shared" si="123"/>
        <v>0</v>
      </c>
      <c r="CL122" s="378">
        <f t="shared" si="123"/>
        <v>0</v>
      </c>
      <c r="CM122" s="378">
        <f t="shared" si="123"/>
        <v>0</v>
      </c>
      <c r="CN122" s="378">
        <f t="shared" si="123"/>
        <v>0</v>
      </c>
      <c r="CO122" s="378">
        <f t="shared" si="123"/>
        <v>0</v>
      </c>
      <c r="CP122" s="378">
        <f t="shared" si="123"/>
        <v>0</v>
      </c>
      <c r="CQ122" s="378">
        <f t="shared" si="123"/>
        <v>0</v>
      </c>
      <c r="CR122" s="378">
        <f t="shared" si="123"/>
        <v>0</v>
      </c>
      <c r="CS122" s="378">
        <f t="shared" si="124"/>
        <v>0</v>
      </c>
      <c r="CT122" s="378">
        <f t="shared" si="124"/>
        <v>0</v>
      </c>
      <c r="CU122" s="378">
        <f t="shared" si="124"/>
        <v>0</v>
      </c>
      <c r="CV122" s="378">
        <f t="shared" si="124"/>
        <v>0</v>
      </c>
      <c r="CW122" s="378">
        <f t="shared" si="124"/>
        <v>0</v>
      </c>
      <c r="CX122" s="378">
        <f t="shared" si="124"/>
        <v>0</v>
      </c>
      <c r="CY122" s="378">
        <f t="shared" si="124"/>
        <v>0</v>
      </c>
      <c r="CZ122" s="378">
        <f t="shared" si="124"/>
        <v>0</v>
      </c>
      <c r="DA122" s="378">
        <f t="shared" si="124"/>
        <v>0</v>
      </c>
      <c r="DB122" s="378">
        <f t="shared" si="124"/>
        <v>0</v>
      </c>
      <c r="DC122" s="378">
        <f t="shared" si="125"/>
        <v>0</v>
      </c>
      <c r="DD122" s="378">
        <f t="shared" si="125"/>
        <v>0</v>
      </c>
      <c r="DE122" s="378">
        <f t="shared" si="125"/>
        <v>0</v>
      </c>
      <c r="DF122" s="378">
        <f t="shared" si="125"/>
        <v>0</v>
      </c>
      <c r="DG122" s="378">
        <f t="shared" si="125"/>
        <v>0</v>
      </c>
      <c r="DH122" s="378">
        <f t="shared" si="125"/>
        <v>0</v>
      </c>
      <c r="DI122" s="378">
        <f t="shared" si="125"/>
        <v>0</v>
      </c>
      <c r="DJ122" s="378">
        <f t="shared" si="125"/>
        <v>0</v>
      </c>
      <c r="DK122" s="378">
        <f t="shared" si="125"/>
        <v>0</v>
      </c>
      <c r="DL122" s="378">
        <f t="shared" si="125"/>
        <v>0</v>
      </c>
      <c r="DM122" s="378">
        <f t="shared" si="126"/>
        <v>0</v>
      </c>
      <c r="DN122" s="378">
        <f t="shared" si="126"/>
        <v>0</v>
      </c>
      <c r="DO122" s="378">
        <f t="shared" si="126"/>
        <v>0</v>
      </c>
      <c r="DP122" s="378">
        <f t="shared" si="126"/>
        <v>0</v>
      </c>
      <c r="DQ122" s="378">
        <f t="shared" si="126"/>
        <v>0</v>
      </c>
      <c r="DR122" s="378">
        <f t="shared" si="126"/>
        <v>0</v>
      </c>
      <c r="DS122" s="378">
        <f t="shared" si="126"/>
        <v>0</v>
      </c>
      <c r="DT122" s="378">
        <f t="shared" si="126"/>
        <v>0</v>
      </c>
      <c r="DU122" s="378">
        <f t="shared" si="126"/>
        <v>0</v>
      </c>
      <c r="DV122" s="378">
        <f t="shared" si="126"/>
        <v>0</v>
      </c>
      <c r="DW122" s="378">
        <f t="shared" si="127"/>
        <v>0</v>
      </c>
      <c r="DX122" s="378">
        <f t="shared" si="127"/>
        <v>0</v>
      </c>
      <c r="DY122" s="378">
        <f t="shared" si="127"/>
        <v>0</v>
      </c>
      <c r="DZ122" s="378">
        <f t="shared" si="127"/>
        <v>0</v>
      </c>
      <c r="EA122" s="378">
        <f t="shared" si="127"/>
        <v>0</v>
      </c>
      <c r="EB122" s="378">
        <f t="shared" si="127"/>
        <v>0</v>
      </c>
      <c r="EC122" s="378">
        <f t="shared" si="127"/>
        <v>0</v>
      </c>
      <c r="ED122" s="378">
        <f t="shared" si="127"/>
        <v>0</v>
      </c>
      <c r="EE122" s="378">
        <f t="shared" si="127"/>
        <v>0</v>
      </c>
      <c r="EF122" s="378">
        <f t="shared" si="127"/>
        <v>0</v>
      </c>
      <c r="EG122" s="378">
        <f t="shared" si="128"/>
        <v>0</v>
      </c>
      <c r="EH122" s="378">
        <f t="shared" si="128"/>
        <v>0</v>
      </c>
      <c r="EI122" s="378">
        <f t="shared" si="128"/>
        <v>0</v>
      </c>
      <c r="EJ122" s="378">
        <f t="shared" si="128"/>
        <v>0</v>
      </c>
      <c r="EK122" s="378">
        <f t="shared" si="128"/>
        <v>0</v>
      </c>
      <c r="EL122" s="378">
        <f t="shared" si="128"/>
        <v>0</v>
      </c>
      <c r="EM122" s="378">
        <f t="shared" si="128"/>
        <v>0</v>
      </c>
      <c r="EN122" s="378">
        <f t="shared" si="128"/>
        <v>0</v>
      </c>
      <c r="EO122" s="378">
        <f t="shared" si="128"/>
        <v>0</v>
      </c>
      <c r="EP122" s="378">
        <f t="shared" si="128"/>
        <v>0</v>
      </c>
      <c r="EQ122" s="378">
        <f t="shared" si="128"/>
        <v>0</v>
      </c>
    </row>
    <row r="123" spans="1:147" x14ac:dyDescent="0.3">
      <c r="A123" s="368"/>
      <c r="B123" s="368"/>
      <c r="C123" s="368"/>
      <c r="D123" s="368">
        <f t="shared" si="77"/>
        <v>1.034195933456562</v>
      </c>
      <c r="E123" s="368" t="str">
        <f>VLOOKUP(TEXT(Z123,0),'G2'!B:D,3,0)</f>
        <v>MN</v>
      </c>
      <c r="F123" s="816">
        <f t="shared" si="78"/>
        <v>0</v>
      </c>
      <c r="G123" s="755">
        <f t="shared" si="75"/>
        <v>0</v>
      </c>
      <c r="H123" s="756" t="s">
        <v>1190</v>
      </c>
      <c r="I123" s="370" t="s">
        <v>93</v>
      </c>
      <c r="J123" s="370" t="s">
        <v>269</v>
      </c>
      <c r="K123" s="368">
        <v>510114</v>
      </c>
      <c r="L123" s="368" t="s">
        <v>24</v>
      </c>
      <c r="M123" s="369"/>
      <c r="N123" s="370" t="s">
        <v>1037</v>
      </c>
      <c r="O123" s="370" t="s">
        <v>613</v>
      </c>
      <c r="P123" s="643" t="s">
        <v>1167</v>
      </c>
      <c r="Q123" s="370" t="s">
        <v>695</v>
      </c>
      <c r="R123" s="370" t="s">
        <v>26</v>
      </c>
      <c r="S123" s="371">
        <v>0.2</v>
      </c>
      <c r="T123" s="372">
        <v>46082</v>
      </c>
      <c r="U123" s="372">
        <v>46234</v>
      </c>
      <c r="V123" s="373">
        <v>5</v>
      </c>
      <c r="W123" s="374">
        <v>8997504.6210720893</v>
      </c>
      <c r="X123" s="17" cm="1">
        <f t="array" ref="X123">+IF($W$1="Pesos CLP",W123,W123/TC)*MB_24A25</f>
        <v>10258.698813462875</v>
      </c>
      <c r="Y123" s="18">
        <f t="shared" si="107"/>
        <v>10258.698813462877</v>
      </c>
      <c r="Z123">
        <v>91243110</v>
      </c>
      <c r="AA123" s="19">
        <f>IF(OR($I123="REAL",$I123="INCURRIDO"),SUMIF(S!$O:$O,$I123&amp;$O123&amp;$Q123&amp;UPPER(TEXT(AA$4,"MMMMYYYY"))&amp;$Z123,IF($W$1="Pesos CLP",S!$AD:$AD,S!$AO:$AO)),0)</f>
        <v>0</v>
      </c>
      <c r="AB123" s="19">
        <f>IF(OR($I123="REAL",$I123="INCURRIDO"),SUMIF(S!$O:$O,$I123&amp;$O123&amp;$Q123&amp;UPPER(TEXT(AB$4,"MMMMYYYY"))&amp;$Z123,IF($W$1="Pesos CLP",S!$AD:$AD,S!$AO:$AO)),0)</f>
        <v>0</v>
      </c>
      <c r="AC123" s="19">
        <f>IF(OR($I123="REAL",$I123="INCURRIDO"),SUMIF(S!$O:$O,$I123&amp;$O123&amp;$Q123&amp;UPPER(TEXT(AC$4,"MMMMYYYY"))&amp;$Z123,IF($W$1="Pesos CLP",S!$AD:$AD,S!$AO:$AO)),0)</f>
        <v>0</v>
      </c>
      <c r="AD123" s="19">
        <f>IF(OR($I123="REAL",$I123="INCURRIDO"),SUMIF(S!$O:$O,$I123&amp;$O123&amp;$Q123&amp;UPPER(TEXT(AD$4,"MMMMYYYY"))&amp;$Z123,IF($W$1="Pesos CLP",S!$AD:$AD,S!$AO:$AO)),0)</f>
        <v>0</v>
      </c>
      <c r="AE123" s="19">
        <f>IF(OR($I123="REAL",$I123="INCURRIDO"),SUMIF(S!$O:$O,$I123&amp;$O123&amp;$Q123&amp;UPPER(TEXT(AE$4,"MMMMYYYY"))&amp;$Z123,IF($W$1="Pesos CLP",S!$AD:$AD,S!$AO:$AO)),0)</f>
        <v>0</v>
      </c>
      <c r="AF123" s="19">
        <f>IF(OR($I123="REAL",$I123="INCURRIDO"),SUMIF(S!$O:$O,$I123&amp;$O123&amp;$Q123&amp;UPPER(TEXT(AF$4,"MMMMYYYY"))&amp;$Z123,IF($W$1="Pesos CLP",S!$AD:$AD,S!$AO:$AO)),0)</f>
        <v>0</v>
      </c>
      <c r="AG123" s="19">
        <f>IF(OR($I123="REAL",$I123="INCURRIDO"),SUMIF(S!$O:$O,$I123&amp;$O123&amp;$Q123&amp;UPPER(TEXT(AG$4,"MMMMYYYY"))&amp;$Z123,IF($W$1="Pesos CLP",S!$AD:$AD,S!$AO:$AO)),0)</f>
        <v>0</v>
      </c>
      <c r="AH123" s="19">
        <f>IF(OR($I123="REAL",$I123="INCURRIDO"),SUMIF(S!$O:$O,$I123&amp;$O123&amp;$Q123&amp;UPPER(TEXT(AH$4,"MMMMYYYY"))&amp;$Z123,IF($W$1="Pesos CLP",S!$AD:$AD,S!$AO:$AO)),0)</f>
        <v>0</v>
      </c>
      <c r="AI123" s="19">
        <f>IF(OR($I123="REAL",$I123="INCURRIDO"),SUMIF(S!$O:$O,$I123&amp;$O123&amp;$Q123&amp;UPPER(TEXT(AI$4,"MMMMYYYY"))&amp;$Z123,IF($W$1="Pesos CLP",S!$AD:$AD,S!$AO:$AO)),0)</f>
        <v>0</v>
      </c>
      <c r="AJ123" s="19">
        <f>IF(OR($I123="REAL",$I123="INCURRIDO"),SUMIF(S!$O:$O,$I123&amp;$O123&amp;$Q123&amp;UPPER(TEXT(AJ$4,"MMMMYYYY"))&amp;$Z123,IF($W$1="Pesos CLP",S!$AD:$AD,S!$AO:$AO)),0)</f>
        <v>0</v>
      </c>
      <c r="AK123" s="19">
        <f>IF(OR($I123="REAL",$I123="INCURRIDO"),SUMIF(S!$O:$O,$I123&amp;$O123&amp;$Q123&amp;UPPER(TEXT(AK$4,"MMMMYYYY"))&amp;$Z123,IF($W$1="Pesos CLP",S!$AD:$AD,S!$AO:$AO)),0)</f>
        <v>0</v>
      </c>
      <c r="AL123" s="19">
        <f>IF(OR($I123="REAL",$I123="INCURRIDO"),SUMIF(S!$O:$O,$I123&amp;$O123&amp;$Q123&amp;UPPER(TEXT(AL$4,"MMMMYYYY"))&amp;$Z123,IF($W$1="Pesos CLP",S!$AD:$AD,S!$AO:$AO)),0)</f>
        <v>0</v>
      </c>
      <c r="AM123" s="19">
        <f>IF(OR($I123="REAL",$I123="INCURRIDO"),SUMIF(S!$O:$O,$I123&amp;$O123&amp;$Q123&amp;UPPER(TEXT(AM$4,"MMMMYYYY"))&amp;$Z123,IF($W$1="Pesos CLP",S!$AD:$AD,S!$AO:$AO)),0)</f>
        <v>0</v>
      </c>
      <c r="AN123" s="19">
        <f>IF(OR($I123="REAL",$I123="INCURRIDO"),SUMIF(S!$O:$O,$I123&amp;$O123&amp;$Q123&amp;UPPER(TEXT(AN$4,"MMMMYYYY"))&amp;$Z123,IF($W$1="Pesos CLP",S!$AD:$AD,S!$AO:$AO)),0)</f>
        <v>0</v>
      </c>
      <c r="AO123" s="19">
        <f>IF(OR($I123="REAL",$I123="INCURRIDO"),SUMIF(S!$O:$O,$I123&amp;$O123&amp;$Q123&amp;UPPER(TEXT(AO$4,"MMMMYYYY"))&amp;$Z123,IF($W$1="Pesos CLP",S!$AD:$AD,S!$AO:$AO)),0)</f>
        <v>0</v>
      </c>
      <c r="AP123" s="19">
        <f>IF(OR($I123="REAL",$I123="INCURRIDO"),SUMIF(S!$O:$O,$I123&amp;$O123&amp;$Q123&amp;UPPER(TEXT(AP$4,"MMMMYYYY"))&amp;$Z123,IF($W$1="Pesos CLP",S!$AD:$AD,S!$AO:$AO)),0)</f>
        <v>0</v>
      </c>
      <c r="AQ123" s="19">
        <f>IF(OR($I123="REAL",$I123="INCURRIDO"),SUMIF(S!$O:$O,$I123&amp;$O123&amp;$Q123&amp;UPPER(TEXT(AQ$4,"MMMMYYYY"))&amp;$Z123,IF($W$1="Pesos CLP",S!$AD:$AD,S!$AO:$AO)),0)</f>
        <v>0</v>
      </c>
      <c r="AR123" s="19">
        <f>IF(OR($I123="REAL",$I123="INCURRIDO"),SUMIF(S!$O:$O,$I123&amp;$O123&amp;$Q123&amp;UPPER(TEXT(AR$4,"MMMMYYYY"))&amp;$Z123,IF($W$1="Pesos CLP",S!$AD:$AD,S!$AO:$AO)),0)</f>
        <v>0</v>
      </c>
      <c r="AS123" s="19">
        <f>IF(OR($I123="REAL",$I123="INCURRIDO"),SUMIF(S!$O:$O,$I123&amp;$O123&amp;$Q123&amp;UPPER(TEXT(AS$4,"MMMMYYYY"))&amp;$Z123,IF($W$1="Pesos CLP",S!$AD:$AD,S!$AO:$AO)),0)</f>
        <v>0</v>
      </c>
      <c r="AT123" s="19">
        <f>IF(OR($I123="REAL",$I123="INCURRIDO"),SUMIF(S!$O:$O,$I123&amp;$O123&amp;$Q123&amp;UPPER(TEXT(AT$4,"MMMMYYYY"))&amp;$Z123,IF($W$1="Pesos CLP",S!$AD:$AD,S!$AO:$AO)),0)</f>
        <v>0</v>
      </c>
      <c r="AU123" s="19">
        <f>IF(OR($I123="REAL",$I123="INCURRIDO"),SUMIF(S!$O:$O,$I123&amp;$O123&amp;$Q123&amp;UPPER(TEXT(AU$4,"MMMMYYYY"))&amp;$Z123,IF($W$1="Pesos CLP",S!$AD:$AD,S!$AO:$AO)),0)</f>
        <v>0</v>
      </c>
      <c r="AV123" s="19">
        <f>IF(OR($I123="REAL",$I123="INCURRIDO"),SUMIF(S!$O:$O,$I123&amp;$O123&amp;$Q123&amp;UPPER(TEXT(AV$4,"MMMMYYYY"))&amp;$Z123,IF($W$1="Pesos CLP",S!$AD:$AD,S!$AO:$AO)),0)</f>
        <v>0</v>
      </c>
      <c r="AW123" s="19">
        <f>IF(OR($I123="REAL",$I123="INCURRIDO"),SUMIF(S!$O:$O,$I123&amp;$O123&amp;$Q123&amp;UPPER(TEXT(AW$4,"MMMMYYYY"))&amp;$Z123,IF($W$1="Pesos CLP",S!$AD:$AD,S!$AO:$AO)),0)</f>
        <v>0</v>
      </c>
      <c r="AX123" s="19">
        <f>IF(OR($I123="REAL",$I123="INCURRIDO"),SUMIF(S!$O:$O,$I123&amp;$O123&amp;$Q123&amp;UPPER(TEXT(AX$4,"MMMMYYYY"))&amp;$Z123,IF($W$1="Pesos CLP",S!$AD:$AD,S!$AO:$AO)),0)</f>
        <v>0</v>
      </c>
      <c r="AY123" s="19">
        <f>IF(OR($I123="REAL",$I123="INCURRIDO"),SUMIF(S!$O:$O,$I123&amp;$O123&amp;$Q123&amp;UPPER(TEXT(AY$4,"MMMMYYYY"))&amp;$Z123,IF($W$1="Pesos CLP",S!$AD:$AD,S!$AO:$AO)),0)</f>
        <v>0</v>
      </c>
      <c r="AZ123" s="19">
        <f>IF(OR($I123="REAL",$I123="INCURRIDO"),SUMIF(S!$O:$O,$I123&amp;$O123&amp;$Q123&amp;UPPER(TEXT(AZ$4,"MMMMYYYY"))&amp;$Z123,IF($W$1="Pesos CLP",S!$AD:$AD,S!$AO:$AO)),0)</f>
        <v>0</v>
      </c>
      <c r="BA123" s="19">
        <f>IF(OR($I123="REAL",$I123="INCURRIDO"),SUMIF(S!$O:$O,$I123&amp;$O123&amp;$Q123&amp;UPPER(TEXT(BA$4,"MMMMYYYY"))&amp;$Z123,IF($W$1="Pesos CLP",S!$AD:$AD,S!$AO:$AO)),0)</f>
        <v>0</v>
      </c>
      <c r="BB123" s="19">
        <f>IF(OR($I123="REAL",$I123="INCURRIDO"),SUMIF(S!$O:$O,$I123&amp;$O123&amp;$Q123&amp;UPPER(TEXT(BB$4,"MMMMYYYY"))&amp;$Z123,IF($W$1="Pesos CLP",S!$AD:$AD,S!$AO:$AO)),0)</f>
        <v>0</v>
      </c>
      <c r="BC123" s="19">
        <f>IF(OR($I123="REAL",$I123="INCURRIDO"),SUMIF(S!$O:$O,$I123&amp;$O123&amp;$Q123&amp;UPPER(TEXT(BC$4,"MMMMYYYY"))&amp;$Z123,IF($W$1="Pesos CLP",S!$AD:$AD,S!$AO:$AO)),0)</f>
        <v>0</v>
      </c>
      <c r="BD123" s="19">
        <f>IF(OR($I123="REAL",$I123="INCURRIDO"),SUMIF(S!$O:$O,$I123&amp;$O123&amp;$Q123&amp;UPPER(TEXT(BD$4,"MMMMYYYY"))&amp;$Z123,IF($W$1="Pesos CLP",S!$AD:$AD,S!$AO:$AO)),0)</f>
        <v>0</v>
      </c>
      <c r="BE123" s="19">
        <f>IF(OR($I123="REAL",$I123="INCURRIDO"),SUMIF(S!$O:$O,$I123&amp;$O123&amp;$Q123&amp;UPPER(TEXT(BE$4,"MMMMYYYY"))&amp;$Z123,IF($W$1="Pesos CLP",S!$AD:$AD,S!$AO:$AO)),0)</f>
        <v>0</v>
      </c>
      <c r="BF123" s="19">
        <f>IF(OR($I123="REAL",$I123="INCURRIDO"),SUMIF(S!$O:$O,$I123&amp;$O123&amp;$Q123&amp;UPPER(TEXT(BF$4,"MMMMYYYY"))&amp;$Z123,IF($W$1="Pesos CLP",S!$AD:$AD,S!$AO:$AO)),0)</f>
        <v>0</v>
      </c>
      <c r="BG123" s="19">
        <f>IF(OR($I123="REAL",$I123="INCURRIDO"),SUMIF(S!$O:$O,$I123&amp;$O123&amp;$Q123&amp;UPPER(TEXT(BG$4,"MMMMYYYY"))&amp;$Z123,IF($W$1="Pesos CLP",S!$AD:$AD,S!$AO:$AO)),0)</f>
        <v>0</v>
      </c>
      <c r="BH123" s="19">
        <f>IF(OR($I123="REAL",$I123="INCURRIDO"),SUMIF(S!$O:$O,$I123&amp;$O123&amp;$Q123&amp;UPPER(TEXT(BH$4,"MMMMYYYY"))&amp;$Z123,IF($W$1="Pesos CLP",S!$AD:$AD,S!$AO:$AO)),0)</f>
        <v>0</v>
      </c>
      <c r="BI123" s="19">
        <f>IF(OR($I123="REAL",$I123="INCURRIDO"),SUMIF(S!$O:$O,$I123&amp;$O123&amp;$Q123&amp;UPPER(TEXT(BI$4,"MMMMYYYY"))&amp;$Z123,IF($W$1="Pesos CLP",S!$AD:$AD,S!$AO:$AO)),0)</f>
        <v>0</v>
      </c>
      <c r="BJ123" s="19">
        <f>IF(OR($I123="REAL",$I123="INCURRIDO"),SUMIF(S!$O:$O,$I123&amp;$O123&amp;$Q123&amp;UPPER(TEXT(BJ$4,"MMMMYYYY"))&amp;$Z123,IF($W$1="Pesos CLP",S!$AD:$AD,S!$AO:$AO)),0)</f>
        <v>0</v>
      </c>
      <c r="BK123" s="19">
        <f>IF(OR($I123="REAL",$I123="INCURRIDO"),SUMIF(S!$O:$O,$I123&amp;$O123&amp;$Q123&amp;UPPER(TEXT(BK$4,"MMMMYYYY"))&amp;$Z123,IF($W$1="Pesos CLP",S!$AD:$AD,S!$AO:$AO)),0)</f>
        <v>0</v>
      </c>
      <c r="BL123" s="19">
        <f>IF(OR($I123="REAL",$I123="INCURRIDO"),SUMIF(S!$O:$O,$I123&amp;$O123&amp;$Q123&amp;UPPER(TEXT(BL$4,"MMMMYYYY"))&amp;$Z123,IF($W$1="Pesos CLP",S!$AD:$AD,S!$AO:$AO)),0)</f>
        <v>0</v>
      </c>
      <c r="BM123" s="19">
        <f>IF(OR($I123="REAL",$I123="INCURRIDO"),SUMIF(S!$O:$O,$I123&amp;$O123&amp;$Q123&amp;UPPER(TEXT(BM$4,"MMMMYYYY"))&amp;$Z123,IF($W$1="Pesos CLP",S!$AD:$AD,S!$AO:$AO)),0)</f>
        <v>0</v>
      </c>
      <c r="BN123" s="19">
        <f>IF(OR($I123="REAL",$I123="INCURRIDO"),SUMIF(S!$O:$O,$I123&amp;$O123&amp;$Q123&amp;UPPER(TEXT(BN$4,"MMMMYYYY"))&amp;$Z123,IF($W$1="Pesos CLP",S!$AD:$AD,S!$AO:$AO)),0)</f>
        <v>0</v>
      </c>
      <c r="BO123" s="19">
        <f>IF(OR($I123="REAL",$I123="INCURRIDO"),SUMIF(S!$O:$O,$I123&amp;$O123&amp;$Q123&amp;UPPER(TEXT(BO$4,"MMMMYYYY"))&amp;$Z123,IF($W$1="Pesos CLP",S!$AD:$AD,S!$AO:$AO)),0)</f>
        <v>0</v>
      </c>
      <c r="BP123" s="19">
        <f>IF(OR($I123="REAL",$I123="INCURRIDO"),SUMIF(S!$O:$O,$I123&amp;$O123&amp;$Q123&amp;UPPER(TEXT(BP$4,"MMMMYYYY"))&amp;$Z123,IF($W$1="Pesos CLP",S!$AD:$AD,S!$AO:$AO)),0)</f>
        <v>0</v>
      </c>
      <c r="BQ123" s="19">
        <f>IF(OR($I123="REAL",$I123="INCURRIDO"),SUMIF(S!$O:$O,$I123&amp;$O123&amp;$Q123&amp;UPPER(TEXT(BQ$4,"MMMMYYYY"))&amp;$Z123,IF($W$1="Pesos CLP",S!$AD:$AD,S!$AO:$AO)),0)</f>
        <v>0</v>
      </c>
      <c r="BR123" s="19">
        <f>IF(OR($I123="REAL",$I123="INCURRIDO"),SUMIF(S!$O:$O,$I123&amp;$O123&amp;$Q123&amp;UPPER(TEXT(BR$4,"MMMMYYYY"))&amp;$Z123,IF($W$1="Pesos CLP",S!$AD:$AD,S!$AO:$AO)),0)</f>
        <v>0</v>
      </c>
      <c r="BS123" s="19">
        <f>IF(OR($I123="REAL",$I123="INCURRIDO"),SUMIF(S!$O:$O,$I123&amp;$O123&amp;$Q123&amp;UPPER(TEXT(BS$4,"MMMMYYYY"))&amp;$Z123,IF($W$1="Pesos CLP",S!$AD:$AD,S!$AO:$AO)),0)</f>
        <v>0</v>
      </c>
      <c r="BT123" s="19">
        <f>IF(OR($I123="REAL",$I123="INCURRIDO"),SUMIF(S!$O:$O,$I123&amp;$O123&amp;$Q123&amp;UPPER(TEXT(BT$4,"MMMMYYYY"))&amp;$Z123,IF($W$1="Pesos CLP",S!$AD:$AD,S!$AO:$AO)),0)</f>
        <v>0</v>
      </c>
      <c r="BU123" s="19">
        <f>IF(OR($I123="REAL",$I123="INCURRIDO"),SUMIF(S!$O:$O,$I123&amp;$O123&amp;$Q123&amp;UPPER(TEXT(BU$4,"MMMMYYYY"))&amp;$Z123,IF($W$1="Pesos CLP",S!$AD:$AD,S!$AO:$AO)),0)</f>
        <v>0</v>
      </c>
      <c r="BV123" s="19">
        <f>IF(OR($I123="REAL",$I123="INCURRIDO"),SUMIF(S!$O:$O,$I123&amp;$O123&amp;$Q123&amp;UPPER(TEXT(BV$4,"MMMMYYYY"))&amp;$Z123,IF($W$1="Pesos CLP",S!$AD:$AD,S!$AO:$AO)),0)</f>
        <v>0</v>
      </c>
      <c r="BW123" s="19">
        <f>IF(OR($I123="REAL",$I123="INCURRIDO"),SUMIF(S!$O:$O,$I123&amp;$O123&amp;$Q123&amp;UPPER(TEXT(BW$4,"MMMMYYYY"))&amp;$Z123,IF($W$1="Pesos CLP",S!$AD:$AD,S!$AO:$AO)),0)</f>
        <v>0</v>
      </c>
      <c r="BX123" s="19">
        <f>IF(OR($I123="REAL",$I123="INCURRIDO"),SUMIF(S!$O:$O,$I123&amp;$O123&amp;$Q123&amp;UPPER(TEXT(BX$4,"MMMMYYYY"))&amp;$Z123,IF($W$1="Pesos CLP",S!$AD:$AD,S!$AO:$AO)),0)</f>
        <v>0</v>
      </c>
      <c r="BY123" s="19">
        <f>IF(OR($I123="REAL",$I123="INCURRIDO"),SUMIF(S!$O:$O,$I123&amp;$O123&amp;$Q123&amp;UPPER(TEXT(BY$4,"MMMMYYYY"))&amp;$Z123,IF($W$1="Pesos CLP",S!$AD:$AD,S!$AO:$AO)),0)</f>
        <v>0</v>
      </c>
      <c r="BZ123" s="19">
        <f>IF(OR($I123="REAL",$I123="INCURRIDO"),SUMIF(S!$O:$O,$I123&amp;$O123&amp;$Q123&amp;UPPER(TEXT(BZ$4,"MMMMYYYY"))&amp;$Z123,IF($W$1="Pesos CLP",S!$AD:$AD,S!$AO:$AO)),0)</f>
        <v>0</v>
      </c>
      <c r="CA123" s="19">
        <f>IF(OR($I123="REAL",$I123="INCURRIDO"),SUMIF(S!$O:$O,$I123&amp;$O123&amp;$Q123&amp;UPPER(TEXT(CA$4,"MMMMYYYY"))&amp;$Z123,IF($W$1="Pesos CLP",S!$AD:$AD,S!$AO:$AO)),0)</f>
        <v>0</v>
      </c>
      <c r="CB123" s="19">
        <f>IF(OR($I123="REAL",$I123="INCURRIDO"),SUMIF(S!$O:$O,$I123&amp;$O123&amp;$Q123&amp;UPPER(TEXT(CB$4,"MMMMYYYY"))&amp;$Z123,IF($W$1="Pesos CLP",S!$AD:$AD,S!$AO:$AO)),0)</f>
        <v>0</v>
      </c>
      <c r="CC123" s="19">
        <f>IF(OR($I123="REAL",$I123="INCURRIDO"),SUMIF(S!$O:$O,$I123&amp;$O123&amp;$Q123&amp;UPPER(TEXT(CC$4,"MMMMYYYY"))&amp;$Z123,IF($W$1="Pesos CLP",S!$AD:$AD,S!$AO:$AO)),0)</f>
        <v>0</v>
      </c>
      <c r="CD123" s="19">
        <f>IF(OR($I123="REAL",$I123="INCURRIDO"),SUMIF(S!$O:$O,$I123&amp;$O123&amp;$Q123&amp;UPPER(TEXT(CD$4,"MMMMYYYY"))&amp;$Z123,IF($W$1="Pesos CLP",S!$AD:$AD,S!$AO:$AO)),0)</f>
        <v>0</v>
      </c>
      <c r="CE123" s="19">
        <f>IF(OR($I123="REAL",$I123="INCURRIDO"),SUMIF(S!$O:$O,$I123&amp;$O123&amp;$Q123&amp;UPPER(TEXT(CE$4,"MMMMYYYY"))&amp;$Z123,IF($W$1="Pesos CLP",S!$AD:$AD,S!$AO:$AO)),0)</f>
        <v>0</v>
      </c>
      <c r="CF123" s="19">
        <f>IF(OR($I123="REAL",$I123="INCURRIDO"),SUMIF(S!$O:$O,$I123&amp;$O123&amp;$Q123&amp;UPPER(TEXT(CF$4,"MMMMYYYY"))&amp;$Z123,IF($W$1="Pesos CLP",S!$AD:$AD,S!$AO:$AO)),0)</f>
        <v>0</v>
      </c>
      <c r="CG123" s="19">
        <f>IF(OR($I123="REAL",$I123="INCURRIDO"),SUMIF(S!$O:$O,$I123&amp;$O123&amp;$Q123&amp;UPPER(TEXT(CG$4,"MMMMYYYY"))&amp;$Z123,IF($W$1="Pesos CLP",S!$AD:$AD,S!$AO:$AO)),0)</f>
        <v>0</v>
      </c>
      <c r="CH123" s="19">
        <f>IF(OR($I123="REAL",$I123="INCURRIDO"),SUMIF(S!$O:$O,$I123&amp;$O123&amp;$Q123&amp;UPPER(TEXT(CH$4,"MMMMYYYY"))&amp;$Z123,IF($W$1="Pesos CLP",S!$AD:$AD,S!$AO:$AO)),0)</f>
        <v>0</v>
      </c>
      <c r="CI123" s="19">
        <f>IF(OR($I123="REAL",$I123="INCURRIDO"),SUMIF(S!$O:$O,$I123&amp;$O123&amp;$Q123&amp;UPPER(TEXT(CI$4,"MMMMYYYY"))&amp;$Z123,IF($W$1="Pesos CLP",S!$AD:$AD,S!$AO:$AO)),0)</f>
        <v>0</v>
      </c>
      <c r="CJ123" s="19">
        <f>IF(OR($I123="REAL",$I123="INCURRIDO"),SUMIF(S!$O:$O,$I123&amp;$O123&amp;$Q123&amp;UPPER(TEXT(CJ$4,"MMMMYYYY"))&amp;$Z123,IF($W$1="Pesos CLP",S!$AD:$AD,S!$AO:$AO)),0)</f>
        <v>0</v>
      </c>
      <c r="CK123" s="378">
        <f t="shared" ref="CK123:CS136" si="129">(IF(AND(AND($T123&gt;=(CK$4-DAY(CK$4)+1),$T123&lt;=CK$4),AND($U123&gt;=(CK$4-DAY(CK$4)+1),$U123&lt;=CK$4)),$U123-$T123+1,IF(AND($T123&gt;=(CK$4-DAY(CK$4)+1),$T123&lt;=CK$4),CK$4-$T123+1,IF(AND($U123&gt;=(CK$4-DAY(CK$4)+1),$U123&lt;=CK$4),$U123-(CK$4-DAY(CK$4)+1)+1,IF(OR(AND((CK$4-DAY(CK$4)+1)&gt;=$T123,(CK$4-DAY(CK$4)+1)&lt;=$U123),AND((CK$4&gt;=$T123),(CK$4&lt;=$U123))),CK$4-(CK$4-DAY(CK$4)+1)+1,0))))/IF($R123="mes",_xlfn.DAYS(CK$4,(CK$4-DAY(CK$4)+1))+1,(_xlfn.DAYS($U123,$T123)+1))*$S123)*IF($X$1="Físico",1,$X123)</f>
        <v>0</v>
      </c>
      <c r="CL123" s="378">
        <f t="shared" si="129"/>
        <v>2051.7397626925754</v>
      </c>
      <c r="CM123" s="378">
        <f t="shared" si="129"/>
        <v>2051.7397626925754</v>
      </c>
      <c r="CN123" s="378">
        <f t="shared" si="129"/>
        <v>2051.7397626925754</v>
      </c>
      <c r="CO123" s="378">
        <f t="shared" si="129"/>
        <v>2051.7397626925754</v>
      </c>
      <c r="CP123" s="378">
        <f t="shared" si="129"/>
        <v>2051.7397626925754</v>
      </c>
      <c r="CQ123" s="378">
        <f t="shared" si="129"/>
        <v>0</v>
      </c>
      <c r="CR123" s="378">
        <f t="shared" si="129"/>
        <v>0</v>
      </c>
      <c r="CS123" s="378">
        <f t="shared" si="129"/>
        <v>0</v>
      </c>
      <c r="CT123" s="378">
        <f t="shared" ref="CT123:DC136" si="130">(IF(AND(AND($T123&gt;=(CT$4-DAY(CT$4)+1),$T123&lt;=CT$4),AND($U123&gt;=(CT$4-DAY(CT$4)+1),$U123&lt;=CT$4)),$U123-$T123+1,IF(AND($T123&gt;=(CT$4-DAY(CT$4)+1),$T123&lt;=CT$4),CT$4-$T123+1,IF(AND($U123&gt;=(CT$4-DAY(CT$4)+1),$U123&lt;=CT$4),$U123-(CT$4-DAY(CT$4)+1)+1,IF(OR(AND((CT$4-DAY(CT$4)+1)&gt;=$T123,(CT$4-DAY(CT$4)+1)&lt;=$U123),AND((CT$4&gt;=$T123),(CT$4&lt;=$U123))),CT$4-(CT$4-DAY(CT$4)+1)+1,0))))/IF($R123="mes",_xlfn.DAYS(CT$4,(CT$4-DAY(CT$4)+1))+1,(_xlfn.DAYS($U123,$T123)+1))*$S123)*IF($X$1="Físico",1,$X123)</f>
        <v>0</v>
      </c>
      <c r="CU123" s="378">
        <f t="shared" si="130"/>
        <v>0</v>
      </c>
      <c r="CV123" s="378">
        <f t="shared" si="130"/>
        <v>0</v>
      </c>
      <c r="CW123" s="378">
        <f t="shared" si="130"/>
        <v>0</v>
      </c>
      <c r="CX123" s="378">
        <f t="shared" si="130"/>
        <v>0</v>
      </c>
      <c r="CY123" s="378">
        <f t="shared" si="130"/>
        <v>0</v>
      </c>
      <c r="CZ123" s="378">
        <f t="shared" si="130"/>
        <v>0</v>
      </c>
      <c r="DA123" s="378">
        <f t="shared" si="130"/>
        <v>0</v>
      </c>
      <c r="DB123" s="378">
        <f t="shared" si="130"/>
        <v>0</v>
      </c>
      <c r="DC123" s="378">
        <f t="shared" si="130"/>
        <v>0</v>
      </c>
      <c r="DD123" s="378">
        <f t="shared" ref="DD123:DM136" si="131">(IF(AND(AND($T123&gt;=(DD$4-DAY(DD$4)+1),$T123&lt;=DD$4),AND($U123&gt;=(DD$4-DAY(DD$4)+1),$U123&lt;=DD$4)),$U123-$T123+1,IF(AND($T123&gt;=(DD$4-DAY(DD$4)+1),$T123&lt;=DD$4),DD$4-$T123+1,IF(AND($U123&gt;=(DD$4-DAY(DD$4)+1),$U123&lt;=DD$4),$U123-(DD$4-DAY(DD$4)+1)+1,IF(OR(AND((DD$4-DAY(DD$4)+1)&gt;=$T123,(DD$4-DAY(DD$4)+1)&lt;=$U123),AND((DD$4&gt;=$T123),(DD$4&lt;=$U123))),DD$4-(DD$4-DAY(DD$4)+1)+1,0))))/IF($R123="mes",_xlfn.DAYS(DD$4,(DD$4-DAY(DD$4)+1))+1,(_xlfn.DAYS($U123,$T123)+1))*$S123)*IF($X$1="Físico",1,$X123)</f>
        <v>0</v>
      </c>
      <c r="DE123" s="378">
        <f t="shared" si="131"/>
        <v>0</v>
      </c>
      <c r="DF123" s="378">
        <f t="shared" si="131"/>
        <v>0</v>
      </c>
      <c r="DG123" s="378">
        <f t="shared" si="131"/>
        <v>0</v>
      </c>
      <c r="DH123" s="378">
        <f t="shared" si="131"/>
        <v>0</v>
      </c>
      <c r="DI123" s="378">
        <f t="shared" si="131"/>
        <v>0</v>
      </c>
      <c r="DJ123" s="378">
        <f t="shared" si="131"/>
        <v>0</v>
      </c>
      <c r="DK123" s="378">
        <f t="shared" si="131"/>
        <v>0</v>
      </c>
      <c r="DL123" s="378">
        <f t="shared" si="131"/>
        <v>0</v>
      </c>
      <c r="DM123" s="378">
        <f t="shared" si="131"/>
        <v>0</v>
      </c>
      <c r="DN123" s="378">
        <f t="shared" ref="DN123:DW136" si="132">(IF(AND(AND($T123&gt;=(DN$4-DAY(DN$4)+1),$T123&lt;=DN$4),AND($U123&gt;=(DN$4-DAY(DN$4)+1),$U123&lt;=DN$4)),$U123-$T123+1,IF(AND($T123&gt;=(DN$4-DAY(DN$4)+1),$T123&lt;=DN$4),DN$4-$T123+1,IF(AND($U123&gt;=(DN$4-DAY(DN$4)+1),$U123&lt;=DN$4),$U123-(DN$4-DAY(DN$4)+1)+1,IF(OR(AND((DN$4-DAY(DN$4)+1)&gt;=$T123,(DN$4-DAY(DN$4)+1)&lt;=$U123),AND((DN$4&gt;=$T123),(DN$4&lt;=$U123))),DN$4-(DN$4-DAY(DN$4)+1)+1,0))))/IF($R123="mes",_xlfn.DAYS(DN$4,(DN$4-DAY(DN$4)+1))+1,(_xlfn.DAYS($U123,$T123)+1))*$S123)*IF($X$1="Físico",1,$X123)</f>
        <v>0</v>
      </c>
      <c r="DO123" s="378">
        <f t="shared" si="132"/>
        <v>0</v>
      </c>
      <c r="DP123" s="378">
        <f t="shared" si="132"/>
        <v>0</v>
      </c>
      <c r="DQ123" s="378">
        <f t="shared" si="132"/>
        <v>0</v>
      </c>
      <c r="DR123" s="378">
        <f t="shared" si="132"/>
        <v>0</v>
      </c>
      <c r="DS123" s="378">
        <f t="shared" si="132"/>
        <v>0</v>
      </c>
      <c r="DT123" s="378">
        <f t="shared" si="132"/>
        <v>0</v>
      </c>
      <c r="DU123" s="378">
        <f t="shared" si="132"/>
        <v>0</v>
      </c>
      <c r="DV123" s="378">
        <f t="shared" si="132"/>
        <v>0</v>
      </c>
      <c r="DW123" s="378">
        <f t="shared" si="132"/>
        <v>0</v>
      </c>
      <c r="DX123" s="378">
        <f t="shared" ref="DX123:EG136" si="133">(IF(AND(AND($T123&gt;=(DX$4-DAY(DX$4)+1),$T123&lt;=DX$4),AND($U123&gt;=(DX$4-DAY(DX$4)+1),$U123&lt;=DX$4)),$U123-$T123+1,IF(AND($T123&gt;=(DX$4-DAY(DX$4)+1),$T123&lt;=DX$4),DX$4-$T123+1,IF(AND($U123&gt;=(DX$4-DAY(DX$4)+1),$U123&lt;=DX$4),$U123-(DX$4-DAY(DX$4)+1)+1,IF(OR(AND((DX$4-DAY(DX$4)+1)&gt;=$T123,(DX$4-DAY(DX$4)+1)&lt;=$U123),AND((DX$4&gt;=$T123),(DX$4&lt;=$U123))),DX$4-(DX$4-DAY(DX$4)+1)+1,0))))/IF($R123="mes",_xlfn.DAYS(DX$4,(DX$4-DAY(DX$4)+1))+1,(_xlfn.DAYS($U123,$T123)+1))*$S123)*IF($X$1="Físico",1,$X123)</f>
        <v>0</v>
      </c>
      <c r="DY123" s="378">
        <f t="shared" si="133"/>
        <v>0</v>
      </c>
      <c r="DZ123" s="378">
        <f t="shared" si="133"/>
        <v>0</v>
      </c>
      <c r="EA123" s="378">
        <f t="shared" si="133"/>
        <v>0</v>
      </c>
      <c r="EB123" s="378">
        <f t="shared" si="133"/>
        <v>0</v>
      </c>
      <c r="EC123" s="378">
        <f t="shared" si="133"/>
        <v>0</v>
      </c>
      <c r="ED123" s="378">
        <f t="shared" si="133"/>
        <v>0</v>
      </c>
      <c r="EE123" s="378">
        <f t="shared" si="133"/>
        <v>0</v>
      </c>
      <c r="EF123" s="378">
        <f t="shared" si="133"/>
        <v>0</v>
      </c>
      <c r="EG123" s="378">
        <f t="shared" si="133"/>
        <v>0</v>
      </c>
      <c r="EH123" s="378">
        <f t="shared" ref="EH123:EQ136" si="134">(IF(AND(AND($T123&gt;=(EH$4-DAY(EH$4)+1),$T123&lt;=EH$4),AND($U123&gt;=(EH$4-DAY(EH$4)+1),$U123&lt;=EH$4)),$U123-$T123+1,IF(AND($T123&gt;=(EH$4-DAY(EH$4)+1),$T123&lt;=EH$4),EH$4-$T123+1,IF(AND($U123&gt;=(EH$4-DAY(EH$4)+1),$U123&lt;=EH$4),$U123-(EH$4-DAY(EH$4)+1)+1,IF(OR(AND((EH$4-DAY(EH$4)+1)&gt;=$T123,(EH$4-DAY(EH$4)+1)&lt;=$U123),AND((EH$4&gt;=$T123),(EH$4&lt;=$U123))),EH$4-(EH$4-DAY(EH$4)+1)+1,0))))/IF($R123="mes",_xlfn.DAYS(EH$4,(EH$4-DAY(EH$4)+1))+1,(_xlfn.DAYS($U123,$T123)+1))*$S123)*IF($X$1="Físico",1,$X123)</f>
        <v>0</v>
      </c>
      <c r="EI123" s="378">
        <f t="shared" si="134"/>
        <v>0</v>
      </c>
      <c r="EJ123" s="378">
        <f t="shared" si="134"/>
        <v>0</v>
      </c>
      <c r="EK123" s="378">
        <f t="shared" si="134"/>
        <v>0</v>
      </c>
      <c r="EL123" s="378">
        <f t="shared" si="134"/>
        <v>0</v>
      </c>
      <c r="EM123" s="378">
        <f t="shared" si="134"/>
        <v>0</v>
      </c>
      <c r="EN123" s="378">
        <f t="shared" si="134"/>
        <v>0</v>
      </c>
      <c r="EO123" s="378">
        <f t="shared" si="134"/>
        <v>0</v>
      </c>
      <c r="EP123" s="378">
        <f t="shared" si="134"/>
        <v>0</v>
      </c>
      <c r="EQ123" s="378">
        <f t="shared" si="134"/>
        <v>0</v>
      </c>
    </row>
    <row r="124" spans="1:147" x14ac:dyDescent="0.3">
      <c r="A124" s="368"/>
      <c r="B124" s="368"/>
      <c r="C124" s="368"/>
      <c r="D124" s="368">
        <f t="shared" si="77"/>
        <v>1.034195933456562</v>
      </c>
      <c r="E124" s="368" t="str">
        <f>VLOOKUP(TEXT(Z124,0),'G2'!B:D,3,0)</f>
        <v>MN</v>
      </c>
      <c r="F124" s="816">
        <f t="shared" si="78"/>
        <v>0</v>
      </c>
      <c r="G124" s="755">
        <f t="shared" si="75"/>
        <v>0</v>
      </c>
      <c r="H124" s="756" t="s">
        <v>1190</v>
      </c>
      <c r="I124" s="370" t="s">
        <v>93</v>
      </c>
      <c r="J124" s="370" t="s">
        <v>269</v>
      </c>
      <c r="K124" s="368">
        <v>510114</v>
      </c>
      <c r="L124" s="368" t="s">
        <v>24</v>
      </c>
      <c r="M124" s="369"/>
      <c r="N124" s="370" t="s">
        <v>1040</v>
      </c>
      <c r="O124" s="370" t="s">
        <v>613</v>
      </c>
      <c r="P124" s="643" t="s">
        <v>1167</v>
      </c>
      <c r="Q124" s="370" t="s">
        <v>695</v>
      </c>
      <c r="R124" s="370" t="s">
        <v>26</v>
      </c>
      <c r="S124" s="371">
        <v>0.2</v>
      </c>
      <c r="T124" s="372">
        <v>46082</v>
      </c>
      <c r="U124" s="372">
        <v>46234</v>
      </c>
      <c r="V124" s="373">
        <v>5</v>
      </c>
      <c r="W124" s="374">
        <v>8997504.6210720893</v>
      </c>
      <c r="X124" s="17" cm="1">
        <f t="array" ref="X124">+IF($W$1="Pesos CLP",W124,W124/TC)*MB_24A25</f>
        <v>10258.698813462875</v>
      </c>
      <c r="Y124" s="18">
        <f t="shared" si="107"/>
        <v>10258.698813462877</v>
      </c>
      <c r="Z124">
        <v>91243110</v>
      </c>
      <c r="AA124" s="19">
        <f>IF(OR($I124="REAL",$I124="INCURRIDO"),SUMIF(S!$O:$O,$I124&amp;$O124&amp;$Q124&amp;UPPER(TEXT(AA$4,"MMMMYYYY"))&amp;$Z124,IF($W$1="Pesos CLP",S!$AD:$AD,S!$AO:$AO)),0)</f>
        <v>0</v>
      </c>
      <c r="AB124" s="19">
        <f>IF(OR($I124="REAL",$I124="INCURRIDO"),SUMIF(S!$O:$O,$I124&amp;$O124&amp;$Q124&amp;UPPER(TEXT(AB$4,"MMMMYYYY"))&amp;$Z124,IF($W$1="Pesos CLP",S!$AD:$AD,S!$AO:$AO)),0)</f>
        <v>0</v>
      </c>
      <c r="AC124" s="19">
        <f>IF(OR($I124="REAL",$I124="INCURRIDO"),SUMIF(S!$O:$O,$I124&amp;$O124&amp;$Q124&amp;UPPER(TEXT(AC$4,"MMMMYYYY"))&amp;$Z124,IF($W$1="Pesos CLP",S!$AD:$AD,S!$AO:$AO)),0)</f>
        <v>0</v>
      </c>
      <c r="AD124" s="19">
        <f>IF(OR($I124="REAL",$I124="INCURRIDO"),SUMIF(S!$O:$O,$I124&amp;$O124&amp;$Q124&amp;UPPER(TEXT(AD$4,"MMMMYYYY"))&amp;$Z124,IF($W$1="Pesos CLP",S!$AD:$AD,S!$AO:$AO)),0)</f>
        <v>0</v>
      </c>
      <c r="AE124" s="19">
        <f>IF(OR($I124="REAL",$I124="INCURRIDO"),SUMIF(S!$O:$O,$I124&amp;$O124&amp;$Q124&amp;UPPER(TEXT(AE$4,"MMMMYYYY"))&amp;$Z124,IF($W$1="Pesos CLP",S!$AD:$AD,S!$AO:$AO)),0)</f>
        <v>0</v>
      </c>
      <c r="AF124" s="19">
        <f>IF(OR($I124="REAL",$I124="INCURRIDO"),SUMIF(S!$O:$O,$I124&amp;$O124&amp;$Q124&amp;UPPER(TEXT(AF$4,"MMMMYYYY"))&amp;$Z124,IF($W$1="Pesos CLP",S!$AD:$AD,S!$AO:$AO)),0)</f>
        <v>0</v>
      </c>
      <c r="AG124" s="19">
        <f>IF(OR($I124="REAL",$I124="INCURRIDO"),SUMIF(S!$O:$O,$I124&amp;$O124&amp;$Q124&amp;UPPER(TEXT(AG$4,"MMMMYYYY"))&amp;$Z124,IF($W$1="Pesos CLP",S!$AD:$AD,S!$AO:$AO)),0)</f>
        <v>0</v>
      </c>
      <c r="AH124" s="19">
        <f>IF(OR($I124="REAL",$I124="INCURRIDO"),SUMIF(S!$O:$O,$I124&amp;$O124&amp;$Q124&amp;UPPER(TEXT(AH$4,"MMMMYYYY"))&amp;$Z124,IF($W$1="Pesos CLP",S!$AD:$AD,S!$AO:$AO)),0)</f>
        <v>0</v>
      </c>
      <c r="AI124" s="19">
        <f>IF(OR($I124="REAL",$I124="INCURRIDO"),SUMIF(S!$O:$O,$I124&amp;$O124&amp;$Q124&amp;UPPER(TEXT(AI$4,"MMMMYYYY"))&amp;$Z124,IF($W$1="Pesos CLP",S!$AD:$AD,S!$AO:$AO)),0)</f>
        <v>0</v>
      </c>
      <c r="AJ124" s="19">
        <f>IF(OR($I124="REAL",$I124="INCURRIDO"),SUMIF(S!$O:$O,$I124&amp;$O124&amp;$Q124&amp;UPPER(TEXT(AJ$4,"MMMMYYYY"))&amp;$Z124,IF($W$1="Pesos CLP",S!$AD:$AD,S!$AO:$AO)),0)</f>
        <v>0</v>
      </c>
      <c r="AK124" s="19">
        <f>IF(OR($I124="REAL",$I124="INCURRIDO"),SUMIF(S!$O:$O,$I124&amp;$O124&amp;$Q124&amp;UPPER(TEXT(AK$4,"MMMMYYYY"))&amp;$Z124,IF($W$1="Pesos CLP",S!$AD:$AD,S!$AO:$AO)),0)</f>
        <v>0</v>
      </c>
      <c r="AL124" s="19">
        <f>IF(OR($I124="REAL",$I124="INCURRIDO"),SUMIF(S!$O:$O,$I124&amp;$O124&amp;$Q124&amp;UPPER(TEXT(AL$4,"MMMMYYYY"))&amp;$Z124,IF($W$1="Pesos CLP",S!$AD:$AD,S!$AO:$AO)),0)</f>
        <v>0</v>
      </c>
      <c r="AM124" s="19">
        <f>IF(OR($I124="REAL",$I124="INCURRIDO"),SUMIF(S!$O:$O,$I124&amp;$O124&amp;$Q124&amp;UPPER(TEXT(AM$4,"MMMMYYYY"))&amp;$Z124,IF($W$1="Pesos CLP",S!$AD:$AD,S!$AO:$AO)),0)</f>
        <v>0</v>
      </c>
      <c r="AN124" s="19">
        <f>IF(OR($I124="REAL",$I124="INCURRIDO"),SUMIF(S!$O:$O,$I124&amp;$O124&amp;$Q124&amp;UPPER(TEXT(AN$4,"MMMMYYYY"))&amp;$Z124,IF($W$1="Pesos CLP",S!$AD:$AD,S!$AO:$AO)),0)</f>
        <v>0</v>
      </c>
      <c r="AO124" s="19">
        <f>IF(OR($I124="REAL",$I124="INCURRIDO"),SUMIF(S!$O:$O,$I124&amp;$O124&amp;$Q124&amp;UPPER(TEXT(AO$4,"MMMMYYYY"))&amp;$Z124,IF($W$1="Pesos CLP",S!$AD:$AD,S!$AO:$AO)),0)</f>
        <v>0</v>
      </c>
      <c r="AP124" s="19">
        <f>IF(OR($I124="REAL",$I124="INCURRIDO"),SUMIF(S!$O:$O,$I124&amp;$O124&amp;$Q124&amp;UPPER(TEXT(AP$4,"MMMMYYYY"))&amp;$Z124,IF($W$1="Pesos CLP",S!$AD:$AD,S!$AO:$AO)),0)</f>
        <v>0</v>
      </c>
      <c r="AQ124" s="19">
        <f>IF(OR($I124="REAL",$I124="INCURRIDO"),SUMIF(S!$O:$O,$I124&amp;$O124&amp;$Q124&amp;UPPER(TEXT(AQ$4,"MMMMYYYY"))&amp;$Z124,IF($W$1="Pesos CLP",S!$AD:$AD,S!$AO:$AO)),0)</f>
        <v>0</v>
      </c>
      <c r="AR124" s="19">
        <f>IF(OR($I124="REAL",$I124="INCURRIDO"),SUMIF(S!$O:$O,$I124&amp;$O124&amp;$Q124&amp;UPPER(TEXT(AR$4,"MMMMYYYY"))&amp;$Z124,IF($W$1="Pesos CLP",S!$AD:$AD,S!$AO:$AO)),0)</f>
        <v>0</v>
      </c>
      <c r="AS124" s="19">
        <f>IF(OR($I124="REAL",$I124="INCURRIDO"),SUMIF(S!$O:$O,$I124&amp;$O124&amp;$Q124&amp;UPPER(TEXT(AS$4,"MMMMYYYY"))&amp;$Z124,IF($W$1="Pesos CLP",S!$AD:$AD,S!$AO:$AO)),0)</f>
        <v>0</v>
      </c>
      <c r="AT124" s="19">
        <f>IF(OR($I124="REAL",$I124="INCURRIDO"),SUMIF(S!$O:$O,$I124&amp;$O124&amp;$Q124&amp;UPPER(TEXT(AT$4,"MMMMYYYY"))&amp;$Z124,IF($W$1="Pesos CLP",S!$AD:$AD,S!$AO:$AO)),0)</f>
        <v>0</v>
      </c>
      <c r="AU124" s="19">
        <f>IF(OR($I124="REAL",$I124="INCURRIDO"),SUMIF(S!$O:$O,$I124&amp;$O124&amp;$Q124&amp;UPPER(TEXT(AU$4,"MMMMYYYY"))&amp;$Z124,IF($W$1="Pesos CLP",S!$AD:$AD,S!$AO:$AO)),0)</f>
        <v>0</v>
      </c>
      <c r="AV124" s="19">
        <f>IF(OR($I124="REAL",$I124="INCURRIDO"),SUMIF(S!$O:$O,$I124&amp;$O124&amp;$Q124&amp;UPPER(TEXT(AV$4,"MMMMYYYY"))&amp;$Z124,IF($W$1="Pesos CLP",S!$AD:$AD,S!$AO:$AO)),0)</f>
        <v>0</v>
      </c>
      <c r="AW124" s="19">
        <f>IF(OR($I124="REAL",$I124="INCURRIDO"),SUMIF(S!$O:$O,$I124&amp;$O124&amp;$Q124&amp;UPPER(TEXT(AW$4,"MMMMYYYY"))&amp;$Z124,IF($W$1="Pesos CLP",S!$AD:$AD,S!$AO:$AO)),0)</f>
        <v>0</v>
      </c>
      <c r="AX124" s="19">
        <f>IF(OR($I124="REAL",$I124="INCURRIDO"),SUMIF(S!$O:$O,$I124&amp;$O124&amp;$Q124&amp;UPPER(TEXT(AX$4,"MMMMYYYY"))&amp;$Z124,IF($W$1="Pesos CLP",S!$AD:$AD,S!$AO:$AO)),0)</f>
        <v>0</v>
      </c>
      <c r="AY124" s="19">
        <f>IF(OR($I124="REAL",$I124="INCURRIDO"),SUMIF(S!$O:$O,$I124&amp;$O124&amp;$Q124&amp;UPPER(TEXT(AY$4,"MMMMYYYY"))&amp;$Z124,IF($W$1="Pesos CLP",S!$AD:$AD,S!$AO:$AO)),0)</f>
        <v>0</v>
      </c>
      <c r="AZ124" s="19">
        <f>IF(OR($I124="REAL",$I124="INCURRIDO"),SUMIF(S!$O:$O,$I124&amp;$O124&amp;$Q124&amp;UPPER(TEXT(AZ$4,"MMMMYYYY"))&amp;$Z124,IF($W$1="Pesos CLP",S!$AD:$AD,S!$AO:$AO)),0)</f>
        <v>0</v>
      </c>
      <c r="BA124" s="19">
        <f>IF(OR($I124="REAL",$I124="INCURRIDO"),SUMIF(S!$O:$O,$I124&amp;$O124&amp;$Q124&amp;UPPER(TEXT(BA$4,"MMMMYYYY"))&amp;$Z124,IF($W$1="Pesos CLP",S!$AD:$AD,S!$AO:$AO)),0)</f>
        <v>0</v>
      </c>
      <c r="BB124" s="19">
        <f>IF(OR($I124="REAL",$I124="INCURRIDO"),SUMIF(S!$O:$O,$I124&amp;$O124&amp;$Q124&amp;UPPER(TEXT(BB$4,"MMMMYYYY"))&amp;$Z124,IF($W$1="Pesos CLP",S!$AD:$AD,S!$AO:$AO)),0)</f>
        <v>0</v>
      </c>
      <c r="BC124" s="19">
        <f>IF(OR($I124="REAL",$I124="INCURRIDO"),SUMIF(S!$O:$O,$I124&amp;$O124&amp;$Q124&amp;UPPER(TEXT(BC$4,"MMMMYYYY"))&amp;$Z124,IF($W$1="Pesos CLP",S!$AD:$AD,S!$AO:$AO)),0)</f>
        <v>0</v>
      </c>
      <c r="BD124" s="19">
        <f>IF(OR($I124="REAL",$I124="INCURRIDO"),SUMIF(S!$O:$O,$I124&amp;$O124&amp;$Q124&amp;UPPER(TEXT(BD$4,"MMMMYYYY"))&amp;$Z124,IF($W$1="Pesos CLP",S!$AD:$AD,S!$AO:$AO)),0)</f>
        <v>0</v>
      </c>
      <c r="BE124" s="19">
        <f>IF(OR($I124="REAL",$I124="INCURRIDO"),SUMIF(S!$O:$O,$I124&amp;$O124&amp;$Q124&amp;UPPER(TEXT(BE$4,"MMMMYYYY"))&amp;$Z124,IF($W$1="Pesos CLP",S!$AD:$AD,S!$AO:$AO)),0)</f>
        <v>0</v>
      </c>
      <c r="BF124" s="19">
        <f>IF(OR($I124="REAL",$I124="INCURRIDO"),SUMIF(S!$O:$O,$I124&amp;$O124&amp;$Q124&amp;UPPER(TEXT(BF$4,"MMMMYYYY"))&amp;$Z124,IF($W$1="Pesos CLP",S!$AD:$AD,S!$AO:$AO)),0)</f>
        <v>0</v>
      </c>
      <c r="BG124" s="19">
        <f>IF(OR($I124="REAL",$I124="INCURRIDO"),SUMIF(S!$O:$O,$I124&amp;$O124&amp;$Q124&amp;UPPER(TEXT(BG$4,"MMMMYYYY"))&amp;$Z124,IF($W$1="Pesos CLP",S!$AD:$AD,S!$AO:$AO)),0)</f>
        <v>0</v>
      </c>
      <c r="BH124" s="19">
        <f>IF(OR($I124="REAL",$I124="INCURRIDO"),SUMIF(S!$O:$O,$I124&amp;$O124&amp;$Q124&amp;UPPER(TEXT(BH$4,"MMMMYYYY"))&amp;$Z124,IF($W$1="Pesos CLP",S!$AD:$AD,S!$AO:$AO)),0)</f>
        <v>0</v>
      </c>
      <c r="BI124" s="19">
        <f>IF(OR($I124="REAL",$I124="INCURRIDO"),SUMIF(S!$O:$O,$I124&amp;$O124&amp;$Q124&amp;UPPER(TEXT(BI$4,"MMMMYYYY"))&amp;$Z124,IF($W$1="Pesos CLP",S!$AD:$AD,S!$AO:$AO)),0)</f>
        <v>0</v>
      </c>
      <c r="BJ124" s="19">
        <f>IF(OR($I124="REAL",$I124="INCURRIDO"),SUMIF(S!$O:$O,$I124&amp;$O124&amp;$Q124&amp;UPPER(TEXT(BJ$4,"MMMMYYYY"))&amp;$Z124,IF($W$1="Pesos CLP",S!$AD:$AD,S!$AO:$AO)),0)</f>
        <v>0</v>
      </c>
      <c r="BK124" s="19">
        <f>IF(OR($I124="REAL",$I124="INCURRIDO"),SUMIF(S!$O:$O,$I124&amp;$O124&amp;$Q124&amp;UPPER(TEXT(BK$4,"MMMMYYYY"))&amp;$Z124,IF($W$1="Pesos CLP",S!$AD:$AD,S!$AO:$AO)),0)</f>
        <v>0</v>
      </c>
      <c r="BL124" s="19">
        <f>IF(OR($I124="REAL",$I124="INCURRIDO"),SUMIF(S!$O:$O,$I124&amp;$O124&amp;$Q124&amp;UPPER(TEXT(BL$4,"MMMMYYYY"))&amp;$Z124,IF($W$1="Pesos CLP",S!$AD:$AD,S!$AO:$AO)),0)</f>
        <v>0</v>
      </c>
      <c r="BM124" s="19">
        <f>IF(OR($I124="REAL",$I124="INCURRIDO"),SUMIF(S!$O:$O,$I124&amp;$O124&amp;$Q124&amp;UPPER(TEXT(BM$4,"MMMMYYYY"))&amp;$Z124,IF($W$1="Pesos CLP",S!$AD:$AD,S!$AO:$AO)),0)</f>
        <v>0</v>
      </c>
      <c r="BN124" s="19">
        <f>IF(OR($I124="REAL",$I124="INCURRIDO"),SUMIF(S!$O:$O,$I124&amp;$O124&amp;$Q124&amp;UPPER(TEXT(BN$4,"MMMMYYYY"))&amp;$Z124,IF($W$1="Pesos CLP",S!$AD:$AD,S!$AO:$AO)),0)</f>
        <v>0</v>
      </c>
      <c r="BO124" s="19">
        <f>IF(OR($I124="REAL",$I124="INCURRIDO"),SUMIF(S!$O:$O,$I124&amp;$O124&amp;$Q124&amp;UPPER(TEXT(BO$4,"MMMMYYYY"))&amp;$Z124,IF($W$1="Pesos CLP",S!$AD:$AD,S!$AO:$AO)),0)</f>
        <v>0</v>
      </c>
      <c r="BP124" s="19">
        <f>IF(OR($I124="REAL",$I124="INCURRIDO"),SUMIF(S!$O:$O,$I124&amp;$O124&amp;$Q124&amp;UPPER(TEXT(BP$4,"MMMMYYYY"))&amp;$Z124,IF($W$1="Pesos CLP",S!$AD:$AD,S!$AO:$AO)),0)</f>
        <v>0</v>
      </c>
      <c r="BQ124" s="19">
        <f>IF(OR($I124="REAL",$I124="INCURRIDO"),SUMIF(S!$O:$O,$I124&amp;$O124&amp;$Q124&amp;UPPER(TEXT(BQ$4,"MMMMYYYY"))&amp;$Z124,IF($W$1="Pesos CLP",S!$AD:$AD,S!$AO:$AO)),0)</f>
        <v>0</v>
      </c>
      <c r="BR124" s="19">
        <f>IF(OR($I124="REAL",$I124="INCURRIDO"),SUMIF(S!$O:$O,$I124&amp;$O124&amp;$Q124&amp;UPPER(TEXT(BR$4,"MMMMYYYY"))&amp;$Z124,IF($W$1="Pesos CLP",S!$AD:$AD,S!$AO:$AO)),0)</f>
        <v>0</v>
      </c>
      <c r="BS124" s="19">
        <f>IF(OR($I124="REAL",$I124="INCURRIDO"),SUMIF(S!$O:$O,$I124&amp;$O124&amp;$Q124&amp;UPPER(TEXT(BS$4,"MMMMYYYY"))&amp;$Z124,IF($W$1="Pesos CLP",S!$AD:$AD,S!$AO:$AO)),0)</f>
        <v>0</v>
      </c>
      <c r="BT124" s="19">
        <f>IF(OR($I124="REAL",$I124="INCURRIDO"),SUMIF(S!$O:$O,$I124&amp;$O124&amp;$Q124&amp;UPPER(TEXT(BT$4,"MMMMYYYY"))&amp;$Z124,IF($W$1="Pesos CLP",S!$AD:$AD,S!$AO:$AO)),0)</f>
        <v>0</v>
      </c>
      <c r="BU124" s="19">
        <f>IF(OR($I124="REAL",$I124="INCURRIDO"),SUMIF(S!$O:$O,$I124&amp;$O124&amp;$Q124&amp;UPPER(TEXT(BU$4,"MMMMYYYY"))&amp;$Z124,IF($W$1="Pesos CLP",S!$AD:$AD,S!$AO:$AO)),0)</f>
        <v>0</v>
      </c>
      <c r="BV124" s="19">
        <f>IF(OR($I124="REAL",$I124="INCURRIDO"),SUMIF(S!$O:$O,$I124&amp;$O124&amp;$Q124&amp;UPPER(TEXT(BV$4,"MMMMYYYY"))&amp;$Z124,IF($W$1="Pesos CLP",S!$AD:$AD,S!$AO:$AO)),0)</f>
        <v>0</v>
      </c>
      <c r="BW124" s="19">
        <f>IF(OR($I124="REAL",$I124="INCURRIDO"),SUMIF(S!$O:$O,$I124&amp;$O124&amp;$Q124&amp;UPPER(TEXT(BW$4,"MMMMYYYY"))&amp;$Z124,IF($W$1="Pesos CLP",S!$AD:$AD,S!$AO:$AO)),0)</f>
        <v>0</v>
      </c>
      <c r="BX124" s="19">
        <f>IF(OR($I124="REAL",$I124="INCURRIDO"),SUMIF(S!$O:$O,$I124&amp;$O124&amp;$Q124&amp;UPPER(TEXT(BX$4,"MMMMYYYY"))&amp;$Z124,IF($W$1="Pesos CLP",S!$AD:$AD,S!$AO:$AO)),0)</f>
        <v>0</v>
      </c>
      <c r="BY124" s="19">
        <f>IF(OR($I124="REAL",$I124="INCURRIDO"),SUMIF(S!$O:$O,$I124&amp;$O124&amp;$Q124&amp;UPPER(TEXT(BY$4,"MMMMYYYY"))&amp;$Z124,IF($W$1="Pesos CLP",S!$AD:$AD,S!$AO:$AO)),0)</f>
        <v>0</v>
      </c>
      <c r="BZ124" s="19">
        <f>IF(OR($I124="REAL",$I124="INCURRIDO"),SUMIF(S!$O:$O,$I124&amp;$O124&amp;$Q124&amp;UPPER(TEXT(BZ$4,"MMMMYYYY"))&amp;$Z124,IF($W$1="Pesos CLP",S!$AD:$AD,S!$AO:$AO)),0)</f>
        <v>0</v>
      </c>
      <c r="CA124" s="19">
        <f>IF(OR($I124="REAL",$I124="INCURRIDO"),SUMIF(S!$O:$O,$I124&amp;$O124&amp;$Q124&amp;UPPER(TEXT(CA$4,"MMMMYYYY"))&amp;$Z124,IF($W$1="Pesos CLP",S!$AD:$AD,S!$AO:$AO)),0)</f>
        <v>0</v>
      </c>
      <c r="CB124" s="19">
        <f>IF(OR($I124="REAL",$I124="INCURRIDO"),SUMIF(S!$O:$O,$I124&amp;$O124&amp;$Q124&amp;UPPER(TEXT(CB$4,"MMMMYYYY"))&amp;$Z124,IF($W$1="Pesos CLP",S!$AD:$AD,S!$AO:$AO)),0)</f>
        <v>0</v>
      </c>
      <c r="CC124" s="19">
        <f>IF(OR($I124="REAL",$I124="INCURRIDO"),SUMIF(S!$O:$O,$I124&amp;$O124&amp;$Q124&amp;UPPER(TEXT(CC$4,"MMMMYYYY"))&amp;$Z124,IF($W$1="Pesos CLP",S!$AD:$AD,S!$AO:$AO)),0)</f>
        <v>0</v>
      </c>
      <c r="CD124" s="19">
        <f>IF(OR($I124="REAL",$I124="INCURRIDO"),SUMIF(S!$O:$O,$I124&amp;$O124&amp;$Q124&amp;UPPER(TEXT(CD$4,"MMMMYYYY"))&amp;$Z124,IF($W$1="Pesos CLP",S!$AD:$AD,S!$AO:$AO)),0)</f>
        <v>0</v>
      </c>
      <c r="CE124" s="19">
        <f>IF(OR($I124="REAL",$I124="INCURRIDO"),SUMIF(S!$O:$O,$I124&amp;$O124&amp;$Q124&amp;UPPER(TEXT(CE$4,"MMMMYYYY"))&amp;$Z124,IF($W$1="Pesos CLP",S!$AD:$AD,S!$AO:$AO)),0)</f>
        <v>0</v>
      </c>
      <c r="CF124" s="19">
        <f>IF(OR($I124="REAL",$I124="INCURRIDO"),SUMIF(S!$O:$O,$I124&amp;$O124&amp;$Q124&amp;UPPER(TEXT(CF$4,"MMMMYYYY"))&amp;$Z124,IF($W$1="Pesos CLP",S!$AD:$AD,S!$AO:$AO)),0)</f>
        <v>0</v>
      </c>
      <c r="CG124" s="19">
        <f>IF(OR($I124="REAL",$I124="INCURRIDO"),SUMIF(S!$O:$O,$I124&amp;$O124&amp;$Q124&amp;UPPER(TEXT(CG$4,"MMMMYYYY"))&amp;$Z124,IF($W$1="Pesos CLP",S!$AD:$AD,S!$AO:$AO)),0)</f>
        <v>0</v>
      </c>
      <c r="CH124" s="19">
        <f>IF(OR($I124="REAL",$I124="INCURRIDO"),SUMIF(S!$O:$O,$I124&amp;$O124&amp;$Q124&amp;UPPER(TEXT(CH$4,"MMMMYYYY"))&amp;$Z124,IF($W$1="Pesos CLP",S!$AD:$AD,S!$AO:$AO)),0)</f>
        <v>0</v>
      </c>
      <c r="CI124" s="19">
        <f>IF(OR($I124="REAL",$I124="INCURRIDO"),SUMIF(S!$O:$O,$I124&amp;$O124&amp;$Q124&amp;UPPER(TEXT(CI$4,"MMMMYYYY"))&amp;$Z124,IF($W$1="Pesos CLP",S!$AD:$AD,S!$AO:$AO)),0)</f>
        <v>0</v>
      </c>
      <c r="CJ124" s="19">
        <f>IF(OR($I124="REAL",$I124="INCURRIDO"),SUMIF(S!$O:$O,$I124&amp;$O124&amp;$Q124&amp;UPPER(TEXT(CJ$4,"MMMMYYYY"))&amp;$Z124,IF($W$1="Pesos CLP",S!$AD:$AD,S!$AO:$AO)),0)</f>
        <v>0</v>
      </c>
      <c r="CK124" s="378">
        <f t="shared" si="129"/>
        <v>0</v>
      </c>
      <c r="CL124" s="378">
        <f t="shared" si="129"/>
        <v>2051.7397626925754</v>
      </c>
      <c r="CM124" s="378">
        <f t="shared" si="129"/>
        <v>2051.7397626925754</v>
      </c>
      <c r="CN124" s="378">
        <f t="shared" si="129"/>
        <v>2051.7397626925754</v>
      </c>
      <c r="CO124" s="378">
        <f t="shared" si="129"/>
        <v>2051.7397626925754</v>
      </c>
      <c r="CP124" s="378">
        <f t="shared" si="129"/>
        <v>2051.7397626925754</v>
      </c>
      <c r="CQ124" s="378">
        <f t="shared" si="129"/>
        <v>0</v>
      </c>
      <c r="CR124" s="378">
        <f t="shared" si="129"/>
        <v>0</v>
      </c>
      <c r="CS124" s="378">
        <f t="shared" si="129"/>
        <v>0</v>
      </c>
      <c r="CT124" s="378">
        <f t="shared" si="130"/>
        <v>0</v>
      </c>
      <c r="CU124" s="378">
        <f t="shared" si="130"/>
        <v>0</v>
      </c>
      <c r="CV124" s="378">
        <f t="shared" si="130"/>
        <v>0</v>
      </c>
      <c r="CW124" s="378">
        <f t="shared" si="130"/>
        <v>0</v>
      </c>
      <c r="CX124" s="378">
        <f t="shared" si="130"/>
        <v>0</v>
      </c>
      <c r="CY124" s="378">
        <f t="shared" si="130"/>
        <v>0</v>
      </c>
      <c r="CZ124" s="378">
        <f t="shared" si="130"/>
        <v>0</v>
      </c>
      <c r="DA124" s="378">
        <f t="shared" si="130"/>
        <v>0</v>
      </c>
      <c r="DB124" s="378">
        <f t="shared" si="130"/>
        <v>0</v>
      </c>
      <c r="DC124" s="378">
        <f t="shared" si="130"/>
        <v>0</v>
      </c>
      <c r="DD124" s="378">
        <f t="shared" si="131"/>
        <v>0</v>
      </c>
      <c r="DE124" s="378">
        <f t="shared" si="131"/>
        <v>0</v>
      </c>
      <c r="DF124" s="378">
        <f t="shared" si="131"/>
        <v>0</v>
      </c>
      <c r="DG124" s="378">
        <f t="shared" si="131"/>
        <v>0</v>
      </c>
      <c r="DH124" s="378">
        <f t="shared" si="131"/>
        <v>0</v>
      </c>
      <c r="DI124" s="378">
        <f t="shared" si="131"/>
        <v>0</v>
      </c>
      <c r="DJ124" s="378">
        <f t="shared" si="131"/>
        <v>0</v>
      </c>
      <c r="DK124" s="378">
        <f t="shared" si="131"/>
        <v>0</v>
      </c>
      <c r="DL124" s="378">
        <f t="shared" si="131"/>
        <v>0</v>
      </c>
      <c r="DM124" s="378">
        <f t="shared" si="131"/>
        <v>0</v>
      </c>
      <c r="DN124" s="378">
        <f t="shared" si="132"/>
        <v>0</v>
      </c>
      <c r="DO124" s="378">
        <f t="shared" si="132"/>
        <v>0</v>
      </c>
      <c r="DP124" s="378">
        <f t="shared" si="132"/>
        <v>0</v>
      </c>
      <c r="DQ124" s="378">
        <f t="shared" si="132"/>
        <v>0</v>
      </c>
      <c r="DR124" s="378">
        <f t="shared" si="132"/>
        <v>0</v>
      </c>
      <c r="DS124" s="378">
        <f t="shared" si="132"/>
        <v>0</v>
      </c>
      <c r="DT124" s="378">
        <f t="shared" si="132"/>
        <v>0</v>
      </c>
      <c r="DU124" s="378">
        <f t="shared" si="132"/>
        <v>0</v>
      </c>
      <c r="DV124" s="378">
        <f t="shared" si="132"/>
        <v>0</v>
      </c>
      <c r="DW124" s="378">
        <f t="shared" si="132"/>
        <v>0</v>
      </c>
      <c r="DX124" s="378">
        <f t="shared" si="133"/>
        <v>0</v>
      </c>
      <c r="DY124" s="378">
        <f t="shared" si="133"/>
        <v>0</v>
      </c>
      <c r="DZ124" s="378">
        <f t="shared" si="133"/>
        <v>0</v>
      </c>
      <c r="EA124" s="378">
        <f t="shared" si="133"/>
        <v>0</v>
      </c>
      <c r="EB124" s="378">
        <f t="shared" si="133"/>
        <v>0</v>
      </c>
      <c r="EC124" s="378">
        <f t="shared" si="133"/>
        <v>0</v>
      </c>
      <c r="ED124" s="378">
        <f t="shared" si="133"/>
        <v>0</v>
      </c>
      <c r="EE124" s="378">
        <f t="shared" si="133"/>
        <v>0</v>
      </c>
      <c r="EF124" s="378">
        <f t="shared" si="133"/>
        <v>0</v>
      </c>
      <c r="EG124" s="378">
        <f t="shared" si="133"/>
        <v>0</v>
      </c>
      <c r="EH124" s="378">
        <f t="shared" si="134"/>
        <v>0</v>
      </c>
      <c r="EI124" s="378">
        <f t="shared" si="134"/>
        <v>0</v>
      </c>
      <c r="EJ124" s="378">
        <f t="shared" si="134"/>
        <v>0</v>
      </c>
      <c r="EK124" s="378">
        <f t="shared" si="134"/>
        <v>0</v>
      </c>
      <c r="EL124" s="378">
        <f t="shared" si="134"/>
        <v>0</v>
      </c>
      <c r="EM124" s="378">
        <f t="shared" si="134"/>
        <v>0</v>
      </c>
      <c r="EN124" s="378">
        <f t="shared" si="134"/>
        <v>0</v>
      </c>
      <c r="EO124" s="378">
        <f t="shared" si="134"/>
        <v>0</v>
      </c>
      <c r="EP124" s="378">
        <f t="shared" si="134"/>
        <v>0</v>
      </c>
      <c r="EQ124" s="378">
        <f t="shared" si="134"/>
        <v>0</v>
      </c>
    </row>
    <row r="125" spans="1:147" x14ac:dyDescent="0.3">
      <c r="A125" s="368"/>
      <c r="B125" s="368"/>
      <c r="C125" s="368"/>
      <c r="D125" s="368">
        <f t="shared" si="77"/>
        <v>1.034195933456562</v>
      </c>
      <c r="E125" s="368" t="str">
        <f>VLOOKUP(TEXT(Z125,0),'G2'!B:D,3,0)</f>
        <v>MN</v>
      </c>
      <c r="F125" s="816">
        <f t="shared" si="78"/>
        <v>0</v>
      </c>
      <c r="G125" s="755">
        <f t="shared" si="75"/>
        <v>0</v>
      </c>
      <c r="H125" s="756" t="s">
        <v>1190</v>
      </c>
      <c r="I125" s="370" t="s">
        <v>93</v>
      </c>
      <c r="J125" s="370" t="s">
        <v>269</v>
      </c>
      <c r="K125" s="368">
        <v>510114</v>
      </c>
      <c r="L125" s="368" t="s">
        <v>24</v>
      </c>
      <c r="M125" s="369"/>
      <c r="N125" s="370" t="s">
        <v>1041</v>
      </c>
      <c r="O125" s="370" t="s">
        <v>613</v>
      </c>
      <c r="P125" s="643" t="s">
        <v>1167</v>
      </c>
      <c r="Q125" s="370" t="s">
        <v>695</v>
      </c>
      <c r="R125" s="370" t="s">
        <v>26</v>
      </c>
      <c r="S125" s="371">
        <v>0.2</v>
      </c>
      <c r="T125" s="372">
        <v>46082</v>
      </c>
      <c r="U125" s="372">
        <v>46234</v>
      </c>
      <c r="V125" s="373">
        <v>5</v>
      </c>
      <c r="W125" s="374">
        <v>8997504.6210720893</v>
      </c>
      <c r="X125" s="17" cm="1">
        <f t="array" ref="X125">+IF($W$1="Pesos CLP",W125,W125/TC)*MB_24A25</f>
        <v>10258.698813462875</v>
      </c>
      <c r="Y125" s="18">
        <f t="shared" si="107"/>
        <v>10258.698813462877</v>
      </c>
      <c r="Z125">
        <v>91243110</v>
      </c>
      <c r="AA125" s="19">
        <f>IF(OR($I125="REAL",$I125="INCURRIDO"),SUMIF(S!$O:$O,$I125&amp;$O125&amp;$Q125&amp;UPPER(TEXT(AA$4,"MMMMYYYY"))&amp;$Z125,IF($W$1="Pesos CLP",S!$AD:$AD,S!$AO:$AO)),0)</f>
        <v>0</v>
      </c>
      <c r="AB125" s="19">
        <f>IF(OR($I125="REAL",$I125="INCURRIDO"),SUMIF(S!$O:$O,$I125&amp;$O125&amp;$Q125&amp;UPPER(TEXT(AB$4,"MMMMYYYY"))&amp;$Z125,IF($W$1="Pesos CLP",S!$AD:$AD,S!$AO:$AO)),0)</f>
        <v>0</v>
      </c>
      <c r="AC125" s="19">
        <f>IF(OR($I125="REAL",$I125="INCURRIDO"),SUMIF(S!$O:$O,$I125&amp;$O125&amp;$Q125&amp;UPPER(TEXT(AC$4,"MMMMYYYY"))&amp;$Z125,IF($W$1="Pesos CLP",S!$AD:$AD,S!$AO:$AO)),0)</f>
        <v>0</v>
      </c>
      <c r="AD125" s="19">
        <f>IF(OR($I125="REAL",$I125="INCURRIDO"),SUMIF(S!$O:$O,$I125&amp;$O125&amp;$Q125&amp;UPPER(TEXT(AD$4,"MMMMYYYY"))&amp;$Z125,IF($W$1="Pesos CLP",S!$AD:$AD,S!$AO:$AO)),0)</f>
        <v>0</v>
      </c>
      <c r="AE125" s="19">
        <f>IF(OR($I125="REAL",$I125="INCURRIDO"),SUMIF(S!$O:$O,$I125&amp;$O125&amp;$Q125&amp;UPPER(TEXT(AE$4,"MMMMYYYY"))&amp;$Z125,IF($W$1="Pesos CLP",S!$AD:$AD,S!$AO:$AO)),0)</f>
        <v>0</v>
      </c>
      <c r="AF125" s="19">
        <f>IF(OR($I125="REAL",$I125="INCURRIDO"),SUMIF(S!$O:$O,$I125&amp;$O125&amp;$Q125&amp;UPPER(TEXT(AF$4,"MMMMYYYY"))&amp;$Z125,IF($W$1="Pesos CLP",S!$AD:$AD,S!$AO:$AO)),0)</f>
        <v>0</v>
      </c>
      <c r="AG125" s="19">
        <f>IF(OR($I125="REAL",$I125="INCURRIDO"),SUMIF(S!$O:$O,$I125&amp;$O125&amp;$Q125&amp;UPPER(TEXT(AG$4,"MMMMYYYY"))&amp;$Z125,IF($W$1="Pesos CLP",S!$AD:$AD,S!$AO:$AO)),0)</f>
        <v>0</v>
      </c>
      <c r="AH125" s="19">
        <f>IF(OR($I125="REAL",$I125="INCURRIDO"),SUMIF(S!$O:$O,$I125&amp;$O125&amp;$Q125&amp;UPPER(TEXT(AH$4,"MMMMYYYY"))&amp;$Z125,IF($W$1="Pesos CLP",S!$AD:$AD,S!$AO:$AO)),0)</f>
        <v>0</v>
      </c>
      <c r="AI125" s="19">
        <f>IF(OR($I125="REAL",$I125="INCURRIDO"),SUMIF(S!$O:$O,$I125&amp;$O125&amp;$Q125&amp;UPPER(TEXT(AI$4,"MMMMYYYY"))&amp;$Z125,IF($W$1="Pesos CLP",S!$AD:$AD,S!$AO:$AO)),0)</f>
        <v>0</v>
      </c>
      <c r="AJ125" s="19">
        <f>IF(OR($I125="REAL",$I125="INCURRIDO"),SUMIF(S!$O:$O,$I125&amp;$O125&amp;$Q125&amp;UPPER(TEXT(AJ$4,"MMMMYYYY"))&amp;$Z125,IF($W$1="Pesos CLP",S!$AD:$AD,S!$AO:$AO)),0)</f>
        <v>0</v>
      </c>
      <c r="AK125" s="19">
        <f>IF(OR($I125="REAL",$I125="INCURRIDO"),SUMIF(S!$O:$O,$I125&amp;$O125&amp;$Q125&amp;UPPER(TEXT(AK$4,"MMMMYYYY"))&amp;$Z125,IF($W$1="Pesos CLP",S!$AD:$AD,S!$AO:$AO)),0)</f>
        <v>0</v>
      </c>
      <c r="AL125" s="19">
        <f>IF(OR($I125="REAL",$I125="INCURRIDO"),SUMIF(S!$O:$O,$I125&amp;$O125&amp;$Q125&amp;UPPER(TEXT(AL$4,"MMMMYYYY"))&amp;$Z125,IF($W$1="Pesos CLP",S!$AD:$AD,S!$AO:$AO)),0)</f>
        <v>0</v>
      </c>
      <c r="AM125" s="19">
        <f>IF(OR($I125="REAL",$I125="INCURRIDO"),SUMIF(S!$O:$O,$I125&amp;$O125&amp;$Q125&amp;UPPER(TEXT(AM$4,"MMMMYYYY"))&amp;$Z125,IF($W$1="Pesos CLP",S!$AD:$AD,S!$AO:$AO)),0)</f>
        <v>0</v>
      </c>
      <c r="AN125" s="19">
        <f>IF(OR($I125="REAL",$I125="INCURRIDO"),SUMIF(S!$O:$O,$I125&amp;$O125&amp;$Q125&amp;UPPER(TEXT(AN$4,"MMMMYYYY"))&amp;$Z125,IF($W$1="Pesos CLP",S!$AD:$AD,S!$AO:$AO)),0)</f>
        <v>0</v>
      </c>
      <c r="AO125" s="19">
        <f>IF(OR($I125="REAL",$I125="INCURRIDO"),SUMIF(S!$O:$O,$I125&amp;$O125&amp;$Q125&amp;UPPER(TEXT(AO$4,"MMMMYYYY"))&amp;$Z125,IF($W$1="Pesos CLP",S!$AD:$AD,S!$AO:$AO)),0)</f>
        <v>0</v>
      </c>
      <c r="AP125" s="19">
        <f>IF(OR($I125="REAL",$I125="INCURRIDO"),SUMIF(S!$O:$O,$I125&amp;$O125&amp;$Q125&amp;UPPER(TEXT(AP$4,"MMMMYYYY"))&amp;$Z125,IF($W$1="Pesos CLP",S!$AD:$AD,S!$AO:$AO)),0)</f>
        <v>0</v>
      </c>
      <c r="AQ125" s="19">
        <f>IF(OR($I125="REAL",$I125="INCURRIDO"),SUMIF(S!$O:$O,$I125&amp;$O125&amp;$Q125&amp;UPPER(TEXT(AQ$4,"MMMMYYYY"))&amp;$Z125,IF($W$1="Pesos CLP",S!$AD:$AD,S!$AO:$AO)),0)</f>
        <v>0</v>
      </c>
      <c r="AR125" s="19">
        <f>IF(OR($I125="REAL",$I125="INCURRIDO"),SUMIF(S!$O:$O,$I125&amp;$O125&amp;$Q125&amp;UPPER(TEXT(AR$4,"MMMMYYYY"))&amp;$Z125,IF($W$1="Pesos CLP",S!$AD:$AD,S!$AO:$AO)),0)</f>
        <v>0</v>
      </c>
      <c r="AS125" s="19">
        <f>IF(OR($I125="REAL",$I125="INCURRIDO"),SUMIF(S!$O:$O,$I125&amp;$O125&amp;$Q125&amp;UPPER(TEXT(AS$4,"MMMMYYYY"))&amp;$Z125,IF($W$1="Pesos CLP",S!$AD:$AD,S!$AO:$AO)),0)</f>
        <v>0</v>
      </c>
      <c r="AT125" s="19">
        <f>IF(OR($I125="REAL",$I125="INCURRIDO"),SUMIF(S!$O:$O,$I125&amp;$O125&amp;$Q125&amp;UPPER(TEXT(AT$4,"MMMMYYYY"))&amp;$Z125,IF($W$1="Pesos CLP",S!$AD:$AD,S!$AO:$AO)),0)</f>
        <v>0</v>
      </c>
      <c r="AU125" s="19">
        <f>IF(OR($I125="REAL",$I125="INCURRIDO"),SUMIF(S!$O:$O,$I125&amp;$O125&amp;$Q125&amp;UPPER(TEXT(AU$4,"MMMMYYYY"))&amp;$Z125,IF($W$1="Pesos CLP",S!$AD:$AD,S!$AO:$AO)),0)</f>
        <v>0</v>
      </c>
      <c r="AV125" s="19">
        <f>IF(OR($I125="REAL",$I125="INCURRIDO"),SUMIF(S!$O:$O,$I125&amp;$O125&amp;$Q125&amp;UPPER(TEXT(AV$4,"MMMMYYYY"))&amp;$Z125,IF($W$1="Pesos CLP",S!$AD:$AD,S!$AO:$AO)),0)</f>
        <v>0</v>
      </c>
      <c r="AW125" s="19">
        <f>IF(OR($I125="REAL",$I125="INCURRIDO"),SUMIF(S!$O:$O,$I125&amp;$O125&amp;$Q125&amp;UPPER(TEXT(AW$4,"MMMMYYYY"))&amp;$Z125,IF($W$1="Pesos CLP",S!$AD:$AD,S!$AO:$AO)),0)</f>
        <v>0</v>
      </c>
      <c r="AX125" s="19">
        <f>IF(OR($I125="REAL",$I125="INCURRIDO"),SUMIF(S!$O:$O,$I125&amp;$O125&amp;$Q125&amp;UPPER(TEXT(AX$4,"MMMMYYYY"))&amp;$Z125,IF($W$1="Pesos CLP",S!$AD:$AD,S!$AO:$AO)),0)</f>
        <v>0</v>
      </c>
      <c r="AY125" s="19">
        <f>IF(OR($I125="REAL",$I125="INCURRIDO"),SUMIF(S!$O:$O,$I125&amp;$O125&amp;$Q125&amp;UPPER(TEXT(AY$4,"MMMMYYYY"))&amp;$Z125,IF($W$1="Pesos CLP",S!$AD:$AD,S!$AO:$AO)),0)</f>
        <v>0</v>
      </c>
      <c r="AZ125" s="19">
        <f>IF(OR($I125="REAL",$I125="INCURRIDO"),SUMIF(S!$O:$O,$I125&amp;$O125&amp;$Q125&amp;UPPER(TEXT(AZ$4,"MMMMYYYY"))&amp;$Z125,IF($W$1="Pesos CLP",S!$AD:$AD,S!$AO:$AO)),0)</f>
        <v>0</v>
      </c>
      <c r="BA125" s="19">
        <f>IF(OR($I125="REAL",$I125="INCURRIDO"),SUMIF(S!$O:$O,$I125&amp;$O125&amp;$Q125&amp;UPPER(TEXT(BA$4,"MMMMYYYY"))&amp;$Z125,IF($W$1="Pesos CLP",S!$AD:$AD,S!$AO:$AO)),0)</f>
        <v>0</v>
      </c>
      <c r="BB125" s="19">
        <f>IF(OR($I125="REAL",$I125="INCURRIDO"),SUMIF(S!$O:$O,$I125&amp;$O125&amp;$Q125&amp;UPPER(TEXT(BB$4,"MMMMYYYY"))&amp;$Z125,IF($W$1="Pesos CLP",S!$AD:$AD,S!$AO:$AO)),0)</f>
        <v>0</v>
      </c>
      <c r="BC125" s="19">
        <f>IF(OR($I125="REAL",$I125="INCURRIDO"),SUMIF(S!$O:$O,$I125&amp;$O125&amp;$Q125&amp;UPPER(TEXT(BC$4,"MMMMYYYY"))&amp;$Z125,IF($W$1="Pesos CLP",S!$AD:$AD,S!$AO:$AO)),0)</f>
        <v>0</v>
      </c>
      <c r="BD125" s="19">
        <f>IF(OR($I125="REAL",$I125="INCURRIDO"),SUMIF(S!$O:$O,$I125&amp;$O125&amp;$Q125&amp;UPPER(TEXT(BD$4,"MMMMYYYY"))&amp;$Z125,IF($W$1="Pesos CLP",S!$AD:$AD,S!$AO:$AO)),0)</f>
        <v>0</v>
      </c>
      <c r="BE125" s="19">
        <f>IF(OR($I125="REAL",$I125="INCURRIDO"),SUMIF(S!$O:$O,$I125&amp;$O125&amp;$Q125&amp;UPPER(TEXT(BE$4,"MMMMYYYY"))&amp;$Z125,IF($W$1="Pesos CLP",S!$AD:$AD,S!$AO:$AO)),0)</f>
        <v>0</v>
      </c>
      <c r="BF125" s="19">
        <f>IF(OR($I125="REAL",$I125="INCURRIDO"),SUMIF(S!$O:$O,$I125&amp;$O125&amp;$Q125&amp;UPPER(TEXT(BF$4,"MMMMYYYY"))&amp;$Z125,IF($W$1="Pesos CLP",S!$AD:$AD,S!$AO:$AO)),0)</f>
        <v>0</v>
      </c>
      <c r="BG125" s="19">
        <f>IF(OR($I125="REAL",$I125="INCURRIDO"),SUMIF(S!$O:$O,$I125&amp;$O125&amp;$Q125&amp;UPPER(TEXT(BG$4,"MMMMYYYY"))&amp;$Z125,IF($W$1="Pesos CLP",S!$AD:$AD,S!$AO:$AO)),0)</f>
        <v>0</v>
      </c>
      <c r="BH125" s="19">
        <f>IF(OR($I125="REAL",$I125="INCURRIDO"),SUMIF(S!$O:$O,$I125&amp;$O125&amp;$Q125&amp;UPPER(TEXT(BH$4,"MMMMYYYY"))&amp;$Z125,IF($W$1="Pesos CLP",S!$AD:$AD,S!$AO:$AO)),0)</f>
        <v>0</v>
      </c>
      <c r="BI125" s="19">
        <f>IF(OR($I125="REAL",$I125="INCURRIDO"),SUMIF(S!$O:$O,$I125&amp;$O125&amp;$Q125&amp;UPPER(TEXT(BI$4,"MMMMYYYY"))&amp;$Z125,IF($W$1="Pesos CLP",S!$AD:$AD,S!$AO:$AO)),0)</f>
        <v>0</v>
      </c>
      <c r="BJ125" s="19">
        <f>IF(OR($I125="REAL",$I125="INCURRIDO"),SUMIF(S!$O:$O,$I125&amp;$O125&amp;$Q125&amp;UPPER(TEXT(BJ$4,"MMMMYYYY"))&amp;$Z125,IF($W$1="Pesos CLP",S!$AD:$AD,S!$AO:$AO)),0)</f>
        <v>0</v>
      </c>
      <c r="BK125" s="19">
        <f>IF(OR($I125="REAL",$I125="INCURRIDO"),SUMIF(S!$O:$O,$I125&amp;$O125&amp;$Q125&amp;UPPER(TEXT(BK$4,"MMMMYYYY"))&amp;$Z125,IF($W$1="Pesos CLP",S!$AD:$AD,S!$AO:$AO)),0)</f>
        <v>0</v>
      </c>
      <c r="BL125" s="19">
        <f>IF(OR($I125="REAL",$I125="INCURRIDO"),SUMIF(S!$O:$O,$I125&amp;$O125&amp;$Q125&amp;UPPER(TEXT(BL$4,"MMMMYYYY"))&amp;$Z125,IF($W$1="Pesos CLP",S!$AD:$AD,S!$AO:$AO)),0)</f>
        <v>0</v>
      </c>
      <c r="BM125" s="19">
        <f>IF(OR($I125="REAL",$I125="INCURRIDO"),SUMIF(S!$O:$O,$I125&amp;$O125&amp;$Q125&amp;UPPER(TEXT(BM$4,"MMMMYYYY"))&amp;$Z125,IF($W$1="Pesos CLP",S!$AD:$AD,S!$AO:$AO)),0)</f>
        <v>0</v>
      </c>
      <c r="BN125" s="19">
        <f>IF(OR($I125="REAL",$I125="INCURRIDO"),SUMIF(S!$O:$O,$I125&amp;$O125&amp;$Q125&amp;UPPER(TEXT(BN$4,"MMMMYYYY"))&amp;$Z125,IF($W$1="Pesos CLP",S!$AD:$AD,S!$AO:$AO)),0)</f>
        <v>0</v>
      </c>
      <c r="BO125" s="19">
        <f>IF(OR($I125="REAL",$I125="INCURRIDO"),SUMIF(S!$O:$O,$I125&amp;$O125&amp;$Q125&amp;UPPER(TEXT(BO$4,"MMMMYYYY"))&amp;$Z125,IF($W$1="Pesos CLP",S!$AD:$AD,S!$AO:$AO)),0)</f>
        <v>0</v>
      </c>
      <c r="BP125" s="19">
        <f>IF(OR($I125="REAL",$I125="INCURRIDO"),SUMIF(S!$O:$O,$I125&amp;$O125&amp;$Q125&amp;UPPER(TEXT(BP$4,"MMMMYYYY"))&amp;$Z125,IF($W$1="Pesos CLP",S!$AD:$AD,S!$AO:$AO)),0)</f>
        <v>0</v>
      </c>
      <c r="BQ125" s="19">
        <f>IF(OR($I125="REAL",$I125="INCURRIDO"),SUMIF(S!$O:$O,$I125&amp;$O125&amp;$Q125&amp;UPPER(TEXT(BQ$4,"MMMMYYYY"))&amp;$Z125,IF($W$1="Pesos CLP",S!$AD:$AD,S!$AO:$AO)),0)</f>
        <v>0</v>
      </c>
      <c r="BR125" s="19">
        <f>IF(OR($I125="REAL",$I125="INCURRIDO"),SUMIF(S!$O:$O,$I125&amp;$O125&amp;$Q125&amp;UPPER(TEXT(BR$4,"MMMMYYYY"))&amp;$Z125,IF($W$1="Pesos CLP",S!$AD:$AD,S!$AO:$AO)),0)</f>
        <v>0</v>
      </c>
      <c r="BS125" s="19">
        <f>IF(OR($I125="REAL",$I125="INCURRIDO"),SUMIF(S!$O:$O,$I125&amp;$O125&amp;$Q125&amp;UPPER(TEXT(BS$4,"MMMMYYYY"))&amp;$Z125,IF($W$1="Pesos CLP",S!$AD:$AD,S!$AO:$AO)),0)</f>
        <v>0</v>
      </c>
      <c r="BT125" s="19">
        <f>IF(OR($I125="REAL",$I125="INCURRIDO"),SUMIF(S!$O:$O,$I125&amp;$O125&amp;$Q125&amp;UPPER(TEXT(BT$4,"MMMMYYYY"))&amp;$Z125,IF($W$1="Pesos CLP",S!$AD:$AD,S!$AO:$AO)),0)</f>
        <v>0</v>
      </c>
      <c r="BU125" s="19">
        <f>IF(OR($I125="REAL",$I125="INCURRIDO"),SUMIF(S!$O:$O,$I125&amp;$O125&amp;$Q125&amp;UPPER(TEXT(BU$4,"MMMMYYYY"))&amp;$Z125,IF($W$1="Pesos CLP",S!$AD:$AD,S!$AO:$AO)),0)</f>
        <v>0</v>
      </c>
      <c r="BV125" s="19">
        <f>IF(OR($I125="REAL",$I125="INCURRIDO"),SUMIF(S!$O:$O,$I125&amp;$O125&amp;$Q125&amp;UPPER(TEXT(BV$4,"MMMMYYYY"))&amp;$Z125,IF($W$1="Pesos CLP",S!$AD:$AD,S!$AO:$AO)),0)</f>
        <v>0</v>
      </c>
      <c r="BW125" s="19">
        <f>IF(OR($I125="REAL",$I125="INCURRIDO"),SUMIF(S!$O:$O,$I125&amp;$O125&amp;$Q125&amp;UPPER(TEXT(BW$4,"MMMMYYYY"))&amp;$Z125,IF($W$1="Pesos CLP",S!$AD:$AD,S!$AO:$AO)),0)</f>
        <v>0</v>
      </c>
      <c r="BX125" s="19">
        <f>IF(OR($I125="REAL",$I125="INCURRIDO"),SUMIF(S!$O:$O,$I125&amp;$O125&amp;$Q125&amp;UPPER(TEXT(BX$4,"MMMMYYYY"))&amp;$Z125,IF($W$1="Pesos CLP",S!$AD:$AD,S!$AO:$AO)),0)</f>
        <v>0</v>
      </c>
      <c r="BY125" s="19">
        <f>IF(OR($I125="REAL",$I125="INCURRIDO"),SUMIF(S!$O:$O,$I125&amp;$O125&amp;$Q125&amp;UPPER(TEXT(BY$4,"MMMMYYYY"))&amp;$Z125,IF($W$1="Pesos CLP",S!$AD:$AD,S!$AO:$AO)),0)</f>
        <v>0</v>
      </c>
      <c r="BZ125" s="19">
        <f>IF(OR($I125="REAL",$I125="INCURRIDO"),SUMIF(S!$O:$O,$I125&amp;$O125&amp;$Q125&amp;UPPER(TEXT(BZ$4,"MMMMYYYY"))&amp;$Z125,IF($W$1="Pesos CLP",S!$AD:$AD,S!$AO:$AO)),0)</f>
        <v>0</v>
      </c>
      <c r="CA125" s="19">
        <f>IF(OR($I125="REAL",$I125="INCURRIDO"),SUMIF(S!$O:$O,$I125&amp;$O125&amp;$Q125&amp;UPPER(TEXT(CA$4,"MMMMYYYY"))&amp;$Z125,IF($W$1="Pesos CLP",S!$AD:$AD,S!$AO:$AO)),0)</f>
        <v>0</v>
      </c>
      <c r="CB125" s="19">
        <f>IF(OR($I125="REAL",$I125="INCURRIDO"),SUMIF(S!$O:$O,$I125&amp;$O125&amp;$Q125&amp;UPPER(TEXT(CB$4,"MMMMYYYY"))&amp;$Z125,IF($W$1="Pesos CLP",S!$AD:$AD,S!$AO:$AO)),0)</f>
        <v>0</v>
      </c>
      <c r="CC125" s="19">
        <f>IF(OR($I125="REAL",$I125="INCURRIDO"),SUMIF(S!$O:$O,$I125&amp;$O125&amp;$Q125&amp;UPPER(TEXT(CC$4,"MMMMYYYY"))&amp;$Z125,IF($W$1="Pesos CLP",S!$AD:$AD,S!$AO:$AO)),0)</f>
        <v>0</v>
      </c>
      <c r="CD125" s="19">
        <f>IF(OR($I125="REAL",$I125="INCURRIDO"),SUMIF(S!$O:$O,$I125&amp;$O125&amp;$Q125&amp;UPPER(TEXT(CD$4,"MMMMYYYY"))&amp;$Z125,IF($W$1="Pesos CLP",S!$AD:$AD,S!$AO:$AO)),0)</f>
        <v>0</v>
      </c>
      <c r="CE125" s="19">
        <f>IF(OR($I125="REAL",$I125="INCURRIDO"),SUMIF(S!$O:$O,$I125&amp;$O125&amp;$Q125&amp;UPPER(TEXT(CE$4,"MMMMYYYY"))&amp;$Z125,IF($W$1="Pesos CLP",S!$AD:$AD,S!$AO:$AO)),0)</f>
        <v>0</v>
      </c>
      <c r="CF125" s="19">
        <f>IF(OR($I125="REAL",$I125="INCURRIDO"),SUMIF(S!$O:$O,$I125&amp;$O125&amp;$Q125&amp;UPPER(TEXT(CF$4,"MMMMYYYY"))&amp;$Z125,IF($W$1="Pesos CLP",S!$AD:$AD,S!$AO:$AO)),0)</f>
        <v>0</v>
      </c>
      <c r="CG125" s="19">
        <f>IF(OR($I125="REAL",$I125="INCURRIDO"),SUMIF(S!$O:$O,$I125&amp;$O125&amp;$Q125&amp;UPPER(TEXT(CG$4,"MMMMYYYY"))&amp;$Z125,IF($W$1="Pesos CLP",S!$AD:$AD,S!$AO:$AO)),0)</f>
        <v>0</v>
      </c>
      <c r="CH125" s="19">
        <f>IF(OR($I125="REAL",$I125="INCURRIDO"),SUMIF(S!$O:$O,$I125&amp;$O125&amp;$Q125&amp;UPPER(TEXT(CH$4,"MMMMYYYY"))&amp;$Z125,IF($W$1="Pesos CLP",S!$AD:$AD,S!$AO:$AO)),0)</f>
        <v>0</v>
      </c>
      <c r="CI125" s="19">
        <f>IF(OR($I125="REAL",$I125="INCURRIDO"),SUMIF(S!$O:$O,$I125&amp;$O125&amp;$Q125&amp;UPPER(TEXT(CI$4,"MMMMYYYY"))&amp;$Z125,IF($W$1="Pesos CLP",S!$AD:$AD,S!$AO:$AO)),0)</f>
        <v>0</v>
      </c>
      <c r="CJ125" s="19">
        <f>IF(OR($I125="REAL",$I125="INCURRIDO"),SUMIF(S!$O:$O,$I125&amp;$O125&amp;$Q125&amp;UPPER(TEXT(CJ$4,"MMMMYYYY"))&amp;$Z125,IF($W$1="Pesos CLP",S!$AD:$AD,S!$AO:$AO)),0)</f>
        <v>0</v>
      </c>
      <c r="CK125" s="378">
        <f t="shared" si="129"/>
        <v>0</v>
      </c>
      <c r="CL125" s="378">
        <f t="shared" si="129"/>
        <v>2051.7397626925754</v>
      </c>
      <c r="CM125" s="378">
        <f t="shared" si="129"/>
        <v>2051.7397626925754</v>
      </c>
      <c r="CN125" s="378">
        <f t="shared" si="129"/>
        <v>2051.7397626925754</v>
      </c>
      <c r="CO125" s="378">
        <f t="shared" si="129"/>
        <v>2051.7397626925754</v>
      </c>
      <c r="CP125" s="378">
        <f t="shared" si="129"/>
        <v>2051.7397626925754</v>
      </c>
      <c r="CQ125" s="378">
        <f t="shared" si="129"/>
        <v>0</v>
      </c>
      <c r="CR125" s="378">
        <f t="shared" si="129"/>
        <v>0</v>
      </c>
      <c r="CS125" s="378">
        <f t="shared" si="129"/>
        <v>0</v>
      </c>
      <c r="CT125" s="378">
        <f t="shared" si="130"/>
        <v>0</v>
      </c>
      <c r="CU125" s="378">
        <f t="shared" si="130"/>
        <v>0</v>
      </c>
      <c r="CV125" s="378">
        <f t="shared" si="130"/>
        <v>0</v>
      </c>
      <c r="CW125" s="378">
        <f t="shared" si="130"/>
        <v>0</v>
      </c>
      <c r="CX125" s="378">
        <f t="shared" si="130"/>
        <v>0</v>
      </c>
      <c r="CY125" s="378">
        <f t="shared" si="130"/>
        <v>0</v>
      </c>
      <c r="CZ125" s="378">
        <f t="shared" si="130"/>
        <v>0</v>
      </c>
      <c r="DA125" s="378">
        <f t="shared" si="130"/>
        <v>0</v>
      </c>
      <c r="DB125" s="378">
        <f t="shared" si="130"/>
        <v>0</v>
      </c>
      <c r="DC125" s="378">
        <f t="shared" si="130"/>
        <v>0</v>
      </c>
      <c r="DD125" s="378">
        <f t="shared" si="131"/>
        <v>0</v>
      </c>
      <c r="DE125" s="378">
        <f t="shared" si="131"/>
        <v>0</v>
      </c>
      <c r="DF125" s="378">
        <f t="shared" si="131"/>
        <v>0</v>
      </c>
      <c r="DG125" s="378">
        <f t="shared" si="131"/>
        <v>0</v>
      </c>
      <c r="DH125" s="378">
        <f t="shared" si="131"/>
        <v>0</v>
      </c>
      <c r="DI125" s="378">
        <f t="shared" si="131"/>
        <v>0</v>
      </c>
      <c r="DJ125" s="378">
        <f t="shared" si="131"/>
        <v>0</v>
      </c>
      <c r="DK125" s="378">
        <f t="shared" si="131"/>
        <v>0</v>
      </c>
      <c r="DL125" s="378">
        <f t="shared" si="131"/>
        <v>0</v>
      </c>
      <c r="DM125" s="378">
        <f t="shared" si="131"/>
        <v>0</v>
      </c>
      <c r="DN125" s="378">
        <f t="shared" si="132"/>
        <v>0</v>
      </c>
      <c r="DO125" s="378">
        <f t="shared" si="132"/>
        <v>0</v>
      </c>
      <c r="DP125" s="378">
        <f t="shared" si="132"/>
        <v>0</v>
      </c>
      <c r="DQ125" s="378">
        <f t="shared" si="132"/>
        <v>0</v>
      </c>
      <c r="DR125" s="378">
        <f t="shared" si="132"/>
        <v>0</v>
      </c>
      <c r="DS125" s="378">
        <f t="shared" si="132"/>
        <v>0</v>
      </c>
      <c r="DT125" s="378">
        <f t="shared" si="132"/>
        <v>0</v>
      </c>
      <c r="DU125" s="378">
        <f t="shared" si="132"/>
        <v>0</v>
      </c>
      <c r="DV125" s="378">
        <f t="shared" si="132"/>
        <v>0</v>
      </c>
      <c r="DW125" s="378">
        <f t="shared" si="132"/>
        <v>0</v>
      </c>
      <c r="DX125" s="378">
        <f t="shared" si="133"/>
        <v>0</v>
      </c>
      <c r="DY125" s="378">
        <f t="shared" si="133"/>
        <v>0</v>
      </c>
      <c r="DZ125" s="378">
        <f t="shared" si="133"/>
        <v>0</v>
      </c>
      <c r="EA125" s="378">
        <f t="shared" si="133"/>
        <v>0</v>
      </c>
      <c r="EB125" s="378">
        <f t="shared" si="133"/>
        <v>0</v>
      </c>
      <c r="EC125" s="378">
        <f t="shared" si="133"/>
        <v>0</v>
      </c>
      <c r="ED125" s="378">
        <f t="shared" si="133"/>
        <v>0</v>
      </c>
      <c r="EE125" s="378">
        <f t="shared" si="133"/>
        <v>0</v>
      </c>
      <c r="EF125" s="378">
        <f t="shared" si="133"/>
        <v>0</v>
      </c>
      <c r="EG125" s="378">
        <f t="shared" si="133"/>
        <v>0</v>
      </c>
      <c r="EH125" s="378">
        <f t="shared" si="134"/>
        <v>0</v>
      </c>
      <c r="EI125" s="378">
        <f t="shared" si="134"/>
        <v>0</v>
      </c>
      <c r="EJ125" s="378">
        <f t="shared" si="134"/>
        <v>0</v>
      </c>
      <c r="EK125" s="378">
        <f t="shared" si="134"/>
        <v>0</v>
      </c>
      <c r="EL125" s="378">
        <f t="shared" si="134"/>
        <v>0</v>
      </c>
      <c r="EM125" s="378">
        <f t="shared" si="134"/>
        <v>0</v>
      </c>
      <c r="EN125" s="378">
        <f t="shared" si="134"/>
        <v>0</v>
      </c>
      <c r="EO125" s="378">
        <f t="shared" si="134"/>
        <v>0</v>
      </c>
      <c r="EP125" s="378">
        <f t="shared" si="134"/>
        <v>0</v>
      </c>
      <c r="EQ125" s="378">
        <f t="shared" si="134"/>
        <v>0</v>
      </c>
    </row>
    <row r="126" spans="1:147" x14ac:dyDescent="0.3">
      <c r="A126" s="368"/>
      <c r="B126" s="368"/>
      <c r="C126" s="368"/>
      <c r="D126" s="368">
        <f t="shared" si="77"/>
        <v>1.034195933456562</v>
      </c>
      <c r="E126" s="368" t="str">
        <f>VLOOKUP(TEXT(Z126,0),'G2'!B:D,3,0)</f>
        <v>MN</v>
      </c>
      <c r="F126" s="816">
        <f t="shared" si="78"/>
        <v>0</v>
      </c>
      <c r="G126" s="755">
        <f t="shared" si="75"/>
        <v>0</v>
      </c>
      <c r="H126" s="756" t="s">
        <v>1190</v>
      </c>
      <c r="I126" s="370" t="s">
        <v>93</v>
      </c>
      <c r="J126" s="370" t="s">
        <v>269</v>
      </c>
      <c r="K126" s="368">
        <v>510114</v>
      </c>
      <c r="L126" s="368" t="s">
        <v>24</v>
      </c>
      <c r="M126" s="369"/>
      <c r="N126" s="370" t="s">
        <v>1031</v>
      </c>
      <c r="O126" s="370" t="s">
        <v>613</v>
      </c>
      <c r="P126" s="643" t="s">
        <v>1166</v>
      </c>
      <c r="Q126" s="370" t="s">
        <v>695</v>
      </c>
      <c r="R126" s="370" t="s">
        <v>26</v>
      </c>
      <c r="S126" s="371">
        <v>0.2</v>
      </c>
      <c r="T126" s="678">
        <v>46447</v>
      </c>
      <c r="U126" s="678">
        <v>46599</v>
      </c>
      <c r="V126" s="373">
        <v>5</v>
      </c>
      <c r="W126" s="374">
        <v>8997504.6210720893</v>
      </c>
      <c r="X126" s="17" cm="1">
        <f t="array" ref="X126">+IF($W$1="Pesos CLP",W126,W126/TC)*MB_24A25</f>
        <v>10258.698813462875</v>
      </c>
      <c r="Y126" s="18">
        <f t="shared" si="107"/>
        <v>10258.698813462877</v>
      </c>
      <c r="Z126">
        <v>91243110</v>
      </c>
      <c r="AA126" s="19">
        <f>IF(OR($I126="REAL",$I126="INCURRIDO"),SUMIF(S!$O:$O,$I126&amp;$O126&amp;$Q126&amp;UPPER(TEXT(AA$4,"MMMMYYYY"))&amp;$Z126,IF($W$1="Pesos CLP",S!$AD:$AD,S!$AO:$AO)),0)</f>
        <v>0</v>
      </c>
      <c r="AB126" s="19">
        <f>IF(OR($I126="REAL",$I126="INCURRIDO"),SUMIF(S!$O:$O,$I126&amp;$O126&amp;$Q126&amp;UPPER(TEXT(AB$4,"MMMMYYYY"))&amp;$Z126,IF($W$1="Pesos CLP",S!$AD:$AD,S!$AO:$AO)),0)</f>
        <v>0</v>
      </c>
      <c r="AC126" s="19">
        <f>IF(OR($I126="REAL",$I126="INCURRIDO"),SUMIF(S!$O:$O,$I126&amp;$O126&amp;$Q126&amp;UPPER(TEXT(AC$4,"MMMMYYYY"))&amp;$Z126,IF($W$1="Pesos CLP",S!$AD:$AD,S!$AO:$AO)),0)</f>
        <v>0</v>
      </c>
      <c r="AD126" s="19">
        <f>IF(OR($I126="REAL",$I126="INCURRIDO"),SUMIF(S!$O:$O,$I126&amp;$O126&amp;$Q126&amp;UPPER(TEXT(AD$4,"MMMMYYYY"))&amp;$Z126,IF($W$1="Pesos CLP",S!$AD:$AD,S!$AO:$AO)),0)</f>
        <v>0</v>
      </c>
      <c r="AE126" s="19">
        <f>IF(OR($I126="REAL",$I126="INCURRIDO"),SUMIF(S!$O:$O,$I126&amp;$O126&amp;$Q126&amp;UPPER(TEXT(AE$4,"MMMMYYYY"))&amp;$Z126,IF($W$1="Pesos CLP",S!$AD:$AD,S!$AO:$AO)),0)</f>
        <v>0</v>
      </c>
      <c r="AF126" s="19">
        <f>IF(OR($I126="REAL",$I126="INCURRIDO"),SUMIF(S!$O:$O,$I126&amp;$O126&amp;$Q126&amp;UPPER(TEXT(AF$4,"MMMMYYYY"))&amp;$Z126,IF($W$1="Pesos CLP",S!$AD:$AD,S!$AO:$AO)),0)</f>
        <v>0</v>
      </c>
      <c r="AG126" s="19">
        <f>IF(OR($I126="REAL",$I126="INCURRIDO"),SUMIF(S!$O:$O,$I126&amp;$O126&amp;$Q126&amp;UPPER(TEXT(AG$4,"MMMMYYYY"))&amp;$Z126,IF($W$1="Pesos CLP",S!$AD:$AD,S!$AO:$AO)),0)</f>
        <v>0</v>
      </c>
      <c r="AH126" s="19">
        <f>IF(OR($I126="REAL",$I126="INCURRIDO"),SUMIF(S!$O:$O,$I126&amp;$O126&amp;$Q126&amp;UPPER(TEXT(AH$4,"MMMMYYYY"))&amp;$Z126,IF($W$1="Pesos CLP",S!$AD:$AD,S!$AO:$AO)),0)</f>
        <v>0</v>
      </c>
      <c r="AI126" s="19">
        <f>IF(OR($I126="REAL",$I126="INCURRIDO"),SUMIF(S!$O:$O,$I126&amp;$O126&amp;$Q126&amp;UPPER(TEXT(AI$4,"MMMMYYYY"))&amp;$Z126,IF($W$1="Pesos CLP",S!$AD:$AD,S!$AO:$AO)),0)</f>
        <v>0</v>
      </c>
      <c r="AJ126" s="19">
        <f>IF(OR($I126="REAL",$I126="INCURRIDO"),SUMIF(S!$O:$O,$I126&amp;$O126&amp;$Q126&amp;UPPER(TEXT(AJ$4,"MMMMYYYY"))&amp;$Z126,IF($W$1="Pesos CLP",S!$AD:$AD,S!$AO:$AO)),0)</f>
        <v>0</v>
      </c>
      <c r="AK126" s="19">
        <f>IF(OR($I126="REAL",$I126="INCURRIDO"),SUMIF(S!$O:$O,$I126&amp;$O126&amp;$Q126&amp;UPPER(TEXT(AK$4,"MMMMYYYY"))&amp;$Z126,IF($W$1="Pesos CLP",S!$AD:$AD,S!$AO:$AO)),0)</f>
        <v>0</v>
      </c>
      <c r="AL126" s="19">
        <f>IF(OR($I126="REAL",$I126="INCURRIDO"),SUMIF(S!$O:$O,$I126&amp;$O126&amp;$Q126&amp;UPPER(TEXT(AL$4,"MMMMYYYY"))&amp;$Z126,IF($W$1="Pesos CLP",S!$AD:$AD,S!$AO:$AO)),0)</f>
        <v>0</v>
      </c>
      <c r="AM126" s="19">
        <f>IF(OR($I126="REAL",$I126="INCURRIDO"),SUMIF(S!$O:$O,$I126&amp;$O126&amp;$Q126&amp;UPPER(TEXT(AM$4,"MMMMYYYY"))&amp;$Z126,IF($W$1="Pesos CLP",S!$AD:$AD,S!$AO:$AO)),0)</f>
        <v>0</v>
      </c>
      <c r="AN126" s="19">
        <f>IF(OR($I126="REAL",$I126="INCURRIDO"),SUMIF(S!$O:$O,$I126&amp;$O126&amp;$Q126&amp;UPPER(TEXT(AN$4,"MMMMYYYY"))&amp;$Z126,IF($W$1="Pesos CLP",S!$AD:$AD,S!$AO:$AO)),0)</f>
        <v>0</v>
      </c>
      <c r="AO126" s="19">
        <f>IF(OR($I126="REAL",$I126="INCURRIDO"),SUMIF(S!$O:$O,$I126&amp;$O126&amp;$Q126&amp;UPPER(TEXT(AO$4,"MMMMYYYY"))&amp;$Z126,IF($W$1="Pesos CLP",S!$AD:$AD,S!$AO:$AO)),0)</f>
        <v>0</v>
      </c>
      <c r="AP126" s="19">
        <f>IF(OR($I126="REAL",$I126="INCURRIDO"),SUMIF(S!$O:$O,$I126&amp;$O126&amp;$Q126&amp;UPPER(TEXT(AP$4,"MMMMYYYY"))&amp;$Z126,IF($W$1="Pesos CLP",S!$AD:$AD,S!$AO:$AO)),0)</f>
        <v>0</v>
      </c>
      <c r="AQ126" s="19">
        <f>IF(OR($I126="REAL",$I126="INCURRIDO"),SUMIF(S!$O:$O,$I126&amp;$O126&amp;$Q126&amp;UPPER(TEXT(AQ$4,"MMMMYYYY"))&amp;$Z126,IF($W$1="Pesos CLP",S!$AD:$AD,S!$AO:$AO)),0)</f>
        <v>0</v>
      </c>
      <c r="AR126" s="19">
        <f>IF(OR($I126="REAL",$I126="INCURRIDO"),SUMIF(S!$O:$O,$I126&amp;$O126&amp;$Q126&amp;UPPER(TEXT(AR$4,"MMMMYYYY"))&amp;$Z126,IF($W$1="Pesos CLP",S!$AD:$AD,S!$AO:$AO)),0)</f>
        <v>0</v>
      </c>
      <c r="AS126" s="19">
        <f>IF(OR($I126="REAL",$I126="INCURRIDO"),SUMIF(S!$O:$O,$I126&amp;$O126&amp;$Q126&amp;UPPER(TEXT(AS$4,"MMMMYYYY"))&amp;$Z126,IF($W$1="Pesos CLP",S!$AD:$AD,S!$AO:$AO)),0)</f>
        <v>0</v>
      </c>
      <c r="AT126" s="19">
        <f>IF(OR($I126="REAL",$I126="INCURRIDO"),SUMIF(S!$O:$O,$I126&amp;$O126&amp;$Q126&amp;UPPER(TEXT(AT$4,"MMMMYYYY"))&amp;$Z126,IF($W$1="Pesos CLP",S!$AD:$AD,S!$AO:$AO)),0)</f>
        <v>0</v>
      </c>
      <c r="AU126" s="19">
        <f>IF(OR($I126="REAL",$I126="INCURRIDO"),SUMIF(S!$O:$O,$I126&amp;$O126&amp;$Q126&amp;UPPER(TEXT(AU$4,"MMMMYYYY"))&amp;$Z126,IF($W$1="Pesos CLP",S!$AD:$AD,S!$AO:$AO)),0)</f>
        <v>0</v>
      </c>
      <c r="AV126" s="19">
        <f>IF(OR($I126="REAL",$I126="INCURRIDO"),SUMIF(S!$O:$O,$I126&amp;$O126&amp;$Q126&amp;UPPER(TEXT(AV$4,"MMMMYYYY"))&amp;$Z126,IF($W$1="Pesos CLP",S!$AD:$AD,S!$AO:$AO)),0)</f>
        <v>0</v>
      </c>
      <c r="AW126" s="19">
        <f>IF(OR($I126="REAL",$I126="INCURRIDO"),SUMIF(S!$O:$O,$I126&amp;$O126&amp;$Q126&amp;UPPER(TEXT(AW$4,"MMMMYYYY"))&amp;$Z126,IF($W$1="Pesos CLP",S!$AD:$AD,S!$AO:$AO)),0)</f>
        <v>0</v>
      </c>
      <c r="AX126" s="19">
        <f>IF(OR($I126="REAL",$I126="INCURRIDO"),SUMIF(S!$O:$O,$I126&amp;$O126&amp;$Q126&amp;UPPER(TEXT(AX$4,"MMMMYYYY"))&amp;$Z126,IF($W$1="Pesos CLP",S!$AD:$AD,S!$AO:$AO)),0)</f>
        <v>0</v>
      </c>
      <c r="AY126" s="19">
        <f>IF(OR($I126="REAL",$I126="INCURRIDO"),SUMIF(S!$O:$O,$I126&amp;$O126&amp;$Q126&amp;UPPER(TEXT(AY$4,"MMMMYYYY"))&amp;$Z126,IF($W$1="Pesos CLP",S!$AD:$AD,S!$AO:$AO)),0)</f>
        <v>0</v>
      </c>
      <c r="AZ126" s="19">
        <f>IF(OR($I126="REAL",$I126="INCURRIDO"),SUMIF(S!$O:$O,$I126&amp;$O126&amp;$Q126&amp;UPPER(TEXT(AZ$4,"MMMMYYYY"))&amp;$Z126,IF($W$1="Pesos CLP",S!$AD:$AD,S!$AO:$AO)),0)</f>
        <v>0</v>
      </c>
      <c r="BA126" s="19">
        <f>IF(OR($I126="REAL",$I126="INCURRIDO"),SUMIF(S!$O:$O,$I126&amp;$O126&amp;$Q126&amp;UPPER(TEXT(BA$4,"MMMMYYYY"))&amp;$Z126,IF($W$1="Pesos CLP",S!$AD:$AD,S!$AO:$AO)),0)</f>
        <v>0</v>
      </c>
      <c r="BB126" s="19">
        <f>IF(OR($I126="REAL",$I126="INCURRIDO"),SUMIF(S!$O:$O,$I126&amp;$O126&amp;$Q126&amp;UPPER(TEXT(BB$4,"MMMMYYYY"))&amp;$Z126,IF($W$1="Pesos CLP",S!$AD:$AD,S!$AO:$AO)),0)</f>
        <v>0</v>
      </c>
      <c r="BC126" s="19">
        <f>IF(OR($I126="REAL",$I126="INCURRIDO"),SUMIF(S!$O:$O,$I126&amp;$O126&amp;$Q126&amp;UPPER(TEXT(BC$4,"MMMMYYYY"))&amp;$Z126,IF($W$1="Pesos CLP",S!$AD:$AD,S!$AO:$AO)),0)</f>
        <v>0</v>
      </c>
      <c r="BD126" s="19">
        <f>IF(OR($I126="REAL",$I126="INCURRIDO"),SUMIF(S!$O:$O,$I126&amp;$O126&amp;$Q126&amp;UPPER(TEXT(BD$4,"MMMMYYYY"))&amp;$Z126,IF($W$1="Pesos CLP",S!$AD:$AD,S!$AO:$AO)),0)</f>
        <v>0</v>
      </c>
      <c r="BE126" s="19">
        <f>IF(OR($I126="REAL",$I126="INCURRIDO"),SUMIF(S!$O:$O,$I126&amp;$O126&amp;$Q126&amp;UPPER(TEXT(BE$4,"MMMMYYYY"))&amp;$Z126,IF($W$1="Pesos CLP",S!$AD:$AD,S!$AO:$AO)),0)</f>
        <v>0</v>
      </c>
      <c r="BF126" s="19">
        <f>IF(OR($I126="REAL",$I126="INCURRIDO"),SUMIF(S!$O:$O,$I126&amp;$O126&amp;$Q126&amp;UPPER(TEXT(BF$4,"MMMMYYYY"))&amp;$Z126,IF($W$1="Pesos CLP",S!$AD:$AD,S!$AO:$AO)),0)</f>
        <v>0</v>
      </c>
      <c r="BG126" s="19">
        <f>IF(OR($I126="REAL",$I126="INCURRIDO"),SUMIF(S!$O:$O,$I126&amp;$O126&amp;$Q126&amp;UPPER(TEXT(BG$4,"MMMMYYYY"))&amp;$Z126,IF($W$1="Pesos CLP",S!$AD:$AD,S!$AO:$AO)),0)</f>
        <v>0</v>
      </c>
      <c r="BH126" s="19">
        <f>IF(OR($I126="REAL",$I126="INCURRIDO"),SUMIF(S!$O:$O,$I126&amp;$O126&amp;$Q126&amp;UPPER(TEXT(BH$4,"MMMMYYYY"))&amp;$Z126,IF($W$1="Pesos CLP",S!$AD:$AD,S!$AO:$AO)),0)</f>
        <v>0</v>
      </c>
      <c r="BI126" s="19">
        <f>IF(OR($I126="REAL",$I126="INCURRIDO"),SUMIF(S!$O:$O,$I126&amp;$O126&amp;$Q126&amp;UPPER(TEXT(BI$4,"MMMMYYYY"))&amp;$Z126,IF($W$1="Pesos CLP",S!$AD:$AD,S!$AO:$AO)),0)</f>
        <v>0</v>
      </c>
      <c r="BJ126" s="19">
        <f>IF(OR($I126="REAL",$I126="INCURRIDO"),SUMIF(S!$O:$O,$I126&amp;$O126&amp;$Q126&amp;UPPER(TEXT(BJ$4,"MMMMYYYY"))&amp;$Z126,IF($W$1="Pesos CLP",S!$AD:$AD,S!$AO:$AO)),0)</f>
        <v>0</v>
      </c>
      <c r="BK126" s="19">
        <f>IF(OR($I126="REAL",$I126="INCURRIDO"),SUMIF(S!$O:$O,$I126&amp;$O126&amp;$Q126&amp;UPPER(TEXT(BK$4,"MMMMYYYY"))&amp;$Z126,IF($W$1="Pesos CLP",S!$AD:$AD,S!$AO:$AO)),0)</f>
        <v>0</v>
      </c>
      <c r="BL126" s="19">
        <f>IF(OR($I126="REAL",$I126="INCURRIDO"),SUMIF(S!$O:$O,$I126&amp;$O126&amp;$Q126&amp;UPPER(TEXT(BL$4,"MMMMYYYY"))&amp;$Z126,IF($W$1="Pesos CLP",S!$AD:$AD,S!$AO:$AO)),0)</f>
        <v>0</v>
      </c>
      <c r="BM126" s="19">
        <f>IF(OR($I126="REAL",$I126="INCURRIDO"),SUMIF(S!$O:$O,$I126&amp;$O126&amp;$Q126&amp;UPPER(TEXT(BM$4,"MMMMYYYY"))&amp;$Z126,IF($W$1="Pesos CLP",S!$AD:$AD,S!$AO:$AO)),0)</f>
        <v>0</v>
      </c>
      <c r="BN126" s="19">
        <f>IF(OR($I126="REAL",$I126="INCURRIDO"),SUMIF(S!$O:$O,$I126&amp;$O126&amp;$Q126&amp;UPPER(TEXT(BN$4,"MMMMYYYY"))&amp;$Z126,IF($W$1="Pesos CLP",S!$AD:$AD,S!$AO:$AO)),0)</f>
        <v>0</v>
      </c>
      <c r="BO126" s="19">
        <f>IF(OR($I126="REAL",$I126="INCURRIDO"),SUMIF(S!$O:$O,$I126&amp;$O126&amp;$Q126&amp;UPPER(TEXT(BO$4,"MMMMYYYY"))&amp;$Z126,IF($W$1="Pesos CLP",S!$AD:$AD,S!$AO:$AO)),0)</f>
        <v>0</v>
      </c>
      <c r="BP126" s="19">
        <f>IF(OR($I126="REAL",$I126="INCURRIDO"),SUMIF(S!$O:$O,$I126&amp;$O126&amp;$Q126&amp;UPPER(TEXT(BP$4,"MMMMYYYY"))&amp;$Z126,IF($W$1="Pesos CLP",S!$AD:$AD,S!$AO:$AO)),0)</f>
        <v>0</v>
      </c>
      <c r="BQ126" s="19">
        <f>IF(OR($I126="REAL",$I126="INCURRIDO"),SUMIF(S!$O:$O,$I126&amp;$O126&amp;$Q126&amp;UPPER(TEXT(BQ$4,"MMMMYYYY"))&amp;$Z126,IF($W$1="Pesos CLP",S!$AD:$AD,S!$AO:$AO)),0)</f>
        <v>0</v>
      </c>
      <c r="BR126" s="19">
        <f>IF(OR($I126="REAL",$I126="INCURRIDO"),SUMIF(S!$O:$O,$I126&amp;$O126&amp;$Q126&amp;UPPER(TEXT(BR$4,"MMMMYYYY"))&amp;$Z126,IF($W$1="Pesos CLP",S!$AD:$AD,S!$AO:$AO)),0)</f>
        <v>0</v>
      </c>
      <c r="BS126" s="19">
        <f>IF(OR($I126="REAL",$I126="INCURRIDO"),SUMIF(S!$O:$O,$I126&amp;$O126&amp;$Q126&amp;UPPER(TEXT(BS$4,"MMMMYYYY"))&amp;$Z126,IF($W$1="Pesos CLP",S!$AD:$AD,S!$AO:$AO)),0)</f>
        <v>0</v>
      </c>
      <c r="BT126" s="19">
        <f>IF(OR($I126="REAL",$I126="INCURRIDO"),SUMIF(S!$O:$O,$I126&amp;$O126&amp;$Q126&amp;UPPER(TEXT(BT$4,"MMMMYYYY"))&amp;$Z126,IF($W$1="Pesos CLP",S!$AD:$AD,S!$AO:$AO)),0)</f>
        <v>0</v>
      </c>
      <c r="BU126" s="19">
        <f>IF(OR($I126="REAL",$I126="INCURRIDO"),SUMIF(S!$O:$O,$I126&amp;$O126&amp;$Q126&amp;UPPER(TEXT(BU$4,"MMMMYYYY"))&amp;$Z126,IF($W$1="Pesos CLP",S!$AD:$AD,S!$AO:$AO)),0)</f>
        <v>0</v>
      </c>
      <c r="BV126" s="19">
        <f>IF(OR($I126="REAL",$I126="INCURRIDO"),SUMIF(S!$O:$O,$I126&amp;$O126&amp;$Q126&amp;UPPER(TEXT(BV$4,"MMMMYYYY"))&amp;$Z126,IF($W$1="Pesos CLP",S!$AD:$AD,S!$AO:$AO)),0)</f>
        <v>0</v>
      </c>
      <c r="BW126" s="19">
        <f>IF(OR($I126="REAL",$I126="INCURRIDO"),SUMIF(S!$O:$O,$I126&amp;$O126&amp;$Q126&amp;UPPER(TEXT(BW$4,"MMMMYYYY"))&amp;$Z126,IF($W$1="Pesos CLP",S!$AD:$AD,S!$AO:$AO)),0)</f>
        <v>0</v>
      </c>
      <c r="BX126" s="19">
        <f>IF(OR($I126="REAL",$I126="INCURRIDO"),SUMIF(S!$O:$O,$I126&amp;$O126&amp;$Q126&amp;UPPER(TEXT(BX$4,"MMMMYYYY"))&amp;$Z126,IF($W$1="Pesos CLP",S!$AD:$AD,S!$AO:$AO)),0)</f>
        <v>0</v>
      </c>
      <c r="BY126" s="19">
        <f>IF(OR($I126="REAL",$I126="INCURRIDO"),SUMIF(S!$O:$O,$I126&amp;$O126&amp;$Q126&amp;UPPER(TEXT(BY$4,"MMMMYYYY"))&amp;$Z126,IF($W$1="Pesos CLP",S!$AD:$AD,S!$AO:$AO)),0)</f>
        <v>0</v>
      </c>
      <c r="BZ126" s="19">
        <f>IF(OR($I126="REAL",$I126="INCURRIDO"),SUMIF(S!$O:$O,$I126&amp;$O126&amp;$Q126&amp;UPPER(TEXT(BZ$4,"MMMMYYYY"))&amp;$Z126,IF($W$1="Pesos CLP",S!$AD:$AD,S!$AO:$AO)),0)</f>
        <v>0</v>
      </c>
      <c r="CA126" s="19">
        <f>IF(OR($I126="REAL",$I126="INCURRIDO"),SUMIF(S!$O:$O,$I126&amp;$O126&amp;$Q126&amp;UPPER(TEXT(CA$4,"MMMMYYYY"))&amp;$Z126,IF($W$1="Pesos CLP",S!$AD:$AD,S!$AO:$AO)),0)</f>
        <v>0</v>
      </c>
      <c r="CB126" s="19">
        <f>IF(OR($I126="REAL",$I126="INCURRIDO"),SUMIF(S!$O:$O,$I126&amp;$O126&amp;$Q126&amp;UPPER(TEXT(CB$4,"MMMMYYYY"))&amp;$Z126,IF($W$1="Pesos CLP",S!$AD:$AD,S!$AO:$AO)),0)</f>
        <v>0</v>
      </c>
      <c r="CC126" s="19">
        <f>IF(OR($I126="REAL",$I126="INCURRIDO"),SUMIF(S!$O:$O,$I126&amp;$O126&amp;$Q126&amp;UPPER(TEXT(CC$4,"MMMMYYYY"))&amp;$Z126,IF($W$1="Pesos CLP",S!$AD:$AD,S!$AO:$AO)),0)</f>
        <v>0</v>
      </c>
      <c r="CD126" s="19">
        <f>IF(OR($I126="REAL",$I126="INCURRIDO"),SUMIF(S!$O:$O,$I126&amp;$O126&amp;$Q126&amp;UPPER(TEXT(CD$4,"MMMMYYYY"))&amp;$Z126,IF($W$1="Pesos CLP",S!$AD:$AD,S!$AO:$AO)),0)</f>
        <v>0</v>
      </c>
      <c r="CE126" s="19">
        <f>IF(OR($I126="REAL",$I126="INCURRIDO"),SUMIF(S!$O:$O,$I126&amp;$O126&amp;$Q126&amp;UPPER(TEXT(CE$4,"MMMMYYYY"))&amp;$Z126,IF($W$1="Pesos CLP",S!$AD:$AD,S!$AO:$AO)),0)</f>
        <v>0</v>
      </c>
      <c r="CF126" s="19">
        <f>IF(OR($I126="REAL",$I126="INCURRIDO"),SUMIF(S!$O:$O,$I126&amp;$O126&amp;$Q126&amp;UPPER(TEXT(CF$4,"MMMMYYYY"))&amp;$Z126,IF($W$1="Pesos CLP",S!$AD:$AD,S!$AO:$AO)),0)</f>
        <v>0</v>
      </c>
      <c r="CG126" s="19">
        <f>IF(OR($I126="REAL",$I126="INCURRIDO"),SUMIF(S!$O:$O,$I126&amp;$O126&amp;$Q126&amp;UPPER(TEXT(CG$4,"MMMMYYYY"))&amp;$Z126,IF($W$1="Pesos CLP",S!$AD:$AD,S!$AO:$AO)),0)</f>
        <v>0</v>
      </c>
      <c r="CH126" s="19">
        <f>IF(OR($I126="REAL",$I126="INCURRIDO"),SUMIF(S!$O:$O,$I126&amp;$O126&amp;$Q126&amp;UPPER(TEXT(CH$4,"MMMMYYYY"))&amp;$Z126,IF($W$1="Pesos CLP",S!$AD:$AD,S!$AO:$AO)),0)</f>
        <v>0</v>
      </c>
      <c r="CI126" s="19">
        <f>IF(OR($I126="REAL",$I126="INCURRIDO"),SUMIF(S!$O:$O,$I126&amp;$O126&amp;$Q126&amp;UPPER(TEXT(CI$4,"MMMMYYYY"))&amp;$Z126,IF($W$1="Pesos CLP",S!$AD:$AD,S!$AO:$AO)),0)</f>
        <v>0</v>
      </c>
      <c r="CJ126" s="19">
        <f>IF(OR($I126="REAL",$I126="INCURRIDO"),SUMIF(S!$O:$O,$I126&amp;$O126&amp;$Q126&amp;UPPER(TEXT(CJ$4,"MMMMYYYY"))&amp;$Z126,IF($W$1="Pesos CLP",S!$AD:$AD,S!$AO:$AO)),0)</f>
        <v>0</v>
      </c>
      <c r="CK126" s="378">
        <f t="shared" si="129"/>
        <v>0</v>
      </c>
      <c r="CL126" s="378">
        <f t="shared" si="129"/>
        <v>0</v>
      </c>
      <c r="CM126" s="378">
        <f t="shared" si="129"/>
        <v>0</v>
      </c>
      <c r="CN126" s="378">
        <f t="shared" si="129"/>
        <v>0</v>
      </c>
      <c r="CO126" s="378">
        <f t="shared" si="129"/>
        <v>0</v>
      </c>
      <c r="CP126" s="378">
        <f t="shared" si="129"/>
        <v>0</v>
      </c>
      <c r="CQ126" s="378">
        <f t="shared" si="129"/>
        <v>0</v>
      </c>
      <c r="CR126" s="378">
        <f t="shared" si="129"/>
        <v>0</v>
      </c>
      <c r="CS126" s="378">
        <f t="shared" si="129"/>
        <v>0</v>
      </c>
      <c r="CT126" s="378">
        <f t="shared" si="130"/>
        <v>0</v>
      </c>
      <c r="CU126" s="378">
        <f t="shared" si="130"/>
        <v>0</v>
      </c>
      <c r="CV126" s="378">
        <f t="shared" si="130"/>
        <v>0</v>
      </c>
      <c r="CW126" s="378">
        <f t="shared" si="130"/>
        <v>0</v>
      </c>
      <c r="CX126" s="378">
        <f t="shared" si="130"/>
        <v>2051.7397626925754</v>
      </c>
      <c r="CY126" s="378">
        <f t="shared" si="130"/>
        <v>2051.7397626925754</v>
      </c>
      <c r="CZ126" s="378">
        <f t="shared" si="130"/>
        <v>2051.7397626925754</v>
      </c>
      <c r="DA126" s="378">
        <f t="shared" si="130"/>
        <v>2051.7397626925754</v>
      </c>
      <c r="DB126" s="378">
        <f t="shared" si="130"/>
        <v>2051.7397626925754</v>
      </c>
      <c r="DC126" s="378">
        <f t="shared" si="130"/>
        <v>0</v>
      </c>
      <c r="DD126" s="378">
        <f t="shared" si="131"/>
        <v>0</v>
      </c>
      <c r="DE126" s="378">
        <f t="shared" si="131"/>
        <v>0</v>
      </c>
      <c r="DF126" s="378">
        <f t="shared" si="131"/>
        <v>0</v>
      </c>
      <c r="DG126" s="378">
        <f t="shared" si="131"/>
        <v>0</v>
      </c>
      <c r="DH126" s="378">
        <f t="shared" si="131"/>
        <v>0</v>
      </c>
      <c r="DI126" s="378">
        <f t="shared" si="131"/>
        <v>0</v>
      </c>
      <c r="DJ126" s="378">
        <f t="shared" si="131"/>
        <v>0</v>
      </c>
      <c r="DK126" s="378">
        <f t="shared" si="131"/>
        <v>0</v>
      </c>
      <c r="DL126" s="378">
        <f t="shared" si="131"/>
        <v>0</v>
      </c>
      <c r="DM126" s="378">
        <f t="shared" si="131"/>
        <v>0</v>
      </c>
      <c r="DN126" s="378">
        <f t="shared" si="132"/>
        <v>0</v>
      </c>
      <c r="DO126" s="378">
        <f t="shared" si="132"/>
        <v>0</v>
      </c>
      <c r="DP126" s="378">
        <f t="shared" si="132"/>
        <v>0</v>
      </c>
      <c r="DQ126" s="378">
        <f t="shared" si="132"/>
        <v>0</v>
      </c>
      <c r="DR126" s="378">
        <f t="shared" si="132"/>
        <v>0</v>
      </c>
      <c r="DS126" s="378">
        <f t="shared" si="132"/>
        <v>0</v>
      </c>
      <c r="DT126" s="378">
        <f t="shared" si="132"/>
        <v>0</v>
      </c>
      <c r="DU126" s="378">
        <f t="shared" si="132"/>
        <v>0</v>
      </c>
      <c r="DV126" s="378">
        <f t="shared" si="132"/>
        <v>0</v>
      </c>
      <c r="DW126" s="378">
        <f t="shared" si="132"/>
        <v>0</v>
      </c>
      <c r="DX126" s="378">
        <f t="shared" si="133"/>
        <v>0</v>
      </c>
      <c r="DY126" s="378">
        <f t="shared" si="133"/>
        <v>0</v>
      </c>
      <c r="DZ126" s="378">
        <f t="shared" si="133"/>
        <v>0</v>
      </c>
      <c r="EA126" s="378">
        <f t="shared" si="133"/>
        <v>0</v>
      </c>
      <c r="EB126" s="378">
        <f t="shared" si="133"/>
        <v>0</v>
      </c>
      <c r="EC126" s="378">
        <f t="shared" si="133"/>
        <v>0</v>
      </c>
      <c r="ED126" s="378">
        <f t="shared" si="133"/>
        <v>0</v>
      </c>
      <c r="EE126" s="378">
        <f t="shared" si="133"/>
        <v>0</v>
      </c>
      <c r="EF126" s="378">
        <f t="shared" si="133"/>
        <v>0</v>
      </c>
      <c r="EG126" s="378">
        <f t="shared" si="133"/>
        <v>0</v>
      </c>
      <c r="EH126" s="378">
        <f t="shared" si="134"/>
        <v>0</v>
      </c>
      <c r="EI126" s="378">
        <f t="shared" si="134"/>
        <v>0</v>
      </c>
      <c r="EJ126" s="378">
        <f t="shared" si="134"/>
        <v>0</v>
      </c>
      <c r="EK126" s="378">
        <f t="shared" si="134"/>
        <v>0</v>
      </c>
      <c r="EL126" s="378">
        <f t="shared" si="134"/>
        <v>0</v>
      </c>
      <c r="EM126" s="378">
        <f t="shared" si="134"/>
        <v>0</v>
      </c>
      <c r="EN126" s="378">
        <f t="shared" si="134"/>
        <v>0</v>
      </c>
      <c r="EO126" s="378">
        <f t="shared" si="134"/>
        <v>0</v>
      </c>
      <c r="EP126" s="378">
        <f t="shared" si="134"/>
        <v>0</v>
      </c>
      <c r="EQ126" s="378">
        <f t="shared" si="134"/>
        <v>0</v>
      </c>
    </row>
    <row r="127" spans="1:147" x14ac:dyDescent="0.3">
      <c r="A127" s="368"/>
      <c r="B127" s="368"/>
      <c r="C127" s="368"/>
      <c r="D127" s="368">
        <f t="shared" si="77"/>
        <v>1.034195933456562</v>
      </c>
      <c r="E127" s="368" t="str">
        <f>VLOOKUP(TEXT(Z127,0),'G2'!B:D,3,0)</f>
        <v>MN</v>
      </c>
      <c r="F127" s="816">
        <f t="shared" si="78"/>
        <v>0</v>
      </c>
      <c r="G127" s="755">
        <f t="shared" si="75"/>
        <v>0</v>
      </c>
      <c r="H127" s="756" t="s">
        <v>1190</v>
      </c>
      <c r="I127" s="370" t="s">
        <v>93</v>
      </c>
      <c r="J127" s="370" t="s">
        <v>269</v>
      </c>
      <c r="K127" s="368">
        <v>510114</v>
      </c>
      <c r="L127" s="368" t="s">
        <v>24</v>
      </c>
      <c r="M127" s="369"/>
      <c r="N127" s="370" t="s">
        <v>1032</v>
      </c>
      <c r="O127" s="370" t="s">
        <v>613</v>
      </c>
      <c r="P127" s="643" t="s">
        <v>1166</v>
      </c>
      <c r="Q127" s="370" t="s">
        <v>695</v>
      </c>
      <c r="R127" s="370" t="s">
        <v>26</v>
      </c>
      <c r="S127" s="371">
        <v>0.2</v>
      </c>
      <c r="T127" s="678">
        <v>46447</v>
      </c>
      <c r="U127" s="678">
        <v>46599</v>
      </c>
      <c r="V127" s="373">
        <v>5</v>
      </c>
      <c r="W127" s="374">
        <v>8997504.6210720893</v>
      </c>
      <c r="X127" s="17" cm="1">
        <f t="array" ref="X127">+IF($W$1="Pesos CLP",W127,W127/TC)*MB_24A25</f>
        <v>10258.698813462875</v>
      </c>
      <c r="Y127" s="18">
        <f t="shared" si="107"/>
        <v>10258.698813462877</v>
      </c>
      <c r="Z127">
        <v>91243110</v>
      </c>
      <c r="AA127" s="19">
        <f>IF(OR($I127="REAL",$I127="INCURRIDO"),SUMIF(S!$O:$O,$I127&amp;$O127&amp;$Q127&amp;UPPER(TEXT(AA$4,"MMMMYYYY"))&amp;$Z127,IF($W$1="Pesos CLP",S!$AD:$AD,S!$AO:$AO)),0)</f>
        <v>0</v>
      </c>
      <c r="AB127" s="19">
        <f>IF(OR($I127="REAL",$I127="INCURRIDO"),SUMIF(S!$O:$O,$I127&amp;$O127&amp;$Q127&amp;UPPER(TEXT(AB$4,"MMMMYYYY"))&amp;$Z127,IF($W$1="Pesos CLP",S!$AD:$AD,S!$AO:$AO)),0)</f>
        <v>0</v>
      </c>
      <c r="AC127" s="19">
        <f>IF(OR($I127="REAL",$I127="INCURRIDO"),SUMIF(S!$O:$O,$I127&amp;$O127&amp;$Q127&amp;UPPER(TEXT(AC$4,"MMMMYYYY"))&amp;$Z127,IF($W$1="Pesos CLP",S!$AD:$AD,S!$AO:$AO)),0)</f>
        <v>0</v>
      </c>
      <c r="AD127" s="19">
        <f>IF(OR($I127="REAL",$I127="INCURRIDO"),SUMIF(S!$O:$O,$I127&amp;$O127&amp;$Q127&amp;UPPER(TEXT(AD$4,"MMMMYYYY"))&amp;$Z127,IF($W$1="Pesos CLP",S!$AD:$AD,S!$AO:$AO)),0)</f>
        <v>0</v>
      </c>
      <c r="AE127" s="19">
        <f>IF(OR($I127="REAL",$I127="INCURRIDO"),SUMIF(S!$O:$O,$I127&amp;$O127&amp;$Q127&amp;UPPER(TEXT(AE$4,"MMMMYYYY"))&amp;$Z127,IF($W$1="Pesos CLP",S!$AD:$AD,S!$AO:$AO)),0)</f>
        <v>0</v>
      </c>
      <c r="AF127" s="19">
        <f>IF(OR($I127="REAL",$I127="INCURRIDO"),SUMIF(S!$O:$O,$I127&amp;$O127&amp;$Q127&amp;UPPER(TEXT(AF$4,"MMMMYYYY"))&amp;$Z127,IF($W$1="Pesos CLP",S!$AD:$AD,S!$AO:$AO)),0)</f>
        <v>0</v>
      </c>
      <c r="AG127" s="19">
        <f>IF(OR($I127="REAL",$I127="INCURRIDO"),SUMIF(S!$O:$O,$I127&amp;$O127&amp;$Q127&amp;UPPER(TEXT(AG$4,"MMMMYYYY"))&amp;$Z127,IF($W$1="Pesos CLP",S!$AD:$AD,S!$AO:$AO)),0)</f>
        <v>0</v>
      </c>
      <c r="AH127" s="19">
        <f>IF(OR($I127="REAL",$I127="INCURRIDO"),SUMIF(S!$O:$O,$I127&amp;$O127&amp;$Q127&amp;UPPER(TEXT(AH$4,"MMMMYYYY"))&amp;$Z127,IF($W$1="Pesos CLP",S!$AD:$AD,S!$AO:$AO)),0)</f>
        <v>0</v>
      </c>
      <c r="AI127" s="19">
        <f>IF(OR($I127="REAL",$I127="INCURRIDO"),SUMIF(S!$O:$O,$I127&amp;$O127&amp;$Q127&amp;UPPER(TEXT(AI$4,"MMMMYYYY"))&amp;$Z127,IF($W$1="Pesos CLP",S!$AD:$AD,S!$AO:$AO)),0)</f>
        <v>0</v>
      </c>
      <c r="AJ127" s="19">
        <f>IF(OR($I127="REAL",$I127="INCURRIDO"),SUMIF(S!$O:$O,$I127&amp;$O127&amp;$Q127&amp;UPPER(TEXT(AJ$4,"MMMMYYYY"))&amp;$Z127,IF($W$1="Pesos CLP",S!$AD:$AD,S!$AO:$AO)),0)</f>
        <v>0</v>
      </c>
      <c r="AK127" s="19">
        <f>IF(OR($I127="REAL",$I127="INCURRIDO"),SUMIF(S!$O:$O,$I127&amp;$O127&amp;$Q127&amp;UPPER(TEXT(AK$4,"MMMMYYYY"))&amp;$Z127,IF($W$1="Pesos CLP",S!$AD:$AD,S!$AO:$AO)),0)</f>
        <v>0</v>
      </c>
      <c r="AL127" s="19">
        <f>IF(OR($I127="REAL",$I127="INCURRIDO"),SUMIF(S!$O:$O,$I127&amp;$O127&amp;$Q127&amp;UPPER(TEXT(AL$4,"MMMMYYYY"))&amp;$Z127,IF($W$1="Pesos CLP",S!$AD:$AD,S!$AO:$AO)),0)</f>
        <v>0</v>
      </c>
      <c r="AM127" s="19">
        <f>IF(OR($I127="REAL",$I127="INCURRIDO"),SUMIF(S!$O:$O,$I127&amp;$O127&amp;$Q127&amp;UPPER(TEXT(AM$4,"MMMMYYYY"))&amp;$Z127,IF($W$1="Pesos CLP",S!$AD:$AD,S!$AO:$AO)),0)</f>
        <v>0</v>
      </c>
      <c r="AN127" s="19">
        <f>IF(OR($I127="REAL",$I127="INCURRIDO"),SUMIF(S!$O:$O,$I127&amp;$O127&amp;$Q127&amp;UPPER(TEXT(AN$4,"MMMMYYYY"))&amp;$Z127,IF($W$1="Pesos CLP",S!$AD:$AD,S!$AO:$AO)),0)</f>
        <v>0</v>
      </c>
      <c r="AO127" s="19">
        <f>IF(OR($I127="REAL",$I127="INCURRIDO"),SUMIF(S!$O:$O,$I127&amp;$O127&amp;$Q127&amp;UPPER(TEXT(AO$4,"MMMMYYYY"))&amp;$Z127,IF($W$1="Pesos CLP",S!$AD:$AD,S!$AO:$AO)),0)</f>
        <v>0</v>
      </c>
      <c r="AP127" s="19">
        <f>IF(OR($I127="REAL",$I127="INCURRIDO"),SUMIF(S!$O:$O,$I127&amp;$O127&amp;$Q127&amp;UPPER(TEXT(AP$4,"MMMMYYYY"))&amp;$Z127,IF($W$1="Pesos CLP",S!$AD:$AD,S!$AO:$AO)),0)</f>
        <v>0</v>
      </c>
      <c r="AQ127" s="19">
        <f>IF(OR($I127="REAL",$I127="INCURRIDO"),SUMIF(S!$O:$O,$I127&amp;$O127&amp;$Q127&amp;UPPER(TEXT(AQ$4,"MMMMYYYY"))&amp;$Z127,IF($W$1="Pesos CLP",S!$AD:$AD,S!$AO:$AO)),0)</f>
        <v>0</v>
      </c>
      <c r="AR127" s="19">
        <f>IF(OR($I127="REAL",$I127="INCURRIDO"),SUMIF(S!$O:$O,$I127&amp;$O127&amp;$Q127&amp;UPPER(TEXT(AR$4,"MMMMYYYY"))&amp;$Z127,IF($W$1="Pesos CLP",S!$AD:$AD,S!$AO:$AO)),0)</f>
        <v>0</v>
      </c>
      <c r="AS127" s="19">
        <f>IF(OR($I127="REAL",$I127="INCURRIDO"),SUMIF(S!$O:$O,$I127&amp;$O127&amp;$Q127&amp;UPPER(TEXT(AS$4,"MMMMYYYY"))&amp;$Z127,IF($W$1="Pesos CLP",S!$AD:$AD,S!$AO:$AO)),0)</f>
        <v>0</v>
      </c>
      <c r="AT127" s="19">
        <f>IF(OR($I127="REAL",$I127="INCURRIDO"),SUMIF(S!$O:$O,$I127&amp;$O127&amp;$Q127&amp;UPPER(TEXT(AT$4,"MMMMYYYY"))&amp;$Z127,IF($W$1="Pesos CLP",S!$AD:$AD,S!$AO:$AO)),0)</f>
        <v>0</v>
      </c>
      <c r="AU127" s="19">
        <f>IF(OR($I127="REAL",$I127="INCURRIDO"),SUMIF(S!$O:$O,$I127&amp;$O127&amp;$Q127&amp;UPPER(TEXT(AU$4,"MMMMYYYY"))&amp;$Z127,IF($W$1="Pesos CLP",S!$AD:$AD,S!$AO:$AO)),0)</f>
        <v>0</v>
      </c>
      <c r="AV127" s="19">
        <f>IF(OR($I127="REAL",$I127="INCURRIDO"),SUMIF(S!$O:$O,$I127&amp;$O127&amp;$Q127&amp;UPPER(TEXT(AV$4,"MMMMYYYY"))&amp;$Z127,IF($W$1="Pesos CLP",S!$AD:$AD,S!$AO:$AO)),0)</f>
        <v>0</v>
      </c>
      <c r="AW127" s="19">
        <f>IF(OR($I127="REAL",$I127="INCURRIDO"),SUMIF(S!$O:$O,$I127&amp;$O127&amp;$Q127&amp;UPPER(TEXT(AW$4,"MMMMYYYY"))&amp;$Z127,IF($W$1="Pesos CLP",S!$AD:$AD,S!$AO:$AO)),0)</f>
        <v>0</v>
      </c>
      <c r="AX127" s="19">
        <f>IF(OR($I127="REAL",$I127="INCURRIDO"),SUMIF(S!$O:$O,$I127&amp;$O127&amp;$Q127&amp;UPPER(TEXT(AX$4,"MMMMYYYY"))&amp;$Z127,IF($W$1="Pesos CLP",S!$AD:$AD,S!$AO:$AO)),0)</f>
        <v>0</v>
      </c>
      <c r="AY127" s="19">
        <f>IF(OR($I127="REAL",$I127="INCURRIDO"),SUMIF(S!$O:$O,$I127&amp;$O127&amp;$Q127&amp;UPPER(TEXT(AY$4,"MMMMYYYY"))&amp;$Z127,IF($W$1="Pesos CLP",S!$AD:$AD,S!$AO:$AO)),0)</f>
        <v>0</v>
      </c>
      <c r="AZ127" s="19">
        <f>IF(OR($I127="REAL",$I127="INCURRIDO"),SUMIF(S!$O:$O,$I127&amp;$O127&amp;$Q127&amp;UPPER(TEXT(AZ$4,"MMMMYYYY"))&amp;$Z127,IF($W$1="Pesos CLP",S!$AD:$AD,S!$AO:$AO)),0)</f>
        <v>0</v>
      </c>
      <c r="BA127" s="19">
        <f>IF(OR($I127="REAL",$I127="INCURRIDO"),SUMIF(S!$O:$O,$I127&amp;$O127&amp;$Q127&amp;UPPER(TEXT(BA$4,"MMMMYYYY"))&amp;$Z127,IF($W$1="Pesos CLP",S!$AD:$AD,S!$AO:$AO)),0)</f>
        <v>0</v>
      </c>
      <c r="BB127" s="19">
        <f>IF(OR($I127="REAL",$I127="INCURRIDO"),SUMIF(S!$O:$O,$I127&amp;$O127&amp;$Q127&amp;UPPER(TEXT(BB$4,"MMMMYYYY"))&amp;$Z127,IF($W$1="Pesos CLP",S!$AD:$AD,S!$AO:$AO)),0)</f>
        <v>0</v>
      </c>
      <c r="BC127" s="19">
        <f>IF(OR($I127="REAL",$I127="INCURRIDO"),SUMIF(S!$O:$O,$I127&amp;$O127&amp;$Q127&amp;UPPER(TEXT(BC$4,"MMMMYYYY"))&amp;$Z127,IF($W$1="Pesos CLP",S!$AD:$AD,S!$AO:$AO)),0)</f>
        <v>0</v>
      </c>
      <c r="BD127" s="19">
        <f>IF(OR($I127="REAL",$I127="INCURRIDO"),SUMIF(S!$O:$O,$I127&amp;$O127&amp;$Q127&amp;UPPER(TEXT(BD$4,"MMMMYYYY"))&amp;$Z127,IF($W$1="Pesos CLP",S!$AD:$AD,S!$AO:$AO)),0)</f>
        <v>0</v>
      </c>
      <c r="BE127" s="19">
        <f>IF(OR($I127="REAL",$I127="INCURRIDO"),SUMIF(S!$O:$O,$I127&amp;$O127&amp;$Q127&amp;UPPER(TEXT(BE$4,"MMMMYYYY"))&amp;$Z127,IF($W$1="Pesos CLP",S!$AD:$AD,S!$AO:$AO)),0)</f>
        <v>0</v>
      </c>
      <c r="BF127" s="19">
        <f>IF(OR($I127="REAL",$I127="INCURRIDO"),SUMIF(S!$O:$O,$I127&amp;$O127&amp;$Q127&amp;UPPER(TEXT(BF$4,"MMMMYYYY"))&amp;$Z127,IF($W$1="Pesos CLP",S!$AD:$AD,S!$AO:$AO)),0)</f>
        <v>0</v>
      </c>
      <c r="BG127" s="19">
        <f>IF(OR($I127="REAL",$I127="INCURRIDO"),SUMIF(S!$O:$O,$I127&amp;$O127&amp;$Q127&amp;UPPER(TEXT(BG$4,"MMMMYYYY"))&amp;$Z127,IF($W$1="Pesos CLP",S!$AD:$AD,S!$AO:$AO)),0)</f>
        <v>0</v>
      </c>
      <c r="BH127" s="19">
        <f>IF(OR($I127="REAL",$I127="INCURRIDO"),SUMIF(S!$O:$O,$I127&amp;$O127&amp;$Q127&amp;UPPER(TEXT(BH$4,"MMMMYYYY"))&amp;$Z127,IF($W$1="Pesos CLP",S!$AD:$AD,S!$AO:$AO)),0)</f>
        <v>0</v>
      </c>
      <c r="BI127" s="19">
        <f>IF(OR($I127="REAL",$I127="INCURRIDO"),SUMIF(S!$O:$O,$I127&amp;$O127&amp;$Q127&amp;UPPER(TEXT(BI$4,"MMMMYYYY"))&amp;$Z127,IF($W$1="Pesos CLP",S!$AD:$AD,S!$AO:$AO)),0)</f>
        <v>0</v>
      </c>
      <c r="BJ127" s="19">
        <f>IF(OR($I127="REAL",$I127="INCURRIDO"),SUMIF(S!$O:$O,$I127&amp;$O127&amp;$Q127&amp;UPPER(TEXT(BJ$4,"MMMMYYYY"))&amp;$Z127,IF($W$1="Pesos CLP",S!$AD:$AD,S!$AO:$AO)),0)</f>
        <v>0</v>
      </c>
      <c r="BK127" s="19">
        <f>IF(OR($I127="REAL",$I127="INCURRIDO"),SUMIF(S!$O:$O,$I127&amp;$O127&amp;$Q127&amp;UPPER(TEXT(BK$4,"MMMMYYYY"))&amp;$Z127,IF($W$1="Pesos CLP",S!$AD:$AD,S!$AO:$AO)),0)</f>
        <v>0</v>
      </c>
      <c r="BL127" s="19">
        <f>IF(OR($I127="REAL",$I127="INCURRIDO"),SUMIF(S!$O:$O,$I127&amp;$O127&amp;$Q127&amp;UPPER(TEXT(BL$4,"MMMMYYYY"))&amp;$Z127,IF($W$1="Pesos CLP",S!$AD:$AD,S!$AO:$AO)),0)</f>
        <v>0</v>
      </c>
      <c r="BM127" s="19">
        <f>IF(OR($I127="REAL",$I127="INCURRIDO"),SUMIF(S!$O:$O,$I127&amp;$O127&amp;$Q127&amp;UPPER(TEXT(BM$4,"MMMMYYYY"))&amp;$Z127,IF($W$1="Pesos CLP",S!$AD:$AD,S!$AO:$AO)),0)</f>
        <v>0</v>
      </c>
      <c r="BN127" s="19">
        <f>IF(OR($I127="REAL",$I127="INCURRIDO"),SUMIF(S!$O:$O,$I127&amp;$O127&amp;$Q127&amp;UPPER(TEXT(BN$4,"MMMMYYYY"))&amp;$Z127,IF($W$1="Pesos CLP",S!$AD:$AD,S!$AO:$AO)),0)</f>
        <v>0</v>
      </c>
      <c r="BO127" s="19">
        <f>IF(OR($I127="REAL",$I127="INCURRIDO"),SUMIF(S!$O:$O,$I127&amp;$O127&amp;$Q127&amp;UPPER(TEXT(BO$4,"MMMMYYYY"))&amp;$Z127,IF($W$1="Pesos CLP",S!$AD:$AD,S!$AO:$AO)),0)</f>
        <v>0</v>
      </c>
      <c r="BP127" s="19">
        <f>IF(OR($I127="REAL",$I127="INCURRIDO"),SUMIF(S!$O:$O,$I127&amp;$O127&amp;$Q127&amp;UPPER(TEXT(BP$4,"MMMMYYYY"))&amp;$Z127,IF($W$1="Pesos CLP",S!$AD:$AD,S!$AO:$AO)),0)</f>
        <v>0</v>
      </c>
      <c r="BQ127" s="19">
        <f>IF(OR($I127="REAL",$I127="INCURRIDO"),SUMIF(S!$O:$O,$I127&amp;$O127&amp;$Q127&amp;UPPER(TEXT(BQ$4,"MMMMYYYY"))&amp;$Z127,IF($W$1="Pesos CLP",S!$AD:$AD,S!$AO:$AO)),0)</f>
        <v>0</v>
      </c>
      <c r="BR127" s="19">
        <f>IF(OR($I127="REAL",$I127="INCURRIDO"),SUMIF(S!$O:$O,$I127&amp;$O127&amp;$Q127&amp;UPPER(TEXT(BR$4,"MMMMYYYY"))&amp;$Z127,IF($W$1="Pesos CLP",S!$AD:$AD,S!$AO:$AO)),0)</f>
        <v>0</v>
      </c>
      <c r="BS127" s="19">
        <f>IF(OR($I127="REAL",$I127="INCURRIDO"),SUMIF(S!$O:$O,$I127&amp;$O127&amp;$Q127&amp;UPPER(TEXT(BS$4,"MMMMYYYY"))&amp;$Z127,IF($W$1="Pesos CLP",S!$AD:$AD,S!$AO:$AO)),0)</f>
        <v>0</v>
      </c>
      <c r="BT127" s="19">
        <f>IF(OR($I127="REAL",$I127="INCURRIDO"),SUMIF(S!$O:$O,$I127&amp;$O127&amp;$Q127&amp;UPPER(TEXT(BT$4,"MMMMYYYY"))&amp;$Z127,IF($W$1="Pesos CLP",S!$AD:$AD,S!$AO:$AO)),0)</f>
        <v>0</v>
      </c>
      <c r="BU127" s="19">
        <f>IF(OR($I127="REAL",$I127="INCURRIDO"),SUMIF(S!$O:$O,$I127&amp;$O127&amp;$Q127&amp;UPPER(TEXT(BU$4,"MMMMYYYY"))&amp;$Z127,IF($W$1="Pesos CLP",S!$AD:$AD,S!$AO:$AO)),0)</f>
        <v>0</v>
      </c>
      <c r="BV127" s="19">
        <f>IF(OR($I127="REAL",$I127="INCURRIDO"),SUMIF(S!$O:$O,$I127&amp;$O127&amp;$Q127&amp;UPPER(TEXT(BV$4,"MMMMYYYY"))&amp;$Z127,IF($W$1="Pesos CLP",S!$AD:$AD,S!$AO:$AO)),0)</f>
        <v>0</v>
      </c>
      <c r="BW127" s="19">
        <f>IF(OR($I127="REAL",$I127="INCURRIDO"),SUMIF(S!$O:$O,$I127&amp;$O127&amp;$Q127&amp;UPPER(TEXT(BW$4,"MMMMYYYY"))&amp;$Z127,IF($W$1="Pesos CLP",S!$AD:$AD,S!$AO:$AO)),0)</f>
        <v>0</v>
      </c>
      <c r="BX127" s="19">
        <f>IF(OR($I127="REAL",$I127="INCURRIDO"),SUMIF(S!$O:$O,$I127&amp;$O127&amp;$Q127&amp;UPPER(TEXT(BX$4,"MMMMYYYY"))&amp;$Z127,IF($W$1="Pesos CLP",S!$AD:$AD,S!$AO:$AO)),0)</f>
        <v>0</v>
      </c>
      <c r="BY127" s="19">
        <f>IF(OR($I127="REAL",$I127="INCURRIDO"),SUMIF(S!$O:$O,$I127&amp;$O127&amp;$Q127&amp;UPPER(TEXT(BY$4,"MMMMYYYY"))&amp;$Z127,IF($W$1="Pesos CLP",S!$AD:$AD,S!$AO:$AO)),0)</f>
        <v>0</v>
      </c>
      <c r="BZ127" s="19">
        <f>IF(OR($I127="REAL",$I127="INCURRIDO"),SUMIF(S!$O:$O,$I127&amp;$O127&amp;$Q127&amp;UPPER(TEXT(BZ$4,"MMMMYYYY"))&amp;$Z127,IF($W$1="Pesos CLP",S!$AD:$AD,S!$AO:$AO)),0)</f>
        <v>0</v>
      </c>
      <c r="CA127" s="19">
        <f>IF(OR($I127="REAL",$I127="INCURRIDO"),SUMIF(S!$O:$O,$I127&amp;$O127&amp;$Q127&amp;UPPER(TEXT(CA$4,"MMMMYYYY"))&amp;$Z127,IF($W$1="Pesos CLP",S!$AD:$AD,S!$AO:$AO)),0)</f>
        <v>0</v>
      </c>
      <c r="CB127" s="19">
        <f>IF(OR($I127="REAL",$I127="INCURRIDO"),SUMIF(S!$O:$O,$I127&amp;$O127&amp;$Q127&amp;UPPER(TEXT(CB$4,"MMMMYYYY"))&amp;$Z127,IF($W$1="Pesos CLP",S!$AD:$AD,S!$AO:$AO)),0)</f>
        <v>0</v>
      </c>
      <c r="CC127" s="19">
        <f>IF(OR($I127="REAL",$I127="INCURRIDO"),SUMIF(S!$O:$O,$I127&amp;$O127&amp;$Q127&amp;UPPER(TEXT(CC$4,"MMMMYYYY"))&amp;$Z127,IF($W$1="Pesos CLP",S!$AD:$AD,S!$AO:$AO)),0)</f>
        <v>0</v>
      </c>
      <c r="CD127" s="19">
        <f>IF(OR($I127="REAL",$I127="INCURRIDO"),SUMIF(S!$O:$O,$I127&amp;$O127&amp;$Q127&amp;UPPER(TEXT(CD$4,"MMMMYYYY"))&amp;$Z127,IF($W$1="Pesos CLP",S!$AD:$AD,S!$AO:$AO)),0)</f>
        <v>0</v>
      </c>
      <c r="CE127" s="19">
        <f>IF(OR($I127="REAL",$I127="INCURRIDO"),SUMIF(S!$O:$O,$I127&amp;$O127&amp;$Q127&amp;UPPER(TEXT(CE$4,"MMMMYYYY"))&amp;$Z127,IF($W$1="Pesos CLP",S!$AD:$AD,S!$AO:$AO)),0)</f>
        <v>0</v>
      </c>
      <c r="CF127" s="19">
        <f>IF(OR($I127="REAL",$I127="INCURRIDO"),SUMIF(S!$O:$O,$I127&amp;$O127&amp;$Q127&amp;UPPER(TEXT(CF$4,"MMMMYYYY"))&amp;$Z127,IF($W$1="Pesos CLP",S!$AD:$AD,S!$AO:$AO)),0)</f>
        <v>0</v>
      </c>
      <c r="CG127" s="19">
        <f>IF(OR($I127="REAL",$I127="INCURRIDO"),SUMIF(S!$O:$O,$I127&amp;$O127&amp;$Q127&amp;UPPER(TEXT(CG$4,"MMMMYYYY"))&amp;$Z127,IF($W$1="Pesos CLP",S!$AD:$AD,S!$AO:$AO)),0)</f>
        <v>0</v>
      </c>
      <c r="CH127" s="19">
        <f>IF(OR($I127="REAL",$I127="INCURRIDO"),SUMIF(S!$O:$O,$I127&amp;$O127&amp;$Q127&amp;UPPER(TEXT(CH$4,"MMMMYYYY"))&amp;$Z127,IF($W$1="Pesos CLP",S!$AD:$AD,S!$AO:$AO)),0)</f>
        <v>0</v>
      </c>
      <c r="CI127" s="19">
        <f>IF(OR($I127="REAL",$I127="INCURRIDO"),SUMIF(S!$O:$O,$I127&amp;$O127&amp;$Q127&amp;UPPER(TEXT(CI$4,"MMMMYYYY"))&amp;$Z127,IF($W$1="Pesos CLP",S!$AD:$AD,S!$AO:$AO)),0)</f>
        <v>0</v>
      </c>
      <c r="CJ127" s="19">
        <f>IF(OR($I127="REAL",$I127="INCURRIDO"),SUMIF(S!$O:$O,$I127&amp;$O127&amp;$Q127&amp;UPPER(TEXT(CJ$4,"MMMMYYYY"))&amp;$Z127,IF($W$1="Pesos CLP",S!$AD:$AD,S!$AO:$AO)),0)</f>
        <v>0</v>
      </c>
      <c r="CK127" s="378">
        <f t="shared" si="129"/>
        <v>0</v>
      </c>
      <c r="CL127" s="378">
        <f t="shared" si="129"/>
        <v>0</v>
      </c>
      <c r="CM127" s="378">
        <f t="shared" si="129"/>
        <v>0</v>
      </c>
      <c r="CN127" s="378">
        <f t="shared" si="129"/>
        <v>0</v>
      </c>
      <c r="CO127" s="378">
        <f t="shared" si="129"/>
        <v>0</v>
      </c>
      <c r="CP127" s="378">
        <f t="shared" si="129"/>
        <v>0</v>
      </c>
      <c r="CQ127" s="378">
        <f t="shared" si="129"/>
        <v>0</v>
      </c>
      <c r="CR127" s="378">
        <f t="shared" si="129"/>
        <v>0</v>
      </c>
      <c r="CS127" s="378">
        <f t="shared" si="129"/>
        <v>0</v>
      </c>
      <c r="CT127" s="378">
        <f t="shared" si="130"/>
        <v>0</v>
      </c>
      <c r="CU127" s="378">
        <f t="shared" si="130"/>
        <v>0</v>
      </c>
      <c r="CV127" s="378">
        <f t="shared" si="130"/>
        <v>0</v>
      </c>
      <c r="CW127" s="378">
        <f t="shared" si="130"/>
        <v>0</v>
      </c>
      <c r="CX127" s="378">
        <f t="shared" si="130"/>
        <v>2051.7397626925754</v>
      </c>
      <c r="CY127" s="378">
        <f t="shared" si="130"/>
        <v>2051.7397626925754</v>
      </c>
      <c r="CZ127" s="378">
        <f t="shared" si="130"/>
        <v>2051.7397626925754</v>
      </c>
      <c r="DA127" s="378">
        <f t="shared" si="130"/>
        <v>2051.7397626925754</v>
      </c>
      <c r="DB127" s="378">
        <f t="shared" si="130"/>
        <v>2051.7397626925754</v>
      </c>
      <c r="DC127" s="378">
        <f t="shared" si="130"/>
        <v>0</v>
      </c>
      <c r="DD127" s="378">
        <f t="shared" si="131"/>
        <v>0</v>
      </c>
      <c r="DE127" s="378">
        <f t="shared" si="131"/>
        <v>0</v>
      </c>
      <c r="DF127" s="378">
        <f t="shared" si="131"/>
        <v>0</v>
      </c>
      <c r="DG127" s="378">
        <f t="shared" si="131"/>
        <v>0</v>
      </c>
      <c r="DH127" s="378">
        <f t="shared" si="131"/>
        <v>0</v>
      </c>
      <c r="DI127" s="378">
        <f t="shared" si="131"/>
        <v>0</v>
      </c>
      <c r="DJ127" s="378">
        <f t="shared" si="131"/>
        <v>0</v>
      </c>
      <c r="DK127" s="378">
        <f t="shared" si="131"/>
        <v>0</v>
      </c>
      <c r="DL127" s="378">
        <f t="shared" si="131"/>
        <v>0</v>
      </c>
      <c r="DM127" s="378">
        <f t="shared" si="131"/>
        <v>0</v>
      </c>
      <c r="DN127" s="378">
        <f t="shared" si="132"/>
        <v>0</v>
      </c>
      <c r="DO127" s="378">
        <f t="shared" si="132"/>
        <v>0</v>
      </c>
      <c r="DP127" s="378">
        <f t="shared" si="132"/>
        <v>0</v>
      </c>
      <c r="DQ127" s="378">
        <f t="shared" si="132"/>
        <v>0</v>
      </c>
      <c r="DR127" s="378">
        <f t="shared" si="132"/>
        <v>0</v>
      </c>
      <c r="DS127" s="378">
        <f t="shared" si="132"/>
        <v>0</v>
      </c>
      <c r="DT127" s="378">
        <f t="shared" si="132"/>
        <v>0</v>
      </c>
      <c r="DU127" s="378">
        <f t="shared" si="132"/>
        <v>0</v>
      </c>
      <c r="DV127" s="378">
        <f t="shared" si="132"/>
        <v>0</v>
      </c>
      <c r="DW127" s="378">
        <f t="shared" si="132"/>
        <v>0</v>
      </c>
      <c r="DX127" s="378">
        <f t="shared" si="133"/>
        <v>0</v>
      </c>
      <c r="DY127" s="378">
        <f t="shared" si="133"/>
        <v>0</v>
      </c>
      <c r="DZ127" s="378">
        <f t="shared" si="133"/>
        <v>0</v>
      </c>
      <c r="EA127" s="378">
        <f t="shared" si="133"/>
        <v>0</v>
      </c>
      <c r="EB127" s="378">
        <f t="shared" si="133"/>
        <v>0</v>
      </c>
      <c r="EC127" s="378">
        <f t="shared" si="133"/>
        <v>0</v>
      </c>
      <c r="ED127" s="378">
        <f t="shared" si="133"/>
        <v>0</v>
      </c>
      <c r="EE127" s="378">
        <f t="shared" si="133"/>
        <v>0</v>
      </c>
      <c r="EF127" s="378">
        <f t="shared" si="133"/>
        <v>0</v>
      </c>
      <c r="EG127" s="378">
        <f t="shared" si="133"/>
        <v>0</v>
      </c>
      <c r="EH127" s="378">
        <f t="shared" si="134"/>
        <v>0</v>
      </c>
      <c r="EI127" s="378">
        <f t="shared" si="134"/>
        <v>0</v>
      </c>
      <c r="EJ127" s="378">
        <f t="shared" si="134"/>
        <v>0</v>
      </c>
      <c r="EK127" s="378">
        <f t="shared" si="134"/>
        <v>0</v>
      </c>
      <c r="EL127" s="378">
        <f t="shared" si="134"/>
        <v>0</v>
      </c>
      <c r="EM127" s="378">
        <f t="shared" si="134"/>
        <v>0</v>
      </c>
      <c r="EN127" s="378">
        <f t="shared" si="134"/>
        <v>0</v>
      </c>
      <c r="EO127" s="378">
        <f t="shared" si="134"/>
        <v>0</v>
      </c>
      <c r="EP127" s="378">
        <f t="shared" si="134"/>
        <v>0</v>
      </c>
      <c r="EQ127" s="378">
        <f t="shared" si="134"/>
        <v>0</v>
      </c>
    </row>
    <row r="128" spans="1:147" x14ac:dyDescent="0.3">
      <c r="A128" s="368"/>
      <c r="B128" s="368"/>
      <c r="C128" s="368"/>
      <c r="D128" s="368">
        <f t="shared" si="77"/>
        <v>1.034195933456562</v>
      </c>
      <c r="E128" s="368" t="str">
        <f>VLOOKUP(TEXT(Z128,0),'G2'!B:D,3,0)</f>
        <v>MN</v>
      </c>
      <c r="F128" s="816">
        <f t="shared" si="78"/>
        <v>0</v>
      </c>
      <c r="G128" s="755">
        <f t="shared" si="75"/>
        <v>0</v>
      </c>
      <c r="H128" s="756" t="s">
        <v>1190</v>
      </c>
      <c r="I128" s="370" t="s">
        <v>93</v>
      </c>
      <c r="J128" s="370" t="s">
        <v>269</v>
      </c>
      <c r="K128" s="368">
        <v>510114</v>
      </c>
      <c r="L128" s="368" t="s">
        <v>24</v>
      </c>
      <c r="M128" s="369"/>
      <c r="N128" s="370" t="s">
        <v>1033</v>
      </c>
      <c r="O128" s="370" t="s">
        <v>613</v>
      </c>
      <c r="P128" s="643" t="s">
        <v>1166</v>
      </c>
      <c r="Q128" s="370" t="s">
        <v>695</v>
      </c>
      <c r="R128" s="370" t="s">
        <v>26</v>
      </c>
      <c r="S128" s="371">
        <v>0.2</v>
      </c>
      <c r="T128" s="678">
        <v>46447</v>
      </c>
      <c r="U128" s="678">
        <v>46599</v>
      </c>
      <c r="V128" s="373">
        <v>5</v>
      </c>
      <c r="W128" s="374">
        <v>8997504.6210720893</v>
      </c>
      <c r="X128" s="17" cm="1">
        <f t="array" ref="X128">+IF($W$1="Pesos CLP",W128,W128/TC)*MB_24A25</f>
        <v>10258.698813462875</v>
      </c>
      <c r="Y128" s="18">
        <f t="shared" si="107"/>
        <v>10258.698813462877</v>
      </c>
      <c r="Z128">
        <v>91243110</v>
      </c>
      <c r="AA128" s="19">
        <f>IF(OR($I128="REAL",$I128="INCURRIDO"),SUMIF(S!$O:$O,$I128&amp;$O128&amp;$Q128&amp;UPPER(TEXT(AA$4,"MMMMYYYY"))&amp;$Z128,IF($W$1="Pesos CLP",S!$AD:$AD,S!$AO:$AO)),0)</f>
        <v>0</v>
      </c>
      <c r="AB128" s="19">
        <f>IF(OR($I128="REAL",$I128="INCURRIDO"),SUMIF(S!$O:$O,$I128&amp;$O128&amp;$Q128&amp;UPPER(TEXT(AB$4,"MMMMYYYY"))&amp;$Z128,IF($W$1="Pesos CLP",S!$AD:$AD,S!$AO:$AO)),0)</f>
        <v>0</v>
      </c>
      <c r="AC128" s="19">
        <f>IF(OR($I128="REAL",$I128="INCURRIDO"),SUMIF(S!$O:$O,$I128&amp;$O128&amp;$Q128&amp;UPPER(TEXT(AC$4,"MMMMYYYY"))&amp;$Z128,IF($W$1="Pesos CLP",S!$AD:$AD,S!$AO:$AO)),0)</f>
        <v>0</v>
      </c>
      <c r="AD128" s="19">
        <f>IF(OR($I128="REAL",$I128="INCURRIDO"),SUMIF(S!$O:$O,$I128&amp;$O128&amp;$Q128&amp;UPPER(TEXT(AD$4,"MMMMYYYY"))&amp;$Z128,IF($W$1="Pesos CLP",S!$AD:$AD,S!$AO:$AO)),0)</f>
        <v>0</v>
      </c>
      <c r="AE128" s="19">
        <f>IF(OR($I128="REAL",$I128="INCURRIDO"),SUMIF(S!$O:$O,$I128&amp;$O128&amp;$Q128&amp;UPPER(TEXT(AE$4,"MMMMYYYY"))&amp;$Z128,IF($W$1="Pesos CLP",S!$AD:$AD,S!$AO:$AO)),0)</f>
        <v>0</v>
      </c>
      <c r="AF128" s="19">
        <f>IF(OR($I128="REAL",$I128="INCURRIDO"),SUMIF(S!$O:$O,$I128&amp;$O128&amp;$Q128&amp;UPPER(TEXT(AF$4,"MMMMYYYY"))&amp;$Z128,IF($W$1="Pesos CLP",S!$AD:$AD,S!$AO:$AO)),0)</f>
        <v>0</v>
      </c>
      <c r="AG128" s="19">
        <f>IF(OR($I128="REAL",$I128="INCURRIDO"),SUMIF(S!$O:$O,$I128&amp;$O128&amp;$Q128&amp;UPPER(TEXT(AG$4,"MMMMYYYY"))&amp;$Z128,IF($W$1="Pesos CLP",S!$AD:$AD,S!$AO:$AO)),0)</f>
        <v>0</v>
      </c>
      <c r="AH128" s="19">
        <f>IF(OR($I128="REAL",$I128="INCURRIDO"),SUMIF(S!$O:$O,$I128&amp;$O128&amp;$Q128&amp;UPPER(TEXT(AH$4,"MMMMYYYY"))&amp;$Z128,IF($W$1="Pesos CLP",S!$AD:$AD,S!$AO:$AO)),0)</f>
        <v>0</v>
      </c>
      <c r="AI128" s="19">
        <f>IF(OR($I128="REAL",$I128="INCURRIDO"),SUMIF(S!$O:$O,$I128&amp;$O128&amp;$Q128&amp;UPPER(TEXT(AI$4,"MMMMYYYY"))&amp;$Z128,IF($W$1="Pesos CLP",S!$AD:$AD,S!$AO:$AO)),0)</f>
        <v>0</v>
      </c>
      <c r="AJ128" s="19">
        <f>IF(OR($I128="REAL",$I128="INCURRIDO"),SUMIF(S!$O:$O,$I128&amp;$O128&amp;$Q128&amp;UPPER(TEXT(AJ$4,"MMMMYYYY"))&amp;$Z128,IF($W$1="Pesos CLP",S!$AD:$AD,S!$AO:$AO)),0)</f>
        <v>0</v>
      </c>
      <c r="AK128" s="19">
        <f>IF(OR($I128="REAL",$I128="INCURRIDO"),SUMIF(S!$O:$O,$I128&amp;$O128&amp;$Q128&amp;UPPER(TEXT(AK$4,"MMMMYYYY"))&amp;$Z128,IF($W$1="Pesos CLP",S!$AD:$AD,S!$AO:$AO)),0)</f>
        <v>0</v>
      </c>
      <c r="AL128" s="19">
        <f>IF(OR($I128="REAL",$I128="INCURRIDO"),SUMIF(S!$O:$O,$I128&amp;$O128&amp;$Q128&amp;UPPER(TEXT(AL$4,"MMMMYYYY"))&amp;$Z128,IF($W$1="Pesos CLP",S!$AD:$AD,S!$AO:$AO)),0)</f>
        <v>0</v>
      </c>
      <c r="AM128" s="19">
        <f>IF(OR($I128="REAL",$I128="INCURRIDO"),SUMIF(S!$O:$O,$I128&amp;$O128&amp;$Q128&amp;UPPER(TEXT(AM$4,"MMMMYYYY"))&amp;$Z128,IF($W$1="Pesos CLP",S!$AD:$AD,S!$AO:$AO)),0)</f>
        <v>0</v>
      </c>
      <c r="AN128" s="19">
        <f>IF(OR($I128="REAL",$I128="INCURRIDO"),SUMIF(S!$O:$O,$I128&amp;$O128&amp;$Q128&amp;UPPER(TEXT(AN$4,"MMMMYYYY"))&amp;$Z128,IF($W$1="Pesos CLP",S!$AD:$AD,S!$AO:$AO)),0)</f>
        <v>0</v>
      </c>
      <c r="AO128" s="19">
        <f>IF(OR($I128="REAL",$I128="INCURRIDO"),SUMIF(S!$O:$O,$I128&amp;$O128&amp;$Q128&amp;UPPER(TEXT(AO$4,"MMMMYYYY"))&amp;$Z128,IF($W$1="Pesos CLP",S!$AD:$AD,S!$AO:$AO)),0)</f>
        <v>0</v>
      </c>
      <c r="AP128" s="19">
        <f>IF(OR($I128="REAL",$I128="INCURRIDO"),SUMIF(S!$O:$O,$I128&amp;$O128&amp;$Q128&amp;UPPER(TEXT(AP$4,"MMMMYYYY"))&amp;$Z128,IF($W$1="Pesos CLP",S!$AD:$AD,S!$AO:$AO)),0)</f>
        <v>0</v>
      </c>
      <c r="AQ128" s="19">
        <f>IF(OR($I128="REAL",$I128="INCURRIDO"),SUMIF(S!$O:$O,$I128&amp;$O128&amp;$Q128&amp;UPPER(TEXT(AQ$4,"MMMMYYYY"))&amp;$Z128,IF($W$1="Pesos CLP",S!$AD:$AD,S!$AO:$AO)),0)</f>
        <v>0</v>
      </c>
      <c r="AR128" s="19">
        <f>IF(OR($I128="REAL",$I128="INCURRIDO"),SUMIF(S!$O:$O,$I128&amp;$O128&amp;$Q128&amp;UPPER(TEXT(AR$4,"MMMMYYYY"))&amp;$Z128,IF($W$1="Pesos CLP",S!$AD:$AD,S!$AO:$AO)),0)</f>
        <v>0</v>
      </c>
      <c r="AS128" s="19">
        <f>IF(OR($I128="REAL",$I128="INCURRIDO"),SUMIF(S!$O:$O,$I128&amp;$O128&amp;$Q128&amp;UPPER(TEXT(AS$4,"MMMMYYYY"))&amp;$Z128,IF($W$1="Pesos CLP",S!$AD:$AD,S!$AO:$AO)),0)</f>
        <v>0</v>
      </c>
      <c r="AT128" s="19">
        <f>IF(OR($I128="REAL",$I128="INCURRIDO"),SUMIF(S!$O:$O,$I128&amp;$O128&amp;$Q128&amp;UPPER(TEXT(AT$4,"MMMMYYYY"))&amp;$Z128,IF($W$1="Pesos CLP",S!$AD:$AD,S!$AO:$AO)),0)</f>
        <v>0</v>
      </c>
      <c r="AU128" s="19">
        <f>IF(OR($I128="REAL",$I128="INCURRIDO"),SUMIF(S!$O:$O,$I128&amp;$O128&amp;$Q128&amp;UPPER(TEXT(AU$4,"MMMMYYYY"))&amp;$Z128,IF($W$1="Pesos CLP",S!$AD:$AD,S!$AO:$AO)),0)</f>
        <v>0</v>
      </c>
      <c r="AV128" s="19">
        <f>IF(OR($I128="REAL",$I128="INCURRIDO"),SUMIF(S!$O:$O,$I128&amp;$O128&amp;$Q128&amp;UPPER(TEXT(AV$4,"MMMMYYYY"))&amp;$Z128,IF($W$1="Pesos CLP",S!$AD:$AD,S!$AO:$AO)),0)</f>
        <v>0</v>
      </c>
      <c r="AW128" s="19">
        <f>IF(OR($I128="REAL",$I128="INCURRIDO"),SUMIF(S!$O:$O,$I128&amp;$O128&amp;$Q128&amp;UPPER(TEXT(AW$4,"MMMMYYYY"))&amp;$Z128,IF($W$1="Pesos CLP",S!$AD:$AD,S!$AO:$AO)),0)</f>
        <v>0</v>
      </c>
      <c r="AX128" s="19">
        <f>IF(OR($I128="REAL",$I128="INCURRIDO"),SUMIF(S!$O:$O,$I128&amp;$O128&amp;$Q128&amp;UPPER(TEXT(AX$4,"MMMMYYYY"))&amp;$Z128,IF($W$1="Pesos CLP",S!$AD:$AD,S!$AO:$AO)),0)</f>
        <v>0</v>
      </c>
      <c r="AY128" s="19">
        <f>IF(OR($I128="REAL",$I128="INCURRIDO"),SUMIF(S!$O:$O,$I128&amp;$O128&amp;$Q128&amp;UPPER(TEXT(AY$4,"MMMMYYYY"))&amp;$Z128,IF($W$1="Pesos CLP",S!$AD:$AD,S!$AO:$AO)),0)</f>
        <v>0</v>
      </c>
      <c r="AZ128" s="19">
        <f>IF(OR($I128="REAL",$I128="INCURRIDO"),SUMIF(S!$O:$O,$I128&amp;$O128&amp;$Q128&amp;UPPER(TEXT(AZ$4,"MMMMYYYY"))&amp;$Z128,IF($W$1="Pesos CLP",S!$AD:$AD,S!$AO:$AO)),0)</f>
        <v>0</v>
      </c>
      <c r="BA128" s="19">
        <f>IF(OR($I128="REAL",$I128="INCURRIDO"),SUMIF(S!$O:$O,$I128&amp;$O128&amp;$Q128&amp;UPPER(TEXT(BA$4,"MMMMYYYY"))&amp;$Z128,IF($W$1="Pesos CLP",S!$AD:$AD,S!$AO:$AO)),0)</f>
        <v>0</v>
      </c>
      <c r="BB128" s="19">
        <f>IF(OR($I128="REAL",$I128="INCURRIDO"),SUMIF(S!$O:$O,$I128&amp;$O128&amp;$Q128&amp;UPPER(TEXT(BB$4,"MMMMYYYY"))&amp;$Z128,IF($W$1="Pesos CLP",S!$AD:$AD,S!$AO:$AO)),0)</f>
        <v>0</v>
      </c>
      <c r="BC128" s="19">
        <f>IF(OR($I128="REAL",$I128="INCURRIDO"),SUMIF(S!$O:$O,$I128&amp;$O128&amp;$Q128&amp;UPPER(TEXT(BC$4,"MMMMYYYY"))&amp;$Z128,IF($W$1="Pesos CLP",S!$AD:$AD,S!$AO:$AO)),0)</f>
        <v>0</v>
      </c>
      <c r="BD128" s="19">
        <f>IF(OR($I128="REAL",$I128="INCURRIDO"),SUMIF(S!$O:$O,$I128&amp;$O128&amp;$Q128&amp;UPPER(TEXT(BD$4,"MMMMYYYY"))&amp;$Z128,IF($W$1="Pesos CLP",S!$AD:$AD,S!$AO:$AO)),0)</f>
        <v>0</v>
      </c>
      <c r="BE128" s="19">
        <f>IF(OR($I128="REAL",$I128="INCURRIDO"),SUMIF(S!$O:$O,$I128&amp;$O128&amp;$Q128&amp;UPPER(TEXT(BE$4,"MMMMYYYY"))&amp;$Z128,IF($W$1="Pesos CLP",S!$AD:$AD,S!$AO:$AO)),0)</f>
        <v>0</v>
      </c>
      <c r="BF128" s="19">
        <f>IF(OR($I128="REAL",$I128="INCURRIDO"),SUMIF(S!$O:$O,$I128&amp;$O128&amp;$Q128&amp;UPPER(TEXT(BF$4,"MMMMYYYY"))&amp;$Z128,IF($W$1="Pesos CLP",S!$AD:$AD,S!$AO:$AO)),0)</f>
        <v>0</v>
      </c>
      <c r="BG128" s="19">
        <f>IF(OR($I128="REAL",$I128="INCURRIDO"),SUMIF(S!$O:$O,$I128&amp;$O128&amp;$Q128&amp;UPPER(TEXT(BG$4,"MMMMYYYY"))&amp;$Z128,IF($W$1="Pesos CLP",S!$AD:$AD,S!$AO:$AO)),0)</f>
        <v>0</v>
      </c>
      <c r="BH128" s="19">
        <f>IF(OR($I128="REAL",$I128="INCURRIDO"),SUMIF(S!$O:$O,$I128&amp;$O128&amp;$Q128&amp;UPPER(TEXT(BH$4,"MMMMYYYY"))&amp;$Z128,IF($W$1="Pesos CLP",S!$AD:$AD,S!$AO:$AO)),0)</f>
        <v>0</v>
      </c>
      <c r="BI128" s="19">
        <f>IF(OR($I128="REAL",$I128="INCURRIDO"),SUMIF(S!$O:$O,$I128&amp;$O128&amp;$Q128&amp;UPPER(TEXT(BI$4,"MMMMYYYY"))&amp;$Z128,IF($W$1="Pesos CLP",S!$AD:$AD,S!$AO:$AO)),0)</f>
        <v>0</v>
      </c>
      <c r="BJ128" s="19">
        <f>IF(OR($I128="REAL",$I128="INCURRIDO"),SUMIF(S!$O:$O,$I128&amp;$O128&amp;$Q128&amp;UPPER(TEXT(BJ$4,"MMMMYYYY"))&amp;$Z128,IF($W$1="Pesos CLP",S!$AD:$AD,S!$AO:$AO)),0)</f>
        <v>0</v>
      </c>
      <c r="BK128" s="19">
        <f>IF(OR($I128="REAL",$I128="INCURRIDO"),SUMIF(S!$O:$O,$I128&amp;$O128&amp;$Q128&amp;UPPER(TEXT(BK$4,"MMMMYYYY"))&amp;$Z128,IF($W$1="Pesos CLP",S!$AD:$AD,S!$AO:$AO)),0)</f>
        <v>0</v>
      </c>
      <c r="BL128" s="19">
        <f>IF(OR($I128="REAL",$I128="INCURRIDO"),SUMIF(S!$O:$O,$I128&amp;$O128&amp;$Q128&amp;UPPER(TEXT(BL$4,"MMMMYYYY"))&amp;$Z128,IF($W$1="Pesos CLP",S!$AD:$AD,S!$AO:$AO)),0)</f>
        <v>0</v>
      </c>
      <c r="BM128" s="19">
        <f>IF(OR($I128="REAL",$I128="INCURRIDO"),SUMIF(S!$O:$O,$I128&amp;$O128&amp;$Q128&amp;UPPER(TEXT(BM$4,"MMMMYYYY"))&amp;$Z128,IF($W$1="Pesos CLP",S!$AD:$AD,S!$AO:$AO)),0)</f>
        <v>0</v>
      </c>
      <c r="BN128" s="19">
        <f>IF(OR($I128="REAL",$I128="INCURRIDO"),SUMIF(S!$O:$O,$I128&amp;$O128&amp;$Q128&amp;UPPER(TEXT(BN$4,"MMMMYYYY"))&amp;$Z128,IF($W$1="Pesos CLP",S!$AD:$AD,S!$AO:$AO)),0)</f>
        <v>0</v>
      </c>
      <c r="BO128" s="19">
        <f>IF(OR($I128="REAL",$I128="INCURRIDO"),SUMIF(S!$O:$O,$I128&amp;$O128&amp;$Q128&amp;UPPER(TEXT(BO$4,"MMMMYYYY"))&amp;$Z128,IF($W$1="Pesos CLP",S!$AD:$AD,S!$AO:$AO)),0)</f>
        <v>0</v>
      </c>
      <c r="BP128" s="19">
        <f>IF(OR($I128="REAL",$I128="INCURRIDO"),SUMIF(S!$O:$O,$I128&amp;$O128&amp;$Q128&amp;UPPER(TEXT(BP$4,"MMMMYYYY"))&amp;$Z128,IF($W$1="Pesos CLP",S!$AD:$AD,S!$AO:$AO)),0)</f>
        <v>0</v>
      </c>
      <c r="BQ128" s="19">
        <f>IF(OR($I128="REAL",$I128="INCURRIDO"),SUMIF(S!$O:$O,$I128&amp;$O128&amp;$Q128&amp;UPPER(TEXT(BQ$4,"MMMMYYYY"))&amp;$Z128,IF($W$1="Pesos CLP",S!$AD:$AD,S!$AO:$AO)),0)</f>
        <v>0</v>
      </c>
      <c r="BR128" s="19">
        <f>IF(OR($I128="REAL",$I128="INCURRIDO"),SUMIF(S!$O:$O,$I128&amp;$O128&amp;$Q128&amp;UPPER(TEXT(BR$4,"MMMMYYYY"))&amp;$Z128,IF($W$1="Pesos CLP",S!$AD:$AD,S!$AO:$AO)),0)</f>
        <v>0</v>
      </c>
      <c r="BS128" s="19">
        <f>IF(OR($I128="REAL",$I128="INCURRIDO"),SUMIF(S!$O:$O,$I128&amp;$O128&amp;$Q128&amp;UPPER(TEXT(BS$4,"MMMMYYYY"))&amp;$Z128,IF($W$1="Pesos CLP",S!$AD:$AD,S!$AO:$AO)),0)</f>
        <v>0</v>
      </c>
      <c r="BT128" s="19">
        <f>IF(OR($I128="REAL",$I128="INCURRIDO"),SUMIF(S!$O:$O,$I128&amp;$O128&amp;$Q128&amp;UPPER(TEXT(BT$4,"MMMMYYYY"))&amp;$Z128,IF($W$1="Pesos CLP",S!$AD:$AD,S!$AO:$AO)),0)</f>
        <v>0</v>
      </c>
      <c r="BU128" s="19">
        <f>IF(OR($I128="REAL",$I128="INCURRIDO"),SUMIF(S!$O:$O,$I128&amp;$O128&amp;$Q128&amp;UPPER(TEXT(BU$4,"MMMMYYYY"))&amp;$Z128,IF($W$1="Pesos CLP",S!$AD:$AD,S!$AO:$AO)),0)</f>
        <v>0</v>
      </c>
      <c r="BV128" s="19">
        <f>IF(OR($I128="REAL",$I128="INCURRIDO"),SUMIF(S!$O:$O,$I128&amp;$O128&amp;$Q128&amp;UPPER(TEXT(BV$4,"MMMMYYYY"))&amp;$Z128,IF($W$1="Pesos CLP",S!$AD:$AD,S!$AO:$AO)),0)</f>
        <v>0</v>
      </c>
      <c r="BW128" s="19">
        <f>IF(OR($I128="REAL",$I128="INCURRIDO"),SUMIF(S!$O:$O,$I128&amp;$O128&amp;$Q128&amp;UPPER(TEXT(BW$4,"MMMMYYYY"))&amp;$Z128,IF($W$1="Pesos CLP",S!$AD:$AD,S!$AO:$AO)),0)</f>
        <v>0</v>
      </c>
      <c r="BX128" s="19">
        <f>IF(OR($I128="REAL",$I128="INCURRIDO"),SUMIF(S!$O:$O,$I128&amp;$O128&amp;$Q128&amp;UPPER(TEXT(BX$4,"MMMMYYYY"))&amp;$Z128,IF($W$1="Pesos CLP",S!$AD:$AD,S!$AO:$AO)),0)</f>
        <v>0</v>
      </c>
      <c r="BY128" s="19">
        <f>IF(OR($I128="REAL",$I128="INCURRIDO"),SUMIF(S!$O:$O,$I128&amp;$O128&amp;$Q128&amp;UPPER(TEXT(BY$4,"MMMMYYYY"))&amp;$Z128,IF($W$1="Pesos CLP",S!$AD:$AD,S!$AO:$AO)),0)</f>
        <v>0</v>
      </c>
      <c r="BZ128" s="19">
        <f>IF(OR($I128="REAL",$I128="INCURRIDO"),SUMIF(S!$O:$O,$I128&amp;$O128&amp;$Q128&amp;UPPER(TEXT(BZ$4,"MMMMYYYY"))&amp;$Z128,IF($W$1="Pesos CLP",S!$AD:$AD,S!$AO:$AO)),0)</f>
        <v>0</v>
      </c>
      <c r="CA128" s="19">
        <f>IF(OR($I128="REAL",$I128="INCURRIDO"),SUMIF(S!$O:$O,$I128&amp;$O128&amp;$Q128&amp;UPPER(TEXT(CA$4,"MMMMYYYY"))&amp;$Z128,IF($W$1="Pesos CLP",S!$AD:$AD,S!$AO:$AO)),0)</f>
        <v>0</v>
      </c>
      <c r="CB128" s="19">
        <f>IF(OR($I128="REAL",$I128="INCURRIDO"),SUMIF(S!$O:$O,$I128&amp;$O128&amp;$Q128&amp;UPPER(TEXT(CB$4,"MMMMYYYY"))&amp;$Z128,IF($W$1="Pesos CLP",S!$AD:$AD,S!$AO:$AO)),0)</f>
        <v>0</v>
      </c>
      <c r="CC128" s="19">
        <f>IF(OR($I128="REAL",$I128="INCURRIDO"),SUMIF(S!$O:$O,$I128&amp;$O128&amp;$Q128&amp;UPPER(TEXT(CC$4,"MMMMYYYY"))&amp;$Z128,IF($W$1="Pesos CLP",S!$AD:$AD,S!$AO:$AO)),0)</f>
        <v>0</v>
      </c>
      <c r="CD128" s="19">
        <f>IF(OR($I128="REAL",$I128="INCURRIDO"),SUMIF(S!$O:$O,$I128&amp;$O128&amp;$Q128&amp;UPPER(TEXT(CD$4,"MMMMYYYY"))&amp;$Z128,IF($W$1="Pesos CLP",S!$AD:$AD,S!$AO:$AO)),0)</f>
        <v>0</v>
      </c>
      <c r="CE128" s="19">
        <f>IF(OR($I128="REAL",$I128="INCURRIDO"),SUMIF(S!$O:$O,$I128&amp;$O128&amp;$Q128&amp;UPPER(TEXT(CE$4,"MMMMYYYY"))&amp;$Z128,IF($W$1="Pesos CLP",S!$AD:$AD,S!$AO:$AO)),0)</f>
        <v>0</v>
      </c>
      <c r="CF128" s="19">
        <f>IF(OR($I128="REAL",$I128="INCURRIDO"),SUMIF(S!$O:$O,$I128&amp;$O128&amp;$Q128&amp;UPPER(TEXT(CF$4,"MMMMYYYY"))&amp;$Z128,IF($W$1="Pesos CLP",S!$AD:$AD,S!$AO:$AO)),0)</f>
        <v>0</v>
      </c>
      <c r="CG128" s="19">
        <f>IF(OR($I128="REAL",$I128="INCURRIDO"),SUMIF(S!$O:$O,$I128&amp;$O128&amp;$Q128&amp;UPPER(TEXT(CG$4,"MMMMYYYY"))&amp;$Z128,IF($W$1="Pesos CLP",S!$AD:$AD,S!$AO:$AO)),0)</f>
        <v>0</v>
      </c>
      <c r="CH128" s="19">
        <f>IF(OR($I128="REAL",$I128="INCURRIDO"),SUMIF(S!$O:$O,$I128&amp;$O128&amp;$Q128&amp;UPPER(TEXT(CH$4,"MMMMYYYY"))&amp;$Z128,IF($W$1="Pesos CLP",S!$AD:$AD,S!$AO:$AO)),0)</f>
        <v>0</v>
      </c>
      <c r="CI128" s="19">
        <f>IF(OR($I128="REAL",$I128="INCURRIDO"),SUMIF(S!$O:$O,$I128&amp;$O128&amp;$Q128&amp;UPPER(TEXT(CI$4,"MMMMYYYY"))&amp;$Z128,IF($W$1="Pesos CLP",S!$AD:$AD,S!$AO:$AO)),0)</f>
        <v>0</v>
      </c>
      <c r="CJ128" s="19">
        <f>IF(OR($I128="REAL",$I128="INCURRIDO"),SUMIF(S!$O:$O,$I128&amp;$O128&amp;$Q128&amp;UPPER(TEXT(CJ$4,"MMMMYYYY"))&amp;$Z128,IF($W$1="Pesos CLP",S!$AD:$AD,S!$AO:$AO)),0)</f>
        <v>0</v>
      </c>
      <c r="CK128" s="378">
        <f t="shared" si="129"/>
        <v>0</v>
      </c>
      <c r="CL128" s="378">
        <f t="shared" si="129"/>
        <v>0</v>
      </c>
      <c r="CM128" s="378">
        <f t="shared" si="129"/>
        <v>0</v>
      </c>
      <c r="CN128" s="378">
        <f t="shared" si="129"/>
        <v>0</v>
      </c>
      <c r="CO128" s="378">
        <f t="shared" si="129"/>
        <v>0</v>
      </c>
      <c r="CP128" s="378">
        <f t="shared" si="129"/>
        <v>0</v>
      </c>
      <c r="CQ128" s="378">
        <f t="shared" si="129"/>
        <v>0</v>
      </c>
      <c r="CR128" s="378">
        <f t="shared" si="129"/>
        <v>0</v>
      </c>
      <c r="CS128" s="378">
        <f t="shared" si="129"/>
        <v>0</v>
      </c>
      <c r="CT128" s="378">
        <f t="shared" si="130"/>
        <v>0</v>
      </c>
      <c r="CU128" s="378">
        <f t="shared" si="130"/>
        <v>0</v>
      </c>
      <c r="CV128" s="378">
        <f t="shared" si="130"/>
        <v>0</v>
      </c>
      <c r="CW128" s="378">
        <f t="shared" si="130"/>
        <v>0</v>
      </c>
      <c r="CX128" s="378">
        <f t="shared" si="130"/>
        <v>2051.7397626925754</v>
      </c>
      <c r="CY128" s="378">
        <f t="shared" si="130"/>
        <v>2051.7397626925754</v>
      </c>
      <c r="CZ128" s="378">
        <f t="shared" si="130"/>
        <v>2051.7397626925754</v>
      </c>
      <c r="DA128" s="378">
        <f t="shared" si="130"/>
        <v>2051.7397626925754</v>
      </c>
      <c r="DB128" s="378">
        <f t="shared" si="130"/>
        <v>2051.7397626925754</v>
      </c>
      <c r="DC128" s="378">
        <f t="shared" si="130"/>
        <v>0</v>
      </c>
      <c r="DD128" s="378">
        <f t="shared" si="131"/>
        <v>0</v>
      </c>
      <c r="DE128" s="378">
        <f t="shared" si="131"/>
        <v>0</v>
      </c>
      <c r="DF128" s="378">
        <f t="shared" si="131"/>
        <v>0</v>
      </c>
      <c r="DG128" s="378">
        <f t="shared" si="131"/>
        <v>0</v>
      </c>
      <c r="DH128" s="378">
        <f t="shared" si="131"/>
        <v>0</v>
      </c>
      <c r="DI128" s="378">
        <f t="shared" si="131"/>
        <v>0</v>
      </c>
      <c r="DJ128" s="378">
        <f t="shared" si="131"/>
        <v>0</v>
      </c>
      <c r="DK128" s="378">
        <f t="shared" si="131"/>
        <v>0</v>
      </c>
      <c r="DL128" s="378">
        <f t="shared" si="131"/>
        <v>0</v>
      </c>
      <c r="DM128" s="378">
        <f t="shared" si="131"/>
        <v>0</v>
      </c>
      <c r="DN128" s="378">
        <f t="shared" si="132"/>
        <v>0</v>
      </c>
      <c r="DO128" s="378">
        <f t="shared" si="132"/>
        <v>0</v>
      </c>
      <c r="DP128" s="378">
        <f t="shared" si="132"/>
        <v>0</v>
      </c>
      <c r="DQ128" s="378">
        <f t="shared" si="132"/>
        <v>0</v>
      </c>
      <c r="DR128" s="378">
        <f t="shared" si="132"/>
        <v>0</v>
      </c>
      <c r="DS128" s="378">
        <f t="shared" si="132"/>
        <v>0</v>
      </c>
      <c r="DT128" s="378">
        <f t="shared" si="132"/>
        <v>0</v>
      </c>
      <c r="DU128" s="378">
        <f t="shared" si="132"/>
        <v>0</v>
      </c>
      <c r="DV128" s="378">
        <f t="shared" si="132"/>
        <v>0</v>
      </c>
      <c r="DW128" s="378">
        <f t="shared" si="132"/>
        <v>0</v>
      </c>
      <c r="DX128" s="378">
        <f t="shared" si="133"/>
        <v>0</v>
      </c>
      <c r="DY128" s="378">
        <f t="shared" si="133"/>
        <v>0</v>
      </c>
      <c r="DZ128" s="378">
        <f t="shared" si="133"/>
        <v>0</v>
      </c>
      <c r="EA128" s="378">
        <f t="shared" si="133"/>
        <v>0</v>
      </c>
      <c r="EB128" s="378">
        <f t="shared" si="133"/>
        <v>0</v>
      </c>
      <c r="EC128" s="378">
        <f t="shared" si="133"/>
        <v>0</v>
      </c>
      <c r="ED128" s="378">
        <f t="shared" si="133"/>
        <v>0</v>
      </c>
      <c r="EE128" s="378">
        <f t="shared" si="133"/>
        <v>0</v>
      </c>
      <c r="EF128" s="378">
        <f t="shared" si="133"/>
        <v>0</v>
      </c>
      <c r="EG128" s="378">
        <f t="shared" si="133"/>
        <v>0</v>
      </c>
      <c r="EH128" s="378">
        <f t="shared" si="134"/>
        <v>0</v>
      </c>
      <c r="EI128" s="378">
        <f t="shared" si="134"/>
        <v>0</v>
      </c>
      <c r="EJ128" s="378">
        <f t="shared" si="134"/>
        <v>0</v>
      </c>
      <c r="EK128" s="378">
        <f t="shared" si="134"/>
        <v>0</v>
      </c>
      <c r="EL128" s="378">
        <f t="shared" si="134"/>
        <v>0</v>
      </c>
      <c r="EM128" s="378">
        <f t="shared" si="134"/>
        <v>0</v>
      </c>
      <c r="EN128" s="378">
        <f t="shared" si="134"/>
        <v>0</v>
      </c>
      <c r="EO128" s="378">
        <f t="shared" si="134"/>
        <v>0</v>
      </c>
      <c r="EP128" s="378">
        <f t="shared" si="134"/>
        <v>0</v>
      </c>
      <c r="EQ128" s="378">
        <f t="shared" si="134"/>
        <v>0</v>
      </c>
    </row>
    <row r="129" spans="1:147" x14ac:dyDescent="0.3">
      <c r="A129" s="368"/>
      <c r="B129" s="368"/>
      <c r="C129" s="368"/>
      <c r="D129" s="368">
        <f t="shared" si="77"/>
        <v>1.034195933456562</v>
      </c>
      <c r="E129" s="368" t="str">
        <f>VLOOKUP(TEXT(Z129,0),'G2'!B:D,3,0)</f>
        <v>MN</v>
      </c>
      <c r="F129" s="816">
        <f t="shared" si="78"/>
        <v>0</v>
      </c>
      <c r="G129" s="755">
        <f t="shared" si="75"/>
        <v>0</v>
      </c>
      <c r="H129" s="756" t="s">
        <v>1190</v>
      </c>
      <c r="I129" s="370" t="s">
        <v>93</v>
      </c>
      <c r="J129" s="370" t="s">
        <v>269</v>
      </c>
      <c r="K129" s="368">
        <v>510114</v>
      </c>
      <c r="L129" s="368" t="s">
        <v>24</v>
      </c>
      <c r="M129" s="369"/>
      <c r="N129" s="370" t="s">
        <v>1034</v>
      </c>
      <c r="O129" s="370" t="s">
        <v>613</v>
      </c>
      <c r="P129" s="643" t="s">
        <v>1166</v>
      </c>
      <c r="Q129" s="370" t="s">
        <v>695</v>
      </c>
      <c r="R129" s="370" t="s">
        <v>26</v>
      </c>
      <c r="S129" s="371">
        <v>0.2</v>
      </c>
      <c r="T129" s="720">
        <v>46753</v>
      </c>
      <c r="U129" s="720">
        <v>46783</v>
      </c>
      <c r="V129" s="373">
        <v>1</v>
      </c>
      <c r="W129" s="374">
        <v>8997504.6210720893</v>
      </c>
      <c r="X129" s="17" cm="1">
        <f t="array" ref="X129">+IF($W$1="Pesos CLP",W129,W129/TC)*MB_24A25</f>
        <v>10258.698813462875</v>
      </c>
      <c r="Y129" s="18">
        <f t="shared" si="107"/>
        <v>2051.7397626925754</v>
      </c>
      <c r="Z129">
        <v>91243110</v>
      </c>
      <c r="AA129" s="19">
        <f>IF(OR($I129="REAL",$I129="INCURRIDO"),SUMIF(S!$O:$O,$I129&amp;$O129&amp;$Q129&amp;UPPER(TEXT(AA$4,"MMMMYYYY"))&amp;$Z129,IF($W$1="Pesos CLP",S!$AD:$AD,S!$AO:$AO)),0)</f>
        <v>0</v>
      </c>
      <c r="AB129" s="19">
        <f>IF(OR($I129="REAL",$I129="INCURRIDO"),SUMIF(S!$O:$O,$I129&amp;$O129&amp;$Q129&amp;UPPER(TEXT(AB$4,"MMMMYYYY"))&amp;$Z129,IF($W$1="Pesos CLP",S!$AD:$AD,S!$AO:$AO)),0)</f>
        <v>0</v>
      </c>
      <c r="AC129" s="19">
        <f>IF(OR($I129="REAL",$I129="INCURRIDO"),SUMIF(S!$O:$O,$I129&amp;$O129&amp;$Q129&amp;UPPER(TEXT(AC$4,"MMMMYYYY"))&amp;$Z129,IF($W$1="Pesos CLP",S!$AD:$AD,S!$AO:$AO)),0)</f>
        <v>0</v>
      </c>
      <c r="AD129" s="19">
        <f>IF(OR($I129="REAL",$I129="INCURRIDO"),SUMIF(S!$O:$O,$I129&amp;$O129&amp;$Q129&amp;UPPER(TEXT(AD$4,"MMMMYYYY"))&amp;$Z129,IF($W$1="Pesos CLP",S!$AD:$AD,S!$AO:$AO)),0)</f>
        <v>0</v>
      </c>
      <c r="AE129" s="19">
        <f>IF(OR($I129="REAL",$I129="INCURRIDO"),SUMIF(S!$O:$O,$I129&amp;$O129&amp;$Q129&amp;UPPER(TEXT(AE$4,"MMMMYYYY"))&amp;$Z129,IF($W$1="Pesos CLP",S!$AD:$AD,S!$AO:$AO)),0)</f>
        <v>0</v>
      </c>
      <c r="AF129" s="19">
        <f>IF(OR($I129="REAL",$I129="INCURRIDO"),SUMIF(S!$O:$O,$I129&amp;$O129&amp;$Q129&amp;UPPER(TEXT(AF$4,"MMMMYYYY"))&amp;$Z129,IF($W$1="Pesos CLP",S!$AD:$AD,S!$AO:$AO)),0)</f>
        <v>0</v>
      </c>
      <c r="AG129" s="19">
        <f>IF(OR($I129="REAL",$I129="INCURRIDO"),SUMIF(S!$O:$O,$I129&amp;$O129&amp;$Q129&amp;UPPER(TEXT(AG$4,"MMMMYYYY"))&amp;$Z129,IF($W$1="Pesos CLP",S!$AD:$AD,S!$AO:$AO)),0)</f>
        <v>0</v>
      </c>
      <c r="AH129" s="19">
        <f>IF(OR($I129="REAL",$I129="INCURRIDO"),SUMIF(S!$O:$O,$I129&amp;$O129&amp;$Q129&amp;UPPER(TEXT(AH$4,"MMMMYYYY"))&amp;$Z129,IF($W$1="Pesos CLP",S!$AD:$AD,S!$AO:$AO)),0)</f>
        <v>0</v>
      </c>
      <c r="AI129" s="19">
        <f>IF(OR($I129="REAL",$I129="INCURRIDO"),SUMIF(S!$O:$O,$I129&amp;$O129&amp;$Q129&amp;UPPER(TEXT(AI$4,"MMMMYYYY"))&amp;$Z129,IF($W$1="Pesos CLP",S!$AD:$AD,S!$AO:$AO)),0)</f>
        <v>0</v>
      </c>
      <c r="AJ129" s="19">
        <f>IF(OR($I129="REAL",$I129="INCURRIDO"),SUMIF(S!$O:$O,$I129&amp;$O129&amp;$Q129&amp;UPPER(TEXT(AJ$4,"MMMMYYYY"))&amp;$Z129,IF($W$1="Pesos CLP",S!$AD:$AD,S!$AO:$AO)),0)</f>
        <v>0</v>
      </c>
      <c r="AK129" s="19">
        <f>IF(OR($I129="REAL",$I129="INCURRIDO"),SUMIF(S!$O:$O,$I129&amp;$O129&amp;$Q129&amp;UPPER(TEXT(AK$4,"MMMMYYYY"))&amp;$Z129,IF($W$1="Pesos CLP",S!$AD:$AD,S!$AO:$AO)),0)</f>
        <v>0</v>
      </c>
      <c r="AL129" s="19">
        <f>IF(OR($I129="REAL",$I129="INCURRIDO"),SUMIF(S!$O:$O,$I129&amp;$O129&amp;$Q129&amp;UPPER(TEXT(AL$4,"MMMMYYYY"))&amp;$Z129,IF($W$1="Pesos CLP",S!$AD:$AD,S!$AO:$AO)),0)</f>
        <v>0</v>
      </c>
      <c r="AM129" s="19">
        <f>IF(OR($I129="REAL",$I129="INCURRIDO"),SUMIF(S!$O:$O,$I129&amp;$O129&amp;$Q129&amp;UPPER(TEXT(AM$4,"MMMMYYYY"))&amp;$Z129,IF($W$1="Pesos CLP",S!$AD:$AD,S!$AO:$AO)),0)</f>
        <v>0</v>
      </c>
      <c r="AN129" s="19">
        <f>IF(OR($I129="REAL",$I129="INCURRIDO"),SUMIF(S!$O:$O,$I129&amp;$O129&amp;$Q129&amp;UPPER(TEXT(AN$4,"MMMMYYYY"))&amp;$Z129,IF($W$1="Pesos CLP",S!$AD:$AD,S!$AO:$AO)),0)</f>
        <v>0</v>
      </c>
      <c r="AO129" s="19">
        <f>IF(OR($I129="REAL",$I129="INCURRIDO"),SUMIF(S!$O:$O,$I129&amp;$O129&amp;$Q129&amp;UPPER(TEXT(AO$4,"MMMMYYYY"))&amp;$Z129,IF($W$1="Pesos CLP",S!$AD:$AD,S!$AO:$AO)),0)</f>
        <v>0</v>
      </c>
      <c r="AP129" s="19">
        <f>IF(OR($I129="REAL",$I129="INCURRIDO"),SUMIF(S!$O:$O,$I129&amp;$O129&amp;$Q129&amp;UPPER(TEXT(AP$4,"MMMMYYYY"))&amp;$Z129,IF($W$1="Pesos CLP",S!$AD:$AD,S!$AO:$AO)),0)</f>
        <v>0</v>
      </c>
      <c r="AQ129" s="19">
        <f>IF(OR($I129="REAL",$I129="INCURRIDO"),SUMIF(S!$O:$O,$I129&amp;$O129&amp;$Q129&amp;UPPER(TEXT(AQ$4,"MMMMYYYY"))&amp;$Z129,IF($W$1="Pesos CLP",S!$AD:$AD,S!$AO:$AO)),0)</f>
        <v>0</v>
      </c>
      <c r="AR129" s="19">
        <f>IF(OR($I129="REAL",$I129="INCURRIDO"),SUMIF(S!$O:$O,$I129&amp;$O129&amp;$Q129&amp;UPPER(TEXT(AR$4,"MMMMYYYY"))&amp;$Z129,IF($W$1="Pesos CLP",S!$AD:$AD,S!$AO:$AO)),0)</f>
        <v>0</v>
      </c>
      <c r="AS129" s="19">
        <f>IF(OR($I129="REAL",$I129="INCURRIDO"),SUMIF(S!$O:$O,$I129&amp;$O129&amp;$Q129&amp;UPPER(TEXT(AS$4,"MMMMYYYY"))&amp;$Z129,IF($W$1="Pesos CLP",S!$AD:$AD,S!$AO:$AO)),0)</f>
        <v>0</v>
      </c>
      <c r="AT129" s="19">
        <f>IF(OR($I129="REAL",$I129="INCURRIDO"),SUMIF(S!$O:$O,$I129&amp;$O129&amp;$Q129&amp;UPPER(TEXT(AT$4,"MMMMYYYY"))&amp;$Z129,IF($W$1="Pesos CLP",S!$AD:$AD,S!$AO:$AO)),0)</f>
        <v>0</v>
      </c>
      <c r="AU129" s="19">
        <f>IF(OR($I129="REAL",$I129="INCURRIDO"),SUMIF(S!$O:$O,$I129&amp;$O129&amp;$Q129&amp;UPPER(TEXT(AU$4,"MMMMYYYY"))&amp;$Z129,IF($W$1="Pesos CLP",S!$AD:$AD,S!$AO:$AO)),0)</f>
        <v>0</v>
      </c>
      <c r="AV129" s="19">
        <f>IF(OR($I129="REAL",$I129="INCURRIDO"),SUMIF(S!$O:$O,$I129&amp;$O129&amp;$Q129&amp;UPPER(TEXT(AV$4,"MMMMYYYY"))&amp;$Z129,IF($W$1="Pesos CLP",S!$AD:$AD,S!$AO:$AO)),0)</f>
        <v>0</v>
      </c>
      <c r="AW129" s="19">
        <f>IF(OR($I129="REAL",$I129="INCURRIDO"),SUMIF(S!$O:$O,$I129&amp;$O129&amp;$Q129&amp;UPPER(TEXT(AW$4,"MMMMYYYY"))&amp;$Z129,IF($W$1="Pesos CLP",S!$AD:$AD,S!$AO:$AO)),0)</f>
        <v>0</v>
      </c>
      <c r="AX129" s="19">
        <f>IF(OR($I129="REAL",$I129="INCURRIDO"),SUMIF(S!$O:$O,$I129&amp;$O129&amp;$Q129&amp;UPPER(TEXT(AX$4,"MMMMYYYY"))&amp;$Z129,IF($W$1="Pesos CLP",S!$AD:$AD,S!$AO:$AO)),0)</f>
        <v>0</v>
      </c>
      <c r="AY129" s="19">
        <f>IF(OR($I129="REAL",$I129="INCURRIDO"),SUMIF(S!$O:$O,$I129&amp;$O129&amp;$Q129&amp;UPPER(TEXT(AY$4,"MMMMYYYY"))&amp;$Z129,IF($W$1="Pesos CLP",S!$AD:$AD,S!$AO:$AO)),0)</f>
        <v>0</v>
      </c>
      <c r="AZ129" s="19">
        <f>IF(OR($I129="REAL",$I129="INCURRIDO"),SUMIF(S!$O:$O,$I129&amp;$O129&amp;$Q129&amp;UPPER(TEXT(AZ$4,"MMMMYYYY"))&amp;$Z129,IF($W$1="Pesos CLP",S!$AD:$AD,S!$AO:$AO)),0)</f>
        <v>0</v>
      </c>
      <c r="BA129" s="19">
        <f>IF(OR($I129="REAL",$I129="INCURRIDO"),SUMIF(S!$O:$O,$I129&amp;$O129&amp;$Q129&amp;UPPER(TEXT(BA$4,"MMMMYYYY"))&amp;$Z129,IF($W$1="Pesos CLP",S!$AD:$AD,S!$AO:$AO)),0)</f>
        <v>0</v>
      </c>
      <c r="BB129" s="19">
        <f>IF(OR($I129="REAL",$I129="INCURRIDO"),SUMIF(S!$O:$O,$I129&amp;$O129&amp;$Q129&amp;UPPER(TEXT(BB$4,"MMMMYYYY"))&amp;$Z129,IF($W$1="Pesos CLP",S!$AD:$AD,S!$AO:$AO)),0)</f>
        <v>0</v>
      </c>
      <c r="BC129" s="19">
        <f>IF(OR($I129="REAL",$I129="INCURRIDO"),SUMIF(S!$O:$O,$I129&amp;$O129&amp;$Q129&amp;UPPER(TEXT(BC$4,"MMMMYYYY"))&amp;$Z129,IF($W$1="Pesos CLP",S!$AD:$AD,S!$AO:$AO)),0)</f>
        <v>0</v>
      </c>
      <c r="BD129" s="19">
        <f>IF(OR($I129="REAL",$I129="INCURRIDO"),SUMIF(S!$O:$O,$I129&amp;$O129&amp;$Q129&amp;UPPER(TEXT(BD$4,"MMMMYYYY"))&amp;$Z129,IF($W$1="Pesos CLP",S!$AD:$AD,S!$AO:$AO)),0)</f>
        <v>0</v>
      </c>
      <c r="BE129" s="19">
        <f>IF(OR($I129="REAL",$I129="INCURRIDO"),SUMIF(S!$O:$O,$I129&amp;$O129&amp;$Q129&amp;UPPER(TEXT(BE$4,"MMMMYYYY"))&amp;$Z129,IF($W$1="Pesos CLP",S!$AD:$AD,S!$AO:$AO)),0)</f>
        <v>0</v>
      </c>
      <c r="BF129" s="19">
        <f>IF(OR($I129="REAL",$I129="INCURRIDO"),SUMIF(S!$O:$O,$I129&amp;$O129&amp;$Q129&amp;UPPER(TEXT(BF$4,"MMMMYYYY"))&amp;$Z129,IF($W$1="Pesos CLP",S!$AD:$AD,S!$AO:$AO)),0)</f>
        <v>0</v>
      </c>
      <c r="BG129" s="19">
        <f>IF(OR($I129="REAL",$I129="INCURRIDO"),SUMIF(S!$O:$O,$I129&amp;$O129&amp;$Q129&amp;UPPER(TEXT(BG$4,"MMMMYYYY"))&amp;$Z129,IF($W$1="Pesos CLP",S!$AD:$AD,S!$AO:$AO)),0)</f>
        <v>0</v>
      </c>
      <c r="BH129" s="19">
        <f>IF(OR($I129="REAL",$I129="INCURRIDO"),SUMIF(S!$O:$O,$I129&amp;$O129&amp;$Q129&amp;UPPER(TEXT(BH$4,"MMMMYYYY"))&amp;$Z129,IF($W$1="Pesos CLP",S!$AD:$AD,S!$AO:$AO)),0)</f>
        <v>0</v>
      </c>
      <c r="BI129" s="19">
        <f>IF(OR($I129="REAL",$I129="INCURRIDO"),SUMIF(S!$O:$O,$I129&amp;$O129&amp;$Q129&amp;UPPER(TEXT(BI$4,"MMMMYYYY"))&amp;$Z129,IF($W$1="Pesos CLP",S!$AD:$AD,S!$AO:$AO)),0)</f>
        <v>0</v>
      </c>
      <c r="BJ129" s="19">
        <f>IF(OR($I129="REAL",$I129="INCURRIDO"),SUMIF(S!$O:$O,$I129&amp;$O129&amp;$Q129&amp;UPPER(TEXT(BJ$4,"MMMMYYYY"))&amp;$Z129,IF($W$1="Pesos CLP",S!$AD:$AD,S!$AO:$AO)),0)</f>
        <v>0</v>
      </c>
      <c r="BK129" s="19">
        <f>IF(OR($I129="REAL",$I129="INCURRIDO"),SUMIF(S!$O:$O,$I129&amp;$O129&amp;$Q129&amp;UPPER(TEXT(BK$4,"MMMMYYYY"))&amp;$Z129,IF($W$1="Pesos CLP",S!$AD:$AD,S!$AO:$AO)),0)</f>
        <v>0</v>
      </c>
      <c r="BL129" s="19">
        <f>IF(OR($I129="REAL",$I129="INCURRIDO"),SUMIF(S!$O:$O,$I129&amp;$O129&amp;$Q129&amp;UPPER(TEXT(BL$4,"MMMMYYYY"))&amp;$Z129,IF($W$1="Pesos CLP",S!$AD:$AD,S!$AO:$AO)),0)</f>
        <v>0</v>
      </c>
      <c r="BM129" s="19">
        <f>IF(OR($I129="REAL",$I129="INCURRIDO"),SUMIF(S!$O:$O,$I129&amp;$O129&amp;$Q129&amp;UPPER(TEXT(BM$4,"MMMMYYYY"))&amp;$Z129,IF($W$1="Pesos CLP",S!$AD:$AD,S!$AO:$AO)),0)</f>
        <v>0</v>
      </c>
      <c r="BN129" s="19">
        <f>IF(OR($I129="REAL",$I129="INCURRIDO"),SUMIF(S!$O:$O,$I129&amp;$O129&amp;$Q129&amp;UPPER(TEXT(BN$4,"MMMMYYYY"))&amp;$Z129,IF($W$1="Pesos CLP",S!$AD:$AD,S!$AO:$AO)),0)</f>
        <v>0</v>
      </c>
      <c r="BO129" s="19">
        <f>IF(OR($I129="REAL",$I129="INCURRIDO"),SUMIF(S!$O:$O,$I129&amp;$O129&amp;$Q129&amp;UPPER(TEXT(BO$4,"MMMMYYYY"))&amp;$Z129,IF($W$1="Pesos CLP",S!$AD:$AD,S!$AO:$AO)),0)</f>
        <v>0</v>
      </c>
      <c r="BP129" s="19">
        <f>IF(OR($I129="REAL",$I129="INCURRIDO"),SUMIF(S!$O:$O,$I129&amp;$O129&amp;$Q129&amp;UPPER(TEXT(BP$4,"MMMMYYYY"))&amp;$Z129,IF($W$1="Pesos CLP",S!$AD:$AD,S!$AO:$AO)),0)</f>
        <v>0</v>
      </c>
      <c r="BQ129" s="19">
        <f>IF(OR($I129="REAL",$I129="INCURRIDO"),SUMIF(S!$O:$O,$I129&amp;$O129&amp;$Q129&amp;UPPER(TEXT(BQ$4,"MMMMYYYY"))&amp;$Z129,IF($W$1="Pesos CLP",S!$AD:$AD,S!$AO:$AO)),0)</f>
        <v>0</v>
      </c>
      <c r="BR129" s="19">
        <f>IF(OR($I129="REAL",$I129="INCURRIDO"),SUMIF(S!$O:$O,$I129&amp;$O129&amp;$Q129&amp;UPPER(TEXT(BR$4,"MMMMYYYY"))&amp;$Z129,IF($W$1="Pesos CLP",S!$AD:$AD,S!$AO:$AO)),0)</f>
        <v>0</v>
      </c>
      <c r="BS129" s="19">
        <f>IF(OR($I129="REAL",$I129="INCURRIDO"),SUMIF(S!$O:$O,$I129&amp;$O129&amp;$Q129&amp;UPPER(TEXT(BS$4,"MMMMYYYY"))&amp;$Z129,IF($W$1="Pesos CLP",S!$AD:$AD,S!$AO:$AO)),0)</f>
        <v>0</v>
      </c>
      <c r="BT129" s="19">
        <f>IF(OR($I129="REAL",$I129="INCURRIDO"),SUMIF(S!$O:$O,$I129&amp;$O129&amp;$Q129&amp;UPPER(TEXT(BT$4,"MMMMYYYY"))&amp;$Z129,IF($W$1="Pesos CLP",S!$AD:$AD,S!$AO:$AO)),0)</f>
        <v>0</v>
      </c>
      <c r="BU129" s="19">
        <f>IF(OR($I129="REAL",$I129="INCURRIDO"),SUMIF(S!$O:$O,$I129&amp;$O129&amp;$Q129&amp;UPPER(TEXT(BU$4,"MMMMYYYY"))&amp;$Z129,IF($W$1="Pesos CLP",S!$AD:$AD,S!$AO:$AO)),0)</f>
        <v>0</v>
      </c>
      <c r="BV129" s="19">
        <f>IF(OR($I129="REAL",$I129="INCURRIDO"),SUMIF(S!$O:$O,$I129&amp;$O129&amp;$Q129&amp;UPPER(TEXT(BV$4,"MMMMYYYY"))&amp;$Z129,IF($W$1="Pesos CLP",S!$AD:$AD,S!$AO:$AO)),0)</f>
        <v>0</v>
      </c>
      <c r="BW129" s="19">
        <f>IF(OR($I129="REAL",$I129="INCURRIDO"),SUMIF(S!$O:$O,$I129&amp;$O129&amp;$Q129&amp;UPPER(TEXT(BW$4,"MMMMYYYY"))&amp;$Z129,IF($W$1="Pesos CLP",S!$AD:$AD,S!$AO:$AO)),0)</f>
        <v>0</v>
      </c>
      <c r="BX129" s="19">
        <f>IF(OR($I129="REAL",$I129="INCURRIDO"),SUMIF(S!$O:$O,$I129&amp;$O129&amp;$Q129&amp;UPPER(TEXT(BX$4,"MMMMYYYY"))&amp;$Z129,IF($W$1="Pesos CLP",S!$AD:$AD,S!$AO:$AO)),0)</f>
        <v>0</v>
      </c>
      <c r="BY129" s="19">
        <f>IF(OR($I129="REAL",$I129="INCURRIDO"),SUMIF(S!$O:$O,$I129&amp;$O129&amp;$Q129&amp;UPPER(TEXT(BY$4,"MMMMYYYY"))&amp;$Z129,IF($W$1="Pesos CLP",S!$AD:$AD,S!$AO:$AO)),0)</f>
        <v>0</v>
      </c>
      <c r="BZ129" s="19">
        <f>IF(OR($I129="REAL",$I129="INCURRIDO"),SUMIF(S!$O:$O,$I129&amp;$O129&amp;$Q129&amp;UPPER(TEXT(BZ$4,"MMMMYYYY"))&amp;$Z129,IF($W$1="Pesos CLP",S!$AD:$AD,S!$AO:$AO)),0)</f>
        <v>0</v>
      </c>
      <c r="CA129" s="19">
        <f>IF(OR($I129="REAL",$I129="INCURRIDO"),SUMIF(S!$O:$O,$I129&amp;$O129&amp;$Q129&amp;UPPER(TEXT(CA$4,"MMMMYYYY"))&amp;$Z129,IF($W$1="Pesos CLP",S!$AD:$AD,S!$AO:$AO)),0)</f>
        <v>0</v>
      </c>
      <c r="CB129" s="19">
        <f>IF(OR($I129="REAL",$I129="INCURRIDO"),SUMIF(S!$O:$O,$I129&amp;$O129&amp;$Q129&amp;UPPER(TEXT(CB$4,"MMMMYYYY"))&amp;$Z129,IF($W$1="Pesos CLP",S!$AD:$AD,S!$AO:$AO)),0)</f>
        <v>0</v>
      </c>
      <c r="CC129" s="19">
        <f>IF(OR($I129="REAL",$I129="INCURRIDO"),SUMIF(S!$O:$O,$I129&amp;$O129&amp;$Q129&amp;UPPER(TEXT(CC$4,"MMMMYYYY"))&amp;$Z129,IF($W$1="Pesos CLP",S!$AD:$AD,S!$AO:$AO)),0)</f>
        <v>0</v>
      </c>
      <c r="CD129" s="19">
        <f>IF(OR($I129="REAL",$I129="INCURRIDO"),SUMIF(S!$O:$O,$I129&amp;$O129&amp;$Q129&amp;UPPER(TEXT(CD$4,"MMMMYYYY"))&amp;$Z129,IF($W$1="Pesos CLP",S!$AD:$AD,S!$AO:$AO)),0)</f>
        <v>0</v>
      </c>
      <c r="CE129" s="19">
        <f>IF(OR($I129="REAL",$I129="INCURRIDO"),SUMIF(S!$O:$O,$I129&amp;$O129&amp;$Q129&amp;UPPER(TEXT(CE$4,"MMMMYYYY"))&amp;$Z129,IF($W$1="Pesos CLP",S!$AD:$AD,S!$AO:$AO)),0)</f>
        <v>0</v>
      </c>
      <c r="CF129" s="19">
        <f>IF(OR($I129="REAL",$I129="INCURRIDO"),SUMIF(S!$O:$O,$I129&amp;$O129&amp;$Q129&amp;UPPER(TEXT(CF$4,"MMMMYYYY"))&amp;$Z129,IF($W$1="Pesos CLP",S!$AD:$AD,S!$AO:$AO)),0)</f>
        <v>0</v>
      </c>
      <c r="CG129" s="19">
        <f>IF(OR($I129="REAL",$I129="INCURRIDO"),SUMIF(S!$O:$O,$I129&amp;$O129&amp;$Q129&amp;UPPER(TEXT(CG$4,"MMMMYYYY"))&amp;$Z129,IF($W$1="Pesos CLP",S!$AD:$AD,S!$AO:$AO)),0)</f>
        <v>0</v>
      </c>
      <c r="CH129" s="19">
        <f>IF(OR($I129="REAL",$I129="INCURRIDO"),SUMIF(S!$O:$O,$I129&amp;$O129&amp;$Q129&amp;UPPER(TEXT(CH$4,"MMMMYYYY"))&amp;$Z129,IF($W$1="Pesos CLP",S!$AD:$AD,S!$AO:$AO)),0)</f>
        <v>0</v>
      </c>
      <c r="CI129" s="19">
        <f>IF(OR($I129="REAL",$I129="INCURRIDO"),SUMIF(S!$O:$O,$I129&amp;$O129&amp;$Q129&amp;UPPER(TEXT(CI$4,"MMMMYYYY"))&amp;$Z129,IF($W$1="Pesos CLP",S!$AD:$AD,S!$AO:$AO)),0)</f>
        <v>0</v>
      </c>
      <c r="CJ129" s="19">
        <f>IF(OR($I129="REAL",$I129="INCURRIDO"),SUMIF(S!$O:$O,$I129&amp;$O129&amp;$Q129&amp;UPPER(TEXT(CJ$4,"MMMMYYYY"))&amp;$Z129,IF($W$1="Pesos CLP",S!$AD:$AD,S!$AO:$AO)),0)</f>
        <v>0</v>
      </c>
      <c r="CK129" s="378">
        <f t="shared" si="129"/>
        <v>0</v>
      </c>
      <c r="CL129" s="378">
        <f t="shared" si="129"/>
        <v>0</v>
      </c>
      <c r="CM129" s="378">
        <f t="shared" si="129"/>
        <v>0</v>
      </c>
      <c r="CN129" s="378">
        <f t="shared" si="129"/>
        <v>0</v>
      </c>
      <c r="CO129" s="378">
        <f t="shared" si="129"/>
        <v>0</v>
      </c>
      <c r="CP129" s="378">
        <f t="shared" si="129"/>
        <v>0</v>
      </c>
      <c r="CQ129" s="378">
        <f t="shared" si="129"/>
        <v>0</v>
      </c>
      <c r="CR129" s="378">
        <f t="shared" si="129"/>
        <v>0</v>
      </c>
      <c r="CS129" s="378">
        <f t="shared" si="129"/>
        <v>0</v>
      </c>
      <c r="CT129" s="378">
        <f t="shared" si="130"/>
        <v>0</v>
      </c>
      <c r="CU129" s="378">
        <f t="shared" si="130"/>
        <v>0</v>
      </c>
      <c r="CV129" s="378">
        <f t="shared" si="130"/>
        <v>0</v>
      </c>
      <c r="CW129" s="378">
        <f t="shared" si="130"/>
        <v>0</v>
      </c>
      <c r="CX129" s="378">
        <f t="shared" si="130"/>
        <v>0</v>
      </c>
      <c r="CY129" s="378">
        <f t="shared" si="130"/>
        <v>0</v>
      </c>
      <c r="CZ129" s="378">
        <f t="shared" si="130"/>
        <v>0</v>
      </c>
      <c r="DA129" s="378">
        <f t="shared" si="130"/>
        <v>0</v>
      </c>
      <c r="DB129" s="378">
        <f t="shared" si="130"/>
        <v>0</v>
      </c>
      <c r="DC129" s="378">
        <f t="shared" si="130"/>
        <v>0</v>
      </c>
      <c r="DD129" s="378">
        <f t="shared" si="131"/>
        <v>0</v>
      </c>
      <c r="DE129" s="378">
        <f t="shared" si="131"/>
        <v>0</v>
      </c>
      <c r="DF129" s="378">
        <f t="shared" si="131"/>
        <v>0</v>
      </c>
      <c r="DG129" s="378">
        <f t="shared" si="131"/>
        <v>0</v>
      </c>
      <c r="DH129" s="378">
        <f t="shared" si="131"/>
        <v>2051.7397626925754</v>
      </c>
      <c r="DI129" s="378">
        <f t="shared" si="131"/>
        <v>0</v>
      </c>
      <c r="DJ129" s="378">
        <f t="shared" si="131"/>
        <v>0</v>
      </c>
      <c r="DK129" s="378">
        <f t="shared" si="131"/>
        <v>0</v>
      </c>
      <c r="DL129" s="378">
        <f t="shared" si="131"/>
        <v>0</v>
      </c>
      <c r="DM129" s="378">
        <f t="shared" si="131"/>
        <v>0</v>
      </c>
      <c r="DN129" s="378">
        <f t="shared" si="132"/>
        <v>0</v>
      </c>
      <c r="DO129" s="378">
        <f t="shared" si="132"/>
        <v>0</v>
      </c>
      <c r="DP129" s="378">
        <f t="shared" si="132"/>
        <v>0</v>
      </c>
      <c r="DQ129" s="378">
        <f t="shared" si="132"/>
        <v>0</v>
      </c>
      <c r="DR129" s="378">
        <f t="shared" si="132"/>
        <v>0</v>
      </c>
      <c r="DS129" s="378">
        <f t="shared" si="132"/>
        <v>0</v>
      </c>
      <c r="DT129" s="378">
        <f t="shared" si="132"/>
        <v>0</v>
      </c>
      <c r="DU129" s="378">
        <f t="shared" si="132"/>
        <v>0</v>
      </c>
      <c r="DV129" s="378">
        <f t="shared" si="132"/>
        <v>0</v>
      </c>
      <c r="DW129" s="378">
        <f t="shared" si="132"/>
        <v>0</v>
      </c>
      <c r="DX129" s="378">
        <f t="shared" si="133"/>
        <v>0</v>
      </c>
      <c r="DY129" s="378">
        <f t="shared" si="133"/>
        <v>0</v>
      </c>
      <c r="DZ129" s="378">
        <f t="shared" si="133"/>
        <v>0</v>
      </c>
      <c r="EA129" s="378">
        <f t="shared" si="133"/>
        <v>0</v>
      </c>
      <c r="EB129" s="378">
        <f t="shared" si="133"/>
        <v>0</v>
      </c>
      <c r="EC129" s="378">
        <f t="shared" si="133"/>
        <v>0</v>
      </c>
      <c r="ED129" s="378">
        <f t="shared" si="133"/>
        <v>0</v>
      </c>
      <c r="EE129" s="378">
        <f t="shared" si="133"/>
        <v>0</v>
      </c>
      <c r="EF129" s="378">
        <f t="shared" si="133"/>
        <v>0</v>
      </c>
      <c r="EG129" s="378">
        <f t="shared" si="133"/>
        <v>0</v>
      </c>
      <c r="EH129" s="378">
        <f t="shared" si="134"/>
        <v>0</v>
      </c>
      <c r="EI129" s="378">
        <f t="shared" si="134"/>
        <v>0</v>
      </c>
      <c r="EJ129" s="378">
        <f t="shared" si="134"/>
        <v>0</v>
      </c>
      <c r="EK129" s="378">
        <f t="shared" si="134"/>
        <v>0</v>
      </c>
      <c r="EL129" s="378">
        <f t="shared" si="134"/>
        <v>0</v>
      </c>
      <c r="EM129" s="378">
        <f t="shared" si="134"/>
        <v>0</v>
      </c>
      <c r="EN129" s="378">
        <f t="shared" si="134"/>
        <v>0</v>
      </c>
      <c r="EO129" s="378">
        <f t="shared" si="134"/>
        <v>0</v>
      </c>
      <c r="EP129" s="378">
        <f t="shared" si="134"/>
        <v>0</v>
      </c>
      <c r="EQ129" s="378">
        <f t="shared" si="134"/>
        <v>0</v>
      </c>
    </row>
    <row r="130" spans="1:147" x14ac:dyDescent="0.3">
      <c r="A130" s="368"/>
      <c r="B130" s="368"/>
      <c r="C130" s="368"/>
      <c r="D130" s="368">
        <f t="shared" si="77"/>
        <v>1.034195933456562</v>
      </c>
      <c r="E130" s="368" t="str">
        <f>VLOOKUP(TEXT(Z130,0),'G2'!B:D,3,0)</f>
        <v>MN</v>
      </c>
      <c r="F130" s="816">
        <f t="shared" si="78"/>
        <v>0</v>
      </c>
      <c r="G130" s="755">
        <f t="shared" si="75"/>
        <v>0</v>
      </c>
      <c r="H130" s="756" t="s">
        <v>1190</v>
      </c>
      <c r="I130" s="370" t="s">
        <v>93</v>
      </c>
      <c r="J130" s="370" t="s">
        <v>269</v>
      </c>
      <c r="K130" s="368">
        <v>510114</v>
      </c>
      <c r="L130" s="368" t="s">
        <v>24</v>
      </c>
      <c r="M130" s="369"/>
      <c r="N130" s="370" t="s">
        <v>1035</v>
      </c>
      <c r="O130" s="370" t="s">
        <v>613</v>
      </c>
      <c r="P130" s="643" t="s">
        <v>1166</v>
      </c>
      <c r="Q130" s="370" t="s">
        <v>695</v>
      </c>
      <c r="R130" s="370" t="s">
        <v>26</v>
      </c>
      <c r="S130" s="371">
        <v>0.2</v>
      </c>
      <c r="T130" s="720">
        <v>46753</v>
      </c>
      <c r="U130" s="720">
        <v>46783</v>
      </c>
      <c r="V130" s="373">
        <v>1</v>
      </c>
      <c r="W130" s="374">
        <v>8997504.6210720893</v>
      </c>
      <c r="X130" s="17" cm="1">
        <f t="array" ref="X130">+IF($W$1="Pesos CLP",W130,W130/TC)*MB_24A25</f>
        <v>10258.698813462875</v>
      </c>
      <c r="Y130" s="18">
        <f t="shared" si="107"/>
        <v>2051.7397626925754</v>
      </c>
      <c r="Z130">
        <v>91243110</v>
      </c>
      <c r="AA130" s="19">
        <f>IF(OR($I130="REAL",$I130="INCURRIDO"),SUMIF(S!$O:$O,$I130&amp;$O130&amp;$Q130&amp;UPPER(TEXT(AA$4,"MMMMYYYY"))&amp;$Z130,IF($W$1="Pesos CLP",S!$AD:$AD,S!$AO:$AO)),0)</f>
        <v>0</v>
      </c>
      <c r="AB130" s="19">
        <f>IF(OR($I130="REAL",$I130="INCURRIDO"),SUMIF(S!$O:$O,$I130&amp;$O130&amp;$Q130&amp;UPPER(TEXT(AB$4,"MMMMYYYY"))&amp;$Z130,IF($W$1="Pesos CLP",S!$AD:$AD,S!$AO:$AO)),0)</f>
        <v>0</v>
      </c>
      <c r="AC130" s="19">
        <f>IF(OR($I130="REAL",$I130="INCURRIDO"),SUMIF(S!$O:$O,$I130&amp;$O130&amp;$Q130&amp;UPPER(TEXT(AC$4,"MMMMYYYY"))&amp;$Z130,IF($W$1="Pesos CLP",S!$AD:$AD,S!$AO:$AO)),0)</f>
        <v>0</v>
      </c>
      <c r="AD130" s="19">
        <f>IF(OR($I130="REAL",$I130="INCURRIDO"),SUMIF(S!$O:$O,$I130&amp;$O130&amp;$Q130&amp;UPPER(TEXT(AD$4,"MMMMYYYY"))&amp;$Z130,IF($W$1="Pesos CLP",S!$AD:$AD,S!$AO:$AO)),0)</f>
        <v>0</v>
      </c>
      <c r="AE130" s="19">
        <f>IF(OR($I130="REAL",$I130="INCURRIDO"),SUMIF(S!$O:$O,$I130&amp;$O130&amp;$Q130&amp;UPPER(TEXT(AE$4,"MMMMYYYY"))&amp;$Z130,IF($W$1="Pesos CLP",S!$AD:$AD,S!$AO:$AO)),0)</f>
        <v>0</v>
      </c>
      <c r="AF130" s="19">
        <f>IF(OR($I130="REAL",$I130="INCURRIDO"),SUMIF(S!$O:$O,$I130&amp;$O130&amp;$Q130&amp;UPPER(TEXT(AF$4,"MMMMYYYY"))&amp;$Z130,IF($W$1="Pesos CLP",S!$AD:$AD,S!$AO:$AO)),0)</f>
        <v>0</v>
      </c>
      <c r="AG130" s="19">
        <f>IF(OR($I130="REAL",$I130="INCURRIDO"),SUMIF(S!$O:$O,$I130&amp;$O130&amp;$Q130&amp;UPPER(TEXT(AG$4,"MMMMYYYY"))&amp;$Z130,IF($W$1="Pesos CLP",S!$AD:$AD,S!$AO:$AO)),0)</f>
        <v>0</v>
      </c>
      <c r="AH130" s="19">
        <f>IF(OR($I130="REAL",$I130="INCURRIDO"),SUMIF(S!$O:$O,$I130&amp;$O130&amp;$Q130&amp;UPPER(TEXT(AH$4,"MMMMYYYY"))&amp;$Z130,IF($W$1="Pesos CLP",S!$AD:$AD,S!$AO:$AO)),0)</f>
        <v>0</v>
      </c>
      <c r="AI130" s="19">
        <f>IF(OR($I130="REAL",$I130="INCURRIDO"),SUMIF(S!$O:$O,$I130&amp;$O130&amp;$Q130&amp;UPPER(TEXT(AI$4,"MMMMYYYY"))&amp;$Z130,IF($W$1="Pesos CLP",S!$AD:$AD,S!$AO:$AO)),0)</f>
        <v>0</v>
      </c>
      <c r="AJ130" s="19">
        <f>IF(OR($I130="REAL",$I130="INCURRIDO"),SUMIF(S!$O:$O,$I130&amp;$O130&amp;$Q130&amp;UPPER(TEXT(AJ$4,"MMMMYYYY"))&amp;$Z130,IF($W$1="Pesos CLP",S!$AD:$AD,S!$AO:$AO)),0)</f>
        <v>0</v>
      </c>
      <c r="AK130" s="19">
        <f>IF(OR($I130="REAL",$I130="INCURRIDO"),SUMIF(S!$O:$O,$I130&amp;$O130&amp;$Q130&amp;UPPER(TEXT(AK$4,"MMMMYYYY"))&amp;$Z130,IF($W$1="Pesos CLP",S!$AD:$AD,S!$AO:$AO)),0)</f>
        <v>0</v>
      </c>
      <c r="AL130" s="19">
        <f>IF(OR($I130="REAL",$I130="INCURRIDO"),SUMIF(S!$O:$O,$I130&amp;$O130&amp;$Q130&amp;UPPER(TEXT(AL$4,"MMMMYYYY"))&amp;$Z130,IF($W$1="Pesos CLP",S!$AD:$AD,S!$AO:$AO)),0)</f>
        <v>0</v>
      </c>
      <c r="AM130" s="19">
        <f>IF(OR($I130="REAL",$I130="INCURRIDO"),SUMIF(S!$O:$O,$I130&amp;$O130&amp;$Q130&amp;UPPER(TEXT(AM$4,"MMMMYYYY"))&amp;$Z130,IF($W$1="Pesos CLP",S!$AD:$AD,S!$AO:$AO)),0)</f>
        <v>0</v>
      </c>
      <c r="AN130" s="19">
        <f>IF(OR($I130="REAL",$I130="INCURRIDO"),SUMIF(S!$O:$O,$I130&amp;$O130&amp;$Q130&amp;UPPER(TEXT(AN$4,"MMMMYYYY"))&amp;$Z130,IF($W$1="Pesos CLP",S!$AD:$AD,S!$AO:$AO)),0)</f>
        <v>0</v>
      </c>
      <c r="AO130" s="19">
        <f>IF(OR($I130="REAL",$I130="INCURRIDO"),SUMIF(S!$O:$O,$I130&amp;$O130&amp;$Q130&amp;UPPER(TEXT(AO$4,"MMMMYYYY"))&amp;$Z130,IF($W$1="Pesos CLP",S!$AD:$AD,S!$AO:$AO)),0)</f>
        <v>0</v>
      </c>
      <c r="AP130" s="19">
        <f>IF(OR($I130="REAL",$I130="INCURRIDO"),SUMIF(S!$O:$O,$I130&amp;$O130&amp;$Q130&amp;UPPER(TEXT(AP$4,"MMMMYYYY"))&amp;$Z130,IF($W$1="Pesos CLP",S!$AD:$AD,S!$AO:$AO)),0)</f>
        <v>0</v>
      </c>
      <c r="AQ130" s="19">
        <f>IF(OR($I130="REAL",$I130="INCURRIDO"),SUMIF(S!$O:$O,$I130&amp;$O130&amp;$Q130&amp;UPPER(TEXT(AQ$4,"MMMMYYYY"))&amp;$Z130,IF($W$1="Pesos CLP",S!$AD:$AD,S!$AO:$AO)),0)</f>
        <v>0</v>
      </c>
      <c r="AR130" s="19">
        <f>IF(OR($I130="REAL",$I130="INCURRIDO"),SUMIF(S!$O:$O,$I130&amp;$O130&amp;$Q130&amp;UPPER(TEXT(AR$4,"MMMMYYYY"))&amp;$Z130,IF($W$1="Pesos CLP",S!$AD:$AD,S!$AO:$AO)),0)</f>
        <v>0</v>
      </c>
      <c r="AS130" s="19">
        <f>IF(OR($I130="REAL",$I130="INCURRIDO"),SUMIF(S!$O:$O,$I130&amp;$O130&amp;$Q130&amp;UPPER(TEXT(AS$4,"MMMMYYYY"))&amp;$Z130,IF($W$1="Pesos CLP",S!$AD:$AD,S!$AO:$AO)),0)</f>
        <v>0</v>
      </c>
      <c r="AT130" s="19">
        <f>IF(OR($I130="REAL",$I130="INCURRIDO"),SUMIF(S!$O:$O,$I130&amp;$O130&amp;$Q130&amp;UPPER(TEXT(AT$4,"MMMMYYYY"))&amp;$Z130,IF($W$1="Pesos CLP",S!$AD:$AD,S!$AO:$AO)),0)</f>
        <v>0</v>
      </c>
      <c r="AU130" s="19">
        <f>IF(OR($I130="REAL",$I130="INCURRIDO"),SUMIF(S!$O:$O,$I130&amp;$O130&amp;$Q130&amp;UPPER(TEXT(AU$4,"MMMMYYYY"))&amp;$Z130,IF($W$1="Pesos CLP",S!$AD:$AD,S!$AO:$AO)),0)</f>
        <v>0</v>
      </c>
      <c r="AV130" s="19">
        <f>IF(OR($I130="REAL",$I130="INCURRIDO"),SUMIF(S!$O:$O,$I130&amp;$O130&amp;$Q130&amp;UPPER(TEXT(AV$4,"MMMMYYYY"))&amp;$Z130,IF($W$1="Pesos CLP",S!$AD:$AD,S!$AO:$AO)),0)</f>
        <v>0</v>
      </c>
      <c r="AW130" s="19">
        <f>IF(OR($I130="REAL",$I130="INCURRIDO"),SUMIF(S!$O:$O,$I130&amp;$O130&amp;$Q130&amp;UPPER(TEXT(AW$4,"MMMMYYYY"))&amp;$Z130,IF($W$1="Pesos CLP",S!$AD:$AD,S!$AO:$AO)),0)</f>
        <v>0</v>
      </c>
      <c r="AX130" s="19">
        <f>IF(OR($I130="REAL",$I130="INCURRIDO"),SUMIF(S!$O:$O,$I130&amp;$O130&amp;$Q130&amp;UPPER(TEXT(AX$4,"MMMMYYYY"))&amp;$Z130,IF($W$1="Pesos CLP",S!$AD:$AD,S!$AO:$AO)),0)</f>
        <v>0</v>
      </c>
      <c r="AY130" s="19">
        <f>IF(OR($I130="REAL",$I130="INCURRIDO"),SUMIF(S!$O:$O,$I130&amp;$O130&amp;$Q130&amp;UPPER(TEXT(AY$4,"MMMMYYYY"))&amp;$Z130,IF($W$1="Pesos CLP",S!$AD:$AD,S!$AO:$AO)),0)</f>
        <v>0</v>
      </c>
      <c r="AZ130" s="19">
        <f>IF(OR($I130="REAL",$I130="INCURRIDO"),SUMIF(S!$O:$O,$I130&amp;$O130&amp;$Q130&amp;UPPER(TEXT(AZ$4,"MMMMYYYY"))&amp;$Z130,IF($W$1="Pesos CLP",S!$AD:$AD,S!$AO:$AO)),0)</f>
        <v>0</v>
      </c>
      <c r="BA130" s="19">
        <f>IF(OR($I130="REAL",$I130="INCURRIDO"),SUMIF(S!$O:$O,$I130&amp;$O130&amp;$Q130&amp;UPPER(TEXT(BA$4,"MMMMYYYY"))&amp;$Z130,IF($W$1="Pesos CLP",S!$AD:$AD,S!$AO:$AO)),0)</f>
        <v>0</v>
      </c>
      <c r="BB130" s="19">
        <f>IF(OR($I130="REAL",$I130="INCURRIDO"),SUMIF(S!$O:$O,$I130&amp;$O130&amp;$Q130&amp;UPPER(TEXT(BB$4,"MMMMYYYY"))&amp;$Z130,IF($W$1="Pesos CLP",S!$AD:$AD,S!$AO:$AO)),0)</f>
        <v>0</v>
      </c>
      <c r="BC130" s="19">
        <f>IF(OR($I130="REAL",$I130="INCURRIDO"),SUMIF(S!$O:$O,$I130&amp;$O130&amp;$Q130&amp;UPPER(TEXT(BC$4,"MMMMYYYY"))&amp;$Z130,IF($W$1="Pesos CLP",S!$AD:$AD,S!$AO:$AO)),0)</f>
        <v>0</v>
      </c>
      <c r="BD130" s="19">
        <f>IF(OR($I130="REAL",$I130="INCURRIDO"),SUMIF(S!$O:$O,$I130&amp;$O130&amp;$Q130&amp;UPPER(TEXT(BD$4,"MMMMYYYY"))&amp;$Z130,IF($W$1="Pesos CLP",S!$AD:$AD,S!$AO:$AO)),0)</f>
        <v>0</v>
      </c>
      <c r="BE130" s="19">
        <f>IF(OR($I130="REAL",$I130="INCURRIDO"),SUMIF(S!$O:$O,$I130&amp;$O130&amp;$Q130&amp;UPPER(TEXT(BE$4,"MMMMYYYY"))&amp;$Z130,IF($W$1="Pesos CLP",S!$AD:$AD,S!$AO:$AO)),0)</f>
        <v>0</v>
      </c>
      <c r="BF130" s="19">
        <f>IF(OR($I130="REAL",$I130="INCURRIDO"),SUMIF(S!$O:$O,$I130&amp;$O130&amp;$Q130&amp;UPPER(TEXT(BF$4,"MMMMYYYY"))&amp;$Z130,IF($W$1="Pesos CLP",S!$AD:$AD,S!$AO:$AO)),0)</f>
        <v>0</v>
      </c>
      <c r="BG130" s="19">
        <f>IF(OR($I130="REAL",$I130="INCURRIDO"),SUMIF(S!$O:$O,$I130&amp;$O130&amp;$Q130&amp;UPPER(TEXT(BG$4,"MMMMYYYY"))&amp;$Z130,IF($W$1="Pesos CLP",S!$AD:$AD,S!$AO:$AO)),0)</f>
        <v>0</v>
      </c>
      <c r="BH130" s="19">
        <f>IF(OR($I130="REAL",$I130="INCURRIDO"),SUMIF(S!$O:$O,$I130&amp;$O130&amp;$Q130&amp;UPPER(TEXT(BH$4,"MMMMYYYY"))&amp;$Z130,IF($W$1="Pesos CLP",S!$AD:$AD,S!$AO:$AO)),0)</f>
        <v>0</v>
      </c>
      <c r="BI130" s="19">
        <f>IF(OR($I130="REAL",$I130="INCURRIDO"),SUMIF(S!$O:$O,$I130&amp;$O130&amp;$Q130&amp;UPPER(TEXT(BI$4,"MMMMYYYY"))&amp;$Z130,IF($W$1="Pesos CLP",S!$AD:$AD,S!$AO:$AO)),0)</f>
        <v>0</v>
      </c>
      <c r="BJ130" s="19">
        <f>IF(OR($I130="REAL",$I130="INCURRIDO"),SUMIF(S!$O:$O,$I130&amp;$O130&amp;$Q130&amp;UPPER(TEXT(BJ$4,"MMMMYYYY"))&amp;$Z130,IF($W$1="Pesos CLP",S!$AD:$AD,S!$AO:$AO)),0)</f>
        <v>0</v>
      </c>
      <c r="BK130" s="19">
        <f>IF(OR($I130="REAL",$I130="INCURRIDO"),SUMIF(S!$O:$O,$I130&amp;$O130&amp;$Q130&amp;UPPER(TEXT(BK$4,"MMMMYYYY"))&amp;$Z130,IF($W$1="Pesos CLP",S!$AD:$AD,S!$AO:$AO)),0)</f>
        <v>0</v>
      </c>
      <c r="BL130" s="19">
        <f>IF(OR($I130="REAL",$I130="INCURRIDO"),SUMIF(S!$O:$O,$I130&amp;$O130&amp;$Q130&amp;UPPER(TEXT(BL$4,"MMMMYYYY"))&amp;$Z130,IF($W$1="Pesos CLP",S!$AD:$AD,S!$AO:$AO)),0)</f>
        <v>0</v>
      </c>
      <c r="BM130" s="19">
        <f>IF(OR($I130="REAL",$I130="INCURRIDO"),SUMIF(S!$O:$O,$I130&amp;$O130&amp;$Q130&amp;UPPER(TEXT(BM$4,"MMMMYYYY"))&amp;$Z130,IF($W$1="Pesos CLP",S!$AD:$AD,S!$AO:$AO)),0)</f>
        <v>0</v>
      </c>
      <c r="BN130" s="19">
        <f>IF(OR($I130="REAL",$I130="INCURRIDO"),SUMIF(S!$O:$O,$I130&amp;$O130&amp;$Q130&amp;UPPER(TEXT(BN$4,"MMMMYYYY"))&amp;$Z130,IF($W$1="Pesos CLP",S!$AD:$AD,S!$AO:$AO)),0)</f>
        <v>0</v>
      </c>
      <c r="BO130" s="19">
        <f>IF(OR($I130="REAL",$I130="INCURRIDO"),SUMIF(S!$O:$O,$I130&amp;$O130&amp;$Q130&amp;UPPER(TEXT(BO$4,"MMMMYYYY"))&amp;$Z130,IF($W$1="Pesos CLP",S!$AD:$AD,S!$AO:$AO)),0)</f>
        <v>0</v>
      </c>
      <c r="BP130" s="19">
        <f>IF(OR($I130="REAL",$I130="INCURRIDO"),SUMIF(S!$O:$O,$I130&amp;$O130&amp;$Q130&amp;UPPER(TEXT(BP$4,"MMMMYYYY"))&amp;$Z130,IF($W$1="Pesos CLP",S!$AD:$AD,S!$AO:$AO)),0)</f>
        <v>0</v>
      </c>
      <c r="BQ130" s="19">
        <f>IF(OR($I130="REAL",$I130="INCURRIDO"),SUMIF(S!$O:$O,$I130&amp;$O130&amp;$Q130&amp;UPPER(TEXT(BQ$4,"MMMMYYYY"))&amp;$Z130,IF($W$1="Pesos CLP",S!$AD:$AD,S!$AO:$AO)),0)</f>
        <v>0</v>
      </c>
      <c r="BR130" s="19">
        <f>IF(OR($I130="REAL",$I130="INCURRIDO"),SUMIF(S!$O:$O,$I130&amp;$O130&amp;$Q130&amp;UPPER(TEXT(BR$4,"MMMMYYYY"))&amp;$Z130,IF($W$1="Pesos CLP",S!$AD:$AD,S!$AO:$AO)),0)</f>
        <v>0</v>
      </c>
      <c r="BS130" s="19">
        <f>IF(OR($I130="REAL",$I130="INCURRIDO"),SUMIF(S!$O:$O,$I130&amp;$O130&amp;$Q130&amp;UPPER(TEXT(BS$4,"MMMMYYYY"))&amp;$Z130,IF($W$1="Pesos CLP",S!$AD:$AD,S!$AO:$AO)),0)</f>
        <v>0</v>
      </c>
      <c r="BT130" s="19">
        <f>IF(OR($I130="REAL",$I130="INCURRIDO"),SUMIF(S!$O:$O,$I130&amp;$O130&amp;$Q130&amp;UPPER(TEXT(BT$4,"MMMMYYYY"))&amp;$Z130,IF($W$1="Pesos CLP",S!$AD:$AD,S!$AO:$AO)),0)</f>
        <v>0</v>
      </c>
      <c r="BU130" s="19">
        <f>IF(OR($I130="REAL",$I130="INCURRIDO"),SUMIF(S!$O:$O,$I130&amp;$O130&amp;$Q130&amp;UPPER(TEXT(BU$4,"MMMMYYYY"))&amp;$Z130,IF($W$1="Pesos CLP",S!$AD:$AD,S!$AO:$AO)),0)</f>
        <v>0</v>
      </c>
      <c r="BV130" s="19">
        <f>IF(OR($I130="REAL",$I130="INCURRIDO"),SUMIF(S!$O:$O,$I130&amp;$O130&amp;$Q130&amp;UPPER(TEXT(BV$4,"MMMMYYYY"))&amp;$Z130,IF($W$1="Pesos CLP",S!$AD:$AD,S!$AO:$AO)),0)</f>
        <v>0</v>
      </c>
      <c r="BW130" s="19">
        <f>IF(OR($I130="REAL",$I130="INCURRIDO"),SUMIF(S!$O:$O,$I130&amp;$O130&amp;$Q130&amp;UPPER(TEXT(BW$4,"MMMMYYYY"))&amp;$Z130,IF($W$1="Pesos CLP",S!$AD:$AD,S!$AO:$AO)),0)</f>
        <v>0</v>
      </c>
      <c r="BX130" s="19">
        <f>IF(OR($I130="REAL",$I130="INCURRIDO"),SUMIF(S!$O:$O,$I130&amp;$O130&amp;$Q130&amp;UPPER(TEXT(BX$4,"MMMMYYYY"))&amp;$Z130,IF($W$1="Pesos CLP",S!$AD:$AD,S!$AO:$AO)),0)</f>
        <v>0</v>
      </c>
      <c r="BY130" s="19">
        <f>IF(OR($I130="REAL",$I130="INCURRIDO"),SUMIF(S!$O:$O,$I130&amp;$O130&amp;$Q130&amp;UPPER(TEXT(BY$4,"MMMMYYYY"))&amp;$Z130,IF($W$1="Pesos CLP",S!$AD:$AD,S!$AO:$AO)),0)</f>
        <v>0</v>
      </c>
      <c r="BZ130" s="19">
        <f>IF(OR($I130="REAL",$I130="INCURRIDO"),SUMIF(S!$O:$O,$I130&amp;$O130&amp;$Q130&amp;UPPER(TEXT(BZ$4,"MMMMYYYY"))&amp;$Z130,IF($W$1="Pesos CLP",S!$AD:$AD,S!$AO:$AO)),0)</f>
        <v>0</v>
      </c>
      <c r="CA130" s="19">
        <f>IF(OR($I130="REAL",$I130="INCURRIDO"),SUMIF(S!$O:$O,$I130&amp;$O130&amp;$Q130&amp;UPPER(TEXT(CA$4,"MMMMYYYY"))&amp;$Z130,IF($W$1="Pesos CLP",S!$AD:$AD,S!$AO:$AO)),0)</f>
        <v>0</v>
      </c>
      <c r="CB130" s="19">
        <f>IF(OR($I130="REAL",$I130="INCURRIDO"),SUMIF(S!$O:$O,$I130&amp;$O130&amp;$Q130&amp;UPPER(TEXT(CB$4,"MMMMYYYY"))&amp;$Z130,IF($W$1="Pesos CLP",S!$AD:$AD,S!$AO:$AO)),0)</f>
        <v>0</v>
      </c>
      <c r="CC130" s="19">
        <f>IF(OR($I130="REAL",$I130="INCURRIDO"),SUMIF(S!$O:$O,$I130&amp;$O130&amp;$Q130&amp;UPPER(TEXT(CC$4,"MMMMYYYY"))&amp;$Z130,IF($W$1="Pesos CLP",S!$AD:$AD,S!$AO:$AO)),0)</f>
        <v>0</v>
      </c>
      <c r="CD130" s="19">
        <f>IF(OR($I130="REAL",$I130="INCURRIDO"),SUMIF(S!$O:$O,$I130&amp;$O130&amp;$Q130&amp;UPPER(TEXT(CD$4,"MMMMYYYY"))&amp;$Z130,IF($W$1="Pesos CLP",S!$AD:$AD,S!$AO:$AO)),0)</f>
        <v>0</v>
      </c>
      <c r="CE130" s="19">
        <f>IF(OR($I130="REAL",$I130="INCURRIDO"),SUMIF(S!$O:$O,$I130&amp;$O130&amp;$Q130&amp;UPPER(TEXT(CE$4,"MMMMYYYY"))&amp;$Z130,IF($W$1="Pesos CLP",S!$AD:$AD,S!$AO:$AO)),0)</f>
        <v>0</v>
      </c>
      <c r="CF130" s="19">
        <f>IF(OR($I130="REAL",$I130="INCURRIDO"),SUMIF(S!$O:$O,$I130&amp;$O130&amp;$Q130&amp;UPPER(TEXT(CF$4,"MMMMYYYY"))&amp;$Z130,IF($W$1="Pesos CLP",S!$AD:$AD,S!$AO:$AO)),0)</f>
        <v>0</v>
      </c>
      <c r="CG130" s="19">
        <f>IF(OR($I130="REAL",$I130="INCURRIDO"),SUMIF(S!$O:$O,$I130&amp;$O130&amp;$Q130&amp;UPPER(TEXT(CG$4,"MMMMYYYY"))&amp;$Z130,IF($W$1="Pesos CLP",S!$AD:$AD,S!$AO:$AO)),0)</f>
        <v>0</v>
      </c>
      <c r="CH130" s="19">
        <f>IF(OR($I130="REAL",$I130="INCURRIDO"),SUMIF(S!$O:$O,$I130&amp;$O130&amp;$Q130&amp;UPPER(TEXT(CH$4,"MMMMYYYY"))&amp;$Z130,IF($W$1="Pesos CLP",S!$AD:$AD,S!$AO:$AO)),0)</f>
        <v>0</v>
      </c>
      <c r="CI130" s="19">
        <f>IF(OR($I130="REAL",$I130="INCURRIDO"),SUMIF(S!$O:$O,$I130&amp;$O130&amp;$Q130&amp;UPPER(TEXT(CI$4,"MMMMYYYY"))&amp;$Z130,IF($W$1="Pesos CLP",S!$AD:$AD,S!$AO:$AO)),0)</f>
        <v>0</v>
      </c>
      <c r="CJ130" s="19">
        <f>IF(OR($I130="REAL",$I130="INCURRIDO"),SUMIF(S!$O:$O,$I130&amp;$O130&amp;$Q130&amp;UPPER(TEXT(CJ$4,"MMMMYYYY"))&amp;$Z130,IF($W$1="Pesos CLP",S!$AD:$AD,S!$AO:$AO)),0)</f>
        <v>0</v>
      </c>
      <c r="CK130" s="378">
        <f t="shared" si="129"/>
        <v>0</v>
      </c>
      <c r="CL130" s="378">
        <f t="shared" si="129"/>
        <v>0</v>
      </c>
      <c r="CM130" s="378">
        <f t="shared" si="129"/>
        <v>0</v>
      </c>
      <c r="CN130" s="378">
        <f t="shared" si="129"/>
        <v>0</v>
      </c>
      <c r="CO130" s="378">
        <f t="shared" si="129"/>
        <v>0</v>
      </c>
      <c r="CP130" s="378">
        <f t="shared" si="129"/>
        <v>0</v>
      </c>
      <c r="CQ130" s="378">
        <f t="shared" si="129"/>
        <v>0</v>
      </c>
      <c r="CR130" s="378">
        <f t="shared" si="129"/>
        <v>0</v>
      </c>
      <c r="CS130" s="378">
        <f t="shared" si="129"/>
        <v>0</v>
      </c>
      <c r="CT130" s="378">
        <f t="shared" si="130"/>
        <v>0</v>
      </c>
      <c r="CU130" s="378">
        <f t="shared" si="130"/>
        <v>0</v>
      </c>
      <c r="CV130" s="378">
        <f t="shared" si="130"/>
        <v>0</v>
      </c>
      <c r="CW130" s="378">
        <f t="shared" si="130"/>
        <v>0</v>
      </c>
      <c r="CX130" s="378">
        <f t="shared" si="130"/>
        <v>0</v>
      </c>
      <c r="CY130" s="378">
        <f t="shared" si="130"/>
        <v>0</v>
      </c>
      <c r="CZ130" s="378">
        <f t="shared" si="130"/>
        <v>0</v>
      </c>
      <c r="DA130" s="378">
        <f t="shared" si="130"/>
        <v>0</v>
      </c>
      <c r="DB130" s="378">
        <f t="shared" si="130"/>
        <v>0</v>
      </c>
      <c r="DC130" s="378">
        <f t="shared" si="130"/>
        <v>0</v>
      </c>
      <c r="DD130" s="378">
        <f t="shared" si="131"/>
        <v>0</v>
      </c>
      <c r="DE130" s="378">
        <f t="shared" si="131"/>
        <v>0</v>
      </c>
      <c r="DF130" s="378">
        <f t="shared" si="131"/>
        <v>0</v>
      </c>
      <c r="DG130" s="378">
        <f t="shared" si="131"/>
        <v>0</v>
      </c>
      <c r="DH130" s="378">
        <f t="shared" si="131"/>
        <v>2051.7397626925754</v>
      </c>
      <c r="DI130" s="378">
        <f t="shared" si="131"/>
        <v>0</v>
      </c>
      <c r="DJ130" s="378">
        <f t="shared" si="131"/>
        <v>0</v>
      </c>
      <c r="DK130" s="378">
        <f t="shared" si="131"/>
        <v>0</v>
      </c>
      <c r="DL130" s="378">
        <f t="shared" si="131"/>
        <v>0</v>
      </c>
      <c r="DM130" s="378">
        <f t="shared" si="131"/>
        <v>0</v>
      </c>
      <c r="DN130" s="378">
        <f t="shared" si="132"/>
        <v>0</v>
      </c>
      <c r="DO130" s="378">
        <f t="shared" si="132"/>
        <v>0</v>
      </c>
      <c r="DP130" s="378">
        <f t="shared" si="132"/>
        <v>0</v>
      </c>
      <c r="DQ130" s="378">
        <f t="shared" si="132"/>
        <v>0</v>
      </c>
      <c r="DR130" s="378">
        <f t="shared" si="132"/>
        <v>0</v>
      </c>
      <c r="DS130" s="378">
        <f t="shared" si="132"/>
        <v>0</v>
      </c>
      <c r="DT130" s="378">
        <f t="shared" si="132"/>
        <v>0</v>
      </c>
      <c r="DU130" s="378">
        <f t="shared" si="132"/>
        <v>0</v>
      </c>
      <c r="DV130" s="378">
        <f t="shared" si="132"/>
        <v>0</v>
      </c>
      <c r="DW130" s="378">
        <f t="shared" si="132"/>
        <v>0</v>
      </c>
      <c r="DX130" s="378">
        <f t="shared" si="133"/>
        <v>0</v>
      </c>
      <c r="DY130" s="378">
        <f t="shared" si="133"/>
        <v>0</v>
      </c>
      <c r="DZ130" s="378">
        <f t="shared" si="133"/>
        <v>0</v>
      </c>
      <c r="EA130" s="378">
        <f t="shared" si="133"/>
        <v>0</v>
      </c>
      <c r="EB130" s="378">
        <f t="shared" si="133"/>
        <v>0</v>
      </c>
      <c r="EC130" s="378">
        <f t="shared" si="133"/>
        <v>0</v>
      </c>
      <c r="ED130" s="378">
        <f t="shared" si="133"/>
        <v>0</v>
      </c>
      <c r="EE130" s="378">
        <f t="shared" si="133"/>
        <v>0</v>
      </c>
      <c r="EF130" s="378">
        <f t="shared" si="133"/>
        <v>0</v>
      </c>
      <c r="EG130" s="378">
        <f t="shared" si="133"/>
        <v>0</v>
      </c>
      <c r="EH130" s="378">
        <f t="shared" si="134"/>
        <v>0</v>
      </c>
      <c r="EI130" s="378">
        <f t="shared" si="134"/>
        <v>0</v>
      </c>
      <c r="EJ130" s="378">
        <f t="shared" si="134"/>
        <v>0</v>
      </c>
      <c r="EK130" s="378">
        <f t="shared" si="134"/>
        <v>0</v>
      </c>
      <c r="EL130" s="378">
        <f t="shared" si="134"/>
        <v>0</v>
      </c>
      <c r="EM130" s="378">
        <f t="shared" si="134"/>
        <v>0</v>
      </c>
      <c r="EN130" s="378">
        <f t="shared" si="134"/>
        <v>0</v>
      </c>
      <c r="EO130" s="378">
        <f t="shared" si="134"/>
        <v>0</v>
      </c>
      <c r="EP130" s="378">
        <f t="shared" si="134"/>
        <v>0</v>
      </c>
      <c r="EQ130" s="378">
        <f t="shared" si="134"/>
        <v>0</v>
      </c>
    </row>
    <row r="131" spans="1:147" x14ac:dyDescent="0.3">
      <c r="A131" s="368"/>
      <c r="B131" s="368"/>
      <c r="C131" s="368"/>
      <c r="D131" s="368">
        <f t="shared" si="77"/>
        <v>1.034195933456562</v>
      </c>
      <c r="E131" s="368" t="str">
        <f>VLOOKUP(TEXT(Z131,0),'G2'!B:D,3,0)</f>
        <v>MN</v>
      </c>
      <c r="F131" s="816">
        <f t="shared" si="78"/>
        <v>0</v>
      </c>
      <c r="G131" s="755">
        <f t="shared" si="75"/>
        <v>0</v>
      </c>
      <c r="H131" s="756" t="s">
        <v>1190</v>
      </c>
      <c r="I131" s="370" t="s">
        <v>93</v>
      </c>
      <c r="J131" s="370" t="s">
        <v>269</v>
      </c>
      <c r="K131" s="368">
        <v>510114</v>
      </c>
      <c r="L131" s="368" t="s">
        <v>24</v>
      </c>
      <c r="M131" s="369"/>
      <c r="N131" s="370" t="s">
        <v>1036</v>
      </c>
      <c r="O131" s="370" t="s">
        <v>613</v>
      </c>
      <c r="P131" s="643" t="s">
        <v>1166</v>
      </c>
      <c r="Q131" s="370" t="s">
        <v>695</v>
      </c>
      <c r="R131" s="370" t="s">
        <v>26</v>
      </c>
      <c r="S131" s="371">
        <v>0.2</v>
      </c>
      <c r="T131" s="720">
        <v>46753</v>
      </c>
      <c r="U131" s="720">
        <v>46783</v>
      </c>
      <c r="V131" s="373">
        <v>1</v>
      </c>
      <c r="W131" s="374">
        <v>8997504.6210720893</v>
      </c>
      <c r="X131" s="17" cm="1">
        <f t="array" ref="X131">+IF($W$1="Pesos CLP",W131,W131/TC)*MB_24A25</f>
        <v>10258.698813462875</v>
      </c>
      <c r="Y131" s="18">
        <f t="shared" si="107"/>
        <v>2051.7397626925754</v>
      </c>
      <c r="Z131">
        <v>91243110</v>
      </c>
      <c r="AA131" s="19">
        <f>IF(OR($I131="REAL",$I131="INCURRIDO"),SUMIF(S!$O:$O,$I131&amp;$O131&amp;$Q131&amp;UPPER(TEXT(AA$4,"MMMMYYYY"))&amp;$Z131,IF($W$1="Pesos CLP",S!$AD:$AD,S!$AO:$AO)),0)</f>
        <v>0</v>
      </c>
      <c r="AB131" s="19">
        <f>IF(OR($I131="REAL",$I131="INCURRIDO"),SUMIF(S!$O:$O,$I131&amp;$O131&amp;$Q131&amp;UPPER(TEXT(AB$4,"MMMMYYYY"))&amp;$Z131,IF($W$1="Pesos CLP",S!$AD:$AD,S!$AO:$AO)),0)</f>
        <v>0</v>
      </c>
      <c r="AC131" s="19">
        <f>IF(OR($I131="REAL",$I131="INCURRIDO"),SUMIF(S!$O:$O,$I131&amp;$O131&amp;$Q131&amp;UPPER(TEXT(AC$4,"MMMMYYYY"))&amp;$Z131,IF($W$1="Pesos CLP",S!$AD:$AD,S!$AO:$AO)),0)</f>
        <v>0</v>
      </c>
      <c r="AD131" s="19">
        <f>IF(OR($I131="REAL",$I131="INCURRIDO"),SUMIF(S!$O:$O,$I131&amp;$O131&amp;$Q131&amp;UPPER(TEXT(AD$4,"MMMMYYYY"))&amp;$Z131,IF($W$1="Pesos CLP",S!$AD:$AD,S!$AO:$AO)),0)</f>
        <v>0</v>
      </c>
      <c r="AE131" s="19">
        <f>IF(OR($I131="REAL",$I131="INCURRIDO"),SUMIF(S!$O:$O,$I131&amp;$O131&amp;$Q131&amp;UPPER(TEXT(AE$4,"MMMMYYYY"))&amp;$Z131,IF($W$1="Pesos CLP",S!$AD:$AD,S!$AO:$AO)),0)</f>
        <v>0</v>
      </c>
      <c r="AF131" s="19">
        <f>IF(OR($I131="REAL",$I131="INCURRIDO"),SUMIF(S!$O:$O,$I131&amp;$O131&amp;$Q131&amp;UPPER(TEXT(AF$4,"MMMMYYYY"))&amp;$Z131,IF($W$1="Pesos CLP",S!$AD:$AD,S!$AO:$AO)),0)</f>
        <v>0</v>
      </c>
      <c r="AG131" s="19">
        <f>IF(OR($I131="REAL",$I131="INCURRIDO"),SUMIF(S!$O:$O,$I131&amp;$O131&amp;$Q131&amp;UPPER(TEXT(AG$4,"MMMMYYYY"))&amp;$Z131,IF($W$1="Pesos CLP",S!$AD:$AD,S!$AO:$AO)),0)</f>
        <v>0</v>
      </c>
      <c r="AH131" s="19">
        <f>IF(OR($I131="REAL",$I131="INCURRIDO"),SUMIF(S!$O:$O,$I131&amp;$O131&amp;$Q131&amp;UPPER(TEXT(AH$4,"MMMMYYYY"))&amp;$Z131,IF($W$1="Pesos CLP",S!$AD:$AD,S!$AO:$AO)),0)</f>
        <v>0</v>
      </c>
      <c r="AI131" s="19">
        <f>IF(OR($I131="REAL",$I131="INCURRIDO"),SUMIF(S!$O:$O,$I131&amp;$O131&amp;$Q131&amp;UPPER(TEXT(AI$4,"MMMMYYYY"))&amp;$Z131,IF($W$1="Pesos CLP",S!$AD:$AD,S!$AO:$AO)),0)</f>
        <v>0</v>
      </c>
      <c r="AJ131" s="19">
        <f>IF(OR($I131="REAL",$I131="INCURRIDO"),SUMIF(S!$O:$O,$I131&amp;$O131&amp;$Q131&amp;UPPER(TEXT(AJ$4,"MMMMYYYY"))&amp;$Z131,IF($W$1="Pesos CLP",S!$AD:$AD,S!$AO:$AO)),0)</f>
        <v>0</v>
      </c>
      <c r="AK131" s="19">
        <f>IF(OR($I131="REAL",$I131="INCURRIDO"),SUMIF(S!$O:$O,$I131&amp;$O131&amp;$Q131&amp;UPPER(TEXT(AK$4,"MMMMYYYY"))&amp;$Z131,IF($W$1="Pesos CLP",S!$AD:$AD,S!$AO:$AO)),0)</f>
        <v>0</v>
      </c>
      <c r="AL131" s="19">
        <f>IF(OR($I131="REAL",$I131="INCURRIDO"),SUMIF(S!$O:$O,$I131&amp;$O131&amp;$Q131&amp;UPPER(TEXT(AL$4,"MMMMYYYY"))&amp;$Z131,IF($W$1="Pesos CLP",S!$AD:$AD,S!$AO:$AO)),0)</f>
        <v>0</v>
      </c>
      <c r="AM131" s="19">
        <f>IF(OR($I131="REAL",$I131="INCURRIDO"),SUMIF(S!$O:$O,$I131&amp;$O131&amp;$Q131&amp;UPPER(TEXT(AM$4,"MMMMYYYY"))&amp;$Z131,IF($W$1="Pesos CLP",S!$AD:$AD,S!$AO:$AO)),0)</f>
        <v>0</v>
      </c>
      <c r="AN131" s="19">
        <f>IF(OR($I131="REAL",$I131="INCURRIDO"),SUMIF(S!$O:$O,$I131&amp;$O131&amp;$Q131&amp;UPPER(TEXT(AN$4,"MMMMYYYY"))&amp;$Z131,IF($W$1="Pesos CLP",S!$AD:$AD,S!$AO:$AO)),0)</f>
        <v>0</v>
      </c>
      <c r="AO131" s="19">
        <f>IF(OR($I131="REAL",$I131="INCURRIDO"),SUMIF(S!$O:$O,$I131&amp;$O131&amp;$Q131&amp;UPPER(TEXT(AO$4,"MMMMYYYY"))&amp;$Z131,IF($W$1="Pesos CLP",S!$AD:$AD,S!$AO:$AO)),0)</f>
        <v>0</v>
      </c>
      <c r="AP131" s="19">
        <f>IF(OR($I131="REAL",$I131="INCURRIDO"),SUMIF(S!$O:$O,$I131&amp;$O131&amp;$Q131&amp;UPPER(TEXT(AP$4,"MMMMYYYY"))&amp;$Z131,IF($W$1="Pesos CLP",S!$AD:$AD,S!$AO:$AO)),0)</f>
        <v>0</v>
      </c>
      <c r="AQ131" s="19">
        <f>IF(OR($I131="REAL",$I131="INCURRIDO"),SUMIF(S!$O:$O,$I131&amp;$O131&amp;$Q131&amp;UPPER(TEXT(AQ$4,"MMMMYYYY"))&amp;$Z131,IF($W$1="Pesos CLP",S!$AD:$AD,S!$AO:$AO)),0)</f>
        <v>0</v>
      </c>
      <c r="AR131" s="19">
        <f>IF(OR($I131="REAL",$I131="INCURRIDO"),SUMIF(S!$O:$O,$I131&amp;$O131&amp;$Q131&amp;UPPER(TEXT(AR$4,"MMMMYYYY"))&amp;$Z131,IF($W$1="Pesos CLP",S!$AD:$AD,S!$AO:$AO)),0)</f>
        <v>0</v>
      </c>
      <c r="AS131" s="19">
        <f>IF(OR($I131="REAL",$I131="INCURRIDO"),SUMIF(S!$O:$O,$I131&amp;$O131&amp;$Q131&amp;UPPER(TEXT(AS$4,"MMMMYYYY"))&amp;$Z131,IF($W$1="Pesos CLP",S!$AD:$AD,S!$AO:$AO)),0)</f>
        <v>0</v>
      </c>
      <c r="AT131" s="19">
        <f>IF(OR($I131="REAL",$I131="INCURRIDO"),SUMIF(S!$O:$O,$I131&amp;$O131&amp;$Q131&amp;UPPER(TEXT(AT$4,"MMMMYYYY"))&amp;$Z131,IF($W$1="Pesos CLP",S!$AD:$AD,S!$AO:$AO)),0)</f>
        <v>0</v>
      </c>
      <c r="AU131" s="19">
        <f>IF(OR($I131="REAL",$I131="INCURRIDO"),SUMIF(S!$O:$O,$I131&amp;$O131&amp;$Q131&amp;UPPER(TEXT(AU$4,"MMMMYYYY"))&amp;$Z131,IF($W$1="Pesos CLP",S!$AD:$AD,S!$AO:$AO)),0)</f>
        <v>0</v>
      </c>
      <c r="AV131" s="19">
        <f>IF(OR($I131="REAL",$I131="INCURRIDO"),SUMIF(S!$O:$O,$I131&amp;$O131&amp;$Q131&amp;UPPER(TEXT(AV$4,"MMMMYYYY"))&amp;$Z131,IF($W$1="Pesos CLP",S!$AD:$AD,S!$AO:$AO)),0)</f>
        <v>0</v>
      </c>
      <c r="AW131" s="19">
        <f>IF(OR($I131="REAL",$I131="INCURRIDO"),SUMIF(S!$O:$O,$I131&amp;$O131&amp;$Q131&amp;UPPER(TEXT(AW$4,"MMMMYYYY"))&amp;$Z131,IF($W$1="Pesos CLP",S!$AD:$AD,S!$AO:$AO)),0)</f>
        <v>0</v>
      </c>
      <c r="AX131" s="19">
        <f>IF(OR($I131="REAL",$I131="INCURRIDO"),SUMIF(S!$O:$O,$I131&amp;$O131&amp;$Q131&amp;UPPER(TEXT(AX$4,"MMMMYYYY"))&amp;$Z131,IF($W$1="Pesos CLP",S!$AD:$AD,S!$AO:$AO)),0)</f>
        <v>0</v>
      </c>
      <c r="AY131" s="19">
        <f>IF(OR($I131="REAL",$I131="INCURRIDO"),SUMIF(S!$O:$O,$I131&amp;$O131&amp;$Q131&amp;UPPER(TEXT(AY$4,"MMMMYYYY"))&amp;$Z131,IF($W$1="Pesos CLP",S!$AD:$AD,S!$AO:$AO)),0)</f>
        <v>0</v>
      </c>
      <c r="AZ131" s="19">
        <f>IF(OR($I131="REAL",$I131="INCURRIDO"),SUMIF(S!$O:$O,$I131&amp;$O131&amp;$Q131&amp;UPPER(TEXT(AZ$4,"MMMMYYYY"))&amp;$Z131,IF($W$1="Pesos CLP",S!$AD:$AD,S!$AO:$AO)),0)</f>
        <v>0</v>
      </c>
      <c r="BA131" s="19">
        <f>IF(OR($I131="REAL",$I131="INCURRIDO"),SUMIF(S!$O:$O,$I131&amp;$O131&amp;$Q131&amp;UPPER(TEXT(BA$4,"MMMMYYYY"))&amp;$Z131,IF($W$1="Pesos CLP",S!$AD:$AD,S!$AO:$AO)),0)</f>
        <v>0</v>
      </c>
      <c r="BB131" s="19">
        <f>IF(OR($I131="REAL",$I131="INCURRIDO"),SUMIF(S!$O:$O,$I131&amp;$O131&amp;$Q131&amp;UPPER(TEXT(BB$4,"MMMMYYYY"))&amp;$Z131,IF($W$1="Pesos CLP",S!$AD:$AD,S!$AO:$AO)),0)</f>
        <v>0</v>
      </c>
      <c r="BC131" s="19">
        <f>IF(OR($I131="REAL",$I131="INCURRIDO"),SUMIF(S!$O:$O,$I131&amp;$O131&amp;$Q131&amp;UPPER(TEXT(BC$4,"MMMMYYYY"))&amp;$Z131,IF($W$1="Pesos CLP",S!$AD:$AD,S!$AO:$AO)),0)</f>
        <v>0</v>
      </c>
      <c r="BD131" s="19">
        <f>IF(OR($I131="REAL",$I131="INCURRIDO"),SUMIF(S!$O:$O,$I131&amp;$O131&amp;$Q131&amp;UPPER(TEXT(BD$4,"MMMMYYYY"))&amp;$Z131,IF($W$1="Pesos CLP",S!$AD:$AD,S!$AO:$AO)),0)</f>
        <v>0</v>
      </c>
      <c r="BE131" s="19">
        <f>IF(OR($I131="REAL",$I131="INCURRIDO"),SUMIF(S!$O:$O,$I131&amp;$O131&amp;$Q131&amp;UPPER(TEXT(BE$4,"MMMMYYYY"))&amp;$Z131,IF($W$1="Pesos CLP",S!$AD:$AD,S!$AO:$AO)),0)</f>
        <v>0</v>
      </c>
      <c r="BF131" s="19">
        <f>IF(OR($I131="REAL",$I131="INCURRIDO"),SUMIF(S!$O:$O,$I131&amp;$O131&amp;$Q131&amp;UPPER(TEXT(BF$4,"MMMMYYYY"))&amp;$Z131,IF($W$1="Pesos CLP",S!$AD:$AD,S!$AO:$AO)),0)</f>
        <v>0</v>
      </c>
      <c r="BG131" s="19">
        <f>IF(OR($I131="REAL",$I131="INCURRIDO"),SUMIF(S!$O:$O,$I131&amp;$O131&amp;$Q131&amp;UPPER(TEXT(BG$4,"MMMMYYYY"))&amp;$Z131,IF($W$1="Pesos CLP",S!$AD:$AD,S!$AO:$AO)),0)</f>
        <v>0</v>
      </c>
      <c r="BH131" s="19">
        <f>IF(OR($I131="REAL",$I131="INCURRIDO"),SUMIF(S!$O:$O,$I131&amp;$O131&amp;$Q131&amp;UPPER(TEXT(BH$4,"MMMMYYYY"))&amp;$Z131,IF($W$1="Pesos CLP",S!$AD:$AD,S!$AO:$AO)),0)</f>
        <v>0</v>
      </c>
      <c r="BI131" s="19">
        <f>IF(OR($I131="REAL",$I131="INCURRIDO"),SUMIF(S!$O:$O,$I131&amp;$O131&amp;$Q131&amp;UPPER(TEXT(BI$4,"MMMMYYYY"))&amp;$Z131,IF($W$1="Pesos CLP",S!$AD:$AD,S!$AO:$AO)),0)</f>
        <v>0</v>
      </c>
      <c r="BJ131" s="19">
        <f>IF(OR($I131="REAL",$I131="INCURRIDO"),SUMIF(S!$O:$O,$I131&amp;$O131&amp;$Q131&amp;UPPER(TEXT(BJ$4,"MMMMYYYY"))&amp;$Z131,IF($W$1="Pesos CLP",S!$AD:$AD,S!$AO:$AO)),0)</f>
        <v>0</v>
      </c>
      <c r="BK131" s="19">
        <f>IF(OR($I131="REAL",$I131="INCURRIDO"),SUMIF(S!$O:$O,$I131&amp;$O131&amp;$Q131&amp;UPPER(TEXT(BK$4,"MMMMYYYY"))&amp;$Z131,IF($W$1="Pesos CLP",S!$AD:$AD,S!$AO:$AO)),0)</f>
        <v>0</v>
      </c>
      <c r="BL131" s="19">
        <f>IF(OR($I131="REAL",$I131="INCURRIDO"),SUMIF(S!$O:$O,$I131&amp;$O131&amp;$Q131&amp;UPPER(TEXT(BL$4,"MMMMYYYY"))&amp;$Z131,IF($W$1="Pesos CLP",S!$AD:$AD,S!$AO:$AO)),0)</f>
        <v>0</v>
      </c>
      <c r="BM131" s="19">
        <f>IF(OR($I131="REAL",$I131="INCURRIDO"),SUMIF(S!$O:$O,$I131&amp;$O131&amp;$Q131&amp;UPPER(TEXT(BM$4,"MMMMYYYY"))&amp;$Z131,IF($W$1="Pesos CLP",S!$AD:$AD,S!$AO:$AO)),0)</f>
        <v>0</v>
      </c>
      <c r="BN131" s="19">
        <f>IF(OR($I131="REAL",$I131="INCURRIDO"),SUMIF(S!$O:$O,$I131&amp;$O131&amp;$Q131&amp;UPPER(TEXT(BN$4,"MMMMYYYY"))&amp;$Z131,IF($W$1="Pesos CLP",S!$AD:$AD,S!$AO:$AO)),0)</f>
        <v>0</v>
      </c>
      <c r="BO131" s="19">
        <f>IF(OR($I131="REAL",$I131="INCURRIDO"),SUMIF(S!$O:$O,$I131&amp;$O131&amp;$Q131&amp;UPPER(TEXT(BO$4,"MMMMYYYY"))&amp;$Z131,IF($W$1="Pesos CLP",S!$AD:$AD,S!$AO:$AO)),0)</f>
        <v>0</v>
      </c>
      <c r="BP131" s="19">
        <f>IF(OR($I131="REAL",$I131="INCURRIDO"),SUMIF(S!$O:$O,$I131&amp;$O131&amp;$Q131&amp;UPPER(TEXT(BP$4,"MMMMYYYY"))&amp;$Z131,IF($W$1="Pesos CLP",S!$AD:$AD,S!$AO:$AO)),0)</f>
        <v>0</v>
      </c>
      <c r="BQ131" s="19">
        <f>IF(OR($I131="REAL",$I131="INCURRIDO"),SUMIF(S!$O:$O,$I131&amp;$O131&amp;$Q131&amp;UPPER(TEXT(BQ$4,"MMMMYYYY"))&amp;$Z131,IF($W$1="Pesos CLP",S!$AD:$AD,S!$AO:$AO)),0)</f>
        <v>0</v>
      </c>
      <c r="BR131" s="19">
        <f>IF(OR($I131="REAL",$I131="INCURRIDO"),SUMIF(S!$O:$O,$I131&amp;$O131&amp;$Q131&amp;UPPER(TEXT(BR$4,"MMMMYYYY"))&amp;$Z131,IF($W$1="Pesos CLP",S!$AD:$AD,S!$AO:$AO)),0)</f>
        <v>0</v>
      </c>
      <c r="BS131" s="19">
        <f>IF(OR($I131="REAL",$I131="INCURRIDO"),SUMIF(S!$O:$O,$I131&amp;$O131&amp;$Q131&amp;UPPER(TEXT(BS$4,"MMMMYYYY"))&amp;$Z131,IF($W$1="Pesos CLP",S!$AD:$AD,S!$AO:$AO)),0)</f>
        <v>0</v>
      </c>
      <c r="BT131" s="19">
        <f>IF(OR($I131="REAL",$I131="INCURRIDO"),SUMIF(S!$O:$O,$I131&amp;$O131&amp;$Q131&amp;UPPER(TEXT(BT$4,"MMMMYYYY"))&amp;$Z131,IF($W$1="Pesos CLP",S!$AD:$AD,S!$AO:$AO)),0)</f>
        <v>0</v>
      </c>
      <c r="BU131" s="19">
        <f>IF(OR($I131="REAL",$I131="INCURRIDO"),SUMIF(S!$O:$O,$I131&amp;$O131&amp;$Q131&amp;UPPER(TEXT(BU$4,"MMMMYYYY"))&amp;$Z131,IF($W$1="Pesos CLP",S!$AD:$AD,S!$AO:$AO)),0)</f>
        <v>0</v>
      </c>
      <c r="BV131" s="19">
        <f>IF(OR($I131="REAL",$I131="INCURRIDO"),SUMIF(S!$O:$O,$I131&amp;$O131&amp;$Q131&amp;UPPER(TEXT(BV$4,"MMMMYYYY"))&amp;$Z131,IF($W$1="Pesos CLP",S!$AD:$AD,S!$AO:$AO)),0)</f>
        <v>0</v>
      </c>
      <c r="BW131" s="19">
        <f>IF(OR($I131="REAL",$I131="INCURRIDO"),SUMIF(S!$O:$O,$I131&amp;$O131&amp;$Q131&amp;UPPER(TEXT(BW$4,"MMMMYYYY"))&amp;$Z131,IF($W$1="Pesos CLP",S!$AD:$AD,S!$AO:$AO)),0)</f>
        <v>0</v>
      </c>
      <c r="BX131" s="19">
        <f>IF(OR($I131="REAL",$I131="INCURRIDO"),SUMIF(S!$O:$O,$I131&amp;$O131&amp;$Q131&amp;UPPER(TEXT(BX$4,"MMMMYYYY"))&amp;$Z131,IF($W$1="Pesos CLP",S!$AD:$AD,S!$AO:$AO)),0)</f>
        <v>0</v>
      </c>
      <c r="BY131" s="19">
        <f>IF(OR($I131="REAL",$I131="INCURRIDO"),SUMIF(S!$O:$O,$I131&amp;$O131&amp;$Q131&amp;UPPER(TEXT(BY$4,"MMMMYYYY"))&amp;$Z131,IF($W$1="Pesos CLP",S!$AD:$AD,S!$AO:$AO)),0)</f>
        <v>0</v>
      </c>
      <c r="BZ131" s="19">
        <f>IF(OR($I131="REAL",$I131="INCURRIDO"),SUMIF(S!$O:$O,$I131&amp;$O131&amp;$Q131&amp;UPPER(TEXT(BZ$4,"MMMMYYYY"))&amp;$Z131,IF($W$1="Pesos CLP",S!$AD:$AD,S!$AO:$AO)),0)</f>
        <v>0</v>
      </c>
      <c r="CA131" s="19">
        <f>IF(OR($I131="REAL",$I131="INCURRIDO"),SUMIF(S!$O:$O,$I131&amp;$O131&amp;$Q131&amp;UPPER(TEXT(CA$4,"MMMMYYYY"))&amp;$Z131,IF($W$1="Pesos CLP",S!$AD:$AD,S!$AO:$AO)),0)</f>
        <v>0</v>
      </c>
      <c r="CB131" s="19">
        <f>IF(OR($I131="REAL",$I131="INCURRIDO"),SUMIF(S!$O:$O,$I131&amp;$O131&amp;$Q131&amp;UPPER(TEXT(CB$4,"MMMMYYYY"))&amp;$Z131,IF($W$1="Pesos CLP",S!$AD:$AD,S!$AO:$AO)),0)</f>
        <v>0</v>
      </c>
      <c r="CC131" s="19">
        <f>IF(OR($I131="REAL",$I131="INCURRIDO"),SUMIF(S!$O:$O,$I131&amp;$O131&amp;$Q131&amp;UPPER(TEXT(CC$4,"MMMMYYYY"))&amp;$Z131,IF($W$1="Pesos CLP",S!$AD:$AD,S!$AO:$AO)),0)</f>
        <v>0</v>
      </c>
      <c r="CD131" s="19">
        <f>IF(OR($I131="REAL",$I131="INCURRIDO"),SUMIF(S!$O:$O,$I131&amp;$O131&amp;$Q131&amp;UPPER(TEXT(CD$4,"MMMMYYYY"))&amp;$Z131,IF($W$1="Pesos CLP",S!$AD:$AD,S!$AO:$AO)),0)</f>
        <v>0</v>
      </c>
      <c r="CE131" s="19">
        <f>IF(OR($I131="REAL",$I131="INCURRIDO"),SUMIF(S!$O:$O,$I131&amp;$O131&amp;$Q131&amp;UPPER(TEXT(CE$4,"MMMMYYYY"))&amp;$Z131,IF($W$1="Pesos CLP",S!$AD:$AD,S!$AO:$AO)),0)</f>
        <v>0</v>
      </c>
      <c r="CF131" s="19">
        <f>IF(OR($I131="REAL",$I131="INCURRIDO"),SUMIF(S!$O:$O,$I131&amp;$O131&amp;$Q131&amp;UPPER(TEXT(CF$4,"MMMMYYYY"))&amp;$Z131,IF($W$1="Pesos CLP",S!$AD:$AD,S!$AO:$AO)),0)</f>
        <v>0</v>
      </c>
      <c r="CG131" s="19">
        <f>IF(OR($I131="REAL",$I131="INCURRIDO"),SUMIF(S!$O:$O,$I131&amp;$O131&amp;$Q131&amp;UPPER(TEXT(CG$4,"MMMMYYYY"))&amp;$Z131,IF($W$1="Pesos CLP",S!$AD:$AD,S!$AO:$AO)),0)</f>
        <v>0</v>
      </c>
      <c r="CH131" s="19">
        <f>IF(OR($I131="REAL",$I131="INCURRIDO"),SUMIF(S!$O:$O,$I131&amp;$O131&amp;$Q131&amp;UPPER(TEXT(CH$4,"MMMMYYYY"))&amp;$Z131,IF($W$1="Pesos CLP",S!$AD:$AD,S!$AO:$AO)),0)</f>
        <v>0</v>
      </c>
      <c r="CI131" s="19">
        <f>IF(OR($I131="REAL",$I131="INCURRIDO"),SUMIF(S!$O:$O,$I131&amp;$O131&amp;$Q131&amp;UPPER(TEXT(CI$4,"MMMMYYYY"))&amp;$Z131,IF($W$1="Pesos CLP",S!$AD:$AD,S!$AO:$AO)),0)</f>
        <v>0</v>
      </c>
      <c r="CJ131" s="19">
        <f>IF(OR($I131="REAL",$I131="INCURRIDO"),SUMIF(S!$O:$O,$I131&amp;$O131&amp;$Q131&amp;UPPER(TEXT(CJ$4,"MMMMYYYY"))&amp;$Z131,IF($W$1="Pesos CLP",S!$AD:$AD,S!$AO:$AO)),0)</f>
        <v>0</v>
      </c>
      <c r="CK131" s="378">
        <f t="shared" si="129"/>
        <v>0</v>
      </c>
      <c r="CL131" s="378">
        <f t="shared" si="129"/>
        <v>0</v>
      </c>
      <c r="CM131" s="378">
        <f t="shared" si="129"/>
        <v>0</v>
      </c>
      <c r="CN131" s="378">
        <f t="shared" si="129"/>
        <v>0</v>
      </c>
      <c r="CO131" s="378">
        <f t="shared" si="129"/>
        <v>0</v>
      </c>
      <c r="CP131" s="378">
        <f t="shared" si="129"/>
        <v>0</v>
      </c>
      <c r="CQ131" s="378">
        <f t="shared" si="129"/>
        <v>0</v>
      </c>
      <c r="CR131" s="378">
        <f t="shared" si="129"/>
        <v>0</v>
      </c>
      <c r="CS131" s="378">
        <f t="shared" si="129"/>
        <v>0</v>
      </c>
      <c r="CT131" s="378">
        <f t="shared" si="130"/>
        <v>0</v>
      </c>
      <c r="CU131" s="378">
        <f t="shared" si="130"/>
        <v>0</v>
      </c>
      <c r="CV131" s="378">
        <f t="shared" si="130"/>
        <v>0</v>
      </c>
      <c r="CW131" s="378">
        <f t="shared" si="130"/>
        <v>0</v>
      </c>
      <c r="CX131" s="378">
        <f t="shared" si="130"/>
        <v>0</v>
      </c>
      <c r="CY131" s="378">
        <f t="shared" si="130"/>
        <v>0</v>
      </c>
      <c r="CZ131" s="378">
        <f t="shared" si="130"/>
        <v>0</v>
      </c>
      <c r="DA131" s="378">
        <f t="shared" si="130"/>
        <v>0</v>
      </c>
      <c r="DB131" s="378">
        <f t="shared" si="130"/>
        <v>0</v>
      </c>
      <c r="DC131" s="378">
        <f t="shared" si="130"/>
        <v>0</v>
      </c>
      <c r="DD131" s="378">
        <f t="shared" si="131"/>
        <v>0</v>
      </c>
      <c r="DE131" s="378">
        <f t="shared" si="131"/>
        <v>0</v>
      </c>
      <c r="DF131" s="378">
        <f t="shared" si="131"/>
        <v>0</v>
      </c>
      <c r="DG131" s="378">
        <f t="shared" si="131"/>
        <v>0</v>
      </c>
      <c r="DH131" s="378">
        <f t="shared" si="131"/>
        <v>2051.7397626925754</v>
      </c>
      <c r="DI131" s="378">
        <f t="shared" si="131"/>
        <v>0</v>
      </c>
      <c r="DJ131" s="378">
        <f t="shared" si="131"/>
        <v>0</v>
      </c>
      <c r="DK131" s="378">
        <f t="shared" si="131"/>
        <v>0</v>
      </c>
      <c r="DL131" s="378">
        <f t="shared" si="131"/>
        <v>0</v>
      </c>
      <c r="DM131" s="378">
        <f t="shared" si="131"/>
        <v>0</v>
      </c>
      <c r="DN131" s="378">
        <f t="shared" si="132"/>
        <v>0</v>
      </c>
      <c r="DO131" s="378">
        <f t="shared" si="132"/>
        <v>0</v>
      </c>
      <c r="DP131" s="378">
        <f t="shared" si="132"/>
        <v>0</v>
      </c>
      <c r="DQ131" s="378">
        <f t="shared" si="132"/>
        <v>0</v>
      </c>
      <c r="DR131" s="378">
        <f t="shared" si="132"/>
        <v>0</v>
      </c>
      <c r="DS131" s="378">
        <f t="shared" si="132"/>
        <v>0</v>
      </c>
      <c r="DT131" s="378">
        <f t="shared" si="132"/>
        <v>0</v>
      </c>
      <c r="DU131" s="378">
        <f t="shared" si="132"/>
        <v>0</v>
      </c>
      <c r="DV131" s="378">
        <f t="shared" si="132"/>
        <v>0</v>
      </c>
      <c r="DW131" s="378">
        <f t="shared" si="132"/>
        <v>0</v>
      </c>
      <c r="DX131" s="378">
        <f t="shared" si="133"/>
        <v>0</v>
      </c>
      <c r="DY131" s="378">
        <f t="shared" si="133"/>
        <v>0</v>
      </c>
      <c r="DZ131" s="378">
        <f t="shared" si="133"/>
        <v>0</v>
      </c>
      <c r="EA131" s="378">
        <f t="shared" si="133"/>
        <v>0</v>
      </c>
      <c r="EB131" s="378">
        <f t="shared" si="133"/>
        <v>0</v>
      </c>
      <c r="EC131" s="378">
        <f t="shared" si="133"/>
        <v>0</v>
      </c>
      <c r="ED131" s="378">
        <f t="shared" si="133"/>
        <v>0</v>
      </c>
      <c r="EE131" s="378">
        <f t="shared" si="133"/>
        <v>0</v>
      </c>
      <c r="EF131" s="378">
        <f t="shared" si="133"/>
        <v>0</v>
      </c>
      <c r="EG131" s="378">
        <f t="shared" si="133"/>
        <v>0</v>
      </c>
      <c r="EH131" s="378">
        <f t="shared" si="134"/>
        <v>0</v>
      </c>
      <c r="EI131" s="378">
        <f t="shared" si="134"/>
        <v>0</v>
      </c>
      <c r="EJ131" s="378">
        <f t="shared" si="134"/>
        <v>0</v>
      </c>
      <c r="EK131" s="378">
        <f t="shared" si="134"/>
        <v>0</v>
      </c>
      <c r="EL131" s="378">
        <f t="shared" si="134"/>
        <v>0</v>
      </c>
      <c r="EM131" s="378">
        <f t="shared" si="134"/>
        <v>0</v>
      </c>
      <c r="EN131" s="378">
        <f t="shared" si="134"/>
        <v>0</v>
      </c>
      <c r="EO131" s="378">
        <f t="shared" si="134"/>
        <v>0</v>
      </c>
      <c r="EP131" s="378">
        <f t="shared" si="134"/>
        <v>0</v>
      </c>
      <c r="EQ131" s="378">
        <f t="shared" si="134"/>
        <v>0</v>
      </c>
    </row>
    <row r="132" spans="1:147" x14ac:dyDescent="0.3">
      <c r="A132" s="182"/>
      <c r="B132" s="182"/>
      <c r="C132" s="368"/>
      <c r="D132" s="368"/>
      <c r="E132" s="368"/>
      <c r="F132" s="816"/>
      <c r="G132" s="755"/>
      <c r="H132" s="756"/>
      <c r="I132" s="181"/>
      <c r="J132" s="181"/>
      <c r="K132" s="182"/>
      <c r="L132" s="182"/>
      <c r="M132" s="183"/>
      <c r="N132" s="184"/>
      <c r="O132" s="181"/>
      <c r="P132" s="181"/>
      <c r="Q132" s="181"/>
      <c r="R132" s="181"/>
      <c r="S132" s="185"/>
      <c r="T132" s="186"/>
      <c r="U132" s="186"/>
      <c r="V132" s="188"/>
      <c r="W132" s="188"/>
      <c r="X132" s="188"/>
      <c r="Y132" s="188"/>
      <c r="Z132" s="188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380"/>
      <c r="BN132" s="380"/>
      <c r="BO132" s="380"/>
      <c r="BP132" s="380"/>
      <c r="BQ132" s="380"/>
      <c r="BR132" s="380"/>
      <c r="BS132" s="380"/>
      <c r="BT132" s="380"/>
      <c r="BU132" s="380"/>
      <c r="BV132" s="380"/>
      <c r="BW132" s="380"/>
      <c r="BX132" s="380"/>
      <c r="BY132" s="380"/>
      <c r="BZ132" s="380"/>
      <c r="CA132" s="380"/>
      <c r="CB132" s="380"/>
      <c r="CC132" s="380"/>
      <c r="CD132" s="380"/>
      <c r="CE132" s="380"/>
      <c r="CF132" s="380"/>
      <c r="CG132" s="380"/>
      <c r="CH132" s="380"/>
      <c r="CI132" s="380"/>
      <c r="CJ132" s="380"/>
      <c r="CK132" s="380"/>
      <c r="CL132" s="380"/>
      <c r="CM132" s="380"/>
      <c r="CN132" s="380"/>
      <c r="CO132" s="380"/>
      <c r="CP132" s="380"/>
      <c r="CQ132" s="380"/>
      <c r="CR132" s="380"/>
      <c r="CS132" s="380"/>
      <c r="CT132" s="380"/>
      <c r="CU132" s="380"/>
      <c r="CV132" s="380"/>
      <c r="CW132" s="380"/>
      <c r="CX132" s="380"/>
      <c r="CY132" s="380"/>
      <c r="CZ132" s="380"/>
      <c r="DA132" s="380"/>
      <c r="DB132" s="380"/>
      <c r="DC132" s="380"/>
      <c r="DD132" s="380"/>
      <c r="DE132" s="380"/>
      <c r="DF132" s="380"/>
      <c r="DG132" s="380"/>
      <c r="DH132" s="380"/>
      <c r="DI132" s="380"/>
      <c r="DJ132" s="380"/>
      <c r="DK132" s="380"/>
      <c r="DL132" s="380"/>
      <c r="DM132" s="380"/>
      <c r="DN132" s="380"/>
      <c r="DO132" s="380"/>
      <c r="DP132" s="380"/>
      <c r="DQ132" s="380"/>
      <c r="DR132" s="380"/>
      <c r="DS132" s="380"/>
      <c r="DT132" s="380"/>
      <c r="DU132" s="380"/>
      <c r="DV132" s="380"/>
      <c r="DW132" s="380"/>
      <c r="DX132" s="380"/>
      <c r="DY132" s="380"/>
      <c r="DZ132" s="380"/>
      <c r="EA132" s="380"/>
      <c r="EB132" s="380"/>
      <c r="EC132" s="380"/>
      <c r="ED132" s="380"/>
      <c r="EE132" s="380"/>
      <c r="EF132" s="380"/>
      <c r="EG132" s="380"/>
      <c r="EH132" s="380"/>
      <c r="EI132" s="380"/>
      <c r="EJ132" s="380"/>
      <c r="EK132" s="380"/>
      <c r="EL132" s="380"/>
      <c r="EM132" s="380"/>
      <c r="EN132" s="380"/>
      <c r="EO132" s="380"/>
      <c r="EP132" s="380"/>
      <c r="EQ132" s="380"/>
    </row>
    <row r="133" spans="1:147" x14ac:dyDescent="0.3">
      <c r="A133" s="368"/>
      <c r="B133" s="368"/>
      <c r="C133" s="368"/>
      <c r="D133" s="368">
        <f t="shared" si="77"/>
        <v>1.034195933456562</v>
      </c>
      <c r="E133" s="368" t="str">
        <f>VLOOKUP(TEXT(Z133,0),'G2'!B:D,3,0)</f>
        <v>MN</v>
      </c>
      <c r="F133" s="816">
        <f t="shared" si="78"/>
        <v>0</v>
      </c>
      <c r="G133" s="755">
        <f t="shared" si="75"/>
        <v>0</v>
      </c>
      <c r="H133" s="756" t="s">
        <v>1190</v>
      </c>
      <c r="I133" s="370" t="s">
        <v>93</v>
      </c>
      <c r="J133" s="370" t="s">
        <v>269</v>
      </c>
      <c r="K133" s="368">
        <v>510114</v>
      </c>
      <c r="L133" s="368" t="s">
        <v>24</v>
      </c>
      <c r="M133" s="369"/>
      <c r="N133" s="370" t="s">
        <v>1043</v>
      </c>
      <c r="O133" s="370" t="s">
        <v>613</v>
      </c>
      <c r="P133" s="643" t="s">
        <v>1167</v>
      </c>
      <c r="Q133" s="370" t="s">
        <v>695</v>
      </c>
      <c r="R133" s="370" t="s">
        <v>1047</v>
      </c>
      <c r="S133" s="714">
        <v>270</v>
      </c>
      <c r="T133" s="372">
        <v>45839</v>
      </c>
      <c r="U133" s="372">
        <v>46387</v>
      </c>
      <c r="V133" s="373">
        <v>18</v>
      </c>
      <c r="W133" s="374">
        <v>372310.53604436235</v>
      </c>
      <c r="X133" s="17" cm="1">
        <f t="array" ref="X133">+IF($W$1="Pesos CLP",W133,W133/TC)*MB_24A25</f>
        <v>424.49788193639489</v>
      </c>
      <c r="Y133" s="18">
        <f t="shared" si="107"/>
        <v>69728.996344306186</v>
      </c>
      <c r="Z133">
        <v>91243110</v>
      </c>
      <c r="AA133" s="19">
        <f>IF(OR($I133="REAL",$I133="INCURRIDO"),SUMIF(S!$O:$O,$I133&amp;$O133&amp;$Q133&amp;UPPER(TEXT(AA$4,"MMMMYYYY"))&amp;$Z133,IF($W$1="Pesos CLP",S!$AD:$AD,S!$AO:$AO)),0)</f>
        <v>0</v>
      </c>
      <c r="AB133" s="19">
        <f>IF(OR($I133="REAL",$I133="INCURRIDO"),SUMIF(S!$O:$O,$I133&amp;$O133&amp;$Q133&amp;UPPER(TEXT(AB$4,"MMMMYYYY"))&amp;$Z133,IF($W$1="Pesos CLP",S!$AD:$AD,S!$AO:$AO)),0)</f>
        <v>0</v>
      </c>
      <c r="AC133" s="19">
        <f>IF(OR($I133="REAL",$I133="INCURRIDO"),SUMIF(S!$O:$O,$I133&amp;$O133&amp;$Q133&amp;UPPER(TEXT(AC$4,"MMMMYYYY"))&amp;$Z133,IF($W$1="Pesos CLP",S!$AD:$AD,S!$AO:$AO)),0)</f>
        <v>0</v>
      </c>
      <c r="AD133" s="19">
        <f>IF(OR($I133="REAL",$I133="INCURRIDO"),SUMIF(S!$O:$O,$I133&amp;$O133&amp;$Q133&amp;UPPER(TEXT(AD$4,"MMMMYYYY"))&amp;$Z133,IF($W$1="Pesos CLP",S!$AD:$AD,S!$AO:$AO)),0)</f>
        <v>0</v>
      </c>
      <c r="AE133" s="19">
        <f>IF(OR($I133="REAL",$I133="INCURRIDO"),SUMIF(S!$O:$O,$I133&amp;$O133&amp;$Q133&amp;UPPER(TEXT(AE$4,"MMMMYYYY"))&amp;$Z133,IF($W$1="Pesos CLP",S!$AD:$AD,S!$AO:$AO)),0)</f>
        <v>0</v>
      </c>
      <c r="AF133" s="19">
        <f>IF(OR($I133="REAL",$I133="INCURRIDO"),SUMIF(S!$O:$O,$I133&amp;$O133&amp;$Q133&amp;UPPER(TEXT(AF$4,"MMMMYYYY"))&amp;$Z133,IF($W$1="Pesos CLP",S!$AD:$AD,S!$AO:$AO)),0)</f>
        <v>0</v>
      </c>
      <c r="AG133" s="19">
        <f>IF(OR($I133="REAL",$I133="INCURRIDO"),SUMIF(S!$O:$O,$I133&amp;$O133&amp;$Q133&amp;UPPER(TEXT(AG$4,"MMMMYYYY"))&amp;$Z133,IF($W$1="Pesos CLP",S!$AD:$AD,S!$AO:$AO)),0)</f>
        <v>0</v>
      </c>
      <c r="AH133" s="19">
        <f>IF(OR($I133="REAL",$I133="INCURRIDO"),SUMIF(S!$O:$O,$I133&amp;$O133&amp;$Q133&amp;UPPER(TEXT(AH$4,"MMMMYYYY"))&amp;$Z133,IF($W$1="Pesos CLP",S!$AD:$AD,S!$AO:$AO)),0)</f>
        <v>0</v>
      </c>
      <c r="AI133" s="19">
        <f>IF(OR($I133="REAL",$I133="INCURRIDO"),SUMIF(S!$O:$O,$I133&amp;$O133&amp;$Q133&amp;UPPER(TEXT(AI$4,"MMMMYYYY"))&amp;$Z133,IF($W$1="Pesos CLP",S!$AD:$AD,S!$AO:$AO)),0)</f>
        <v>0</v>
      </c>
      <c r="AJ133" s="19">
        <f>IF(OR($I133="REAL",$I133="INCURRIDO"),SUMIF(S!$O:$O,$I133&amp;$O133&amp;$Q133&amp;UPPER(TEXT(AJ$4,"MMMMYYYY"))&amp;$Z133,IF($W$1="Pesos CLP",S!$AD:$AD,S!$AO:$AO)),0)</f>
        <v>0</v>
      </c>
      <c r="AK133" s="19">
        <f>IF(OR($I133="REAL",$I133="INCURRIDO"),SUMIF(S!$O:$O,$I133&amp;$O133&amp;$Q133&amp;UPPER(TEXT(AK$4,"MMMMYYYY"))&amp;$Z133,IF($W$1="Pesos CLP",S!$AD:$AD,S!$AO:$AO)),0)</f>
        <v>0</v>
      </c>
      <c r="AL133" s="19">
        <f>IF(OR($I133="REAL",$I133="INCURRIDO"),SUMIF(S!$O:$O,$I133&amp;$O133&amp;$Q133&amp;UPPER(TEXT(AL$4,"MMMMYYYY"))&amp;$Z133,IF($W$1="Pesos CLP",S!$AD:$AD,S!$AO:$AO)),0)</f>
        <v>0</v>
      </c>
      <c r="AM133" s="19">
        <f>IF(OR($I133="REAL",$I133="INCURRIDO"),SUMIF(S!$O:$O,$I133&amp;$O133&amp;$Q133&amp;UPPER(TEXT(AM$4,"MMMMYYYY"))&amp;$Z133,IF($W$1="Pesos CLP",S!$AD:$AD,S!$AO:$AO)),0)</f>
        <v>0</v>
      </c>
      <c r="AN133" s="19">
        <f>IF(OR($I133="REAL",$I133="INCURRIDO"),SUMIF(S!$O:$O,$I133&amp;$O133&amp;$Q133&amp;UPPER(TEXT(AN$4,"MMMMYYYY"))&amp;$Z133,IF($W$1="Pesos CLP",S!$AD:$AD,S!$AO:$AO)),0)</f>
        <v>0</v>
      </c>
      <c r="AO133" s="19">
        <f>IF(OR($I133="REAL",$I133="INCURRIDO"),SUMIF(S!$O:$O,$I133&amp;$O133&amp;$Q133&amp;UPPER(TEXT(AO$4,"MMMMYYYY"))&amp;$Z133,IF($W$1="Pesos CLP",S!$AD:$AD,S!$AO:$AO)),0)</f>
        <v>0</v>
      </c>
      <c r="AP133" s="19">
        <f>IF(OR($I133="REAL",$I133="INCURRIDO"),SUMIF(S!$O:$O,$I133&amp;$O133&amp;$Q133&amp;UPPER(TEXT(AP$4,"MMMMYYYY"))&amp;$Z133,IF($W$1="Pesos CLP",S!$AD:$AD,S!$AO:$AO)),0)</f>
        <v>0</v>
      </c>
      <c r="AQ133" s="19">
        <f>IF(OR($I133="REAL",$I133="INCURRIDO"),SUMIF(S!$O:$O,$I133&amp;$O133&amp;$Q133&amp;UPPER(TEXT(AQ$4,"MMMMYYYY"))&amp;$Z133,IF($W$1="Pesos CLP",S!$AD:$AD,S!$AO:$AO)),0)</f>
        <v>0</v>
      </c>
      <c r="AR133" s="19">
        <f>IF(OR($I133="REAL",$I133="INCURRIDO"),SUMIF(S!$O:$O,$I133&amp;$O133&amp;$Q133&amp;UPPER(TEXT(AR$4,"MMMMYYYY"))&amp;$Z133,IF($W$1="Pesos CLP",S!$AD:$AD,S!$AO:$AO)),0)</f>
        <v>0</v>
      </c>
      <c r="AS133" s="19">
        <f>IF(OR($I133="REAL",$I133="INCURRIDO"),SUMIF(S!$O:$O,$I133&amp;$O133&amp;$Q133&amp;UPPER(TEXT(AS$4,"MMMMYYYY"))&amp;$Z133,IF($W$1="Pesos CLP",S!$AD:$AD,S!$AO:$AO)),0)</f>
        <v>0</v>
      </c>
      <c r="AT133" s="19">
        <f>IF(OR($I133="REAL",$I133="INCURRIDO"),SUMIF(S!$O:$O,$I133&amp;$O133&amp;$Q133&amp;UPPER(TEXT(AT$4,"MMMMYYYY"))&amp;$Z133,IF($W$1="Pesos CLP",S!$AD:$AD,S!$AO:$AO)),0)</f>
        <v>0</v>
      </c>
      <c r="AU133" s="19">
        <f>IF(OR($I133="REAL",$I133="INCURRIDO"),SUMIF(S!$O:$O,$I133&amp;$O133&amp;$Q133&amp;UPPER(TEXT(AU$4,"MMMMYYYY"))&amp;$Z133,IF($W$1="Pesos CLP",S!$AD:$AD,S!$AO:$AO)),0)</f>
        <v>0</v>
      </c>
      <c r="AV133" s="19">
        <f>IF(OR($I133="REAL",$I133="INCURRIDO"),SUMIF(S!$O:$O,$I133&amp;$O133&amp;$Q133&amp;UPPER(TEXT(AV$4,"MMMMYYYY"))&amp;$Z133,IF($W$1="Pesos CLP",S!$AD:$AD,S!$AO:$AO)),0)</f>
        <v>0</v>
      </c>
      <c r="AW133" s="19">
        <f>IF(OR($I133="REAL",$I133="INCURRIDO"),SUMIF(S!$O:$O,$I133&amp;$O133&amp;$Q133&amp;UPPER(TEXT(AW$4,"MMMMYYYY"))&amp;$Z133,IF($W$1="Pesos CLP",S!$AD:$AD,S!$AO:$AO)),0)</f>
        <v>0</v>
      </c>
      <c r="AX133" s="19">
        <f>IF(OR($I133="REAL",$I133="INCURRIDO"),SUMIF(S!$O:$O,$I133&amp;$O133&amp;$Q133&amp;UPPER(TEXT(AX$4,"MMMMYYYY"))&amp;$Z133,IF($W$1="Pesos CLP",S!$AD:$AD,S!$AO:$AO)),0)</f>
        <v>0</v>
      </c>
      <c r="AY133" s="19">
        <f>IF(OR($I133="REAL",$I133="INCURRIDO"),SUMIF(S!$O:$O,$I133&amp;$O133&amp;$Q133&amp;UPPER(TEXT(AY$4,"MMMMYYYY"))&amp;$Z133,IF($W$1="Pesos CLP",S!$AD:$AD,S!$AO:$AO)),0)</f>
        <v>0</v>
      </c>
      <c r="AZ133" s="19">
        <f>IF(OR($I133="REAL",$I133="INCURRIDO"),SUMIF(S!$O:$O,$I133&amp;$O133&amp;$Q133&amp;UPPER(TEXT(AZ$4,"MMMMYYYY"))&amp;$Z133,IF($W$1="Pesos CLP",S!$AD:$AD,S!$AO:$AO)),0)</f>
        <v>0</v>
      </c>
      <c r="BA133" s="19">
        <f>IF(OR($I133="REAL",$I133="INCURRIDO"),SUMIF(S!$O:$O,$I133&amp;$O133&amp;$Q133&amp;UPPER(TEXT(BA$4,"MMMMYYYY"))&amp;$Z133,IF($W$1="Pesos CLP",S!$AD:$AD,S!$AO:$AO)),0)</f>
        <v>0</v>
      </c>
      <c r="BB133" s="19">
        <f>IF(OR($I133="REAL",$I133="INCURRIDO"),SUMIF(S!$O:$O,$I133&amp;$O133&amp;$Q133&amp;UPPER(TEXT(BB$4,"MMMMYYYY"))&amp;$Z133,IF($W$1="Pesos CLP",S!$AD:$AD,S!$AO:$AO)),0)</f>
        <v>0</v>
      </c>
      <c r="BC133" s="19">
        <f>IF(OR($I133="REAL",$I133="INCURRIDO"),SUMIF(S!$O:$O,$I133&amp;$O133&amp;$Q133&amp;UPPER(TEXT(BC$4,"MMMMYYYY"))&amp;$Z133,IF($W$1="Pesos CLP",S!$AD:$AD,S!$AO:$AO)),0)</f>
        <v>0</v>
      </c>
      <c r="BD133" s="19">
        <f>IF(OR($I133="REAL",$I133="INCURRIDO"),SUMIF(S!$O:$O,$I133&amp;$O133&amp;$Q133&amp;UPPER(TEXT(BD$4,"MMMMYYYY"))&amp;$Z133,IF($W$1="Pesos CLP",S!$AD:$AD,S!$AO:$AO)),0)</f>
        <v>0</v>
      </c>
      <c r="BE133" s="19">
        <f>IF(OR($I133="REAL",$I133="INCURRIDO"),SUMIF(S!$O:$O,$I133&amp;$O133&amp;$Q133&amp;UPPER(TEXT(BE$4,"MMMMYYYY"))&amp;$Z133,IF($W$1="Pesos CLP",S!$AD:$AD,S!$AO:$AO)),0)</f>
        <v>0</v>
      </c>
      <c r="BF133" s="19">
        <f>IF(OR($I133="REAL",$I133="INCURRIDO"),SUMIF(S!$O:$O,$I133&amp;$O133&amp;$Q133&amp;UPPER(TEXT(BF$4,"MMMMYYYY"))&amp;$Z133,IF($W$1="Pesos CLP",S!$AD:$AD,S!$AO:$AO)),0)</f>
        <v>0</v>
      </c>
      <c r="BG133" s="19">
        <f>IF(OR($I133="REAL",$I133="INCURRIDO"),SUMIF(S!$O:$O,$I133&amp;$O133&amp;$Q133&amp;UPPER(TEXT(BG$4,"MMMMYYYY"))&amp;$Z133,IF($W$1="Pesos CLP",S!$AD:$AD,S!$AO:$AO)),0)</f>
        <v>0</v>
      </c>
      <c r="BH133" s="19">
        <f>IF(OR($I133="REAL",$I133="INCURRIDO"),SUMIF(S!$O:$O,$I133&amp;$O133&amp;$Q133&amp;UPPER(TEXT(BH$4,"MMMMYYYY"))&amp;$Z133,IF($W$1="Pesos CLP",S!$AD:$AD,S!$AO:$AO)),0)</f>
        <v>0</v>
      </c>
      <c r="BI133" s="19">
        <f>IF(OR($I133="REAL",$I133="INCURRIDO"),SUMIF(S!$O:$O,$I133&amp;$O133&amp;$Q133&amp;UPPER(TEXT(BI$4,"MMMMYYYY"))&amp;$Z133,IF($W$1="Pesos CLP",S!$AD:$AD,S!$AO:$AO)),0)</f>
        <v>0</v>
      </c>
      <c r="BJ133" s="19">
        <f>IF(OR($I133="REAL",$I133="INCURRIDO"),SUMIF(S!$O:$O,$I133&amp;$O133&amp;$Q133&amp;UPPER(TEXT(BJ$4,"MMMMYYYY"))&amp;$Z133,IF($W$1="Pesos CLP",S!$AD:$AD,S!$AO:$AO)),0)</f>
        <v>0</v>
      </c>
      <c r="BK133" s="19">
        <f>IF(OR($I133="REAL",$I133="INCURRIDO"),SUMIF(S!$O:$O,$I133&amp;$O133&amp;$Q133&amp;UPPER(TEXT(BK$4,"MMMMYYYY"))&amp;$Z133,IF($W$1="Pesos CLP",S!$AD:$AD,S!$AO:$AO)),0)</f>
        <v>0</v>
      </c>
      <c r="BL133" s="19">
        <f>IF(OR($I133="REAL",$I133="INCURRIDO"),SUMIF(S!$O:$O,$I133&amp;$O133&amp;$Q133&amp;UPPER(TEXT(BL$4,"MMMMYYYY"))&amp;$Z133,IF($W$1="Pesos CLP",S!$AD:$AD,S!$AO:$AO)),0)</f>
        <v>0</v>
      </c>
      <c r="BM133" s="19">
        <f>IF(OR($I133="REAL",$I133="INCURRIDO"),SUMIF(S!$O:$O,$I133&amp;$O133&amp;$Q133&amp;UPPER(TEXT(BM$4,"MMMMYYYY"))&amp;$Z133,IF($W$1="Pesos CLP",S!$AD:$AD,S!$AO:$AO)),0)</f>
        <v>0</v>
      </c>
      <c r="BN133" s="19">
        <f>IF(OR($I133="REAL",$I133="INCURRIDO"),SUMIF(S!$O:$O,$I133&amp;$O133&amp;$Q133&amp;UPPER(TEXT(BN$4,"MMMMYYYY"))&amp;$Z133,IF($W$1="Pesos CLP",S!$AD:$AD,S!$AO:$AO)),0)</f>
        <v>0</v>
      </c>
      <c r="BO133" s="19">
        <f>IF(OR($I133="REAL",$I133="INCURRIDO"),SUMIF(S!$O:$O,$I133&amp;$O133&amp;$Q133&amp;UPPER(TEXT(BO$4,"MMMMYYYY"))&amp;$Z133,IF($W$1="Pesos CLP",S!$AD:$AD,S!$AO:$AO)),0)</f>
        <v>0</v>
      </c>
      <c r="BP133" s="19">
        <f>IF(OR($I133="REAL",$I133="INCURRIDO"),SUMIF(S!$O:$O,$I133&amp;$O133&amp;$Q133&amp;UPPER(TEXT(BP$4,"MMMMYYYY"))&amp;$Z133,IF($W$1="Pesos CLP",S!$AD:$AD,S!$AO:$AO)),0)</f>
        <v>0</v>
      </c>
      <c r="BQ133" s="19">
        <f>IF(OR($I133="REAL",$I133="INCURRIDO"),SUMIF(S!$O:$O,$I133&amp;$O133&amp;$Q133&amp;UPPER(TEXT(BQ$4,"MMMMYYYY"))&amp;$Z133,IF($W$1="Pesos CLP",S!$AD:$AD,S!$AO:$AO)),0)</f>
        <v>0</v>
      </c>
      <c r="BR133" s="19">
        <f>IF(OR($I133="REAL",$I133="INCURRIDO"),SUMIF(S!$O:$O,$I133&amp;$O133&amp;$Q133&amp;UPPER(TEXT(BR$4,"MMMMYYYY"))&amp;$Z133,IF($W$1="Pesos CLP",S!$AD:$AD,S!$AO:$AO)),0)</f>
        <v>0</v>
      </c>
      <c r="BS133" s="19">
        <f>IF(OR($I133="REAL",$I133="INCURRIDO"),SUMIF(S!$O:$O,$I133&amp;$O133&amp;$Q133&amp;UPPER(TEXT(BS$4,"MMMMYYYY"))&amp;$Z133,IF($W$1="Pesos CLP",S!$AD:$AD,S!$AO:$AO)),0)</f>
        <v>0</v>
      </c>
      <c r="BT133" s="19">
        <f>IF(OR($I133="REAL",$I133="INCURRIDO"),SUMIF(S!$O:$O,$I133&amp;$O133&amp;$Q133&amp;UPPER(TEXT(BT$4,"MMMMYYYY"))&amp;$Z133,IF($W$1="Pesos CLP",S!$AD:$AD,S!$AO:$AO)),0)</f>
        <v>0</v>
      </c>
      <c r="BU133" s="19">
        <f>IF(OR($I133="REAL",$I133="INCURRIDO"),SUMIF(S!$O:$O,$I133&amp;$O133&amp;$Q133&amp;UPPER(TEXT(BU$4,"MMMMYYYY"))&amp;$Z133,IF($W$1="Pesos CLP",S!$AD:$AD,S!$AO:$AO)),0)</f>
        <v>0</v>
      </c>
      <c r="BV133" s="19">
        <f>IF(OR($I133="REAL",$I133="INCURRIDO"),SUMIF(S!$O:$O,$I133&amp;$O133&amp;$Q133&amp;UPPER(TEXT(BV$4,"MMMMYYYY"))&amp;$Z133,IF($W$1="Pesos CLP",S!$AD:$AD,S!$AO:$AO)),0)</f>
        <v>0</v>
      </c>
      <c r="BW133" s="19">
        <f>IF(OR($I133="REAL",$I133="INCURRIDO"),SUMIF(S!$O:$O,$I133&amp;$O133&amp;$Q133&amp;UPPER(TEXT(BW$4,"MMMMYYYY"))&amp;$Z133,IF($W$1="Pesos CLP",S!$AD:$AD,S!$AO:$AO)),0)</f>
        <v>0</v>
      </c>
      <c r="BX133" s="19">
        <f>IF(OR($I133="REAL",$I133="INCURRIDO"),SUMIF(S!$O:$O,$I133&amp;$O133&amp;$Q133&amp;UPPER(TEXT(BX$4,"MMMMYYYY"))&amp;$Z133,IF($W$1="Pesos CLP",S!$AD:$AD,S!$AO:$AO)),0)</f>
        <v>0</v>
      </c>
      <c r="BY133" s="19">
        <f>IF(OR($I133="REAL",$I133="INCURRIDO"),SUMIF(S!$O:$O,$I133&amp;$O133&amp;$Q133&amp;UPPER(TEXT(BY$4,"MMMMYYYY"))&amp;$Z133,IF($W$1="Pesos CLP",S!$AD:$AD,S!$AO:$AO)),0)</f>
        <v>0</v>
      </c>
      <c r="BZ133" s="19">
        <f>IF(OR($I133="REAL",$I133="INCURRIDO"),SUMIF(S!$O:$O,$I133&amp;$O133&amp;$Q133&amp;UPPER(TEXT(BZ$4,"MMMMYYYY"))&amp;$Z133,IF($W$1="Pesos CLP",S!$AD:$AD,S!$AO:$AO)),0)</f>
        <v>0</v>
      </c>
      <c r="CA133" s="19">
        <f>IF(OR($I133="REAL",$I133="INCURRIDO"),SUMIF(S!$O:$O,$I133&amp;$O133&amp;$Q133&amp;UPPER(TEXT(CA$4,"MMMMYYYY"))&amp;$Z133,IF($W$1="Pesos CLP",S!$AD:$AD,S!$AO:$AO)),0)</f>
        <v>0</v>
      </c>
      <c r="CB133" s="19">
        <f>IF(OR($I133="REAL",$I133="INCURRIDO"),SUMIF(S!$O:$O,$I133&amp;$O133&amp;$Q133&amp;UPPER(TEXT(CB$4,"MMMMYYYY"))&amp;$Z133,IF($W$1="Pesos CLP",S!$AD:$AD,S!$AO:$AO)),0)</f>
        <v>0</v>
      </c>
      <c r="CC133" s="19">
        <f>IF(OR($I133="REAL",$I133="INCURRIDO"),SUMIF(S!$O:$O,$I133&amp;$O133&amp;$Q133&amp;UPPER(TEXT(CC$4,"MMMMYYYY"))&amp;$Z133,IF($W$1="Pesos CLP",S!$AD:$AD,S!$AO:$AO)),0)</f>
        <v>0</v>
      </c>
      <c r="CD133" s="19">
        <f>IF(OR($I133="REAL",$I133="INCURRIDO"),SUMIF(S!$O:$O,$I133&amp;$O133&amp;$Q133&amp;UPPER(TEXT(CD$4,"MMMMYYYY"))&amp;$Z133,IF($W$1="Pesos CLP",S!$AD:$AD,S!$AO:$AO)),0)</f>
        <v>0</v>
      </c>
      <c r="CE133" s="19">
        <f>IF(OR($I133="REAL",$I133="INCURRIDO"),SUMIF(S!$O:$O,$I133&amp;$O133&amp;$Q133&amp;UPPER(TEXT(CE$4,"MMMMYYYY"))&amp;$Z133,IF($W$1="Pesos CLP",S!$AD:$AD,S!$AO:$AO)),0)</f>
        <v>0</v>
      </c>
      <c r="CF133" s="19">
        <f>IF(OR($I133="REAL",$I133="INCURRIDO"),SUMIF(S!$O:$O,$I133&amp;$O133&amp;$Q133&amp;UPPER(TEXT(CF$4,"MMMMYYYY"))&amp;$Z133,IF($W$1="Pesos CLP",S!$AD:$AD,S!$AO:$AO)),0)</f>
        <v>0</v>
      </c>
      <c r="CG133" s="19">
        <f>IF(OR($I133="REAL",$I133="INCURRIDO"),SUMIF(S!$O:$O,$I133&amp;$O133&amp;$Q133&amp;UPPER(TEXT(CG$4,"MMMMYYYY"))&amp;$Z133,IF($W$1="Pesos CLP",S!$AD:$AD,S!$AO:$AO)),0)</f>
        <v>0</v>
      </c>
      <c r="CH133" s="19">
        <f>IF(OR($I133="REAL",$I133="INCURRIDO"),SUMIF(S!$O:$O,$I133&amp;$O133&amp;$Q133&amp;UPPER(TEXT(CH$4,"MMMMYYYY"))&amp;$Z133,IF($W$1="Pesos CLP",S!$AD:$AD,S!$AO:$AO)),0)</f>
        <v>0</v>
      </c>
      <c r="CI133" s="19">
        <f>IF(OR($I133="REAL",$I133="INCURRIDO"),SUMIF(S!$O:$O,$I133&amp;$O133&amp;$Q133&amp;UPPER(TEXT(CI$4,"MMMMYYYY"))&amp;$Z133,IF($W$1="Pesos CLP",S!$AD:$AD,S!$AO:$AO)),0)</f>
        <v>0</v>
      </c>
      <c r="CJ133" s="19">
        <f>IF(OR($I133="REAL",$I133="INCURRIDO"),SUMIF(S!$O:$O,$I133&amp;$O133&amp;$Q133&amp;UPPER(TEXT(CJ$4,"MMMMYYYY"))&amp;$Z133,IF($W$1="Pesos CLP",S!$AD:$AD,S!$AO:$AO)),0)</f>
        <v>0</v>
      </c>
      <c r="CK133" s="378">
        <f t="shared" si="129"/>
        <v>5845.544603714291</v>
      </c>
      <c r="CL133" s="378">
        <f t="shared" si="129"/>
        <v>6471.8529541122498</v>
      </c>
      <c r="CM133" s="378">
        <f t="shared" si="129"/>
        <v>6263.0835039795966</v>
      </c>
      <c r="CN133" s="378">
        <f t="shared" si="129"/>
        <v>6471.8529541122498</v>
      </c>
      <c r="CO133" s="378">
        <f t="shared" si="129"/>
        <v>6263.0835039795966</v>
      </c>
      <c r="CP133" s="378">
        <f t="shared" si="129"/>
        <v>6471.8529541122498</v>
      </c>
      <c r="CQ133" s="378">
        <f t="shared" si="129"/>
        <v>6471.8529541122498</v>
      </c>
      <c r="CR133" s="378">
        <f t="shared" si="129"/>
        <v>6263.0835039795966</v>
      </c>
      <c r="CS133" s="378">
        <f t="shared" si="129"/>
        <v>6471.8529541122498</v>
      </c>
      <c r="CT133" s="378">
        <f t="shared" si="130"/>
        <v>6263.0835039795966</v>
      </c>
      <c r="CU133" s="378">
        <f t="shared" si="130"/>
        <v>6471.8529541122498</v>
      </c>
      <c r="CV133" s="378">
        <f t="shared" si="130"/>
        <v>0</v>
      </c>
      <c r="CW133" s="378">
        <f t="shared" si="130"/>
        <v>0</v>
      </c>
      <c r="CX133" s="378">
        <f t="shared" si="130"/>
        <v>0</v>
      </c>
      <c r="CY133" s="378">
        <f t="shared" si="130"/>
        <v>0</v>
      </c>
      <c r="CZ133" s="378">
        <f t="shared" si="130"/>
        <v>0</v>
      </c>
      <c r="DA133" s="378">
        <f t="shared" si="130"/>
        <v>0</v>
      </c>
      <c r="DB133" s="378">
        <f t="shared" si="130"/>
        <v>0</v>
      </c>
      <c r="DC133" s="378">
        <f t="shared" si="130"/>
        <v>0</v>
      </c>
      <c r="DD133" s="378">
        <f t="shared" si="131"/>
        <v>0</v>
      </c>
      <c r="DE133" s="378">
        <f t="shared" si="131"/>
        <v>0</v>
      </c>
      <c r="DF133" s="378">
        <f t="shared" si="131"/>
        <v>0</v>
      </c>
      <c r="DG133" s="378">
        <f t="shared" si="131"/>
        <v>0</v>
      </c>
      <c r="DH133" s="378">
        <f t="shared" si="131"/>
        <v>0</v>
      </c>
      <c r="DI133" s="378">
        <f t="shared" si="131"/>
        <v>0</v>
      </c>
      <c r="DJ133" s="378">
        <f t="shared" si="131"/>
        <v>0</v>
      </c>
      <c r="DK133" s="378">
        <f t="shared" si="131"/>
        <v>0</v>
      </c>
      <c r="DL133" s="378">
        <f t="shared" si="131"/>
        <v>0</v>
      </c>
      <c r="DM133" s="378">
        <f t="shared" si="131"/>
        <v>0</v>
      </c>
      <c r="DN133" s="378">
        <f t="shared" si="132"/>
        <v>0</v>
      </c>
      <c r="DO133" s="378">
        <f t="shared" si="132"/>
        <v>0</v>
      </c>
      <c r="DP133" s="378">
        <f t="shared" si="132"/>
        <v>0</v>
      </c>
      <c r="DQ133" s="378">
        <f t="shared" si="132"/>
        <v>0</v>
      </c>
      <c r="DR133" s="378">
        <f t="shared" si="132"/>
        <v>0</v>
      </c>
      <c r="DS133" s="378">
        <f t="shared" si="132"/>
        <v>0</v>
      </c>
      <c r="DT133" s="378">
        <f t="shared" si="132"/>
        <v>0</v>
      </c>
      <c r="DU133" s="378">
        <f t="shared" si="132"/>
        <v>0</v>
      </c>
      <c r="DV133" s="378">
        <f t="shared" si="132"/>
        <v>0</v>
      </c>
      <c r="DW133" s="378">
        <f t="shared" si="132"/>
        <v>0</v>
      </c>
      <c r="DX133" s="378">
        <f t="shared" si="133"/>
        <v>0</v>
      </c>
      <c r="DY133" s="378">
        <f t="shared" si="133"/>
        <v>0</v>
      </c>
      <c r="DZ133" s="378">
        <f t="shared" si="133"/>
        <v>0</v>
      </c>
      <c r="EA133" s="378">
        <f t="shared" si="133"/>
        <v>0</v>
      </c>
      <c r="EB133" s="378">
        <f t="shared" si="133"/>
        <v>0</v>
      </c>
      <c r="EC133" s="378">
        <f t="shared" si="133"/>
        <v>0</v>
      </c>
      <c r="ED133" s="378">
        <f t="shared" si="133"/>
        <v>0</v>
      </c>
      <c r="EE133" s="378">
        <f t="shared" si="133"/>
        <v>0</v>
      </c>
      <c r="EF133" s="378">
        <f t="shared" si="133"/>
        <v>0</v>
      </c>
      <c r="EG133" s="378">
        <f t="shared" si="133"/>
        <v>0</v>
      </c>
      <c r="EH133" s="378">
        <f t="shared" si="134"/>
        <v>0</v>
      </c>
      <c r="EI133" s="378">
        <f t="shared" si="134"/>
        <v>0</v>
      </c>
      <c r="EJ133" s="378">
        <f t="shared" si="134"/>
        <v>0</v>
      </c>
      <c r="EK133" s="378">
        <f t="shared" si="134"/>
        <v>0</v>
      </c>
      <c r="EL133" s="378">
        <f t="shared" si="134"/>
        <v>0</v>
      </c>
      <c r="EM133" s="378">
        <f t="shared" si="134"/>
        <v>0</v>
      </c>
      <c r="EN133" s="378">
        <f t="shared" si="134"/>
        <v>0</v>
      </c>
      <c r="EO133" s="378">
        <f t="shared" si="134"/>
        <v>0</v>
      </c>
      <c r="EP133" s="378">
        <f t="shared" si="134"/>
        <v>0</v>
      </c>
      <c r="EQ133" s="378">
        <f t="shared" si="134"/>
        <v>0</v>
      </c>
    </row>
    <row r="134" spans="1:147" x14ac:dyDescent="0.3">
      <c r="A134" s="368"/>
      <c r="B134" s="368"/>
      <c r="C134" s="368"/>
      <c r="D134" s="368">
        <f t="shared" si="77"/>
        <v>1.034195933456562</v>
      </c>
      <c r="E134" s="368" t="str">
        <f>VLOOKUP(TEXT(Z134,0),'G2'!B:D,3,0)</f>
        <v>MN</v>
      </c>
      <c r="F134" s="816">
        <f t="shared" si="78"/>
        <v>0</v>
      </c>
      <c r="G134" s="755">
        <f t="shared" si="75"/>
        <v>0</v>
      </c>
      <c r="H134" s="756" t="s">
        <v>1190</v>
      </c>
      <c r="I134" s="370" t="s">
        <v>93</v>
      </c>
      <c r="J134" s="370" t="s">
        <v>269</v>
      </c>
      <c r="K134" s="368">
        <v>510114</v>
      </c>
      <c r="L134" s="368" t="s">
        <v>24</v>
      </c>
      <c r="M134" s="369"/>
      <c r="N134" s="370" t="s">
        <v>1044</v>
      </c>
      <c r="O134" s="370" t="s">
        <v>613</v>
      </c>
      <c r="P134" s="643" t="s">
        <v>1166</v>
      </c>
      <c r="Q134" s="370" t="s">
        <v>695</v>
      </c>
      <c r="R134" s="370" t="s">
        <v>1047</v>
      </c>
      <c r="S134" s="714">
        <v>270</v>
      </c>
      <c r="T134" s="372">
        <v>46388</v>
      </c>
      <c r="U134" s="372">
        <v>46873</v>
      </c>
      <c r="V134" s="373">
        <v>16</v>
      </c>
      <c r="W134" s="374">
        <v>372310.53604436235</v>
      </c>
      <c r="X134" s="17" cm="1">
        <f t="array" ref="X134">+IF($W$1="Pesos CLP",W134,W134/TC)*MB_24A25</f>
        <v>424.49788193639489</v>
      </c>
      <c r="Y134" s="18">
        <f t="shared" si="107"/>
        <v>114614.4281228266</v>
      </c>
      <c r="Z134">
        <v>91243110</v>
      </c>
      <c r="AA134" s="19">
        <f>IF(OR($I134="REAL",$I134="INCURRIDO"),SUMIF(S!$O:$O,$I134&amp;$O134&amp;$Q134&amp;UPPER(TEXT(AA$4,"MMMMYYYY"))&amp;$Z134,IF($W$1="Pesos CLP",S!$AD:$AD,S!$AO:$AO)),0)</f>
        <v>0</v>
      </c>
      <c r="AB134" s="19">
        <f>IF(OR($I134="REAL",$I134="INCURRIDO"),SUMIF(S!$O:$O,$I134&amp;$O134&amp;$Q134&amp;UPPER(TEXT(AB$4,"MMMMYYYY"))&amp;$Z134,IF($W$1="Pesos CLP",S!$AD:$AD,S!$AO:$AO)),0)</f>
        <v>0</v>
      </c>
      <c r="AC134" s="19">
        <f>IF(OR($I134="REAL",$I134="INCURRIDO"),SUMIF(S!$O:$O,$I134&amp;$O134&amp;$Q134&amp;UPPER(TEXT(AC$4,"MMMMYYYY"))&amp;$Z134,IF($W$1="Pesos CLP",S!$AD:$AD,S!$AO:$AO)),0)</f>
        <v>0</v>
      </c>
      <c r="AD134" s="19">
        <f>IF(OR($I134="REAL",$I134="INCURRIDO"),SUMIF(S!$O:$O,$I134&amp;$O134&amp;$Q134&amp;UPPER(TEXT(AD$4,"MMMMYYYY"))&amp;$Z134,IF($W$1="Pesos CLP",S!$AD:$AD,S!$AO:$AO)),0)</f>
        <v>0</v>
      </c>
      <c r="AE134" s="19">
        <f>IF(OR($I134="REAL",$I134="INCURRIDO"),SUMIF(S!$O:$O,$I134&amp;$O134&amp;$Q134&amp;UPPER(TEXT(AE$4,"MMMMYYYY"))&amp;$Z134,IF($W$1="Pesos CLP",S!$AD:$AD,S!$AO:$AO)),0)</f>
        <v>0</v>
      </c>
      <c r="AF134" s="19">
        <f>IF(OR($I134="REAL",$I134="INCURRIDO"),SUMIF(S!$O:$O,$I134&amp;$O134&amp;$Q134&amp;UPPER(TEXT(AF$4,"MMMMYYYY"))&amp;$Z134,IF($W$1="Pesos CLP",S!$AD:$AD,S!$AO:$AO)),0)</f>
        <v>0</v>
      </c>
      <c r="AG134" s="19">
        <f>IF(OR($I134="REAL",$I134="INCURRIDO"),SUMIF(S!$O:$O,$I134&amp;$O134&amp;$Q134&amp;UPPER(TEXT(AG$4,"MMMMYYYY"))&amp;$Z134,IF($W$1="Pesos CLP",S!$AD:$AD,S!$AO:$AO)),0)</f>
        <v>0</v>
      </c>
      <c r="AH134" s="19">
        <f>IF(OR($I134="REAL",$I134="INCURRIDO"),SUMIF(S!$O:$O,$I134&amp;$O134&amp;$Q134&amp;UPPER(TEXT(AH$4,"MMMMYYYY"))&amp;$Z134,IF($W$1="Pesos CLP",S!$AD:$AD,S!$AO:$AO)),0)</f>
        <v>0</v>
      </c>
      <c r="AI134" s="19">
        <f>IF(OR($I134="REAL",$I134="INCURRIDO"),SUMIF(S!$O:$O,$I134&amp;$O134&amp;$Q134&amp;UPPER(TEXT(AI$4,"MMMMYYYY"))&amp;$Z134,IF($W$1="Pesos CLP",S!$AD:$AD,S!$AO:$AO)),0)</f>
        <v>0</v>
      </c>
      <c r="AJ134" s="19">
        <f>IF(OR($I134="REAL",$I134="INCURRIDO"),SUMIF(S!$O:$O,$I134&amp;$O134&amp;$Q134&amp;UPPER(TEXT(AJ$4,"MMMMYYYY"))&amp;$Z134,IF($W$1="Pesos CLP",S!$AD:$AD,S!$AO:$AO)),0)</f>
        <v>0</v>
      </c>
      <c r="AK134" s="19">
        <f>IF(OR($I134="REAL",$I134="INCURRIDO"),SUMIF(S!$O:$O,$I134&amp;$O134&amp;$Q134&amp;UPPER(TEXT(AK$4,"MMMMYYYY"))&amp;$Z134,IF($W$1="Pesos CLP",S!$AD:$AD,S!$AO:$AO)),0)</f>
        <v>0</v>
      </c>
      <c r="AL134" s="19">
        <f>IF(OR($I134="REAL",$I134="INCURRIDO"),SUMIF(S!$O:$O,$I134&amp;$O134&amp;$Q134&amp;UPPER(TEXT(AL$4,"MMMMYYYY"))&amp;$Z134,IF($W$1="Pesos CLP",S!$AD:$AD,S!$AO:$AO)),0)</f>
        <v>0</v>
      </c>
      <c r="AM134" s="19">
        <f>IF(OR($I134="REAL",$I134="INCURRIDO"),SUMIF(S!$O:$O,$I134&amp;$O134&amp;$Q134&amp;UPPER(TEXT(AM$4,"MMMMYYYY"))&amp;$Z134,IF($W$1="Pesos CLP",S!$AD:$AD,S!$AO:$AO)),0)</f>
        <v>0</v>
      </c>
      <c r="AN134" s="19">
        <f>IF(OR($I134="REAL",$I134="INCURRIDO"),SUMIF(S!$O:$O,$I134&amp;$O134&amp;$Q134&amp;UPPER(TEXT(AN$4,"MMMMYYYY"))&amp;$Z134,IF($W$1="Pesos CLP",S!$AD:$AD,S!$AO:$AO)),0)</f>
        <v>0</v>
      </c>
      <c r="AO134" s="19">
        <f>IF(OR($I134="REAL",$I134="INCURRIDO"),SUMIF(S!$O:$O,$I134&amp;$O134&amp;$Q134&amp;UPPER(TEXT(AO$4,"MMMMYYYY"))&amp;$Z134,IF($W$1="Pesos CLP",S!$AD:$AD,S!$AO:$AO)),0)</f>
        <v>0</v>
      </c>
      <c r="AP134" s="19">
        <f>IF(OR($I134="REAL",$I134="INCURRIDO"),SUMIF(S!$O:$O,$I134&amp;$O134&amp;$Q134&amp;UPPER(TEXT(AP$4,"MMMMYYYY"))&amp;$Z134,IF($W$1="Pesos CLP",S!$AD:$AD,S!$AO:$AO)),0)</f>
        <v>0</v>
      </c>
      <c r="AQ134" s="19">
        <f>IF(OR($I134="REAL",$I134="INCURRIDO"),SUMIF(S!$O:$O,$I134&amp;$O134&amp;$Q134&amp;UPPER(TEXT(AQ$4,"MMMMYYYY"))&amp;$Z134,IF($W$1="Pesos CLP",S!$AD:$AD,S!$AO:$AO)),0)</f>
        <v>0</v>
      </c>
      <c r="AR134" s="19">
        <f>IF(OR($I134="REAL",$I134="INCURRIDO"),SUMIF(S!$O:$O,$I134&amp;$O134&amp;$Q134&amp;UPPER(TEXT(AR$4,"MMMMYYYY"))&amp;$Z134,IF($W$1="Pesos CLP",S!$AD:$AD,S!$AO:$AO)),0)</f>
        <v>0</v>
      </c>
      <c r="AS134" s="19">
        <f>IF(OR($I134="REAL",$I134="INCURRIDO"),SUMIF(S!$O:$O,$I134&amp;$O134&amp;$Q134&amp;UPPER(TEXT(AS$4,"MMMMYYYY"))&amp;$Z134,IF($W$1="Pesos CLP",S!$AD:$AD,S!$AO:$AO)),0)</f>
        <v>0</v>
      </c>
      <c r="AT134" s="19">
        <f>IF(OR($I134="REAL",$I134="INCURRIDO"),SUMIF(S!$O:$O,$I134&amp;$O134&amp;$Q134&amp;UPPER(TEXT(AT$4,"MMMMYYYY"))&amp;$Z134,IF($W$1="Pesos CLP",S!$AD:$AD,S!$AO:$AO)),0)</f>
        <v>0</v>
      </c>
      <c r="AU134" s="19">
        <f>IF(OR($I134="REAL",$I134="INCURRIDO"),SUMIF(S!$O:$O,$I134&amp;$O134&amp;$Q134&amp;UPPER(TEXT(AU$4,"MMMMYYYY"))&amp;$Z134,IF($W$1="Pesos CLP",S!$AD:$AD,S!$AO:$AO)),0)</f>
        <v>0</v>
      </c>
      <c r="AV134" s="19">
        <f>IF(OR($I134="REAL",$I134="INCURRIDO"),SUMIF(S!$O:$O,$I134&amp;$O134&amp;$Q134&amp;UPPER(TEXT(AV$4,"MMMMYYYY"))&amp;$Z134,IF($W$1="Pesos CLP",S!$AD:$AD,S!$AO:$AO)),0)</f>
        <v>0</v>
      </c>
      <c r="AW134" s="19">
        <f>IF(OR($I134="REAL",$I134="INCURRIDO"),SUMIF(S!$O:$O,$I134&amp;$O134&amp;$Q134&amp;UPPER(TEXT(AW$4,"MMMMYYYY"))&amp;$Z134,IF($W$1="Pesos CLP",S!$AD:$AD,S!$AO:$AO)),0)</f>
        <v>0</v>
      </c>
      <c r="AX134" s="19">
        <f>IF(OR($I134="REAL",$I134="INCURRIDO"),SUMIF(S!$O:$O,$I134&amp;$O134&amp;$Q134&amp;UPPER(TEXT(AX$4,"MMMMYYYY"))&amp;$Z134,IF($W$1="Pesos CLP",S!$AD:$AD,S!$AO:$AO)),0)</f>
        <v>0</v>
      </c>
      <c r="AY134" s="19">
        <f>IF(OR($I134="REAL",$I134="INCURRIDO"),SUMIF(S!$O:$O,$I134&amp;$O134&amp;$Q134&amp;UPPER(TEXT(AY$4,"MMMMYYYY"))&amp;$Z134,IF($W$1="Pesos CLP",S!$AD:$AD,S!$AO:$AO)),0)</f>
        <v>0</v>
      </c>
      <c r="AZ134" s="19">
        <f>IF(OR($I134="REAL",$I134="INCURRIDO"),SUMIF(S!$O:$O,$I134&amp;$O134&amp;$Q134&amp;UPPER(TEXT(AZ$4,"MMMMYYYY"))&amp;$Z134,IF($W$1="Pesos CLP",S!$AD:$AD,S!$AO:$AO)),0)</f>
        <v>0</v>
      </c>
      <c r="BA134" s="19">
        <f>IF(OR($I134="REAL",$I134="INCURRIDO"),SUMIF(S!$O:$O,$I134&amp;$O134&amp;$Q134&amp;UPPER(TEXT(BA$4,"MMMMYYYY"))&amp;$Z134,IF($W$1="Pesos CLP",S!$AD:$AD,S!$AO:$AO)),0)</f>
        <v>0</v>
      </c>
      <c r="BB134" s="19">
        <f>IF(OR($I134="REAL",$I134="INCURRIDO"),SUMIF(S!$O:$O,$I134&amp;$O134&amp;$Q134&amp;UPPER(TEXT(BB$4,"MMMMYYYY"))&amp;$Z134,IF($W$1="Pesos CLP",S!$AD:$AD,S!$AO:$AO)),0)</f>
        <v>0</v>
      </c>
      <c r="BC134" s="19">
        <f>IF(OR($I134="REAL",$I134="INCURRIDO"),SUMIF(S!$O:$O,$I134&amp;$O134&amp;$Q134&amp;UPPER(TEXT(BC$4,"MMMMYYYY"))&amp;$Z134,IF($W$1="Pesos CLP",S!$AD:$AD,S!$AO:$AO)),0)</f>
        <v>0</v>
      </c>
      <c r="BD134" s="19">
        <f>IF(OR($I134="REAL",$I134="INCURRIDO"),SUMIF(S!$O:$O,$I134&amp;$O134&amp;$Q134&amp;UPPER(TEXT(BD$4,"MMMMYYYY"))&amp;$Z134,IF($W$1="Pesos CLP",S!$AD:$AD,S!$AO:$AO)),0)</f>
        <v>0</v>
      </c>
      <c r="BE134" s="19">
        <f>IF(OR($I134="REAL",$I134="INCURRIDO"),SUMIF(S!$O:$O,$I134&amp;$O134&amp;$Q134&amp;UPPER(TEXT(BE$4,"MMMMYYYY"))&amp;$Z134,IF($W$1="Pesos CLP",S!$AD:$AD,S!$AO:$AO)),0)</f>
        <v>0</v>
      </c>
      <c r="BF134" s="19">
        <f>IF(OR($I134="REAL",$I134="INCURRIDO"),SUMIF(S!$O:$O,$I134&amp;$O134&amp;$Q134&amp;UPPER(TEXT(BF$4,"MMMMYYYY"))&amp;$Z134,IF($W$1="Pesos CLP",S!$AD:$AD,S!$AO:$AO)),0)</f>
        <v>0</v>
      </c>
      <c r="BG134" s="19">
        <f>IF(OR($I134="REAL",$I134="INCURRIDO"),SUMIF(S!$O:$O,$I134&amp;$O134&amp;$Q134&amp;UPPER(TEXT(BG$4,"MMMMYYYY"))&amp;$Z134,IF($W$1="Pesos CLP",S!$AD:$AD,S!$AO:$AO)),0)</f>
        <v>0</v>
      </c>
      <c r="BH134" s="19">
        <f>IF(OR($I134="REAL",$I134="INCURRIDO"),SUMIF(S!$O:$O,$I134&amp;$O134&amp;$Q134&amp;UPPER(TEXT(BH$4,"MMMMYYYY"))&amp;$Z134,IF($W$1="Pesos CLP",S!$AD:$AD,S!$AO:$AO)),0)</f>
        <v>0</v>
      </c>
      <c r="BI134" s="19">
        <f>IF(OR($I134="REAL",$I134="INCURRIDO"),SUMIF(S!$O:$O,$I134&amp;$O134&amp;$Q134&amp;UPPER(TEXT(BI$4,"MMMMYYYY"))&amp;$Z134,IF($W$1="Pesos CLP",S!$AD:$AD,S!$AO:$AO)),0)</f>
        <v>0</v>
      </c>
      <c r="BJ134" s="19">
        <f>IF(OR($I134="REAL",$I134="INCURRIDO"),SUMIF(S!$O:$O,$I134&amp;$O134&amp;$Q134&amp;UPPER(TEXT(BJ$4,"MMMMYYYY"))&amp;$Z134,IF($W$1="Pesos CLP",S!$AD:$AD,S!$AO:$AO)),0)</f>
        <v>0</v>
      </c>
      <c r="BK134" s="19">
        <f>IF(OR($I134="REAL",$I134="INCURRIDO"),SUMIF(S!$O:$O,$I134&amp;$O134&amp;$Q134&amp;UPPER(TEXT(BK$4,"MMMMYYYY"))&amp;$Z134,IF($W$1="Pesos CLP",S!$AD:$AD,S!$AO:$AO)),0)</f>
        <v>0</v>
      </c>
      <c r="BL134" s="19">
        <f>IF(OR($I134="REAL",$I134="INCURRIDO"),SUMIF(S!$O:$O,$I134&amp;$O134&amp;$Q134&amp;UPPER(TEXT(BL$4,"MMMMYYYY"))&amp;$Z134,IF($W$1="Pesos CLP",S!$AD:$AD,S!$AO:$AO)),0)</f>
        <v>0</v>
      </c>
      <c r="BM134" s="19">
        <f>IF(OR($I134="REAL",$I134="INCURRIDO"),SUMIF(S!$O:$O,$I134&amp;$O134&amp;$Q134&amp;UPPER(TEXT(BM$4,"MMMMYYYY"))&amp;$Z134,IF($W$1="Pesos CLP",S!$AD:$AD,S!$AO:$AO)),0)</f>
        <v>0</v>
      </c>
      <c r="BN134" s="19">
        <f>IF(OR($I134="REAL",$I134="INCURRIDO"),SUMIF(S!$O:$O,$I134&amp;$O134&amp;$Q134&amp;UPPER(TEXT(BN$4,"MMMMYYYY"))&amp;$Z134,IF($W$1="Pesos CLP",S!$AD:$AD,S!$AO:$AO)),0)</f>
        <v>0</v>
      </c>
      <c r="BO134" s="19">
        <f>IF(OR($I134="REAL",$I134="INCURRIDO"),SUMIF(S!$O:$O,$I134&amp;$O134&amp;$Q134&amp;UPPER(TEXT(BO$4,"MMMMYYYY"))&amp;$Z134,IF($W$1="Pesos CLP",S!$AD:$AD,S!$AO:$AO)),0)</f>
        <v>0</v>
      </c>
      <c r="BP134" s="19">
        <f>IF(OR($I134="REAL",$I134="INCURRIDO"),SUMIF(S!$O:$O,$I134&amp;$O134&amp;$Q134&amp;UPPER(TEXT(BP$4,"MMMMYYYY"))&amp;$Z134,IF($W$1="Pesos CLP",S!$AD:$AD,S!$AO:$AO)),0)</f>
        <v>0</v>
      </c>
      <c r="BQ134" s="19">
        <f>IF(OR($I134="REAL",$I134="INCURRIDO"),SUMIF(S!$O:$O,$I134&amp;$O134&amp;$Q134&amp;UPPER(TEXT(BQ$4,"MMMMYYYY"))&amp;$Z134,IF($W$1="Pesos CLP",S!$AD:$AD,S!$AO:$AO)),0)</f>
        <v>0</v>
      </c>
      <c r="BR134" s="19">
        <f>IF(OR($I134="REAL",$I134="INCURRIDO"),SUMIF(S!$O:$O,$I134&amp;$O134&amp;$Q134&amp;UPPER(TEXT(BR$4,"MMMMYYYY"))&amp;$Z134,IF($W$1="Pesos CLP",S!$AD:$AD,S!$AO:$AO)),0)</f>
        <v>0</v>
      </c>
      <c r="BS134" s="19">
        <f>IF(OR($I134="REAL",$I134="INCURRIDO"),SUMIF(S!$O:$O,$I134&amp;$O134&amp;$Q134&amp;UPPER(TEXT(BS$4,"MMMMYYYY"))&amp;$Z134,IF($W$1="Pesos CLP",S!$AD:$AD,S!$AO:$AO)),0)</f>
        <v>0</v>
      </c>
      <c r="BT134" s="19">
        <f>IF(OR($I134="REAL",$I134="INCURRIDO"),SUMIF(S!$O:$O,$I134&amp;$O134&amp;$Q134&amp;UPPER(TEXT(BT$4,"MMMMYYYY"))&amp;$Z134,IF($W$1="Pesos CLP",S!$AD:$AD,S!$AO:$AO)),0)</f>
        <v>0</v>
      </c>
      <c r="BU134" s="19">
        <f>IF(OR($I134="REAL",$I134="INCURRIDO"),SUMIF(S!$O:$O,$I134&amp;$O134&amp;$Q134&amp;UPPER(TEXT(BU$4,"MMMMYYYY"))&amp;$Z134,IF($W$1="Pesos CLP",S!$AD:$AD,S!$AO:$AO)),0)</f>
        <v>0</v>
      </c>
      <c r="BV134" s="19">
        <f>IF(OR($I134="REAL",$I134="INCURRIDO"),SUMIF(S!$O:$O,$I134&amp;$O134&amp;$Q134&amp;UPPER(TEXT(BV$4,"MMMMYYYY"))&amp;$Z134,IF($W$1="Pesos CLP",S!$AD:$AD,S!$AO:$AO)),0)</f>
        <v>0</v>
      </c>
      <c r="BW134" s="19">
        <f>IF(OR($I134="REAL",$I134="INCURRIDO"),SUMIF(S!$O:$O,$I134&amp;$O134&amp;$Q134&amp;UPPER(TEXT(BW$4,"MMMMYYYY"))&amp;$Z134,IF($W$1="Pesos CLP",S!$AD:$AD,S!$AO:$AO)),0)</f>
        <v>0</v>
      </c>
      <c r="BX134" s="19">
        <f>IF(OR($I134="REAL",$I134="INCURRIDO"),SUMIF(S!$O:$O,$I134&amp;$O134&amp;$Q134&amp;UPPER(TEXT(BX$4,"MMMMYYYY"))&amp;$Z134,IF($W$1="Pesos CLP",S!$AD:$AD,S!$AO:$AO)),0)</f>
        <v>0</v>
      </c>
      <c r="BY134" s="19">
        <f>IF(OR($I134="REAL",$I134="INCURRIDO"),SUMIF(S!$O:$O,$I134&amp;$O134&amp;$Q134&amp;UPPER(TEXT(BY$4,"MMMMYYYY"))&amp;$Z134,IF($W$1="Pesos CLP",S!$AD:$AD,S!$AO:$AO)),0)</f>
        <v>0</v>
      </c>
      <c r="BZ134" s="19">
        <f>IF(OR($I134="REAL",$I134="INCURRIDO"),SUMIF(S!$O:$O,$I134&amp;$O134&amp;$Q134&amp;UPPER(TEXT(BZ$4,"MMMMYYYY"))&amp;$Z134,IF($W$1="Pesos CLP",S!$AD:$AD,S!$AO:$AO)),0)</f>
        <v>0</v>
      </c>
      <c r="CA134" s="19">
        <f>IF(OR($I134="REAL",$I134="INCURRIDO"),SUMIF(S!$O:$O,$I134&amp;$O134&amp;$Q134&amp;UPPER(TEXT(CA$4,"MMMMYYYY"))&amp;$Z134,IF($W$1="Pesos CLP",S!$AD:$AD,S!$AO:$AO)),0)</f>
        <v>0</v>
      </c>
      <c r="CB134" s="19">
        <f>IF(OR($I134="REAL",$I134="INCURRIDO"),SUMIF(S!$O:$O,$I134&amp;$O134&amp;$Q134&amp;UPPER(TEXT(CB$4,"MMMMYYYY"))&amp;$Z134,IF($W$1="Pesos CLP",S!$AD:$AD,S!$AO:$AO)),0)</f>
        <v>0</v>
      </c>
      <c r="CC134" s="19">
        <f>IF(OR($I134="REAL",$I134="INCURRIDO"),SUMIF(S!$O:$O,$I134&amp;$O134&amp;$Q134&amp;UPPER(TEXT(CC$4,"MMMMYYYY"))&amp;$Z134,IF($W$1="Pesos CLP",S!$AD:$AD,S!$AO:$AO)),0)</f>
        <v>0</v>
      </c>
      <c r="CD134" s="19">
        <f>IF(OR($I134="REAL",$I134="INCURRIDO"),SUMIF(S!$O:$O,$I134&amp;$O134&amp;$Q134&amp;UPPER(TEXT(CD$4,"MMMMYYYY"))&amp;$Z134,IF($W$1="Pesos CLP",S!$AD:$AD,S!$AO:$AO)),0)</f>
        <v>0</v>
      </c>
      <c r="CE134" s="19">
        <f>IF(OR($I134="REAL",$I134="INCURRIDO"),SUMIF(S!$O:$O,$I134&amp;$O134&amp;$Q134&amp;UPPER(TEXT(CE$4,"MMMMYYYY"))&amp;$Z134,IF($W$1="Pesos CLP",S!$AD:$AD,S!$AO:$AO)),0)</f>
        <v>0</v>
      </c>
      <c r="CF134" s="19">
        <f>IF(OR($I134="REAL",$I134="INCURRIDO"),SUMIF(S!$O:$O,$I134&amp;$O134&amp;$Q134&amp;UPPER(TEXT(CF$4,"MMMMYYYY"))&amp;$Z134,IF($W$1="Pesos CLP",S!$AD:$AD,S!$AO:$AO)),0)</f>
        <v>0</v>
      </c>
      <c r="CG134" s="19">
        <f>IF(OR($I134="REAL",$I134="INCURRIDO"),SUMIF(S!$O:$O,$I134&amp;$O134&amp;$Q134&amp;UPPER(TEXT(CG$4,"MMMMYYYY"))&amp;$Z134,IF($W$1="Pesos CLP",S!$AD:$AD,S!$AO:$AO)),0)</f>
        <v>0</v>
      </c>
      <c r="CH134" s="19">
        <f>IF(OR($I134="REAL",$I134="INCURRIDO"),SUMIF(S!$O:$O,$I134&amp;$O134&amp;$Q134&amp;UPPER(TEXT(CH$4,"MMMMYYYY"))&amp;$Z134,IF($W$1="Pesos CLP",S!$AD:$AD,S!$AO:$AO)),0)</f>
        <v>0</v>
      </c>
      <c r="CI134" s="19">
        <f>IF(OR($I134="REAL",$I134="INCURRIDO"),SUMIF(S!$O:$O,$I134&amp;$O134&amp;$Q134&amp;UPPER(TEXT(CI$4,"MMMMYYYY"))&amp;$Z134,IF($W$1="Pesos CLP",S!$AD:$AD,S!$AO:$AO)),0)</f>
        <v>0</v>
      </c>
      <c r="CJ134" s="19">
        <f>IF(OR($I134="REAL",$I134="INCURRIDO"),SUMIF(S!$O:$O,$I134&amp;$O134&amp;$Q134&amp;UPPER(TEXT(CJ$4,"MMMMYYYY"))&amp;$Z134,IF($W$1="Pesos CLP",S!$AD:$AD,S!$AO:$AO)),0)</f>
        <v>0</v>
      </c>
      <c r="CK134" s="378">
        <f t="shared" si="129"/>
        <v>0</v>
      </c>
      <c r="CL134" s="378">
        <f t="shared" si="129"/>
        <v>0</v>
      </c>
      <c r="CM134" s="378">
        <f t="shared" si="129"/>
        <v>0</v>
      </c>
      <c r="CN134" s="378">
        <f t="shared" si="129"/>
        <v>0</v>
      </c>
      <c r="CO134" s="378">
        <f t="shared" si="129"/>
        <v>0</v>
      </c>
      <c r="CP134" s="378">
        <f t="shared" si="129"/>
        <v>0</v>
      </c>
      <c r="CQ134" s="378">
        <f t="shared" si="129"/>
        <v>0</v>
      </c>
      <c r="CR134" s="378">
        <f t="shared" si="129"/>
        <v>0</v>
      </c>
      <c r="CS134" s="378">
        <f t="shared" si="129"/>
        <v>0</v>
      </c>
      <c r="CT134" s="378">
        <f t="shared" si="130"/>
        <v>0</v>
      </c>
      <c r="CU134" s="378">
        <f t="shared" si="130"/>
        <v>0</v>
      </c>
      <c r="CV134" s="378">
        <f t="shared" si="130"/>
        <v>7310.796855571245</v>
      </c>
      <c r="CW134" s="378">
        <f t="shared" si="130"/>
        <v>6603.3003856772539</v>
      </c>
      <c r="CX134" s="378">
        <f t="shared" si="130"/>
        <v>7310.796855571245</v>
      </c>
      <c r="CY134" s="378">
        <f t="shared" si="130"/>
        <v>7074.9646989399134</v>
      </c>
      <c r="CZ134" s="378">
        <f t="shared" si="130"/>
        <v>7310.796855571245</v>
      </c>
      <c r="DA134" s="378">
        <f t="shared" si="130"/>
        <v>7074.9646989399134</v>
      </c>
      <c r="DB134" s="378">
        <f t="shared" si="130"/>
        <v>7310.796855571245</v>
      </c>
      <c r="DC134" s="378">
        <f t="shared" si="130"/>
        <v>7310.796855571245</v>
      </c>
      <c r="DD134" s="378">
        <f t="shared" si="131"/>
        <v>7074.9646989399134</v>
      </c>
      <c r="DE134" s="378">
        <f t="shared" si="131"/>
        <v>7310.796855571245</v>
      </c>
      <c r="DF134" s="378">
        <f t="shared" si="131"/>
        <v>7074.9646989399134</v>
      </c>
      <c r="DG134" s="378">
        <f t="shared" si="131"/>
        <v>7310.796855571245</v>
      </c>
      <c r="DH134" s="378">
        <f t="shared" si="131"/>
        <v>7310.796855571245</v>
      </c>
      <c r="DI134" s="378">
        <f t="shared" si="131"/>
        <v>6839.1325423085846</v>
      </c>
      <c r="DJ134" s="378">
        <f t="shared" si="131"/>
        <v>7310.796855571245</v>
      </c>
      <c r="DK134" s="378">
        <f t="shared" si="131"/>
        <v>7074.9646989399134</v>
      </c>
      <c r="DL134" s="378">
        <f t="shared" si="131"/>
        <v>0</v>
      </c>
      <c r="DM134" s="378">
        <f t="shared" si="131"/>
        <v>0</v>
      </c>
      <c r="DN134" s="378">
        <f t="shared" si="132"/>
        <v>0</v>
      </c>
      <c r="DO134" s="378">
        <f t="shared" si="132"/>
        <v>0</v>
      </c>
      <c r="DP134" s="378">
        <f t="shared" si="132"/>
        <v>0</v>
      </c>
      <c r="DQ134" s="378">
        <f t="shared" si="132"/>
        <v>0</v>
      </c>
      <c r="DR134" s="378">
        <f t="shared" si="132"/>
        <v>0</v>
      </c>
      <c r="DS134" s="378">
        <f t="shared" si="132"/>
        <v>0</v>
      </c>
      <c r="DT134" s="378">
        <f t="shared" si="132"/>
        <v>0</v>
      </c>
      <c r="DU134" s="378">
        <f t="shared" si="132"/>
        <v>0</v>
      </c>
      <c r="DV134" s="378">
        <f t="shared" si="132"/>
        <v>0</v>
      </c>
      <c r="DW134" s="378">
        <f t="shared" si="132"/>
        <v>0</v>
      </c>
      <c r="DX134" s="378">
        <f t="shared" si="133"/>
        <v>0</v>
      </c>
      <c r="DY134" s="378">
        <f t="shared" si="133"/>
        <v>0</v>
      </c>
      <c r="DZ134" s="378">
        <f t="shared" si="133"/>
        <v>0</v>
      </c>
      <c r="EA134" s="378">
        <f t="shared" si="133"/>
        <v>0</v>
      </c>
      <c r="EB134" s="378">
        <f t="shared" si="133"/>
        <v>0</v>
      </c>
      <c r="EC134" s="378">
        <f t="shared" si="133"/>
        <v>0</v>
      </c>
      <c r="ED134" s="378">
        <f t="shared" si="133"/>
        <v>0</v>
      </c>
      <c r="EE134" s="378">
        <f t="shared" si="133"/>
        <v>0</v>
      </c>
      <c r="EF134" s="378">
        <f t="shared" si="133"/>
        <v>0</v>
      </c>
      <c r="EG134" s="378">
        <f t="shared" si="133"/>
        <v>0</v>
      </c>
      <c r="EH134" s="378">
        <f t="shared" si="134"/>
        <v>0</v>
      </c>
      <c r="EI134" s="378">
        <f t="shared" si="134"/>
        <v>0</v>
      </c>
      <c r="EJ134" s="378">
        <f t="shared" si="134"/>
        <v>0</v>
      </c>
      <c r="EK134" s="378">
        <f t="shared" si="134"/>
        <v>0</v>
      </c>
      <c r="EL134" s="378">
        <f t="shared" si="134"/>
        <v>0</v>
      </c>
      <c r="EM134" s="378">
        <f t="shared" si="134"/>
        <v>0</v>
      </c>
      <c r="EN134" s="378">
        <f t="shared" si="134"/>
        <v>0</v>
      </c>
      <c r="EO134" s="378">
        <f t="shared" si="134"/>
        <v>0</v>
      </c>
      <c r="EP134" s="378">
        <f t="shared" si="134"/>
        <v>0</v>
      </c>
      <c r="EQ134" s="378">
        <f t="shared" si="134"/>
        <v>0</v>
      </c>
    </row>
    <row r="135" spans="1:147" x14ac:dyDescent="0.3">
      <c r="A135" s="368"/>
      <c r="B135" s="368"/>
      <c r="C135" s="368"/>
      <c r="D135" s="368">
        <f t="shared" si="77"/>
        <v>1.034195933456562</v>
      </c>
      <c r="E135" s="368" t="str">
        <f>VLOOKUP(TEXT(Z135,0),'G2'!B:D,3,0)</f>
        <v>MN</v>
      </c>
      <c r="F135" s="816">
        <f t="shared" ref="F135:F198" si="135">SUM(BS135:CB135)</f>
        <v>0</v>
      </c>
      <c r="G135" s="755">
        <f t="shared" si="75"/>
        <v>0</v>
      </c>
      <c r="H135" s="756" t="s">
        <v>1190</v>
      </c>
      <c r="I135" s="370" t="s">
        <v>93</v>
      </c>
      <c r="J135" s="370" t="s">
        <v>269</v>
      </c>
      <c r="K135" s="368">
        <v>510114</v>
      </c>
      <c r="L135" s="368" t="s">
        <v>24</v>
      </c>
      <c r="M135" s="369"/>
      <c r="N135" s="370" t="s">
        <v>1048</v>
      </c>
      <c r="O135" s="370" t="s">
        <v>613</v>
      </c>
      <c r="P135" s="643" t="s">
        <v>1167</v>
      </c>
      <c r="Q135" s="370" t="s">
        <v>695</v>
      </c>
      <c r="R135" s="370" t="s">
        <v>1047</v>
      </c>
      <c r="S135" s="714">
        <v>15</v>
      </c>
      <c r="T135" s="372">
        <v>45870</v>
      </c>
      <c r="U135" s="372">
        <v>46022</v>
      </c>
      <c r="V135" s="373">
        <v>5</v>
      </c>
      <c r="W135" s="374">
        <v>372310.53604436235</v>
      </c>
      <c r="X135" s="17" cm="1">
        <f t="array" ref="X135">+IF($W$1="Pesos CLP",W135,W135/TC)*MB_24A25</f>
        <v>424.49788193639489</v>
      </c>
      <c r="Y135" s="18">
        <f t="shared" si="107"/>
        <v>0</v>
      </c>
      <c r="Z135">
        <v>91243110</v>
      </c>
      <c r="AA135" s="19">
        <f>IF(OR($I135="REAL",$I135="INCURRIDO"),SUMIF(S!$O:$O,$I135&amp;$O135&amp;$Q135&amp;UPPER(TEXT(AA$4,"MMMMYYYY"))&amp;$Z135,IF($W$1="Pesos CLP",S!$AD:$AD,S!$AO:$AO)),0)</f>
        <v>0</v>
      </c>
      <c r="AB135" s="19">
        <f>IF(OR($I135="REAL",$I135="INCURRIDO"),SUMIF(S!$O:$O,$I135&amp;$O135&amp;$Q135&amp;UPPER(TEXT(AB$4,"MMMMYYYY"))&amp;$Z135,IF($W$1="Pesos CLP",S!$AD:$AD,S!$AO:$AO)),0)</f>
        <v>0</v>
      </c>
      <c r="AC135" s="19">
        <f>IF(OR($I135="REAL",$I135="INCURRIDO"),SUMIF(S!$O:$O,$I135&amp;$O135&amp;$Q135&amp;UPPER(TEXT(AC$4,"MMMMYYYY"))&amp;$Z135,IF($W$1="Pesos CLP",S!$AD:$AD,S!$AO:$AO)),0)</f>
        <v>0</v>
      </c>
      <c r="AD135" s="19">
        <f>IF(OR($I135="REAL",$I135="INCURRIDO"),SUMIF(S!$O:$O,$I135&amp;$O135&amp;$Q135&amp;UPPER(TEXT(AD$4,"MMMMYYYY"))&amp;$Z135,IF($W$1="Pesos CLP",S!$AD:$AD,S!$AO:$AO)),0)</f>
        <v>0</v>
      </c>
      <c r="AE135" s="19">
        <f>IF(OR($I135="REAL",$I135="INCURRIDO"),SUMIF(S!$O:$O,$I135&amp;$O135&amp;$Q135&amp;UPPER(TEXT(AE$4,"MMMMYYYY"))&amp;$Z135,IF($W$1="Pesos CLP",S!$AD:$AD,S!$AO:$AO)),0)</f>
        <v>0</v>
      </c>
      <c r="AF135" s="19">
        <f>IF(OR($I135="REAL",$I135="INCURRIDO"),SUMIF(S!$O:$O,$I135&amp;$O135&amp;$Q135&amp;UPPER(TEXT(AF$4,"MMMMYYYY"))&amp;$Z135,IF($W$1="Pesos CLP",S!$AD:$AD,S!$AO:$AO)),0)</f>
        <v>0</v>
      </c>
      <c r="AG135" s="19">
        <f>IF(OR($I135="REAL",$I135="INCURRIDO"),SUMIF(S!$O:$O,$I135&amp;$O135&amp;$Q135&amp;UPPER(TEXT(AG$4,"MMMMYYYY"))&amp;$Z135,IF($W$1="Pesos CLP",S!$AD:$AD,S!$AO:$AO)),0)</f>
        <v>0</v>
      </c>
      <c r="AH135" s="19">
        <f>IF(OR($I135="REAL",$I135="INCURRIDO"),SUMIF(S!$O:$O,$I135&amp;$O135&amp;$Q135&amp;UPPER(TEXT(AH$4,"MMMMYYYY"))&amp;$Z135,IF($W$1="Pesos CLP",S!$AD:$AD,S!$AO:$AO)),0)</f>
        <v>0</v>
      </c>
      <c r="AI135" s="19">
        <f>IF(OR($I135="REAL",$I135="INCURRIDO"),SUMIF(S!$O:$O,$I135&amp;$O135&amp;$Q135&amp;UPPER(TEXT(AI$4,"MMMMYYYY"))&amp;$Z135,IF($W$1="Pesos CLP",S!$AD:$AD,S!$AO:$AO)),0)</f>
        <v>0</v>
      </c>
      <c r="AJ135" s="19">
        <f>IF(OR($I135="REAL",$I135="INCURRIDO"),SUMIF(S!$O:$O,$I135&amp;$O135&amp;$Q135&amp;UPPER(TEXT(AJ$4,"MMMMYYYY"))&amp;$Z135,IF($W$1="Pesos CLP",S!$AD:$AD,S!$AO:$AO)),0)</f>
        <v>0</v>
      </c>
      <c r="AK135" s="19">
        <f>IF(OR($I135="REAL",$I135="INCURRIDO"),SUMIF(S!$O:$O,$I135&amp;$O135&amp;$Q135&amp;UPPER(TEXT(AK$4,"MMMMYYYY"))&amp;$Z135,IF($W$1="Pesos CLP",S!$AD:$AD,S!$AO:$AO)),0)</f>
        <v>0</v>
      </c>
      <c r="AL135" s="19">
        <f>IF(OR($I135="REAL",$I135="INCURRIDO"),SUMIF(S!$O:$O,$I135&amp;$O135&amp;$Q135&amp;UPPER(TEXT(AL$4,"MMMMYYYY"))&amp;$Z135,IF($W$1="Pesos CLP",S!$AD:$AD,S!$AO:$AO)),0)</f>
        <v>0</v>
      </c>
      <c r="AM135" s="19">
        <f>IF(OR($I135="REAL",$I135="INCURRIDO"),SUMIF(S!$O:$O,$I135&amp;$O135&amp;$Q135&amp;UPPER(TEXT(AM$4,"MMMMYYYY"))&amp;$Z135,IF($W$1="Pesos CLP",S!$AD:$AD,S!$AO:$AO)),0)</f>
        <v>0</v>
      </c>
      <c r="AN135" s="19">
        <f>IF(OR($I135="REAL",$I135="INCURRIDO"),SUMIF(S!$O:$O,$I135&amp;$O135&amp;$Q135&amp;UPPER(TEXT(AN$4,"MMMMYYYY"))&amp;$Z135,IF($W$1="Pesos CLP",S!$AD:$AD,S!$AO:$AO)),0)</f>
        <v>0</v>
      </c>
      <c r="AO135" s="19">
        <f>IF(OR($I135="REAL",$I135="INCURRIDO"),SUMIF(S!$O:$O,$I135&amp;$O135&amp;$Q135&amp;UPPER(TEXT(AO$4,"MMMMYYYY"))&amp;$Z135,IF($W$1="Pesos CLP",S!$AD:$AD,S!$AO:$AO)),0)</f>
        <v>0</v>
      </c>
      <c r="AP135" s="19">
        <f>IF(OR($I135="REAL",$I135="INCURRIDO"),SUMIF(S!$O:$O,$I135&amp;$O135&amp;$Q135&amp;UPPER(TEXT(AP$4,"MMMMYYYY"))&amp;$Z135,IF($W$1="Pesos CLP",S!$AD:$AD,S!$AO:$AO)),0)</f>
        <v>0</v>
      </c>
      <c r="AQ135" s="19">
        <f>IF(OR($I135="REAL",$I135="INCURRIDO"),SUMIF(S!$O:$O,$I135&amp;$O135&amp;$Q135&amp;UPPER(TEXT(AQ$4,"MMMMYYYY"))&amp;$Z135,IF($W$1="Pesos CLP",S!$AD:$AD,S!$AO:$AO)),0)</f>
        <v>0</v>
      </c>
      <c r="AR135" s="19">
        <f>IF(OR($I135="REAL",$I135="INCURRIDO"),SUMIF(S!$O:$O,$I135&amp;$O135&amp;$Q135&amp;UPPER(TEXT(AR$4,"MMMMYYYY"))&amp;$Z135,IF($W$1="Pesos CLP",S!$AD:$AD,S!$AO:$AO)),0)</f>
        <v>0</v>
      </c>
      <c r="AS135" s="19">
        <f>IF(OR($I135="REAL",$I135="INCURRIDO"),SUMIF(S!$O:$O,$I135&amp;$O135&amp;$Q135&amp;UPPER(TEXT(AS$4,"MMMMYYYY"))&amp;$Z135,IF($W$1="Pesos CLP",S!$AD:$AD,S!$AO:$AO)),0)</f>
        <v>0</v>
      </c>
      <c r="AT135" s="19">
        <f>IF(OR($I135="REAL",$I135="INCURRIDO"),SUMIF(S!$O:$O,$I135&amp;$O135&amp;$Q135&amp;UPPER(TEXT(AT$4,"MMMMYYYY"))&amp;$Z135,IF($W$1="Pesos CLP",S!$AD:$AD,S!$AO:$AO)),0)</f>
        <v>0</v>
      </c>
      <c r="AU135" s="19">
        <f>IF(OR($I135="REAL",$I135="INCURRIDO"),SUMIF(S!$O:$O,$I135&amp;$O135&amp;$Q135&amp;UPPER(TEXT(AU$4,"MMMMYYYY"))&amp;$Z135,IF($W$1="Pesos CLP",S!$AD:$AD,S!$AO:$AO)),0)</f>
        <v>0</v>
      </c>
      <c r="AV135" s="19">
        <f>IF(OR($I135="REAL",$I135="INCURRIDO"),SUMIF(S!$O:$O,$I135&amp;$O135&amp;$Q135&amp;UPPER(TEXT(AV$4,"MMMMYYYY"))&amp;$Z135,IF($W$1="Pesos CLP",S!$AD:$AD,S!$AO:$AO)),0)</f>
        <v>0</v>
      </c>
      <c r="AW135" s="19">
        <f>IF(OR($I135="REAL",$I135="INCURRIDO"),SUMIF(S!$O:$O,$I135&amp;$O135&amp;$Q135&amp;UPPER(TEXT(AW$4,"MMMMYYYY"))&amp;$Z135,IF($W$1="Pesos CLP",S!$AD:$AD,S!$AO:$AO)),0)</f>
        <v>0</v>
      </c>
      <c r="AX135" s="19">
        <f>IF(OR($I135="REAL",$I135="INCURRIDO"),SUMIF(S!$O:$O,$I135&amp;$O135&amp;$Q135&amp;UPPER(TEXT(AX$4,"MMMMYYYY"))&amp;$Z135,IF($W$1="Pesos CLP",S!$AD:$AD,S!$AO:$AO)),0)</f>
        <v>0</v>
      </c>
      <c r="AY135" s="19">
        <f>IF(OR($I135="REAL",$I135="INCURRIDO"),SUMIF(S!$O:$O,$I135&amp;$O135&amp;$Q135&amp;UPPER(TEXT(AY$4,"MMMMYYYY"))&amp;$Z135,IF($W$1="Pesos CLP",S!$AD:$AD,S!$AO:$AO)),0)</f>
        <v>0</v>
      </c>
      <c r="AZ135" s="19">
        <f>IF(OR($I135="REAL",$I135="INCURRIDO"),SUMIF(S!$O:$O,$I135&amp;$O135&amp;$Q135&amp;UPPER(TEXT(AZ$4,"MMMMYYYY"))&amp;$Z135,IF($W$1="Pesos CLP",S!$AD:$AD,S!$AO:$AO)),0)</f>
        <v>0</v>
      </c>
      <c r="BA135" s="19">
        <f>IF(OR($I135="REAL",$I135="INCURRIDO"),SUMIF(S!$O:$O,$I135&amp;$O135&amp;$Q135&amp;UPPER(TEXT(BA$4,"MMMMYYYY"))&amp;$Z135,IF($W$1="Pesos CLP",S!$AD:$AD,S!$AO:$AO)),0)</f>
        <v>0</v>
      </c>
      <c r="BB135" s="19">
        <f>IF(OR($I135="REAL",$I135="INCURRIDO"),SUMIF(S!$O:$O,$I135&amp;$O135&amp;$Q135&amp;UPPER(TEXT(BB$4,"MMMMYYYY"))&amp;$Z135,IF($W$1="Pesos CLP",S!$AD:$AD,S!$AO:$AO)),0)</f>
        <v>0</v>
      </c>
      <c r="BC135" s="19">
        <f>IF(OR($I135="REAL",$I135="INCURRIDO"),SUMIF(S!$O:$O,$I135&amp;$O135&amp;$Q135&amp;UPPER(TEXT(BC$4,"MMMMYYYY"))&amp;$Z135,IF($W$1="Pesos CLP",S!$AD:$AD,S!$AO:$AO)),0)</f>
        <v>0</v>
      </c>
      <c r="BD135" s="19">
        <f>IF(OR($I135="REAL",$I135="INCURRIDO"),SUMIF(S!$O:$O,$I135&amp;$O135&amp;$Q135&amp;UPPER(TEXT(BD$4,"MMMMYYYY"))&amp;$Z135,IF($W$1="Pesos CLP",S!$AD:$AD,S!$AO:$AO)),0)</f>
        <v>0</v>
      </c>
      <c r="BE135" s="19">
        <f>IF(OR($I135="REAL",$I135="INCURRIDO"),SUMIF(S!$O:$O,$I135&amp;$O135&amp;$Q135&amp;UPPER(TEXT(BE$4,"MMMMYYYY"))&amp;$Z135,IF($W$1="Pesos CLP",S!$AD:$AD,S!$AO:$AO)),0)</f>
        <v>0</v>
      </c>
      <c r="BF135" s="19">
        <f>IF(OR($I135="REAL",$I135="INCURRIDO"),SUMIF(S!$O:$O,$I135&amp;$O135&amp;$Q135&amp;UPPER(TEXT(BF$4,"MMMMYYYY"))&amp;$Z135,IF($W$1="Pesos CLP",S!$AD:$AD,S!$AO:$AO)),0)</f>
        <v>0</v>
      </c>
      <c r="BG135" s="19">
        <f>IF(OR($I135="REAL",$I135="INCURRIDO"),SUMIF(S!$O:$O,$I135&amp;$O135&amp;$Q135&amp;UPPER(TEXT(BG$4,"MMMMYYYY"))&amp;$Z135,IF($W$1="Pesos CLP",S!$AD:$AD,S!$AO:$AO)),0)</f>
        <v>0</v>
      </c>
      <c r="BH135" s="19">
        <f>IF(OR($I135="REAL",$I135="INCURRIDO"),SUMIF(S!$O:$O,$I135&amp;$O135&amp;$Q135&amp;UPPER(TEXT(BH$4,"MMMMYYYY"))&amp;$Z135,IF($W$1="Pesos CLP",S!$AD:$AD,S!$AO:$AO)),0)</f>
        <v>0</v>
      </c>
      <c r="BI135" s="19">
        <f>IF(OR($I135="REAL",$I135="INCURRIDO"),SUMIF(S!$O:$O,$I135&amp;$O135&amp;$Q135&amp;UPPER(TEXT(BI$4,"MMMMYYYY"))&amp;$Z135,IF($W$1="Pesos CLP",S!$AD:$AD,S!$AO:$AO)),0)</f>
        <v>0</v>
      </c>
      <c r="BJ135" s="19">
        <f>IF(OR($I135="REAL",$I135="INCURRIDO"),SUMIF(S!$O:$O,$I135&amp;$O135&amp;$Q135&amp;UPPER(TEXT(BJ$4,"MMMMYYYY"))&amp;$Z135,IF($W$1="Pesos CLP",S!$AD:$AD,S!$AO:$AO)),0)</f>
        <v>0</v>
      </c>
      <c r="BK135" s="19">
        <f>IF(OR($I135="REAL",$I135="INCURRIDO"),SUMIF(S!$O:$O,$I135&amp;$O135&amp;$Q135&amp;UPPER(TEXT(BK$4,"MMMMYYYY"))&amp;$Z135,IF($W$1="Pesos CLP",S!$AD:$AD,S!$AO:$AO)),0)</f>
        <v>0</v>
      </c>
      <c r="BL135" s="19">
        <f>IF(OR($I135="REAL",$I135="INCURRIDO"),SUMIF(S!$O:$O,$I135&amp;$O135&amp;$Q135&amp;UPPER(TEXT(BL$4,"MMMMYYYY"))&amp;$Z135,IF($W$1="Pesos CLP",S!$AD:$AD,S!$AO:$AO)),0)</f>
        <v>0</v>
      </c>
      <c r="BM135" s="19">
        <f>IF(OR($I135="REAL",$I135="INCURRIDO"),SUMIF(S!$O:$O,$I135&amp;$O135&amp;$Q135&amp;UPPER(TEXT(BM$4,"MMMMYYYY"))&amp;$Z135,IF($W$1="Pesos CLP",S!$AD:$AD,S!$AO:$AO)),0)</f>
        <v>0</v>
      </c>
      <c r="BN135" s="19">
        <f>IF(OR($I135="REAL",$I135="INCURRIDO"),SUMIF(S!$O:$O,$I135&amp;$O135&amp;$Q135&amp;UPPER(TEXT(BN$4,"MMMMYYYY"))&amp;$Z135,IF($W$1="Pesos CLP",S!$AD:$AD,S!$AO:$AO)),0)</f>
        <v>0</v>
      </c>
      <c r="BO135" s="19">
        <f>IF(OR($I135="REAL",$I135="INCURRIDO"),SUMIF(S!$O:$O,$I135&amp;$O135&amp;$Q135&amp;UPPER(TEXT(BO$4,"MMMMYYYY"))&amp;$Z135,IF($W$1="Pesos CLP",S!$AD:$AD,S!$AO:$AO)),0)</f>
        <v>0</v>
      </c>
      <c r="BP135" s="19">
        <f>IF(OR($I135="REAL",$I135="INCURRIDO"),SUMIF(S!$O:$O,$I135&amp;$O135&amp;$Q135&amp;UPPER(TEXT(BP$4,"MMMMYYYY"))&amp;$Z135,IF($W$1="Pesos CLP",S!$AD:$AD,S!$AO:$AO)),0)</f>
        <v>0</v>
      </c>
      <c r="BQ135" s="19">
        <f>IF(OR($I135="REAL",$I135="INCURRIDO"),SUMIF(S!$O:$O,$I135&amp;$O135&amp;$Q135&amp;UPPER(TEXT(BQ$4,"MMMMYYYY"))&amp;$Z135,IF($W$1="Pesos CLP",S!$AD:$AD,S!$AO:$AO)),0)</f>
        <v>0</v>
      </c>
      <c r="BR135" s="19">
        <f>IF(OR($I135="REAL",$I135="INCURRIDO"),SUMIF(S!$O:$O,$I135&amp;$O135&amp;$Q135&amp;UPPER(TEXT(BR$4,"MMMMYYYY"))&amp;$Z135,IF($W$1="Pesos CLP",S!$AD:$AD,S!$AO:$AO)),0)</f>
        <v>0</v>
      </c>
      <c r="BS135" s="19">
        <f>IF(OR($I135="REAL",$I135="INCURRIDO"),SUMIF(S!$O:$O,$I135&amp;$O135&amp;$Q135&amp;UPPER(TEXT(BS$4,"MMMMYYYY"))&amp;$Z135,IF($W$1="Pesos CLP",S!$AD:$AD,S!$AO:$AO)),0)</f>
        <v>0</v>
      </c>
      <c r="BT135" s="19">
        <f>IF(OR($I135="REAL",$I135="INCURRIDO"),SUMIF(S!$O:$O,$I135&amp;$O135&amp;$Q135&amp;UPPER(TEXT(BT$4,"MMMMYYYY"))&amp;$Z135,IF($W$1="Pesos CLP",S!$AD:$AD,S!$AO:$AO)),0)</f>
        <v>0</v>
      </c>
      <c r="BU135" s="19">
        <f>IF(OR($I135="REAL",$I135="INCURRIDO"),SUMIF(S!$O:$O,$I135&amp;$O135&amp;$Q135&amp;UPPER(TEXT(BU$4,"MMMMYYYY"))&amp;$Z135,IF($W$1="Pesos CLP",S!$AD:$AD,S!$AO:$AO)),0)</f>
        <v>0</v>
      </c>
      <c r="BV135" s="19">
        <f>IF(OR($I135="REAL",$I135="INCURRIDO"),SUMIF(S!$O:$O,$I135&amp;$O135&amp;$Q135&amp;UPPER(TEXT(BV$4,"MMMMYYYY"))&amp;$Z135,IF($W$1="Pesos CLP",S!$AD:$AD,S!$AO:$AO)),0)</f>
        <v>0</v>
      </c>
      <c r="BW135" s="19">
        <f>IF(OR($I135="REAL",$I135="INCURRIDO"),SUMIF(S!$O:$O,$I135&amp;$O135&amp;$Q135&amp;UPPER(TEXT(BW$4,"MMMMYYYY"))&amp;$Z135,IF($W$1="Pesos CLP",S!$AD:$AD,S!$AO:$AO)),0)</f>
        <v>0</v>
      </c>
      <c r="BX135" s="19">
        <f>IF(OR($I135="REAL",$I135="INCURRIDO"),SUMIF(S!$O:$O,$I135&amp;$O135&amp;$Q135&amp;UPPER(TEXT(BX$4,"MMMMYYYY"))&amp;$Z135,IF($W$1="Pesos CLP",S!$AD:$AD,S!$AO:$AO)),0)</f>
        <v>0</v>
      </c>
      <c r="BY135" s="19">
        <f>IF(OR($I135="REAL",$I135="INCURRIDO"),SUMIF(S!$O:$O,$I135&amp;$O135&amp;$Q135&amp;UPPER(TEXT(BY$4,"MMMMYYYY"))&amp;$Z135,IF($W$1="Pesos CLP",S!$AD:$AD,S!$AO:$AO)),0)</f>
        <v>0</v>
      </c>
      <c r="BZ135" s="19">
        <f>IF(OR($I135="REAL",$I135="INCURRIDO"),SUMIF(S!$O:$O,$I135&amp;$O135&amp;$Q135&amp;UPPER(TEXT(BZ$4,"MMMMYYYY"))&amp;$Z135,IF($W$1="Pesos CLP",S!$AD:$AD,S!$AO:$AO)),0)</f>
        <v>0</v>
      </c>
      <c r="CA135" s="19">
        <f>IF(OR($I135="REAL",$I135="INCURRIDO"),SUMIF(S!$O:$O,$I135&amp;$O135&amp;$Q135&amp;UPPER(TEXT(CA$4,"MMMMYYYY"))&amp;$Z135,IF($W$1="Pesos CLP",S!$AD:$AD,S!$AO:$AO)),0)</f>
        <v>0</v>
      </c>
      <c r="CB135" s="19">
        <f>IF(OR($I135="REAL",$I135="INCURRIDO"),SUMIF(S!$O:$O,$I135&amp;$O135&amp;$Q135&amp;UPPER(TEXT(CB$4,"MMMMYYYY"))&amp;$Z135,IF($W$1="Pesos CLP",S!$AD:$AD,S!$AO:$AO)),0)</f>
        <v>0</v>
      </c>
      <c r="CC135" s="19">
        <f>IF(OR($I135="REAL",$I135="INCURRIDO"),SUMIF(S!$O:$O,$I135&amp;$O135&amp;$Q135&amp;UPPER(TEXT(CC$4,"MMMMYYYY"))&amp;$Z135,IF($W$1="Pesos CLP",S!$AD:$AD,S!$AO:$AO)),0)</f>
        <v>0</v>
      </c>
      <c r="CD135" s="19">
        <f>IF(OR($I135="REAL",$I135="INCURRIDO"),SUMIF(S!$O:$O,$I135&amp;$O135&amp;$Q135&amp;UPPER(TEXT(CD$4,"MMMMYYYY"))&amp;$Z135,IF($W$1="Pesos CLP",S!$AD:$AD,S!$AO:$AO)),0)</f>
        <v>0</v>
      </c>
      <c r="CE135" s="19">
        <f>IF(OR($I135="REAL",$I135="INCURRIDO"),SUMIF(S!$O:$O,$I135&amp;$O135&amp;$Q135&amp;UPPER(TEXT(CE$4,"MMMMYYYY"))&amp;$Z135,IF($W$1="Pesos CLP",S!$AD:$AD,S!$AO:$AO)),0)</f>
        <v>0</v>
      </c>
      <c r="CF135" s="19">
        <f>IF(OR($I135="REAL",$I135="INCURRIDO"),SUMIF(S!$O:$O,$I135&amp;$O135&amp;$Q135&amp;UPPER(TEXT(CF$4,"MMMMYYYY"))&amp;$Z135,IF($W$1="Pesos CLP",S!$AD:$AD,S!$AO:$AO)),0)</f>
        <v>0</v>
      </c>
      <c r="CG135" s="19">
        <f>IF(OR($I135="REAL",$I135="INCURRIDO"),SUMIF(S!$O:$O,$I135&amp;$O135&amp;$Q135&amp;UPPER(TEXT(CG$4,"MMMMYYYY"))&amp;$Z135,IF($W$1="Pesos CLP",S!$AD:$AD,S!$AO:$AO)),0)</f>
        <v>0</v>
      </c>
      <c r="CH135" s="19">
        <f>IF(OR($I135="REAL",$I135="INCURRIDO"),SUMIF(S!$O:$O,$I135&amp;$O135&amp;$Q135&amp;UPPER(TEXT(CH$4,"MMMMYYYY"))&amp;$Z135,IF($W$1="Pesos CLP",S!$AD:$AD,S!$AO:$AO)),0)</f>
        <v>0</v>
      </c>
      <c r="CI135" s="19">
        <f>IF(OR($I135="REAL",$I135="INCURRIDO"),SUMIF(S!$O:$O,$I135&amp;$O135&amp;$Q135&amp;UPPER(TEXT(CI$4,"MMMMYYYY"))&amp;$Z135,IF($W$1="Pesos CLP",S!$AD:$AD,S!$AO:$AO)),0)</f>
        <v>0</v>
      </c>
      <c r="CJ135" s="19">
        <f>IF(OR($I135="REAL",$I135="INCURRIDO"),SUMIF(S!$O:$O,$I135&amp;$O135&amp;$Q135&amp;UPPER(TEXT(CJ$4,"MMMMYYYY"))&amp;$Z135,IF($W$1="Pesos CLP",S!$AD:$AD,S!$AO:$AO)),0)</f>
        <v>0</v>
      </c>
      <c r="CK135" s="378">
        <f t="shared" si="129"/>
        <v>0</v>
      </c>
      <c r="CL135" s="378">
        <f t="shared" si="129"/>
        <v>0</v>
      </c>
      <c r="CM135" s="378">
        <f t="shared" si="129"/>
        <v>0</v>
      </c>
      <c r="CN135" s="378">
        <f t="shared" si="129"/>
        <v>0</v>
      </c>
      <c r="CO135" s="378">
        <f t="shared" si="129"/>
        <v>0</v>
      </c>
      <c r="CP135" s="378">
        <f t="shared" si="129"/>
        <v>0</v>
      </c>
      <c r="CQ135" s="378">
        <f t="shared" si="129"/>
        <v>0</v>
      </c>
      <c r="CR135" s="378">
        <f t="shared" si="129"/>
        <v>0</v>
      </c>
      <c r="CS135" s="378">
        <f t="shared" si="129"/>
        <v>0</v>
      </c>
      <c r="CT135" s="378">
        <f t="shared" si="130"/>
        <v>0</v>
      </c>
      <c r="CU135" s="378">
        <f t="shared" si="130"/>
        <v>0</v>
      </c>
      <c r="CV135" s="378">
        <f t="shared" si="130"/>
        <v>0</v>
      </c>
      <c r="CW135" s="378">
        <f t="shared" si="130"/>
        <v>0</v>
      </c>
      <c r="CX135" s="378">
        <f t="shared" si="130"/>
        <v>0</v>
      </c>
      <c r="CY135" s="378">
        <f t="shared" si="130"/>
        <v>0</v>
      </c>
      <c r="CZ135" s="378">
        <f t="shared" si="130"/>
        <v>0</v>
      </c>
      <c r="DA135" s="378">
        <f t="shared" si="130"/>
        <v>0</v>
      </c>
      <c r="DB135" s="378">
        <f t="shared" si="130"/>
        <v>0</v>
      </c>
      <c r="DC135" s="378">
        <f t="shared" si="130"/>
        <v>0</v>
      </c>
      <c r="DD135" s="378">
        <f t="shared" si="131"/>
        <v>0</v>
      </c>
      <c r="DE135" s="378">
        <f t="shared" si="131"/>
        <v>0</v>
      </c>
      <c r="DF135" s="378">
        <f t="shared" si="131"/>
        <v>0</v>
      </c>
      <c r="DG135" s="378">
        <f t="shared" si="131"/>
        <v>0</v>
      </c>
      <c r="DH135" s="378">
        <f t="shared" si="131"/>
        <v>0</v>
      </c>
      <c r="DI135" s="378">
        <f t="shared" si="131"/>
        <v>0</v>
      </c>
      <c r="DJ135" s="378">
        <f t="shared" si="131"/>
        <v>0</v>
      </c>
      <c r="DK135" s="378">
        <f t="shared" si="131"/>
        <v>0</v>
      </c>
      <c r="DL135" s="378">
        <f t="shared" si="131"/>
        <v>0</v>
      </c>
      <c r="DM135" s="378">
        <f t="shared" si="131"/>
        <v>0</v>
      </c>
      <c r="DN135" s="378">
        <f t="shared" si="132"/>
        <v>0</v>
      </c>
      <c r="DO135" s="378">
        <f t="shared" si="132"/>
        <v>0</v>
      </c>
      <c r="DP135" s="378">
        <f t="shared" si="132"/>
        <v>0</v>
      </c>
      <c r="DQ135" s="378">
        <f t="shared" si="132"/>
        <v>0</v>
      </c>
      <c r="DR135" s="378">
        <f t="shared" si="132"/>
        <v>0</v>
      </c>
      <c r="DS135" s="378">
        <f t="shared" si="132"/>
        <v>0</v>
      </c>
      <c r="DT135" s="378">
        <f t="shared" si="132"/>
        <v>0</v>
      </c>
      <c r="DU135" s="378">
        <f t="shared" si="132"/>
        <v>0</v>
      </c>
      <c r="DV135" s="378">
        <f t="shared" si="132"/>
        <v>0</v>
      </c>
      <c r="DW135" s="378">
        <f t="shared" si="132"/>
        <v>0</v>
      </c>
      <c r="DX135" s="378">
        <f t="shared" si="133"/>
        <v>0</v>
      </c>
      <c r="DY135" s="378">
        <f t="shared" si="133"/>
        <v>0</v>
      </c>
      <c r="DZ135" s="378">
        <f t="shared" si="133"/>
        <v>0</v>
      </c>
      <c r="EA135" s="378">
        <f t="shared" si="133"/>
        <v>0</v>
      </c>
      <c r="EB135" s="378">
        <f t="shared" si="133"/>
        <v>0</v>
      </c>
      <c r="EC135" s="378">
        <f t="shared" si="133"/>
        <v>0</v>
      </c>
      <c r="ED135" s="378">
        <f t="shared" si="133"/>
        <v>0</v>
      </c>
      <c r="EE135" s="378">
        <f t="shared" si="133"/>
        <v>0</v>
      </c>
      <c r="EF135" s="378">
        <f t="shared" si="133"/>
        <v>0</v>
      </c>
      <c r="EG135" s="378">
        <f t="shared" si="133"/>
        <v>0</v>
      </c>
      <c r="EH135" s="378">
        <f t="shared" si="134"/>
        <v>0</v>
      </c>
      <c r="EI135" s="378">
        <f t="shared" si="134"/>
        <v>0</v>
      </c>
      <c r="EJ135" s="378">
        <f t="shared" si="134"/>
        <v>0</v>
      </c>
      <c r="EK135" s="378">
        <f t="shared" si="134"/>
        <v>0</v>
      </c>
      <c r="EL135" s="378">
        <f t="shared" si="134"/>
        <v>0</v>
      </c>
      <c r="EM135" s="378">
        <f t="shared" si="134"/>
        <v>0</v>
      </c>
      <c r="EN135" s="378">
        <f t="shared" si="134"/>
        <v>0</v>
      </c>
      <c r="EO135" s="378">
        <f t="shared" si="134"/>
        <v>0</v>
      </c>
      <c r="EP135" s="378">
        <f t="shared" si="134"/>
        <v>0</v>
      </c>
      <c r="EQ135" s="378">
        <f t="shared" si="134"/>
        <v>0</v>
      </c>
    </row>
    <row r="136" spans="1:147" x14ac:dyDescent="0.3">
      <c r="A136" s="368"/>
      <c r="B136" s="368"/>
      <c r="C136" s="368"/>
      <c r="D136" s="368">
        <f t="shared" ref="D136:D199" si="136">IF(E136=$L$7,$M$1,$N$1)</f>
        <v>1.034195933456562</v>
      </c>
      <c r="E136" s="368" t="str">
        <f>VLOOKUP(TEXT(Z136,0),'G2'!B:D,3,0)</f>
        <v>MN</v>
      </c>
      <c r="F136" s="816">
        <f t="shared" si="135"/>
        <v>0</v>
      </c>
      <c r="G136" s="755">
        <f t="shared" si="75"/>
        <v>0</v>
      </c>
      <c r="H136" s="756" t="s">
        <v>1190</v>
      </c>
      <c r="I136" s="370" t="s">
        <v>93</v>
      </c>
      <c r="J136" s="370" t="s">
        <v>269</v>
      </c>
      <c r="K136" s="368">
        <v>510114</v>
      </c>
      <c r="L136" s="368" t="s">
        <v>24</v>
      </c>
      <c r="M136" s="369"/>
      <c r="N136" s="370" t="s">
        <v>1049</v>
      </c>
      <c r="O136" s="370" t="s">
        <v>613</v>
      </c>
      <c r="P136" s="643" t="s">
        <v>1167</v>
      </c>
      <c r="Q136" s="370" t="s">
        <v>695</v>
      </c>
      <c r="R136" s="370" t="s">
        <v>1047</v>
      </c>
      <c r="S136" s="714">
        <v>15</v>
      </c>
      <c r="T136" s="372">
        <v>46082</v>
      </c>
      <c r="U136" s="372">
        <v>46234</v>
      </c>
      <c r="V136" s="373">
        <v>5</v>
      </c>
      <c r="W136" s="374">
        <v>372310.53604436235</v>
      </c>
      <c r="X136" s="17" cm="1">
        <f t="array" ref="X136">+IF($W$1="Pesos CLP",W136,W136/TC)*MB_24A25</f>
        <v>424.49788193639489</v>
      </c>
      <c r="Y136" s="18">
        <f t="shared" si="107"/>
        <v>6367.4682290459223</v>
      </c>
      <c r="Z136">
        <v>91243110</v>
      </c>
      <c r="AA136" s="19">
        <f>IF(OR($I136="REAL",$I136="INCURRIDO"),SUMIF(S!$O:$O,$I136&amp;$O136&amp;$Q136&amp;UPPER(TEXT(AA$4,"MMMMYYYY"))&amp;$Z136,IF($W$1="Pesos CLP",S!$AD:$AD,S!$AO:$AO)),0)</f>
        <v>0</v>
      </c>
      <c r="AB136" s="19">
        <f>IF(OR($I136="REAL",$I136="INCURRIDO"),SUMIF(S!$O:$O,$I136&amp;$O136&amp;$Q136&amp;UPPER(TEXT(AB$4,"MMMMYYYY"))&amp;$Z136,IF($W$1="Pesos CLP",S!$AD:$AD,S!$AO:$AO)),0)</f>
        <v>0</v>
      </c>
      <c r="AC136" s="19">
        <f>IF(OR($I136="REAL",$I136="INCURRIDO"),SUMIF(S!$O:$O,$I136&amp;$O136&amp;$Q136&amp;UPPER(TEXT(AC$4,"MMMMYYYY"))&amp;$Z136,IF($W$1="Pesos CLP",S!$AD:$AD,S!$AO:$AO)),0)</f>
        <v>0</v>
      </c>
      <c r="AD136" s="19">
        <f>IF(OR($I136="REAL",$I136="INCURRIDO"),SUMIF(S!$O:$O,$I136&amp;$O136&amp;$Q136&amp;UPPER(TEXT(AD$4,"MMMMYYYY"))&amp;$Z136,IF($W$1="Pesos CLP",S!$AD:$AD,S!$AO:$AO)),0)</f>
        <v>0</v>
      </c>
      <c r="AE136" s="19">
        <f>IF(OR($I136="REAL",$I136="INCURRIDO"),SUMIF(S!$O:$O,$I136&amp;$O136&amp;$Q136&amp;UPPER(TEXT(AE$4,"MMMMYYYY"))&amp;$Z136,IF($W$1="Pesos CLP",S!$AD:$AD,S!$AO:$AO)),0)</f>
        <v>0</v>
      </c>
      <c r="AF136" s="19">
        <f>IF(OR($I136="REAL",$I136="INCURRIDO"),SUMIF(S!$O:$O,$I136&amp;$O136&amp;$Q136&amp;UPPER(TEXT(AF$4,"MMMMYYYY"))&amp;$Z136,IF($W$1="Pesos CLP",S!$AD:$AD,S!$AO:$AO)),0)</f>
        <v>0</v>
      </c>
      <c r="AG136" s="19">
        <f>IF(OR($I136="REAL",$I136="INCURRIDO"),SUMIF(S!$O:$O,$I136&amp;$O136&amp;$Q136&amp;UPPER(TEXT(AG$4,"MMMMYYYY"))&amp;$Z136,IF($W$1="Pesos CLP",S!$AD:$AD,S!$AO:$AO)),0)</f>
        <v>0</v>
      </c>
      <c r="AH136" s="19">
        <f>IF(OR($I136="REAL",$I136="INCURRIDO"),SUMIF(S!$O:$O,$I136&amp;$O136&amp;$Q136&amp;UPPER(TEXT(AH$4,"MMMMYYYY"))&amp;$Z136,IF($W$1="Pesos CLP",S!$AD:$AD,S!$AO:$AO)),0)</f>
        <v>0</v>
      </c>
      <c r="AI136" s="19">
        <f>IF(OR($I136="REAL",$I136="INCURRIDO"),SUMIF(S!$O:$O,$I136&amp;$O136&amp;$Q136&amp;UPPER(TEXT(AI$4,"MMMMYYYY"))&amp;$Z136,IF($W$1="Pesos CLP",S!$AD:$AD,S!$AO:$AO)),0)</f>
        <v>0</v>
      </c>
      <c r="AJ136" s="19">
        <f>IF(OR($I136="REAL",$I136="INCURRIDO"),SUMIF(S!$O:$O,$I136&amp;$O136&amp;$Q136&amp;UPPER(TEXT(AJ$4,"MMMMYYYY"))&amp;$Z136,IF($W$1="Pesos CLP",S!$AD:$AD,S!$AO:$AO)),0)</f>
        <v>0</v>
      </c>
      <c r="AK136" s="19">
        <f>IF(OR($I136="REAL",$I136="INCURRIDO"),SUMIF(S!$O:$O,$I136&amp;$O136&amp;$Q136&amp;UPPER(TEXT(AK$4,"MMMMYYYY"))&amp;$Z136,IF($W$1="Pesos CLP",S!$AD:$AD,S!$AO:$AO)),0)</f>
        <v>0</v>
      </c>
      <c r="AL136" s="19">
        <f>IF(OR($I136="REAL",$I136="INCURRIDO"),SUMIF(S!$O:$O,$I136&amp;$O136&amp;$Q136&amp;UPPER(TEXT(AL$4,"MMMMYYYY"))&amp;$Z136,IF($W$1="Pesos CLP",S!$AD:$AD,S!$AO:$AO)),0)</f>
        <v>0</v>
      </c>
      <c r="AM136" s="19">
        <f>IF(OR($I136="REAL",$I136="INCURRIDO"),SUMIF(S!$O:$O,$I136&amp;$O136&amp;$Q136&amp;UPPER(TEXT(AM$4,"MMMMYYYY"))&amp;$Z136,IF($W$1="Pesos CLP",S!$AD:$AD,S!$AO:$AO)),0)</f>
        <v>0</v>
      </c>
      <c r="AN136" s="19">
        <f>IF(OR($I136="REAL",$I136="INCURRIDO"),SUMIF(S!$O:$O,$I136&amp;$O136&amp;$Q136&amp;UPPER(TEXT(AN$4,"MMMMYYYY"))&amp;$Z136,IF($W$1="Pesos CLP",S!$AD:$AD,S!$AO:$AO)),0)</f>
        <v>0</v>
      </c>
      <c r="AO136" s="19">
        <f>IF(OR($I136="REAL",$I136="INCURRIDO"),SUMIF(S!$O:$O,$I136&amp;$O136&amp;$Q136&amp;UPPER(TEXT(AO$4,"MMMMYYYY"))&amp;$Z136,IF($W$1="Pesos CLP",S!$AD:$AD,S!$AO:$AO)),0)</f>
        <v>0</v>
      </c>
      <c r="AP136" s="19">
        <f>IF(OR($I136="REAL",$I136="INCURRIDO"),SUMIF(S!$O:$O,$I136&amp;$O136&amp;$Q136&amp;UPPER(TEXT(AP$4,"MMMMYYYY"))&amp;$Z136,IF($W$1="Pesos CLP",S!$AD:$AD,S!$AO:$AO)),0)</f>
        <v>0</v>
      </c>
      <c r="AQ136" s="19">
        <f>IF(OR($I136="REAL",$I136="INCURRIDO"),SUMIF(S!$O:$O,$I136&amp;$O136&amp;$Q136&amp;UPPER(TEXT(AQ$4,"MMMMYYYY"))&amp;$Z136,IF($W$1="Pesos CLP",S!$AD:$AD,S!$AO:$AO)),0)</f>
        <v>0</v>
      </c>
      <c r="AR136" s="19">
        <f>IF(OR($I136="REAL",$I136="INCURRIDO"),SUMIF(S!$O:$O,$I136&amp;$O136&amp;$Q136&amp;UPPER(TEXT(AR$4,"MMMMYYYY"))&amp;$Z136,IF($W$1="Pesos CLP",S!$AD:$AD,S!$AO:$AO)),0)</f>
        <v>0</v>
      </c>
      <c r="AS136" s="19">
        <f>IF(OR($I136="REAL",$I136="INCURRIDO"),SUMIF(S!$O:$O,$I136&amp;$O136&amp;$Q136&amp;UPPER(TEXT(AS$4,"MMMMYYYY"))&amp;$Z136,IF($W$1="Pesos CLP",S!$AD:$AD,S!$AO:$AO)),0)</f>
        <v>0</v>
      </c>
      <c r="AT136" s="19">
        <f>IF(OR($I136="REAL",$I136="INCURRIDO"),SUMIF(S!$O:$O,$I136&amp;$O136&amp;$Q136&amp;UPPER(TEXT(AT$4,"MMMMYYYY"))&amp;$Z136,IF($W$1="Pesos CLP",S!$AD:$AD,S!$AO:$AO)),0)</f>
        <v>0</v>
      </c>
      <c r="AU136" s="19">
        <f>IF(OR($I136="REAL",$I136="INCURRIDO"),SUMIF(S!$O:$O,$I136&amp;$O136&amp;$Q136&amp;UPPER(TEXT(AU$4,"MMMMYYYY"))&amp;$Z136,IF($W$1="Pesos CLP",S!$AD:$AD,S!$AO:$AO)),0)</f>
        <v>0</v>
      </c>
      <c r="AV136" s="19">
        <f>IF(OR($I136="REAL",$I136="INCURRIDO"),SUMIF(S!$O:$O,$I136&amp;$O136&amp;$Q136&amp;UPPER(TEXT(AV$4,"MMMMYYYY"))&amp;$Z136,IF($W$1="Pesos CLP",S!$AD:$AD,S!$AO:$AO)),0)</f>
        <v>0</v>
      </c>
      <c r="AW136" s="19">
        <f>IF(OR($I136="REAL",$I136="INCURRIDO"),SUMIF(S!$O:$O,$I136&amp;$O136&amp;$Q136&amp;UPPER(TEXT(AW$4,"MMMMYYYY"))&amp;$Z136,IF($W$1="Pesos CLP",S!$AD:$AD,S!$AO:$AO)),0)</f>
        <v>0</v>
      </c>
      <c r="AX136" s="19">
        <f>IF(OR($I136="REAL",$I136="INCURRIDO"),SUMIF(S!$O:$O,$I136&amp;$O136&amp;$Q136&amp;UPPER(TEXT(AX$4,"MMMMYYYY"))&amp;$Z136,IF($W$1="Pesos CLP",S!$AD:$AD,S!$AO:$AO)),0)</f>
        <v>0</v>
      </c>
      <c r="AY136" s="19">
        <f>IF(OR($I136="REAL",$I136="INCURRIDO"),SUMIF(S!$O:$O,$I136&amp;$O136&amp;$Q136&amp;UPPER(TEXT(AY$4,"MMMMYYYY"))&amp;$Z136,IF($W$1="Pesos CLP",S!$AD:$AD,S!$AO:$AO)),0)</f>
        <v>0</v>
      </c>
      <c r="AZ136" s="19">
        <f>IF(OR($I136="REAL",$I136="INCURRIDO"),SUMIF(S!$O:$O,$I136&amp;$O136&amp;$Q136&amp;UPPER(TEXT(AZ$4,"MMMMYYYY"))&amp;$Z136,IF($W$1="Pesos CLP",S!$AD:$AD,S!$AO:$AO)),0)</f>
        <v>0</v>
      </c>
      <c r="BA136" s="19">
        <f>IF(OR($I136="REAL",$I136="INCURRIDO"),SUMIF(S!$O:$O,$I136&amp;$O136&amp;$Q136&amp;UPPER(TEXT(BA$4,"MMMMYYYY"))&amp;$Z136,IF($W$1="Pesos CLP",S!$AD:$AD,S!$AO:$AO)),0)</f>
        <v>0</v>
      </c>
      <c r="BB136" s="19">
        <f>IF(OR($I136="REAL",$I136="INCURRIDO"),SUMIF(S!$O:$O,$I136&amp;$O136&amp;$Q136&amp;UPPER(TEXT(BB$4,"MMMMYYYY"))&amp;$Z136,IF($W$1="Pesos CLP",S!$AD:$AD,S!$AO:$AO)),0)</f>
        <v>0</v>
      </c>
      <c r="BC136" s="19">
        <f>IF(OR($I136="REAL",$I136="INCURRIDO"),SUMIF(S!$O:$O,$I136&amp;$O136&amp;$Q136&amp;UPPER(TEXT(BC$4,"MMMMYYYY"))&amp;$Z136,IF($W$1="Pesos CLP",S!$AD:$AD,S!$AO:$AO)),0)</f>
        <v>0</v>
      </c>
      <c r="BD136" s="19">
        <f>IF(OR($I136="REAL",$I136="INCURRIDO"),SUMIF(S!$O:$O,$I136&amp;$O136&amp;$Q136&amp;UPPER(TEXT(BD$4,"MMMMYYYY"))&amp;$Z136,IF($W$1="Pesos CLP",S!$AD:$AD,S!$AO:$AO)),0)</f>
        <v>0</v>
      </c>
      <c r="BE136" s="19">
        <f>IF(OR($I136="REAL",$I136="INCURRIDO"),SUMIF(S!$O:$O,$I136&amp;$O136&amp;$Q136&amp;UPPER(TEXT(BE$4,"MMMMYYYY"))&amp;$Z136,IF($W$1="Pesos CLP",S!$AD:$AD,S!$AO:$AO)),0)</f>
        <v>0</v>
      </c>
      <c r="BF136" s="19">
        <f>IF(OR($I136="REAL",$I136="INCURRIDO"),SUMIF(S!$O:$O,$I136&amp;$O136&amp;$Q136&amp;UPPER(TEXT(BF$4,"MMMMYYYY"))&amp;$Z136,IF($W$1="Pesos CLP",S!$AD:$AD,S!$AO:$AO)),0)</f>
        <v>0</v>
      </c>
      <c r="BG136" s="19">
        <f>IF(OR($I136="REAL",$I136="INCURRIDO"),SUMIF(S!$O:$O,$I136&amp;$O136&amp;$Q136&amp;UPPER(TEXT(BG$4,"MMMMYYYY"))&amp;$Z136,IF($W$1="Pesos CLP",S!$AD:$AD,S!$AO:$AO)),0)</f>
        <v>0</v>
      </c>
      <c r="BH136" s="19">
        <f>IF(OR($I136="REAL",$I136="INCURRIDO"),SUMIF(S!$O:$O,$I136&amp;$O136&amp;$Q136&amp;UPPER(TEXT(BH$4,"MMMMYYYY"))&amp;$Z136,IF($W$1="Pesos CLP",S!$AD:$AD,S!$AO:$AO)),0)</f>
        <v>0</v>
      </c>
      <c r="BI136" s="19">
        <f>IF(OR($I136="REAL",$I136="INCURRIDO"),SUMIF(S!$O:$O,$I136&amp;$O136&amp;$Q136&amp;UPPER(TEXT(BI$4,"MMMMYYYY"))&amp;$Z136,IF($W$1="Pesos CLP",S!$AD:$AD,S!$AO:$AO)),0)</f>
        <v>0</v>
      </c>
      <c r="BJ136" s="19">
        <f>IF(OR($I136="REAL",$I136="INCURRIDO"),SUMIF(S!$O:$O,$I136&amp;$O136&amp;$Q136&amp;UPPER(TEXT(BJ$4,"MMMMYYYY"))&amp;$Z136,IF($W$1="Pesos CLP",S!$AD:$AD,S!$AO:$AO)),0)</f>
        <v>0</v>
      </c>
      <c r="BK136" s="19">
        <f>IF(OR($I136="REAL",$I136="INCURRIDO"),SUMIF(S!$O:$O,$I136&amp;$O136&amp;$Q136&amp;UPPER(TEXT(BK$4,"MMMMYYYY"))&amp;$Z136,IF($W$1="Pesos CLP",S!$AD:$AD,S!$AO:$AO)),0)</f>
        <v>0</v>
      </c>
      <c r="BL136" s="19">
        <f>IF(OR($I136="REAL",$I136="INCURRIDO"),SUMIF(S!$O:$O,$I136&amp;$O136&amp;$Q136&amp;UPPER(TEXT(BL$4,"MMMMYYYY"))&amp;$Z136,IF($W$1="Pesos CLP",S!$AD:$AD,S!$AO:$AO)),0)</f>
        <v>0</v>
      </c>
      <c r="BM136" s="19">
        <f>IF(OR($I136="REAL",$I136="INCURRIDO"),SUMIF(S!$O:$O,$I136&amp;$O136&amp;$Q136&amp;UPPER(TEXT(BM$4,"MMMMYYYY"))&amp;$Z136,IF($W$1="Pesos CLP",S!$AD:$AD,S!$AO:$AO)),0)</f>
        <v>0</v>
      </c>
      <c r="BN136" s="19">
        <f>IF(OR($I136="REAL",$I136="INCURRIDO"),SUMIF(S!$O:$O,$I136&amp;$O136&amp;$Q136&amp;UPPER(TEXT(BN$4,"MMMMYYYY"))&amp;$Z136,IF($W$1="Pesos CLP",S!$AD:$AD,S!$AO:$AO)),0)</f>
        <v>0</v>
      </c>
      <c r="BO136" s="19">
        <f>IF(OR($I136="REAL",$I136="INCURRIDO"),SUMIF(S!$O:$O,$I136&amp;$O136&amp;$Q136&amp;UPPER(TEXT(BO$4,"MMMMYYYY"))&amp;$Z136,IF($W$1="Pesos CLP",S!$AD:$AD,S!$AO:$AO)),0)</f>
        <v>0</v>
      </c>
      <c r="BP136" s="19">
        <f>IF(OR($I136="REAL",$I136="INCURRIDO"),SUMIF(S!$O:$O,$I136&amp;$O136&amp;$Q136&amp;UPPER(TEXT(BP$4,"MMMMYYYY"))&amp;$Z136,IF($W$1="Pesos CLP",S!$AD:$AD,S!$AO:$AO)),0)</f>
        <v>0</v>
      </c>
      <c r="BQ136" s="19">
        <f>IF(OR($I136="REAL",$I136="INCURRIDO"),SUMIF(S!$O:$O,$I136&amp;$O136&amp;$Q136&amp;UPPER(TEXT(BQ$4,"MMMMYYYY"))&amp;$Z136,IF($W$1="Pesos CLP",S!$AD:$AD,S!$AO:$AO)),0)</f>
        <v>0</v>
      </c>
      <c r="BR136" s="19">
        <f>IF(OR($I136="REAL",$I136="INCURRIDO"),SUMIF(S!$O:$O,$I136&amp;$O136&amp;$Q136&amp;UPPER(TEXT(BR$4,"MMMMYYYY"))&amp;$Z136,IF($W$1="Pesos CLP",S!$AD:$AD,S!$AO:$AO)),0)</f>
        <v>0</v>
      </c>
      <c r="BS136" s="19">
        <f>IF(OR($I136="REAL",$I136="INCURRIDO"),SUMIF(S!$O:$O,$I136&amp;$O136&amp;$Q136&amp;UPPER(TEXT(BS$4,"MMMMYYYY"))&amp;$Z136,IF($W$1="Pesos CLP",S!$AD:$AD,S!$AO:$AO)),0)</f>
        <v>0</v>
      </c>
      <c r="BT136" s="19">
        <f>IF(OR($I136="REAL",$I136="INCURRIDO"),SUMIF(S!$O:$O,$I136&amp;$O136&amp;$Q136&amp;UPPER(TEXT(BT$4,"MMMMYYYY"))&amp;$Z136,IF($W$1="Pesos CLP",S!$AD:$AD,S!$AO:$AO)),0)</f>
        <v>0</v>
      </c>
      <c r="BU136" s="19">
        <f>IF(OR($I136="REAL",$I136="INCURRIDO"),SUMIF(S!$O:$O,$I136&amp;$O136&amp;$Q136&amp;UPPER(TEXT(BU$4,"MMMMYYYY"))&amp;$Z136,IF($W$1="Pesos CLP",S!$AD:$AD,S!$AO:$AO)),0)</f>
        <v>0</v>
      </c>
      <c r="BV136" s="19">
        <f>IF(OR($I136="REAL",$I136="INCURRIDO"),SUMIF(S!$O:$O,$I136&amp;$O136&amp;$Q136&amp;UPPER(TEXT(BV$4,"MMMMYYYY"))&amp;$Z136,IF($W$1="Pesos CLP",S!$AD:$AD,S!$AO:$AO)),0)</f>
        <v>0</v>
      </c>
      <c r="BW136" s="19">
        <f>IF(OR($I136="REAL",$I136="INCURRIDO"),SUMIF(S!$O:$O,$I136&amp;$O136&amp;$Q136&amp;UPPER(TEXT(BW$4,"MMMMYYYY"))&amp;$Z136,IF($W$1="Pesos CLP",S!$AD:$AD,S!$AO:$AO)),0)</f>
        <v>0</v>
      </c>
      <c r="BX136" s="19">
        <f>IF(OR($I136="REAL",$I136="INCURRIDO"),SUMIF(S!$O:$O,$I136&amp;$O136&amp;$Q136&amp;UPPER(TEXT(BX$4,"MMMMYYYY"))&amp;$Z136,IF($W$1="Pesos CLP",S!$AD:$AD,S!$AO:$AO)),0)</f>
        <v>0</v>
      </c>
      <c r="BY136" s="19">
        <f>IF(OR($I136="REAL",$I136="INCURRIDO"),SUMIF(S!$O:$O,$I136&amp;$O136&amp;$Q136&amp;UPPER(TEXT(BY$4,"MMMMYYYY"))&amp;$Z136,IF($W$1="Pesos CLP",S!$AD:$AD,S!$AO:$AO)),0)</f>
        <v>0</v>
      </c>
      <c r="BZ136" s="19">
        <f>IF(OR($I136="REAL",$I136="INCURRIDO"),SUMIF(S!$O:$O,$I136&amp;$O136&amp;$Q136&amp;UPPER(TEXT(BZ$4,"MMMMYYYY"))&amp;$Z136,IF($W$1="Pesos CLP",S!$AD:$AD,S!$AO:$AO)),0)</f>
        <v>0</v>
      </c>
      <c r="CA136" s="19">
        <f>IF(OR($I136="REAL",$I136="INCURRIDO"),SUMIF(S!$O:$O,$I136&amp;$O136&amp;$Q136&amp;UPPER(TEXT(CA$4,"MMMMYYYY"))&amp;$Z136,IF($W$1="Pesos CLP",S!$AD:$AD,S!$AO:$AO)),0)</f>
        <v>0</v>
      </c>
      <c r="CB136" s="19">
        <f>IF(OR($I136="REAL",$I136="INCURRIDO"),SUMIF(S!$O:$O,$I136&amp;$O136&amp;$Q136&amp;UPPER(TEXT(CB$4,"MMMMYYYY"))&amp;$Z136,IF($W$1="Pesos CLP",S!$AD:$AD,S!$AO:$AO)),0)</f>
        <v>0</v>
      </c>
      <c r="CC136" s="19">
        <f>IF(OR($I136="REAL",$I136="INCURRIDO"),SUMIF(S!$O:$O,$I136&amp;$O136&amp;$Q136&amp;UPPER(TEXT(CC$4,"MMMMYYYY"))&amp;$Z136,IF($W$1="Pesos CLP",S!$AD:$AD,S!$AO:$AO)),0)</f>
        <v>0</v>
      </c>
      <c r="CD136" s="19">
        <f>IF(OR($I136="REAL",$I136="INCURRIDO"),SUMIF(S!$O:$O,$I136&amp;$O136&amp;$Q136&amp;UPPER(TEXT(CD$4,"MMMMYYYY"))&amp;$Z136,IF($W$1="Pesos CLP",S!$AD:$AD,S!$AO:$AO)),0)</f>
        <v>0</v>
      </c>
      <c r="CE136" s="19">
        <f>IF(OR($I136="REAL",$I136="INCURRIDO"),SUMIF(S!$O:$O,$I136&amp;$O136&amp;$Q136&amp;UPPER(TEXT(CE$4,"MMMMYYYY"))&amp;$Z136,IF($W$1="Pesos CLP",S!$AD:$AD,S!$AO:$AO)),0)</f>
        <v>0</v>
      </c>
      <c r="CF136" s="19">
        <f>IF(OR($I136="REAL",$I136="INCURRIDO"),SUMIF(S!$O:$O,$I136&amp;$O136&amp;$Q136&amp;UPPER(TEXT(CF$4,"MMMMYYYY"))&amp;$Z136,IF($W$1="Pesos CLP",S!$AD:$AD,S!$AO:$AO)),0)</f>
        <v>0</v>
      </c>
      <c r="CG136" s="19">
        <f>IF(OR($I136="REAL",$I136="INCURRIDO"),SUMIF(S!$O:$O,$I136&amp;$O136&amp;$Q136&amp;UPPER(TEXT(CG$4,"MMMMYYYY"))&amp;$Z136,IF($W$1="Pesos CLP",S!$AD:$AD,S!$AO:$AO)),0)</f>
        <v>0</v>
      </c>
      <c r="CH136" s="19">
        <f>IF(OR($I136="REAL",$I136="INCURRIDO"),SUMIF(S!$O:$O,$I136&amp;$O136&amp;$Q136&amp;UPPER(TEXT(CH$4,"MMMMYYYY"))&amp;$Z136,IF($W$1="Pesos CLP",S!$AD:$AD,S!$AO:$AO)),0)</f>
        <v>0</v>
      </c>
      <c r="CI136" s="19">
        <f>IF(OR($I136="REAL",$I136="INCURRIDO"),SUMIF(S!$O:$O,$I136&amp;$O136&amp;$Q136&amp;UPPER(TEXT(CI$4,"MMMMYYYY"))&amp;$Z136,IF($W$1="Pesos CLP",S!$AD:$AD,S!$AO:$AO)),0)</f>
        <v>0</v>
      </c>
      <c r="CJ136" s="19">
        <f>IF(OR($I136="REAL",$I136="INCURRIDO"),SUMIF(S!$O:$O,$I136&amp;$O136&amp;$Q136&amp;UPPER(TEXT(CJ$4,"MMMMYYYY"))&amp;$Z136,IF($W$1="Pesos CLP",S!$AD:$AD,S!$AO:$AO)),0)</f>
        <v>0</v>
      </c>
      <c r="CK136" s="378">
        <f t="shared" si="129"/>
        <v>0</v>
      </c>
      <c r="CL136" s="378">
        <f t="shared" si="129"/>
        <v>1290.1406215713962</v>
      </c>
      <c r="CM136" s="378">
        <f t="shared" si="129"/>
        <v>1248.5231821658672</v>
      </c>
      <c r="CN136" s="378">
        <f t="shared" si="129"/>
        <v>1290.1406215713962</v>
      </c>
      <c r="CO136" s="378">
        <f t="shared" si="129"/>
        <v>1248.5231821658672</v>
      </c>
      <c r="CP136" s="378">
        <f t="shared" si="129"/>
        <v>1290.1406215713962</v>
      </c>
      <c r="CQ136" s="378">
        <f t="shared" si="129"/>
        <v>0</v>
      </c>
      <c r="CR136" s="378">
        <f t="shared" si="129"/>
        <v>0</v>
      </c>
      <c r="CS136" s="378">
        <f t="shared" si="129"/>
        <v>0</v>
      </c>
      <c r="CT136" s="378">
        <f t="shared" si="130"/>
        <v>0</v>
      </c>
      <c r="CU136" s="378">
        <f t="shared" si="130"/>
        <v>0</v>
      </c>
      <c r="CV136" s="378">
        <f t="shared" si="130"/>
        <v>0</v>
      </c>
      <c r="CW136" s="378">
        <f t="shared" si="130"/>
        <v>0</v>
      </c>
      <c r="CX136" s="378">
        <f t="shared" si="130"/>
        <v>0</v>
      </c>
      <c r="CY136" s="378">
        <f t="shared" si="130"/>
        <v>0</v>
      </c>
      <c r="CZ136" s="378">
        <f t="shared" si="130"/>
        <v>0</v>
      </c>
      <c r="DA136" s="378">
        <f t="shared" si="130"/>
        <v>0</v>
      </c>
      <c r="DB136" s="378">
        <f t="shared" si="130"/>
        <v>0</v>
      </c>
      <c r="DC136" s="378">
        <f t="shared" si="130"/>
        <v>0</v>
      </c>
      <c r="DD136" s="378">
        <f t="shared" si="131"/>
        <v>0</v>
      </c>
      <c r="DE136" s="378">
        <f t="shared" si="131"/>
        <v>0</v>
      </c>
      <c r="DF136" s="378">
        <f t="shared" si="131"/>
        <v>0</v>
      </c>
      <c r="DG136" s="378">
        <f t="shared" si="131"/>
        <v>0</v>
      </c>
      <c r="DH136" s="378">
        <f t="shared" si="131"/>
        <v>0</v>
      </c>
      <c r="DI136" s="378">
        <f t="shared" si="131"/>
        <v>0</v>
      </c>
      <c r="DJ136" s="378">
        <f t="shared" si="131"/>
        <v>0</v>
      </c>
      <c r="DK136" s="378">
        <f t="shared" si="131"/>
        <v>0</v>
      </c>
      <c r="DL136" s="378">
        <f t="shared" si="131"/>
        <v>0</v>
      </c>
      <c r="DM136" s="378">
        <f t="shared" si="131"/>
        <v>0</v>
      </c>
      <c r="DN136" s="378">
        <f t="shared" si="132"/>
        <v>0</v>
      </c>
      <c r="DO136" s="378">
        <f t="shared" si="132"/>
        <v>0</v>
      </c>
      <c r="DP136" s="378">
        <f t="shared" si="132"/>
        <v>0</v>
      </c>
      <c r="DQ136" s="378">
        <f t="shared" si="132"/>
        <v>0</v>
      </c>
      <c r="DR136" s="378">
        <f t="shared" si="132"/>
        <v>0</v>
      </c>
      <c r="DS136" s="378">
        <f t="shared" si="132"/>
        <v>0</v>
      </c>
      <c r="DT136" s="378">
        <f t="shared" si="132"/>
        <v>0</v>
      </c>
      <c r="DU136" s="378">
        <f t="shared" si="132"/>
        <v>0</v>
      </c>
      <c r="DV136" s="378">
        <f t="shared" si="132"/>
        <v>0</v>
      </c>
      <c r="DW136" s="378">
        <f t="shared" si="132"/>
        <v>0</v>
      </c>
      <c r="DX136" s="378">
        <f t="shared" si="133"/>
        <v>0</v>
      </c>
      <c r="DY136" s="378">
        <f t="shared" si="133"/>
        <v>0</v>
      </c>
      <c r="DZ136" s="378">
        <f t="shared" si="133"/>
        <v>0</v>
      </c>
      <c r="EA136" s="378">
        <f t="shared" si="133"/>
        <v>0</v>
      </c>
      <c r="EB136" s="378">
        <f t="shared" si="133"/>
        <v>0</v>
      </c>
      <c r="EC136" s="378">
        <f t="shared" si="133"/>
        <v>0</v>
      </c>
      <c r="ED136" s="378">
        <f t="shared" si="133"/>
        <v>0</v>
      </c>
      <c r="EE136" s="378">
        <f t="shared" si="133"/>
        <v>0</v>
      </c>
      <c r="EF136" s="378">
        <f t="shared" si="133"/>
        <v>0</v>
      </c>
      <c r="EG136" s="378">
        <f t="shared" si="133"/>
        <v>0</v>
      </c>
      <c r="EH136" s="378">
        <f t="shared" si="134"/>
        <v>0</v>
      </c>
      <c r="EI136" s="378">
        <f t="shared" si="134"/>
        <v>0</v>
      </c>
      <c r="EJ136" s="378">
        <f t="shared" si="134"/>
        <v>0</v>
      </c>
      <c r="EK136" s="378">
        <f t="shared" si="134"/>
        <v>0</v>
      </c>
      <c r="EL136" s="378">
        <f t="shared" si="134"/>
        <v>0</v>
      </c>
      <c r="EM136" s="378">
        <f t="shared" si="134"/>
        <v>0</v>
      </c>
      <c r="EN136" s="378">
        <f t="shared" si="134"/>
        <v>0</v>
      </c>
      <c r="EO136" s="378">
        <f t="shared" si="134"/>
        <v>0</v>
      </c>
      <c r="EP136" s="378">
        <f t="shared" si="134"/>
        <v>0</v>
      </c>
      <c r="EQ136" s="378">
        <f t="shared" si="134"/>
        <v>0</v>
      </c>
    </row>
    <row r="137" spans="1:147" x14ac:dyDescent="0.3">
      <c r="A137" s="368"/>
      <c r="B137" s="368"/>
      <c r="C137" s="368"/>
      <c r="D137" s="368">
        <f t="shared" si="136"/>
        <v>1.034195933456562</v>
      </c>
      <c r="E137" s="368" t="str">
        <f>VLOOKUP(TEXT(Z137,0),'G2'!B:D,3,0)</f>
        <v>MN</v>
      </c>
      <c r="F137" s="816">
        <f t="shared" si="135"/>
        <v>0</v>
      </c>
      <c r="G137" s="755">
        <f t="shared" ref="G137:G200" si="137">IF(OR($I137="REAL",$I137="INCURRIDO"),$I137&amp;" "&amp;$Z137&amp;" "&amp;O137&amp;" "&amp;Q137,)</f>
        <v>0</v>
      </c>
      <c r="H137" s="756" t="s">
        <v>1190</v>
      </c>
      <c r="I137" s="370" t="s">
        <v>93</v>
      </c>
      <c r="J137" s="370" t="s">
        <v>269</v>
      </c>
      <c r="K137" s="368">
        <v>510114</v>
      </c>
      <c r="L137" s="368" t="s">
        <v>24</v>
      </c>
      <c r="M137" s="369"/>
      <c r="N137" s="370" t="s">
        <v>1050</v>
      </c>
      <c r="O137" s="370" t="s">
        <v>613</v>
      </c>
      <c r="P137" s="643" t="s">
        <v>1166</v>
      </c>
      <c r="Q137" s="370" t="s">
        <v>695</v>
      </c>
      <c r="R137" s="370" t="s">
        <v>1047</v>
      </c>
      <c r="S137" s="714">
        <v>15</v>
      </c>
      <c r="T137" s="372">
        <v>46447</v>
      </c>
      <c r="U137" s="372">
        <v>46599</v>
      </c>
      <c r="V137" s="373">
        <v>5</v>
      </c>
      <c r="W137" s="374">
        <v>372310.53604436235</v>
      </c>
      <c r="X137" s="17" cm="1">
        <f t="array" ref="X137">+IF($W$1="Pesos CLP",W137,W137/TC)*MB_24A25</f>
        <v>424.49788193639489</v>
      </c>
      <c r="Y137" s="18">
        <f t="shared" si="107"/>
        <v>7661.3614320658417</v>
      </c>
      <c r="Z137">
        <v>91243110</v>
      </c>
      <c r="AA137" s="19">
        <f>IF(OR($I137="REAL",$I137="INCURRIDO"),SUMIF(S!$O:$O,$I137&amp;$O137&amp;$Q137&amp;UPPER(TEXT(AA$4,"MMMMYYYY"))&amp;$Z137,IF($W$1="Pesos CLP",S!$AD:$AD,S!$AO:$AO)),0)</f>
        <v>0</v>
      </c>
      <c r="AB137" s="19">
        <f>IF(OR($I137="REAL",$I137="INCURRIDO"),SUMIF(S!$O:$O,$I137&amp;$O137&amp;$Q137&amp;UPPER(TEXT(AB$4,"MMMMYYYY"))&amp;$Z137,IF($W$1="Pesos CLP",S!$AD:$AD,S!$AO:$AO)),0)</f>
        <v>0</v>
      </c>
      <c r="AC137" s="19">
        <f>IF(OR($I137="REAL",$I137="INCURRIDO"),SUMIF(S!$O:$O,$I137&amp;$O137&amp;$Q137&amp;UPPER(TEXT(AC$4,"MMMMYYYY"))&amp;$Z137,IF($W$1="Pesos CLP",S!$AD:$AD,S!$AO:$AO)),0)</f>
        <v>0</v>
      </c>
      <c r="AD137" s="19">
        <f>IF(OR($I137="REAL",$I137="INCURRIDO"),SUMIF(S!$O:$O,$I137&amp;$O137&amp;$Q137&amp;UPPER(TEXT(AD$4,"MMMMYYYY"))&amp;$Z137,IF($W$1="Pesos CLP",S!$AD:$AD,S!$AO:$AO)),0)</f>
        <v>0</v>
      </c>
      <c r="AE137" s="19">
        <f>IF(OR($I137="REAL",$I137="INCURRIDO"),SUMIF(S!$O:$O,$I137&amp;$O137&amp;$Q137&amp;UPPER(TEXT(AE$4,"MMMMYYYY"))&amp;$Z137,IF($W$1="Pesos CLP",S!$AD:$AD,S!$AO:$AO)),0)</f>
        <v>0</v>
      </c>
      <c r="AF137" s="19">
        <f>IF(OR($I137="REAL",$I137="INCURRIDO"),SUMIF(S!$O:$O,$I137&amp;$O137&amp;$Q137&amp;UPPER(TEXT(AF$4,"MMMMYYYY"))&amp;$Z137,IF($W$1="Pesos CLP",S!$AD:$AD,S!$AO:$AO)),0)</f>
        <v>0</v>
      </c>
      <c r="AG137" s="19">
        <f>IF(OR($I137="REAL",$I137="INCURRIDO"),SUMIF(S!$O:$O,$I137&amp;$O137&amp;$Q137&amp;UPPER(TEXT(AG$4,"MMMMYYYY"))&amp;$Z137,IF($W$1="Pesos CLP",S!$AD:$AD,S!$AO:$AO)),0)</f>
        <v>0</v>
      </c>
      <c r="AH137" s="19">
        <f>IF(OR($I137="REAL",$I137="INCURRIDO"),SUMIF(S!$O:$O,$I137&amp;$O137&amp;$Q137&amp;UPPER(TEXT(AH$4,"MMMMYYYY"))&amp;$Z137,IF($W$1="Pesos CLP",S!$AD:$AD,S!$AO:$AO)),0)</f>
        <v>0</v>
      </c>
      <c r="AI137" s="19">
        <f>IF(OR($I137="REAL",$I137="INCURRIDO"),SUMIF(S!$O:$O,$I137&amp;$O137&amp;$Q137&amp;UPPER(TEXT(AI$4,"MMMMYYYY"))&amp;$Z137,IF($W$1="Pesos CLP",S!$AD:$AD,S!$AO:$AO)),0)</f>
        <v>0</v>
      </c>
      <c r="AJ137" s="19">
        <f>IF(OR($I137="REAL",$I137="INCURRIDO"),SUMIF(S!$O:$O,$I137&amp;$O137&amp;$Q137&amp;UPPER(TEXT(AJ$4,"MMMMYYYY"))&amp;$Z137,IF($W$1="Pesos CLP",S!$AD:$AD,S!$AO:$AO)),0)</f>
        <v>0</v>
      </c>
      <c r="AK137" s="19">
        <f>IF(OR($I137="REAL",$I137="INCURRIDO"),SUMIF(S!$O:$O,$I137&amp;$O137&amp;$Q137&amp;UPPER(TEXT(AK$4,"MMMMYYYY"))&amp;$Z137,IF($W$1="Pesos CLP",S!$AD:$AD,S!$AO:$AO)),0)</f>
        <v>0</v>
      </c>
      <c r="AL137" s="19">
        <f>IF(OR($I137="REAL",$I137="INCURRIDO"),SUMIF(S!$O:$O,$I137&amp;$O137&amp;$Q137&amp;UPPER(TEXT(AL$4,"MMMMYYYY"))&amp;$Z137,IF($W$1="Pesos CLP",S!$AD:$AD,S!$AO:$AO)),0)</f>
        <v>0</v>
      </c>
      <c r="AM137" s="19">
        <f>IF(OR($I137="REAL",$I137="INCURRIDO"),SUMIF(S!$O:$O,$I137&amp;$O137&amp;$Q137&amp;UPPER(TEXT(AM$4,"MMMMYYYY"))&amp;$Z137,IF($W$1="Pesos CLP",S!$AD:$AD,S!$AO:$AO)),0)</f>
        <v>0</v>
      </c>
      <c r="AN137" s="19">
        <f>IF(OR($I137="REAL",$I137="INCURRIDO"),SUMIF(S!$O:$O,$I137&amp;$O137&amp;$Q137&amp;UPPER(TEXT(AN$4,"MMMMYYYY"))&amp;$Z137,IF($W$1="Pesos CLP",S!$AD:$AD,S!$AO:$AO)),0)</f>
        <v>0</v>
      </c>
      <c r="AO137" s="19">
        <f>IF(OR($I137="REAL",$I137="INCURRIDO"),SUMIF(S!$O:$O,$I137&amp;$O137&amp;$Q137&amp;UPPER(TEXT(AO$4,"MMMMYYYY"))&amp;$Z137,IF($W$1="Pesos CLP",S!$AD:$AD,S!$AO:$AO)),0)</f>
        <v>0</v>
      </c>
      <c r="AP137" s="19">
        <f>IF(OR($I137="REAL",$I137="INCURRIDO"),SUMIF(S!$O:$O,$I137&amp;$O137&amp;$Q137&amp;UPPER(TEXT(AP$4,"MMMMYYYY"))&amp;$Z137,IF($W$1="Pesos CLP",S!$AD:$AD,S!$AO:$AO)),0)</f>
        <v>0</v>
      </c>
      <c r="AQ137" s="19">
        <f>IF(OR($I137="REAL",$I137="INCURRIDO"),SUMIF(S!$O:$O,$I137&amp;$O137&amp;$Q137&amp;UPPER(TEXT(AQ$4,"MMMMYYYY"))&amp;$Z137,IF($W$1="Pesos CLP",S!$AD:$AD,S!$AO:$AO)),0)</f>
        <v>0</v>
      </c>
      <c r="AR137" s="19">
        <f>IF(OR($I137="REAL",$I137="INCURRIDO"),SUMIF(S!$O:$O,$I137&amp;$O137&amp;$Q137&amp;UPPER(TEXT(AR$4,"MMMMYYYY"))&amp;$Z137,IF($W$1="Pesos CLP",S!$AD:$AD,S!$AO:$AO)),0)</f>
        <v>0</v>
      </c>
      <c r="AS137" s="19">
        <f>IF(OR($I137="REAL",$I137="INCURRIDO"),SUMIF(S!$O:$O,$I137&amp;$O137&amp;$Q137&amp;UPPER(TEXT(AS$4,"MMMMYYYY"))&amp;$Z137,IF($W$1="Pesos CLP",S!$AD:$AD,S!$AO:$AO)),0)</f>
        <v>0</v>
      </c>
      <c r="AT137" s="19">
        <f>IF(OR($I137="REAL",$I137="INCURRIDO"),SUMIF(S!$O:$O,$I137&amp;$O137&amp;$Q137&amp;UPPER(TEXT(AT$4,"MMMMYYYY"))&amp;$Z137,IF($W$1="Pesos CLP",S!$AD:$AD,S!$AO:$AO)),0)</f>
        <v>0</v>
      </c>
      <c r="AU137" s="19">
        <f>IF(OR($I137="REAL",$I137="INCURRIDO"),SUMIF(S!$O:$O,$I137&amp;$O137&amp;$Q137&amp;UPPER(TEXT(AU$4,"MMMMYYYY"))&amp;$Z137,IF($W$1="Pesos CLP",S!$AD:$AD,S!$AO:$AO)),0)</f>
        <v>0</v>
      </c>
      <c r="AV137" s="19">
        <f>IF(OR($I137="REAL",$I137="INCURRIDO"),SUMIF(S!$O:$O,$I137&amp;$O137&amp;$Q137&amp;UPPER(TEXT(AV$4,"MMMMYYYY"))&amp;$Z137,IF($W$1="Pesos CLP",S!$AD:$AD,S!$AO:$AO)),0)</f>
        <v>0</v>
      </c>
      <c r="AW137" s="19">
        <f>IF(OR($I137="REAL",$I137="INCURRIDO"),SUMIF(S!$O:$O,$I137&amp;$O137&amp;$Q137&amp;UPPER(TEXT(AW$4,"MMMMYYYY"))&amp;$Z137,IF($W$1="Pesos CLP",S!$AD:$AD,S!$AO:$AO)),0)</f>
        <v>0</v>
      </c>
      <c r="AX137" s="19">
        <f>IF(OR($I137="REAL",$I137="INCURRIDO"),SUMIF(S!$O:$O,$I137&amp;$O137&amp;$Q137&amp;UPPER(TEXT(AX$4,"MMMMYYYY"))&amp;$Z137,IF($W$1="Pesos CLP",S!$AD:$AD,S!$AO:$AO)),0)</f>
        <v>0</v>
      </c>
      <c r="AY137" s="19">
        <f>IF(OR($I137="REAL",$I137="INCURRIDO"),SUMIF(S!$O:$O,$I137&amp;$O137&amp;$Q137&amp;UPPER(TEXT(AY$4,"MMMMYYYY"))&amp;$Z137,IF($W$1="Pesos CLP",S!$AD:$AD,S!$AO:$AO)),0)</f>
        <v>0</v>
      </c>
      <c r="AZ137" s="19">
        <f>IF(OR($I137="REAL",$I137="INCURRIDO"),SUMIF(S!$O:$O,$I137&amp;$O137&amp;$Q137&amp;UPPER(TEXT(AZ$4,"MMMMYYYY"))&amp;$Z137,IF($W$1="Pesos CLP",S!$AD:$AD,S!$AO:$AO)),0)</f>
        <v>0</v>
      </c>
      <c r="BA137" s="19">
        <f>IF(OR($I137="REAL",$I137="INCURRIDO"),SUMIF(S!$O:$O,$I137&amp;$O137&amp;$Q137&amp;UPPER(TEXT(BA$4,"MMMMYYYY"))&amp;$Z137,IF($W$1="Pesos CLP",S!$AD:$AD,S!$AO:$AO)),0)</f>
        <v>0</v>
      </c>
      <c r="BB137" s="19">
        <f>IF(OR($I137="REAL",$I137="INCURRIDO"),SUMIF(S!$O:$O,$I137&amp;$O137&amp;$Q137&amp;UPPER(TEXT(BB$4,"MMMMYYYY"))&amp;$Z137,IF($W$1="Pesos CLP",S!$AD:$AD,S!$AO:$AO)),0)</f>
        <v>0</v>
      </c>
      <c r="BC137" s="19">
        <f>IF(OR($I137="REAL",$I137="INCURRIDO"),SUMIF(S!$O:$O,$I137&amp;$O137&amp;$Q137&amp;UPPER(TEXT(BC$4,"MMMMYYYY"))&amp;$Z137,IF($W$1="Pesos CLP",S!$AD:$AD,S!$AO:$AO)),0)</f>
        <v>0</v>
      </c>
      <c r="BD137" s="19">
        <f>IF(OR($I137="REAL",$I137="INCURRIDO"),SUMIF(S!$O:$O,$I137&amp;$O137&amp;$Q137&amp;UPPER(TEXT(BD$4,"MMMMYYYY"))&amp;$Z137,IF($W$1="Pesos CLP",S!$AD:$AD,S!$AO:$AO)),0)</f>
        <v>0</v>
      </c>
      <c r="BE137" s="19">
        <f>IF(OR($I137="REAL",$I137="INCURRIDO"),SUMIF(S!$O:$O,$I137&amp;$O137&amp;$Q137&amp;UPPER(TEXT(BE$4,"MMMMYYYY"))&amp;$Z137,IF($W$1="Pesos CLP",S!$AD:$AD,S!$AO:$AO)),0)</f>
        <v>0</v>
      </c>
      <c r="BF137" s="19">
        <f>IF(OR($I137="REAL",$I137="INCURRIDO"),SUMIF(S!$O:$O,$I137&amp;$O137&amp;$Q137&amp;UPPER(TEXT(BF$4,"MMMMYYYY"))&amp;$Z137,IF($W$1="Pesos CLP",S!$AD:$AD,S!$AO:$AO)),0)</f>
        <v>0</v>
      </c>
      <c r="BG137" s="19">
        <f>IF(OR($I137="REAL",$I137="INCURRIDO"),SUMIF(S!$O:$O,$I137&amp;$O137&amp;$Q137&amp;UPPER(TEXT(BG$4,"MMMMYYYY"))&amp;$Z137,IF($W$1="Pesos CLP",S!$AD:$AD,S!$AO:$AO)),0)</f>
        <v>0</v>
      </c>
      <c r="BH137" s="19">
        <f>IF(OR($I137="REAL",$I137="INCURRIDO"),SUMIF(S!$O:$O,$I137&amp;$O137&amp;$Q137&amp;UPPER(TEXT(BH$4,"MMMMYYYY"))&amp;$Z137,IF($W$1="Pesos CLP",S!$AD:$AD,S!$AO:$AO)),0)</f>
        <v>0</v>
      </c>
      <c r="BI137" s="19">
        <f>IF(OR($I137="REAL",$I137="INCURRIDO"),SUMIF(S!$O:$O,$I137&amp;$O137&amp;$Q137&amp;UPPER(TEXT(BI$4,"MMMMYYYY"))&amp;$Z137,IF($W$1="Pesos CLP",S!$AD:$AD,S!$AO:$AO)),0)</f>
        <v>0</v>
      </c>
      <c r="BJ137" s="19">
        <f>IF(OR($I137="REAL",$I137="INCURRIDO"),SUMIF(S!$O:$O,$I137&amp;$O137&amp;$Q137&amp;UPPER(TEXT(BJ$4,"MMMMYYYY"))&amp;$Z137,IF($W$1="Pesos CLP",S!$AD:$AD,S!$AO:$AO)),0)</f>
        <v>0</v>
      </c>
      <c r="BK137" s="19">
        <f>IF(OR($I137="REAL",$I137="INCURRIDO"),SUMIF(S!$O:$O,$I137&amp;$O137&amp;$Q137&amp;UPPER(TEXT(BK$4,"MMMMYYYY"))&amp;$Z137,IF($W$1="Pesos CLP",S!$AD:$AD,S!$AO:$AO)),0)</f>
        <v>0</v>
      </c>
      <c r="BL137" s="19">
        <f>IF(OR($I137="REAL",$I137="INCURRIDO"),SUMIF(S!$O:$O,$I137&amp;$O137&amp;$Q137&amp;UPPER(TEXT(BL$4,"MMMMYYYY"))&amp;$Z137,IF($W$1="Pesos CLP",S!$AD:$AD,S!$AO:$AO)),0)</f>
        <v>0</v>
      </c>
      <c r="BM137" s="19">
        <f>IF(OR($I137="REAL",$I137="INCURRIDO"),SUMIF(S!$O:$O,$I137&amp;$O137&amp;$Q137&amp;UPPER(TEXT(BM$4,"MMMMYYYY"))&amp;$Z137,IF($W$1="Pesos CLP",S!$AD:$AD,S!$AO:$AO)),0)</f>
        <v>0</v>
      </c>
      <c r="BN137" s="19">
        <f>IF(OR($I137="REAL",$I137="INCURRIDO"),SUMIF(S!$O:$O,$I137&amp;$O137&amp;$Q137&amp;UPPER(TEXT(BN$4,"MMMMYYYY"))&amp;$Z137,IF($W$1="Pesos CLP",S!$AD:$AD,S!$AO:$AO)),0)</f>
        <v>0</v>
      </c>
      <c r="BO137" s="19">
        <f>IF(OR($I137="REAL",$I137="INCURRIDO"),SUMIF(S!$O:$O,$I137&amp;$O137&amp;$Q137&amp;UPPER(TEXT(BO$4,"MMMMYYYY"))&amp;$Z137,IF($W$1="Pesos CLP",S!$AD:$AD,S!$AO:$AO)),0)</f>
        <v>0</v>
      </c>
      <c r="BP137" s="19">
        <f>IF(OR($I137="REAL",$I137="INCURRIDO"),SUMIF(S!$O:$O,$I137&amp;$O137&amp;$Q137&amp;UPPER(TEXT(BP$4,"MMMMYYYY"))&amp;$Z137,IF($W$1="Pesos CLP",S!$AD:$AD,S!$AO:$AO)),0)</f>
        <v>0</v>
      </c>
      <c r="BQ137" s="19">
        <f>IF(OR($I137="REAL",$I137="INCURRIDO"),SUMIF(S!$O:$O,$I137&amp;$O137&amp;$Q137&amp;UPPER(TEXT(BQ$4,"MMMMYYYY"))&amp;$Z137,IF($W$1="Pesos CLP",S!$AD:$AD,S!$AO:$AO)),0)</f>
        <v>0</v>
      </c>
      <c r="BR137" s="19">
        <f>IF(OR($I137="REAL",$I137="INCURRIDO"),SUMIF(S!$O:$O,$I137&amp;$O137&amp;$Q137&amp;UPPER(TEXT(BR$4,"MMMMYYYY"))&amp;$Z137,IF($W$1="Pesos CLP",S!$AD:$AD,S!$AO:$AO)),0)</f>
        <v>0</v>
      </c>
      <c r="BS137" s="19">
        <f>IF(OR($I137="REAL",$I137="INCURRIDO"),SUMIF(S!$O:$O,$I137&amp;$O137&amp;$Q137&amp;UPPER(TEXT(BS$4,"MMMMYYYY"))&amp;$Z137,IF($W$1="Pesos CLP",S!$AD:$AD,S!$AO:$AO)),0)</f>
        <v>0</v>
      </c>
      <c r="BT137" s="19">
        <f>IF(OR($I137="REAL",$I137="INCURRIDO"),SUMIF(S!$O:$O,$I137&amp;$O137&amp;$Q137&amp;UPPER(TEXT(BT$4,"MMMMYYYY"))&amp;$Z137,IF($W$1="Pesos CLP",S!$AD:$AD,S!$AO:$AO)),0)</f>
        <v>0</v>
      </c>
      <c r="BU137" s="19">
        <f>IF(OR($I137="REAL",$I137="INCURRIDO"),SUMIF(S!$O:$O,$I137&amp;$O137&amp;$Q137&amp;UPPER(TEXT(BU$4,"MMMMYYYY"))&amp;$Z137,IF($W$1="Pesos CLP",S!$AD:$AD,S!$AO:$AO)),0)</f>
        <v>0</v>
      </c>
      <c r="BV137" s="19">
        <f>IF(OR($I137="REAL",$I137="INCURRIDO"),SUMIF(S!$O:$O,$I137&amp;$O137&amp;$Q137&amp;UPPER(TEXT(BV$4,"MMMMYYYY"))&amp;$Z137,IF($W$1="Pesos CLP",S!$AD:$AD,S!$AO:$AO)),0)</f>
        <v>0</v>
      </c>
      <c r="BW137" s="19">
        <f>IF(OR($I137="REAL",$I137="INCURRIDO"),SUMIF(S!$O:$O,$I137&amp;$O137&amp;$Q137&amp;UPPER(TEXT(BW$4,"MMMMYYYY"))&amp;$Z137,IF($W$1="Pesos CLP",S!$AD:$AD,S!$AO:$AO)),0)</f>
        <v>0</v>
      </c>
      <c r="BX137" s="19">
        <f>IF(OR($I137="REAL",$I137="INCURRIDO"),SUMIF(S!$O:$O,$I137&amp;$O137&amp;$Q137&amp;UPPER(TEXT(BX$4,"MMMMYYYY"))&amp;$Z137,IF($W$1="Pesos CLP",S!$AD:$AD,S!$AO:$AO)),0)</f>
        <v>0</v>
      </c>
      <c r="BY137" s="19">
        <f>IF(OR($I137="REAL",$I137="INCURRIDO"),SUMIF(S!$O:$O,$I137&amp;$O137&amp;$Q137&amp;UPPER(TEXT(BY$4,"MMMMYYYY"))&amp;$Z137,IF($W$1="Pesos CLP",S!$AD:$AD,S!$AO:$AO)),0)</f>
        <v>0</v>
      </c>
      <c r="BZ137" s="19">
        <f>IF(OR($I137="REAL",$I137="INCURRIDO"),SUMIF(S!$O:$O,$I137&amp;$O137&amp;$Q137&amp;UPPER(TEXT(BZ$4,"MMMMYYYY"))&amp;$Z137,IF($W$1="Pesos CLP",S!$AD:$AD,S!$AO:$AO)),0)</f>
        <v>0</v>
      </c>
      <c r="CA137" s="19">
        <f>IF(OR($I137="REAL",$I137="INCURRIDO"),SUMIF(S!$O:$O,$I137&amp;$O137&amp;$Q137&amp;UPPER(TEXT(CA$4,"MMMMYYYY"))&amp;$Z137,IF($W$1="Pesos CLP",S!$AD:$AD,S!$AO:$AO)),0)</f>
        <v>0</v>
      </c>
      <c r="CB137" s="19">
        <f>IF(OR($I137="REAL",$I137="INCURRIDO"),SUMIF(S!$O:$O,$I137&amp;$O137&amp;$Q137&amp;UPPER(TEXT(CB$4,"MMMMYYYY"))&amp;$Z137,IF($W$1="Pesos CLP",S!$AD:$AD,S!$AO:$AO)),0)</f>
        <v>0</v>
      </c>
      <c r="CC137" s="19">
        <f>IF(OR($I137="REAL",$I137="INCURRIDO"),SUMIF(S!$O:$O,$I137&amp;$O137&amp;$Q137&amp;UPPER(TEXT(CC$4,"MMMMYYYY"))&amp;$Z137,IF($W$1="Pesos CLP",S!$AD:$AD,S!$AO:$AO)),0)</f>
        <v>0</v>
      </c>
      <c r="CD137" s="19">
        <f>IF(OR($I137="REAL",$I137="INCURRIDO"),SUMIF(S!$O:$O,$I137&amp;$O137&amp;$Q137&amp;UPPER(TEXT(CD$4,"MMMMYYYY"))&amp;$Z137,IF($W$1="Pesos CLP",S!$AD:$AD,S!$AO:$AO)),0)</f>
        <v>0</v>
      </c>
      <c r="CE137" s="19">
        <f>IF(OR($I137="REAL",$I137="INCURRIDO"),SUMIF(S!$O:$O,$I137&amp;$O137&amp;$Q137&amp;UPPER(TEXT(CE$4,"MMMMYYYY"))&amp;$Z137,IF($W$1="Pesos CLP",S!$AD:$AD,S!$AO:$AO)),0)</f>
        <v>0</v>
      </c>
      <c r="CF137" s="19">
        <f>IF(OR($I137="REAL",$I137="INCURRIDO"),SUMIF(S!$O:$O,$I137&amp;$O137&amp;$Q137&amp;UPPER(TEXT(CF$4,"MMMMYYYY"))&amp;$Z137,IF($W$1="Pesos CLP",S!$AD:$AD,S!$AO:$AO)),0)</f>
        <v>0</v>
      </c>
      <c r="CG137" s="19">
        <f>IF(OR($I137="REAL",$I137="INCURRIDO"),SUMIF(S!$O:$O,$I137&amp;$O137&amp;$Q137&amp;UPPER(TEXT(CG$4,"MMMMYYYY"))&amp;$Z137,IF($W$1="Pesos CLP",S!$AD:$AD,S!$AO:$AO)),0)</f>
        <v>0</v>
      </c>
      <c r="CH137" s="19">
        <f>IF(OR($I137="REAL",$I137="INCURRIDO"),SUMIF(S!$O:$O,$I137&amp;$O137&amp;$Q137&amp;UPPER(TEXT(CH$4,"MMMMYYYY"))&amp;$Z137,IF($W$1="Pesos CLP",S!$AD:$AD,S!$AO:$AO)),0)</f>
        <v>0</v>
      </c>
      <c r="CI137" s="19">
        <f>IF(OR($I137="REAL",$I137="INCURRIDO"),SUMIF(S!$O:$O,$I137&amp;$O137&amp;$Q137&amp;UPPER(TEXT(CI$4,"MMMMYYYY"))&amp;$Z137,IF($W$1="Pesos CLP",S!$AD:$AD,S!$AO:$AO)),0)</f>
        <v>0</v>
      </c>
      <c r="CJ137" s="19">
        <f>IF(OR($I137="REAL",$I137="INCURRIDO"),SUMIF(S!$O:$O,$I137&amp;$O137&amp;$Q137&amp;UPPER(TEXT(CJ$4,"MMMMYYYY"))&amp;$Z137,IF($W$1="Pesos CLP",S!$AD:$AD,S!$AO:$AO)),0)</f>
        <v>0</v>
      </c>
      <c r="CK137" s="378">
        <f t="shared" ref="CK137:CS146" si="138">(IF(AND(AND($T137&gt;=(CK$4-DAY(CK$4)+1),$T137&lt;=CK$4),AND($U137&gt;=(CK$4-DAY(CK$4)+1),$U137&lt;=CK$4)),$U137-$T137+1,IF(AND($T137&gt;=(CK$4-DAY(CK$4)+1),$T137&lt;=CK$4),CK$4-$T137+1,IF(AND($U137&gt;=(CK$4-DAY(CK$4)+1),$U137&lt;=CK$4),$U137-(CK$4-DAY(CK$4)+1)+1,IF(OR(AND((CK$4-DAY(CK$4)+1)&gt;=$T137,(CK$4-DAY(CK$4)+1)&lt;=$U137),AND((CK$4&gt;=$T137),(CK$4&lt;=$U137))),CK$4-(CK$4-DAY(CK$4)+1)+1,0))))/IF($R137="mes",_xlfn.DAYS(CK$4,(CK$4-DAY(CK$4)+1))+1,(_xlfn.DAYS($U137,$T137)+1))*$S137)*IF($X$1="Físico",1,$X137)</f>
        <v>0</v>
      </c>
      <c r="CL137" s="378">
        <f t="shared" si="138"/>
        <v>0</v>
      </c>
      <c r="CM137" s="378">
        <f t="shared" si="138"/>
        <v>0</v>
      </c>
      <c r="CN137" s="378">
        <f t="shared" si="138"/>
        <v>0</v>
      </c>
      <c r="CO137" s="378">
        <f t="shared" si="138"/>
        <v>0</v>
      </c>
      <c r="CP137" s="378">
        <f t="shared" si="138"/>
        <v>0</v>
      </c>
      <c r="CQ137" s="378">
        <f t="shared" si="138"/>
        <v>0</v>
      </c>
      <c r="CR137" s="378">
        <f t="shared" si="138"/>
        <v>0</v>
      </c>
      <c r="CS137" s="378">
        <f t="shared" si="138"/>
        <v>0</v>
      </c>
      <c r="CT137" s="378">
        <f t="shared" ref="CT137:DB146" si="139">(IF(AND(AND($T137&gt;=(CT$4-DAY(CT$4)+1),$T137&lt;=CT$4),AND($U137&gt;=(CT$4-DAY(CT$4)+1),$U137&lt;=CT$4)),$U137-$T137+1,IF(AND($T137&gt;=(CT$4-DAY(CT$4)+1),$T137&lt;=CT$4),CT$4-$T137+1,IF(AND($U137&gt;=(CT$4-DAY(CT$4)+1),$U137&lt;=CT$4),$U137-(CT$4-DAY(CT$4)+1)+1,IF(OR(AND((CT$4-DAY(CT$4)+1)&gt;=$T137,(CT$4-DAY(CT$4)+1)&lt;=$U137),AND((CT$4&gt;=$T137),(CT$4&lt;=$U137))),CT$4-(CT$4-DAY(CT$4)+1)+1,0))))/IF($R137="mes",_xlfn.DAYS(CT$4,(CT$4-DAY(CT$4)+1))+1,(_xlfn.DAYS($U137,$T137)+1))*$S137)*IF($X$1="Físico",1,$X137)</f>
        <v>0</v>
      </c>
      <c r="CU137" s="378">
        <f t="shared" si="139"/>
        <v>0</v>
      </c>
      <c r="CV137" s="378">
        <f t="shared" si="139"/>
        <v>0</v>
      </c>
      <c r="CW137" s="378">
        <f t="shared" si="139"/>
        <v>0</v>
      </c>
      <c r="CX137" s="378">
        <f t="shared" si="139"/>
        <v>1290.1406215713962</v>
      </c>
      <c r="CY137" s="378">
        <f t="shared" si="139"/>
        <v>1248.5231821658672</v>
      </c>
      <c r="CZ137" s="378">
        <f t="shared" si="139"/>
        <v>1290.1406215713962</v>
      </c>
      <c r="DA137" s="378">
        <f t="shared" si="139"/>
        <v>1248.5231821658672</v>
      </c>
      <c r="DB137" s="378">
        <f t="shared" si="139"/>
        <v>1290.1406215713962</v>
      </c>
      <c r="DC137" s="378">
        <v>1293.8932030199198</v>
      </c>
      <c r="DD137" s="378">
        <f t="shared" ref="DD137:DM147" si="140">(IF(AND(AND($T137&gt;=(DD$4-DAY(DD$4)+1),$T137&lt;=DD$4),AND($U137&gt;=(DD$4-DAY(DD$4)+1),$U137&lt;=DD$4)),$U137-$T137+1,IF(AND($T137&gt;=(DD$4-DAY(DD$4)+1),$T137&lt;=DD$4),DD$4-$T137+1,IF(AND($U137&gt;=(DD$4-DAY(DD$4)+1),$U137&lt;=DD$4),$U137-(DD$4-DAY(DD$4)+1)+1,IF(OR(AND((DD$4-DAY(DD$4)+1)&gt;=$T137,(DD$4-DAY(DD$4)+1)&lt;=$U137),AND((DD$4&gt;=$T137),(DD$4&lt;=$U137))),DD$4-(DD$4-DAY(DD$4)+1)+1,0))))/IF($R137="mes",_xlfn.DAYS(DD$4,(DD$4-DAY(DD$4)+1))+1,(_xlfn.DAYS($U137,$T137)+1))*$S137)*IF($X$1="Físico",1,$X137)</f>
        <v>0</v>
      </c>
      <c r="DE137" s="378">
        <f t="shared" si="140"/>
        <v>0</v>
      </c>
      <c r="DF137" s="378">
        <f t="shared" si="140"/>
        <v>0</v>
      </c>
      <c r="DG137" s="378">
        <f t="shared" si="140"/>
        <v>0</v>
      </c>
      <c r="DH137" s="378">
        <f t="shared" si="140"/>
        <v>0</v>
      </c>
      <c r="DI137" s="378">
        <f t="shared" si="140"/>
        <v>0</v>
      </c>
      <c r="DJ137" s="378">
        <f t="shared" si="140"/>
        <v>0</v>
      </c>
      <c r="DK137" s="378">
        <f t="shared" si="140"/>
        <v>0</v>
      </c>
      <c r="DL137" s="378">
        <f t="shared" si="140"/>
        <v>0</v>
      </c>
      <c r="DM137" s="378">
        <f t="shared" si="140"/>
        <v>0</v>
      </c>
      <c r="DN137" s="378">
        <f t="shared" ref="DN137:DW147" si="141">(IF(AND(AND($T137&gt;=(DN$4-DAY(DN$4)+1),$T137&lt;=DN$4),AND($U137&gt;=(DN$4-DAY(DN$4)+1),$U137&lt;=DN$4)),$U137-$T137+1,IF(AND($T137&gt;=(DN$4-DAY(DN$4)+1),$T137&lt;=DN$4),DN$4-$T137+1,IF(AND($U137&gt;=(DN$4-DAY(DN$4)+1),$U137&lt;=DN$4),$U137-(DN$4-DAY(DN$4)+1)+1,IF(OR(AND((DN$4-DAY(DN$4)+1)&gt;=$T137,(DN$4-DAY(DN$4)+1)&lt;=$U137),AND((DN$4&gt;=$T137),(DN$4&lt;=$U137))),DN$4-(DN$4-DAY(DN$4)+1)+1,0))))/IF($R137="mes",_xlfn.DAYS(DN$4,(DN$4-DAY(DN$4)+1))+1,(_xlfn.DAYS($U137,$T137)+1))*$S137)*IF($X$1="Físico",1,$X137)</f>
        <v>0</v>
      </c>
      <c r="DO137" s="378">
        <f t="shared" si="141"/>
        <v>0</v>
      </c>
      <c r="DP137" s="378">
        <f t="shared" si="141"/>
        <v>0</v>
      </c>
      <c r="DQ137" s="378">
        <f t="shared" si="141"/>
        <v>0</v>
      </c>
      <c r="DR137" s="378">
        <f t="shared" si="141"/>
        <v>0</v>
      </c>
      <c r="DS137" s="378">
        <f t="shared" si="141"/>
        <v>0</v>
      </c>
      <c r="DT137" s="378">
        <f t="shared" si="141"/>
        <v>0</v>
      </c>
      <c r="DU137" s="378">
        <f t="shared" si="141"/>
        <v>0</v>
      </c>
      <c r="DV137" s="378">
        <f t="shared" si="141"/>
        <v>0</v>
      </c>
      <c r="DW137" s="378">
        <f t="shared" si="141"/>
        <v>0</v>
      </c>
      <c r="DX137" s="378">
        <f t="shared" ref="DX137:EG147" si="142">(IF(AND(AND($T137&gt;=(DX$4-DAY(DX$4)+1),$T137&lt;=DX$4),AND($U137&gt;=(DX$4-DAY(DX$4)+1),$U137&lt;=DX$4)),$U137-$T137+1,IF(AND($T137&gt;=(DX$4-DAY(DX$4)+1),$T137&lt;=DX$4),DX$4-$T137+1,IF(AND($U137&gt;=(DX$4-DAY(DX$4)+1),$U137&lt;=DX$4),$U137-(DX$4-DAY(DX$4)+1)+1,IF(OR(AND((DX$4-DAY(DX$4)+1)&gt;=$T137,(DX$4-DAY(DX$4)+1)&lt;=$U137),AND((DX$4&gt;=$T137),(DX$4&lt;=$U137))),DX$4-(DX$4-DAY(DX$4)+1)+1,0))))/IF($R137="mes",_xlfn.DAYS(DX$4,(DX$4-DAY(DX$4)+1))+1,(_xlfn.DAYS($U137,$T137)+1))*$S137)*IF($X$1="Físico",1,$X137)</f>
        <v>0</v>
      </c>
      <c r="DY137" s="378">
        <f t="shared" si="142"/>
        <v>0</v>
      </c>
      <c r="DZ137" s="378">
        <f t="shared" si="142"/>
        <v>0</v>
      </c>
      <c r="EA137" s="378">
        <f t="shared" si="142"/>
        <v>0</v>
      </c>
      <c r="EB137" s="378">
        <f t="shared" si="142"/>
        <v>0</v>
      </c>
      <c r="EC137" s="378">
        <f t="shared" si="142"/>
        <v>0</v>
      </c>
      <c r="ED137" s="378">
        <f t="shared" si="142"/>
        <v>0</v>
      </c>
      <c r="EE137" s="378">
        <f t="shared" si="142"/>
        <v>0</v>
      </c>
      <c r="EF137" s="378">
        <f t="shared" si="142"/>
        <v>0</v>
      </c>
      <c r="EG137" s="378">
        <f t="shared" si="142"/>
        <v>0</v>
      </c>
      <c r="EH137" s="378">
        <f t="shared" ref="EH137:EQ147" si="143">(IF(AND(AND($T137&gt;=(EH$4-DAY(EH$4)+1),$T137&lt;=EH$4),AND($U137&gt;=(EH$4-DAY(EH$4)+1),$U137&lt;=EH$4)),$U137-$T137+1,IF(AND($T137&gt;=(EH$4-DAY(EH$4)+1),$T137&lt;=EH$4),EH$4-$T137+1,IF(AND($U137&gt;=(EH$4-DAY(EH$4)+1),$U137&lt;=EH$4),$U137-(EH$4-DAY(EH$4)+1)+1,IF(OR(AND((EH$4-DAY(EH$4)+1)&gt;=$T137,(EH$4-DAY(EH$4)+1)&lt;=$U137),AND((EH$4&gt;=$T137),(EH$4&lt;=$U137))),EH$4-(EH$4-DAY(EH$4)+1)+1,0))))/IF($R137="mes",_xlfn.DAYS(EH$4,(EH$4-DAY(EH$4)+1))+1,(_xlfn.DAYS($U137,$T137)+1))*$S137)*IF($X$1="Físico",1,$X137)</f>
        <v>0</v>
      </c>
      <c r="EI137" s="378">
        <f t="shared" si="143"/>
        <v>0</v>
      </c>
      <c r="EJ137" s="378">
        <f t="shared" si="143"/>
        <v>0</v>
      </c>
      <c r="EK137" s="378">
        <f t="shared" si="143"/>
        <v>0</v>
      </c>
      <c r="EL137" s="378">
        <f t="shared" si="143"/>
        <v>0</v>
      </c>
      <c r="EM137" s="378">
        <f t="shared" si="143"/>
        <v>0</v>
      </c>
      <c r="EN137" s="378">
        <f t="shared" si="143"/>
        <v>0</v>
      </c>
      <c r="EO137" s="378">
        <f t="shared" si="143"/>
        <v>0</v>
      </c>
      <c r="EP137" s="378">
        <f t="shared" si="143"/>
        <v>0</v>
      </c>
      <c r="EQ137" s="378">
        <f t="shared" si="143"/>
        <v>0</v>
      </c>
    </row>
    <row r="138" spans="1:147" x14ac:dyDescent="0.3">
      <c r="A138" s="368"/>
      <c r="B138" s="368"/>
      <c r="C138" s="368"/>
      <c r="D138" s="368">
        <f t="shared" si="136"/>
        <v>1.034195933456562</v>
      </c>
      <c r="E138" s="368" t="str">
        <f>VLOOKUP(TEXT(Z138,0),'G2'!B:D,3,0)</f>
        <v>MN</v>
      </c>
      <c r="F138" s="816">
        <f t="shared" si="135"/>
        <v>0</v>
      </c>
      <c r="G138" s="755">
        <f t="shared" si="137"/>
        <v>0</v>
      </c>
      <c r="H138" s="756" t="s">
        <v>1190</v>
      </c>
      <c r="I138" s="370" t="s">
        <v>93</v>
      </c>
      <c r="J138" s="370" t="s">
        <v>269</v>
      </c>
      <c r="K138" s="368">
        <v>510114</v>
      </c>
      <c r="L138" s="368" t="s">
        <v>24</v>
      </c>
      <c r="M138" s="369"/>
      <c r="N138" s="370" t="s">
        <v>1045</v>
      </c>
      <c r="O138" s="370" t="s">
        <v>613</v>
      </c>
      <c r="P138" s="643" t="s">
        <v>1167</v>
      </c>
      <c r="Q138" s="370" t="s">
        <v>695</v>
      </c>
      <c r="R138" s="370" t="s">
        <v>1047</v>
      </c>
      <c r="S138" s="714">
        <v>270</v>
      </c>
      <c r="T138" s="372">
        <v>45839</v>
      </c>
      <c r="U138" s="372">
        <v>46387</v>
      </c>
      <c r="V138" s="373">
        <v>18</v>
      </c>
      <c r="W138" s="374">
        <v>372310.53604436235</v>
      </c>
      <c r="X138" s="17" cm="1">
        <f t="array" ref="X138">+IF($W$1="Pesos CLP",W138,W138/TC)*MB_24A25</f>
        <v>424.49788193639489</v>
      </c>
      <c r="Y138" s="18">
        <f t="shared" si="107"/>
        <v>69728.996344306186</v>
      </c>
      <c r="Z138">
        <v>91243110</v>
      </c>
      <c r="AA138" s="19">
        <f>IF(OR($I138="REAL",$I138="INCURRIDO"),SUMIF(S!$O:$O,$I138&amp;$O138&amp;$Q138&amp;UPPER(TEXT(AA$4,"MMMMYYYY"))&amp;$Z138,IF($W$1="Pesos CLP",S!$AD:$AD,S!$AO:$AO)),0)</f>
        <v>0</v>
      </c>
      <c r="AB138" s="19">
        <f>IF(OR($I138="REAL",$I138="INCURRIDO"),SUMIF(S!$O:$O,$I138&amp;$O138&amp;$Q138&amp;UPPER(TEXT(AB$4,"MMMMYYYY"))&amp;$Z138,IF($W$1="Pesos CLP",S!$AD:$AD,S!$AO:$AO)),0)</f>
        <v>0</v>
      </c>
      <c r="AC138" s="19">
        <f>IF(OR($I138="REAL",$I138="INCURRIDO"),SUMIF(S!$O:$O,$I138&amp;$O138&amp;$Q138&amp;UPPER(TEXT(AC$4,"MMMMYYYY"))&amp;$Z138,IF($W$1="Pesos CLP",S!$AD:$AD,S!$AO:$AO)),0)</f>
        <v>0</v>
      </c>
      <c r="AD138" s="19">
        <f>IF(OR($I138="REAL",$I138="INCURRIDO"),SUMIF(S!$O:$O,$I138&amp;$O138&amp;$Q138&amp;UPPER(TEXT(AD$4,"MMMMYYYY"))&amp;$Z138,IF($W$1="Pesos CLP",S!$AD:$AD,S!$AO:$AO)),0)</f>
        <v>0</v>
      </c>
      <c r="AE138" s="19">
        <f>IF(OR($I138="REAL",$I138="INCURRIDO"),SUMIF(S!$O:$O,$I138&amp;$O138&amp;$Q138&amp;UPPER(TEXT(AE$4,"MMMMYYYY"))&amp;$Z138,IF($W$1="Pesos CLP",S!$AD:$AD,S!$AO:$AO)),0)</f>
        <v>0</v>
      </c>
      <c r="AF138" s="19">
        <f>IF(OR($I138="REAL",$I138="INCURRIDO"),SUMIF(S!$O:$O,$I138&amp;$O138&amp;$Q138&amp;UPPER(TEXT(AF$4,"MMMMYYYY"))&amp;$Z138,IF($W$1="Pesos CLP",S!$AD:$AD,S!$AO:$AO)),0)</f>
        <v>0</v>
      </c>
      <c r="AG138" s="19">
        <f>IF(OR($I138="REAL",$I138="INCURRIDO"),SUMIF(S!$O:$O,$I138&amp;$O138&amp;$Q138&amp;UPPER(TEXT(AG$4,"MMMMYYYY"))&amp;$Z138,IF($W$1="Pesos CLP",S!$AD:$AD,S!$AO:$AO)),0)</f>
        <v>0</v>
      </c>
      <c r="AH138" s="19">
        <f>IF(OR($I138="REAL",$I138="INCURRIDO"),SUMIF(S!$O:$O,$I138&amp;$O138&amp;$Q138&amp;UPPER(TEXT(AH$4,"MMMMYYYY"))&amp;$Z138,IF($W$1="Pesos CLP",S!$AD:$AD,S!$AO:$AO)),0)</f>
        <v>0</v>
      </c>
      <c r="AI138" s="19">
        <f>IF(OR($I138="REAL",$I138="INCURRIDO"),SUMIF(S!$O:$O,$I138&amp;$O138&amp;$Q138&amp;UPPER(TEXT(AI$4,"MMMMYYYY"))&amp;$Z138,IF($W$1="Pesos CLP",S!$AD:$AD,S!$AO:$AO)),0)</f>
        <v>0</v>
      </c>
      <c r="AJ138" s="19">
        <f>IF(OR($I138="REAL",$I138="INCURRIDO"),SUMIF(S!$O:$O,$I138&amp;$O138&amp;$Q138&amp;UPPER(TEXT(AJ$4,"MMMMYYYY"))&amp;$Z138,IF($W$1="Pesos CLP",S!$AD:$AD,S!$AO:$AO)),0)</f>
        <v>0</v>
      </c>
      <c r="AK138" s="19">
        <f>IF(OR($I138="REAL",$I138="INCURRIDO"),SUMIF(S!$O:$O,$I138&amp;$O138&amp;$Q138&amp;UPPER(TEXT(AK$4,"MMMMYYYY"))&amp;$Z138,IF($W$1="Pesos CLP",S!$AD:$AD,S!$AO:$AO)),0)</f>
        <v>0</v>
      </c>
      <c r="AL138" s="19">
        <f>IF(OR($I138="REAL",$I138="INCURRIDO"),SUMIF(S!$O:$O,$I138&amp;$O138&amp;$Q138&amp;UPPER(TEXT(AL$4,"MMMMYYYY"))&amp;$Z138,IF($W$1="Pesos CLP",S!$AD:$AD,S!$AO:$AO)),0)</f>
        <v>0</v>
      </c>
      <c r="AM138" s="19">
        <f>IF(OR($I138="REAL",$I138="INCURRIDO"),SUMIF(S!$O:$O,$I138&amp;$O138&amp;$Q138&amp;UPPER(TEXT(AM$4,"MMMMYYYY"))&amp;$Z138,IF($W$1="Pesos CLP",S!$AD:$AD,S!$AO:$AO)),0)</f>
        <v>0</v>
      </c>
      <c r="AN138" s="19">
        <f>IF(OR($I138="REAL",$I138="INCURRIDO"),SUMIF(S!$O:$O,$I138&amp;$O138&amp;$Q138&amp;UPPER(TEXT(AN$4,"MMMMYYYY"))&amp;$Z138,IF($W$1="Pesos CLP",S!$AD:$AD,S!$AO:$AO)),0)</f>
        <v>0</v>
      </c>
      <c r="AO138" s="19">
        <f>IF(OR($I138="REAL",$I138="INCURRIDO"),SUMIF(S!$O:$O,$I138&amp;$O138&amp;$Q138&amp;UPPER(TEXT(AO$4,"MMMMYYYY"))&amp;$Z138,IF($W$1="Pesos CLP",S!$AD:$AD,S!$AO:$AO)),0)</f>
        <v>0</v>
      </c>
      <c r="AP138" s="19">
        <f>IF(OR($I138="REAL",$I138="INCURRIDO"),SUMIF(S!$O:$O,$I138&amp;$O138&amp;$Q138&amp;UPPER(TEXT(AP$4,"MMMMYYYY"))&amp;$Z138,IF($W$1="Pesos CLP",S!$AD:$AD,S!$AO:$AO)),0)</f>
        <v>0</v>
      </c>
      <c r="AQ138" s="19">
        <f>IF(OR($I138="REAL",$I138="INCURRIDO"),SUMIF(S!$O:$O,$I138&amp;$O138&amp;$Q138&amp;UPPER(TEXT(AQ$4,"MMMMYYYY"))&amp;$Z138,IF($W$1="Pesos CLP",S!$AD:$AD,S!$AO:$AO)),0)</f>
        <v>0</v>
      </c>
      <c r="AR138" s="19">
        <f>IF(OR($I138="REAL",$I138="INCURRIDO"),SUMIF(S!$O:$O,$I138&amp;$O138&amp;$Q138&amp;UPPER(TEXT(AR$4,"MMMMYYYY"))&amp;$Z138,IF($W$1="Pesos CLP",S!$AD:$AD,S!$AO:$AO)),0)</f>
        <v>0</v>
      </c>
      <c r="AS138" s="19">
        <f>IF(OR($I138="REAL",$I138="INCURRIDO"),SUMIF(S!$O:$O,$I138&amp;$O138&amp;$Q138&amp;UPPER(TEXT(AS$4,"MMMMYYYY"))&amp;$Z138,IF($W$1="Pesos CLP",S!$AD:$AD,S!$AO:$AO)),0)</f>
        <v>0</v>
      </c>
      <c r="AT138" s="19">
        <f>IF(OR($I138="REAL",$I138="INCURRIDO"),SUMIF(S!$O:$O,$I138&amp;$O138&amp;$Q138&amp;UPPER(TEXT(AT$4,"MMMMYYYY"))&amp;$Z138,IF($W$1="Pesos CLP",S!$AD:$AD,S!$AO:$AO)),0)</f>
        <v>0</v>
      </c>
      <c r="AU138" s="19">
        <f>IF(OR($I138="REAL",$I138="INCURRIDO"),SUMIF(S!$O:$O,$I138&amp;$O138&amp;$Q138&amp;UPPER(TEXT(AU$4,"MMMMYYYY"))&amp;$Z138,IF($W$1="Pesos CLP",S!$AD:$AD,S!$AO:$AO)),0)</f>
        <v>0</v>
      </c>
      <c r="AV138" s="19">
        <f>IF(OR($I138="REAL",$I138="INCURRIDO"),SUMIF(S!$O:$O,$I138&amp;$O138&amp;$Q138&amp;UPPER(TEXT(AV$4,"MMMMYYYY"))&amp;$Z138,IF($W$1="Pesos CLP",S!$AD:$AD,S!$AO:$AO)),0)</f>
        <v>0</v>
      </c>
      <c r="AW138" s="19">
        <f>IF(OR($I138="REAL",$I138="INCURRIDO"),SUMIF(S!$O:$O,$I138&amp;$O138&amp;$Q138&amp;UPPER(TEXT(AW$4,"MMMMYYYY"))&amp;$Z138,IF($W$1="Pesos CLP",S!$AD:$AD,S!$AO:$AO)),0)</f>
        <v>0</v>
      </c>
      <c r="AX138" s="19">
        <f>IF(OR($I138="REAL",$I138="INCURRIDO"),SUMIF(S!$O:$O,$I138&amp;$O138&amp;$Q138&amp;UPPER(TEXT(AX$4,"MMMMYYYY"))&amp;$Z138,IF($W$1="Pesos CLP",S!$AD:$AD,S!$AO:$AO)),0)</f>
        <v>0</v>
      </c>
      <c r="AY138" s="19">
        <f>IF(OR($I138="REAL",$I138="INCURRIDO"),SUMIF(S!$O:$O,$I138&amp;$O138&amp;$Q138&amp;UPPER(TEXT(AY$4,"MMMMYYYY"))&amp;$Z138,IF($W$1="Pesos CLP",S!$AD:$AD,S!$AO:$AO)),0)</f>
        <v>0</v>
      </c>
      <c r="AZ138" s="19">
        <f>IF(OR($I138="REAL",$I138="INCURRIDO"),SUMIF(S!$O:$O,$I138&amp;$O138&amp;$Q138&amp;UPPER(TEXT(AZ$4,"MMMMYYYY"))&amp;$Z138,IF($W$1="Pesos CLP",S!$AD:$AD,S!$AO:$AO)),0)</f>
        <v>0</v>
      </c>
      <c r="BA138" s="19">
        <f>IF(OR($I138="REAL",$I138="INCURRIDO"),SUMIF(S!$O:$O,$I138&amp;$O138&amp;$Q138&amp;UPPER(TEXT(BA$4,"MMMMYYYY"))&amp;$Z138,IF($W$1="Pesos CLP",S!$AD:$AD,S!$AO:$AO)),0)</f>
        <v>0</v>
      </c>
      <c r="BB138" s="19">
        <f>IF(OR($I138="REAL",$I138="INCURRIDO"),SUMIF(S!$O:$O,$I138&amp;$O138&amp;$Q138&amp;UPPER(TEXT(BB$4,"MMMMYYYY"))&amp;$Z138,IF($W$1="Pesos CLP",S!$AD:$AD,S!$AO:$AO)),0)</f>
        <v>0</v>
      </c>
      <c r="BC138" s="19">
        <f>IF(OR($I138="REAL",$I138="INCURRIDO"),SUMIF(S!$O:$O,$I138&amp;$O138&amp;$Q138&amp;UPPER(TEXT(BC$4,"MMMMYYYY"))&amp;$Z138,IF($W$1="Pesos CLP",S!$AD:$AD,S!$AO:$AO)),0)</f>
        <v>0</v>
      </c>
      <c r="BD138" s="19">
        <f>IF(OR($I138="REAL",$I138="INCURRIDO"),SUMIF(S!$O:$O,$I138&amp;$O138&amp;$Q138&amp;UPPER(TEXT(BD$4,"MMMMYYYY"))&amp;$Z138,IF($W$1="Pesos CLP",S!$AD:$AD,S!$AO:$AO)),0)</f>
        <v>0</v>
      </c>
      <c r="BE138" s="19">
        <f>IF(OR($I138="REAL",$I138="INCURRIDO"),SUMIF(S!$O:$O,$I138&amp;$O138&amp;$Q138&amp;UPPER(TEXT(BE$4,"MMMMYYYY"))&amp;$Z138,IF($W$1="Pesos CLP",S!$AD:$AD,S!$AO:$AO)),0)</f>
        <v>0</v>
      </c>
      <c r="BF138" s="19">
        <f>IF(OR($I138="REAL",$I138="INCURRIDO"),SUMIF(S!$O:$O,$I138&amp;$O138&amp;$Q138&amp;UPPER(TEXT(BF$4,"MMMMYYYY"))&amp;$Z138,IF($W$1="Pesos CLP",S!$AD:$AD,S!$AO:$AO)),0)</f>
        <v>0</v>
      </c>
      <c r="BG138" s="19">
        <f>IF(OR($I138="REAL",$I138="INCURRIDO"),SUMIF(S!$O:$O,$I138&amp;$O138&amp;$Q138&amp;UPPER(TEXT(BG$4,"MMMMYYYY"))&amp;$Z138,IF($W$1="Pesos CLP",S!$AD:$AD,S!$AO:$AO)),0)</f>
        <v>0</v>
      </c>
      <c r="BH138" s="19">
        <f>IF(OR($I138="REAL",$I138="INCURRIDO"),SUMIF(S!$O:$O,$I138&amp;$O138&amp;$Q138&amp;UPPER(TEXT(BH$4,"MMMMYYYY"))&amp;$Z138,IF($W$1="Pesos CLP",S!$AD:$AD,S!$AO:$AO)),0)</f>
        <v>0</v>
      </c>
      <c r="BI138" s="19">
        <f>IF(OR($I138="REAL",$I138="INCURRIDO"),SUMIF(S!$O:$O,$I138&amp;$O138&amp;$Q138&amp;UPPER(TEXT(BI$4,"MMMMYYYY"))&amp;$Z138,IF($W$1="Pesos CLP",S!$AD:$AD,S!$AO:$AO)),0)</f>
        <v>0</v>
      </c>
      <c r="BJ138" s="19">
        <f>IF(OR($I138="REAL",$I138="INCURRIDO"),SUMIF(S!$O:$O,$I138&amp;$O138&amp;$Q138&amp;UPPER(TEXT(BJ$4,"MMMMYYYY"))&amp;$Z138,IF($W$1="Pesos CLP",S!$AD:$AD,S!$AO:$AO)),0)</f>
        <v>0</v>
      </c>
      <c r="BK138" s="19">
        <f>IF(OR($I138="REAL",$I138="INCURRIDO"),SUMIF(S!$O:$O,$I138&amp;$O138&amp;$Q138&amp;UPPER(TEXT(BK$4,"MMMMYYYY"))&amp;$Z138,IF($W$1="Pesos CLP",S!$AD:$AD,S!$AO:$AO)),0)</f>
        <v>0</v>
      </c>
      <c r="BL138" s="19">
        <f>IF(OR($I138="REAL",$I138="INCURRIDO"),SUMIF(S!$O:$O,$I138&amp;$O138&amp;$Q138&amp;UPPER(TEXT(BL$4,"MMMMYYYY"))&amp;$Z138,IF($W$1="Pesos CLP",S!$AD:$AD,S!$AO:$AO)),0)</f>
        <v>0</v>
      </c>
      <c r="BM138" s="19">
        <f>IF(OR($I138="REAL",$I138="INCURRIDO"),SUMIF(S!$O:$O,$I138&amp;$O138&amp;$Q138&amp;UPPER(TEXT(BM$4,"MMMMYYYY"))&amp;$Z138,IF($W$1="Pesos CLP",S!$AD:$AD,S!$AO:$AO)),0)</f>
        <v>0</v>
      </c>
      <c r="BN138" s="19">
        <f>IF(OR($I138="REAL",$I138="INCURRIDO"),SUMIF(S!$O:$O,$I138&amp;$O138&amp;$Q138&amp;UPPER(TEXT(BN$4,"MMMMYYYY"))&amp;$Z138,IF($W$1="Pesos CLP",S!$AD:$AD,S!$AO:$AO)),0)</f>
        <v>0</v>
      </c>
      <c r="BO138" s="19">
        <f>IF(OR($I138="REAL",$I138="INCURRIDO"),SUMIF(S!$O:$O,$I138&amp;$O138&amp;$Q138&amp;UPPER(TEXT(BO$4,"MMMMYYYY"))&amp;$Z138,IF($W$1="Pesos CLP",S!$AD:$AD,S!$AO:$AO)),0)</f>
        <v>0</v>
      </c>
      <c r="BP138" s="19">
        <f>IF(OR($I138="REAL",$I138="INCURRIDO"),SUMIF(S!$O:$O,$I138&amp;$O138&amp;$Q138&amp;UPPER(TEXT(BP$4,"MMMMYYYY"))&amp;$Z138,IF($W$1="Pesos CLP",S!$AD:$AD,S!$AO:$AO)),0)</f>
        <v>0</v>
      </c>
      <c r="BQ138" s="19">
        <f>IF(OR($I138="REAL",$I138="INCURRIDO"),SUMIF(S!$O:$O,$I138&amp;$O138&amp;$Q138&amp;UPPER(TEXT(BQ$4,"MMMMYYYY"))&amp;$Z138,IF($W$1="Pesos CLP",S!$AD:$AD,S!$AO:$AO)),0)</f>
        <v>0</v>
      </c>
      <c r="BR138" s="19">
        <f>IF(OR($I138="REAL",$I138="INCURRIDO"),SUMIF(S!$O:$O,$I138&amp;$O138&amp;$Q138&amp;UPPER(TEXT(BR$4,"MMMMYYYY"))&amp;$Z138,IF($W$1="Pesos CLP",S!$AD:$AD,S!$AO:$AO)),0)</f>
        <v>0</v>
      </c>
      <c r="BS138" s="19">
        <f>IF(OR($I138="REAL",$I138="INCURRIDO"),SUMIF(S!$O:$O,$I138&amp;$O138&amp;$Q138&amp;UPPER(TEXT(BS$4,"MMMMYYYY"))&amp;$Z138,IF($W$1="Pesos CLP",S!$AD:$AD,S!$AO:$AO)),0)</f>
        <v>0</v>
      </c>
      <c r="BT138" s="19">
        <f>IF(OR($I138="REAL",$I138="INCURRIDO"),SUMIF(S!$O:$O,$I138&amp;$O138&amp;$Q138&amp;UPPER(TEXT(BT$4,"MMMMYYYY"))&amp;$Z138,IF($W$1="Pesos CLP",S!$AD:$AD,S!$AO:$AO)),0)</f>
        <v>0</v>
      </c>
      <c r="BU138" s="19">
        <f>IF(OR($I138="REAL",$I138="INCURRIDO"),SUMIF(S!$O:$O,$I138&amp;$O138&amp;$Q138&amp;UPPER(TEXT(BU$4,"MMMMYYYY"))&amp;$Z138,IF($W$1="Pesos CLP",S!$AD:$AD,S!$AO:$AO)),0)</f>
        <v>0</v>
      </c>
      <c r="BV138" s="19">
        <f>IF(OR($I138="REAL",$I138="INCURRIDO"),SUMIF(S!$O:$O,$I138&amp;$O138&amp;$Q138&amp;UPPER(TEXT(BV$4,"MMMMYYYY"))&amp;$Z138,IF($W$1="Pesos CLP",S!$AD:$AD,S!$AO:$AO)),0)</f>
        <v>0</v>
      </c>
      <c r="BW138" s="19">
        <f>IF(OR($I138="REAL",$I138="INCURRIDO"),SUMIF(S!$O:$O,$I138&amp;$O138&amp;$Q138&amp;UPPER(TEXT(BW$4,"MMMMYYYY"))&amp;$Z138,IF($W$1="Pesos CLP",S!$AD:$AD,S!$AO:$AO)),0)</f>
        <v>0</v>
      </c>
      <c r="BX138" s="19">
        <f>IF(OR($I138="REAL",$I138="INCURRIDO"),SUMIF(S!$O:$O,$I138&amp;$O138&amp;$Q138&amp;UPPER(TEXT(BX$4,"MMMMYYYY"))&amp;$Z138,IF($W$1="Pesos CLP",S!$AD:$AD,S!$AO:$AO)),0)</f>
        <v>0</v>
      </c>
      <c r="BY138" s="19">
        <f>IF(OR($I138="REAL",$I138="INCURRIDO"),SUMIF(S!$O:$O,$I138&amp;$O138&amp;$Q138&amp;UPPER(TEXT(BY$4,"MMMMYYYY"))&amp;$Z138,IF($W$1="Pesos CLP",S!$AD:$AD,S!$AO:$AO)),0)</f>
        <v>0</v>
      </c>
      <c r="BZ138" s="19">
        <f>IF(OR($I138="REAL",$I138="INCURRIDO"),SUMIF(S!$O:$O,$I138&amp;$O138&amp;$Q138&amp;UPPER(TEXT(BZ$4,"MMMMYYYY"))&amp;$Z138,IF($W$1="Pesos CLP",S!$AD:$AD,S!$AO:$AO)),0)</f>
        <v>0</v>
      </c>
      <c r="CA138" s="19">
        <f>IF(OR($I138="REAL",$I138="INCURRIDO"),SUMIF(S!$O:$O,$I138&amp;$O138&amp;$Q138&amp;UPPER(TEXT(CA$4,"MMMMYYYY"))&amp;$Z138,IF($W$1="Pesos CLP",S!$AD:$AD,S!$AO:$AO)),0)</f>
        <v>0</v>
      </c>
      <c r="CB138" s="19">
        <f>IF(OR($I138="REAL",$I138="INCURRIDO"),SUMIF(S!$O:$O,$I138&amp;$O138&amp;$Q138&amp;UPPER(TEXT(CB$4,"MMMMYYYY"))&amp;$Z138,IF($W$1="Pesos CLP",S!$AD:$AD,S!$AO:$AO)),0)</f>
        <v>0</v>
      </c>
      <c r="CC138" s="19">
        <f>IF(OR($I138="REAL",$I138="INCURRIDO"),SUMIF(S!$O:$O,$I138&amp;$O138&amp;$Q138&amp;UPPER(TEXT(CC$4,"MMMMYYYY"))&amp;$Z138,IF($W$1="Pesos CLP",S!$AD:$AD,S!$AO:$AO)),0)</f>
        <v>0</v>
      </c>
      <c r="CD138" s="19">
        <f>IF(OR($I138="REAL",$I138="INCURRIDO"),SUMIF(S!$O:$O,$I138&amp;$O138&amp;$Q138&amp;UPPER(TEXT(CD$4,"MMMMYYYY"))&amp;$Z138,IF($W$1="Pesos CLP",S!$AD:$AD,S!$AO:$AO)),0)</f>
        <v>0</v>
      </c>
      <c r="CE138" s="19">
        <f>IF(OR($I138="REAL",$I138="INCURRIDO"),SUMIF(S!$O:$O,$I138&amp;$O138&amp;$Q138&amp;UPPER(TEXT(CE$4,"MMMMYYYY"))&amp;$Z138,IF($W$1="Pesos CLP",S!$AD:$AD,S!$AO:$AO)),0)</f>
        <v>0</v>
      </c>
      <c r="CF138" s="19">
        <f>IF(OR($I138="REAL",$I138="INCURRIDO"),SUMIF(S!$O:$O,$I138&amp;$O138&amp;$Q138&amp;UPPER(TEXT(CF$4,"MMMMYYYY"))&amp;$Z138,IF($W$1="Pesos CLP",S!$AD:$AD,S!$AO:$AO)),0)</f>
        <v>0</v>
      </c>
      <c r="CG138" s="19">
        <f>IF(OR($I138="REAL",$I138="INCURRIDO"),SUMIF(S!$O:$O,$I138&amp;$O138&amp;$Q138&amp;UPPER(TEXT(CG$4,"MMMMYYYY"))&amp;$Z138,IF($W$1="Pesos CLP",S!$AD:$AD,S!$AO:$AO)),0)</f>
        <v>0</v>
      </c>
      <c r="CH138" s="19">
        <f>IF(OR($I138="REAL",$I138="INCURRIDO"),SUMIF(S!$O:$O,$I138&amp;$O138&amp;$Q138&amp;UPPER(TEXT(CH$4,"MMMMYYYY"))&amp;$Z138,IF($W$1="Pesos CLP",S!$AD:$AD,S!$AO:$AO)),0)</f>
        <v>0</v>
      </c>
      <c r="CI138" s="19">
        <f>IF(OR($I138="REAL",$I138="INCURRIDO"),SUMIF(S!$O:$O,$I138&amp;$O138&amp;$Q138&amp;UPPER(TEXT(CI$4,"MMMMYYYY"))&amp;$Z138,IF($W$1="Pesos CLP",S!$AD:$AD,S!$AO:$AO)),0)</f>
        <v>0</v>
      </c>
      <c r="CJ138" s="19">
        <f>IF(OR($I138="REAL",$I138="INCURRIDO"),SUMIF(S!$O:$O,$I138&amp;$O138&amp;$Q138&amp;UPPER(TEXT(CJ$4,"MMMMYYYY"))&amp;$Z138,IF($W$1="Pesos CLP",S!$AD:$AD,S!$AO:$AO)),0)</f>
        <v>0</v>
      </c>
      <c r="CK138" s="378">
        <f t="shared" si="138"/>
        <v>5845.544603714291</v>
      </c>
      <c r="CL138" s="378">
        <f t="shared" si="138"/>
        <v>6471.8529541122498</v>
      </c>
      <c r="CM138" s="378">
        <f t="shared" si="138"/>
        <v>6263.0835039795966</v>
      </c>
      <c r="CN138" s="378">
        <f t="shared" si="138"/>
        <v>6471.8529541122498</v>
      </c>
      <c r="CO138" s="378">
        <f t="shared" si="138"/>
        <v>6263.0835039795966</v>
      </c>
      <c r="CP138" s="378">
        <f t="shared" si="138"/>
        <v>6471.8529541122498</v>
      </c>
      <c r="CQ138" s="378">
        <f t="shared" si="138"/>
        <v>6471.8529541122498</v>
      </c>
      <c r="CR138" s="378">
        <f t="shared" si="138"/>
        <v>6263.0835039795966</v>
      </c>
      <c r="CS138" s="378">
        <f t="shared" si="138"/>
        <v>6471.8529541122498</v>
      </c>
      <c r="CT138" s="378">
        <f t="shared" si="139"/>
        <v>6263.0835039795966</v>
      </c>
      <c r="CU138" s="378">
        <f t="shared" si="139"/>
        <v>6471.8529541122498</v>
      </c>
      <c r="CV138" s="378">
        <f t="shared" si="139"/>
        <v>0</v>
      </c>
      <c r="CW138" s="378">
        <f t="shared" si="139"/>
        <v>0</v>
      </c>
      <c r="CX138" s="378">
        <f t="shared" si="139"/>
        <v>0</v>
      </c>
      <c r="CY138" s="378">
        <f t="shared" si="139"/>
        <v>0</v>
      </c>
      <c r="CZ138" s="378">
        <f t="shared" si="139"/>
        <v>0</v>
      </c>
      <c r="DA138" s="378">
        <f t="shared" si="139"/>
        <v>0</v>
      </c>
      <c r="DB138" s="378">
        <f t="shared" si="139"/>
        <v>0</v>
      </c>
      <c r="DC138" s="378">
        <f t="shared" ref="DC138:DC155" si="144">(IF(AND(AND($T138&gt;=(DC$4-DAY(DC$4)+1),$T138&lt;=DC$4),AND($U138&gt;=(DC$4-DAY(DC$4)+1),$U138&lt;=DC$4)),$U138-$T138+1,IF(AND($T138&gt;=(DC$4-DAY(DC$4)+1),$T138&lt;=DC$4),DC$4-$T138+1,IF(AND($U138&gt;=(DC$4-DAY(DC$4)+1),$U138&lt;=DC$4),$U138-(DC$4-DAY(DC$4)+1)+1,IF(OR(AND((DC$4-DAY(DC$4)+1)&gt;=$T138,(DC$4-DAY(DC$4)+1)&lt;=$U138),AND((DC$4&gt;=$T138),(DC$4&lt;=$U138))),DC$4-(DC$4-DAY(DC$4)+1)+1,0))))/IF($R138="mes",_xlfn.DAYS(DC$4,(DC$4-DAY(DC$4)+1))+1,(_xlfn.DAYS($U138,$T138)+1))*$S138)*IF($X$1="Físico",1,$X138)</f>
        <v>0</v>
      </c>
      <c r="DD138" s="378">
        <f t="shared" si="140"/>
        <v>0</v>
      </c>
      <c r="DE138" s="378">
        <f t="shared" si="140"/>
        <v>0</v>
      </c>
      <c r="DF138" s="378">
        <f t="shared" si="140"/>
        <v>0</v>
      </c>
      <c r="DG138" s="378">
        <f t="shared" si="140"/>
        <v>0</v>
      </c>
      <c r="DH138" s="378">
        <f t="shared" si="140"/>
        <v>0</v>
      </c>
      <c r="DI138" s="378">
        <f t="shared" si="140"/>
        <v>0</v>
      </c>
      <c r="DJ138" s="378">
        <f t="shared" si="140"/>
        <v>0</v>
      </c>
      <c r="DK138" s="378">
        <f t="shared" si="140"/>
        <v>0</v>
      </c>
      <c r="DL138" s="378">
        <f t="shared" si="140"/>
        <v>0</v>
      </c>
      <c r="DM138" s="378">
        <f t="shared" si="140"/>
        <v>0</v>
      </c>
      <c r="DN138" s="378">
        <f t="shared" si="141"/>
        <v>0</v>
      </c>
      <c r="DO138" s="378">
        <f t="shared" si="141"/>
        <v>0</v>
      </c>
      <c r="DP138" s="378">
        <f t="shared" si="141"/>
        <v>0</v>
      </c>
      <c r="DQ138" s="378">
        <f t="shared" si="141"/>
        <v>0</v>
      </c>
      <c r="DR138" s="378">
        <f t="shared" si="141"/>
        <v>0</v>
      </c>
      <c r="DS138" s="378">
        <f t="shared" si="141"/>
        <v>0</v>
      </c>
      <c r="DT138" s="378">
        <f t="shared" si="141"/>
        <v>0</v>
      </c>
      <c r="DU138" s="378">
        <f t="shared" si="141"/>
        <v>0</v>
      </c>
      <c r="DV138" s="378">
        <f t="shared" si="141"/>
        <v>0</v>
      </c>
      <c r="DW138" s="378">
        <f t="shared" si="141"/>
        <v>0</v>
      </c>
      <c r="DX138" s="378">
        <f t="shared" si="142"/>
        <v>0</v>
      </c>
      <c r="DY138" s="378">
        <f t="shared" si="142"/>
        <v>0</v>
      </c>
      <c r="DZ138" s="378">
        <f t="shared" si="142"/>
        <v>0</v>
      </c>
      <c r="EA138" s="378">
        <f t="shared" si="142"/>
        <v>0</v>
      </c>
      <c r="EB138" s="378">
        <f t="shared" si="142"/>
        <v>0</v>
      </c>
      <c r="EC138" s="378">
        <f t="shared" si="142"/>
        <v>0</v>
      </c>
      <c r="ED138" s="378">
        <f t="shared" si="142"/>
        <v>0</v>
      </c>
      <c r="EE138" s="378">
        <f t="shared" si="142"/>
        <v>0</v>
      </c>
      <c r="EF138" s="378">
        <f t="shared" si="142"/>
        <v>0</v>
      </c>
      <c r="EG138" s="378">
        <f t="shared" si="142"/>
        <v>0</v>
      </c>
      <c r="EH138" s="378">
        <f t="shared" si="143"/>
        <v>0</v>
      </c>
      <c r="EI138" s="378">
        <f t="shared" si="143"/>
        <v>0</v>
      </c>
      <c r="EJ138" s="378">
        <f t="shared" si="143"/>
        <v>0</v>
      </c>
      <c r="EK138" s="378">
        <f t="shared" si="143"/>
        <v>0</v>
      </c>
      <c r="EL138" s="378">
        <f t="shared" si="143"/>
        <v>0</v>
      </c>
      <c r="EM138" s="378">
        <f t="shared" si="143"/>
        <v>0</v>
      </c>
      <c r="EN138" s="378">
        <f t="shared" si="143"/>
        <v>0</v>
      </c>
      <c r="EO138" s="378">
        <f t="shared" si="143"/>
        <v>0</v>
      </c>
      <c r="EP138" s="378">
        <f t="shared" si="143"/>
        <v>0</v>
      </c>
      <c r="EQ138" s="378">
        <f t="shared" si="143"/>
        <v>0</v>
      </c>
    </row>
    <row r="139" spans="1:147" x14ac:dyDescent="0.3">
      <c r="A139" s="368"/>
      <c r="B139" s="368"/>
      <c r="C139" s="368"/>
      <c r="D139" s="368">
        <f t="shared" si="136"/>
        <v>1.034195933456562</v>
      </c>
      <c r="E139" s="368" t="str">
        <f>VLOOKUP(TEXT(Z139,0),'G2'!B:D,3,0)</f>
        <v>MN</v>
      </c>
      <c r="F139" s="816">
        <f t="shared" si="135"/>
        <v>0</v>
      </c>
      <c r="G139" s="755">
        <f t="shared" si="137"/>
        <v>0</v>
      </c>
      <c r="H139" s="756" t="s">
        <v>1190</v>
      </c>
      <c r="I139" s="370" t="s">
        <v>93</v>
      </c>
      <c r="J139" s="370" t="s">
        <v>269</v>
      </c>
      <c r="K139" s="368">
        <v>510114</v>
      </c>
      <c r="L139" s="368" t="s">
        <v>24</v>
      </c>
      <c r="M139" s="369"/>
      <c r="N139" s="370" t="s">
        <v>1046</v>
      </c>
      <c r="O139" s="370" t="s">
        <v>613</v>
      </c>
      <c r="P139" s="643" t="s">
        <v>1166</v>
      </c>
      <c r="Q139" s="370" t="s">
        <v>695</v>
      </c>
      <c r="R139" s="370" t="s">
        <v>1047</v>
      </c>
      <c r="S139" s="714">
        <v>270</v>
      </c>
      <c r="T139" s="372">
        <v>46388</v>
      </c>
      <c r="U139" s="372">
        <v>46873</v>
      </c>
      <c r="V139" s="373">
        <v>16</v>
      </c>
      <c r="W139" s="374">
        <v>372310.53604436235</v>
      </c>
      <c r="X139" s="17" cm="1">
        <f t="array" ref="X139">+IF($W$1="Pesos CLP",W139,W139/TC)*MB_24A25</f>
        <v>424.49788193639489</v>
      </c>
      <c r="Y139" s="18">
        <f t="shared" si="107"/>
        <v>114614.4281228266</v>
      </c>
      <c r="Z139">
        <v>91243110</v>
      </c>
      <c r="AA139" s="19">
        <f>IF(OR($I139="REAL",$I139="INCURRIDO"),SUMIF(S!$O:$O,$I139&amp;$O139&amp;$Q139&amp;UPPER(TEXT(AA$4,"MMMMYYYY"))&amp;$Z139,IF($W$1="Pesos CLP",S!$AD:$AD,S!$AO:$AO)),0)</f>
        <v>0</v>
      </c>
      <c r="AB139" s="19">
        <f>IF(OR($I139="REAL",$I139="INCURRIDO"),SUMIF(S!$O:$O,$I139&amp;$O139&amp;$Q139&amp;UPPER(TEXT(AB$4,"MMMMYYYY"))&amp;$Z139,IF($W$1="Pesos CLP",S!$AD:$AD,S!$AO:$AO)),0)</f>
        <v>0</v>
      </c>
      <c r="AC139" s="19">
        <f>IF(OR($I139="REAL",$I139="INCURRIDO"),SUMIF(S!$O:$O,$I139&amp;$O139&amp;$Q139&amp;UPPER(TEXT(AC$4,"MMMMYYYY"))&amp;$Z139,IF($W$1="Pesos CLP",S!$AD:$AD,S!$AO:$AO)),0)</f>
        <v>0</v>
      </c>
      <c r="AD139" s="19">
        <f>IF(OR($I139="REAL",$I139="INCURRIDO"),SUMIF(S!$O:$O,$I139&amp;$O139&amp;$Q139&amp;UPPER(TEXT(AD$4,"MMMMYYYY"))&amp;$Z139,IF($W$1="Pesos CLP",S!$AD:$AD,S!$AO:$AO)),0)</f>
        <v>0</v>
      </c>
      <c r="AE139" s="19">
        <f>IF(OR($I139="REAL",$I139="INCURRIDO"),SUMIF(S!$O:$O,$I139&amp;$O139&amp;$Q139&amp;UPPER(TEXT(AE$4,"MMMMYYYY"))&amp;$Z139,IF($W$1="Pesos CLP",S!$AD:$AD,S!$AO:$AO)),0)</f>
        <v>0</v>
      </c>
      <c r="AF139" s="19">
        <f>IF(OR($I139="REAL",$I139="INCURRIDO"),SUMIF(S!$O:$O,$I139&amp;$O139&amp;$Q139&amp;UPPER(TEXT(AF$4,"MMMMYYYY"))&amp;$Z139,IF($W$1="Pesos CLP",S!$AD:$AD,S!$AO:$AO)),0)</f>
        <v>0</v>
      </c>
      <c r="AG139" s="19">
        <f>IF(OR($I139="REAL",$I139="INCURRIDO"),SUMIF(S!$O:$O,$I139&amp;$O139&amp;$Q139&amp;UPPER(TEXT(AG$4,"MMMMYYYY"))&amp;$Z139,IF($W$1="Pesos CLP",S!$AD:$AD,S!$AO:$AO)),0)</f>
        <v>0</v>
      </c>
      <c r="AH139" s="19">
        <f>IF(OR($I139="REAL",$I139="INCURRIDO"),SUMIF(S!$O:$O,$I139&amp;$O139&amp;$Q139&amp;UPPER(TEXT(AH$4,"MMMMYYYY"))&amp;$Z139,IF($W$1="Pesos CLP",S!$AD:$AD,S!$AO:$AO)),0)</f>
        <v>0</v>
      </c>
      <c r="AI139" s="19">
        <f>IF(OR($I139="REAL",$I139="INCURRIDO"),SUMIF(S!$O:$O,$I139&amp;$O139&amp;$Q139&amp;UPPER(TEXT(AI$4,"MMMMYYYY"))&amp;$Z139,IF($W$1="Pesos CLP",S!$AD:$AD,S!$AO:$AO)),0)</f>
        <v>0</v>
      </c>
      <c r="AJ139" s="19">
        <f>IF(OR($I139="REAL",$I139="INCURRIDO"),SUMIF(S!$O:$O,$I139&amp;$O139&amp;$Q139&amp;UPPER(TEXT(AJ$4,"MMMMYYYY"))&amp;$Z139,IF($W$1="Pesos CLP",S!$AD:$AD,S!$AO:$AO)),0)</f>
        <v>0</v>
      </c>
      <c r="AK139" s="19">
        <f>IF(OR($I139="REAL",$I139="INCURRIDO"),SUMIF(S!$O:$O,$I139&amp;$O139&amp;$Q139&amp;UPPER(TEXT(AK$4,"MMMMYYYY"))&amp;$Z139,IF($W$1="Pesos CLP",S!$AD:$AD,S!$AO:$AO)),0)</f>
        <v>0</v>
      </c>
      <c r="AL139" s="19">
        <f>IF(OR($I139="REAL",$I139="INCURRIDO"),SUMIF(S!$O:$O,$I139&amp;$O139&amp;$Q139&amp;UPPER(TEXT(AL$4,"MMMMYYYY"))&amp;$Z139,IF($W$1="Pesos CLP",S!$AD:$AD,S!$AO:$AO)),0)</f>
        <v>0</v>
      </c>
      <c r="AM139" s="19">
        <f>IF(OR($I139="REAL",$I139="INCURRIDO"),SUMIF(S!$O:$O,$I139&amp;$O139&amp;$Q139&amp;UPPER(TEXT(AM$4,"MMMMYYYY"))&amp;$Z139,IF($W$1="Pesos CLP",S!$AD:$AD,S!$AO:$AO)),0)</f>
        <v>0</v>
      </c>
      <c r="AN139" s="19">
        <f>IF(OR($I139="REAL",$I139="INCURRIDO"),SUMIF(S!$O:$O,$I139&amp;$O139&amp;$Q139&amp;UPPER(TEXT(AN$4,"MMMMYYYY"))&amp;$Z139,IF($W$1="Pesos CLP",S!$AD:$AD,S!$AO:$AO)),0)</f>
        <v>0</v>
      </c>
      <c r="AO139" s="19">
        <f>IF(OR($I139="REAL",$I139="INCURRIDO"),SUMIF(S!$O:$O,$I139&amp;$O139&amp;$Q139&amp;UPPER(TEXT(AO$4,"MMMMYYYY"))&amp;$Z139,IF($W$1="Pesos CLP",S!$AD:$AD,S!$AO:$AO)),0)</f>
        <v>0</v>
      </c>
      <c r="AP139" s="19">
        <f>IF(OR($I139="REAL",$I139="INCURRIDO"),SUMIF(S!$O:$O,$I139&amp;$O139&amp;$Q139&amp;UPPER(TEXT(AP$4,"MMMMYYYY"))&amp;$Z139,IF($W$1="Pesos CLP",S!$AD:$AD,S!$AO:$AO)),0)</f>
        <v>0</v>
      </c>
      <c r="AQ139" s="19">
        <f>IF(OR($I139="REAL",$I139="INCURRIDO"),SUMIF(S!$O:$O,$I139&amp;$O139&amp;$Q139&amp;UPPER(TEXT(AQ$4,"MMMMYYYY"))&amp;$Z139,IF($W$1="Pesos CLP",S!$AD:$AD,S!$AO:$AO)),0)</f>
        <v>0</v>
      </c>
      <c r="AR139" s="19">
        <f>IF(OR($I139="REAL",$I139="INCURRIDO"),SUMIF(S!$O:$O,$I139&amp;$O139&amp;$Q139&amp;UPPER(TEXT(AR$4,"MMMMYYYY"))&amp;$Z139,IF($W$1="Pesos CLP",S!$AD:$AD,S!$AO:$AO)),0)</f>
        <v>0</v>
      </c>
      <c r="AS139" s="19">
        <f>IF(OR($I139="REAL",$I139="INCURRIDO"),SUMIF(S!$O:$O,$I139&amp;$O139&amp;$Q139&amp;UPPER(TEXT(AS$4,"MMMMYYYY"))&amp;$Z139,IF($W$1="Pesos CLP",S!$AD:$AD,S!$AO:$AO)),0)</f>
        <v>0</v>
      </c>
      <c r="AT139" s="19">
        <f>IF(OR($I139="REAL",$I139="INCURRIDO"),SUMIF(S!$O:$O,$I139&amp;$O139&amp;$Q139&amp;UPPER(TEXT(AT$4,"MMMMYYYY"))&amp;$Z139,IF($W$1="Pesos CLP",S!$AD:$AD,S!$AO:$AO)),0)</f>
        <v>0</v>
      </c>
      <c r="AU139" s="19">
        <f>IF(OR($I139="REAL",$I139="INCURRIDO"),SUMIF(S!$O:$O,$I139&amp;$O139&amp;$Q139&amp;UPPER(TEXT(AU$4,"MMMMYYYY"))&amp;$Z139,IF($W$1="Pesos CLP",S!$AD:$AD,S!$AO:$AO)),0)</f>
        <v>0</v>
      </c>
      <c r="AV139" s="19">
        <f>IF(OR($I139="REAL",$I139="INCURRIDO"),SUMIF(S!$O:$O,$I139&amp;$O139&amp;$Q139&amp;UPPER(TEXT(AV$4,"MMMMYYYY"))&amp;$Z139,IF($W$1="Pesos CLP",S!$AD:$AD,S!$AO:$AO)),0)</f>
        <v>0</v>
      </c>
      <c r="AW139" s="19">
        <f>IF(OR($I139="REAL",$I139="INCURRIDO"),SUMIF(S!$O:$O,$I139&amp;$O139&amp;$Q139&amp;UPPER(TEXT(AW$4,"MMMMYYYY"))&amp;$Z139,IF($W$1="Pesos CLP",S!$AD:$AD,S!$AO:$AO)),0)</f>
        <v>0</v>
      </c>
      <c r="AX139" s="19">
        <f>IF(OR($I139="REAL",$I139="INCURRIDO"),SUMIF(S!$O:$O,$I139&amp;$O139&amp;$Q139&amp;UPPER(TEXT(AX$4,"MMMMYYYY"))&amp;$Z139,IF($W$1="Pesos CLP",S!$AD:$AD,S!$AO:$AO)),0)</f>
        <v>0</v>
      </c>
      <c r="AY139" s="19">
        <f>IF(OR($I139="REAL",$I139="INCURRIDO"),SUMIF(S!$O:$O,$I139&amp;$O139&amp;$Q139&amp;UPPER(TEXT(AY$4,"MMMMYYYY"))&amp;$Z139,IF($W$1="Pesos CLP",S!$AD:$AD,S!$AO:$AO)),0)</f>
        <v>0</v>
      </c>
      <c r="AZ139" s="19">
        <f>IF(OR($I139="REAL",$I139="INCURRIDO"),SUMIF(S!$O:$O,$I139&amp;$O139&amp;$Q139&amp;UPPER(TEXT(AZ$4,"MMMMYYYY"))&amp;$Z139,IF($W$1="Pesos CLP",S!$AD:$AD,S!$AO:$AO)),0)</f>
        <v>0</v>
      </c>
      <c r="BA139" s="19">
        <f>IF(OR($I139="REAL",$I139="INCURRIDO"),SUMIF(S!$O:$O,$I139&amp;$O139&amp;$Q139&amp;UPPER(TEXT(BA$4,"MMMMYYYY"))&amp;$Z139,IF($W$1="Pesos CLP",S!$AD:$AD,S!$AO:$AO)),0)</f>
        <v>0</v>
      </c>
      <c r="BB139" s="19">
        <f>IF(OR($I139="REAL",$I139="INCURRIDO"),SUMIF(S!$O:$O,$I139&amp;$O139&amp;$Q139&amp;UPPER(TEXT(BB$4,"MMMMYYYY"))&amp;$Z139,IF($W$1="Pesos CLP",S!$AD:$AD,S!$AO:$AO)),0)</f>
        <v>0</v>
      </c>
      <c r="BC139" s="19">
        <f>IF(OR($I139="REAL",$I139="INCURRIDO"),SUMIF(S!$O:$O,$I139&amp;$O139&amp;$Q139&amp;UPPER(TEXT(BC$4,"MMMMYYYY"))&amp;$Z139,IF($W$1="Pesos CLP",S!$AD:$AD,S!$AO:$AO)),0)</f>
        <v>0</v>
      </c>
      <c r="BD139" s="19">
        <f>IF(OR($I139="REAL",$I139="INCURRIDO"),SUMIF(S!$O:$O,$I139&amp;$O139&amp;$Q139&amp;UPPER(TEXT(BD$4,"MMMMYYYY"))&amp;$Z139,IF($W$1="Pesos CLP",S!$AD:$AD,S!$AO:$AO)),0)</f>
        <v>0</v>
      </c>
      <c r="BE139" s="19">
        <f>IF(OR($I139="REAL",$I139="INCURRIDO"),SUMIF(S!$O:$O,$I139&amp;$O139&amp;$Q139&amp;UPPER(TEXT(BE$4,"MMMMYYYY"))&amp;$Z139,IF($W$1="Pesos CLP",S!$AD:$AD,S!$AO:$AO)),0)</f>
        <v>0</v>
      </c>
      <c r="BF139" s="19">
        <f>IF(OR($I139="REAL",$I139="INCURRIDO"),SUMIF(S!$O:$O,$I139&amp;$O139&amp;$Q139&amp;UPPER(TEXT(BF$4,"MMMMYYYY"))&amp;$Z139,IF($W$1="Pesos CLP",S!$AD:$AD,S!$AO:$AO)),0)</f>
        <v>0</v>
      </c>
      <c r="BG139" s="19">
        <f>IF(OR($I139="REAL",$I139="INCURRIDO"),SUMIF(S!$O:$O,$I139&amp;$O139&amp;$Q139&amp;UPPER(TEXT(BG$4,"MMMMYYYY"))&amp;$Z139,IF($W$1="Pesos CLP",S!$AD:$AD,S!$AO:$AO)),0)</f>
        <v>0</v>
      </c>
      <c r="BH139" s="19">
        <f>IF(OR($I139="REAL",$I139="INCURRIDO"),SUMIF(S!$O:$O,$I139&amp;$O139&amp;$Q139&amp;UPPER(TEXT(BH$4,"MMMMYYYY"))&amp;$Z139,IF($W$1="Pesos CLP",S!$AD:$AD,S!$AO:$AO)),0)</f>
        <v>0</v>
      </c>
      <c r="BI139" s="19">
        <f>IF(OR($I139="REAL",$I139="INCURRIDO"),SUMIF(S!$O:$O,$I139&amp;$O139&amp;$Q139&amp;UPPER(TEXT(BI$4,"MMMMYYYY"))&amp;$Z139,IF($W$1="Pesos CLP",S!$AD:$AD,S!$AO:$AO)),0)</f>
        <v>0</v>
      </c>
      <c r="BJ139" s="19">
        <f>IF(OR($I139="REAL",$I139="INCURRIDO"),SUMIF(S!$O:$O,$I139&amp;$O139&amp;$Q139&amp;UPPER(TEXT(BJ$4,"MMMMYYYY"))&amp;$Z139,IF($W$1="Pesos CLP",S!$AD:$AD,S!$AO:$AO)),0)</f>
        <v>0</v>
      </c>
      <c r="BK139" s="19">
        <f>IF(OR($I139="REAL",$I139="INCURRIDO"),SUMIF(S!$O:$O,$I139&amp;$O139&amp;$Q139&amp;UPPER(TEXT(BK$4,"MMMMYYYY"))&amp;$Z139,IF($W$1="Pesos CLP",S!$AD:$AD,S!$AO:$AO)),0)</f>
        <v>0</v>
      </c>
      <c r="BL139" s="19">
        <f>IF(OR($I139="REAL",$I139="INCURRIDO"),SUMIF(S!$O:$O,$I139&amp;$O139&amp;$Q139&amp;UPPER(TEXT(BL$4,"MMMMYYYY"))&amp;$Z139,IF($W$1="Pesos CLP",S!$AD:$AD,S!$AO:$AO)),0)</f>
        <v>0</v>
      </c>
      <c r="BM139" s="19">
        <f>IF(OR($I139="REAL",$I139="INCURRIDO"),SUMIF(S!$O:$O,$I139&amp;$O139&amp;$Q139&amp;UPPER(TEXT(BM$4,"MMMMYYYY"))&amp;$Z139,IF($W$1="Pesos CLP",S!$AD:$AD,S!$AO:$AO)),0)</f>
        <v>0</v>
      </c>
      <c r="BN139" s="19">
        <f>IF(OR($I139="REAL",$I139="INCURRIDO"),SUMIF(S!$O:$O,$I139&amp;$O139&amp;$Q139&amp;UPPER(TEXT(BN$4,"MMMMYYYY"))&amp;$Z139,IF($W$1="Pesos CLP",S!$AD:$AD,S!$AO:$AO)),0)</f>
        <v>0</v>
      </c>
      <c r="BO139" s="19">
        <f>IF(OR($I139="REAL",$I139="INCURRIDO"),SUMIF(S!$O:$O,$I139&amp;$O139&amp;$Q139&amp;UPPER(TEXT(BO$4,"MMMMYYYY"))&amp;$Z139,IF($W$1="Pesos CLP",S!$AD:$AD,S!$AO:$AO)),0)</f>
        <v>0</v>
      </c>
      <c r="BP139" s="19">
        <f>IF(OR($I139="REAL",$I139="INCURRIDO"),SUMIF(S!$O:$O,$I139&amp;$O139&amp;$Q139&amp;UPPER(TEXT(BP$4,"MMMMYYYY"))&amp;$Z139,IF($W$1="Pesos CLP",S!$AD:$AD,S!$AO:$AO)),0)</f>
        <v>0</v>
      </c>
      <c r="BQ139" s="19">
        <f>IF(OR($I139="REAL",$I139="INCURRIDO"),SUMIF(S!$O:$O,$I139&amp;$O139&amp;$Q139&amp;UPPER(TEXT(BQ$4,"MMMMYYYY"))&amp;$Z139,IF($W$1="Pesos CLP",S!$AD:$AD,S!$AO:$AO)),0)</f>
        <v>0</v>
      </c>
      <c r="BR139" s="19">
        <f>IF(OR($I139="REAL",$I139="INCURRIDO"),SUMIF(S!$O:$O,$I139&amp;$O139&amp;$Q139&amp;UPPER(TEXT(BR$4,"MMMMYYYY"))&amp;$Z139,IF($W$1="Pesos CLP",S!$AD:$AD,S!$AO:$AO)),0)</f>
        <v>0</v>
      </c>
      <c r="BS139" s="19">
        <f>IF(OR($I139="REAL",$I139="INCURRIDO"),SUMIF(S!$O:$O,$I139&amp;$O139&amp;$Q139&amp;UPPER(TEXT(BS$4,"MMMMYYYY"))&amp;$Z139,IF($W$1="Pesos CLP",S!$AD:$AD,S!$AO:$AO)),0)</f>
        <v>0</v>
      </c>
      <c r="BT139" s="19">
        <f>IF(OR($I139="REAL",$I139="INCURRIDO"),SUMIF(S!$O:$O,$I139&amp;$O139&amp;$Q139&amp;UPPER(TEXT(BT$4,"MMMMYYYY"))&amp;$Z139,IF($W$1="Pesos CLP",S!$AD:$AD,S!$AO:$AO)),0)</f>
        <v>0</v>
      </c>
      <c r="BU139" s="19">
        <f>IF(OR($I139="REAL",$I139="INCURRIDO"),SUMIF(S!$O:$O,$I139&amp;$O139&amp;$Q139&amp;UPPER(TEXT(BU$4,"MMMMYYYY"))&amp;$Z139,IF($W$1="Pesos CLP",S!$AD:$AD,S!$AO:$AO)),0)</f>
        <v>0</v>
      </c>
      <c r="BV139" s="19">
        <f>IF(OR($I139="REAL",$I139="INCURRIDO"),SUMIF(S!$O:$O,$I139&amp;$O139&amp;$Q139&amp;UPPER(TEXT(BV$4,"MMMMYYYY"))&amp;$Z139,IF($W$1="Pesos CLP",S!$AD:$AD,S!$AO:$AO)),0)</f>
        <v>0</v>
      </c>
      <c r="BW139" s="19">
        <f>IF(OR($I139="REAL",$I139="INCURRIDO"),SUMIF(S!$O:$O,$I139&amp;$O139&amp;$Q139&amp;UPPER(TEXT(BW$4,"MMMMYYYY"))&amp;$Z139,IF($W$1="Pesos CLP",S!$AD:$AD,S!$AO:$AO)),0)</f>
        <v>0</v>
      </c>
      <c r="BX139" s="19">
        <f>IF(OR($I139="REAL",$I139="INCURRIDO"),SUMIF(S!$O:$O,$I139&amp;$O139&amp;$Q139&amp;UPPER(TEXT(BX$4,"MMMMYYYY"))&amp;$Z139,IF($W$1="Pesos CLP",S!$AD:$AD,S!$AO:$AO)),0)</f>
        <v>0</v>
      </c>
      <c r="BY139" s="19">
        <f>IF(OR($I139="REAL",$I139="INCURRIDO"),SUMIF(S!$O:$O,$I139&amp;$O139&amp;$Q139&amp;UPPER(TEXT(BY$4,"MMMMYYYY"))&amp;$Z139,IF($W$1="Pesos CLP",S!$AD:$AD,S!$AO:$AO)),0)</f>
        <v>0</v>
      </c>
      <c r="BZ139" s="19">
        <f>IF(OR($I139="REAL",$I139="INCURRIDO"),SUMIF(S!$O:$O,$I139&amp;$O139&amp;$Q139&amp;UPPER(TEXT(BZ$4,"MMMMYYYY"))&amp;$Z139,IF($W$1="Pesos CLP",S!$AD:$AD,S!$AO:$AO)),0)</f>
        <v>0</v>
      </c>
      <c r="CA139" s="19">
        <f>IF(OR($I139="REAL",$I139="INCURRIDO"),SUMIF(S!$O:$O,$I139&amp;$O139&amp;$Q139&amp;UPPER(TEXT(CA$4,"MMMMYYYY"))&amp;$Z139,IF($W$1="Pesos CLP",S!$AD:$AD,S!$AO:$AO)),0)</f>
        <v>0</v>
      </c>
      <c r="CB139" s="19">
        <f>IF(OR($I139="REAL",$I139="INCURRIDO"),SUMIF(S!$O:$O,$I139&amp;$O139&amp;$Q139&amp;UPPER(TEXT(CB$4,"MMMMYYYY"))&amp;$Z139,IF($W$1="Pesos CLP",S!$AD:$AD,S!$AO:$AO)),0)</f>
        <v>0</v>
      </c>
      <c r="CC139" s="19">
        <f>IF(OR($I139="REAL",$I139="INCURRIDO"),SUMIF(S!$O:$O,$I139&amp;$O139&amp;$Q139&amp;UPPER(TEXT(CC$4,"MMMMYYYY"))&amp;$Z139,IF($W$1="Pesos CLP",S!$AD:$AD,S!$AO:$AO)),0)</f>
        <v>0</v>
      </c>
      <c r="CD139" s="19">
        <f>IF(OR($I139="REAL",$I139="INCURRIDO"),SUMIF(S!$O:$O,$I139&amp;$O139&amp;$Q139&amp;UPPER(TEXT(CD$4,"MMMMYYYY"))&amp;$Z139,IF($W$1="Pesos CLP",S!$AD:$AD,S!$AO:$AO)),0)</f>
        <v>0</v>
      </c>
      <c r="CE139" s="19">
        <f>IF(OR($I139="REAL",$I139="INCURRIDO"),SUMIF(S!$O:$O,$I139&amp;$O139&amp;$Q139&amp;UPPER(TEXT(CE$4,"MMMMYYYY"))&amp;$Z139,IF($W$1="Pesos CLP",S!$AD:$AD,S!$AO:$AO)),0)</f>
        <v>0</v>
      </c>
      <c r="CF139" s="19">
        <f>IF(OR($I139="REAL",$I139="INCURRIDO"),SUMIF(S!$O:$O,$I139&amp;$O139&amp;$Q139&amp;UPPER(TEXT(CF$4,"MMMMYYYY"))&amp;$Z139,IF($W$1="Pesos CLP",S!$AD:$AD,S!$AO:$AO)),0)</f>
        <v>0</v>
      </c>
      <c r="CG139" s="19">
        <f>IF(OR($I139="REAL",$I139="INCURRIDO"),SUMIF(S!$O:$O,$I139&amp;$O139&amp;$Q139&amp;UPPER(TEXT(CG$4,"MMMMYYYY"))&amp;$Z139,IF($W$1="Pesos CLP",S!$AD:$AD,S!$AO:$AO)),0)</f>
        <v>0</v>
      </c>
      <c r="CH139" s="19">
        <f>IF(OR($I139="REAL",$I139="INCURRIDO"),SUMIF(S!$O:$O,$I139&amp;$O139&amp;$Q139&amp;UPPER(TEXT(CH$4,"MMMMYYYY"))&amp;$Z139,IF($W$1="Pesos CLP",S!$AD:$AD,S!$AO:$AO)),0)</f>
        <v>0</v>
      </c>
      <c r="CI139" s="19">
        <f>IF(OR($I139="REAL",$I139="INCURRIDO"),SUMIF(S!$O:$O,$I139&amp;$O139&amp;$Q139&amp;UPPER(TEXT(CI$4,"MMMMYYYY"))&amp;$Z139,IF($W$1="Pesos CLP",S!$AD:$AD,S!$AO:$AO)),0)</f>
        <v>0</v>
      </c>
      <c r="CJ139" s="19">
        <f>IF(OR($I139="REAL",$I139="INCURRIDO"),SUMIF(S!$O:$O,$I139&amp;$O139&amp;$Q139&amp;UPPER(TEXT(CJ$4,"MMMMYYYY"))&amp;$Z139,IF($W$1="Pesos CLP",S!$AD:$AD,S!$AO:$AO)),0)</f>
        <v>0</v>
      </c>
      <c r="CK139" s="378">
        <f t="shared" si="138"/>
        <v>0</v>
      </c>
      <c r="CL139" s="378">
        <f t="shared" si="138"/>
        <v>0</v>
      </c>
      <c r="CM139" s="378">
        <f t="shared" si="138"/>
        <v>0</v>
      </c>
      <c r="CN139" s="378">
        <f t="shared" si="138"/>
        <v>0</v>
      </c>
      <c r="CO139" s="378">
        <f t="shared" si="138"/>
        <v>0</v>
      </c>
      <c r="CP139" s="378">
        <f t="shared" si="138"/>
        <v>0</v>
      </c>
      <c r="CQ139" s="378">
        <f t="shared" si="138"/>
        <v>0</v>
      </c>
      <c r="CR139" s="378">
        <f t="shared" si="138"/>
        <v>0</v>
      </c>
      <c r="CS139" s="378">
        <f t="shared" si="138"/>
        <v>0</v>
      </c>
      <c r="CT139" s="378">
        <f t="shared" si="139"/>
        <v>0</v>
      </c>
      <c r="CU139" s="378">
        <f t="shared" si="139"/>
        <v>0</v>
      </c>
      <c r="CV139" s="378">
        <f t="shared" si="139"/>
        <v>7310.796855571245</v>
      </c>
      <c r="CW139" s="378">
        <f t="shared" si="139"/>
        <v>6603.3003856772539</v>
      </c>
      <c r="CX139" s="378">
        <f t="shared" si="139"/>
        <v>7310.796855571245</v>
      </c>
      <c r="CY139" s="378">
        <f t="shared" si="139"/>
        <v>7074.9646989399134</v>
      </c>
      <c r="CZ139" s="378">
        <f t="shared" si="139"/>
        <v>7310.796855571245</v>
      </c>
      <c r="DA139" s="378">
        <f t="shared" si="139"/>
        <v>7074.9646989399134</v>
      </c>
      <c r="DB139" s="378">
        <f t="shared" si="139"/>
        <v>7310.796855571245</v>
      </c>
      <c r="DC139" s="378">
        <f t="shared" si="144"/>
        <v>7310.796855571245</v>
      </c>
      <c r="DD139" s="378">
        <f t="shared" si="140"/>
        <v>7074.9646989399134</v>
      </c>
      <c r="DE139" s="378">
        <f t="shared" si="140"/>
        <v>7310.796855571245</v>
      </c>
      <c r="DF139" s="378">
        <f t="shared" si="140"/>
        <v>7074.9646989399134</v>
      </c>
      <c r="DG139" s="378">
        <f t="shared" si="140"/>
        <v>7310.796855571245</v>
      </c>
      <c r="DH139" s="378">
        <f t="shared" si="140"/>
        <v>7310.796855571245</v>
      </c>
      <c r="DI139" s="378">
        <f t="shared" si="140"/>
        <v>6839.1325423085846</v>
      </c>
      <c r="DJ139" s="378">
        <f t="shared" si="140"/>
        <v>7310.796855571245</v>
      </c>
      <c r="DK139" s="378">
        <f t="shared" si="140"/>
        <v>7074.9646989399134</v>
      </c>
      <c r="DL139" s="378">
        <f t="shared" si="140"/>
        <v>0</v>
      </c>
      <c r="DM139" s="378">
        <f t="shared" si="140"/>
        <v>0</v>
      </c>
      <c r="DN139" s="378">
        <f t="shared" si="141"/>
        <v>0</v>
      </c>
      <c r="DO139" s="378">
        <f t="shared" si="141"/>
        <v>0</v>
      </c>
      <c r="DP139" s="378">
        <f t="shared" si="141"/>
        <v>0</v>
      </c>
      <c r="DQ139" s="378">
        <f t="shared" si="141"/>
        <v>0</v>
      </c>
      <c r="DR139" s="378">
        <f t="shared" si="141"/>
        <v>0</v>
      </c>
      <c r="DS139" s="378">
        <f t="shared" si="141"/>
        <v>0</v>
      </c>
      <c r="DT139" s="378">
        <f t="shared" si="141"/>
        <v>0</v>
      </c>
      <c r="DU139" s="378">
        <f t="shared" si="141"/>
        <v>0</v>
      </c>
      <c r="DV139" s="378">
        <f t="shared" si="141"/>
        <v>0</v>
      </c>
      <c r="DW139" s="378">
        <f t="shared" si="141"/>
        <v>0</v>
      </c>
      <c r="DX139" s="378">
        <f t="shared" si="142"/>
        <v>0</v>
      </c>
      <c r="DY139" s="378">
        <f t="shared" si="142"/>
        <v>0</v>
      </c>
      <c r="DZ139" s="378">
        <f t="shared" si="142"/>
        <v>0</v>
      </c>
      <c r="EA139" s="378">
        <f t="shared" si="142"/>
        <v>0</v>
      </c>
      <c r="EB139" s="378">
        <f t="shared" si="142"/>
        <v>0</v>
      </c>
      <c r="EC139" s="378">
        <f t="shared" si="142"/>
        <v>0</v>
      </c>
      <c r="ED139" s="378">
        <f t="shared" si="142"/>
        <v>0</v>
      </c>
      <c r="EE139" s="378">
        <f t="shared" si="142"/>
        <v>0</v>
      </c>
      <c r="EF139" s="378">
        <f t="shared" si="142"/>
        <v>0</v>
      </c>
      <c r="EG139" s="378">
        <f t="shared" si="142"/>
        <v>0</v>
      </c>
      <c r="EH139" s="378">
        <f t="shared" si="143"/>
        <v>0</v>
      </c>
      <c r="EI139" s="378">
        <f t="shared" si="143"/>
        <v>0</v>
      </c>
      <c r="EJ139" s="378">
        <f t="shared" si="143"/>
        <v>0</v>
      </c>
      <c r="EK139" s="378">
        <f t="shared" si="143"/>
        <v>0</v>
      </c>
      <c r="EL139" s="378">
        <f t="shared" si="143"/>
        <v>0</v>
      </c>
      <c r="EM139" s="378">
        <f t="shared" si="143"/>
        <v>0</v>
      </c>
      <c r="EN139" s="378">
        <f t="shared" si="143"/>
        <v>0</v>
      </c>
      <c r="EO139" s="378">
        <f t="shared" si="143"/>
        <v>0</v>
      </c>
      <c r="EP139" s="378">
        <f t="shared" si="143"/>
        <v>0</v>
      </c>
      <c r="EQ139" s="378">
        <f t="shared" si="143"/>
        <v>0</v>
      </c>
    </row>
    <row r="140" spans="1:147" x14ac:dyDescent="0.3">
      <c r="A140" s="368"/>
      <c r="B140" s="368"/>
      <c r="C140" s="368"/>
      <c r="D140" s="368">
        <f t="shared" si="136"/>
        <v>1.034195933456562</v>
      </c>
      <c r="E140" s="368" t="str">
        <f>VLOOKUP(TEXT(Z140,0),'G2'!B:D,3,0)</f>
        <v>MN</v>
      </c>
      <c r="F140" s="816">
        <f t="shared" si="135"/>
        <v>0</v>
      </c>
      <c r="G140" s="755">
        <f t="shared" si="137"/>
        <v>0</v>
      </c>
      <c r="H140" s="756" t="s">
        <v>1190</v>
      </c>
      <c r="I140" s="370" t="s">
        <v>93</v>
      </c>
      <c r="J140" s="370" t="s">
        <v>269</v>
      </c>
      <c r="K140" s="368">
        <v>510114</v>
      </c>
      <c r="L140" s="368" t="s">
        <v>24</v>
      </c>
      <c r="M140" s="369"/>
      <c r="N140" s="370" t="s">
        <v>1051</v>
      </c>
      <c r="O140" s="370" t="s">
        <v>613</v>
      </c>
      <c r="P140" s="643" t="s">
        <v>1167</v>
      </c>
      <c r="Q140" s="370" t="s">
        <v>695</v>
      </c>
      <c r="R140" s="370" t="s">
        <v>1047</v>
      </c>
      <c r="S140" s="714">
        <v>15</v>
      </c>
      <c r="T140" s="372">
        <v>45870</v>
      </c>
      <c r="U140" s="372">
        <v>46022</v>
      </c>
      <c r="V140" s="373">
        <v>5</v>
      </c>
      <c r="W140" s="374">
        <v>372310.53604436235</v>
      </c>
      <c r="X140" s="17" cm="1">
        <f t="array" ref="X140">+IF($W$1="Pesos CLP",W140,W140/TC)*MB_24A25</f>
        <v>424.49788193639489</v>
      </c>
      <c r="Y140" s="18">
        <f t="shared" si="107"/>
        <v>0</v>
      </c>
      <c r="Z140">
        <v>91243110</v>
      </c>
      <c r="AA140" s="19">
        <f>IF(OR($I140="REAL",$I140="INCURRIDO"),SUMIF(S!$O:$O,$I140&amp;$O140&amp;$Q140&amp;UPPER(TEXT(AA$4,"MMMMYYYY"))&amp;$Z140,IF($W$1="Pesos CLP",S!$AD:$AD,S!$AO:$AO)),0)</f>
        <v>0</v>
      </c>
      <c r="AB140" s="19">
        <f>IF(OR($I140="REAL",$I140="INCURRIDO"),SUMIF(S!$O:$O,$I140&amp;$O140&amp;$Q140&amp;UPPER(TEXT(AB$4,"MMMMYYYY"))&amp;$Z140,IF($W$1="Pesos CLP",S!$AD:$AD,S!$AO:$AO)),0)</f>
        <v>0</v>
      </c>
      <c r="AC140" s="19">
        <f>IF(OR($I140="REAL",$I140="INCURRIDO"),SUMIF(S!$O:$O,$I140&amp;$O140&amp;$Q140&amp;UPPER(TEXT(AC$4,"MMMMYYYY"))&amp;$Z140,IF($W$1="Pesos CLP",S!$AD:$AD,S!$AO:$AO)),0)</f>
        <v>0</v>
      </c>
      <c r="AD140" s="19">
        <f>IF(OR($I140="REAL",$I140="INCURRIDO"),SUMIF(S!$O:$O,$I140&amp;$O140&amp;$Q140&amp;UPPER(TEXT(AD$4,"MMMMYYYY"))&amp;$Z140,IF($W$1="Pesos CLP",S!$AD:$AD,S!$AO:$AO)),0)</f>
        <v>0</v>
      </c>
      <c r="AE140" s="19">
        <f>IF(OR($I140="REAL",$I140="INCURRIDO"),SUMIF(S!$O:$O,$I140&amp;$O140&amp;$Q140&amp;UPPER(TEXT(AE$4,"MMMMYYYY"))&amp;$Z140,IF($W$1="Pesos CLP",S!$AD:$AD,S!$AO:$AO)),0)</f>
        <v>0</v>
      </c>
      <c r="AF140" s="19">
        <f>IF(OR($I140="REAL",$I140="INCURRIDO"),SUMIF(S!$O:$O,$I140&amp;$O140&amp;$Q140&amp;UPPER(TEXT(AF$4,"MMMMYYYY"))&amp;$Z140,IF($W$1="Pesos CLP",S!$AD:$AD,S!$AO:$AO)),0)</f>
        <v>0</v>
      </c>
      <c r="AG140" s="19">
        <f>IF(OR($I140="REAL",$I140="INCURRIDO"),SUMIF(S!$O:$O,$I140&amp;$O140&amp;$Q140&amp;UPPER(TEXT(AG$4,"MMMMYYYY"))&amp;$Z140,IF($W$1="Pesos CLP",S!$AD:$AD,S!$AO:$AO)),0)</f>
        <v>0</v>
      </c>
      <c r="AH140" s="19">
        <f>IF(OR($I140="REAL",$I140="INCURRIDO"),SUMIF(S!$O:$O,$I140&amp;$O140&amp;$Q140&amp;UPPER(TEXT(AH$4,"MMMMYYYY"))&amp;$Z140,IF($W$1="Pesos CLP",S!$AD:$AD,S!$AO:$AO)),0)</f>
        <v>0</v>
      </c>
      <c r="AI140" s="19">
        <f>IF(OR($I140="REAL",$I140="INCURRIDO"),SUMIF(S!$O:$O,$I140&amp;$O140&amp;$Q140&amp;UPPER(TEXT(AI$4,"MMMMYYYY"))&amp;$Z140,IF($W$1="Pesos CLP",S!$AD:$AD,S!$AO:$AO)),0)</f>
        <v>0</v>
      </c>
      <c r="AJ140" s="19">
        <f>IF(OR($I140="REAL",$I140="INCURRIDO"),SUMIF(S!$O:$O,$I140&amp;$O140&amp;$Q140&amp;UPPER(TEXT(AJ$4,"MMMMYYYY"))&amp;$Z140,IF($W$1="Pesos CLP",S!$AD:$AD,S!$AO:$AO)),0)</f>
        <v>0</v>
      </c>
      <c r="AK140" s="19">
        <f>IF(OR($I140="REAL",$I140="INCURRIDO"),SUMIF(S!$O:$O,$I140&amp;$O140&amp;$Q140&amp;UPPER(TEXT(AK$4,"MMMMYYYY"))&amp;$Z140,IF($W$1="Pesos CLP",S!$AD:$AD,S!$AO:$AO)),0)</f>
        <v>0</v>
      </c>
      <c r="AL140" s="19">
        <f>IF(OR($I140="REAL",$I140="INCURRIDO"),SUMIF(S!$O:$O,$I140&amp;$O140&amp;$Q140&amp;UPPER(TEXT(AL$4,"MMMMYYYY"))&amp;$Z140,IF($W$1="Pesos CLP",S!$AD:$AD,S!$AO:$AO)),0)</f>
        <v>0</v>
      </c>
      <c r="AM140" s="19">
        <f>IF(OR($I140="REAL",$I140="INCURRIDO"),SUMIF(S!$O:$O,$I140&amp;$O140&amp;$Q140&amp;UPPER(TEXT(AM$4,"MMMMYYYY"))&amp;$Z140,IF($W$1="Pesos CLP",S!$AD:$AD,S!$AO:$AO)),0)</f>
        <v>0</v>
      </c>
      <c r="AN140" s="19">
        <f>IF(OR($I140="REAL",$I140="INCURRIDO"),SUMIF(S!$O:$O,$I140&amp;$O140&amp;$Q140&amp;UPPER(TEXT(AN$4,"MMMMYYYY"))&amp;$Z140,IF($W$1="Pesos CLP",S!$AD:$AD,S!$AO:$AO)),0)</f>
        <v>0</v>
      </c>
      <c r="AO140" s="19">
        <f>IF(OR($I140="REAL",$I140="INCURRIDO"),SUMIF(S!$O:$O,$I140&amp;$O140&amp;$Q140&amp;UPPER(TEXT(AO$4,"MMMMYYYY"))&amp;$Z140,IF($W$1="Pesos CLP",S!$AD:$AD,S!$AO:$AO)),0)</f>
        <v>0</v>
      </c>
      <c r="AP140" s="19">
        <f>IF(OR($I140="REAL",$I140="INCURRIDO"),SUMIF(S!$O:$O,$I140&amp;$O140&amp;$Q140&amp;UPPER(TEXT(AP$4,"MMMMYYYY"))&amp;$Z140,IF($W$1="Pesos CLP",S!$AD:$AD,S!$AO:$AO)),0)</f>
        <v>0</v>
      </c>
      <c r="AQ140" s="19">
        <f>IF(OR($I140="REAL",$I140="INCURRIDO"),SUMIF(S!$O:$O,$I140&amp;$O140&amp;$Q140&amp;UPPER(TEXT(AQ$4,"MMMMYYYY"))&amp;$Z140,IF($W$1="Pesos CLP",S!$AD:$AD,S!$AO:$AO)),0)</f>
        <v>0</v>
      </c>
      <c r="AR140" s="19">
        <f>IF(OR($I140="REAL",$I140="INCURRIDO"),SUMIF(S!$O:$O,$I140&amp;$O140&amp;$Q140&amp;UPPER(TEXT(AR$4,"MMMMYYYY"))&amp;$Z140,IF($W$1="Pesos CLP",S!$AD:$AD,S!$AO:$AO)),0)</f>
        <v>0</v>
      </c>
      <c r="AS140" s="19">
        <f>IF(OR($I140="REAL",$I140="INCURRIDO"),SUMIF(S!$O:$O,$I140&amp;$O140&amp;$Q140&amp;UPPER(TEXT(AS$4,"MMMMYYYY"))&amp;$Z140,IF($W$1="Pesos CLP",S!$AD:$AD,S!$AO:$AO)),0)</f>
        <v>0</v>
      </c>
      <c r="AT140" s="19">
        <f>IF(OR($I140="REAL",$I140="INCURRIDO"),SUMIF(S!$O:$O,$I140&amp;$O140&amp;$Q140&amp;UPPER(TEXT(AT$4,"MMMMYYYY"))&amp;$Z140,IF($W$1="Pesos CLP",S!$AD:$AD,S!$AO:$AO)),0)</f>
        <v>0</v>
      </c>
      <c r="AU140" s="19">
        <f>IF(OR($I140="REAL",$I140="INCURRIDO"),SUMIF(S!$O:$O,$I140&amp;$O140&amp;$Q140&amp;UPPER(TEXT(AU$4,"MMMMYYYY"))&amp;$Z140,IF($W$1="Pesos CLP",S!$AD:$AD,S!$AO:$AO)),0)</f>
        <v>0</v>
      </c>
      <c r="AV140" s="19">
        <f>IF(OR($I140="REAL",$I140="INCURRIDO"),SUMIF(S!$O:$O,$I140&amp;$O140&amp;$Q140&amp;UPPER(TEXT(AV$4,"MMMMYYYY"))&amp;$Z140,IF($W$1="Pesos CLP",S!$AD:$AD,S!$AO:$AO)),0)</f>
        <v>0</v>
      </c>
      <c r="AW140" s="19">
        <f>IF(OR($I140="REAL",$I140="INCURRIDO"),SUMIF(S!$O:$O,$I140&amp;$O140&amp;$Q140&amp;UPPER(TEXT(AW$4,"MMMMYYYY"))&amp;$Z140,IF($W$1="Pesos CLP",S!$AD:$AD,S!$AO:$AO)),0)</f>
        <v>0</v>
      </c>
      <c r="AX140" s="19">
        <f>IF(OR($I140="REAL",$I140="INCURRIDO"),SUMIF(S!$O:$O,$I140&amp;$O140&amp;$Q140&amp;UPPER(TEXT(AX$4,"MMMMYYYY"))&amp;$Z140,IF($W$1="Pesos CLP",S!$AD:$AD,S!$AO:$AO)),0)</f>
        <v>0</v>
      </c>
      <c r="AY140" s="19">
        <f>IF(OR($I140="REAL",$I140="INCURRIDO"),SUMIF(S!$O:$O,$I140&amp;$O140&amp;$Q140&amp;UPPER(TEXT(AY$4,"MMMMYYYY"))&amp;$Z140,IF($W$1="Pesos CLP",S!$AD:$AD,S!$AO:$AO)),0)</f>
        <v>0</v>
      </c>
      <c r="AZ140" s="19">
        <f>IF(OR($I140="REAL",$I140="INCURRIDO"),SUMIF(S!$O:$O,$I140&amp;$O140&amp;$Q140&amp;UPPER(TEXT(AZ$4,"MMMMYYYY"))&amp;$Z140,IF($W$1="Pesos CLP",S!$AD:$AD,S!$AO:$AO)),0)</f>
        <v>0</v>
      </c>
      <c r="BA140" s="19">
        <f>IF(OR($I140="REAL",$I140="INCURRIDO"),SUMIF(S!$O:$O,$I140&amp;$O140&amp;$Q140&amp;UPPER(TEXT(BA$4,"MMMMYYYY"))&amp;$Z140,IF($W$1="Pesos CLP",S!$AD:$AD,S!$AO:$AO)),0)</f>
        <v>0</v>
      </c>
      <c r="BB140" s="19">
        <f>IF(OR($I140="REAL",$I140="INCURRIDO"),SUMIF(S!$O:$O,$I140&amp;$O140&amp;$Q140&amp;UPPER(TEXT(BB$4,"MMMMYYYY"))&amp;$Z140,IF($W$1="Pesos CLP",S!$AD:$AD,S!$AO:$AO)),0)</f>
        <v>0</v>
      </c>
      <c r="BC140" s="19">
        <f>IF(OR($I140="REAL",$I140="INCURRIDO"),SUMIF(S!$O:$O,$I140&amp;$O140&amp;$Q140&amp;UPPER(TEXT(BC$4,"MMMMYYYY"))&amp;$Z140,IF($W$1="Pesos CLP",S!$AD:$AD,S!$AO:$AO)),0)</f>
        <v>0</v>
      </c>
      <c r="BD140" s="19">
        <f>IF(OR($I140="REAL",$I140="INCURRIDO"),SUMIF(S!$O:$O,$I140&amp;$O140&amp;$Q140&amp;UPPER(TEXT(BD$4,"MMMMYYYY"))&amp;$Z140,IF($W$1="Pesos CLP",S!$AD:$AD,S!$AO:$AO)),0)</f>
        <v>0</v>
      </c>
      <c r="BE140" s="19">
        <f>IF(OR($I140="REAL",$I140="INCURRIDO"),SUMIF(S!$O:$O,$I140&amp;$O140&amp;$Q140&amp;UPPER(TEXT(BE$4,"MMMMYYYY"))&amp;$Z140,IF($W$1="Pesos CLP",S!$AD:$AD,S!$AO:$AO)),0)</f>
        <v>0</v>
      </c>
      <c r="BF140" s="19">
        <f>IF(OR($I140="REAL",$I140="INCURRIDO"),SUMIF(S!$O:$O,$I140&amp;$O140&amp;$Q140&amp;UPPER(TEXT(BF$4,"MMMMYYYY"))&amp;$Z140,IF($W$1="Pesos CLP",S!$AD:$AD,S!$AO:$AO)),0)</f>
        <v>0</v>
      </c>
      <c r="BG140" s="19">
        <f>IF(OR($I140="REAL",$I140="INCURRIDO"),SUMIF(S!$O:$O,$I140&amp;$O140&amp;$Q140&amp;UPPER(TEXT(BG$4,"MMMMYYYY"))&amp;$Z140,IF($W$1="Pesos CLP",S!$AD:$AD,S!$AO:$AO)),0)</f>
        <v>0</v>
      </c>
      <c r="BH140" s="19">
        <f>IF(OR($I140="REAL",$I140="INCURRIDO"),SUMIF(S!$O:$O,$I140&amp;$O140&amp;$Q140&amp;UPPER(TEXT(BH$4,"MMMMYYYY"))&amp;$Z140,IF($W$1="Pesos CLP",S!$AD:$AD,S!$AO:$AO)),0)</f>
        <v>0</v>
      </c>
      <c r="BI140" s="19">
        <f>IF(OR($I140="REAL",$I140="INCURRIDO"),SUMIF(S!$O:$O,$I140&amp;$O140&amp;$Q140&amp;UPPER(TEXT(BI$4,"MMMMYYYY"))&amp;$Z140,IF($W$1="Pesos CLP",S!$AD:$AD,S!$AO:$AO)),0)</f>
        <v>0</v>
      </c>
      <c r="BJ140" s="19">
        <f>IF(OR($I140="REAL",$I140="INCURRIDO"),SUMIF(S!$O:$O,$I140&amp;$O140&amp;$Q140&amp;UPPER(TEXT(BJ$4,"MMMMYYYY"))&amp;$Z140,IF($W$1="Pesos CLP",S!$AD:$AD,S!$AO:$AO)),0)</f>
        <v>0</v>
      </c>
      <c r="BK140" s="19">
        <f>IF(OR($I140="REAL",$I140="INCURRIDO"),SUMIF(S!$O:$O,$I140&amp;$O140&amp;$Q140&amp;UPPER(TEXT(BK$4,"MMMMYYYY"))&amp;$Z140,IF($W$1="Pesos CLP",S!$AD:$AD,S!$AO:$AO)),0)</f>
        <v>0</v>
      </c>
      <c r="BL140" s="19">
        <f>IF(OR($I140="REAL",$I140="INCURRIDO"),SUMIF(S!$O:$O,$I140&amp;$O140&amp;$Q140&amp;UPPER(TEXT(BL$4,"MMMMYYYY"))&amp;$Z140,IF($W$1="Pesos CLP",S!$AD:$AD,S!$AO:$AO)),0)</f>
        <v>0</v>
      </c>
      <c r="BM140" s="19">
        <f>IF(OR($I140="REAL",$I140="INCURRIDO"),SUMIF(S!$O:$O,$I140&amp;$O140&amp;$Q140&amp;UPPER(TEXT(BM$4,"MMMMYYYY"))&amp;$Z140,IF($W$1="Pesos CLP",S!$AD:$AD,S!$AO:$AO)),0)</f>
        <v>0</v>
      </c>
      <c r="BN140" s="19">
        <f>IF(OR($I140="REAL",$I140="INCURRIDO"),SUMIF(S!$O:$O,$I140&amp;$O140&amp;$Q140&amp;UPPER(TEXT(BN$4,"MMMMYYYY"))&amp;$Z140,IF($W$1="Pesos CLP",S!$AD:$AD,S!$AO:$AO)),0)</f>
        <v>0</v>
      </c>
      <c r="BO140" s="19">
        <f>IF(OR($I140="REAL",$I140="INCURRIDO"),SUMIF(S!$O:$O,$I140&amp;$O140&amp;$Q140&amp;UPPER(TEXT(BO$4,"MMMMYYYY"))&amp;$Z140,IF($W$1="Pesos CLP",S!$AD:$AD,S!$AO:$AO)),0)</f>
        <v>0</v>
      </c>
      <c r="BP140" s="19">
        <f>IF(OR($I140="REAL",$I140="INCURRIDO"),SUMIF(S!$O:$O,$I140&amp;$O140&amp;$Q140&amp;UPPER(TEXT(BP$4,"MMMMYYYY"))&amp;$Z140,IF($W$1="Pesos CLP",S!$AD:$AD,S!$AO:$AO)),0)</f>
        <v>0</v>
      </c>
      <c r="BQ140" s="19">
        <f>IF(OR($I140="REAL",$I140="INCURRIDO"),SUMIF(S!$O:$O,$I140&amp;$O140&amp;$Q140&amp;UPPER(TEXT(BQ$4,"MMMMYYYY"))&amp;$Z140,IF($W$1="Pesos CLP",S!$AD:$AD,S!$AO:$AO)),0)</f>
        <v>0</v>
      </c>
      <c r="BR140" s="19">
        <f>IF(OR($I140="REAL",$I140="INCURRIDO"),SUMIF(S!$O:$O,$I140&amp;$O140&amp;$Q140&amp;UPPER(TEXT(BR$4,"MMMMYYYY"))&amp;$Z140,IF($W$1="Pesos CLP",S!$AD:$AD,S!$AO:$AO)),0)</f>
        <v>0</v>
      </c>
      <c r="BS140" s="19">
        <f>IF(OR($I140="REAL",$I140="INCURRIDO"),SUMIF(S!$O:$O,$I140&amp;$O140&amp;$Q140&amp;UPPER(TEXT(BS$4,"MMMMYYYY"))&amp;$Z140,IF($W$1="Pesos CLP",S!$AD:$AD,S!$AO:$AO)),0)</f>
        <v>0</v>
      </c>
      <c r="BT140" s="19">
        <f>IF(OR($I140="REAL",$I140="INCURRIDO"),SUMIF(S!$O:$O,$I140&amp;$O140&amp;$Q140&amp;UPPER(TEXT(BT$4,"MMMMYYYY"))&amp;$Z140,IF($W$1="Pesos CLP",S!$AD:$AD,S!$AO:$AO)),0)</f>
        <v>0</v>
      </c>
      <c r="BU140" s="19">
        <f>IF(OR($I140="REAL",$I140="INCURRIDO"),SUMIF(S!$O:$O,$I140&amp;$O140&amp;$Q140&amp;UPPER(TEXT(BU$4,"MMMMYYYY"))&amp;$Z140,IF($W$1="Pesos CLP",S!$AD:$AD,S!$AO:$AO)),0)</f>
        <v>0</v>
      </c>
      <c r="BV140" s="19">
        <f>IF(OR($I140="REAL",$I140="INCURRIDO"),SUMIF(S!$O:$O,$I140&amp;$O140&amp;$Q140&amp;UPPER(TEXT(BV$4,"MMMMYYYY"))&amp;$Z140,IF($W$1="Pesos CLP",S!$AD:$AD,S!$AO:$AO)),0)</f>
        <v>0</v>
      </c>
      <c r="BW140" s="19">
        <f>IF(OR($I140="REAL",$I140="INCURRIDO"),SUMIF(S!$O:$O,$I140&amp;$O140&amp;$Q140&amp;UPPER(TEXT(BW$4,"MMMMYYYY"))&amp;$Z140,IF($W$1="Pesos CLP",S!$AD:$AD,S!$AO:$AO)),0)</f>
        <v>0</v>
      </c>
      <c r="BX140" s="19">
        <f>IF(OR($I140="REAL",$I140="INCURRIDO"),SUMIF(S!$O:$O,$I140&amp;$O140&amp;$Q140&amp;UPPER(TEXT(BX$4,"MMMMYYYY"))&amp;$Z140,IF($W$1="Pesos CLP",S!$AD:$AD,S!$AO:$AO)),0)</f>
        <v>0</v>
      </c>
      <c r="BY140" s="19">
        <f>IF(OR($I140="REAL",$I140="INCURRIDO"),SUMIF(S!$O:$O,$I140&amp;$O140&amp;$Q140&amp;UPPER(TEXT(BY$4,"MMMMYYYY"))&amp;$Z140,IF($W$1="Pesos CLP",S!$AD:$AD,S!$AO:$AO)),0)</f>
        <v>0</v>
      </c>
      <c r="BZ140" s="19">
        <f>IF(OR($I140="REAL",$I140="INCURRIDO"),SUMIF(S!$O:$O,$I140&amp;$O140&amp;$Q140&amp;UPPER(TEXT(BZ$4,"MMMMYYYY"))&amp;$Z140,IF($W$1="Pesos CLP",S!$AD:$AD,S!$AO:$AO)),0)</f>
        <v>0</v>
      </c>
      <c r="CA140" s="19">
        <f>IF(OR($I140="REAL",$I140="INCURRIDO"),SUMIF(S!$O:$O,$I140&amp;$O140&amp;$Q140&amp;UPPER(TEXT(CA$4,"MMMMYYYY"))&amp;$Z140,IF($W$1="Pesos CLP",S!$AD:$AD,S!$AO:$AO)),0)</f>
        <v>0</v>
      </c>
      <c r="CB140" s="19">
        <f>IF(OR($I140="REAL",$I140="INCURRIDO"),SUMIF(S!$O:$O,$I140&amp;$O140&amp;$Q140&amp;UPPER(TEXT(CB$4,"MMMMYYYY"))&amp;$Z140,IF($W$1="Pesos CLP",S!$AD:$AD,S!$AO:$AO)),0)</f>
        <v>0</v>
      </c>
      <c r="CC140" s="19">
        <f>IF(OR($I140="REAL",$I140="INCURRIDO"),SUMIF(S!$O:$O,$I140&amp;$O140&amp;$Q140&amp;UPPER(TEXT(CC$4,"MMMMYYYY"))&amp;$Z140,IF($W$1="Pesos CLP",S!$AD:$AD,S!$AO:$AO)),0)</f>
        <v>0</v>
      </c>
      <c r="CD140" s="19">
        <f>IF(OR($I140="REAL",$I140="INCURRIDO"),SUMIF(S!$O:$O,$I140&amp;$O140&amp;$Q140&amp;UPPER(TEXT(CD$4,"MMMMYYYY"))&amp;$Z140,IF($W$1="Pesos CLP",S!$AD:$AD,S!$AO:$AO)),0)</f>
        <v>0</v>
      </c>
      <c r="CE140" s="19">
        <f>IF(OR($I140="REAL",$I140="INCURRIDO"),SUMIF(S!$O:$O,$I140&amp;$O140&amp;$Q140&amp;UPPER(TEXT(CE$4,"MMMMYYYY"))&amp;$Z140,IF($W$1="Pesos CLP",S!$AD:$AD,S!$AO:$AO)),0)</f>
        <v>0</v>
      </c>
      <c r="CF140" s="19">
        <f>IF(OR($I140="REAL",$I140="INCURRIDO"),SUMIF(S!$O:$O,$I140&amp;$O140&amp;$Q140&amp;UPPER(TEXT(CF$4,"MMMMYYYY"))&amp;$Z140,IF($W$1="Pesos CLP",S!$AD:$AD,S!$AO:$AO)),0)</f>
        <v>0</v>
      </c>
      <c r="CG140" s="19">
        <f>IF(OR($I140="REAL",$I140="INCURRIDO"),SUMIF(S!$O:$O,$I140&amp;$O140&amp;$Q140&amp;UPPER(TEXT(CG$4,"MMMMYYYY"))&amp;$Z140,IF($W$1="Pesos CLP",S!$AD:$AD,S!$AO:$AO)),0)</f>
        <v>0</v>
      </c>
      <c r="CH140" s="19">
        <f>IF(OR($I140="REAL",$I140="INCURRIDO"),SUMIF(S!$O:$O,$I140&amp;$O140&amp;$Q140&amp;UPPER(TEXT(CH$4,"MMMMYYYY"))&amp;$Z140,IF($W$1="Pesos CLP",S!$AD:$AD,S!$AO:$AO)),0)</f>
        <v>0</v>
      </c>
      <c r="CI140" s="19">
        <f>IF(OR($I140="REAL",$I140="INCURRIDO"),SUMIF(S!$O:$O,$I140&amp;$O140&amp;$Q140&amp;UPPER(TEXT(CI$4,"MMMMYYYY"))&amp;$Z140,IF($W$1="Pesos CLP",S!$AD:$AD,S!$AO:$AO)),0)</f>
        <v>0</v>
      </c>
      <c r="CJ140" s="19">
        <f>IF(OR($I140="REAL",$I140="INCURRIDO"),SUMIF(S!$O:$O,$I140&amp;$O140&amp;$Q140&amp;UPPER(TEXT(CJ$4,"MMMMYYYY"))&amp;$Z140,IF($W$1="Pesos CLP",S!$AD:$AD,S!$AO:$AO)),0)</f>
        <v>0</v>
      </c>
      <c r="CK140" s="378">
        <f t="shared" si="138"/>
        <v>0</v>
      </c>
      <c r="CL140" s="378">
        <f t="shared" si="138"/>
        <v>0</v>
      </c>
      <c r="CM140" s="378">
        <f t="shared" si="138"/>
        <v>0</v>
      </c>
      <c r="CN140" s="378">
        <f t="shared" si="138"/>
        <v>0</v>
      </c>
      <c r="CO140" s="378">
        <f t="shared" si="138"/>
        <v>0</v>
      </c>
      <c r="CP140" s="378">
        <f t="shared" si="138"/>
        <v>0</v>
      </c>
      <c r="CQ140" s="378">
        <f t="shared" si="138"/>
        <v>0</v>
      </c>
      <c r="CR140" s="378">
        <f t="shared" si="138"/>
        <v>0</v>
      </c>
      <c r="CS140" s="378">
        <f t="shared" si="138"/>
        <v>0</v>
      </c>
      <c r="CT140" s="378">
        <f t="shared" si="139"/>
        <v>0</v>
      </c>
      <c r="CU140" s="378">
        <f t="shared" si="139"/>
        <v>0</v>
      </c>
      <c r="CV140" s="378">
        <f t="shared" si="139"/>
        <v>0</v>
      </c>
      <c r="CW140" s="378">
        <f t="shared" si="139"/>
        <v>0</v>
      </c>
      <c r="CX140" s="378">
        <f t="shared" si="139"/>
        <v>0</v>
      </c>
      <c r="CY140" s="378">
        <f t="shared" si="139"/>
        <v>0</v>
      </c>
      <c r="CZ140" s="378">
        <f t="shared" si="139"/>
        <v>0</v>
      </c>
      <c r="DA140" s="378">
        <f t="shared" si="139"/>
        <v>0</v>
      </c>
      <c r="DB140" s="378">
        <f t="shared" si="139"/>
        <v>0</v>
      </c>
      <c r="DC140" s="378">
        <f t="shared" si="144"/>
        <v>0</v>
      </c>
      <c r="DD140" s="378">
        <f t="shared" si="140"/>
        <v>0</v>
      </c>
      <c r="DE140" s="378">
        <f t="shared" si="140"/>
        <v>0</v>
      </c>
      <c r="DF140" s="378">
        <f t="shared" si="140"/>
        <v>0</v>
      </c>
      <c r="DG140" s="378">
        <f t="shared" si="140"/>
        <v>0</v>
      </c>
      <c r="DH140" s="378">
        <f t="shared" si="140"/>
        <v>0</v>
      </c>
      <c r="DI140" s="378">
        <f t="shared" si="140"/>
        <v>0</v>
      </c>
      <c r="DJ140" s="378">
        <f t="shared" si="140"/>
        <v>0</v>
      </c>
      <c r="DK140" s="378">
        <f t="shared" si="140"/>
        <v>0</v>
      </c>
      <c r="DL140" s="378">
        <f t="shared" si="140"/>
        <v>0</v>
      </c>
      <c r="DM140" s="378">
        <f t="shared" si="140"/>
        <v>0</v>
      </c>
      <c r="DN140" s="378">
        <f t="shared" si="141"/>
        <v>0</v>
      </c>
      <c r="DO140" s="378">
        <f t="shared" si="141"/>
        <v>0</v>
      </c>
      <c r="DP140" s="378">
        <f t="shared" si="141"/>
        <v>0</v>
      </c>
      <c r="DQ140" s="378">
        <f t="shared" si="141"/>
        <v>0</v>
      </c>
      <c r="DR140" s="378">
        <f t="shared" si="141"/>
        <v>0</v>
      </c>
      <c r="DS140" s="378">
        <f t="shared" si="141"/>
        <v>0</v>
      </c>
      <c r="DT140" s="378">
        <f t="shared" si="141"/>
        <v>0</v>
      </c>
      <c r="DU140" s="378">
        <f t="shared" si="141"/>
        <v>0</v>
      </c>
      <c r="DV140" s="378">
        <f t="shared" si="141"/>
        <v>0</v>
      </c>
      <c r="DW140" s="378">
        <f t="shared" si="141"/>
        <v>0</v>
      </c>
      <c r="DX140" s="378">
        <f t="shared" si="142"/>
        <v>0</v>
      </c>
      <c r="DY140" s="378">
        <f t="shared" si="142"/>
        <v>0</v>
      </c>
      <c r="DZ140" s="378">
        <f t="shared" si="142"/>
        <v>0</v>
      </c>
      <c r="EA140" s="378">
        <f t="shared" si="142"/>
        <v>0</v>
      </c>
      <c r="EB140" s="378">
        <f t="shared" si="142"/>
        <v>0</v>
      </c>
      <c r="EC140" s="378">
        <f t="shared" si="142"/>
        <v>0</v>
      </c>
      <c r="ED140" s="378">
        <f t="shared" si="142"/>
        <v>0</v>
      </c>
      <c r="EE140" s="378">
        <f t="shared" si="142"/>
        <v>0</v>
      </c>
      <c r="EF140" s="378">
        <f t="shared" si="142"/>
        <v>0</v>
      </c>
      <c r="EG140" s="378">
        <f t="shared" si="142"/>
        <v>0</v>
      </c>
      <c r="EH140" s="378">
        <f t="shared" si="143"/>
        <v>0</v>
      </c>
      <c r="EI140" s="378">
        <f t="shared" si="143"/>
        <v>0</v>
      </c>
      <c r="EJ140" s="378">
        <f t="shared" si="143"/>
        <v>0</v>
      </c>
      <c r="EK140" s="378">
        <f t="shared" si="143"/>
        <v>0</v>
      </c>
      <c r="EL140" s="378">
        <f t="shared" si="143"/>
        <v>0</v>
      </c>
      <c r="EM140" s="378">
        <f t="shared" si="143"/>
        <v>0</v>
      </c>
      <c r="EN140" s="378">
        <f t="shared" si="143"/>
        <v>0</v>
      </c>
      <c r="EO140" s="378">
        <f t="shared" si="143"/>
        <v>0</v>
      </c>
      <c r="EP140" s="378">
        <f t="shared" si="143"/>
        <v>0</v>
      </c>
      <c r="EQ140" s="378">
        <f t="shared" si="143"/>
        <v>0</v>
      </c>
    </row>
    <row r="141" spans="1:147" x14ac:dyDescent="0.3">
      <c r="A141" s="368"/>
      <c r="B141" s="368"/>
      <c r="C141" s="368"/>
      <c r="D141" s="368">
        <f t="shared" si="136"/>
        <v>1.034195933456562</v>
      </c>
      <c r="E141" s="368" t="str">
        <f>VLOOKUP(TEXT(Z141,0),'G2'!B:D,3,0)</f>
        <v>MN</v>
      </c>
      <c r="F141" s="816">
        <f t="shared" si="135"/>
        <v>0</v>
      </c>
      <c r="G141" s="755">
        <f t="shared" si="137"/>
        <v>0</v>
      </c>
      <c r="H141" s="756" t="s">
        <v>1190</v>
      </c>
      <c r="I141" s="370" t="s">
        <v>93</v>
      </c>
      <c r="J141" s="370" t="s">
        <v>269</v>
      </c>
      <c r="K141" s="368">
        <v>510114</v>
      </c>
      <c r="L141" s="368" t="s">
        <v>24</v>
      </c>
      <c r="M141" s="369"/>
      <c r="N141" s="370" t="s">
        <v>1052</v>
      </c>
      <c r="O141" s="370" t="s">
        <v>613</v>
      </c>
      <c r="P141" s="643" t="s">
        <v>1167</v>
      </c>
      <c r="Q141" s="370" t="s">
        <v>695</v>
      </c>
      <c r="R141" s="370" t="s">
        <v>1047</v>
      </c>
      <c r="S141" s="714">
        <v>15</v>
      </c>
      <c r="T141" s="372">
        <v>46082</v>
      </c>
      <c r="U141" s="372">
        <v>46234</v>
      </c>
      <c r="V141" s="373">
        <v>5</v>
      </c>
      <c r="W141" s="374">
        <v>372310.53604436235</v>
      </c>
      <c r="X141" s="17" cm="1">
        <f t="array" ref="X141">+IF($W$1="Pesos CLP",W141,W141/TC)*MB_24A25</f>
        <v>424.49788193639489</v>
      </c>
      <c r="Y141" s="18">
        <f t="shared" si="107"/>
        <v>6367.4682290459223</v>
      </c>
      <c r="Z141">
        <v>91243110</v>
      </c>
      <c r="AA141" s="19">
        <f>IF(OR($I141="REAL",$I141="INCURRIDO"),SUMIF(S!$O:$O,$I141&amp;$O141&amp;$Q141&amp;UPPER(TEXT(AA$4,"MMMMYYYY"))&amp;$Z141,IF($W$1="Pesos CLP",S!$AD:$AD,S!$AO:$AO)),0)</f>
        <v>0</v>
      </c>
      <c r="AB141" s="19">
        <f>IF(OR($I141="REAL",$I141="INCURRIDO"),SUMIF(S!$O:$O,$I141&amp;$O141&amp;$Q141&amp;UPPER(TEXT(AB$4,"MMMMYYYY"))&amp;$Z141,IF($W$1="Pesos CLP",S!$AD:$AD,S!$AO:$AO)),0)</f>
        <v>0</v>
      </c>
      <c r="AC141" s="19">
        <f>IF(OR($I141="REAL",$I141="INCURRIDO"),SUMIF(S!$O:$O,$I141&amp;$O141&amp;$Q141&amp;UPPER(TEXT(AC$4,"MMMMYYYY"))&amp;$Z141,IF($W$1="Pesos CLP",S!$AD:$AD,S!$AO:$AO)),0)</f>
        <v>0</v>
      </c>
      <c r="AD141" s="19">
        <f>IF(OR($I141="REAL",$I141="INCURRIDO"),SUMIF(S!$O:$O,$I141&amp;$O141&amp;$Q141&amp;UPPER(TEXT(AD$4,"MMMMYYYY"))&amp;$Z141,IF($W$1="Pesos CLP",S!$AD:$AD,S!$AO:$AO)),0)</f>
        <v>0</v>
      </c>
      <c r="AE141" s="19">
        <f>IF(OR($I141="REAL",$I141="INCURRIDO"),SUMIF(S!$O:$O,$I141&amp;$O141&amp;$Q141&amp;UPPER(TEXT(AE$4,"MMMMYYYY"))&amp;$Z141,IF($W$1="Pesos CLP",S!$AD:$AD,S!$AO:$AO)),0)</f>
        <v>0</v>
      </c>
      <c r="AF141" s="19">
        <f>IF(OR($I141="REAL",$I141="INCURRIDO"),SUMIF(S!$O:$O,$I141&amp;$O141&amp;$Q141&amp;UPPER(TEXT(AF$4,"MMMMYYYY"))&amp;$Z141,IF($W$1="Pesos CLP",S!$AD:$AD,S!$AO:$AO)),0)</f>
        <v>0</v>
      </c>
      <c r="AG141" s="19">
        <f>IF(OR($I141="REAL",$I141="INCURRIDO"),SUMIF(S!$O:$O,$I141&amp;$O141&amp;$Q141&amp;UPPER(TEXT(AG$4,"MMMMYYYY"))&amp;$Z141,IF($W$1="Pesos CLP",S!$AD:$AD,S!$AO:$AO)),0)</f>
        <v>0</v>
      </c>
      <c r="AH141" s="19">
        <f>IF(OR($I141="REAL",$I141="INCURRIDO"),SUMIF(S!$O:$O,$I141&amp;$O141&amp;$Q141&amp;UPPER(TEXT(AH$4,"MMMMYYYY"))&amp;$Z141,IF($W$1="Pesos CLP",S!$AD:$AD,S!$AO:$AO)),0)</f>
        <v>0</v>
      </c>
      <c r="AI141" s="19">
        <f>IF(OR($I141="REAL",$I141="INCURRIDO"),SUMIF(S!$O:$O,$I141&amp;$O141&amp;$Q141&amp;UPPER(TEXT(AI$4,"MMMMYYYY"))&amp;$Z141,IF($W$1="Pesos CLP",S!$AD:$AD,S!$AO:$AO)),0)</f>
        <v>0</v>
      </c>
      <c r="AJ141" s="19">
        <f>IF(OR($I141="REAL",$I141="INCURRIDO"),SUMIF(S!$O:$O,$I141&amp;$O141&amp;$Q141&amp;UPPER(TEXT(AJ$4,"MMMMYYYY"))&amp;$Z141,IF($W$1="Pesos CLP",S!$AD:$AD,S!$AO:$AO)),0)</f>
        <v>0</v>
      </c>
      <c r="AK141" s="19">
        <f>IF(OR($I141="REAL",$I141="INCURRIDO"),SUMIF(S!$O:$O,$I141&amp;$O141&amp;$Q141&amp;UPPER(TEXT(AK$4,"MMMMYYYY"))&amp;$Z141,IF($W$1="Pesos CLP",S!$AD:$AD,S!$AO:$AO)),0)</f>
        <v>0</v>
      </c>
      <c r="AL141" s="19">
        <f>IF(OR($I141="REAL",$I141="INCURRIDO"),SUMIF(S!$O:$O,$I141&amp;$O141&amp;$Q141&amp;UPPER(TEXT(AL$4,"MMMMYYYY"))&amp;$Z141,IF($W$1="Pesos CLP",S!$AD:$AD,S!$AO:$AO)),0)</f>
        <v>0</v>
      </c>
      <c r="AM141" s="19">
        <f>IF(OR($I141="REAL",$I141="INCURRIDO"),SUMIF(S!$O:$O,$I141&amp;$O141&amp;$Q141&amp;UPPER(TEXT(AM$4,"MMMMYYYY"))&amp;$Z141,IF($W$1="Pesos CLP",S!$AD:$AD,S!$AO:$AO)),0)</f>
        <v>0</v>
      </c>
      <c r="AN141" s="19">
        <f>IF(OR($I141="REAL",$I141="INCURRIDO"),SUMIF(S!$O:$O,$I141&amp;$O141&amp;$Q141&amp;UPPER(TEXT(AN$4,"MMMMYYYY"))&amp;$Z141,IF($W$1="Pesos CLP",S!$AD:$AD,S!$AO:$AO)),0)</f>
        <v>0</v>
      </c>
      <c r="AO141" s="19">
        <f>IF(OR($I141="REAL",$I141="INCURRIDO"),SUMIF(S!$O:$O,$I141&amp;$O141&amp;$Q141&amp;UPPER(TEXT(AO$4,"MMMMYYYY"))&amp;$Z141,IF($W$1="Pesos CLP",S!$AD:$AD,S!$AO:$AO)),0)</f>
        <v>0</v>
      </c>
      <c r="AP141" s="19">
        <f>IF(OR($I141="REAL",$I141="INCURRIDO"),SUMIF(S!$O:$O,$I141&amp;$O141&amp;$Q141&amp;UPPER(TEXT(AP$4,"MMMMYYYY"))&amp;$Z141,IF($W$1="Pesos CLP",S!$AD:$AD,S!$AO:$AO)),0)</f>
        <v>0</v>
      </c>
      <c r="AQ141" s="19">
        <f>IF(OR($I141="REAL",$I141="INCURRIDO"),SUMIF(S!$O:$O,$I141&amp;$O141&amp;$Q141&amp;UPPER(TEXT(AQ$4,"MMMMYYYY"))&amp;$Z141,IF($W$1="Pesos CLP",S!$AD:$AD,S!$AO:$AO)),0)</f>
        <v>0</v>
      </c>
      <c r="AR141" s="19">
        <f>IF(OR($I141="REAL",$I141="INCURRIDO"),SUMIF(S!$O:$O,$I141&amp;$O141&amp;$Q141&amp;UPPER(TEXT(AR$4,"MMMMYYYY"))&amp;$Z141,IF($W$1="Pesos CLP",S!$AD:$AD,S!$AO:$AO)),0)</f>
        <v>0</v>
      </c>
      <c r="AS141" s="19">
        <f>IF(OR($I141="REAL",$I141="INCURRIDO"),SUMIF(S!$O:$O,$I141&amp;$O141&amp;$Q141&amp;UPPER(TEXT(AS$4,"MMMMYYYY"))&amp;$Z141,IF($W$1="Pesos CLP",S!$AD:$AD,S!$AO:$AO)),0)</f>
        <v>0</v>
      </c>
      <c r="AT141" s="19">
        <f>IF(OR($I141="REAL",$I141="INCURRIDO"),SUMIF(S!$O:$O,$I141&amp;$O141&amp;$Q141&amp;UPPER(TEXT(AT$4,"MMMMYYYY"))&amp;$Z141,IF($W$1="Pesos CLP",S!$AD:$AD,S!$AO:$AO)),0)</f>
        <v>0</v>
      </c>
      <c r="AU141" s="19">
        <f>IF(OR($I141="REAL",$I141="INCURRIDO"),SUMIF(S!$O:$O,$I141&amp;$O141&amp;$Q141&amp;UPPER(TEXT(AU$4,"MMMMYYYY"))&amp;$Z141,IF($W$1="Pesos CLP",S!$AD:$AD,S!$AO:$AO)),0)</f>
        <v>0</v>
      </c>
      <c r="AV141" s="19">
        <f>IF(OR($I141="REAL",$I141="INCURRIDO"),SUMIF(S!$O:$O,$I141&amp;$O141&amp;$Q141&amp;UPPER(TEXT(AV$4,"MMMMYYYY"))&amp;$Z141,IF($W$1="Pesos CLP",S!$AD:$AD,S!$AO:$AO)),0)</f>
        <v>0</v>
      </c>
      <c r="AW141" s="19">
        <f>IF(OR($I141="REAL",$I141="INCURRIDO"),SUMIF(S!$O:$O,$I141&amp;$O141&amp;$Q141&amp;UPPER(TEXT(AW$4,"MMMMYYYY"))&amp;$Z141,IF($W$1="Pesos CLP",S!$AD:$AD,S!$AO:$AO)),0)</f>
        <v>0</v>
      </c>
      <c r="AX141" s="19">
        <f>IF(OR($I141="REAL",$I141="INCURRIDO"),SUMIF(S!$O:$O,$I141&amp;$O141&amp;$Q141&amp;UPPER(TEXT(AX$4,"MMMMYYYY"))&amp;$Z141,IF($W$1="Pesos CLP",S!$AD:$AD,S!$AO:$AO)),0)</f>
        <v>0</v>
      </c>
      <c r="AY141" s="19">
        <f>IF(OR($I141="REAL",$I141="INCURRIDO"),SUMIF(S!$O:$O,$I141&amp;$O141&amp;$Q141&amp;UPPER(TEXT(AY$4,"MMMMYYYY"))&amp;$Z141,IF($W$1="Pesos CLP",S!$AD:$AD,S!$AO:$AO)),0)</f>
        <v>0</v>
      </c>
      <c r="AZ141" s="19">
        <f>IF(OR($I141="REAL",$I141="INCURRIDO"),SUMIF(S!$O:$O,$I141&amp;$O141&amp;$Q141&amp;UPPER(TEXT(AZ$4,"MMMMYYYY"))&amp;$Z141,IF($W$1="Pesos CLP",S!$AD:$AD,S!$AO:$AO)),0)</f>
        <v>0</v>
      </c>
      <c r="BA141" s="19">
        <f>IF(OR($I141="REAL",$I141="INCURRIDO"),SUMIF(S!$O:$O,$I141&amp;$O141&amp;$Q141&amp;UPPER(TEXT(BA$4,"MMMMYYYY"))&amp;$Z141,IF($W$1="Pesos CLP",S!$AD:$AD,S!$AO:$AO)),0)</f>
        <v>0</v>
      </c>
      <c r="BB141" s="19">
        <f>IF(OR($I141="REAL",$I141="INCURRIDO"),SUMIF(S!$O:$O,$I141&amp;$O141&amp;$Q141&amp;UPPER(TEXT(BB$4,"MMMMYYYY"))&amp;$Z141,IF($W$1="Pesos CLP",S!$AD:$AD,S!$AO:$AO)),0)</f>
        <v>0</v>
      </c>
      <c r="BC141" s="19">
        <f>IF(OR($I141="REAL",$I141="INCURRIDO"),SUMIF(S!$O:$O,$I141&amp;$O141&amp;$Q141&amp;UPPER(TEXT(BC$4,"MMMMYYYY"))&amp;$Z141,IF($W$1="Pesos CLP",S!$AD:$AD,S!$AO:$AO)),0)</f>
        <v>0</v>
      </c>
      <c r="BD141" s="19">
        <f>IF(OR($I141="REAL",$I141="INCURRIDO"),SUMIF(S!$O:$O,$I141&amp;$O141&amp;$Q141&amp;UPPER(TEXT(BD$4,"MMMMYYYY"))&amp;$Z141,IF($W$1="Pesos CLP",S!$AD:$AD,S!$AO:$AO)),0)</f>
        <v>0</v>
      </c>
      <c r="BE141" s="19">
        <f>IF(OR($I141="REAL",$I141="INCURRIDO"),SUMIF(S!$O:$O,$I141&amp;$O141&amp;$Q141&amp;UPPER(TEXT(BE$4,"MMMMYYYY"))&amp;$Z141,IF($W$1="Pesos CLP",S!$AD:$AD,S!$AO:$AO)),0)</f>
        <v>0</v>
      </c>
      <c r="BF141" s="19">
        <f>IF(OR($I141="REAL",$I141="INCURRIDO"),SUMIF(S!$O:$O,$I141&amp;$O141&amp;$Q141&amp;UPPER(TEXT(BF$4,"MMMMYYYY"))&amp;$Z141,IF($W$1="Pesos CLP",S!$AD:$AD,S!$AO:$AO)),0)</f>
        <v>0</v>
      </c>
      <c r="BG141" s="19">
        <f>IF(OR($I141="REAL",$I141="INCURRIDO"),SUMIF(S!$O:$O,$I141&amp;$O141&amp;$Q141&amp;UPPER(TEXT(BG$4,"MMMMYYYY"))&amp;$Z141,IF($W$1="Pesos CLP",S!$AD:$AD,S!$AO:$AO)),0)</f>
        <v>0</v>
      </c>
      <c r="BH141" s="19">
        <f>IF(OR($I141="REAL",$I141="INCURRIDO"),SUMIF(S!$O:$O,$I141&amp;$O141&amp;$Q141&amp;UPPER(TEXT(BH$4,"MMMMYYYY"))&amp;$Z141,IF($W$1="Pesos CLP",S!$AD:$AD,S!$AO:$AO)),0)</f>
        <v>0</v>
      </c>
      <c r="BI141" s="19">
        <f>IF(OR($I141="REAL",$I141="INCURRIDO"),SUMIF(S!$O:$O,$I141&amp;$O141&amp;$Q141&amp;UPPER(TEXT(BI$4,"MMMMYYYY"))&amp;$Z141,IF($W$1="Pesos CLP",S!$AD:$AD,S!$AO:$AO)),0)</f>
        <v>0</v>
      </c>
      <c r="BJ141" s="19">
        <f>IF(OR($I141="REAL",$I141="INCURRIDO"),SUMIF(S!$O:$O,$I141&amp;$O141&amp;$Q141&amp;UPPER(TEXT(BJ$4,"MMMMYYYY"))&amp;$Z141,IF($W$1="Pesos CLP",S!$AD:$AD,S!$AO:$AO)),0)</f>
        <v>0</v>
      </c>
      <c r="BK141" s="19">
        <f>IF(OR($I141="REAL",$I141="INCURRIDO"),SUMIF(S!$O:$O,$I141&amp;$O141&amp;$Q141&amp;UPPER(TEXT(BK$4,"MMMMYYYY"))&amp;$Z141,IF($W$1="Pesos CLP",S!$AD:$AD,S!$AO:$AO)),0)</f>
        <v>0</v>
      </c>
      <c r="BL141" s="19">
        <f>IF(OR($I141="REAL",$I141="INCURRIDO"),SUMIF(S!$O:$O,$I141&amp;$O141&amp;$Q141&amp;UPPER(TEXT(BL$4,"MMMMYYYY"))&amp;$Z141,IF($W$1="Pesos CLP",S!$AD:$AD,S!$AO:$AO)),0)</f>
        <v>0</v>
      </c>
      <c r="BM141" s="19">
        <f>IF(OR($I141="REAL",$I141="INCURRIDO"),SUMIF(S!$O:$O,$I141&amp;$O141&amp;$Q141&amp;UPPER(TEXT(BM$4,"MMMMYYYY"))&amp;$Z141,IF($W$1="Pesos CLP",S!$AD:$AD,S!$AO:$AO)),0)</f>
        <v>0</v>
      </c>
      <c r="BN141" s="19">
        <f>IF(OR($I141="REAL",$I141="INCURRIDO"),SUMIF(S!$O:$O,$I141&amp;$O141&amp;$Q141&amp;UPPER(TEXT(BN$4,"MMMMYYYY"))&amp;$Z141,IF($W$1="Pesos CLP",S!$AD:$AD,S!$AO:$AO)),0)</f>
        <v>0</v>
      </c>
      <c r="BO141" s="19">
        <f>IF(OR($I141="REAL",$I141="INCURRIDO"),SUMIF(S!$O:$O,$I141&amp;$O141&amp;$Q141&amp;UPPER(TEXT(BO$4,"MMMMYYYY"))&amp;$Z141,IF($W$1="Pesos CLP",S!$AD:$AD,S!$AO:$AO)),0)</f>
        <v>0</v>
      </c>
      <c r="BP141" s="19">
        <f>IF(OR($I141="REAL",$I141="INCURRIDO"),SUMIF(S!$O:$O,$I141&amp;$O141&amp;$Q141&amp;UPPER(TEXT(BP$4,"MMMMYYYY"))&amp;$Z141,IF($W$1="Pesos CLP",S!$AD:$AD,S!$AO:$AO)),0)</f>
        <v>0</v>
      </c>
      <c r="BQ141" s="19">
        <f>IF(OR($I141="REAL",$I141="INCURRIDO"),SUMIF(S!$O:$O,$I141&amp;$O141&amp;$Q141&amp;UPPER(TEXT(BQ$4,"MMMMYYYY"))&amp;$Z141,IF($W$1="Pesos CLP",S!$AD:$AD,S!$AO:$AO)),0)</f>
        <v>0</v>
      </c>
      <c r="BR141" s="19">
        <f>IF(OR($I141="REAL",$I141="INCURRIDO"),SUMIF(S!$O:$O,$I141&amp;$O141&amp;$Q141&amp;UPPER(TEXT(BR$4,"MMMMYYYY"))&amp;$Z141,IF($W$1="Pesos CLP",S!$AD:$AD,S!$AO:$AO)),0)</f>
        <v>0</v>
      </c>
      <c r="BS141" s="19">
        <f>IF(OR($I141="REAL",$I141="INCURRIDO"),SUMIF(S!$O:$O,$I141&amp;$O141&amp;$Q141&amp;UPPER(TEXT(BS$4,"MMMMYYYY"))&amp;$Z141,IF($W$1="Pesos CLP",S!$AD:$AD,S!$AO:$AO)),0)</f>
        <v>0</v>
      </c>
      <c r="BT141" s="19">
        <f>IF(OR($I141="REAL",$I141="INCURRIDO"),SUMIF(S!$O:$O,$I141&amp;$O141&amp;$Q141&amp;UPPER(TEXT(BT$4,"MMMMYYYY"))&amp;$Z141,IF($W$1="Pesos CLP",S!$AD:$AD,S!$AO:$AO)),0)</f>
        <v>0</v>
      </c>
      <c r="BU141" s="19">
        <f>IF(OR($I141="REAL",$I141="INCURRIDO"),SUMIF(S!$O:$O,$I141&amp;$O141&amp;$Q141&amp;UPPER(TEXT(BU$4,"MMMMYYYY"))&amp;$Z141,IF($W$1="Pesos CLP",S!$AD:$AD,S!$AO:$AO)),0)</f>
        <v>0</v>
      </c>
      <c r="BV141" s="19">
        <f>IF(OR($I141="REAL",$I141="INCURRIDO"),SUMIF(S!$O:$O,$I141&amp;$O141&amp;$Q141&amp;UPPER(TEXT(BV$4,"MMMMYYYY"))&amp;$Z141,IF($W$1="Pesos CLP",S!$AD:$AD,S!$AO:$AO)),0)</f>
        <v>0</v>
      </c>
      <c r="BW141" s="19">
        <f>IF(OR($I141="REAL",$I141="INCURRIDO"),SUMIF(S!$O:$O,$I141&amp;$O141&amp;$Q141&amp;UPPER(TEXT(BW$4,"MMMMYYYY"))&amp;$Z141,IF($W$1="Pesos CLP",S!$AD:$AD,S!$AO:$AO)),0)</f>
        <v>0</v>
      </c>
      <c r="BX141" s="19">
        <f>IF(OR($I141="REAL",$I141="INCURRIDO"),SUMIF(S!$O:$O,$I141&amp;$O141&amp;$Q141&amp;UPPER(TEXT(BX$4,"MMMMYYYY"))&amp;$Z141,IF($W$1="Pesos CLP",S!$AD:$AD,S!$AO:$AO)),0)</f>
        <v>0</v>
      </c>
      <c r="BY141" s="19">
        <f>IF(OR($I141="REAL",$I141="INCURRIDO"),SUMIF(S!$O:$O,$I141&amp;$O141&amp;$Q141&amp;UPPER(TEXT(BY$4,"MMMMYYYY"))&amp;$Z141,IF($W$1="Pesos CLP",S!$AD:$AD,S!$AO:$AO)),0)</f>
        <v>0</v>
      </c>
      <c r="BZ141" s="19">
        <f>IF(OR($I141="REAL",$I141="INCURRIDO"),SUMIF(S!$O:$O,$I141&amp;$O141&amp;$Q141&amp;UPPER(TEXT(BZ$4,"MMMMYYYY"))&amp;$Z141,IF($W$1="Pesos CLP",S!$AD:$AD,S!$AO:$AO)),0)</f>
        <v>0</v>
      </c>
      <c r="CA141" s="19">
        <f>IF(OR($I141="REAL",$I141="INCURRIDO"),SUMIF(S!$O:$O,$I141&amp;$O141&amp;$Q141&amp;UPPER(TEXT(CA$4,"MMMMYYYY"))&amp;$Z141,IF($W$1="Pesos CLP",S!$AD:$AD,S!$AO:$AO)),0)</f>
        <v>0</v>
      </c>
      <c r="CB141" s="19">
        <f>IF(OR($I141="REAL",$I141="INCURRIDO"),SUMIF(S!$O:$O,$I141&amp;$O141&amp;$Q141&amp;UPPER(TEXT(CB$4,"MMMMYYYY"))&amp;$Z141,IF($W$1="Pesos CLP",S!$AD:$AD,S!$AO:$AO)),0)</f>
        <v>0</v>
      </c>
      <c r="CC141" s="19">
        <f>IF(OR($I141="REAL",$I141="INCURRIDO"),SUMIF(S!$O:$O,$I141&amp;$O141&amp;$Q141&amp;UPPER(TEXT(CC$4,"MMMMYYYY"))&amp;$Z141,IF($W$1="Pesos CLP",S!$AD:$AD,S!$AO:$AO)),0)</f>
        <v>0</v>
      </c>
      <c r="CD141" s="19">
        <f>IF(OR($I141="REAL",$I141="INCURRIDO"),SUMIF(S!$O:$O,$I141&amp;$O141&amp;$Q141&amp;UPPER(TEXT(CD$4,"MMMMYYYY"))&amp;$Z141,IF($W$1="Pesos CLP",S!$AD:$AD,S!$AO:$AO)),0)</f>
        <v>0</v>
      </c>
      <c r="CE141" s="19">
        <f>IF(OR($I141="REAL",$I141="INCURRIDO"),SUMIF(S!$O:$O,$I141&amp;$O141&amp;$Q141&amp;UPPER(TEXT(CE$4,"MMMMYYYY"))&amp;$Z141,IF($W$1="Pesos CLP",S!$AD:$AD,S!$AO:$AO)),0)</f>
        <v>0</v>
      </c>
      <c r="CF141" s="19">
        <f>IF(OR($I141="REAL",$I141="INCURRIDO"),SUMIF(S!$O:$O,$I141&amp;$O141&amp;$Q141&amp;UPPER(TEXT(CF$4,"MMMMYYYY"))&amp;$Z141,IF($W$1="Pesos CLP",S!$AD:$AD,S!$AO:$AO)),0)</f>
        <v>0</v>
      </c>
      <c r="CG141" s="19">
        <f>IF(OR($I141="REAL",$I141="INCURRIDO"),SUMIF(S!$O:$O,$I141&amp;$O141&amp;$Q141&amp;UPPER(TEXT(CG$4,"MMMMYYYY"))&amp;$Z141,IF($W$1="Pesos CLP",S!$AD:$AD,S!$AO:$AO)),0)</f>
        <v>0</v>
      </c>
      <c r="CH141" s="19">
        <f>IF(OR($I141="REAL",$I141="INCURRIDO"),SUMIF(S!$O:$O,$I141&amp;$O141&amp;$Q141&amp;UPPER(TEXT(CH$4,"MMMMYYYY"))&amp;$Z141,IF($W$1="Pesos CLP",S!$AD:$AD,S!$AO:$AO)),0)</f>
        <v>0</v>
      </c>
      <c r="CI141" s="19">
        <f>IF(OR($I141="REAL",$I141="INCURRIDO"),SUMIF(S!$O:$O,$I141&amp;$O141&amp;$Q141&amp;UPPER(TEXT(CI$4,"MMMMYYYY"))&amp;$Z141,IF($W$1="Pesos CLP",S!$AD:$AD,S!$AO:$AO)),0)</f>
        <v>0</v>
      </c>
      <c r="CJ141" s="19">
        <f>IF(OR($I141="REAL",$I141="INCURRIDO"),SUMIF(S!$O:$O,$I141&amp;$O141&amp;$Q141&amp;UPPER(TEXT(CJ$4,"MMMMYYYY"))&amp;$Z141,IF($W$1="Pesos CLP",S!$AD:$AD,S!$AO:$AO)),0)</f>
        <v>0</v>
      </c>
      <c r="CK141" s="378">
        <f t="shared" si="138"/>
        <v>0</v>
      </c>
      <c r="CL141" s="378">
        <f t="shared" si="138"/>
        <v>1290.1406215713962</v>
      </c>
      <c r="CM141" s="378">
        <f t="shared" si="138"/>
        <v>1248.5231821658672</v>
      </c>
      <c r="CN141" s="378">
        <f t="shared" si="138"/>
        <v>1290.1406215713962</v>
      </c>
      <c r="CO141" s="378">
        <f t="shared" si="138"/>
        <v>1248.5231821658672</v>
      </c>
      <c r="CP141" s="378">
        <f t="shared" si="138"/>
        <v>1290.1406215713962</v>
      </c>
      <c r="CQ141" s="378">
        <f t="shared" si="138"/>
        <v>0</v>
      </c>
      <c r="CR141" s="378">
        <f t="shared" si="138"/>
        <v>0</v>
      </c>
      <c r="CS141" s="378">
        <f t="shared" si="138"/>
        <v>0</v>
      </c>
      <c r="CT141" s="378">
        <f t="shared" si="139"/>
        <v>0</v>
      </c>
      <c r="CU141" s="378">
        <f t="shared" si="139"/>
        <v>0</v>
      </c>
      <c r="CV141" s="378">
        <f t="shared" si="139"/>
        <v>0</v>
      </c>
      <c r="CW141" s="378">
        <f t="shared" si="139"/>
        <v>0</v>
      </c>
      <c r="CX141" s="378">
        <f t="shared" si="139"/>
        <v>0</v>
      </c>
      <c r="CY141" s="378">
        <f t="shared" si="139"/>
        <v>0</v>
      </c>
      <c r="CZ141" s="378">
        <f t="shared" si="139"/>
        <v>0</v>
      </c>
      <c r="DA141" s="378">
        <f t="shared" si="139"/>
        <v>0</v>
      </c>
      <c r="DB141" s="378">
        <f t="shared" si="139"/>
        <v>0</v>
      </c>
      <c r="DC141" s="378">
        <f t="shared" si="144"/>
        <v>0</v>
      </c>
      <c r="DD141" s="378">
        <f t="shared" si="140"/>
        <v>0</v>
      </c>
      <c r="DE141" s="378">
        <f t="shared" si="140"/>
        <v>0</v>
      </c>
      <c r="DF141" s="378">
        <f t="shared" si="140"/>
        <v>0</v>
      </c>
      <c r="DG141" s="378">
        <f t="shared" si="140"/>
        <v>0</v>
      </c>
      <c r="DH141" s="378">
        <f t="shared" si="140"/>
        <v>0</v>
      </c>
      <c r="DI141" s="378">
        <f t="shared" si="140"/>
        <v>0</v>
      </c>
      <c r="DJ141" s="378">
        <f t="shared" si="140"/>
        <v>0</v>
      </c>
      <c r="DK141" s="378">
        <f t="shared" si="140"/>
        <v>0</v>
      </c>
      <c r="DL141" s="378">
        <f t="shared" si="140"/>
        <v>0</v>
      </c>
      <c r="DM141" s="378">
        <f t="shared" si="140"/>
        <v>0</v>
      </c>
      <c r="DN141" s="378">
        <f t="shared" si="141"/>
        <v>0</v>
      </c>
      <c r="DO141" s="378">
        <f t="shared" si="141"/>
        <v>0</v>
      </c>
      <c r="DP141" s="378">
        <f t="shared" si="141"/>
        <v>0</v>
      </c>
      <c r="DQ141" s="378">
        <f t="shared" si="141"/>
        <v>0</v>
      </c>
      <c r="DR141" s="378">
        <f t="shared" si="141"/>
        <v>0</v>
      </c>
      <c r="DS141" s="378">
        <f t="shared" si="141"/>
        <v>0</v>
      </c>
      <c r="DT141" s="378">
        <f t="shared" si="141"/>
        <v>0</v>
      </c>
      <c r="DU141" s="378">
        <f t="shared" si="141"/>
        <v>0</v>
      </c>
      <c r="DV141" s="378">
        <f t="shared" si="141"/>
        <v>0</v>
      </c>
      <c r="DW141" s="378">
        <f t="shared" si="141"/>
        <v>0</v>
      </c>
      <c r="DX141" s="378">
        <f t="shared" si="142"/>
        <v>0</v>
      </c>
      <c r="DY141" s="378">
        <f t="shared" si="142"/>
        <v>0</v>
      </c>
      <c r="DZ141" s="378">
        <f t="shared" si="142"/>
        <v>0</v>
      </c>
      <c r="EA141" s="378">
        <f t="shared" si="142"/>
        <v>0</v>
      </c>
      <c r="EB141" s="378">
        <f t="shared" si="142"/>
        <v>0</v>
      </c>
      <c r="EC141" s="378">
        <f t="shared" si="142"/>
        <v>0</v>
      </c>
      <c r="ED141" s="378">
        <f t="shared" si="142"/>
        <v>0</v>
      </c>
      <c r="EE141" s="378">
        <f t="shared" si="142"/>
        <v>0</v>
      </c>
      <c r="EF141" s="378">
        <f t="shared" si="142"/>
        <v>0</v>
      </c>
      <c r="EG141" s="378">
        <f t="shared" si="142"/>
        <v>0</v>
      </c>
      <c r="EH141" s="378">
        <f t="shared" si="143"/>
        <v>0</v>
      </c>
      <c r="EI141" s="378">
        <f t="shared" si="143"/>
        <v>0</v>
      </c>
      <c r="EJ141" s="378">
        <f t="shared" si="143"/>
        <v>0</v>
      </c>
      <c r="EK141" s="378">
        <f t="shared" si="143"/>
        <v>0</v>
      </c>
      <c r="EL141" s="378">
        <f t="shared" si="143"/>
        <v>0</v>
      </c>
      <c r="EM141" s="378">
        <f t="shared" si="143"/>
        <v>0</v>
      </c>
      <c r="EN141" s="378">
        <f t="shared" si="143"/>
        <v>0</v>
      </c>
      <c r="EO141" s="378">
        <f t="shared" si="143"/>
        <v>0</v>
      </c>
      <c r="EP141" s="378">
        <f t="shared" si="143"/>
        <v>0</v>
      </c>
      <c r="EQ141" s="378">
        <f t="shared" si="143"/>
        <v>0</v>
      </c>
    </row>
    <row r="142" spans="1:147" x14ac:dyDescent="0.3">
      <c r="A142" s="368"/>
      <c r="B142" s="368"/>
      <c r="C142" s="368"/>
      <c r="D142" s="368">
        <f t="shared" si="136"/>
        <v>1.034195933456562</v>
      </c>
      <c r="E142" s="368" t="str">
        <f>VLOOKUP(TEXT(Z142,0),'G2'!B:D,3,0)</f>
        <v>MN</v>
      </c>
      <c r="F142" s="816">
        <f t="shared" si="135"/>
        <v>0</v>
      </c>
      <c r="G142" s="755">
        <f t="shared" si="137"/>
        <v>0</v>
      </c>
      <c r="H142" s="756" t="s">
        <v>1190</v>
      </c>
      <c r="I142" s="370" t="s">
        <v>93</v>
      </c>
      <c r="J142" s="370" t="s">
        <v>269</v>
      </c>
      <c r="K142" s="368">
        <v>510114</v>
      </c>
      <c r="L142" s="368" t="s">
        <v>24</v>
      </c>
      <c r="M142" s="369"/>
      <c r="N142" s="370" t="s">
        <v>1053</v>
      </c>
      <c r="O142" s="370" t="s">
        <v>613</v>
      </c>
      <c r="P142" s="643" t="s">
        <v>1166</v>
      </c>
      <c r="Q142" s="370" t="s">
        <v>695</v>
      </c>
      <c r="R142" s="370" t="s">
        <v>1047</v>
      </c>
      <c r="S142" s="714">
        <v>15</v>
      </c>
      <c r="T142" s="372">
        <v>46447</v>
      </c>
      <c r="U142" s="372">
        <v>46599</v>
      </c>
      <c r="V142" s="373">
        <v>5</v>
      </c>
      <c r="W142" s="374">
        <v>372310.53604436235</v>
      </c>
      <c r="X142" s="17" cm="1">
        <f t="array" ref="X142">+IF($W$1="Pesos CLP",W142,W142/TC)*MB_24A25</f>
        <v>424.49788193639489</v>
      </c>
      <c r="Y142" s="18">
        <f t="shared" si="107"/>
        <v>6367.4682290459223</v>
      </c>
      <c r="Z142">
        <v>91243110</v>
      </c>
      <c r="AA142" s="19">
        <f>IF(OR($I142="REAL",$I142="INCURRIDO"),SUMIF(S!$O:$O,$I142&amp;$O142&amp;$Q142&amp;UPPER(TEXT(AA$4,"MMMMYYYY"))&amp;$Z142,IF($W$1="Pesos CLP",S!$AD:$AD,S!$AO:$AO)),0)</f>
        <v>0</v>
      </c>
      <c r="AB142" s="19">
        <f>IF(OR($I142="REAL",$I142="INCURRIDO"),SUMIF(S!$O:$O,$I142&amp;$O142&amp;$Q142&amp;UPPER(TEXT(AB$4,"MMMMYYYY"))&amp;$Z142,IF($W$1="Pesos CLP",S!$AD:$AD,S!$AO:$AO)),0)</f>
        <v>0</v>
      </c>
      <c r="AC142" s="19">
        <f>IF(OR($I142="REAL",$I142="INCURRIDO"),SUMIF(S!$O:$O,$I142&amp;$O142&amp;$Q142&amp;UPPER(TEXT(AC$4,"MMMMYYYY"))&amp;$Z142,IF($W$1="Pesos CLP",S!$AD:$AD,S!$AO:$AO)),0)</f>
        <v>0</v>
      </c>
      <c r="AD142" s="19">
        <f>IF(OR($I142="REAL",$I142="INCURRIDO"),SUMIF(S!$O:$O,$I142&amp;$O142&amp;$Q142&amp;UPPER(TEXT(AD$4,"MMMMYYYY"))&amp;$Z142,IF($W$1="Pesos CLP",S!$AD:$AD,S!$AO:$AO)),0)</f>
        <v>0</v>
      </c>
      <c r="AE142" s="19">
        <f>IF(OR($I142="REAL",$I142="INCURRIDO"),SUMIF(S!$O:$O,$I142&amp;$O142&amp;$Q142&amp;UPPER(TEXT(AE$4,"MMMMYYYY"))&amp;$Z142,IF($W$1="Pesos CLP",S!$AD:$AD,S!$AO:$AO)),0)</f>
        <v>0</v>
      </c>
      <c r="AF142" s="19">
        <f>IF(OR($I142="REAL",$I142="INCURRIDO"),SUMIF(S!$O:$O,$I142&amp;$O142&amp;$Q142&amp;UPPER(TEXT(AF$4,"MMMMYYYY"))&amp;$Z142,IF($W$1="Pesos CLP",S!$AD:$AD,S!$AO:$AO)),0)</f>
        <v>0</v>
      </c>
      <c r="AG142" s="19">
        <f>IF(OR($I142="REAL",$I142="INCURRIDO"),SUMIF(S!$O:$O,$I142&amp;$O142&amp;$Q142&amp;UPPER(TEXT(AG$4,"MMMMYYYY"))&amp;$Z142,IF($W$1="Pesos CLP",S!$AD:$AD,S!$AO:$AO)),0)</f>
        <v>0</v>
      </c>
      <c r="AH142" s="19">
        <f>IF(OR($I142="REAL",$I142="INCURRIDO"),SUMIF(S!$O:$O,$I142&amp;$O142&amp;$Q142&amp;UPPER(TEXT(AH$4,"MMMMYYYY"))&amp;$Z142,IF($W$1="Pesos CLP",S!$AD:$AD,S!$AO:$AO)),0)</f>
        <v>0</v>
      </c>
      <c r="AI142" s="19">
        <f>IF(OR($I142="REAL",$I142="INCURRIDO"),SUMIF(S!$O:$O,$I142&amp;$O142&amp;$Q142&amp;UPPER(TEXT(AI$4,"MMMMYYYY"))&amp;$Z142,IF($W$1="Pesos CLP",S!$AD:$AD,S!$AO:$AO)),0)</f>
        <v>0</v>
      </c>
      <c r="AJ142" s="19">
        <f>IF(OR($I142="REAL",$I142="INCURRIDO"),SUMIF(S!$O:$O,$I142&amp;$O142&amp;$Q142&amp;UPPER(TEXT(AJ$4,"MMMMYYYY"))&amp;$Z142,IF($W$1="Pesos CLP",S!$AD:$AD,S!$AO:$AO)),0)</f>
        <v>0</v>
      </c>
      <c r="AK142" s="19">
        <f>IF(OR($I142="REAL",$I142="INCURRIDO"),SUMIF(S!$O:$O,$I142&amp;$O142&amp;$Q142&amp;UPPER(TEXT(AK$4,"MMMMYYYY"))&amp;$Z142,IF($W$1="Pesos CLP",S!$AD:$AD,S!$AO:$AO)),0)</f>
        <v>0</v>
      </c>
      <c r="AL142" s="19">
        <f>IF(OR($I142="REAL",$I142="INCURRIDO"),SUMIF(S!$O:$O,$I142&amp;$O142&amp;$Q142&amp;UPPER(TEXT(AL$4,"MMMMYYYY"))&amp;$Z142,IF($W$1="Pesos CLP",S!$AD:$AD,S!$AO:$AO)),0)</f>
        <v>0</v>
      </c>
      <c r="AM142" s="19">
        <f>IF(OR($I142="REAL",$I142="INCURRIDO"),SUMIF(S!$O:$O,$I142&amp;$O142&amp;$Q142&amp;UPPER(TEXT(AM$4,"MMMMYYYY"))&amp;$Z142,IF($W$1="Pesos CLP",S!$AD:$AD,S!$AO:$AO)),0)</f>
        <v>0</v>
      </c>
      <c r="AN142" s="19">
        <f>IF(OR($I142="REAL",$I142="INCURRIDO"),SUMIF(S!$O:$O,$I142&amp;$O142&amp;$Q142&amp;UPPER(TEXT(AN$4,"MMMMYYYY"))&amp;$Z142,IF($W$1="Pesos CLP",S!$AD:$AD,S!$AO:$AO)),0)</f>
        <v>0</v>
      </c>
      <c r="AO142" s="19">
        <f>IF(OR($I142="REAL",$I142="INCURRIDO"),SUMIF(S!$O:$O,$I142&amp;$O142&amp;$Q142&amp;UPPER(TEXT(AO$4,"MMMMYYYY"))&amp;$Z142,IF($W$1="Pesos CLP",S!$AD:$AD,S!$AO:$AO)),0)</f>
        <v>0</v>
      </c>
      <c r="AP142" s="19">
        <f>IF(OR($I142="REAL",$I142="INCURRIDO"),SUMIF(S!$O:$O,$I142&amp;$O142&amp;$Q142&amp;UPPER(TEXT(AP$4,"MMMMYYYY"))&amp;$Z142,IF($W$1="Pesos CLP",S!$AD:$AD,S!$AO:$AO)),0)</f>
        <v>0</v>
      </c>
      <c r="AQ142" s="19">
        <f>IF(OR($I142="REAL",$I142="INCURRIDO"),SUMIF(S!$O:$O,$I142&amp;$O142&amp;$Q142&amp;UPPER(TEXT(AQ$4,"MMMMYYYY"))&amp;$Z142,IF($W$1="Pesos CLP",S!$AD:$AD,S!$AO:$AO)),0)</f>
        <v>0</v>
      </c>
      <c r="AR142" s="19">
        <f>IF(OR($I142="REAL",$I142="INCURRIDO"),SUMIF(S!$O:$O,$I142&amp;$O142&amp;$Q142&amp;UPPER(TEXT(AR$4,"MMMMYYYY"))&amp;$Z142,IF($W$1="Pesos CLP",S!$AD:$AD,S!$AO:$AO)),0)</f>
        <v>0</v>
      </c>
      <c r="AS142" s="19">
        <f>IF(OR($I142="REAL",$I142="INCURRIDO"),SUMIF(S!$O:$O,$I142&amp;$O142&amp;$Q142&amp;UPPER(TEXT(AS$4,"MMMMYYYY"))&amp;$Z142,IF($W$1="Pesos CLP",S!$AD:$AD,S!$AO:$AO)),0)</f>
        <v>0</v>
      </c>
      <c r="AT142" s="19">
        <f>IF(OR($I142="REAL",$I142="INCURRIDO"),SUMIF(S!$O:$O,$I142&amp;$O142&amp;$Q142&amp;UPPER(TEXT(AT$4,"MMMMYYYY"))&amp;$Z142,IF($W$1="Pesos CLP",S!$AD:$AD,S!$AO:$AO)),0)</f>
        <v>0</v>
      </c>
      <c r="AU142" s="19">
        <f>IF(OR($I142="REAL",$I142="INCURRIDO"),SUMIF(S!$O:$O,$I142&amp;$O142&amp;$Q142&amp;UPPER(TEXT(AU$4,"MMMMYYYY"))&amp;$Z142,IF($W$1="Pesos CLP",S!$AD:$AD,S!$AO:$AO)),0)</f>
        <v>0</v>
      </c>
      <c r="AV142" s="19">
        <f>IF(OR($I142="REAL",$I142="INCURRIDO"),SUMIF(S!$O:$O,$I142&amp;$O142&amp;$Q142&amp;UPPER(TEXT(AV$4,"MMMMYYYY"))&amp;$Z142,IF($W$1="Pesos CLP",S!$AD:$AD,S!$AO:$AO)),0)</f>
        <v>0</v>
      </c>
      <c r="AW142" s="19">
        <f>IF(OR($I142="REAL",$I142="INCURRIDO"),SUMIF(S!$O:$O,$I142&amp;$O142&amp;$Q142&amp;UPPER(TEXT(AW$4,"MMMMYYYY"))&amp;$Z142,IF($W$1="Pesos CLP",S!$AD:$AD,S!$AO:$AO)),0)</f>
        <v>0</v>
      </c>
      <c r="AX142" s="19">
        <f>IF(OR($I142="REAL",$I142="INCURRIDO"),SUMIF(S!$O:$O,$I142&amp;$O142&amp;$Q142&amp;UPPER(TEXT(AX$4,"MMMMYYYY"))&amp;$Z142,IF($W$1="Pesos CLP",S!$AD:$AD,S!$AO:$AO)),0)</f>
        <v>0</v>
      </c>
      <c r="AY142" s="19">
        <f>IF(OR($I142="REAL",$I142="INCURRIDO"),SUMIF(S!$O:$O,$I142&amp;$O142&amp;$Q142&amp;UPPER(TEXT(AY$4,"MMMMYYYY"))&amp;$Z142,IF($W$1="Pesos CLP",S!$AD:$AD,S!$AO:$AO)),0)</f>
        <v>0</v>
      </c>
      <c r="AZ142" s="19">
        <f>IF(OR($I142="REAL",$I142="INCURRIDO"),SUMIF(S!$O:$O,$I142&amp;$O142&amp;$Q142&amp;UPPER(TEXT(AZ$4,"MMMMYYYY"))&amp;$Z142,IF($W$1="Pesos CLP",S!$AD:$AD,S!$AO:$AO)),0)</f>
        <v>0</v>
      </c>
      <c r="BA142" s="19">
        <f>IF(OR($I142="REAL",$I142="INCURRIDO"),SUMIF(S!$O:$O,$I142&amp;$O142&amp;$Q142&amp;UPPER(TEXT(BA$4,"MMMMYYYY"))&amp;$Z142,IF($W$1="Pesos CLP",S!$AD:$AD,S!$AO:$AO)),0)</f>
        <v>0</v>
      </c>
      <c r="BB142" s="19">
        <f>IF(OR($I142="REAL",$I142="INCURRIDO"),SUMIF(S!$O:$O,$I142&amp;$O142&amp;$Q142&amp;UPPER(TEXT(BB$4,"MMMMYYYY"))&amp;$Z142,IF($W$1="Pesos CLP",S!$AD:$AD,S!$AO:$AO)),0)</f>
        <v>0</v>
      </c>
      <c r="BC142" s="19">
        <f>IF(OR($I142="REAL",$I142="INCURRIDO"),SUMIF(S!$O:$O,$I142&amp;$O142&amp;$Q142&amp;UPPER(TEXT(BC$4,"MMMMYYYY"))&amp;$Z142,IF($W$1="Pesos CLP",S!$AD:$AD,S!$AO:$AO)),0)</f>
        <v>0</v>
      </c>
      <c r="BD142" s="19">
        <f>IF(OR($I142="REAL",$I142="INCURRIDO"),SUMIF(S!$O:$O,$I142&amp;$O142&amp;$Q142&amp;UPPER(TEXT(BD$4,"MMMMYYYY"))&amp;$Z142,IF($W$1="Pesos CLP",S!$AD:$AD,S!$AO:$AO)),0)</f>
        <v>0</v>
      </c>
      <c r="BE142" s="19">
        <f>IF(OR($I142="REAL",$I142="INCURRIDO"),SUMIF(S!$O:$O,$I142&amp;$O142&amp;$Q142&amp;UPPER(TEXT(BE$4,"MMMMYYYY"))&amp;$Z142,IF($W$1="Pesos CLP",S!$AD:$AD,S!$AO:$AO)),0)</f>
        <v>0</v>
      </c>
      <c r="BF142" s="19">
        <f>IF(OR($I142="REAL",$I142="INCURRIDO"),SUMIF(S!$O:$O,$I142&amp;$O142&amp;$Q142&amp;UPPER(TEXT(BF$4,"MMMMYYYY"))&amp;$Z142,IF($W$1="Pesos CLP",S!$AD:$AD,S!$AO:$AO)),0)</f>
        <v>0</v>
      </c>
      <c r="BG142" s="19">
        <f>IF(OR($I142="REAL",$I142="INCURRIDO"),SUMIF(S!$O:$O,$I142&amp;$O142&amp;$Q142&amp;UPPER(TEXT(BG$4,"MMMMYYYY"))&amp;$Z142,IF($W$1="Pesos CLP",S!$AD:$AD,S!$AO:$AO)),0)</f>
        <v>0</v>
      </c>
      <c r="BH142" s="19">
        <f>IF(OR($I142="REAL",$I142="INCURRIDO"),SUMIF(S!$O:$O,$I142&amp;$O142&amp;$Q142&amp;UPPER(TEXT(BH$4,"MMMMYYYY"))&amp;$Z142,IF($W$1="Pesos CLP",S!$AD:$AD,S!$AO:$AO)),0)</f>
        <v>0</v>
      </c>
      <c r="BI142" s="19">
        <f>IF(OR($I142="REAL",$I142="INCURRIDO"),SUMIF(S!$O:$O,$I142&amp;$O142&amp;$Q142&amp;UPPER(TEXT(BI$4,"MMMMYYYY"))&amp;$Z142,IF($W$1="Pesos CLP",S!$AD:$AD,S!$AO:$AO)),0)</f>
        <v>0</v>
      </c>
      <c r="BJ142" s="19">
        <f>IF(OR($I142="REAL",$I142="INCURRIDO"),SUMIF(S!$O:$O,$I142&amp;$O142&amp;$Q142&amp;UPPER(TEXT(BJ$4,"MMMMYYYY"))&amp;$Z142,IF($W$1="Pesos CLP",S!$AD:$AD,S!$AO:$AO)),0)</f>
        <v>0</v>
      </c>
      <c r="BK142" s="19">
        <f>IF(OR($I142="REAL",$I142="INCURRIDO"),SUMIF(S!$O:$O,$I142&amp;$O142&amp;$Q142&amp;UPPER(TEXT(BK$4,"MMMMYYYY"))&amp;$Z142,IF($W$1="Pesos CLP",S!$AD:$AD,S!$AO:$AO)),0)</f>
        <v>0</v>
      </c>
      <c r="BL142" s="19">
        <f>IF(OR($I142="REAL",$I142="INCURRIDO"),SUMIF(S!$O:$O,$I142&amp;$O142&amp;$Q142&amp;UPPER(TEXT(BL$4,"MMMMYYYY"))&amp;$Z142,IF($W$1="Pesos CLP",S!$AD:$AD,S!$AO:$AO)),0)</f>
        <v>0</v>
      </c>
      <c r="BM142" s="19">
        <f>IF(OR($I142="REAL",$I142="INCURRIDO"),SUMIF(S!$O:$O,$I142&amp;$O142&amp;$Q142&amp;UPPER(TEXT(BM$4,"MMMMYYYY"))&amp;$Z142,IF($W$1="Pesos CLP",S!$AD:$AD,S!$AO:$AO)),0)</f>
        <v>0</v>
      </c>
      <c r="BN142" s="19">
        <f>IF(OR($I142="REAL",$I142="INCURRIDO"),SUMIF(S!$O:$O,$I142&amp;$O142&amp;$Q142&amp;UPPER(TEXT(BN$4,"MMMMYYYY"))&amp;$Z142,IF($W$1="Pesos CLP",S!$AD:$AD,S!$AO:$AO)),0)</f>
        <v>0</v>
      </c>
      <c r="BO142" s="19">
        <f>IF(OR($I142="REAL",$I142="INCURRIDO"),SUMIF(S!$O:$O,$I142&amp;$O142&amp;$Q142&amp;UPPER(TEXT(BO$4,"MMMMYYYY"))&amp;$Z142,IF($W$1="Pesos CLP",S!$AD:$AD,S!$AO:$AO)),0)</f>
        <v>0</v>
      </c>
      <c r="BP142" s="19">
        <f>IF(OR($I142="REAL",$I142="INCURRIDO"),SUMIF(S!$O:$O,$I142&amp;$O142&amp;$Q142&amp;UPPER(TEXT(BP$4,"MMMMYYYY"))&amp;$Z142,IF($W$1="Pesos CLP",S!$AD:$AD,S!$AO:$AO)),0)</f>
        <v>0</v>
      </c>
      <c r="BQ142" s="19">
        <f>IF(OR($I142="REAL",$I142="INCURRIDO"),SUMIF(S!$O:$O,$I142&amp;$O142&amp;$Q142&amp;UPPER(TEXT(BQ$4,"MMMMYYYY"))&amp;$Z142,IF($W$1="Pesos CLP",S!$AD:$AD,S!$AO:$AO)),0)</f>
        <v>0</v>
      </c>
      <c r="BR142" s="19">
        <f>IF(OR($I142="REAL",$I142="INCURRIDO"),SUMIF(S!$O:$O,$I142&amp;$O142&amp;$Q142&amp;UPPER(TEXT(BR$4,"MMMMYYYY"))&amp;$Z142,IF($W$1="Pesos CLP",S!$AD:$AD,S!$AO:$AO)),0)</f>
        <v>0</v>
      </c>
      <c r="BS142" s="19">
        <f>IF(OR($I142="REAL",$I142="INCURRIDO"),SUMIF(S!$O:$O,$I142&amp;$O142&amp;$Q142&amp;UPPER(TEXT(BS$4,"MMMMYYYY"))&amp;$Z142,IF($W$1="Pesos CLP",S!$AD:$AD,S!$AO:$AO)),0)</f>
        <v>0</v>
      </c>
      <c r="BT142" s="19">
        <f>IF(OR($I142="REAL",$I142="INCURRIDO"),SUMIF(S!$O:$O,$I142&amp;$O142&amp;$Q142&amp;UPPER(TEXT(BT$4,"MMMMYYYY"))&amp;$Z142,IF($W$1="Pesos CLP",S!$AD:$AD,S!$AO:$AO)),0)</f>
        <v>0</v>
      </c>
      <c r="BU142" s="19">
        <f>IF(OR($I142="REAL",$I142="INCURRIDO"),SUMIF(S!$O:$O,$I142&amp;$O142&amp;$Q142&amp;UPPER(TEXT(BU$4,"MMMMYYYY"))&amp;$Z142,IF($W$1="Pesos CLP",S!$AD:$AD,S!$AO:$AO)),0)</f>
        <v>0</v>
      </c>
      <c r="BV142" s="19">
        <f>IF(OR($I142="REAL",$I142="INCURRIDO"),SUMIF(S!$O:$O,$I142&amp;$O142&amp;$Q142&amp;UPPER(TEXT(BV$4,"MMMMYYYY"))&amp;$Z142,IF($W$1="Pesos CLP",S!$AD:$AD,S!$AO:$AO)),0)</f>
        <v>0</v>
      </c>
      <c r="BW142" s="19">
        <f>IF(OR($I142="REAL",$I142="INCURRIDO"),SUMIF(S!$O:$O,$I142&amp;$O142&amp;$Q142&amp;UPPER(TEXT(BW$4,"MMMMYYYY"))&amp;$Z142,IF($W$1="Pesos CLP",S!$AD:$AD,S!$AO:$AO)),0)</f>
        <v>0</v>
      </c>
      <c r="BX142" s="19">
        <f>IF(OR($I142="REAL",$I142="INCURRIDO"),SUMIF(S!$O:$O,$I142&amp;$O142&amp;$Q142&amp;UPPER(TEXT(BX$4,"MMMMYYYY"))&amp;$Z142,IF($W$1="Pesos CLP",S!$AD:$AD,S!$AO:$AO)),0)</f>
        <v>0</v>
      </c>
      <c r="BY142" s="19">
        <f>IF(OR($I142="REAL",$I142="INCURRIDO"),SUMIF(S!$O:$O,$I142&amp;$O142&amp;$Q142&amp;UPPER(TEXT(BY$4,"MMMMYYYY"))&amp;$Z142,IF($W$1="Pesos CLP",S!$AD:$AD,S!$AO:$AO)),0)</f>
        <v>0</v>
      </c>
      <c r="BZ142" s="19">
        <f>IF(OR($I142="REAL",$I142="INCURRIDO"),SUMIF(S!$O:$O,$I142&amp;$O142&amp;$Q142&amp;UPPER(TEXT(BZ$4,"MMMMYYYY"))&amp;$Z142,IF($W$1="Pesos CLP",S!$AD:$AD,S!$AO:$AO)),0)</f>
        <v>0</v>
      </c>
      <c r="CA142" s="19">
        <f>IF(OR($I142="REAL",$I142="INCURRIDO"),SUMIF(S!$O:$O,$I142&amp;$O142&amp;$Q142&amp;UPPER(TEXT(CA$4,"MMMMYYYY"))&amp;$Z142,IF($W$1="Pesos CLP",S!$AD:$AD,S!$AO:$AO)),0)</f>
        <v>0</v>
      </c>
      <c r="CB142" s="19">
        <f>IF(OR($I142="REAL",$I142="INCURRIDO"),SUMIF(S!$O:$O,$I142&amp;$O142&amp;$Q142&amp;UPPER(TEXT(CB$4,"MMMMYYYY"))&amp;$Z142,IF($W$1="Pesos CLP",S!$AD:$AD,S!$AO:$AO)),0)</f>
        <v>0</v>
      </c>
      <c r="CC142" s="19">
        <f>IF(OR($I142="REAL",$I142="INCURRIDO"),SUMIF(S!$O:$O,$I142&amp;$O142&amp;$Q142&amp;UPPER(TEXT(CC$4,"MMMMYYYY"))&amp;$Z142,IF($W$1="Pesos CLP",S!$AD:$AD,S!$AO:$AO)),0)</f>
        <v>0</v>
      </c>
      <c r="CD142" s="19">
        <f>IF(OR($I142="REAL",$I142="INCURRIDO"),SUMIF(S!$O:$O,$I142&amp;$O142&amp;$Q142&amp;UPPER(TEXT(CD$4,"MMMMYYYY"))&amp;$Z142,IF($W$1="Pesos CLP",S!$AD:$AD,S!$AO:$AO)),0)</f>
        <v>0</v>
      </c>
      <c r="CE142" s="19">
        <f>IF(OR($I142="REAL",$I142="INCURRIDO"),SUMIF(S!$O:$O,$I142&amp;$O142&amp;$Q142&amp;UPPER(TEXT(CE$4,"MMMMYYYY"))&amp;$Z142,IF($W$1="Pesos CLP",S!$AD:$AD,S!$AO:$AO)),0)</f>
        <v>0</v>
      </c>
      <c r="CF142" s="19">
        <f>IF(OR($I142="REAL",$I142="INCURRIDO"),SUMIF(S!$O:$O,$I142&amp;$O142&amp;$Q142&amp;UPPER(TEXT(CF$4,"MMMMYYYY"))&amp;$Z142,IF($W$1="Pesos CLP",S!$AD:$AD,S!$AO:$AO)),0)</f>
        <v>0</v>
      </c>
      <c r="CG142" s="19">
        <f>IF(OR($I142="REAL",$I142="INCURRIDO"),SUMIF(S!$O:$O,$I142&amp;$O142&amp;$Q142&amp;UPPER(TEXT(CG$4,"MMMMYYYY"))&amp;$Z142,IF($W$1="Pesos CLP",S!$AD:$AD,S!$AO:$AO)),0)</f>
        <v>0</v>
      </c>
      <c r="CH142" s="19">
        <f>IF(OR($I142="REAL",$I142="INCURRIDO"),SUMIF(S!$O:$O,$I142&amp;$O142&amp;$Q142&amp;UPPER(TEXT(CH$4,"MMMMYYYY"))&amp;$Z142,IF($W$1="Pesos CLP",S!$AD:$AD,S!$AO:$AO)),0)</f>
        <v>0</v>
      </c>
      <c r="CI142" s="19">
        <f>IF(OR($I142="REAL",$I142="INCURRIDO"),SUMIF(S!$O:$O,$I142&amp;$O142&amp;$Q142&amp;UPPER(TEXT(CI$4,"MMMMYYYY"))&amp;$Z142,IF($W$1="Pesos CLP",S!$AD:$AD,S!$AO:$AO)),0)</f>
        <v>0</v>
      </c>
      <c r="CJ142" s="19">
        <f>IF(OR($I142="REAL",$I142="INCURRIDO"),SUMIF(S!$O:$O,$I142&amp;$O142&amp;$Q142&amp;UPPER(TEXT(CJ$4,"MMMMYYYY"))&amp;$Z142,IF($W$1="Pesos CLP",S!$AD:$AD,S!$AO:$AO)),0)</f>
        <v>0</v>
      </c>
      <c r="CK142" s="378">
        <f t="shared" si="138"/>
        <v>0</v>
      </c>
      <c r="CL142" s="378">
        <f t="shared" si="138"/>
        <v>0</v>
      </c>
      <c r="CM142" s="378">
        <f t="shared" si="138"/>
        <v>0</v>
      </c>
      <c r="CN142" s="378">
        <f t="shared" si="138"/>
        <v>0</v>
      </c>
      <c r="CO142" s="378">
        <f t="shared" si="138"/>
        <v>0</v>
      </c>
      <c r="CP142" s="378">
        <f t="shared" si="138"/>
        <v>0</v>
      </c>
      <c r="CQ142" s="378">
        <f t="shared" si="138"/>
        <v>0</v>
      </c>
      <c r="CR142" s="378">
        <f t="shared" si="138"/>
        <v>0</v>
      </c>
      <c r="CS142" s="378">
        <f t="shared" si="138"/>
        <v>0</v>
      </c>
      <c r="CT142" s="378">
        <f t="shared" si="139"/>
        <v>0</v>
      </c>
      <c r="CU142" s="378">
        <f t="shared" si="139"/>
        <v>0</v>
      </c>
      <c r="CV142" s="378">
        <f t="shared" si="139"/>
        <v>0</v>
      </c>
      <c r="CW142" s="378">
        <f t="shared" si="139"/>
        <v>0</v>
      </c>
      <c r="CX142" s="378">
        <f t="shared" si="139"/>
        <v>1290.1406215713962</v>
      </c>
      <c r="CY142" s="378">
        <f t="shared" si="139"/>
        <v>1248.5231821658672</v>
      </c>
      <c r="CZ142" s="378">
        <f t="shared" si="139"/>
        <v>1290.1406215713962</v>
      </c>
      <c r="DA142" s="378">
        <f t="shared" si="139"/>
        <v>1248.5231821658672</v>
      </c>
      <c r="DB142" s="378">
        <f t="shared" si="139"/>
        <v>1290.1406215713962</v>
      </c>
      <c r="DC142" s="378">
        <f t="shared" si="144"/>
        <v>0</v>
      </c>
      <c r="DD142" s="378">
        <f t="shared" si="140"/>
        <v>0</v>
      </c>
      <c r="DE142" s="378">
        <f t="shared" si="140"/>
        <v>0</v>
      </c>
      <c r="DF142" s="378">
        <f t="shared" si="140"/>
        <v>0</v>
      </c>
      <c r="DG142" s="378">
        <f t="shared" si="140"/>
        <v>0</v>
      </c>
      <c r="DH142" s="378">
        <f t="shared" si="140"/>
        <v>0</v>
      </c>
      <c r="DI142" s="378">
        <f t="shared" si="140"/>
        <v>0</v>
      </c>
      <c r="DJ142" s="378">
        <f t="shared" si="140"/>
        <v>0</v>
      </c>
      <c r="DK142" s="378">
        <f t="shared" si="140"/>
        <v>0</v>
      </c>
      <c r="DL142" s="378">
        <f t="shared" si="140"/>
        <v>0</v>
      </c>
      <c r="DM142" s="378">
        <f t="shared" si="140"/>
        <v>0</v>
      </c>
      <c r="DN142" s="378">
        <f t="shared" si="141"/>
        <v>0</v>
      </c>
      <c r="DO142" s="378">
        <f t="shared" si="141"/>
        <v>0</v>
      </c>
      <c r="DP142" s="378">
        <f t="shared" si="141"/>
        <v>0</v>
      </c>
      <c r="DQ142" s="378">
        <f t="shared" si="141"/>
        <v>0</v>
      </c>
      <c r="DR142" s="378">
        <f t="shared" si="141"/>
        <v>0</v>
      </c>
      <c r="DS142" s="378">
        <f t="shared" si="141"/>
        <v>0</v>
      </c>
      <c r="DT142" s="378">
        <f t="shared" si="141"/>
        <v>0</v>
      </c>
      <c r="DU142" s="378">
        <f t="shared" si="141"/>
        <v>0</v>
      </c>
      <c r="DV142" s="378">
        <f t="shared" si="141"/>
        <v>0</v>
      </c>
      <c r="DW142" s="378">
        <f t="shared" si="141"/>
        <v>0</v>
      </c>
      <c r="DX142" s="378">
        <f t="shared" si="142"/>
        <v>0</v>
      </c>
      <c r="DY142" s="378">
        <f t="shared" si="142"/>
        <v>0</v>
      </c>
      <c r="DZ142" s="378">
        <f t="shared" si="142"/>
        <v>0</v>
      </c>
      <c r="EA142" s="378">
        <f t="shared" si="142"/>
        <v>0</v>
      </c>
      <c r="EB142" s="378">
        <f t="shared" si="142"/>
        <v>0</v>
      </c>
      <c r="EC142" s="378">
        <f t="shared" si="142"/>
        <v>0</v>
      </c>
      <c r="ED142" s="378">
        <f t="shared" si="142"/>
        <v>0</v>
      </c>
      <c r="EE142" s="378">
        <f t="shared" si="142"/>
        <v>0</v>
      </c>
      <c r="EF142" s="378">
        <f t="shared" si="142"/>
        <v>0</v>
      </c>
      <c r="EG142" s="378">
        <f t="shared" si="142"/>
        <v>0</v>
      </c>
      <c r="EH142" s="378">
        <f t="shared" si="143"/>
        <v>0</v>
      </c>
      <c r="EI142" s="378">
        <f t="shared" si="143"/>
        <v>0</v>
      </c>
      <c r="EJ142" s="378">
        <f t="shared" si="143"/>
        <v>0</v>
      </c>
      <c r="EK142" s="378">
        <f t="shared" si="143"/>
        <v>0</v>
      </c>
      <c r="EL142" s="378">
        <f t="shared" si="143"/>
        <v>0</v>
      </c>
      <c r="EM142" s="378">
        <f t="shared" si="143"/>
        <v>0</v>
      </c>
      <c r="EN142" s="378">
        <f t="shared" si="143"/>
        <v>0</v>
      </c>
      <c r="EO142" s="378">
        <f t="shared" si="143"/>
        <v>0</v>
      </c>
      <c r="EP142" s="378">
        <f t="shared" si="143"/>
        <v>0</v>
      </c>
      <c r="EQ142" s="378">
        <f t="shared" si="143"/>
        <v>0</v>
      </c>
    </row>
    <row r="143" spans="1:147" x14ac:dyDescent="0.3">
      <c r="A143" s="368"/>
      <c r="B143" s="368"/>
      <c r="C143" s="368"/>
      <c r="D143" s="368">
        <f t="shared" si="136"/>
        <v>1.0658056259248334</v>
      </c>
      <c r="E143" s="368" t="str">
        <f>VLOOKUP(TEXT(Z143,0),'G2'!B:D,3,0)</f>
        <v>ME</v>
      </c>
      <c r="F143" s="816">
        <f t="shared" si="135"/>
        <v>0</v>
      </c>
      <c r="G143" s="755">
        <f t="shared" si="137"/>
        <v>0</v>
      </c>
      <c r="H143" s="756" t="s">
        <v>1190</v>
      </c>
      <c r="I143" s="370" t="s">
        <v>1197</v>
      </c>
      <c r="J143" s="370" t="s">
        <v>22</v>
      </c>
      <c r="K143" s="368">
        <v>510102</v>
      </c>
      <c r="L143" s="368" t="s">
        <v>619</v>
      </c>
      <c r="M143" s="369"/>
      <c r="N143" s="370" t="s">
        <v>1054</v>
      </c>
      <c r="O143" s="370" t="s">
        <v>779</v>
      </c>
      <c r="P143" s="643" t="s">
        <v>1167</v>
      </c>
      <c r="Q143" s="370" t="s">
        <v>703</v>
      </c>
      <c r="R143" s="370" t="s">
        <v>26</v>
      </c>
      <c r="S143" s="719">
        <v>10</v>
      </c>
      <c r="T143" s="372">
        <v>45839</v>
      </c>
      <c r="U143" s="372">
        <v>46387</v>
      </c>
      <c r="V143" s="373">
        <v>18</v>
      </c>
      <c r="W143" s="374">
        <v>756295.67215626175</v>
      </c>
      <c r="X143" s="17" cm="1">
        <f t="array" ref="X143">+IF($W$1="Pesos CLP",W143,W143/TC)*MB_24A25</f>
        <v>862.30681075794553</v>
      </c>
      <c r="Y143" s="18">
        <f t="shared" si="107"/>
        <v>94853.749183374006</v>
      </c>
      <c r="Z143">
        <v>91243120</v>
      </c>
      <c r="AA143" s="19">
        <f>IF(OR($I143="REAL",$I143="INCURRIDO"),SUMIF(S!$O:$O,$I143&amp;$O143&amp;$Q143&amp;UPPER(TEXT(AA$4,"MMMMYYYY"))&amp;$Z143,IF($W$1="Pesos CLP",S!$AD:$AD,S!$AO:$AO)),0)</f>
        <v>0</v>
      </c>
      <c r="AB143" s="19">
        <f>IF(OR($I143="REAL",$I143="INCURRIDO"),SUMIF(S!$O:$O,$I143&amp;$O143&amp;$Q143&amp;UPPER(TEXT(AB$4,"MMMMYYYY"))&amp;$Z143,IF($W$1="Pesos CLP",S!$AD:$AD,S!$AO:$AO)),0)</f>
        <v>0</v>
      </c>
      <c r="AC143" s="19">
        <f>IF(OR($I143="REAL",$I143="INCURRIDO"),SUMIF(S!$O:$O,$I143&amp;$O143&amp;$Q143&amp;UPPER(TEXT(AC$4,"MMMMYYYY"))&amp;$Z143,IF($W$1="Pesos CLP",S!$AD:$AD,S!$AO:$AO)),0)</f>
        <v>0</v>
      </c>
      <c r="AD143" s="19">
        <f>IF(OR($I143="REAL",$I143="INCURRIDO"),SUMIF(S!$O:$O,$I143&amp;$O143&amp;$Q143&amp;UPPER(TEXT(AD$4,"MMMMYYYY"))&amp;$Z143,IF($W$1="Pesos CLP",S!$AD:$AD,S!$AO:$AO)),0)</f>
        <v>0</v>
      </c>
      <c r="AE143" s="19">
        <f>IF(OR($I143="REAL",$I143="INCURRIDO"),SUMIF(S!$O:$O,$I143&amp;$O143&amp;$Q143&amp;UPPER(TEXT(AE$4,"MMMMYYYY"))&amp;$Z143,IF($W$1="Pesos CLP",S!$AD:$AD,S!$AO:$AO)),0)</f>
        <v>0</v>
      </c>
      <c r="AF143" s="19">
        <f>IF(OR($I143="REAL",$I143="INCURRIDO"),SUMIF(S!$O:$O,$I143&amp;$O143&amp;$Q143&amp;UPPER(TEXT(AF$4,"MMMMYYYY"))&amp;$Z143,IF($W$1="Pesos CLP",S!$AD:$AD,S!$AO:$AO)),0)</f>
        <v>0</v>
      </c>
      <c r="AG143" s="19">
        <f>IF(OR($I143="REAL",$I143="INCURRIDO"),SUMIF(S!$O:$O,$I143&amp;$O143&amp;$Q143&amp;UPPER(TEXT(AG$4,"MMMMYYYY"))&amp;$Z143,IF($W$1="Pesos CLP",S!$AD:$AD,S!$AO:$AO)),0)</f>
        <v>0</v>
      </c>
      <c r="AH143" s="19">
        <f>IF(OR($I143="REAL",$I143="INCURRIDO"),SUMIF(S!$O:$O,$I143&amp;$O143&amp;$Q143&amp;UPPER(TEXT(AH$4,"MMMMYYYY"))&amp;$Z143,IF($W$1="Pesos CLP",S!$AD:$AD,S!$AO:$AO)),0)</f>
        <v>0</v>
      </c>
      <c r="AI143" s="19">
        <f>IF(OR($I143="REAL",$I143="INCURRIDO"),SUMIF(S!$O:$O,$I143&amp;$O143&amp;$Q143&amp;UPPER(TEXT(AI$4,"MMMMYYYY"))&amp;$Z143,IF($W$1="Pesos CLP",S!$AD:$AD,S!$AO:$AO)),0)</f>
        <v>0</v>
      </c>
      <c r="AJ143" s="19">
        <f>IF(OR($I143="REAL",$I143="INCURRIDO"),SUMIF(S!$O:$O,$I143&amp;$O143&amp;$Q143&amp;UPPER(TEXT(AJ$4,"MMMMYYYY"))&amp;$Z143,IF($W$1="Pesos CLP",S!$AD:$AD,S!$AO:$AO)),0)</f>
        <v>0</v>
      </c>
      <c r="AK143" s="19">
        <f>IF(OR($I143="REAL",$I143="INCURRIDO"),SUMIF(S!$O:$O,$I143&amp;$O143&amp;$Q143&amp;UPPER(TEXT(AK$4,"MMMMYYYY"))&amp;$Z143,IF($W$1="Pesos CLP",S!$AD:$AD,S!$AO:$AO)),0)</f>
        <v>0</v>
      </c>
      <c r="AL143" s="19">
        <f>IF(OR($I143="REAL",$I143="INCURRIDO"),SUMIF(S!$O:$O,$I143&amp;$O143&amp;$Q143&amp;UPPER(TEXT(AL$4,"MMMMYYYY"))&amp;$Z143,IF($W$1="Pesos CLP",S!$AD:$AD,S!$AO:$AO)),0)</f>
        <v>0</v>
      </c>
      <c r="AM143" s="19">
        <f>IF(OR($I143="REAL",$I143="INCURRIDO"),SUMIF(S!$O:$O,$I143&amp;$O143&amp;$Q143&amp;UPPER(TEXT(AM$4,"MMMMYYYY"))&amp;$Z143,IF($W$1="Pesos CLP",S!$AD:$AD,S!$AO:$AO)),0)</f>
        <v>0</v>
      </c>
      <c r="AN143" s="19">
        <f>IF(OR($I143="REAL",$I143="INCURRIDO"),SUMIF(S!$O:$O,$I143&amp;$O143&amp;$Q143&amp;UPPER(TEXT(AN$4,"MMMMYYYY"))&amp;$Z143,IF($W$1="Pesos CLP",S!$AD:$AD,S!$AO:$AO)),0)</f>
        <v>0</v>
      </c>
      <c r="AO143" s="19">
        <f>IF(OR($I143="REAL",$I143="INCURRIDO"),SUMIF(S!$O:$O,$I143&amp;$O143&amp;$Q143&amp;UPPER(TEXT(AO$4,"MMMMYYYY"))&amp;$Z143,IF($W$1="Pesos CLP",S!$AD:$AD,S!$AO:$AO)),0)</f>
        <v>0</v>
      </c>
      <c r="AP143" s="19">
        <f>IF(OR($I143="REAL",$I143="INCURRIDO"),SUMIF(S!$O:$O,$I143&amp;$O143&amp;$Q143&amp;UPPER(TEXT(AP$4,"MMMMYYYY"))&amp;$Z143,IF($W$1="Pesos CLP",S!$AD:$AD,S!$AO:$AO)),0)</f>
        <v>0</v>
      </c>
      <c r="AQ143" s="19">
        <f>IF(OR($I143="REAL",$I143="INCURRIDO"),SUMIF(S!$O:$O,$I143&amp;$O143&amp;$Q143&amp;UPPER(TEXT(AQ$4,"MMMMYYYY"))&amp;$Z143,IF($W$1="Pesos CLP",S!$AD:$AD,S!$AO:$AO)),0)</f>
        <v>0</v>
      </c>
      <c r="AR143" s="19">
        <f>IF(OR($I143="REAL",$I143="INCURRIDO"),SUMIF(S!$O:$O,$I143&amp;$O143&amp;$Q143&amp;UPPER(TEXT(AR$4,"MMMMYYYY"))&amp;$Z143,IF($W$1="Pesos CLP",S!$AD:$AD,S!$AO:$AO)),0)</f>
        <v>0</v>
      </c>
      <c r="AS143" s="19">
        <f>IF(OR($I143="REAL",$I143="INCURRIDO"),SUMIF(S!$O:$O,$I143&amp;$O143&amp;$Q143&amp;UPPER(TEXT(AS$4,"MMMMYYYY"))&amp;$Z143,IF($W$1="Pesos CLP",S!$AD:$AD,S!$AO:$AO)),0)</f>
        <v>0</v>
      </c>
      <c r="AT143" s="19">
        <f>IF(OR($I143="REAL",$I143="INCURRIDO"),SUMIF(S!$O:$O,$I143&amp;$O143&amp;$Q143&amp;UPPER(TEXT(AT$4,"MMMMYYYY"))&amp;$Z143,IF($W$1="Pesos CLP",S!$AD:$AD,S!$AO:$AO)),0)</f>
        <v>0</v>
      </c>
      <c r="AU143" s="19">
        <f>IF(OR($I143="REAL",$I143="INCURRIDO"),SUMIF(S!$O:$O,$I143&amp;$O143&amp;$Q143&amp;UPPER(TEXT(AU$4,"MMMMYYYY"))&amp;$Z143,IF($W$1="Pesos CLP",S!$AD:$AD,S!$AO:$AO)),0)</f>
        <v>0</v>
      </c>
      <c r="AV143" s="19">
        <f>IF(OR($I143="REAL",$I143="INCURRIDO"),SUMIF(S!$O:$O,$I143&amp;$O143&amp;$Q143&amp;UPPER(TEXT(AV$4,"MMMMYYYY"))&amp;$Z143,IF($W$1="Pesos CLP",S!$AD:$AD,S!$AO:$AO)),0)</f>
        <v>0</v>
      </c>
      <c r="AW143" s="19">
        <f>IF(OR($I143="REAL",$I143="INCURRIDO"),SUMIF(S!$O:$O,$I143&amp;$O143&amp;$Q143&amp;UPPER(TEXT(AW$4,"MMMMYYYY"))&amp;$Z143,IF($W$1="Pesos CLP",S!$AD:$AD,S!$AO:$AO)),0)</f>
        <v>0</v>
      </c>
      <c r="AX143" s="19">
        <f>IF(OR($I143="REAL",$I143="INCURRIDO"),SUMIF(S!$O:$O,$I143&amp;$O143&amp;$Q143&amp;UPPER(TEXT(AX$4,"MMMMYYYY"))&amp;$Z143,IF($W$1="Pesos CLP",S!$AD:$AD,S!$AO:$AO)),0)</f>
        <v>0</v>
      </c>
      <c r="AY143" s="19">
        <f>IF(OR($I143="REAL",$I143="INCURRIDO"),SUMIF(S!$O:$O,$I143&amp;$O143&amp;$Q143&amp;UPPER(TEXT(AY$4,"MMMMYYYY"))&amp;$Z143,IF($W$1="Pesos CLP",S!$AD:$AD,S!$AO:$AO)),0)</f>
        <v>0</v>
      </c>
      <c r="AZ143" s="19">
        <f>IF(OR($I143="REAL",$I143="INCURRIDO"),SUMIF(S!$O:$O,$I143&amp;$O143&amp;$Q143&amp;UPPER(TEXT(AZ$4,"MMMMYYYY"))&amp;$Z143,IF($W$1="Pesos CLP",S!$AD:$AD,S!$AO:$AO)),0)</f>
        <v>0</v>
      </c>
      <c r="BA143" s="19">
        <f>IF(OR($I143="REAL",$I143="INCURRIDO"),SUMIF(S!$O:$O,$I143&amp;$O143&amp;$Q143&amp;UPPER(TEXT(BA$4,"MMMMYYYY"))&amp;$Z143,IF($W$1="Pesos CLP",S!$AD:$AD,S!$AO:$AO)),0)</f>
        <v>0</v>
      </c>
      <c r="BB143" s="19">
        <f>IF(OR($I143="REAL",$I143="INCURRIDO"),SUMIF(S!$O:$O,$I143&amp;$O143&amp;$Q143&amp;UPPER(TEXT(BB$4,"MMMMYYYY"))&amp;$Z143,IF($W$1="Pesos CLP",S!$AD:$AD,S!$AO:$AO)),0)</f>
        <v>0</v>
      </c>
      <c r="BC143" s="19">
        <f>IF(OR($I143="REAL",$I143="INCURRIDO"),SUMIF(S!$O:$O,$I143&amp;$O143&amp;$Q143&amp;UPPER(TEXT(BC$4,"MMMMYYYY"))&amp;$Z143,IF($W$1="Pesos CLP",S!$AD:$AD,S!$AO:$AO)),0)</f>
        <v>0</v>
      </c>
      <c r="BD143" s="19">
        <f>IF(OR($I143="REAL",$I143="INCURRIDO"),SUMIF(S!$O:$O,$I143&amp;$O143&amp;$Q143&amp;UPPER(TEXT(BD$4,"MMMMYYYY"))&amp;$Z143,IF($W$1="Pesos CLP",S!$AD:$AD,S!$AO:$AO)),0)</f>
        <v>0</v>
      </c>
      <c r="BE143" s="19">
        <f>IF(OR($I143="REAL",$I143="INCURRIDO"),SUMIF(S!$O:$O,$I143&amp;$O143&amp;$Q143&amp;UPPER(TEXT(BE$4,"MMMMYYYY"))&amp;$Z143,IF($W$1="Pesos CLP",S!$AD:$AD,S!$AO:$AO)),0)</f>
        <v>0</v>
      </c>
      <c r="BF143" s="19">
        <f>IF(OR($I143="REAL",$I143="INCURRIDO"),SUMIF(S!$O:$O,$I143&amp;$O143&amp;$Q143&amp;UPPER(TEXT(BF$4,"MMMMYYYY"))&amp;$Z143,IF($W$1="Pesos CLP",S!$AD:$AD,S!$AO:$AO)),0)</f>
        <v>0</v>
      </c>
      <c r="BG143" s="19">
        <f>IF(OR($I143="REAL",$I143="INCURRIDO"),SUMIF(S!$O:$O,$I143&amp;$O143&amp;$Q143&amp;UPPER(TEXT(BG$4,"MMMMYYYY"))&amp;$Z143,IF($W$1="Pesos CLP",S!$AD:$AD,S!$AO:$AO)),0)</f>
        <v>0</v>
      </c>
      <c r="BH143" s="19">
        <f>IF(OR($I143="REAL",$I143="INCURRIDO"),SUMIF(S!$O:$O,$I143&amp;$O143&amp;$Q143&amp;UPPER(TEXT(BH$4,"MMMMYYYY"))&amp;$Z143,IF($W$1="Pesos CLP",S!$AD:$AD,S!$AO:$AO)),0)</f>
        <v>0</v>
      </c>
      <c r="BI143" s="19">
        <f>IF(OR($I143="REAL",$I143="INCURRIDO"),SUMIF(S!$O:$O,$I143&amp;$O143&amp;$Q143&amp;UPPER(TEXT(BI$4,"MMMMYYYY"))&amp;$Z143,IF($W$1="Pesos CLP",S!$AD:$AD,S!$AO:$AO)),0)</f>
        <v>0</v>
      </c>
      <c r="BJ143" s="19">
        <f>IF(OR($I143="REAL",$I143="INCURRIDO"),SUMIF(S!$O:$O,$I143&amp;$O143&amp;$Q143&amp;UPPER(TEXT(BJ$4,"MMMMYYYY"))&amp;$Z143,IF($W$1="Pesos CLP",S!$AD:$AD,S!$AO:$AO)),0)</f>
        <v>0</v>
      </c>
      <c r="BK143" s="19">
        <f>IF(OR($I143="REAL",$I143="INCURRIDO"),SUMIF(S!$O:$O,$I143&amp;$O143&amp;$Q143&amp;UPPER(TEXT(BK$4,"MMMMYYYY"))&amp;$Z143,IF($W$1="Pesos CLP",S!$AD:$AD,S!$AO:$AO)),0)</f>
        <v>0</v>
      </c>
      <c r="BL143" s="19">
        <f>IF(OR($I143="REAL",$I143="INCURRIDO"),SUMIF(S!$O:$O,$I143&amp;$O143&amp;$Q143&amp;UPPER(TEXT(BL$4,"MMMMYYYY"))&amp;$Z143,IF($W$1="Pesos CLP",S!$AD:$AD,S!$AO:$AO)),0)</f>
        <v>0</v>
      </c>
      <c r="BM143" s="19">
        <f>IF(OR($I143="REAL",$I143="INCURRIDO"),SUMIF(S!$O:$O,$I143&amp;$O143&amp;$Q143&amp;UPPER(TEXT(BM$4,"MMMMYYYY"))&amp;$Z143,IF($W$1="Pesos CLP",S!$AD:$AD,S!$AO:$AO)),0)</f>
        <v>0</v>
      </c>
      <c r="BN143" s="19">
        <f>IF(OR($I143="REAL",$I143="INCURRIDO"),SUMIF(S!$O:$O,$I143&amp;$O143&amp;$Q143&amp;UPPER(TEXT(BN$4,"MMMMYYYY"))&amp;$Z143,IF($W$1="Pesos CLP",S!$AD:$AD,S!$AO:$AO)),0)</f>
        <v>0</v>
      </c>
      <c r="BO143" s="19">
        <f>IF(OR($I143="REAL",$I143="INCURRIDO"),SUMIF(S!$O:$O,$I143&amp;$O143&amp;$Q143&amp;UPPER(TEXT(BO$4,"MMMMYYYY"))&amp;$Z143,IF($W$1="Pesos CLP",S!$AD:$AD,S!$AO:$AO)),0)</f>
        <v>0</v>
      </c>
      <c r="BP143" s="19">
        <f>IF(OR($I143="REAL",$I143="INCURRIDO"),SUMIF(S!$O:$O,$I143&amp;$O143&amp;$Q143&amp;UPPER(TEXT(BP$4,"MMMMYYYY"))&amp;$Z143,IF($W$1="Pesos CLP",S!$AD:$AD,S!$AO:$AO)),0)</f>
        <v>0</v>
      </c>
      <c r="BQ143" s="19">
        <f>IF(OR($I143="REAL",$I143="INCURRIDO"),SUMIF(S!$O:$O,$I143&amp;$O143&amp;$Q143&amp;UPPER(TEXT(BQ$4,"MMMMYYYY"))&amp;$Z143,IF($W$1="Pesos CLP",S!$AD:$AD,S!$AO:$AO)),0)</f>
        <v>0</v>
      </c>
      <c r="BR143" s="19">
        <f>IF(OR($I143="REAL",$I143="INCURRIDO"),SUMIF(S!$O:$O,$I143&amp;$O143&amp;$Q143&amp;UPPER(TEXT(BR$4,"MMMMYYYY"))&amp;$Z143,IF($W$1="Pesos CLP",S!$AD:$AD,S!$AO:$AO)),0)</f>
        <v>0</v>
      </c>
      <c r="BS143" s="19">
        <f>IF(OR($I143="REAL",$I143="INCURRIDO"),SUMIF(S!$O:$O,$I143&amp;$O143&amp;$Q143&amp;UPPER(TEXT(BS$4,"MMMMYYYY"))&amp;$Z143,IF($W$1="Pesos CLP",S!$AD:$AD,S!$AO:$AO)),0)</f>
        <v>0</v>
      </c>
      <c r="BT143" s="19">
        <f>IF(OR($I143="REAL",$I143="INCURRIDO"),SUMIF(S!$O:$O,$I143&amp;$O143&amp;$Q143&amp;UPPER(TEXT(BT$4,"MMMMYYYY"))&amp;$Z143,IF($W$1="Pesos CLP",S!$AD:$AD,S!$AO:$AO)),0)</f>
        <v>0</v>
      </c>
      <c r="BU143" s="19">
        <f>IF(OR($I143="REAL",$I143="INCURRIDO"),SUMIF(S!$O:$O,$I143&amp;$O143&amp;$Q143&amp;UPPER(TEXT(BU$4,"MMMMYYYY"))&amp;$Z143,IF($W$1="Pesos CLP",S!$AD:$AD,S!$AO:$AO)),0)</f>
        <v>0</v>
      </c>
      <c r="BV143" s="19">
        <f>IF(OR($I143="REAL",$I143="INCURRIDO"),SUMIF(S!$O:$O,$I143&amp;$O143&amp;$Q143&amp;UPPER(TEXT(BV$4,"MMMMYYYY"))&amp;$Z143,IF($W$1="Pesos CLP",S!$AD:$AD,S!$AO:$AO)),0)</f>
        <v>0</v>
      </c>
      <c r="BW143" s="19">
        <f>IF(OR($I143="REAL",$I143="INCURRIDO"),SUMIF(S!$O:$O,$I143&amp;$O143&amp;$Q143&amp;UPPER(TEXT(BW$4,"MMMMYYYY"))&amp;$Z143,IF($W$1="Pesos CLP",S!$AD:$AD,S!$AO:$AO)),0)</f>
        <v>0</v>
      </c>
      <c r="BX143" s="19">
        <f>IF(OR($I143="REAL",$I143="INCURRIDO"),SUMIF(S!$O:$O,$I143&amp;$O143&amp;$Q143&amp;UPPER(TEXT(BX$4,"MMMMYYYY"))&amp;$Z143,IF($W$1="Pesos CLP",S!$AD:$AD,S!$AO:$AO)),0)</f>
        <v>0</v>
      </c>
      <c r="BY143" s="19">
        <f>IF(OR($I143="REAL",$I143="INCURRIDO"),SUMIF(S!$O:$O,$I143&amp;$O143&amp;$Q143&amp;UPPER(TEXT(BY$4,"MMMMYYYY"))&amp;$Z143,IF($W$1="Pesos CLP",S!$AD:$AD,S!$AO:$AO)),0)</f>
        <v>0</v>
      </c>
      <c r="BZ143" s="19">
        <f>IF(OR($I143="REAL",$I143="INCURRIDO"),SUMIF(S!$O:$O,$I143&amp;$O143&amp;$Q143&amp;UPPER(TEXT(BZ$4,"MMMMYYYY"))&amp;$Z143,IF($W$1="Pesos CLP",S!$AD:$AD,S!$AO:$AO)),0)</f>
        <v>0</v>
      </c>
      <c r="CA143" s="19">
        <f>IF(OR($I143="REAL",$I143="INCURRIDO"),SUMIF(S!$O:$O,$I143&amp;$O143&amp;$Q143&amp;UPPER(TEXT(CA$4,"MMMMYYYY"))&amp;$Z143,IF($W$1="Pesos CLP",S!$AD:$AD,S!$AO:$AO)),0)</f>
        <v>0</v>
      </c>
      <c r="CB143" s="19">
        <f>IF(OR($I143="REAL",$I143="INCURRIDO"),SUMIF(S!$O:$O,$I143&amp;$O143&amp;$Q143&amp;UPPER(TEXT(CB$4,"MMMMYYYY"))&amp;$Z143,IF($W$1="Pesos CLP",S!$AD:$AD,S!$AO:$AO)),0)</f>
        <v>0</v>
      </c>
      <c r="CC143" s="19">
        <f>IF(OR($I143="REAL",$I143="INCURRIDO"),SUMIF(S!$O:$O,$I143&amp;$O143&amp;$Q143&amp;UPPER(TEXT(CC$4,"MMMMYYYY"))&amp;$Z143,IF($W$1="Pesos CLP",S!$AD:$AD,S!$AO:$AO)),0)</f>
        <v>0</v>
      </c>
      <c r="CD143" s="19">
        <f>IF(OR($I143="REAL",$I143="INCURRIDO"),SUMIF(S!$O:$O,$I143&amp;$O143&amp;$Q143&amp;UPPER(TEXT(CD$4,"MMMMYYYY"))&amp;$Z143,IF($W$1="Pesos CLP",S!$AD:$AD,S!$AO:$AO)),0)</f>
        <v>0</v>
      </c>
      <c r="CE143" s="19">
        <f>IF(OR($I143="REAL",$I143="INCURRIDO"),SUMIF(S!$O:$O,$I143&amp;$O143&amp;$Q143&amp;UPPER(TEXT(CE$4,"MMMMYYYY"))&amp;$Z143,IF($W$1="Pesos CLP",S!$AD:$AD,S!$AO:$AO)),0)</f>
        <v>0</v>
      </c>
      <c r="CF143" s="19">
        <f>IF(OR($I143="REAL",$I143="INCURRIDO"),SUMIF(S!$O:$O,$I143&amp;$O143&amp;$Q143&amp;UPPER(TEXT(CF$4,"MMMMYYYY"))&amp;$Z143,IF($W$1="Pesos CLP",S!$AD:$AD,S!$AO:$AO)),0)</f>
        <v>0</v>
      </c>
      <c r="CG143" s="19">
        <f>IF(OR($I143="REAL",$I143="INCURRIDO"),SUMIF(S!$O:$O,$I143&amp;$O143&amp;$Q143&amp;UPPER(TEXT(CG$4,"MMMMYYYY"))&amp;$Z143,IF($W$1="Pesos CLP",S!$AD:$AD,S!$AO:$AO)),0)</f>
        <v>0</v>
      </c>
      <c r="CH143" s="19">
        <f>IF(OR($I143="REAL",$I143="INCURRIDO"),SUMIF(S!$O:$O,$I143&amp;$O143&amp;$Q143&amp;UPPER(TEXT(CH$4,"MMMMYYYY"))&amp;$Z143,IF($W$1="Pesos CLP",S!$AD:$AD,S!$AO:$AO)),0)</f>
        <v>0</v>
      </c>
      <c r="CI143" s="19">
        <f>IF(OR($I143="REAL",$I143="INCURRIDO"),SUMIF(S!$O:$O,$I143&amp;$O143&amp;$Q143&amp;UPPER(TEXT(CI$4,"MMMMYYYY"))&amp;$Z143,IF($W$1="Pesos CLP",S!$AD:$AD,S!$AO:$AO)),0)</f>
        <v>0</v>
      </c>
      <c r="CJ143" s="19">
        <f>IF(OR($I143="REAL",$I143="INCURRIDO"),SUMIF(S!$O:$O,$I143&amp;$O143&amp;$Q143&amp;UPPER(TEXT(CJ$4,"MMMMYYYY"))&amp;$Z143,IF($W$1="Pesos CLP",S!$AD:$AD,S!$AO:$AO)),0)</f>
        <v>0</v>
      </c>
      <c r="CK143" s="378">
        <f t="shared" si="138"/>
        <v>8623.0681075794546</v>
      </c>
      <c r="CL143" s="378">
        <f t="shared" si="138"/>
        <v>8623.0681075794546</v>
      </c>
      <c r="CM143" s="378">
        <f t="shared" si="138"/>
        <v>8623.0681075794546</v>
      </c>
      <c r="CN143" s="378">
        <f t="shared" si="138"/>
        <v>8623.0681075794546</v>
      </c>
      <c r="CO143" s="378">
        <f t="shared" si="138"/>
        <v>8623.0681075794546</v>
      </c>
      <c r="CP143" s="378">
        <f t="shared" si="138"/>
        <v>8623.0681075794546</v>
      </c>
      <c r="CQ143" s="378">
        <f t="shared" si="138"/>
        <v>8623.0681075794546</v>
      </c>
      <c r="CR143" s="378">
        <f t="shared" si="138"/>
        <v>8623.0681075794546</v>
      </c>
      <c r="CS143" s="378">
        <f t="shared" si="138"/>
        <v>8623.0681075794546</v>
      </c>
      <c r="CT143" s="378">
        <f t="shared" si="139"/>
        <v>8623.0681075794546</v>
      </c>
      <c r="CU143" s="378">
        <f t="shared" si="139"/>
        <v>8623.0681075794546</v>
      </c>
      <c r="CV143" s="378">
        <f t="shared" si="139"/>
        <v>0</v>
      </c>
      <c r="CW143" s="378">
        <f t="shared" si="139"/>
        <v>0</v>
      </c>
      <c r="CX143" s="378">
        <f t="shared" si="139"/>
        <v>0</v>
      </c>
      <c r="CY143" s="378">
        <f t="shared" si="139"/>
        <v>0</v>
      </c>
      <c r="CZ143" s="378">
        <f t="shared" si="139"/>
        <v>0</v>
      </c>
      <c r="DA143" s="378">
        <f t="shared" si="139"/>
        <v>0</v>
      </c>
      <c r="DB143" s="378">
        <f t="shared" si="139"/>
        <v>0</v>
      </c>
      <c r="DC143" s="378">
        <f t="shared" si="144"/>
        <v>0</v>
      </c>
      <c r="DD143" s="378">
        <f t="shared" si="140"/>
        <v>0</v>
      </c>
      <c r="DE143" s="378">
        <f t="shared" si="140"/>
        <v>0</v>
      </c>
      <c r="DF143" s="378">
        <f t="shared" si="140"/>
        <v>0</v>
      </c>
      <c r="DG143" s="378">
        <f t="shared" si="140"/>
        <v>0</v>
      </c>
      <c r="DH143" s="378">
        <f t="shared" si="140"/>
        <v>0</v>
      </c>
      <c r="DI143" s="378">
        <f t="shared" si="140"/>
        <v>0</v>
      </c>
      <c r="DJ143" s="378">
        <f t="shared" si="140"/>
        <v>0</v>
      </c>
      <c r="DK143" s="378">
        <f t="shared" si="140"/>
        <v>0</v>
      </c>
      <c r="DL143" s="378">
        <f t="shared" si="140"/>
        <v>0</v>
      </c>
      <c r="DM143" s="378">
        <f t="shared" si="140"/>
        <v>0</v>
      </c>
      <c r="DN143" s="378">
        <f t="shared" si="141"/>
        <v>0</v>
      </c>
      <c r="DO143" s="378">
        <f t="shared" si="141"/>
        <v>0</v>
      </c>
      <c r="DP143" s="378">
        <f t="shared" si="141"/>
        <v>0</v>
      </c>
      <c r="DQ143" s="378">
        <f t="shared" si="141"/>
        <v>0</v>
      </c>
      <c r="DR143" s="378">
        <f t="shared" si="141"/>
        <v>0</v>
      </c>
      <c r="DS143" s="378">
        <f t="shared" si="141"/>
        <v>0</v>
      </c>
      <c r="DT143" s="378">
        <f t="shared" si="141"/>
        <v>0</v>
      </c>
      <c r="DU143" s="378">
        <f t="shared" si="141"/>
        <v>0</v>
      </c>
      <c r="DV143" s="378">
        <f t="shared" si="141"/>
        <v>0</v>
      </c>
      <c r="DW143" s="378">
        <f t="shared" si="141"/>
        <v>0</v>
      </c>
      <c r="DX143" s="378">
        <f t="shared" si="142"/>
        <v>0</v>
      </c>
      <c r="DY143" s="378">
        <f t="shared" si="142"/>
        <v>0</v>
      </c>
      <c r="DZ143" s="378">
        <f t="shared" si="142"/>
        <v>0</v>
      </c>
      <c r="EA143" s="378">
        <f t="shared" si="142"/>
        <v>0</v>
      </c>
      <c r="EB143" s="378">
        <f t="shared" si="142"/>
        <v>0</v>
      </c>
      <c r="EC143" s="378">
        <f t="shared" si="142"/>
        <v>0</v>
      </c>
      <c r="ED143" s="378">
        <f t="shared" si="142"/>
        <v>0</v>
      </c>
      <c r="EE143" s="378">
        <f t="shared" si="142"/>
        <v>0</v>
      </c>
      <c r="EF143" s="378">
        <f t="shared" si="142"/>
        <v>0</v>
      </c>
      <c r="EG143" s="378">
        <f t="shared" si="142"/>
        <v>0</v>
      </c>
      <c r="EH143" s="378">
        <f t="shared" si="143"/>
        <v>0</v>
      </c>
      <c r="EI143" s="378">
        <f t="shared" si="143"/>
        <v>0</v>
      </c>
      <c r="EJ143" s="378">
        <f t="shared" si="143"/>
        <v>0</v>
      </c>
      <c r="EK143" s="378">
        <f t="shared" si="143"/>
        <v>0</v>
      </c>
      <c r="EL143" s="378">
        <f t="shared" si="143"/>
        <v>0</v>
      </c>
      <c r="EM143" s="378">
        <f t="shared" si="143"/>
        <v>0</v>
      </c>
      <c r="EN143" s="378">
        <f t="shared" si="143"/>
        <v>0</v>
      </c>
      <c r="EO143" s="378">
        <f t="shared" si="143"/>
        <v>0</v>
      </c>
      <c r="EP143" s="378">
        <f t="shared" si="143"/>
        <v>0</v>
      </c>
      <c r="EQ143" s="378">
        <f t="shared" si="143"/>
        <v>0</v>
      </c>
    </row>
    <row r="144" spans="1:147" x14ac:dyDescent="0.3">
      <c r="A144" s="368"/>
      <c r="B144" s="368"/>
      <c r="C144" s="368"/>
      <c r="D144" s="368">
        <f t="shared" si="136"/>
        <v>1.0658056259248334</v>
      </c>
      <c r="E144" s="368" t="str">
        <f>VLOOKUP(TEXT(Z144,0),'G2'!B:D,3,0)</f>
        <v>ME</v>
      </c>
      <c r="F144" s="816">
        <f t="shared" si="135"/>
        <v>0</v>
      </c>
      <c r="G144" s="755">
        <f t="shared" si="137"/>
        <v>0</v>
      </c>
      <c r="H144" s="756" t="s">
        <v>1190</v>
      </c>
      <c r="I144" s="370" t="s">
        <v>1197</v>
      </c>
      <c r="J144" s="370" t="s">
        <v>22</v>
      </c>
      <c r="K144" s="368">
        <v>510102</v>
      </c>
      <c r="L144" s="368" t="s">
        <v>619</v>
      </c>
      <c r="M144" s="369"/>
      <c r="N144" s="370" t="s">
        <v>1055</v>
      </c>
      <c r="O144" s="370" t="s">
        <v>779</v>
      </c>
      <c r="P144" s="643" t="s">
        <v>1166</v>
      </c>
      <c r="Q144" s="370" t="s">
        <v>703</v>
      </c>
      <c r="R144" s="370" t="s">
        <v>26</v>
      </c>
      <c r="S144" s="719">
        <v>10</v>
      </c>
      <c r="T144" s="372">
        <v>46388</v>
      </c>
      <c r="U144" s="372">
        <v>46873</v>
      </c>
      <c r="V144" s="373">
        <v>16</v>
      </c>
      <c r="W144" s="374">
        <v>756295.67215626175</v>
      </c>
      <c r="X144" s="17" cm="1">
        <f t="array" ref="X144">+IF($W$1="Pesos CLP",W144,W144/TC)*MB_24A25</f>
        <v>862.30681075794553</v>
      </c>
      <c r="Y144" s="18">
        <f t="shared" si="107"/>
        <v>137969.08972127127</v>
      </c>
      <c r="Z144">
        <v>91243120</v>
      </c>
      <c r="AA144" s="19">
        <f>IF(OR($I144="REAL",$I144="INCURRIDO"),SUMIF(S!$O:$O,$I144&amp;$O144&amp;$Q144&amp;UPPER(TEXT(AA$4,"MMMMYYYY"))&amp;$Z144,IF($W$1="Pesos CLP",S!$AD:$AD,S!$AO:$AO)),0)</f>
        <v>0</v>
      </c>
      <c r="AB144" s="19">
        <f>IF(OR($I144="REAL",$I144="INCURRIDO"),SUMIF(S!$O:$O,$I144&amp;$O144&amp;$Q144&amp;UPPER(TEXT(AB$4,"MMMMYYYY"))&amp;$Z144,IF($W$1="Pesos CLP",S!$AD:$AD,S!$AO:$AO)),0)</f>
        <v>0</v>
      </c>
      <c r="AC144" s="19">
        <f>IF(OR($I144="REAL",$I144="INCURRIDO"),SUMIF(S!$O:$O,$I144&amp;$O144&amp;$Q144&amp;UPPER(TEXT(AC$4,"MMMMYYYY"))&amp;$Z144,IF($W$1="Pesos CLP",S!$AD:$AD,S!$AO:$AO)),0)</f>
        <v>0</v>
      </c>
      <c r="AD144" s="19">
        <f>IF(OR($I144="REAL",$I144="INCURRIDO"),SUMIF(S!$O:$O,$I144&amp;$O144&amp;$Q144&amp;UPPER(TEXT(AD$4,"MMMMYYYY"))&amp;$Z144,IF($W$1="Pesos CLP",S!$AD:$AD,S!$AO:$AO)),0)</f>
        <v>0</v>
      </c>
      <c r="AE144" s="19">
        <f>IF(OR($I144="REAL",$I144="INCURRIDO"),SUMIF(S!$O:$O,$I144&amp;$O144&amp;$Q144&amp;UPPER(TEXT(AE$4,"MMMMYYYY"))&amp;$Z144,IF($W$1="Pesos CLP",S!$AD:$AD,S!$AO:$AO)),0)</f>
        <v>0</v>
      </c>
      <c r="AF144" s="19">
        <f>IF(OR($I144="REAL",$I144="INCURRIDO"),SUMIF(S!$O:$O,$I144&amp;$O144&amp;$Q144&amp;UPPER(TEXT(AF$4,"MMMMYYYY"))&amp;$Z144,IF($W$1="Pesos CLP",S!$AD:$AD,S!$AO:$AO)),0)</f>
        <v>0</v>
      </c>
      <c r="AG144" s="19">
        <f>IF(OR($I144="REAL",$I144="INCURRIDO"),SUMIF(S!$O:$O,$I144&amp;$O144&amp;$Q144&amp;UPPER(TEXT(AG$4,"MMMMYYYY"))&amp;$Z144,IF($W$1="Pesos CLP",S!$AD:$AD,S!$AO:$AO)),0)</f>
        <v>0</v>
      </c>
      <c r="AH144" s="19">
        <f>IF(OR($I144="REAL",$I144="INCURRIDO"),SUMIF(S!$O:$O,$I144&amp;$O144&amp;$Q144&amp;UPPER(TEXT(AH$4,"MMMMYYYY"))&amp;$Z144,IF($W$1="Pesos CLP",S!$AD:$AD,S!$AO:$AO)),0)</f>
        <v>0</v>
      </c>
      <c r="AI144" s="19">
        <f>IF(OR($I144="REAL",$I144="INCURRIDO"),SUMIF(S!$O:$O,$I144&amp;$O144&amp;$Q144&amp;UPPER(TEXT(AI$4,"MMMMYYYY"))&amp;$Z144,IF($W$1="Pesos CLP",S!$AD:$AD,S!$AO:$AO)),0)</f>
        <v>0</v>
      </c>
      <c r="AJ144" s="19">
        <f>IF(OR($I144="REAL",$I144="INCURRIDO"),SUMIF(S!$O:$O,$I144&amp;$O144&amp;$Q144&amp;UPPER(TEXT(AJ$4,"MMMMYYYY"))&amp;$Z144,IF($W$1="Pesos CLP",S!$AD:$AD,S!$AO:$AO)),0)</f>
        <v>0</v>
      </c>
      <c r="AK144" s="19">
        <f>IF(OR($I144="REAL",$I144="INCURRIDO"),SUMIF(S!$O:$O,$I144&amp;$O144&amp;$Q144&amp;UPPER(TEXT(AK$4,"MMMMYYYY"))&amp;$Z144,IF($W$1="Pesos CLP",S!$AD:$AD,S!$AO:$AO)),0)</f>
        <v>0</v>
      </c>
      <c r="AL144" s="19">
        <f>IF(OR($I144="REAL",$I144="INCURRIDO"),SUMIF(S!$O:$O,$I144&amp;$O144&amp;$Q144&amp;UPPER(TEXT(AL$4,"MMMMYYYY"))&amp;$Z144,IF($W$1="Pesos CLP",S!$AD:$AD,S!$AO:$AO)),0)</f>
        <v>0</v>
      </c>
      <c r="AM144" s="19">
        <f>IF(OR($I144="REAL",$I144="INCURRIDO"),SUMIF(S!$O:$O,$I144&amp;$O144&amp;$Q144&amp;UPPER(TEXT(AM$4,"MMMMYYYY"))&amp;$Z144,IF($W$1="Pesos CLP",S!$AD:$AD,S!$AO:$AO)),0)</f>
        <v>0</v>
      </c>
      <c r="AN144" s="19">
        <f>IF(OR($I144="REAL",$I144="INCURRIDO"),SUMIF(S!$O:$O,$I144&amp;$O144&amp;$Q144&amp;UPPER(TEXT(AN$4,"MMMMYYYY"))&amp;$Z144,IF($W$1="Pesos CLP",S!$AD:$AD,S!$AO:$AO)),0)</f>
        <v>0</v>
      </c>
      <c r="AO144" s="19">
        <f>IF(OR($I144="REAL",$I144="INCURRIDO"),SUMIF(S!$O:$O,$I144&amp;$O144&amp;$Q144&amp;UPPER(TEXT(AO$4,"MMMMYYYY"))&amp;$Z144,IF($W$1="Pesos CLP",S!$AD:$AD,S!$AO:$AO)),0)</f>
        <v>0</v>
      </c>
      <c r="AP144" s="19">
        <f>IF(OR($I144="REAL",$I144="INCURRIDO"),SUMIF(S!$O:$O,$I144&amp;$O144&amp;$Q144&amp;UPPER(TEXT(AP$4,"MMMMYYYY"))&amp;$Z144,IF($W$1="Pesos CLP",S!$AD:$AD,S!$AO:$AO)),0)</f>
        <v>0</v>
      </c>
      <c r="AQ144" s="19">
        <f>IF(OR($I144="REAL",$I144="INCURRIDO"),SUMIF(S!$O:$O,$I144&amp;$O144&amp;$Q144&amp;UPPER(TEXT(AQ$4,"MMMMYYYY"))&amp;$Z144,IF($W$1="Pesos CLP",S!$AD:$AD,S!$AO:$AO)),0)</f>
        <v>0</v>
      </c>
      <c r="AR144" s="19">
        <f>IF(OR($I144="REAL",$I144="INCURRIDO"),SUMIF(S!$O:$O,$I144&amp;$O144&amp;$Q144&amp;UPPER(TEXT(AR$4,"MMMMYYYY"))&amp;$Z144,IF($W$1="Pesos CLP",S!$AD:$AD,S!$AO:$AO)),0)</f>
        <v>0</v>
      </c>
      <c r="AS144" s="19">
        <f>IF(OR($I144="REAL",$I144="INCURRIDO"),SUMIF(S!$O:$O,$I144&amp;$O144&amp;$Q144&amp;UPPER(TEXT(AS$4,"MMMMYYYY"))&amp;$Z144,IF($W$1="Pesos CLP",S!$AD:$AD,S!$AO:$AO)),0)</f>
        <v>0</v>
      </c>
      <c r="AT144" s="19">
        <f>IF(OR($I144="REAL",$I144="INCURRIDO"),SUMIF(S!$O:$O,$I144&amp;$O144&amp;$Q144&amp;UPPER(TEXT(AT$4,"MMMMYYYY"))&amp;$Z144,IF($W$1="Pesos CLP",S!$AD:$AD,S!$AO:$AO)),0)</f>
        <v>0</v>
      </c>
      <c r="AU144" s="19">
        <f>IF(OR($I144="REAL",$I144="INCURRIDO"),SUMIF(S!$O:$O,$I144&amp;$O144&amp;$Q144&amp;UPPER(TEXT(AU$4,"MMMMYYYY"))&amp;$Z144,IF($W$1="Pesos CLP",S!$AD:$AD,S!$AO:$AO)),0)</f>
        <v>0</v>
      </c>
      <c r="AV144" s="19">
        <f>IF(OR($I144="REAL",$I144="INCURRIDO"),SUMIF(S!$O:$O,$I144&amp;$O144&amp;$Q144&amp;UPPER(TEXT(AV$4,"MMMMYYYY"))&amp;$Z144,IF($W$1="Pesos CLP",S!$AD:$AD,S!$AO:$AO)),0)</f>
        <v>0</v>
      </c>
      <c r="AW144" s="19">
        <f>IF(OR($I144="REAL",$I144="INCURRIDO"),SUMIF(S!$O:$O,$I144&amp;$O144&amp;$Q144&amp;UPPER(TEXT(AW$4,"MMMMYYYY"))&amp;$Z144,IF($W$1="Pesos CLP",S!$AD:$AD,S!$AO:$AO)),0)</f>
        <v>0</v>
      </c>
      <c r="AX144" s="19">
        <f>IF(OR($I144="REAL",$I144="INCURRIDO"),SUMIF(S!$O:$O,$I144&amp;$O144&amp;$Q144&amp;UPPER(TEXT(AX$4,"MMMMYYYY"))&amp;$Z144,IF($W$1="Pesos CLP",S!$AD:$AD,S!$AO:$AO)),0)</f>
        <v>0</v>
      </c>
      <c r="AY144" s="19">
        <f>IF(OR($I144="REAL",$I144="INCURRIDO"),SUMIF(S!$O:$O,$I144&amp;$O144&amp;$Q144&amp;UPPER(TEXT(AY$4,"MMMMYYYY"))&amp;$Z144,IF($W$1="Pesos CLP",S!$AD:$AD,S!$AO:$AO)),0)</f>
        <v>0</v>
      </c>
      <c r="AZ144" s="19">
        <f>IF(OR($I144="REAL",$I144="INCURRIDO"),SUMIF(S!$O:$O,$I144&amp;$O144&amp;$Q144&amp;UPPER(TEXT(AZ$4,"MMMMYYYY"))&amp;$Z144,IF($W$1="Pesos CLP",S!$AD:$AD,S!$AO:$AO)),0)</f>
        <v>0</v>
      </c>
      <c r="BA144" s="19">
        <f>IF(OR($I144="REAL",$I144="INCURRIDO"),SUMIF(S!$O:$O,$I144&amp;$O144&amp;$Q144&amp;UPPER(TEXT(BA$4,"MMMMYYYY"))&amp;$Z144,IF($W$1="Pesos CLP",S!$AD:$AD,S!$AO:$AO)),0)</f>
        <v>0</v>
      </c>
      <c r="BB144" s="19">
        <f>IF(OR($I144="REAL",$I144="INCURRIDO"),SUMIF(S!$O:$O,$I144&amp;$O144&amp;$Q144&amp;UPPER(TEXT(BB$4,"MMMMYYYY"))&amp;$Z144,IF($W$1="Pesos CLP",S!$AD:$AD,S!$AO:$AO)),0)</f>
        <v>0</v>
      </c>
      <c r="BC144" s="19">
        <f>IF(OR($I144="REAL",$I144="INCURRIDO"),SUMIF(S!$O:$O,$I144&amp;$O144&amp;$Q144&amp;UPPER(TEXT(BC$4,"MMMMYYYY"))&amp;$Z144,IF($W$1="Pesos CLP",S!$AD:$AD,S!$AO:$AO)),0)</f>
        <v>0</v>
      </c>
      <c r="BD144" s="19">
        <f>IF(OR($I144="REAL",$I144="INCURRIDO"),SUMIF(S!$O:$O,$I144&amp;$O144&amp;$Q144&amp;UPPER(TEXT(BD$4,"MMMMYYYY"))&amp;$Z144,IF($W$1="Pesos CLP",S!$AD:$AD,S!$AO:$AO)),0)</f>
        <v>0</v>
      </c>
      <c r="BE144" s="19">
        <f>IF(OR($I144="REAL",$I144="INCURRIDO"),SUMIF(S!$O:$O,$I144&amp;$O144&amp;$Q144&amp;UPPER(TEXT(BE$4,"MMMMYYYY"))&amp;$Z144,IF($W$1="Pesos CLP",S!$AD:$AD,S!$AO:$AO)),0)</f>
        <v>0</v>
      </c>
      <c r="BF144" s="19">
        <f>IF(OR($I144="REAL",$I144="INCURRIDO"),SUMIF(S!$O:$O,$I144&amp;$O144&amp;$Q144&amp;UPPER(TEXT(BF$4,"MMMMYYYY"))&amp;$Z144,IF($W$1="Pesos CLP",S!$AD:$AD,S!$AO:$AO)),0)</f>
        <v>0</v>
      </c>
      <c r="BG144" s="19">
        <f>IF(OR($I144="REAL",$I144="INCURRIDO"),SUMIF(S!$O:$O,$I144&amp;$O144&amp;$Q144&amp;UPPER(TEXT(BG$4,"MMMMYYYY"))&amp;$Z144,IF($W$1="Pesos CLP",S!$AD:$AD,S!$AO:$AO)),0)</f>
        <v>0</v>
      </c>
      <c r="BH144" s="19">
        <f>IF(OR($I144="REAL",$I144="INCURRIDO"),SUMIF(S!$O:$O,$I144&amp;$O144&amp;$Q144&amp;UPPER(TEXT(BH$4,"MMMMYYYY"))&amp;$Z144,IF($W$1="Pesos CLP",S!$AD:$AD,S!$AO:$AO)),0)</f>
        <v>0</v>
      </c>
      <c r="BI144" s="19">
        <f>IF(OR($I144="REAL",$I144="INCURRIDO"),SUMIF(S!$O:$O,$I144&amp;$O144&amp;$Q144&amp;UPPER(TEXT(BI$4,"MMMMYYYY"))&amp;$Z144,IF($W$1="Pesos CLP",S!$AD:$AD,S!$AO:$AO)),0)</f>
        <v>0</v>
      </c>
      <c r="BJ144" s="19">
        <f>IF(OR($I144="REAL",$I144="INCURRIDO"),SUMIF(S!$O:$O,$I144&amp;$O144&amp;$Q144&amp;UPPER(TEXT(BJ$4,"MMMMYYYY"))&amp;$Z144,IF($W$1="Pesos CLP",S!$AD:$AD,S!$AO:$AO)),0)</f>
        <v>0</v>
      </c>
      <c r="BK144" s="19">
        <f>IF(OR($I144="REAL",$I144="INCURRIDO"),SUMIF(S!$O:$O,$I144&amp;$O144&amp;$Q144&amp;UPPER(TEXT(BK$4,"MMMMYYYY"))&amp;$Z144,IF($W$1="Pesos CLP",S!$AD:$AD,S!$AO:$AO)),0)</f>
        <v>0</v>
      </c>
      <c r="BL144" s="19">
        <f>IF(OR($I144="REAL",$I144="INCURRIDO"),SUMIF(S!$O:$O,$I144&amp;$O144&amp;$Q144&amp;UPPER(TEXT(BL$4,"MMMMYYYY"))&amp;$Z144,IF($W$1="Pesos CLP",S!$AD:$AD,S!$AO:$AO)),0)</f>
        <v>0</v>
      </c>
      <c r="BM144" s="19">
        <f>IF(OR($I144="REAL",$I144="INCURRIDO"),SUMIF(S!$O:$O,$I144&amp;$O144&amp;$Q144&amp;UPPER(TEXT(BM$4,"MMMMYYYY"))&amp;$Z144,IF($W$1="Pesos CLP",S!$AD:$AD,S!$AO:$AO)),0)</f>
        <v>0</v>
      </c>
      <c r="BN144" s="19">
        <f>IF(OR($I144="REAL",$I144="INCURRIDO"),SUMIF(S!$O:$O,$I144&amp;$O144&amp;$Q144&amp;UPPER(TEXT(BN$4,"MMMMYYYY"))&amp;$Z144,IF($W$1="Pesos CLP",S!$AD:$AD,S!$AO:$AO)),0)</f>
        <v>0</v>
      </c>
      <c r="BO144" s="19">
        <f>IF(OR($I144="REAL",$I144="INCURRIDO"),SUMIF(S!$O:$O,$I144&amp;$O144&amp;$Q144&amp;UPPER(TEXT(BO$4,"MMMMYYYY"))&amp;$Z144,IF($W$1="Pesos CLP",S!$AD:$AD,S!$AO:$AO)),0)</f>
        <v>0</v>
      </c>
      <c r="BP144" s="19">
        <f>IF(OR($I144="REAL",$I144="INCURRIDO"),SUMIF(S!$O:$O,$I144&amp;$O144&amp;$Q144&amp;UPPER(TEXT(BP$4,"MMMMYYYY"))&amp;$Z144,IF($W$1="Pesos CLP",S!$AD:$AD,S!$AO:$AO)),0)</f>
        <v>0</v>
      </c>
      <c r="BQ144" s="19">
        <f>IF(OR($I144="REAL",$I144="INCURRIDO"),SUMIF(S!$O:$O,$I144&amp;$O144&amp;$Q144&amp;UPPER(TEXT(BQ$4,"MMMMYYYY"))&amp;$Z144,IF($W$1="Pesos CLP",S!$AD:$AD,S!$AO:$AO)),0)</f>
        <v>0</v>
      </c>
      <c r="BR144" s="19">
        <f>IF(OR($I144="REAL",$I144="INCURRIDO"),SUMIF(S!$O:$O,$I144&amp;$O144&amp;$Q144&amp;UPPER(TEXT(BR$4,"MMMMYYYY"))&amp;$Z144,IF($W$1="Pesos CLP",S!$AD:$AD,S!$AO:$AO)),0)</f>
        <v>0</v>
      </c>
      <c r="BS144" s="19">
        <f>IF(OR($I144="REAL",$I144="INCURRIDO"),SUMIF(S!$O:$O,$I144&amp;$O144&amp;$Q144&amp;UPPER(TEXT(BS$4,"MMMMYYYY"))&amp;$Z144,IF($W$1="Pesos CLP",S!$AD:$AD,S!$AO:$AO)),0)</f>
        <v>0</v>
      </c>
      <c r="BT144" s="19">
        <f>IF(OR($I144="REAL",$I144="INCURRIDO"),SUMIF(S!$O:$O,$I144&amp;$O144&amp;$Q144&amp;UPPER(TEXT(BT$4,"MMMMYYYY"))&amp;$Z144,IF($W$1="Pesos CLP",S!$AD:$AD,S!$AO:$AO)),0)</f>
        <v>0</v>
      </c>
      <c r="BU144" s="19">
        <f>IF(OR($I144="REAL",$I144="INCURRIDO"),SUMIF(S!$O:$O,$I144&amp;$O144&amp;$Q144&amp;UPPER(TEXT(BU$4,"MMMMYYYY"))&amp;$Z144,IF($W$1="Pesos CLP",S!$AD:$AD,S!$AO:$AO)),0)</f>
        <v>0</v>
      </c>
      <c r="BV144" s="19">
        <f>IF(OR($I144="REAL",$I144="INCURRIDO"),SUMIF(S!$O:$O,$I144&amp;$O144&amp;$Q144&amp;UPPER(TEXT(BV$4,"MMMMYYYY"))&amp;$Z144,IF($W$1="Pesos CLP",S!$AD:$AD,S!$AO:$AO)),0)</f>
        <v>0</v>
      </c>
      <c r="BW144" s="19">
        <f>IF(OR($I144="REAL",$I144="INCURRIDO"),SUMIF(S!$O:$O,$I144&amp;$O144&amp;$Q144&amp;UPPER(TEXT(BW$4,"MMMMYYYY"))&amp;$Z144,IF($W$1="Pesos CLP",S!$AD:$AD,S!$AO:$AO)),0)</f>
        <v>0</v>
      </c>
      <c r="BX144" s="19">
        <f>IF(OR($I144="REAL",$I144="INCURRIDO"),SUMIF(S!$O:$O,$I144&amp;$O144&amp;$Q144&amp;UPPER(TEXT(BX$4,"MMMMYYYY"))&amp;$Z144,IF($W$1="Pesos CLP",S!$AD:$AD,S!$AO:$AO)),0)</f>
        <v>0</v>
      </c>
      <c r="BY144" s="19">
        <f>IF(OR($I144="REAL",$I144="INCURRIDO"),SUMIF(S!$O:$O,$I144&amp;$O144&amp;$Q144&amp;UPPER(TEXT(BY$4,"MMMMYYYY"))&amp;$Z144,IF($W$1="Pesos CLP",S!$AD:$AD,S!$AO:$AO)),0)</f>
        <v>0</v>
      </c>
      <c r="BZ144" s="19">
        <f>IF(OR($I144="REAL",$I144="INCURRIDO"),SUMIF(S!$O:$O,$I144&amp;$O144&amp;$Q144&amp;UPPER(TEXT(BZ$4,"MMMMYYYY"))&amp;$Z144,IF($W$1="Pesos CLP",S!$AD:$AD,S!$AO:$AO)),0)</f>
        <v>0</v>
      </c>
      <c r="CA144" s="19">
        <f>IF(OR($I144="REAL",$I144="INCURRIDO"),SUMIF(S!$O:$O,$I144&amp;$O144&amp;$Q144&amp;UPPER(TEXT(CA$4,"MMMMYYYY"))&amp;$Z144,IF($W$1="Pesos CLP",S!$AD:$AD,S!$AO:$AO)),0)</f>
        <v>0</v>
      </c>
      <c r="CB144" s="19">
        <f>IF(OR($I144="REAL",$I144="INCURRIDO"),SUMIF(S!$O:$O,$I144&amp;$O144&amp;$Q144&amp;UPPER(TEXT(CB$4,"MMMMYYYY"))&amp;$Z144,IF($W$1="Pesos CLP",S!$AD:$AD,S!$AO:$AO)),0)</f>
        <v>0</v>
      </c>
      <c r="CC144" s="19">
        <f>IF(OR($I144="REAL",$I144="INCURRIDO"),SUMIF(S!$O:$O,$I144&amp;$O144&amp;$Q144&amp;UPPER(TEXT(CC$4,"MMMMYYYY"))&amp;$Z144,IF($W$1="Pesos CLP",S!$AD:$AD,S!$AO:$AO)),0)</f>
        <v>0</v>
      </c>
      <c r="CD144" s="19">
        <f>IF(OR($I144="REAL",$I144="INCURRIDO"),SUMIF(S!$O:$O,$I144&amp;$O144&amp;$Q144&amp;UPPER(TEXT(CD$4,"MMMMYYYY"))&amp;$Z144,IF($W$1="Pesos CLP",S!$AD:$AD,S!$AO:$AO)),0)</f>
        <v>0</v>
      </c>
      <c r="CE144" s="19">
        <f>IF(OR($I144="REAL",$I144="INCURRIDO"),SUMIF(S!$O:$O,$I144&amp;$O144&amp;$Q144&amp;UPPER(TEXT(CE$4,"MMMMYYYY"))&amp;$Z144,IF($W$1="Pesos CLP",S!$AD:$AD,S!$AO:$AO)),0)</f>
        <v>0</v>
      </c>
      <c r="CF144" s="19">
        <f>IF(OR($I144="REAL",$I144="INCURRIDO"),SUMIF(S!$O:$O,$I144&amp;$O144&amp;$Q144&amp;UPPER(TEXT(CF$4,"MMMMYYYY"))&amp;$Z144,IF($W$1="Pesos CLP",S!$AD:$AD,S!$AO:$AO)),0)</f>
        <v>0</v>
      </c>
      <c r="CG144" s="19">
        <f>IF(OR($I144="REAL",$I144="INCURRIDO"),SUMIF(S!$O:$O,$I144&amp;$O144&amp;$Q144&amp;UPPER(TEXT(CG$4,"MMMMYYYY"))&amp;$Z144,IF($W$1="Pesos CLP",S!$AD:$AD,S!$AO:$AO)),0)</f>
        <v>0</v>
      </c>
      <c r="CH144" s="19">
        <f>IF(OR($I144="REAL",$I144="INCURRIDO"),SUMIF(S!$O:$O,$I144&amp;$O144&amp;$Q144&amp;UPPER(TEXT(CH$4,"MMMMYYYY"))&amp;$Z144,IF($W$1="Pesos CLP",S!$AD:$AD,S!$AO:$AO)),0)</f>
        <v>0</v>
      </c>
      <c r="CI144" s="19">
        <f>IF(OR($I144="REAL",$I144="INCURRIDO"),SUMIF(S!$O:$O,$I144&amp;$O144&amp;$Q144&amp;UPPER(TEXT(CI$4,"MMMMYYYY"))&amp;$Z144,IF($W$1="Pesos CLP",S!$AD:$AD,S!$AO:$AO)),0)</f>
        <v>0</v>
      </c>
      <c r="CJ144" s="19">
        <f>IF(OR($I144="REAL",$I144="INCURRIDO"),SUMIF(S!$O:$O,$I144&amp;$O144&amp;$Q144&amp;UPPER(TEXT(CJ$4,"MMMMYYYY"))&amp;$Z144,IF($W$1="Pesos CLP",S!$AD:$AD,S!$AO:$AO)),0)</f>
        <v>0</v>
      </c>
      <c r="CK144" s="378">
        <f t="shared" si="138"/>
        <v>0</v>
      </c>
      <c r="CL144" s="378">
        <f t="shared" si="138"/>
        <v>0</v>
      </c>
      <c r="CM144" s="378">
        <f t="shared" si="138"/>
        <v>0</v>
      </c>
      <c r="CN144" s="378">
        <f t="shared" si="138"/>
        <v>0</v>
      </c>
      <c r="CO144" s="378">
        <f t="shared" si="138"/>
        <v>0</v>
      </c>
      <c r="CP144" s="378">
        <f t="shared" si="138"/>
        <v>0</v>
      </c>
      <c r="CQ144" s="378">
        <f t="shared" si="138"/>
        <v>0</v>
      </c>
      <c r="CR144" s="378">
        <f t="shared" si="138"/>
        <v>0</v>
      </c>
      <c r="CS144" s="378">
        <f t="shared" si="138"/>
        <v>0</v>
      </c>
      <c r="CT144" s="378">
        <f t="shared" si="139"/>
        <v>0</v>
      </c>
      <c r="CU144" s="378">
        <f t="shared" si="139"/>
        <v>0</v>
      </c>
      <c r="CV144" s="378">
        <f t="shared" si="139"/>
        <v>8623.0681075794546</v>
      </c>
      <c r="CW144" s="378">
        <f t="shared" si="139"/>
        <v>8623.0681075794546</v>
      </c>
      <c r="CX144" s="378">
        <f t="shared" si="139"/>
        <v>8623.0681075794546</v>
      </c>
      <c r="CY144" s="378">
        <f t="shared" si="139"/>
        <v>8623.0681075794546</v>
      </c>
      <c r="CZ144" s="378">
        <f t="shared" si="139"/>
        <v>8623.0681075794546</v>
      </c>
      <c r="DA144" s="378">
        <f t="shared" si="139"/>
        <v>8623.0681075794546</v>
      </c>
      <c r="DB144" s="378">
        <f t="shared" si="139"/>
        <v>8623.0681075794546</v>
      </c>
      <c r="DC144" s="378">
        <f t="shared" si="144"/>
        <v>8623.0681075794546</v>
      </c>
      <c r="DD144" s="378">
        <f t="shared" si="140"/>
        <v>8623.0681075794546</v>
      </c>
      <c r="DE144" s="378">
        <f t="shared" si="140"/>
        <v>8623.0681075794546</v>
      </c>
      <c r="DF144" s="378">
        <f t="shared" si="140"/>
        <v>8623.0681075794546</v>
      </c>
      <c r="DG144" s="378">
        <f t="shared" si="140"/>
        <v>8623.0681075794546</v>
      </c>
      <c r="DH144" s="378">
        <f t="shared" si="140"/>
        <v>8623.0681075794546</v>
      </c>
      <c r="DI144" s="378">
        <f t="shared" si="140"/>
        <v>8623.0681075794546</v>
      </c>
      <c r="DJ144" s="378">
        <f t="shared" si="140"/>
        <v>8623.0681075794546</v>
      </c>
      <c r="DK144" s="378">
        <f t="shared" si="140"/>
        <v>8623.0681075794546</v>
      </c>
      <c r="DL144" s="378">
        <f t="shared" si="140"/>
        <v>0</v>
      </c>
      <c r="DM144" s="378">
        <f t="shared" si="140"/>
        <v>0</v>
      </c>
      <c r="DN144" s="378">
        <f t="shared" si="141"/>
        <v>0</v>
      </c>
      <c r="DO144" s="378">
        <f t="shared" si="141"/>
        <v>0</v>
      </c>
      <c r="DP144" s="378">
        <f t="shared" si="141"/>
        <v>0</v>
      </c>
      <c r="DQ144" s="378">
        <f t="shared" si="141"/>
        <v>0</v>
      </c>
      <c r="DR144" s="378">
        <f t="shared" si="141"/>
        <v>0</v>
      </c>
      <c r="DS144" s="378">
        <f t="shared" si="141"/>
        <v>0</v>
      </c>
      <c r="DT144" s="378">
        <f t="shared" si="141"/>
        <v>0</v>
      </c>
      <c r="DU144" s="378">
        <f t="shared" si="141"/>
        <v>0</v>
      </c>
      <c r="DV144" s="378">
        <f t="shared" si="141"/>
        <v>0</v>
      </c>
      <c r="DW144" s="378">
        <f t="shared" si="141"/>
        <v>0</v>
      </c>
      <c r="DX144" s="378">
        <f t="shared" si="142"/>
        <v>0</v>
      </c>
      <c r="DY144" s="378">
        <f t="shared" si="142"/>
        <v>0</v>
      </c>
      <c r="DZ144" s="378">
        <f t="shared" si="142"/>
        <v>0</v>
      </c>
      <c r="EA144" s="378">
        <f t="shared" si="142"/>
        <v>0</v>
      </c>
      <c r="EB144" s="378">
        <f t="shared" si="142"/>
        <v>0</v>
      </c>
      <c r="EC144" s="378">
        <f t="shared" si="142"/>
        <v>0</v>
      </c>
      <c r="ED144" s="378">
        <f t="shared" si="142"/>
        <v>0</v>
      </c>
      <c r="EE144" s="378">
        <f t="shared" si="142"/>
        <v>0</v>
      </c>
      <c r="EF144" s="378">
        <f t="shared" si="142"/>
        <v>0</v>
      </c>
      <c r="EG144" s="378">
        <f t="shared" si="142"/>
        <v>0</v>
      </c>
      <c r="EH144" s="378">
        <f t="shared" si="143"/>
        <v>0</v>
      </c>
      <c r="EI144" s="378">
        <f t="shared" si="143"/>
        <v>0</v>
      </c>
      <c r="EJ144" s="378">
        <f t="shared" si="143"/>
        <v>0</v>
      </c>
      <c r="EK144" s="378">
        <f t="shared" si="143"/>
        <v>0</v>
      </c>
      <c r="EL144" s="378">
        <f t="shared" si="143"/>
        <v>0</v>
      </c>
      <c r="EM144" s="378">
        <f t="shared" si="143"/>
        <v>0</v>
      </c>
      <c r="EN144" s="378">
        <f t="shared" si="143"/>
        <v>0</v>
      </c>
      <c r="EO144" s="378">
        <f t="shared" si="143"/>
        <v>0</v>
      </c>
      <c r="EP144" s="378">
        <f t="shared" si="143"/>
        <v>0</v>
      </c>
      <c r="EQ144" s="378">
        <f t="shared" si="143"/>
        <v>0</v>
      </c>
    </row>
    <row r="145" spans="1:147" x14ac:dyDescent="0.3">
      <c r="A145" s="368"/>
      <c r="B145" s="368"/>
      <c r="C145" s="368"/>
      <c r="D145" s="368">
        <f t="shared" si="136"/>
        <v>1.0658056259248334</v>
      </c>
      <c r="E145" s="368" t="str">
        <f>VLOOKUP(TEXT(Z145,0),'G2'!B:D,3,0)</f>
        <v>ME</v>
      </c>
      <c r="F145" s="816">
        <f t="shared" si="135"/>
        <v>0</v>
      </c>
      <c r="G145" s="755">
        <f t="shared" si="137"/>
        <v>0</v>
      </c>
      <c r="H145" s="756" t="s">
        <v>1190</v>
      </c>
      <c r="I145" s="370" t="s">
        <v>1197</v>
      </c>
      <c r="J145" s="370" t="s">
        <v>22</v>
      </c>
      <c r="K145" s="368">
        <v>510102</v>
      </c>
      <c r="L145" s="368" t="s">
        <v>619</v>
      </c>
      <c r="M145" s="369"/>
      <c r="N145" s="370" t="s">
        <v>1057</v>
      </c>
      <c r="O145" s="370" t="s">
        <v>779</v>
      </c>
      <c r="P145" s="643" t="s">
        <v>1167</v>
      </c>
      <c r="Q145" s="370" t="s">
        <v>695</v>
      </c>
      <c r="R145" s="370" t="s">
        <v>1047</v>
      </c>
      <c r="S145" s="719">
        <v>25</v>
      </c>
      <c r="T145" s="677">
        <v>45870</v>
      </c>
      <c r="U145" s="677">
        <v>45894</v>
      </c>
      <c r="V145" s="373">
        <v>1</v>
      </c>
      <c r="W145" s="374">
        <v>756295.67215626175</v>
      </c>
      <c r="X145" s="17" cm="1">
        <f t="array" ref="X145">+IF($W$1="Pesos CLP",W145,W145/TC)*MB_24A25</f>
        <v>862.30681075794553</v>
      </c>
      <c r="Y145" s="18">
        <f t="shared" si="107"/>
        <v>0</v>
      </c>
      <c r="Z145">
        <v>91243120</v>
      </c>
      <c r="AA145" s="19">
        <f>IF(OR($I145="REAL",$I145="INCURRIDO"),SUMIF(S!$O:$O,$I145&amp;$O145&amp;$Q145&amp;UPPER(TEXT(AA$4,"MMMMYYYY"))&amp;$Z145,IF($W$1="Pesos CLP",S!$AD:$AD,S!$AO:$AO)),0)</f>
        <v>0</v>
      </c>
      <c r="AB145" s="19">
        <f>IF(OR($I145="REAL",$I145="INCURRIDO"),SUMIF(S!$O:$O,$I145&amp;$O145&amp;$Q145&amp;UPPER(TEXT(AB$4,"MMMMYYYY"))&amp;$Z145,IF($W$1="Pesos CLP",S!$AD:$AD,S!$AO:$AO)),0)</f>
        <v>0</v>
      </c>
      <c r="AC145" s="19">
        <f>IF(OR($I145="REAL",$I145="INCURRIDO"),SUMIF(S!$O:$O,$I145&amp;$O145&amp;$Q145&amp;UPPER(TEXT(AC$4,"MMMMYYYY"))&amp;$Z145,IF($W$1="Pesos CLP",S!$AD:$AD,S!$AO:$AO)),0)</f>
        <v>0</v>
      </c>
      <c r="AD145" s="19">
        <f>IF(OR($I145="REAL",$I145="INCURRIDO"),SUMIF(S!$O:$O,$I145&amp;$O145&amp;$Q145&amp;UPPER(TEXT(AD$4,"MMMMYYYY"))&amp;$Z145,IF($W$1="Pesos CLP",S!$AD:$AD,S!$AO:$AO)),0)</f>
        <v>0</v>
      </c>
      <c r="AE145" s="19">
        <f>IF(OR($I145="REAL",$I145="INCURRIDO"),SUMIF(S!$O:$O,$I145&amp;$O145&amp;$Q145&amp;UPPER(TEXT(AE$4,"MMMMYYYY"))&amp;$Z145,IF($W$1="Pesos CLP",S!$AD:$AD,S!$AO:$AO)),0)</f>
        <v>0</v>
      </c>
      <c r="AF145" s="19">
        <f>IF(OR($I145="REAL",$I145="INCURRIDO"),SUMIF(S!$O:$O,$I145&amp;$O145&amp;$Q145&amp;UPPER(TEXT(AF$4,"MMMMYYYY"))&amp;$Z145,IF($W$1="Pesos CLP",S!$AD:$AD,S!$AO:$AO)),0)</f>
        <v>0</v>
      </c>
      <c r="AG145" s="19">
        <f>IF(OR($I145="REAL",$I145="INCURRIDO"),SUMIF(S!$O:$O,$I145&amp;$O145&amp;$Q145&amp;UPPER(TEXT(AG$4,"MMMMYYYY"))&amp;$Z145,IF($W$1="Pesos CLP",S!$AD:$AD,S!$AO:$AO)),0)</f>
        <v>0</v>
      </c>
      <c r="AH145" s="19">
        <f>IF(OR($I145="REAL",$I145="INCURRIDO"),SUMIF(S!$O:$O,$I145&amp;$O145&amp;$Q145&amp;UPPER(TEXT(AH$4,"MMMMYYYY"))&amp;$Z145,IF($W$1="Pesos CLP",S!$AD:$AD,S!$AO:$AO)),0)</f>
        <v>0</v>
      </c>
      <c r="AI145" s="19">
        <f>IF(OR($I145="REAL",$I145="INCURRIDO"),SUMIF(S!$O:$O,$I145&amp;$O145&amp;$Q145&amp;UPPER(TEXT(AI$4,"MMMMYYYY"))&amp;$Z145,IF($W$1="Pesos CLP",S!$AD:$AD,S!$AO:$AO)),0)</f>
        <v>0</v>
      </c>
      <c r="AJ145" s="19">
        <f>IF(OR($I145="REAL",$I145="INCURRIDO"),SUMIF(S!$O:$O,$I145&amp;$O145&amp;$Q145&amp;UPPER(TEXT(AJ$4,"MMMMYYYY"))&amp;$Z145,IF($W$1="Pesos CLP",S!$AD:$AD,S!$AO:$AO)),0)</f>
        <v>0</v>
      </c>
      <c r="AK145" s="19">
        <f>IF(OR($I145="REAL",$I145="INCURRIDO"),SUMIF(S!$O:$O,$I145&amp;$O145&amp;$Q145&amp;UPPER(TEXT(AK$4,"MMMMYYYY"))&amp;$Z145,IF($W$1="Pesos CLP",S!$AD:$AD,S!$AO:$AO)),0)</f>
        <v>0</v>
      </c>
      <c r="AL145" s="19">
        <f>IF(OR($I145="REAL",$I145="INCURRIDO"),SUMIF(S!$O:$O,$I145&amp;$O145&amp;$Q145&amp;UPPER(TEXT(AL$4,"MMMMYYYY"))&amp;$Z145,IF($W$1="Pesos CLP",S!$AD:$AD,S!$AO:$AO)),0)</f>
        <v>0</v>
      </c>
      <c r="AM145" s="19">
        <f>IF(OR($I145="REAL",$I145="INCURRIDO"),SUMIF(S!$O:$O,$I145&amp;$O145&amp;$Q145&amp;UPPER(TEXT(AM$4,"MMMMYYYY"))&amp;$Z145,IF($W$1="Pesos CLP",S!$AD:$AD,S!$AO:$AO)),0)</f>
        <v>0</v>
      </c>
      <c r="AN145" s="19">
        <f>IF(OR($I145="REAL",$I145="INCURRIDO"),SUMIF(S!$O:$O,$I145&amp;$O145&amp;$Q145&amp;UPPER(TEXT(AN$4,"MMMMYYYY"))&amp;$Z145,IF($W$1="Pesos CLP",S!$AD:$AD,S!$AO:$AO)),0)</f>
        <v>0</v>
      </c>
      <c r="AO145" s="19">
        <f>IF(OR($I145="REAL",$I145="INCURRIDO"),SUMIF(S!$O:$O,$I145&amp;$O145&amp;$Q145&amp;UPPER(TEXT(AO$4,"MMMMYYYY"))&amp;$Z145,IF($W$1="Pesos CLP",S!$AD:$AD,S!$AO:$AO)),0)</f>
        <v>0</v>
      </c>
      <c r="AP145" s="19">
        <f>IF(OR($I145="REAL",$I145="INCURRIDO"),SUMIF(S!$O:$O,$I145&amp;$O145&amp;$Q145&amp;UPPER(TEXT(AP$4,"MMMMYYYY"))&amp;$Z145,IF($W$1="Pesos CLP",S!$AD:$AD,S!$AO:$AO)),0)</f>
        <v>0</v>
      </c>
      <c r="AQ145" s="19">
        <f>IF(OR($I145="REAL",$I145="INCURRIDO"),SUMIF(S!$O:$O,$I145&amp;$O145&amp;$Q145&amp;UPPER(TEXT(AQ$4,"MMMMYYYY"))&amp;$Z145,IF($W$1="Pesos CLP",S!$AD:$AD,S!$AO:$AO)),0)</f>
        <v>0</v>
      </c>
      <c r="AR145" s="19">
        <f>IF(OR($I145="REAL",$I145="INCURRIDO"),SUMIF(S!$O:$O,$I145&amp;$O145&amp;$Q145&amp;UPPER(TEXT(AR$4,"MMMMYYYY"))&amp;$Z145,IF($W$1="Pesos CLP",S!$AD:$AD,S!$AO:$AO)),0)</f>
        <v>0</v>
      </c>
      <c r="AS145" s="19">
        <f>IF(OR($I145="REAL",$I145="INCURRIDO"),SUMIF(S!$O:$O,$I145&amp;$O145&amp;$Q145&amp;UPPER(TEXT(AS$4,"MMMMYYYY"))&amp;$Z145,IF($W$1="Pesos CLP",S!$AD:$AD,S!$AO:$AO)),0)</f>
        <v>0</v>
      </c>
      <c r="AT145" s="19">
        <f>IF(OR($I145="REAL",$I145="INCURRIDO"),SUMIF(S!$O:$O,$I145&amp;$O145&amp;$Q145&amp;UPPER(TEXT(AT$4,"MMMMYYYY"))&amp;$Z145,IF($W$1="Pesos CLP",S!$AD:$AD,S!$AO:$AO)),0)</f>
        <v>0</v>
      </c>
      <c r="AU145" s="19">
        <f>IF(OR($I145="REAL",$I145="INCURRIDO"),SUMIF(S!$O:$O,$I145&amp;$O145&amp;$Q145&amp;UPPER(TEXT(AU$4,"MMMMYYYY"))&amp;$Z145,IF($W$1="Pesos CLP",S!$AD:$AD,S!$AO:$AO)),0)</f>
        <v>0</v>
      </c>
      <c r="AV145" s="19">
        <f>IF(OR($I145="REAL",$I145="INCURRIDO"),SUMIF(S!$O:$O,$I145&amp;$O145&amp;$Q145&amp;UPPER(TEXT(AV$4,"MMMMYYYY"))&amp;$Z145,IF($W$1="Pesos CLP",S!$AD:$AD,S!$AO:$AO)),0)</f>
        <v>0</v>
      </c>
      <c r="AW145" s="19">
        <f>IF(OR($I145="REAL",$I145="INCURRIDO"),SUMIF(S!$O:$O,$I145&amp;$O145&amp;$Q145&amp;UPPER(TEXT(AW$4,"MMMMYYYY"))&amp;$Z145,IF($W$1="Pesos CLP",S!$AD:$AD,S!$AO:$AO)),0)</f>
        <v>0</v>
      </c>
      <c r="AX145" s="19">
        <f>IF(OR($I145="REAL",$I145="INCURRIDO"),SUMIF(S!$O:$O,$I145&amp;$O145&amp;$Q145&amp;UPPER(TEXT(AX$4,"MMMMYYYY"))&amp;$Z145,IF($W$1="Pesos CLP",S!$AD:$AD,S!$AO:$AO)),0)</f>
        <v>0</v>
      </c>
      <c r="AY145" s="19">
        <f>IF(OR($I145="REAL",$I145="INCURRIDO"),SUMIF(S!$O:$O,$I145&amp;$O145&amp;$Q145&amp;UPPER(TEXT(AY$4,"MMMMYYYY"))&amp;$Z145,IF($W$1="Pesos CLP",S!$AD:$AD,S!$AO:$AO)),0)</f>
        <v>0</v>
      </c>
      <c r="AZ145" s="19">
        <f>IF(OR($I145="REAL",$I145="INCURRIDO"),SUMIF(S!$O:$O,$I145&amp;$O145&amp;$Q145&amp;UPPER(TEXT(AZ$4,"MMMMYYYY"))&amp;$Z145,IF($W$1="Pesos CLP",S!$AD:$AD,S!$AO:$AO)),0)</f>
        <v>0</v>
      </c>
      <c r="BA145" s="19">
        <f>IF(OR($I145="REAL",$I145="INCURRIDO"),SUMIF(S!$O:$O,$I145&amp;$O145&amp;$Q145&amp;UPPER(TEXT(BA$4,"MMMMYYYY"))&amp;$Z145,IF($W$1="Pesos CLP",S!$AD:$AD,S!$AO:$AO)),0)</f>
        <v>0</v>
      </c>
      <c r="BB145" s="19">
        <f>IF(OR($I145="REAL",$I145="INCURRIDO"),SUMIF(S!$O:$O,$I145&amp;$O145&amp;$Q145&amp;UPPER(TEXT(BB$4,"MMMMYYYY"))&amp;$Z145,IF($W$1="Pesos CLP",S!$AD:$AD,S!$AO:$AO)),0)</f>
        <v>0</v>
      </c>
      <c r="BC145" s="19">
        <f>IF(OR($I145="REAL",$I145="INCURRIDO"),SUMIF(S!$O:$O,$I145&amp;$O145&amp;$Q145&amp;UPPER(TEXT(BC$4,"MMMMYYYY"))&amp;$Z145,IF($W$1="Pesos CLP",S!$AD:$AD,S!$AO:$AO)),0)</f>
        <v>0</v>
      </c>
      <c r="BD145" s="19">
        <f>IF(OR($I145="REAL",$I145="INCURRIDO"),SUMIF(S!$O:$O,$I145&amp;$O145&amp;$Q145&amp;UPPER(TEXT(BD$4,"MMMMYYYY"))&amp;$Z145,IF($W$1="Pesos CLP",S!$AD:$AD,S!$AO:$AO)),0)</f>
        <v>0</v>
      </c>
      <c r="BE145" s="19">
        <f>IF(OR($I145="REAL",$I145="INCURRIDO"),SUMIF(S!$O:$O,$I145&amp;$O145&amp;$Q145&amp;UPPER(TEXT(BE$4,"MMMMYYYY"))&amp;$Z145,IF($W$1="Pesos CLP",S!$AD:$AD,S!$AO:$AO)),0)</f>
        <v>0</v>
      </c>
      <c r="BF145" s="19">
        <f>IF(OR($I145="REAL",$I145="INCURRIDO"),SUMIF(S!$O:$O,$I145&amp;$O145&amp;$Q145&amp;UPPER(TEXT(BF$4,"MMMMYYYY"))&amp;$Z145,IF($W$1="Pesos CLP",S!$AD:$AD,S!$AO:$AO)),0)</f>
        <v>0</v>
      </c>
      <c r="BG145" s="19">
        <f>IF(OR($I145="REAL",$I145="INCURRIDO"),SUMIF(S!$O:$O,$I145&amp;$O145&amp;$Q145&amp;UPPER(TEXT(BG$4,"MMMMYYYY"))&amp;$Z145,IF($W$1="Pesos CLP",S!$AD:$AD,S!$AO:$AO)),0)</f>
        <v>0</v>
      </c>
      <c r="BH145" s="19">
        <f>IF(OR($I145="REAL",$I145="INCURRIDO"),SUMIF(S!$O:$O,$I145&amp;$O145&amp;$Q145&amp;UPPER(TEXT(BH$4,"MMMMYYYY"))&amp;$Z145,IF($W$1="Pesos CLP",S!$AD:$AD,S!$AO:$AO)),0)</f>
        <v>0</v>
      </c>
      <c r="BI145" s="19">
        <f>IF(OR($I145="REAL",$I145="INCURRIDO"),SUMIF(S!$O:$O,$I145&amp;$O145&amp;$Q145&amp;UPPER(TEXT(BI$4,"MMMMYYYY"))&amp;$Z145,IF($W$1="Pesos CLP",S!$AD:$AD,S!$AO:$AO)),0)</f>
        <v>0</v>
      </c>
      <c r="BJ145" s="19">
        <f>IF(OR($I145="REAL",$I145="INCURRIDO"),SUMIF(S!$O:$O,$I145&amp;$O145&amp;$Q145&amp;UPPER(TEXT(BJ$4,"MMMMYYYY"))&amp;$Z145,IF($W$1="Pesos CLP",S!$AD:$AD,S!$AO:$AO)),0)</f>
        <v>0</v>
      </c>
      <c r="BK145" s="19">
        <f>IF(OR($I145="REAL",$I145="INCURRIDO"),SUMIF(S!$O:$O,$I145&amp;$O145&amp;$Q145&amp;UPPER(TEXT(BK$4,"MMMMYYYY"))&amp;$Z145,IF($W$1="Pesos CLP",S!$AD:$AD,S!$AO:$AO)),0)</f>
        <v>0</v>
      </c>
      <c r="BL145" s="19">
        <f>IF(OR($I145="REAL",$I145="INCURRIDO"),SUMIF(S!$O:$O,$I145&amp;$O145&amp;$Q145&amp;UPPER(TEXT(BL$4,"MMMMYYYY"))&amp;$Z145,IF($W$1="Pesos CLP",S!$AD:$AD,S!$AO:$AO)),0)</f>
        <v>0</v>
      </c>
      <c r="BM145" s="19">
        <f>IF(OR($I145="REAL",$I145="INCURRIDO"),SUMIF(S!$O:$O,$I145&amp;$O145&amp;$Q145&amp;UPPER(TEXT(BM$4,"MMMMYYYY"))&amp;$Z145,IF($W$1="Pesos CLP",S!$AD:$AD,S!$AO:$AO)),0)</f>
        <v>0</v>
      </c>
      <c r="BN145" s="19">
        <f>IF(OR($I145="REAL",$I145="INCURRIDO"),SUMIF(S!$O:$O,$I145&amp;$O145&amp;$Q145&amp;UPPER(TEXT(BN$4,"MMMMYYYY"))&amp;$Z145,IF($W$1="Pesos CLP",S!$AD:$AD,S!$AO:$AO)),0)</f>
        <v>0</v>
      </c>
      <c r="BO145" s="19">
        <f>IF(OR($I145="REAL",$I145="INCURRIDO"),SUMIF(S!$O:$O,$I145&amp;$O145&amp;$Q145&amp;UPPER(TEXT(BO$4,"MMMMYYYY"))&amp;$Z145,IF($W$1="Pesos CLP",S!$AD:$AD,S!$AO:$AO)),0)</f>
        <v>0</v>
      </c>
      <c r="BP145" s="19">
        <f>IF(OR($I145="REAL",$I145="INCURRIDO"),SUMIF(S!$O:$O,$I145&amp;$O145&amp;$Q145&amp;UPPER(TEXT(BP$4,"MMMMYYYY"))&amp;$Z145,IF($W$1="Pesos CLP",S!$AD:$AD,S!$AO:$AO)),0)</f>
        <v>0</v>
      </c>
      <c r="BQ145" s="19">
        <f>IF(OR($I145="REAL",$I145="INCURRIDO"),SUMIF(S!$O:$O,$I145&amp;$O145&amp;$Q145&amp;UPPER(TEXT(BQ$4,"MMMMYYYY"))&amp;$Z145,IF($W$1="Pesos CLP",S!$AD:$AD,S!$AO:$AO)),0)</f>
        <v>0</v>
      </c>
      <c r="BR145" s="19">
        <f>IF(OR($I145="REAL",$I145="INCURRIDO"),SUMIF(S!$O:$O,$I145&amp;$O145&amp;$Q145&amp;UPPER(TEXT(BR$4,"MMMMYYYY"))&amp;$Z145,IF($W$1="Pesos CLP",S!$AD:$AD,S!$AO:$AO)),0)</f>
        <v>0</v>
      </c>
      <c r="BS145" s="19">
        <f>IF(OR($I145="REAL",$I145="INCURRIDO"),SUMIF(S!$O:$O,$I145&amp;$O145&amp;$Q145&amp;UPPER(TEXT(BS$4,"MMMMYYYY"))&amp;$Z145,IF($W$1="Pesos CLP",S!$AD:$AD,S!$AO:$AO)),0)</f>
        <v>0</v>
      </c>
      <c r="BT145" s="19">
        <f>IF(OR($I145="REAL",$I145="INCURRIDO"),SUMIF(S!$O:$O,$I145&amp;$O145&amp;$Q145&amp;UPPER(TEXT(BT$4,"MMMMYYYY"))&amp;$Z145,IF($W$1="Pesos CLP",S!$AD:$AD,S!$AO:$AO)),0)</f>
        <v>0</v>
      </c>
      <c r="BU145" s="19">
        <f>IF(OR($I145="REAL",$I145="INCURRIDO"),SUMIF(S!$O:$O,$I145&amp;$O145&amp;$Q145&amp;UPPER(TEXT(BU$4,"MMMMYYYY"))&amp;$Z145,IF($W$1="Pesos CLP",S!$AD:$AD,S!$AO:$AO)),0)</f>
        <v>0</v>
      </c>
      <c r="BV145" s="19">
        <f>IF(OR($I145="REAL",$I145="INCURRIDO"),SUMIF(S!$O:$O,$I145&amp;$O145&amp;$Q145&amp;UPPER(TEXT(BV$4,"MMMMYYYY"))&amp;$Z145,IF($W$1="Pesos CLP",S!$AD:$AD,S!$AO:$AO)),0)</f>
        <v>0</v>
      </c>
      <c r="BW145" s="19">
        <f>IF(OR($I145="REAL",$I145="INCURRIDO"),SUMIF(S!$O:$O,$I145&amp;$O145&amp;$Q145&amp;UPPER(TEXT(BW$4,"MMMMYYYY"))&amp;$Z145,IF($W$1="Pesos CLP",S!$AD:$AD,S!$AO:$AO)),0)</f>
        <v>0</v>
      </c>
      <c r="BX145" s="19">
        <f>IF(OR($I145="REAL",$I145="INCURRIDO"),SUMIF(S!$O:$O,$I145&amp;$O145&amp;$Q145&amp;UPPER(TEXT(BX$4,"MMMMYYYY"))&amp;$Z145,IF($W$1="Pesos CLP",S!$AD:$AD,S!$AO:$AO)),0)</f>
        <v>0</v>
      </c>
      <c r="BY145" s="19">
        <f>IF(OR($I145="REAL",$I145="INCURRIDO"),SUMIF(S!$O:$O,$I145&amp;$O145&amp;$Q145&amp;UPPER(TEXT(BY$4,"MMMMYYYY"))&amp;$Z145,IF($W$1="Pesos CLP",S!$AD:$AD,S!$AO:$AO)),0)</f>
        <v>0</v>
      </c>
      <c r="BZ145" s="19">
        <f>IF(OR($I145="REAL",$I145="INCURRIDO"),SUMIF(S!$O:$O,$I145&amp;$O145&amp;$Q145&amp;UPPER(TEXT(BZ$4,"MMMMYYYY"))&amp;$Z145,IF($W$1="Pesos CLP",S!$AD:$AD,S!$AO:$AO)),0)</f>
        <v>0</v>
      </c>
      <c r="CA145" s="19">
        <f>IF(OR($I145="REAL",$I145="INCURRIDO"),SUMIF(S!$O:$O,$I145&amp;$O145&amp;$Q145&amp;UPPER(TEXT(CA$4,"MMMMYYYY"))&amp;$Z145,IF($W$1="Pesos CLP",S!$AD:$AD,S!$AO:$AO)),0)</f>
        <v>0</v>
      </c>
      <c r="CB145" s="19">
        <f>IF(OR($I145="REAL",$I145="INCURRIDO"),SUMIF(S!$O:$O,$I145&amp;$O145&amp;$Q145&amp;UPPER(TEXT(CB$4,"MMMMYYYY"))&amp;$Z145,IF($W$1="Pesos CLP",S!$AD:$AD,S!$AO:$AO)),0)</f>
        <v>0</v>
      </c>
      <c r="CC145" s="19">
        <f>IF(OR($I145="REAL",$I145="INCURRIDO"),SUMIF(S!$O:$O,$I145&amp;$O145&amp;$Q145&amp;UPPER(TEXT(CC$4,"MMMMYYYY"))&amp;$Z145,IF($W$1="Pesos CLP",S!$AD:$AD,S!$AO:$AO)),0)</f>
        <v>0</v>
      </c>
      <c r="CD145" s="19">
        <f>IF(OR($I145="REAL",$I145="INCURRIDO"),SUMIF(S!$O:$O,$I145&amp;$O145&amp;$Q145&amp;UPPER(TEXT(CD$4,"MMMMYYYY"))&amp;$Z145,IF($W$1="Pesos CLP",S!$AD:$AD,S!$AO:$AO)),0)</f>
        <v>0</v>
      </c>
      <c r="CE145" s="19">
        <f>IF(OR($I145="REAL",$I145="INCURRIDO"),SUMIF(S!$O:$O,$I145&amp;$O145&amp;$Q145&amp;UPPER(TEXT(CE$4,"MMMMYYYY"))&amp;$Z145,IF($W$1="Pesos CLP",S!$AD:$AD,S!$AO:$AO)),0)</f>
        <v>0</v>
      </c>
      <c r="CF145" s="19">
        <f>IF(OR($I145="REAL",$I145="INCURRIDO"),SUMIF(S!$O:$O,$I145&amp;$O145&amp;$Q145&amp;UPPER(TEXT(CF$4,"MMMMYYYY"))&amp;$Z145,IF($W$1="Pesos CLP",S!$AD:$AD,S!$AO:$AO)),0)</f>
        <v>0</v>
      </c>
      <c r="CG145" s="19">
        <f>IF(OR($I145="REAL",$I145="INCURRIDO"),SUMIF(S!$O:$O,$I145&amp;$O145&amp;$Q145&amp;UPPER(TEXT(CG$4,"MMMMYYYY"))&amp;$Z145,IF($W$1="Pesos CLP",S!$AD:$AD,S!$AO:$AO)),0)</f>
        <v>0</v>
      </c>
      <c r="CH145" s="19">
        <f>IF(OR($I145="REAL",$I145="INCURRIDO"),SUMIF(S!$O:$O,$I145&amp;$O145&amp;$Q145&amp;UPPER(TEXT(CH$4,"MMMMYYYY"))&amp;$Z145,IF($W$1="Pesos CLP",S!$AD:$AD,S!$AO:$AO)),0)</f>
        <v>0</v>
      </c>
      <c r="CI145" s="19">
        <f>IF(OR($I145="REAL",$I145="INCURRIDO"),SUMIF(S!$O:$O,$I145&amp;$O145&amp;$Q145&amp;UPPER(TEXT(CI$4,"MMMMYYYY"))&amp;$Z145,IF($W$1="Pesos CLP",S!$AD:$AD,S!$AO:$AO)),0)</f>
        <v>0</v>
      </c>
      <c r="CJ145" s="19">
        <f>IF(OR($I145="REAL",$I145="INCURRIDO"),SUMIF(S!$O:$O,$I145&amp;$O145&amp;$Q145&amp;UPPER(TEXT(CJ$4,"MMMMYYYY"))&amp;$Z145,IF($W$1="Pesos CLP",S!$AD:$AD,S!$AO:$AO)),0)</f>
        <v>0</v>
      </c>
      <c r="CK145" s="378">
        <f t="shared" si="138"/>
        <v>0</v>
      </c>
      <c r="CL145" s="378">
        <f t="shared" si="138"/>
        <v>0</v>
      </c>
      <c r="CM145" s="378">
        <f t="shared" si="138"/>
        <v>0</v>
      </c>
      <c r="CN145" s="378">
        <f t="shared" si="138"/>
        <v>0</v>
      </c>
      <c r="CO145" s="378">
        <f t="shared" si="138"/>
        <v>0</v>
      </c>
      <c r="CP145" s="378">
        <f t="shared" si="138"/>
        <v>0</v>
      </c>
      <c r="CQ145" s="378">
        <f t="shared" si="138"/>
        <v>0</v>
      </c>
      <c r="CR145" s="378">
        <f t="shared" si="138"/>
        <v>0</v>
      </c>
      <c r="CS145" s="378">
        <f t="shared" si="138"/>
        <v>0</v>
      </c>
      <c r="CT145" s="378">
        <f t="shared" si="139"/>
        <v>0</v>
      </c>
      <c r="CU145" s="378">
        <f t="shared" si="139"/>
        <v>0</v>
      </c>
      <c r="CV145" s="378">
        <f t="shared" si="139"/>
        <v>0</v>
      </c>
      <c r="CW145" s="378">
        <f t="shared" si="139"/>
        <v>0</v>
      </c>
      <c r="CX145" s="378">
        <f t="shared" si="139"/>
        <v>0</v>
      </c>
      <c r="CY145" s="378">
        <f t="shared" si="139"/>
        <v>0</v>
      </c>
      <c r="CZ145" s="378">
        <f t="shared" si="139"/>
        <v>0</v>
      </c>
      <c r="DA145" s="378">
        <f t="shared" si="139"/>
        <v>0</v>
      </c>
      <c r="DB145" s="378">
        <f t="shared" si="139"/>
        <v>0</v>
      </c>
      <c r="DC145" s="378">
        <f t="shared" si="144"/>
        <v>0</v>
      </c>
      <c r="DD145" s="378">
        <f t="shared" si="140"/>
        <v>0</v>
      </c>
      <c r="DE145" s="378">
        <f t="shared" si="140"/>
        <v>0</v>
      </c>
      <c r="DF145" s="378">
        <f t="shared" si="140"/>
        <v>0</v>
      </c>
      <c r="DG145" s="378">
        <f t="shared" si="140"/>
        <v>0</v>
      </c>
      <c r="DH145" s="378">
        <f t="shared" si="140"/>
        <v>0</v>
      </c>
      <c r="DI145" s="378">
        <f t="shared" si="140"/>
        <v>0</v>
      </c>
      <c r="DJ145" s="378">
        <f t="shared" si="140"/>
        <v>0</v>
      </c>
      <c r="DK145" s="378">
        <f t="shared" si="140"/>
        <v>0</v>
      </c>
      <c r="DL145" s="378">
        <f t="shared" si="140"/>
        <v>0</v>
      </c>
      <c r="DM145" s="378">
        <f t="shared" si="140"/>
        <v>0</v>
      </c>
      <c r="DN145" s="378">
        <f t="shared" si="141"/>
        <v>0</v>
      </c>
      <c r="DO145" s="378">
        <f t="shared" si="141"/>
        <v>0</v>
      </c>
      <c r="DP145" s="378">
        <f t="shared" si="141"/>
        <v>0</v>
      </c>
      <c r="DQ145" s="378">
        <f t="shared" si="141"/>
        <v>0</v>
      </c>
      <c r="DR145" s="378">
        <f t="shared" si="141"/>
        <v>0</v>
      </c>
      <c r="DS145" s="378">
        <f t="shared" si="141"/>
        <v>0</v>
      </c>
      <c r="DT145" s="378">
        <f t="shared" si="141"/>
        <v>0</v>
      </c>
      <c r="DU145" s="378">
        <f t="shared" si="141"/>
        <v>0</v>
      </c>
      <c r="DV145" s="378">
        <f t="shared" si="141"/>
        <v>0</v>
      </c>
      <c r="DW145" s="378">
        <f t="shared" si="141"/>
        <v>0</v>
      </c>
      <c r="DX145" s="378">
        <f t="shared" si="142"/>
        <v>0</v>
      </c>
      <c r="DY145" s="378">
        <f t="shared" si="142"/>
        <v>0</v>
      </c>
      <c r="DZ145" s="378">
        <f t="shared" si="142"/>
        <v>0</v>
      </c>
      <c r="EA145" s="378">
        <f t="shared" si="142"/>
        <v>0</v>
      </c>
      <c r="EB145" s="378">
        <f t="shared" si="142"/>
        <v>0</v>
      </c>
      <c r="EC145" s="378">
        <f t="shared" si="142"/>
        <v>0</v>
      </c>
      <c r="ED145" s="378">
        <f t="shared" si="142"/>
        <v>0</v>
      </c>
      <c r="EE145" s="378">
        <f t="shared" si="142"/>
        <v>0</v>
      </c>
      <c r="EF145" s="378">
        <f t="shared" si="142"/>
        <v>0</v>
      </c>
      <c r="EG145" s="378">
        <f t="shared" si="142"/>
        <v>0</v>
      </c>
      <c r="EH145" s="378">
        <f t="shared" si="143"/>
        <v>0</v>
      </c>
      <c r="EI145" s="378">
        <f t="shared" si="143"/>
        <v>0</v>
      </c>
      <c r="EJ145" s="378">
        <f t="shared" si="143"/>
        <v>0</v>
      </c>
      <c r="EK145" s="378">
        <f t="shared" si="143"/>
        <v>0</v>
      </c>
      <c r="EL145" s="378">
        <f t="shared" si="143"/>
        <v>0</v>
      </c>
      <c r="EM145" s="378">
        <f t="shared" si="143"/>
        <v>0</v>
      </c>
      <c r="EN145" s="378">
        <f t="shared" si="143"/>
        <v>0</v>
      </c>
      <c r="EO145" s="378">
        <f t="shared" si="143"/>
        <v>0</v>
      </c>
      <c r="EP145" s="378">
        <f t="shared" si="143"/>
        <v>0</v>
      </c>
      <c r="EQ145" s="378">
        <f t="shared" si="143"/>
        <v>0</v>
      </c>
    </row>
    <row r="146" spans="1:147" x14ac:dyDescent="0.3">
      <c r="A146" s="368"/>
      <c r="B146" s="368"/>
      <c r="C146" s="368"/>
      <c r="D146" s="368">
        <f t="shared" si="136"/>
        <v>1.0658056259248334</v>
      </c>
      <c r="E146" s="368" t="str">
        <f>VLOOKUP(TEXT(Z146,0),'G2'!B:D,3,0)</f>
        <v>ME</v>
      </c>
      <c r="F146" s="816">
        <f t="shared" si="135"/>
        <v>0</v>
      </c>
      <c r="G146" s="755">
        <f t="shared" si="137"/>
        <v>0</v>
      </c>
      <c r="H146" s="756" t="s">
        <v>1190</v>
      </c>
      <c r="I146" s="370" t="s">
        <v>1197</v>
      </c>
      <c r="J146" s="370" t="s">
        <v>22</v>
      </c>
      <c r="K146" s="368">
        <v>510102</v>
      </c>
      <c r="L146" s="368" t="s">
        <v>619</v>
      </c>
      <c r="M146" s="369"/>
      <c r="N146" s="370" t="s">
        <v>1102</v>
      </c>
      <c r="O146" s="370" t="s">
        <v>779</v>
      </c>
      <c r="P146" s="643" t="s">
        <v>1167</v>
      </c>
      <c r="Q146" s="370" t="s">
        <v>703</v>
      </c>
      <c r="R146" s="370" t="s">
        <v>1047</v>
      </c>
      <c r="S146" s="719">
        <v>25</v>
      </c>
      <c r="T146" s="677">
        <v>46174</v>
      </c>
      <c r="U146" s="677">
        <v>46198</v>
      </c>
      <c r="V146" s="373">
        <v>1</v>
      </c>
      <c r="W146" s="374">
        <v>756295.67215626175</v>
      </c>
      <c r="X146" s="17" cm="1">
        <f t="array" ref="X146">+IF($W$1="Pesos CLP",W146,W146/TC)*MB_24A25</f>
        <v>862.30681075794553</v>
      </c>
      <c r="Y146" s="18">
        <f t="shared" si="107"/>
        <v>21557.670268948637</v>
      </c>
      <c r="Z146">
        <v>91243120</v>
      </c>
      <c r="AA146" s="19">
        <f>IF(OR($I146="REAL",$I146="INCURRIDO"),SUMIF(S!$O:$O,$I146&amp;$O146&amp;$Q146&amp;UPPER(TEXT(AA$4,"MMMMYYYY"))&amp;$Z146,IF($W$1="Pesos CLP",S!$AD:$AD,S!$AO:$AO)),0)</f>
        <v>0</v>
      </c>
      <c r="AB146" s="19">
        <f>IF(OR($I146="REAL",$I146="INCURRIDO"),SUMIF(S!$O:$O,$I146&amp;$O146&amp;$Q146&amp;UPPER(TEXT(AB$4,"MMMMYYYY"))&amp;$Z146,IF($W$1="Pesos CLP",S!$AD:$AD,S!$AO:$AO)),0)</f>
        <v>0</v>
      </c>
      <c r="AC146" s="19">
        <f>IF(OR($I146="REAL",$I146="INCURRIDO"),SUMIF(S!$O:$O,$I146&amp;$O146&amp;$Q146&amp;UPPER(TEXT(AC$4,"MMMMYYYY"))&amp;$Z146,IF($W$1="Pesos CLP",S!$AD:$AD,S!$AO:$AO)),0)</f>
        <v>0</v>
      </c>
      <c r="AD146" s="19">
        <f>IF(OR($I146="REAL",$I146="INCURRIDO"),SUMIF(S!$O:$O,$I146&amp;$O146&amp;$Q146&amp;UPPER(TEXT(AD$4,"MMMMYYYY"))&amp;$Z146,IF($W$1="Pesos CLP",S!$AD:$AD,S!$AO:$AO)),0)</f>
        <v>0</v>
      </c>
      <c r="AE146" s="19">
        <f>IF(OR($I146="REAL",$I146="INCURRIDO"),SUMIF(S!$O:$O,$I146&amp;$O146&amp;$Q146&amp;UPPER(TEXT(AE$4,"MMMMYYYY"))&amp;$Z146,IF($W$1="Pesos CLP",S!$AD:$AD,S!$AO:$AO)),0)</f>
        <v>0</v>
      </c>
      <c r="AF146" s="19">
        <f>IF(OR($I146="REAL",$I146="INCURRIDO"),SUMIF(S!$O:$O,$I146&amp;$O146&amp;$Q146&amp;UPPER(TEXT(AF$4,"MMMMYYYY"))&amp;$Z146,IF($W$1="Pesos CLP",S!$AD:$AD,S!$AO:$AO)),0)</f>
        <v>0</v>
      </c>
      <c r="AG146" s="19">
        <f>IF(OR($I146="REAL",$I146="INCURRIDO"),SUMIF(S!$O:$O,$I146&amp;$O146&amp;$Q146&amp;UPPER(TEXT(AG$4,"MMMMYYYY"))&amp;$Z146,IF($W$1="Pesos CLP",S!$AD:$AD,S!$AO:$AO)),0)</f>
        <v>0</v>
      </c>
      <c r="AH146" s="19">
        <f>IF(OR($I146="REAL",$I146="INCURRIDO"),SUMIF(S!$O:$O,$I146&amp;$O146&amp;$Q146&amp;UPPER(TEXT(AH$4,"MMMMYYYY"))&amp;$Z146,IF($W$1="Pesos CLP",S!$AD:$AD,S!$AO:$AO)),0)</f>
        <v>0</v>
      </c>
      <c r="AI146" s="19">
        <f>IF(OR($I146="REAL",$I146="INCURRIDO"),SUMIF(S!$O:$O,$I146&amp;$O146&amp;$Q146&amp;UPPER(TEXT(AI$4,"MMMMYYYY"))&amp;$Z146,IF($W$1="Pesos CLP",S!$AD:$AD,S!$AO:$AO)),0)</f>
        <v>0</v>
      </c>
      <c r="AJ146" s="19">
        <f>IF(OR($I146="REAL",$I146="INCURRIDO"),SUMIF(S!$O:$O,$I146&amp;$O146&amp;$Q146&amp;UPPER(TEXT(AJ$4,"MMMMYYYY"))&amp;$Z146,IF($W$1="Pesos CLP",S!$AD:$AD,S!$AO:$AO)),0)</f>
        <v>0</v>
      </c>
      <c r="AK146" s="19">
        <f>IF(OR($I146="REAL",$I146="INCURRIDO"),SUMIF(S!$O:$O,$I146&amp;$O146&amp;$Q146&amp;UPPER(TEXT(AK$4,"MMMMYYYY"))&amp;$Z146,IF($W$1="Pesos CLP",S!$AD:$AD,S!$AO:$AO)),0)</f>
        <v>0</v>
      </c>
      <c r="AL146" s="19">
        <f>IF(OR($I146="REAL",$I146="INCURRIDO"),SUMIF(S!$O:$O,$I146&amp;$O146&amp;$Q146&amp;UPPER(TEXT(AL$4,"MMMMYYYY"))&amp;$Z146,IF($W$1="Pesos CLP",S!$AD:$AD,S!$AO:$AO)),0)</f>
        <v>0</v>
      </c>
      <c r="AM146" s="19">
        <f>IF(OR($I146="REAL",$I146="INCURRIDO"),SUMIF(S!$O:$O,$I146&amp;$O146&amp;$Q146&amp;UPPER(TEXT(AM$4,"MMMMYYYY"))&amp;$Z146,IF($W$1="Pesos CLP",S!$AD:$AD,S!$AO:$AO)),0)</f>
        <v>0</v>
      </c>
      <c r="AN146" s="19">
        <f>IF(OR($I146="REAL",$I146="INCURRIDO"),SUMIF(S!$O:$O,$I146&amp;$O146&amp;$Q146&amp;UPPER(TEXT(AN$4,"MMMMYYYY"))&amp;$Z146,IF($W$1="Pesos CLP",S!$AD:$AD,S!$AO:$AO)),0)</f>
        <v>0</v>
      </c>
      <c r="AO146" s="19">
        <f>IF(OR($I146="REAL",$I146="INCURRIDO"),SUMIF(S!$O:$O,$I146&amp;$O146&amp;$Q146&amp;UPPER(TEXT(AO$4,"MMMMYYYY"))&amp;$Z146,IF($W$1="Pesos CLP",S!$AD:$AD,S!$AO:$AO)),0)</f>
        <v>0</v>
      </c>
      <c r="AP146" s="19">
        <f>IF(OR($I146="REAL",$I146="INCURRIDO"),SUMIF(S!$O:$O,$I146&amp;$O146&amp;$Q146&amp;UPPER(TEXT(AP$4,"MMMMYYYY"))&amp;$Z146,IF($W$1="Pesos CLP",S!$AD:$AD,S!$AO:$AO)),0)</f>
        <v>0</v>
      </c>
      <c r="AQ146" s="19">
        <f>IF(OR($I146="REAL",$I146="INCURRIDO"),SUMIF(S!$O:$O,$I146&amp;$O146&amp;$Q146&amp;UPPER(TEXT(AQ$4,"MMMMYYYY"))&amp;$Z146,IF($W$1="Pesos CLP",S!$AD:$AD,S!$AO:$AO)),0)</f>
        <v>0</v>
      </c>
      <c r="AR146" s="19">
        <f>IF(OR($I146="REAL",$I146="INCURRIDO"),SUMIF(S!$O:$O,$I146&amp;$O146&amp;$Q146&amp;UPPER(TEXT(AR$4,"MMMMYYYY"))&amp;$Z146,IF($W$1="Pesos CLP",S!$AD:$AD,S!$AO:$AO)),0)</f>
        <v>0</v>
      </c>
      <c r="AS146" s="19">
        <f>IF(OR($I146="REAL",$I146="INCURRIDO"),SUMIF(S!$O:$O,$I146&amp;$O146&amp;$Q146&amp;UPPER(TEXT(AS$4,"MMMMYYYY"))&amp;$Z146,IF($W$1="Pesos CLP",S!$AD:$AD,S!$AO:$AO)),0)</f>
        <v>0</v>
      </c>
      <c r="AT146" s="19">
        <f>IF(OR($I146="REAL",$I146="INCURRIDO"),SUMIF(S!$O:$O,$I146&amp;$O146&amp;$Q146&amp;UPPER(TEXT(AT$4,"MMMMYYYY"))&amp;$Z146,IF($W$1="Pesos CLP",S!$AD:$AD,S!$AO:$AO)),0)</f>
        <v>0</v>
      </c>
      <c r="AU146" s="19">
        <f>IF(OR($I146="REAL",$I146="INCURRIDO"),SUMIF(S!$O:$O,$I146&amp;$O146&amp;$Q146&amp;UPPER(TEXT(AU$4,"MMMMYYYY"))&amp;$Z146,IF($W$1="Pesos CLP",S!$AD:$AD,S!$AO:$AO)),0)</f>
        <v>0</v>
      </c>
      <c r="AV146" s="19">
        <f>IF(OR($I146="REAL",$I146="INCURRIDO"),SUMIF(S!$O:$O,$I146&amp;$O146&amp;$Q146&amp;UPPER(TEXT(AV$4,"MMMMYYYY"))&amp;$Z146,IF($W$1="Pesos CLP",S!$AD:$AD,S!$AO:$AO)),0)</f>
        <v>0</v>
      </c>
      <c r="AW146" s="19">
        <f>IF(OR($I146="REAL",$I146="INCURRIDO"),SUMIF(S!$O:$O,$I146&amp;$O146&amp;$Q146&amp;UPPER(TEXT(AW$4,"MMMMYYYY"))&amp;$Z146,IF($W$1="Pesos CLP",S!$AD:$AD,S!$AO:$AO)),0)</f>
        <v>0</v>
      </c>
      <c r="AX146" s="19">
        <f>IF(OR($I146="REAL",$I146="INCURRIDO"),SUMIF(S!$O:$O,$I146&amp;$O146&amp;$Q146&amp;UPPER(TEXT(AX$4,"MMMMYYYY"))&amp;$Z146,IF($W$1="Pesos CLP",S!$AD:$AD,S!$AO:$AO)),0)</f>
        <v>0</v>
      </c>
      <c r="AY146" s="19">
        <f>IF(OR($I146="REAL",$I146="INCURRIDO"),SUMIF(S!$O:$O,$I146&amp;$O146&amp;$Q146&amp;UPPER(TEXT(AY$4,"MMMMYYYY"))&amp;$Z146,IF($W$1="Pesos CLP",S!$AD:$AD,S!$AO:$AO)),0)</f>
        <v>0</v>
      </c>
      <c r="AZ146" s="19">
        <f>IF(OR($I146="REAL",$I146="INCURRIDO"),SUMIF(S!$O:$O,$I146&amp;$O146&amp;$Q146&amp;UPPER(TEXT(AZ$4,"MMMMYYYY"))&amp;$Z146,IF($W$1="Pesos CLP",S!$AD:$AD,S!$AO:$AO)),0)</f>
        <v>0</v>
      </c>
      <c r="BA146" s="19">
        <f>IF(OR($I146="REAL",$I146="INCURRIDO"),SUMIF(S!$O:$O,$I146&amp;$O146&amp;$Q146&amp;UPPER(TEXT(BA$4,"MMMMYYYY"))&amp;$Z146,IF($W$1="Pesos CLP",S!$AD:$AD,S!$AO:$AO)),0)</f>
        <v>0</v>
      </c>
      <c r="BB146" s="19">
        <f>IF(OR($I146="REAL",$I146="INCURRIDO"),SUMIF(S!$O:$O,$I146&amp;$O146&amp;$Q146&amp;UPPER(TEXT(BB$4,"MMMMYYYY"))&amp;$Z146,IF($W$1="Pesos CLP",S!$AD:$AD,S!$AO:$AO)),0)</f>
        <v>0</v>
      </c>
      <c r="BC146" s="19">
        <f>IF(OR($I146="REAL",$I146="INCURRIDO"),SUMIF(S!$O:$O,$I146&amp;$O146&amp;$Q146&amp;UPPER(TEXT(BC$4,"MMMMYYYY"))&amp;$Z146,IF($W$1="Pesos CLP",S!$AD:$AD,S!$AO:$AO)),0)</f>
        <v>0</v>
      </c>
      <c r="BD146" s="19">
        <f>IF(OR($I146="REAL",$I146="INCURRIDO"),SUMIF(S!$O:$O,$I146&amp;$O146&amp;$Q146&amp;UPPER(TEXT(BD$4,"MMMMYYYY"))&amp;$Z146,IF($W$1="Pesos CLP",S!$AD:$AD,S!$AO:$AO)),0)</f>
        <v>0</v>
      </c>
      <c r="BE146" s="19">
        <f>IF(OR($I146="REAL",$I146="INCURRIDO"),SUMIF(S!$O:$O,$I146&amp;$O146&amp;$Q146&amp;UPPER(TEXT(BE$4,"MMMMYYYY"))&amp;$Z146,IF($W$1="Pesos CLP",S!$AD:$AD,S!$AO:$AO)),0)</f>
        <v>0</v>
      </c>
      <c r="BF146" s="19">
        <f>IF(OR($I146="REAL",$I146="INCURRIDO"),SUMIF(S!$O:$O,$I146&amp;$O146&amp;$Q146&amp;UPPER(TEXT(BF$4,"MMMMYYYY"))&amp;$Z146,IF($W$1="Pesos CLP",S!$AD:$AD,S!$AO:$AO)),0)</f>
        <v>0</v>
      </c>
      <c r="BG146" s="19">
        <f>IF(OR($I146="REAL",$I146="INCURRIDO"),SUMIF(S!$O:$O,$I146&amp;$O146&amp;$Q146&amp;UPPER(TEXT(BG$4,"MMMMYYYY"))&amp;$Z146,IF($W$1="Pesos CLP",S!$AD:$AD,S!$AO:$AO)),0)</f>
        <v>0</v>
      </c>
      <c r="BH146" s="19">
        <f>IF(OR($I146="REAL",$I146="INCURRIDO"),SUMIF(S!$O:$O,$I146&amp;$O146&amp;$Q146&amp;UPPER(TEXT(BH$4,"MMMMYYYY"))&amp;$Z146,IF($W$1="Pesos CLP",S!$AD:$AD,S!$AO:$AO)),0)</f>
        <v>0</v>
      </c>
      <c r="BI146" s="19">
        <f>IF(OR($I146="REAL",$I146="INCURRIDO"),SUMIF(S!$O:$O,$I146&amp;$O146&amp;$Q146&amp;UPPER(TEXT(BI$4,"MMMMYYYY"))&amp;$Z146,IF($W$1="Pesos CLP",S!$AD:$AD,S!$AO:$AO)),0)</f>
        <v>0</v>
      </c>
      <c r="BJ146" s="19">
        <f>IF(OR($I146="REAL",$I146="INCURRIDO"),SUMIF(S!$O:$O,$I146&amp;$O146&amp;$Q146&amp;UPPER(TEXT(BJ$4,"MMMMYYYY"))&amp;$Z146,IF($W$1="Pesos CLP",S!$AD:$AD,S!$AO:$AO)),0)</f>
        <v>0</v>
      </c>
      <c r="BK146" s="19">
        <f>IF(OR($I146="REAL",$I146="INCURRIDO"),SUMIF(S!$O:$O,$I146&amp;$O146&amp;$Q146&amp;UPPER(TEXT(BK$4,"MMMMYYYY"))&amp;$Z146,IF($W$1="Pesos CLP",S!$AD:$AD,S!$AO:$AO)),0)</f>
        <v>0</v>
      </c>
      <c r="BL146" s="19">
        <f>IF(OR($I146="REAL",$I146="INCURRIDO"),SUMIF(S!$O:$O,$I146&amp;$O146&amp;$Q146&amp;UPPER(TEXT(BL$4,"MMMMYYYY"))&amp;$Z146,IF($W$1="Pesos CLP",S!$AD:$AD,S!$AO:$AO)),0)</f>
        <v>0</v>
      </c>
      <c r="BM146" s="19">
        <f>IF(OR($I146="REAL",$I146="INCURRIDO"),SUMIF(S!$O:$O,$I146&amp;$O146&amp;$Q146&amp;UPPER(TEXT(BM$4,"MMMMYYYY"))&amp;$Z146,IF($W$1="Pesos CLP",S!$AD:$AD,S!$AO:$AO)),0)</f>
        <v>0</v>
      </c>
      <c r="BN146" s="19">
        <f>IF(OR($I146="REAL",$I146="INCURRIDO"),SUMIF(S!$O:$O,$I146&amp;$O146&amp;$Q146&amp;UPPER(TEXT(BN$4,"MMMMYYYY"))&amp;$Z146,IF($W$1="Pesos CLP",S!$AD:$AD,S!$AO:$AO)),0)</f>
        <v>0</v>
      </c>
      <c r="BO146" s="19">
        <f>IF(OR($I146="REAL",$I146="INCURRIDO"),SUMIF(S!$O:$O,$I146&amp;$O146&amp;$Q146&amp;UPPER(TEXT(BO$4,"MMMMYYYY"))&amp;$Z146,IF($W$1="Pesos CLP",S!$AD:$AD,S!$AO:$AO)),0)</f>
        <v>0</v>
      </c>
      <c r="BP146" s="19">
        <f>IF(OR($I146="REAL",$I146="INCURRIDO"),SUMIF(S!$O:$O,$I146&amp;$O146&amp;$Q146&amp;UPPER(TEXT(BP$4,"MMMMYYYY"))&amp;$Z146,IF($W$1="Pesos CLP",S!$AD:$AD,S!$AO:$AO)),0)</f>
        <v>0</v>
      </c>
      <c r="BQ146" s="19">
        <f>IF(OR($I146="REAL",$I146="INCURRIDO"),SUMIF(S!$O:$O,$I146&amp;$O146&amp;$Q146&amp;UPPER(TEXT(BQ$4,"MMMMYYYY"))&amp;$Z146,IF($W$1="Pesos CLP",S!$AD:$AD,S!$AO:$AO)),0)</f>
        <v>0</v>
      </c>
      <c r="BR146" s="19">
        <f>IF(OR($I146="REAL",$I146="INCURRIDO"),SUMIF(S!$O:$O,$I146&amp;$O146&amp;$Q146&amp;UPPER(TEXT(BR$4,"MMMMYYYY"))&amp;$Z146,IF($W$1="Pesos CLP",S!$AD:$AD,S!$AO:$AO)),0)</f>
        <v>0</v>
      </c>
      <c r="BS146" s="19">
        <f>IF(OR($I146="REAL",$I146="INCURRIDO"),SUMIF(S!$O:$O,$I146&amp;$O146&amp;$Q146&amp;UPPER(TEXT(BS$4,"MMMMYYYY"))&amp;$Z146,IF($W$1="Pesos CLP",S!$AD:$AD,S!$AO:$AO)),0)</f>
        <v>0</v>
      </c>
      <c r="BT146" s="19">
        <f>IF(OR($I146="REAL",$I146="INCURRIDO"),SUMIF(S!$O:$O,$I146&amp;$O146&amp;$Q146&amp;UPPER(TEXT(BT$4,"MMMMYYYY"))&amp;$Z146,IF($W$1="Pesos CLP",S!$AD:$AD,S!$AO:$AO)),0)</f>
        <v>0</v>
      </c>
      <c r="BU146" s="19">
        <f>IF(OR($I146="REAL",$I146="INCURRIDO"),SUMIF(S!$O:$O,$I146&amp;$O146&amp;$Q146&amp;UPPER(TEXT(BU$4,"MMMMYYYY"))&amp;$Z146,IF($W$1="Pesos CLP",S!$AD:$AD,S!$AO:$AO)),0)</f>
        <v>0</v>
      </c>
      <c r="BV146" s="19">
        <f>IF(OR($I146="REAL",$I146="INCURRIDO"),SUMIF(S!$O:$O,$I146&amp;$O146&amp;$Q146&amp;UPPER(TEXT(BV$4,"MMMMYYYY"))&amp;$Z146,IF($W$1="Pesos CLP",S!$AD:$AD,S!$AO:$AO)),0)</f>
        <v>0</v>
      </c>
      <c r="BW146" s="19">
        <f>IF(OR($I146="REAL",$I146="INCURRIDO"),SUMIF(S!$O:$O,$I146&amp;$O146&amp;$Q146&amp;UPPER(TEXT(BW$4,"MMMMYYYY"))&amp;$Z146,IF($W$1="Pesos CLP",S!$AD:$AD,S!$AO:$AO)),0)</f>
        <v>0</v>
      </c>
      <c r="BX146" s="19">
        <f>IF(OR($I146="REAL",$I146="INCURRIDO"),SUMIF(S!$O:$O,$I146&amp;$O146&amp;$Q146&amp;UPPER(TEXT(BX$4,"MMMMYYYY"))&amp;$Z146,IF($W$1="Pesos CLP",S!$AD:$AD,S!$AO:$AO)),0)</f>
        <v>0</v>
      </c>
      <c r="BY146" s="19">
        <f>IF(OR($I146="REAL",$I146="INCURRIDO"),SUMIF(S!$O:$O,$I146&amp;$O146&amp;$Q146&amp;UPPER(TEXT(BY$4,"MMMMYYYY"))&amp;$Z146,IF($W$1="Pesos CLP",S!$AD:$AD,S!$AO:$AO)),0)</f>
        <v>0</v>
      </c>
      <c r="BZ146" s="19">
        <f>IF(OR($I146="REAL",$I146="INCURRIDO"),SUMIF(S!$O:$O,$I146&amp;$O146&amp;$Q146&amp;UPPER(TEXT(BZ$4,"MMMMYYYY"))&amp;$Z146,IF($W$1="Pesos CLP",S!$AD:$AD,S!$AO:$AO)),0)</f>
        <v>0</v>
      </c>
      <c r="CA146" s="19">
        <f>IF(OR($I146="REAL",$I146="INCURRIDO"),SUMIF(S!$O:$O,$I146&amp;$O146&amp;$Q146&amp;UPPER(TEXT(CA$4,"MMMMYYYY"))&amp;$Z146,IF($W$1="Pesos CLP",S!$AD:$AD,S!$AO:$AO)),0)</f>
        <v>0</v>
      </c>
      <c r="CB146" s="19">
        <f>IF(OR($I146="REAL",$I146="INCURRIDO"),SUMIF(S!$O:$O,$I146&amp;$O146&amp;$Q146&amp;UPPER(TEXT(CB$4,"MMMMYYYY"))&amp;$Z146,IF($W$1="Pesos CLP",S!$AD:$AD,S!$AO:$AO)),0)</f>
        <v>0</v>
      </c>
      <c r="CC146" s="19">
        <f>IF(OR($I146="REAL",$I146="INCURRIDO"),SUMIF(S!$O:$O,$I146&amp;$O146&amp;$Q146&amp;UPPER(TEXT(CC$4,"MMMMYYYY"))&amp;$Z146,IF($W$1="Pesos CLP",S!$AD:$AD,S!$AO:$AO)),0)</f>
        <v>0</v>
      </c>
      <c r="CD146" s="19">
        <f>IF(OR($I146="REAL",$I146="INCURRIDO"),SUMIF(S!$O:$O,$I146&amp;$O146&amp;$Q146&amp;UPPER(TEXT(CD$4,"MMMMYYYY"))&amp;$Z146,IF($W$1="Pesos CLP",S!$AD:$AD,S!$AO:$AO)),0)</f>
        <v>0</v>
      </c>
      <c r="CE146" s="19">
        <f>IF(OR($I146="REAL",$I146="INCURRIDO"),SUMIF(S!$O:$O,$I146&amp;$O146&amp;$Q146&amp;UPPER(TEXT(CE$4,"MMMMYYYY"))&amp;$Z146,IF($W$1="Pesos CLP",S!$AD:$AD,S!$AO:$AO)),0)</f>
        <v>0</v>
      </c>
      <c r="CF146" s="19">
        <f>IF(OR($I146="REAL",$I146="INCURRIDO"),SUMIF(S!$O:$O,$I146&amp;$O146&amp;$Q146&amp;UPPER(TEXT(CF$4,"MMMMYYYY"))&amp;$Z146,IF($W$1="Pesos CLP",S!$AD:$AD,S!$AO:$AO)),0)</f>
        <v>0</v>
      </c>
      <c r="CG146" s="19">
        <f>IF(OR($I146="REAL",$I146="INCURRIDO"),SUMIF(S!$O:$O,$I146&amp;$O146&amp;$Q146&amp;UPPER(TEXT(CG$4,"MMMMYYYY"))&amp;$Z146,IF($W$1="Pesos CLP",S!$AD:$AD,S!$AO:$AO)),0)</f>
        <v>0</v>
      </c>
      <c r="CH146" s="19">
        <f>IF(OR($I146="REAL",$I146="INCURRIDO"),SUMIF(S!$O:$O,$I146&amp;$O146&amp;$Q146&amp;UPPER(TEXT(CH$4,"MMMMYYYY"))&amp;$Z146,IF($W$1="Pesos CLP",S!$AD:$AD,S!$AO:$AO)),0)</f>
        <v>0</v>
      </c>
      <c r="CI146" s="19">
        <f>IF(OR($I146="REAL",$I146="INCURRIDO"),SUMIF(S!$O:$O,$I146&amp;$O146&amp;$Q146&amp;UPPER(TEXT(CI$4,"MMMMYYYY"))&amp;$Z146,IF($W$1="Pesos CLP",S!$AD:$AD,S!$AO:$AO)),0)</f>
        <v>0</v>
      </c>
      <c r="CJ146" s="19">
        <f>IF(OR($I146="REAL",$I146="INCURRIDO"),SUMIF(S!$O:$O,$I146&amp;$O146&amp;$Q146&amp;UPPER(TEXT(CJ$4,"MMMMYYYY"))&amp;$Z146,IF($W$1="Pesos CLP",S!$AD:$AD,S!$AO:$AO)),0)</f>
        <v>0</v>
      </c>
      <c r="CK146" s="378">
        <f t="shared" si="138"/>
        <v>0</v>
      </c>
      <c r="CL146" s="378">
        <f t="shared" si="138"/>
        <v>0</v>
      </c>
      <c r="CM146" s="378">
        <f t="shared" si="138"/>
        <v>0</v>
      </c>
      <c r="CN146" s="378">
        <f t="shared" si="138"/>
        <v>0</v>
      </c>
      <c r="CO146" s="378">
        <f t="shared" si="138"/>
        <v>21557.670268948637</v>
      </c>
      <c r="CP146" s="378">
        <f t="shared" si="138"/>
        <v>0</v>
      </c>
      <c r="CQ146" s="378">
        <f t="shared" si="138"/>
        <v>0</v>
      </c>
      <c r="CR146" s="378">
        <f t="shared" si="138"/>
        <v>0</v>
      </c>
      <c r="CS146" s="378">
        <f t="shared" si="138"/>
        <v>0</v>
      </c>
      <c r="CT146" s="378">
        <f t="shared" si="139"/>
        <v>0</v>
      </c>
      <c r="CU146" s="378">
        <f t="shared" si="139"/>
        <v>0</v>
      </c>
      <c r="CV146" s="378">
        <f t="shared" si="139"/>
        <v>0</v>
      </c>
      <c r="CW146" s="378">
        <f t="shared" si="139"/>
        <v>0</v>
      </c>
      <c r="CX146" s="378">
        <f t="shared" si="139"/>
        <v>0</v>
      </c>
      <c r="CY146" s="378">
        <f t="shared" si="139"/>
        <v>0</v>
      </c>
      <c r="CZ146" s="378">
        <f t="shared" si="139"/>
        <v>0</v>
      </c>
      <c r="DA146" s="378">
        <f t="shared" si="139"/>
        <v>0</v>
      </c>
      <c r="DB146" s="378">
        <f t="shared" si="139"/>
        <v>0</v>
      </c>
      <c r="DC146" s="378">
        <f t="shared" si="144"/>
        <v>0</v>
      </c>
      <c r="DD146" s="378">
        <f t="shared" si="140"/>
        <v>0</v>
      </c>
      <c r="DE146" s="378">
        <f t="shared" si="140"/>
        <v>0</v>
      </c>
      <c r="DF146" s="378">
        <f t="shared" si="140"/>
        <v>0</v>
      </c>
      <c r="DG146" s="378">
        <f t="shared" si="140"/>
        <v>0</v>
      </c>
      <c r="DH146" s="378">
        <f t="shared" si="140"/>
        <v>0</v>
      </c>
      <c r="DI146" s="378">
        <f t="shared" si="140"/>
        <v>0</v>
      </c>
      <c r="DJ146" s="378">
        <f t="shared" si="140"/>
        <v>0</v>
      </c>
      <c r="DK146" s="378">
        <f t="shared" si="140"/>
        <v>0</v>
      </c>
      <c r="DL146" s="378">
        <f t="shared" si="140"/>
        <v>0</v>
      </c>
      <c r="DM146" s="378">
        <f t="shared" si="140"/>
        <v>0</v>
      </c>
      <c r="DN146" s="378">
        <f t="shared" si="141"/>
        <v>0</v>
      </c>
      <c r="DO146" s="378">
        <f t="shared" si="141"/>
        <v>0</v>
      </c>
      <c r="DP146" s="378">
        <f t="shared" si="141"/>
        <v>0</v>
      </c>
      <c r="DQ146" s="378">
        <f t="shared" si="141"/>
        <v>0</v>
      </c>
      <c r="DR146" s="378">
        <f t="shared" si="141"/>
        <v>0</v>
      </c>
      <c r="DS146" s="378">
        <f t="shared" si="141"/>
        <v>0</v>
      </c>
      <c r="DT146" s="378">
        <f t="shared" si="141"/>
        <v>0</v>
      </c>
      <c r="DU146" s="378">
        <f t="shared" si="141"/>
        <v>0</v>
      </c>
      <c r="DV146" s="378">
        <f t="shared" si="141"/>
        <v>0</v>
      </c>
      <c r="DW146" s="378">
        <f t="shared" si="141"/>
        <v>0</v>
      </c>
      <c r="DX146" s="378">
        <f t="shared" si="142"/>
        <v>0</v>
      </c>
      <c r="DY146" s="378">
        <f t="shared" si="142"/>
        <v>0</v>
      </c>
      <c r="DZ146" s="378">
        <f t="shared" si="142"/>
        <v>0</v>
      </c>
      <c r="EA146" s="378">
        <f t="shared" si="142"/>
        <v>0</v>
      </c>
      <c r="EB146" s="378">
        <f t="shared" si="142"/>
        <v>0</v>
      </c>
      <c r="EC146" s="378">
        <f t="shared" si="142"/>
        <v>0</v>
      </c>
      <c r="ED146" s="378">
        <f t="shared" si="142"/>
        <v>0</v>
      </c>
      <c r="EE146" s="378">
        <f t="shared" si="142"/>
        <v>0</v>
      </c>
      <c r="EF146" s="378">
        <f t="shared" si="142"/>
        <v>0</v>
      </c>
      <c r="EG146" s="378">
        <f t="shared" si="142"/>
        <v>0</v>
      </c>
      <c r="EH146" s="378">
        <f t="shared" si="143"/>
        <v>0</v>
      </c>
      <c r="EI146" s="378">
        <f t="shared" si="143"/>
        <v>0</v>
      </c>
      <c r="EJ146" s="378">
        <f t="shared" si="143"/>
        <v>0</v>
      </c>
      <c r="EK146" s="378">
        <f t="shared" si="143"/>
        <v>0</v>
      </c>
      <c r="EL146" s="378">
        <f t="shared" si="143"/>
        <v>0</v>
      </c>
      <c r="EM146" s="378">
        <f t="shared" si="143"/>
        <v>0</v>
      </c>
      <c r="EN146" s="378">
        <f t="shared" si="143"/>
        <v>0</v>
      </c>
      <c r="EO146" s="378">
        <f t="shared" si="143"/>
        <v>0</v>
      </c>
      <c r="EP146" s="378">
        <f t="shared" si="143"/>
        <v>0</v>
      </c>
      <c r="EQ146" s="378">
        <f t="shared" si="143"/>
        <v>0</v>
      </c>
    </row>
    <row r="147" spans="1:147" x14ac:dyDescent="0.3">
      <c r="A147" s="368"/>
      <c r="B147" s="368"/>
      <c r="C147" s="368"/>
      <c r="D147" s="368">
        <f t="shared" si="136"/>
        <v>1.0658056259248334</v>
      </c>
      <c r="E147" s="368" t="str">
        <f>VLOOKUP(TEXT(Z147,0),'G2'!B:D,3,0)</f>
        <v>ME</v>
      </c>
      <c r="F147" s="816">
        <f t="shared" si="135"/>
        <v>0</v>
      </c>
      <c r="G147" s="755">
        <f t="shared" si="137"/>
        <v>0</v>
      </c>
      <c r="H147" s="756" t="s">
        <v>1190</v>
      </c>
      <c r="I147" s="370" t="s">
        <v>93</v>
      </c>
      <c r="J147" s="370" t="s">
        <v>22</v>
      </c>
      <c r="K147" s="368">
        <v>510102</v>
      </c>
      <c r="L147" s="368" t="s">
        <v>619</v>
      </c>
      <c r="M147" s="369"/>
      <c r="N147" s="370" t="s">
        <v>1098</v>
      </c>
      <c r="O147" s="370" t="s">
        <v>621</v>
      </c>
      <c r="P147" s="643" t="s">
        <v>1167</v>
      </c>
      <c r="Q147" s="370" t="s">
        <v>703</v>
      </c>
      <c r="R147" s="370" t="s">
        <v>1047</v>
      </c>
      <c r="S147" s="719">
        <v>25</v>
      </c>
      <c r="T147" s="677">
        <v>46539</v>
      </c>
      <c r="U147" s="677">
        <v>46563</v>
      </c>
      <c r="V147" s="373">
        <v>1</v>
      </c>
      <c r="W147" s="374">
        <v>756295.67215626175</v>
      </c>
      <c r="X147" s="17" cm="1">
        <f t="array" ref="X147">+IF($W$1="Pesos CLP",W147,W147/TC)*MB_24A25</f>
        <v>862.30681075794553</v>
      </c>
      <c r="Y147" s="18">
        <f t="shared" si="107"/>
        <v>21557.670268948637</v>
      </c>
      <c r="Z147">
        <v>91243120</v>
      </c>
      <c r="AA147" s="19">
        <f>IF(OR($I147="REAL",$I147="INCURRIDO"),SUMIF(S!$O:$O,$I147&amp;$O147&amp;$Q147&amp;UPPER(TEXT(AA$4,"MMMMYYYY"))&amp;$Z147,IF($W$1="Pesos CLP",S!$AD:$AD,S!$AO:$AO)),0)</f>
        <v>0</v>
      </c>
      <c r="AB147" s="19">
        <f>IF(OR($I147="REAL",$I147="INCURRIDO"),SUMIF(S!$O:$O,$I147&amp;$O147&amp;$Q147&amp;UPPER(TEXT(AB$4,"MMMMYYYY"))&amp;$Z147,IF($W$1="Pesos CLP",S!$AD:$AD,S!$AO:$AO)),0)</f>
        <v>0</v>
      </c>
      <c r="AC147" s="19">
        <f>IF(OR($I147="REAL",$I147="INCURRIDO"),SUMIF(S!$O:$O,$I147&amp;$O147&amp;$Q147&amp;UPPER(TEXT(AC$4,"MMMMYYYY"))&amp;$Z147,IF($W$1="Pesos CLP",S!$AD:$AD,S!$AO:$AO)),0)</f>
        <v>0</v>
      </c>
      <c r="AD147" s="19">
        <f>IF(OR($I147="REAL",$I147="INCURRIDO"),SUMIF(S!$O:$O,$I147&amp;$O147&amp;$Q147&amp;UPPER(TEXT(AD$4,"MMMMYYYY"))&amp;$Z147,IF($W$1="Pesos CLP",S!$AD:$AD,S!$AO:$AO)),0)</f>
        <v>0</v>
      </c>
      <c r="AE147" s="19">
        <f>IF(OR($I147="REAL",$I147="INCURRIDO"),SUMIF(S!$O:$O,$I147&amp;$O147&amp;$Q147&amp;UPPER(TEXT(AE$4,"MMMMYYYY"))&amp;$Z147,IF($W$1="Pesos CLP",S!$AD:$AD,S!$AO:$AO)),0)</f>
        <v>0</v>
      </c>
      <c r="AF147" s="19">
        <f>IF(OR($I147="REAL",$I147="INCURRIDO"),SUMIF(S!$O:$O,$I147&amp;$O147&amp;$Q147&amp;UPPER(TEXT(AF$4,"MMMMYYYY"))&amp;$Z147,IF($W$1="Pesos CLP",S!$AD:$AD,S!$AO:$AO)),0)</f>
        <v>0</v>
      </c>
      <c r="AG147" s="19">
        <f>IF(OR($I147="REAL",$I147="INCURRIDO"),SUMIF(S!$O:$O,$I147&amp;$O147&amp;$Q147&amp;UPPER(TEXT(AG$4,"MMMMYYYY"))&amp;$Z147,IF($W$1="Pesos CLP",S!$AD:$AD,S!$AO:$AO)),0)</f>
        <v>0</v>
      </c>
      <c r="AH147" s="19">
        <f>IF(OR($I147="REAL",$I147="INCURRIDO"),SUMIF(S!$O:$O,$I147&amp;$O147&amp;$Q147&amp;UPPER(TEXT(AH$4,"MMMMYYYY"))&amp;$Z147,IF($W$1="Pesos CLP",S!$AD:$AD,S!$AO:$AO)),0)</f>
        <v>0</v>
      </c>
      <c r="AI147" s="19">
        <f>IF(OR($I147="REAL",$I147="INCURRIDO"),SUMIF(S!$O:$O,$I147&amp;$O147&amp;$Q147&amp;UPPER(TEXT(AI$4,"MMMMYYYY"))&amp;$Z147,IF($W$1="Pesos CLP",S!$AD:$AD,S!$AO:$AO)),0)</f>
        <v>0</v>
      </c>
      <c r="AJ147" s="19">
        <f>IF(OR($I147="REAL",$I147="INCURRIDO"),SUMIF(S!$O:$O,$I147&amp;$O147&amp;$Q147&amp;UPPER(TEXT(AJ$4,"MMMMYYYY"))&amp;$Z147,IF($W$1="Pesos CLP",S!$AD:$AD,S!$AO:$AO)),0)</f>
        <v>0</v>
      </c>
      <c r="AK147" s="19">
        <f>IF(OR($I147="REAL",$I147="INCURRIDO"),SUMIF(S!$O:$O,$I147&amp;$O147&amp;$Q147&amp;UPPER(TEXT(AK$4,"MMMMYYYY"))&amp;$Z147,IF($W$1="Pesos CLP",S!$AD:$AD,S!$AO:$AO)),0)</f>
        <v>0</v>
      </c>
      <c r="AL147" s="19">
        <f>IF(OR($I147="REAL",$I147="INCURRIDO"),SUMIF(S!$O:$O,$I147&amp;$O147&amp;$Q147&amp;UPPER(TEXT(AL$4,"MMMMYYYY"))&amp;$Z147,IF($W$1="Pesos CLP",S!$AD:$AD,S!$AO:$AO)),0)</f>
        <v>0</v>
      </c>
      <c r="AM147" s="19">
        <f>IF(OR($I147="REAL",$I147="INCURRIDO"),SUMIF(S!$O:$O,$I147&amp;$O147&amp;$Q147&amp;UPPER(TEXT(AM$4,"MMMMYYYY"))&amp;$Z147,IF($W$1="Pesos CLP",S!$AD:$AD,S!$AO:$AO)),0)</f>
        <v>0</v>
      </c>
      <c r="AN147" s="19">
        <f>IF(OR($I147="REAL",$I147="INCURRIDO"),SUMIF(S!$O:$O,$I147&amp;$O147&amp;$Q147&amp;UPPER(TEXT(AN$4,"MMMMYYYY"))&amp;$Z147,IF($W$1="Pesos CLP",S!$AD:$AD,S!$AO:$AO)),0)</f>
        <v>0</v>
      </c>
      <c r="AO147" s="19">
        <f>IF(OR($I147="REAL",$I147="INCURRIDO"),SUMIF(S!$O:$O,$I147&amp;$O147&amp;$Q147&amp;UPPER(TEXT(AO$4,"MMMMYYYY"))&amp;$Z147,IF($W$1="Pesos CLP",S!$AD:$AD,S!$AO:$AO)),0)</f>
        <v>0</v>
      </c>
      <c r="AP147" s="19">
        <f>IF(OR($I147="REAL",$I147="INCURRIDO"),SUMIF(S!$O:$O,$I147&amp;$O147&amp;$Q147&amp;UPPER(TEXT(AP$4,"MMMMYYYY"))&amp;$Z147,IF($W$1="Pesos CLP",S!$AD:$AD,S!$AO:$AO)),0)</f>
        <v>0</v>
      </c>
      <c r="AQ147" s="19">
        <f>IF(OR($I147="REAL",$I147="INCURRIDO"),SUMIF(S!$O:$O,$I147&amp;$O147&amp;$Q147&amp;UPPER(TEXT(AQ$4,"MMMMYYYY"))&amp;$Z147,IF($W$1="Pesos CLP",S!$AD:$AD,S!$AO:$AO)),0)</f>
        <v>0</v>
      </c>
      <c r="AR147" s="19">
        <f>IF(OR($I147="REAL",$I147="INCURRIDO"),SUMIF(S!$O:$O,$I147&amp;$O147&amp;$Q147&amp;UPPER(TEXT(AR$4,"MMMMYYYY"))&amp;$Z147,IF($W$1="Pesos CLP",S!$AD:$AD,S!$AO:$AO)),0)</f>
        <v>0</v>
      </c>
      <c r="AS147" s="19">
        <f>IF(OR($I147="REAL",$I147="INCURRIDO"),SUMIF(S!$O:$O,$I147&amp;$O147&amp;$Q147&amp;UPPER(TEXT(AS$4,"MMMMYYYY"))&amp;$Z147,IF($W$1="Pesos CLP",S!$AD:$AD,S!$AO:$AO)),0)</f>
        <v>0</v>
      </c>
      <c r="AT147" s="19">
        <f>IF(OR($I147="REAL",$I147="INCURRIDO"),SUMIF(S!$O:$O,$I147&amp;$O147&amp;$Q147&amp;UPPER(TEXT(AT$4,"MMMMYYYY"))&amp;$Z147,IF($W$1="Pesos CLP",S!$AD:$AD,S!$AO:$AO)),0)</f>
        <v>0</v>
      </c>
      <c r="AU147" s="19">
        <f>IF(OR($I147="REAL",$I147="INCURRIDO"),SUMIF(S!$O:$O,$I147&amp;$O147&amp;$Q147&amp;UPPER(TEXT(AU$4,"MMMMYYYY"))&amp;$Z147,IF($W$1="Pesos CLP",S!$AD:$AD,S!$AO:$AO)),0)</f>
        <v>0</v>
      </c>
      <c r="AV147" s="19">
        <f>IF(OR($I147="REAL",$I147="INCURRIDO"),SUMIF(S!$O:$O,$I147&amp;$O147&amp;$Q147&amp;UPPER(TEXT(AV$4,"MMMMYYYY"))&amp;$Z147,IF($W$1="Pesos CLP",S!$AD:$AD,S!$AO:$AO)),0)</f>
        <v>0</v>
      </c>
      <c r="AW147" s="19">
        <f>IF(OR($I147="REAL",$I147="INCURRIDO"),SUMIF(S!$O:$O,$I147&amp;$O147&amp;$Q147&amp;UPPER(TEXT(AW$4,"MMMMYYYY"))&amp;$Z147,IF($W$1="Pesos CLP",S!$AD:$AD,S!$AO:$AO)),0)</f>
        <v>0</v>
      </c>
      <c r="AX147" s="19">
        <f>IF(OR($I147="REAL",$I147="INCURRIDO"),SUMIF(S!$O:$O,$I147&amp;$O147&amp;$Q147&amp;UPPER(TEXT(AX$4,"MMMMYYYY"))&amp;$Z147,IF($W$1="Pesos CLP",S!$AD:$AD,S!$AO:$AO)),0)</f>
        <v>0</v>
      </c>
      <c r="AY147" s="19">
        <f>IF(OR($I147="REAL",$I147="INCURRIDO"),SUMIF(S!$O:$O,$I147&amp;$O147&amp;$Q147&amp;UPPER(TEXT(AY$4,"MMMMYYYY"))&amp;$Z147,IF($W$1="Pesos CLP",S!$AD:$AD,S!$AO:$AO)),0)</f>
        <v>0</v>
      </c>
      <c r="AZ147" s="19">
        <f>IF(OR($I147="REAL",$I147="INCURRIDO"),SUMIF(S!$O:$O,$I147&amp;$O147&amp;$Q147&amp;UPPER(TEXT(AZ$4,"MMMMYYYY"))&amp;$Z147,IF($W$1="Pesos CLP",S!$AD:$AD,S!$AO:$AO)),0)</f>
        <v>0</v>
      </c>
      <c r="BA147" s="19">
        <f>IF(OR($I147="REAL",$I147="INCURRIDO"),SUMIF(S!$O:$O,$I147&amp;$O147&amp;$Q147&amp;UPPER(TEXT(BA$4,"MMMMYYYY"))&amp;$Z147,IF($W$1="Pesos CLP",S!$AD:$AD,S!$AO:$AO)),0)</f>
        <v>0</v>
      </c>
      <c r="BB147" s="19">
        <f>IF(OR($I147="REAL",$I147="INCURRIDO"),SUMIF(S!$O:$O,$I147&amp;$O147&amp;$Q147&amp;UPPER(TEXT(BB$4,"MMMMYYYY"))&amp;$Z147,IF($W$1="Pesos CLP",S!$AD:$AD,S!$AO:$AO)),0)</f>
        <v>0</v>
      </c>
      <c r="BC147" s="19">
        <f>IF(OR($I147="REAL",$I147="INCURRIDO"),SUMIF(S!$O:$O,$I147&amp;$O147&amp;$Q147&amp;UPPER(TEXT(BC$4,"MMMMYYYY"))&amp;$Z147,IF($W$1="Pesos CLP",S!$AD:$AD,S!$AO:$AO)),0)</f>
        <v>0</v>
      </c>
      <c r="BD147" s="19">
        <f>IF(OR($I147="REAL",$I147="INCURRIDO"),SUMIF(S!$O:$O,$I147&amp;$O147&amp;$Q147&amp;UPPER(TEXT(BD$4,"MMMMYYYY"))&amp;$Z147,IF($W$1="Pesos CLP",S!$AD:$AD,S!$AO:$AO)),0)</f>
        <v>0</v>
      </c>
      <c r="BE147" s="19">
        <f>IF(OR($I147="REAL",$I147="INCURRIDO"),SUMIF(S!$O:$O,$I147&amp;$O147&amp;$Q147&amp;UPPER(TEXT(BE$4,"MMMMYYYY"))&amp;$Z147,IF($W$1="Pesos CLP",S!$AD:$AD,S!$AO:$AO)),0)</f>
        <v>0</v>
      </c>
      <c r="BF147" s="19">
        <f>IF(OR($I147="REAL",$I147="INCURRIDO"),SUMIF(S!$O:$O,$I147&amp;$O147&amp;$Q147&amp;UPPER(TEXT(BF$4,"MMMMYYYY"))&amp;$Z147,IF($W$1="Pesos CLP",S!$AD:$AD,S!$AO:$AO)),0)</f>
        <v>0</v>
      </c>
      <c r="BG147" s="19">
        <f>IF(OR($I147="REAL",$I147="INCURRIDO"),SUMIF(S!$O:$O,$I147&amp;$O147&amp;$Q147&amp;UPPER(TEXT(BG$4,"MMMMYYYY"))&amp;$Z147,IF($W$1="Pesos CLP",S!$AD:$AD,S!$AO:$AO)),0)</f>
        <v>0</v>
      </c>
      <c r="BH147" s="19">
        <f>IF(OR($I147="REAL",$I147="INCURRIDO"),SUMIF(S!$O:$O,$I147&amp;$O147&amp;$Q147&amp;UPPER(TEXT(BH$4,"MMMMYYYY"))&amp;$Z147,IF($W$1="Pesos CLP",S!$AD:$AD,S!$AO:$AO)),0)</f>
        <v>0</v>
      </c>
      <c r="BI147" s="19">
        <f>IF(OR($I147="REAL",$I147="INCURRIDO"),SUMIF(S!$O:$O,$I147&amp;$O147&amp;$Q147&amp;UPPER(TEXT(BI$4,"MMMMYYYY"))&amp;$Z147,IF($W$1="Pesos CLP",S!$AD:$AD,S!$AO:$AO)),0)</f>
        <v>0</v>
      </c>
      <c r="BJ147" s="19">
        <f>IF(OR($I147="REAL",$I147="INCURRIDO"),SUMIF(S!$O:$O,$I147&amp;$O147&amp;$Q147&amp;UPPER(TEXT(BJ$4,"MMMMYYYY"))&amp;$Z147,IF($W$1="Pesos CLP",S!$AD:$AD,S!$AO:$AO)),0)</f>
        <v>0</v>
      </c>
      <c r="BK147" s="19">
        <f>IF(OR($I147="REAL",$I147="INCURRIDO"),SUMIF(S!$O:$O,$I147&amp;$O147&amp;$Q147&amp;UPPER(TEXT(BK$4,"MMMMYYYY"))&amp;$Z147,IF($W$1="Pesos CLP",S!$AD:$AD,S!$AO:$AO)),0)</f>
        <v>0</v>
      </c>
      <c r="BL147" s="19">
        <f>IF(OR($I147="REAL",$I147="INCURRIDO"),SUMIF(S!$O:$O,$I147&amp;$O147&amp;$Q147&amp;UPPER(TEXT(BL$4,"MMMMYYYY"))&amp;$Z147,IF($W$1="Pesos CLP",S!$AD:$AD,S!$AO:$AO)),0)</f>
        <v>0</v>
      </c>
      <c r="BM147" s="19">
        <f>IF(OR($I147="REAL",$I147="INCURRIDO"),SUMIF(S!$O:$O,$I147&amp;$O147&amp;$Q147&amp;UPPER(TEXT(BM$4,"MMMMYYYY"))&amp;$Z147,IF($W$1="Pesos CLP",S!$AD:$AD,S!$AO:$AO)),0)</f>
        <v>0</v>
      </c>
      <c r="BN147" s="19">
        <f>IF(OR($I147="REAL",$I147="INCURRIDO"),SUMIF(S!$O:$O,$I147&amp;$O147&amp;$Q147&amp;UPPER(TEXT(BN$4,"MMMMYYYY"))&amp;$Z147,IF($W$1="Pesos CLP",S!$AD:$AD,S!$AO:$AO)),0)</f>
        <v>0</v>
      </c>
      <c r="BO147" s="19">
        <f>IF(OR($I147="REAL",$I147="INCURRIDO"),SUMIF(S!$O:$O,$I147&amp;$O147&amp;$Q147&amp;UPPER(TEXT(BO$4,"MMMMYYYY"))&amp;$Z147,IF($W$1="Pesos CLP",S!$AD:$AD,S!$AO:$AO)),0)</f>
        <v>0</v>
      </c>
      <c r="BP147" s="19">
        <f>IF(OR($I147="REAL",$I147="INCURRIDO"),SUMIF(S!$O:$O,$I147&amp;$O147&amp;$Q147&amp;UPPER(TEXT(BP$4,"MMMMYYYY"))&amp;$Z147,IF($W$1="Pesos CLP",S!$AD:$AD,S!$AO:$AO)),0)</f>
        <v>0</v>
      </c>
      <c r="BQ147" s="19">
        <f>IF(OR($I147="REAL",$I147="INCURRIDO"),SUMIF(S!$O:$O,$I147&amp;$O147&amp;$Q147&amp;UPPER(TEXT(BQ$4,"MMMMYYYY"))&amp;$Z147,IF($W$1="Pesos CLP",S!$AD:$AD,S!$AO:$AO)),0)</f>
        <v>0</v>
      </c>
      <c r="BR147" s="19">
        <f>IF(OR($I147="REAL",$I147="INCURRIDO"),SUMIF(S!$O:$O,$I147&amp;$O147&amp;$Q147&amp;UPPER(TEXT(BR$4,"MMMMYYYY"))&amp;$Z147,IF($W$1="Pesos CLP",S!$AD:$AD,S!$AO:$AO)),0)</f>
        <v>0</v>
      </c>
      <c r="BS147" s="19">
        <f>IF(OR($I147="REAL",$I147="INCURRIDO"),SUMIF(S!$O:$O,$I147&amp;$O147&amp;$Q147&amp;UPPER(TEXT(BS$4,"MMMMYYYY"))&amp;$Z147,IF($W$1="Pesos CLP",S!$AD:$AD,S!$AO:$AO)),0)</f>
        <v>0</v>
      </c>
      <c r="BT147" s="19">
        <f>IF(OR($I147="REAL",$I147="INCURRIDO"),SUMIF(S!$O:$O,$I147&amp;$O147&amp;$Q147&amp;UPPER(TEXT(BT$4,"MMMMYYYY"))&amp;$Z147,IF($W$1="Pesos CLP",S!$AD:$AD,S!$AO:$AO)),0)</f>
        <v>0</v>
      </c>
      <c r="BU147" s="19">
        <f>IF(OR($I147="REAL",$I147="INCURRIDO"),SUMIF(S!$O:$O,$I147&amp;$O147&amp;$Q147&amp;UPPER(TEXT(BU$4,"MMMMYYYY"))&amp;$Z147,IF($W$1="Pesos CLP",S!$AD:$AD,S!$AO:$AO)),0)</f>
        <v>0</v>
      </c>
      <c r="BV147" s="19">
        <f>IF(OR($I147="REAL",$I147="INCURRIDO"),SUMIF(S!$O:$O,$I147&amp;$O147&amp;$Q147&amp;UPPER(TEXT(BV$4,"MMMMYYYY"))&amp;$Z147,IF($W$1="Pesos CLP",S!$AD:$AD,S!$AO:$AO)),0)</f>
        <v>0</v>
      </c>
      <c r="BW147" s="19">
        <f>IF(OR($I147="REAL",$I147="INCURRIDO"),SUMIF(S!$O:$O,$I147&amp;$O147&amp;$Q147&amp;UPPER(TEXT(BW$4,"MMMMYYYY"))&amp;$Z147,IF($W$1="Pesos CLP",S!$AD:$AD,S!$AO:$AO)),0)</f>
        <v>0</v>
      </c>
      <c r="BX147" s="19">
        <f>IF(OR($I147="REAL",$I147="INCURRIDO"),SUMIF(S!$O:$O,$I147&amp;$O147&amp;$Q147&amp;UPPER(TEXT(BX$4,"MMMMYYYY"))&amp;$Z147,IF($W$1="Pesos CLP",S!$AD:$AD,S!$AO:$AO)),0)</f>
        <v>0</v>
      </c>
      <c r="BY147" s="19">
        <f>IF(OR($I147="REAL",$I147="INCURRIDO"),SUMIF(S!$O:$O,$I147&amp;$O147&amp;$Q147&amp;UPPER(TEXT(BY$4,"MMMMYYYY"))&amp;$Z147,IF($W$1="Pesos CLP",S!$AD:$AD,S!$AO:$AO)),0)</f>
        <v>0</v>
      </c>
      <c r="BZ147" s="19">
        <f>IF(OR($I147="REAL",$I147="INCURRIDO"),SUMIF(S!$O:$O,$I147&amp;$O147&amp;$Q147&amp;UPPER(TEXT(BZ$4,"MMMMYYYY"))&amp;$Z147,IF($W$1="Pesos CLP",S!$AD:$AD,S!$AO:$AO)),0)</f>
        <v>0</v>
      </c>
      <c r="CA147" s="19">
        <f>IF(OR($I147="REAL",$I147="INCURRIDO"),SUMIF(S!$O:$O,$I147&amp;$O147&amp;$Q147&amp;UPPER(TEXT(CA$4,"MMMMYYYY"))&amp;$Z147,IF($W$1="Pesos CLP",S!$AD:$AD,S!$AO:$AO)),0)</f>
        <v>0</v>
      </c>
      <c r="CB147" s="19">
        <f>IF(OR($I147="REAL",$I147="INCURRIDO"),SUMIF(S!$O:$O,$I147&amp;$O147&amp;$Q147&amp;UPPER(TEXT(CB$4,"MMMMYYYY"))&amp;$Z147,IF($W$1="Pesos CLP",S!$AD:$AD,S!$AO:$AO)),0)</f>
        <v>0</v>
      </c>
      <c r="CC147" s="19">
        <f>IF(OR($I147="REAL",$I147="INCURRIDO"),SUMIF(S!$O:$O,$I147&amp;$O147&amp;$Q147&amp;UPPER(TEXT(CC$4,"MMMMYYYY"))&amp;$Z147,IF($W$1="Pesos CLP",S!$AD:$AD,S!$AO:$AO)),0)</f>
        <v>0</v>
      </c>
      <c r="CD147" s="19">
        <f>IF(OR($I147="REAL",$I147="INCURRIDO"),SUMIF(S!$O:$O,$I147&amp;$O147&amp;$Q147&amp;UPPER(TEXT(CD$4,"MMMMYYYY"))&amp;$Z147,IF($W$1="Pesos CLP",S!$AD:$AD,S!$AO:$AO)),0)</f>
        <v>0</v>
      </c>
      <c r="CE147" s="19">
        <f>IF(OR($I147="REAL",$I147="INCURRIDO"),SUMIF(S!$O:$O,$I147&amp;$O147&amp;$Q147&amp;UPPER(TEXT(CE$4,"MMMMYYYY"))&amp;$Z147,IF($W$1="Pesos CLP",S!$AD:$AD,S!$AO:$AO)),0)</f>
        <v>0</v>
      </c>
      <c r="CF147" s="19">
        <f>IF(OR($I147="REAL",$I147="INCURRIDO"),SUMIF(S!$O:$O,$I147&amp;$O147&amp;$Q147&amp;UPPER(TEXT(CF$4,"MMMMYYYY"))&amp;$Z147,IF($W$1="Pesos CLP",S!$AD:$AD,S!$AO:$AO)),0)</f>
        <v>0</v>
      </c>
      <c r="CG147" s="19">
        <f>IF(OR($I147="REAL",$I147="INCURRIDO"),SUMIF(S!$O:$O,$I147&amp;$O147&amp;$Q147&amp;UPPER(TEXT(CG$4,"MMMMYYYY"))&amp;$Z147,IF($W$1="Pesos CLP",S!$AD:$AD,S!$AO:$AO)),0)</f>
        <v>0</v>
      </c>
      <c r="CH147" s="19">
        <f>IF(OR($I147="REAL",$I147="INCURRIDO"),SUMIF(S!$O:$O,$I147&amp;$O147&amp;$Q147&amp;UPPER(TEXT(CH$4,"MMMMYYYY"))&amp;$Z147,IF($W$1="Pesos CLP",S!$AD:$AD,S!$AO:$AO)),0)</f>
        <v>0</v>
      </c>
      <c r="CI147" s="19">
        <f>IF(OR($I147="REAL",$I147="INCURRIDO"),SUMIF(S!$O:$O,$I147&amp;$O147&amp;$Q147&amp;UPPER(TEXT(CI$4,"MMMMYYYY"))&amp;$Z147,IF($W$1="Pesos CLP",S!$AD:$AD,S!$AO:$AO)),0)</f>
        <v>0</v>
      </c>
      <c r="CJ147" s="19">
        <f>IF(OR($I147="REAL",$I147="INCURRIDO"),SUMIF(S!$O:$O,$I147&amp;$O147&amp;$Q147&amp;UPPER(TEXT(CJ$4,"MMMMYYYY"))&amp;$Z147,IF($W$1="Pesos CLP",S!$AD:$AD,S!$AO:$AO)),0)</f>
        <v>0</v>
      </c>
      <c r="CK147" s="378">
        <f t="shared" ref="CK147:CS155" si="145">(IF(AND(AND($T147&gt;=(CK$4-DAY(CK$4)+1),$T147&lt;=CK$4),AND($U147&gt;=(CK$4-DAY(CK$4)+1),$U147&lt;=CK$4)),$U147-$T147+1,IF(AND($T147&gt;=(CK$4-DAY(CK$4)+1),$T147&lt;=CK$4),CK$4-$T147+1,IF(AND($U147&gt;=(CK$4-DAY(CK$4)+1),$U147&lt;=CK$4),$U147-(CK$4-DAY(CK$4)+1)+1,IF(OR(AND((CK$4-DAY(CK$4)+1)&gt;=$T147,(CK$4-DAY(CK$4)+1)&lt;=$U147),AND((CK$4&gt;=$T147),(CK$4&lt;=$U147))),CK$4-(CK$4-DAY(CK$4)+1)+1,0))))/IF($R147="mes",_xlfn.DAYS(CK$4,(CK$4-DAY(CK$4)+1))+1,(_xlfn.DAYS($U147,$T147)+1))*$S147)*IF($X$1="Físico",1,$X147)</f>
        <v>0</v>
      </c>
      <c r="CL147" s="378">
        <f t="shared" si="145"/>
        <v>0</v>
      </c>
      <c r="CM147" s="378">
        <f t="shared" si="145"/>
        <v>0</v>
      </c>
      <c r="CN147" s="378">
        <f t="shared" si="145"/>
        <v>0</v>
      </c>
      <c r="CO147" s="378">
        <f t="shared" si="145"/>
        <v>0</v>
      </c>
      <c r="CP147" s="378">
        <f t="shared" si="145"/>
        <v>0</v>
      </c>
      <c r="CQ147" s="378">
        <f t="shared" si="145"/>
        <v>0</v>
      </c>
      <c r="CR147" s="378">
        <f t="shared" si="145"/>
        <v>0</v>
      </c>
      <c r="CS147" s="378">
        <f t="shared" si="145"/>
        <v>0</v>
      </c>
      <c r="CT147" s="378">
        <f t="shared" ref="CT147:DB155" si="146">(IF(AND(AND($T147&gt;=(CT$4-DAY(CT$4)+1),$T147&lt;=CT$4),AND($U147&gt;=(CT$4-DAY(CT$4)+1),$U147&lt;=CT$4)),$U147-$T147+1,IF(AND($T147&gt;=(CT$4-DAY(CT$4)+1),$T147&lt;=CT$4),CT$4-$T147+1,IF(AND($U147&gt;=(CT$4-DAY(CT$4)+1),$U147&lt;=CT$4),$U147-(CT$4-DAY(CT$4)+1)+1,IF(OR(AND((CT$4-DAY(CT$4)+1)&gt;=$T147,(CT$4-DAY(CT$4)+1)&lt;=$U147),AND((CT$4&gt;=$T147),(CT$4&lt;=$U147))),CT$4-(CT$4-DAY(CT$4)+1)+1,0))))/IF($R147="mes",_xlfn.DAYS(CT$4,(CT$4-DAY(CT$4)+1))+1,(_xlfn.DAYS($U147,$T147)+1))*$S147)*IF($X$1="Físico",1,$X147)</f>
        <v>0</v>
      </c>
      <c r="CU147" s="378">
        <f t="shared" si="146"/>
        <v>0</v>
      </c>
      <c r="CV147" s="378">
        <f t="shared" si="146"/>
        <v>0</v>
      </c>
      <c r="CW147" s="378">
        <f t="shared" si="146"/>
        <v>0</v>
      </c>
      <c r="CX147" s="378">
        <f t="shared" si="146"/>
        <v>0</v>
      </c>
      <c r="CY147" s="378">
        <f t="shared" si="146"/>
        <v>0</v>
      </c>
      <c r="CZ147" s="378">
        <f t="shared" si="146"/>
        <v>0</v>
      </c>
      <c r="DA147" s="378">
        <f t="shared" si="146"/>
        <v>21557.670268948637</v>
      </c>
      <c r="DB147" s="378">
        <f t="shared" si="146"/>
        <v>0</v>
      </c>
      <c r="DC147" s="378">
        <f t="shared" si="144"/>
        <v>0</v>
      </c>
      <c r="DD147" s="378">
        <f t="shared" si="140"/>
        <v>0</v>
      </c>
      <c r="DE147" s="378">
        <f t="shared" si="140"/>
        <v>0</v>
      </c>
      <c r="DF147" s="378">
        <f t="shared" si="140"/>
        <v>0</v>
      </c>
      <c r="DG147" s="378">
        <f t="shared" si="140"/>
        <v>0</v>
      </c>
      <c r="DH147" s="378">
        <f t="shared" si="140"/>
        <v>0</v>
      </c>
      <c r="DI147" s="378">
        <f t="shared" si="140"/>
        <v>0</v>
      </c>
      <c r="DJ147" s="378">
        <f t="shared" si="140"/>
        <v>0</v>
      </c>
      <c r="DK147" s="378">
        <f t="shared" si="140"/>
        <v>0</v>
      </c>
      <c r="DL147" s="378">
        <f t="shared" si="140"/>
        <v>0</v>
      </c>
      <c r="DM147" s="378">
        <f t="shared" si="140"/>
        <v>0</v>
      </c>
      <c r="DN147" s="378">
        <f t="shared" si="141"/>
        <v>0</v>
      </c>
      <c r="DO147" s="378">
        <f t="shared" si="141"/>
        <v>0</v>
      </c>
      <c r="DP147" s="378">
        <f t="shared" si="141"/>
        <v>0</v>
      </c>
      <c r="DQ147" s="378">
        <f t="shared" si="141"/>
        <v>0</v>
      </c>
      <c r="DR147" s="378">
        <f t="shared" si="141"/>
        <v>0</v>
      </c>
      <c r="DS147" s="378">
        <f t="shared" si="141"/>
        <v>0</v>
      </c>
      <c r="DT147" s="378">
        <f t="shared" si="141"/>
        <v>0</v>
      </c>
      <c r="DU147" s="378">
        <f t="shared" si="141"/>
        <v>0</v>
      </c>
      <c r="DV147" s="378">
        <f t="shared" si="141"/>
        <v>0</v>
      </c>
      <c r="DW147" s="378">
        <f t="shared" si="141"/>
        <v>0</v>
      </c>
      <c r="DX147" s="378">
        <f t="shared" si="142"/>
        <v>0</v>
      </c>
      <c r="DY147" s="378">
        <f t="shared" si="142"/>
        <v>0</v>
      </c>
      <c r="DZ147" s="378">
        <f t="shared" si="142"/>
        <v>0</v>
      </c>
      <c r="EA147" s="378">
        <f t="shared" si="142"/>
        <v>0</v>
      </c>
      <c r="EB147" s="378">
        <f t="shared" si="142"/>
        <v>0</v>
      </c>
      <c r="EC147" s="378">
        <f t="shared" si="142"/>
        <v>0</v>
      </c>
      <c r="ED147" s="378">
        <f t="shared" si="142"/>
        <v>0</v>
      </c>
      <c r="EE147" s="378">
        <f t="shared" si="142"/>
        <v>0</v>
      </c>
      <c r="EF147" s="378">
        <f t="shared" si="142"/>
        <v>0</v>
      </c>
      <c r="EG147" s="378">
        <f t="shared" si="142"/>
        <v>0</v>
      </c>
      <c r="EH147" s="378">
        <f t="shared" si="143"/>
        <v>0</v>
      </c>
      <c r="EI147" s="378">
        <f t="shared" si="143"/>
        <v>0</v>
      </c>
      <c r="EJ147" s="378">
        <f t="shared" si="143"/>
        <v>0</v>
      </c>
      <c r="EK147" s="378">
        <f t="shared" si="143"/>
        <v>0</v>
      </c>
      <c r="EL147" s="378">
        <f t="shared" si="143"/>
        <v>0</v>
      </c>
      <c r="EM147" s="378">
        <f t="shared" si="143"/>
        <v>0</v>
      </c>
      <c r="EN147" s="378">
        <f t="shared" si="143"/>
        <v>0</v>
      </c>
      <c r="EO147" s="378">
        <f t="shared" si="143"/>
        <v>0</v>
      </c>
      <c r="EP147" s="378">
        <f t="shared" si="143"/>
        <v>0</v>
      </c>
      <c r="EQ147" s="378">
        <f t="shared" si="143"/>
        <v>0</v>
      </c>
    </row>
    <row r="148" spans="1:147" x14ac:dyDescent="0.3">
      <c r="A148" s="368"/>
      <c r="B148" s="368"/>
      <c r="C148" s="368"/>
      <c r="D148" s="368">
        <f t="shared" si="136"/>
        <v>1.0658056259248334</v>
      </c>
      <c r="E148" s="368" t="str">
        <f>VLOOKUP(TEXT(Z148,0),'G2'!B:D,3,0)</f>
        <v>ME</v>
      </c>
      <c r="F148" s="816">
        <f t="shared" si="135"/>
        <v>0</v>
      </c>
      <c r="G148" s="755">
        <f t="shared" si="137"/>
        <v>0</v>
      </c>
      <c r="H148" s="756" t="s">
        <v>1190</v>
      </c>
      <c r="I148" s="370" t="s">
        <v>93</v>
      </c>
      <c r="J148" s="370" t="s">
        <v>22</v>
      </c>
      <c r="K148" s="368">
        <v>510102</v>
      </c>
      <c r="L148" s="368" t="s">
        <v>619</v>
      </c>
      <c r="M148" s="369"/>
      <c r="N148" s="370" t="s">
        <v>1058</v>
      </c>
      <c r="O148" s="370" t="s">
        <v>621</v>
      </c>
      <c r="P148" s="643" t="s">
        <v>1166</v>
      </c>
      <c r="Q148" s="370" t="s">
        <v>703</v>
      </c>
      <c r="R148" s="370" t="s">
        <v>1047</v>
      </c>
      <c r="S148" s="719">
        <v>25</v>
      </c>
      <c r="T148" s="677">
        <v>46447</v>
      </c>
      <c r="U148" s="677">
        <v>46599</v>
      </c>
      <c r="V148" s="373">
        <v>5</v>
      </c>
      <c r="W148" s="374">
        <v>756295.67215626175</v>
      </c>
      <c r="X148" s="17" cm="1">
        <f t="array" ref="X148">+IF($W$1="Pesos CLP",W148,W148/TC)*MB_24A25</f>
        <v>862.30681075794553</v>
      </c>
      <c r="Y148" s="18">
        <f t="shared" si="107"/>
        <v>273604.76840479707</v>
      </c>
      <c r="Z148">
        <v>91243120</v>
      </c>
      <c r="AA148" s="19">
        <f>IF(OR($I148="REAL",$I148="INCURRIDO"),SUMIF(S!$O:$O,$I148&amp;$O148&amp;$Q148&amp;UPPER(TEXT(AA$4,"MMMMYYYY"))&amp;$Z148,IF($W$1="Pesos CLP",S!$AD:$AD,S!$AO:$AO)),0)</f>
        <v>0</v>
      </c>
      <c r="AB148" s="19">
        <f>IF(OR($I148="REAL",$I148="INCURRIDO"),SUMIF(S!$O:$O,$I148&amp;$O148&amp;$Q148&amp;UPPER(TEXT(AB$4,"MMMMYYYY"))&amp;$Z148,IF($W$1="Pesos CLP",S!$AD:$AD,S!$AO:$AO)),0)</f>
        <v>0</v>
      </c>
      <c r="AC148" s="19">
        <f>IF(OR($I148="REAL",$I148="INCURRIDO"),SUMIF(S!$O:$O,$I148&amp;$O148&amp;$Q148&amp;UPPER(TEXT(AC$4,"MMMMYYYY"))&amp;$Z148,IF($W$1="Pesos CLP",S!$AD:$AD,S!$AO:$AO)),0)</f>
        <v>0</v>
      </c>
      <c r="AD148" s="19">
        <f>IF(OR($I148="REAL",$I148="INCURRIDO"),SUMIF(S!$O:$O,$I148&amp;$O148&amp;$Q148&amp;UPPER(TEXT(AD$4,"MMMMYYYY"))&amp;$Z148,IF($W$1="Pesos CLP",S!$AD:$AD,S!$AO:$AO)),0)</f>
        <v>0</v>
      </c>
      <c r="AE148" s="19">
        <f>IF(OR($I148="REAL",$I148="INCURRIDO"),SUMIF(S!$O:$O,$I148&amp;$O148&amp;$Q148&amp;UPPER(TEXT(AE$4,"MMMMYYYY"))&amp;$Z148,IF($W$1="Pesos CLP",S!$AD:$AD,S!$AO:$AO)),0)</f>
        <v>0</v>
      </c>
      <c r="AF148" s="19">
        <f>IF(OR($I148="REAL",$I148="INCURRIDO"),SUMIF(S!$O:$O,$I148&amp;$O148&amp;$Q148&amp;UPPER(TEXT(AF$4,"MMMMYYYY"))&amp;$Z148,IF($W$1="Pesos CLP",S!$AD:$AD,S!$AO:$AO)),0)</f>
        <v>0</v>
      </c>
      <c r="AG148" s="19">
        <f>IF(OR($I148="REAL",$I148="INCURRIDO"),SUMIF(S!$O:$O,$I148&amp;$O148&amp;$Q148&amp;UPPER(TEXT(AG$4,"MMMMYYYY"))&amp;$Z148,IF($W$1="Pesos CLP",S!$AD:$AD,S!$AO:$AO)),0)</f>
        <v>0</v>
      </c>
      <c r="AH148" s="19">
        <f>IF(OR($I148="REAL",$I148="INCURRIDO"),SUMIF(S!$O:$O,$I148&amp;$O148&amp;$Q148&amp;UPPER(TEXT(AH$4,"MMMMYYYY"))&amp;$Z148,IF($W$1="Pesos CLP",S!$AD:$AD,S!$AO:$AO)),0)</f>
        <v>0</v>
      </c>
      <c r="AI148" s="19">
        <f>IF(OR($I148="REAL",$I148="INCURRIDO"),SUMIF(S!$O:$O,$I148&amp;$O148&amp;$Q148&amp;UPPER(TEXT(AI$4,"MMMMYYYY"))&amp;$Z148,IF($W$1="Pesos CLP",S!$AD:$AD,S!$AO:$AO)),0)</f>
        <v>0</v>
      </c>
      <c r="AJ148" s="19">
        <f>IF(OR($I148="REAL",$I148="INCURRIDO"),SUMIF(S!$O:$O,$I148&amp;$O148&amp;$Q148&amp;UPPER(TEXT(AJ$4,"MMMMYYYY"))&amp;$Z148,IF($W$1="Pesos CLP",S!$AD:$AD,S!$AO:$AO)),0)</f>
        <v>0</v>
      </c>
      <c r="AK148" s="19">
        <f>IF(OR($I148="REAL",$I148="INCURRIDO"),SUMIF(S!$O:$O,$I148&amp;$O148&amp;$Q148&amp;UPPER(TEXT(AK$4,"MMMMYYYY"))&amp;$Z148,IF($W$1="Pesos CLP",S!$AD:$AD,S!$AO:$AO)),0)</f>
        <v>0</v>
      </c>
      <c r="AL148" s="19">
        <f>IF(OR($I148="REAL",$I148="INCURRIDO"),SUMIF(S!$O:$O,$I148&amp;$O148&amp;$Q148&amp;UPPER(TEXT(AL$4,"MMMMYYYY"))&amp;$Z148,IF($W$1="Pesos CLP",S!$AD:$AD,S!$AO:$AO)),0)</f>
        <v>0</v>
      </c>
      <c r="AM148" s="19">
        <f>IF(OR($I148="REAL",$I148="INCURRIDO"),SUMIF(S!$O:$O,$I148&amp;$O148&amp;$Q148&amp;UPPER(TEXT(AM$4,"MMMMYYYY"))&amp;$Z148,IF($W$1="Pesos CLP",S!$AD:$AD,S!$AO:$AO)),0)</f>
        <v>0</v>
      </c>
      <c r="AN148" s="19">
        <f>IF(OR($I148="REAL",$I148="INCURRIDO"),SUMIF(S!$O:$O,$I148&amp;$O148&amp;$Q148&amp;UPPER(TEXT(AN$4,"MMMMYYYY"))&amp;$Z148,IF($W$1="Pesos CLP",S!$AD:$AD,S!$AO:$AO)),0)</f>
        <v>0</v>
      </c>
      <c r="AO148" s="19">
        <f>IF(OR($I148="REAL",$I148="INCURRIDO"),SUMIF(S!$O:$O,$I148&amp;$O148&amp;$Q148&amp;UPPER(TEXT(AO$4,"MMMMYYYY"))&amp;$Z148,IF($W$1="Pesos CLP",S!$AD:$AD,S!$AO:$AO)),0)</f>
        <v>0</v>
      </c>
      <c r="AP148" s="19">
        <f>IF(OR($I148="REAL",$I148="INCURRIDO"),SUMIF(S!$O:$O,$I148&amp;$O148&amp;$Q148&amp;UPPER(TEXT(AP$4,"MMMMYYYY"))&amp;$Z148,IF($W$1="Pesos CLP",S!$AD:$AD,S!$AO:$AO)),0)</f>
        <v>0</v>
      </c>
      <c r="AQ148" s="19">
        <f>IF(OR($I148="REAL",$I148="INCURRIDO"),SUMIF(S!$O:$O,$I148&amp;$O148&amp;$Q148&amp;UPPER(TEXT(AQ$4,"MMMMYYYY"))&amp;$Z148,IF($W$1="Pesos CLP",S!$AD:$AD,S!$AO:$AO)),0)</f>
        <v>0</v>
      </c>
      <c r="AR148" s="19">
        <f>IF(OR($I148="REAL",$I148="INCURRIDO"),SUMIF(S!$O:$O,$I148&amp;$O148&amp;$Q148&amp;UPPER(TEXT(AR$4,"MMMMYYYY"))&amp;$Z148,IF($W$1="Pesos CLP",S!$AD:$AD,S!$AO:$AO)),0)</f>
        <v>0</v>
      </c>
      <c r="AS148" s="19">
        <f>IF(OR($I148="REAL",$I148="INCURRIDO"),SUMIF(S!$O:$O,$I148&amp;$O148&amp;$Q148&amp;UPPER(TEXT(AS$4,"MMMMYYYY"))&amp;$Z148,IF($W$1="Pesos CLP",S!$AD:$AD,S!$AO:$AO)),0)</f>
        <v>0</v>
      </c>
      <c r="AT148" s="19">
        <f>IF(OR($I148="REAL",$I148="INCURRIDO"),SUMIF(S!$O:$O,$I148&amp;$O148&amp;$Q148&amp;UPPER(TEXT(AT$4,"MMMMYYYY"))&amp;$Z148,IF($W$1="Pesos CLP",S!$AD:$AD,S!$AO:$AO)),0)</f>
        <v>0</v>
      </c>
      <c r="AU148" s="19">
        <f>IF(OR($I148="REAL",$I148="INCURRIDO"),SUMIF(S!$O:$O,$I148&amp;$O148&amp;$Q148&amp;UPPER(TEXT(AU$4,"MMMMYYYY"))&amp;$Z148,IF($W$1="Pesos CLP",S!$AD:$AD,S!$AO:$AO)),0)</f>
        <v>0</v>
      </c>
      <c r="AV148" s="19">
        <f>IF(OR($I148="REAL",$I148="INCURRIDO"),SUMIF(S!$O:$O,$I148&amp;$O148&amp;$Q148&amp;UPPER(TEXT(AV$4,"MMMMYYYY"))&amp;$Z148,IF($W$1="Pesos CLP",S!$AD:$AD,S!$AO:$AO)),0)</f>
        <v>0</v>
      </c>
      <c r="AW148" s="19">
        <f>IF(OR($I148="REAL",$I148="INCURRIDO"),SUMIF(S!$O:$O,$I148&amp;$O148&amp;$Q148&amp;UPPER(TEXT(AW$4,"MMMMYYYY"))&amp;$Z148,IF($W$1="Pesos CLP",S!$AD:$AD,S!$AO:$AO)),0)</f>
        <v>0</v>
      </c>
      <c r="AX148" s="19">
        <f>IF(OR($I148="REAL",$I148="INCURRIDO"),SUMIF(S!$O:$O,$I148&amp;$O148&amp;$Q148&amp;UPPER(TEXT(AX$4,"MMMMYYYY"))&amp;$Z148,IF($W$1="Pesos CLP",S!$AD:$AD,S!$AO:$AO)),0)</f>
        <v>0</v>
      </c>
      <c r="AY148" s="19">
        <f>IF(OR($I148="REAL",$I148="INCURRIDO"),SUMIF(S!$O:$O,$I148&amp;$O148&amp;$Q148&amp;UPPER(TEXT(AY$4,"MMMMYYYY"))&amp;$Z148,IF($W$1="Pesos CLP",S!$AD:$AD,S!$AO:$AO)),0)</f>
        <v>0</v>
      </c>
      <c r="AZ148" s="19">
        <f>IF(OR($I148="REAL",$I148="INCURRIDO"),SUMIF(S!$O:$O,$I148&amp;$O148&amp;$Q148&amp;UPPER(TEXT(AZ$4,"MMMMYYYY"))&amp;$Z148,IF($W$1="Pesos CLP",S!$AD:$AD,S!$AO:$AO)),0)</f>
        <v>0</v>
      </c>
      <c r="BA148" s="19">
        <f>IF(OR($I148="REAL",$I148="INCURRIDO"),SUMIF(S!$O:$O,$I148&amp;$O148&amp;$Q148&amp;UPPER(TEXT(BA$4,"MMMMYYYY"))&amp;$Z148,IF($W$1="Pesos CLP",S!$AD:$AD,S!$AO:$AO)),0)</f>
        <v>0</v>
      </c>
      <c r="BB148" s="19">
        <f>IF(OR($I148="REAL",$I148="INCURRIDO"),SUMIF(S!$O:$O,$I148&amp;$O148&amp;$Q148&amp;UPPER(TEXT(BB$4,"MMMMYYYY"))&amp;$Z148,IF($W$1="Pesos CLP",S!$AD:$AD,S!$AO:$AO)),0)</f>
        <v>0</v>
      </c>
      <c r="BC148" s="19">
        <f>IF(OR($I148="REAL",$I148="INCURRIDO"),SUMIF(S!$O:$O,$I148&amp;$O148&amp;$Q148&amp;UPPER(TEXT(BC$4,"MMMMYYYY"))&amp;$Z148,IF($W$1="Pesos CLP",S!$AD:$AD,S!$AO:$AO)),0)</f>
        <v>0</v>
      </c>
      <c r="BD148" s="19">
        <f>IF(OR($I148="REAL",$I148="INCURRIDO"),SUMIF(S!$O:$O,$I148&amp;$O148&amp;$Q148&amp;UPPER(TEXT(BD$4,"MMMMYYYY"))&amp;$Z148,IF($W$1="Pesos CLP",S!$AD:$AD,S!$AO:$AO)),0)</f>
        <v>0</v>
      </c>
      <c r="BE148" s="19">
        <f>IF(OR($I148="REAL",$I148="INCURRIDO"),SUMIF(S!$O:$O,$I148&amp;$O148&amp;$Q148&amp;UPPER(TEXT(BE$4,"MMMMYYYY"))&amp;$Z148,IF($W$1="Pesos CLP",S!$AD:$AD,S!$AO:$AO)),0)</f>
        <v>0</v>
      </c>
      <c r="BF148" s="19">
        <f>IF(OR($I148="REAL",$I148="INCURRIDO"),SUMIF(S!$O:$O,$I148&amp;$O148&amp;$Q148&amp;UPPER(TEXT(BF$4,"MMMMYYYY"))&amp;$Z148,IF($W$1="Pesos CLP",S!$AD:$AD,S!$AO:$AO)),0)</f>
        <v>0</v>
      </c>
      <c r="BG148" s="19">
        <f>IF(OR($I148="REAL",$I148="INCURRIDO"),SUMIF(S!$O:$O,$I148&amp;$O148&amp;$Q148&amp;UPPER(TEXT(BG$4,"MMMMYYYY"))&amp;$Z148,IF($W$1="Pesos CLP",S!$AD:$AD,S!$AO:$AO)),0)</f>
        <v>0</v>
      </c>
      <c r="BH148" s="19">
        <f>IF(OR($I148="REAL",$I148="INCURRIDO"),SUMIF(S!$O:$O,$I148&amp;$O148&amp;$Q148&amp;UPPER(TEXT(BH$4,"MMMMYYYY"))&amp;$Z148,IF($W$1="Pesos CLP",S!$AD:$AD,S!$AO:$AO)),0)</f>
        <v>0</v>
      </c>
      <c r="BI148" s="19">
        <f>IF(OR($I148="REAL",$I148="INCURRIDO"),SUMIF(S!$O:$O,$I148&amp;$O148&amp;$Q148&amp;UPPER(TEXT(BI$4,"MMMMYYYY"))&amp;$Z148,IF($W$1="Pesos CLP",S!$AD:$AD,S!$AO:$AO)),0)</f>
        <v>0</v>
      </c>
      <c r="BJ148" s="19">
        <f>IF(OR($I148="REAL",$I148="INCURRIDO"),SUMIF(S!$O:$O,$I148&amp;$O148&amp;$Q148&amp;UPPER(TEXT(BJ$4,"MMMMYYYY"))&amp;$Z148,IF($W$1="Pesos CLP",S!$AD:$AD,S!$AO:$AO)),0)</f>
        <v>0</v>
      </c>
      <c r="BK148" s="19">
        <f>IF(OR($I148="REAL",$I148="INCURRIDO"),SUMIF(S!$O:$O,$I148&amp;$O148&amp;$Q148&amp;UPPER(TEXT(BK$4,"MMMMYYYY"))&amp;$Z148,IF($W$1="Pesos CLP",S!$AD:$AD,S!$AO:$AO)),0)</f>
        <v>0</v>
      </c>
      <c r="BL148" s="19">
        <f>IF(OR($I148="REAL",$I148="INCURRIDO"),SUMIF(S!$O:$O,$I148&amp;$O148&amp;$Q148&amp;UPPER(TEXT(BL$4,"MMMMYYYY"))&amp;$Z148,IF($W$1="Pesos CLP",S!$AD:$AD,S!$AO:$AO)),0)</f>
        <v>0</v>
      </c>
      <c r="BM148" s="19">
        <f>IF(OR($I148="REAL",$I148="INCURRIDO"),SUMIF(S!$O:$O,$I148&amp;$O148&amp;$Q148&amp;UPPER(TEXT(BM$4,"MMMMYYYY"))&amp;$Z148,IF($W$1="Pesos CLP",S!$AD:$AD,S!$AO:$AO)),0)</f>
        <v>0</v>
      </c>
      <c r="BN148" s="19">
        <f>IF(OR($I148="REAL",$I148="INCURRIDO"),SUMIF(S!$O:$O,$I148&amp;$O148&amp;$Q148&amp;UPPER(TEXT(BN$4,"MMMMYYYY"))&amp;$Z148,IF($W$1="Pesos CLP",S!$AD:$AD,S!$AO:$AO)),0)</f>
        <v>0</v>
      </c>
      <c r="BO148" s="19">
        <f>IF(OR($I148="REAL",$I148="INCURRIDO"),SUMIF(S!$O:$O,$I148&amp;$O148&amp;$Q148&amp;UPPER(TEXT(BO$4,"MMMMYYYY"))&amp;$Z148,IF($W$1="Pesos CLP",S!$AD:$AD,S!$AO:$AO)),0)</f>
        <v>0</v>
      </c>
      <c r="BP148" s="19">
        <f>IF(OR($I148="REAL",$I148="INCURRIDO"),SUMIF(S!$O:$O,$I148&amp;$O148&amp;$Q148&amp;UPPER(TEXT(BP$4,"MMMMYYYY"))&amp;$Z148,IF($W$1="Pesos CLP",S!$AD:$AD,S!$AO:$AO)),0)</f>
        <v>0</v>
      </c>
      <c r="BQ148" s="19">
        <f>IF(OR($I148="REAL",$I148="INCURRIDO"),SUMIF(S!$O:$O,$I148&amp;$O148&amp;$Q148&amp;UPPER(TEXT(BQ$4,"MMMMYYYY"))&amp;$Z148,IF($W$1="Pesos CLP",S!$AD:$AD,S!$AO:$AO)),0)</f>
        <v>0</v>
      </c>
      <c r="BR148" s="19">
        <f>IF(OR($I148="REAL",$I148="INCURRIDO"),SUMIF(S!$O:$O,$I148&amp;$O148&amp;$Q148&amp;UPPER(TEXT(BR$4,"MMMMYYYY"))&amp;$Z148,IF($W$1="Pesos CLP",S!$AD:$AD,S!$AO:$AO)),0)</f>
        <v>0</v>
      </c>
      <c r="BS148" s="19">
        <f>IF(OR($I148="REAL",$I148="INCURRIDO"),SUMIF(S!$O:$O,$I148&amp;$O148&amp;$Q148&amp;UPPER(TEXT(BS$4,"MMMMYYYY"))&amp;$Z148,IF($W$1="Pesos CLP",S!$AD:$AD,S!$AO:$AO)),0)</f>
        <v>0</v>
      </c>
      <c r="BT148" s="19">
        <f>IF(OR($I148="REAL",$I148="INCURRIDO"),SUMIF(S!$O:$O,$I148&amp;$O148&amp;$Q148&amp;UPPER(TEXT(BT$4,"MMMMYYYY"))&amp;$Z148,IF($W$1="Pesos CLP",S!$AD:$AD,S!$AO:$AO)),0)</f>
        <v>0</v>
      </c>
      <c r="BU148" s="19">
        <f>IF(OR($I148="REAL",$I148="INCURRIDO"),SUMIF(S!$O:$O,$I148&amp;$O148&amp;$Q148&amp;UPPER(TEXT(BU$4,"MMMMYYYY"))&amp;$Z148,IF($W$1="Pesos CLP",S!$AD:$AD,S!$AO:$AO)),0)</f>
        <v>0</v>
      </c>
      <c r="BV148" s="19">
        <f>IF(OR($I148="REAL",$I148="INCURRIDO"),SUMIF(S!$O:$O,$I148&amp;$O148&amp;$Q148&amp;UPPER(TEXT(BV$4,"MMMMYYYY"))&amp;$Z148,IF($W$1="Pesos CLP",S!$AD:$AD,S!$AO:$AO)),0)</f>
        <v>0</v>
      </c>
      <c r="BW148" s="19">
        <f>IF(OR($I148="REAL",$I148="INCURRIDO"),SUMIF(S!$O:$O,$I148&amp;$O148&amp;$Q148&amp;UPPER(TEXT(BW$4,"MMMMYYYY"))&amp;$Z148,IF($W$1="Pesos CLP",S!$AD:$AD,S!$AO:$AO)),0)</f>
        <v>0</v>
      </c>
      <c r="BX148" s="19">
        <f>IF(OR($I148="REAL",$I148="INCURRIDO"),SUMIF(S!$O:$O,$I148&amp;$O148&amp;$Q148&amp;UPPER(TEXT(BX$4,"MMMMYYYY"))&amp;$Z148,IF($W$1="Pesos CLP",S!$AD:$AD,S!$AO:$AO)),0)</f>
        <v>0</v>
      </c>
      <c r="BY148" s="19">
        <f>IF(OR($I148="REAL",$I148="INCURRIDO"),SUMIF(S!$O:$O,$I148&amp;$O148&amp;$Q148&amp;UPPER(TEXT(BY$4,"MMMMYYYY"))&amp;$Z148,IF($W$1="Pesos CLP",S!$AD:$AD,S!$AO:$AO)),0)</f>
        <v>0</v>
      </c>
      <c r="BZ148" s="19">
        <f>IF(OR($I148="REAL",$I148="INCURRIDO"),SUMIF(S!$O:$O,$I148&amp;$O148&amp;$Q148&amp;UPPER(TEXT(BZ$4,"MMMMYYYY"))&amp;$Z148,IF($W$1="Pesos CLP",S!$AD:$AD,S!$AO:$AO)),0)</f>
        <v>0</v>
      </c>
      <c r="CA148" s="19">
        <f>IF(OR($I148="REAL",$I148="INCURRIDO"),SUMIF(S!$O:$O,$I148&amp;$O148&amp;$Q148&amp;UPPER(TEXT(CA$4,"MMMMYYYY"))&amp;$Z148,IF($W$1="Pesos CLP",S!$AD:$AD,S!$AO:$AO)),0)</f>
        <v>0</v>
      </c>
      <c r="CB148" s="19">
        <f>IF(OR($I148="REAL",$I148="INCURRIDO"),SUMIF(S!$O:$O,$I148&amp;$O148&amp;$Q148&amp;UPPER(TEXT(CB$4,"MMMMYYYY"))&amp;$Z148,IF($W$1="Pesos CLP",S!$AD:$AD,S!$AO:$AO)),0)</f>
        <v>0</v>
      </c>
      <c r="CC148" s="19">
        <f>IF(OR($I148="REAL",$I148="INCURRIDO"),SUMIF(S!$O:$O,$I148&amp;$O148&amp;$Q148&amp;UPPER(TEXT(CC$4,"MMMMYYYY"))&amp;$Z148,IF($W$1="Pesos CLP",S!$AD:$AD,S!$AO:$AO)),0)</f>
        <v>0</v>
      </c>
      <c r="CD148" s="19">
        <f>IF(OR($I148="REAL",$I148="INCURRIDO"),SUMIF(S!$O:$O,$I148&amp;$O148&amp;$Q148&amp;UPPER(TEXT(CD$4,"MMMMYYYY"))&amp;$Z148,IF($W$1="Pesos CLP",S!$AD:$AD,S!$AO:$AO)),0)</f>
        <v>0</v>
      </c>
      <c r="CE148" s="19">
        <f>IF(OR($I148="REAL",$I148="INCURRIDO"),SUMIF(S!$O:$O,$I148&amp;$O148&amp;$Q148&amp;UPPER(TEXT(CE$4,"MMMMYYYY"))&amp;$Z148,IF($W$1="Pesos CLP",S!$AD:$AD,S!$AO:$AO)),0)</f>
        <v>0</v>
      </c>
      <c r="CF148" s="19">
        <f>IF(OR($I148="REAL",$I148="INCURRIDO"),SUMIF(S!$O:$O,$I148&amp;$O148&amp;$Q148&amp;UPPER(TEXT(CF$4,"MMMMYYYY"))&amp;$Z148,IF($W$1="Pesos CLP",S!$AD:$AD,S!$AO:$AO)),0)</f>
        <v>0</v>
      </c>
      <c r="CG148" s="19">
        <f>IF(OR($I148="REAL",$I148="INCURRIDO"),SUMIF(S!$O:$O,$I148&amp;$O148&amp;$Q148&amp;UPPER(TEXT(CG$4,"MMMMYYYY"))&amp;$Z148,IF($W$1="Pesos CLP",S!$AD:$AD,S!$AO:$AO)),0)</f>
        <v>0</v>
      </c>
      <c r="CH148" s="19">
        <f>IF(OR($I148="REAL",$I148="INCURRIDO"),SUMIF(S!$O:$O,$I148&amp;$O148&amp;$Q148&amp;UPPER(TEXT(CH$4,"MMMMYYYY"))&amp;$Z148,IF($W$1="Pesos CLP",S!$AD:$AD,S!$AO:$AO)),0)</f>
        <v>0</v>
      </c>
      <c r="CI148" s="19">
        <f>IF(OR($I148="REAL",$I148="INCURRIDO"),SUMIF(S!$O:$O,$I148&amp;$O148&amp;$Q148&amp;UPPER(TEXT(CI$4,"MMMMYYYY"))&amp;$Z148,IF($W$1="Pesos CLP",S!$AD:$AD,S!$AO:$AO)),0)</f>
        <v>0</v>
      </c>
      <c r="CJ148" s="19">
        <f>IF(OR($I148="REAL",$I148="INCURRIDO"),SUMIF(S!$O:$O,$I148&amp;$O148&amp;$Q148&amp;UPPER(TEXT(CJ$4,"MMMMYYYY"))&amp;$Z148,IF($W$1="Pesos CLP",S!$AD:$AD,S!$AO:$AO)),0)</f>
        <v>0</v>
      </c>
      <c r="CK148" s="378">
        <f t="shared" si="145"/>
        <v>0</v>
      </c>
      <c r="CL148" s="378">
        <f t="shared" si="145"/>
        <v>0</v>
      </c>
      <c r="CM148" s="378">
        <f t="shared" si="145"/>
        <v>0</v>
      </c>
      <c r="CN148" s="378">
        <f t="shared" si="145"/>
        <v>0</v>
      </c>
      <c r="CO148" s="378">
        <f t="shared" si="145"/>
        <v>0</v>
      </c>
      <c r="CP148" s="378">
        <f t="shared" si="145"/>
        <v>0</v>
      </c>
      <c r="CQ148" s="378">
        <f t="shared" si="145"/>
        <v>0</v>
      </c>
      <c r="CR148" s="378">
        <f t="shared" si="145"/>
        <v>0</v>
      </c>
      <c r="CS148" s="378">
        <f t="shared" si="145"/>
        <v>0</v>
      </c>
      <c r="CT148" s="378">
        <f t="shared" si="146"/>
        <v>0</v>
      </c>
      <c r="CU148" s="378">
        <f t="shared" si="146"/>
        <v>0</v>
      </c>
      <c r="CV148" s="378">
        <f t="shared" si="146"/>
        <v>0</v>
      </c>
      <c r="CW148" s="378">
        <f t="shared" si="146"/>
        <v>0</v>
      </c>
      <c r="CX148" s="378">
        <f t="shared" si="146"/>
        <v>4367.8939760614885</v>
      </c>
      <c r="CY148" s="378">
        <f t="shared" si="146"/>
        <v>4226.9941703820859</v>
      </c>
      <c r="CZ148" s="378">
        <f t="shared" si="146"/>
        <v>4367.8939760614885</v>
      </c>
      <c r="DA148" s="378">
        <f t="shared" si="146"/>
        <v>4226.9941703820859</v>
      </c>
      <c r="DB148" s="378">
        <f t="shared" si="146"/>
        <v>4367.8939760614885</v>
      </c>
      <c r="DC148" s="378">
        <f t="shared" si="144"/>
        <v>0</v>
      </c>
      <c r="DD148" s="378">
        <f t="shared" ref="DD148:DG155" si="147">(IF(AND(AND($T148&gt;=(DD$4-DAY(DD$4)+1),$T148&lt;=DD$4),AND($U148&gt;=(DD$4-DAY(DD$4)+1),$U148&lt;=DD$4)),$U148-$T148+1,IF(AND($T148&gt;=(DD$4-DAY(DD$4)+1),$T148&lt;=DD$4),DD$4-$T148+1,IF(AND($U148&gt;=(DD$4-DAY(DD$4)+1),$U148&lt;=DD$4),$U148-(DD$4-DAY(DD$4)+1)+1,IF(OR(AND((DD$4-DAY(DD$4)+1)&gt;=$T148,(DD$4-DAY(DD$4)+1)&lt;=$U148),AND((DD$4&gt;=$T148),(DD$4&lt;=$U148))),DD$4-(DD$4-DAY(DD$4)+1)+1,0))))/IF($R148="mes",_xlfn.DAYS(DD$4,(DD$4-DAY(DD$4)+1))+1,(_xlfn.DAYS($U148,$T148)+1))*$S148)*IF($X$1="Físico",1,$X148)</f>
        <v>0</v>
      </c>
      <c r="DE148" s="378">
        <f t="shared" si="147"/>
        <v>0</v>
      </c>
      <c r="DF148" s="378">
        <f t="shared" si="147"/>
        <v>0</v>
      </c>
      <c r="DG148" s="378">
        <f t="shared" si="147"/>
        <v>0</v>
      </c>
      <c r="DH148" s="378">
        <v>252047.09813584844</v>
      </c>
      <c r="DI148" s="378">
        <f t="shared" ref="DI148:DR155" si="148">(IF(AND(AND($T148&gt;=(DI$4-DAY(DI$4)+1),$T148&lt;=DI$4),AND($U148&gt;=(DI$4-DAY(DI$4)+1),$U148&lt;=DI$4)),$U148-$T148+1,IF(AND($T148&gt;=(DI$4-DAY(DI$4)+1),$T148&lt;=DI$4),DI$4-$T148+1,IF(AND($U148&gt;=(DI$4-DAY(DI$4)+1),$U148&lt;=DI$4),$U148-(DI$4-DAY(DI$4)+1)+1,IF(OR(AND((DI$4-DAY(DI$4)+1)&gt;=$T148,(DI$4-DAY(DI$4)+1)&lt;=$U148),AND((DI$4&gt;=$T148),(DI$4&lt;=$U148))),DI$4-(DI$4-DAY(DI$4)+1)+1,0))))/IF($R148="mes",_xlfn.DAYS(DI$4,(DI$4-DAY(DI$4)+1))+1,(_xlfn.DAYS($U148,$T148)+1))*$S148)*IF($X$1="Físico",1,$X148)</f>
        <v>0</v>
      </c>
      <c r="DJ148" s="378">
        <f t="shared" si="148"/>
        <v>0</v>
      </c>
      <c r="DK148" s="378">
        <f t="shared" si="148"/>
        <v>0</v>
      </c>
      <c r="DL148" s="378">
        <f t="shared" si="148"/>
        <v>0</v>
      </c>
      <c r="DM148" s="378">
        <f t="shared" si="148"/>
        <v>0</v>
      </c>
      <c r="DN148" s="378">
        <f t="shared" si="148"/>
        <v>0</v>
      </c>
      <c r="DO148" s="378">
        <f t="shared" si="148"/>
        <v>0</v>
      </c>
      <c r="DP148" s="378">
        <f t="shared" si="148"/>
        <v>0</v>
      </c>
      <c r="DQ148" s="378">
        <f t="shared" si="148"/>
        <v>0</v>
      </c>
      <c r="DR148" s="378">
        <f t="shared" si="148"/>
        <v>0</v>
      </c>
      <c r="DS148" s="378">
        <f t="shared" ref="DS148:EB155" si="149">(IF(AND(AND($T148&gt;=(DS$4-DAY(DS$4)+1),$T148&lt;=DS$4),AND($U148&gt;=(DS$4-DAY(DS$4)+1),$U148&lt;=DS$4)),$U148-$T148+1,IF(AND($T148&gt;=(DS$4-DAY(DS$4)+1),$T148&lt;=DS$4),DS$4-$T148+1,IF(AND($U148&gt;=(DS$4-DAY(DS$4)+1),$U148&lt;=DS$4),$U148-(DS$4-DAY(DS$4)+1)+1,IF(OR(AND((DS$4-DAY(DS$4)+1)&gt;=$T148,(DS$4-DAY(DS$4)+1)&lt;=$U148),AND((DS$4&gt;=$T148),(DS$4&lt;=$U148))),DS$4-(DS$4-DAY(DS$4)+1)+1,0))))/IF($R148="mes",_xlfn.DAYS(DS$4,(DS$4-DAY(DS$4)+1))+1,(_xlfn.DAYS($U148,$T148)+1))*$S148)*IF($X$1="Físico",1,$X148)</f>
        <v>0</v>
      </c>
      <c r="DT148" s="378">
        <f t="shared" si="149"/>
        <v>0</v>
      </c>
      <c r="DU148" s="378">
        <f t="shared" si="149"/>
        <v>0</v>
      </c>
      <c r="DV148" s="378">
        <f t="shared" si="149"/>
        <v>0</v>
      </c>
      <c r="DW148" s="378">
        <f t="shared" si="149"/>
        <v>0</v>
      </c>
      <c r="DX148" s="378">
        <f t="shared" si="149"/>
        <v>0</v>
      </c>
      <c r="DY148" s="378">
        <f t="shared" si="149"/>
        <v>0</v>
      </c>
      <c r="DZ148" s="378">
        <f t="shared" si="149"/>
        <v>0</v>
      </c>
      <c r="EA148" s="378">
        <f t="shared" si="149"/>
        <v>0</v>
      </c>
      <c r="EB148" s="378">
        <f t="shared" si="149"/>
        <v>0</v>
      </c>
      <c r="EC148" s="378">
        <f t="shared" ref="EC148:EQ155" si="150">(IF(AND(AND($T148&gt;=(EC$4-DAY(EC$4)+1),$T148&lt;=EC$4),AND($U148&gt;=(EC$4-DAY(EC$4)+1),$U148&lt;=EC$4)),$U148-$T148+1,IF(AND($T148&gt;=(EC$4-DAY(EC$4)+1),$T148&lt;=EC$4),EC$4-$T148+1,IF(AND($U148&gt;=(EC$4-DAY(EC$4)+1),$U148&lt;=EC$4),$U148-(EC$4-DAY(EC$4)+1)+1,IF(OR(AND((EC$4-DAY(EC$4)+1)&gt;=$T148,(EC$4-DAY(EC$4)+1)&lt;=$U148),AND((EC$4&gt;=$T148),(EC$4&lt;=$U148))),EC$4-(EC$4-DAY(EC$4)+1)+1,0))))/IF($R148="mes",_xlfn.DAYS(EC$4,(EC$4-DAY(EC$4)+1))+1,(_xlfn.DAYS($U148,$T148)+1))*$S148)*IF($X$1="Físico",1,$X148)</f>
        <v>0</v>
      </c>
      <c r="ED148" s="378">
        <f t="shared" si="150"/>
        <v>0</v>
      </c>
      <c r="EE148" s="378">
        <f t="shared" si="150"/>
        <v>0</v>
      </c>
      <c r="EF148" s="378">
        <f t="shared" si="150"/>
        <v>0</v>
      </c>
      <c r="EG148" s="378">
        <f t="shared" si="150"/>
        <v>0</v>
      </c>
      <c r="EH148" s="378">
        <f t="shared" si="150"/>
        <v>0</v>
      </c>
      <c r="EI148" s="378">
        <f t="shared" si="150"/>
        <v>0</v>
      </c>
      <c r="EJ148" s="378">
        <f t="shared" si="150"/>
        <v>0</v>
      </c>
      <c r="EK148" s="378">
        <f t="shared" si="150"/>
        <v>0</v>
      </c>
      <c r="EL148" s="378">
        <f t="shared" si="150"/>
        <v>0</v>
      </c>
      <c r="EM148" s="378">
        <f t="shared" si="150"/>
        <v>0</v>
      </c>
      <c r="EN148" s="378">
        <f t="shared" si="150"/>
        <v>0</v>
      </c>
      <c r="EO148" s="378">
        <f t="shared" si="150"/>
        <v>0</v>
      </c>
      <c r="EP148" s="378">
        <f t="shared" si="150"/>
        <v>0</v>
      </c>
      <c r="EQ148" s="378">
        <f t="shared" si="150"/>
        <v>0</v>
      </c>
    </row>
    <row r="149" spans="1:147" x14ac:dyDescent="0.3">
      <c r="A149" s="368"/>
      <c r="B149" s="368"/>
      <c r="C149" s="368"/>
      <c r="D149" s="368">
        <f t="shared" si="136"/>
        <v>1.0658056259248334</v>
      </c>
      <c r="E149" s="368" t="str">
        <f>VLOOKUP(TEXT(Z149,0),'G2'!B:D,3,0)</f>
        <v>ME</v>
      </c>
      <c r="F149" s="816">
        <f t="shared" si="135"/>
        <v>0</v>
      </c>
      <c r="G149" s="755">
        <f t="shared" si="137"/>
        <v>0</v>
      </c>
      <c r="H149" s="756" t="s">
        <v>1190</v>
      </c>
      <c r="I149" s="370" t="s">
        <v>1197</v>
      </c>
      <c r="J149" s="370" t="s">
        <v>22</v>
      </c>
      <c r="K149" s="368">
        <v>510102</v>
      </c>
      <c r="L149" s="368" t="s">
        <v>619</v>
      </c>
      <c r="M149" s="369"/>
      <c r="N149" s="370" t="s">
        <v>1103</v>
      </c>
      <c r="O149" s="370" t="s">
        <v>1198</v>
      </c>
      <c r="P149" s="643" t="s">
        <v>1166</v>
      </c>
      <c r="Q149" s="370" t="s">
        <v>703</v>
      </c>
      <c r="R149" s="370" t="s">
        <v>1047</v>
      </c>
      <c r="S149" s="719">
        <v>25</v>
      </c>
      <c r="T149" s="679">
        <v>46054</v>
      </c>
      <c r="U149" s="679">
        <v>46078</v>
      </c>
      <c r="V149" s="373">
        <v>1</v>
      </c>
      <c r="W149" s="374">
        <v>756295.67215626175</v>
      </c>
      <c r="X149" s="17" cm="1">
        <f t="array" ref="X149">+IF($W$1="Pesos CLP",W149,W149/TC)*MB_24A25</f>
        <v>862.30681075794553</v>
      </c>
      <c r="Y149" s="18">
        <f t="shared" si="107"/>
        <v>21557.670268948637</v>
      </c>
      <c r="Z149">
        <v>91243120</v>
      </c>
      <c r="AA149" s="19">
        <f>IF(OR($I149="REAL",$I149="INCURRIDO"),SUMIF(S!$O:$O,$I149&amp;$O149&amp;$Q149&amp;UPPER(TEXT(AA$4,"MMMMYYYY"))&amp;$Z149,IF($W$1="Pesos CLP",S!$AD:$AD,S!$AO:$AO)),0)</f>
        <v>0</v>
      </c>
      <c r="AB149" s="19">
        <f>IF(OR($I149="REAL",$I149="INCURRIDO"),SUMIF(S!$O:$O,$I149&amp;$O149&amp;$Q149&amp;UPPER(TEXT(AB$4,"MMMMYYYY"))&amp;$Z149,IF($W$1="Pesos CLP",S!$AD:$AD,S!$AO:$AO)),0)</f>
        <v>0</v>
      </c>
      <c r="AC149" s="19">
        <f>IF(OR($I149="REAL",$I149="INCURRIDO"),SUMIF(S!$O:$O,$I149&amp;$O149&amp;$Q149&amp;UPPER(TEXT(AC$4,"MMMMYYYY"))&amp;$Z149,IF($W$1="Pesos CLP",S!$AD:$AD,S!$AO:$AO)),0)</f>
        <v>0</v>
      </c>
      <c r="AD149" s="19">
        <f>IF(OR($I149="REAL",$I149="INCURRIDO"),SUMIF(S!$O:$O,$I149&amp;$O149&amp;$Q149&amp;UPPER(TEXT(AD$4,"MMMMYYYY"))&amp;$Z149,IF($W$1="Pesos CLP",S!$AD:$AD,S!$AO:$AO)),0)</f>
        <v>0</v>
      </c>
      <c r="AE149" s="19">
        <f>IF(OR($I149="REAL",$I149="INCURRIDO"),SUMIF(S!$O:$O,$I149&amp;$O149&amp;$Q149&amp;UPPER(TEXT(AE$4,"MMMMYYYY"))&amp;$Z149,IF($W$1="Pesos CLP",S!$AD:$AD,S!$AO:$AO)),0)</f>
        <v>0</v>
      </c>
      <c r="AF149" s="19">
        <f>IF(OR($I149="REAL",$I149="INCURRIDO"),SUMIF(S!$O:$O,$I149&amp;$O149&amp;$Q149&amp;UPPER(TEXT(AF$4,"MMMMYYYY"))&amp;$Z149,IF($W$1="Pesos CLP",S!$AD:$AD,S!$AO:$AO)),0)</f>
        <v>0</v>
      </c>
      <c r="AG149" s="19">
        <f>IF(OR($I149="REAL",$I149="INCURRIDO"),SUMIF(S!$O:$O,$I149&amp;$O149&amp;$Q149&amp;UPPER(TEXT(AG$4,"MMMMYYYY"))&amp;$Z149,IF($W$1="Pesos CLP",S!$AD:$AD,S!$AO:$AO)),0)</f>
        <v>0</v>
      </c>
      <c r="AH149" s="19">
        <f>IF(OR($I149="REAL",$I149="INCURRIDO"),SUMIF(S!$O:$O,$I149&amp;$O149&amp;$Q149&amp;UPPER(TEXT(AH$4,"MMMMYYYY"))&amp;$Z149,IF($W$1="Pesos CLP",S!$AD:$AD,S!$AO:$AO)),0)</f>
        <v>0</v>
      </c>
      <c r="AI149" s="19">
        <f>IF(OR($I149="REAL",$I149="INCURRIDO"),SUMIF(S!$O:$O,$I149&amp;$O149&amp;$Q149&amp;UPPER(TEXT(AI$4,"MMMMYYYY"))&amp;$Z149,IF($W$1="Pesos CLP",S!$AD:$AD,S!$AO:$AO)),0)</f>
        <v>0</v>
      </c>
      <c r="AJ149" s="19">
        <f>IF(OR($I149="REAL",$I149="INCURRIDO"),SUMIF(S!$O:$O,$I149&amp;$O149&amp;$Q149&amp;UPPER(TEXT(AJ$4,"MMMMYYYY"))&amp;$Z149,IF($W$1="Pesos CLP",S!$AD:$AD,S!$AO:$AO)),0)</f>
        <v>0</v>
      </c>
      <c r="AK149" s="19">
        <f>IF(OR($I149="REAL",$I149="INCURRIDO"),SUMIF(S!$O:$O,$I149&amp;$O149&amp;$Q149&amp;UPPER(TEXT(AK$4,"MMMMYYYY"))&amp;$Z149,IF($W$1="Pesos CLP",S!$AD:$AD,S!$AO:$AO)),0)</f>
        <v>0</v>
      </c>
      <c r="AL149" s="19">
        <f>IF(OR($I149="REAL",$I149="INCURRIDO"),SUMIF(S!$O:$O,$I149&amp;$O149&amp;$Q149&amp;UPPER(TEXT(AL$4,"MMMMYYYY"))&amp;$Z149,IF($W$1="Pesos CLP",S!$AD:$AD,S!$AO:$AO)),0)</f>
        <v>0</v>
      </c>
      <c r="AM149" s="19">
        <f>IF(OR($I149="REAL",$I149="INCURRIDO"),SUMIF(S!$O:$O,$I149&amp;$O149&amp;$Q149&amp;UPPER(TEXT(AM$4,"MMMMYYYY"))&amp;$Z149,IF($W$1="Pesos CLP",S!$AD:$AD,S!$AO:$AO)),0)</f>
        <v>0</v>
      </c>
      <c r="AN149" s="19">
        <f>IF(OR($I149="REAL",$I149="INCURRIDO"),SUMIF(S!$O:$O,$I149&amp;$O149&amp;$Q149&amp;UPPER(TEXT(AN$4,"MMMMYYYY"))&amp;$Z149,IF($W$1="Pesos CLP",S!$AD:$AD,S!$AO:$AO)),0)</f>
        <v>0</v>
      </c>
      <c r="AO149" s="19">
        <f>IF(OR($I149="REAL",$I149="INCURRIDO"),SUMIF(S!$O:$O,$I149&amp;$O149&amp;$Q149&amp;UPPER(TEXT(AO$4,"MMMMYYYY"))&amp;$Z149,IF($W$1="Pesos CLP",S!$AD:$AD,S!$AO:$AO)),0)</f>
        <v>0</v>
      </c>
      <c r="AP149" s="19">
        <f>IF(OR($I149="REAL",$I149="INCURRIDO"),SUMIF(S!$O:$O,$I149&amp;$O149&amp;$Q149&amp;UPPER(TEXT(AP$4,"MMMMYYYY"))&amp;$Z149,IF($W$1="Pesos CLP",S!$AD:$AD,S!$AO:$AO)),0)</f>
        <v>0</v>
      </c>
      <c r="AQ149" s="19">
        <f>IF(OR($I149="REAL",$I149="INCURRIDO"),SUMIF(S!$O:$O,$I149&amp;$O149&amp;$Q149&amp;UPPER(TEXT(AQ$4,"MMMMYYYY"))&amp;$Z149,IF($W$1="Pesos CLP",S!$AD:$AD,S!$AO:$AO)),0)</f>
        <v>0</v>
      </c>
      <c r="AR149" s="19">
        <f>IF(OR($I149="REAL",$I149="INCURRIDO"),SUMIF(S!$O:$O,$I149&amp;$O149&amp;$Q149&amp;UPPER(TEXT(AR$4,"MMMMYYYY"))&amp;$Z149,IF($W$1="Pesos CLP",S!$AD:$AD,S!$AO:$AO)),0)</f>
        <v>0</v>
      </c>
      <c r="AS149" s="19">
        <f>IF(OR($I149="REAL",$I149="INCURRIDO"),SUMIF(S!$O:$O,$I149&amp;$O149&amp;$Q149&amp;UPPER(TEXT(AS$4,"MMMMYYYY"))&amp;$Z149,IF($W$1="Pesos CLP",S!$AD:$AD,S!$AO:$AO)),0)</f>
        <v>0</v>
      </c>
      <c r="AT149" s="19">
        <f>IF(OR($I149="REAL",$I149="INCURRIDO"),SUMIF(S!$O:$O,$I149&amp;$O149&amp;$Q149&amp;UPPER(TEXT(AT$4,"MMMMYYYY"))&amp;$Z149,IF($W$1="Pesos CLP",S!$AD:$AD,S!$AO:$AO)),0)</f>
        <v>0</v>
      </c>
      <c r="AU149" s="19">
        <f>IF(OR($I149="REAL",$I149="INCURRIDO"),SUMIF(S!$O:$O,$I149&amp;$O149&amp;$Q149&amp;UPPER(TEXT(AU$4,"MMMMYYYY"))&amp;$Z149,IF($W$1="Pesos CLP",S!$AD:$AD,S!$AO:$AO)),0)</f>
        <v>0</v>
      </c>
      <c r="AV149" s="19">
        <f>IF(OR($I149="REAL",$I149="INCURRIDO"),SUMIF(S!$O:$O,$I149&amp;$O149&amp;$Q149&amp;UPPER(TEXT(AV$4,"MMMMYYYY"))&amp;$Z149,IF($W$1="Pesos CLP",S!$AD:$AD,S!$AO:$AO)),0)</f>
        <v>0</v>
      </c>
      <c r="AW149" s="19">
        <f>IF(OR($I149="REAL",$I149="INCURRIDO"),SUMIF(S!$O:$O,$I149&amp;$O149&amp;$Q149&amp;UPPER(TEXT(AW$4,"MMMMYYYY"))&amp;$Z149,IF($W$1="Pesos CLP",S!$AD:$AD,S!$AO:$AO)),0)</f>
        <v>0</v>
      </c>
      <c r="AX149" s="19">
        <f>IF(OR($I149="REAL",$I149="INCURRIDO"),SUMIF(S!$O:$O,$I149&amp;$O149&amp;$Q149&amp;UPPER(TEXT(AX$4,"MMMMYYYY"))&amp;$Z149,IF($W$1="Pesos CLP",S!$AD:$AD,S!$AO:$AO)),0)</f>
        <v>0</v>
      </c>
      <c r="AY149" s="19">
        <f>IF(OR($I149="REAL",$I149="INCURRIDO"),SUMIF(S!$O:$O,$I149&amp;$O149&amp;$Q149&amp;UPPER(TEXT(AY$4,"MMMMYYYY"))&amp;$Z149,IF($W$1="Pesos CLP",S!$AD:$AD,S!$AO:$AO)),0)</f>
        <v>0</v>
      </c>
      <c r="AZ149" s="19">
        <f>IF(OR($I149="REAL",$I149="INCURRIDO"),SUMIF(S!$O:$O,$I149&amp;$O149&amp;$Q149&amp;UPPER(TEXT(AZ$4,"MMMMYYYY"))&amp;$Z149,IF($W$1="Pesos CLP",S!$AD:$AD,S!$AO:$AO)),0)</f>
        <v>0</v>
      </c>
      <c r="BA149" s="19">
        <f>IF(OR($I149="REAL",$I149="INCURRIDO"),SUMIF(S!$O:$O,$I149&amp;$O149&amp;$Q149&amp;UPPER(TEXT(BA$4,"MMMMYYYY"))&amp;$Z149,IF($W$1="Pesos CLP",S!$AD:$AD,S!$AO:$AO)),0)</f>
        <v>0</v>
      </c>
      <c r="BB149" s="19">
        <f>IF(OR($I149="REAL",$I149="INCURRIDO"),SUMIF(S!$O:$O,$I149&amp;$O149&amp;$Q149&amp;UPPER(TEXT(BB$4,"MMMMYYYY"))&amp;$Z149,IF($W$1="Pesos CLP",S!$AD:$AD,S!$AO:$AO)),0)</f>
        <v>0</v>
      </c>
      <c r="BC149" s="19">
        <f>IF(OR($I149="REAL",$I149="INCURRIDO"),SUMIF(S!$O:$O,$I149&amp;$O149&amp;$Q149&amp;UPPER(TEXT(BC$4,"MMMMYYYY"))&amp;$Z149,IF($W$1="Pesos CLP",S!$AD:$AD,S!$AO:$AO)),0)</f>
        <v>0</v>
      </c>
      <c r="BD149" s="19">
        <f>IF(OR($I149="REAL",$I149="INCURRIDO"),SUMIF(S!$O:$O,$I149&amp;$O149&amp;$Q149&amp;UPPER(TEXT(BD$4,"MMMMYYYY"))&amp;$Z149,IF($W$1="Pesos CLP",S!$AD:$AD,S!$AO:$AO)),0)</f>
        <v>0</v>
      </c>
      <c r="BE149" s="19">
        <f>IF(OR($I149="REAL",$I149="INCURRIDO"),SUMIF(S!$O:$O,$I149&amp;$O149&amp;$Q149&amp;UPPER(TEXT(BE$4,"MMMMYYYY"))&amp;$Z149,IF($W$1="Pesos CLP",S!$AD:$AD,S!$AO:$AO)),0)</f>
        <v>0</v>
      </c>
      <c r="BF149" s="19">
        <f>IF(OR($I149="REAL",$I149="INCURRIDO"),SUMIF(S!$O:$O,$I149&amp;$O149&amp;$Q149&amp;UPPER(TEXT(BF$4,"MMMMYYYY"))&amp;$Z149,IF($W$1="Pesos CLP",S!$AD:$AD,S!$AO:$AO)),0)</f>
        <v>0</v>
      </c>
      <c r="BG149" s="19">
        <f>IF(OR($I149="REAL",$I149="INCURRIDO"),SUMIF(S!$O:$O,$I149&amp;$O149&amp;$Q149&amp;UPPER(TEXT(BG$4,"MMMMYYYY"))&amp;$Z149,IF($W$1="Pesos CLP",S!$AD:$AD,S!$AO:$AO)),0)</f>
        <v>0</v>
      </c>
      <c r="BH149" s="19">
        <f>IF(OR($I149="REAL",$I149="INCURRIDO"),SUMIF(S!$O:$O,$I149&amp;$O149&amp;$Q149&amp;UPPER(TEXT(BH$4,"MMMMYYYY"))&amp;$Z149,IF($W$1="Pesos CLP",S!$AD:$AD,S!$AO:$AO)),0)</f>
        <v>0</v>
      </c>
      <c r="BI149" s="19">
        <f>IF(OR($I149="REAL",$I149="INCURRIDO"),SUMIF(S!$O:$O,$I149&amp;$O149&amp;$Q149&amp;UPPER(TEXT(BI$4,"MMMMYYYY"))&amp;$Z149,IF($W$1="Pesos CLP",S!$AD:$AD,S!$AO:$AO)),0)</f>
        <v>0</v>
      </c>
      <c r="BJ149" s="19">
        <f>IF(OR($I149="REAL",$I149="INCURRIDO"),SUMIF(S!$O:$O,$I149&amp;$O149&amp;$Q149&amp;UPPER(TEXT(BJ$4,"MMMMYYYY"))&amp;$Z149,IF($W$1="Pesos CLP",S!$AD:$AD,S!$AO:$AO)),0)</f>
        <v>0</v>
      </c>
      <c r="BK149" s="19">
        <f>IF(OR($I149="REAL",$I149="INCURRIDO"),SUMIF(S!$O:$O,$I149&amp;$O149&amp;$Q149&amp;UPPER(TEXT(BK$4,"MMMMYYYY"))&amp;$Z149,IF($W$1="Pesos CLP",S!$AD:$AD,S!$AO:$AO)),0)</f>
        <v>0</v>
      </c>
      <c r="BL149" s="19">
        <f>IF(OR($I149="REAL",$I149="INCURRIDO"),SUMIF(S!$O:$O,$I149&amp;$O149&amp;$Q149&amp;UPPER(TEXT(BL$4,"MMMMYYYY"))&amp;$Z149,IF($W$1="Pesos CLP",S!$AD:$AD,S!$AO:$AO)),0)</f>
        <v>0</v>
      </c>
      <c r="BM149" s="19">
        <f>IF(OR($I149="REAL",$I149="INCURRIDO"),SUMIF(S!$O:$O,$I149&amp;$O149&amp;$Q149&amp;UPPER(TEXT(BM$4,"MMMMYYYY"))&amp;$Z149,IF($W$1="Pesos CLP",S!$AD:$AD,S!$AO:$AO)),0)</f>
        <v>0</v>
      </c>
      <c r="BN149" s="19">
        <f>IF(OR($I149="REAL",$I149="INCURRIDO"),SUMIF(S!$O:$O,$I149&amp;$O149&amp;$Q149&amp;UPPER(TEXT(BN$4,"MMMMYYYY"))&amp;$Z149,IF($W$1="Pesos CLP",S!$AD:$AD,S!$AO:$AO)),0)</f>
        <v>0</v>
      </c>
      <c r="BO149" s="19">
        <f>IF(OR($I149="REAL",$I149="INCURRIDO"),SUMIF(S!$O:$O,$I149&amp;$O149&amp;$Q149&amp;UPPER(TEXT(BO$4,"MMMMYYYY"))&amp;$Z149,IF($W$1="Pesos CLP",S!$AD:$AD,S!$AO:$AO)),0)</f>
        <v>0</v>
      </c>
      <c r="BP149" s="19">
        <f>IF(OR($I149="REAL",$I149="INCURRIDO"),SUMIF(S!$O:$O,$I149&amp;$O149&amp;$Q149&amp;UPPER(TEXT(BP$4,"MMMMYYYY"))&amp;$Z149,IF($W$1="Pesos CLP",S!$AD:$AD,S!$AO:$AO)),0)</f>
        <v>0</v>
      </c>
      <c r="BQ149" s="19">
        <f>IF(OR($I149="REAL",$I149="INCURRIDO"),SUMIF(S!$O:$O,$I149&amp;$O149&amp;$Q149&amp;UPPER(TEXT(BQ$4,"MMMMYYYY"))&amp;$Z149,IF($W$1="Pesos CLP",S!$AD:$AD,S!$AO:$AO)),0)</f>
        <v>0</v>
      </c>
      <c r="BR149" s="19">
        <f>IF(OR($I149="REAL",$I149="INCURRIDO"),SUMIF(S!$O:$O,$I149&amp;$O149&amp;$Q149&amp;UPPER(TEXT(BR$4,"MMMMYYYY"))&amp;$Z149,IF($W$1="Pesos CLP",S!$AD:$AD,S!$AO:$AO)),0)</f>
        <v>0</v>
      </c>
      <c r="BS149" s="19">
        <f>IF(OR($I149="REAL",$I149="INCURRIDO"),SUMIF(S!$O:$O,$I149&amp;$O149&amp;$Q149&amp;UPPER(TEXT(BS$4,"MMMMYYYY"))&amp;$Z149,IF($W$1="Pesos CLP",S!$AD:$AD,S!$AO:$AO)),0)</f>
        <v>0</v>
      </c>
      <c r="BT149" s="19">
        <f>IF(OR($I149="REAL",$I149="INCURRIDO"),SUMIF(S!$O:$O,$I149&amp;$O149&amp;$Q149&amp;UPPER(TEXT(BT$4,"MMMMYYYY"))&amp;$Z149,IF($W$1="Pesos CLP",S!$AD:$AD,S!$AO:$AO)),0)</f>
        <v>0</v>
      </c>
      <c r="BU149" s="19">
        <f>IF(OR($I149="REAL",$I149="INCURRIDO"),SUMIF(S!$O:$O,$I149&amp;$O149&amp;$Q149&amp;UPPER(TEXT(BU$4,"MMMMYYYY"))&amp;$Z149,IF($W$1="Pesos CLP",S!$AD:$AD,S!$AO:$AO)),0)</f>
        <v>0</v>
      </c>
      <c r="BV149" s="19">
        <f>IF(OR($I149="REAL",$I149="INCURRIDO"),SUMIF(S!$O:$O,$I149&amp;$O149&amp;$Q149&amp;UPPER(TEXT(BV$4,"MMMMYYYY"))&amp;$Z149,IF($W$1="Pesos CLP",S!$AD:$AD,S!$AO:$AO)),0)</f>
        <v>0</v>
      </c>
      <c r="BW149" s="19">
        <f>IF(OR($I149="REAL",$I149="INCURRIDO"),SUMIF(S!$O:$O,$I149&amp;$O149&amp;$Q149&amp;UPPER(TEXT(BW$4,"MMMMYYYY"))&amp;$Z149,IF($W$1="Pesos CLP",S!$AD:$AD,S!$AO:$AO)),0)</f>
        <v>0</v>
      </c>
      <c r="BX149" s="19">
        <f>IF(OR($I149="REAL",$I149="INCURRIDO"),SUMIF(S!$O:$O,$I149&amp;$O149&amp;$Q149&amp;UPPER(TEXT(BX$4,"MMMMYYYY"))&amp;$Z149,IF($W$1="Pesos CLP",S!$AD:$AD,S!$AO:$AO)),0)</f>
        <v>0</v>
      </c>
      <c r="BY149" s="19">
        <f>IF(OR($I149="REAL",$I149="INCURRIDO"),SUMIF(S!$O:$O,$I149&amp;$O149&amp;$Q149&amp;UPPER(TEXT(BY$4,"MMMMYYYY"))&amp;$Z149,IF($W$1="Pesos CLP",S!$AD:$AD,S!$AO:$AO)),0)</f>
        <v>0</v>
      </c>
      <c r="BZ149" s="19">
        <f>IF(OR($I149="REAL",$I149="INCURRIDO"),SUMIF(S!$O:$O,$I149&amp;$O149&amp;$Q149&amp;UPPER(TEXT(BZ$4,"MMMMYYYY"))&amp;$Z149,IF($W$1="Pesos CLP",S!$AD:$AD,S!$AO:$AO)),0)</f>
        <v>0</v>
      </c>
      <c r="CA149" s="19">
        <f>IF(OR($I149="REAL",$I149="INCURRIDO"),SUMIF(S!$O:$O,$I149&amp;$O149&amp;$Q149&amp;UPPER(TEXT(CA$4,"MMMMYYYY"))&amp;$Z149,IF($W$1="Pesos CLP",S!$AD:$AD,S!$AO:$AO)),0)</f>
        <v>0</v>
      </c>
      <c r="CB149" s="19">
        <f>IF(OR($I149="REAL",$I149="INCURRIDO"),SUMIF(S!$O:$O,$I149&amp;$O149&amp;$Q149&amp;UPPER(TEXT(CB$4,"MMMMYYYY"))&amp;$Z149,IF($W$1="Pesos CLP",S!$AD:$AD,S!$AO:$AO)),0)</f>
        <v>0</v>
      </c>
      <c r="CC149" s="19">
        <f>IF(OR($I149="REAL",$I149="INCURRIDO"),SUMIF(S!$O:$O,$I149&amp;$O149&amp;$Q149&amp;UPPER(TEXT(CC$4,"MMMMYYYY"))&amp;$Z149,IF($W$1="Pesos CLP",S!$AD:$AD,S!$AO:$AO)),0)</f>
        <v>0</v>
      </c>
      <c r="CD149" s="19">
        <f>IF(OR($I149="REAL",$I149="INCURRIDO"),SUMIF(S!$O:$O,$I149&amp;$O149&amp;$Q149&amp;UPPER(TEXT(CD$4,"MMMMYYYY"))&amp;$Z149,IF($W$1="Pesos CLP",S!$AD:$AD,S!$AO:$AO)),0)</f>
        <v>0</v>
      </c>
      <c r="CE149" s="19">
        <f>IF(OR($I149="REAL",$I149="INCURRIDO"),SUMIF(S!$O:$O,$I149&amp;$O149&amp;$Q149&amp;UPPER(TEXT(CE$4,"MMMMYYYY"))&amp;$Z149,IF($W$1="Pesos CLP",S!$AD:$AD,S!$AO:$AO)),0)</f>
        <v>0</v>
      </c>
      <c r="CF149" s="19">
        <f>IF(OR($I149="REAL",$I149="INCURRIDO"),SUMIF(S!$O:$O,$I149&amp;$O149&amp;$Q149&amp;UPPER(TEXT(CF$4,"MMMMYYYY"))&amp;$Z149,IF($W$1="Pesos CLP",S!$AD:$AD,S!$AO:$AO)),0)</f>
        <v>0</v>
      </c>
      <c r="CG149" s="19">
        <f>IF(OR($I149="REAL",$I149="INCURRIDO"),SUMIF(S!$O:$O,$I149&amp;$O149&amp;$Q149&amp;UPPER(TEXT(CG$4,"MMMMYYYY"))&amp;$Z149,IF($W$1="Pesos CLP",S!$AD:$AD,S!$AO:$AO)),0)</f>
        <v>0</v>
      </c>
      <c r="CH149" s="19">
        <f>IF(OR($I149="REAL",$I149="INCURRIDO"),SUMIF(S!$O:$O,$I149&amp;$O149&amp;$Q149&amp;UPPER(TEXT(CH$4,"MMMMYYYY"))&amp;$Z149,IF($W$1="Pesos CLP",S!$AD:$AD,S!$AO:$AO)),0)</f>
        <v>0</v>
      </c>
      <c r="CI149" s="19">
        <f>IF(OR($I149="REAL",$I149="INCURRIDO"),SUMIF(S!$O:$O,$I149&amp;$O149&amp;$Q149&amp;UPPER(TEXT(CI$4,"MMMMYYYY"))&amp;$Z149,IF($W$1="Pesos CLP",S!$AD:$AD,S!$AO:$AO)),0)</f>
        <v>0</v>
      </c>
      <c r="CJ149" s="19">
        <f>IF(OR($I149="REAL",$I149="INCURRIDO"),SUMIF(S!$O:$O,$I149&amp;$O149&amp;$Q149&amp;UPPER(TEXT(CJ$4,"MMMMYYYY"))&amp;$Z149,IF($W$1="Pesos CLP",S!$AD:$AD,S!$AO:$AO)),0)</f>
        <v>0</v>
      </c>
      <c r="CK149" s="378">
        <f t="shared" si="145"/>
        <v>21557.670268948637</v>
      </c>
      <c r="CL149" s="378">
        <f t="shared" si="145"/>
        <v>0</v>
      </c>
      <c r="CM149" s="378">
        <f t="shared" si="145"/>
        <v>0</v>
      </c>
      <c r="CN149" s="378">
        <f t="shared" si="145"/>
        <v>0</v>
      </c>
      <c r="CO149" s="378">
        <f t="shared" si="145"/>
        <v>0</v>
      </c>
      <c r="CP149" s="378">
        <f t="shared" si="145"/>
        <v>0</v>
      </c>
      <c r="CQ149" s="378">
        <f t="shared" si="145"/>
        <v>0</v>
      </c>
      <c r="CR149" s="378">
        <f t="shared" si="145"/>
        <v>0</v>
      </c>
      <c r="CS149" s="378">
        <f t="shared" si="145"/>
        <v>0</v>
      </c>
      <c r="CT149" s="378">
        <f t="shared" si="146"/>
        <v>0</v>
      </c>
      <c r="CU149" s="378">
        <f t="shared" si="146"/>
        <v>0</v>
      </c>
      <c r="CV149" s="378">
        <f t="shared" si="146"/>
        <v>0</v>
      </c>
      <c r="CW149" s="378">
        <f t="shared" si="146"/>
        <v>0</v>
      </c>
      <c r="CX149" s="378">
        <f t="shared" si="146"/>
        <v>0</v>
      </c>
      <c r="CY149" s="378">
        <f t="shared" si="146"/>
        <v>0</v>
      </c>
      <c r="CZ149" s="378">
        <f t="shared" si="146"/>
        <v>0</v>
      </c>
      <c r="DA149" s="378">
        <f t="shared" si="146"/>
        <v>0</v>
      </c>
      <c r="DB149" s="378">
        <f t="shared" si="146"/>
        <v>0</v>
      </c>
      <c r="DC149" s="378">
        <f t="shared" si="144"/>
        <v>0</v>
      </c>
      <c r="DD149" s="378">
        <f t="shared" si="147"/>
        <v>0</v>
      </c>
      <c r="DE149" s="378">
        <f t="shared" si="147"/>
        <v>0</v>
      </c>
      <c r="DF149" s="378">
        <f t="shared" si="147"/>
        <v>0</v>
      </c>
      <c r="DG149" s="378">
        <f t="shared" si="147"/>
        <v>0</v>
      </c>
      <c r="DH149" s="378">
        <f t="shared" ref="DH149:DH155" si="151">(IF(AND(AND($T149&gt;=(DH$4-DAY(DH$4)+1),$T149&lt;=DH$4),AND($U149&gt;=(DH$4-DAY(DH$4)+1),$U149&lt;=DH$4)),$U149-$T149+1,IF(AND($T149&gt;=(DH$4-DAY(DH$4)+1),$T149&lt;=DH$4),DH$4-$T149+1,IF(AND($U149&gt;=(DH$4-DAY(DH$4)+1),$U149&lt;=DH$4),$U149-(DH$4-DAY(DH$4)+1)+1,IF(OR(AND((DH$4-DAY(DH$4)+1)&gt;=$T149,(DH$4-DAY(DH$4)+1)&lt;=$U149),AND((DH$4&gt;=$T149),(DH$4&lt;=$U149))),DH$4-(DH$4-DAY(DH$4)+1)+1,0))))/IF($R149="mes",_xlfn.DAYS(DH$4,(DH$4-DAY(DH$4)+1))+1,(_xlfn.DAYS($U149,$T149)+1))*$S149)*IF($X$1="Físico",1,$X149)</f>
        <v>0</v>
      </c>
      <c r="DI149" s="378">
        <f t="shared" si="148"/>
        <v>0</v>
      </c>
      <c r="DJ149" s="378">
        <f t="shared" si="148"/>
        <v>0</v>
      </c>
      <c r="DK149" s="378">
        <f t="shared" si="148"/>
        <v>0</v>
      </c>
      <c r="DL149" s="378">
        <f t="shared" si="148"/>
        <v>0</v>
      </c>
      <c r="DM149" s="378">
        <f t="shared" si="148"/>
        <v>0</v>
      </c>
      <c r="DN149" s="378">
        <f t="shared" si="148"/>
        <v>0</v>
      </c>
      <c r="DO149" s="378">
        <f t="shared" si="148"/>
        <v>0</v>
      </c>
      <c r="DP149" s="378">
        <f t="shared" si="148"/>
        <v>0</v>
      </c>
      <c r="DQ149" s="378">
        <f t="shared" si="148"/>
        <v>0</v>
      </c>
      <c r="DR149" s="378">
        <f t="shared" si="148"/>
        <v>0</v>
      </c>
      <c r="DS149" s="378">
        <f t="shared" si="149"/>
        <v>0</v>
      </c>
      <c r="DT149" s="378">
        <f t="shared" si="149"/>
        <v>0</v>
      </c>
      <c r="DU149" s="378">
        <f t="shared" si="149"/>
        <v>0</v>
      </c>
      <c r="DV149" s="378">
        <f t="shared" si="149"/>
        <v>0</v>
      </c>
      <c r="DW149" s="378">
        <f t="shared" si="149"/>
        <v>0</v>
      </c>
      <c r="DX149" s="378">
        <f t="shared" si="149"/>
        <v>0</v>
      </c>
      <c r="DY149" s="378">
        <f t="shared" si="149"/>
        <v>0</v>
      </c>
      <c r="DZ149" s="378">
        <f t="shared" si="149"/>
        <v>0</v>
      </c>
      <c r="EA149" s="378">
        <f t="shared" si="149"/>
        <v>0</v>
      </c>
      <c r="EB149" s="378">
        <f t="shared" si="149"/>
        <v>0</v>
      </c>
      <c r="EC149" s="378">
        <f t="shared" si="150"/>
        <v>0</v>
      </c>
      <c r="ED149" s="378">
        <f t="shared" si="150"/>
        <v>0</v>
      </c>
      <c r="EE149" s="378">
        <f t="shared" si="150"/>
        <v>0</v>
      </c>
      <c r="EF149" s="378">
        <f t="shared" si="150"/>
        <v>0</v>
      </c>
      <c r="EG149" s="378">
        <f t="shared" si="150"/>
        <v>0</v>
      </c>
      <c r="EH149" s="378">
        <f t="shared" si="150"/>
        <v>0</v>
      </c>
      <c r="EI149" s="378">
        <f t="shared" si="150"/>
        <v>0</v>
      </c>
      <c r="EJ149" s="378">
        <f t="shared" si="150"/>
        <v>0</v>
      </c>
      <c r="EK149" s="378">
        <f t="shared" si="150"/>
        <v>0</v>
      </c>
      <c r="EL149" s="378">
        <f t="shared" si="150"/>
        <v>0</v>
      </c>
      <c r="EM149" s="378">
        <f t="shared" si="150"/>
        <v>0</v>
      </c>
      <c r="EN149" s="378">
        <f t="shared" si="150"/>
        <v>0</v>
      </c>
      <c r="EO149" s="378">
        <f t="shared" si="150"/>
        <v>0</v>
      </c>
      <c r="EP149" s="378">
        <f t="shared" si="150"/>
        <v>0</v>
      </c>
      <c r="EQ149" s="378">
        <f t="shared" si="150"/>
        <v>0</v>
      </c>
    </row>
    <row r="150" spans="1:147" x14ac:dyDescent="0.3">
      <c r="A150" s="368"/>
      <c r="B150" s="368"/>
      <c r="C150" s="368"/>
      <c r="D150" s="368">
        <f t="shared" si="136"/>
        <v>1.0658056259248334</v>
      </c>
      <c r="E150" s="368" t="str">
        <f>VLOOKUP(TEXT(Z150,0),'G2'!B:D,3,0)</f>
        <v>ME</v>
      </c>
      <c r="F150" s="816">
        <f t="shared" si="135"/>
        <v>0</v>
      </c>
      <c r="G150" s="755">
        <f t="shared" si="137"/>
        <v>0</v>
      </c>
      <c r="H150" s="756" t="s">
        <v>1190</v>
      </c>
      <c r="I150" s="370" t="s">
        <v>93</v>
      </c>
      <c r="J150" s="370" t="s">
        <v>22</v>
      </c>
      <c r="K150" s="368">
        <v>510102</v>
      </c>
      <c r="L150" s="368" t="s">
        <v>619</v>
      </c>
      <c r="M150" s="369"/>
      <c r="N150" s="370" t="s">
        <v>1056</v>
      </c>
      <c r="O150" s="370" t="s">
        <v>621</v>
      </c>
      <c r="P150" s="643" t="s">
        <v>1167</v>
      </c>
      <c r="Q150" s="370" t="s">
        <v>695</v>
      </c>
      <c r="R150" s="370" t="s">
        <v>26</v>
      </c>
      <c r="S150" s="719">
        <v>10</v>
      </c>
      <c r="T150" s="678">
        <v>45839</v>
      </c>
      <c r="U150" s="678">
        <v>46387</v>
      </c>
      <c r="V150" s="373">
        <v>18</v>
      </c>
      <c r="W150" s="374">
        <v>1512591.3443125235</v>
      </c>
      <c r="X150" s="17" cm="1">
        <f t="array" ref="X150">+IF($W$1="Pesos CLP",W150,W150/TC)*MB_24A25</f>
        <v>1724.6136215158911</v>
      </c>
      <c r="Y150" s="18">
        <f t="shared" si="107"/>
        <v>189707.49836674801</v>
      </c>
      <c r="Z150">
        <v>91243120</v>
      </c>
      <c r="AA150" s="19">
        <f>IF(OR($I150="REAL",$I150="INCURRIDO"),SUMIF(S!$O:$O,$I150&amp;$O150&amp;$Q150&amp;UPPER(TEXT(AA$4,"MMMMYYYY"))&amp;$Z150,IF($W$1="Pesos CLP",S!$AD:$AD,S!$AO:$AO)),0)</f>
        <v>0</v>
      </c>
      <c r="AB150" s="19">
        <f>IF(OR($I150="REAL",$I150="INCURRIDO"),SUMIF(S!$O:$O,$I150&amp;$O150&amp;$Q150&amp;UPPER(TEXT(AB$4,"MMMMYYYY"))&amp;$Z150,IF($W$1="Pesos CLP",S!$AD:$AD,S!$AO:$AO)),0)</f>
        <v>0</v>
      </c>
      <c r="AC150" s="19">
        <f>IF(OR($I150="REAL",$I150="INCURRIDO"),SUMIF(S!$O:$O,$I150&amp;$O150&amp;$Q150&amp;UPPER(TEXT(AC$4,"MMMMYYYY"))&amp;$Z150,IF($W$1="Pesos CLP",S!$AD:$AD,S!$AO:$AO)),0)</f>
        <v>0</v>
      </c>
      <c r="AD150" s="19">
        <f>IF(OR($I150="REAL",$I150="INCURRIDO"),SUMIF(S!$O:$O,$I150&amp;$O150&amp;$Q150&amp;UPPER(TEXT(AD$4,"MMMMYYYY"))&amp;$Z150,IF($W$1="Pesos CLP",S!$AD:$AD,S!$AO:$AO)),0)</f>
        <v>0</v>
      </c>
      <c r="AE150" s="19">
        <f>IF(OR($I150="REAL",$I150="INCURRIDO"),SUMIF(S!$O:$O,$I150&amp;$O150&amp;$Q150&amp;UPPER(TEXT(AE$4,"MMMMYYYY"))&amp;$Z150,IF($W$1="Pesos CLP",S!$AD:$AD,S!$AO:$AO)),0)</f>
        <v>0</v>
      </c>
      <c r="AF150" s="19">
        <f>IF(OR($I150="REAL",$I150="INCURRIDO"),SUMIF(S!$O:$O,$I150&amp;$O150&amp;$Q150&amp;UPPER(TEXT(AF$4,"MMMMYYYY"))&amp;$Z150,IF($W$1="Pesos CLP",S!$AD:$AD,S!$AO:$AO)),0)</f>
        <v>0</v>
      </c>
      <c r="AG150" s="19">
        <f>IF(OR($I150="REAL",$I150="INCURRIDO"),SUMIF(S!$O:$O,$I150&amp;$O150&amp;$Q150&amp;UPPER(TEXT(AG$4,"MMMMYYYY"))&amp;$Z150,IF($W$1="Pesos CLP",S!$AD:$AD,S!$AO:$AO)),0)</f>
        <v>0</v>
      </c>
      <c r="AH150" s="19">
        <f>IF(OR($I150="REAL",$I150="INCURRIDO"),SUMIF(S!$O:$O,$I150&amp;$O150&amp;$Q150&amp;UPPER(TEXT(AH$4,"MMMMYYYY"))&amp;$Z150,IF($W$1="Pesos CLP",S!$AD:$AD,S!$AO:$AO)),0)</f>
        <v>0</v>
      </c>
      <c r="AI150" s="19">
        <f>IF(OR($I150="REAL",$I150="INCURRIDO"),SUMIF(S!$O:$O,$I150&amp;$O150&amp;$Q150&amp;UPPER(TEXT(AI$4,"MMMMYYYY"))&amp;$Z150,IF($W$1="Pesos CLP",S!$AD:$AD,S!$AO:$AO)),0)</f>
        <v>0</v>
      </c>
      <c r="AJ150" s="19">
        <f>IF(OR($I150="REAL",$I150="INCURRIDO"),SUMIF(S!$O:$O,$I150&amp;$O150&amp;$Q150&amp;UPPER(TEXT(AJ$4,"MMMMYYYY"))&amp;$Z150,IF($W$1="Pesos CLP",S!$AD:$AD,S!$AO:$AO)),0)</f>
        <v>0</v>
      </c>
      <c r="AK150" s="19">
        <f>IF(OR($I150="REAL",$I150="INCURRIDO"),SUMIF(S!$O:$O,$I150&amp;$O150&amp;$Q150&amp;UPPER(TEXT(AK$4,"MMMMYYYY"))&amp;$Z150,IF($W$1="Pesos CLP",S!$AD:$AD,S!$AO:$AO)),0)</f>
        <v>0</v>
      </c>
      <c r="AL150" s="19">
        <f>IF(OR($I150="REAL",$I150="INCURRIDO"),SUMIF(S!$O:$O,$I150&amp;$O150&amp;$Q150&amp;UPPER(TEXT(AL$4,"MMMMYYYY"))&amp;$Z150,IF($W$1="Pesos CLP",S!$AD:$AD,S!$AO:$AO)),0)</f>
        <v>0</v>
      </c>
      <c r="AM150" s="19">
        <f>IF(OR($I150="REAL",$I150="INCURRIDO"),SUMIF(S!$O:$O,$I150&amp;$O150&amp;$Q150&amp;UPPER(TEXT(AM$4,"MMMMYYYY"))&amp;$Z150,IF($W$1="Pesos CLP",S!$AD:$AD,S!$AO:$AO)),0)</f>
        <v>0</v>
      </c>
      <c r="AN150" s="19">
        <f>IF(OR($I150="REAL",$I150="INCURRIDO"),SUMIF(S!$O:$O,$I150&amp;$O150&amp;$Q150&amp;UPPER(TEXT(AN$4,"MMMMYYYY"))&amp;$Z150,IF($W$1="Pesos CLP",S!$AD:$AD,S!$AO:$AO)),0)</f>
        <v>0</v>
      </c>
      <c r="AO150" s="19">
        <f>IF(OR($I150="REAL",$I150="INCURRIDO"),SUMIF(S!$O:$O,$I150&amp;$O150&amp;$Q150&amp;UPPER(TEXT(AO$4,"MMMMYYYY"))&amp;$Z150,IF($W$1="Pesos CLP",S!$AD:$AD,S!$AO:$AO)),0)</f>
        <v>0</v>
      </c>
      <c r="AP150" s="19">
        <f>IF(OR($I150="REAL",$I150="INCURRIDO"),SUMIF(S!$O:$O,$I150&amp;$O150&amp;$Q150&amp;UPPER(TEXT(AP$4,"MMMMYYYY"))&amp;$Z150,IF($W$1="Pesos CLP",S!$AD:$AD,S!$AO:$AO)),0)</f>
        <v>0</v>
      </c>
      <c r="AQ150" s="19">
        <f>IF(OR($I150="REAL",$I150="INCURRIDO"),SUMIF(S!$O:$O,$I150&amp;$O150&amp;$Q150&amp;UPPER(TEXT(AQ$4,"MMMMYYYY"))&amp;$Z150,IF($W$1="Pesos CLP",S!$AD:$AD,S!$AO:$AO)),0)</f>
        <v>0</v>
      </c>
      <c r="AR150" s="19">
        <f>IF(OR($I150="REAL",$I150="INCURRIDO"),SUMIF(S!$O:$O,$I150&amp;$O150&amp;$Q150&amp;UPPER(TEXT(AR$4,"MMMMYYYY"))&amp;$Z150,IF($W$1="Pesos CLP",S!$AD:$AD,S!$AO:$AO)),0)</f>
        <v>0</v>
      </c>
      <c r="AS150" s="19">
        <f>IF(OR($I150="REAL",$I150="INCURRIDO"),SUMIF(S!$O:$O,$I150&amp;$O150&amp;$Q150&amp;UPPER(TEXT(AS$4,"MMMMYYYY"))&amp;$Z150,IF($W$1="Pesos CLP",S!$AD:$AD,S!$AO:$AO)),0)</f>
        <v>0</v>
      </c>
      <c r="AT150" s="19">
        <f>IF(OR($I150="REAL",$I150="INCURRIDO"),SUMIF(S!$O:$O,$I150&amp;$O150&amp;$Q150&amp;UPPER(TEXT(AT$4,"MMMMYYYY"))&amp;$Z150,IF($W$1="Pesos CLP",S!$AD:$AD,S!$AO:$AO)),0)</f>
        <v>0</v>
      </c>
      <c r="AU150" s="19">
        <f>IF(OR($I150="REAL",$I150="INCURRIDO"),SUMIF(S!$O:$O,$I150&amp;$O150&amp;$Q150&amp;UPPER(TEXT(AU$4,"MMMMYYYY"))&amp;$Z150,IF($W$1="Pesos CLP",S!$AD:$AD,S!$AO:$AO)),0)</f>
        <v>0</v>
      </c>
      <c r="AV150" s="19">
        <f>IF(OR($I150="REAL",$I150="INCURRIDO"),SUMIF(S!$O:$O,$I150&amp;$O150&amp;$Q150&amp;UPPER(TEXT(AV$4,"MMMMYYYY"))&amp;$Z150,IF($W$1="Pesos CLP",S!$AD:$AD,S!$AO:$AO)),0)</f>
        <v>0</v>
      </c>
      <c r="AW150" s="19">
        <f>IF(OR($I150="REAL",$I150="INCURRIDO"),SUMIF(S!$O:$O,$I150&amp;$O150&amp;$Q150&amp;UPPER(TEXT(AW$4,"MMMMYYYY"))&amp;$Z150,IF($W$1="Pesos CLP",S!$AD:$AD,S!$AO:$AO)),0)</f>
        <v>0</v>
      </c>
      <c r="AX150" s="19">
        <f>IF(OR($I150="REAL",$I150="INCURRIDO"),SUMIF(S!$O:$O,$I150&amp;$O150&amp;$Q150&amp;UPPER(TEXT(AX$4,"MMMMYYYY"))&amp;$Z150,IF($W$1="Pesos CLP",S!$AD:$AD,S!$AO:$AO)),0)</f>
        <v>0</v>
      </c>
      <c r="AY150" s="19">
        <f>IF(OR($I150="REAL",$I150="INCURRIDO"),SUMIF(S!$O:$O,$I150&amp;$O150&amp;$Q150&amp;UPPER(TEXT(AY$4,"MMMMYYYY"))&amp;$Z150,IF($W$1="Pesos CLP",S!$AD:$AD,S!$AO:$AO)),0)</f>
        <v>0</v>
      </c>
      <c r="AZ150" s="19">
        <f>IF(OR($I150="REAL",$I150="INCURRIDO"),SUMIF(S!$O:$O,$I150&amp;$O150&amp;$Q150&amp;UPPER(TEXT(AZ$4,"MMMMYYYY"))&amp;$Z150,IF($W$1="Pesos CLP",S!$AD:$AD,S!$AO:$AO)),0)</f>
        <v>0</v>
      </c>
      <c r="BA150" s="19">
        <f>IF(OR($I150="REAL",$I150="INCURRIDO"),SUMIF(S!$O:$O,$I150&amp;$O150&amp;$Q150&amp;UPPER(TEXT(BA$4,"MMMMYYYY"))&amp;$Z150,IF($W$1="Pesos CLP",S!$AD:$AD,S!$AO:$AO)),0)</f>
        <v>0</v>
      </c>
      <c r="BB150" s="19">
        <f>IF(OR($I150="REAL",$I150="INCURRIDO"),SUMIF(S!$O:$O,$I150&amp;$O150&amp;$Q150&amp;UPPER(TEXT(BB$4,"MMMMYYYY"))&amp;$Z150,IF($W$1="Pesos CLP",S!$AD:$AD,S!$AO:$AO)),0)</f>
        <v>0</v>
      </c>
      <c r="BC150" s="19">
        <f>IF(OR($I150="REAL",$I150="INCURRIDO"),SUMIF(S!$O:$O,$I150&amp;$O150&amp;$Q150&amp;UPPER(TEXT(BC$4,"MMMMYYYY"))&amp;$Z150,IF($W$1="Pesos CLP",S!$AD:$AD,S!$AO:$AO)),0)</f>
        <v>0</v>
      </c>
      <c r="BD150" s="19">
        <f>IF(OR($I150="REAL",$I150="INCURRIDO"),SUMIF(S!$O:$O,$I150&amp;$O150&amp;$Q150&amp;UPPER(TEXT(BD$4,"MMMMYYYY"))&amp;$Z150,IF($W$1="Pesos CLP",S!$AD:$AD,S!$AO:$AO)),0)</f>
        <v>0</v>
      </c>
      <c r="BE150" s="19">
        <f>IF(OR($I150="REAL",$I150="INCURRIDO"),SUMIF(S!$O:$O,$I150&amp;$O150&amp;$Q150&amp;UPPER(TEXT(BE$4,"MMMMYYYY"))&amp;$Z150,IF($W$1="Pesos CLP",S!$AD:$AD,S!$AO:$AO)),0)</f>
        <v>0</v>
      </c>
      <c r="BF150" s="19">
        <f>IF(OR($I150="REAL",$I150="INCURRIDO"),SUMIF(S!$O:$O,$I150&amp;$O150&amp;$Q150&amp;UPPER(TEXT(BF$4,"MMMMYYYY"))&amp;$Z150,IF($W$1="Pesos CLP",S!$AD:$AD,S!$AO:$AO)),0)</f>
        <v>0</v>
      </c>
      <c r="BG150" s="19">
        <f>IF(OR($I150="REAL",$I150="INCURRIDO"),SUMIF(S!$O:$O,$I150&amp;$O150&amp;$Q150&amp;UPPER(TEXT(BG$4,"MMMMYYYY"))&amp;$Z150,IF($W$1="Pesos CLP",S!$AD:$AD,S!$AO:$AO)),0)</f>
        <v>0</v>
      </c>
      <c r="BH150" s="19">
        <f>IF(OR($I150="REAL",$I150="INCURRIDO"),SUMIF(S!$O:$O,$I150&amp;$O150&amp;$Q150&amp;UPPER(TEXT(BH$4,"MMMMYYYY"))&amp;$Z150,IF($W$1="Pesos CLP",S!$AD:$AD,S!$AO:$AO)),0)</f>
        <v>0</v>
      </c>
      <c r="BI150" s="19">
        <f>IF(OR($I150="REAL",$I150="INCURRIDO"),SUMIF(S!$O:$O,$I150&amp;$O150&amp;$Q150&amp;UPPER(TEXT(BI$4,"MMMMYYYY"))&amp;$Z150,IF($W$1="Pesos CLP",S!$AD:$AD,S!$AO:$AO)),0)</f>
        <v>0</v>
      </c>
      <c r="BJ150" s="19">
        <f>IF(OR($I150="REAL",$I150="INCURRIDO"),SUMIF(S!$O:$O,$I150&amp;$O150&amp;$Q150&amp;UPPER(TEXT(BJ$4,"MMMMYYYY"))&amp;$Z150,IF($W$1="Pesos CLP",S!$AD:$AD,S!$AO:$AO)),0)</f>
        <v>0</v>
      </c>
      <c r="BK150" s="19">
        <f>IF(OR($I150="REAL",$I150="INCURRIDO"),SUMIF(S!$O:$O,$I150&amp;$O150&amp;$Q150&amp;UPPER(TEXT(BK$4,"MMMMYYYY"))&amp;$Z150,IF($W$1="Pesos CLP",S!$AD:$AD,S!$AO:$AO)),0)</f>
        <v>0</v>
      </c>
      <c r="BL150" s="19">
        <f>IF(OR($I150="REAL",$I150="INCURRIDO"),SUMIF(S!$O:$O,$I150&amp;$O150&amp;$Q150&amp;UPPER(TEXT(BL$4,"MMMMYYYY"))&amp;$Z150,IF($W$1="Pesos CLP",S!$AD:$AD,S!$AO:$AO)),0)</f>
        <v>0</v>
      </c>
      <c r="BM150" s="19">
        <f>IF(OR($I150="REAL",$I150="INCURRIDO"),SUMIF(S!$O:$O,$I150&amp;$O150&amp;$Q150&amp;UPPER(TEXT(BM$4,"MMMMYYYY"))&amp;$Z150,IF($W$1="Pesos CLP",S!$AD:$AD,S!$AO:$AO)),0)</f>
        <v>0</v>
      </c>
      <c r="BN150" s="19">
        <f>IF(OR($I150="REAL",$I150="INCURRIDO"),SUMIF(S!$O:$O,$I150&amp;$O150&amp;$Q150&amp;UPPER(TEXT(BN$4,"MMMMYYYY"))&amp;$Z150,IF($W$1="Pesos CLP",S!$AD:$AD,S!$AO:$AO)),0)</f>
        <v>0</v>
      </c>
      <c r="BO150" s="19">
        <f>IF(OR($I150="REAL",$I150="INCURRIDO"),SUMIF(S!$O:$O,$I150&amp;$O150&amp;$Q150&amp;UPPER(TEXT(BO$4,"MMMMYYYY"))&amp;$Z150,IF($W$1="Pesos CLP",S!$AD:$AD,S!$AO:$AO)),0)</f>
        <v>0</v>
      </c>
      <c r="BP150" s="19">
        <f>IF(OR($I150="REAL",$I150="INCURRIDO"),SUMIF(S!$O:$O,$I150&amp;$O150&amp;$Q150&amp;UPPER(TEXT(BP$4,"MMMMYYYY"))&amp;$Z150,IF($W$1="Pesos CLP",S!$AD:$AD,S!$AO:$AO)),0)</f>
        <v>0</v>
      </c>
      <c r="BQ150" s="19">
        <f>IF(OR($I150="REAL",$I150="INCURRIDO"),SUMIF(S!$O:$O,$I150&amp;$O150&amp;$Q150&amp;UPPER(TEXT(BQ$4,"MMMMYYYY"))&amp;$Z150,IF($W$1="Pesos CLP",S!$AD:$AD,S!$AO:$AO)),0)</f>
        <v>0</v>
      </c>
      <c r="BR150" s="19">
        <f>IF(OR($I150="REAL",$I150="INCURRIDO"),SUMIF(S!$O:$O,$I150&amp;$O150&amp;$Q150&amp;UPPER(TEXT(BR$4,"MMMMYYYY"))&amp;$Z150,IF($W$1="Pesos CLP",S!$AD:$AD,S!$AO:$AO)),0)</f>
        <v>0</v>
      </c>
      <c r="BS150" s="19">
        <f>IF(OR($I150="REAL",$I150="INCURRIDO"),SUMIF(S!$O:$O,$I150&amp;$O150&amp;$Q150&amp;UPPER(TEXT(BS$4,"MMMMYYYY"))&amp;$Z150,IF($W$1="Pesos CLP",S!$AD:$AD,S!$AO:$AO)),0)</f>
        <v>0</v>
      </c>
      <c r="BT150" s="19">
        <f>IF(OR($I150="REAL",$I150="INCURRIDO"),SUMIF(S!$O:$O,$I150&amp;$O150&amp;$Q150&amp;UPPER(TEXT(BT$4,"MMMMYYYY"))&amp;$Z150,IF($W$1="Pesos CLP",S!$AD:$AD,S!$AO:$AO)),0)</f>
        <v>0</v>
      </c>
      <c r="BU150" s="19">
        <f>IF(OR($I150="REAL",$I150="INCURRIDO"),SUMIF(S!$O:$O,$I150&amp;$O150&amp;$Q150&amp;UPPER(TEXT(BU$4,"MMMMYYYY"))&amp;$Z150,IF($W$1="Pesos CLP",S!$AD:$AD,S!$AO:$AO)),0)</f>
        <v>0</v>
      </c>
      <c r="BV150" s="19">
        <f>IF(OR($I150="REAL",$I150="INCURRIDO"),SUMIF(S!$O:$O,$I150&amp;$O150&amp;$Q150&amp;UPPER(TEXT(BV$4,"MMMMYYYY"))&amp;$Z150,IF($W$1="Pesos CLP",S!$AD:$AD,S!$AO:$AO)),0)</f>
        <v>0</v>
      </c>
      <c r="BW150" s="19">
        <f>IF(OR($I150="REAL",$I150="INCURRIDO"),SUMIF(S!$O:$O,$I150&amp;$O150&amp;$Q150&amp;UPPER(TEXT(BW$4,"MMMMYYYY"))&amp;$Z150,IF($W$1="Pesos CLP",S!$AD:$AD,S!$AO:$AO)),0)</f>
        <v>0</v>
      </c>
      <c r="BX150" s="19">
        <f>IF(OR($I150="REAL",$I150="INCURRIDO"),SUMIF(S!$O:$O,$I150&amp;$O150&amp;$Q150&amp;UPPER(TEXT(BX$4,"MMMMYYYY"))&amp;$Z150,IF($W$1="Pesos CLP",S!$AD:$AD,S!$AO:$AO)),0)</f>
        <v>0</v>
      </c>
      <c r="BY150" s="19">
        <f>IF(OR($I150="REAL",$I150="INCURRIDO"),SUMIF(S!$O:$O,$I150&amp;$O150&amp;$Q150&amp;UPPER(TEXT(BY$4,"MMMMYYYY"))&amp;$Z150,IF($W$1="Pesos CLP",S!$AD:$AD,S!$AO:$AO)),0)</f>
        <v>0</v>
      </c>
      <c r="BZ150" s="19">
        <f>IF(OR($I150="REAL",$I150="INCURRIDO"),SUMIF(S!$O:$O,$I150&amp;$O150&amp;$Q150&amp;UPPER(TEXT(BZ$4,"MMMMYYYY"))&amp;$Z150,IF($W$1="Pesos CLP",S!$AD:$AD,S!$AO:$AO)),0)</f>
        <v>0</v>
      </c>
      <c r="CA150" s="19">
        <f>IF(OR($I150="REAL",$I150="INCURRIDO"),SUMIF(S!$O:$O,$I150&amp;$O150&amp;$Q150&amp;UPPER(TEXT(CA$4,"MMMMYYYY"))&amp;$Z150,IF($W$1="Pesos CLP",S!$AD:$AD,S!$AO:$AO)),0)</f>
        <v>0</v>
      </c>
      <c r="CB150" s="19">
        <f>IF(OR($I150="REAL",$I150="INCURRIDO"),SUMIF(S!$O:$O,$I150&amp;$O150&amp;$Q150&amp;UPPER(TEXT(CB$4,"MMMMYYYY"))&amp;$Z150,IF($W$1="Pesos CLP",S!$AD:$AD,S!$AO:$AO)),0)</f>
        <v>0</v>
      </c>
      <c r="CC150" s="19">
        <f>IF(OR($I150="REAL",$I150="INCURRIDO"),SUMIF(S!$O:$O,$I150&amp;$O150&amp;$Q150&amp;UPPER(TEXT(CC$4,"MMMMYYYY"))&amp;$Z150,IF($W$1="Pesos CLP",S!$AD:$AD,S!$AO:$AO)),0)</f>
        <v>0</v>
      </c>
      <c r="CD150" s="19">
        <f>IF(OR($I150="REAL",$I150="INCURRIDO"),SUMIF(S!$O:$O,$I150&amp;$O150&amp;$Q150&amp;UPPER(TEXT(CD$4,"MMMMYYYY"))&amp;$Z150,IF($W$1="Pesos CLP",S!$AD:$AD,S!$AO:$AO)),0)</f>
        <v>0</v>
      </c>
      <c r="CE150" s="19">
        <f>IF(OR($I150="REAL",$I150="INCURRIDO"),SUMIF(S!$O:$O,$I150&amp;$O150&amp;$Q150&amp;UPPER(TEXT(CE$4,"MMMMYYYY"))&amp;$Z150,IF($W$1="Pesos CLP",S!$AD:$AD,S!$AO:$AO)),0)</f>
        <v>0</v>
      </c>
      <c r="CF150" s="19">
        <f>IF(OR($I150="REAL",$I150="INCURRIDO"),SUMIF(S!$O:$O,$I150&amp;$O150&amp;$Q150&amp;UPPER(TEXT(CF$4,"MMMMYYYY"))&amp;$Z150,IF($W$1="Pesos CLP",S!$AD:$AD,S!$AO:$AO)),0)</f>
        <v>0</v>
      </c>
      <c r="CG150" s="19">
        <f>IF(OR($I150="REAL",$I150="INCURRIDO"),SUMIF(S!$O:$O,$I150&amp;$O150&amp;$Q150&amp;UPPER(TEXT(CG$4,"MMMMYYYY"))&amp;$Z150,IF($W$1="Pesos CLP",S!$AD:$AD,S!$AO:$AO)),0)</f>
        <v>0</v>
      </c>
      <c r="CH150" s="19">
        <f>IF(OR($I150="REAL",$I150="INCURRIDO"),SUMIF(S!$O:$O,$I150&amp;$O150&amp;$Q150&amp;UPPER(TEXT(CH$4,"MMMMYYYY"))&amp;$Z150,IF($W$1="Pesos CLP",S!$AD:$AD,S!$AO:$AO)),0)</f>
        <v>0</v>
      </c>
      <c r="CI150" s="19">
        <f>IF(OR($I150="REAL",$I150="INCURRIDO"),SUMIF(S!$O:$O,$I150&amp;$O150&amp;$Q150&amp;UPPER(TEXT(CI$4,"MMMMYYYY"))&amp;$Z150,IF($W$1="Pesos CLP",S!$AD:$AD,S!$AO:$AO)),0)</f>
        <v>0</v>
      </c>
      <c r="CJ150" s="19">
        <f>IF(OR($I150="REAL",$I150="INCURRIDO"),SUMIF(S!$O:$O,$I150&amp;$O150&amp;$Q150&amp;UPPER(TEXT(CJ$4,"MMMMYYYY"))&amp;$Z150,IF($W$1="Pesos CLP",S!$AD:$AD,S!$AO:$AO)),0)</f>
        <v>0</v>
      </c>
      <c r="CK150" s="378">
        <f t="shared" si="145"/>
        <v>17246.136215158909</v>
      </c>
      <c r="CL150" s="378">
        <f t="shared" si="145"/>
        <v>17246.136215158909</v>
      </c>
      <c r="CM150" s="378">
        <f t="shared" si="145"/>
        <v>17246.136215158909</v>
      </c>
      <c r="CN150" s="378">
        <f t="shared" si="145"/>
        <v>17246.136215158909</v>
      </c>
      <c r="CO150" s="378">
        <f t="shared" si="145"/>
        <v>17246.136215158909</v>
      </c>
      <c r="CP150" s="378">
        <f t="shared" si="145"/>
        <v>17246.136215158909</v>
      </c>
      <c r="CQ150" s="378">
        <f t="shared" si="145"/>
        <v>17246.136215158909</v>
      </c>
      <c r="CR150" s="378">
        <f t="shared" si="145"/>
        <v>17246.136215158909</v>
      </c>
      <c r="CS150" s="378">
        <f t="shared" si="145"/>
        <v>17246.136215158909</v>
      </c>
      <c r="CT150" s="378">
        <f t="shared" si="146"/>
        <v>17246.136215158909</v>
      </c>
      <c r="CU150" s="378">
        <f t="shared" si="146"/>
        <v>17246.136215158909</v>
      </c>
      <c r="CV150" s="378">
        <f t="shared" si="146"/>
        <v>0</v>
      </c>
      <c r="CW150" s="378">
        <f t="shared" si="146"/>
        <v>0</v>
      </c>
      <c r="CX150" s="378">
        <f t="shared" si="146"/>
        <v>0</v>
      </c>
      <c r="CY150" s="378">
        <f t="shared" si="146"/>
        <v>0</v>
      </c>
      <c r="CZ150" s="378">
        <f t="shared" si="146"/>
        <v>0</v>
      </c>
      <c r="DA150" s="378">
        <f t="shared" si="146"/>
        <v>0</v>
      </c>
      <c r="DB150" s="378">
        <f t="shared" si="146"/>
        <v>0</v>
      </c>
      <c r="DC150" s="378">
        <f t="shared" si="144"/>
        <v>0</v>
      </c>
      <c r="DD150" s="378">
        <f t="shared" si="147"/>
        <v>0</v>
      </c>
      <c r="DE150" s="378">
        <f t="shared" si="147"/>
        <v>0</v>
      </c>
      <c r="DF150" s="378">
        <f t="shared" si="147"/>
        <v>0</v>
      </c>
      <c r="DG150" s="378">
        <f t="shared" si="147"/>
        <v>0</v>
      </c>
      <c r="DH150" s="378">
        <f t="shared" si="151"/>
        <v>0</v>
      </c>
      <c r="DI150" s="378">
        <f t="shared" si="148"/>
        <v>0</v>
      </c>
      <c r="DJ150" s="378">
        <f t="shared" si="148"/>
        <v>0</v>
      </c>
      <c r="DK150" s="378">
        <f t="shared" si="148"/>
        <v>0</v>
      </c>
      <c r="DL150" s="378">
        <f t="shared" si="148"/>
        <v>0</v>
      </c>
      <c r="DM150" s="378">
        <f t="shared" si="148"/>
        <v>0</v>
      </c>
      <c r="DN150" s="378">
        <f t="shared" si="148"/>
        <v>0</v>
      </c>
      <c r="DO150" s="378">
        <f t="shared" si="148"/>
        <v>0</v>
      </c>
      <c r="DP150" s="378">
        <f t="shared" si="148"/>
        <v>0</v>
      </c>
      <c r="DQ150" s="378">
        <f t="shared" si="148"/>
        <v>0</v>
      </c>
      <c r="DR150" s="378">
        <f t="shared" si="148"/>
        <v>0</v>
      </c>
      <c r="DS150" s="378">
        <f t="shared" si="149"/>
        <v>0</v>
      </c>
      <c r="DT150" s="378">
        <f t="shared" si="149"/>
        <v>0</v>
      </c>
      <c r="DU150" s="378">
        <f t="shared" si="149"/>
        <v>0</v>
      </c>
      <c r="DV150" s="378">
        <f t="shared" si="149"/>
        <v>0</v>
      </c>
      <c r="DW150" s="378">
        <f t="shared" si="149"/>
        <v>0</v>
      </c>
      <c r="DX150" s="378">
        <f t="shared" si="149"/>
        <v>0</v>
      </c>
      <c r="DY150" s="378">
        <f t="shared" si="149"/>
        <v>0</v>
      </c>
      <c r="DZ150" s="378">
        <f t="shared" si="149"/>
        <v>0</v>
      </c>
      <c r="EA150" s="378">
        <f t="shared" si="149"/>
        <v>0</v>
      </c>
      <c r="EB150" s="378">
        <f t="shared" si="149"/>
        <v>0</v>
      </c>
      <c r="EC150" s="378">
        <f t="shared" si="150"/>
        <v>0</v>
      </c>
      <c r="ED150" s="378">
        <f t="shared" si="150"/>
        <v>0</v>
      </c>
      <c r="EE150" s="378">
        <f t="shared" si="150"/>
        <v>0</v>
      </c>
      <c r="EF150" s="378">
        <f t="shared" si="150"/>
        <v>0</v>
      </c>
      <c r="EG150" s="378">
        <f t="shared" si="150"/>
        <v>0</v>
      </c>
      <c r="EH150" s="378">
        <f t="shared" si="150"/>
        <v>0</v>
      </c>
      <c r="EI150" s="378">
        <f t="shared" si="150"/>
        <v>0</v>
      </c>
      <c r="EJ150" s="378">
        <f t="shared" si="150"/>
        <v>0</v>
      </c>
      <c r="EK150" s="378">
        <f t="shared" si="150"/>
        <v>0</v>
      </c>
      <c r="EL150" s="378">
        <f t="shared" si="150"/>
        <v>0</v>
      </c>
      <c r="EM150" s="378">
        <f t="shared" si="150"/>
        <v>0</v>
      </c>
      <c r="EN150" s="378">
        <f t="shared" si="150"/>
        <v>0</v>
      </c>
      <c r="EO150" s="378">
        <f t="shared" si="150"/>
        <v>0</v>
      </c>
      <c r="EP150" s="378">
        <f t="shared" si="150"/>
        <v>0</v>
      </c>
      <c r="EQ150" s="378">
        <f t="shared" si="150"/>
        <v>0</v>
      </c>
    </row>
    <row r="151" spans="1:147" x14ac:dyDescent="0.3">
      <c r="A151" s="368"/>
      <c r="B151" s="368"/>
      <c r="C151" s="368"/>
      <c r="D151" s="368">
        <f t="shared" si="136"/>
        <v>1.0658056259248334</v>
      </c>
      <c r="E151" s="368" t="str">
        <f>VLOOKUP(TEXT(Z151,0),'G2'!B:D,3,0)</f>
        <v>ME</v>
      </c>
      <c r="F151" s="816">
        <f t="shared" si="135"/>
        <v>0</v>
      </c>
      <c r="G151" s="755">
        <f t="shared" si="137"/>
        <v>0</v>
      </c>
      <c r="H151" s="756" t="s">
        <v>1190</v>
      </c>
      <c r="I151" s="370" t="s">
        <v>93</v>
      </c>
      <c r="J151" s="370" t="s">
        <v>22</v>
      </c>
      <c r="K151" s="368">
        <v>510102</v>
      </c>
      <c r="L151" s="368" t="s">
        <v>619</v>
      </c>
      <c r="M151" s="369"/>
      <c r="N151" s="370" t="s">
        <v>1099</v>
      </c>
      <c r="O151" s="370" t="s">
        <v>621</v>
      </c>
      <c r="P151" s="643" t="s">
        <v>1166</v>
      </c>
      <c r="Q151" s="370" t="s">
        <v>695</v>
      </c>
      <c r="R151" s="370" t="s">
        <v>26</v>
      </c>
      <c r="S151" s="719">
        <v>10</v>
      </c>
      <c r="T151" s="678">
        <v>46388</v>
      </c>
      <c r="U151" s="678">
        <v>46873</v>
      </c>
      <c r="V151" s="373">
        <v>16</v>
      </c>
      <c r="W151" s="374">
        <v>1512591.3443125235</v>
      </c>
      <c r="X151" s="17" cm="1">
        <f t="array" ref="X151">+IF($W$1="Pesos CLP",W151,W151/TC)*MB_24A25</f>
        <v>1724.6136215158911</v>
      </c>
      <c r="Y151" s="18">
        <f t="shared" si="107"/>
        <v>275938.17944254255</v>
      </c>
      <c r="Z151">
        <v>91243120</v>
      </c>
      <c r="AA151" s="19">
        <f>IF(OR($I151="REAL",$I151="INCURRIDO"),SUMIF(S!$O:$O,$I151&amp;$O151&amp;$Q151&amp;UPPER(TEXT(AA$4,"MMMMYYYY"))&amp;$Z151,IF($W$1="Pesos CLP",S!$AD:$AD,S!$AO:$AO)),0)</f>
        <v>0</v>
      </c>
      <c r="AB151" s="19">
        <f>IF(OR($I151="REAL",$I151="INCURRIDO"),SUMIF(S!$O:$O,$I151&amp;$O151&amp;$Q151&amp;UPPER(TEXT(AB$4,"MMMMYYYY"))&amp;$Z151,IF($W$1="Pesos CLP",S!$AD:$AD,S!$AO:$AO)),0)</f>
        <v>0</v>
      </c>
      <c r="AC151" s="19">
        <f>IF(OR($I151="REAL",$I151="INCURRIDO"),SUMIF(S!$O:$O,$I151&amp;$O151&amp;$Q151&amp;UPPER(TEXT(AC$4,"MMMMYYYY"))&amp;$Z151,IF($W$1="Pesos CLP",S!$AD:$AD,S!$AO:$AO)),0)</f>
        <v>0</v>
      </c>
      <c r="AD151" s="19">
        <f>IF(OR($I151="REAL",$I151="INCURRIDO"),SUMIF(S!$O:$O,$I151&amp;$O151&amp;$Q151&amp;UPPER(TEXT(AD$4,"MMMMYYYY"))&amp;$Z151,IF($W$1="Pesos CLP",S!$AD:$AD,S!$AO:$AO)),0)</f>
        <v>0</v>
      </c>
      <c r="AE151" s="19">
        <f>IF(OR($I151="REAL",$I151="INCURRIDO"),SUMIF(S!$O:$O,$I151&amp;$O151&amp;$Q151&amp;UPPER(TEXT(AE$4,"MMMMYYYY"))&amp;$Z151,IF($W$1="Pesos CLP",S!$AD:$AD,S!$AO:$AO)),0)</f>
        <v>0</v>
      </c>
      <c r="AF151" s="19">
        <f>IF(OR($I151="REAL",$I151="INCURRIDO"),SUMIF(S!$O:$O,$I151&amp;$O151&amp;$Q151&amp;UPPER(TEXT(AF$4,"MMMMYYYY"))&amp;$Z151,IF($W$1="Pesos CLP",S!$AD:$AD,S!$AO:$AO)),0)</f>
        <v>0</v>
      </c>
      <c r="AG151" s="19">
        <f>IF(OR($I151="REAL",$I151="INCURRIDO"),SUMIF(S!$O:$O,$I151&amp;$O151&amp;$Q151&amp;UPPER(TEXT(AG$4,"MMMMYYYY"))&amp;$Z151,IF($W$1="Pesos CLP",S!$AD:$AD,S!$AO:$AO)),0)</f>
        <v>0</v>
      </c>
      <c r="AH151" s="19">
        <f>IF(OR($I151="REAL",$I151="INCURRIDO"),SUMIF(S!$O:$O,$I151&amp;$O151&amp;$Q151&amp;UPPER(TEXT(AH$4,"MMMMYYYY"))&amp;$Z151,IF($W$1="Pesos CLP",S!$AD:$AD,S!$AO:$AO)),0)</f>
        <v>0</v>
      </c>
      <c r="AI151" s="19">
        <f>IF(OR($I151="REAL",$I151="INCURRIDO"),SUMIF(S!$O:$O,$I151&amp;$O151&amp;$Q151&amp;UPPER(TEXT(AI$4,"MMMMYYYY"))&amp;$Z151,IF($W$1="Pesos CLP",S!$AD:$AD,S!$AO:$AO)),0)</f>
        <v>0</v>
      </c>
      <c r="AJ151" s="19">
        <f>IF(OR($I151="REAL",$I151="INCURRIDO"),SUMIF(S!$O:$O,$I151&amp;$O151&amp;$Q151&amp;UPPER(TEXT(AJ$4,"MMMMYYYY"))&amp;$Z151,IF($W$1="Pesos CLP",S!$AD:$AD,S!$AO:$AO)),0)</f>
        <v>0</v>
      </c>
      <c r="AK151" s="19">
        <f>IF(OR($I151="REAL",$I151="INCURRIDO"),SUMIF(S!$O:$O,$I151&amp;$O151&amp;$Q151&amp;UPPER(TEXT(AK$4,"MMMMYYYY"))&amp;$Z151,IF($W$1="Pesos CLP",S!$AD:$AD,S!$AO:$AO)),0)</f>
        <v>0</v>
      </c>
      <c r="AL151" s="19">
        <f>IF(OR($I151="REAL",$I151="INCURRIDO"),SUMIF(S!$O:$O,$I151&amp;$O151&amp;$Q151&amp;UPPER(TEXT(AL$4,"MMMMYYYY"))&amp;$Z151,IF($W$1="Pesos CLP",S!$AD:$AD,S!$AO:$AO)),0)</f>
        <v>0</v>
      </c>
      <c r="AM151" s="19">
        <f>IF(OR($I151="REAL",$I151="INCURRIDO"),SUMIF(S!$O:$O,$I151&amp;$O151&amp;$Q151&amp;UPPER(TEXT(AM$4,"MMMMYYYY"))&amp;$Z151,IF($W$1="Pesos CLP",S!$AD:$AD,S!$AO:$AO)),0)</f>
        <v>0</v>
      </c>
      <c r="AN151" s="19">
        <f>IF(OR($I151="REAL",$I151="INCURRIDO"),SUMIF(S!$O:$O,$I151&amp;$O151&amp;$Q151&amp;UPPER(TEXT(AN$4,"MMMMYYYY"))&amp;$Z151,IF($W$1="Pesos CLP",S!$AD:$AD,S!$AO:$AO)),0)</f>
        <v>0</v>
      </c>
      <c r="AO151" s="19">
        <f>IF(OR($I151="REAL",$I151="INCURRIDO"),SUMIF(S!$O:$O,$I151&amp;$O151&amp;$Q151&amp;UPPER(TEXT(AO$4,"MMMMYYYY"))&amp;$Z151,IF($W$1="Pesos CLP",S!$AD:$AD,S!$AO:$AO)),0)</f>
        <v>0</v>
      </c>
      <c r="AP151" s="19">
        <f>IF(OR($I151="REAL",$I151="INCURRIDO"),SUMIF(S!$O:$O,$I151&amp;$O151&amp;$Q151&amp;UPPER(TEXT(AP$4,"MMMMYYYY"))&amp;$Z151,IF($W$1="Pesos CLP",S!$AD:$AD,S!$AO:$AO)),0)</f>
        <v>0</v>
      </c>
      <c r="AQ151" s="19">
        <f>IF(OR($I151="REAL",$I151="INCURRIDO"),SUMIF(S!$O:$O,$I151&amp;$O151&amp;$Q151&amp;UPPER(TEXT(AQ$4,"MMMMYYYY"))&amp;$Z151,IF($W$1="Pesos CLP",S!$AD:$AD,S!$AO:$AO)),0)</f>
        <v>0</v>
      </c>
      <c r="AR151" s="19">
        <f>IF(OR($I151="REAL",$I151="INCURRIDO"),SUMIF(S!$O:$O,$I151&amp;$O151&amp;$Q151&amp;UPPER(TEXT(AR$4,"MMMMYYYY"))&amp;$Z151,IF($W$1="Pesos CLP",S!$AD:$AD,S!$AO:$AO)),0)</f>
        <v>0</v>
      </c>
      <c r="AS151" s="19">
        <f>IF(OR($I151="REAL",$I151="INCURRIDO"),SUMIF(S!$O:$O,$I151&amp;$O151&amp;$Q151&amp;UPPER(TEXT(AS$4,"MMMMYYYY"))&amp;$Z151,IF($W$1="Pesos CLP",S!$AD:$AD,S!$AO:$AO)),0)</f>
        <v>0</v>
      </c>
      <c r="AT151" s="19">
        <f>IF(OR($I151="REAL",$I151="INCURRIDO"),SUMIF(S!$O:$O,$I151&amp;$O151&amp;$Q151&amp;UPPER(TEXT(AT$4,"MMMMYYYY"))&amp;$Z151,IF($W$1="Pesos CLP",S!$AD:$AD,S!$AO:$AO)),0)</f>
        <v>0</v>
      </c>
      <c r="AU151" s="19">
        <f>IF(OR($I151="REAL",$I151="INCURRIDO"),SUMIF(S!$O:$O,$I151&amp;$O151&amp;$Q151&amp;UPPER(TEXT(AU$4,"MMMMYYYY"))&amp;$Z151,IF($W$1="Pesos CLP",S!$AD:$AD,S!$AO:$AO)),0)</f>
        <v>0</v>
      </c>
      <c r="AV151" s="19">
        <f>IF(OR($I151="REAL",$I151="INCURRIDO"),SUMIF(S!$O:$O,$I151&amp;$O151&amp;$Q151&amp;UPPER(TEXT(AV$4,"MMMMYYYY"))&amp;$Z151,IF($W$1="Pesos CLP",S!$AD:$AD,S!$AO:$AO)),0)</f>
        <v>0</v>
      </c>
      <c r="AW151" s="19">
        <f>IF(OR($I151="REAL",$I151="INCURRIDO"),SUMIF(S!$O:$O,$I151&amp;$O151&amp;$Q151&amp;UPPER(TEXT(AW$4,"MMMMYYYY"))&amp;$Z151,IF($W$1="Pesos CLP",S!$AD:$AD,S!$AO:$AO)),0)</f>
        <v>0</v>
      </c>
      <c r="AX151" s="19">
        <f>IF(OR($I151="REAL",$I151="INCURRIDO"),SUMIF(S!$O:$O,$I151&amp;$O151&amp;$Q151&amp;UPPER(TEXT(AX$4,"MMMMYYYY"))&amp;$Z151,IF($W$1="Pesos CLP",S!$AD:$AD,S!$AO:$AO)),0)</f>
        <v>0</v>
      </c>
      <c r="AY151" s="19">
        <f>IF(OR($I151="REAL",$I151="INCURRIDO"),SUMIF(S!$O:$O,$I151&amp;$O151&amp;$Q151&amp;UPPER(TEXT(AY$4,"MMMMYYYY"))&amp;$Z151,IF($W$1="Pesos CLP",S!$AD:$AD,S!$AO:$AO)),0)</f>
        <v>0</v>
      </c>
      <c r="AZ151" s="19">
        <f>IF(OR($I151="REAL",$I151="INCURRIDO"),SUMIF(S!$O:$O,$I151&amp;$O151&amp;$Q151&amp;UPPER(TEXT(AZ$4,"MMMMYYYY"))&amp;$Z151,IF($W$1="Pesos CLP",S!$AD:$AD,S!$AO:$AO)),0)</f>
        <v>0</v>
      </c>
      <c r="BA151" s="19">
        <f>IF(OR($I151="REAL",$I151="INCURRIDO"),SUMIF(S!$O:$O,$I151&amp;$O151&amp;$Q151&amp;UPPER(TEXT(BA$4,"MMMMYYYY"))&amp;$Z151,IF($W$1="Pesos CLP",S!$AD:$AD,S!$AO:$AO)),0)</f>
        <v>0</v>
      </c>
      <c r="BB151" s="19">
        <f>IF(OR($I151="REAL",$I151="INCURRIDO"),SUMIF(S!$O:$O,$I151&amp;$O151&amp;$Q151&amp;UPPER(TEXT(BB$4,"MMMMYYYY"))&amp;$Z151,IF($W$1="Pesos CLP",S!$AD:$AD,S!$AO:$AO)),0)</f>
        <v>0</v>
      </c>
      <c r="BC151" s="19">
        <f>IF(OR($I151="REAL",$I151="INCURRIDO"),SUMIF(S!$O:$O,$I151&amp;$O151&amp;$Q151&amp;UPPER(TEXT(BC$4,"MMMMYYYY"))&amp;$Z151,IF($W$1="Pesos CLP",S!$AD:$AD,S!$AO:$AO)),0)</f>
        <v>0</v>
      </c>
      <c r="BD151" s="19">
        <f>IF(OR($I151="REAL",$I151="INCURRIDO"),SUMIF(S!$O:$O,$I151&amp;$O151&amp;$Q151&amp;UPPER(TEXT(BD$4,"MMMMYYYY"))&amp;$Z151,IF($W$1="Pesos CLP",S!$AD:$AD,S!$AO:$AO)),0)</f>
        <v>0</v>
      </c>
      <c r="BE151" s="19">
        <f>IF(OR($I151="REAL",$I151="INCURRIDO"),SUMIF(S!$O:$O,$I151&amp;$O151&amp;$Q151&amp;UPPER(TEXT(BE$4,"MMMMYYYY"))&amp;$Z151,IF($W$1="Pesos CLP",S!$AD:$AD,S!$AO:$AO)),0)</f>
        <v>0</v>
      </c>
      <c r="BF151" s="19">
        <f>IF(OR($I151="REAL",$I151="INCURRIDO"),SUMIF(S!$O:$O,$I151&amp;$O151&amp;$Q151&amp;UPPER(TEXT(BF$4,"MMMMYYYY"))&amp;$Z151,IF($W$1="Pesos CLP",S!$AD:$AD,S!$AO:$AO)),0)</f>
        <v>0</v>
      </c>
      <c r="BG151" s="19">
        <f>IF(OR($I151="REAL",$I151="INCURRIDO"),SUMIF(S!$O:$O,$I151&amp;$O151&amp;$Q151&amp;UPPER(TEXT(BG$4,"MMMMYYYY"))&amp;$Z151,IF($W$1="Pesos CLP",S!$AD:$AD,S!$AO:$AO)),0)</f>
        <v>0</v>
      </c>
      <c r="BH151" s="19">
        <f>IF(OR($I151="REAL",$I151="INCURRIDO"),SUMIF(S!$O:$O,$I151&amp;$O151&amp;$Q151&amp;UPPER(TEXT(BH$4,"MMMMYYYY"))&amp;$Z151,IF($W$1="Pesos CLP",S!$AD:$AD,S!$AO:$AO)),0)</f>
        <v>0</v>
      </c>
      <c r="BI151" s="19">
        <f>IF(OR($I151="REAL",$I151="INCURRIDO"),SUMIF(S!$O:$O,$I151&amp;$O151&amp;$Q151&amp;UPPER(TEXT(BI$4,"MMMMYYYY"))&amp;$Z151,IF($W$1="Pesos CLP",S!$AD:$AD,S!$AO:$AO)),0)</f>
        <v>0</v>
      </c>
      <c r="BJ151" s="19">
        <f>IF(OR($I151="REAL",$I151="INCURRIDO"),SUMIF(S!$O:$O,$I151&amp;$O151&amp;$Q151&amp;UPPER(TEXT(BJ$4,"MMMMYYYY"))&amp;$Z151,IF($W$1="Pesos CLP",S!$AD:$AD,S!$AO:$AO)),0)</f>
        <v>0</v>
      </c>
      <c r="BK151" s="19">
        <f>IF(OR($I151="REAL",$I151="INCURRIDO"),SUMIF(S!$O:$O,$I151&amp;$O151&amp;$Q151&amp;UPPER(TEXT(BK$4,"MMMMYYYY"))&amp;$Z151,IF($W$1="Pesos CLP",S!$AD:$AD,S!$AO:$AO)),0)</f>
        <v>0</v>
      </c>
      <c r="BL151" s="19">
        <f>IF(OR($I151="REAL",$I151="INCURRIDO"),SUMIF(S!$O:$O,$I151&amp;$O151&amp;$Q151&amp;UPPER(TEXT(BL$4,"MMMMYYYY"))&amp;$Z151,IF($W$1="Pesos CLP",S!$AD:$AD,S!$AO:$AO)),0)</f>
        <v>0</v>
      </c>
      <c r="BM151" s="19">
        <f>IF(OR($I151="REAL",$I151="INCURRIDO"),SUMIF(S!$O:$O,$I151&amp;$O151&amp;$Q151&amp;UPPER(TEXT(BM$4,"MMMMYYYY"))&amp;$Z151,IF($W$1="Pesos CLP",S!$AD:$AD,S!$AO:$AO)),0)</f>
        <v>0</v>
      </c>
      <c r="BN151" s="19">
        <f>IF(OR($I151="REAL",$I151="INCURRIDO"),SUMIF(S!$O:$O,$I151&amp;$O151&amp;$Q151&amp;UPPER(TEXT(BN$4,"MMMMYYYY"))&amp;$Z151,IF($W$1="Pesos CLP",S!$AD:$AD,S!$AO:$AO)),0)</f>
        <v>0</v>
      </c>
      <c r="BO151" s="19">
        <f>IF(OR($I151="REAL",$I151="INCURRIDO"),SUMIF(S!$O:$O,$I151&amp;$O151&amp;$Q151&amp;UPPER(TEXT(BO$4,"MMMMYYYY"))&amp;$Z151,IF($W$1="Pesos CLP",S!$AD:$AD,S!$AO:$AO)),0)</f>
        <v>0</v>
      </c>
      <c r="BP151" s="19">
        <f>IF(OR($I151="REAL",$I151="INCURRIDO"),SUMIF(S!$O:$O,$I151&amp;$O151&amp;$Q151&amp;UPPER(TEXT(BP$4,"MMMMYYYY"))&amp;$Z151,IF($W$1="Pesos CLP",S!$AD:$AD,S!$AO:$AO)),0)</f>
        <v>0</v>
      </c>
      <c r="BQ151" s="19">
        <f>IF(OR($I151="REAL",$I151="INCURRIDO"),SUMIF(S!$O:$O,$I151&amp;$O151&amp;$Q151&amp;UPPER(TEXT(BQ$4,"MMMMYYYY"))&amp;$Z151,IF($W$1="Pesos CLP",S!$AD:$AD,S!$AO:$AO)),0)</f>
        <v>0</v>
      </c>
      <c r="BR151" s="19">
        <f>IF(OR($I151="REAL",$I151="INCURRIDO"),SUMIF(S!$O:$O,$I151&amp;$O151&amp;$Q151&amp;UPPER(TEXT(BR$4,"MMMMYYYY"))&amp;$Z151,IF($W$1="Pesos CLP",S!$AD:$AD,S!$AO:$AO)),0)</f>
        <v>0</v>
      </c>
      <c r="BS151" s="19">
        <f>IF(OR($I151="REAL",$I151="INCURRIDO"),SUMIF(S!$O:$O,$I151&amp;$O151&amp;$Q151&amp;UPPER(TEXT(BS$4,"MMMMYYYY"))&amp;$Z151,IF($W$1="Pesos CLP",S!$AD:$AD,S!$AO:$AO)),0)</f>
        <v>0</v>
      </c>
      <c r="BT151" s="19">
        <f>IF(OR($I151="REAL",$I151="INCURRIDO"),SUMIF(S!$O:$O,$I151&amp;$O151&amp;$Q151&amp;UPPER(TEXT(BT$4,"MMMMYYYY"))&amp;$Z151,IF($W$1="Pesos CLP",S!$AD:$AD,S!$AO:$AO)),0)</f>
        <v>0</v>
      </c>
      <c r="BU151" s="19">
        <f>IF(OR($I151="REAL",$I151="INCURRIDO"),SUMIF(S!$O:$O,$I151&amp;$O151&amp;$Q151&amp;UPPER(TEXT(BU$4,"MMMMYYYY"))&amp;$Z151,IF($W$1="Pesos CLP",S!$AD:$AD,S!$AO:$AO)),0)</f>
        <v>0</v>
      </c>
      <c r="BV151" s="19">
        <f>IF(OR($I151="REAL",$I151="INCURRIDO"),SUMIF(S!$O:$O,$I151&amp;$O151&amp;$Q151&amp;UPPER(TEXT(BV$4,"MMMMYYYY"))&amp;$Z151,IF($W$1="Pesos CLP",S!$AD:$AD,S!$AO:$AO)),0)</f>
        <v>0</v>
      </c>
      <c r="BW151" s="19">
        <f>IF(OR($I151="REAL",$I151="INCURRIDO"),SUMIF(S!$O:$O,$I151&amp;$O151&amp;$Q151&amp;UPPER(TEXT(BW$4,"MMMMYYYY"))&amp;$Z151,IF($W$1="Pesos CLP",S!$AD:$AD,S!$AO:$AO)),0)</f>
        <v>0</v>
      </c>
      <c r="BX151" s="19">
        <f>IF(OR($I151="REAL",$I151="INCURRIDO"),SUMIF(S!$O:$O,$I151&amp;$O151&amp;$Q151&amp;UPPER(TEXT(BX$4,"MMMMYYYY"))&amp;$Z151,IF($W$1="Pesos CLP",S!$AD:$AD,S!$AO:$AO)),0)</f>
        <v>0</v>
      </c>
      <c r="BY151" s="19">
        <f>IF(OR($I151="REAL",$I151="INCURRIDO"),SUMIF(S!$O:$O,$I151&amp;$O151&amp;$Q151&amp;UPPER(TEXT(BY$4,"MMMMYYYY"))&amp;$Z151,IF($W$1="Pesos CLP",S!$AD:$AD,S!$AO:$AO)),0)</f>
        <v>0</v>
      </c>
      <c r="BZ151" s="19">
        <f>IF(OR($I151="REAL",$I151="INCURRIDO"),SUMIF(S!$O:$O,$I151&amp;$O151&amp;$Q151&amp;UPPER(TEXT(BZ$4,"MMMMYYYY"))&amp;$Z151,IF($W$1="Pesos CLP",S!$AD:$AD,S!$AO:$AO)),0)</f>
        <v>0</v>
      </c>
      <c r="CA151" s="19">
        <f>IF(OR($I151="REAL",$I151="INCURRIDO"),SUMIF(S!$O:$O,$I151&amp;$O151&amp;$Q151&amp;UPPER(TEXT(CA$4,"MMMMYYYY"))&amp;$Z151,IF($W$1="Pesos CLP",S!$AD:$AD,S!$AO:$AO)),0)</f>
        <v>0</v>
      </c>
      <c r="CB151" s="19">
        <f>IF(OR($I151="REAL",$I151="INCURRIDO"),SUMIF(S!$O:$O,$I151&amp;$O151&amp;$Q151&amp;UPPER(TEXT(CB$4,"MMMMYYYY"))&amp;$Z151,IF($W$1="Pesos CLP",S!$AD:$AD,S!$AO:$AO)),0)</f>
        <v>0</v>
      </c>
      <c r="CC151" s="19">
        <f>IF(OR($I151="REAL",$I151="INCURRIDO"),SUMIF(S!$O:$O,$I151&amp;$O151&amp;$Q151&amp;UPPER(TEXT(CC$4,"MMMMYYYY"))&amp;$Z151,IF($W$1="Pesos CLP",S!$AD:$AD,S!$AO:$AO)),0)</f>
        <v>0</v>
      </c>
      <c r="CD151" s="19">
        <f>IF(OR($I151="REAL",$I151="INCURRIDO"),SUMIF(S!$O:$O,$I151&amp;$O151&amp;$Q151&amp;UPPER(TEXT(CD$4,"MMMMYYYY"))&amp;$Z151,IF($W$1="Pesos CLP",S!$AD:$AD,S!$AO:$AO)),0)</f>
        <v>0</v>
      </c>
      <c r="CE151" s="19">
        <f>IF(OR($I151="REAL",$I151="INCURRIDO"),SUMIF(S!$O:$O,$I151&amp;$O151&amp;$Q151&amp;UPPER(TEXT(CE$4,"MMMMYYYY"))&amp;$Z151,IF($W$1="Pesos CLP",S!$AD:$AD,S!$AO:$AO)),0)</f>
        <v>0</v>
      </c>
      <c r="CF151" s="19">
        <f>IF(OR($I151="REAL",$I151="INCURRIDO"),SUMIF(S!$O:$O,$I151&amp;$O151&amp;$Q151&amp;UPPER(TEXT(CF$4,"MMMMYYYY"))&amp;$Z151,IF($W$1="Pesos CLP",S!$AD:$AD,S!$AO:$AO)),0)</f>
        <v>0</v>
      </c>
      <c r="CG151" s="19">
        <f>IF(OR($I151="REAL",$I151="INCURRIDO"),SUMIF(S!$O:$O,$I151&amp;$O151&amp;$Q151&amp;UPPER(TEXT(CG$4,"MMMMYYYY"))&amp;$Z151,IF($W$1="Pesos CLP",S!$AD:$AD,S!$AO:$AO)),0)</f>
        <v>0</v>
      </c>
      <c r="CH151" s="19">
        <f>IF(OR($I151="REAL",$I151="INCURRIDO"),SUMIF(S!$O:$O,$I151&amp;$O151&amp;$Q151&amp;UPPER(TEXT(CH$4,"MMMMYYYY"))&amp;$Z151,IF($W$1="Pesos CLP",S!$AD:$AD,S!$AO:$AO)),0)</f>
        <v>0</v>
      </c>
      <c r="CI151" s="19">
        <f>IF(OR($I151="REAL",$I151="INCURRIDO"),SUMIF(S!$O:$O,$I151&amp;$O151&amp;$Q151&amp;UPPER(TEXT(CI$4,"MMMMYYYY"))&amp;$Z151,IF($W$1="Pesos CLP",S!$AD:$AD,S!$AO:$AO)),0)</f>
        <v>0</v>
      </c>
      <c r="CJ151" s="19">
        <f>IF(OR($I151="REAL",$I151="INCURRIDO"),SUMIF(S!$O:$O,$I151&amp;$O151&amp;$Q151&amp;UPPER(TEXT(CJ$4,"MMMMYYYY"))&amp;$Z151,IF($W$1="Pesos CLP",S!$AD:$AD,S!$AO:$AO)),0)</f>
        <v>0</v>
      </c>
      <c r="CK151" s="378">
        <f t="shared" si="145"/>
        <v>0</v>
      </c>
      <c r="CL151" s="378">
        <f t="shared" si="145"/>
        <v>0</v>
      </c>
      <c r="CM151" s="378">
        <f t="shared" si="145"/>
        <v>0</v>
      </c>
      <c r="CN151" s="378">
        <f t="shared" si="145"/>
        <v>0</v>
      </c>
      <c r="CO151" s="378">
        <f t="shared" si="145"/>
        <v>0</v>
      </c>
      <c r="CP151" s="378">
        <f t="shared" si="145"/>
        <v>0</v>
      </c>
      <c r="CQ151" s="378">
        <f t="shared" si="145"/>
        <v>0</v>
      </c>
      <c r="CR151" s="378">
        <f t="shared" si="145"/>
        <v>0</v>
      </c>
      <c r="CS151" s="378">
        <f t="shared" si="145"/>
        <v>0</v>
      </c>
      <c r="CT151" s="378">
        <f t="shared" si="146"/>
        <v>0</v>
      </c>
      <c r="CU151" s="378">
        <f t="shared" si="146"/>
        <v>0</v>
      </c>
      <c r="CV151" s="378">
        <f t="shared" si="146"/>
        <v>17246.136215158909</v>
      </c>
      <c r="CW151" s="378">
        <f t="shared" si="146"/>
        <v>17246.136215158909</v>
      </c>
      <c r="CX151" s="378">
        <f t="shared" si="146"/>
        <v>17246.136215158909</v>
      </c>
      <c r="CY151" s="378">
        <f t="shared" si="146"/>
        <v>17246.136215158909</v>
      </c>
      <c r="CZ151" s="378">
        <f t="shared" si="146"/>
        <v>17246.136215158909</v>
      </c>
      <c r="DA151" s="378">
        <f t="shared" si="146"/>
        <v>17246.136215158909</v>
      </c>
      <c r="DB151" s="378">
        <f t="shared" si="146"/>
        <v>17246.136215158909</v>
      </c>
      <c r="DC151" s="378">
        <f t="shared" si="144"/>
        <v>17246.136215158909</v>
      </c>
      <c r="DD151" s="378">
        <f t="shared" si="147"/>
        <v>17246.136215158909</v>
      </c>
      <c r="DE151" s="378">
        <f t="shared" si="147"/>
        <v>17246.136215158909</v>
      </c>
      <c r="DF151" s="378">
        <f t="shared" si="147"/>
        <v>17246.136215158909</v>
      </c>
      <c r="DG151" s="378">
        <f t="shared" si="147"/>
        <v>17246.136215158909</v>
      </c>
      <c r="DH151" s="378">
        <f t="shared" si="151"/>
        <v>17246.136215158909</v>
      </c>
      <c r="DI151" s="378">
        <f t="shared" si="148"/>
        <v>17246.136215158909</v>
      </c>
      <c r="DJ151" s="378">
        <f t="shared" si="148"/>
        <v>17246.136215158909</v>
      </c>
      <c r="DK151" s="378">
        <f t="shared" si="148"/>
        <v>17246.136215158909</v>
      </c>
      <c r="DL151" s="378">
        <f t="shared" si="148"/>
        <v>0</v>
      </c>
      <c r="DM151" s="378">
        <f t="shared" si="148"/>
        <v>0</v>
      </c>
      <c r="DN151" s="378">
        <f t="shared" si="148"/>
        <v>0</v>
      </c>
      <c r="DO151" s="378">
        <f t="shared" si="148"/>
        <v>0</v>
      </c>
      <c r="DP151" s="378">
        <f t="shared" si="148"/>
        <v>0</v>
      </c>
      <c r="DQ151" s="378">
        <f t="shared" si="148"/>
        <v>0</v>
      </c>
      <c r="DR151" s="378">
        <f t="shared" si="148"/>
        <v>0</v>
      </c>
      <c r="DS151" s="378">
        <f t="shared" si="149"/>
        <v>0</v>
      </c>
      <c r="DT151" s="378">
        <f t="shared" si="149"/>
        <v>0</v>
      </c>
      <c r="DU151" s="378">
        <f t="shared" si="149"/>
        <v>0</v>
      </c>
      <c r="DV151" s="378">
        <f t="shared" si="149"/>
        <v>0</v>
      </c>
      <c r="DW151" s="378">
        <f t="shared" si="149"/>
        <v>0</v>
      </c>
      <c r="DX151" s="378">
        <f t="shared" si="149"/>
        <v>0</v>
      </c>
      <c r="DY151" s="378">
        <f t="shared" si="149"/>
        <v>0</v>
      </c>
      <c r="DZ151" s="378">
        <f t="shared" si="149"/>
        <v>0</v>
      </c>
      <c r="EA151" s="378">
        <f t="shared" si="149"/>
        <v>0</v>
      </c>
      <c r="EB151" s="378">
        <f t="shared" si="149"/>
        <v>0</v>
      </c>
      <c r="EC151" s="378">
        <f t="shared" si="150"/>
        <v>0</v>
      </c>
      <c r="ED151" s="378">
        <f t="shared" si="150"/>
        <v>0</v>
      </c>
      <c r="EE151" s="378">
        <f t="shared" si="150"/>
        <v>0</v>
      </c>
      <c r="EF151" s="378">
        <f t="shared" si="150"/>
        <v>0</v>
      </c>
      <c r="EG151" s="378">
        <f t="shared" si="150"/>
        <v>0</v>
      </c>
      <c r="EH151" s="378">
        <f t="shared" si="150"/>
        <v>0</v>
      </c>
      <c r="EI151" s="378">
        <f t="shared" si="150"/>
        <v>0</v>
      </c>
      <c r="EJ151" s="378">
        <f t="shared" si="150"/>
        <v>0</v>
      </c>
      <c r="EK151" s="378">
        <f t="shared" si="150"/>
        <v>0</v>
      </c>
      <c r="EL151" s="378">
        <f t="shared" si="150"/>
        <v>0</v>
      </c>
      <c r="EM151" s="378">
        <f t="shared" si="150"/>
        <v>0</v>
      </c>
      <c r="EN151" s="378">
        <f t="shared" si="150"/>
        <v>0</v>
      </c>
      <c r="EO151" s="378">
        <f t="shared" si="150"/>
        <v>0</v>
      </c>
      <c r="EP151" s="378">
        <f t="shared" si="150"/>
        <v>0</v>
      </c>
      <c r="EQ151" s="378">
        <f t="shared" si="150"/>
        <v>0</v>
      </c>
    </row>
    <row r="152" spans="1:147" x14ac:dyDescent="0.3">
      <c r="A152" s="368"/>
      <c r="B152" s="368"/>
      <c r="C152" s="368"/>
      <c r="D152" s="368">
        <f t="shared" si="136"/>
        <v>1.0658056259248334</v>
      </c>
      <c r="E152" s="368" t="str">
        <f>VLOOKUP(TEXT(Z152,0),'G2'!B:D,3,0)</f>
        <v>ME</v>
      </c>
      <c r="F152" s="816">
        <f t="shared" si="135"/>
        <v>0</v>
      </c>
      <c r="G152" s="755">
        <f t="shared" si="137"/>
        <v>0</v>
      </c>
      <c r="H152" s="756" t="s">
        <v>1190</v>
      </c>
      <c r="I152" s="370" t="s">
        <v>1197</v>
      </c>
      <c r="J152" s="370" t="s">
        <v>22</v>
      </c>
      <c r="K152" s="368">
        <v>510102</v>
      </c>
      <c r="L152" s="368" t="s">
        <v>619</v>
      </c>
      <c r="M152" s="369"/>
      <c r="N152" s="370" t="s">
        <v>1095</v>
      </c>
      <c r="O152" s="370" t="s">
        <v>1198</v>
      </c>
      <c r="P152" s="643" t="s">
        <v>1167</v>
      </c>
      <c r="Q152" s="370" t="s">
        <v>695</v>
      </c>
      <c r="R152" s="370" t="s">
        <v>1047</v>
      </c>
      <c r="S152" s="719">
        <v>25</v>
      </c>
      <c r="T152" s="678">
        <v>45962</v>
      </c>
      <c r="U152" s="678">
        <v>45986</v>
      </c>
      <c r="V152" s="373">
        <v>1</v>
      </c>
      <c r="W152" s="374">
        <v>1512591.3443125235</v>
      </c>
      <c r="X152" s="17" cm="1">
        <f t="array" ref="X152">+IF($W$1="Pesos CLP",W152,W152/TC)*MB_24A25</f>
        <v>1724.6136215158911</v>
      </c>
      <c r="Y152" s="18">
        <f t="shared" si="107"/>
        <v>0</v>
      </c>
      <c r="Z152">
        <v>91243120</v>
      </c>
      <c r="AA152" s="19">
        <f>IF(OR($I152="REAL",$I152="INCURRIDO"),SUMIF(S!$O:$O,$I152&amp;$O152&amp;$Q152&amp;UPPER(TEXT(AA$4,"MMMMYYYY"))&amp;$Z152,IF($W$1="Pesos CLP",S!$AD:$AD,S!$AO:$AO)),0)</f>
        <v>0</v>
      </c>
      <c r="AB152" s="19">
        <f>IF(OR($I152="REAL",$I152="INCURRIDO"),SUMIF(S!$O:$O,$I152&amp;$O152&amp;$Q152&amp;UPPER(TEXT(AB$4,"MMMMYYYY"))&amp;$Z152,IF($W$1="Pesos CLP",S!$AD:$AD,S!$AO:$AO)),0)</f>
        <v>0</v>
      </c>
      <c r="AC152" s="19">
        <f>IF(OR($I152="REAL",$I152="INCURRIDO"),SUMIF(S!$O:$O,$I152&amp;$O152&amp;$Q152&amp;UPPER(TEXT(AC$4,"MMMMYYYY"))&amp;$Z152,IF($W$1="Pesos CLP",S!$AD:$AD,S!$AO:$AO)),0)</f>
        <v>0</v>
      </c>
      <c r="AD152" s="19">
        <f>IF(OR($I152="REAL",$I152="INCURRIDO"),SUMIF(S!$O:$O,$I152&amp;$O152&amp;$Q152&amp;UPPER(TEXT(AD$4,"MMMMYYYY"))&amp;$Z152,IF($W$1="Pesos CLP",S!$AD:$AD,S!$AO:$AO)),0)</f>
        <v>0</v>
      </c>
      <c r="AE152" s="19">
        <f>IF(OR($I152="REAL",$I152="INCURRIDO"),SUMIF(S!$O:$O,$I152&amp;$O152&amp;$Q152&amp;UPPER(TEXT(AE$4,"MMMMYYYY"))&amp;$Z152,IF($W$1="Pesos CLP",S!$AD:$AD,S!$AO:$AO)),0)</f>
        <v>0</v>
      </c>
      <c r="AF152" s="19">
        <f>IF(OR($I152="REAL",$I152="INCURRIDO"),SUMIF(S!$O:$O,$I152&amp;$O152&amp;$Q152&amp;UPPER(TEXT(AF$4,"MMMMYYYY"))&amp;$Z152,IF($W$1="Pesos CLP",S!$AD:$AD,S!$AO:$AO)),0)</f>
        <v>0</v>
      </c>
      <c r="AG152" s="19">
        <f>IF(OR($I152="REAL",$I152="INCURRIDO"),SUMIF(S!$O:$O,$I152&amp;$O152&amp;$Q152&amp;UPPER(TEXT(AG$4,"MMMMYYYY"))&amp;$Z152,IF($W$1="Pesos CLP",S!$AD:$AD,S!$AO:$AO)),0)</f>
        <v>0</v>
      </c>
      <c r="AH152" s="19">
        <f>IF(OR($I152="REAL",$I152="INCURRIDO"),SUMIF(S!$O:$O,$I152&amp;$O152&amp;$Q152&amp;UPPER(TEXT(AH$4,"MMMMYYYY"))&amp;$Z152,IF($W$1="Pesos CLP",S!$AD:$AD,S!$AO:$AO)),0)</f>
        <v>0</v>
      </c>
      <c r="AI152" s="19">
        <f>IF(OR($I152="REAL",$I152="INCURRIDO"),SUMIF(S!$O:$O,$I152&amp;$O152&amp;$Q152&amp;UPPER(TEXT(AI$4,"MMMMYYYY"))&amp;$Z152,IF($W$1="Pesos CLP",S!$AD:$AD,S!$AO:$AO)),0)</f>
        <v>0</v>
      </c>
      <c r="AJ152" s="19">
        <f>IF(OR($I152="REAL",$I152="INCURRIDO"),SUMIF(S!$O:$O,$I152&amp;$O152&amp;$Q152&amp;UPPER(TEXT(AJ$4,"MMMMYYYY"))&amp;$Z152,IF($W$1="Pesos CLP",S!$AD:$AD,S!$AO:$AO)),0)</f>
        <v>0</v>
      </c>
      <c r="AK152" s="19">
        <f>IF(OR($I152="REAL",$I152="INCURRIDO"),SUMIF(S!$O:$O,$I152&amp;$O152&amp;$Q152&amp;UPPER(TEXT(AK$4,"MMMMYYYY"))&amp;$Z152,IF($W$1="Pesos CLP",S!$AD:$AD,S!$AO:$AO)),0)</f>
        <v>0</v>
      </c>
      <c r="AL152" s="19">
        <f>IF(OR($I152="REAL",$I152="INCURRIDO"),SUMIF(S!$O:$O,$I152&amp;$O152&amp;$Q152&amp;UPPER(TEXT(AL$4,"MMMMYYYY"))&amp;$Z152,IF($W$1="Pesos CLP",S!$AD:$AD,S!$AO:$AO)),0)</f>
        <v>0</v>
      </c>
      <c r="AM152" s="19">
        <f>IF(OR($I152="REAL",$I152="INCURRIDO"),SUMIF(S!$O:$O,$I152&amp;$O152&amp;$Q152&amp;UPPER(TEXT(AM$4,"MMMMYYYY"))&amp;$Z152,IF($W$1="Pesos CLP",S!$AD:$AD,S!$AO:$AO)),0)</f>
        <v>0</v>
      </c>
      <c r="AN152" s="19">
        <f>IF(OR($I152="REAL",$I152="INCURRIDO"),SUMIF(S!$O:$O,$I152&amp;$O152&amp;$Q152&amp;UPPER(TEXT(AN$4,"MMMMYYYY"))&amp;$Z152,IF($W$1="Pesos CLP",S!$AD:$AD,S!$AO:$AO)),0)</f>
        <v>0</v>
      </c>
      <c r="AO152" s="19">
        <f>IF(OR($I152="REAL",$I152="INCURRIDO"),SUMIF(S!$O:$O,$I152&amp;$O152&amp;$Q152&amp;UPPER(TEXT(AO$4,"MMMMYYYY"))&amp;$Z152,IF($W$1="Pesos CLP",S!$AD:$AD,S!$AO:$AO)),0)</f>
        <v>0</v>
      </c>
      <c r="AP152" s="19">
        <f>IF(OR($I152="REAL",$I152="INCURRIDO"),SUMIF(S!$O:$O,$I152&amp;$O152&amp;$Q152&amp;UPPER(TEXT(AP$4,"MMMMYYYY"))&amp;$Z152,IF($W$1="Pesos CLP",S!$AD:$AD,S!$AO:$AO)),0)</f>
        <v>0</v>
      </c>
      <c r="AQ152" s="19">
        <f>IF(OR($I152="REAL",$I152="INCURRIDO"),SUMIF(S!$O:$O,$I152&amp;$O152&amp;$Q152&amp;UPPER(TEXT(AQ$4,"MMMMYYYY"))&amp;$Z152,IF($W$1="Pesos CLP",S!$AD:$AD,S!$AO:$AO)),0)</f>
        <v>0</v>
      </c>
      <c r="AR152" s="19">
        <f>IF(OR($I152="REAL",$I152="INCURRIDO"),SUMIF(S!$O:$O,$I152&amp;$O152&amp;$Q152&amp;UPPER(TEXT(AR$4,"MMMMYYYY"))&amp;$Z152,IF($W$1="Pesos CLP",S!$AD:$AD,S!$AO:$AO)),0)</f>
        <v>0</v>
      </c>
      <c r="AS152" s="19">
        <f>IF(OR($I152="REAL",$I152="INCURRIDO"),SUMIF(S!$O:$O,$I152&amp;$O152&amp;$Q152&amp;UPPER(TEXT(AS$4,"MMMMYYYY"))&amp;$Z152,IF($W$1="Pesos CLP",S!$AD:$AD,S!$AO:$AO)),0)</f>
        <v>0</v>
      </c>
      <c r="AT152" s="19">
        <f>IF(OR($I152="REAL",$I152="INCURRIDO"),SUMIF(S!$O:$O,$I152&amp;$O152&amp;$Q152&amp;UPPER(TEXT(AT$4,"MMMMYYYY"))&amp;$Z152,IF($W$1="Pesos CLP",S!$AD:$AD,S!$AO:$AO)),0)</f>
        <v>0</v>
      </c>
      <c r="AU152" s="19">
        <f>IF(OR($I152="REAL",$I152="INCURRIDO"),SUMIF(S!$O:$O,$I152&amp;$O152&amp;$Q152&amp;UPPER(TEXT(AU$4,"MMMMYYYY"))&amp;$Z152,IF($W$1="Pesos CLP",S!$AD:$AD,S!$AO:$AO)),0)</f>
        <v>0</v>
      </c>
      <c r="AV152" s="19">
        <f>IF(OR($I152="REAL",$I152="INCURRIDO"),SUMIF(S!$O:$O,$I152&amp;$O152&amp;$Q152&amp;UPPER(TEXT(AV$4,"MMMMYYYY"))&amp;$Z152,IF($W$1="Pesos CLP",S!$AD:$AD,S!$AO:$AO)),0)</f>
        <v>0</v>
      </c>
      <c r="AW152" s="19">
        <f>IF(OR($I152="REAL",$I152="INCURRIDO"),SUMIF(S!$O:$O,$I152&amp;$O152&amp;$Q152&amp;UPPER(TEXT(AW$4,"MMMMYYYY"))&amp;$Z152,IF($W$1="Pesos CLP",S!$AD:$AD,S!$AO:$AO)),0)</f>
        <v>0</v>
      </c>
      <c r="AX152" s="19">
        <f>IF(OR($I152="REAL",$I152="INCURRIDO"),SUMIF(S!$O:$O,$I152&amp;$O152&amp;$Q152&amp;UPPER(TEXT(AX$4,"MMMMYYYY"))&amp;$Z152,IF($W$1="Pesos CLP",S!$AD:$AD,S!$AO:$AO)),0)</f>
        <v>0</v>
      </c>
      <c r="AY152" s="19">
        <f>IF(OR($I152="REAL",$I152="INCURRIDO"),SUMIF(S!$O:$O,$I152&amp;$O152&amp;$Q152&amp;UPPER(TEXT(AY$4,"MMMMYYYY"))&amp;$Z152,IF($W$1="Pesos CLP",S!$AD:$AD,S!$AO:$AO)),0)</f>
        <v>0</v>
      </c>
      <c r="AZ152" s="19">
        <f>IF(OR($I152="REAL",$I152="INCURRIDO"),SUMIF(S!$O:$O,$I152&amp;$O152&amp;$Q152&amp;UPPER(TEXT(AZ$4,"MMMMYYYY"))&amp;$Z152,IF($W$1="Pesos CLP",S!$AD:$AD,S!$AO:$AO)),0)</f>
        <v>0</v>
      </c>
      <c r="BA152" s="19">
        <f>IF(OR($I152="REAL",$I152="INCURRIDO"),SUMIF(S!$O:$O,$I152&amp;$O152&amp;$Q152&amp;UPPER(TEXT(BA$4,"MMMMYYYY"))&amp;$Z152,IF($W$1="Pesos CLP",S!$AD:$AD,S!$AO:$AO)),0)</f>
        <v>0</v>
      </c>
      <c r="BB152" s="19">
        <f>IF(OR($I152="REAL",$I152="INCURRIDO"),SUMIF(S!$O:$O,$I152&amp;$O152&amp;$Q152&amp;UPPER(TEXT(BB$4,"MMMMYYYY"))&amp;$Z152,IF($W$1="Pesos CLP",S!$AD:$AD,S!$AO:$AO)),0)</f>
        <v>0</v>
      </c>
      <c r="BC152" s="19">
        <f>IF(OR($I152="REAL",$I152="INCURRIDO"),SUMIF(S!$O:$O,$I152&amp;$O152&amp;$Q152&amp;UPPER(TEXT(BC$4,"MMMMYYYY"))&amp;$Z152,IF($W$1="Pesos CLP",S!$AD:$AD,S!$AO:$AO)),0)</f>
        <v>0</v>
      </c>
      <c r="BD152" s="19">
        <f>IF(OR($I152="REAL",$I152="INCURRIDO"),SUMIF(S!$O:$O,$I152&amp;$O152&amp;$Q152&amp;UPPER(TEXT(BD$4,"MMMMYYYY"))&amp;$Z152,IF($W$1="Pesos CLP",S!$AD:$AD,S!$AO:$AO)),0)</f>
        <v>0</v>
      </c>
      <c r="BE152" s="19">
        <f>IF(OR($I152="REAL",$I152="INCURRIDO"),SUMIF(S!$O:$O,$I152&amp;$O152&amp;$Q152&amp;UPPER(TEXT(BE$4,"MMMMYYYY"))&amp;$Z152,IF($W$1="Pesos CLP",S!$AD:$AD,S!$AO:$AO)),0)</f>
        <v>0</v>
      </c>
      <c r="BF152" s="19">
        <f>IF(OR($I152="REAL",$I152="INCURRIDO"),SUMIF(S!$O:$O,$I152&amp;$O152&amp;$Q152&amp;UPPER(TEXT(BF$4,"MMMMYYYY"))&amp;$Z152,IF($W$1="Pesos CLP",S!$AD:$AD,S!$AO:$AO)),0)</f>
        <v>0</v>
      </c>
      <c r="BG152" s="19">
        <f>IF(OR($I152="REAL",$I152="INCURRIDO"),SUMIF(S!$O:$O,$I152&amp;$O152&amp;$Q152&amp;UPPER(TEXT(BG$4,"MMMMYYYY"))&amp;$Z152,IF($W$1="Pesos CLP",S!$AD:$AD,S!$AO:$AO)),0)</f>
        <v>0</v>
      </c>
      <c r="BH152" s="19">
        <f>IF(OR($I152="REAL",$I152="INCURRIDO"),SUMIF(S!$O:$O,$I152&amp;$O152&amp;$Q152&amp;UPPER(TEXT(BH$4,"MMMMYYYY"))&amp;$Z152,IF($W$1="Pesos CLP",S!$AD:$AD,S!$AO:$AO)),0)</f>
        <v>0</v>
      </c>
      <c r="BI152" s="19">
        <f>IF(OR($I152="REAL",$I152="INCURRIDO"),SUMIF(S!$O:$O,$I152&amp;$O152&amp;$Q152&amp;UPPER(TEXT(BI$4,"MMMMYYYY"))&amp;$Z152,IF($W$1="Pesos CLP",S!$AD:$AD,S!$AO:$AO)),0)</f>
        <v>0</v>
      </c>
      <c r="BJ152" s="19">
        <f>IF(OR($I152="REAL",$I152="INCURRIDO"),SUMIF(S!$O:$O,$I152&amp;$O152&amp;$Q152&amp;UPPER(TEXT(BJ$4,"MMMMYYYY"))&amp;$Z152,IF($W$1="Pesos CLP",S!$AD:$AD,S!$AO:$AO)),0)</f>
        <v>0</v>
      </c>
      <c r="BK152" s="19">
        <f>IF(OR($I152="REAL",$I152="INCURRIDO"),SUMIF(S!$O:$O,$I152&amp;$O152&amp;$Q152&amp;UPPER(TEXT(BK$4,"MMMMYYYY"))&amp;$Z152,IF($W$1="Pesos CLP",S!$AD:$AD,S!$AO:$AO)),0)</f>
        <v>0</v>
      </c>
      <c r="BL152" s="19">
        <f>IF(OR($I152="REAL",$I152="INCURRIDO"),SUMIF(S!$O:$O,$I152&amp;$O152&amp;$Q152&amp;UPPER(TEXT(BL$4,"MMMMYYYY"))&amp;$Z152,IF($W$1="Pesos CLP",S!$AD:$AD,S!$AO:$AO)),0)</f>
        <v>0</v>
      </c>
      <c r="BM152" s="19">
        <f>IF(OR($I152="REAL",$I152="INCURRIDO"),SUMIF(S!$O:$O,$I152&amp;$O152&amp;$Q152&amp;UPPER(TEXT(BM$4,"MMMMYYYY"))&amp;$Z152,IF($W$1="Pesos CLP",S!$AD:$AD,S!$AO:$AO)),0)</f>
        <v>0</v>
      </c>
      <c r="BN152" s="19">
        <f>IF(OR($I152="REAL",$I152="INCURRIDO"),SUMIF(S!$O:$O,$I152&amp;$O152&amp;$Q152&amp;UPPER(TEXT(BN$4,"MMMMYYYY"))&amp;$Z152,IF($W$1="Pesos CLP",S!$AD:$AD,S!$AO:$AO)),0)</f>
        <v>0</v>
      </c>
      <c r="BO152" s="19">
        <f>IF(OR($I152="REAL",$I152="INCURRIDO"),SUMIF(S!$O:$O,$I152&amp;$O152&amp;$Q152&amp;UPPER(TEXT(BO$4,"MMMMYYYY"))&amp;$Z152,IF($W$1="Pesos CLP",S!$AD:$AD,S!$AO:$AO)),0)</f>
        <v>0</v>
      </c>
      <c r="BP152" s="19">
        <f>IF(OR($I152="REAL",$I152="INCURRIDO"),SUMIF(S!$O:$O,$I152&amp;$O152&amp;$Q152&amp;UPPER(TEXT(BP$4,"MMMMYYYY"))&amp;$Z152,IF($W$1="Pesos CLP",S!$AD:$AD,S!$AO:$AO)),0)</f>
        <v>0</v>
      </c>
      <c r="BQ152" s="19">
        <f>IF(OR($I152="REAL",$I152="INCURRIDO"),SUMIF(S!$O:$O,$I152&amp;$O152&amp;$Q152&amp;UPPER(TEXT(BQ$4,"MMMMYYYY"))&amp;$Z152,IF($W$1="Pesos CLP",S!$AD:$AD,S!$AO:$AO)),0)</f>
        <v>0</v>
      </c>
      <c r="BR152" s="19">
        <f>IF(OR($I152="REAL",$I152="INCURRIDO"),SUMIF(S!$O:$O,$I152&amp;$O152&amp;$Q152&amp;UPPER(TEXT(BR$4,"MMMMYYYY"))&amp;$Z152,IF($W$1="Pesos CLP",S!$AD:$AD,S!$AO:$AO)),0)</f>
        <v>0</v>
      </c>
      <c r="BS152" s="19">
        <f>IF(OR($I152="REAL",$I152="INCURRIDO"),SUMIF(S!$O:$O,$I152&amp;$O152&amp;$Q152&amp;UPPER(TEXT(BS$4,"MMMMYYYY"))&amp;$Z152,IF($W$1="Pesos CLP",S!$AD:$AD,S!$AO:$AO)),0)</f>
        <v>0</v>
      </c>
      <c r="BT152" s="19">
        <f>IF(OR($I152="REAL",$I152="INCURRIDO"),SUMIF(S!$O:$O,$I152&amp;$O152&amp;$Q152&amp;UPPER(TEXT(BT$4,"MMMMYYYY"))&amp;$Z152,IF($W$1="Pesos CLP",S!$AD:$AD,S!$AO:$AO)),0)</f>
        <v>0</v>
      </c>
      <c r="BU152" s="19">
        <f>IF(OR($I152="REAL",$I152="INCURRIDO"),SUMIF(S!$O:$O,$I152&amp;$O152&amp;$Q152&amp;UPPER(TEXT(BU$4,"MMMMYYYY"))&amp;$Z152,IF($W$1="Pesos CLP",S!$AD:$AD,S!$AO:$AO)),0)</f>
        <v>0</v>
      </c>
      <c r="BV152" s="19">
        <f>IF(OR($I152="REAL",$I152="INCURRIDO"),SUMIF(S!$O:$O,$I152&amp;$O152&amp;$Q152&amp;UPPER(TEXT(BV$4,"MMMMYYYY"))&amp;$Z152,IF($W$1="Pesos CLP",S!$AD:$AD,S!$AO:$AO)),0)</f>
        <v>0</v>
      </c>
      <c r="BW152" s="19">
        <f>IF(OR($I152="REAL",$I152="INCURRIDO"),SUMIF(S!$O:$O,$I152&amp;$O152&amp;$Q152&amp;UPPER(TEXT(BW$4,"MMMMYYYY"))&amp;$Z152,IF($W$1="Pesos CLP",S!$AD:$AD,S!$AO:$AO)),0)</f>
        <v>0</v>
      </c>
      <c r="BX152" s="19">
        <f>IF(OR($I152="REAL",$I152="INCURRIDO"),SUMIF(S!$O:$O,$I152&amp;$O152&amp;$Q152&amp;UPPER(TEXT(BX$4,"MMMMYYYY"))&amp;$Z152,IF($W$1="Pesos CLP",S!$AD:$AD,S!$AO:$AO)),0)</f>
        <v>0</v>
      </c>
      <c r="BY152" s="19">
        <f>IF(OR($I152="REAL",$I152="INCURRIDO"),SUMIF(S!$O:$O,$I152&amp;$O152&amp;$Q152&amp;UPPER(TEXT(BY$4,"MMMMYYYY"))&amp;$Z152,IF($W$1="Pesos CLP",S!$AD:$AD,S!$AO:$AO)),0)</f>
        <v>0</v>
      </c>
      <c r="BZ152" s="19">
        <f>IF(OR($I152="REAL",$I152="INCURRIDO"),SUMIF(S!$O:$O,$I152&amp;$O152&amp;$Q152&amp;UPPER(TEXT(BZ$4,"MMMMYYYY"))&amp;$Z152,IF($W$1="Pesos CLP",S!$AD:$AD,S!$AO:$AO)),0)</f>
        <v>0</v>
      </c>
      <c r="CA152" s="19">
        <f>IF(OR($I152="REAL",$I152="INCURRIDO"),SUMIF(S!$O:$O,$I152&amp;$O152&amp;$Q152&amp;UPPER(TEXT(CA$4,"MMMMYYYY"))&amp;$Z152,IF($W$1="Pesos CLP",S!$AD:$AD,S!$AO:$AO)),0)</f>
        <v>0</v>
      </c>
      <c r="CB152" s="19">
        <f>IF(OR($I152="REAL",$I152="INCURRIDO"),SUMIF(S!$O:$O,$I152&amp;$O152&amp;$Q152&amp;UPPER(TEXT(CB$4,"MMMMYYYY"))&amp;$Z152,IF($W$1="Pesos CLP",S!$AD:$AD,S!$AO:$AO)),0)</f>
        <v>0</v>
      </c>
      <c r="CC152" s="19">
        <f>IF(OR($I152="REAL",$I152="INCURRIDO"),SUMIF(S!$O:$O,$I152&amp;$O152&amp;$Q152&amp;UPPER(TEXT(CC$4,"MMMMYYYY"))&amp;$Z152,IF($W$1="Pesos CLP",S!$AD:$AD,S!$AO:$AO)),0)</f>
        <v>0</v>
      </c>
      <c r="CD152" s="19">
        <f>IF(OR($I152="REAL",$I152="INCURRIDO"),SUMIF(S!$O:$O,$I152&amp;$O152&amp;$Q152&amp;UPPER(TEXT(CD$4,"MMMMYYYY"))&amp;$Z152,IF($W$1="Pesos CLP",S!$AD:$AD,S!$AO:$AO)),0)</f>
        <v>0</v>
      </c>
      <c r="CE152" s="19">
        <f>IF(OR($I152="REAL",$I152="INCURRIDO"),SUMIF(S!$O:$O,$I152&amp;$O152&amp;$Q152&amp;UPPER(TEXT(CE$4,"MMMMYYYY"))&amp;$Z152,IF($W$1="Pesos CLP",S!$AD:$AD,S!$AO:$AO)),0)</f>
        <v>0</v>
      </c>
      <c r="CF152" s="19">
        <f>IF(OR($I152="REAL",$I152="INCURRIDO"),SUMIF(S!$O:$O,$I152&amp;$O152&amp;$Q152&amp;UPPER(TEXT(CF$4,"MMMMYYYY"))&amp;$Z152,IF($W$1="Pesos CLP",S!$AD:$AD,S!$AO:$AO)),0)</f>
        <v>0</v>
      </c>
      <c r="CG152" s="19">
        <f>IF(OR($I152="REAL",$I152="INCURRIDO"),SUMIF(S!$O:$O,$I152&amp;$O152&amp;$Q152&amp;UPPER(TEXT(CG$4,"MMMMYYYY"))&amp;$Z152,IF($W$1="Pesos CLP",S!$AD:$AD,S!$AO:$AO)),0)</f>
        <v>0</v>
      </c>
      <c r="CH152" s="19">
        <f>IF(OR($I152="REAL",$I152="INCURRIDO"),SUMIF(S!$O:$O,$I152&amp;$O152&amp;$Q152&amp;UPPER(TEXT(CH$4,"MMMMYYYY"))&amp;$Z152,IF($W$1="Pesos CLP",S!$AD:$AD,S!$AO:$AO)),0)</f>
        <v>0</v>
      </c>
      <c r="CI152" s="19">
        <f>IF(OR($I152="REAL",$I152="INCURRIDO"),SUMIF(S!$O:$O,$I152&amp;$O152&amp;$Q152&amp;UPPER(TEXT(CI$4,"MMMMYYYY"))&amp;$Z152,IF($W$1="Pesos CLP",S!$AD:$AD,S!$AO:$AO)),0)</f>
        <v>0</v>
      </c>
      <c r="CJ152" s="19">
        <f>IF(OR($I152="REAL",$I152="INCURRIDO"),SUMIF(S!$O:$O,$I152&amp;$O152&amp;$Q152&amp;UPPER(TEXT(CJ$4,"MMMMYYYY"))&amp;$Z152,IF($W$1="Pesos CLP",S!$AD:$AD,S!$AO:$AO)),0)</f>
        <v>0</v>
      </c>
      <c r="CK152" s="378">
        <f t="shared" si="145"/>
        <v>0</v>
      </c>
      <c r="CL152" s="378">
        <f t="shared" si="145"/>
        <v>0</v>
      </c>
      <c r="CM152" s="378">
        <f t="shared" si="145"/>
        <v>0</v>
      </c>
      <c r="CN152" s="378">
        <f t="shared" si="145"/>
        <v>0</v>
      </c>
      <c r="CO152" s="378">
        <f t="shared" si="145"/>
        <v>0</v>
      </c>
      <c r="CP152" s="378">
        <f t="shared" si="145"/>
        <v>0</v>
      </c>
      <c r="CQ152" s="378">
        <f t="shared" si="145"/>
        <v>0</v>
      </c>
      <c r="CR152" s="378">
        <f t="shared" si="145"/>
        <v>0</v>
      </c>
      <c r="CS152" s="378">
        <f t="shared" si="145"/>
        <v>0</v>
      </c>
      <c r="CT152" s="378">
        <f t="shared" si="146"/>
        <v>0</v>
      </c>
      <c r="CU152" s="378">
        <f t="shared" si="146"/>
        <v>0</v>
      </c>
      <c r="CV152" s="378">
        <f t="shared" si="146"/>
        <v>0</v>
      </c>
      <c r="CW152" s="378">
        <f t="shared" si="146"/>
        <v>0</v>
      </c>
      <c r="CX152" s="378">
        <f t="shared" si="146"/>
        <v>0</v>
      </c>
      <c r="CY152" s="378">
        <f t="shared" si="146"/>
        <v>0</v>
      </c>
      <c r="CZ152" s="378">
        <f t="shared" si="146"/>
        <v>0</v>
      </c>
      <c r="DA152" s="378">
        <f t="shared" si="146"/>
        <v>0</v>
      </c>
      <c r="DB152" s="378">
        <f t="shared" si="146"/>
        <v>0</v>
      </c>
      <c r="DC152" s="378">
        <f t="shared" si="144"/>
        <v>0</v>
      </c>
      <c r="DD152" s="378">
        <f t="shared" si="147"/>
        <v>0</v>
      </c>
      <c r="DE152" s="378">
        <f t="shared" si="147"/>
        <v>0</v>
      </c>
      <c r="DF152" s="378">
        <f t="shared" si="147"/>
        <v>0</v>
      </c>
      <c r="DG152" s="378">
        <f t="shared" si="147"/>
        <v>0</v>
      </c>
      <c r="DH152" s="378">
        <f t="shared" si="151"/>
        <v>0</v>
      </c>
      <c r="DI152" s="378">
        <f t="shared" si="148"/>
        <v>0</v>
      </c>
      <c r="DJ152" s="378">
        <f t="shared" si="148"/>
        <v>0</v>
      </c>
      <c r="DK152" s="378">
        <f t="shared" si="148"/>
        <v>0</v>
      </c>
      <c r="DL152" s="378">
        <f t="shared" si="148"/>
        <v>0</v>
      </c>
      <c r="DM152" s="378">
        <f t="shared" si="148"/>
        <v>0</v>
      </c>
      <c r="DN152" s="378">
        <f t="shared" si="148"/>
        <v>0</v>
      </c>
      <c r="DO152" s="378">
        <f t="shared" si="148"/>
        <v>0</v>
      </c>
      <c r="DP152" s="378">
        <f t="shared" si="148"/>
        <v>0</v>
      </c>
      <c r="DQ152" s="378">
        <f t="shared" si="148"/>
        <v>0</v>
      </c>
      <c r="DR152" s="378">
        <f t="shared" si="148"/>
        <v>0</v>
      </c>
      <c r="DS152" s="378">
        <f t="shared" si="149"/>
        <v>0</v>
      </c>
      <c r="DT152" s="378">
        <f t="shared" si="149"/>
        <v>0</v>
      </c>
      <c r="DU152" s="378">
        <f t="shared" si="149"/>
        <v>0</v>
      </c>
      <c r="DV152" s="378">
        <f t="shared" si="149"/>
        <v>0</v>
      </c>
      <c r="DW152" s="378">
        <f t="shared" si="149"/>
        <v>0</v>
      </c>
      <c r="DX152" s="378">
        <f t="shared" si="149"/>
        <v>0</v>
      </c>
      <c r="DY152" s="378">
        <f t="shared" si="149"/>
        <v>0</v>
      </c>
      <c r="DZ152" s="378">
        <f t="shared" si="149"/>
        <v>0</v>
      </c>
      <c r="EA152" s="378">
        <f t="shared" si="149"/>
        <v>0</v>
      </c>
      <c r="EB152" s="378">
        <f t="shared" si="149"/>
        <v>0</v>
      </c>
      <c r="EC152" s="378">
        <f t="shared" si="150"/>
        <v>0</v>
      </c>
      <c r="ED152" s="378">
        <f t="shared" si="150"/>
        <v>0</v>
      </c>
      <c r="EE152" s="378">
        <f t="shared" si="150"/>
        <v>0</v>
      </c>
      <c r="EF152" s="378">
        <f t="shared" si="150"/>
        <v>0</v>
      </c>
      <c r="EG152" s="378">
        <f t="shared" si="150"/>
        <v>0</v>
      </c>
      <c r="EH152" s="378">
        <f t="shared" si="150"/>
        <v>0</v>
      </c>
      <c r="EI152" s="378">
        <f t="shared" si="150"/>
        <v>0</v>
      </c>
      <c r="EJ152" s="378">
        <f t="shared" si="150"/>
        <v>0</v>
      </c>
      <c r="EK152" s="378">
        <f t="shared" si="150"/>
        <v>0</v>
      </c>
      <c r="EL152" s="378">
        <f t="shared" si="150"/>
        <v>0</v>
      </c>
      <c r="EM152" s="378">
        <f t="shared" si="150"/>
        <v>0</v>
      </c>
      <c r="EN152" s="378">
        <f t="shared" si="150"/>
        <v>0</v>
      </c>
      <c r="EO152" s="378">
        <f t="shared" si="150"/>
        <v>0</v>
      </c>
      <c r="EP152" s="378">
        <f t="shared" si="150"/>
        <v>0</v>
      </c>
      <c r="EQ152" s="378">
        <f t="shared" si="150"/>
        <v>0</v>
      </c>
    </row>
    <row r="153" spans="1:147" x14ac:dyDescent="0.3">
      <c r="A153" s="368"/>
      <c r="B153" s="368"/>
      <c r="C153" s="368"/>
      <c r="D153" s="368">
        <f t="shared" si="136"/>
        <v>1.0658056259248334</v>
      </c>
      <c r="E153" s="368" t="str">
        <f>VLOOKUP(TEXT(Z153,0),'G2'!B:D,3,0)</f>
        <v>ME</v>
      </c>
      <c r="F153" s="816">
        <f t="shared" si="135"/>
        <v>0</v>
      </c>
      <c r="G153" s="755">
        <f t="shared" si="137"/>
        <v>0</v>
      </c>
      <c r="H153" s="756" t="s">
        <v>1190</v>
      </c>
      <c r="I153" s="370" t="s">
        <v>1197</v>
      </c>
      <c r="J153" s="370" t="s">
        <v>22</v>
      </c>
      <c r="K153" s="368">
        <v>510102</v>
      </c>
      <c r="L153" s="368" t="s">
        <v>619</v>
      </c>
      <c r="M153" s="369"/>
      <c r="N153" s="370" t="s">
        <v>1059</v>
      </c>
      <c r="O153" s="370" t="s">
        <v>1198</v>
      </c>
      <c r="P153" s="643" t="s">
        <v>1167</v>
      </c>
      <c r="Q153" s="370" t="s">
        <v>695</v>
      </c>
      <c r="R153" s="370" t="s">
        <v>1047</v>
      </c>
      <c r="S153" s="719">
        <v>25</v>
      </c>
      <c r="T153" s="678">
        <v>46113</v>
      </c>
      <c r="U153" s="678">
        <v>46142</v>
      </c>
      <c r="V153" s="373">
        <v>1</v>
      </c>
      <c r="W153" s="374">
        <v>1512591.3443125235</v>
      </c>
      <c r="X153" s="17" cm="1">
        <f t="array" ref="X153">+IF($W$1="Pesos CLP",W153,W153/TC)*MB_24A25</f>
        <v>1724.6136215158911</v>
      </c>
      <c r="Y153" s="18">
        <f t="shared" si="107"/>
        <v>43115.340537897275</v>
      </c>
      <c r="Z153">
        <v>91243120</v>
      </c>
      <c r="AA153" s="19">
        <f>IF(OR($I153="REAL",$I153="INCURRIDO"),SUMIF(S!$O:$O,$I153&amp;$O153&amp;$Q153&amp;UPPER(TEXT(AA$4,"MMMMYYYY"))&amp;$Z153,IF($W$1="Pesos CLP",S!$AD:$AD,S!$AO:$AO)),0)</f>
        <v>0</v>
      </c>
      <c r="AB153" s="19">
        <f>IF(OR($I153="REAL",$I153="INCURRIDO"),SUMIF(S!$O:$O,$I153&amp;$O153&amp;$Q153&amp;UPPER(TEXT(AB$4,"MMMMYYYY"))&amp;$Z153,IF($W$1="Pesos CLP",S!$AD:$AD,S!$AO:$AO)),0)</f>
        <v>0</v>
      </c>
      <c r="AC153" s="19">
        <f>IF(OR($I153="REAL",$I153="INCURRIDO"),SUMIF(S!$O:$O,$I153&amp;$O153&amp;$Q153&amp;UPPER(TEXT(AC$4,"MMMMYYYY"))&amp;$Z153,IF($W$1="Pesos CLP",S!$AD:$AD,S!$AO:$AO)),0)</f>
        <v>0</v>
      </c>
      <c r="AD153" s="19">
        <f>IF(OR($I153="REAL",$I153="INCURRIDO"),SUMIF(S!$O:$O,$I153&amp;$O153&amp;$Q153&amp;UPPER(TEXT(AD$4,"MMMMYYYY"))&amp;$Z153,IF($W$1="Pesos CLP",S!$AD:$AD,S!$AO:$AO)),0)</f>
        <v>0</v>
      </c>
      <c r="AE153" s="19">
        <f>IF(OR($I153="REAL",$I153="INCURRIDO"),SUMIF(S!$O:$O,$I153&amp;$O153&amp;$Q153&amp;UPPER(TEXT(AE$4,"MMMMYYYY"))&amp;$Z153,IF($W$1="Pesos CLP",S!$AD:$AD,S!$AO:$AO)),0)</f>
        <v>0</v>
      </c>
      <c r="AF153" s="19">
        <f>IF(OR($I153="REAL",$I153="INCURRIDO"),SUMIF(S!$O:$O,$I153&amp;$O153&amp;$Q153&amp;UPPER(TEXT(AF$4,"MMMMYYYY"))&amp;$Z153,IF($W$1="Pesos CLP",S!$AD:$AD,S!$AO:$AO)),0)</f>
        <v>0</v>
      </c>
      <c r="AG153" s="19">
        <f>IF(OR($I153="REAL",$I153="INCURRIDO"),SUMIF(S!$O:$O,$I153&amp;$O153&amp;$Q153&amp;UPPER(TEXT(AG$4,"MMMMYYYY"))&amp;$Z153,IF($W$1="Pesos CLP",S!$AD:$AD,S!$AO:$AO)),0)</f>
        <v>0</v>
      </c>
      <c r="AH153" s="19">
        <f>IF(OR($I153="REAL",$I153="INCURRIDO"),SUMIF(S!$O:$O,$I153&amp;$O153&amp;$Q153&amp;UPPER(TEXT(AH$4,"MMMMYYYY"))&amp;$Z153,IF($W$1="Pesos CLP",S!$AD:$AD,S!$AO:$AO)),0)</f>
        <v>0</v>
      </c>
      <c r="AI153" s="19">
        <f>IF(OR($I153="REAL",$I153="INCURRIDO"),SUMIF(S!$O:$O,$I153&amp;$O153&amp;$Q153&amp;UPPER(TEXT(AI$4,"MMMMYYYY"))&amp;$Z153,IF($W$1="Pesos CLP",S!$AD:$AD,S!$AO:$AO)),0)</f>
        <v>0</v>
      </c>
      <c r="AJ153" s="19">
        <f>IF(OR($I153="REAL",$I153="INCURRIDO"),SUMIF(S!$O:$O,$I153&amp;$O153&amp;$Q153&amp;UPPER(TEXT(AJ$4,"MMMMYYYY"))&amp;$Z153,IF($W$1="Pesos CLP",S!$AD:$AD,S!$AO:$AO)),0)</f>
        <v>0</v>
      </c>
      <c r="AK153" s="19">
        <f>IF(OR($I153="REAL",$I153="INCURRIDO"),SUMIF(S!$O:$O,$I153&amp;$O153&amp;$Q153&amp;UPPER(TEXT(AK$4,"MMMMYYYY"))&amp;$Z153,IF($W$1="Pesos CLP",S!$AD:$AD,S!$AO:$AO)),0)</f>
        <v>0</v>
      </c>
      <c r="AL153" s="19">
        <f>IF(OR($I153="REAL",$I153="INCURRIDO"),SUMIF(S!$O:$O,$I153&amp;$O153&amp;$Q153&amp;UPPER(TEXT(AL$4,"MMMMYYYY"))&amp;$Z153,IF($W$1="Pesos CLP",S!$AD:$AD,S!$AO:$AO)),0)</f>
        <v>0</v>
      </c>
      <c r="AM153" s="19">
        <f>IF(OR($I153="REAL",$I153="INCURRIDO"),SUMIF(S!$O:$O,$I153&amp;$O153&amp;$Q153&amp;UPPER(TEXT(AM$4,"MMMMYYYY"))&amp;$Z153,IF($W$1="Pesos CLP",S!$AD:$AD,S!$AO:$AO)),0)</f>
        <v>0</v>
      </c>
      <c r="AN153" s="19">
        <f>IF(OR($I153="REAL",$I153="INCURRIDO"),SUMIF(S!$O:$O,$I153&amp;$O153&amp;$Q153&amp;UPPER(TEXT(AN$4,"MMMMYYYY"))&amp;$Z153,IF($W$1="Pesos CLP",S!$AD:$AD,S!$AO:$AO)),0)</f>
        <v>0</v>
      </c>
      <c r="AO153" s="19">
        <f>IF(OR($I153="REAL",$I153="INCURRIDO"),SUMIF(S!$O:$O,$I153&amp;$O153&amp;$Q153&amp;UPPER(TEXT(AO$4,"MMMMYYYY"))&amp;$Z153,IF($W$1="Pesos CLP",S!$AD:$AD,S!$AO:$AO)),0)</f>
        <v>0</v>
      </c>
      <c r="AP153" s="19">
        <f>IF(OR($I153="REAL",$I153="INCURRIDO"),SUMIF(S!$O:$O,$I153&amp;$O153&amp;$Q153&amp;UPPER(TEXT(AP$4,"MMMMYYYY"))&amp;$Z153,IF($W$1="Pesos CLP",S!$AD:$AD,S!$AO:$AO)),0)</f>
        <v>0</v>
      </c>
      <c r="AQ153" s="19">
        <f>IF(OR($I153="REAL",$I153="INCURRIDO"),SUMIF(S!$O:$O,$I153&amp;$O153&amp;$Q153&amp;UPPER(TEXT(AQ$4,"MMMMYYYY"))&amp;$Z153,IF($W$1="Pesos CLP",S!$AD:$AD,S!$AO:$AO)),0)</f>
        <v>0</v>
      </c>
      <c r="AR153" s="19">
        <f>IF(OR($I153="REAL",$I153="INCURRIDO"),SUMIF(S!$O:$O,$I153&amp;$O153&amp;$Q153&amp;UPPER(TEXT(AR$4,"MMMMYYYY"))&amp;$Z153,IF($W$1="Pesos CLP",S!$AD:$AD,S!$AO:$AO)),0)</f>
        <v>0</v>
      </c>
      <c r="AS153" s="19">
        <f>IF(OR($I153="REAL",$I153="INCURRIDO"),SUMIF(S!$O:$O,$I153&amp;$O153&amp;$Q153&amp;UPPER(TEXT(AS$4,"MMMMYYYY"))&amp;$Z153,IF($W$1="Pesos CLP",S!$AD:$AD,S!$AO:$AO)),0)</f>
        <v>0</v>
      </c>
      <c r="AT153" s="19">
        <f>IF(OR($I153="REAL",$I153="INCURRIDO"),SUMIF(S!$O:$O,$I153&amp;$O153&amp;$Q153&amp;UPPER(TEXT(AT$4,"MMMMYYYY"))&amp;$Z153,IF($W$1="Pesos CLP",S!$AD:$AD,S!$AO:$AO)),0)</f>
        <v>0</v>
      </c>
      <c r="AU153" s="19">
        <f>IF(OR($I153="REAL",$I153="INCURRIDO"),SUMIF(S!$O:$O,$I153&amp;$O153&amp;$Q153&amp;UPPER(TEXT(AU$4,"MMMMYYYY"))&amp;$Z153,IF($W$1="Pesos CLP",S!$AD:$AD,S!$AO:$AO)),0)</f>
        <v>0</v>
      </c>
      <c r="AV153" s="19">
        <f>IF(OR($I153="REAL",$I153="INCURRIDO"),SUMIF(S!$O:$O,$I153&amp;$O153&amp;$Q153&amp;UPPER(TEXT(AV$4,"MMMMYYYY"))&amp;$Z153,IF($W$1="Pesos CLP",S!$AD:$AD,S!$AO:$AO)),0)</f>
        <v>0</v>
      </c>
      <c r="AW153" s="19">
        <f>IF(OR($I153="REAL",$I153="INCURRIDO"),SUMIF(S!$O:$O,$I153&amp;$O153&amp;$Q153&amp;UPPER(TEXT(AW$4,"MMMMYYYY"))&amp;$Z153,IF($W$1="Pesos CLP",S!$AD:$AD,S!$AO:$AO)),0)</f>
        <v>0</v>
      </c>
      <c r="AX153" s="19">
        <f>IF(OR($I153="REAL",$I153="INCURRIDO"),SUMIF(S!$O:$O,$I153&amp;$O153&amp;$Q153&amp;UPPER(TEXT(AX$4,"MMMMYYYY"))&amp;$Z153,IF($W$1="Pesos CLP",S!$AD:$AD,S!$AO:$AO)),0)</f>
        <v>0</v>
      </c>
      <c r="AY153" s="19">
        <f>IF(OR($I153="REAL",$I153="INCURRIDO"),SUMIF(S!$O:$O,$I153&amp;$O153&amp;$Q153&amp;UPPER(TEXT(AY$4,"MMMMYYYY"))&amp;$Z153,IF($W$1="Pesos CLP",S!$AD:$AD,S!$AO:$AO)),0)</f>
        <v>0</v>
      </c>
      <c r="AZ153" s="19">
        <f>IF(OR($I153="REAL",$I153="INCURRIDO"),SUMIF(S!$O:$O,$I153&amp;$O153&amp;$Q153&amp;UPPER(TEXT(AZ$4,"MMMMYYYY"))&amp;$Z153,IF($W$1="Pesos CLP",S!$AD:$AD,S!$AO:$AO)),0)</f>
        <v>0</v>
      </c>
      <c r="BA153" s="19">
        <f>IF(OR($I153="REAL",$I153="INCURRIDO"),SUMIF(S!$O:$O,$I153&amp;$O153&amp;$Q153&amp;UPPER(TEXT(BA$4,"MMMMYYYY"))&amp;$Z153,IF($W$1="Pesos CLP",S!$AD:$AD,S!$AO:$AO)),0)</f>
        <v>0</v>
      </c>
      <c r="BB153" s="19">
        <f>IF(OR($I153="REAL",$I153="INCURRIDO"),SUMIF(S!$O:$O,$I153&amp;$O153&amp;$Q153&amp;UPPER(TEXT(BB$4,"MMMMYYYY"))&amp;$Z153,IF($W$1="Pesos CLP",S!$AD:$AD,S!$AO:$AO)),0)</f>
        <v>0</v>
      </c>
      <c r="BC153" s="19">
        <f>IF(OR($I153="REAL",$I153="INCURRIDO"),SUMIF(S!$O:$O,$I153&amp;$O153&amp;$Q153&amp;UPPER(TEXT(BC$4,"MMMMYYYY"))&amp;$Z153,IF($W$1="Pesos CLP",S!$AD:$AD,S!$AO:$AO)),0)</f>
        <v>0</v>
      </c>
      <c r="BD153" s="19">
        <f>IF(OR($I153="REAL",$I153="INCURRIDO"),SUMIF(S!$O:$O,$I153&amp;$O153&amp;$Q153&amp;UPPER(TEXT(BD$4,"MMMMYYYY"))&amp;$Z153,IF($W$1="Pesos CLP",S!$AD:$AD,S!$AO:$AO)),0)</f>
        <v>0</v>
      </c>
      <c r="BE153" s="19">
        <f>IF(OR($I153="REAL",$I153="INCURRIDO"),SUMIF(S!$O:$O,$I153&amp;$O153&amp;$Q153&amp;UPPER(TEXT(BE$4,"MMMMYYYY"))&amp;$Z153,IF($W$1="Pesos CLP",S!$AD:$AD,S!$AO:$AO)),0)</f>
        <v>0</v>
      </c>
      <c r="BF153" s="19">
        <f>IF(OR($I153="REAL",$I153="INCURRIDO"),SUMIF(S!$O:$O,$I153&amp;$O153&amp;$Q153&amp;UPPER(TEXT(BF$4,"MMMMYYYY"))&amp;$Z153,IF($W$1="Pesos CLP",S!$AD:$AD,S!$AO:$AO)),0)</f>
        <v>0</v>
      </c>
      <c r="BG153" s="19">
        <f>IF(OR($I153="REAL",$I153="INCURRIDO"),SUMIF(S!$O:$O,$I153&amp;$O153&amp;$Q153&amp;UPPER(TEXT(BG$4,"MMMMYYYY"))&amp;$Z153,IF($W$1="Pesos CLP",S!$AD:$AD,S!$AO:$AO)),0)</f>
        <v>0</v>
      </c>
      <c r="BH153" s="19">
        <f>IF(OR($I153="REAL",$I153="INCURRIDO"),SUMIF(S!$O:$O,$I153&amp;$O153&amp;$Q153&amp;UPPER(TEXT(BH$4,"MMMMYYYY"))&amp;$Z153,IF($W$1="Pesos CLP",S!$AD:$AD,S!$AO:$AO)),0)</f>
        <v>0</v>
      </c>
      <c r="BI153" s="19">
        <f>IF(OR($I153="REAL",$I153="INCURRIDO"),SUMIF(S!$O:$O,$I153&amp;$O153&amp;$Q153&amp;UPPER(TEXT(BI$4,"MMMMYYYY"))&amp;$Z153,IF($W$1="Pesos CLP",S!$AD:$AD,S!$AO:$AO)),0)</f>
        <v>0</v>
      </c>
      <c r="BJ153" s="19">
        <f>IF(OR($I153="REAL",$I153="INCURRIDO"),SUMIF(S!$O:$O,$I153&amp;$O153&amp;$Q153&amp;UPPER(TEXT(BJ$4,"MMMMYYYY"))&amp;$Z153,IF($W$1="Pesos CLP",S!$AD:$AD,S!$AO:$AO)),0)</f>
        <v>0</v>
      </c>
      <c r="BK153" s="19">
        <f>IF(OR($I153="REAL",$I153="INCURRIDO"),SUMIF(S!$O:$O,$I153&amp;$O153&amp;$Q153&amp;UPPER(TEXT(BK$4,"MMMMYYYY"))&amp;$Z153,IF($W$1="Pesos CLP",S!$AD:$AD,S!$AO:$AO)),0)</f>
        <v>0</v>
      </c>
      <c r="BL153" s="19">
        <f>IF(OR($I153="REAL",$I153="INCURRIDO"),SUMIF(S!$O:$O,$I153&amp;$O153&amp;$Q153&amp;UPPER(TEXT(BL$4,"MMMMYYYY"))&amp;$Z153,IF($W$1="Pesos CLP",S!$AD:$AD,S!$AO:$AO)),0)</f>
        <v>0</v>
      </c>
      <c r="BM153" s="19">
        <f>IF(OR($I153="REAL",$I153="INCURRIDO"),SUMIF(S!$O:$O,$I153&amp;$O153&amp;$Q153&amp;UPPER(TEXT(BM$4,"MMMMYYYY"))&amp;$Z153,IF($W$1="Pesos CLP",S!$AD:$AD,S!$AO:$AO)),0)</f>
        <v>0</v>
      </c>
      <c r="BN153" s="19">
        <f>IF(OR($I153="REAL",$I153="INCURRIDO"),SUMIF(S!$O:$O,$I153&amp;$O153&amp;$Q153&amp;UPPER(TEXT(BN$4,"MMMMYYYY"))&amp;$Z153,IF($W$1="Pesos CLP",S!$AD:$AD,S!$AO:$AO)),0)</f>
        <v>0</v>
      </c>
      <c r="BO153" s="19">
        <f>IF(OR($I153="REAL",$I153="INCURRIDO"),SUMIF(S!$O:$O,$I153&amp;$O153&amp;$Q153&amp;UPPER(TEXT(BO$4,"MMMMYYYY"))&amp;$Z153,IF($W$1="Pesos CLP",S!$AD:$AD,S!$AO:$AO)),0)</f>
        <v>0</v>
      </c>
      <c r="BP153" s="19">
        <f>IF(OR($I153="REAL",$I153="INCURRIDO"),SUMIF(S!$O:$O,$I153&amp;$O153&amp;$Q153&amp;UPPER(TEXT(BP$4,"MMMMYYYY"))&amp;$Z153,IF($W$1="Pesos CLP",S!$AD:$AD,S!$AO:$AO)),0)</f>
        <v>0</v>
      </c>
      <c r="BQ153" s="19">
        <f>IF(OR($I153="REAL",$I153="INCURRIDO"),SUMIF(S!$O:$O,$I153&amp;$O153&amp;$Q153&amp;UPPER(TEXT(BQ$4,"MMMMYYYY"))&amp;$Z153,IF($W$1="Pesos CLP",S!$AD:$AD,S!$AO:$AO)),0)</f>
        <v>0</v>
      </c>
      <c r="BR153" s="19">
        <f>IF(OR($I153="REAL",$I153="INCURRIDO"),SUMIF(S!$O:$O,$I153&amp;$O153&amp;$Q153&amp;UPPER(TEXT(BR$4,"MMMMYYYY"))&amp;$Z153,IF($W$1="Pesos CLP",S!$AD:$AD,S!$AO:$AO)),0)</f>
        <v>0</v>
      </c>
      <c r="BS153" s="19">
        <f>IF(OR($I153="REAL",$I153="INCURRIDO"),SUMIF(S!$O:$O,$I153&amp;$O153&amp;$Q153&amp;UPPER(TEXT(BS$4,"MMMMYYYY"))&amp;$Z153,IF($W$1="Pesos CLP",S!$AD:$AD,S!$AO:$AO)),0)</f>
        <v>0</v>
      </c>
      <c r="BT153" s="19">
        <f>IF(OR($I153="REAL",$I153="INCURRIDO"),SUMIF(S!$O:$O,$I153&amp;$O153&amp;$Q153&amp;UPPER(TEXT(BT$4,"MMMMYYYY"))&amp;$Z153,IF($W$1="Pesos CLP",S!$AD:$AD,S!$AO:$AO)),0)</f>
        <v>0</v>
      </c>
      <c r="BU153" s="19">
        <f>IF(OR($I153="REAL",$I153="INCURRIDO"),SUMIF(S!$O:$O,$I153&amp;$O153&amp;$Q153&amp;UPPER(TEXT(BU$4,"MMMMYYYY"))&amp;$Z153,IF($W$1="Pesos CLP",S!$AD:$AD,S!$AO:$AO)),0)</f>
        <v>0</v>
      </c>
      <c r="BV153" s="19">
        <f>IF(OR($I153="REAL",$I153="INCURRIDO"),SUMIF(S!$O:$O,$I153&amp;$O153&amp;$Q153&amp;UPPER(TEXT(BV$4,"MMMMYYYY"))&amp;$Z153,IF($W$1="Pesos CLP",S!$AD:$AD,S!$AO:$AO)),0)</f>
        <v>0</v>
      </c>
      <c r="BW153" s="19">
        <f>IF(OR($I153="REAL",$I153="INCURRIDO"),SUMIF(S!$O:$O,$I153&amp;$O153&amp;$Q153&amp;UPPER(TEXT(BW$4,"MMMMYYYY"))&amp;$Z153,IF($W$1="Pesos CLP",S!$AD:$AD,S!$AO:$AO)),0)</f>
        <v>0</v>
      </c>
      <c r="BX153" s="19">
        <f>IF(OR($I153="REAL",$I153="INCURRIDO"),SUMIF(S!$O:$O,$I153&amp;$O153&amp;$Q153&amp;UPPER(TEXT(BX$4,"MMMMYYYY"))&amp;$Z153,IF($W$1="Pesos CLP",S!$AD:$AD,S!$AO:$AO)),0)</f>
        <v>0</v>
      </c>
      <c r="BY153" s="19">
        <f>IF(OR($I153="REAL",$I153="INCURRIDO"),SUMIF(S!$O:$O,$I153&amp;$O153&amp;$Q153&amp;UPPER(TEXT(BY$4,"MMMMYYYY"))&amp;$Z153,IF($W$1="Pesos CLP",S!$AD:$AD,S!$AO:$AO)),0)</f>
        <v>0</v>
      </c>
      <c r="BZ153" s="19">
        <f>IF(OR($I153="REAL",$I153="INCURRIDO"),SUMIF(S!$O:$O,$I153&amp;$O153&amp;$Q153&amp;UPPER(TEXT(BZ$4,"MMMMYYYY"))&amp;$Z153,IF($W$1="Pesos CLP",S!$AD:$AD,S!$AO:$AO)),0)</f>
        <v>0</v>
      </c>
      <c r="CA153" s="19">
        <f>IF(OR($I153="REAL",$I153="INCURRIDO"),SUMIF(S!$O:$O,$I153&amp;$O153&amp;$Q153&amp;UPPER(TEXT(CA$4,"MMMMYYYY"))&amp;$Z153,IF($W$1="Pesos CLP",S!$AD:$AD,S!$AO:$AO)),0)</f>
        <v>0</v>
      </c>
      <c r="CB153" s="19">
        <f>IF(OR($I153="REAL",$I153="INCURRIDO"),SUMIF(S!$O:$O,$I153&amp;$O153&amp;$Q153&amp;UPPER(TEXT(CB$4,"MMMMYYYY"))&amp;$Z153,IF($W$1="Pesos CLP",S!$AD:$AD,S!$AO:$AO)),0)</f>
        <v>0</v>
      </c>
      <c r="CC153" s="19">
        <f>IF(OR($I153="REAL",$I153="INCURRIDO"),SUMIF(S!$O:$O,$I153&amp;$O153&amp;$Q153&amp;UPPER(TEXT(CC$4,"MMMMYYYY"))&amp;$Z153,IF($W$1="Pesos CLP",S!$AD:$AD,S!$AO:$AO)),0)</f>
        <v>0</v>
      </c>
      <c r="CD153" s="19">
        <f>IF(OR($I153="REAL",$I153="INCURRIDO"),SUMIF(S!$O:$O,$I153&amp;$O153&amp;$Q153&amp;UPPER(TEXT(CD$4,"MMMMYYYY"))&amp;$Z153,IF($W$1="Pesos CLP",S!$AD:$AD,S!$AO:$AO)),0)</f>
        <v>0</v>
      </c>
      <c r="CE153" s="19">
        <f>IF(OR($I153="REAL",$I153="INCURRIDO"),SUMIF(S!$O:$O,$I153&amp;$O153&amp;$Q153&amp;UPPER(TEXT(CE$4,"MMMMYYYY"))&amp;$Z153,IF($W$1="Pesos CLP",S!$AD:$AD,S!$AO:$AO)),0)</f>
        <v>0</v>
      </c>
      <c r="CF153" s="19">
        <f>IF(OR($I153="REAL",$I153="INCURRIDO"),SUMIF(S!$O:$O,$I153&amp;$O153&amp;$Q153&amp;UPPER(TEXT(CF$4,"MMMMYYYY"))&amp;$Z153,IF($W$1="Pesos CLP",S!$AD:$AD,S!$AO:$AO)),0)</f>
        <v>0</v>
      </c>
      <c r="CG153" s="19">
        <f>IF(OR($I153="REAL",$I153="INCURRIDO"),SUMIF(S!$O:$O,$I153&amp;$O153&amp;$Q153&amp;UPPER(TEXT(CG$4,"MMMMYYYY"))&amp;$Z153,IF($W$1="Pesos CLP",S!$AD:$AD,S!$AO:$AO)),0)</f>
        <v>0</v>
      </c>
      <c r="CH153" s="19">
        <f>IF(OR($I153="REAL",$I153="INCURRIDO"),SUMIF(S!$O:$O,$I153&amp;$O153&amp;$Q153&amp;UPPER(TEXT(CH$4,"MMMMYYYY"))&amp;$Z153,IF($W$1="Pesos CLP",S!$AD:$AD,S!$AO:$AO)),0)</f>
        <v>0</v>
      </c>
      <c r="CI153" s="19">
        <f>IF(OR($I153="REAL",$I153="INCURRIDO"),SUMIF(S!$O:$O,$I153&amp;$O153&amp;$Q153&amp;UPPER(TEXT(CI$4,"MMMMYYYY"))&amp;$Z153,IF($W$1="Pesos CLP",S!$AD:$AD,S!$AO:$AO)),0)</f>
        <v>0</v>
      </c>
      <c r="CJ153" s="19">
        <f>IF(OR($I153="REAL",$I153="INCURRIDO"),SUMIF(S!$O:$O,$I153&amp;$O153&amp;$Q153&amp;UPPER(TEXT(CJ$4,"MMMMYYYY"))&amp;$Z153,IF($W$1="Pesos CLP",S!$AD:$AD,S!$AO:$AO)),0)</f>
        <v>0</v>
      </c>
      <c r="CK153" s="378">
        <f t="shared" si="145"/>
        <v>0</v>
      </c>
      <c r="CL153" s="378">
        <f t="shared" si="145"/>
        <v>0</v>
      </c>
      <c r="CM153" s="378">
        <f t="shared" si="145"/>
        <v>43115.340537897275</v>
      </c>
      <c r="CN153" s="378">
        <f t="shared" si="145"/>
        <v>0</v>
      </c>
      <c r="CO153" s="378">
        <f t="shared" si="145"/>
        <v>0</v>
      </c>
      <c r="CP153" s="378">
        <f t="shared" si="145"/>
        <v>0</v>
      </c>
      <c r="CQ153" s="378">
        <f t="shared" si="145"/>
        <v>0</v>
      </c>
      <c r="CR153" s="378">
        <f t="shared" si="145"/>
        <v>0</v>
      </c>
      <c r="CS153" s="378">
        <f t="shared" si="145"/>
        <v>0</v>
      </c>
      <c r="CT153" s="378">
        <f t="shared" si="146"/>
        <v>0</v>
      </c>
      <c r="CU153" s="378">
        <f t="shared" si="146"/>
        <v>0</v>
      </c>
      <c r="CV153" s="378">
        <f t="shared" si="146"/>
        <v>0</v>
      </c>
      <c r="CW153" s="378">
        <f t="shared" si="146"/>
        <v>0</v>
      </c>
      <c r="CX153" s="378">
        <f t="shared" si="146"/>
        <v>0</v>
      </c>
      <c r="CY153" s="378">
        <f t="shared" si="146"/>
        <v>0</v>
      </c>
      <c r="CZ153" s="378">
        <f t="shared" si="146"/>
        <v>0</v>
      </c>
      <c r="DA153" s="378">
        <f t="shared" si="146"/>
        <v>0</v>
      </c>
      <c r="DB153" s="378">
        <f t="shared" si="146"/>
        <v>0</v>
      </c>
      <c r="DC153" s="378">
        <f t="shared" si="144"/>
        <v>0</v>
      </c>
      <c r="DD153" s="378">
        <f t="shared" si="147"/>
        <v>0</v>
      </c>
      <c r="DE153" s="378">
        <f t="shared" si="147"/>
        <v>0</v>
      </c>
      <c r="DF153" s="378">
        <f t="shared" si="147"/>
        <v>0</v>
      </c>
      <c r="DG153" s="378">
        <f t="shared" si="147"/>
        <v>0</v>
      </c>
      <c r="DH153" s="378">
        <f t="shared" si="151"/>
        <v>0</v>
      </c>
      <c r="DI153" s="378">
        <f t="shared" si="148"/>
        <v>0</v>
      </c>
      <c r="DJ153" s="378">
        <f t="shared" si="148"/>
        <v>0</v>
      </c>
      <c r="DK153" s="378">
        <f t="shared" si="148"/>
        <v>0</v>
      </c>
      <c r="DL153" s="378">
        <f t="shared" si="148"/>
        <v>0</v>
      </c>
      <c r="DM153" s="378">
        <f t="shared" si="148"/>
        <v>0</v>
      </c>
      <c r="DN153" s="378">
        <f t="shared" si="148"/>
        <v>0</v>
      </c>
      <c r="DO153" s="378">
        <f t="shared" si="148"/>
        <v>0</v>
      </c>
      <c r="DP153" s="378">
        <f t="shared" si="148"/>
        <v>0</v>
      </c>
      <c r="DQ153" s="378">
        <f t="shared" si="148"/>
        <v>0</v>
      </c>
      <c r="DR153" s="378">
        <f t="shared" si="148"/>
        <v>0</v>
      </c>
      <c r="DS153" s="378">
        <f t="shared" si="149"/>
        <v>0</v>
      </c>
      <c r="DT153" s="378">
        <f t="shared" si="149"/>
        <v>0</v>
      </c>
      <c r="DU153" s="378">
        <f t="shared" si="149"/>
        <v>0</v>
      </c>
      <c r="DV153" s="378">
        <f t="shared" si="149"/>
        <v>0</v>
      </c>
      <c r="DW153" s="378">
        <f t="shared" si="149"/>
        <v>0</v>
      </c>
      <c r="DX153" s="378">
        <f t="shared" si="149"/>
        <v>0</v>
      </c>
      <c r="DY153" s="378">
        <f t="shared" si="149"/>
        <v>0</v>
      </c>
      <c r="DZ153" s="378">
        <f t="shared" si="149"/>
        <v>0</v>
      </c>
      <c r="EA153" s="378">
        <f t="shared" si="149"/>
        <v>0</v>
      </c>
      <c r="EB153" s="378">
        <f t="shared" si="149"/>
        <v>0</v>
      </c>
      <c r="EC153" s="378">
        <f t="shared" si="150"/>
        <v>0</v>
      </c>
      <c r="ED153" s="378">
        <f t="shared" si="150"/>
        <v>0</v>
      </c>
      <c r="EE153" s="378">
        <f t="shared" si="150"/>
        <v>0</v>
      </c>
      <c r="EF153" s="378">
        <f t="shared" si="150"/>
        <v>0</v>
      </c>
      <c r="EG153" s="378">
        <f t="shared" si="150"/>
        <v>0</v>
      </c>
      <c r="EH153" s="378">
        <f t="shared" si="150"/>
        <v>0</v>
      </c>
      <c r="EI153" s="378">
        <f t="shared" si="150"/>
        <v>0</v>
      </c>
      <c r="EJ153" s="378">
        <f t="shared" si="150"/>
        <v>0</v>
      </c>
      <c r="EK153" s="378">
        <f t="shared" si="150"/>
        <v>0</v>
      </c>
      <c r="EL153" s="378">
        <f t="shared" si="150"/>
        <v>0</v>
      </c>
      <c r="EM153" s="378">
        <f t="shared" si="150"/>
        <v>0</v>
      </c>
      <c r="EN153" s="378">
        <f t="shared" si="150"/>
        <v>0</v>
      </c>
      <c r="EO153" s="378">
        <f t="shared" si="150"/>
        <v>0</v>
      </c>
      <c r="EP153" s="378">
        <f t="shared" si="150"/>
        <v>0</v>
      </c>
      <c r="EQ153" s="378">
        <f t="shared" si="150"/>
        <v>0</v>
      </c>
    </row>
    <row r="154" spans="1:147" x14ac:dyDescent="0.3">
      <c r="A154" s="368"/>
      <c r="B154" s="368"/>
      <c r="C154" s="368"/>
      <c r="D154" s="368">
        <f t="shared" si="136"/>
        <v>1.0658056259248334</v>
      </c>
      <c r="E154" s="368" t="str">
        <f>VLOOKUP(TEXT(Z154,0),'G2'!B:D,3,0)</f>
        <v>ME</v>
      </c>
      <c r="F154" s="816">
        <f t="shared" si="135"/>
        <v>0</v>
      </c>
      <c r="G154" s="755">
        <f t="shared" si="137"/>
        <v>0</v>
      </c>
      <c r="H154" s="756" t="s">
        <v>1190</v>
      </c>
      <c r="I154" s="370" t="s">
        <v>93</v>
      </c>
      <c r="J154" s="370" t="s">
        <v>22</v>
      </c>
      <c r="K154" s="368">
        <v>510102</v>
      </c>
      <c r="L154" s="368" t="s">
        <v>619</v>
      </c>
      <c r="M154" s="369"/>
      <c r="N154" s="370" t="s">
        <v>1096</v>
      </c>
      <c r="O154" s="370" t="s">
        <v>621</v>
      </c>
      <c r="P154" s="643" t="s">
        <v>1166</v>
      </c>
      <c r="Q154" s="370" t="s">
        <v>695</v>
      </c>
      <c r="R154" s="370" t="s">
        <v>1047</v>
      </c>
      <c r="S154" s="719">
        <v>25</v>
      </c>
      <c r="T154" s="678">
        <v>46447</v>
      </c>
      <c r="U154" s="678">
        <v>46471</v>
      </c>
      <c r="V154" s="373">
        <v>1</v>
      </c>
      <c r="W154" s="374">
        <v>1512591.3443125235</v>
      </c>
      <c r="X154" s="17" cm="1">
        <f t="array" ref="X154">+IF($W$1="Pesos CLP",W154,W154/TC)*MB_24A25</f>
        <v>1724.6136215158911</v>
      </c>
      <c r="Y154" s="18">
        <f t="shared" si="107"/>
        <v>43115.340537897275</v>
      </c>
      <c r="Z154">
        <v>91243120</v>
      </c>
      <c r="AA154" s="19">
        <f>IF(OR($I154="REAL",$I154="INCURRIDO"),SUMIF(S!$O:$O,$I154&amp;$O154&amp;$Q154&amp;UPPER(TEXT(AA$4,"MMMMYYYY"))&amp;$Z154,IF($W$1="Pesos CLP",S!$AD:$AD,S!$AO:$AO)),0)</f>
        <v>0</v>
      </c>
      <c r="AB154" s="19">
        <f>IF(OR($I154="REAL",$I154="INCURRIDO"),SUMIF(S!$O:$O,$I154&amp;$O154&amp;$Q154&amp;UPPER(TEXT(AB$4,"MMMMYYYY"))&amp;$Z154,IF($W$1="Pesos CLP",S!$AD:$AD,S!$AO:$AO)),0)</f>
        <v>0</v>
      </c>
      <c r="AC154" s="19">
        <f>IF(OR($I154="REAL",$I154="INCURRIDO"),SUMIF(S!$O:$O,$I154&amp;$O154&amp;$Q154&amp;UPPER(TEXT(AC$4,"MMMMYYYY"))&amp;$Z154,IF($W$1="Pesos CLP",S!$AD:$AD,S!$AO:$AO)),0)</f>
        <v>0</v>
      </c>
      <c r="AD154" s="19">
        <f>IF(OR($I154="REAL",$I154="INCURRIDO"),SUMIF(S!$O:$O,$I154&amp;$O154&amp;$Q154&amp;UPPER(TEXT(AD$4,"MMMMYYYY"))&amp;$Z154,IF($W$1="Pesos CLP",S!$AD:$AD,S!$AO:$AO)),0)</f>
        <v>0</v>
      </c>
      <c r="AE154" s="19">
        <f>IF(OR($I154="REAL",$I154="INCURRIDO"),SUMIF(S!$O:$O,$I154&amp;$O154&amp;$Q154&amp;UPPER(TEXT(AE$4,"MMMMYYYY"))&amp;$Z154,IF($W$1="Pesos CLP",S!$AD:$AD,S!$AO:$AO)),0)</f>
        <v>0</v>
      </c>
      <c r="AF154" s="19">
        <f>IF(OR($I154="REAL",$I154="INCURRIDO"),SUMIF(S!$O:$O,$I154&amp;$O154&amp;$Q154&amp;UPPER(TEXT(AF$4,"MMMMYYYY"))&amp;$Z154,IF($W$1="Pesos CLP",S!$AD:$AD,S!$AO:$AO)),0)</f>
        <v>0</v>
      </c>
      <c r="AG154" s="19">
        <f>IF(OR($I154="REAL",$I154="INCURRIDO"),SUMIF(S!$O:$O,$I154&amp;$O154&amp;$Q154&amp;UPPER(TEXT(AG$4,"MMMMYYYY"))&amp;$Z154,IF($W$1="Pesos CLP",S!$AD:$AD,S!$AO:$AO)),0)</f>
        <v>0</v>
      </c>
      <c r="AH154" s="19">
        <f>IF(OR($I154="REAL",$I154="INCURRIDO"),SUMIF(S!$O:$O,$I154&amp;$O154&amp;$Q154&amp;UPPER(TEXT(AH$4,"MMMMYYYY"))&amp;$Z154,IF($W$1="Pesos CLP",S!$AD:$AD,S!$AO:$AO)),0)</f>
        <v>0</v>
      </c>
      <c r="AI154" s="19">
        <f>IF(OR($I154="REAL",$I154="INCURRIDO"),SUMIF(S!$O:$O,$I154&amp;$O154&amp;$Q154&amp;UPPER(TEXT(AI$4,"MMMMYYYY"))&amp;$Z154,IF($W$1="Pesos CLP",S!$AD:$AD,S!$AO:$AO)),0)</f>
        <v>0</v>
      </c>
      <c r="AJ154" s="19">
        <f>IF(OR($I154="REAL",$I154="INCURRIDO"),SUMIF(S!$O:$O,$I154&amp;$O154&amp;$Q154&amp;UPPER(TEXT(AJ$4,"MMMMYYYY"))&amp;$Z154,IF($W$1="Pesos CLP",S!$AD:$AD,S!$AO:$AO)),0)</f>
        <v>0</v>
      </c>
      <c r="AK154" s="19">
        <f>IF(OR($I154="REAL",$I154="INCURRIDO"),SUMIF(S!$O:$O,$I154&amp;$O154&amp;$Q154&amp;UPPER(TEXT(AK$4,"MMMMYYYY"))&amp;$Z154,IF($W$1="Pesos CLP",S!$AD:$AD,S!$AO:$AO)),0)</f>
        <v>0</v>
      </c>
      <c r="AL154" s="19">
        <f>IF(OR($I154="REAL",$I154="INCURRIDO"),SUMIF(S!$O:$O,$I154&amp;$O154&amp;$Q154&amp;UPPER(TEXT(AL$4,"MMMMYYYY"))&amp;$Z154,IF($W$1="Pesos CLP",S!$AD:$AD,S!$AO:$AO)),0)</f>
        <v>0</v>
      </c>
      <c r="AM154" s="19">
        <f>IF(OR($I154="REAL",$I154="INCURRIDO"),SUMIF(S!$O:$O,$I154&amp;$O154&amp;$Q154&amp;UPPER(TEXT(AM$4,"MMMMYYYY"))&amp;$Z154,IF($W$1="Pesos CLP",S!$AD:$AD,S!$AO:$AO)),0)</f>
        <v>0</v>
      </c>
      <c r="AN154" s="19">
        <f>IF(OR($I154="REAL",$I154="INCURRIDO"),SUMIF(S!$O:$O,$I154&amp;$O154&amp;$Q154&amp;UPPER(TEXT(AN$4,"MMMMYYYY"))&amp;$Z154,IF($W$1="Pesos CLP",S!$AD:$AD,S!$AO:$AO)),0)</f>
        <v>0</v>
      </c>
      <c r="AO154" s="19">
        <f>IF(OR($I154="REAL",$I154="INCURRIDO"),SUMIF(S!$O:$O,$I154&amp;$O154&amp;$Q154&amp;UPPER(TEXT(AO$4,"MMMMYYYY"))&amp;$Z154,IF($W$1="Pesos CLP",S!$AD:$AD,S!$AO:$AO)),0)</f>
        <v>0</v>
      </c>
      <c r="AP154" s="19">
        <f>IF(OR($I154="REAL",$I154="INCURRIDO"),SUMIF(S!$O:$O,$I154&amp;$O154&amp;$Q154&amp;UPPER(TEXT(AP$4,"MMMMYYYY"))&amp;$Z154,IF($W$1="Pesos CLP",S!$AD:$AD,S!$AO:$AO)),0)</f>
        <v>0</v>
      </c>
      <c r="AQ154" s="19">
        <f>IF(OR($I154="REAL",$I154="INCURRIDO"),SUMIF(S!$O:$O,$I154&amp;$O154&amp;$Q154&amp;UPPER(TEXT(AQ$4,"MMMMYYYY"))&amp;$Z154,IF($W$1="Pesos CLP",S!$AD:$AD,S!$AO:$AO)),0)</f>
        <v>0</v>
      </c>
      <c r="AR154" s="19">
        <f>IF(OR($I154="REAL",$I154="INCURRIDO"),SUMIF(S!$O:$O,$I154&amp;$O154&amp;$Q154&amp;UPPER(TEXT(AR$4,"MMMMYYYY"))&amp;$Z154,IF($W$1="Pesos CLP",S!$AD:$AD,S!$AO:$AO)),0)</f>
        <v>0</v>
      </c>
      <c r="AS154" s="19">
        <f>IF(OR($I154="REAL",$I154="INCURRIDO"),SUMIF(S!$O:$O,$I154&amp;$O154&amp;$Q154&amp;UPPER(TEXT(AS$4,"MMMMYYYY"))&amp;$Z154,IF($W$1="Pesos CLP",S!$AD:$AD,S!$AO:$AO)),0)</f>
        <v>0</v>
      </c>
      <c r="AT154" s="19">
        <f>IF(OR($I154="REAL",$I154="INCURRIDO"),SUMIF(S!$O:$O,$I154&amp;$O154&amp;$Q154&amp;UPPER(TEXT(AT$4,"MMMMYYYY"))&amp;$Z154,IF($W$1="Pesos CLP",S!$AD:$AD,S!$AO:$AO)),0)</f>
        <v>0</v>
      </c>
      <c r="AU154" s="19">
        <f>IF(OR($I154="REAL",$I154="INCURRIDO"),SUMIF(S!$O:$O,$I154&amp;$O154&amp;$Q154&amp;UPPER(TEXT(AU$4,"MMMMYYYY"))&amp;$Z154,IF($W$1="Pesos CLP",S!$AD:$AD,S!$AO:$AO)),0)</f>
        <v>0</v>
      </c>
      <c r="AV154" s="19">
        <f>IF(OR($I154="REAL",$I154="INCURRIDO"),SUMIF(S!$O:$O,$I154&amp;$O154&amp;$Q154&amp;UPPER(TEXT(AV$4,"MMMMYYYY"))&amp;$Z154,IF($W$1="Pesos CLP",S!$AD:$AD,S!$AO:$AO)),0)</f>
        <v>0</v>
      </c>
      <c r="AW154" s="19">
        <f>IF(OR($I154="REAL",$I154="INCURRIDO"),SUMIF(S!$O:$O,$I154&amp;$O154&amp;$Q154&amp;UPPER(TEXT(AW$4,"MMMMYYYY"))&amp;$Z154,IF($W$1="Pesos CLP",S!$AD:$AD,S!$AO:$AO)),0)</f>
        <v>0</v>
      </c>
      <c r="AX154" s="19">
        <f>IF(OR($I154="REAL",$I154="INCURRIDO"),SUMIF(S!$O:$O,$I154&amp;$O154&amp;$Q154&amp;UPPER(TEXT(AX$4,"MMMMYYYY"))&amp;$Z154,IF($W$1="Pesos CLP",S!$AD:$AD,S!$AO:$AO)),0)</f>
        <v>0</v>
      </c>
      <c r="AY154" s="19">
        <f>IF(OR($I154="REAL",$I154="INCURRIDO"),SUMIF(S!$O:$O,$I154&amp;$O154&amp;$Q154&amp;UPPER(TEXT(AY$4,"MMMMYYYY"))&amp;$Z154,IF($W$1="Pesos CLP",S!$AD:$AD,S!$AO:$AO)),0)</f>
        <v>0</v>
      </c>
      <c r="AZ154" s="19">
        <f>IF(OR($I154="REAL",$I154="INCURRIDO"),SUMIF(S!$O:$O,$I154&amp;$O154&amp;$Q154&amp;UPPER(TEXT(AZ$4,"MMMMYYYY"))&amp;$Z154,IF($W$1="Pesos CLP",S!$AD:$AD,S!$AO:$AO)),0)</f>
        <v>0</v>
      </c>
      <c r="BA154" s="19">
        <f>IF(OR($I154="REAL",$I154="INCURRIDO"),SUMIF(S!$O:$O,$I154&amp;$O154&amp;$Q154&amp;UPPER(TEXT(BA$4,"MMMMYYYY"))&amp;$Z154,IF($W$1="Pesos CLP",S!$AD:$AD,S!$AO:$AO)),0)</f>
        <v>0</v>
      </c>
      <c r="BB154" s="19">
        <f>IF(OR($I154="REAL",$I154="INCURRIDO"),SUMIF(S!$O:$O,$I154&amp;$O154&amp;$Q154&amp;UPPER(TEXT(BB$4,"MMMMYYYY"))&amp;$Z154,IF($W$1="Pesos CLP",S!$AD:$AD,S!$AO:$AO)),0)</f>
        <v>0</v>
      </c>
      <c r="BC154" s="19">
        <f>IF(OR($I154="REAL",$I154="INCURRIDO"),SUMIF(S!$O:$O,$I154&amp;$O154&amp;$Q154&amp;UPPER(TEXT(BC$4,"MMMMYYYY"))&amp;$Z154,IF($W$1="Pesos CLP",S!$AD:$AD,S!$AO:$AO)),0)</f>
        <v>0</v>
      </c>
      <c r="BD154" s="19">
        <f>IF(OR($I154="REAL",$I154="INCURRIDO"),SUMIF(S!$O:$O,$I154&amp;$O154&amp;$Q154&amp;UPPER(TEXT(BD$4,"MMMMYYYY"))&amp;$Z154,IF($W$1="Pesos CLP",S!$AD:$AD,S!$AO:$AO)),0)</f>
        <v>0</v>
      </c>
      <c r="BE154" s="19">
        <f>IF(OR($I154="REAL",$I154="INCURRIDO"),SUMIF(S!$O:$O,$I154&amp;$O154&amp;$Q154&amp;UPPER(TEXT(BE$4,"MMMMYYYY"))&amp;$Z154,IF($W$1="Pesos CLP",S!$AD:$AD,S!$AO:$AO)),0)</f>
        <v>0</v>
      </c>
      <c r="BF154" s="19">
        <f>IF(OR($I154="REAL",$I154="INCURRIDO"),SUMIF(S!$O:$O,$I154&amp;$O154&amp;$Q154&amp;UPPER(TEXT(BF$4,"MMMMYYYY"))&amp;$Z154,IF($W$1="Pesos CLP",S!$AD:$AD,S!$AO:$AO)),0)</f>
        <v>0</v>
      </c>
      <c r="BG154" s="19">
        <f>IF(OR($I154="REAL",$I154="INCURRIDO"),SUMIF(S!$O:$O,$I154&amp;$O154&amp;$Q154&amp;UPPER(TEXT(BG$4,"MMMMYYYY"))&amp;$Z154,IF($W$1="Pesos CLP",S!$AD:$AD,S!$AO:$AO)),0)</f>
        <v>0</v>
      </c>
      <c r="BH154" s="19">
        <f>IF(OR($I154="REAL",$I154="INCURRIDO"),SUMIF(S!$O:$O,$I154&amp;$O154&amp;$Q154&amp;UPPER(TEXT(BH$4,"MMMMYYYY"))&amp;$Z154,IF($W$1="Pesos CLP",S!$AD:$AD,S!$AO:$AO)),0)</f>
        <v>0</v>
      </c>
      <c r="BI154" s="19">
        <f>IF(OR($I154="REAL",$I154="INCURRIDO"),SUMIF(S!$O:$O,$I154&amp;$O154&amp;$Q154&amp;UPPER(TEXT(BI$4,"MMMMYYYY"))&amp;$Z154,IF($W$1="Pesos CLP",S!$AD:$AD,S!$AO:$AO)),0)</f>
        <v>0</v>
      </c>
      <c r="BJ154" s="19">
        <f>IF(OR($I154="REAL",$I154="INCURRIDO"),SUMIF(S!$O:$O,$I154&amp;$O154&amp;$Q154&amp;UPPER(TEXT(BJ$4,"MMMMYYYY"))&amp;$Z154,IF($W$1="Pesos CLP",S!$AD:$AD,S!$AO:$AO)),0)</f>
        <v>0</v>
      </c>
      <c r="BK154" s="19">
        <f>IF(OR($I154="REAL",$I154="INCURRIDO"),SUMIF(S!$O:$O,$I154&amp;$O154&amp;$Q154&amp;UPPER(TEXT(BK$4,"MMMMYYYY"))&amp;$Z154,IF($W$1="Pesos CLP",S!$AD:$AD,S!$AO:$AO)),0)</f>
        <v>0</v>
      </c>
      <c r="BL154" s="19">
        <f>IF(OR($I154="REAL",$I154="INCURRIDO"),SUMIF(S!$O:$O,$I154&amp;$O154&amp;$Q154&amp;UPPER(TEXT(BL$4,"MMMMYYYY"))&amp;$Z154,IF($W$1="Pesos CLP",S!$AD:$AD,S!$AO:$AO)),0)</f>
        <v>0</v>
      </c>
      <c r="BM154" s="19">
        <f>IF(OR($I154="REAL",$I154="INCURRIDO"),SUMIF(S!$O:$O,$I154&amp;$O154&amp;$Q154&amp;UPPER(TEXT(BM$4,"MMMMYYYY"))&amp;$Z154,IF($W$1="Pesos CLP",S!$AD:$AD,S!$AO:$AO)),0)</f>
        <v>0</v>
      </c>
      <c r="BN154" s="19">
        <f>IF(OR($I154="REAL",$I154="INCURRIDO"),SUMIF(S!$O:$O,$I154&amp;$O154&amp;$Q154&amp;UPPER(TEXT(BN$4,"MMMMYYYY"))&amp;$Z154,IF($W$1="Pesos CLP",S!$AD:$AD,S!$AO:$AO)),0)</f>
        <v>0</v>
      </c>
      <c r="BO154" s="19">
        <f>IF(OR($I154="REAL",$I154="INCURRIDO"),SUMIF(S!$O:$O,$I154&amp;$O154&amp;$Q154&amp;UPPER(TEXT(BO$4,"MMMMYYYY"))&amp;$Z154,IF($W$1="Pesos CLP",S!$AD:$AD,S!$AO:$AO)),0)</f>
        <v>0</v>
      </c>
      <c r="BP154" s="19">
        <f>IF(OR($I154="REAL",$I154="INCURRIDO"),SUMIF(S!$O:$O,$I154&amp;$O154&amp;$Q154&amp;UPPER(TEXT(BP$4,"MMMMYYYY"))&amp;$Z154,IF($W$1="Pesos CLP",S!$AD:$AD,S!$AO:$AO)),0)</f>
        <v>0</v>
      </c>
      <c r="BQ154" s="19">
        <f>IF(OR($I154="REAL",$I154="INCURRIDO"),SUMIF(S!$O:$O,$I154&amp;$O154&amp;$Q154&amp;UPPER(TEXT(BQ$4,"MMMMYYYY"))&amp;$Z154,IF($W$1="Pesos CLP",S!$AD:$AD,S!$AO:$AO)),0)</f>
        <v>0</v>
      </c>
      <c r="BR154" s="19">
        <f>IF(OR($I154="REAL",$I154="INCURRIDO"),SUMIF(S!$O:$O,$I154&amp;$O154&amp;$Q154&amp;UPPER(TEXT(BR$4,"MMMMYYYY"))&amp;$Z154,IF($W$1="Pesos CLP",S!$AD:$AD,S!$AO:$AO)),0)</f>
        <v>0</v>
      </c>
      <c r="BS154" s="19">
        <f>IF(OR($I154="REAL",$I154="INCURRIDO"),SUMIF(S!$O:$O,$I154&amp;$O154&amp;$Q154&amp;UPPER(TEXT(BS$4,"MMMMYYYY"))&amp;$Z154,IF($W$1="Pesos CLP",S!$AD:$AD,S!$AO:$AO)),0)</f>
        <v>0</v>
      </c>
      <c r="BT154" s="19">
        <f>IF(OR($I154="REAL",$I154="INCURRIDO"),SUMIF(S!$O:$O,$I154&amp;$O154&amp;$Q154&amp;UPPER(TEXT(BT$4,"MMMMYYYY"))&amp;$Z154,IF($W$1="Pesos CLP",S!$AD:$AD,S!$AO:$AO)),0)</f>
        <v>0</v>
      </c>
      <c r="BU154" s="19">
        <f>IF(OR($I154="REAL",$I154="INCURRIDO"),SUMIF(S!$O:$O,$I154&amp;$O154&amp;$Q154&amp;UPPER(TEXT(BU$4,"MMMMYYYY"))&amp;$Z154,IF($W$1="Pesos CLP",S!$AD:$AD,S!$AO:$AO)),0)</f>
        <v>0</v>
      </c>
      <c r="BV154" s="19">
        <f>IF(OR($I154="REAL",$I154="INCURRIDO"),SUMIF(S!$O:$O,$I154&amp;$O154&amp;$Q154&amp;UPPER(TEXT(BV$4,"MMMMYYYY"))&amp;$Z154,IF($W$1="Pesos CLP",S!$AD:$AD,S!$AO:$AO)),0)</f>
        <v>0</v>
      </c>
      <c r="BW154" s="19">
        <f>IF(OR($I154="REAL",$I154="INCURRIDO"),SUMIF(S!$O:$O,$I154&amp;$O154&amp;$Q154&amp;UPPER(TEXT(BW$4,"MMMMYYYY"))&amp;$Z154,IF($W$1="Pesos CLP",S!$AD:$AD,S!$AO:$AO)),0)</f>
        <v>0</v>
      </c>
      <c r="BX154" s="19">
        <f>IF(OR($I154="REAL",$I154="INCURRIDO"),SUMIF(S!$O:$O,$I154&amp;$O154&amp;$Q154&amp;UPPER(TEXT(BX$4,"MMMMYYYY"))&amp;$Z154,IF($W$1="Pesos CLP",S!$AD:$AD,S!$AO:$AO)),0)</f>
        <v>0</v>
      </c>
      <c r="BY154" s="19">
        <f>IF(OR($I154="REAL",$I154="INCURRIDO"),SUMIF(S!$O:$O,$I154&amp;$O154&amp;$Q154&amp;UPPER(TEXT(BY$4,"MMMMYYYY"))&amp;$Z154,IF($W$1="Pesos CLP",S!$AD:$AD,S!$AO:$AO)),0)</f>
        <v>0</v>
      </c>
      <c r="BZ154" s="19">
        <f>IF(OR($I154="REAL",$I154="INCURRIDO"),SUMIF(S!$O:$O,$I154&amp;$O154&amp;$Q154&amp;UPPER(TEXT(BZ$4,"MMMMYYYY"))&amp;$Z154,IF($W$1="Pesos CLP",S!$AD:$AD,S!$AO:$AO)),0)</f>
        <v>0</v>
      </c>
      <c r="CA154" s="19">
        <f>IF(OR($I154="REAL",$I154="INCURRIDO"),SUMIF(S!$O:$O,$I154&amp;$O154&amp;$Q154&amp;UPPER(TEXT(CA$4,"MMMMYYYY"))&amp;$Z154,IF($W$1="Pesos CLP",S!$AD:$AD,S!$AO:$AO)),0)</f>
        <v>0</v>
      </c>
      <c r="CB154" s="19">
        <f>IF(OR($I154="REAL",$I154="INCURRIDO"),SUMIF(S!$O:$O,$I154&amp;$O154&amp;$Q154&amp;UPPER(TEXT(CB$4,"MMMMYYYY"))&amp;$Z154,IF($W$1="Pesos CLP",S!$AD:$AD,S!$AO:$AO)),0)</f>
        <v>0</v>
      </c>
      <c r="CC154" s="19">
        <f>IF(OR($I154="REAL",$I154="INCURRIDO"),SUMIF(S!$O:$O,$I154&amp;$O154&amp;$Q154&amp;UPPER(TEXT(CC$4,"MMMMYYYY"))&amp;$Z154,IF($W$1="Pesos CLP",S!$AD:$AD,S!$AO:$AO)),0)</f>
        <v>0</v>
      </c>
      <c r="CD154" s="19">
        <f>IF(OR($I154="REAL",$I154="INCURRIDO"),SUMIF(S!$O:$O,$I154&amp;$O154&amp;$Q154&amp;UPPER(TEXT(CD$4,"MMMMYYYY"))&amp;$Z154,IF($W$1="Pesos CLP",S!$AD:$AD,S!$AO:$AO)),0)</f>
        <v>0</v>
      </c>
      <c r="CE154" s="19">
        <f>IF(OR($I154="REAL",$I154="INCURRIDO"),SUMIF(S!$O:$O,$I154&amp;$O154&amp;$Q154&amp;UPPER(TEXT(CE$4,"MMMMYYYY"))&amp;$Z154,IF($W$1="Pesos CLP",S!$AD:$AD,S!$AO:$AO)),0)</f>
        <v>0</v>
      </c>
      <c r="CF154" s="19">
        <f>IF(OR($I154="REAL",$I154="INCURRIDO"),SUMIF(S!$O:$O,$I154&amp;$O154&amp;$Q154&amp;UPPER(TEXT(CF$4,"MMMMYYYY"))&amp;$Z154,IF($W$1="Pesos CLP",S!$AD:$AD,S!$AO:$AO)),0)</f>
        <v>0</v>
      </c>
      <c r="CG154" s="19">
        <f>IF(OR($I154="REAL",$I154="INCURRIDO"),SUMIF(S!$O:$O,$I154&amp;$O154&amp;$Q154&amp;UPPER(TEXT(CG$4,"MMMMYYYY"))&amp;$Z154,IF($W$1="Pesos CLP",S!$AD:$AD,S!$AO:$AO)),0)</f>
        <v>0</v>
      </c>
      <c r="CH154" s="19">
        <f>IF(OR($I154="REAL",$I154="INCURRIDO"),SUMIF(S!$O:$O,$I154&amp;$O154&amp;$Q154&amp;UPPER(TEXT(CH$4,"MMMMYYYY"))&amp;$Z154,IF($W$1="Pesos CLP",S!$AD:$AD,S!$AO:$AO)),0)</f>
        <v>0</v>
      </c>
      <c r="CI154" s="19">
        <f>IF(OR($I154="REAL",$I154="INCURRIDO"),SUMIF(S!$O:$O,$I154&amp;$O154&amp;$Q154&amp;UPPER(TEXT(CI$4,"MMMMYYYY"))&amp;$Z154,IF($W$1="Pesos CLP",S!$AD:$AD,S!$AO:$AO)),0)</f>
        <v>0</v>
      </c>
      <c r="CJ154" s="19">
        <f>IF(OR($I154="REAL",$I154="INCURRIDO"),SUMIF(S!$O:$O,$I154&amp;$O154&amp;$Q154&amp;UPPER(TEXT(CJ$4,"MMMMYYYY"))&amp;$Z154,IF($W$1="Pesos CLP",S!$AD:$AD,S!$AO:$AO)),0)</f>
        <v>0</v>
      </c>
      <c r="CK154" s="378">
        <f t="shared" si="145"/>
        <v>0</v>
      </c>
      <c r="CL154" s="378">
        <f t="shared" si="145"/>
        <v>0</v>
      </c>
      <c r="CM154" s="378">
        <f t="shared" si="145"/>
        <v>0</v>
      </c>
      <c r="CN154" s="378">
        <f t="shared" si="145"/>
        <v>0</v>
      </c>
      <c r="CO154" s="378">
        <f t="shared" si="145"/>
        <v>0</v>
      </c>
      <c r="CP154" s="378">
        <f t="shared" si="145"/>
        <v>0</v>
      </c>
      <c r="CQ154" s="378">
        <f t="shared" si="145"/>
        <v>0</v>
      </c>
      <c r="CR154" s="378">
        <f t="shared" si="145"/>
        <v>0</v>
      </c>
      <c r="CS154" s="378">
        <f t="shared" si="145"/>
        <v>0</v>
      </c>
      <c r="CT154" s="378">
        <f t="shared" si="146"/>
        <v>0</v>
      </c>
      <c r="CU154" s="378">
        <f t="shared" si="146"/>
        <v>0</v>
      </c>
      <c r="CV154" s="378">
        <f t="shared" si="146"/>
        <v>0</v>
      </c>
      <c r="CW154" s="378">
        <f t="shared" si="146"/>
        <v>0</v>
      </c>
      <c r="CX154" s="378">
        <f t="shared" si="146"/>
        <v>43115.340537897275</v>
      </c>
      <c r="CY154" s="378">
        <f t="shared" si="146"/>
        <v>0</v>
      </c>
      <c r="CZ154" s="378">
        <f t="shared" si="146"/>
        <v>0</v>
      </c>
      <c r="DA154" s="378">
        <f t="shared" si="146"/>
        <v>0</v>
      </c>
      <c r="DB154" s="378">
        <f t="shared" si="146"/>
        <v>0</v>
      </c>
      <c r="DC154" s="378">
        <f t="shared" si="144"/>
        <v>0</v>
      </c>
      <c r="DD154" s="378">
        <f t="shared" si="147"/>
        <v>0</v>
      </c>
      <c r="DE154" s="378">
        <f t="shared" si="147"/>
        <v>0</v>
      </c>
      <c r="DF154" s="378">
        <f t="shared" si="147"/>
        <v>0</v>
      </c>
      <c r="DG154" s="378">
        <f t="shared" si="147"/>
        <v>0</v>
      </c>
      <c r="DH154" s="378">
        <f t="shared" si="151"/>
        <v>0</v>
      </c>
      <c r="DI154" s="378">
        <f t="shared" si="148"/>
        <v>0</v>
      </c>
      <c r="DJ154" s="378">
        <f t="shared" si="148"/>
        <v>0</v>
      </c>
      <c r="DK154" s="378">
        <f t="shared" si="148"/>
        <v>0</v>
      </c>
      <c r="DL154" s="378">
        <f t="shared" si="148"/>
        <v>0</v>
      </c>
      <c r="DM154" s="378">
        <f t="shared" si="148"/>
        <v>0</v>
      </c>
      <c r="DN154" s="378">
        <f t="shared" si="148"/>
        <v>0</v>
      </c>
      <c r="DO154" s="378">
        <f t="shared" si="148"/>
        <v>0</v>
      </c>
      <c r="DP154" s="378">
        <f t="shared" si="148"/>
        <v>0</v>
      </c>
      <c r="DQ154" s="378">
        <f t="shared" si="148"/>
        <v>0</v>
      </c>
      <c r="DR154" s="378">
        <f t="shared" si="148"/>
        <v>0</v>
      </c>
      <c r="DS154" s="378">
        <f t="shared" si="149"/>
        <v>0</v>
      </c>
      <c r="DT154" s="378">
        <f t="shared" si="149"/>
        <v>0</v>
      </c>
      <c r="DU154" s="378">
        <f t="shared" si="149"/>
        <v>0</v>
      </c>
      <c r="DV154" s="378">
        <f t="shared" si="149"/>
        <v>0</v>
      </c>
      <c r="DW154" s="378">
        <f t="shared" si="149"/>
        <v>0</v>
      </c>
      <c r="DX154" s="378">
        <f t="shared" si="149"/>
        <v>0</v>
      </c>
      <c r="DY154" s="378">
        <f t="shared" si="149"/>
        <v>0</v>
      </c>
      <c r="DZ154" s="378">
        <f t="shared" si="149"/>
        <v>0</v>
      </c>
      <c r="EA154" s="378">
        <f t="shared" si="149"/>
        <v>0</v>
      </c>
      <c r="EB154" s="378">
        <f t="shared" si="149"/>
        <v>0</v>
      </c>
      <c r="EC154" s="378">
        <f t="shared" si="150"/>
        <v>0</v>
      </c>
      <c r="ED154" s="378">
        <f t="shared" si="150"/>
        <v>0</v>
      </c>
      <c r="EE154" s="378">
        <f t="shared" si="150"/>
        <v>0</v>
      </c>
      <c r="EF154" s="378">
        <f t="shared" si="150"/>
        <v>0</v>
      </c>
      <c r="EG154" s="378">
        <f t="shared" si="150"/>
        <v>0</v>
      </c>
      <c r="EH154" s="378">
        <f t="shared" si="150"/>
        <v>0</v>
      </c>
      <c r="EI154" s="378">
        <f t="shared" si="150"/>
        <v>0</v>
      </c>
      <c r="EJ154" s="378">
        <f t="shared" si="150"/>
        <v>0</v>
      </c>
      <c r="EK154" s="378">
        <f t="shared" si="150"/>
        <v>0</v>
      </c>
      <c r="EL154" s="378">
        <f t="shared" si="150"/>
        <v>0</v>
      </c>
      <c r="EM154" s="378">
        <f t="shared" si="150"/>
        <v>0</v>
      </c>
      <c r="EN154" s="378">
        <f t="shared" si="150"/>
        <v>0</v>
      </c>
      <c r="EO154" s="378">
        <f t="shared" si="150"/>
        <v>0</v>
      </c>
      <c r="EP154" s="378">
        <f t="shared" si="150"/>
        <v>0</v>
      </c>
      <c r="EQ154" s="378">
        <f t="shared" si="150"/>
        <v>0</v>
      </c>
    </row>
    <row r="155" spans="1:147" x14ac:dyDescent="0.3">
      <c r="A155" s="368"/>
      <c r="B155" s="368"/>
      <c r="C155" s="368"/>
      <c r="D155" s="368">
        <f t="shared" si="136"/>
        <v>1.0658056259248334</v>
      </c>
      <c r="E155" s="368" t="str">
        <f>VLOOKUP(TEXT(Z155,0),'G2'!B:D,3,0)</f>
        <v>ME</v>
      </c>
      <c r="F155" s="816">
        <f t="shared" si="135"/>
        <v>0</v>
      </c>
      <c r="G155" s="755">
        <f t="shared" si="137"/>
        <v>0</v>
      </c>
      <c r="H155" s="756" t="s">
        <v>1190</v>
      </c>
      <c r="I155" s="370" t="s">
        <v>93</v>
      </c>
      <c r="J155" s="370" t="s">
        <v>22</v>
      </c>
      <c r="K155" s="368">
        <v>510102</v>
      </c>
      <c r="L155" s="368" t="s">
        <v>619</v>
      </c>
      <c r="M155" s="369"/>
      <c r="N155" s="370" t="s">
        <v>1097</v>
      </c>
      <c r="O155" s="370" t="s">
        <v>621</v>
      </c>
      <c r="P155" s="643" t="s">
        <v>1166</v>
      </c>
      <c r="Q155" s="370" t="s">
        <v>695</v>
      </c>
      <c r="R155" s="370" t="s">
        <v>1047</v>
      </c>
      <c r="S155" s="719">
        <v>25</v>
      </c>
      <c r="T155" s="678">
        <v>46753</v>
      </c>
      <c r="U155" s="678">
        <v>46777</v>
      </c>
      <c r="V155" s="373">
        <v>1</v>
      </c>
      <c r="W155" s="374">
        <v>1512591.3443125235</v>
      </c>
      <c r="X155" s="17" cm="1">
        <f t="array" ref="X155">+IF($W$1="Pesos CLP",W155,W155/TC)*MB_24A25</f>
        <v>1724.6136215158911</v>
      </c>
      <c r="Y155" s="18">
        <f t="shared" si="107"/>
        <v>43115.340537897275</v>
      </c>
      <c r="Z155">
        <v>91243120</v>
      </c>
      <c r="AA155" s="19">
        <f>IF(OR($I155="REAL",$I155="INCURRIDO"),SUMIF(S!$O:$O,$I155&amp;$O155&amp;$Q155&amp;UPPER(TEXT(AA$4,"MMMMYYYY"))&amp;$Z155,IF($W$1="Pesos CLP",S!$AD:$AD,S!$AO:$AO)),0)</f>
        <v>0</v>
      </c>
      <c r="AB155" s="19">
        <f>IF(OR($I155="REAL",$I155="INCURRIDO"),SUMIF(S!$O:$O,$I155&amp;$O155&amp;$Q155&amp;UPPER(TEXT(AB$4,"MMMMYYYY"))&amp;$Z155,IF($W$1="Pesos CLP",S!$AD:$AD,S!$AO:$AO)),0)</f>
        <v>0</v>
      </c>
      <c r="AC155" s="19">
        <f>IF(OR($I155="REAL",$I155="INCURRIDO"),SUMIF(S!$O:$O,$I155&amp;$O155&amp;$Q155&amp;UPPER(TEXT(AC$4,"MMMMYYYY"))&amp;$Z155,IF($W$1="Pesos CLP",S!$AD:$AD,S!$AO:$AO)),0)</f>
        <v>0</v>
      </c>
      <c r="AD155" s="19">
        <f>IF(OR($I155="REAL",$I155="INCURRIDO"),SUMIF(S!$O:$O,$I155&amp;$O155&amp;$Q155&amp;UPPER(TEXT(AD$4,"MMMMYYYY"))&amp;$Z155,IF($W$1="Pesos CLP",S!$AD:$AD,S!$AO:$AO)),0)</f>
        <v>0</v>
      </c>
      <c r="AE155" s="19">
        <f>IF(OR($I155="REAL",$I155="INCURRIDO"),SUMIF(S!$O:$O,$I155&amp;$O155&amp;$Q155&amp;UPPER(TEXT(AE$4,"MMMMYYYY"))&amp;$Z155,IF($W$1="Pesos CLP",S!$AD:$AD,S!$AO:$AO)),0)</f>
        <v>0</v>
      </c>
      <c r="AF155" s="19">
        <f>IF(OR($I155="REAL",$I155="INCURRIDO"),SUMIF(S!$O:$O,$I155&amp;$O155&amp;$Q155&amp;UPPER(TEXT(AF$4,"MMMMYYYY"))&amp;$Z155,IF($W$1="Pesos CLP",S!$AD:$AD,S!$AO:$AO)),0)</f>
        <v>0</v>
      </c>
      <c r="AG155" s="19">
        <f>IF(OR($I155="REAL",$I155="INCURRIDO"),SUMIF(S!$O:$O,$I155&amp;$O155&amp;$Q155&amp;UPPER(TEXT(AG$4,"MMMMYYYY"))&amp;$Z155,IF($W$1="Pesos CLP",S!$AD:$AD,S!$AO:$AO)),0)</f>
        <v>0</v>
      </c>
      <c r="AH155" s="19">
        <f>IF(OR($I155="REAL",$I155="INCURRIDO"),SUMIF(S!$O:$O,$I155&amp;$O155&amp;$Q155&amp;UPPER(TEXT(AH$4,"MMMMYYYY"))&amp;$Z155,IF($W$1="Pesos CLP",S!$AD:$AD,S!$AO:$AO)),0)</f>
        <v>0</v>
      </c>
      <c r="AI155" s="19">
        <f>IF(OR($I155="REAL",$I155="INCURRIDO"),SUMIF(S!$O:$O,$I155&amp;$O155&amp;$Q155&amp;UPPER(TEXT(AI$4,"MMMMYYYY"))&amp;$Z155,IF($W$1="Pesos CLP",S!$AD:$AD,S!$AO:$AO)),0)</f>
        <v>0</v>
      </c>
      <c r="AJ155" s="19">
        <f>IF(OR($I155="REAL",$I155="INCURRIDO"),SUMIF(S!$O:$O,$I155&amp;$O155&amp;$Q155&amp;UPPER(TEXT(AJ$4,"MMMMYYYY"))&amp;$Z155,IF($W$1="Pesos CLP",S!$AD:$AD,S!$AO:$AO)),0)</f>
        <v>0</v>
      </c>
      <c r="AK155" s="19">
        <f>IF(OR($I155="REAL",$I155="INCURRIDO"),SUMIF(S!$O:$O,$I155&amp;$O155&amp;$Q155&amp;UPPER(TEXT(AK$4,"MMMMYYYY"))&amp;$Z155,IF($W$1="Pesos CLP",S!$AD:$AD,S!$AO:$AO)),0)</f>
        <v>0</v>
      </c>
      <c r="AL155" s="19">
        <f>IF(OR($I155="REAL",$I155="INCURRIDO"),SUMIF(S!$O:$O,$I155&amp;$O155&amp;$Q155&amp;UPPER(TEXT(AL$4,"MMMMYYYY"))&amp;$Z155,IF($W$1="Pesos CLP",S!$AD:$AD,S!$AO:$AO)),0)</f>
        <v>0</v>
      </c>
      <c r="AM155" s="19">
        <f>IF(OR($I155="REAL",$I155="INCURRIDO"),SUMIF(S!$O:$O,$I155&amp;$O155&amp;$Q155&amp;UPPER(TEXT(AM$4,"MMMMYYYY"))&amp;$Z155,IF($W$1="Pesos CLP",S!$AD:$AD,S!$AO:$AO)),0)</f>
        <v>0</v>
      </c>
      <c r="AN155" s="19">
        <f>IF(OR($I155="REAL",$I155="INCURRIDO"),SUMIF(S!$O:$O,$I155&amp;$O155&amp;$Q155&amp;UPPER(TEXT(AN$4,"MMMMYYYY"))&amp;$Z155,IF($W$1="Pesos CLP",S!$AD:$AD,S!$AO:$AO)),0)</f>
        <v>0</v>
      </c>
      <c r="AO155" s="19">
        <f>IF(OR($I155="REAL",$I155="INCURRIDO"),SUMIF(S!$O:$O,$I155&amp;$O155&amp;$Q155&amp;UPPER(TEXT(AO$4,"MMMMYYYY"))&amp;$Z155,IF($W$1="Pesos CLP",S!$AD:$AD,S!$AO:$AO)),0)</f>
        <v>0</v>
      </c>
      <c r="AP155" s="19">
        <f>IF(OR($I155="REAL",$I155="INCURRIDO"),SUMIF(S!$O:$O,$I155&amp;$O155&amp;$Q155&amp;UPPER(TEXT(AP$4,"MMMMYYYY"))&amp;$Z155,IF($W$1="Pesos CLP",S!$AD:$AD,S!$AO:$AO)),0)</f>
        <v>0</v>
      </c>
      <c r="AQ155" s="19">
        <f>IF(OR($I155="REAL",$I155="INCURRIDO"),SUMIF(S!$O:$O,$I155&amp;$O155&amp;$Q155&amp;UPPER(TEXT(AQ$4,"MMMMYYYY"))&amp;$Z155,IF($W$1="Pesos CLP",S!$AD:$AD,S!$AO:$AO)),0)</f>
        <v>0</v>
      </c>
      <c r="AR155" s="19">
        <f>IF(OR($I155="REAL",$I155="INCURRIDO"),SUMIF(S!$O:$O,$I155&amp;$O155&amp;$Q155&amp;UPPER(TEXT(AR$4,"MMMMYYYY"))&amp;$Z155,IF($W$1="Pesos CLP",S!$AD:$AD,S!$AO:$AO)),0)</f>
        <v>0</v>
      </c>
      <c r="AS155" s="19">
        <f>IF(OR($I155="REAL",$I155="INCURRIDO"),SUMIF(S!$O:$O,$I155&amp;$O155&amp;$Q155&amp;UPPER(TEXT(AS$4,"MMMMYYYY"))&amp;$Z155,IF($W$1="Pesos CLP",S!$AD:$AD,S!$AO:$AO)),0)</f>
        <v>0</v>
      </c>
      <c r="AT155" s="19">
        <f>IF(OR($I155="REAL",$I155="INCURRIDO"),SUMIF(S!$O:$O,$I155&amp;$O155&amp;$Q155&amp;UPPER(TEXT(AT$4,"MMMMYYYY"))&amp;$Z155,IF($W$1="Pesos CLP",S!$AD:$AD,S!$AO:$AO)),0)</f>
        <v>0</v>
      </c>
      <c r="AU155" s="19">
        <f>IF(OR($I155="REAL",$I155="INCURRIDO"),SUMIF(S!$O:$O,$I155&amp;$O155&amp;$Q155&amp;UPPER(TEXT(AU$4,"MMMMYYYY"))&amp;$Z155,IF($W$1="Pesos CLP",S!$AD:$AD,S!$AO:$AO)),0)</f>
        <v>0</v>
      </c>
      <c r="AV155" s="19">
        <f>IF(OR($I155="REAL",$I155="INCURRIDO"),SUMIF(S!$O:$O,$I155&amp;$O155&amp;$Q155&amp;UPPER(TEXT(AV$4,"MMMMYYYY"))&amp;$Z155,IF($W$1="Pesos CLP",S!$AD:$AD,S!$AO:$AO)),0)</f>
        <v>0</v>
      </c>
      <c r="AW155" s="19">
        <f>IF(OR($I155="REAL",$I155="INCURRIDO"),SUMIF(S!$O:$O,$I155&amp;$O155&amp;$Q155&amp;UPPER(TEXT(AW$4,"MMMMYYYY"))&amp;$Z155,IF($W$1="Pesos CLP",S!$AD:$AD,S!$AO:$AO)),0)</f>
        <v>0</v>
      </c>
      <c r="AX155" s="19">
        <f>IF(OR($I155="REAL",$I155="INCURRIDO"),SUMIF(S!$O:$O,$I155&amp;$O155&amp;$Q155&amp;UPPER(TEXT(AX$4,"MMMMYYYY"))&amp;$Z155,IF($W$1="Pesos CLP",S!$AD:$AD,S!$AO:$AO)),0)</f>
        <v>0</v>
      </c>
      <c r="AY155" s="19">
        <f>IF(OR($I155="REAL",$I155="INCURRIDO"),SUMIF(S!$O:$O,$I155&amp;$O155&amp;$Q155&amp;UPPER(TEXT(AY$4,"MMMMYYYY"))&amp;$Z155,IF($W$1="Pesos CLP",S!$AD:$AD,S!$AO:$AO)),0)</f>
        <v>0</v>
      </c>
      <c r="AZ155" s="19">
        <f>IF(OR($I155="REAL",$I155="INCURRIDO"),SUMIF(S!$O:$O,$I155&amp;$O155&amp;$Q155&amp;UPPER(TEXT(AZ$4,"MMMMYYYY"))&amp;$Z155,IF($W$1="Pesos CLP",S!$AD:$AD,S!$AO:$AO)),0)</f>
        <v>0</v>
      </c>
      <c r="BA155" s="19">
        <f>IF(OR($I155="REAL",$I155="INCURRIDO"),SUMIF(S!$O:$O,$I155&amp;$O155&amp;$Q155&amp;UPPER(TEXT(BA$4,"MMMMYYYY"))&amp;$Z155,IF($W$1="Pesos CLP",S!$AD:$AD,S!$AO:$AO)),0)</f>
        <v>0</v>
      </c>
      <c r="BB155" s="19">
        <f>IF(OR($I155="REAL",$I155="INCURRIDO"),SUMIF(S!$O:$O,$I155&amp;$O155&amp;$Q155&amp;UPPER(TEXT(BB$4,"MMMMYYYY"))&amp;$Z155,IF($W$1="Pesos CLP",S!$AD:$AD,S!$AO:$AO)),0)</f>
        <v>0</v>
      </c>
      <c r="BC155" s="19">
        <f>IF(OR($I155="REAL",$I155="INCURRIDO"),SUMIF(S!$O:$O,$I155&amp;$O155&amp;$Q155&amp;UPPER(TEXT(BC$4,"MMMMYYYY"))&amp;$Z155,IF($W$1="Pesos CLP",S!$AD:$AD,S!$AO:$AO)),0)</f>
        <v>0</v>
      </c>
      <c r="BD155" s="19">
        <f>IF(OR($I155="REAL",$I155="INCURRIDO"),SUMIF(S!$O:$O,$I155&amp;$O155&amp;$Q155&amp;UPPER(TEXT(BD$4,"MMMMYYYY"))&amp;$Z155,IF($W$1="Pesos CLP",S!$AD:$AD,S!$AO:$AO)),0)</f>
        <v>0</v>
      </c>
      <c r="BE155" s="19">
        <f>IF(OR($I155="REAL",$I155="INCURRIDO"),SUMIF(S!$O:$O,$I155&amp;$O155&amp;$Q155&amp;UPPER(TEXT(BE$4,"MMMMYYYY"))&amp;$Z155,IF($W$1="Pesos CLP",S!$AD:$AD,S!$AO:$AO)),0)</f>
        <v>0</v>
      </c>
      <c r="BF155" s="19">
        <f>IF(OR($I155="REAL",$I155="INCURRIDO"),SUMIF(S!$O:$O,$I155&amp;$O155&amp;$Q155&amp;UPPER(TEXT(BF$4,"MMMMYYYY"))&amp;$Z155,IF($W$1="Pesos CLP",S!$AD:$AD,S!$AO:$AO)),0)</f>
        <v>0</v>
      </c>
      <c r="BG155" s="19">
        <f>IF(OR($I155="REAL",$I155="INCURRIDO"),SUMIF(S!$O:$O,$I155&amp;$O155&amp;$Q155&amp;UPPER(TEXT(BG$4,"MMMMYYYY"))&amp;$Z155,IF($W$1="Pesos CLP",S!$AD:$AD,S!$AO:$AO)),0)</f>
        <v>0</v>
      </c>
      <c r="BH155" s="19">
        <f>IF(OR($I155="REAL",$I155="INCURRIDO"),SUMIF(S!$O:$O,$I155&amp;$O155&amp;$Q155&amp;UPPER(TEXT(BH$4,"MMMMYYYY"))&amp;$Z155,IF($W$1="Pesos CLP",S!$AD:$AD,S!$AO:$AO)),0)</f>
        <v>0</v>
      </c>
      <c r="BI155" s="19">
        <f>IF(OR($I155="REAL",$I155="INCURRIDO"),SUMIF(S!$O:$O,$I155&amp;$O155&amp;$Q155&amp;UPPER(TEXT(BI$4,"MMMMYYYY"))&amp;$Z155,IF($W$1="Pesos CLP",S!$AD:$AD,S!$AO:$AO)),0)</f>
        <v>0</v>
      </c>
      <c r="BJ155" s="19">
        <f>IF(OR($I155="REAL",$I155="INCURRIDO"),SUMIF(S!$O:$O,$I155&amp;$O155&amp;$Q155&amp;UPPER(TEXT(BJ$4,"MMMMYYYY"))&amp;$Z155,IF($W$1="Pesos CLP",S!$AD:$AD,S!$AO:$AO)),0)</f>
        <v>0</v>
      </c>
      <c r="BK155" s="19">
        <f>IF(OR($I155="REAL",$I155="INCURRIDO"),SUMIF(S!$O:$O,$I155&amp;$O155&amp;$Q155&amp;UPPER(TEXT(BK$4,"MMMMYYYY"))&amp;$Z155,IF($W$1="Pesos CLP",S!$AD:$AD,S!$AO:$AO)),0)</f>
        <v>0</v>
      </c>
      <c r="BL155" s="19">
        <f>IF(OR($I155="REAL",$I155="INCURRIDO"),SUMIF(S!$O:$O,$I155&amp;$O155&amp;$Q155&amp;UPPER(TEXT(BL$4,"MMMMYYYY"))&amp;$Z155,IF($W$1="Pesos CLP",S!$AD:$AD,S!$AO:$AO)),0)</f>
        <v>0</v>
      </c>
      <c r="BM155" s="19">
        <f>IF(OR($I155="REAL",$I155="INCURRIDO"),SUMIF(S!$O:$O,$I155&amp;$O155&amp;$Q155&amp;UPPER(TEXT(BM$4,"MMMMYYYY"))&amp;$Z155,IF($W$1="Pesos CLP",S!$AD:$AD,S!$AO:$AO)),0)</f>
        <v>0</v>
      </c>
      <c r="BN155" s="19">
        <f>IF(OR($I155="REAL",$I155="INCURRIDO"),SUMIF(S!$O:$O,$I155&amp;$O155&amp;$Q155&amp;UPPER(TEXT(BN$4,"MMMMYYYY"))&amp;$Z155,IF($W$1="Pesos CLP",S!$AD:$AD,S!$AO:$AO)),0)</f>
        <v>0</v>
      </c>
      <c r="BO155" s="19">
        <f>IF(OR($I155="REAL",$I155="INCURRIDO"),SUMIF(S!$O:$O,$I155&amp;$O155&amp;$Q155&amp;UPPER(TEXT(BO$4,"MMMMYYYY"))&amp;$Z155,IF($W$1="Pesos CLP",S!$AD:$AD,S!$AO:$AO)),0)</f>
        <v>0</v>
      </c>
      <c r="BP155" s="19">
        <f>IF(OR($I155="REAL",$I155="INCURRIDO"),SUMIF(S!$O:$O,$I155&amp;$O155&amp;$Q155&amp;UPPER(TEXT(BP$4,"MMMMYYYY"))&amp;$Z155,IF($W$1="Pesos CLP",S!$AD:$AD,S!$AO:$AO)),0)</f>
        <v>0</v>
      </c>
      <c r="BQ155" s="19">
        <f>IF(OR($I155="REAL",$I155="INCURRIDO"),SUMIF(S!$O:$O,$I155&amp;$O155&amp;$Q155&amp;UPPER(TEXT(BQ$4,"MMMMYYYY"))&amp;$Z155,IF($W$1="Pesos CLP",S!$AD:$AD,S!$AO:$AO)),0)</f>
        <v>0</v>
      </c>
      <c r="BR155" s="19">
        <f>IF(OR($I155="REAL",$I155="INCURRIDO"),SUMIF(S!$O:$O,$I155&amp;$O155&amp;$Q155&amp;UPPER(TEXT(BR$4,"MMMMYYYY"))&amp;$Z155,IF($W$1="Pesos CLP",S!$AD:$AD,S!$AO:$AO)),0)</f>
        <v>0</v>
      </c>
      <c r="BS155" s="19">
        <f>IF(OR($I155="REAL",$I155="INCURRIDO"),SUMIF(S!$O:$O,$I155&amp;$O155&amp;$Q155&amp;UPPER(TEXT(BS$4,"MMMMYYYY"))&amp;$Z155,IF($W$1="Pesos CLP",S!$AD:$AD,S!$AO:$AO)),0)</f>
        <v>0</v>
      </c>
      <c r="BT155" s="19">
        <f>IF(OR($I155="REAL",$I155="INCURRIDO"),SUMIF(S!$O:$O,$I155&amp;$O155&amp;$Q155&amp;UPPER(TEXT(BT$4,"MMMMYYYY"))&amp;$Z155,IF($W$1="Pesos CLP",S!$AD:$AD,S!$AO:$AO)),0)</f>
        <v>0</v>
      </c>
      <c r="BU155" s="19">
        <f>IF(OR($I155="REAL",$I155="INCURRIDO"),SUMIF(S!$O:$O,$I155&amp;$O155&amp;$Q155&amp;UPPER(TEXT(BU$4,"MMMMYYYY"))&amp;$Z155,IF($W$1="Pesos CLP",S!$AD:$AD,S!$AO:$AO)),0)</f>
        <v>0</v>
      </c>
      <c r="BV155" s="19">
        <f>IF(OR($I155="REAL",$I155="INCURRIDO"),SUMIF(S!$O:$O,$I155&amp;$O155&amp;$Q155&amp;UPPER(TEXT(BV$4,"MMMMYYYY"))&amp;$Z155,IF($W$1="Pesos CLP",S!$AD:$AD,S!$AO:$AO)),0)</f>
        <v>0</v>
      </c>
      <c r="BW155" s="19">
        <f>IF(OR($I155="REAL",$I155="INCURRIDO"),SUMIF(S!$O:$O,$I155&amp;$O155&amp;$Q155&amp;UPPER(TEXT(BW$4,"MMMMYYYY"))&amp;$Z155,IF($W$1="Pesos CLP",S!$AD:$AD,S!$AO:$AO)),0)</f>
        <v>0</v>
      </c>
      <c r="BX155" s="19">
        <f>IF(OR($I155="REAL",$I155="INCURRIDO"),SUMIF(S!$O:$O,$I155&amp;$O155&amp;$Q155&amp;UPPER(TEXT(BX$4,"MMMMYYYY"))&amp;$Z155,IF($W$1="Pesos CLP",S!$AD:$AD,S!$AO:$AO)),0)</f>
        <v>0</v>
      </c>
      <c r="BY155" s="19">
        <f>IF(OR($I155="REAL",$I155="INCURRIDO"),SUMIF(S!$O:$O,$I155&amp;$O155&amp;$Q155&amp;UPPER(TEXT(BY$4,"MMMMYYYY"))&amp;$Z155,IF($W$1="Pesos CLP",S!$AD:$AD,S!$AO:$AO)),0)</f>
        <v>0</v>
      </c>
      <c r="BZ155" s="19">
        <f>IF(OR($I155="REAL",$I155="INCURRIDO"),SUMIF(S!$O:$O,$I155&amp;$O155&amp;$Q155&amp;UPPER(TEXT(BZ$4,"MMMMYYYY"))&amp;$Z155,IF($W$1="Pesos CLP",S!$AD:$AD,S!$AO:$AO)),0)</f>
        <v>0</v>
      </c>
      <c r="CA155" s="19">
        <f>IF(OR($I155="REAL",$I155="INCURRIDO"),SUMIF(S!$O:$O,$I155&amp;$O155&amp;$Q155&amp;UPPER(TEXT(CA$4,"MMMMYYYY"))&amp;$Z155,IF($W$1="Pesos CLP",S!$AD:$AD,S!$AO:$AO)),0)</f>
        <v>0</v>
      </c>
      <c r="CB155" s="19">
        <f>IF(OR($I155="REAL",$I155="INCURRIDO"),SUMIF(S!$O:$O,$I155&amp;$O155&amp;$Q155&amp;UPPER(TEXT(CB$4,"MMMMYYYY"))&amp;$Z155,IF($W$1="Pesos CLP",S!$AD:$AD,S!$AO:$AO)),0)</f>
        <v>0</v>
      </c>
      <c r="CC155" s="19">
        <f>IF(OR($I155="REAL",$I155="INCURRIDO"),SUMIF(S!$O:$O,$I155&amp;$O155&amp;$Q155&amp;UPPER(TEXT(CC$4,"MMMMYYYY"))&amp;$Z155,IF($W$1="Pesos CLP",S!$AD:$AD,S!$AO:$AO)),0)</f>
        <v>0</v>
      </c>
      <c r="CD155" s="19">
        <f>IF(OR($I155="REAL",$I155="INCURRIDO"),SUMIF(S!$O:$O,$I155&amp;$O155&amp;$Q155&amp;UPPER(TEXT(CD$4,"MMMMYYYY"))&amp;$Z155,IF($W$1="Pesos CLP",S!$AD:$AD,S!$AO:$AO)),0)</f>
        <v>0</v>
      </c>
      <c r="CE155" s="19">
        <f>IF(OR($I155="REAL",$I155="INCURRIDO"),SUMIF(S!$O:$O,$I155&amp;$O155&amp;$Q155&amp;UPPER(TEXT(CE$4,"MMMMYYYY"))&amp;$Z155,IF($W$1="Pesos CLP",S!$AD:$AD,S!$AO:$AO)),0)</f>
        <v>0</v>
      </c>
      <c r="CF155" s="19">
        <f>IF(OR($I155="REAL",$I155="INCURRIDO"),SUMIF(S!$O:$O,$I155&amp;$O155&amp;$Q155&amp;UPPER(TEXT(CF$4,"MMMMYYYY"))&amp;$Z155,IF($W$1="Pesos CLP",S!$AD:$AD,S!$AO:$AO)),0)</f>
        <v>0</v>
      </c>
      <c r="CG155" s="19">
        <f>IF(OR($I155="REAL",$I155="INCURRIDO"),SUMIF(S!$O:$O,$I155&amp;$O155&amp;$Q155&amp;UPPER(TEXT(CG$4,"MMMMYYYY"))&amp;$Z155,IF($W$1="Pesos CLP",S!$AD:$AD,S!$AO:$AO)),0)</f>
        <v>0</v>
      </c>
      <c r="CH155" s="19">
        <f>IF(OR($I155="REAL",$I155="INCURRIDO"),SUMIF(S!$O:$O,$I155&amp;$O155&amp;$Q155&amp;UPPER(TEXT(CH$4,"MMMMYYYY"))&amp;$Z155,IF($W$1="Pesos CLP",S!$AD:$AD,S!$AO:$AO)),0)</f>
        <v>0</v>
      </c>
      <c r="CI155" s="19">
        <f>IF(OR($I155="REAL",$I155="INCURRIDO"),SUMIF(S!$O:$O,$I155&amp;$O155&amp;$Q155&amp;UPPER(TEXT(CI$4,"MMMMYYYY"))&amp;$Z155,IF($W$1="Pesos CLP",S!$AD:$AD,S!$AO:$AO)),0)</f>
        <v>0</v>
      </c>
      <c r="CJ155" s="19">
        <f>IF(OR($I155="REAL",$I155="INCURRIDO"),SUMIF(S!$O:$O,$I155&amp;$O155&amp;$Q155&amp;UPPER(TEXT(CJ$4,"MMMMYYYY"))&amp;$Z155,IF($W$1="Pesos CLP",S!$AD:$AD,S!$AO:$AO)),0)</f>
        <v>0</v>
      </c>
      <c r="CK155" s="378">
        <f t="shared" si="145"/>
        <v>0</v>
      </c>
      <c r="CL155" s="378">
        <f t="shared" si="145"/>
        <v>0</v>
      </c>
      <c r="CM155" s="378">
        <f t="shared" si="145"/>
        <v>0</v>
      </c>
      <c r="CN155" s="378">
        <f t="shared" si="145"/>
        <v>0</v>
      </c>
      <c r="CO155" s="378">
        <f t="shared" si="145"/>
        <v>0</v>
      </c>
      <c r="CP155" s="378">
        <f t="shared" si="145"/>
        <v>0</v>
      </c>
      <c r="CQ155" s="378">
        <f t="shared" si="145"/>
        <v>0</v>
      </c>
      <c r="CR155" s="378">
        <f t="shared" si="145"/>
        <v>0</v>
      </c>
      <c r="CS155" s="378">
        <f t="shared" si="145"/>
        <v>0</v>
      </c>
      <c r="CT155" s="378">
        <f t="shared" si="146"/>
        <v>0</v>
      </c>
      <c r="CU155" s="378">
        <f t="shared" si="146"/>
        <v>0</v>
      </c>
      <c r="CV155" s="378">
        <f t="shared" si="146"/>
        <v>0</v>
      </c>
      <c r="CW155" s="378">
        <f t="shared" si="146"/>
        <v>0</v>
      </c>
      <c r="CX155" s="378">
        <f t="shared" si="146"/>
        <v>0</v>
      </c>
      <c r="CY155" s="378">
        <f t="shared" si="146"/>
        <v>0</v>
      </c>
      <c r="CZ155" s="378">
        <f t="shared" si="146"/>
        <v>0</v>
      </c>
      <c r="DA155" s="378">
        <f t="shared" si="146"/>
        <v>0</v>
      </c>
      <c r="DB155" s="378">
        <f t="shared" si="146"/>
        <v>0</v>
      </c>
      <c r="DC155" s="378">
        <f t="shared" si="144"/>
        <v>0</v>
      </c>
      <c r="DD155" s="378">
        <f t="shared" si="147"/>
        <v>0</v>
      </c>
      <c r="DE155" s="378">
        <f t="shared" si="147"/>
        <v>0</v>
      </c>
      <c r="DF155" s="378">
        <f t="shared" si="147"/>
        <v>0</v>
      </c>
      <c r="DG155" s="378">
        <f t="shared" si="147"/>
        <v>0</v>
      </c>
      <c r="DH155" s="378">
        <f t="shared" si="151"/>
        <v>43115.340537897275</v>
      </c>
      <c r="DI155" s="378">
        <f t="shared" si="148"/>
        <v>0</v>
      </c>
      <c r="DJ155" s="378">
        <f t="shared" si="148"/>
        <v>0</v>
      </c>
      <c r="DK155" s="378">
        <f t="shared" si="148"/>
        <v>0</v>
      </c>
      <c r="DL155" s="378">
        <f t="shared" si="148"/>
        <v>0</v>
      </c>
      <c r="DM155" s="378">
        <f t="shared" si="148"/>
        <v>0</v>
      </c>
      <c r="DN155" s="378">
        <f t="shared" si="148"/>
        <v>0</v>
      </c>
      <c r="DO155" s="378">
        <f t="shared" si="148"/>
        <v>0</v>
      </c>
      <c r="DP155" s="378">
        <f t="shared" si="148"/>
        <v>0</v>
      </c>
      <c r="DQ155" s="378">
        <f t="shared" si="148"/>
        <v>0</v>
      </c>
      <c r="DR155" s="378">
        <f t="shared" si="148"/>
        <v>0</v>
      </c>
      <c r="DS155" s="378">
        <f t="shared" si="149"/>
        <v>0</v>
      </c>
      <c r="DT155" s="378">
        <f t="shared" si="149"/>
        <v>0</v>
      </c>
      <c r="DU155" s="378">
        <f t="shared" si="149"/>
        <v>0</v>
      </c>
      <c r="DV155" s="378">
        <f t="shared" si="149"/>
        <v>0</v>
      </c>
      <c r="DW155" s="378">
        <f t="shared" si="149"/>
        <v>0</v>
      </c>
      <c r="DX155" s="378">
        <f t="shared" si="149"/>
        <v>0</v>
      </c>
      <c r="DY155" s="378">
        <f t="shared" si="149"/>
        <v>0</v>
      </c>
      <c r="DZ155" s="378">
        <f t="shared" si="149"/>
        <v>0</v>
      </c>
      <c r="EA155" s="378">
        <f t="shared" si="149"/>
        <v>0</v>
      </c>
      <c r="EB155" s="378">
        <f t="shared" si="149"/>
        <v>0</v>
      </c>
      <c r="EC155" s="378">
        <f t="shared" si="150"/>
        <v>0</v>
      </c>
      <c r="ED155" s="378">
        <f t="shared" si="150"/>
        <v>0</v>
      </c>
      <c r="EE155" s="378">
        <f t="shared" si="150"/>
        <v>0</v>
      </c>
      <c r="EF155" s="378">
        <f t="shared" si="150"/>
        <v>0</v>
      </c>
      <c r="EG155" s="378">
        <f t="shared" si="150"/>
        <v>0</v>
      </c>
      <c r="EH155" s="378">
        <f t="shared" si="150"/>
        <v>0</v>
      </c>
      <c r="EI155" s="378">
        <f t="shared" si="150"/>
        <v>0</v>
      </c>
      <c r="EJ155" s="378">
        <f t="shared" si="150"/>
        <v>0</v>
      </c>
      <c r="EK155" s="378">
        <f t="shared" si="150"/>
        <v>0</v>
      </c>
      <c r="EL155" s="378">
        <f t="shared" si="150"/>
        <v>0</v>
      </c>
      <c r="EM155" s="378">
        <f t="shared" si="150"/>
        <v>0</v>
      </c>
      <c r="EN155" s="378">
        <f t="shared" si="150"/>
        <v>0</v>
      </c>
      <c r="EO155" s="378">
        <f t="shared" si="150"/>
        <v>0</v>
      </c>
      <c r="EP155" s="378">
        <f t="shared" si="150"/>
        <v>0</v>
      </c>
      <c r="EQ155" s="378">
        <f t="shared" si="150"/>
        <v>0</v>
      </c>
    </row>
    <row r="156" spans="1:147" x14ac:dyDescent="0.3">
      <c r="A156" s="368"/>
      <c r="B156" s="368"/>
      <c r="C156" s="368"/>
      <c r="D156" s="368">
        <f t="shared" si="136"/>
        <v>1.034195933456562</v>
      </c>
      <c r="E156" s="368" t="str">
        <f>VLOOKUP(TEXT(Z156,0),'G2'!B:D,3,0)</f>
        <v>MN</v>
      </c>
      <c r="F156" s="816">
        <f t="shared" si="135"/>
        <v>0</v>
      </c>
      <c r="G156" s="755">
        <f t="shared" si="137"/>
        <v>0</v>
      </c>
      <c r="H156" s="756" t="s">
        <v>1190</v>
      </c>
      <c r="I156" s="370" t="s">
        <v>1197</v>
      </c>
      <c r="J156" s="370" t="s">
        <v>22</v>
      </c>
      <c r="K156" s="368">
        <v>510102</v>
      </c>
      <c r="L156" s="368" t="s">
        <v>24</v>
      </c>
      <c r="M156" s="369"/>
      <c r="N156" s="370" t="s">
        <v>624</v>
      </c>
      <c r="O156" s="370" t="s">
        <v>621</v>
      </c>
      <c r="P156" s="643"/>
      <c r="Q156" s="370" t="s">
        <v>695</v>
      </c>
      <c r="R156" s="370" t="s">
        <v>273</v>
      </c>
      <c r="S156" s="719">
        <v>1</v>
      </c>
      <c r="T156" s="372">
        <v>45839</v>
      </c>
      <c r="U156" s="372">
        <v>45828</v>
      </c>
      <c r="V156" s="373"/>
      <c r="W156" s="374">
        <v>0</v>
      </c>
      <c r="X156" s="17" cm="1">
        <f t="array" ref="X156">+IF($W$1="Pesos CLP",W156,W156/TC)*MB_24A25</f>
        <v>0</v>
      </c>
      <c r="Y156" s="18">
        <f t="shared" si="107"/>
        <v>205780.99721281248</v>
      </c>
      <c r="Z156">
        <v>91243110</v>
      </c>
      <c r="AA156" s="19">
        <f>IF(OR($I156="REAL",$I156="INCURRIDO"),SUMIF(S!$O:$O,$I156&amp;$O156&amp;$Q156&amp;UPPER(TEXT(AA$4,"MMMMYYYY"))&amp;$Z156,IF($W$1="Pesos CLP",S!$AD:$AD,S!$AO:$AO)),0)</f>
        <v>0</v>
      </c>
      <c r="AB156" s="19">
        <f>IF(OR($I156="REAL",$I156="INCURRIDO"),SUMIF(S!$O:$O,$I156&amp;$O156&amp;$Q156&amp;UPPER(TEXT(AB$4,"MMMMYYYY"))&amp;$Z156,IF($W$1="Pesos CLP",S!$AD:$AD,S!$AO:$AO)),0)</f>
        <v>0</v>
      </c>
      <c r="AC156" s="19">
        <f>IF(OR($I156="REAL",$I156="INCURRIDO"),SUMIF(S!$O:$O,$I156&amp;$O156&amp;$Q156&amp;UPPER(TEXT(AC$4,"MMMMYYYY"))&amp;$Z156,IF($W$1="Pesos CLP",S!$AD:$AD,S!$AO:$AO)),0)</f>
        <v>0</v>
      </c>
      <c r="AD156" s="19">
        <f>IF(OR($I156="REAL",$I156="INCURRIDO"),SUMIF(S!$O:$O,$I156&amp;$O156&amp;$Q156&amp;UPPER(TEXT(AD$4,"MMMMYYYY"))&amp;$Z156,IF($W$1="Pesos CLP",S!$AD:$AD,S!$AO:$AO)),0)</f>
        <v>0</v>
      </c>
      <c r="AE156" s="19">
        <f>IF(OR($I156="REAL",$I156="INCURRIDO"),SUMIF(S!$O:$O,$I156&amp;$O156&amp;$Q156&amp;UPPER(TEXT(AE$4,"MMMMYYYY"))&amp;$Z156,IF($W$1="Pesos CLP",S!$AD:$AD,S!$AO:$AO)),0)</f>
        <v>0</v>
      </c>
      <c r="AF156" s="19">
        <f>IF(OR($I156="REAL",$I156="INCURRIDO"),SUMIF(S!$O:$O,$I156&amp;$O156&amp;$Q156&amp;UPPER(TEXT(AF$4,"MMMMYYYY"))&amp;$Z156,IF($W$1="Pesos CLP",S!$AD:$AD,S!$AO:$AO)),0)</f>
        <v>0</v>
      </c>
      <c r="AG156" s="19">
        <f>IF(OR($I156="REAL",$I156="INCURRIDO"),SUMIF(S!$O:$O,$I156&amp;$O156&amp;$Q156&amp;UPPER(TEXT(AG$4,"MMMMYYYY"))&amp;$Z156,IF($W$1="Pesos CLP",S!$AD:$AD,S!$AO:$AO)),0)</f>
        <v>0</v>
      </c>
      <c r="AH156" s="19">
        <f>IF(OR($I156="REAL",$I156="INCURRIDO"),SUMIF(S!$O:$O,$I156&amp;$O156&amp;$Q156&amp;UPPER(TEXT(AH$4,"MMMMYYYY"))&amp;$Z156,IF($W$1="Pesos CLP",S!$AD:$AD,S!$AO:$AO)),0)</f>
        <v>0</v>
      </c>
      <c r="AI156" s="19">
        <f>IF(OR($I156="REAL",$I156="INCURRIDO"),SUMIF(S!$O:$O,$I156&amp;$O156&amp;$Q156&amp;UPPER(TEXT(AI$4,"MMMMYYYY"))&amp;$Z156,IF($W$1="Pesos CLP",S!$AD:$AD,S!$AO:$AO)),0)</f>
        <v>0</v>
      </c>
      <c r="AJ156" s="19">
        <f>IF(OR($I156="REAL",$I156="INCURRIDO"),SUMIF(S!$O:$O,$I156&amp;$O156&amp;$Q156&amp;UPPER(TEXT(AJ$4,"MMMMYYYY"))&amp;$Z156,IF($W$1="Pesos CLP",S!$AD:$AD,S!$AO:$AO)),0)</f>
        <v>0</v>
      </c>
      <c r="AK156" s="19">
        <f>IF(OR($I156="REAL",$I156="INCURRIDO"),SUMIF(S!$O:$O,$I156&amp;$O156&amp;$Q156&amp;UPPER(TEXT(AK$4,"MMMMYYYY"))&amp;$Z156,IF($W$1="Pesos CLP",S!$AD:$AD,S!$AO:$AO)),0)</f>
        <v>0</v>
      </c>
      <c r="AL156" s="19">
        <f>IF(OR($I156="REAL",$I156="INCURRIDO"),SUMIF(S!$O:$O,$I156&amp;$O156&amp;$Q156&amp;UPPER(TEXT(AL$4,"MMMMYYYY"))&amp;$Z156,IF($W$1="Pesos CLP",S!$AD:$AD,S!$AO:$AO)),0)</f>
        <v>0</v>
      </c>
      <c r="AM156" s="19">
        <f>IF(OR($I156="REAL",$I156="INCURRIDO"),SUMIF(S!$O:$O,$I156&amp;$O156&amp;$Q156&amp;UPPER(TEXT(AM$4,"MMMMYYYY"))&amp;$Z156,IF($W$1="Pesos CLP",S!$AD:$AD,S!$AO:$AO)),0)</f>
        <v>0</v>
      </c>
      <c r="AN156" s="19">
        <f>IF(OR($I156="REAL",$I156="INCURRIDO"),SUMIF(S!$O:$O,$I156&amp;$O156&amp;$Q156&amp;UPPER(TEXT(AN$4,"MMMMYYYY"))&amp;$Z156,IF($W$1="Pesos CLP",S!$AD:$AD,S!$AO:$AO)),0)</f>
        <v>0</v>
      </c>
      <c r="AO156" s="19">
        <f>IF(OR($I156="REAL",$I156="INCURRIDO"),SUMIF(S!$O:$O,$I156&amp;$O156&amp;$Q156&amp;UPPER(TEXT(AO$4,"MMMMYYYY"))&amp;$Z156,IF($W$1="Pesos CLP",S!$AD:$AD,S!$AO:$AO)),0)</f>
        <v>0</v>
      </c>
      <c r="AP156" s="19">
        <f>IF(OR($I156="REAL",$I156="INCURRIDO"),SUMIF(S!$O:$O,$I156&amp;$O156&amp;$Q156&amp;UPPER(TEXT(AP$4,"MMMMYYYY"))&amp;$Z156,IF($W$1="Pesos CLP",S!$AD:$AD,S!$AO:$AO)),0)</f>
        <v>0</v>
      </c>
      <c r="AQ156" s="19">
        <f>IF(OR($I156="REAL",$I156="INCURRIDO"),SUMIF(S!$O:$O,$I156&amp;$O156&amp;$Q156&amp;UPPER(TEXT(AQ$4,"MMMMYYYY"))&amp;$Z156,IF($W$1="Pesos CLP",S!$AD:$AD,S!$AO:$AO)),0)</f>
        <v>0</v>
      </c>
      <c r="AR156" s="19">
        <f>IF(OR($I156="REAL",$I156="INCURRIDO"),SUMIF(S!$O:$O,$I156&amp;$O156&amp;$Q156&amp;UPPER(TEXT(AR$4,"MMMMYYYY"))&amp;$Z156,IF($W$1="Pesos CLP",S!$AD:$AD,S!$AO:$AO)),0)</f>
        <v>0</v>
      </c>
      <c r="AS156" s="19">
        <f>IF(OR($I156="REAL",$I156="INCURRIDO"),SUMIF(S!$O:$O,$I156&amp;$O156&amp;$Q156&amp;UPPER(TEXT(AS$4,"MMMMYYYY"))&amp;$Z156,IF($W$1="Pesos CLP",S!$AD:$AD,S!$AO:$AO)),0)</f>
        <v>0</v>
      </c>
      <c r="AT156" s="19">
        <f>IF(OR($I156="REAL",$I156="INCURRIDO"),SUMIF(S!$O:$O,$I156&amp;$O156&amp;$Q156&amp;UPPER(TEXT(AT$4,"MMMMYYYY"))&amp;$Z156,IF($W$1="Pesos CLP",S!$AD:$AD,S!$AO:$AO)),0)</f>
        <v>0</v>
      </c>
      <c r="AU156" s="19">
        <f>IF(OR($I156="REAL",$I156="INCURRIDO"),SUMIF(S!$O:$O,$I156&amp;$O156&amp;$Q156&amp;UPPER(TEXT(AU$4,"MMMMYYYY"))&amp;$Z156,IF($W$1="Pesos CLP",S!$AD:$AD,S!$AO:$AO)),0)</f>
        <v>0</v>
      </c>
      <c r="AV156" s="19">
        <f>IF(OR($I156="REAL",$I156="INCURRIDO"),SUMIF(S!$O:$O,$I156&amp;$O156&amp;$Q156&amp;UPPER(TEXT(AV$4,"MMMMYYYY"))&amp;$Z156,IF($W$1="Pesos CLP",S!$AD:$AD,S!$AO:$AO)),0)</f>
        <v>0</v>
      </c>
      <c r="AW156" s="19">
        <f>IF(OR($I156="REAL",$I156="INCURRIDO"),SUMIF(S!$O:$O,$I156&amp;$O156&amp;$Q156&amp;UPPER(TEXT(AW$4,"MMMMYYYY"))&amp;$Z156,IF($W$1="Pesos CLP",S!$AD:$AD,S!$AO:$AO)),0)</f>
        <v>0</v>
      </c>
      <c r="AX156" s="19">
        <f>IF(OR($I156="REAL",$I156="INCURRIDO"),SUMIF(S!$O:$O,$I156&amp;$O156&amp;$Q156&amp;UPPER(TEXT(AX$4,"MMMMYYYY"))&amp;$Z156,IF($W$1="Pesos CLP",S!$AD:$AD,S!$AO:$AO)),0)</f>
        <v>0</v>
      </c>
      <c r="AY156" s="19">
        <f>IF(OR($I156="REAL",$I156="INCURRIDO"),SUMIF(S!$O:$O,$I156&amp;$O156&amp;$Q156&amp;UPPER(TEXT(AY$4,"MMMMYYYY"))&amp;$Z156,IF($W$1="Pesos CLP",S!$AD:$AD,S!$AO:$AO)),0)</f>
        <v>0</v>
      </c>
      <c r="AZ156" s="19">
        <f>IF(OR($I156="REAL",$I156="INCURRIDO"),SUMIF(S!$O:$O,$I156&amp;$O156&amp;$Q156&amp;UPPER(TEXT(AZ$4,"MMMMYYYY"))&amp;$Z156,IF($W$1="Pesos CLP",S!$AD:$AD,S!$AO:$AO)),0)</f>
        <v>0</v>
      </c>
      <c r="BA156" s="19">
        <f>IF(OR($I156="REAL",$I156="INCURRIDO"),SUMIF(S!$O:$O,$I156&amp;$O156&amp;$Q156&amp;UPPER(TEXT(BA$4,"MMMMYYYY"))&amp;$Z156,IF($W$1="Pesos CLP",S!$AD:$AD,S!$AO:$AO)),0)</f>
        <v>0</v>
      </c>
      <c r="BB156" s="19">
        <f>IF(OR($I156="REAL",$I156="INCURRIDO"),SUMIF(S!$O:$O,$I156&amp;$O156&amp;$Q156&amp;UPPER(TEXT(BB$4,"MMMMYYYY"))&amp;$Z156,IF($W$1="Pesos CLP",S!$AD:$AD,S!$AO:$AO)),0)</f>
        <v>0</v>
      </c>
      <c r="BC156" s="19">
        <f>IF(OR($I156="REAL",$I156="INCURRIDO"),SUMIF(S!$O:$O,$I156&amp;$O156&amp;$Q156&amp;UPPER(TEXT(BC$4,"MMMMYYYY"))&amp;$Z156,IF($W$1="Pesos CLP",S!$AD:$AD,S!$AO:$AO)),0)</f>
        <v>0</v>
      </c>
      <c r="BD156" s="19">
        <f>IF(OR($I156="REAL",$I156="INCURRIDO"),SUMIF(S!$O:$O,$I156&amp;$O156&amp;$Q156&amp;UPPER(TEXT(BD$4,"MMMMYYYY"))&amp;$Z156,IF($W$1="Pesos CLP",S!$AD:$AD,S!$AO:$AO)),0)</f>
        <v>0</v>
      </c>
      <c r="BE156" s="19">
        <f>IF(OR($I156="REAL",$I156="INCURRIDO"),SUMIF(S!$O:$O,$I156&amp;$O156&amp;$Q156&amp;UPPER(TEXT(BE$4,"MMMMYYYY"))&amp;$Z156,IF($W$1="Pesos CLP",S!$AD:$AD,S!$AO:$AO)),0)</f>
        <v>0</v>
      </c>
      <c r="BF156" s="19">
        <f>IF(OR($I156="REAL",$I156="INCURRIDO"),SUMIF(S!$O:$O,$I156&amp;$O156&amp;$Q156&amp;UPPER(TEXT(BF$4,"MMMMYYYY"))&amp;$Z156,IF($W$1="Pesos CLP",S!$AD:$AD,S!$AO:$AO)),0)</f>
        <v>0</v>
      </c>
      <c r="BG156" s="19">
        <f>IF(OR($I156="REAL",$I156="INCURRIDO"),SUMIF(S!$O:$O,$I156&amp;$O156&amp;$Q156&amp;UPPER(TEXT(BG$4,"MMMMYYYY"))&amp;$Z156,IF($W$1="Pesos CLP",S!$AD:$AD,S!$AO:$AO)),0)</f>
        <v>0</v>
      </c>
      <c r="BH156" s="19">
        <f>IF(OR($I156="REAL",$I156="INCURRIDO"),SUMIF(S!$O:$O,$I156&amp;$O156&amp;$Q156&amp;UPPER(TEXT(BH$4,"MMMMYYYY"))&amp;$Z156,IF($W$1="Pesos CLP",S!$AD:$AD,S!$AO:$AO)),0)</f>
        <v>0</v>
      </c>
      <c r="BI156" s="19">
        <f>IF(OR($I156="REAL",$I156="INCURRIDO"),SUMIF(S!$O:$O,$I156&amp;$O156&amp;$Q156&amp;UPPER(TEXT(BI$4,"MMMMYYYY"))&amp;$Z156,IF($W$1="Pesos CLP",S!$AD:$AD,S!$AO:$AO)),0)</f>
        <v>0</v>
      </c>
      <c r="BJ156" s="19">
        <f>IF(OR($I156="REAL",$I156="INCURRIDO"),SUMIF(S!$O:$O,$I156&amp;$O156&amp;$Q156&amp;UPPER(TEXT(BJ$4,"MMMMYYYY"))&amp;$Z156,IF($W$1="Pesos CLP",S!$AD:$AD,S!$AO:$AO)),0)</f>
        <v>0</v>
      </c>
      <c r="BK156" s="19">
        <f>IF(OR($I156="REAL",$I156="INCURRIDO"),SUMIF(S!$O:$O,$I156&amp;$O156&amp;$Q156&amp;UPPER(TEXT(BK$4,"MMMMYYYY"))&amp;$Z156,IF($W$1="Pesos CLP",S!$AD:$AD,S!$AO:$AO)),0)</f>
        <v>0</v>
      </c>
      <c r="BL156" s="19">
        <f>IF(OR($I156="REAL",$I156="INCURRIDO"),SUMIF(S!$O:$O,$I156&amp;$O156&amp;$Q156&amp;UPPER(TEXT(BL$4,"MMMMYYYY"))&amp;$Z156,IF($W$1="Pesos CLP",S!$AD:$AD,S!$AO:$AO)),0)</f>
        <v>0</v>
      </c>
      <c r="BM156" s="19">
        <f>IF(OR($I156="REAL",$I156="INCURRIDO"),SUMIF(S!$O:$O,$I156&amp;$O156&amp;$Q156&amp;UPPER(TEXT(BM$4,"MMMMYYYY"))&amp;$Z156,IF($W$1="Pesos CLP",S!$AD:$AD,S!$AO:$AO)),0)</f>
        <v>0</v>
      </c>
      <c r="BN156" s="19">
        <f>IF(OR($I156="REAL",$I156="INCURRIDO"),SUMIF(S!$O:$O,$I156&amp;$O156&amp;$Q156&amp;UPPER(TEXT(BN$4,"MMMMYYYY"))&amp;$Z156,IF($W$1="Pesos CLP",S!$AD:$AD,S!$AO:$AO)),0)</f>
        <v>0</v>
      </c>
      <c r="BO156" s="19">
        <f>IF(OR($I156="REAL",$I156="INCURRIDO"),SUMIF(S!$O:$O,$I156&amp;$O156&amp;$Q156&amp;UPPER(TEXT(BO$4,"MMMMYYYY"))&amp;$Z156,IF($W$1="Pesos CLP",S!$AD:$AD,S!$AO:$AO)),0)</f>
        <v>0</v>
      </c>
      <c r="BP156" s="19">
        <f>IF(OR($I156="REAL",$I156="INCURRIDO"),SUMIF(S!$O:$O,$I156&amp;$O156&amp;$Q156&amp;UPPER(TEXT(BP$4,"MMMMYYYY"))&amp;$Z156,IF($W$1="Pesos CLP",S!$AD:$AD,S!$AO:$AO)),0)</f>
        <v>0</v>
      </c>
      <c r="BQ156" s="19">
        <f>IF(OR($I156="REAL",$I156="INCURRIDO"),SUMIF(S!$O:$O,$I156&amp;$O156&amp;$Q156&amp;UPPER(TEXT(BQ$4,"MMMMYYYY"))&amp;$Z156,IF($W$1="Pesos CLP",S!$AD:$AD,S!$AO:$AO)),0)</f>
        <v>0</v>
      </c>
      <c r="BR156" s="19">
        <f>IF(OR($I156="REAL",$I156="INCURRIDO"),SUMIF(S!$O:$O,$I156&amp;$O156&amp;$Q156&amp;UPPER(TEXT(BR$4,"MMMMYYYY"))&amp;$Z156,IF($W$1="Pesos CLP",S!$AD:$AD,S!$AO:$AO)),0)</f>
        <v>0</v>
      </c>
      <c r="BS156" s="19">
        <f>IF(OR($I156="REAL",$I156="INCURRIDO"),SUMIF(S!$O:$O,$I156&amp;$O156&amp;$Q156&amp;UPPER(TEXT(BS$4,"MMMMYYYY"))&amp;$Z156,IF($W$1="Pesos CLP",S!$AD:$AD,S!$AO:$AO)),0)</f>
        <v>0</v>
      </c>
      <c r="BT156" s="19">
        <f>IF(OR($I156="REAL",$I156="INCURRIDO"),SUMIF(S!$O:$O,$I156&amp;$O156&amp;$Q156&amp;UPPER(TEXT(BT$4,"MMMMYYYY"))&amp;$Z156,IF($W$1="Pesos CLP",S!$AD:$AD,S!$AO:$AO)),0)</f>
        <v>0</v>
      </c>
      <c r="BU156" s="19">
        <f>IF(OR($I156="REAL",$I156="INCURRIDO"),SUMIF(S!$O:$O,$I156&amp;$O156&amp;$Q156&amp;UPPER(TEXT(BU$4,"MMMMYYYY"))&amp;$Z156,IF($W$1="Pesos CLP",S!$AD:$AD,S!$AO:$AO)),0)</f>
        <v>0</v>
      </c>
      <c r="BV156" s="19">
        <f>IF(OR($I156="REAL",$I156="INCURRIDO"),SUMIF(S!$O:$O,$I156&amp;$O156&amp;$Q156&amp;UPPER(TEXT(BV$4,"MMMMYYYY"))&amp;$Z156,IF($W$1="Pesos CLP",S!$AD:$AD,S!$AO:$AO)),0)</f>
        <v>0</v>
      </c>
      <c r="BW156" s="19">
        <f>IF(OR($I156="REAL",$I156="INCURRIDO"),SUMIF(S!$O:$O,$I156&amp;$O156&amp;$Q156&amp;UPPER(TEXT(BW$4,"MMMMYYYY"))&amp;$Z156,IF($W$1="Pesos CLP",S!$AD:$AD,S!$AO:$AO)),0)</f>
        <v>0</v>
      </c>
      <c r="BX156" s="19">
        <f>IF(OR($I156="REAL",$I156="INCURRIDO"),SUMIF(S!$O:$O,$I156&amp;$O156&amp;$Q156&amp;UPPER(TEXT(BX$4,"MMMMYYYY"))&amp;$Z156,IF($W$1="Pesos CLP",S!$AD:$AD,S!$AO:$AO)),0)</f>
        <v>0</v>
      </c>
      <c r="BY156" s="19">
        <f>IF(OR($I156="REAL",$I156="INCURRIDO"),SUMIF(S!$O:$O,$I156&amp;$O156&amp;$Q156&amp;UPPER(TEXT(BY$4,"MMMMYYYY"))&amp;$Z156,IF($W$1="Pesos CLP",S!$AD:$AD,S!$AO:$AO)),0)</f>
        <v>0</v>
      </c>
      <c r="BZ156" s="19">
        <f>IF(OR($I156="REAL",$I156="INCURRIDO"),SUMIF(S!$O:$O,$I156&amp;$O156&amp;$Q156&amp;UPPER(TEXT(BZ$4,"MMMMYYYY"))&amp;$Z156,IF($W$1="Pesos CLP",S!$AD:$AD,S!$AO:$AO)),0)</f>
        <v>0</v>
      </c>
      <c r="CA156" s="19">
        <f>IF(OR($I156="REAL",$I156="INCURRIDO"),SUMIF(S!$O:$O,$I156&amp;$O156&amp;$Q156&amp;UPPER(TEXT(CA$4,"MMMMYYYY"))&amp;$Z156,IF($W$1="Pesos CLP",S!$AD:$AD,S!$AO:$AO)),0)</f>
        <v>0</v>
      </c>
      <c r="CB156" s="19">
        <f>IF(OR($I156="REAL",$I156="INCURRIDO"),SUMIF(S!$O:$O,$I156&amp;$O156&amp;$Q156&amp;UPPER(TEXT(CB$4,"MMMMYYYY"))&amp;$Z156,IF($W$1="Pesos CLP",S!$AD:$AD,S!$AO:$AO)),0)</f>
        <v>0</v>
      </c>
      <c r="CC156" s="19">
        <f>IF(OR($I156="REAL",$I156="INCURRIDO"),SUMIF(S!$O:$O,$I156&amp;$O156&amp;$Q156&amp;UPPER(TEXT(CC$4,"MMMMYYYY"))&amp;$Z156,IF($W$1="Pesos CLP",S!$AD:$AD,S!$AO:$AO)),0)</f>
        <v>0</v>
      </c>
      <c r="CD156" s="19">
        <f>IF(OR($I156="REAL",$I156="INCURRIDO"),SUMIF(S!$O:$O,$I156&amp;$O156&amp;$Q156&amp;UPPER(TEXT(CD$4,"MMMMYYYY"))&amp;$Z156,IF($W$1="Pesos CLP",S!$AD:$AD,S!$AO:$AO)),0)</f>
        <v>0</v>
      </c>
      <c r="CE156" s="19">
        <f>IF(OR($I156="REAL",$I156="INCURRIDO"),SUMIF(S!$O:$O,$I156&amp;$O156&amp;$Q156&amp;UPPER(TEXT(CE$4,"MMMMYYYY"))&amp;$Z156,IF($W$1="Pesos CLP",S!$AD:$AD,S!$AO:$AO)),0)</f>
        <v>0</v>
      </c>
      <c r="CF156" s="19">
        <f>IF(OR($I156="REAL",$I156="INCURRIDO"),SUMIF(S!$O:$O,$I156&amp;$O156&amp;$Q156&amp;UPPER(TEXT(CF$4,"MMMMYYYY"))&amp;$Z156,IF($W$1="Pesos CLP",S!$AD:$AD,S!$AO:$AO)),0)</f>
        <v>0</v>
      </c>
      <c r="CG156" s="19">
        <f>IF(OR($I156="REAL",$I156="INCURRIDO"),SUMIF(S!$O:$O,$I156&amp;$O156&amp;$Q156&amp;UPPER(TEXT(CG$4,"MMMMYYYY"))&amp;$Z156,IF($W$1="Pesos CLP",S!$AD:$AD,S!$AO:$AO)),0)</f>
        <v>0</v>
      </c>
      <c r="CH156" s="19">
        <f>IF(OR($I156="REAL",$I156="INCURRIDO"),SUMIF(S!$O:$O,$I156&amp;$O156&amp;$Q156&amp;UPPER(TEXT(CH$4,"MMMMYYYY"))&amp;$Z156,IF($W$1="Pesos CLP",S!$AD:$AD,S!$AO:$AO)),0)</f>
        <v>0</v>
      </c>
      <c r="CI156" s="19">
        <f>IF(OR($I156="REAL",$I156="INCURRIDO"),SUMIF(S!$O:$O,$I156&amp;$O156&amp;$Q156&amp;UPPER(TEXT(CI$4,"MMMMYYYY"))&amp;$Z156,IF($W$1="Pesos CLP",S!$AD:$AD,S!$AO:$AO)),0)</f>
        <v>0</v>
      </c>
      <c r="CJ156" s="19">
        <f>IF(OR($I156="REAL",$I156="INCURRIDO"),SUMIF(S!$O:$O,$I156&amp;$O156&amp;$Q156&amp;UPPER(TEXT(CJ$4,"MMMMYYYY"))&amp;$Z156,IF($W$1="Pesos CLP",S!$AD:$AD,S!$AO:$AO)),0)</f>
        <v>0</v>
      </c>
      <c r="CK156" s="378">
        <f t="shared" ref="CK156:DK156" si="152">(SUM(CK143:CK155)*1/0.85)*0.15</f>
        <v>8369.4484573565278</v>
      </c>
      <c r="CL156" s="378">
        <f t="shared" si="152"/>
        <v>4565.1537040126523</v>
      </c>
      <c r="CM156" s="378">
        <f t="shared" si="152"/>
        <v>12173.743210700408</v>
      </c>
      <c r="CN156" s="378">
        <f t="shared" si="152"/>
        <v>4565.1537040126523</v>
      </c>
      <c r="CO156" s="378">
        <f t="shared" si="152"/>
        <v>8369.4484573565278</v>
      </c>
      <c r="CP156" s="378">
        <f t="shared" si="152"/>
        <v>4565.1537040126523</v>
      </c>
      <c r="CQ156" s="378">
        <f t="shared" si="152"/>
        <v>4565.1537040126523</v>
      </c>
      <c r="CR156" s="378">
        <f t="shared" si="152"/>
        <v>4565.1537040126523</v>
      </c>
      <c r="CS156" s="378">
        <f t="shared" si="152"/>
        <v>4565.1537040126523</v>
      </c>
      <c r="CT156" s="378">
        <f t="shared" si="152"/>
        <v>4565.1537040126523</v>
      </c>
      <c r="CU156" s="378">
        <f t="shared" si="152"/>
        <v>4565.1537040126523</v>
      </c>
      <c r="CV156" s="378">
        <f t="shared" si="152"/>
        <v>4565.1537040126523</v>
      </c>
      <c r="CW156" s="378">
        <f t="shared" si="152"/>
        <v>4565.1537040126523</v>
      </c>
      <c r="CX156" s="378">
        <f t="shared" si="152"/>
        <v>12944.548030005375</v>
      </c>
      <c r="CY156" s="378">
        <f t="shared" si="152"/>
        <v>5311.0938517271388</v>
      </c>
      <c r="CZ156" s="378">
        <f t="shared" si="152"/>
        <v>5335.9585233176203</v>
      </c>
      <c r="DA156" s="378">
        <f t="shared" si="152"/>
        <v>9115.3886050710171</v>
      </c>
      <c r="DB156" s="378">
        <f t="shared" si="152"/>
        <v>5335.9585233176203</v>
      </c>
      <c r="DC156" s="378">
        <f t="shared" si="152"/>
        <v>4565.1537040126523</v>
      </c>
      <c r="DD156" s="378">
        <f t="shared" si="152"/>
        <v>4565.1537040126523</v>
      </c>
      <c r="DE156" s="378">
        <f t="shared" si="152"/>
        <v>4565.1537040126523</v>
      </c>
      <c r="DF156" s="378">
        <f t="shared" si="152"/>
        <v>4565.1537040126523</v>
      </c>
      <c r="DG156" s="378">
        <f t="shared" si="152"/>
        <v>4565.1537040126523</v>
      </c>
      <c r="DH156" s="378">
        <f t="shared" si="152"/>
        <v>56652.642881732485</v>
      </c>
      <c r="DI156" s="378">
        <f t="shared" si="152"/>
        <v>4565.1537040126523</v>
      </c>
      <c r="DJ156" s="378">
        <f t="shared" si="152"/>
        <v>4565.1537040126523</v>
      </c>
      <c r="DK156" s="378">
        <f t="shared" si="152"/>
        <v>4565.1537040126523</v>
      </c>
      <c r="DL156" s="378">
        <f t="shared" ref="DL156:DM156" si="153">(SUM(DL143:DL155)*1/0.85)*0.15</f>
        <v>0</v>
      </c>
      <c r="DM156" s="378">
        <f t="shared" si="153"/>
        <v>0</v>
      </c>
      <c r="DN156" s="378">
        <f t="shared" ref="DN156:DW165" si="154">(IF(AND(AND($T156&gt;=(DN$4-DAY(DN$4)+1),$T156&lt;=DN$4),AND($U156&gt;=(DN$4-DAY(DN$4)+1),$U156&lt;=DN$4)),$U156-$T156+1,IF(AND($T156&gt;=(DN$4-DAY(DN$4)+1),$T156&lt;=DN$4),DN$4-$T156+1,IF(AND($U156&gt;=(DN$4-DAY(DN$4)+1),$U156&lt;=DN$4),$U156-(DN$4-DAY(DN$4)+1)+1,IF(OR(AND((DN$4-DAY(DN$4)+1)&gt;=$T156,(DN$4-DAY(DN$4)+1)&lt;=$U156),AND((DN$4&gt;=$T156),(DN$4&lt;=$U156))),DN$4-(DN$4-DAY(DN$4)+1)+1,0))))/IF($R156="mes",_xlfn.DAYS(DN$4,(DN$4-DAY(DN$4)+1))+1,(_xlfn.DAYS($U156,$T156)+1))*$S156)*IF($X$1="Físico",1,$X156)</f>
        <v>0</v>
      </c>
      <c r="DO156" s="378">
        <f t="shared" si="154"/>
        <v>0</v>
      </c>
      <c r="DP156" s="378">
        <f t="shared" si="154"/>
        <v>0</v>
      </c>
      <c r="DQ156" s="378">
        <f t="shared" si="154"/>
        <v>0</v>
      </c>
      <c r="DR156" s="378">
        <f t="shared" si="154"/>
        <v>0</v>
      </c>
      <c r="DS156" s="378">
        <f t="shared" si="154"/>
        <v>0</v>
      </c>
      <c r="DT156" s="378">
        <f t="shared" si="154"/>
        <v>0</v>
      </c>
      <c r="DU156" s="378">
        <f t="shared" si="154"/>
        <v>0</v>
      </c>
      <c r="DV156" s="378">
        <f t="shared" si="154"/>
        <v>0</v>
      </c>
      <c r="DW156" s="378">
        <f t="shared" si="154"/>
        <v>0</v>
      </c>
      <c r="DX156" s="378">
        <f t="shared" ref="DX156:EG165" si="155">(IF(AND(AND($T156&gt;=(DX$4-DAY(DX$4)+1),$T156&lt;=DX$4),AND($U156&gt;=(DX$4-DAY(DX$4)+1),$U156&lt;=DX$4)),$U156-$T156+1,IF(AND($T156&gt;=(DX$4-DAY(DX$4)+1),$T156&lt;=DX$4),DX$4-$T156+1,IF(AND($U156&gt;=(DX$4-DAY(DX$4)+1),$U156&lt;=DX$4),$U156-(DX$4-DAY(DX$4)+1)+1,IF(OR(AND((DX$4-DAY(DX$4)+1)&gt;=$T156,(DX$4-DAY(DX$4)+1)&lt;=$U156),AND((DX$4&gt;=$T156),(DX$4&lt;=$U156))),DX$4-(DX$4-DAY(DX$4)+1)+1,0))))/IF($R156="mes",_xlfn.DAYS(DX$4,(DX$4-DAY(DX$4)+1))+1,(_xlfn.DAYS($U156,$T156)+1))*$S156)*IF($X$1="Físico",1,$X156)</f>
        <v>0</v>
      </c>
      <c r="DY156" s="378">
        <f t="shared" si="155"/>
        <v>0</v>
      </c>
      <c r="DZ156" s="378">
        <f t="shared" si="155"/>
        <v>0</v>
      </c>
      <c r="EA156" s="378">
        <f t="shared" si="155"/>
        <v>0</v>
      </c>
      <c r="EB156" s="378">
        <f t="shared" si="155"/>
        <v>0</v>
      </c>
      <c r="EC156" s="378">
        <f t="shared" si="155"/>
        <v>0</v>
      </c>
      <c r="ED156" s="378">
        <f t="shared" si="155"/>
        <v>0</v>
      </c>
      <c r="EE156" s="378">
        <f t="shared" si="155"/>
        <v>0</v>
      </c>
      <c r="EF156" s="378">
        <f t="shared" si="155"/>
        <v>0</v>
      </c>
      <c r="EG156" s="378">
        <f t="shared" si="155"/>
        <v>0</v>
      </c>
      <c r="EH156" s="378">
        <f t="shared" ref="EH156:EQ165" si="156">(IF(AND(AND($T156&gt;=(EH$4-DAY(EH$4)+1),$T156&lt;=EH$4),AND($U156&gt;=(EH$4-DAY(EH$4)+1),$U156&lt;=EH$4)),$U156-$T156+1,IF(AND($T156&gt;=(EH$4-DAY(EH$4)+1),$T156&lt;=EH$4),EH$4-$T156+1,IF(AND($U156&gt;=(EH$4-DAY(EH$4)+1),$U156&lt;=EH$4),$U156-(EH$4-DAY(EH$4)+1)+1,IF(OR(AND((EH$4-DAY(EH$4)+1)&gt;=$T156,(EH$4-DAY(EH$4)+1)&lt;=$U156),AND((EH$4&gt;=$T156),(EH$4&lt;=$U156))),EH$4-(EH$4-DAY(EH$4)+1)+1,0))))/IF($R156="mes",_xlfn.DAYS(EH$4,(EH$4-DAY(EH$4)+1))+1,(_xlfn.DAYS($U156,$T156)+1))*$S156)*IF($X$1="Físico",1,$X156)</f>
        <v>0</v>
      </c>
      <c r="EI156" s="378">
        <f t="shared" si="156"/>
        <v>0</v>
      </c>
      <c r="EJ156" s="378">
        <f t="shared" si="156"/>
        <v>0</v>
      </c>
      <c r="EK156" s="378">
        <f t="shared" si="156"/>
        <v>0</v>
      </c>
      <c r="EL156" s="378">
        <f t="shared" si="156"/>
        <v>0</v>
      </c>
      <c r="EM156" s="378">
        <f t="shared" si="156"/>
        <v>0</v>
      </c>
      <c r="EN156" s="378">
        <f t="shared" si="156"/>
        <v>0</v>
      </c>
      <c r="EO156" s="378">
        <f t="shared" si="156"/>
        <v>0</v>
      </c>
      <c r="EP156" s="378">
        <f t="shared" si="156"/>
        <v>0</v>
      </c>
      <c r="EQ156" s="378">
        <f t="shared" si="156"/>
        <v>0</v>
      </c>
    </row>
    <row r="157" spans="1:147" x14ac:dyDescent="0.3">
      <c r="A157" s="182"/>
      <c r="B157" s="182"/>
      <c r="C157" s="368"/>
      <c r="D157" s="368"/>
      <c r="E157" s="368"/>
      <c r="F157" s="816"/>
      <c r="G157" s="755"/>
      <c r="H157" s="756"/>
      <c r="I157" s="181"/>
      <c r="J157" s="181"/>
      <c r="K157" s="182"/>
      <c r="L157" s="182"/>
      <c r="M157" s="183"/>
      <c r="N157" s="184"/>
      <c r="O157" s="181"/>
      <c r="P157" s="181"/>
      <c r="Q157" s="181"/>
      <c r="R157" s="181"/>
      <c r="S157" s="185"/>
      <c r="T157" s="186"/>
      <c r="U157" s="186"/>
      <c r="V157" s="188"/>
      <c r="W157" s="188"/>
      <c r="X157" s="188"/>
      <c r="Y157" s="188"/>
      <c r="Z157" s="182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380"/>
      <c r="BN157" s="380"/>
      <c r="BO157" s="380"/>
      <c r="BP157" s="380"/>
      <c r="BQ157" s="380"/>
      <c r="BR157" s="380"/>
      <c r="BS157" s="380"/>
      <c r="BT157" s="380"/>
      <c r="BU157" s="380"/>
      <c r="BV157" s="380"/>
      <c r="BW157" s="380"/>
      <c r="BX157" s="380"/>
      <c r="BY157" s="380"/>
      <c r="BZ157" s="380"/>
      <c r="CA157" s="380"/>
      <c r="CB157" s="380"/>
      <c r="CC157" s="380"/>
      <c r="CD157" s="380"/>
      <c r="CE157" s="380"/>
      <c r="CF157" s="380"/>
      <c r="CG157" s="380"/>
      <c r="CH157" s="380"/>
      <c r="CI157" s="380"/>
      <c r="CJ157" s="380"/>
      <c r="CK157" s="380"/>
      <c r="CL157" s="380"/>
      <c r="CM157" s="380"/>
      <c r="CN157" s="380"/>
      <c r="CO157" s="380"/>
      <c r="CP157" s="380"/>
      <c r="CQ157" s="380"/>
      <c r="CR157" s="380"/>
      <c r="CS157" s="380"/>
      <c r="CT157" s="380"/>
      <c r="CU157" s="380"/>
      <c r="CV157" s="380"/>
      <c r="CW157" s="380"/>
      <c r="CX157" s="380"/>
      <c r="CY157" s="380"/>
      <c r="CZ157" s="380"/>
      <c r="DA157" s="380"/>
      <c r="DB157" s="380"/>
      <c r="DC157" s="380"/>
      <c r="DD157" s="380"/>
      <c r="DE157" s="380"/>
      <c r="DF157" s="380"/>
      <c r="DG157" s="380"/>
      <c r="DH157" s="380"/>
      <c r="DI157" s="380"/>
      <c r="DJ157" s="380"/>
      <c r="DK157" s="380"/>
      <c r="DL157" s="380"/>
      <c r="DM157" s="380"/>
      <c r="DN157" s="380"/>
      <c r="DO157" s="380"/>
      <c r="DP157" s="380"/>
      <c r="DQ157" s="380"/>
      <c r="DR157" s="380"/>
      <c r="DS157" s="380"/>
      <c r="DT157" s="380"/>
      <c r="DU157" s="380"/>
      <c r="DV157" s="380"/>
      <c r="DW157" s="380"/>
      <c r="DX157" s="380"/>
      <c r="DY157" s="380"/>
      <c r="DZ157" s="380"/>
      <c r="EA157" s="380"/>
      <c r="EB157" s="380"/>
      <c r="EC157" s="380"/>
      <c r="ED157" s="380"/>
      <c r="EE157" s="380"/>
      <c r="EF157" s="380"/>
      <c r="EG157" s="380"/>
      <c r="EH157" s="380"/>
      <c r="EI157" s="380"/>
      <c r="EJ157" s="380"/>
      <c r="EK157" s="380"/>
      <c r="EL157" s="380"/>
      <c r="EM157" s="380"/>
      <c r="EN157" s="380"/>
      <c r="EO157" s="380"/>
      <c r="EP157" s="380"/>
      <c r="EQ157" s="380"/>
    </row>
    <row r="158" spans="1:147" x14ac:dyDescent="0.3">
      <c r="A158" s="368"/>
      <c r="B158" s="368"/>
      <c r="C158" s="368"/>
      <c r="D158" s="368">
        <f t="shared" si="136"/>
        <v>1.0658056259248334</v>
      </c>
      <c r="E158" s="368" t="str">
        <f>VLOOKUP(TEXT(Z158,0),'G2'!B:D,3,0)</f>
        <v>ME</v>
      </c>
      <c r="F158" s="816">
        <f t="shared" si="135"/>
        <v>0</v>
      </c>
      <c r="G158" s="755">
        <f t="shared" si="137"/>
        <v>0</v>
      </c>
      <c r="H158" s="756" t="s">
        <v>1190</v>
      </c>
      <c r="I158" s="370" t="s">
        <v>93</v>
      </c>
      <c r="J158" s="370" t="s">
        <v>22</v>
      </c>
      <c r="K158" s="368" t="s">
        <v>276</v>
      </c>
      <c r="L158" s="368" t="s">
        <v>619</v>
      </c>
      <c r="M158" s="369"/>
      <c r="N158" s="370" t="s">
        <v>1060</v>
      </c>
      <c r="O158" s="370" t="s">
        <v>276</v>
      </c>
      <c r="P158" s="643" t="s">
        <v>1167</v>
      </c>
      <c r="Q158" s="370" t="s">
        <v>695</v>
      </c>
      <c r="R158" s="370" t="s">
        <v>985</v>
      </c>
      <c r="S158" s="376">
        <v>3</v>
      </c>
      <c r="T158" s="677">
        <v>46100</v>
      </c>
      <c r="U158" s="677">
        <v>46100</v>
      </c>
      <c r="V158" s="373"/>
      <c r="W158" s="374">
        <v>3825280.8403955679</v>
      </c>
      <c r="X158" s="17" cm="1">
        <f t="array" ref="X158">+IF($W$1="Pesos CLP",W158,W158/TC)*MB_24A25</f>
        <v>4361.476394979878</v>
      </c>
      <c r="Y158" s="18">
        <f t="shared" si="107"/>
        <v>13084.429184939634</v>
      </c>
      <c r="Z158">
        <v>91243530</v>
      </c>
      <c r="AA158" s="19">
        <f>IF(OR($I158="REAL",$I158="INCURRIDO"),SUMIF(S!$O:$O,$I158&amp;$O158&amp;$Q158&amp;UPPER(TEXT(AA$4,"MMMMYYYY"))&amp;$Z158,IF($W$1="Pesos CLP",S!$AD:$AD,S!$AO:$AO)),0)</f>
        <v>0</v>
      </c>
      <c r="AB158" s="19">
        <f>IF(OR($I158="REAL",$I158="INCURRIDO"),SUMIF(S!$O:$O,$I158&amp;$O158&amp;$Q158&amp;UPPER(TEXT(AB$4,"MMMMYYYY"))&amp;$Z158,IF($W$1="Pesos CLP",S!$AD:$AD,S!$AO:$AO)),0)</f>
        <v>0</v>
      </c>
      <c r="AC158" s="19">
        <f>IF(OR($I158="REAL",$I158="INCURRIDO"),SUMIF(S!$O:$O,$I158&amp;$O158&amp;$Q158&amp;UPPER(TEXT(AC$4,"MMMMYYYY"))&amp;$Z158,IF($W$1="Pesos CLP",S!$AD:$AD,S!$AO:$AO)),0)</f>
        <v>0</v>
      </c>
      <c r="AD158" s="19">
        <f>IF(OR($I158="REAL",$I158="INCURRIDO"),SUMIF(S!$O:$O,$I158&amp;$O158&amp;$Q158&amp;UPPER(TEXT(AD$4,"MMMMYYYY"))&amp;$Z158,IF($W$1="Pesos CLP",S!$AD:$AD,S!$AO:$AO)),0)</f>
        <v>0</v>
      </c>
      <c r="AE158" s="19">
        <f>IF(OR($I158="REAL",$I158="INCURRIDO"),SUMIF(S!$O:$O,$I158&amp;$O158&amp;$Q158&amp;UPPER(TEXT(AE$4,"MMMMYYYY"))&amp;$Z158,IF($W$1="Pesos CLP",S!$AD:$AD,S!$AO:$AO)),0)</f>
        <v>0</v>
      </c>
      <c r="AF158" s="19">
        <f>IF(OR($I158="REAL",$I158="INCURRIDO"),SUMIF(S!$O:$O,$I158&amp;$O158&amp;$Q158&amp;UPPER(TEXT(AF$4,"MMMMYYYY"))&amp;$Z158,IF($W$1="Pesos CLP",S!$AD:$AD,S!$AO:$AO)),0)</f>
        <v>0</v>
      </c>
      <c r="AG158" s="19">
        <f>IF(OR($I158="REAL",$I158="INCURRIDO"),SUMIF(S!$O:$O,$I158&amp;$O158&amp;$Q158&amp;UPPER(TEXT(AG$4,"MMMMYYYY"))&amp;$Z158,IF($W$1="Pesos CLP",S!$AD:$AD,S!$AO:$AO)),0)</f>
        <v>0</v>
      </c>
      <c r="AH158" s="19">
        <f>IF(OR($I158="REAL",$I158="INCURRIDO"),SUMIF(S!$O:$O,$I158&amp;$O158&amp;$Q158&amp;UPPER(TEXT(AH$4,"MMMMYYYY"))&amp;$Z158,IF($W$1="Pesos CLP",S!$AD:$AD,S!$AO:$AO)),0)</f>
        <v>0</v>
      </c>
      <c r="AI158" s="19">
        <f>IF(OR($I158="REAL",$I158="INCURRIDO"),SUMIF(S!$O:$O,$I158&amp;$O158&amp;$Q158&amp;UPPER(TEXT(AI$4,"MMMMYYYY"))&amp;$Z158,IF($W$1="Pesos CLP",S!$AD:$AD,S!$AO:$AO)),0)</f>
        <v>0</v>
      </c>
      <c r="AJ158" s="19">
        <f>IF(OR($I158="REAL",$I158="INCURRIDO"),SUMIF(S!$O:$O,$I158&amp;$O158&amp;$Q158&amp;UPPER(TEXT(AJ$4,"MMMMYYYY"))&amp;$Z158,IF($W$1="Pesos CLP",S!$AD:$AD,S!$AO:$AO)),0)</f>
        <v>0</v>
      </c>
      <c r="AK158" s="19">
        <f>IF(OR($I158="REAL",$I158="INCURRIDO"),SUMIF(S!$O:$O,$I158&amp;$O158&amp;$Q158&amp;UPPER(TEXT(AK$4,"MMMMYYYY"))&amp;$Z158,IF($W$1="Pesos CLP",S!$AD:$AD,S!$AO:$AO)),0)</f>
        <v>0</v>
      </c>
      <c r="AL158" s="19">
        <f>IF(OR($I158="REAL",$I158="INCURRIDO"),SUMIF(S!$O:$O,$I158&amp;$O158&amp;$Q158&amp;UPPER(TEXT(AL$4,"MMMMYYYY"))&amp;$Z158,IF($W$1="Pesos CLP",S!$AD:$AD,S!$AO:$AO)),0)</f>
        <v>0</v>
      </c>
      <c r="AM158" s="19">
        <f>IF(OR($I158="REAL",$I158="INCURRIDO"),SUMIF(S!$O:$O,$I158&amp;$O158&amp;$Q158&amp;UPPER(TEXT(AM$4,"MMMMYYYY"))&amp;$Z158,IF($W$1="Pesos CLP",S!$AD:$AD,S!$AO:$AO)),0)</f>
        <v>0</v>
      </c>
      <c r="AN158" s="19">
        <f>IF(OR($I158="REAL",$I158="INCURRIDO"),SUMIF(S!$O:$O,$I158&amp;$O158&amp;$Q158&amp;UPPER(TEXT(AN$4,"MMMMYYYY"))&amp;$Z158,IF($W$1="Pesos CLP",S!$AD:$AD,S!$AO:$AO)),0)</f>
        <v>0</v>
      </c>
      <c r="AO158" s="19">
        <f>IF(OR($I158="REAL",$I158="INCURRIDO"),SUMIF(S!$O:$O,$I158&amp;$O158&amp;$Q158&amp;UPPER(TEXT(AO$4,"MMMMYYYY"))&amp;$Z158,IF($W$1="Pesos CLP",S!$AD:$AD,S!$AO:$AO)),0)</f>
        <v>0</v>
      </c>
      <c r="AP158" s="19">
        <f>IF(OR($I158="REAL",$I158="INCURRIDO"),SUMIF(S!$O:$O,$I158&amp;$O158&amp;$Q158&amp;UPPER(TEXT(AP$4,"MMMMYYYY"))&amp;$Z158,IF($W$1="Pesos CLP",S!$AD:$AD,S!$AO:$AO)),0)</f>
        <v>0</v>
      </c>
      <c r="AQ158" s="19">
        <f>IF(OR($I158="REAL",$I158="INCURRIDO"),SUMIF(S!$O:$O,$I158&amp;$O158&amp;$Q158&amp;UPPER(TEXT(AQ$4,"MMMMYYYY"))&amp;$Z158,IF($W$1="Pesos CLP",S!$AD:$AD,S!$AO:$AO)),0)</f>
        <v>0</v>
      </c>
      <c r="AR158" s="19">
        <f>IF(OR($I158="REAL",$I158="INCURRIDO"),SUMIF(S!$O:$O,$I158&amp;$O158&amp;$Q158&amp;UPPER(TEXT(AR$4,"MMMMYYYY"))&amp;$Z158,IF($W$1="Pesos CLP",S!$AD:$AD,S!$AO:$AO)),0)</f>
        <v>0</v>
      </c>
      <c r="AS158" s="19">
        <f>IF(OR($I158="REAL",$I158="INCURRIDO"),SUMIF(S!$O:$O,$I158&amp;$O158&amp;$Q158&amp;UPPER(TEXT(AS$4,"MMMMYYYY"))&amp;$Z158,IF($W$1="Pesos CLP",S!$AD:$AD,S!$AO:$AO)),0)</f>
        <v>0</v>
      </c>
      <c r="AT158" s="19">
        <f>IF(OR($I158="REAL",$I158="INCURRIDO"),SUMIF(S!$O:$O,$I158&amp;$O158&amp;$Q158&amp;UPPER(TEXT(AT$4,"MMMMYYYY"))&amp;$Z158,IF($W$1="Pesos CLP",S!$AD:$AD,S!$AO:$AO)),0)</f>
        <v>0</v>
      </c>
      <c r="AU158" s="19">
        <f>IF(OR($I158="REAL",$I158="INCURRIDO"),SUMIF(S!$O:$O,$I158&amp;$O158&amp;$Q158&amp;UPPER(TEXT(AU$4,"MMMMYYYY"))&amp;$Z158,IF($W$1="Pesos CLP",S!$AD:$AD,S!$AO:$AO)),0)</f>
        <v>0</v>
      </c>
      <c r="AV158" s="19">
        <f>IF(OR($I158="REAL",$I158="INCURRIDO"),SUMIF(S!$O:$O,$I158&amp;$O158&amp;$Q158&amp;UPPER(TEXT(AV$4,"MMMMYYYY"))&amp;$Z158,IF($W$1="Pesos CLP",S!$AD:$AD,S!$AO:$AO)),0)</f>
        <v>0</v>
      </c>
      <c r="AW158" s="19">
        <f>IF(OR($I158="REAL",$I158="INCURRIDO"),SUMIF(S!$O:$O,$I158&amp;$O158&amp;$Q158&amp;UPPER(TEXT(AW$4,"MMMMYYYY"))&amp;$Z158,IF($W$1="Pesos CLP",S!$AD:$AD,S!$AO:$AO)),0)</f>
        <v>0</v>
      </c>
      <c r="AX158" s="19">
        <f>IF(OR($I158="REAL",$I158="INCURRIDO"),SUMIF(S!$O:$O,$I158&amp;$O158&amp;$Q158&amp;UPPER(TEXT(AX$4,"MMMMYYYY"))&amp;$Z158,IF($W$1="Pesos CLP",S!$AD:$AD,S!$AO:$AO)),0)</f>
        <v>0</v>
      </c>
      <c r="AY158" s="19">
        <f>IF(OR($I158="REAL",$I158="INCURRIDO"),SUMIF(S!$O:$O,$I158&amp;$O158&amp;$Q158&amp;UPPER(TEXT(AY$4,"MMMMYYYY"))&amp;$Z158,IF($W$1="Pesos CLP",S!$AD:$AD,S!$AO:$AO)),0)</f>
        <v>0</v>
      </c>
      <c r="AZ158" s="19">
        <f>IF(OR($I158="REAL",$I158="INCURRIDO"),SUMIF(S!$O:$O,$I158&amp;$O158&amp;$Q158&amp;UPPER(TEXT(AZ$4,"MMMMYYYY"))&amp;$Z158,IF($W$1="Pesos CLP",S!$AD:$AD,S!$AO:$AO)),0)</f>
        <v>0</v>
      </c>
      <c r="BA158" s="19">
        <f>IF(OR($I158="REAL",$I158="INCURRIDO"),SUMIF(S!$O:$O,$I158&amp;$O158&amp;$Q158&amp;UPPER(TEXT(BA$4,"MMMMYYYY"))&amp;$Z158,IF($W$1="Pesos CLP",S!$AD:$AD,S!$AO:$AO)),0)</f>
        <v>0</v>
      </c>
      <c r="BB158" s="19">
        <f>IF(OR($I158="REAL",$I158="INCURRIDO"),SUMIF(S!$O:$O,$I158&amp;$O158&amp;$Q158&amp;UPPER(TEXT(BB$4,"MMMMYYYY"))&amp;$Z158,IF($W$1="Pesos CLP",S!$AD:$AD,S!$AO:$AO)),0)</f>
        <v>0</v>
      </c>
      <c r="BC158" s="19">
        <f>IF(OR($I158="REAL",$I158="INCURRIDO"),SUMIF(S!$O:$O,$I158&amp;$O158&amp;$Q158&amp;UPPER(TEXT(BC$4,"MMMMYYYY"))&amp;$Z158,IF($W$1="Pesos CLP",S!$AD:$AD,S!$AO:$AO)),0)</f>
        <v>0</v>
      </c>
      <c r="BD158" s="19">
        <f>IF(OR($I158="REAL",$I158="INCURRIDO"),SUMIF(S!$O:$O,$I158&amp;$O158&amp;$Q158&amp;UPPER(TEXT(BD$4,"MMMMYYYY"))&amp;$Z158,IF($W$1="Pesos CLP",S!$AD:$AD,S!$AO:$AO)),0)</f>
        <v>0</v>
      </c>
      <c r="BE158" s="19">
        <f>IF(OR($I158="REAL",$I158="INCURRIDO"),SUMIF(S!$O:$O,$I158&amp;$O158&amp;$Q158&amp;UPPER(TEXT(BE$4,"MMMMYYYY"))&amp;$Z158,IF($W$1="Pesos CLP",S!$AD:$AD,S!$AO:$AO)),0)</f>
        <v>0</v>
      </c>
      <c r="BF158" s="19">
        <f>IF(OR($I158="REAL",$I158="INCURRIDO"),SUMIF(S!$O:$O,$I158&amp;$O158&amp;$Q158&amp;UPPER(TEXT(BF$4,"MMMMYYYY"))&amp;$Z158,IF($W$1="Pesos CLP",S!$AD:$AD,S!$AO:$AO)),0)</f>
        <v>0</v>
      </c>
      <c r="BG158" s="19">
        <f>IF(OR($I158="REAL",$I158="INCURRIDO"),SUMIF(S!$O:$O,$I158&amp;$O158&amp;$Q158&amp;UPPER(TEXT(BG$4,"MMMMYYYY"))&amp;$Z158,IF($W$1="Pesos CLP",S!$AD:$AD,S!$AO:$AO)),0)</f>
        <v>0</v>
      </c>
      <c r="BH158" s="19">
        <f>IF(OR($I158="REAL",$I158="INCURRIDO"),SUMIF(S!$O:$O,$I158&amp;$O158&amp;$Q158&amp;UPPER(TEXT(BH$4,"MMMMYYYY"))&amp;$Z158,IF($W$1="Pesos CLP",S!$AD:$AD,S!$AO:$AO)),0)</f>
        <v>0</v>
      </c>
      <c r="BI158" s="19">
        <f>IF(OR($I158="REAL",$I158="INCURRIDO"),SUMIF(S!$O:$O,$I158&amp;$O158&amp;$Q158&amp;UPPER(TEXT(BI$4,"MMMMYYYY"))&amp;$Z158,IF($W$1="Pesos CLP",S!$AD:$AD,S!$AO:$AO)),0)</f>
        <v>0</v>
      </c>
      <c r="BJ158" s="19">
        <f>IF(OR($I158="REAL",$I158="INCURRIDO"),SUMIF(S!$O:$O,$I158&amp;$O158&amp;$Q158&amp;UPPER(TEXT(BJ$4,"MMMMYYYY"))&amp;$Z158,IF($W$1="Pesos CLP",S!$AD:$AD,S!$AO:$AO)),0)</f>
        <v>0</v>
      </c>
      <c r="BK158" s="19">
        <f>IF(OR($I158="REAL",$I158="INCURRIDO"),SUMIF(S!$O:$O,$I158&amp;$O158&amp;$Q158&amp;UPPER(TEXT(BK$4,"MMMMYYYY"))&amp;$Z158,IF($W$1="Pesos CLP",S!$AD:$AD,S!$AO:$AO)),0)</f>
        <v>0</v>
      </c>
      <c r="BL158" s="19">
        <f>IF(OR($I158="REAL",$I158="INCURRIDO"),SUMIF(S!$O:$O,$I158&amp;$O158&amp;$Q158&amp;UPPER(TEXT(BL$4,"MMMMYYYY"))&amp;$Z158,IF($W$1="Pesos CLP",S!$AD:$AD,S!$AO:$AO)),0)</f>
        <v>0</v>
      </c>
      <c r="BM158" s="19">
        <f>IF(OR($I158="REAL",$I158="INCURRIDO"),SUMIF(S!$O:$O,$I158&amp;$O158&amp;$Q158&amp;UPPER(TEXT(BM$4,"MMMMYYYY"))&amp;$Z158,IF($W$1="Pesos CLP",S!$AD:$AD,S!$AO:$AO)),0)</f>
        <v>0</v>
      </c>
      <c r="BN158" s="19">
        <f>IF(OR($I158="REAL",$I158="INCURRIDO"),SUMIF(S!$O:$O,$I158&amp;$O158&amp;$Q158&amp;UPPER(TEXT(BN$4,"MMMMYYYY"))&amp;$Z158,IF($W$1="Pesos CLP",S!$AD:$AD,S!$AO:$AO)),0)</f>
        <v>0</v>
      </c>
      <c r="BO158" s="19">
        <f>IF(OR($I158="REAL",$I158="INCURRIDO"),SUMIF(S!$O:$O,$I158&amp;$O158&amp;$Q158&amp;UPPER(TEXT(BO$4,"MMMMYYYY"))&amp;$Z158,IF($W$1="Pesos CLP",S!$AD:$AD,S!$AO:$AO)),0)</f>
        <v>0</v>
      </c>
      <c r="BP158" s="19">
        <f>IF(OR($I158="REAL",$I158="INCURRIDO"),SUMIF(S!$O:$O,$I158&amp;$O158&amp;$Q158&amp;UPPER(TEXT(BP$4,"MMMMYYYY"))&amp;$Z158,IF($W$1="Pesos CLP",S!$AD:$AD,S!$AO:$AO)),0)</f>
        <v>0</v>
      </c>
      <c r="BQ158" s="19">
        <f>IF(OR($I158="REAL",$I158="INCURRIDO"),SUMIF(S!$O:$O,$I158&amp;$O158&amp;$Q158&amp;UPPER(TEXT(BQ$4,"MMMMYYYY"))&amp;$Z158,IF($W$1="Pesos CLP",S!$AD:$AD,S!$AO:$AO)),0)</f>
        <v>0</v>
      </c>
      <c r="BR158" s="19">
        <f>IF(OR($I158="REAL",$I158="INCURRIDO"),SUMIF(S!$O:$O,$I158&amp;$O158&amp;$Q158&amp;UPPER(TEXT(BR$4,"MMMMYYYY"))&amp;$Z158,IF($W$1="Pesos CLP",S!$AD:$AD,S!$AO:$AO)),0)</f>
        <v>0</v>
      </c>
      <c r="BS158" s="19">
        <f>IF(OR($I158="REAL",$I158="INCURRIDO"),SUMIF(S!$O:$O,$I158&amp;$O158&amp;$Q158&amp;UPPER(TEXT(BS$4,"MMMMYYYY"))&amp;$Z158,IF($W$1="Pesos CLP",S!$AD:$AD,S!$AO:$AO)),0)</f>
        <v>0</v>
      </c>
      <c r="BT158" s="19">
        <f>IF(OR($I158="REAL",$I158="INCURRIDO"),SUMIF(S!$O:$O,$I158&amp;$O158&amp;$Q158&amp;UPPER(TEXT(BT$4,"MMMMYYYY"))&amp;$Z158,IF($W$1="Pesos CLP",S!$AD:$AD,S!$AO:$AO)),0)</f>
        <v>0</v>
      </c>
      <c r="BU158" s="19">
        <f>IF(OR($I158="REAL",$I158="INCURRIDO"),SUMIF(S!$O:$O,$I158&amp;$O158&amp;$Q158&amp;UPPER(TEXT(BU$4,"MMMMYYYY"))&amp;$Z158,IF($W$1="Pesos CLP",S!$AD:$AD,S!$AO:$AO)),0)</f>
        <v>0</v>
      </c>
      <c r="BV158" s="19">
        <f>IF(OR($I158="REAL",$I158="INCURRIDO"),SUMIF(S!$O:$O,$I158&amp;$O158&amp;$Q158&amp;UPPER(TEXT(BV$4,"MMMMYYYY"))&amp;$Z158,IF($W$1="Pesos CLP",S!$AD:$AD,S!$AO:$AO)),0)</f>
        <v>0</v>
      </c>
      <c r="BW158" s="19">
        <f>IF(OR($I158="REAL",$I158="INCURRIDO"),SUMIF(S!$O:$O,$I158&amp;$O158&amp;$Q158&amp;UPPER(TEXT(BW$4,"MMMMYYYY"))&amp;$Z158,IF($W$1="Pesos CLP",S!$AD:$AD,S!$AO:$AO)),0)</f>
        <v>0</v>
      </c>
      <c r="BX158" s="19">
        <f>IF(OR($I158="REAL",$I158="INCURRIDO"),SUMIF(S!$O:$O,$I158&amp;$O158&amp;$Q158&amp;UPPER(TEXT(BX$4,"MMMMYYYY"))&amp;$Z158,IF($W$1="Pesos CLP",S!$AD:$AD,S!$AO:$AO)),0)</f>
        <v>0</v>
      </c>
      <c r="BY158" s="19">
        <f>IF(OR($I158="REAL",$I158="INCURRIDO"),SUMIF(S!$O:$O,$I158&amp;$O158&amp;$Q158&amp;UPPER(TEXT(BY$4,"MMMMYYYY"))&amp;$Z158,IF($W$1="Pesos CLP",S!$AD:$AD,S!$AO:$AO)),0)</f>
        <v>0</v>
      </c>
      <c r="BZ158" s="19">
        <f>IF(OR($I158="REAL",$I158="INCURRIDO"),SUMIF(S!$O:$O,$I158&amp;$O158&amp;$Q158&amp;UPPER(TEXT(BZ$4,"MMMMYYYY"))&amp;$Z158,IF($W$1="Pesos CLP",S!$AD:$AD,S!$AO:$AO)),0)</f>
        <v>0</v>
      </c>
      <c r="CA158" s="19">
        <f>IF(OR($I158="REAL",$I158="INCURRIDO"),SUMIF(S!$O:$O,$I158&amp;$O158&amp;$Q158&amp;UPPER(TEXT(CA$4,"MMMMYYYY"))&amp;$Z158,IF($W$1="Pesos CLP",S!$AD:$AD,S!$AO:$AO)),0)</f>
        <v>0</v>
      </c>
      <c r="CB158" s="19">
        <f>IF(OR($I158="REAL",$I158="INCURRIDO"),SUMIF(S!$O:$O,$I158&amp;$O158&amp;$Q158&amp;UPPER(TEXT(CB$4,"MMMMYYYY"))&amp;$Z158,IF($W$1="Pesos CLP",S!$AD:$AD,S!$AO:$AO)),0)</f>
        <v>0</v>
      </c>
      <c r="CC158" s="19">
        <f>IF(OR($I158="REAL",$I158="INCURRIDO"),SUMIF(S!$O:$O,$I158&amp;$O158&amp;$Q158&amp;UPPER(TEXT(CC$4,"MMMMYYYY"))&amp;$Z158,IF($W$1="Pesos CLP",S!$AD:$AD,S!$AO:$AO)),0)</f>
        <v>0</v>
      </c>
      <c r="CD158" s="19">
        <f>IF(OR($I158="REAL",$I158="INCURRIDO"),SUMIF(S!$O:$O,$I158&amp;$O158&amp;$Q158&amp;UPPER(TEXT(CD$4,"MMMMYYYY"))&amp;$Z158,IF($W$1="Pesos CLP",S!$AD:$AD,S!$AO:$AO)),0)</f>
        <v>0</v>
      </c>
      <c r="CE158" s="19">
        <f>IF(OR($I158="REAL",$I158="INCURRIDO"),SUMIF(S!$O:$O,$I158&amp;$O158&amp;$Q158&amp;UPPER(TEXT(CE$4,"MMMMYYYY"))&amp;$Z158,IF($W$1="Pesos CLP",S!$AD:$AD,S!$AO:$AO)),0)</f>
        <v>0</v>
      </c>
      <c r="CF158" s="19">
        <f>IF(OR($I158="REAL",$I158="INCURRIDO"),SUMIF(S!$O:$O,$I158&amp;$O158&amp;$Q158&amp;UPPER(TEXT(CF$4,"MMMMYYYY"))&amp;$Z158,IF($W$1="Pesos CLP",S!$AD:$AD,S!$AO:$AO)),0)</f>
        <v>0</v>
      </c>
      <c r="CG158" s="19">
        <f>IF(OR($I158="REAL",$I158="INCURRIDO"),SUMIF(S!$O:$O,$I158&amp;$O158&amp;$Q158&amp;UPPER(TEXT(CG$4,"MMMMYYYY"))&amp;$Z158,IF($W$1="Pesos CLP",S!$AD:$AD,S!$AO:$AO)),0)</f>
        <v>0</v>
      </c>
      <c r="CH158" s="19">
        <f>IF(OR($I158="REAL",$I158="INCURRIDO"),SUMIF(S!$O:$O,$I158&amp;$O158&amp;$Q158&amp;UPPER(TEXT(CH$4,"MMMMYYYY"))&amp;$Z158,IF($W$1="Pesos CLP",S!$AD:$AD,S!$AO:$AO)),0)</f>
        <v>0</v>
      </c>
      <c r="CI158" s="19">
        <f>IF(OR($I158="REAL",$I158="INCURRIDO"),SUMIF(S!$O:$O,$I158&amp;$O158&amp;$Q158&amp;UPPER(TEXT(CI$4,"MMMMYYYY"))&amp;$Z158,IF($W$1="Pesos CLP",S!$AD:$AD,S!$AO:$AO)),0)</f>
        <v>0</v>
      </c>
      <c r="CJ158" s="19">
        <f>IF(OR($I158="REAL",$I158="INCURRIDO"),SUMIF(S!$O:$O,$I158&amp;$O158&amp;$Q158&amp;UPPER(TEXT(CJ$4,"MMMMYYYY"))&amp;$Z158,IF($W$1="Pesos CLP",S!$AD:$AD,S!$AO:$AO)),0)</f>
        <v>0</v>
      </c>
      <c r="CK158" s="378">
        <f t="shared" ref="CK158:CR167" si="157">(IF(AND(AND($T158&gt;=(CK$4-DAY(CK$4)+1),$T158&lt;=CK$4),AND($U158&gt;=(CK$4-DAY(CK$4)+1),$U158&lt;=CK$4)),$U158-$T158+1,IF(AND($T158&gt;=(CK$4-DAY(CK$4)+1),$T158&lt;=CK$4),CK$4-$T158+1,IF(AND($U158&gt;=(CK$4-DAY(CK$4)+1),$U158&lt;=CK$4),$U158-(CK$4-DAY(CK$4)+1)+1,IF(OR(AND((CK$4-DAY(CK$4)+1)&gt;=$T158,(CK$4-DAY(CK$4)+1)&lt;=$U158),AND((CK$4&gt;=$T158),(CK$4&lt;=$U158))),CK$4-(CK$4-DAY(CK$4)+1)+1,0))))/IF($R158="mes",_xlfn.DAYS(CK$4,(CK$4-DAY(CK$4)+1))+1,(_xlfn.DAYS($U158,$T158)+1))*$S158)*IF($X$1="Físico",1,$X158)</f>
        <v>0</v>
      </c>
      <c r="CL158" s="378">
        <f t="shared" si="157"/>
        <v>13084.429184939634</v>
      </c>
      <c r="CM158" s="378">
        <f t="shared" si="157"/>
        <v>0</v>
      </c>
      <c r="CN158" s="378">
        <f t="shared" si="157"/>
        <v>0</v>
      </c>
      <c r="CO158" s="378">
        <f t="shared" si="157"/>
        <v>0</v>
      </c>
      <c r="CP158" s="378">
        <f t="shared" si="157"/>
        <v>0</v>
      </c>
      <c r="CQ158" s="378">
        <f t="shared" si="157"/>
        <v>0</v>
      </c>
      <c r="CR158" s="378">
        <f t="shared" si="157"/>
        <v>0</v>
      </c>
      <c r="CS158" s="378">
        <f t="shared" ref="CS158:DB167" si="158">(IF(AND(AND($T158&gt;=(CS$4-DAY(CS$4)+1),$T158&lt;=CS$4),AND($U158&gt;=(CS$4-DAY(CS$4)+1),$U158&lt;=CS$4)),$U158-$T158+1,IF(AND($T158&gt;=(CS$4-DAY(CS$4)+1),$T158&lt;=CS$4),CS$4-$T158+1,IF(AND($U158&gt;=(CS$4-DAY(CS$4)+1),$U158&lt;=CS$4),$U158-(CS$4-DAY(CS$4)+1)+1,IF(OR(AND((CS$4-DAY(CS$4)+1)&gt;=$T158,(CS$4-DAY(CS$4)+1)&lt;=$U158),AND((CS$4&gt;=$T158),(CS$4&lt;=$U158))),CS$4-(CS$4-DAY(CS$4)+1)+1,0))))/IF($R158="mes",_xlfn.DAYS(CS$4,(CS$4-DAY(CS$4)+1))+1,(_xlfn.DAYS($U158,$T158)+1))*$S158)*IF($X$1="Físico",1,$X158)</f>
        <v>0</v>
      </c>
      <c r="CT158" s="378">
        <f t="shared" si="158"/>
        <v>0</v>
      </c>
      <c r="CU158" s="378">
        <f t="shared" si="158"/>
        <v>0</v>
      </c>
      <c r="CV158" s="378">
        <f t="shared" si="158"/>
        <v>0</v>
      </c>
      <c r="CW158" s="378">
        <f t="shared" si="158"/>
        <v>0</v>
      </c>
      <c r="CX158" s="378">
        <f t="shared" si="158"/>
        <v>0</v>
      </c>
      <c r="CY158" s="378">
        <f t="shared" si="158"/>
        <v>0</v>
      </c>
      <c r="CZ158" s="378">
        <f t="shared" si="158"/>
        <v>0</v>
      </c>
      <c r="DA158" s="378">
        <f t="shared" si="158"/>
        <v>0</v>
      </c>
      <c r="DB158" s="378">
        <f t="shared" si="158"/>
        <v>0</v>
      </c>
      <c r="DC158" s="378">
        <f t="shared" ref="DC158:DM167" si="159">(IF(AND(AND($T158&gt;=(DC$4-DAY(DC$4)+1),$T158&lt;=DC$4),AND($U158&gt;=(DC$4-DAY(DC$4)+1),$U158&lt;=DC$4)),$U158-$T158+1,IF(AND($T158&gt;=(DC$4-DAY(DC$4)+1),$T158&lt;=DC$4),DC$4-$T158+1,IF(AND($U158&gt;=(DC$4-DAY(DC$4)+1),$U158&lt;=DC$4),$U158-(DC$4-DAY(DC$4)+1)+1,IF(OR(AND((DC$4-DAY(DC$4)+1)&gt;=$T158,(DC$4-DAY(DC$4)+1)&lt;=$U158),AND((DC$4&gt;=$T158),(DC$4&lt;=$U158))),DC$4-(DC$4-DAY(DC$4)+1)+1,0))))/IF($R158="mes",_xlfn.DAYS(DC$4,(DC$4-DAY(DC$4)+1))+1,(_xlfn.DAYS($U158,$T158)+1))*$S158)*IF($X$1="Físico",1,$X158)</f>
        <v>0</v>
      </c>
      <c r="DD158" s="378">
        <f t="shared" si="159"/>
        <v>0</v>
      </c>
      <c r="DE158" s="378">
        <f t="shared" si="159"/>
        <v>0</v>
      </c>
      <c r="DF158" s="378">
        <f t="shared" si="159"/>
        <v>0</v>
      </c>
      <c r="DG158" s="378">
        <f t="shared" si="159"/>
        <v>0</v>
      </c>
      <c r="DH158" s="378">
        <f t="shared" si="159"/>
        <v>0</v>
      </c>
      <c r="DI158" s="378">
        <f t="shared" si="159"/>
        <v>0</v>
      </c>
      <c r="DJ158" s="378">
        <f t="shared" si="159"/>
        <v>0</v>
      </c>
      <c r="DK158" s="378">
        <f t="shared" si="159"/>
        <v>0</v>
      </c>
      <c r="DL158" s="378">
        <f t="shared" si="159"/>
        <v>0</v>
      </c>
      <c r="DM158" s="378">
        <f t="shared" si="159"/>
        <v>0</v>
      </c>
      <c r="DN158" s="378">
        <f t="shared" si="154"/>
        <v>0</v>
      </c>
      <c r="DO158" s="378">
        <f t="shared" si="154"/>
        <v>0</v>
      </c>
      <c r="DP158" s="378">
        <f t="shared" si="154"/>
        <v>0</v>
      </c>
      <c r="DQ158" s="378">
        <f t="shared" si="154"/>
        <v>0</v>
      </c>
      <c r="DR158" s="378">
        <f t="shared" si="154"/>
        <v>0</v>
      </c>
      <c r="DS158" s="378">
        <f t="shared" si="154"/>
        <v>0</v>
      </c>
      <c r="DT158" s="378">
        <f t="shared" si="154"/>
        <v>0</v>
      </c>
      <c r="DU158" s="378">
        <f t="shared" si="154"/>
        <v>0</v>
      </c>
      <c r="DV158" s="378">
        <f t="shared" si="154"/>
        <v>0</v>
      </c>
      <c r="DW158" s="378">
        <f t="shared" si="154"/>
        <v>0</v>
      </c>
      <c r="DX158" s="378">
        <f t="shared" si="155"/>
        <v>0</v>
      </c>
      <c r="DY158" s="378">
        <f t="shared" si="155"/>
        <v>0</v>
      </c>
      <c r="DZ158" s="378">
        <f t="shared" si="155"/>
        <v>0</v>
      </c>
      <c r="EA158" s="378">
        <f t="shared" si="155"/>
        <v>0</v>
      </c>
      <c r="EB158" s="378">
        <f t="shared" si="155"/>
        <v>0</v>
      </c>
      <c r="EC158" s="378">
        <f t="shared" si="155"/>
        <v>0</v>
      </c>
      <c r="ED158" s="378">
        <f t="shared" si="155"/>
        <v>0</v>
      </c>
      <c r="EE158" s="378">
        <f t="shared" si="155"/>
        <v>0</v>
      </c>
      <c r="EF158" s="378">
        <f t="shared" si="155"/>
        <v>0</v>
      </c>
      <c r="EG158" s="378">
        <f t="shared" si="155"/>
        <v>0</v>
      </c>
      <c r="EH158" s="378">
        <f t="shared" si="156"/>
        <v>0</v>
      </c>
      <c r="EI158" s="378">
        <f t="shared" si="156"/>
        <v>0</v>
      </c>
      <c r="EJ158" s="378">
        <f t="shared" si="156"/>
        <v>0</v>
      </c>
      <c r="EK158" s="378">
        <f t="shared" si="156"/>
        <v>0</v>
      </c>
      <c r="EL158" s="378">
        <f t="shared" si="156"/>
        <v>0</v>
      </c>
      <c r="EM158" s="378">
        <f t="shared" si="156"/>
        <v>0</v>
      </c>
      <c r="EN158" s="378">
        <f t="shared" si="156"/>
        <v>0</v>
      </c>
      <c r="EO158" s="378">
        <f t="shared" si="156"/>
        <v>0</v>
      </c>
      <c r="EP158" s="378">
        <f t="shared" si="156"/>
        <v>0</v>
      </c>
      <c r="EQ158" s="378">
        <f t="shared" si="156"/>
        <v>0</v>
      </c>
    </row>
    <row r="159" spans="1:147" x14ac:dyDescent="0.3">
      <c r="A159" s="368"/>
      <c r="B159" s="368"/>
      <c r="C159" s="368"/>
      <c r="D159" s="368">
        <f t="shared" si="136"/>
        <v>1.0658056259248334</v>
      </c>
      <c r="E159" s="368" t="str">
        <f>VLOOKUP(TEXT(Z159,0),'G2'!B:D,3,0)</f>
        <v>ME</v>
      </c>
      <c r="F159" s="816">
        <f t="shared" si="135"/>
        <v>0</v>
      </c>
      <c r="G159" s="755">
        <f t="shared" si="137"/>
        <v>0</v>
      </c>
      <c r="H159" s="756" t="s">
        <v>1190</v>
      </c>
      <c r="I159" s="370" t="s">
        <v>93</v>
      </c>
      <c r="J159" s="370" t="s">
        <v>22</v>
      </c>
      <c r="K159" s="368" t="s">
        <v>276</v>
      </c>
      <c r="L159" s="368" t="s">
        <v>619</v>
      </c>
      <c r="M159" s="369"/>
      <c r="N159" s="370" t="s">
        <v>1061</v>
      </c>
      <c r="O159" s="370" t="s">
        <v>276</v>
      </c>
      <c r="P159" s="643" t="s">
        <v>1167</v>
      </c>
      <c r="Q159" s="370" t="s">
        <v>695</v>
      </c>
      <c r="R159" s="370" t="s">
        <v>1047</v>
      </c>
      <c r="S159" s="376">
        <v>3</v>
      </c>
      <c r="T159" s="677">
        <v>46100</v>
      </c>
      <c r="U159" s="677">
        <v>46100</v>
      </c>
      <c r="V159" s="373"/>
      <c r="W159" s="374">
        <v>655409.70902309485</v>
      </c>
      <c r="X159" s="17" cm="1">
        <f t="array" ref="X159">+IF($W$1="Pesos CLP",W159,W159/TC)*MB_24A25</f>
        <v>747.27950553540484</v>
      </c>
      <c r="Y159" s="18">
        <f t="shared" si="107"/>
        <v>2241.8385166062144</v>
      </c>
      <c r="Z159">
        <v>91243530</v>
      </c>
      <c r="AA159" s="19">
        <f>IF(OR($I159="REAL",$I159="INCURRIDO"),SUMIF(S!$O:$O,$I159&amp;$O159&amp;$Q159&amp;UPPER(TEXT(AA$4,"MMMMYYYY"))&amp;$Z159,IF($W$1="Pesos CLP",S!$AD:$AD,S!$AO:$AO)),0)</f>
        <v>0</v>
      </c>
      <c r="AB159" s="19">
        <f>IF(OR($I159="REAL",$I159="INCURRIDO"),SUMIF(S!$O:$O,$I159&amp;$O159&amp;$Q159&amp;UPPER(TEXT(AB$4,"MMMMYYYY"))&amp;$Z159,IF($W$1="Pesos CLP",S!$AD:$AD,S!$AO:$AO)),0)</f>
        <v>0</v>
      </c>
      <c r="AC159" s="19">
        <f>IF(OR($I159="REAL",$I159="INCURRIDO"),SUMIF(S!$O:$O,$I159&amp;$O159&amp;$Q159&amp;UPPER(TEXT(AC$4,"MMMMYYYY"))&amp;$Z159,IF($W$1="Pesos CLP",S!$AD:$AD,S!$AO:$AO)),0)</f>
        <v>0</v>
      </c>
      <c r="AD159" s="19">
        <f>IF(OR($I159="REAL",$I159="INCURRIDO"),SUMIF(S!$O:$O,$I159&amp;$O159&amp;$Q159&amp;UPPER(TEXT(AD$4,"MMMMYYYY"))&amp;$Z159,IF($W$1="Pesos CLP",S!$AD:$AD,S!$AO:$AO)),0)</f>
        <v>0</v>
      </c>
      <c r="AE159" s="19">
        <f>IF(OR($I159="REAL",$I159="INCURRIDO"),SUMIF(S!$O:$O,$I159&amp;$O159&amp;$Q159&amp;UPPER(TEXT(AE$4,"MMMMYYYY"))&amp;$Z159,IF($W$1="Pesos CLP",S!$AD:$AD,S!$AO:$AO)),0)</f>
        <v>0</v>
      </c>
      <c r="AF159" s="19">
        <f>IF(OR($I159="REAL",$I159="INCURRIDO"),SUMIF(S!$O:$O,$I159&amp;$O159&amp;$Q159&amp;UPPER(TEXT(AF$4,"MMMMYYYY"))&amp;$Z159,IF($W$1="Pesos CLP",S!$AD:$AD,S!$AO:$AO)),0)</f>
        <v>0</v>
      </c>
      <c r="AG159" s="19">
        <f>IF(OR($I159="REAL",$I159="INCURRIDO"),SUMIF(S!$O:$O,$I159&amp;$O159&amp;$Q159&amp;UPPER(TEXT(AG$4,"MMMMYYYY"))&amp;$Z159,IF($W$1="Pesos CLP",S!$AD:$AD,S!$AO:$AO)),0)</f>
        <v>0</v>
      </c>
      <c r="AH159" s="19">
        <f>IF(OR($I159="REAL",$I159="INCURRIDO"),SUMIF(S!$O:$O,$I159&amp;$O159&amp;$Q159&amp;UPPER(TEXT(AH$4,"MMMMYYYY"))&amp;$Z159,IF($W$1="Pesos CLP",S!$AD:$AD,S!$AO:$AO)),0)</f>
        <v>0</v>
      </c>
      <c r="AI159" s="19">
        <f>IF(OR($I159="REAL",$I159="INCURRIDO"),SUMIF(S!$O:$O,$I159&amp;$O159&amp;$Q159&amp;UPPER(TEXT(AI$4,"MMMMYYYY"))&amp;$Z159,IF($W$1="Pesos CLP",S!$AD:$AD,S!$AO:$AO)),0)</f>
        <v>0</v>
      </c>
      <c r="AJ159" s="19">
        <f>IF(OR($I159="REAL",$I159="INCURRIDO"),SUMIF(S!$O:$O,$I159&amp;$O159&amp;$Q159&amp;UPPER(TEXT(AJ$4,"MMMMYYYY"))&amp;$Z159,IF($W$1="Pesos CLP",S!$AD:$AD,S!$AO:$AO)),0)</f>
        <v>0</v>
      </c>
      <c r="AK159" s="19">
        <f>IF(OR($I159="REAL",$I159="INCURRIDO"),SUMIF(S!$O:$O,$I159&amp;$O159&amp;$Q159&amp;UPPER(TEXT(AK$4,"MMMMYYYY"))&amp;$Z159,IF($W$1="Pesos CLP",S!$AD:$AD,S!$AO:$AO)),0)</f>
        <v>0</v>
      </c>
      <c r="AL159" s="19">
        <f>IF(OR($I159="REAL",$I159="INCURRIDO"),SUMIF(S!$O:$O,$I159&amp;$O159&amp;$Q159&amp;UPPER(TEXT(AL$4,"MMMMYYYY"))&amp;$Z159,IF($W$1="Pesos CLP",S!$AD:$AD,S!$AO:$AO)),0)</f>
        <v>0</v>
      </c>
      <c r="AM159" s="19">
        <f>IF(OR($I159="REAL",$I159="INCURRIDO"),SUMIF(S!$O:$O,$I159&amp;$O159&amp;$Q159&amp;UPPER(TEXT(AM$4,"MMMMYYYY"))&amp;$Z159,IF($W$1="Pesos CLP",S!$AD:$AD,S!$AO:$AO)),0)</f>
        <v>0</v>
      </c>
      <c r="AN159" s="19">
        <f>IF(OR($I159="REAL",$I159="INCURRIDO"),SUMIF(S!$O:$O,$I159&amp;$O159&amp;$Q159&amp;UPPER(TEXT(AN$4,"MMMMYYYY"))&amp;$Z159,IF($W$1="Pesos CLP",S!$AD:$AD,S!$AO:$AO)),0)</f>
        <v>0</v>
      </c>
      <c r="AO159" s="19">
        <f>IF(OR($I159="REAL",$I159="INCURRIDO"),SUMIF(S!$O:$O,$I159&amp;$O159&amp;$Q159&amp;UPPER(TEXT(AO$4,"MMMMYYYY"))&amp;$Z159,IF($W$1="Pesos CLP",S!$AD:$AD,S!$AO:$AO)),0)</f>
        <v>0</v>
      </c>
      <c r="AP159" s="19">
        <f>IF(OR($I159="REAL",$I159="INCURRIDO"),SUMIF(S!$O:$O,$I159&amp;$O159&amp;$Q159&amp;UPPER(TEXT(AP$4,"MMMMYYYY"))&amp;$Z159,IF($W$1="Pesos CLP",S!$AD:$AD,S!$AO:$AO)),0)</f>
        <v>0</v>
      </c>
      <c r="AQ159" s="19">
        <f>IF(OR($I159="REAL",$I159="INCURRIDO"),SUMIF(S!$O:$O,$I159&amp;$O159&amp;$Q159&amp;UPPER(TEXT(AQ$4,"MMMMYYYY"))&amp;$Z159,IF($W$1="Pesos CLP",S!$AD:$AD,S!$AO:$AO)),0)</f>
        <v>0</v>
      </c>
      <c r="AR159" s="19">
        <f>IF(OR($I159="REAL",$I159="INCURRIDO"),SUMIF(S!$O:$O,$I159&amp;$O159&amp;$Q159&amp;UPPER(TEXT(AR$4,"MMMMYYYY"))&amp;$Z159,IF($W$1="Pesos CLP",S!$AD:$AD,S!$AO:$AO)),0)</f>
        <v>0</v>
      </c>
      <c r="AS159" s="19">
        <f>IF(OR($I159="REAL",$I159="INCURRIDO"),SUMIF(S!$O:$O,$I159&amp;$O159&amp;$Q159&amp;UPPER(TEXT(AS$4,"MMMMYYYY"))&amp;$Z159,IF($W$1="Pesos CLP",S!$AD:$AD,S!$AO:$AO)),0)</f>
        <v>0</v>
      </c>
      <c r="AT159" s="19">
        <f>IF(OR($I159="REAL",$I159="INCURRIDO"),SUMIF(S!$O:$O,$I159&amp;$O159&amp;$Q159&amp;UPPER(TEXT(AT$4,"MMMMYYYY"))&amp;$Z159,IF($W$1="Pesos CLP",S!$AD:$AD,S!$AO:$AO)),0)</f>
        <v>0</v>
      </c>
      <c r="AU159" s="19">
        <f>IF(OR($I159="REAL",$I159="INCURRIDO"),SUMIF(S!$O:$O,$I159&amp;$O159&amp;$Q159&amp;UPPER(TEXT(AU$4,"MMMMYYYY"))&amp;$Z159,IF($W$1="Pesos CLP",S!$AD:$AD,S!$AO:$AO)),0)</f>
        <v>0</v>
      </c>
      <c r="AV159" s="19">
        <f>IF(OR($I159="REAL",$I159="INCURRIDO"),SUMIF(S!$O:$O,$I159&amp;$O159&amp;$Q159&amp;UPPER(TEXT(AV$4,"MMMMYYYY"))&amp;$Z159,IF($W$1="Pesos CLP",S!$AD:$AD,S!$AO:$AO)),0)</f>
        <v>0</v>
      </c>
      <c r="AW159" s="19">
        <f>IF(OR($I159="REAL",$I159="INCURRIDO"),SUMIF(S!$O:$O,$I159&amp;$O159&amp;$Q159&amp;UPPER(TEXT(AW$4,"MMMMYYYY"))&amp;$Z159,IF($W$1="Pesos CLP",S!$AD:$AD,S!$AO:$AO)),0)</f>
        <v>0</v>
      </c>
      <c r="AX159" s="19">
        <f>IF(OR($I159="REAL",$I159="INCURRIDO"),SUMIF(S!$O:$O,$I159&amp;$O159&amp;$Q159&amp;UPPER(TEXT(AX$4,"MMMMYYYY"))&amp;$Z159,IF($W$1="Pesos CLP",S!$AD:$AD,S!$AO:$AO)),0)</f>
        <v>0</v>
      </c>
      <c r="AY159" s="19">
        <f>IF(OR($I159="REAL",$I159="INCURRIDO"),SUMIF(S!$O:$O,$I159&amp;$O159&amp;$Q159&amp;UPPER(TEXT(AY$4,"MMMMYYYY"))&amp;$Z159,IF($W$1="Pesos CLP",S!$AD:$AD,S!$AO:$AO)),0)</f>
        <v>0</v>
      </c>
      <c r="AZ159" s="19">
        <f>IF(OR($I159="REAL",$I159="INCURRIDO"),SUMIF(S!$O:$O,$I159&amp;$O159&amp;$Q159&amp;UPPER(TEXT(AZ$4,"MMMMYYYY"))&amp;$Z159,IF($W$1="Pesos CLP",S!$AD:$AD,S!$AO:$AO)),0)</f>
        <v>0</v>
      </c>
      <c r="BA159" s="19">
        <f>IF(OR($I159="REAL",$I159="INCURRIDO"),SUMIF(S!$O:$O,$I159&amp;$O159&amp;$Q159&amp;UPPER(TEXT(BA$4,"MMMMYYYY"))&amp;$Z159,IF($W$1="Pesos CLP",S!$AD:$AD,S!$AO:$AO)),0)</f>
        <v>0</v>
      </c>
      <c r="BB159" s="19">
        <f>IF(OR($I159="REAL",$I159="INCURRIDO"),SUMIF(S!$O:$O,$I159&amp;$O159&amp;$Q159&amp;UPPER(TEXT(BB$4,"MMMMYYYY"))&amp;$Z159,IF($W$1="Pesos CLP",S!$AD:$AD,S!$AO:$AO)),0)</f>
        <v>0</v>
      </c>
      <c r="BC159" s="19">
        <f>IF(OR($I159="REAL",$I159="INCURRIDO"),SUMIF(S!$O:$O,$I159&amp;$O159&amp;$Q159&amp;UPPER(TEXT(BC$4,"MMMMYYYY"))&amp;$Z159,IF($W$1="Pesos CLP",S!$AD:$AD,S!$AO:$AO)),0)</f>
        <v>0</v>
      </c>
      <c r="BD159" s="19">
        <f>IF(OR($I159="REAL",$I159="INCURRIDO"),SUMIF(S!$O:$O,$I159&amp;$O159&amp;$Q159&amp;UPPER(TEXT(BD$4,"MMMMYYYY"))&amp;$Z159,IF($W$1="Pesos CLP",S!$AD:$AD,S!$AO:$AO)),0)</f>
        <v>0</v>
      </c>
      <c r="BE159" s="19">
        <f>IF(OR($I159="REAL",$I159="INCURRIDO"),SUMIF(S!$O:$O,$I159&amp;$O159&amp;$Q159&amp;UPPER(TEXT(BE$4,"MMMMYYYY"))&amp;$Z159,IF($W$1="Pesos CLP",S!$AD:$AD,S!$AO:$AO)),0)</f>
        <v>0</v>
      </c>
      <c r="BF159" s="19">
        <f>IF(OR($I159="REAL",$I159="INCURRIDO"),SUMIF(S!$O:$O,$I159&amp;$O159&amp;$Q159&amp;UPPER(TEXT(BF$4,"MMMMYYYY"))&amp;$Z159,IF($W$1="Pesos CLP",S!$AD:$AD,S!$AO:$AO)),0)</f>
        <v>0</v>
      </c>
      <c r="BG159" s="19">
        <f>IF(OR($I159="REAL",$I159="INCURRIDO"),SUMIF(S!$O:$O,$I159&amp;$O159&amp;$Q159&amp;UPPER(TEXT(BG$4,"MMMMYYYY"))&amp;$Z159,IF($W$1="Pesos CLP",S!$AD:$AD,S!$AO:$AO)),0)</f>
        <v>0</v>
      </c>
      <c r="BH159" s="19">
        <f>IF(OR($I159="REAL",$I159="INCURRIDO"),SUMIF(S!$O:$O,$I159&amp;$O159&amp;$Q159&amp;UPPER(TEXT(BH$4,"MMMMYYYY"))&amp;$Z159,IF($W$1="Pesos CLP",S!$AD:$AD,S!$AO:$AO)),0)</f>
        <v>0</v>
      </c>
      <c r="BI159" s="19">
        <f>IF(OR($I159="REAL",$I159="INCURRIDO"),SUMIF(S!$O:$O,$I159&amp;$O159&amp;$Q159&amp;UPPER(TEXT(BI$4,"MMMMYYYY"))&amp;$Z159,IF($W$1="Pesos CLP",S!$AD:$AD,S!$AO:$AO)),0)</f>
        <v>0</v>
      </c>
      <c r="BJ159" s="19">
        <f>IF(OR($I159="REAL",$I159="INCURRIDO"),SUMIF(S!$O:$O,$I159&amp;$O159&amp;$Q159&amp;UPPER(TEXT(BJ$4,"MMMMYYYY"))&amp;$Z159,IF($W$1="Pesos CLP",S!$AD:$AD,S!$AO:$AO)),0)</f>
        <v>0</v>
      </c>
      <c r="BK159" s="19">
        <f>IF(OR($I159="REAL",$I159="INCURRIDO"),SUMIF(S!$O:$O,$I159&amp;$O159&amp;$Q159&amp;UPPER(TEXT(BK$4,"MMMMYYYY"))&amp;$Z159,IF($W$1="Pesos CLP",S!$AD:$AD,S!$AO:$AO)),0)</f>
        <v>0</v>
      </c>
      <c r="BL159" s="19">
        <f>IF(OR($I159="REAL",$I159="INCURRIDO"),SUMIF(S!$O:$O,$I159&amp;$O159&amp;$Q159&amp;UPPER(TEXT(BL$4,"MMMMYYYY"))&amp;$Z159,IF($W$1="Pesos CLP",S!$AD:$AD,S!$AO:$AO)),0)</f>
        <v>0</v>
      </c>
      <c r="BM159" s="19">
        <f>IF(OR($I159="REAL",$I159="INCURRIDO"),SUMIF(S!$O:$O,$I159&amp;$O159&amp;$Q159&amp;UPPER(TEXT(BM$4,"MMMMYYYY"))&amp;$Z159,IF($W$1="Pesos CLP",S!$AD:$AD,S!$AO:$AO)),0)</f>
        <v>0</v>
      </c>
      <c r="BN159" s="19">
        <f>IF(OR($I159="REAL",$I159="INCURRIDO"),SUMIF(S!$O:$O,$I159&amp;$O159&amp;$Q159&amp;UPPER(TEXT(BN$4,"MMMMYYYY"))&amp;$Z159,IF($W$1="Pesos CLP",S!$AD:$AD,S!$AO:$AO)),0)</f>
        <v>0</v>
      </c>
      <c r="BO159" s="19">
        <f>IF(OR($I159="REAL",$I159="INCURRIDO"),SUMIF(S!$O:$O,$I159&amp;$O159&amp;$Q159&amp;UPPER(TEXT(BO$4,"MMMMYYYY"))&amp;$Z159,IF($W$1="Pesos CLP",S!$AD:$AD,S!$AO:$AO)),0)</f>
        <v>0</v>
      </c>
      <c r="BP159" s="19">
        <f>IF(OR($I159="REAL",$I159="INCURRIDO"),SUMIF(S!$O:$O,$I159&amp;$O159&amp;$Q159&amp;UPPER(TEXT(BP$4,"MMMMYYYY"))&amp;$Z159,IF($W$1="Pesos CLP",S!$AD:$AD,S!$AO:$AO)),0)</f>
        <v>0</v>
      </c>
      <c r="BQ159" s="19">
        <f>IF(OR($I159="REAL",$I159="INCURRIDO"),SUMIF(S!$O:$O,$I159&amp;$O159&amp;$Q159&amp;UPPER(TEXT(BQ$4,"MMMMYYYY"))&amp;$Z159,IF($W$1="Pesos CLP",S!$AD:$AD,S!$AO:$AO)),0)</f>
        <v>0</v>
      </c>
      <c r="BR159" s="19">
        <f>IF(OR($I159="REAL",$I159="INCURRIDO"),SUMIF(S!$O:$O,$I159&amp;$O159&amp;$Q159&amp;UPPER(TEXT(BR$4,"MMMMYYYY"))&amp;$Z159,IF($W$1="Pesos CLP",S!$AD:$AD,S!$AO:$AO)),0)</f>
        <v>0</v>
      </c>
      <c r="BS159" s="19">
        <f>IF(OR($I159="REAL",$I159="INCURRIDO"),SUMIF(S!$O:$O,$I159&amp;$O159&amp;$Q159&amp;UPPER(TEXT(BS$4,"MMMMYYYY"))&amp;$Z159,IF($W$1="Pesos CLP",S!$AD:$AD,S!$AO:$AO)),0)</f>
        <v>0</v>
      </c>
      <c r="BT159" s="19">
        <f>IF(OR($I159="REAL",$I159="INCURRIDO"),SUMIF(S!$O:$O,$I159&amp;$O159&amp;$Q159&amp;UPPER(TEXT(BT$4,"MMMMYYYY"))&amp;$Z159,IF($W$1="Pesos CLP",S!$AD:$AD,S!$AO:$AO)),0)</f>
        <v>0</v>
      </c>
      <c r="BU159" s="19">
        <f>IF(OR($I159="REAL",$I159="INCURRIDO"),SUMIF(S!$O:$O,$I159&amp;$O159&amp;$Q159&amp;UPPER(TEXT(BU$4,"MMMMYYYY"))&amp;$Z159,IF($W$1="Pesos CLP",S!$AD:$AD,S!$AO:$AO)),0)</f>
        <v>0</v>
      </c>
      <c r="BV159" s="19">
        <f>IF(OR($I159="REAL",$I159="INCURRIDO"),SUMIF(S!$O:$O,$I159&amp;$O159&amp;$Q159&amp;UPPER(TEXT(BV$4,"MMMMYYYY"))&amp;$Z159,IF($W$1="Pesos CLP",S!$AD:$AD,S!$AO:$AO)),0)</f>
        <v>0</v>
      </c>
      <c r="BW159" s="19">
        <f>IF(OR($I159="REAL",$I159="INCURRIDO"),SUMIF(S!$O:$O,$I159&amp;$O159&amp;$Q159&amp;UPPER(TEXT(BW$4,"MMMMYYYY"))&amp;$Z159,IF($W$1="Pesos CLP",S!$AD:$AD,S!$AO:$AO)),0)</f>
        <v>0</v>
      </c>
      <c r="BX159" s="19">
        <f>IF(OR($I159="REAL",$I159="INCURRIDO"),SUMIF(S!$O:$O,$I159&amp;$O159&amp;$Q159&amp;UPPER(TEXT(BX$4,"MMMMYYYY"))&amp;$Z159,IF($W$1="Pesos CLP",S!$AD:$AD,S!$AO:$AO)),0)</f>
        <v>0</v>
      </c>
      <c r="BY159" s="19">
        <f>IF(OR($I159="REAL",$I159="INCURRIDO"),SUMIF(S!$O:$O,$I159&amp;$O159&amp;$Q159&amp;UPPER(TEXT(BY$4,"MMMMYYYY"))&amp;$Z159,IF($W$1="Pesos CLP",S!$AD:$AD,S!$AO:$AO)),0)</f>
        <v>0</v>
      </c>
      <c r="BZ159" s="19">
        <f>IF(OR($I159="REAL",$I159="INCURRIDO"),SUMIF(S!$O:$O,$I159&amp;$O159&amp;$Q159&amp;UPPER(TEXT(BZ$4,"MMMMYYYY"))&amp;$Z159,IF($W$1="Pesos CLP",S!$AD:$AD,S!$AO:$AO)),0)</f>
        <v>0</v>
      </c>
      <c r="CA159" s="19">
        <f>IF(OR($I159="REAL",$I159="INCURRIDO"),SUMIF(S!$O:$O,$I159&amp;$O159&amp;$Q159&amp;UPPER(TEXT(CA$4,"MMMMYYYY"))&amp;$Z159,IF($W$1="Pesos CLP",S!$AD:$AD,S!$AO:$AO)),0)</f>
        <v>0</v>
      </c>
      <c r="CB159" s="19">
        <f>IF(OR($I159="REAL",$I159="INCURRIDO"),SUMIF(S!$O:$O,$I159&amp;$O159&amp;$Q159&amp;UPPER(TEXT(CB$4,"MMMMYYYY"))&amp;$Z159,IF($W$1="Pesos CLP",S!$AD:$AD,S!$AO:$AO)),0)</f>
        <v>0</v>
      </c>
      <c r="CC159" s="19">
        <f>IF(OR($I159="REAL",$I159="INCURRIDO"),SUMIF(S!$O:$O,$I159&amp;$O159&amp;$Q159&amp;UPPER(TEXT(CC$4,"MMMMYYYY"))&amp;$Z159,IF($W$1="Pesos CLP",S!$AD:$AD,S!$AO:$AO)),0)</f>
        <v>0</v>
      </c>
      <c r="CD159" s="19">
        <f>IF(OR($I159="REAL",$I159="INCURRIDO"),SUMIF(S!$O:$O,$I159&amp;$O159&amp;$Q159&amp;UPPER(TEXT(CD$4,"MMMMYYYY"))&amp;$Z159,IF($W$1="Pesos CLP",S!$AD:$AD,S!$AO:$AO)),0)</f>
        <v>0</v>
      </c>
      <c r="CE159" s="19">
        <f>IF(OR($I159="REAL",$I159="INCURRIDO"),SUMIF(S!$O:$O,$I159&amp;$O159&amp;$Q159&amp;UPPER(TEXT(CE$4,"MMMMYYYY"))&amp;$Z159,IF($W$1="Pesos CLP",S!$AD:$AD,S!$AO:$AO)),0)</f>
        <v>0</v>
      </c>
      <c r="CF159" s="19">
        <f>IF(OR($I159="REAL",$I159="INCURRIDO"),SUMIF(S!$O:$O,$I159&amp;$O159&amp;$Q159&amp;UPPER(TEXT(CF$4,"MMMMYYYY"))&amp;$Z159,IF($W$1="Pesos CLP",S!$AD:$AD,S!$AO:$AO)),0)</f>
        <v>0</v>
      </c>
      <c r="CG159" s="19">
        <f>IF(OR($I159="REAL",$I159="INCURRIDO"),SUMIF(S!$O:$O,$I159&amp;$O159&amp;$Q159&amp;UPPER(TEXT(CG$4,"MMMMYYYY"))&amp;$Z159,IF($W$1="Pesos CLP",S!$AD:$AD,S!$AO:$AO)),0)</f>
        <v>0</v>
      </c>
      <c r="CH159" s="19">
        <f>IF(OR($I159="REAL",$I159="INCURRIDO"),SUMIF(S!$O:$O,$I159&amp;$O159&amp;$Q159&amp;UPPER(TEXT(CH$4,"MMMMYYYY"))&amp;$Z159,IF($W$1="Pesos CLP",S!$AD:$AD,S!$AO:$AO)),0)</f>
        <v>0</v>
      </c>
      <c r="CI159" s="19">
        <f>IF(OR($I159="REAL",$I159="INCURRIDO"),SUMIF(S!$O:$O,$I159&amp;$O159&amp;$Q159&amp;UPPER(TEXT(CI$4,"MMMMYYYY"))&amp;$Z159,IF($W$1="Pesos CLP",S!$AD:$AD,S!$AO:$AO)),0)</f>
        <v>0</v>
      </c>
      <c r="CJ159" s="19">
        <f>IF(OR($I159="REAL",$I159="INCURRIDO"),SUMIF(S!$O:$O,$I159&amp;$O159&amp;$Q159&amp;UPPER(TEXT(CJ$4,"MMMMYYYY"))&amp;$Z159,IF($W$1="Pesos CLP",S!$AD:$AD,S!$AO:$AO)),0)</f>
        <v>0</v>
      </c>
      <c r="CK159" s="378">
        <f t="shared" si="157"/>
        <v>0</v>
      </c>
      <c r="CL159" s="378">
        <f t="shared" si="157"/>
        <v>2241.8385166062144</v>
      </c>
      <c r="CM159" s="378">
        <f t="shared" si="157"/>
        <v>0</v>
      </c>
      <c r="CN159" s="378">
        <f t="shared" si="157"/>
        <v>0</v>
      </c>
      <c r="CO159" s="378">
        <f t="shared" si="157"/>
        <v>0</v>
      </c>
      <c r="CP159" s="378">
        <f t="shared" si="157"/>
        <v>0</v>
      </c>
      <c r="CQ159" s="378">
        <f t="shared" si="157"/>
        <v>0</v>
      </c>
      <c r="CR159" s="378">
        <f t="shared" si="157"/>
        <v>0</v>
      </c>
      <c r="CS159" s="378">
        <f t="shared" si="158"/>
        <v>0</v>
      </c>
      <c r="CT159" s="378">
        <f t="shared" si="158"/>
        <v>0</v>
      </c>
      <c r="CU159" s="378">
        <f t="shared" si="158"/>
        <v>0</v>
      </c>
      <c r="CV159" s="378">
        <f t="shared" si="158"/>
        <v>0</v>
      </c>
      <c r="CW159" s="378">
        <f t="shared" si="158"/>
        <v>0</v>
      </c>
      <c r="CX159" s="378">
        <f t="shared" si="158"/>
        <v>0</v>
      </c>
      <c r="CY159" s="378">
        <f t="shared" si="158"/>
        <v>0</v>
      </c>
      <c r="CZ159" s="378">
        <f t="shared" si="158"/>
        <v>0</v>
      </c>
      <c r="DA159" s="378">
        <f t="shared" si="158"/>
        <v>0</v>
      </c>
      <c r="DB159" s="378">
        <f t="shared" si="158"/>
        <v>0</v>
      </c>
      <c r="DC159" s="378">
        <f t="shared" si="159"/>
        <v>0</v>
      </c>
      <c r="DD159" s="378">
        <f t="shared" si="159"/>
        <v>0</v>
      </c>
      <c r="DE159" s="378">
        <f t="shared" si="159"/>
        <v>0</v>
      </c>
      <c r="DF159" s="378">
        <f t="shared" si="159"/>
        <v>0</v>
      </c>
      <c r="DG159" s="378">
        <f t="shared" si="159"/>
        <v>0</v>
      </c>
      <c r="DH159" s="378">
        <f t="shared" si="159"/>
        <v>0</v>
      </c>
      <c r="DI159" s="378">
        <f t="shared" si="159"/>
        <v>0</v>
      </c>
      <c r="DJ159" s="378">
        <f t="shared" si="159"/>
        <v>0</v>
      </c>
      <c r="DK159" s="378">
        <f t="shared" si="159"/>
        <v>0</v>
      </c>
      <c r="DL159" s="378">
        <f t="shared" si="159"/>
        <v>0</v>
      </c>
      <c r="DM159" s="378">
        <f t="shared" si="159"/>
        <v>0</v>
      </c>
      <c r="DN159" s="378">
        <f t="shared" si="154"/>
        <v>0</v>
      </c>
      <c r="DO159" s="378">
        <f t="shared" si="154"/>
        <v>0</v>
      </c>
      <c r="DP159" s="378">
        <f t="shared" si="154"/>
        <v>0</v>
      </c>
      <c r="DQ159" s="378">
        <f t="shared" si="154"/>
        <v>0</v>
      </c>
      <c r="DR159" s="378">
        <f t="shared" si="154"/>
        <v>0</v>
      </c>
      <c r="DS159" s="378">
        <f t="shared" si="154"/>
        <v>0</v>
      </c>
      <c r="DT159" s="378">
        <f t="shared" si="154"/>
        <v>0</v>
      </c>
      <c r="DU159" s="378">
        <f t="shared" si="154"/>
        <v>0</v>
      </c>
      <c r="DV159" s="378">
        <f t="shared" si="154"/>
        <v>0</v>
      </c>
      <c r="DW159" s="378">
        <f t="shared" si="154"/>
        <v>0</v>
      </c>
      <c r="DX159" s="378">
        <f t="shared" si="155"/>
        <v>0</v>
      </c>
      <c r="DY159" s="378">
        <f t="shared" si="155"/>
        <v>0</v>
      </c>
      <c r="DZ159" s="378">
        <f t="shared" si="155"/>
        <v>0</v>
      </c>
      <c r="EA159" s="378">
        <f t="shared" si="155"/>
        <v>0</v>
      </c>
      <c r="EB159" s="378">
        <f t="shared" si="155"/>
        <v>0</v>
      </c>
      <c r="EC159" s="378">
        <f t="shared" si="155"/>
        <v>0</v>
      </c>
      <c r="ED159" s="378">
        <f t="shared" si="155"/>
        <v>0</v>
      </c>
      <c r="EE159" s="378">
        <f t="shared" si="155"/>
        <v>0</v>
      </c>
      <c r="EF159" s="378">
        <f t="shared" si="155"/>
        <v>0</v>
      </c>
      <c r="EG159" s="378">
        <f t="shared" si="155"/>
        <v>0</v>
      </c>
      <c r="EH159" s="378">
        <f t="shared" si="156"/>
        <v>0</v>
      </c>
      <c r="EI159" s="378">
        <f t="shared" si="156"/>
        <v>0</v>
      </c>
      <c r="EJ159" s="378">
        <f t="shared" si="156"/>
        <v>0</v>
      </c>
      <c r="EK159" s="378">
        <f t="shared" si="156"/>
        <v>0</v>
      </c>
      <c r="EL159" s="378">
        <f t="shared" si="156"/>
        <v>0</v>
      </c>
      <c r="EM159" s="378">
        <f t="shared" si="156"/>
        <v>0</v>
      </c>
      <c r="EN159" s="378">
        <f t="shared" si="156"/>
        <v>0</v>
      </c>
      <c r="EO159" s="378">
        <f t="shared" si="156"/>
        <v>0</v>
      </c>
      <c r="EP159" s="378">
        <f t="shared" si="156"/>
        <v>0</v>
      </c>
      <c r="EQ159" s="378">
        <f t="shared" si="156"/>
        <v>0</v>
      </c>
    </row>
    <row r="160" spans="1:147" x14ac:dyDescent="0.3">
      <c r="A160" s="368"/>
      <c r="B160" s="368"/>
      <c r="C160" s="368"/>
      <c r="D160" s="368">
        <f t="shared" si="136"/>
        <v>1.0658056259248334</v>
      </c>
      <c r="E160" s="368" t="str">
        <f>VLOOKUP(TEXT(Z160,0),'G2'!B:D,3,0)</f>
        <v>ME</v>
      </c>
      <c r="F160" s="816">
        <f t="shared" si="135"/>
        <v>0</v>
      </c>
      <c r="G160" s="755">
        <f t="shared" si="137"/>
        <v>0</v>
      </c>
      <c r="H160" s="756" t="s">
        <v>1190</v>
      </c>
      <c r="I160" s="370" t="s">
        <v>93</v>
      </c>
      <c r="J160" s="370" t="s">
        <v>22</v>
      </c>
      <c r="K160" s="368" t="s">
        <v>276</v>
      </c>
      <c r="L160" s="368" t="s">
        <v>619</v>
      </c>
      <c r="M160" s="369"/>
      <c r="N160" s="370" t="s">
        <v>1062</v>
      </c>
      <c r="O160" s="370" t="s">
        <v>276</v>
      </c>
      <c r="P160" s="643" t="s">
        <v>1167</v>
      </c>
      <c r="Q160" s="370" t="s">
        <v>695</v>
      </c>
      <c r="R160" s="370" t="s">
        <v>1047</v>
      </c>
      <c r="S160" s="376">
        <v>3</v>
      </c>
      <c r="T160" s="677">
        <v>46100</v>
      </c>
      <c r="U160" s="677">
        <v>46100</v>
      </c>
      <c r="V160" s="373"/>
      <c r="W160" s="374">
        <v>84920.194856812945</v>
      </c>
      <c r="X160" s="17" cm="1">
        <f t="array" ref="X160">+IF($W$1="Pesos CLP",W160,W160/TC)*MB_24A25</f>
        <v>96.823590418208596</v>
      </c>
      <c r="Y160" s="18">
        <f t="shared" si="107"/>
        <v>290.47077125462579</v>
      </c>
      <c r="Z160">
        <v>91243530</v>
      </c>
      <c r="AA160" s="19">
        <f>IF(OR($I160="REAL",$I160="INCURRIDO"),SUMIF(S!$O:$O,$I160&amp;$O160&amp;$Q160&amp;UPPER(TEXT(AA$4,"MMMMYYYY"))&amp;$Z160,IF($W$1="Pesos CLP",S!$AD:$AD,S!$AO:$AO)),0)</f>
        <v>0</v>
      </c>
      <c r="AB160" s="19">
        <f>IF(OR($I160="REAL",$I160="INCURRIDO"),SUMIF(S!$O:$O,$I160&amp;$O160&amp;$Q160&amp;UPPER(TEXT(AB$4,"MMMMYYYY"))&amp;$Z160,IF($W$1="Pesos CLP",S!$AD:$AD,S!$AO:$AO)),0)</f>
        <v>0</v>
      </c>
      <c r="AC160" s="19">
        <f>IF(OR($I160="REAL",$I160="INCURRIDO"),SUMIF(S!$O:$O,$I160&amp;$O160&amp;$Q160&amp;UPPER(TEXT(AC$4,"MMMMYYYY"))&amp;$Z160,IF($W$1="Pesos CLP",S!$AD:$AD,S!$AO:$AO)),0)</f>
        <v>0</v>
      </c>
      <c r="AD160" s="19">
        <f>IF(OR($I160="REAL",$I160="INCURRIDO"),SUMIF(S!$O:$O,$I160&amp;$O160&amp;$Q160&amp;UPPER(TEXT(AD$4,"MMMMYYYY"))&amp;$Z160,IF($W$1="Pesos CLP",S!$AD:$AD,S!$AO:$AO)),0)</f>
        <v>0</v>
      </c>
      <c r="AE160" s="19">
        <f>IF(OR($I160="REAL",$I160="INCURRIDO"),SUMIF(S!$O:$O,$I160&amp;$O160&amp;$Q160&amp;UPPER(TEXT(AE$4,"MMMMYYYY"))&amp;$Z160,IF($W$1="Pesos CLP",S!$AD:$AD,S!$AO:$AO)),0)</f>
        <v>0</v>
      </c>
      <c r="AF160" s="19">
        <f>IF(OR($I160="REAL",$I160="INCURRIDO"),SUMIF(S!$O:$O,$I160&amp;$O160&amp;$Q160&amp;UPPER(TEXT(AF$4,"MMMMYYYY"))&amp;$Z160,IF($W$1="Pesos CLP",S!$AD:$AD,S!$AO:$AO)),0)</f>
        <v>0</v>
      </c>
      <c r="AG160" s="19">
        <f>IF(OR($I160="REAL",$I160="INCURRIDO"),SUMIF(S!$O:$O,$I160&amp;$O160&amp;$Q160&amp;UPPER(TEXT(AG$4,"MMMMYYYY"))&amp;$Z160,IF($W$1="Pesos CLP",S!$AD:$AD,S!$AO:$AO)),0)</f>
        <v>0</v>
      </c>
      <c r="AH160" s="19">
        <f>IF(OR($I160="REAL",$I160="INCURRIDO"),SUMIF(S!$O:$O,$I160&amp;$O160&amp;$Q160&amp;UPPER(TEXT(AH$4,"MMMMYYYY"))&amp;$Z160,IF($W$1="Pesos CLP",S!$AD:$AD,S!$AO:$AO)),0)</f>
        <v>0</v>
      </c>
      <c r="AI160" s="19">
        <f>IF(OR($I160="REAL",$I160="INCURRIDO"),SUMIF(S!$O:$O,$I160&amp;$O160&amp;$Q160&amp;UPPER(TEXT(AI$4,"MMMMYYYY"))&amp;$Z160,IF($W$1="Pesos CLP",S!$AD:$AD,S!$AO:$AO)),0)</f>
        <v>0</v>
      </c>
      <c r="AJ160" s="19">
        <f>IF(OR($I160="REAL",$I160="INCURRIDO"),SUMIF(S!$O:$O,$I160&amp;$O160&amp;$Q160&amp;UPPER(TEXT(AJ$4,"MMMMYYYY"))&amp;$Z160,IF($W$1="Pesos CLP",S!$AD:$AD,S!$AO:$AO)),0)</f>
        <v>0</v>
      </c>
      <c r="AK160" s="19">
        <f>IF(OR($I160="REAL",$I160="INCURRIDO"),SUMIF(S!$O:$O,$I160&amp;$O160&amp;$Q160&amp;UPPER(TEXT(AK$4,"MMMMYYYY"))&amp;$Z160,IF($W$1="Pesos CLP",S!$AD:$AD,S!$AO:$AO)),0)</f>
        <v>0</v>
      </c>
      <c r="AL160" s="19">
        <f>IF(OR($I160="REAL",$I160="INCURRIDO"),SUMIF(S!$O:$O,$I160&amp;$O160&amp;$Q160&amp;UPPER(TEXT(AL$4,"MMMMYYYY"))&amp;$Z160,IF($W$1="Pesos CLP",S!$AD:$AD,S!$AO:$AO)),0)</f>
        <v>0</v>
      </c>
      <c r="AM160" s="19">
        <f>IF(OR($I160="REAL",$I160="INCURRIDO"),SUMIF(S!$O:$O,$I160&amp;$O160&amp;$Q160&amp;UPPER(TEXT(AM$4,"MMMMYYYY"))&amp;$Z160,IF($W$1="Pesos CLP",S!$AD:$AD,S!$AO:$AO)),0)</f>
        <v>0</v>
      </c>
      <c r="AN160" s="19">
        <f>IF(OR($I160="REAL",$I160="INCURRIDO"),SUMIF(S!$O:$O,$I160&amp;$O160&amp;$Q160&amp;UPPER(TEXT(AN$4,"MMMMYYYY"))&amp;$Z160,IF($W$1="Pesos CLP",S!$AD:$AD,S!$AO:$AO)),0)</f>
        <v>0</v>
      </c>
      <c r="AO160" s="19">
        <f>IF(OR($I160="REAL",$I160="INCURRIDO"),SUMIF(S!$O:$O,$I160&amp;$O160&amp;$Q160&amp;UPPER(TEXT(AO$4,"MMMMYYYY"))&amp;$Z160,IF($W$1="Pesos CLP",S!$AD:$AD,S!$AO:$AO)),0)</f>
        <v>0</v>
      </c>
      <c r="AP160" s="19">
        <f>IF(OR($I160="REAL",$I160="INCURRIDO"),SUMIF(S!$O:$O,$I160&amp;$O160&amp;$Q160&amp;UPPER(TEXT(AP$4,"MMMMYYYY"))&amp;$Z160,IF($W$1="Pesos CLP",S!$AD:$AD,S!$AO:$AO)),0)</f>
        <v>0</v>
      </c>
      <c r="AQ160" s="19">
        <f>IF(OR($I160="REAL",$I160="INCURRIDO"),SUMIF(S!$O:$O,$I160&amp;$O160&amp;$Q160&amp;UPPER(TEXT(AQ$4,"MMMMYYYY"))&amp;$Z160,IF($W$1="Pesos CLP",S!$AD:$AD,S!$AO:$AO)),0)</f>
        <v>0</v>
      </c>
      <c r="AR160" s="19">
        <f>IF(OR($I160="REAL",$I160="INCURRIDO"),SUMIF(S!$O:$O,$I160&amp;$O160&amp;$Q160&amp;UPPER(TEXT(AR$4,"MMMMYYYY"))&amp;$Z160,IF($W$1="Pesos CLP",S!$AD:$AD,S!$AO:$AO)),0)</f>
        <v>0</v>
      </c>
      <c r="AS160" s="19">
        <f>IF(OR($I160="REAL",$I160="INCURRIDO"),SUMIF(S!$O:$O,$I160&amp;$O160&amp;$Q160&amp;UPPER(TEXT(AS$4,"MMMMYYYY"))&amp;$Z160,IF($W$1="Pesos CLP",S!$AD:$AD,S!$AO:$AO)),0)</f>
        <v>0</v>
      </c>
      <c r="AT160" s="19">
        <f>IF(OR($I160="REAL",$I160="INCURRIDO"),SUMIF(S!$O:$O,$I160&amp;$O160&amp;$Q160&amp;UPPER(TEXT(AT$4,"MMMMYYYY"))&amp;$Z160,IF($W$1="Pesos CLP",S!$AD:$AD,S!$AO:$AO)),0)</f>
        <v>0</v>
      </c>
      <c r="AU160" s="19">
        <f>IF(OR($I160="REAL",$I160="INCURRIDO"),SUMIF(S!$O:$O,$I160&amp;$O160&amp;$Q160&amp;UPPER(TEXT(AU$4,"MMMMYYYY"))&amp;$Z160,IF($W$1="Pesos CLP",S!$AD:$AD,S!$AO:$AO)),0)</f>
        <v>0</v>
      </c>
      <c r="AV160" s="19">
        <f>IF(OR($I160="REAL",$I160="INCURRIDO"),SUMIF(S!$O:$O,$I160&amp;$O160&amp;$Q160&amp;UPPER(TEXT(AV$4,"MMMMYYYY"))&amp;$Z160,IF($W$1="Pesos CLP",S!$AD:$AD,S!$AO:$AO)),0)</f>
        <v>0</v>
      </c>
      <c r="AW160" s="19">
        <f>IF(OR($I160="REAL",$I160="INCURRIDO"),SUMIF(S!$O:$O,$I160&amp;$O160&amp;$Q160&amp;UPPER(TEXT(AW$4,"MMMMYYYY"))&amp;$Z160,IF($W$1="Pesos CLP",S!$AD:$AD,S!$AO:$AO)),0)</f>
        <v>0</v>
      </c>
      <c r="AX160" s="19">
        <f>IF(OR($I160="REAL",$I160="INCURRIDO"),SUMIF(S!$O:$O,$I160&amp;$O160&amp;$Q160&amp;UPPER(TEXT(AX$4,"MMMMYYYY"))&amp;$Z160,IF($W$1="Pesos CLP",S!$AD:$AD,S!$AO:$AO)),0)</f>
        <v>0</v>
      </c>
      <c r="AY160" s="19">
        <f>IF(OR($I160="REAL",$I160="INCURRIDO"),SUMIF(S!$O:$O,$I160&amp;$O160&amp;$Q160&amp;UPPER(TEXT(AY$4,"MMMMYYYY"))&amp;$Z160,IF($W$1="Pesos CLP",S!$AD:$AD,S!$AO:$AO)),0)</f>
        <v>0</v>
      </c>
      <c r="AZ160" s="19">
        <f>IF(OR($I160="REAL",$I160="INCURRIDO"),SUMIF(S!$O:$O,$I160&amp;$O160&amp;$Q160&amp;UPPER(TEXT(AZ$4,"MMMMYYYY"))&amp;$Z160,IF($W$1="Pesos CLP",S!$AD:$AD,S!$AO:$AO)),0)</f>
        <v>0</v>
      </c>
      <c r="BA160" s="19">
        <f>IF(OR($I160="REAL",$I160="INCURRIDO"),SUMIF(S!$O:$O,$I160&amp;$O160&amp;$Q160&amp;UPPER(TEXT(BA$4,"MMMMYYYY"))&amp;$Z160,IF($W$1="Pesos CLP",S!$AD:$AD,S!$AO:$AO)),0)</f>
        <v>0</v>
      </c>
      <c r="BB160" s="19">
        <f>IF(OR($I160="REAL",$I160="INCURRIDO"),SUMIF(S!$O:$O,$I160&amp;$O160&amp;$Q160&amp;UPPER(TEXT(BB$4,"MMMMYYYY"))&amp;$Z160,IF($W$1="Pesos CLP",S!$AD:$AD,S!$AO:$AO)),0)</f>
        <v>0</v>
      </c>
      <c r="BC160" s="19">
        <f>IF(OR($I160="REAL",$I160="INCURRIDO"),SUMIF(S!$O:$O,$I160&amp;$O160&amp;$Q160&amp;UPPER(TEXT(BC$4,"MMMMYYYY"))&amp;$Z160,IF($W$1="Pesos CLP",S!$AD:$AD,S!$AO:$AO)),0)</f>
        <v>0</v>
      </c>
      <c r="BD160" s="19">
        <f>IF(OR($I160="REAL",$I160="INCURRIDO"),SUMIF(S!$O:$O,$I160&amp;$O160&amp;$Q160&amp;UPPER(TEXT(BD$4,"MMMMYYYY"))&amp;$Z160,IF($W$1="Pesos CLP",S!$AD:$AD,S!$AO:$AO)),0)</f>
        <v>0</v>
      </c>
      <c r="BE160" s="19">
        <f>IF(OR($I160="REAL",$I160="INCURRIDO"),SUMIF(S!$O:$O,$I160&amp;$O160&amp;$Q160&amp;UPPER(TEXT(BE$4,"MMMMYYYY"))&amp;$Z160,IF($W$1="Pesos CLP",S!$AD:$AD,S!$AO:$AO)),0)</f>
        <v>0</v>
      </c>
      <c r="BF160" s="19">
        <f>IF(OR($I160="REAL",$I160="INCURRIDO"),SUMIF(S!$O:$O,$I160&amp;$O160&amp;$Q160&amp;UPPER(TEXT(BF$4,"MMMMYYYY"))&amp;$Z160,IF($W$1="Pesos CLP",S!$AD:$AD,S!$AO:$AO)),0)</f>
        <v>0</v>
      </c>
      <c r="BG160" s="19">
        <f>IF(OR($I160="REAL",$I160="INCURRIDO"),SUMIF(S!$O:$O,$I160&amp;$O160&amp;$Q160&amp;UPPER(TEXT(BG$4,"MMMMYYYY"))&amp;$Z160,IF($W$1="Pesos CLP",S!$AD:$AD,S!$AO:$AO)),0)</f>
        <v>0</v>
      </c>
      <c r="BH160" s="19">
        <f>IF(OR($I160="REAL",$I160="INCURRIDO"),SUMIF(S!$O:$O,$I160&amp;$O160&amp;$Q160&amp;UPPER(TEXT(BH$4,"MMMMYYYY"))&amp;$Z160,IF($W$1="Pesos CLP",S!$AD:$AD,S!$AO:$AO)),0)</f>
        <v>0</v>
      </c>
      <c r="BI160" s="19">
        <f>IF(OR($I160="REAL",$I160="INCURRIDO"),SUMIF(S!$O:$O,$I160&amp;$O160&amp;$Q160&amp;UPPER(TEXT(BI$4,"MMMMYYYY"))&amp;$Z160,IF($W$1="Pesos CLP",S!$AD:$AD,S!$AO:$AO)),0)</f>
        <v>0</v>
      </c>
      <c r="BJ160" s="19">
        <f>IF(OR($I160="REAL",$I160="INCURRIDO"),SUMIF(S!$O:$O,$I160&amp;$O160&amp;$Q160&amp;UPPER(TEXT(BJ$4,"MMMMYYYY"))&amp;$Z160,IF($W$1="Pesos CLP",S!$AD:$AD,S!$AO:$AO)),0)</f>
        <v>0</v>
      </c>
      <c r="BK160" s="19">
        <f>IF(OR($I160="REAL",$I160="INCURRIDO"),SUMIF(S!$O:$O,$I160&amp;$O160&amp;$Q160&amp;UPPER(TEXT(BK$4,"MMMMYYYY"))&amp;$Z160,IF($W$1="Pesos CLP",S!$AD:$AD,S!$AO:$AO)),0)</f>
        <v>0</v>
      </c>
      <c r="BL160" s="19">
        <f>IF(OR($I160="REAL",$I160="INCURRIDO"),SUMIF(S!$O:$O,$I160&amp;$O160&amp;$Q160&amp;UPPER(TEXT(BL$4,"MMMMYYYY"))&amp;$Z160,IF($W$1="Pesos CLP",S!$AD:$AD,S!$AO:$AO)),0)</f>
        <v>0</v>
      </c>
      <c r="BM160" s="19">
        <f>IF(OR($I160="REAL",$I160="INCURRIDO"),SUMIF(S!$O:$O,$I160&amp;$O160&amp;$Q160&amp;UPPER(TEXT(BM$4,"MMMMYYYY"))&amp;$Z160,IF($W$1="Pesos CLP",S!$AD:$AD,S!$AO:$AO)),0)</f>
        <v>0</v>
      </c>
      <c r="BN160" s="19">
        <f>IF(OR($I160="REAL",$I160="INCURRIDO"),SUMIF(S!$O:$O,$I160&amp;$O160&amp;$Q160&amp;UPPER(TEXT(BN$4,"MMMMYYYY"))&amp;$Z160,IF($W$1="Pesos CLP",S!$AD:$AD,S!$AO:$AO)),0)</f>
        <v>0</v>
      </c>
      <c r="BO160" s="19">
        <f>IF(OR($I160="REAL",$I160="INCURRIDO"),SUMIF(S!$O:$O,$I160&amp;$O160&amp;$Q160&amp;UPPER(TEXT(BO$4,"MMMMYYYY"))&amp;$Z160,IF($W$1="Pesos CLP",S!$AD:$AD,S!$AO:$AO)),0)</f>
        <v>0</v>
      </c>
      <c r="BP160" s="19">
        <f>IF(OR($I160="REAL",$I160="INCURRIDO"),SUMIF(S!$O:$O,$I160&amp;$O160&amp;$Q160&amp;UPPER(TEXT(BP$4,"MMMMYYYY"))&amp;$Z160,IF($W$1="Pesos CLP",S!$AD:$AD,S!$AO:$AO)),0)</f>
        <v>0</v>
      </c>
      <c r="BQ160" s="19">
        <f>IF(OR($I160="REAL",$I160="INCURRIDO"),SUMIF(S!$O:$O,$I160&amp;$O160&amp;$Q160&amp;UPPER(TEXT(BQ$4,"MMMMYYYY"))&amp;$Z160,IF($W$1="Pesos CLP",S!$AD:$AD,S!$AO:$AO)),0)</f>
        <v>0</v>
      </c>
      <c r="BR160" s="19">
        <f>IF(OR($I160="REAL",$I160="INCURRIDO"),SUMIF(S!$O:$O,$I160&amp;$O160&amp;$Q160&amp;UPPER(TEXT(BR$4,"MMMMYYYY"))&amp;$Z160,IF($W$1="Pesos CLP",S!$AD:$AD,S!$AO:$AO)),0)</f>
        <v>0</v>
      </c>
      <c r="BS160" s="19">
        <f>IF(OR($I160="REAL",$I160="INCURRIDO"),SUMIF(S!$O:$O,$I160&amp;$O160&amp;$Q160&amp;UPPER(TEXT(BS$4,"MMMMYYYY"))&amp;$Z160,IF($W$1="Pesos CLP",S!$AD:$AD,S!$AO:$AO)),0)</f>
        <v>0</v>
      </c>
      <c r="BT160" s="19">
        <f>IF(OR($I160="REAL",$I160="INCURRIDO"),SUMIF(S!$O:$O,$I160&amp;$O160&amp;$Q160&amp;UPPER(TEXT(BT$4,"MMMMYYYY"))&amp;$Z160,IF($W$1="Pesos CLP",S!$AD:$AD,S!$AO:$AO)),0)</f>
        <v>0</v>
      </c>
      <c r="BU160" s="19">
        <f>IF(OR($I160="REAL",$I160="INCURRIDO"),SUMIF(S!$O:$O,$I160&amp;$O160&amp;$Q160&amp;UPPER(TEXT(BU$4,"MMMMYYYY"))&amp;$Z160,IF($W$1="Pesos CLP",S!$AD:$AD,S!$AO:$AO)),0)</f>
        <v>0</v>
      </c>
      <c r="BV160" s="19">
        <f>IF(OR($I160="REAL",$I160="INCURRIDO"),SUMIF(S!$O:$O,$I160&amp;$O160&amp;$Q160&amp;UPPER(TEXT(BV$4,"MMMMYYYY"))&amp;$Z160,IF($W$1="Pesos CLP",S!$AD:$AD,S!$AO:$AO)),0)</f>
        <v>0</v>
      </c>
      <c r="BW160" s="19">
        <f>IF(OR($I160="REAL",$I160="INCURRIDO"),SUMIF(S!$O:$O,$I160&amp;$O160&amp;$Q160&amp;UPPER(TEXT(BW$4,"MMMMYYYY"))&amp;$Z160,IF($W$1="Pesos CLP",S!$AD:$AD,S!$AO:$AO)),0)</f>
        <v>0</v>
      </c>
      <c r="BX160" s="19">
        <f>IF(OR($I160="REAL",$I160="INCURRIDO"),SUMIF(S!$O:$O,$I160&amp;$O160&amp;$Q160&amp;UPPER(TEXT(BX$4,"MMMMYYYY"))&amp;$Z160,IF($W$1="Pesos CLP",S!$AD:$AD,S!$AO:$AO)),0)</f>
        <v>0</v>
      </c>
      <c r="BY160" s="19">
        <f>IF(OR($I160="REAL",$I160="INCURRIDO"),SUMIF(S!$O:$O,$I160&amp;$O160&amp;$Q160&amp;UPPER(TEXT(BY$4,"MMMMYYYY"))&amp;$Z160,IF($W$1="Pesos CLP",S!$AD:$AD,S!$AO:$AO)),0)</f>
        <v>0</v>
      </c>
      <c r="BZ160" s="19">
        <f>IF(OR($I160="REAL",$I160="INCURRIDO"),SUMIF(S!$O:$O,$I160&amp;$O160&amp;$Q160&amp;UPPER(TEXT(BZ$4,"MMMMYYYY"))&amp;$Z160,IF($W$1="Pesos CLP",S!$AD:$AD,S!$AO:$AO)),0)</f>
        <v>0</v>
      </c>
      <c r="CA160" s="19">
        <f>IF(OR($I160="REAL",$I160="INCURRIDO"),SUMIF(S!$O:$O,$I160&amp;$O160&amp;$Q160&amp;UPPER(TEXT(CA$4,"MMMMYYYY"))&amp;$Z160,IF($W$1="Pesos CLP",S!$AD:$AD,S!$AO:$AO)),0)</f>
        <v>0</v>
      </c>
      <c r="CB160" s="19">
        <f>IF(OR($I160="REAL",$I160="INCURRIDO"),SUMIF(S!$O:$O,$I160&amp;$O160&amp;$Q160&amp;UPPER(TEXT(CB$4,"MMMMYYYY"))&amp;$Z160,IF($W$1="Pesos CLP",S!$AD:$AD,S!$AO:$AO)),0)</f>
        <v>0</v>
      </c>
      <c r="CC160" s="19">
        <f>IF(OR($I160="REAL",$I160="INCURRIDO"),SUMIF(S!$O:$O,$I160&amp;$O160&amp;$Q160&amp;UPPER(TEXT(CC$4,"MMMMYYYY"))&amp;$Z160,IF($W$1="Pesos CLP",S!$AD:$AD,S!$AO:$AO)),0)</f>
        <v>0</v>
      </c>
      <c r="CD160" s="19">
        <f>IF(OR($I160="REAL",$I160="INCURRIDO"),SUMIF(S!$O:$O,$I160&amp;$O160&amp;$Q160&amp;UPPER(TEXT(CD$4,"MMMMYYYY"))&amp;$Z160,IF($W$1="Pesos CLP",S!$AD:$AD,S!$AO:$AO)),0)</f>
        <v>0</v>
      </c>
      <c r="CE160" s="19">
        <f>IF(OR($I160="REAL",$I160="INCURRIDO"),SUMIF(S!$O:$O,$I160&amp;$O160&amp;$Q160&amp;UPPER(TEXT(CE$4,"MMMMYYYY"))&amp;$Z160,IF($W$1="Pesos CLP",S!$AD:$AD,S!$AO:$AO)),0)</f>
        <v>0</v>
      </c>
      <c r="CF160" s="19">
        <f>IF(OR($I160="REAL",$I160="INCURRIDO"),SUMIF(S!$O:$O,$I160&amp;$O160&amp;$Q160&amp;UPPER(TEXT(CF$4,"MMMMYYYY"))&amp;$Z160,IF($W$1="Pesos CLP",S!$AD:$AD,S!$AO:$AO)),0)</f>
        <v>0</v>
      </c>
      <c r="CG160" s="19">
        <f>IF(OR($I160="REAL",$I160="INCURRIDO"),SUMIF(S!$O:$O,$I160&amp;$O160&amp;$Q160&amp;UPPER(TEXT(CG$4,"MMMMYYYY"))&amp;$Z160,IF($W$1="Pesos CLP",S!$AD:$AD,S!$AO:$AO)),0)</f>
        <v>0</v>
      </c>
      <c r="CH160" s="19">
        <f>IF(OR($I160="REAL",$I160="INCURRIDO"),SUMIF(S!$O:$O,$I160&amp;$O160&amp;$Q160&amp;UPPER(TEXT(CH$4,"MMMMYYYY"))&amp;$Z160,IF($W$1="Pesos CLP",S!$AD:$AD,S!$AO:$AO)),0)</f>
        <v>0</v>
      </c>
      <c r="CI160" s="19">
        <f>IF(OR($I160="REAL",$I160="INCURRIDO"),SUMIF(S!$O:$O,$I160&amp;$O160&amp;$Q160&amp;UPPER(TEXT(CI$4,"MMMMYYYY"))&amp;$Z160,IF($W$1="Pesos CLP",S!$AD:$AD,S!$AO:$AO)),0)</f>
        <v>0</v>
      </c>
      <c r="CJ160" s="19">
        <f>IF(OR($I160="REAL",$I160="INCURRIDO"),SUMIF(S!$O:$O,$I160&amp;$O160&amp;$Q160&amp;UPPER(TEXT(CJ$4,"MMMMYYYY"))&amp;$Z160,IF($W$1="Pesos CLP",S!$AD:$AD,S!$AO:$AO)),0)</f>
        <v>0</v>
      </c>
      <c r="CK160" s="378">
        <f t="shared" si="157"/>
        <v>0</v>
      </c>
      <c r="CL160" s="378">
        <f t="shared" si="157"/>
        <v>290.47077125462579</v>
      </c>
      <c r="CM160" s="378">
        <f t="shared" si="157"/>
        <v>0</v>
      </c>
      <c r="CN160" s="378">
        <f t="shared" si="157"/>
        <v>0</v>
      </c>
      <c r="CO160" s="378">
        <f t="shared" si="157"/>
        <v>0</v>
      </c>
      <c r="CP160" s="378">
        <f t="shared" si="157"/>
        <v>0</v>
      </c>
      <c r="CQ160" s="378">
        <f t="shared" si="157"/>
        <v>0</v>
      </c>
      <c r="CR160" s="378">
        <f t="shared" si="157"/>
        <v>0</v>
      </c>
      <c r="CS160" s="378">
        <f t="shared" si="158"/>
        <v>0</v>
      </c>
      <c r="CT160" s="378">
        <f t="shared" si="158"/>
        <v>0</v>
      </c>
      <c r="CU160" s="378">
        <f t="shared" si="158"/>
        <v>0</v>
      </c>
      <c r="CV160" s="378">
        <f t="shared" si="158"/>
        <v>0</v>
      </c>
      <c r="CW160" s="378">
        <f t="shared" si="158"/>
        <v>0</v>
      </c>
      <c r="CX160" s="378">
        <f t="shared" si="158"/>
        <v>0</v>
      </c>
      <c r="CY160" s="378">
        <f t="shared" si="158"/>
        <v>0</v>
      </c>
      <c r="CZ160" s="378">
        <f t="shared" si="158"/>
        <v>0</v>
      </c>
      <c r="DA160" s="378">
        <f t="shared" si="158"/>
        <v>0</v>
      </c>
      <c r="DB160" s="378">
        <f t="shared" si="158"/>
        <v>0</v>
      </c>
      <c r="DC160" s="378">
        <f t="shared" si="159"/>
        <v>0</v>
      </c>
      <c r="DD160" s="378">
        <f t="shared" si="159"/>
        <v>0</v>
      </c>
      <c r="DE160" s="378">
        <f t="shared" si="159"/>
        <v>0</v>
      </c>
      <c r="DF160" s="378">
        <f t="shared" si="159"/>
        <v>0</v>
      </c>
      <c r="DG160" s="378">
        <f t="shared" si="159"/>
        <v>0</v>
      </c>
      <c r="DH160" s="378">
        <f t="shared" si="159"/>
        <v>0</v>
      </c>
      <c r="DI160" s="378">
        <f t="shared" si="159"/>
        <v>0</v>
      </c>
      <c r="DJ160" s="378">
        <f t="shared" si="159"/>
        <v>0</v>
      </c>
      <c r="DK160" s="378">
        <f t="shared" si="159"/>
        <v>0</v>
      </c>
      <c r="DL160" s="378">
        <f t="shared" si="159"/>
        <v>0</v>
      </c>
      <c r="DM160" s="378">
        <f t="shared" si="159"/>
        <v>0</v>
      </c>
      <c r="DN160" s="378">
        <f t="shared" si="154"/>
        <v>0</v>
      </c>
      <c r="DO160" s="378">
        <f t="shared" si="154"/>
        <v>0</v>
      </c>
      <c r="DP160" s="378">
        <f t="shared" si="154"/>
        <v>0</v>
      </c>
      <c r="DQ160" s="378">
        <f t="shared" si="154"/>
        <v>0</v>
      </c>
      <c r="DR160" s="378">
        <f t="shared" si="154"/>
        <v>0</v>
      </c>
      <c r="DS160" s="378">
        <f t="shared" si="154"/>
        <v>0</v>
      </c>
      <c r="DT160" s="378">
        <f t="shared" si="154"/>
        <v>0</v>
      </c>
      <c r="DU160" s="378">
        <f t="shared" si="154"/>
        <v>0</v>
      </c>
      <c r="DV160" s="378">
        <f t="shared" si="154"/>
        <v>0</v>
      </c>
      <c r="DW160" s="378">
        <f t="shared" si="154"/>
        <v>0</v>
      </c>
      <c r="DX160" s="378">
        <f t="shared" si="155"/>
        <v>0</v>
      </c>
      <c r="DY160" s="378">
        <f t="shared" si="155"/>
        <v>0</v>
      </c>
      <c r="DZ160" s="378">
        <f t="shared" si="155"/>
        <v>0</v>
      </c>
      <c r="EA160" s="378">
        <f t="shared" si="155"/>
        <v>0</v>
      </c>
      <c r="EB160" s="378">
        <f t="shared" si="155"/>
        <v>0</v>
      </c>
      <c r="EC160" s="378">
        <f t="shared" si="155"/>
        <v>0</v>
      </c>
      <c r="ED160" s="378">
        <f t="shared" si="155"/>
        <v>0</v>
      </c>
      <c r="EE160" s="378">
        <f t="shared" si="155"/>
        <v>0</v>
      </c>
      <c r="EF160" s="378">
        <f t="shared" si="155"/>
        <v>0</v>
      </c>
      <c r="EG160" s="378">
        <f t="shared" si="155"/>
        <v>0</v>
      </c>
      <c r="EH160" s="378">
        <f t="shared" si="156"/>
        <v>0</v>
      </c>
      <c r="EI160" s="378">
        <f t="shared" si="156"/>
        <v>0</v>
      </c>
      <c r="EJ160" s="378">
        <f t="shared" si="156"/>
        <v>0</v>
      </c>
      <c r="EK160" s="378">
        <f t="shared" si="156"/>
        <v>0</v>
      </c>
      <c r="EL160" s="378">
        <f t="shared" si="156"/>
        <v>0</v>
      </c>
      <c r="EM160" s="378">
        <f t="shared" si="156"/>
        <v>0</v>
      </c>
      <c r="EN160" s="378">
        <f t="shared" si="156"/>
        <v>0</v>
      </c>
      <c r="EO160" s="378">
        <f t="shared" si="156"/>
        <v>0</v>
      </c>
      <c r="EP160" s="378">
        <f t="shared" si="156"/>
        <v>0</v>
      </c>
      <c r="EQ160" s="378">
        <f t="shared" si="156"/>
        <v>0</v>
      </c>
    </row>
    <row r="161" spans="1:147" x14ac:dyDescent="0.3">
      <c r="A161" s="368"/>
      <c r="B161" s="368"/>
      <c r="C161" s="368"/>
      <c r="D161" s="368">
        <f t="shared" si="136"/>
        <v>1.0658056259248334</v>
      </c>
      <c r="E161" s="368" t="str">
        <f>VLOOKUP(TEXT(Z161,0),'G2'!B:D,3,0)</f>
        <v>ME</v>
      </c>
      <c r="F161" s="816">
        <f t="shared" si="135"/>
        <v>0</v>
      </c>
      <c r="G161" s="755">
        <f>IF(OR($I161="REAL",$I161="INCURRIDO"),$I161&amp;" "&amp;$Z161&amp;" "&amp;O161&amp;" "&amp;Q161,)</f>
        <v>0</v>
      </c>
      <c r="H161" s="756" t="s">
        <v>1190</v>
      </c>
      <c r="I161" s="370" t="s">
        <v>93</v>
      </c>
      <c r="J161" s="370" t="s">
        <v>22</v>
      </c>
      <c r="K161" s="368" t="s">
        <v>276</v>
      </c>
      <c r="L161" s="368" t="s">
        <v>619</v>
      </c>
      <c r="M161" s="369"/>
      <c r="N161" s="370" t="s">
        <v>1063</v>
      </c>
      <c r="O161" s="370" t="s">
        <v>276</v>
      </c>
      <c r="P161" s="643" t="s">
        <v>1167</v>
      </c>
      <c r="Q161" s="370" t="s">
        <v>695</v>
      </c>
      <c r="R161" s="370" t="s">
        <v>1047</v>
      </c>
      <c r="S161" s="376">
        <v>3</v>
      </c>
      <c r="T161" s="677">
        <v>46100</v>
      </c>
      <c r="U161" s="677">
        <v>46100</v>
      </c>
      <c r="V161" s="373"/>
      <c r="W161" s="374">
        <v>86371.822119322576</v>
      </c>
      <c r="X161" s="17" cm="1">
        <f t="array" ref="X161">+IF($W$1="Pesos CLP",W161,W161/TC)*MB_24A25</f>
        <v>98.478694527921576</v>
      </c>
      <c r="Y161" s="18">
        <f t="shared" si="107"/>
        <v>295.43608358376474</v>
      </c>
      <c r="Z161">
        <v>91243530</v>
      </c>
      <c r="AA161" s="19">
        <f>IF(OR($I161="REAL",$I161="INCURRIDO"),SUMIF(S!$O:$O,$I161&amp;$O161&amp;$Q161&amp;UPPER(TEXT(AA$4,"MMMMYYYY"))&amp;$Z161,IF($W$1="Pesos CLP",S!$AD:$AD,S!$AO:$AO)),0)</f>
        <v>0</v>
      </c>
      <c r="AB161" s="19">
        <f>IF(OR($I161="REAL",$I161="INCURRIDO"),SUMIF(S!$O:$O,$I161&amp;$O161&amp;$Q161&amp;UPPER(TEXT(AB$4,"MMMMYYYY"))&amp;$Z161,IF($W$1="Pesos CLP",S!$AD:$AD,S!$AO:$AO)),0)</f>
        <v>0</v>
      </c>
      <c r="AC161" s="19">
        <f>IF(OR($I161="REAL",$I161="INCURRIDO"),SUMIF(S!$O:$O,$I161&amp;$O161&amp;$Q161&amp;UPPER(TEXT(AC$4,"MMMMYYYY"))&amp;$Z161,IF($W$1="Pesos CLP",S!$AD:$AD,S!$AO:$AO)),0)</f>
        <v>0</v>
      </c>
      <c r="AD161" s="19">
        <f>IF(OR($I161="REAL",$I161="INCURRIDO"),SUMIF(S!$O:$O,$I161&amp;$O161&amp;$Q161&amp;UPPER(TEXT(AD$4,"MMMMYYYY"))&amp;$Z161,IF($W$1="Pesos CLP",S!$AD:$AD,S!$AO:$AO)),0)</f>
        <v>0</v>
      </c>
      <c r="AE161" s="19">
        <f>IF(OR($I161="REAL",$I161="INCURRIDO"),SUMIF(S!$O:$O,$I161&amp;$O161&amp;$Q161&amp;UPPER(TEXT(AE$4,"MMMMYYYY"))&amp;$Z161,IF($W$1="Pesos CLP",S!$AD:$AD,S!$AO:$AO)),0)</f>
        <v>0</v>
      </c>
      <c r="AF161" s="19">
        <f>IF(OR($I161="REAL",$I161="INCURRIDO"),SUMIF(S!$O:$O,$I161&amp;$O161&amp;$Q161&amp;UPPER(TEXT(AF$4,"MMMMYYYY"))&amp;$Z161,IF($W$1="Pesos CLP",S!$AD:$AD,S!$AO:$AO)),0)</f>
        <v>0</v>
      </c>
      <c r="AG161" s="19">
        <f>IF(OR($I161="REAL",$I161="INCURRIDO"),SUMIF(S!$O:$O,$I161&amp;$O161&amp;$Q161&amp;UPPER(TEXT(AG$4,"MMMMYYYY"))&amp;$Z161,IF($W$1="Pesos CLP",S!$AD:$AD,S!$AO:$AO)),0)</f>
        <v>0</v>
      </c>
      <c r="AH161" s="19">
        <f>IF(OR($I161="REAL",$I161="INCURRIDO"),SUMIF(S!$O:$O,$I161&amp;$O161&amp;$Q161&amp;UPPER(TEXT(AH$4,"MMMMYYYY"))&amp;$Z161,IF($W$1="Pesos CLP",S!$AD:$AD,S!$AO:$AO)),0)</f>
        <v>0</v>
      </c>
      <c r="AI161" s="19">
        <f>IF(OR($I161="REAL",$I161="INCURRIDO"),SUMIF(S!$O:$O,$I161&amp;$O161&amp;$Q161&amp;UPPER(TEXT(AI$4,"MMMMYYYY"))&amp;$Z161,IF($W$1="Pesos CLP",S!$AD:$AD,S!$AO:$AO)),0)</f>
        <v>0</v>
      </c>
      <c r="AJ161" s="19">
        <f>IF(OR($I161="REAL",$I161="INCURRIDO"),SUMIF(S!$O:$O,$I161&amp;$O161&amp;$Q161&amp;UPPER(TEXT(AJ$4,"MMMMYYYY"))&amp;$Z161,IF($W$1="Pesos CLP",S!$AD:$AD,S!$AO:$AO)),0)</f>
        <v>0</v>
      </c>
      <c r="AK161" s="19">
        <f>IF(OR($I161="REAL",$I161="INCURRIDO"),SUMIF(S!$O:$O,$I161&amp;$O161&amp;$Q161&amp;UPPER(TEXT(AK$4,"MMMMYYYY"))&amp;$Z161,IF($W$1="Pesos CLP",S!$AD:$AD,S!$AO:$AO)),0)</f>
        <v>0</v>
      </c>
      <c r="AL161" s="19">
        <f>IF(OR($I161="REAL",$I161="INCURRIDO"),SUMIF(S!$O:$O,$I161&amp;$O161&amp;$Q161&amp;UPPER(TEXT(AL$4,"MMMMYYYY"))&amp;$Z161,IF($W$1="Pesos CLP",S!$AD:$AD,S!$AO:$AO)),0)</f>
        <v>0</v>
      </c>
      <c r="AM161" s="19">
        <f>IF(OR($I161="REAL",$I161="INCURRIDO"),SUMIF(S!$O:$O,$I161&amp;$O161&amp;$Q161&amp;UPPER(TEXT(AM$4,"MMMMYYYY"))&amp;$Z161,IF($W$1="Pesos CLP",S!$AD:$AD,S!$AO:$AO)),0)</f>
        <v>0</v>
      </c>
      <c r="AN161" s="19">
        <f>IF(OR($I161="REAL",$I161="INCURRIDO"),SUMIF(S!$O:$O,$I161&amp;$O161&amp;$Q161&amp;UPPER(TEXT(AN$4,"MMMMYYYY"))&amp;$Z161,IF($W$1="Pesos CLP",S!$AD:$AD,S!$AO:$AO)),0)</f>
        <v>0</v>
      </c>
      <c r="AO161" s="19">
        <f>IF(OR($I161="REAL",$I161="INCURRIDO"),SUMIF(S!$O:$O,$I161&amp;$O161&amp;$Q161&amp;UPPER(TEXT(AO$4,"MMMMYYYY"))&amp;$Z161,IF($W$1="Pesos CLP",S!$AD:$AD,S!$AO:$AO)),0)</f>
        <v>0</v>
      </c>
      <c r="AP161" s="19">
        <f>IF(OR($I161="REAL",$I161="INCURRIDO"),SUMIF(S!$O:$O,$I161&amp;$O161&amp;$Q161&amp;UPPER(TEXT(AP$4,"MMMMYYYY"))&amp;$Z161,IF($W$1="Pesos CLP",S!$AD:$AD,S!$AO:$AO)),0)</f>
        <v>0</v>
      </c>
      <c r="AQ161" s="19">
        <f>IF(OR($I161="REAL",$I161="INCURRIDO"),SUMIF(S!$O:$O,$I161&amp;$O161&amp;$Q161&amp;UPPER(TEXT(AQ$4,"MMMMYYYY"))&amp;$Z161,IF($W$1="Pesos CLP",S!$AD:$AD,S!$AO:$AO)),0)</f>
        <v>0</v>
      </c>
      <c r="AR161" s="19">
        <f>IF(OR($I161="REAL",$I161="INCURRIDO"),SUMIF(S!$O:$O,$I161&amp;$O161&amp;$Q161&amp;UPPER(TEXT(AR$4,"MMMMYYYY"))&amp;$Z161,IF($W$1="Pesos CLP",S!$AD:$AD,S!$AO:$AO)),0)</f>
        <v>0</v>
      </c>
      <c r="AS161" s="19">
        <f>IF(OR($I161="REAL",$I161="INCURRIDO"),SUMIF(S!$O:$O,$I161&amp;$O161&amp;$Q161&amp;UPPER(TEXT(AS$4,"MMMMYYYY"))&amp;$Z161,IF($W$1="Pesos CLP",S!$AD:$AD,S!$AO:$AO)),0)</f>
        <v>0</v>
      </c>
      <c r="AT161" s="19">
        <f>IF(OR($I161="REAL",$I161="INCURRIDO"),SUMIF(S!$O:$O,$I161&amp;$O161&amp;$Q161&amp;UPPER(TEXT(AT$4,"MMMMYYYY"))&amp;$Z161,IF($W$1="Pesos CLP",S!$AD:$AD,S!$AO:$AO)),0)</f>
        <v>0</v>
      </c>
      <c r="AU161" s="19">
        <f>IF(OR($I161="REAL",$I161="INCURRIDO"),SUMIF(S!$O:$O,$I161&amp;$O161&amp;$Q161&amp;UPPER(TEXT(AU$4,"MMMMYYYY"))&amp;$Z161,IF($W$1="Pesos CLP",S!$AD:$AD,S!$AO:$AO)),0)</f>
        <v>0</v>
      </c>
      <c r="AV161" s="19">
        <f>IF(OR($I161="REAL",$I161="INCURRIDO"),SUMIF(S!$O:$O,$I161&amp;$O161&amp;$Q161&amp;UPPER(TEXT(AV$4,"MMMMYYYY"))&amp;$Z161,IF($W$1="Pesos CLP",S!$AD:$AD,S!$AO:$AO)),0)</f>
        <v>0</v>
      </c>
      <c r="AW161" s="19">
        <f>IF(OR($I161="REAL",$I161="INCURRIDO"),SUMIF(S!$O:$O,$I161&amp;$O161&amp;$Q161&amp;UPPER(TEXT(AW$4,"MMMMYYYY"))&amp;$Z161,IF($W$1="Pesos CLP",S!$AD:$AD,S!$AO:$AO)),0)</f>
        <v>0</v>
      </c>
      <c r="AX161" s="19">
        <f>IF(OR($I161="REAL",$I161="INCURRIDO"),SUMIF(S!$O:$O,$I161&amp;$O161&amp;$Q161&amp;UPPER(TEXT(AX$4,"MMMMYYYY"))&amp;$Z161,IF($W$1="Pesos CLP",S!$AD:$AD,S!$AO:$AO)),0)</f>
        <v>0</v>
      </c>
      <c r="AY161" s="19">
        <f>IF(OR($I161="REAL",$I161="INCURRIDO"),SUMIF(S!$O:$O,$I161&amp;$O161&amp;$Q161&amp;UPPER(TEXT(AY$4,"MMMMYYYY"))&amp;$Z161,IF($W$1="Pesos CLP",S!$AD:$AD,S!$AO:$AO)),0)</f>
        <v>0</v>
      </c>
      <c r="AZ161" s="19">
        <f>IF(OR($I161="REAL",$I161="INCURRIDO"),SUMIF(S!$O:$O,$I161&amp;$O161&amp;$Q161&amp;UPPER(TEXT(AZ$4,"MMMMYYYY"))&amp;$Z161,IF($W$1="Pesos CLP",S!$AD:$AD,S!$AO:$AO)),0)</f>
        <v>0</v>
      </c>
      <c r="BA161" s="19">
        <f>IF(OR($I161="REAL",$I161="INCURRIDO"),SUMIF(S!$O:$O,$I161&amp;$O161&amp;$Q161&amp;UPPER(TEXT(BA$4,"MMMMYYYY"))&amp;$Z161,IF($W$1="Pesos CLP",S!$AD:$AD,S!$AO:$AO)),0)</f>
        <v>0</v>
      </c>
      <c r="BB161" s="19">
        <f>IF(OR($I161="REAL",$I161="INCURRIDO"),SUMIF(S!$O:$O,$I161&amp;$O161&amp;$Q161&amp;UPPER(TEXT(BB$4,"MMMMYYYY"))&amp;$Z161,IF($W$1="Pesos CLP",S!$AD:$AD,S!$AO:$AO)),0)</f>
        <v>0</v>
      </c>
      <c r="BC161" s="19">
        <f>IF(OR($I161="REAL",$I161="INCURRIDO"),SUMIF(S!$O:$O,$I161&amp;$O161&amp;$Q161&amp;UPPER(TEXT(BC$4,"MMMMYYYY"))&amp;$Z161,IF($W$1="Pesos CLP",S!$AD:$AD,S!$AO:$AO)),0)</f>
        <v>0</v>
      </c>
      <c r="BD161" s="19">
        <f>IF(OR($I161="REAL",$I161="INCURRIDO"),SUMIF(S!$O:$O,$I161&amp;$O161&amp;$Q161&amp;UPPER(TEXT(BD$4,"MMMMYYYY"))&amp;$Z161,IF($W$1="Pesos CLP",S!$AD:$AD,S!$AO:$AO)),0)</f>
        <v>0</v>
      </c>
      <c r="BE161" s="19">
        <f>IF(OR($I161="REAL",$I161="INCURRIDO"),SUMIF(S!$O:$O,$I161&amp;$O161&amp;$Q161&amp;UPPER(TEXT(BE$4,"MMMMYYYY"))&amp;$Z161,IF($W$1="Pesos CLP",S!$AD:$AD,S!$AO:$AO)),0)</f>
        <v>0</v>
      </c>
      <c r="BF161" s="19">
        <f>IF(OR($I161="REAL",$I161="INCURRIDO"),SUMIF(S!$O:$O,$I161&amp;$O161&amp;$Q161&amp;UPPER(TEXT(BF$4,"MMMMYYYY"))&amp;$Z161,IF($W$1="Pesos CLP",S!$AD:$AD,S!$AO:$AO)),0)</f>
        <v>0</v>
      </c>
      <c r="BG161" s="19">
        <f>IF(OR($I161="REAL",$I161="INCURRIDO"),SUMIF(S!$O:$O,$I161&amp;$O161&amp;$Q161&amp;UPPER(TEXT(BG$4,"MMMMYYYY"))&amp;$Z161,IF($W$1="Pesos CLP",S!$AD:$AD,S!$AO:$AO)),0)</f>
        <v>0</v>
      </c>
      <c r="BH161" s="19">
        <f>IF(OR($I161="REAL",$I161="INCURRIDO"),SUMIF(S!$O:$O,$I161&amp;$O161&amp;$Q161&amp;UPPER(TEXT(BH$4,"MMMMYYYY"))&amp;$Z161,IF($W$1="Pesos CLP",S!$AD:$AD,S!$AO:$AO)),0)</f>
        <v>0</v>
      </c>
      <c r="BI161" s="19">
        <f>IF(OR($I161="REAL",$I161="INCURRIDO"),SUMIF(S!$O:$O,$I161&amp;$O161&amp;$Q161&amp;UPPER(TEXT(BI$4,"MMMMYYYY"))&amp;$Z161,IF($W$1="Pesos CLP",S!$AD:$AD,S!$AO:$AO)),0)</f>
        <v>0</v>
      </c>
      <c r="BJ161" s="19">
        <f>IF(OR($I161="REAL",$I161="INCURRIDO"),SUMIF(S!$O:$O,$I161&amp;$O161&amp;$Q161&amp;UPPER(TEXT(BJ$4,"MMMMYYYY"))&amp;$Z161,IF($W$1="Pesos CLP",S!$AD:$AD,S!$AO:$AO)),0)</f>
        <v>0</v>
      </c>
      <c r="BK161" s="19">
        <f>IF(OR($I161="REAL",$I161="INCURRIDO"),SUMIF(S!$O:$O,$I161&amp;$O161&amp;$Q161&amp;UPPER(TEXT(BK$4,"MMMMYYYY"))&amp;$Z161,IF($W$1="Pesos CLP",S!$AD:$AD,S!$AO:$AO)),0)</f>
        <v>0</v>
      </c>
      <c r="BL161" s="19">
        <f>IF(OR($I161="REAL",$I161="INCURRIDO"),SUMIF(S!$O:$O,$I161&amp;$O161&amp;$Q161&amp;UPPER(TEXT(BL$4,"MMMMYYYY"))&amp;$Z161,IF($W$1="Pesos CLP",S!$AD:$AD,S!$AO:$AO)),0)</f>
        <v>0</v>
      </c>
      <c r="BM161" s="19">
        <f>IF(OR($I161="REAL",$I161="INCURRIDO"),SUMIF(S!$O:$O,$I161&amp;$O161&amp;$Q161&amp;UPPER(TEXT(BM$4,"MMMMYYYY"))&amp;$Z161,IF($W$1="Pesos CLP",S!$AD:$AD,S!$AO:$AO)),0)</f>
        <v>0</v>
      </c>
      <c r="BN161" s="19">
        <f>IF(OR($I161="REAL",$I161="INCURRIDO"),SUMIF(S!$O:$O,$I161&amp;$O161&amp;$Q161&amp;UPPER(TEXT(BN$4,"MMMMYYYY"))&amp;$Z161,IF($W$1="Pesos CLP",S!$AD:$AD,S!$AO:$AO)),0)</f>
        <v>0</v>
      </c>
      <c r="BO161" s="19">
        <f>IF(OR($I161="REAL",$I161="INCURRIDO"),SUMIF(S!$O:$O,$I161&amp;$O161&amp;$Q161&amp;UPPER(TEXT(BO$4,"MMMMYYYY"))&amp;$Z161,IF($W$1="Pesos CLP",S!$AD:$AD,S!$AO:$AO)),0)</f>
        <v>0</v>
      </c>
      <c r="BP161" s="19">
        <f>IF(OR($I161="REAL",$I161="INCURRIDO"),SUMIF(S!$O:$O,$I161&amp;$O161&amp;$Q161&amp;UPPER(TEXT(BP$4,"MMMMYYYY"))&amp;$Z161,IF($W$1="Pesos CLP",S!$AD:$AD,S!$AO:$AO)),0)</f>
        <v>0</v>
      </c>
      <c r="BQ161" s="19">
        <f>IF(OR($I161="REAL",$I161="INCURRIDO"),SUMIF(S!$O:$O,$I161&amp;$O161&amp;$Q161&amp;UPPER(TEXT(BQ$4,"MMMMYYYY"))&amp;$Z161,IF($W$1="Pesos CLP",S!$AD:$AD,S!$AO:$AO)),0)</f>
        <v>0</v>
      </c>
      <c r="BR161" s="19">
        <f>IF(OR($I161="REAL",$I161="INCURRIDO"),SUMIF(S!$O:$O,$I161&amp;$O161&amp;$Q161&amp;UPPER(TEXT(BR$4,"MMMMYYYY"))&amp;$Z161,IF($W$1="Pesos CLP",S!$AD:$AD,S!$AO:$AO)),0)</f>
        <v>0</v>
      </c>
      <c r="BS161" s="19">
        <f>IF(OR($I161="REAL",$I161="INCURRIDO"),SUMIF(S!$O:$O,$I161&amp;$O161&amp;$Q161&amp;UPPER(TEXT(BS$4,"MMMMYYYY"))&amp;$Z161,IF($W$1="Pesos CLP",S!$AD:$AD,S!$AO:$AO)),0)</f>
        <v>0</v>
      </c>
      <c r="BT161" s="19">
        <f>IF(OR($I161="REAL",$I161="INCURRIDO"),SUMIF(S!$O:$O,$I161&amp;$O161&amp;$Q161&amp;UPPER(TEXT(BT$4,"MMMMYYYY"))&amp;$Z161,IF($W$1="Pesos CLP",S!$AD:$AD,S!$AO:$AO)),0)</f>
        <v>0</v>
      </c>
      <c r="BU161" s="19">
        <f>IF(OR($I161="REAL",$I161="INCURRIDO"),SUMIF(S!$O:$O,$I161&amp;$O161&amp;$Q161&amp;UPPER(TEXT(BU$4,"MMMMYYYY"))&amp;$Z161,IF($W$1="Pesos CLP",S!$AD:$AD,S!$AO:$AO)),0)</f>
        <v>0</v>
      </c>
      <c r="BV161" s="19">
        <f>IF(OR($I161="REAL",$I161="INCURRIDO"),SUMIF(S!$O:$O,$I161&amp;$O161&amp;$Q161&amp;UPPER(TEXT(BV$4,"MMMMYYYY"))&amp;$Z161,IF($W$1="Pesos CLP",S!$AD:$AD,S!$AO:$AO)),0)</f>
        <v>0</v>
      </c>
      <c r="BW161" s="19">
        <f>IF(OR($I161="REAL",$I161="INCURRIDO"),SUMIF(S!$O:$O,$I161&amp;$O161&amp;$Q161&amp;UPPER(TEXT(BW$4,"MMMMYYYY"))&amp;$Z161,IF($W$1="Pesos CLP",S!$AD:$AD,S!$AO:$AO)),0)</f>
        <v>0</v>
      </c>
      <c r="BX161" s="19">
        <f>IF(OR($I161="REAL",$I161="INCURRIDO"),SUMIF(S!$O:$O,$I161&amp;$O161&amp;$Q161&amp;UPPER(TEXT(BX$4,"MMMMYYYY"))&amp;$Z161,IF($W$1="Pesos CLP",S!$AD:$AD,S!$AO:$AO)),0)</f>
        <v>0</v>
      </c>
      <c r="BY161" s="19">
        <f>IF(OR($I161="REAL",$I161="INCURRIDO"),SUMIF(S!$O:$O,$I161&amp;$O161&amp;$Q161&amp;UPPER(TEXT(BY$4,"MMMMYYYY"))&amp;$Z161,IF($W$1="Pesos CLP",S!$AD:$AD,S!$AO:$AO)),0)</f>
        <v>0</v>
      </c>
      <c r="BZ161" s="19">
        <f>IF(OR($I161="REAL",$I161="INCURRIDO"),SUMIF(S!$O:$O,$I161&amp;$O161&amp;$Q161&amp;UPPER(TEXT(BZ$4,"MMMMYYYY"))&amp;$Z161,IF($W$1="Pesos CLP",S!$AD:$AD,S!$AO:$AO)),0)</f>
        <v>0</v>
      </c>
      <c r="CA161" s="19">
        <f>IF(OR($I161="REAL",$I161="INCURRIDO"),SUMIF(S!$O:$O,$I161&amp;$O161&amp;$Q161&amp;UPPER(TEXT(CA$4,"MMMMYYYY"))&amp;$Z161,IF($W$1="Pesos CLP",S!$AD:$AD,S!$AO:$AO)),0)</f>
        <v>0</v>
      </c>
      <c r="CB161" s="19">
        <f>IF(OR($I161="REAL",$I161="INCURRIDO"),SUMIF(S!$O:$O,$I161&amp;$O161&amp;$Q161&amp;UPPER(TEXT(CB$4,"MMMMYYYY"))&amp;$Z161,IF($W$1="Pesos CLP",S!$AD:$AD,S!$AO:$AO)),0)</f>
        <v>0</v>
      </c>
      <c r="CC161" s="19">
        <f>IF(OR($I161="REAL",$I161="INCURRIDO"),SUMIF(S!$O:$O,$I161&amp;$O161&amp;$Q161&amp;UPPER(TEXT(CC$4,"MMMMYYYY"))&amp;$Z161,IF($W$1="Pesos CLP",S!$AD:$AD,S!$AO:$AO)),0)</f>
        <v>0</v>
      </c>
      <c r="CD161" s="19">
        <f>IF(OR($I161="REAL",$I161="INCURRIDO"),SUMIF(S!$O:$O,$I161&amp;$O161&amp;$Q161&amp;UPPER(TEXT(CD$4,"MMMMYYYY"))&amp;$Z161,IF($W$1="Pesos CLP",S!$AD:$AD,S!$AO:$AO)),0)</f>
        <v>0</v>
      </c>
      <c r="CE161" s="19">
        <f>IF(OR($I161="REAL",$I161="INCURRIDO"),SUMIF(S!$O:$O,$I161&amp;$O161&amp;$Q161&amp;UPPER(TEXT(CE$4,"MMMMYYYY"))&amp;$Z161,IF($W$1="Pesos CLP",S!$AD:$AD,S!$AO:$AO)),0)</f>
        <v>0</v>
      </c>
      <c r="CF161" s="19">
        <f>IF(OR($I161="REAL",$I161="INCURRIDO"),SUMIF(S!$O:$O,$I161&amp;$O161&amp;$Q161&amp;UPPER(TEXT(CF$4,"MMMMYYYY"))&amp;$Z161,IF($W$1="Pesos CLP",S!$AD:$AD,S!$AO:$AO)),0)</f>
        <v>0</v>
      </c>
      <c r="CG161" s="19">
        <f>IF(OR($I161="REAL",$I161="INCURRIDO"),SUMIF(S!$O:$O,$I161&amp;$O161&amp;$Q161&amp;UPPER(TEXT(CG$4,"MMMMYYYY"))&amp;$Z161,IF($W$1="Pesos CLP",S!$AD:$AD,S!$AO:$AO)),0)</f>
        <v>0</v>
      </c>
      <c r="CH161" s="19">
        <f>IF(OR($I161="REAL",$I161="INCURRIDO"),SUMIF(S!$O:$O,$I161&amp;$O161&amp;$Q161&amp;UPPER(TEXT(CH$4,"MMMMYYYY"))&amp;$Z161,IF($W$1="Pesos CLP",S!$AD:$AD,S!$AO:$AO)),0)</f>
        <v>0</v>
      </c>
      <c r="CI161" s="19">
        <f>IF(OR($I161="REAL",$I161="INCURRIDO"),SUMIF(S!$O:$O,$I161&amp;$O161&amp;$Q161&amp;UPPER(TEXT(CI$4,"MMMMYYYY"))&amp;$Z161,IF($W$1="Pesos CLP",S!$AD:$AD,S!$AO:$AO)),0)</f>
        <v>0</v>
      </c>
      <c r="CJ161" s="19">
        <f>IF(OR($I161="REAL",$I161="INCURRIDO"),SUMIF(S!$O:$O,$I161&amp;$O161&amp;$Q161&amp;UPPER(TEXT(CJ$4,"MMMMYYYY"))&amp;$Z161,IF($W$1="Pesos CLP",S!$AD:$AD,S!$AO:$AO)),0)</f>
        <v>0</v>
      </c>
      <c r="CK161" s="378">
        <f t="shared" si="157"/>
        <v>0</v>
      </c>
      <c r="CL161" s="378">
        <f t="shared" si="157"/>
        <v>295.43608358376474</v>
      </c>
      <c r="CM161" s="378">
        <f t="shared" si="157"/>
        <v>0</v>
      </c>
      <c r="CN161" s="378">
        <f t="shared" si="157"/>
        <v>0</v>
      </c>
      <c r="CO161" s="378">
        <f t="shared" si="157"/>
        <v>0</v>
      </c>
      <c r="CP161" s="378">
        <f t="shared" si="157"/>
        <v>0</v>
      </c>
      <c r="CQ161" s="378">
        <f t="shared" si="157"/>
        <v>0</v>
      </c>
      <c r="CR161" s="378">
        <f t="shared" si="157"/>
        <v>0</v>
      </c>
      <c r="CS161" s="378">
        <f t="shared" si="158"/>
        <v>0</v>
      </c>
      <c r="CT161" s="378">
        <f t="shared" si="158"/>
        <v>0</v>
      </c>
      <c r="CU161" s="378">
        <f t="shared" si="158"/>
        <v>0</v>
      </c>
      <c r="CV161" s="378">
        <f t="shared" si="158"/>
        <v>0</v>
      </c>
      <c r="CW161" s="378">
        <f t="shared" si="158"/>
        <v>0</v>
      </c>
      <c r="CX161" s="378">
        <f t="shared" si="158"/>
        <v>0</v>
      </c>
      <c r="CY161" s="378">
        <f t="shared" si="158"/>
        <v>0</v>
      </c>
      <c r="CZ161" s="378">
        <f t="shared" si="158"/>
        <v>0</v>
      </c>
      <c r="DA161" s="378">
        <f t="shared" si="158"/>
        <v>0</v>
      </c>
      <c r="DB161" s="378">
        <f t="shared" si="158"/>
        <v>0</v>
      </c>
      <c r="DC161" s="378">
        <f t="shared" si="159"/>
        <v>0</v>
      </c>
      <c r="DD161" s="378">
        <f t="shared" si="159"/>
        <v>0</v>
      </c>
      <c r="DE161" s="378">
        <f t="shared" si="159"/>
        <v>0</v>
      </c>
      <c r="DF161" s="378">
        <f t="shared" si="159"/>
        <v>0</v>
      </c>
      <c r="DG161" s="378">
        <f t="shared" si="159"/>
        <v>0</v>
      </c>
      <c r="DH161" s="378">
        <f t="shared" si="159"/>
        <v>0</v>
      </c>
      <c r="DI161" s="378">
        <f t="shared" si="159"/>
        <v>0</v>
      </c>
      <c r="DJ161" s="378">
        <f t="shared" si="159"/>
        <v>0</v>
      </c>
      <c r="DK161" s="378">
        <f t="shared" si="159"/>
        <v>0</v>
      </c>
      <c r="DL161" s="378">
        <f t="shared" si="159"/>
        <v>0</v>
      </c>
      <c r="DM161" s="378">
        <f t="shared" si="159"/>
        <v>0</v>
      </c>
      <c r="DN161" s="378">
        <f t="shared" si="154"/>
        <v>0</v>
      </c>
      <c r="DO161" s="378">
        <f t="shared" si="154"/>
        <v>0</v>
      </c>
      <c r="DP161" s="378">
        <f t="shared" si="154"/>
        <v>0</v>
      </c>
      <c r="DQ161" s="378">
        <f t="shared" si="154"/>
        <v>0</v>
      </c>
      <c r="DR161" s="378">
        <f t="shared" si="154"/>
        <v>0</v>
      </c>
      <c r="DS161" s="378">
        <f t="shared" si="154"/>
        <v>0</v>
      </c>
      <c r="DT161" s="378">
        <f t="shared" si="154"/>
        <v>0</v>
      </c>
      <c r="DU161" s="378">
        <f t="shared" si="154"/>
        <v>0</v>
      </c>
      <c r="DV161" s="378">
        <f t="shared" si="154"/>
        <v>0</v>
      </c>
      <c r="DW161" s="378">
        <f t="shared" si="154"/>
        <v>0</v>
      </c>
      <c r="DX161" s="378">
        <f t="shared" si="155"/>
        <v>0</v>
      </c>
      <c r="DY161" s="378">
        <f t="shared" si="155"/>
        <v>0</v>
      </c>
      <c r="DZ161" s="378">
        <f t="shared" si="155"/>
        <v>0</v>
      </c>
      <c r="EA161" s="378">
        <f t="shared" si="155"/>
        <v>0</v>
      </c>
      <c r="EB161" s="378">
        <f t="shared" si="155"/>
        <v>0</v>
      </c>
      <c r="EC161" s="378">
        <f t="shared" si="155"/>
        <v>0</v>
      </c>
      <c r="ED161" s="378">
        <f t="shared" si="155"/>
        <v>0</v>
      </c>
      <c r="EE161" s="378">
        <f t="shared" si="155"/>
        <v>0</v>
      </c>
      <c r="EF161" s="378">
        <f t="shared" si="155"/>
        <v>0</v>
      </c>
      <c r="EG161" s="378">
        <f t="shared" si="155"/>
        <v>0</v>
      </c>
      <c r="EH161" s="378">
        <f t="shared" si="156"/>
        <v>0</v>
      </c>
      <c r="EI161" s="378">
        <f t="shared" si="156"/>
        <v>0</v>
      </c>
      <c r="EJ161" s="378">
        <f t="shared" si="156"/>
        <v>0</v>
      </c>
      <c r="EK161" s="378">
        <f t="shared" si="156"/>
        <v>0</v>
      </c>
      <c r="EL161" s="378">
        <f t="shared" si="156"/>
        <v>0</v>
      </c>
      <c r="EM161" s="378">
        <f t="shared" si="156"/>
        <v>0</v>
      </c>
      <c r="EN161" s="378">
        <f t="shared" si="156"/>
        <v>0</v>
      </c>
      <c r="EO161" s="378">
        <f t="shared" si="156"/>
        <v>0</v>
      </c>
      <c r="EP161" s="378">
        <f t="shared" si="156"/>
        <v>0</v>
      </c>
      <c r="EQ161" s="378">
        <f t="shared" si="156"/>
        <v>0</v>
      </c>
    </row>
    <row r="162" spans="1:147" x14ac:dyDescent="0.3">
      <c r="A162" s="368"/>
      <c r="B162" s="368"/>
      <c r="C162" s="368"/>
      <c r="D162" s="368">
        <f t="shared" si="136"/>
        <v>1.0658056259248334</v>
      </c>
      <c r="E162" s="368" t="str">
        <f>VLOOKUP(TEXT(Z162,0),'G2'!B:D,3,0)</f>
        <v>ME</v>
      </c>
      <c r="F162" s="816">
        <f t="shared" si="135"/>
        <v>0</v>
      </c>
      <c r="G162" s="755">
        <f t="shared" si="137"/>
        <v>0</v>
      </c>
      <c r="H162" s="756" t="s">
        <v>1190</v>
      </c>
      <c r="I162" s="370" t="s">
        <v>93</v>
      </c>
      <c r="J162" s="370" t="s">
        <v>22</v>
      </c>
      <c r="K162" s="368" t="s">
        <v>276</v>
      </c>
      <c r="L162" s="368" t="s">
        <v>619</v>
      </c>
      <c r="M162" s="369"/>
      <c r="N162" s="370" t="s">
        <v>1064</v>
      </c>
      <c r="O162" s="370" t="s">
        <v>276</v>
      </c>
      <c r="P162" s="643" t="s">
        <v>1166</v>
      </c>
      <c r="Q162" s="370" t="s">
        <v>695</v>
      </c>
      <c r="R162" s="370" t="s">
        <v>985</v>
      </c>
      <c r="S162" s="376">
        <v>3</v>
      </c>
      <c r="T162" s="677">
        <v>46465</v>
      </c>
      <c r="U162" s="677">
        <v>46465</v>
      </c>
      <c r="V162" s="373"/>
      <c r="W162" s="374">
        <v>3825280.8403955679</v>
      </c>
      <c r="X162" s="17" cm="1">
        <f t="array" ref="X162">+IF($W$1="Pesos CLP",W162,W162/TC)*MB_24A25</f>
        <v>4361.476394979878</v>
      </c>
      <c r="Y162" s="18">
        <f t="shared" si="107"/>
        <v>13084.429184939634</v>
      </c>
      <c r="Z162">
        <v>91243530</v>
      </c>
      <c r="AA162" s="19">
        <f>IF(OR($I162="REAL",$I162="INCURRIDO"),SUMIF(S!$O:$O,$I162&amp;$O162&amp;$Q162&amp;UPPER(TEXT(AA$4,"MMMMYYYY"))&amp;$Z162,IF($W$1="Pesos CLP",S!$AD:$AD,S!$AO:$AO)),0)</f>
        <v>0</v>
      </c>
      <c r="AB162" s="19">
        <f>IF(OR($I162="REAL",$I162="INCURRIDO"),SUMIF(S!$O:$O,$I162&amp;$O162&amp;$Q162&amp;UPPER(TEXT(AB$4,"MMMMYYYY"))&amp;$Z162,IF($W$1="Pesos CLP",S!$AD:$AD,S!$AO:$AO)),0)</f>
        <v>0</v>
      </c>
      <c r="AC162" s="19">
        <f>IF(OR($I162="REAL",$I162="INCURRIDO"),SUMIF(S!$O:$O,$I162&amp;$O162&amp;$Q162&amp;UPPER(TEXT(AC$4,"MMMMYYYY"))&amp;$Z162,IF($W$1="Pesos CLP",S!$AD:$AD,S!$AO:$AO)),0)</f>
        <v>0</v>
      </c>
      <c r="AD162" s="19">
        <f>IF(OR($I162="REAL",$I162="INCURRIDO"),SUMIF(S!$O:$O,$I162&amp;$O162&amp;$Q162&amp;UPPER(TEXT(AD$4,"MMMMYYYY"))&amp;$Z162,IF($W$1="Pesos CLP",S!$AD:$AD,S!$AO:$AO)),0)</f>
        <v>0</v>
      </c>
      <c r="AE162" s="19">
        <f>IF(OR($I162="REAL",$I162="INCURRIDO"),SUMIF(S!$O:$O,$I162&amp;$O162&amp;$Q162&amp;UPPER(TEXT(AE$4,"MMMMYYYY"))&amp;$Z162,IF($W$1="Pesos CLP",S!$AD:$AD,S!$AO:$AO)),0)</f>
        <v>0</v>
      </c>
      <c r="AF162" s="19">
        <f>IF(OR($I162="REAL",$I162="INCURRIDO"),SUMIF(S!$O:$O,$I162&amp;$O162&amp;$Q162&amp;UPPER(TEXT(AF$4,"MMMMYYYY"))&amp;$Z162,IF($W$1="Pesos CLP",S!$AD:$AD,S!$AO:$AO)),0)</f>
        <v>0</v>
      </c>
      <c r="AG162" s="19">
        <f>IF(OR($I162="REAL",$I162="INCURRIDO"),SUMIF(S!$O:$O,$I162&amp;$O162&amp;$Q162&amp;UPPER(TEXT(AG$4,"MMMMYYYY"))&amp;$Z162,IF($W$1="Pesos CLP",S!$AD:$AD,S!$AO:$AO)),0)</f>
        <v>0</v>
      </c>
      <c r="AH162" s="19">
        <f>IF(OR($I162="REAL",$I162="INCURRIDO"),SUMIF(S!$O:$O,$I162&amp;$O162&amp;$Q162&amp;UPPER(TEXT(AH$4,"MMMMYYYY"))&amp;$Z162,IF($W$1="Pesos CLP",S!$AD:$AD,S!$AO:$AO)),0)</f>
        <v>0</v>
      </c>
      <c r="AI162" s="19">
        <f>IF(OR($I162="REAL",$I162="INCURRIDO"),SUMIF(S!$O:$O,$I162&amp;$O162&amp;$Q162&amp;UPPER(TEXT(AI$4,"MMMMYYYY"))&amp;$Z162,IF($W$1="Pesos CLP",S!$AD:$AD,S!$AO:$AO)),0)</f>
        <v>0</v>
      </c>
      <c r="AJ162" s="19">
        <f>IF(OR($I162="REAL",$I162="INCURRIDO"),SUMIF(S!$O:$O,$I162&amp;$O162&amp;$Q162&amp;UPPER(TEXT(AJ$4,"MMMMYYYY"))&amp;$Z162,IF($W$1="Pesos CLP",S!$AD:$AD,S!$AO:$AO)),0)</f>
        <v>0</v>
      </c>
      <c r="AK162" s="19">
        <f>IF(OR($I162="REAL",$I162="INCURRIDO"),SUMIF(S!$O:$O,$I162&amp;$O162&amp;$Q162&amp;UPPER(TEXT(AK$4,"MMMMYYYY"))&amp;$Z162,IF($W$1="Pesos CLP",S!$AD:$AD,S!$AO:$AO)),0)</f>
        <v>0</v>
      </c>
      <c r="AL162" s="19">
        <f>IF(OR($I162="REAL",$I162="INCURRIDO"),SUMIF(S!$O:$O,$I162&amp;$O162&amp;$Q162&amp;UPPER(TEXT(AL$4,"MMMMYYYY"))&amp;$Z162,IF($W$1="Pesos CLP",S!$AD:$AD,S!$AO:$AO)),0)</f>
        <v>0</v>
      </c>
      <c r="AM162" s="19">
        <f>IF(OR($I162="REAL",$I162="INCURRIDO"),SUMIF(S!$O:$O,$I162&amp;$O162&amp;$Q162&amp;UPPER(TEXT(AM$4,"MMMMYYYY"))&amp;$Z162,IF($W$1="Pesos CLP",S!$AD:$AD,S!$AO:$AO)),0)</f>
        <v>0</v>
      </c>
      <c r="AN162" s="19">
        <f>IF(OR($I162="REAL",$I162="INCURRIDO"),SUMIF(S!$O:$O,$I162&amp;$O162&amp;$Q162&amp;UPPER(TEXT(AN$4,"MMMMYYYY"))&amp;$Z162,IF($W$1="Pesos CLP",S!$AD:$AD,S!$AO:$AO)),0)</f>
        <v>0</v>
      </c>
      <c r="AO162" s="19">
        <f>IF(OR($I162="REAL",$I162="INCURRIDO"),SUMIF(S!$O:$O,$I162&amp;$O162&amp;$Q162&amp;UPPER(TEXT(AO$4,"MMMMYYYY"))&amp;$Z162,IF($W$1="Pesos CLP",S!$AD:$AD,S!$AO:$AO)),0)</f>
        <v>0</v>
      </c>
      <c r="AP162" s="19">
        <f>IF(OR($I162="REAL",$I162="INCURRIDO"),SUMIF(S!$O:$O,$I162&amp;$O162&amp;$Q162&amp;UPPER(TEXT(AP$4,"MMMMYYYY"))&amp;$Z162,IF($W$1="Pesos CLP",S!$AD:$AD,S!$AO:$AO)),0)</f>
        <v>0</v>
      </c>
      <c r="AQ162" s="19">
        <f>IF(OR($I162="REAL",$I162="INCURRIDO"),SUMIF(S!$O:$O,$I162&amp;$O162&amp;$Q162&amp;UPPER(TEXT(AQ$4,"MMMMYYYY"))&amp;$Z162,IF($W$1="Pesos CLP",S!$AD:$AD,S!$AO:$AO)),0)</f>
        <v>0</v>
      </c>
      <c r="AR162" s="19">
        <f>IF(OR($I162="REAL",$I162="INCURRIDO"),SUMIF(S!$O:$O,$I162&amp;$O162&amp;$Q162&amp;UPPER(TEXT(AR$4,"MMMMYYYY"))&amp;$Z162,IF($W$1="Pesos CLP",S!$AD:$AD,S!$AO:$AO)),0)</f>
        <v>0</v>
      </c>
      <c r="AS162" s="19">
        <f>IF(OR($I162="REAL",$I162="INCURRIDO"),SUMIF(S!$O:$O,$I162&amp;$O162&amp;$Q162&amp;UPPER(TEXT(AS$4,"MMMMYYYY"))&amp;$Z162,IF($W$1="Pesos CLP",S!$AD:$AD,S!$AO:$AO)),0)</f>
        <v>0</v>
      </c>
      <c r="AT162" s="19">
        <f>IF(OR($I162="REAL",$I162="INCURRIDO"),SUMIF(S!$O:$O,$I162&amp;$O162&amp;$Q162&amp;UPPER(TEXT(AT$4,"MMMMYYYY"))&amp;$Z162,IF($W$1="Pesos CLP",S!$AD:$AD,S!$AO:$AO)),0)</f>
        <v>0</v>
      </c>
      <c r="AU162" s="19">
        <f>IF(OR($I162="REAL",$I162="INCURRIDO"),SUMIF(S!$O:$O,$I162&amp;$O162&amp;$Q162&amp;UPPER(TEXT(AU$4,"MMMMYYYY"))&amp;$Z162,IF($W$1="Pesos CLP",S!$AD:$AD,S!$AO:$AO)),0)</f>
        <v>0</v>
      </c>
      <c r="AV162" s="19">
        <f>IF(OR($I162="REAL",$I162="INCURRIDO"),SUMIF(S!$O:$O,$I162&amp;$O162&amp;$Q162&amp;UPPER(TEXT(AV$4,"MMMMYYYY"))&amp;$Z162,IF($W$1="Pesos CLP",S!$AD:$AD,S!$AO:$AO)),0)</f>
        <v>0</v>
      </c>
      <c r="AW162" s="19">
        <f>IF(OR($I162="REAL",$I162="INCURRIDO"),SUMIF(S!$O:$O,$I162&amp;$O162&amp;$Q162&amp;UPPER(TEXT(AW$4,"MMMMYYYY"))&amp;$Z162,IF($W$1="Pesos CLP",S!$AD:$AD,S!$AO:$AO)),0)</f>
        <v>0</v>
      </c>
      <c r="AX162" s="19">
        <f>IF(OR($I162="REAL",$I162="INCURRIDO"),SUMIF(S!$O:$O,$I162&amp;$O162&amp;$Q162&amp;UPPER(TEXT(AX$4,"MMMMYYYY"))&amp;$Z162,IF($W$1="Pesos CLP",S!$AD:$AD,S!$AO:$AO)),0)</f>
        <v>0</v>
      </c>
      <c r="AY162" s="19">
        <f>IF(OR($I162="REAL",$I162="INCURRIDO"),SUMIF(S!$O:$O,$I162&amp;$O162&amp;$Q162&amp;UPPER(TEXT(AY$4,"MMMMYYYY"))&amp;$Z162,IF($W$1="Pesos CLP",S!$AD:$AD,S!$AO:$AO)),0)</f>
        <v>0</v>
      </c>
      <c r="AZ162" s="19">
        <f>IF(OR($I162="REAL",$I162="INCURRIDO"),SUMIF(S!$O:$O,$I162&amp;$O162&amp;$Q162&amp;UPPER(TEXT(AZ$4,"MMMMYYYY"))&amp;$Z162,IF($W$1="Pesos CLP",S!$AD:$AD,S!$AO:$AO)),0)</f>
        <v>0</v>
      </c>
      <c r="BA162" s="19">
        <f>IF(OR($I162="REAL",$I162="INCURRIDO"),SUMIF(S!$O:$O,$I162&amp;$O162&amp;$Q162&amp;UPPER(TEXT(BA$4,"MMMMYYYY"))&amp;$Z162,IF($W$1="Pesos CLP",S!$AD:$AD,S!$AO:$AO)),0)</f>
        <v>0</v>
      </c>
      <c r="BB162" s="19">
        <f>IF(OR($I162="REAL",$I162="INCURRIDO"),SUMIF(S!$O:$O,$I162&amp;$O162&amp;$Q162&amp;UPPER(TEXT(BB$4,"MMMMYYYY"))&amp;$Z162,IF($W$1="Pesos CLP",S!$AD:$AD,S!$AO:$AO)),0)</f>
        <v>0</v>
      </c>
      <c r="BC162" s="19">
        <f>IF(OR($I162="REAL",$I162="INCURRIDO"),SUMIF(S!$O:$O,$I162&amp;$O162&amp;$Q162&amp;UPPER(TEXT(BC$4,"MMMMYYYY"))&amp;$Z162,IF($W$1="Pesos CLP",S!$AD:$AD,S!$AO:$AO)),0)</f>
        <v>0</v>
      </c>
      <c r="BD162" s="19">
        <f>IF(OR($I162="REAL",$I162="INCURRIDO"),SUMIF(S!$O:$O,$I162&amp;$O162&amp;$Q162&amp;UPPER(TEXT(BD$4,"MMMMYYYY"))&amp;$Z162,IF($W$1="Pesos CLP",S!$AD:$AD,S!$AO:$AO)),0)</f>
        <v>0</v>
      </c>
      <c r="BE162" s="19">
        <f>IF(OR($I162="REAL",$I162="INCURRIDO"),SUMIF(S!$O:$O,$I162&amp;$O162&amp;$Q162&amp;UPPER(TEXT(BE$4,"MMMMYYYY"))&amp;$Z162,IF($W$1="Pesos CLP",S!$AD:$AD,S!$AO:$AO)),0)</f>
        <v>0</v>
      </c>
      <c r="BF162" s="19">
        <f>IF(OR($I162="REAL",$I162="INCURRIDO"),SUMIF(S!$O:$O,$I162&amp;$O162&amp;$Q162&amp;UPPER(TEXT(BF$4,"MMMMYYYY"))&amp;$Z162,IF($W$1="Pesos CLP",S!$AD:$AD,S!$AO:$AO)),0)</f>
        <v>0</v>
      </c>
      <c r="BG162" s="19">
        <f>IF(OR($I162="REAL",$I162="INCURRIDO"),SUMIF(S!$O:$O,$I162&amp;$O162&amp;$Q162&amp;UPPER(TEXT(BG$4,"MMMMYYYY"))&amp;$Z162,IF($W$1="Pesos CLP",S!$AD:$AD,S!$AO:$AO)),0)</f>
        <v>0</v>
      </c>
      <c r="BH162" s="19">
        <f>IF(OR($I162="REAL",$I162="INCURRIDO"),SUMIF(S!$O:$O,$I162&amp;$O162&amp;$Q162&amp;UPPER(TEXT(BH$4,"MMMMYYYY"))&amp;$Z162,IF($W$1="Pesos CLP",S!$AD:$AD,S!$AO:$AO)),0)</f>
        <v>0</v>
      </c>
      <c r="BI162" s="19">
        <f>IF(OR($I162="REAL",$I162="INCURRIDO"),SUMIF(S!$O:$O,$I162&amp;$O162&amp;$Q162&amp;UPPER(TEXT(BI$4,"MMMMYYYY"))&amp;$Z162,IF($W$1="Pesos CLP",S!$AD:$AD,S!$AO:$AO)),0)</f>
        <v>0</v>
      </c>
      <c r="BJ162" s="19">
        <f>IF(OR($I162="REAL",$I162="INCURRIDO"),SUMIF(S!$O:$O,$I162&amp;$O162&amp;$Q162&amp;UPPER(TEXT(BJ$4,"MMMMYYYY"))&amp;$Z162,IF($W$1="Pesos CLP",S!$AD:$AD,S!$AO:$AO)),0)</f>
        <v>0</v>
      </c>
      <c r="BK162" s="19">
        <f>IF(OR($I162="REAL",$I162="INCURRIDO"),SUMIF(S!$O:$O,$I162&amp;$O162&amp;$Q162&amp;UPPER(TEXT(BK$4,"MMMMYYYY"))&amp;$Z162,IF($W$1="Pesos CLP",S!$AD:$AD,S!$AO:$AO)),0)</f>
        <v>0</v>
      </c>
      <c r="BL162" s="19">
        <f>IF(OR($I162="REAL",$I162="INCURRIDO"),SUMIF(S!$O:$O,$I162&amp;$O162&amp;$Q162&amp;UPPER(TEXT(BL$4,"MMMMYYYY"))&amp;$Z162,IF($W$1="Pesos CLP",S!$AD:$AD,S!$AO:$AO)),0)</f>
        <v>0</v>
      </c>
      <c r="BM162" s="19">
        <f>IF(OR($I162="REAL",$I162="INCURRIDO"),SUMIF(S!$O:$O,$I162&amp;$O162&amp;$Q162&amp;UPPER(TEXT(BM$4,"MMMMYYYY"))&amp;$Z162,IF($W$1="Pesos CLP",S!$AD:$AD,S!$AO:$AO)),0)</f>
        <v>0</v>
      </c>
      <c r="BN162" s="19">
        <f>IF(OR($I162="REAL",$I162="INCURRIDO"),SUMIF(S!$O:$O,$I162&amp;$O162&amp;$Q162&amp;UPPER(TEXT(BN$4,"MMMMYYYY"))&amp;$Z162,IF($W$1="Pesos CLP",S!$AD:$AD,S!$AO:$AO)),0)</f>
        <v>0</v>
      </c>
      <c r="BO162" s="19">
        <f>IF(OR($I162="REAL",$I162="INCURRIDO"),SUMIF(S!$O:$O,$I162&amp;$O162&amp;$Q162&amp;UPPER(TEXT(BO$4,"MMMMYYYY"))&amp;$Z162,IF($W$1="Pesos CLP",S!$AD:$AD,S!$AO:$AO)),0)</f>
        <v>0</v>
      </c>
      <c r="BP162" s="19">
        <f>IF(OR($I162="REAL",$I162="INCURRIDO"),SUMIF(S!$O:$O,$I162&amp;$O162&amp;$Q162&amp;UPPER(TEXT(BP$4,"MMMMYYYY"))&amp;$Z162,IF($W$1="Pesos CLP",S!$AD:$AD,S!$AO:$AO)),0)</f>
        <v>0</v>
      </c>
      <c r="BQ162" s="19">
        <f>IF(OR($I162="REAL",$I162="INCURRIDO"),SUMIF(S!$O:$O,$I162&amp;$O162&amp;$Q162&amp;UPPER(TEXT(BQ$4,"MMMMYYYY"))&amp;$Z162,IF($W$1="Pesos CLP",S!$AD:$AD,S!$AO:$AO)),0)</f>
        <v>0</v>
      </c>
      <c r="BR162" s="19">
        <f>IF(OR($I162="REAL",$I162="INCURRIDO"),SUMIF(S!$O:$O,$I162&amp;$O162&amp;$Q162&amp;UPPER(TEXT(BR$4,"MMMMYYYY"))&amp;$Z162,IF($W$1="Pesos CLP",S!$AD:$AD,S!$AO:$AO)),0)</f>
        <v>0</v>
      </c>
      <c r="BS162" s="19">
        <f>IF(OR($I162="REAL",$I162="INCURRIDO"),SUMIF(S!$O:$O,$I162&amp;$O162&amp;$Q162&amp;UPPER(TEXT(BS$4,"MMMMYYYY"))&amp;$Z162,IF($W$1="Pesos CLP",S!$AD:$AD,S!$AO:$AO)),0)</f>
        <v>0</v>
      </c>
      <c r="BT162" s="19">
        <f>IF(OR($I162="REAL",$I162="INCURRIDO"),SUMIF(S!$O:$O,$I162&amp;$O162&amp;$Q162&amp;UPPER(TEXT(BT$4,"MMMMYYYY"))&amp;$Z162,IF($W$1="Pesos CLP",S!$AD:$AD,S!$AO:$AO)),0)</f>
        <v>0</v>
      </c>
      <c r="BU162" s="19">
        <f>IF(OR($I162="REAL",$I162="INCURRIDO"),SUMIF(S!$O:$O,$I162&amp;$O162&amp;$Q162&amp;UPPER(TEXT(BU$4,"MMMMYYYY"))&amp;$Z162,IF($W$1="Pesos CLP",S!$AD:$AD,S!$AO:$AO)),0)</f>
        <v>0</v>
      </c>
      <c r="BV162" s="19">
        <f>IF(OR($I162="REAL",$I162="INCURRIDO"),SUMIF(S!$O:$O,$I162&amp;$O162&amp;$Q162&amp;UPPER(TEXT(BV$4,"MMMMYYYY"))&amp;$Z162,IF($W$1="Pesos CLP",S!$AD:$AD,S!$AO:$AO)),0)</f>
        <v>0</v>
      </c>
      <c r="BW162" s="19">
        <f>IF(OR($I162="REAL",$I162="INCURRIDO"),SUMIF(S!$O:$O,$I162&amp;$O162&amp;$Q162&amp;UPPER(TEXT(BW$4,"MMMMYYYY"))&amp;$Z162,IF($W$1="Pesos CLP",S!$AD:$AD,S!$AO:$AO)),0)</f>
        <v>0</v>
      </c>
      <c r="BX162" s="19">
        <f>IF(OR($I162="REAL",$I162="INCURRIDO"),SUMIF(S!$O:$O,$I162&amp;$O162&amp;$Q162&amp;UPPER(TEXT(BX$4,"MMMMYYYY"))&amp;$Z162,IF($W$1="Pesos CLP",S!$AD:$AD,S!$AO:$AO)),0)</f>
        <v>0</v>
      </c>
      <c r="BY162" s="19">
        <f>IF(OR($I162="REAL",$I162="INCURRIDO"),SUMIF(S!$O:$O,$I162&amp;$O162&amp;$Q162&amp;UPPER(TEXT(BY$4,"MMMMYYYY"))&amp;$Z162,IF($W$1="Pesos CLP",S!$AD:$AD,S!$AO:$AO)),0)</f>
        <v>0</v>
      </c>
      <c r="BZ162" s="19">
        <f>IF(OR($I162="REAL",$I162="INCURRIDO"),SUMIF(S!$O:$O,$I162&amp;$O162&amp;$Q162&amp;UPPER(TEXT(BZ$4,"MMMMYYYY"))&amp;$Z162,IF($W$1="Pesos CLP",S!$AD:$AD,S!$AO:$AO)),0)</f>
        <v>0</v>
      </c>
      <c r="CA162" s="19">
        <f>IF(OR($I162="REAL",$I162="INCURRIDO"),SUMIF(S!$O:$O,$I162&amp;$O162&amp;$Q162&amp;UPPER(TEXT(CA$4,"MMMMYYYY"))&amp;$Z162,IF($W$1="Pesos CLP",S!$AD:$AD,S!$AO:$AO)),0)</f>
        <v>0</v>
      </c>
      <c r="CB162" s="19">
        <f>IF(OR($I162="REAL",$I162="INCURRIDO"),SUMIF(S!$O:$O,$I162&amp;$O162&amp;$Q162&amp;UPPER(TEXT(CB$4,"MMMMYYYY"))&amp;$Z162,IF($W$1="Pesos CLP",S!$AD:$AD,S!$AO:$AO)),0)</f>
        <v>0</v>
      </c>
      <c r="CC162" s="19">
        <f>IF(OR($I162="REAL",$I162="INCURRIDO"),SUMIF(S!$O:$O,$I162&amp;$O162&amp;$Q162&amp;UPPER(TEXT(CC$4,"MMMMYYYY"))&amp;$Z162,IF($W$1="Pesos CLP",S!$AD:$AD,S!$AO:$AO)),0)</f>
        <v>0</v>
      </c>
      <c r="CD162" s="19">
        <f>IF(OR($I162="REAL",$I162="INCURRIDO"),SUMIF(S!$O:$O,$I162&amp;$O162&amp;$Q162&amp;UPPER(TEXT(CD$4,"MMMMYYYY"))&amp;$Z162,IF($W$1="Pesos CLP",S!$AD:$AD,S!$AO:$AO)),0)</f>
        <v>0</v>
      </c>
      <c r="CE162" s="19">
        <f>IF(OR($I162="REAL",$I162="INCURRIDO"),SUMIF(S!$O:$O,$I162&amp;$O162&amp;$Q162&amp;UPPER(TEXT(CE$4,"MMMMYYYY"))&amp;$Z162,IF($W$1="Pesos CLP",S!$AD:$AD,S!$AO:$AO)),0)</f>
        <v>0</v>
      </c>
      <c r="CF162" s="19">
        <f>IF(OR($I162="REAL",$I162="INCURRIDO"),SUMIF(S!$O:$O,$I162&amp;$O162&amp;$Q162&amp;UPPER(TEXT(CF$4,"MMMMYYYY"))&amp;$Z162,IF($W$1="Pesos CLP",S!$AD:$AD,S!$AO:$AO)),0)</f>
        <v>0</v>
      </c>
      <c r="CG162" s="19">
        <f>IF(OR($I162="REAL",$I162="INCURRIDO"),SUMIF(S!$O:$O,$I162&amp;$O162&amp;$Q162&amp;UPPER(TEXT(CG$4,"MMMMYYYY"))&amp;$Z162,IF($W$1="Pesos CLP",S!$AD:$AD,S!$AO:$AO)),0)</f>
        <v>0</v>
      </c>
      <c r="CH162" s="19">
        <f>IF(OR($I162="REAL",$I162="INCURRIDO"),SUMIF(S!$O:$O,$I162&amp;$O162&amp;$Q162&amp;UPPER(TEXT(CH$4,"MMMMYYYY"))&amp;$Z162,IF($W$1="Pesos CLP",S!$AD:$AD,S!$AO:$AO)),0)</f>
        <v>0</v>
      </c>
      <c r="CI162" s="19">
        <f>IF(OR($I162="REAL",$I162="INCURRIDO"),SUMIF(S!$O:$O,$I162&amp;$O162&amp;$Q162&amp;UPPER(TEXT(CI$4,"MMMMYYYY"))&amp;$Z162,IF($W$1="Pesos CLP",S!$AD:$AD,S!$AO:$AO)),0)</f>
        <v>0</v>
      </c>
      <c r="CJ162" s="19">
        <f>IF(OR($I162="REAL",$I162="INCURRIDO"),SUMIF(S!$O:$O,$I162&amp;$O162&amp;$Q162&amp;UPPER(TEXT(CJ$4,"MMMMYYYY"))&amp;$Z162,IF($W$1="Pesos CLP",S!$AD:$AD,S!$AO:$AO)),0)</f>
        <v>0</v>
      </c>
      <c r="CK162" s="378">
        <f t="shared" si="157"/>
        <v>0</v>
      </c>
      <c r="CL162" s="378">
        <f t="shared" si="157"/>
        <v>0</v>
      </c>
      <c r="CM162" s="378">
        <f t="shared" si="157"/>
        <v>0</v>
      </c>
      <c r="CN162" s="378">
        <f t="shared" si="157"/>
        <v>0</v>
      </c>
      <c r="CO162" s="378">
        <f t="shared" si="157"/>
        <v>0</v>
      </c>
      <c r="CP162" s="378">
        <f t="shared" si="157"/>
        <v>0</v>
      </c>
      <c r="CQ162" s="378">
        <f t="shared" si="157"/>
        <v>0</v>
      </c>
      <c r="CR162" s="378">
        <f t="shared" si="157"/>
        <v>0</v>
      </c>
      <c r="CS162" s="378">
        <f t="shared" si="158"/>
        <v>0</v>
      </c>
      <c r="CT162" s="378">
        <f t="shared" si="158"/>
        <v>0</v>
      </c>
      <c r="CU162" s="378">
        <f t="shared" si="158"/>
        <v>0</v>
      </c>
      <c r="CV162" s="378">
        <f t="shared" si="158"/>
        <v>0</v>
      </c>
      <c r="CW162" s="378">
        <f t="shared" si="158"/>
        <v>0</v>
      </c>
      <c r="CX162" s="378">
        <f t="shared" si="158"/>
        <v>13084.429184939634</v>
      </c>
      <c r="CY162" s="378">
        <f t="shared" si="158"/>
        <v>0</v>
      </c>
      <c r="CZ162" s="378">
        <f t="shared" si="158"/>
        <v>0</v>
      </c>
      <c r="DA162" s="378">
        <f t="shared" si="158"/>
        <v>0</v>
      </c>
      <c r="DB162" s="378">
        <f t="shared" si="158"/>
        <v>0</v>
      </c>
      <c r="DC162" s="378">
        <f t="shared" si="159"/>
        <v>0</v>
      </c>
      <c r="DD162" s="378">
        <f t="shared" si="159"/>
        <v>0</v>
      </c>
      <c r="DE162" s="378">
        <f t="shared" si="159"/>
        <v>0</v>
      </c>
      <c r="DF162" s="378">
        <f t="shared" si="159"/>
        <v>0</v>
      </c>
      <c r="DG162" s="378">
        <f t="shared" si="159"/>
        <v>0</v>
      </c>
      <c r="DH162" s="378">
        <f t="shared" si="159"/>
        <v>0</v>
      </c>
      <c r="DI162" s="378">
        <f t="shared" si="159"/>
        <v>0</v>
      </c>
      <c r="DJ162" s="378">
        <f t="shared" si="159"/>
        <v>0</v>
      </c>
      <c r="DK162" s="378">
        <f t="shared" si="159"/>
        <v>0</v>
      </c>
      <c r="DL162" s="378">
        <f t="shared" si="159"/>
        <v>0</v>
      </c>
      <c r="DM162" s="378">
        <f t="shared" si="159"/>
        <v>0</v>
      </c>
      <c r="DN162" s="378">
        <f t="shared" si="154"/>
        <v>0</v>
      </c>
      <c r="DO162" s="378">
        <f t="shared" si="154"/>
        <v>0</v>
      </c>
      <c r="DP162" s="378">
        <f t="shared" si="154"/>
        <v>0</v>
      </c>
      <c r="DQ162" s="378">
        <f t="shared" si="154"/>
        <v>0</v>
      </c>
      <c r="DR162" s="378">
        <f t="shared" si="154"/>
        <v>0</v>
      </c>
      <c r="DS162" s="378">
        <f t="shared" si="154"/>
        <v>0</v>
      </c>
      <c r="DT162" s="378">
        <f t="shared" si="154"/>
        <v>0</v>
      </c>
      <c r="DU162" s="378">
        <f t="shared" si="154"/>
        <v>0</v>
      </c>
      <c r="DV162" s="378">
        <f t="shared" si="154"/>
        <v>0</v>
      </c>
      <c r="DW162" s="378">
        <f t="shared" si="154"/>
        <v>0</v>
      </c>
      <c r="DX162" s="378">
        <f t="shared" si="155"/>
        <v>0</v>
      </c>
      <c r="DY162" s="378">
        <f t="shared" si="155"/>
        <v>0</v>
      </c>
      <c r="DZ162" s="378">
        <f t="shared" si="155"/>
        <v>0</v>
      </c>
      <c r="EA162" s="378">
        <f t="shared" si="155"/>
        <v>0</v>
      </c>
      <c r="EB162" s="378">
        <f t="shared" si="155"/>
        <v>0</v>
      </c>
      <c r="EC162" s="378">
        <f t="shared" si="155"/>
        <v>0</v>
      </c>
      <c r="ED162" s="378">
        <f t="shared" si="155"/>
        <v>0</v>
      </c>
      <c r="EE162" s="378">
        <f t="shared" si="155"/>
        <v>0</v>
      </c>
      <c r="EF162" s="378">
        <f t="shared" si="155"/>
        <v>0</v>
      </c>
      <c r="EG162" s="378">
        <f t="shared" si="155"/>
        <v>0</v>
      </c>
      <c r="EH162" s="378">
        <f t="shared" si="156"/>
        <v>0</v>
      </c>
      <c r="EI162" s="378">
        <f t="shared" si="156"/>
        <v>0</v>
      </c>
      <c r="EJ162" s="378">
        <f t="shared" si="156"/>
        <v>0</v>
      </c>
      <c r="EK162" s="378">
        <f t="shared" si="156"/>
        <v>0</v>
      </c>
      <c r="EL162" s="378">
        <f t="shared" si="156"/>
        <v>0</v>
      </c>
      <c r="EM162" s="378">
        <f t="shared" si="156"/>
        <v>0</v>
      </c>
      <c r="EN162" s="378">
        <f t="shared" si="156"/>
        <v>0</v>
      </c>
      <c r="EO162" s="378">
        <f t="shared" si="156"/>
        <v>0</v>
      </c>
      <c r="EP162" s="378">
        <f t="shared" si="156"/>
        <v>0</v>
      </c>
      <c r="EQ162" s="378">
        <f t="shared" si="156"/>
        <v>0</v>
      </c>
    </row>
    <row r="163" spans="1:147" x14ac:dyDescent="0.3">
      <c r="A163" s="368"/>
      <c r="B163" s="368"/>
      <c r="C163" s="368"/>
      <c r="D163" s="368">
        <f t="shared" si="136"/>
        <v>1.0658056259248334</v>
      </c>
      <c r="E163" s="368" t="str">
        <f>VLOOKUP(TEXT(Z163,0),'G2'!B:D,3,0)</f>
        <v>ME</v>
      </c>
      <c r="F163" s="816">
        <f t="shared" si="135"/>
        <v>0</v>
      </c>
      <c r="G163" s="755">
        <f t="shared" si="137"/>
        <v>0</v>
      </c>
      <c r="H163" s="756" t="s">
        <v>1190</v>
      </c>
      <c r="I163" s="370" t="s">
        <v>93</v>
      </c>
      <c r="J163" s="370" t="s">
        <v>22</v>
      </c>
      <c r="K163" s="368" t="s">
        <v>276</v>
      </c>
      <c r="L163" s="368" t="s">
        <v>619</v>
      </c>
      <c r="M163" s="369"/>
      <c r="N163" s="370" t="s">
        <v>1065</v>
      </c>
      <c r="O163" s="370" t="s">
        <v>276</v>
      </c>
      <c r="P163" s="643" t="s">
        <v>1166</v>
      </c>
      <c r="Q163" s="370" t="s">
        <v>695</v>
      </c>
      <c r="R163" s="370" t="s">
        <v>1047</v>
      </c>
      <c r="S163" s="376">
        <v>3</v>
      </c>
      <c r="T163" s="677">
        <v>46465</v>
      </c>
      <c r="U163" s="677">
        <v>46465</v>
      </c>
      <c r="V163" s="373"/>
      <c r="W163" s="374">
        <v>655409.70902309485</v>
      </c>
      <c r="X163" s="17" cm="1">
        <f t="array" ref="X163">+IF($W$1="Pesos CLP",W163,W163/TC)*MB_24A25</f>
        <v>747.27950553540484</v>
      </c>
      <c r="Y163" s="18">
        <f t="shared" si="107"/>
        <v>2241.8385166062144</v>
      </c>
      <c r="Z163">
        <v>91243530</v>
      </c>
      <c r="AA163" s="19">
        <f>IF(OR($I163="REAL",$I163="INCURRIDO"),SUMIF(S!$O:$O,$I163&amp;$O163&amp;$Q163&amp;UPPER(TEXT(AA$4,"MMMMYYYY"))&amp;$Z163,IF($W$1="Pesos CLP",S!$AD:$AD,S!$AO:$AO)),0)</f>
        <v>0</v>
      </c>
      <c r="AB163" s="19">
        <f>IF(OR($I163="REAL",$I163="INCURRIDO"),SUMIF(S!$O:$O,$I163&amp;$O163&amp;$Q163&amp;UPPER(TEXT(AB$4,"MMMMYYYY"))&amp;$Z163,IF($W$1="Pesos CLP",S!$AD:$AD,S!$AO:$AO)),0)</f>
        <v>0</v>
      </c>
      <c r="AC163" s="19">
        <f>IF(OR($I163="REAL",$I163="INCURRIDO"),SUMIF(S!$O:$O,$I163&amp;$O163&amp;$Q163&amp;UPPER(TEXT(AC$4,"MMMMYYYY"))&amp;$Z163,IF($W$1="Pesos CLP",S!$AD:$AD,S!$AO:$AO)),0)</f>
        <v>0</v>
      </c>
      <c r="AD163" s="19">
        <f>IF(OR($I163="REAL",$I163="INCURRIDO"),SUMIF(S!$O:$O,$I163&amp;$O163&amp;$Q163&amp;UPPER(TEXT(AD$4,"MMMMYYYY"))&amp;$Z163,IF($W$1="Pesos CLP",S!$AD:$AD,S!$AO:$AO)),0)</f>
        <v>0</v>
      </c>
      <c r="AE163" s="19">
        <f>IF(OR($I163="REAL",$I163="INCURRIDO"),SUMIF(S!$O:$O,$I163&amp;$O163&amp;$Q163&amp;UPPER(TEXT(AE$4,"MMMMYYYY"))&amp;$Z163,IF($W$1="Pesos CLP",S!$AD:$AD,S!$AO:$AO)),0)</f>
        <v>0</v>
      </c>
      <c r="AF163" s="19">
        <f>IF(OR($I163="REAL",$I163="INCURRIDO"),SUMIF(S!$O:$O,$I163&amp;$O163&amp;$Q163&amp;UPPER(TEXT(AF$4,"MMMMYYYY"))&amp;$Z163,IF($W$1="Pesos CLP",S!$AD:$AD,S!$AO:$AO)),0)</f>
        <v>0</v>
      </c>
      <c r="AG163" s="19">
        <f>IF(OR($I163="REAL",$I163="INCURRIDO"),SUMIF(S!$O:$O,$I163&amp;$O163&amp;$Q163&amp;UPPER(TEXT(AG$4,"MMMMYYYY"))&amp;$Z163,IF($W$1="Pesos CLP",S!$AD:$AD,S!$AO:$AO)),0)</f>
        <v>0</v>
      </c>
      <c r="AH163" s="19">
        <f>IF(OR($I163="REAL",$I163="INCURRIDO"),SUMIF(S!$O:$O,$I163&amp;$O163&amp;$Q163&amp;UPPER(TEXT(AH$4,"MMMMYYYY"))&amp;$Z163,IF($W$1="Pesos CLP",S!$AD:$AD,S!$AO:$AO)),0)</f>
        <v>0</v>
      </c>
      <c r="AI163" s="19">
        <f>IF(OR($I163="REAL",$I163="INCURRIDO"),SUMIF(S!$O:$O,$I163&amp;$O163&amp;$Q163&amp;UPPER(TEXT(AI$4,"MMMMYYYY"))&amp;$Z163,IF($W$1="Pesos CLP",S!$AD:$AD,S!$AO:$AO)),0)</f>
        <v>0</v>
      </c>
      <c r="AJ163" s="19">
        <f>IF(OR($I163="REAL",$I163="INCURRIDO"),SUMIF(S!$O:$O,$I163&amp;$O163&amp;$Q163&amp;UPPER(TEXT(AJ$4,"MMMMYYYY"))&amp;$Z163,IF($W$1="Pesos CLP",S!$AD:$AD,S!$AO:$AO)),0)</f>
        <v>0</v>
      </c>
      <c r="AK163" s="19">
        <f>IF(OR($I163="REAL",$I163="INCURRIDO"),SUMIF(S!$O:$O,$I163&amp;$O163&amp;$Q163&amp;UPPER(TEXT(AK$4,"MMMMYYYY"))&amp;$Z163,IF($W$1="Pesos CLP",S!$AD:$AD,S!$AO:$AO)),0)</f>
        <v>0</v>
      </c>
      <c r="AL163" s="19">
        <f>IF(OR($I163="REAL",$I163="INCURRIDO"),SUMIF(S!$O:$O,$I163&amp;$O163&amp;$Q163&amp;UPPER(TEXT(AL$4,"MMMMYYYY"))&amp;$Z163,IF($W$1="Pesos CLP",S!$AD:$AD,S!$AO:$AO)),0)</f>
        <v>0</v>
      </c>
      <c r="AM163" s="19">
        <f>IF(OR($I163="REAL",$I163="INCURRIDO"),SUMIF(S!$O:$O,$I163&amp;$O163&amp;$Q163&amp;UPPER(TEXT(AM$4,"MMMMYYYY"))&amp;$Z163,IF($W$1="Pesos CLP",S!$AD:$AD,S!$AO:$AO)),0)</f>
        <v>0</v>
      </c>
      <c r="AN163" s="19">
        <f>IF(OR($I163="REAL",$I163="INCURRIDO"),SUMIF(S!$O:$O,$I163&amp;$O163&amp;$Q163&amp;UPPER(TEXT(AN$4,"MMMMYYYY"))&amp;$Z163,IF($W$1="Pesos CLP",S!$AD:$AD,S!$AO:$AO)),0)</f>
        <v>0</v>
      </c>
      <c r="AO163" s="19">
        <f>IF(OR($I163="REAL",$I163="INCURRIDO"),SUMIF(S!$O:$O,$I163&amp;$O163&amp;$Q163&amp;UPPER(TEXT(AO$4,"MMMMYYYY"))&amp;$Z163,IF($W$1="Pesos CLP",S!$AD:$AD,S!$AO:$AO)),0)</f>
        <v>0</v>
      </c>
      <c r="AP163" s="19">
        <f>IF(OR($I163="REAL",$I163="INCURRIDO"),SUMIF(S!$O:$O,$I163&amp;$O163&amp;$Q163&amp;UPPER(TEXT(AP$4,"MMMMYYYY"))&amp;$Z163,IF($W$1="Pesos CLP",S!$AD:$AD,S!$AO:$AO)),0)</f>
        <v>0</v>
      </c>
      <c r="AQ163" s="19">
        <f>IF(OR($I163="REAL",$I163="INCURRIDO"),SUMIF(S!$O:$O,$I163&amp;$O163&amp;$Q163&amp;UPPER(TEXT(AQ$4,"MMMMYYYY"))&amp;$Z163,IF($W$1="Pesos CLP",S!$AD:$AD,S!$AO:$AO)),0)</f>
        <v>0</v>
      </c>
      <c r="AR163" s="19">
        <f>IF(OR($I163="REAL",$I163="INCURRIDO"),SUMIF(S!$O:$O,$I163&amp;$O163&amp;$Q163&amp;UPPER(TEXT(AR$4,"MMMMYYYY"))&amp;$Z163,IF($W$1="Pesos CLP",S!$AD:$AD,S!$AO:$AO)),0)</f>
        <v>0</v>
      </c>
      <c r="AS163" s="19">
        <f>IF(OR($I163="REAL",$I163="INCURRIDO"),SUMIF(S!$O:$O,$I163&amp;$O163&amp;$Q163&amp;UPPER(TEXT(AS$4,"MMMMYYYY"))&amp;$Z163,IF($W$1="Pesos CLP",S!$AD:$AD,S!$AO:$AO)),0)</f>
        <v>0</v>
      </c>
      <c r="AT163" s="19">
        <f>IF(OR($I163="REAL",$I163="INCURRIDO"),SUMIF(S!$O:$O,$I163&amp;$O163&amp;$Q163&amp;UPPER(TEXT(AT$4,"MMMMYYYY"))&amp;$Z163,IF($W$1="Pesos CLP",S!$AD:$AD,S!$AO:$AO)),0)</f>
        <v>0</v>
      </c>
      <c r="AU163" s="19">
        <f>IF(OR($I163="REAL",$I163="INCURRIDO"),SUMIF(S!$O:$O,$I163&amp;$O163&amp;$Q163&amp;UPPER(TEXT(AU$4,"MMMMYYYY"))&amp;$Z163,IF($W$1="Pesos CLP",S!$AD:$AD,S!$AO:$AO)),0)</f>
        <v>0</v>
      </c>
      <c r="AV163" s="19">
        <f>IF(OR($I163="REAL",$I163="INCURRIDO"),SUMIF(S!$O:$O,$I163&amp;$O163&amp;$Q163&amp;UPPER(TEXT(AV$4,"MMMMYYYY"))&amp;$Z163,IF($W$1="Pesos CLP",S!$AD:$AD,S!$AO:$AO)),0)</f>
        <v>0</v>
      </c>
      <c r="AW163" s="19">
        <f>IF(OR($I163="REAL",$I163="INCURRIDO"),SUMIF(S!$O:$O,$I163&amp;$O163&amp;$Q163&amp;UPPER(TEXT(AW$4,"MMMMYYYY"))&amp;$Z163,IF($W$1="Pesos CLP",S!$AD:$AD,S!$AO:$AO)),0)</f>
        <v>0</v>
      </c>
      <c r="AX163" s="19">
        <f>IF(OR($I163="REAL",$I163="INCURRIDO"),SUMIF(S!$O:$O,$I163&amp;$O163&amp;$Q163&amp;UPPER(TEXT(AX$4,"MMMMYYYY"))&amp;$Z163,IF($W$1="Pesos CLP",S!$AD:$AD,S!$AO:$AO)),0)</f>
        <v>0</v>
      </c>
      <c r="AY163" s="19">
        <f>IF(OR($I163="REAL",$I163="INCURRIDO"),SUMIF(S!$O:$O,$I163&amp;$O163&amp;$Q163&amp;UPPER(TEXT(AY$4,"MMMMYYYY"))&amp;$Z163,IF($W$1="Pesos CLP",S!$AD:$AD,S!$AO:$AO)),0)</f>
        <v>0</v>
      </c>
      <c r="AZ163" s="19">
        <f>IF(OR($I163="REAL",$I163="INCURRIDO"),SUMIF(S!$O:$O,$I163&amp;$O163&amp;$Q163&amp;UPPER(TEXT(AZ$4,"MMMMYYYY"))&amp;$Z163,IF($W$1="Pesos CLP",S!$AD:$AD,S!$AO:$AO)),0)</f>
        <v>0</v>
      </c>
      <c r="BA163" s="19">
        <f>IF(OR($I163="REAL",$I163="INCURRIDO"),SUMIF(S!$O:$O,$I163&amp;$O163&amp;$Q163&amp;UPPER(TEXT(BA$4,"MMMMYYYY"))&amp;$Z163,IF($W$1="Pesos CLP",S!$AD:$AD,S!$AO:$AO)),0)</f>
        <v>0</v>
      </c>
      <c r="BB163" s="19">
        <f>IF(OR($I163="REAL",$I163="INCURRIDO"),SUMIF(S!$O:$O,$I163&amp;$O163&amp;$Q163&amp;UPPER(TEXT(BB$4,"MMMMYYYY"))&amp;$Z163,IF($W$1="Pesos CLP",S!$AD:$AD,S!$AO:$AO)),0)</f>
        <v>0</v>
      </c>
      <c r="BC163" s="19">
        <f>IF(OR($I163="REAL",$I163="INCURRIDO"),SUMIF(S!$O:$O,$I163&amp;$O163&amp;$Q163&amp;UPPER(TEXT(BC$4,"MMMMYYYY"))&amp;$Z163,IF($W$1="Pesos CLP",S!$AD:$AD,S!$AO:$AO)),0)</f>
        <v>0</v>
      </c>
      <c r="BD163" s="19">
        <f>IF(OR($I163="REAL",$I163="INCURRIDO"),SUMIF(S!$O:$O,$I163&amp;$O163&amp;$Q163&amp;UPPER(TEXT(BD$4,"MMMMYYYY"))&amp;$Z163,IF($W$1="Pesos CLP",S!$AD:$AD,S!$AO:$AO)),0)</f>
        <v>0</v>
      </c>
      <c r="BE163" s="19">
        <f>IF(OR($I163="REAL",$I163="INCURRIDO"),SUMIF(S!$O:$O,$I163&amp;$O163&amp;$Q163&amp;UPPER(TEXT(BE$4,"MMMMYYYY"))&amp;$Z163,IF($W$1="Pesos CLP",S!$AD:$AD,S!$AO:$AO)),0)</f>
        <v>0</v>
      </c>
      <c r="BF163" s="19">
        <f>IF(OR($I163="REAL",$I163="INCURRIDO"),SUMIF(S!$O:$O,$I163&amp;$O163&amp;$Q163&amp;UPPER(TEXT(BF$4,"MMMMYYYY"))&amp;$Z163,IF($W$1="Pesos CLP",S!$AD:$AD,S!$AO:$AO)),0)</f>
        <v>0</v>
      </c>
      <c r="BG163" s="19">
        <f>IF(OR($I163="REAL",$I163="INCURRIDO"),SUMIF(S!$O:$O,$I163&amp;$O163&amp;$Q163&amp;UPPER(TEXT(BG$4,"MMMMYYYY"))&amp;$Z163,IF($W$1="Pesos CLP",S!$AD:$AD,S!$AO:$AO)),0)</f>
        <v>0</v>
      </c>
      <c r="BH163" s="19">
        <f>IF(OR($I163="REAL",$I163="INCURRIDO"),SUMIF(S!$O:$O,$I163&amp;$O163&amp;$Q163&amp;UPPER(TEXT(BH$4,"MMMMYYYY"))&amp;$Z163,IF($W$1="Pesos CLP",S!$AD:$AD,S!$AO:$AO)),0)</f>
        <v>0</v>
      </c>
      <c r="BI163" s="19">
        <f>IF(OR($I163="REAL",$I163="INCURRIDO"),SUMIF(S!$O:$O,$I163&amp;$O163&amp;$Q163&amp;UPPER(TEXT(BI$4,"MMMMYYYY"))&amp;$Z163,IF($W$1="Pesos CLP",S!$AD:$AD,S!$AO:$AO)),0)</f>
        <v>0</v>
      </c>
      <c r="BJ163" s="19">
        <f>IF(OR($I163="REAL",$I163="INCURRIDO"),SUMIF(S!$O:$O,$I163&amp;$O163&amp;$Q163&amp;UPPER(TEXT(BJ$4,"MMMMYYYY"))&amp;$Z163,IF($W$1="Pesos CLP",S!$AD:$AD,S!$AO:$AO)),0)</f>
        <v>0</v>
      </c>
      <c r="BK163" s="19">
        <f>IF(OR($I163="REAL",$I163="INCURRIDO"),SUMIF(S!$O:$O,$I163&amp;$O163&amp;$Q163&amp;UPPER(TEXT(BK$4,"MMMMYYYY"))&amp;$Z163,IF($W$1="Pesos CLP",S!$AD:$AD,S!$AO:$AO)),0)</f>
        <v>0</v>
      </c>
      <c r="BL163" s="19">
        <f>IF(OR($I163="REAL",$I163="INCURRIDO"),SUMIF(S!$O:$O,$I163&amp;$O163&amp;$Q163&amp;UPPER(TEXT(BL$4,"MMMMYYYY"))&amp;$Z163,IF($W$1="Pesos CLP",S!$AD:$AD,S!$AO:$AO)),0)</f>
        <v>0</v>
      </c>
      <c r="BM163" s="19">
        <f>IF(OR($I163="REAL",$I163="INCURRIDO"),SUMIF(S!$O:$O,$I163&amp;$O163&amp;$Q163&amp;UPPER(TEXT(BM$4,"MMMMYYYY"))&amp;$Z163,IF($W$1="Pesos CLP",S!$AD:$AD,S!$AO:$AO)),0)</f>
        <v>0</v>
      </c>
      <c r="BN163" s="19">
        <f>IF(OR($I163="REAL",$I163="INCURRIDO"),SUMIF(S!$O:$O,$I163&amp;$O163&amp;$Q163&amp;UPPER(TEXT(BN$4,"MMMMYYYY"))&amp;$Z163,IF($W$1="Pesos CLP",S!$AD:$AD,S!$AO:$AO)),0)</f>
        <v>0</v>
      </c>
      <c r="BO163" s="19">
        <f>IF(OR($I163="REAL",$I163="INCURRIDO"),SUMIF(S!$O:$O,$I163&amp;$O163&amp;$Q163&amp;UPPER(TEXT(BO$4,"MMMMYYYY"))&amp;$Z163,IF($W$1="Pesos CLP",S!$AD:$AD,S!$AO:$AO)),0)</f>
        <v>0</v>
      </c>
      <c r="BP163" s="19">
        <f>IF(OR($I163="REAL",$I163="INCURRIDO"),SUMIF(S!$O:$O,$I163&amp;$O163&amp;$Q163&amp;UPPER(TEXT(BP$4,"MMMMYYYY"))&amp;$Z163,IF($W$1="Pesos CLP",S!$AD:$AD,S!$AO:$AO)),0)</f>
        <v>0</v>
      </c>
      <c r="BQ163" s="19">
        <f>IF(OR($I163="REAL",$I163="INCURRIDO"),SUMIF(S!$O:$O,$I163&amp;$O163&amp;$Q163&amp;UPPER(TEXT(BQ$4,"MMMMYYYY"))&amp;$Z163,IF($W$1="Pesos CLP",S!$AD:$AD,S!$AO:$AO)),0)</f>
        <v>0</v>
      </c>
      <c r="BR163" s="19">
        <f>IF(OR($I163="REAL",$I163="INCURRIDO"),SUMIF(S!$O:$O,$I163&amp;$O163&amp;$Q163&amp;UPPER(TEXT(BR$4,"MMMMYYYY"))&amp;$Z163,IF($W$1="Pesos CLP",S!$AD:$AD,S!$AO:$AO)),0)</f>
        <v>0</v>
      </c>
      <c r="BS163" s="19">
        <f>IF(OR($I163="REAL",$I163="INCURRIDO"),SUMIF(S!$O:$O,$I163&amp;$O163&amp;$Q163&amp;UPPER(TEXT(BS$4,"MMMMYYYY"))&amp;$Z163,IF($W$1="Pesos CLP",S!$AD:$AD,S!$AO:$AO)),0)</f>
        <v>0</v>
      </c>
      <c r="BT163" s="19">
        <f>IF(OR($I163="REAL",$I163="INCURRIDO"),SUMIF(S!$O:$O,$I163&amp;$O163&amp;$Q163&amp;UPPER(TEXT(BT$4,"MMMMYYYY"))&amp;$Z163,IF($W$1="Pesos CLP",S!$AD:$AD,S!$AO:$AO)),0)</f>
        <v>0</v>
      </c>
      <c r="BU163" s="19">
        <f>IF(OR($I163="REAL",$I163="INCURRIDO"),SUMIF(S!$O:$O,$I163&amp;$O163&amp;$Q163&amp;UPPER(TEXT(BU$4,"MMMMYYYY"))&amp;$Z163,IF($W$1="Pesos CLP",S!$AD:$AD,S!$AO:$AO)),0)</f>
        <v>0</v>
      </c>
      <c r="BV163" s="19">
        <f>IF(OR($I163="REAL",$I163="INCURRIDO"),SUMIF(S!$O:$O,$I163&amp;$O163&amp;$Q163&amp;UPPER(TEXT(BV$4,"MMMMYYYY"))&amp;$Z163,IF($W$1="Pesos CLP",S!$AD:$AD,S!$AO:$AO)),0)</f>
        <v>0</v>
      </c>
      <c r="BW163" s="19">
        <f>IF(OR($I163="REAL",$I163="INCURRIDO"),SUMIF(S!$O:$O,$I163&amp;$O163&amp;$Q163&amp;UPPER(TEXT(BW$4,"MMMMYYYY"))&amp;$Z163,IF($W$1="Pesos CLP",S!$AD:$AD,S!$AO:$AO)),0)</f>
        <v>0</v>
      </c>
      <c r="BX163" s="19">
        <f>IF(OR($I163="REAL",$I163="INCURRIDO"),SUMIF(S!$O:$O,$I163&amp;$O163&amp;$Q163&amp;UPPER(TEXT(BX$4,"MMMMYYYY"))&amp;$Z163,IF($W$1="Pesos CLP",S!$AD:$AD,S!$AO:$AO)),0)</f>
        <v>0</v>
      </c>
      <c r="BY163" s="19">
        <f>IF(OR($I163="REAL",$I163="INCURRIDO"),SUMIF(S!$O:$O,$I163&amp;$O163&amp;$Q163&amp;UPPER(TEXT(BY$4,"MMMMYYYY"))&amp;$Z163,IF($W$1="Pesos CLP",S!$AD:$AD,S!$AO:$AO)),0)</f>
        <v>0</v>
      </c>
      <c r="BZ163" s="19">
        <f>IF(OR($I163="REAL",$I163="INCURRIDO"),SUMIF(S!$O:$O,$I163&amp;$O163&amp;$Q163&amp;UPPER(TEXT(BZ$4,"MMMMYYYY"))&amp;$Z163,IF($W$1="Pesos CLP",S!$AD:$AD,S!$AO:$AO)),0)</f>
        <v>0</v>
      </c>
      <c r="CA163" s="19">
        <f>IF(OR($I163="REAL",$I163="INCURRIDO"),SUMIF(S!$O:$O,$I163&amp;$O163&amp;$Q163&amp;UPPER(TEXT(CA$4,"MMMMYYYY"))&amp;$Z163,IF($W$1="Pesos CLP",S!$AD:$AD,S!$AO:$AO)),0)</f>
        <v>0</v>
      </c>
      <c r="CB163" s="19">
        <f>IF(OR($I163="REAL",$I163="INCURRIDO"),SUMIF(S!$O:$O,$I163&amp;$O163&amp;$Q163&amp;UPPER(TEXT(CB$4,"MMMMYYYY"))&amp;$Z163,IF($W$1="Pesos CLP",S!$AD:$AD,S!$AO:$AO)),0)</f>
        <v>0</v>
      </c>
      <c r="CC163" s="19">
        <f>IF(OR($I163="REAL",$I163="INCURRIDO"),SUMIF(S!$O:$O,$I163&amp;$O163&amp;$Q163&amp;UPPER(TEXT(CC$4,"MMMMYYYY"))&amp;$Z163,IF($W$1="Pesos CLP",S!$AD:$AD,S!$AO:$AO)),0)</f>
        <v>0</v>
      </c>
      <c r="CD163" s="19">
        <f>IF(OR($I163="REAL",$I163="INCURRIDO"),SUMIF(S!$O:$O,$I163&amp;$O163&amp;$Q163&amp;UPPER(TEXT(CD$4,"MMMMYYYY"))&amp;$Z163,IF($W$1="Pesos CLP",S!$AD:$AD,S!$AO:$AO)),0)</f>
        <v>0</v>
      </c>
      <c r="CE163" s="19">
        <f>IF(OR($I163="REAL",$I163="INCURRIDO"),SUMIF(S!$O:$O,$I163&amp;$O163&amp;$Q163&amp;UPPER(TEXT(CE$4,"MMMMYYYY"))&amp;$Z163,IF($W$1="Pesos CLP",S!$AD:$AD,S!$AO:$AO)),0)</f>
        <v>0</v>
      </c>
      <c r="CF163" s="19">
        <f>IF(OR($I163="REAL",$I163="INCURRIDO"),SUMIF(S!$O:$O,$I163&amp;$O163&amp;$Q163&amp;UPPER(TEXT(CF$4,"MMMMYYYY"))&amp;$Z163,IF($W$1="Pesos CLP",S!$AD:$AD,S!$AO:$AO)),0)</f>
        <v>0</v>
      </c>
      <c r="CG163" s="19">
        <f>IF(OR($I163="REAL",$I163="INCURRIDO"),SUMIF(S!$O:$O,$I163&amp;$O163&amp;$Q163&amp;UPPER(TEXT(CG$4,"MMMMYYYY"))&amp;$Z163,IF($W$1="Pesos CLP",S!$AD:$AD,S!$AO:$AO)),0)</f>
        <v>0</v>
      </c>
      <c r="CH163" s="19">
        <f>IF(OR($I163="REAL",$I163="INCURRIDO"),SUMIF(S!$O:$O,$I163&amp;$O163&amp;$Q163&amp;UPPER(TEXT(CH$4,"MMMMYYYY"))&amp;$Z163,IF($W$1="Pesos CLP",S!$AD:$AD,S!$AO:$AO)),0)</f>
        <v>0</v>
      </c>
      <c r="CI163" s="19">
        <f>IF(OR($I163="REAL",$I163="INCURRIDO"),SUMIF(S!$O:$O,$I163&amp;$O163&amp;$Q163&amp;UPPER(TEXT(CI$4,"MMMMYYYY"))&amp;$Z163,IF($W$1="Pesos CLP",S!$AD:$AD,S!$AO:$AO)),0)</f>
        <v>0</v>
      </c>
      <c r="CJ163" s="19">
        <f>IF(OR($I163="REAL",$I163="INCURRIDO"),SUMIF(S!$O:$O,$I163&amp;$O163&amp;$Q163&amp;UPPER(TEXT(CJ$4,"MMMMYYYY"))&amp;$Z163,IF($W$1="Pesos CLP",S!$AD:$AD,S!$AO:$AO)),0)</f>
        <v>0</v>
      </c>
      <c r="CK163" s="378">
        <f t="shared" si="157"/>
        <v>0</v>
      </c>
      <c r="CL163" s="378">
        <f t="shared" si="157"/>
        <v>0</v>
      </c>
      <c r="CM163" s="378">
        <f t="shared" si="157"/>
        <v>0</v>
      </c>
      <c r="CN163" s="378">
        <f t="shared" si="157"/>
        <v>0</v>
      </c>
      <c r="CO163" s="378">
        <f t="shared" si="157"/>
        <v>0</v>
      </c>
      <c r="CP163" s="378">
        <f t="shared" si="157"/>
        <v>0</v>
      </c>
      <c r="CQ163" s="378">
        <f t="shared" si="157"/>
        <v>0</v>
      </c>
      <c r="CR163" s="378">
        <f t="shared" si="157"/>
        <v>0</v>
      </c>
      <c r="CS163" s="378">
        <f t="shared" si="158"/>
        <v>0</v>
      </c>
      <c r="CT163" s="378">
        <f t="shared" si="158"/>
        <v>0</v>
      </c>
      <c r="CU163" s="378">
        <f t="shared" si="158"/>
        <v>0</v>
      </c>
      <c r="CV163" s="378">
        <f t="shared" si="158"/>
        <v>0</v>
      </c>
      <c r="CW163" s="378">
        <f t="shared" si="158"/>
        <v>0</v>
      </c>
      <c r="CX163" s="378">
        <f t="shared" si="158"/>
        <v>2241.8385166062144</v>
      </c>
      <c r="CY163" s="378">
        <f t="shared" si="158"/>
        <v>0</v>
      </c>
      <c r="CZ163" s="378">
        <f t="shared" si="158"/>
        <v>0</v>
      </c>
      <c r="DA163" s="378">
        <f t="shared" si="158"/>
        <v>0</v>
      </c>
      <c r="DB163" s="378">
        <f t="shared" si="158"/>
        <v>0</v>
      </c>
      <c r="DC163" s="378">
        <f t="shared" si="159"/>
        <v>0</v>
      </c>
      <c r="DD163" s="378">
        <f t="shared" si="159"/>
        <v>0</v>
      </c>
      <c r="DE163" s="378">
        <f t="shared" si="159"/>
        <v>0</v>
      </c>
      <c r="DF163" s="378">
        <f t="shared" si="159"/>
        <v>0</v>
      </c>
      <c r="DG163" s="378">
        <f t="shared" si="159"/>
        <v>0</v>
      </c>
      <c r="DH163" s="378">
        <f t="shared" si="159"/>
        <v>0</v>
      </c>
      <c r="DI163" s="378">
        <f t="shared" si="159"/>
        <v>0</v>
      </c>
      <c r="DJ163" s="378">
        <f t="shared" si="159"/>
        <v>0</v>
      </c>
      <c r="DK163" s="378">
        <f t="shared" si="159"/>
        <v>0</v>
      </c>
      <c r="DL163" s="378">
        <f t="shared" si="159"/>
        <v>0</v>
      </c>
      <c r="DM163" s="378">
        <f t="shared" si="159"/>
        <v>0</v>
      </c>
      <c r="DN163" s="378">
        <f t="shared" si="154"/>
        <v>0</v>
      </c>
      <c r="DO163" s="378">
        <f t="shared" si="154"/>
        <v>0</v>
      </c>
      <c r="DP163" s="378">
        <f t="shared" si="154"/>
        <v>0</v>
      </c>
      <c r="DQ163" s="378">
        <f t="shared" si="154"/>
        <v>0</v>
      </c>
      <c r="DR163" s="378">
        <f t="shared" si="154"/>
        <v>0</v>
      </c>
      <c r="DS163" s="378">
        <f t="shared" si="154"/>
        <v>0</v>
      </c>
      <c r="DT163" s="378">
        <f t="shared" si="154"/>
        <v>0</v>
      </c>
      <c r="DU163" s="378">
        <f t="shared" si="154"/>
        <v>0</v>
      </c>
      <c r="DV163" s="378">
        <f t="shared" si="154"/>
        <v>0</v>
      </c>
      <c r="DW163" s="378">
        <f t="shared" si="154"/>
        <v>0</v>
      </c>
      <c r="DX163" s="378">
        <f t="shared" si="155"/>
        <v>0</v>
      </c>
      <c r="DY163" s="378">
        <f t="shared" si="155"/>
        <v>0</v>
      </c>
      <c r="DZ163" s="378">
        <f t="shared" si="155"/>
        <v>0</v>
      </c>
      <c r="EA163" s="378">
        <f t="shared" si="155"/>
        <v>0</v>
      </c>
      <c r="EB163" s="378">
        <f t="shared" si="155"/>
        <v>0</v>
      </c>
      <c r="EC163" s="378">
        <f t="shared" si="155"/>
        <v>0</v>
      </c>
      <c r="ED163" s="378">
        <f t="shared" si="155"/>
        <v>0</v>
      </c>
      <c r="EE163" s="378">
        <f t="shared" si="155"/>
        <v>0</v>
      </c>
      <c r="EF163" s="378">
        <f t="shared" si="155"/>
        <v>0</v>
      </c>
      <c r="EG163" s="378">
        <f t="shared" si="155"/>
        <v>0</v>
      </c>
      <c r="EH163" s="378">
        <f t="shared" si="156"/>
        <v>0</v>
      </c>
      <c r="EI163" s="378">
        <f t="shared" si="156"/>
        <v>0</v>
      </c>
      <c r="EJ163" s="378">
        <f t="shared" si="156"/>
        <v>0</v>
      </c>
      <c r="EK163" s="378">
        <f t="shared" si="156"/>
        <v>0</v>
      </c>
      <c r="EL163" s="378">
        <f t="shared" si="156"/>
        <v>0</v>
      </c>
      <c r="EM163" s="378">
        <f t="shared" si="156"/>
        <v>0</v>
      </c>
      <c r="EN163" s="378">
        <f t="shared" si="156"/>
        <v>0</v>
      </c>
      <c r="EO163" s="378">
        <f t="shared" si="156"/>
        <v>0</v>
      </c>
      <c r="EP163" s="378">
        <f t="shared" si="156"/>
        <v>0</v>
      </c>
      <c r="EQ163" s="378">
        <f t="shared" si="156"/>
        <v>0</v>
      </c>
    </row>
    <row r="164" spans="1:147" x14ac:dyDescent="0.3">
      <c r="A164" s="368"/>
      <c r="B164" s="368"/>
      <c r="C164" s="368"/>
      <c r="D164" s="368">
        <f t="shared" si="136"/>
        <v>1.0658056259248334</v>
      </c>
      <c r="E164" s="368" t="str">
        <f>VLOOKUP(TEXT(Z164,0),'G2'!B:D,3,0)</f>
        <v>ME</v>
      </c>
      <c r="F164" s="816">
        <f t="shared" si="135"/>
        <v>0</v>
      </c>
      <c r="G164" s="755">
        <f t="shared" si="137"/>
        <v>0</v>
      </c>
      <c r="H164" s="756" t="s">
        <v>1190</v>
      </c>
      <c r="I164" s="370" t="s">
        <v>93</v>
      </c>
      <c r="J164" s="370" t="s">
        <v>22</v>
      </c>
      <c r="K164" s="368" t="s">
        <v>276</v>
      </c>
      <c r="L164" s="368" t="s">
        <v>619</v>
      </c>
      <c r="M164" s="369"/>
      <c r="N164" s="370" t="s">
        <v>1066</v>
      </c>
      <c r="O164" s="370" t="s">
        <v>276</v>
      </c>
      <c r="P164" s="643" t="s">
        <v>1166</v>
      </c>
      <c r="Q164" s="370" t="s">
        <v>695</v>
      </c>
      <c r="R164" s="370" t="s">
        <v>1047</v>
      </c>
      <c r="S164" s="376">
        <v>3</v>
      </c>
      <c r="T164" s="677">
        <v>46465</v>
      </c>
      <c r="U164" s="677">
        <v>46465</v>
      </c>
      <c r="V164" s="373"/>
      <c r="W164" s="374">
        <v>84920.194856812945</v>
      </c>
      <c r="X164" s="17" cm="1">
        <f t="array" ref="X164">+IF($W$1="Pesos CLP",W164,W164/TC)*MB_24A25</f>
        <v>96.823590418208596</v>
      </c>
      <c r="Y164" s="18">
        <f t="shared" si="107"/>
        <v>290.47077125462579</v>
      </c>
      <c r="Z164">
        <v>91243530</v>
      </c>
      <c r="AA164" s="19">
        <f>IF(OR($I164="REAL",$I164="INCURRIDO"),SUMIF(S!$O:$O,$I164&amp;$O164&amp;$Q164&amp;UPPER(TEXT(AA$4,"MMMMYYYY"))&amp;$Z164,IF($W$1="Pesos CLP",S!$AD:$AD,S!$AO:$AO)),0)</f>
        <v>0</v>
      </c>
      <c r="AB164" s="19">
        <f>IF(OR($I164="REAL",$I164="INCURRIDO"),SUMIF(S!$O:$O,$I164&amp;$O164&amp;$Q164&amp;UPPER(TEXT(AB$4,"MMMMYYYY"))&amp;$Z164,IF($W$1="Pesos CLP",S!$AD:$AD,S!$AO:$AO)),0)</f>
        <v>0</v>
      </c>
      <c r="AC164" s="19">
        <f>IF(OR($I164="REAL",$I164="INCURRIDO"),SUMIF(S!$O:$O,$I164&amp;$O164&amp;$Q164&amp;UPPER(TEXT(AC$4,"MMMMYYYY"))&amp;$Z164,IF($W$1="Pesos CLP",S!$AD:$AD,S!$AO:$AO)),0)</f>
        <v>0</v>
      </c>
      <c r="AD164" s="19">
        <f>IF(OR($I164="REAL",$I164="INCURRIDO"),SUMIF(S!$O:$O,$I164&amp;$O164&amp;$Q164&amp;UPPER(TEXT(AD$4,"MMMMYYYY"))&amp;$Z164,IF($W$1="Pesos CLP",S!$AD:$AD,S!$AO:$AO)),0)</f>
        <v>0</v>
      </c>
      <c r="AE164" s="19">
        <f>IF(OR($I164="REAL",$I164="INCURRIDO"),SUMIF(S!$O:$O,$I164&amp;$O164&amp;$Q164&amp;UPPER(TEXT(AE$4,"MMMMYYYY"))&amp;$Z164,IF($W$1="Pesos CLP",S!$AD:$AD,S!$AO:$AO)),0)</f>
        <v>0</v>
      </c>
      <c r="AF164" s="19">
        <f>IF(OR($I164="REAL",$I164="INCURRIDO"),SUMIF(S!$O:$O,$I164&amp;$O164&amp;$Q164&amp;UPPER(TEXT(AF$4,"MMMMYYYY"))&amp;$Z164,IF($W$1="Pesos CLP",S!$AD:$AD,S!$AO:$AO)),0)</f>
        <v>0</v>
      </c>
      <c r="AG164" s="19">
        <f>IF(OR($I164="REAL",$I164="INCURRIDO"),SUMIF(S!$O:$O,$I164&amp;$O164&amp;$Q164&amp;UPPER(TEXT(AG$4,"MMMMYYYY"))&amp;$Z164,IF($W$1="Pesos CLP",S!$AD:$AD,S!$AO:$AO)),0)</f>
        <v>0</v>
      </c>
      <c r="AH164" s="19">
        <f>IF(OR($I164="REAL",$I164="INCURRIDO"),SUMIF(S!$O:$O,$I164&amp;$O164&amp;$Q164&amp;UPPER(TEXT(AH$4,"MMMMYYYY"))&amp;$Z164,IF($W$1="Pesos CLP",S!$AD:$AD,S!$AO:$AO)),0)</f>
        <v>0</v>
      </c>
      <c r="AI164" s="19">
        <f>IF(OR($I164="REAL",$I164="INCURRIDO"),SUMIF(S!$O:$O,$I164&amp;$O164&amp;$Q164&amp;UPPER(TEXT(AI$4,"MMMMYYYY"))&amp;$Z164,IF($W$1="Pesos CLP",S!$AD:$AD,S!$AO:$AO)),0)</f>
        <v>0</v>
      </c>
      <c r="AJ164" s="19">
        <f>IF(OR($I164="REAL",$I164="INCURRIDO"),SUMIF(S!$O:$O,$I164&amp;$O164&amp;$Q164&amp;UPPER(TEXT(AJ$4,"MMMMYYYY"))&amp;$Z164,IF($W$1="Pesos CLP",S!$AD:$AD,S!$AO:$AO)),0)</f>
        <v>0</v>
      </c>
      <c r="AK164" s="19">
        <f>IF(OR($I164="REAL",$I164="INCURRIDO"),SUMIF(S!$O:$O,$I164&amp;$O164&amp;$Q164&amp;UPPER(TEXT(AK$4,"MMMMYYYY"))&amp;$Z164,IF($W$1="Pesos CLP",S!$AD:$AD,S!$AO:$AO)),0)</f>
        <v>0</v>
      </c>
      <c r="AL164" s="19">
        <f>IF(OR($I164="REAL",$I164="INCURRIDO"),SUMIF(S!$O:$O,$I164&amp;$O164&amp;$Q164&amp;UPPER(TEXT(AL$4,"MMMMYYYY"))&amp;$Z164,IF($W$1="Pesos CLP",S!$AD:$AD,S!$AO:$AO)),0)</f>
        <v>0</v>
      </c>
      <c r="AM164" s="19">
        <f>IF(OR($I164="REAL",$I164="INCURRIDO"),SUMIF(S!$O:$O,$I164&amp;$O164&amp;$Q164&amp;UPPER(TEXT(AM$4,"MMMMYYYY"))&amp;$Z164,IF($W$1="Pesos CLP",S!$AD:$AD,S!$AO:$AO)),0)</f>
        <v>0</v>
      </c>
      <c r="AN164" s="19">
        <f>IF(OR($I164="REAL",$I164="INCURRIDO"),SUMIF(S!$O:$O,$I164&amp;$O164&amp;$Q164&amp;UPPER(TEXT(AN$4,"MMMMYYYY"))&amp;$Z164,IF($W$1="Pesos CLP",S!$AD:$AD,S!$AO:$AO)),0)</f>
        <v>0</v>
      </c>
      <c r="AO164" s="19">
        <f>IF(OR($I164="REAL",$I164="INCURRIDO"),SUMIF(S!$O:$O,$I164&amp;$O164&amp;$Q164&amp;UPPER(TEXT(AO$4,"MMMMYYYY"))&amp;$Z164,IF($W$1="Pesos CLP",S!$AD:$AD,S!$AO:$AO)),0)</f>
        <v>0</v>
      </c>
      <c r="AP164" s="19">
        <f>IF(OR($I164="REAL",$I164="INCURRIDO"),SUMIF(S!$O:$O,$I164&amp;$O164&amp;$Q164&amp;UPPER(TEXT(AP$4,"MMMMYYYY"))&amp;$Z164,IF($W$1="Pesos CLP",S!$AD:$AD,S!$AO:$AO)),0)</f>
        <v>0</v>
      </c>
      <c r="AQ164" s="19">
        <f>IF(OR($I164="REAL",$I164="INCURRIDO"),SUMIF(S!$O:$O,$I164&amp;$O164&amp;$Q164&amp;UPPER(TEXT(AQ$4,"MMMMYYYY"))&amp;$Z164,IF($W$1="Pesos CLP",S!$AD:$AD,S!$AO:$AO)),0)</f>
        <v>0</v>
      </c>
      <c r="AR164" s="19">
        <f>IF(OR($I164="REAL",$I164="INCURRIDO"),SUMIF(S!$O:$O,$I164&amp;$O164&amp;$Q164&amp;UPPER(TEXT(AR$4,"MMMMYYYY"))&amp;$Z164,IF($W$1="Pesos CLP",S!$AD:$AD,S!$AO:$AO)),0)</f>
        <v>0</v>
      </c>
      <c r="AS164" s="19">
        <f>IF(OR($I164="REAL",$I164="INCURRIDO"),SUMIF(S!$O:$O,$I164&amp;$O164&amp;$Q164&amp;UPPER(TEXT(AS$4,"MMMMYYYY"))&amp;$Z164,IF($W$1="Pesos CLP",S!$AD:$AD,S!$AO:$AO)),0)</f>
        <v>0</v>
      </c>
      <c r="AT164" s="19">
        <f>IF(OR($I164="REAL",$I164="INCURRIDO"),SUMIF(S!$O:$O,$I164&amp;$O164&amp;$Q164&amp;UPPER(TEXT(AT$4,"MMMMYYYY"))&amp;$Z164,IF($W$1="Pesos CLP",S!$AD:$AD,S!$AO:$AO)),0)</f>
        <v>0</v>
      </c>
      <c r="AU164" s="19">
        <f>IF(OR($I164="REAL",$I164="INCURRIDO"),SUMIF(S!$O:$O,$I164&amp;$O164&amp;$Q164&amp;UPPER(TEXT(AU$4,"MMMMYYYY"))&amp;$Z164,IF($W$1="Pesos CLP",S!$AD:$AD,S!$AO:$AO)),0)</f>
        <v>0</v>
      </c>
      <c r="AV164" s="19">
        <f>IF(OR($I164="REAL",$I164="INCURRIDO"),SUMIF(S!$O:$O,$I164&amp;$O164&amp;$Q164&amp;UPPER(TEXT(AV$4,"MMMMYYYY"))&amp;$Z164,IF($W$1="Pesos CLP",S!$AD:$AD,S!$AO:$AO)),0)</f>
        <v>0</v>
      </c>
      <c r="AW164" s="19">
        <f>IF(OR($I164="REAL",$I164="INCURRIDO"),SUMIF(S!$O:$O,$I164&amp;$O164&amp;$Q164&amp;UPPER(TEXT(AW$4,"MMMMYYYY"))&amp;$Z164,IF($W$1="Pesos CLP",S!$AD:$AD,S!$AO:$AO)),0)</f>
        <v>0</v>
      </c>
      <c r="AX164" s="19">
        <f>IF(OR($I164="REAL",$I164="INCURRIDO"),SUMIF(S!$O:$O,$I164&amp;$O164&amp;$Q164&amp;UPPER(TEXT(AX$4,"MMMMYYYY"))&amp;$Z164,IF($W$1="Pesos CLP",S!$AD:$AD,S!$AO:$AO)),0)</f>
        <v>0</v>
      </c>
      <c r="AY164" s="19">
        <f>IF(OR($I164="REAL",$I164="INCURRIDO"),SUMIF(S!$O:$O,$I164&amp;$O164&amp;$Q164&amp;UPPER(TEXT(AY$4,"MMMMYYYY"))&amp;$Z164,IF($W$1="Pesos CLP",S!$AD:$AD,S!$AO:$AO)),0)</f>
        <v>0</v>
      </c>
      <c r="AZ164" s="19">
        <f>IF(OR($I164="REAL",$I164="INCURRIDO"),SUMIF(S!$O:$O,$I164&amp;$O164&amp;$Q164&amp;UPPER(TEXT(AZ$4,"MMMMYYYY"))&amp;$Z164,IF($W$1="Pesos CLP",S!$AD:$AD,S!$AO:$AO)),0)</f>
        <v>0</v>
      </c>
      <c r="BA164" s="19">
        <f>IF(OR($I164="REAL",$I164="INCURRIDO"),SUMIF(S!$O:$O,$I164&amp;$O164&amp;$Q164&amp;UPPER(TEXT(BA$4,"MMMMYYYY"))&amp;$Z164,IF($W$1="Pesos CLP",S!$AD:$AD,S!$AO:$AO)),0)</f>
        <v>0</v>
      </c>
      <c r="BB164" s="19">
        <f>IF(OR($I164="REAL",$I164="INCURRIDO"),SUMIF(S!$O:$O,$I164&amp;$O164&amp;$Q164&amp;UPPER(TEXT(BB$4,"MMMMYYYY"))&amp;$Z164,IF($W$1="Pesos CLP",S!$AD:$AD,S!$AO:$AO)),0)</f>
        <v>0</v>
      </c>
      <c r="BC164" s="19">
        <f>IF(OR($I164="REAL",$I164="INCURRIDO"),SUMIF(S!$O:$O,$I164&amp;$O164&amp;$Q164&amp;UPPER(TEXT(BC$4,"MMMMYYYY"))&amp;$Z164,IF($W$1="Pesos CLP",S!$AD:$AD,S!$AO:$AO)),0)</f>
        <v>0</v>
      </c>
      <c r="BD164" s="19">
        <f>IF(OR($I164="REAL",$I164="INCURRIDO"),SUMIF(S!$O:$O,$I164&amp;$O164&amp;$Q164&amp;UPPER(TEXT(BD$4,"MMMMYYYY"))&amp;$Z164,IF($W$1="Pesos CLP",S!$AD:$AD,S!$AO:$AO)),0)</f>
        <v>0</v>
      </c>
      <c r="BE164" s="19">
        <f>IF(OR($I164="REAL",$I164="INCURRIDO"),SUMIF(S!$O:$O,$I164&amp;$O164&amp;$Q164&amp;UPPER(TEXT(BE$4,"MMMMYYYY"))&amp;$Z164,IF($W$1="Pesos CLP",S!$AD:$AD,S!$AO:$AO)),0)</f>
        <v>0</v>
      </c>
      <c r="BF164" s="19">
        <f>IF(OR($I164="REAL",$I164="INCURRIDO"),SUMIF(S!$O:$O,$I164&amp;$O164&amp;$Q164&amp;UPPER(TEXT(BF$4,"MMMMYYYY"))&amp;$Z164,IF($W$1="Pesos CLP",S!$AD:$AD,S!$AO:$AO)),0)</f>
        <v>0</v>
      </c>
      <c r="BG164" s="19">
        <f>IF(OR($I164="REAL",$I164="INCURRIDO"),SUMIF(S!$O:$O,$I164&amp;$O164&amp;$Q164&amp;UPPER(TEXT(BG$4,"MMMMYYYY"))&amp;$Z164,IF($W$1="Pesos CLP",S!$AD:$AD,S!$AO:$AO)),0)</f>
        <v>0</v>
      </c>
      <c r="BH164" s="19">
        <f>IF(OR($I164="REAL",$I164="INCURRIDO"),SUMIF(S!$O:$O,$I164&amp;$O164&amp;$Q164&amp;UPPER(TEXT(BH$4,"MMMMYYYY"))&amp;$Z164,IF($W$1="Pesos CLP",S!$AD:$AD,S!$AO:$AO)),0)</f>
        <v>0</v>
      </c>
      <c r="BI164" s="19">
        <f>IF(OR($I164="REAL",$I164="INCURRIDO"),SUMIF(S!$O:$O,$I164&amp;$O164&amp;$Q164&amp;UPPER(TEXT(BI$4,"MMMMYYYY"))&amp;$Z164,IF($W$1="Pesos CLP",S!$AD:$AD,S!$AO:$AO)),0)</f>
        <v>0</v>
      </c>
      <c r="BJ164" s="19">
        <f>IF(OR($I164="REAL",$I164="INCURRIDO"),SUMIF(S!$O:$O,$I164&amp;$O164&amp;$Q164&amp;UPPER(TEXT(BJ$4,"MMMMYYYY"))&amp;$Z164,IF($W$1="Pesos CLP",S!$AD:$AD,S!$AO:$AO)),0)</f>
        <v>0</v>
      </c>
      <c r="BK164" s="19">
        <f>IF(OR($I164="REAL",$I164="INCURRIDO"),SUMIF(S!$O:$O,$I164&amp;$O164&amp;$Q164&amp;UPPER(TEXT(BK$4,"MMMMYYYY"))&amp;$Z164,IF($W$1="Pesos CLP",S!$AD:$AD,S!$AO:$AO)),0)</f>
        <v>0</v>
      </c>
      <c r="BL164" s="19">
        <f>IF(OR($I164="REAL",$I164="INCURRIDO"),SUMIF(S!$O:$O,$I164&amp;$O164&amp;$Q164&amp;UPPER(TEXT(BL$4,"MMMMYYYY"))&amp;$Z164,IF($W$1="Pesos CLP",S!$AD:$AD,S!$AO:$AO)),0)</f>
        <v>0</v>
      </c>
      <c r="BM164" s="19">
        <f>IF(OR($I164="REAL",$I164="INCURRIDO"),SUMIF(S!$O:$O,$I164&amp;$O164&amp;$Q164&amp;UPPER(TEXT(BM$4,"MMMMYYYY"))&amp;$Z164,IF($W$1="Pesos CLP",S!$AD:$AD,S!$AO:$AO)),0)</f>
        <v>0</v>
      </c>
      <c r="BN164" s="19">
        <f>IF(OR($I164="REAL",$I164="INCURRIDO"),SUMIF(S!$O:$O,$I164&amp;$O164&amp;$Q164&amp;UPPER(TEXT(BN$4,"MMMMYYYY"))&amp;$Z164,IF($W$1="Pesos CLP",S!$AD:$AD,S!$AO:$AO)),0)</f>
        <v>0</v>
      </c>
      <c r="BO164" s="19">
        <f>IF(OR($I164="REAL",$I164="INCURRIDO"),SUMIF(S!$O:$O,$I164&amp;$O164&amp;$Q164&amp;UPPER(TEXT(BO$4,"MMMMYYYY"))&amp;$Z164,IF($W$1="Pesos CLP",S!$AD:$AD,S!$AO:$AO)),0)</f>
        <v>0</v>
      </c>
      <c r="BP164" s="19">
        <f>IF(OR($I164="REAL",$I164="INCURRIDO"),SUMIF(S!$O:$O,$I164&amp;$O164&amp;$Q164&amp;UPPER(TEXT(BP$4,"MMMMYYYY"))&amp;$Z164,IF($W$1="Pesos CLP",S!$AD:$AD,S!$AO:$AO)),0)</f>
        <v>0</v>
      </c>
      <c r="BQ164" s="19">
        <f>IF(OR($I164="REAL",$I164="INCURRIDO"),SUMIF(S!$O:$O,$I164&amp;$O164&amp;$Q164&amp;UPPER(TEXT(BQ$4,"MMMMYYYY"))&amp;$Z164,IF($W$1="Pesos CLP",S!$AD:$AD,S!$AO:$AO)),0)</f>
        <v>0</v>
      </c>
      <c r="BR164" s="19">
        <f>IF(OR($I164="REAL",$I164="INCURRIDO"),SUMIF(S!$O:$O,$I164&amp;$O164&amp;$Q164&amp;UPPER(TEXT(BR$4,"MMMMYYYY"))&amp;$Z164,IF($W$1="Pesos CLP",S!$AD:$AD,S!$AO:$AO)),0)</f>
        <v>0</v>
      </c>
      <c r="BS164" s="19">
        <f>IF(OR($I164="REAL",$I164="INCURRIDO"),SUMIF(S!$O:$O,$I164&amp;$O164&amp;$Q164&amp;UPPER(TEXT(BS$4,"MMMMYYYY"))&amp;$Z164,IF($W$1="Pesos CLP",S!$AD:$AD,S!$AO:$AO)),0)</f>
        <v>0</v>
      </c>
      <c r="BT164" s="19">
        <f>IF(OR($I164="REAL",$I164="INCURRIDO"),SUMIF(S!$O:$O,$I164&amp;$O164&amp;$Q164&amp;UPPER(TEXT(BT$4,"MMMMYYYY"))&amp;$Z164,IF($W$1="Pesos CLP",S!$AD:$AD,S!$AO:$AO)),0)</f>
        <v>0</v>
      </c>
      <c r="BU164" s="19">
        <f>IF(OR($I164="REAL",$I164="INCURRIDO"),SUMIF(S!$O:$O,$I164&amp;$O164&amp;$Q164&amp;UPPER(TEXT(BU$4,"MMMMYYYY"))&amp;$Z164,IF($W$1="Pesos CLP",S!$AD:$AD,S!$AO:$AO)),0)</f>
        <v>0</v>
      </c>
      <c r="BV164" s="19">
        <f>IF(OR($I164="REAL",$I164="INCURRIDO"),SUMIF(S!$O:$O,$I164&amp;$O164&amp;$Q164&amp;UPPER(TEXT(BV$4,"MMMMYYYY"))&amp;$Z164,IF($W$1="Pesos CLP",S!$AD:$AD,S!$AO:$AO)),0)</f>
        <v>0</v>
      </c>
      <c r="BW164" s="19">
        <f>IF(OR($I164="REAL",$I164="INCURRIDO"),SUMIF(S!$O:$O,$I164&amp;$O164&amp;$Q164&amp;UPPER(TEXT(BW$4,"MMMMYYYY"))&amp;$Z164,IF($W$1="Pesos CLP",S!$AD:$AD,S!$AO:$AO)),0)</f>
        <v>0</v>
      </c>
      <c r="BX164" s="19">
        <f>IF(OR($I164="REAL",$I164="INCURRIDO"),SUMIF(S!$O:$O,$I164&amp;$O164&amp;$Q164&amp;UPPER(TEXT(BX$4,"MMMMYYYY"))&amp;$Z164,IF($W$1="Pesos CLP",S!$AD:$AD,S!$AO:$AO)),0)</f>
        <v>0</v>
      </c>
      <c r="BY164" s="19">
        <f>IF(OR($I164="REAL",$I164="INCURRIDO"),SUMIF(S!$O:$O,$I164&amp;$O164&amp;$Q164&amp;UPPER(TEXT(BY$4,"MMMMYYYY"))&amp;$Z164,IF($W$1="Pesos CLP",S!$AD:$AD,S!$AO:$AO)),0)</f>
        <v>0</v>
      </c>
      <c r="BZ164" s="19">
        <f>IF(OR($I164="REAL",$I164="INCURRIDO"),SUMIF(S!$O:$O,$I164&amp;$O164&amp;$Q164&amp;UPPER(TEXT(BZ$4,"MMMMYYYY"))&amp;$Z164,IF($W$1="Pesos CLP",S!$AD:$AD,S!$AO:$AO)),0)</f>
        <v>0</v>
      </c>
      <c r="CA164" s="19">
        <f>IF(OR($I164="REAL",$I164="INCURRIDO"),SUMIF(S!$O:$O,$I164&amp;$O164&amp;$Q164&amp;UPPER(TEXT(CA$4,"MMMMYYYY"))&amp;$Z164,IF($W$1="Pesos CLP",S!$AD:$AD,S!$AO:$AO)),0)</f>
        <v>0</v>
      </c>
      <c r="CB164" s="19">
        <f>IF(OR($I164="REAL",$I164="INCURRIDO"),SUMIF(S!$O:$O,$I164&amp;$O164&amp;$Q164&amp;UPPER(TEXT(CB$4,"MMMMYYYY"))&amp;$Z164,IF($W$1="Pesos CLP",S!$AD:$AD,S!$AO:$AO)),0)</f>
        <v>0</v>
      </c>
      <c r="CC164" s="19">
        <f>IF(OR($I164="REAL",$I164="INCURRIDO"),SUMIF(S!$O:$O,$I164&amp;$O164&amp;$Q164&amp;UPPER(TEXT(CC$4,"MMMMYYYY"))&amp;$Z164,IF($W$1="Pesos CLP",S!$AD:$AD,S!$AO:$AO)),0)</f>
        <v>0</v>
      </c>
      <c r="CD164" s="19">
        <f>IF(OR($I164="REAL",$I164="INCURRIDO"),SUMIF(S!$O:$O,$I164&amp;$O164&amp;$Q164&amp;UPPER(TEXT(CD$4,"MMMMYYYY"))&amp;$Z164,IF($W$1="Pesos CLP",S!$AD:$AD,S!$AO:$AO)),0)</f>
        <v>0</v>
      </c>
      <c r="CE164" s="19">
        <f>IF(OR($I164="REAL",$I164="INCURRIDO"),SUMIF(S!$O:$O,$I164&amp;$O164&amp;$Q164&amp;UPPER(TEXT(CE$4,"MMMMYYYY"))&amp;$Z164,IF($W$1="Pesos CLP",S!$AD:$AD,S!$AO:$AO)),0)</f>
        <v>0</v>
      </c>
      <c r="CF164" s="19">
        <f>IF(OR($I164="REAL",$I164="INCURRIDO"),SUMIF(S!$O:$O,$I164&amp;$O164&amp;$Q164&amp;UPPER(TEXT(CF$4,"MMMMYYYY"))&amp;$Z164,IF($W$1="Pesos CLP",S!$AD:$AD,S!$AO:$AO)),0)</f>
        <v>0</v>
      </c>
      <c r="CG164" s="19">
        <f>IF(OR($I164="REAL",$I164="INCURRIDO"),SUMIF(S!$O:$O,$I164&amp;$O164&amp;$Q164&amp;UPPER(TEXT(CG$4,"MMMMYYYY"))&amp;$Z164,IF($W$1="Pesos CLP",S!$AD:$AD,S!$AO:$AO)),0)</f>
        <v>0</v>
      </c>
      <c r="CH164" s="19">
        <f>IF(OR($I164="REAL",$I164="INCURRIDO"),SUMIF(S!$O:$O,$I164&amp;$O164&amp;$Q164&amp;UPPER(TEXT(CH$4,"MMMMYYYY"))&amp;$Z164,IF($W$1="Pesos CLP",S!$AD:$AD,S!$AO:$AO)),0)</f>
        <v>0</v>
      </c>
      <c r="CI164" s="19">
        <f>IF(OR($I164="REAL",$I164="INCURRIDO"),SUMIF(S!$O:$O,$I164&amp;$O164&amp;$Q164&amp;UPPER(TEXT(CI$4,"MMMMYYYY"))&amp;$Z164,IF($W$1="Pesos CLP",S!$AD:$AD,S!$AO:$AO)),0)</f>
        <v>0</v>
      </c>
      <c r="CJ164" s="19">
        <f>IF(OR($I164="REAL",$I164="INCURRIDO"),SUMIF(S!$O:$O,$I164&amp;$O164&amp;$Q164&amp;UPPER(TEXT(CJ$4,"MMMMYYYY"))&amp;$Z164,IF($W$1="Pesos CLP",S!$AD:$AD,S!$AO:$AO)),0)</f>
        <v>0</v>
      </c>
      <c r="CK164" s="378">
        <f t="shared" si="157"/>
        <v>0</v>
      </c>
      <c r="CL164" s="378">
        <f t="shared" si="157"/>
        <v>0</v>
      </c>
      <c r="CM164" s="378">
        <f t="shared" si="157"/>
        <v>0</v>
      </c>
      <c r="CN164" s="378">
        <f t="shared" si="157"/>
        <v>0</v>
      </c>
      <c r="CO164" s="378">
        <f t="shared" si="157"/>
        <v>0</v>
      </c>
      <c r="CP164" s="378">
        <f t="shared" si="157"/>
        <v>0</v>
      </c>
      <c r="CQ164" s="378">
        <f t="shared" si="157"/>
        <v>0</v>
      </c>
      <c r="CR164" s="378">
        <f t="shared" si="157"/>
        <v>0</v>
      </c>
      <c r="CS164" s="378">
        <f t="shared" si="158"/>
        <v>0</v>
      </c>
      <c r="CT164" s="378">
        <f t="shared" si="158"/>
        <v>0</v>
      </c>
      <c r="CU164" s="378">
        <f t="shared" si="158"/>
        <v>0</v>
      </c>
      <c r="CV164" s="378">
        <f t="shared" si="158"/>
        <v>0</v>
      </c>
      <c r="CW164" s="378">
        <f t="shared" si="158"/>
        <v>0</v>
      </c>
      <c r="CX164" s="378">
        <f t="shared" si="158"/>
        <v>290.47077125462579</v>
      </c>
      <c r="CY164" s="378">
        <f t="shared" si="158"/>
        <v>0</v>
      </c>
      <c r="CZ164" s="378">
        <f t="shared" si="158"/>
        <v>0</v>
      </c>
      <c r="DA164" s="378">
        <f t="shared" si="158"/>
        <v>0</v>
      </c>
      <c r="DB164" s="378">
        <f t="shared" si="158"/>
        <v>0</v>
      </c>
      <c r="DC164" s="378">
        <f t="shared" si="159"/>
        <v>0</v>
      </c>
      <c r="DD164" s="378">
        <f t="shared" si="159"/>
        <v>0</v>
      </c>
      <c r="DE164" s="378">
        <f t="shared" si="159"/>
        <v>0</v>
      </c>
      <c r="DF164" s="378">
        <f t="shared" si="159"/>
        <v>0</v>
      </c>
      <c r="DG164" s="378">
        <f t="shared" si="159"/>
        <v>0</v>
      </c>
      <c r="DH164" s="378">
        <f t="shared" si="159"/>
        <v>0</v>
      </c>
      <c r="DI164" s="378">
        <f t="shared" si="159"/>
        <v>0</v>
      </c>
      <c r="DJ164" s="378">
        <f t="shared" si="159"/>
        <v>0</v>
      </c>
      <c r="DK164" s="378">
        <f t="shared" si="159"/>
        <v>0</v>
      </c>
      <c r="DL164" s="378">
        <f t="shared" si="159"/>
        <v>0</v>
      </c>
      <c r="DM164" s="378">
        <f t="shared" si="159"/>
        <v>0</v>
      </c>
      <c r="DN164" s="378">
        <f t="shared" si="154"/>
        <v>0</v>
      </c>
      <c r="DO164" s="378">
        <f t="shared" si="154"/>
        <v>0</v>
      </c>
      <c r="DP164" s="378">
        <f t="shared" si="154"/>
        <v>0</v>
      </c>
      <c r="DQ164" s="378">
        <f t="shared" si="154"/>
        <v>0</v>
      </c>
      <c r="DR164" s="378">
        <f t="shared" si="154"/>
        <v>0</v>
      </c>
      <c r="DS164" s="378">
        <f t="shared" si="154"/>
        <v>0</v>
      </c>
      <c r="DT164" s="378">
        <f t="shared" si="154"/>
        <v>0</v>
      </c>
      <c r="DU164" s="378">
        <f t="shared" si="154"/>
        <v>0</v>
      </c>
      <c r="DV164" s="378">
        <f t="shared" si="154"/>
        <v>0</v>
      </c>
      <c r="DW164" s="378">
        <f t="shared" si="154"/>
        <v>0</v>
      </c>
      <c r="DX164" s="378">
        <f t="shared" si="155"/>
        <v>0</v>
      </c>
      <c r="DY164" s="378">
        <f t="shared" si="155"/>
        <v>0</v>
      </c>
      <c r="DZ164" s="378">
        <f t="shared" si="155"/>
        <v>0</v>
      </c>
      <c r="EA164" s="378">
        <f t="shared" si="155"/>
        <v>0</v>
      </c>
      <c r="EB164" s="378">
        <f t="shared" si="155"/>
        <v>0</v>
      </c>
      <c r="EC164" s="378">
        <f t="shared" si="155"/>
        <v>0</v>
      </c>
      <c r="ED164" s="378">
        <f t="shared" si="155"/>
        <v>0</v>
      </c>
      <c r="EE164" s="378">
        <f t="shared" si="155"/>
        <v>0</v>
      </c>
      <c r="EF164" s="378">
        <f t="shared" si="155"/>
        <v>0</v>
      </c>
      <c r="EG164" s="378">
        <f t="shared" si="155"/>
        <v>0</v>
      </c>
      <c r="EH164" s="378">
        <f t="shared" si="156"/>
        <v>0</v>
      </c>
      <c r="EI164" s="378">
        <f t="shared" si="156"/>
        <v>0</v>
      </c>
      <c r="EJ164" s="378">
        <f t="shared" si="156"/>
        <v>0</v>
      </c>
      <c r="EK164" s="378">
        <f t="shared" si="156"/>
        <v>0</v>
      </c>
      <c r="EL164" s="378">
        <f t="shared" si="156"/>
        <v>0</v>
      </c>
      <c r="EM164" s="378">
        <f t="shared" si="156"/>
        <v>0</v>
      </c>
      <c r="EN164" s="378">
        <f t="shared" si="156"/>
        <v>0</v>
      </c>
      <c r="EO164" s="378">
        <f t="shared" si="156"/>
        <v>0</v>
      </c>
      <c r="EP164" s="378">
        <f t="shared" si="156"/>
        <v>0</v>
      </c>
      <c r="EQ164" s="378">
        <f t="shared" si="156"/>
        <v>0</v>
      </c>
    </row>
    <row r="165" spans="1:147" x14ac:dyDescent="0.3">
      <c r="A165" s="368"/>
      <c r="B165" s="368"/>
      <c r="C165" s="368"/>
      <c r="D165" s="368">
        <f t="shared" si="136"/>
        <v>1.0658056259248334</v>
      </c>
      <c r="E165" s="368" t="str">
        <f>VLOOKUP(TEXT(Z165,0),'G2'!B:D,3,0)</f>
        <v>ME</v>
      </c>
      <c r="F165" s="816">
        <f t="shared" si="135"/>
        <v>0</v>
      </c>
      <c r="G165" s="755">
        <f t="shared" si="137"/>
        <v>0</v>
      </c>
      <c r="H165" s="756" t="s">
        <v>1190</v>
      </c>
      <c r="I165" s="370" t="s">
        <v>93</v>
      </c>
      <c r="J165" s="370" t="s">
        <v>22</v>
      </c>
      <c r="K165" s="368" t="s">
        <v>276</v>
      </c>
      <c r="L165" s="368" t="s">
        <v>619</v>
      </c>
      <c r="M165" s="369"/>
      <c r="N165" s="370" t="s">
        <v>1067</v>
      </c>
      <c r="O165" s="370" t="s">
        <v>276</v>
      </c>
      <c r="P165" s="643" t="s">
        <v>1166</v>
      </c>
      <c r="Q165" s="370" t="s">
        <v>695</v>
      </c>
      <c r="R165" s="370" t="s">
        <v>1047</v>
      </c>
      <c r="S165" s="376">
        <v>3</v>
      </c>
      <c r="T165" s="677">
        <v>46465</v>
      </c>
      <c r="U165" s="677">
        <v>46465</v>
      </c>
      <c r="V165" s="373"/>
      <c r="W165" s="374">
        <v>86371.822119322576</v>
      </c>
      <c r="X165" s="17" cm="1">
        <f t="array" ref="X165">+IF($W$1="Pesos CLP",W165,W165/TC)*MB_24A25</f>
        <v>98.478694527921576</v>
      </c>
      <c r="Y165" s="18">
        <f t="shared" si="107"/>
        <v>295.43608358376474</v>
      </c>
      <c r="Z165">
        <v>91243530</v>
      </c>
      <c r="AA165" s="19">
        <f>IF(OR($I165="REAL",$I165="INCURRIDO"),SUMIF(S!$O:$O,$I165&amp;$O165&amp;$Q165&amp;UPPER(TEXT(AA$4,"MMMMYYYY"))&amp;$Z165,IF($W$1="Pesos CLP",S!$AD:$AD,S!$AO:$AO)),0)</f>
        <v>0</v>
      </c>
      <c r="AB165" s="19">
        <f>IF(OR($I165="REAL",$I165="INCURRIDO"),SUMIF(S!$O:$O,$I165&amp;$O165&amp;$Q165&amp;UPPER(TEXT(AB$4,"MMMMYYYY"))&amp;$Z165,IF($W$1="Pesos CLP",S!$AD:$AD,S!$AO:$AO)),0)</f>
        <v>0</v>
      </c>
      <c r="AC165" s="19">
        <f>IF(OR($I165="REAL",$I165="INCURRIDO"),SUMIF(S!$O:$O,$I165&amp;$O165&amp;$Q165&amp;UPPER(TEXT(AC$4,"MMMMYYYY"))&amp;$Z165,IF($W$1="Pesos CLP",S!$AD:$AD,S!$AO:$AO)),0)</f>
        <v>0</v>
      </c>
      <c r="AD165" s="19">
        <f>IF(OR($I165="REAL",$I165="INCURRIDO"),SUMIF(S!$O:$O,$I165&amp;$O165&amp;$Q165&amp;UPPER(TEXT(AD$4,"MMMMYYYY"))&amp;$Z165,IF($W$1="Pesos CLP",S!$AD:$AD,S!$AO:$AO)),0)</f>
        <v>0</v>
      </c>
      <c r="AE165" s="19">
        <f>IF(OR($I165="REAL",$I165="INCURRIDO"),SUMIF(S!$O:$O,$I165&amp;$O165&amp;$Q165&amp;UPPER(TEXT(AE$4,"MMMMYYYY"))&amp;$Z165,IF($W$1="Pesos CLP",S!$AD:$AD,S!$AO:$AO)),0)</f>
        <v>0</v>
      </c>
      <c r="AF165" s="19">
        <f>IF(OR($I165="REAL",$I165="INCURRIDO"),SUMIF(S!$O:$O,$I165&amp;$O165&amp;$Q165&amp;UPPER(TEXT(AF$4,"MMMMYYYY"))&amp;$Z165,IF($W$1="Pesos CLP",S!$AD:$AD,S!$AO:$AO)),0)</f>
        <v>0</v>
      </c>
      <c r="AG165" s="19">
        <f>IF(OR($I165="REAL",$I165="INCURRIDO"),SUMIF(S!$O:$O,$I165&amp;$O165&amp;$Q165&amp;UPPER(TEXT(AG$4,"MMMMYYYY"))&amp;$Z165,IF($W$1="Pesos CLP",S!$AD:$AD,S!$AO:$AO)),0)</f>
        <v>0</v>
      </c>
      <c r="AH165" s="19">
        <f>IF(OR($I165="REAL",$I165="INCURRIDO"),SUMIF(S!$O:$O,$I165&amp;$O165&amp;$Q165&amp;UPPER(TEXT(AH$4,"MMMMYYYY"))&amp;$Z165,IF($W$1="Pesos CLP",S!$AD:$AD,S!$AO:$AO)),0)</f>
        <v>0</v>
      </c>
      <c r="AI165" s="19">
        <f>IF(OR($I165="REAL",$I165="INCURRIDO"),SUMIF(S!$O:$O,$I165&amp;$O165&amp;$Q165&amp;UPPER(TEXT(AI$4,"MMMMYYYY"))&amp;$Z165,IF($W$1="Pesos CLP",S!$AD:$AD,S!$AO:$AO)),0)</f>
        <v>0</v>
      </c>
      <c r="AJ165" s="19">
        <f>IF(OR($I165="REAL",$I165="INCURRIDO"),SUMIF(S!$O:$O,$I165&amp;$O165&amp;$Q165&amp;UPPER(TEXT(AJ$4,"MMMMYYYY"))&amp;$Z165,IF($W$1="Pesos CLP",S!$AD:$AD,S!$AO:$AO)),0)</f>
        <v>0</v>
      </c>
      <c r="AK165" s="19">
        <f>IF(OR($I165="REAL",$I165="INCURRIDO"),SUMIF(S!$O:$O,$I165&amp;$O165&amp;$Q165&amp;UPPER(TEXT(AK$4,"MMMMYYYY"))&amp;$Z165,IF($W$1="Pesos CLP",S!$AD:$AD,S!$AO:$AO)),0)</f>
        <v>0</v>
      </c>
      <c r="AL165" s="19">
        <f>IF(OR($I165="REAL",$I165="INCURRIDO"),SUMIF(S!$O:$O,$I165&amp;$O165&amp;$Q165&amp;UPPER(TEXT(AL$4,"MMMMYYYY"))&amp;$Z165,IF($W$1="Pesos CLP",S!$AD:$AD,S!$AO:$AO)),0)</f>
        <v>0</v>
      </c>
      <c r="AM165" s="19">
        <f>IF(OR($I165="REAL",$I165="INCURRIDO"),SUMIF(S!$O:$O,$I165&amp;$O165&amp;$Q165&amp;UPPER(TEXT(AM$4,"MMMMYYYY"))&amp;$Z165,IF($W$1="Pesos CLP",S!$AD:$AD,S!$AO:$AO)),0)</f>
        <v>0</v>
      </c>
      <c r="AN165" s="19">
        <f>IF(OR($I165="REAL",$I165="INCURRIDO"),SUMIF(S!$O:$O,$I165&amp;$O165&amp;$Q165&amp;UPPER(TEXT(AN$4,"MMMMYYYY"))&amp;$Z165,IF($W$1="Pesos CLP",S!$AD:$AD,S!$AO:$AO)),0)</f>
        <v>0</v>
      </c>
      <c r="AO165" s="19">
        <f>IF(OR($I165="REAL",$I165="INCURRIDO"),SUMIF(S!$O:$O,$I165&amp;$O165&amp;$Q165&amp;UPPER(TEXT(AO$4,"MMMMYYYY"))&amp;$Z165,IF($W$1="Pesos CLP",S!$AD:$AD,S!$AO:$AO)),0)</f>
        <v>0</v>
      </c>
      <c r="AP165" s="19">
        <f>IF(OR($I165="REAL",$I165="INCURRIDO"),SUMIF(S!$O:$O,$I165&amp;$O165&amp;$Q165&amp;UPPER(TEXT(AP$4,"MMMMYYYY"))&amp;$Z165,IF($W$1="Pesos CLP",S!$AD:$AD,S!$AO:$AO)),0)</f>
        <v>0</v>
      </c>
      <c r="AQ165" s="19">
        <f>IF(OR($I165="REAL",$I165="INCURRIDO"),SUMIF(S!$O:$O,$I165&amp;$O165&amp;$Q165&amp;UPPER(TEXT(AQ$4,"MMMMYYYY"))&amp;$Z165,IF($W$1="Pesos CLP",S!$AD:$AD,S!$AO:$AO)),0)</f>
        <v>0</v>
      </c>
      <c r="AR165" s="19">
        <f>IF(OR($I165="REAL",$I165="INCURRIDO"),SUMIF(S!$O:$O,$I165&amp;$O165&amp;$Q165&amp;UPPER(TEXT(AR$4,"MMMMYYYY"))&amp;$Z165,IF($W$1="Pesos CLP",S!$AD:$AD,S!$AO:$AO)),0)</f>
        <v>0</v>
      </c>
      <c r="AS165" s="19">
        <f>IF(OR($I165="REAL",$I165="INCURRIDO"),SUMIF(S!$O:$O,$I165&amp;$O165&amp;$Q165&amp;UPPER(TEXT(AS$4,"MMMMYYYY"))&amp;$Z165,IF($W$1="Pesos CLP",S!$AD:$AD,S!$AO:$AO)),0)</f>
        <v>0</v>
      </c>
      <c r="AT165" s="19">
        <f>IF(OR($I165="REAL",$I165="INCURRIDO"),SUMIF(S!$O:$O,$I165&amp;$O165&amp;$Q165&amp;UPPER(TEXT(AT$4,"MMMMYYYY"))&amp;$Z165,IF($W$1="Pesos CLP",S!$AD:$AD,S!$AO:$AO)),0)</f>
        <v>0</v>
      </c>
      <c r="AU165" s="19">
        <f>IF(OR($I165="REAL",$I165="INCURRIDO"),SUMIF(S!$O:$O,$I165&amp;$O165&amp;$Q165&amp;UPPER(TEXT(AU$4,"MMMMYYYY"))&amp;$Z165,IF($W$1="Pesos CLP",S!$AD:$AD,S!$AO:$AO)),0)</f>
        <v>0</v>
      </c>
      <c r="AV165" s="19">
        <f>IF(OR($I165="REAL",$I165="INCURRIDO"),SUMIF(S!$O:$O,$I165&amp;$O165&amp;$Q165&amp;UPPER(TEXT(AV$4,"MMMMYYYY"))&amp;$Z165,IF($W$1="Pesos CLP",S!$AD:$AD,S!$AO:$AO)),0)</f>
        <v>0</v>
      </c>
      <c r="AW165" s="19">
        <f>IF(OR($I165="REAL",$I165="INCURRIDO"),SUMIF(S!$O:$O,$I165&amp;$O165&amp;$Q165&amp;UPPER(TEXT(AW$4,"MMMMYYYY"))&amp;$Z165,IF($W$1="Pesos CLP",S!$AD:$AD,S!$AO:$AO)),0)</f>
        <v>0</v>
      </c>
      <c r="AX165" s="19">
        <f>IF(OR($I165="REAL",$I165="INCURRIDO"),SUMIF(S!$O:$O,$I165&amp;$O165&amp;$Q165&amp;UPPER(TEXT(AX$4,"MMMMYYYY"))&amp;$Z165,IF($W$1="Pesos CLP",S!$AD:$AD,S!$AO:$AO)),0)</f>
        <v>0</v>
      </c>
      <c r="AY165" s="19">
        <f>IF(OR($I165="REAL",$I165="INCURRIDO"),SUMIF(S!$O:$O,$I165&amp;$O165&amp;$Q165&amp;UPPER(TEXT(AY$4,"MMMMYYYY"))&amp;$Z165,IF($W$1="Pesos CLP",S!$AD:$AD,S!$AO:$AO)),0)</f>
        <v>0</v>
      </c>
      <c r="AZ165" s="19">
        <f>IF(OR($I165="REAL",$I165="INCURRIDO"),SUMIF(S!$O:$O,$I165&amp;$O165&amp;$Q165&amp;UPPER(TEXT(AZ$4,"MMMMYYYY"))&amp;$Z165,IF($W$1="Pesos CLP",S!$AD:$AD,S!$AO:$AO)),0)</f>
        <v>0</v>
      </c>
      <c r="BA165" s="19">
        <f>IF(OR($I165="REAL",$I165="INCURRIDO"),SUMIF(S!$O:$O,$I165&amp;$O165&amp;$Q165&amp;UPPER(TEXT(BA$4,"MMMMYYYY"))&amp;$Z165,IF($W$1="Pesos CLP",S!$AD:$AD,S!$AO:$AO)),0)</f>
        <v>0</v>
      </c>
      <c r="BB165" s="19">
        <f>IF(OR($I165="REAL",$I165="INCURRIDO"),SUMIF(S!$O:$O,$I165&amp;$O165&amp;$Q165&amp;UPPER(TEXT(BB$4,"MMMMYYYY"))&amp;$Z165,IF($W$1="Pesos CLP",S!$AD:$AD,S!$AO:$AO)),0)</f>
        <v>0</v>
      </c>
      <c r="BC165" s="19">
        <f>IF(OR($I165="REAL",$I165="INCURRIDO"),SUMIF(S!$O:$O,$I165&amp;$O165&amp;$Q165&amp;UPPER(TEXT(BC$4,"MMMMYYYY"))&amp;$Z165,IF($W$1="Pesos CLP",S!$AD:$AD,S!$AO:$AO)),0)</f>
        <v>0</v>
      </c>
      <c r="BD165" s="19">
        <f>IF(OR($I165="REAL",$I165="INCURRIDO"),SUMIF(S!$O:$O,$I165&amp;$O165&amp;$Q165&amp;UPPER(TEXT(BD$4,"MMMMYYYY"))&amp;$Z165,IF($W$1="Pesos CLP",S!$AD:$AD,S!$AO:$AO)),0)</f>
        <v>0</v>
      </c>
      <c r="BE165" s="19">
        <f>IF(OR($I165="REAL",$I165="INCURRIDO"),SUMIF(S!$O:$O,$I165&amp;$O165&amp;$Q165&amp;UPPER(TEXT(BE$4,"MMMMYYYY"))&amp;$Z165,IF($W$1="Pesos CLP",S!$AD:$AD,S!$AO:$AO)),0)</f>
        <v>0</v>
      </c>
      <c r="BF165" s="19">
        <f>IF(OR($I165="REAL",$I165="INCURRIDO"),SUMIF(S!$O:$O,$I165&amp;$O165&amp;$Q165&amp;UPPER(TEXT(BF$4,"MMMMYYYY"))&amp;$Z165,IF($W$1="Pesos CLP",S!$AD:$AD,S!$AO:$AO)),0)</f>
        <v>0</v>
      </c>
      <c r="BG165" s="19">
        <f>IF(OR($I165="REAL",$I165="INCURRIDO"),SUMIF(S!$O:$O,$I165&amp;$O165&amp;$Q165&amp;UPPER(TEXT(BG$4,"MMMMYYYY"))&amp;$Z165,IF($W$1="Pesos CLP",S!$AD:$AD,S!$AO:$AO)),0)</f>
        <v>0</v>
      </c>
      <c r="BH165" s="19">
        <f>IF(OR($I165="REAL",$I165="INCURRIDO"),SUMIF(S!$O:$O,$I165&amp;$O165&amp;$Q165&amp;UPPER(TEXT(BH$4,"MMMMYYYY"))&amp;$Z165,IF($W$1="Pesos CLP",S!$AD:$AD,S!$AO:$AO)),0)</f>
        <v>0</v>
      </c>
      <c r="BI165" s="19">
        <f>IF(OR($I165="REAL",$I165="INCURRIDO"),SUMIF(S!$O:$O,$I165&amp;$O165&amp;$Q165&amp;UPPER(TEXT(BI$4,"MMMMYYYY"))&amp;$Z165,IF($W$1="Pesos CLP",S!$AD:$AD,S!$AO:$AO)),0)</f>
        <v>0</v>
      </c>
      <c r="BJ165" s="19">
        <f>IF(OR($I165="REAL",$I165="INCURRIDO"),SUMIF(S!$O:$O,$I165&amp;$O165&amp;$Q165&amp;UPPER(TEXT(BJ$4,"MMMMYYYY"))&amp;$Z165,IF($W$1="Pesos CLP",S!$AD:$AD,S!$AO:$AO)),0)</f>
        <v>0</v>
      </c>
      <c r="BK165" s="19">
        <f>IF(OR($I165="REAL",$I165="INCURRIDO"),SUMIF(S!$O:$O,$I165&amp;$O165&amp;$Q165&amp;UPPER(TEXT(BK$4,"MMMMYYYY"))&amp;$Z165,IF($W$1="Pesos CLP",S!$AD:$AD,S!$AO:$AO)),0)</f>
        <v>0</v>
      </c>
      <c r="BL165" s="19">
        <f>IF(OR($I165="REAL",$I165="INCURRIDO"),SUMIF(S!$O:$O,$I165&amp;$O165&amp;$Q165&amp;UPPER(TEXT(BL$4,"MMMMYYYY"))&amp;$Z165,IF($W$1="Pesos CLP",S!$AD:$AD,S!$AO:$AO)),0)</f>
        <v>0</v>
      </c>
      <c r="BM165" s="19">
        <f>IF(OR($I165="REAL",$I165="INCURRIDO"),SUMIF(S!$O:$O,$I165&amp;$O165&amp;$Q165&amp;UPPER(TEXT(BM$4,"MMMMYYYY"))&amp;$Z165,IF($W$1="Pesos CLP",S!$AD:$AD,S!$AO:$AO)),0)</f>
        <v>0</v>
      </c>
      <c r="BN165" s="19">
        <f>IF(OR($I165="REAL",$I165="INCURRIDO"),SUMIF(S!$O:$O,$I165&amp;$O165&amp;$Q165&amp;UPPER(TEXT(BN$4,"MMMMYYYY"))&amp;$Z165,IF($W$1="Pesos CLP",S!$AD:$AD,S!$AO:$AO)),0)</f>
        <v>0</v>
      </c>
      <c r="BO165" s="19">
        <f>IF(OR($I165="REAL",$I165="INCURRIDO"),SUMIF(S!$O:$O,$I165&amp;$O165&amp;$Q165&amp;UPPER(TEXT(BO$4,"MMMMYYYY"))&amp;$Z165,IF($W$1="Pesos CLP",S!$AD:$AD,S!$AO:$AO)),0)</f>
        <v>0</v>
      </c>
      <c r="BP165" s="19">
        <f>IF(OR($I165="REAL",$I165="INCURRIDO"),SUMIF(S!$O:$O,$I165&amp;$O165&amp;$Q165&amp;UPPER(TEXT(BP$4,"MMMMYYYY"))&amp;$Z165,IF($W$1="Pesos CLP",S!$AD:$AD,S!$AO:$AO)),0)</f>
        <v>0</v>
      </c>
      <c r="BQ165" s="19">
        <f>IF(OR($I165="REAL",$I165="INCURRIDO"),SUMIF(S!$O:$O,$I165&amp;$O165&amp;$Q165&amp;UPPER(TEXT(BQ$4,"MMMMYYYY"))&amp;$Z165,IF($W$1="Pesos CLP",S!$AD:$AD,S!$AO:$AO)),0)</f>
        <v>0</v>
      </c>
      <c r="BR165" s="19">
        <f>IF(OR($I165="REAL",$I165="INCURRIDO"),SUMIF(S!$O:$O,$I165&amp;$O165&amp;$Q165&amp;UPPER(TEXT(BR$4,"MMMMYYYY"))&amp;$Z165,IF($W$1="Pesos CLP",S!$AD:$AD,S!$AO:$AO)),0)</f>
        <v>0</v>
      </c>
      <c r="BS165" s="19">
        <f>IF(OR($I165="REAL",$I165="INCURRIDO"),SUMIF(S!$O:$O,$I165&amp;$O165&amp;$Q165&amp;UPPER(TEXT(BS$4,"MMMMYYYY"))&amp;$Z165,IF($W$1="Pesos CLP",S!$AD:$AD,S!$AO:$AO)),0)</f>
        <v>0</v>
      </c>
      <c r="BT165" s="19">
        <f>IF(OR($I165="REAL",$I165="INCURRIDO"),SUMIF(S!$O:$O,$I165&amp;$O165&amp;$Q165&amp;UPPER(TEXT(BT$4,"MMMMYYYY"))&amp;$Z165,IF($W$1="Pesos CLP",S!$AD:$AD,S!$AO:$AO)),0)</f>
        <v>0</v>
      </c>
      <c r="BU165" s="19">
        <f>IF(OR($I165="REAL",$I165="INCURRIDO"),SUMIF(S!$O:$O,$I165&amp;$O165&amp;$Q165&amp;UPPER(TEXT(BU$4,"MMMMYYYY"))&amp;$Z165,IF($W$1="Pesos CLP",S!$AD:$AD,S!$AO:$AO)),0)</f>
        <v>0</v>
      </c>
      <c r="BV165" s="19">
        <f>IF(OR($I165="REAL",$I165="INCURRIDO"),SUMIF(S!$O:$O,$I165&amp;$O165&amp;$Q165&amp;UPPER(TEXT(BV$4,"MMMMYYYY"))&amp;$Z165,IF($W$1="Pesos CLP",S!$AD:$AD,S!$AO:$AO)),0)</f>
        <v>0</v>
      </c>
      <c r="BW165" s="19">
        <f>IF(OR($I165="REAL",$I165="INCURRIDO"),SUMIF(S!$O:$O,$I165&amp;$O165&amp;$Q165&amp;UPPER(TEXT(BW$4,"MMMMYYYY"))&amp;$Z165,IF($W$1="Pesos CLP",S!$AD:$AD,S!$AO:$AO)),0)</f>
        <v>0</v>
      </c>
      <c r="BX165" s="19">
        <f>IF(OR($I165="REAL",$I165="INCURRIDO"),SUMIF(S!$O:$O,$I165&amp;$O165&amp;$Q165&amp;UPPER(TEXT(BX$4,"MMMMYYYY"))&amp;$Z165,IF($W$1="Pesos CLP",S!$AD:$AD,S!$AO:$AO)),0)</f>
        <v>0</v>
      </c>
      <c r="BY165" s="19">
        <f>IF(OR($I165="REAL",$I165="INCURRIDO"),SUMIF(S!$O:$O,$I165&amp;$O165&amp;$Q165&amp;UPPER(TEXT(BY$4,"MMMMYYYY"))&amp;$Z165,IF($W$1="Pesos CLP",S!$AD:$AD,S!$AO:$AO)),0)</f>
        <v>0</v>
      </c>
      <c r="BZ165" s="19">
        <f>IF(OR($I165="REAL",$I165="INCURRIDO"),SUMIF(S!$O:$O,$I165&amp;$O165&amp;$Q165&amp;UPPER(TEXT(BZ$4,"MMMMYYYY"))&amp;$Z165,IF($W$1="Pesos CLP",S!$AD:$AD,S!$AO:$AO)),0)</f>
        <v>0</v>
      </c>
      <c r="CA165" s="19">
        <f>IF(OR($I165="REAL",$I165="INCURRIDO"),SUMIF(S!$O:$O,$I165&amp;$O165&amp;$Q165&amp;UPPER(TEXT(CA$4,"MMMMYYYY"))&amp;$Z165,IF($W$1="Pesos CLP",S!$AD:$AD,S!$AO:$AO)),0)</f>
        <v>0</v>
      </c>
      <c r="CB165" s="19">
        <f>IF(OR($I165="REAL",$I165="INCURRIDO"),SUMIF(S!$O:$O,$I165&amp;$O165&amp;$Q165&amp;UPPER(TEXT(CB$4,"MMMMYYYY"))&amp;$Z165,IF($W$1="Pesos CLP",S!$AD:$AD,S!$AO:$AO)),0)</f>
        <v>0</v>
      </c>
      <c r="CC165" s="19">
        <f>IF(OR($I165="REAL",$I165="INCURRIDO"),SUMIF(S!$O:$O,$I165&amp;$O165&amp;$Q165&amp;UPPER(TEXT(CC$4,"MMMMYYYY"))&amp;$Z165,IF($W$1="Pesos CLP",S!$AD:$AD,S!$AO:$AO)),0)</f>
        <v>0</v>
      </c>
      <c r="CD165" s="19">
        <f>IF(OR($I165="REAL",$I165="INCURRIDO"),SUMIF(S!$O:$O,$I165&amp;$O165&amp;$Q165&amp;UPPER(TEXT(CD$4,"MMMMYYYY"))&amp;$Z165,IF($W$1="Pesos CLP",S!$AD:$AD,S!$AO:$AO)),0)</f>
        <v>0</v>
      </c>
      <c r="CE165" s="19">
        <f>IF(OR($I165="REAL",$I165="INCURRIDO"),SUMIF(S!$O:$O,$I165&amp;$O165&amp;$Q165&amp;UPPER(TEXT(CE$4,"MMMMYYYY"))&amp;$Z165,IF($W$1="Pesos CLP",S!$AD:$AD,S!$AO:$AO)),0)</f>
        <v>0</v>
      </c>
      <c r="CF165" s="19">
        <f>IF(OR($I165="REAL",$I165="INCURRIDO"),SUMIF(S!$O:$O,$I165&amp;$O165&amp;$Q165&amp;UPPER(TEXT(CF$4,"MMMMYYYY"))&amp;$Z165,IF($W$1="Pesos CLP",S!$AD:$AD,S!$AO:$AO)),0)</f>
        <v>0</v>
      </c>
      <c r="CG165" s="19">
        <f>IF(OR($I165="REAL",$I165="INCURRIDO"),SUMIF(S!$O:$O,$I165&amp;$O165&amp;$Q165&amp;UPPER(TEXT(CG$4,"MMMMYYYY"))&amp;$Z165,IF($W$1="Pesos CLP",S!$AD:$AD,S!$AO:$AO)),0)</f>
        <v>0</v>
      </c>
      <c r="CH165" s="19">
        <f>IF(OR($I165="REAL",$I165="INCURRIDO"),SUMIF(S!$O:$O,$I165&amp;$O165&amp;$Q165&amp;UPPER(TEXT(CH$4,"MMMMYYYY"))&amp;$Z165,IF($W$1="Pesos CLP",S!$AD:$AD,S!$AO:$AO)),0)</f>
        <v>0</v>
      </c>
      <c r="CI165" s="19">
        <f>IF(OR($I165="REAL",$I165="INCURRIDO"),SUMIF(S!$O:$O,$I165&amp;$O165&amp;$Q165&amp;UPPER(TEXT(CI$4,"MMMMYYYY"))&amp;$Z165,IF($W$1="Pesos CLP",S!$AD:$AD,S!$AO:$AO)),0)</f>
        <v>0</v>
      </c>
      <c r="CJ165" s="19">
        <f>IF(OR($I165="REAL",$I165="INCURRIDO"),SUMIF(S!$O:$O,$I165&amp;$O165&amp;$Q165&amp;UPPER(TEXT(CJ$4,"MMMMYYYY"))&amp;$Z165,IF($W$1="Pesos CLP",S!$AD:$AD,S!$AO:$AO)),0)</f>
        <v>0</v>
      </c>
      <c r="CK165" s="378">
        <f t="shared" si="157"/>
        <v>0</v>
      </c>
      <c r="CL165" s="378">
        <f t="shared" si="157"/>
        <v>0</v>
      </c>
      <c r="CM165" s="378">
        <f t="shared" si="157"/>
        <v>0</v>
      </c>
      <c r="CN165" s="378">
        <f t="shared" si="157"/>
        <v>0</v>
      </c>
      <c r="CO165" s="378">
        <f t="shared" si="157"/>
        <v>0</v>
      </c>
      <c r="CP165" s="378">
        <f t="shared" si="157"/>
        <v>0</v>
      </c>
      <c r="CQ165" s="378">
        <f t="shared" si="157"/>
        <v>0</v>
      </c>
      <c r="CR165" s="378">
        <f t="shared" si="157"/>
        <v>0</v>
      </c>
      <c r="CS165" s="378">
        <f t="shared" si="158"/>
        <v>0</v>
      </c>
      <c r="CT165" s="378">
        <f t="shared" si="158"/>
        <v>0</v>
      </c>
      <c r="CU165" s="378">
        <f t="shared" si="158"/>
        <v>0</v>
      </c>
      <c r="CV165" s="378">
        <f t="shared" si="158"/>
        <v>0</v>
      </c>
      <c r="CW165" s="378">
        <f t="shared" si="158"/>
        <v>0</v>
      </c>
      <c r="CX165" s="378">
        <f t="shared" si="158"/>
        <v>295.43608358376474</v>
      </c>
      <c r="CY165" s="378">
        <f t="shared" si="158"/>
        <v>0</v>
      </c>
      <c r="CZ165" s="378">
        <f t="shared" si="158"/>
        <v>0</v>
      </c>
      <c r="DA165" s="378">
        <f t="shared" si="158"/>
        <v>0</v>
      </c>
      <c r="DB165" s="378">
        <f t="shared" si="158"/>
        <v>0</v>
      </c>
      <c r="DC165" s="378">
        <f t="shared" si="159"/>
        <v>0</v>
      </c>
      <c r="DD165" s="378">
        <f t="shared" si="159"/>
        <v>0</v>
      </c>
      <c r="DE165" s="378">
        <f t="shared" si="159"/>
        <v>0</v>
      </c>
      <c r="DF165" s="378">
        <f t="shared" si="159"/>
        <v>0</v>
      </c>
      <c r="DG165" s="378">
        <f t="shared" si="159"/>
        <v>0</v>
      </c>
      <c r="DH165" s="378">
        <f t="shared" si="159"/>
        <v>0</v>
      </c>
      <c r="DI165" s="378">
        <f t="shared" si="159"/>
        <v>0</v>
      </c>
      <c r="DJ165" s="378">
        <f t="shared" si="159"/>
        <v>0</v>
      </c>
      <c r="DK165" s="378">
        <f t="shared" si="159"/>
        <v>0</v>
      </c>
      <c r="DL165" s="378">
        <f t="shared" si="159"/>
        <v>0</v>
      </c>
      <c r="DM165" s="378">
        <f t="shared" si="159"/>
        <v>0</v>
      </c>
      <c r="DN165" s="378">
        <f t="shared" si="154"/>
        <v>0</v>
      </c>
      <c r="DO165" s="378">
        <f t="shared" si="154"/>
        <v>0</v>
      </c>
      <c r="DP165" s="378">
        <f t="shared" si="154"/>
        <v>0</v>
      </c>
      <c r="DQ165" s="378">
        <f t="shared" si="154"/>
        <v>0</v>
      </c>
      <c r="DR165" s="378">
        <f t="shared" si="154"/>
        <v>0</v>
      </c>
      <c r="DS165" s="378">
        <f t="shared" si="154"/>
        <v>0</v>
      </c>
      <c r="DT165" s="378">
        <f t="shared" si="154"/>
        <v>0</v>
      </c>
      <c r="DU165" s="378">
        <f t="shared" si="154"/>
        <v>0</v>
      </c>
      <c r="DV165" s="378">
        <f t="shared" si="154"/>
        <v>0</v>
      </c>
      <c r="DW165" s="378">
        <f t="shared" si="154"/>
        <v>0</v>
      </c>
      <c r="DX165" s="378">
        <f t="shared" si="155"/>
        <v>0</v>
      </c>
      <c r="DY165" s="378">
        <f t="shared" si="155"/>
        <v>0</v>
      </c>
      <c r="DZ165" s="378">
        <f t="shared" si="155"/>
        <v>0</v>
      </c>
      <c r="EA165" s="378">
        <f t="shared" si="155"/>
        <v>0</v>
      </c>
      <c r="EB165" s="378">
        <f t="shared" si="155"/>
        <v>0</v>
      </c>
      <c r="EC165" s="378">
        <f t="shared" si="155"/>
        <v>0</v>
      </c>
      <c r="ED165" s="378">
        <f t="shared" si="155"/>
        <v>0</v>
      </c>
      <c r="EE165" s="378">
        <f t="shared" si="155"/>
        <v>0</v>
      </c>
      <c r="EF165" s="378">
        <f t="shared" si="155"/>
        <v>0</v>
      </c>
      <c r="EG165" s="378">
        <f t="shared" si="155"/>
        <v>0</v>
      </c>
      <c r="EH165" s="378">
        <f t="shared" si="156"/>
        <v>0</v>
      </c>
      <c r="EI165" s="378">
        <f t="shared" si="156"/>
        <v>0</v>
      </c>
      <c r="EJ165" s="378">
        <f t="shared" si="156"/>
        <v>0</v>
      </c>
      <c r="EK165" s="378">
        <f t="shared" si="156"/>
        <v>0</v>
      </c>
      <c r="EL165" s="378">
        <f t="shared" si="156"/>
        <v>0</v>
      </c>
      <c r="EM165" s="378">
        <f t="shared" si="156"/>
        <v>0</v>
      </c>
      <c r="EN165" s="378">
        <f t="shared" si="156"/>
        <v>0</v>
      </c>
      <c r="EO165" s="378">
        <f t="shared" si="156"/>
        <v>0</v>
      </c>
      <c r="EP165" s="378">
        <f t="shared" si="156"/>
        <v>0</v>
      </c>
      <c r="EQ165" s="378">
        <f t="shared" si="156"/>
        <v>0</v>
      </c>
    </row>
    <row r="166" spans="1:147" x14ac:dyDescent="0.3">
      <c r="A166" s="368"/>
      <c r="B166" s="368"/>
      <c r="C166" s="368"/>
      <c r="D166" s="368">
        <f t="shared" si="136"/>
        <v>1.0658056259248334</v>
      </c>
      <c r="E166" s="368" t="str">
        <f>VLOOKUP(TEXT(Z166,0),'G2'!B:D,3,0)</f>
        <v>ME</v>
      </c>
      <c r="F166" s="816">
        <f t="shared" si="135"/>
        <v>0</v>
      </c>
      <c r="G166" s="755">
        <f t="shared" si="137"/>
        <v>0</v>
      </c>
      <c r="H166" s="756" t="s">
        <v>1190</v>
      </c>
      <c r="I166" s="370" t="s">
        <v>93</v>
      </c>
      <c r="J166" s="370" t="s">
        <v>22</v>
      </c>
      <c r="K166" s="368" t="s">
        <v>276</v>
      </c>
      <c r="L166" s="368" t="s">
        <v>619</v>
      </c>
      <c r="M166" s="369"/>
      <c r="N166" s="370" t="s">
        <v>1068</v>
      </c>
      <c r="O166" s="370" t="s">
        <v>276</v>
      </c>
      <c r="P166" s="643" t="s">
        <v>1166</v>
      </c>
      <c r="Q166" s="370" t="s">
        <v>695</v>
      </c>
      <c r="R166" s="370" t="s">
        <v>985</v>
      </c>
      <c r="S166" s="376">
        <v>3</v>
      </c>
      <c r="T166" s="677">
        <v>46831</v>
      </c>
      <c r="U166" s="677">
        <v>46831</v>
      </c>
      <c r="V166" s="373"/>
      <c r="W166" s="374">
        <v>3825280.8403955679</v>
      </c>
      <c r="X166" s="17" cm="1">
        <f t="array" ref="X166">+IF($W$1="Pesos CLP",W166,W166/TC)*MB_24A25</f>
        <v>4361.476394979878</v>
      </c>
      <c r="Y166" s="18">
        <f t="shared" si="107"/>
        <v>13084.429184939634</v>
      </c>
      <c r="Z166">
        <v>91243530</v>
      </c>
      <c r="AA166" s="19">
        <f>IF(OR($I166="REAL",$I166="INCURRIDO"),SUMIF(S!$O:$O,$I166&amp;$O166&amp;$Q166&amp;UPPER(TEXT(AA$4,"MMMMYYYY"))&amp;$Z166,IF($W$1="Pesos CLP",S!$AD:$AD,S!$AO:$AO)),0)</f>
        <v>0</v>
      </c>
      <c r="AB166" s="19">
        <f>IF(OR($I166="REAL",$I166="INCURRIDO"),SUMIF(S!$O:$O,$I166&amp;$O166&amp;$Q166&amp;UPPER(TEXT(AB$4,"MMMMYYYY"))&amp;$Z166,IF($W$1="Pesos CLP",S!$AD:$AD,S!$AO:$AO)),0)</f>
        <v>0</v>
      </c>
      <c r="AC166" s="19">
        <f>IF(OR($I166="REAL",$I166="INCURRIDO"),SUMIF(S!$O:$O,$I166&amp;$O166&amp;$Q166&amp;UPPER(TEXT(AC$4,"MMMMYYYY"))&amp;$Z166,IF($W$1="Pesos CLP",S!$AD:$AD,S!$AO:$AO)),0)</f>
        <v>0</v>
      </c>
      <c r="AD166" s="19">
        <f>IF(OR($I166="REAL",$I166="INCURRIDO"),SUMIF(S!$O:$O,$I166&amp;$O166&amp;$Q166&amp;UPPER(TEXT(AD$4,"MMMMYYYY"))&amp;$Z166,IF($W$1="Pesos CLP",S!$AD:$AD,S!$AO:$AO)),0)</f>
        <v>0</v>
      </c>
      <c r="AE166" s="19">
        <f>IF(OR($I166="REAL",$I166="INCURRIDO"),SUMIF(S!$O:$O,$I166&amp;$O166&amp;$Q166&amp;UPPER(TEXT(AE$4,"MMMMYYYY"))&amp;$Z166,IF($W$1="Pesos CLP",S!$AD:$AD,S!$AO:$AO)),0)</f>
        <v>0</v>
      </c>
      <c r="AF166" s="19">
        <f>IF(OR($I166="REAL",$I166="INCURRIDO"),SUMIF(S!$O:$O,$I166&amp;$O166&amp;$Q166&amp;UPPER(TEXT(AF$4,"MMMMYYYY"))&amp;$Z166,IF($W$1="Pesos CLP",S!$AD:$AD,S!$AO:$AO)),0)</f>
        <v>0</v>
      </c>
      <c r="AG166" s="19">
        <f>IF(OR($I166="REAL",$I166="INCURRIDO"),SUMIF(S!$O:$O,$I166&amp;$O166&amp;$Q166&amp;UPPER(TEXT(AG$4,"MMMMYYYY"))&amp;$Z166,IF($W$1="Pesos CLP",S!$AD:$AD,S!$AO:$AO)),0)</f>
        <v>0</v>
      </c>
      <c r="AH166" s="19">
        <f>IF(OR($I166="REAL",$I166="INCURRIDO"),SUMIF(S!$O:$O,$I166&amp;$O166&amp;$Q166&amp;UPPER(TEXT(AH$4,"MMMMYYYY"))&amp;$Z166,IF($W$1="Pesos CLP",S!$AD:$AD,S!$AO:$AO)),0)</f>
        <v>0</v>
      </c>
      <c r="AI166" s="19">
        <f>IF(OR($I166="REAL",$I166="INCURRIDO"),SUMIF(S!$O:$O,$I166&amp;$O166&amp;$Q166&amp;UPPER(TEXT(AI$4,"MMMMYYYY"))&amp;$Z166,IF($W$1="Pesos CLP",S!$AD:$AD,S!$AO:$AO)),0)</f>
        <v>0</v>
      </c>
      <c r="AJ166" s="19">
        <f>IF(OR($I166="REAL",$I166="INCURRIDO"),SUMIF(S!$O:$O,$I166&amp;$O166&amp;$Q166&amp;UPPER(TEXT(AJ$4,"MMMMYYYY"))&amp;$Z166,IF($W$1="Pesos CLP",S!$AD:$AD,S!$AO:$AO)),0)</f>
        <v>0</v>
      </c>
      <c r="AK166" s="19">
        <f>IF(OR($I166="REAL",$I166="INCURRIDO"),SUMIF(S!$O:$O,$I166&amp;$O166&amp;$Q166&amp;UPPER(TEXT(AK$4,"MMMMYYYY"))&amp;$Z166,IF($W$1="Pesos CLP",S!$AD:$AD,S!$AO:$AO)),0)</f>
        <v>0</v>
      </c>
      <c r="AL166" s="19">
        <f>IF(OR($I166="REAL",$I166="INCURRIDO"),SUMIF(S!$O:$O,$I166&amp;$O166&amp;$Q166&amp;UPPER(TEXT(AL$4,"MMMMYYYY"))&amp;$Z166,IF($W$1="Pesos CLP",S!$AD:$AD,S!$AO:$AO)),0)</f>
        <v>0</v>
      </c>
      <c r="AM166" s="19">
        <f>IF(OR($I166="REAL",$I166="INCURRIDO"),SUMIF(S!$O:$O,$I166&amp;$O166&amp;$Q166&amp;UPPER(TEXT(AM$4,"MMMMYYYY"))&amp;$Z166,IF($W$1="Pesos CLP",S!$AD:$AD,S!$AO:$AO)),0)</f>
        <v>0</v>
      </c>
      <c r="AN166" s="19">
        <f>IF(OR($I166="REAL",$I166="INCURRIDO"),SUMIF(S!$O:$O,$I166&amp;$O166&amp;$Q166&amp;UPPER(TEXT(AN$4,"MMMMYYYY"))&amp;$Z166,IF($W$1="Pesos CLP",S!$AD:$AD,S!$AO:$AO)),0)</f>
        <v>0</v>
      </c>
      <c r="AO166" s="19">
        <f>IF(OR($I166="REAL",$I166="INCURRIDO"),SUMIF(S!$O:$O,$I166&amp;$O166&amp;$Q166&amp;UPPER(TEXT(AO$4,"MMMMYYYY"))&amp;$Z166,IF($W$1="Pesos CLP",S!$AD:$AD,S!$AO:$AO)),0)</f>
        <v>0</v>
      </c>
      <c r="AP166" s="19">
        <f>IF(OR($I166="REAL",$I166="INCURRIDO"),SUMIF(S!$O:$O,$I166&amp;$O166&amp;$Q166&amp;UPPER(TEXT(AP$4,"MMMMYYYY"))&amp;$Z166,IF($W$1="Pesos CLP",S!$AD:$AD,S!$AO:$AO)),0)</f>
        <v>0</v>
      </c>
      <c r="AQ166" s="19">
        <f>IF(OR($I166="REAL",$I166="INCURRIDO"),SUMIF(S!$O:$O,$I166&amp;$O166&amp;$Q166&amp;UPPER(TEXT(AQ$4,"MMMMYYYY"))&amp;$Z166,IF($W$1="Pesos CLP",S!$AD:$AD,S!$AO:$AO)),0)</f>
        <v>0</v>
      </c>
      <c r="AR166" s="19">
        <f>IF(OR($I166="REAL",$I166="INCURRIDO"),SUMIF(S!$O:$O,$I166&amp;$O166&amp;$Q166&amp;UPPER(TEXT(AR$4,"MMMMYYYY"))&amp;$Z166,IF($W$1="Pesos CLP",S!$AD:$AD,S!$AO:$AO)),0)</f>
        <v>0</v>
      </c>
      <c r="AS166" s="19">
        <f>IF(OR($I166="REAL",$I166="INCURRIDO"),SUMIF(S!$O:$O,$I166&amp;$O166&amp;$Q166&amp;UPPER(TEXT(AS$4,"MMMMYYYY"))&amp;$Z166,IF($W$1="Pesos CLP",S!$AD:$AD,S!$AO:$AO)),0)</f>
        <v>0</v>
      </c>
      <c r="AT166" s="19">
        <f>IF(OR($I166="REAL",$I166="INCURRIDO"),SUMIF(S!$O:$O,$I166&amp;$O166&amp;$Q166&amp;UPPER(TEXT(AT$4,"MMMMYYYY"))&amp;$Z166,IF($W$1="Pesos CLP",S!$AD:$AD,S!$AO:$AO)),0)</f>
        <v>0</v>
      </c>
      <c r="AU166" s="19">
        <f>IF(OR($I166="REAL",$I166="INCURRIDO"),SUMIF(S!$O:$O,$I166&amp;$O166&amp;$Q166&amp;UPPER(TEXT(AU$4,"MMMMYYYY"))&amp;$Z166,IF($W$1="Pesos CLP",S!$AD:$AD,S!$AO:$AO)),0)</f>
        <v>0</v>
      </c>
      <c r="AV166" s="19">
        <f>IF(OR($I166="REAL",$I166="INCURRIDO"),SUMIF(S!$O:$O,$I166&amp;$O166&amp;$Q166&amp;UPPER(TEXT(AV$4,"MMMMYYYY"))&amp;$Z166,IF($W$1="Pesos CLP",S!$AD:$AD,S!$AO:$AO)),0)</f>
        <v>0</v>
      </c>
      <c r="AW166" s="19">
        <f>IF(OR($I166="REAL",$I166="INCURRIDO"),SUMIF(S!$O:$O,$I166&amp;$O166&amp;$Q166&amp;UPPER(TEXT(AW$4,"MMMMYYYY"))&amp;$Z166,IF($W$1="Pesos CLP",S!$AD:$AD,S!$AO:$AO)),0)</f>
        <v>0</v>
      </c>
      <c r="AX166" s="19">
        <f>IF(OR($I166="REAL",$I166="INCURRIDO"),SUMIF(S!$O:$O,$I166&amp;$O166&amp;$Q166&amp;UPPER(TEXT(AX$4,"MMMMYYYY"))&amp;$Z166,IF($W$1="Pesos CLP",S!$AD:$AD,S!$AO:$AO)),0)</f>
        <v>0</v>
      </c>
      <c r="AY166" s="19">
        <f>IF(OR($I166="REAL",$I166="INCURRIDO"),SUMIF(S!$O:$O,$I166&amp;$O166&amp;$Q166&amp;UPPER(TEXT(AY$4,"MMMMYYYY"))&amp;$Z166,IF($W$1="Pesos CLP",S!$AD:$AD,S!$AO:$AO)),0)</f>
        <v>0</v>
      </c>
      <c r="AZ166" s="19">
        <f>IF(OR($I166="REAL",$I166="INCURRIDO"),SUMIF(S!$O:$O,$I166&amp;$O166&amp;$Q166&amp;UPPER(TEXT(AZ$4,"MMMMYYYY"))&amp;$Z166,IF($W$1="Pesos CLP",S!$AD:$AD,S!$AO:$AO)),0)</f>
        <v>0</v>
      </c>
      <c r="BA166" s="19">
        <f>IF(OR($I166="REAL",$I166="INCURRIDO"),SUMIF(S!$O:$O,$I166&amp;$O166&amp;$Q166&amp;UPPER(TEXT(BA$4,"MMMMYYYY"))&amp;$Z166,IF($W$1="Pesos CLP",S!$AD:$AD,S!$AO:$AO)),0)</f>
        <v>0</v>
      </c>
      <c r="BB166" s="19">
        <f>IF(OR($I166="REAL",$I166="INCURRIDO"),SUMIF(S!$O:$O,$I166&amp;$O166&amp;$Q166&amp;UPPER(TEXT(BB$4,"MMMMYYYY"))&amp;$Z166,IF($W$1="Pesos CLP",S!$AD:$AD,S!$AO:$AO)),0)</f>
        <v>0</v>
      </c>
      <c r="BC166" s="19">
        <f>IF(OR($I166="REAL",$I166="INCURRIDO"),SUMIF(S!$O:$O,$I166&amp;$O166&amp;$Q166&amp;UPPER(TEXT(BC$4,"MMMMYYYY"))&amp;$Z166,IF($W$1="Pesos CLP",S!$AD:$AD,S!$AO:$AO)),0)</f>
        <v>0</v>
      </c>
      <c r="BD166" s="19">
        <f>IF(OR($I166="REAL",$I166="INCURRIDO"),SUMIF(S!$O:$O,$I166&amp;$O166&amp;$Q166&amp;UPPER(TEXT(BD$4,"MMMMYYYY"))&amp;$Z166,IF($W$1="Pesos CLP",S!$AD:$AD,S!$AO:$AO)),0)</f>
        <v>0</v>
      </c>
      <c r="BE166" s="19">
        <f>IF(OR($I166="REAL",$I166="INCURRIDO"),SUMIF(S!$O:$O,$I166&amp;$O166&amp;$Q166&amp;UPPER(TEXT(BE$4,"MMMMYYYY"))&amp;$Z166,IF($W$1="Pesos CLP",S!$AD:$AD,S!$AO:$AO)),0)</f>
        <v>0</v>
      </c>
      <c r="BF166" s="19">
        <f>IF(OR($I166="REAL",$I166="INCURRIDO"),SUMIF(S!$O:$O,$I166&amp;$O166&amp;$Q166&amp;UPPER(TEXT(BF$4,"MMMMYYYY"))&amp;$Z166,IF($W$1="Pesos CLP",S!$AD:$AD,S!$AO:$AO)),0)</f>
        <v>0</v>
      </c>
      <c r="BG166" s="19">
        <f>IF(OR($I166="REAL",$I166="INCURRIDO"),SUMIF(S!$O:$O,$I166&amp;$O166&amp;$Q166&amp;UPPER(TEXT(BG$4,"MMMMYYYY"))&amp;$Z166,IF($W$1="Pesos CLP",S!$AD:$AD,S!$AO:$AO)),0)</f>
        <v>0</v>
      </c>
      <c r="BH166" s="19">
        <f>IF(OR($I166="REAL",$I166="INCURRIDO"),SUMIF(S!$O:$O,$I166&amp;$O166&amp;$Q166&amp;UPPER(TEXT(BH$4,"MMMMYYYY"))&amp;$Z166,IF($W$1="Pesos CLP",S!$AD:$AD,S!$AO:$AO)),0)</f>
        <v>0</v>
      </c>
      <c r="BI166" s="19">
        <f>IF(OR($I166="REAL",$I166="INCURRIDO"),SUMIF(S!$O:$O,$I166&amp;$O166&amp;$Q166&amp;UPPER(TEXT(BI$4,"MMMMYYYY"))&amp;$Z166,IF($W$1="Pesos CLP",S!$AD:$AD,S!$AO:$AO)),0)</f>
        <v>0</v>
      </c>
      <c r="BJ166" s="19">
        <f>IF(OR($I166="REAL",$I166="INCURRIDO"),SUMIF(S!$O:$O,$I166&amp;$O166&amp;$Q166&amp;UPPER(TEXT(BJ$4,"MMMMYYYY"))&amp;$Z166,IF($W$1="Pesos CLP",S!$AD:$AD,S!$AO:$AO)),0)</f>
        <v>0</v>
      </c>
      <c r="BK166" s="19">
        <f>IF(OR($I166="REAL",$I166="INCURRIDO"),SUMIF(S!$O:$O,$I166&amp;$O166&amp;$Q166&amp;UPPER(TEXT(BK$4,"MMMMYYYY"))&amp;$Z166,IF($W$1="Pesos CLP",S!$AD:$AD,S!$AO:$AO)),0)</f>
        <v>0</v>
      </c>
      <c r="BL166" s="19">
        <f>IF(OR($I166="REAL",$I166="INCURRIDO"),SUMIF(S!$O:$O,$I166&amp;$O166&amp;$Q166&amp;UPPER(TEXT(BL$4,"MMMMYYYY"))&amp;$Z166,IF($W$1="Pesos CLP",S!$AD:$AD,S!$AO:$AO)),0)</f>
        <v>0</v>
      </c>
      <c r="BM166" s="19">
        <f>IF(OR($I166="REAL",$I166="INCURRIDO"),SUMIF(S!$O:$O,$I166&amp;$O166&amp;$Q166&amp;UPPER(TEXT(BM$4,"MMMMYYYY"))&amp;$Z166,IF($W$1="Pesos CLP",S!$AD:$AD,S!$AO:$AO)),0)</f>
        <v>0</v>
      </c>
      <c r="BN166" s="19">
        <f>IF(OR($I166="REAL",$I166="INCURRIDO"),SUMIF(S!$O:$O,$I166&amp;$O166&amp;$Q166&amp;UPPER(TEXT(BN$4,"MMMMYYYY"))&amp;$Z166,IF($W$1="Pesos CLP",S!$AD:$AD,S!$AO:$AO)),0)</f>
        <v>0</v>
      </c>
      <c r="BO166" s="19">
        <f>IF(OR($I166="REAL",$I166="INCURRIDO"),SUMIF(S!$O:$O,$I166&amp;$O166&amp;$Q166&amp;UPPER(TEXT(BO$4,"MMMMYYYY"))&amp;$Z166,IF($W$1="Pesos CLP",S!$AD:$AD,S!$AO:$AO)),0)</f>
        <v>0</v>
      </c>
      <c r="BP166" s="19">
        <f>IF(OR($I166="REAL",$I166="INCURRIDO"),SUMIF(S!$O:$O,$I166&amp;$O166&amp;$Q166&amp;UPPER(TEXT(BP$4,"MMMMYYYY"))&amp;$Z166,IF($W$1="Pesos CLP",S!$AD:$AD,S!$AO:$AO)),0)</f>
        <v>0</v>
      </c>
      <c r="BQ166" s="19">
        <f>IF(OR($I166="REAL",$I166="INCURRIDO"),SUMIF(S!$O:$O,$I166&amp;$O166&amp;$Q166&amp;UPPER(TEXT(BQ$4,"MMMMYYYY"))&amp;$Z166,IF($W$1="Pesos CLP",S!$AD:$AD,S!$AO:$AO)),0)</f>
        <v>0</v>
      </c>
      <c r="BR166" s="19">
        <f>IF(OR($I166="REAL",$I166="INCURRIDO"),SUMIF(S!$O:$O,$I166&amp;$O166&amp;$Q166&amp;UPPER(TEXT(BR$4,"MMMMYYYY"))&amp;$Z166,IF($W$1="Pesos CLP",S!$AD:$AD,S!$AO:$AO)),0)</f>
        <v>0</v>
      </c>
      <c r="BS166" s="19">
        <f>IF(OR($I166="REAL",$I166="INCURRIDO"),SUMIF(S!$O:$O,$I166&amp;$O166&amp;$Q166&amp;UPPER(TEXT(BS$4,"MMMMYYYY"))&amp;$Z166,IF($W$1="Pesos CLP",S!$AD:$AD,S!$AO:$AO)),0)</f>
        <v>0</v>
      </c>
      <c r="BT166" s="19">
        <f>IF(OR($I166="REAL",$I166="INCURRIDO"),SUMIF(S!$O:$O,$I166&amp;$O166&amp;$Q166&amp;UPPER(TEXT(BT$4,"MMMMYYYY"))&amp;$Z166,IF($W$1="Pesos CLP",S!$AD:$AD,S!$AO:$AO)),0)</f>
        <v>0</v>
      </c>
      <c r="BU166" s="19">
        <f>IF(OR($I166="REAL",$I166="INCURRIDO"),SUMIF(S!$O:$O,$I166&amp;$O166&amp;$Q166&amp;UPPER(TEXT(BU$4,"MMMMYYYY"))&amp;$Z166,IF($W$1="Pesos CLP",S!$AD:$AD,S!$AO:$AO)),0)</f>
        <v>0</v>
      </c>
      <c r="BV166" s="19">
        <f>IF(OR($I166="REAL",$I166="INCURRIDO"),SUMIF(S!$O:$O,$I166&amp;$O166&amp;$Q166&amp;UPPER(TEXT(BV$4,"MMMMYYYY"))&amp;$Z166,IF($W$1="Pesos CLP",S!$AD:$AD,S!$AO:$AO)),0)</f>
        <v>0</v>
      </c>
      <c r="BW166" s="19">
        <f>IF(OR($I166="REAL",$I166="INCURRIDO"),SUMIF(S!$O:$O,$I166&amp;$O166&amp;$Q166&amp;UPPER(TEXT(BW$4,"MMMMYYYY"))&amp;$Z166,IF($W$1="Pesos CLP",S!$AD:$AD,S!$AO:$AO)),0)</f>
        <v>0</v>
      </c>
      <c r="BX166" s="19">
        <f>IF(OR($I166="REAL",$I166="INCURRIDO"),SUMIF(S!$O:$O,$I166&amp;$O166&amp;$Q166&amp;UPPER(TEXT(BX$4,"MMMMYYYY"))&amp;$Z166,IF($W$1="Pesos CLP",S!$AD:$AD,S!$AO:$AO)),0)</f>
        <v>0</v>
      </c>
      <c r="BY166" s="19">
        <f>IF(OR($I166="REAL",$I166="INCURRIDO"),SUMIF(S!$O:$O,$I166&amp;$O166&amp;$Q166&amp;UPPER(TEXT(BY$4,"MMMMYYYY"))&amp;$Z166,IF($W$1="Pesos CLP",S!$AD:$AD,S!$AO:$AO)),0)</f>
        <v>0</v>
      </c>
      <c r="BZ166" s="19">
        <f>IF(OR($I166="REAL",$I166="INCURRIDO"),SUMIF(S!$O:$O,$I166&amp;$O166&amp;$Q166&amp;UPPER(TEXT(BZ$4,"MMMMYYYY"))&amp;$Z166,IF($W$1="Pesos CLP",S!$AD:$AD,S!$AO:$AO)),0)</f>
        <v>0</v>
      </c>
      <c r="CA166" s="19">
        <f>IF(OR($I166="REAL",$I166="INCURRIDO"),SUMIF(S!$O:$O,$I166&amp;$O166&amp;$Q166&amp;UPPER(TEXT(CA$4,"MMMMYYYY"))&amp;$Z166,IF($W$1="Pesos CLP",S!$AD:$AD,S!$AO:$AO)),0)</f>
        <v>0</v>
      </c>
      <c r="CB166" s="19">
        <f>IF(OR($I166="REAL",$I166="INCURRIDO"),SUMIF(S!$O:$O,$I166&amp;$O166&amp;$Q166&amp;UPPER(TEXT(CB$4,"MMMMYYYY"))&amp;$Z166,IF($W$1="Pesos CLP",S!$AD:$AD,S!$AO:$AO)),0)</f>
        <v>0</v>
      </c>
      <c r="CC166" s="19">
        <f>IF(OR($I166="REAL",$I166="INCURRIDO"),SUMIF(S!$O:$O,$I166&amp;$O166&amp;$Q166&amp;UPPER(TEXT(CC$4,"MMMMYYYY"))&amp;$Z166,IF($W$1="Pesos CLP",S!$AD:$AD,S!$AO:$AO)),0)</f>
        <v>0</v>
      </c>
      <c r="CD166" s="19">
        <f>IF(OR($I166="REAL",$I166="INCURRIDO"),SUMIF(S!$O:$O,$I166&amp;$O166&amp;$Q166&amp;UPPER(TEXT(CD$4,"MMMMYYYY"))&amp;$Z166,IF($W$1="Pesos CLP",S!$AD:$AD,S!$AO:$AO)),0)</f>
        <v>0</v>
      </c>
      <c r="CE166" s="19">
        <f>IF(OR($I166="REAL",$I166="INCURRIDO"),SUMIF(S!$O:$O,$I166&amp;$O166&amp;$Q166&amp;UPPER(TEXT(CE$4,"MMMMYYYY"))&amp;$Z166,IF($W$1="Pesos CLP",S!$AD:$AD,S!$AO:$AO)),0)</f>
        <v>0</v>
      </c>
      <c r="CF166" s="19">
        <f>IF(OR($I166="REAL",$I166="INCURRIDO"),SUMIF(S!$O:$O,$I166&amp;$O166&amp;$Q166&amp;UPPER(TEXT(CF$4,"MMMMYYYY"))&amp;$Z166,IF($W$1="Pesos CLP",S!$AD:$AD,S!$AO:$AO)),0)</f>
        <v>0</v>
      </c>
      <c r="CG166" s="19">
        <f>IF(OR($I166="REAL",$I166="INCURRIDO"),SUMIF(S!$O:$O,$I166&amp;$O166&amp;$Q166&amp;UPPER(TEXT(CG$4,"MMMMYYYY"))&amp;$Z166,IF($W$1="Pesos CLP",S!$AD:$AD,S!$AO:$AO)),0)</f>
        <v>0</v>
      </c>
      <c r="CH166" s="19">
        <f>IF(OR($I166="REAL",$I166="INCURRIDO"),SUMIF(S!$O:$O,$I166&amp;$O166&amp;$Q166&amp;UPPER(TEXT(CH$4,"MMMMYYYY"))&amp;$Z166,IF($W$1="Pesos CLP",S!$AD:$AD,S!$AO:$AO)),0)</f>
        <v>0</v>
      </c>
      <c r="CI166" s="19">
        <f>IF(OR($I166="REAL",$I166="INCURRIDO"),SUMIF(S!$O:$O,$I166&amp;$O166&amp;$Q166&amp;UPPER(TEXT(CI$4,"MMMMYYYY"))&amp;$Z166,IF($W$1="Pesos CLP",S!$AD:$AD,S!$AO:$AO)),0)</f>
        <v>0</v>
      </c>
      <c r="CJ166" s="19">
        <f>IF(OR($I166="REAL",$I166="INCURRIDO"),SUMIF(S!$O:$O,$I166&amp;$O166&amp;$Q166&amp;UPPER(TEXT(CJ$4,"MMMMYYYY"))&amp;$Z166,IF($W$1="Pesos CLP",S!$AD:$AD,S!$AO:$AO)),0)</f>
        <v>0</v>
      </c>
      <c r="CK166" s="378">
        <f t="shared" si="157"/>
        <v>0</v>
      </c>
      <c r="CL166" s="378">
        <f t="shared" si="157"/>
        <v>0</v>
      </c>
      <c r="CM166" s="378">
        <f t="shared" si="157"/>
        <v>0</v>
      </c>
      <c r="CN166" s="378">
        <f t="shared" si="157"/>
        <v>0</v>
      </c>
      <c r="CO166" s="378">
        <f t="shared" si="157"/>
        <v>0</v>
      </c>
      <c r="CP166" s="378">
        <f t="shared" si="157"/>
        <v>0</v>
      </c>
      <c r="CQ166" s="378">
        <f t="shared" si="157"/>
        <v>0</v>
      </c>
      <c r="CR166" s="378">
        <f t="shared" si="157"/>
        <v>0</v>
      </c>
      <c r="CS166" s="378">
        <f t="shared" si="158"/>
        <v>0</v>
      </c>
      <c r="CT166" s="378">
        <f t="shared" si="158"/>
        <v>0</v>
      </c>
      <c r="CU166" s="378">
        <f t="shared" si="158"/>
        <v>0</v>
      </c>
      <c r="CV166" s="378">
        <f t="shared" si="158"/>
        <v>0</v>
      </c>
      <c r="CW166" s="378">
        <f t="shared" si="158"/>
        <v>0</v>
      </c>
      <c r="CX166" s="378">
        <f t="shared" si="158"/>
        <v>0</v>
      </c>
      <c r="CY166" s="378">
        <f t="shared" si="158"/>
        <v>0</v>
      </c>
      <c r="CZ166" s="378">
        <f t="shared" si="158"/>
        <v>0</v>
      </c>
      <c r="DA166" s="378">
        <f t="shared" si="158"/>
        <v>0</v>
      </c>
      <c r="DB166" s="378">
        <f t="shared" si="158"/>
        <v>0</v>
      </c>
      <c r="DC166" s="378">
        <f t="shared" si="159"/>
        <v>0</v>
      </c>
      <c r="DD166" s="378">
        <f t="shared" si="159"/>
        <v>0</v>
      </c>
      <c r="DE166" s="378">
        <f t="shared" si="159"/>
        <v>0</v>
      </c>
      <c r="DF166" s="378">
        <f t="shared" si="159"/>
        <v>0</v>
      </c>
      <c r="DG166" s="378">
        <f t="shared" si="159"/>
        <v>0</v>
      </c>
      <c r="DH166" s="378">
        <f t="shared" si="159"/>
        <v>0</v>
      </c>
      <c r="DI166" s="378">
        <f t="shared" si="159"/>
        <v>0</v>
      </c>
      <c r="DJ166" s="378">
        <f t="shared" si="159"/>
        <v>13084.429184939634</v>
      </c>
      <c r="DK166" s="378">
        <f t="shared" si="159"/>
        <v>0</v>
      </c>
      <c r="DL166" s="378">
        <f t="shared" si="159"/>
        <v>0</v>
      </c>
      <c r="DM166" s="378">
        <f t="shared" si="159"/>
        <v>0</v>
      </c>
      <c r="DN166" s="378">
        <f t="shared" ref="DN166:DW178" si="160">(IF(AND(AND($T166&gt;=(DN$4-DAY(DN$4)+1),$T166&lt;=DN$4),AND($U166&gt;=(DN$4-DAY(DN$4)+1),$U166&lt;=DN$4)),$U166-$T166+1,IF(AND($T166&gt;=(DN$4-DAY(DN$4)+1),$T166&lt;=DN$4),DN$4-$T166+1,IF(AND($U166&gt;=(DN$4-DAY(DN$4)+1),$U166&lt;=DN$4),$U166-(DN$4-DAY(DN$4)+1)+1,IF(OR(AND((DN$4-DAY(DN$4)+1)&gt;=$T166,(DN$4-DAY(DN$4)+1)&lt;=$U166),AND((DN$4&gt;=$T166),(DN$4&lt;=$U166))),DN$4-(DN$4-DAY(DN$4)+1)+1,0))))/IF($R166="mes",_xlfn.DAYS(DN$4,(DN$4-DAY(DN$4)+1))+1,(_xlfn.DAYS($U166,$T166)+1))*$S166)*IF($X$1="Físico",1,$X166)</f>
        <v>0</v>
      </c>
      <c r="DO166" s="378">
        <f t="shared" si="160"/>
        <v>0</v>
      </c>
      <c r="DP166" s="378">
        <f t="shared" si="160"/>
        <v>0</v>
      </c>
      <c r="DQ166" s="378">
        <f t="shared" si="160"/>
        <v>0</v>
      </c>
      <c r="DR166" s="378">
        <f t="shared" si="160"/>
        <v>0</v>
      </c>
      <c r="DS166" s="378">
        <f t="shared" si="160"/>
        <v>0</v>
      </c>
      <c r="DT166" s="378">
        <f t="shared" si="160"/>
        <v>0</v>
      </c>
      <c r="DU166" s="378">
        <f t="shared" si="160"/>
        <v>0</v>
      </c>
      <c r="DV166" s="378">
        <f t="shared" si="160"/>
        <v>0</v>
      </c>
      <c r="DW166" s="378">
        <f t="shared" si="160"/>
        <v>0</v>
      </c>
      <c r="DX166" s="378">
        <f t="shared" ref="DX166:EG178" si="161">(IF(AND(AND($T166&gt;=(DX$4-DAY(DX$4)+1),$T166&lt;=DX$4),AND($U166&gt;=(DX$4-DAY(DX$4)+1),$U166&lt;=DX$4)),$U166-$T166+1,IF(AND($T166&gt;=(DX$4-DAY(DX$4)+1),$T166&lt;=DX$4),DX$4-$T166+1,IF(AND($U166&gt;=(DX$4-DAY(DX$4)+1),$U166&lt;=DX$4),$U166-(DX$4-DAY(DX$4)+1)+1,IF(OR(AND((DX$4-DAY(DX$4)+1)&gt;=$T166,(DX$4-DAY(DX$4)+1)&lt;=$U166),AND((DX$4&gt;=$T166),(DX$4&lt;=$U166))),DX$4-(DX$4-DAY(DX$4)+1)+1,0))))/IF($R166="mes",_xlfn.DAYS(DX$4,(DX$4-DAY(DX$4)+1))+1,(_xlfn.DAYS($U166,$T166)+1))*$S166)*IF($X$1="Físico",1,$X166)</f>
        <v>0</v>
      </c>
      <c r="DY166" s="378">
        <f t="shared" si="161"/>
        <v>0</v>
      </c>
      <c r="DZ166" s="378">
        <f t="shared" si="161"/>
        <v>0</v>
      </c>
      <c r="EA166" s="378">
        <f t="shared" si="161"/>
        <v>0</v>
      </c>
      <c r="EB166" s="378">
        <f t="shared" si="161"/>
        <v>0</v>
      </c>
      <c r="EC166" s="378">
        <f t="shared" si="161"/>
        <v>0</v>
      </c>
      <c r="ED166" s="378">
        <f t="shared" si="161"/>
        <v>0</v>
      </c>
      <c r="EE166" s="378">
        <f t="shared" si="161"/>
        <v>0</v>
      </c>
      <c r="EF166" s="378">
        <f t="shared" si="161"/>
        <v>0</v>
      </c>
      <c r="EG166" s="378">
        <f t="shared" si="161"/>
        <v>0</v>
      </c>
      <c r="EH166" s="378">
        <f t="shared" ref="EH166:EQ178" si="162">(IF(AND(AND($T166&gt;=(EH$4-DAY(EH$4)+1),$T166&lt;=EH$4),AND($U166&gt;=(EH$4-DAY(EH$4)+1),$U166&lt;=EH$4)),$U166-$T166+1,IF(AND($T166&gt;=(EH$4-DAY(EH$4)+1),$T166&lt;=EH$4),EH$4-$T166+1,IF(AND($U166&gt;=(EH$4-DAY(EH$4)+1),$U166&lt;=EH$4),$U166-(EH$4-DAY(EH$4)+1)+1,IF(OR(AND((EH$4-DAY(EH$4)+1)&gt;=$T166,(EH$4-DAY(EH$4)+1)&lt;=$U166),AND((EH$4&gt;=$T166),(EH$4&lt;=$U166))),EH$4-(EH$4-DAY(EH$4)+1)+1,0))))/IF($R166="mes",_xlfn.DAYS(EH$4,(EH$4-DAY(EH$4)+1))+1,(_xlfn.DAYS($U166,$T166)+1))*$S166)*IF($X$1="Físico",1,$X166)</f>
        <v>0</v>
      </c>
      <c r="EI166" s="378">
        <f t="shared" si="162"/>
        <v>0</v>
      </c>
      <c r="EJ166" s="378">
        <f t="shared" si="162"/>
        <v>0</v>
      </c>
      <c r="EK166" s="378">
        <f t="shared" si="162"/>
        <v>0</v>
      </c>
      <c r="EL166" s="378">
        <f t="shared" si="162"/>
        <v>0</v>
      </c>
      <c r="EM166" s="378">
        <f t="shared" si="162"/>
        <v>0</v>
      </c>
      <c r="EN166" s="378">
        <f t="shared" si="162"/>
        <v>0</v>
      </c>
      <c r="EO166" s="378">
        <f t="shared" si="162"/>
        <v>0</v>
      </c>
      <c r="EP166" s="378">
        <f t="shared" si="162"/>
        <v>0</v>
      </c>
      <c r="EQ166" s="378">
        <f t="shared" si="162"/>
        <v>0</v>
      </c>
    </row>
    <row r="167" spans="1:147" x14ac:dyDescent="0.3">
      <c r="A167" s="368"/>
      <c r="B167" s="368"/>
      <c r="C167" s="368"/>
      <c r="D167" s="368">
        <f t="shared" si="136"/>
        <v>1.0658056259248334</v>
      </c>
      <c r="E167" s="368" t="str">
        <f>VLOOKUP(TEXT(Z167,0),'G2'!B:D,3,0)</f>
        <v>ME</v>
      </c>
      <c r="F167" s="816">
        <f t="shared" si="135"/>
        <v>0</v>
      </c>
      <c r="G167" s="755">
        <f t="shared" si="137"/>
        <v>0</v>
      </c>
      <c r="H167" s="756" t="s">
        <v>1190</v>
      </c>
      <c r="I167" s="370" t="s">
        <v>93</v>
      </c>
      <c r="J167" s="370" t="s">
        <v>22</v>
      </c>
      <c r="K167" s="368" t="s">
        <v>276</v>
      </c>
      <c r="L167" s="368" t="s">
        <v>619</v>
      </c>
      <c r="M167" s="369"/>
      <c r="N167" s="370" t="s">
        <v>1069</v>
      </c>
      <c r="O167" s="370" t="s">
        <v>276</v>
      </c>
      <c r="P167" s="643" t="s">
        <v>1166</v>
      </c>
      <c r="Q167" s="370" t="s">
        <v>695</v>
      </c>
      <c r="R167" s="370" t="s">
        <v>1047</v>
      </c>
      <c r="S167" s="376">
        <v>3</v>
      </c>
      <c r="T167" s="677">
        <v>46831</v>
      </c>
      <c r="U167" s="677">
        <v>46831</v>
      </c>
      <c r="V167" s="373"/>
      <c r="W167" s="374">
        <v>655409.70902309485</v>
      </c>
      <c r="X167" s="17" cm="1">
        <f t="array" ref="X167">+IF($W$1="Pesos CLP",W167,W167/TC)*MB_24A25</f>
        <v>747.27950553540484</v>
      </c>
      <c r="Y167" s="18">
        <f t="shared" si="107"/>
        <v>2241.8385166062144</v>
      </c>
      <c r="Z167">
        <v>91243530</v>
      </c>
      <c r="AA167" s="19">
        <f>IF(OR($I167="REAL",$I167="INCURRIDO"),SUMIF(S!$O:$O,$I167&amp;$O167&amp;$Q167&amp;UPPER(TEXT(AA$4,"MMMMYYYY"))&amp;$Z167,IF($W$1="Pesos CLP",S!$AD:$AD,S!$AO:$AO)),0)</f>
        <v>0</v>
      </c>
      <c r="AB167" s="19">
        <f>IF(OR($I167="REAL",$I167="INCURRIDO"),SUMIF(S!$O:$O,$I167&amp;$O167&amp;$Q167&amp;UPPER(TEXT(AB$4,"MMMMYYYY"))&amp;$Z167,IF($W$1="Pesos CLP",S!$AD:$AD,S!$AO:$AO)),0)</f>
        <v>0</v>
      </c>
      <c r="AC167" s="19">
        <f>IF(OR($I167="REAL",$I167="INCURRIDO"),SUMIF(S!$O:$O,$I167&amp;$O167&amp;$Q167&amp;UPPER(TEXT(AC$4,"MMMMYYYY"))&amp;$Z167,IF($W$1="Pesos CLP",S!$AD:$AD,S!$AO:$AO)),0)</f>
        <v>0</v>
      </c>
      <c r="AD167" s="19">
        <f>IF(OR($I167="REAL",$I167="INCURRIDO"),SUMIF(S!$O:$O,$I167&amp;$O167&amp;$Q167&amp;UPPER(TEXT(AD$4,"MMMMYYYY"))&amp;$Z167,IF($W$1="Pesos CLP",S!$AD:$AD,S!$AO:$AO)),0)</f>
        <v>0</v>
      </c>
      <c r="AE167" s="19">
        <f>IF(OR($I167="REAL",$I167="INCURRIDO"),SUMIF(S!$O:$O,$I167&amp;$O167&amp;$Q167&amp;UPPER(TEXT(AE$4,"MMMMYYYY"))&amp;$Z167,IF($W$1="Pesos CLP",S!$AD:$AD,S!$AO:$AO)),0)</f>
        <v>0</v>
      </c>
      <c r="AF167" s="19">
        <f>IF(OR($I167="REAL",$I167="INCURRIDO"),SUMIF(S!$O:$O,$I167&amp;$O167&amp;$Q167&amp;UPPER(TEXT(AF$4,"MMMMYYYY"))&amp;$Z167,IF($W$1="Pesos CLP",S!$AD:$AD,S!$AO:$AO)),0)</f>
        <v>0</v>
      </c>
      <c r="AG167" s="19">
        <f>IF(OR($I167="REAL",$I167="INCURRIDO"),SUMIF(S!$O:$O,$I167&amp;$O167&amp;$Q167&amp;UPPER(TEXT(AG$4,"MMMMYYYY"))&amp;$Z167,IF($W$1="Pesos CLP",S!$AD:$AD,S!$AO:$AO)),0)</f>
        <v>0</v>
      </c>
      <c r="AH167" s="19">
        <f>IF(OR($I167="REAL",$I167="INCURRIDO"),SUMIF(S!$O:$O,$I167&amp;$O167&amp;$Q167&amp;UPPER(TEXT(AH$4,"MMMMYYYY"))&amp;$Z167,IF($W$1="Pesos CLP",S!$AD:$AD,S!$AO:$AO)),0)</f>
        <v>0</v>
      </c>
      <c r="AI167" s="19">
        <f>IF(OR($I167="REAL",$I167="INCURRIDO"),SUMIF(S!$O:$O,$I167&amp;$O167&amp;$Q167&amp;UPPER(TEXT(AI$4,"MMMMYYYY"))&amp;$Z167,IF($W$1="Pesos CLP",S!$AD:$AD,S!$AO:$AO)),0)</f>
        <v>0</v>
      </c>
      <c r="AJ167" s="19">
        <f>IF(OR($I167="REAL",$I167="INCURRIDO"),SUMIF(S!$O:$O,$I167&amp;$O167&amp;$Q167&amp;UPPER(TEXT(AJ$4,"MMMMYYYY"))&amp;$Z167,IF($W$1="Pesos CLP",S!$AD:$AD,S!$AO:$AO)),0)</f>
        <v>0</v>
      </c>
      <c r="AK167" s="19">
        <f>IF(OR($I167="REAL",$I167="INCURRIDO"),SUMIF(S!$O:$O,$I167&amp;$O167&amp;$Q167&amp;UPPER(TEXT(AK$4,"MMMMYYYY"))&amp;$Z167,IF($W$1="Pesos CLP",S!$AD:$AD,S!$AO:$AO)),0)</f>
        <v>0</v>
      </c>
      <c r="AL167" s="19">
        <f>IF(OR($I167="REAL",$I167="INCURRIDO"),SUMIF(S!$O:$O,$I167&amp;$O167&amp;$Q167&amp;UPPER(TEXT(AL$4,"MMMMYYYY"))&amp;$Z167,IF($W$1="Pesos CLP",S!$AD:$AD,S!$AO:$AO)),0)</f>
        <v>0</v>
      </c>
      <c r="AM167" s="19">
        <f>IF(OR($I167="REAL",$I167="INCURRIDO"),SUMIF(S!$O:$O,$I167&amp;$O167&amp;$Q167&amp;UPPER(TEXT(AM$4,"MMMMYYYY"))&amp;$Z167,IF($W$1="Pesos CLP",S!$AD:$AD,S!$AO:$AO)),0)</f>
        <v>0</v>
      </c>
      <c r="AN167" s="19">
        <f>IF(OR($I167="REAL",$I167="INCURRIDO"),SUMIF(S!$O:$O,$I167&amp;$O167&amp;$Q167&amp;UPPER(TEXT(AN$4,"MMMMYYYY"))&amp;$Z167,IF($W$1="Pesos CLP",S!$AD:$AD,S!$AO:$AO)),0)</f>
        <v>0</v>
      </c>
      <c r="AO167" s="19">
        <f>IF(OR($I167="REAL",$I167="INCURRIDO"),SUMIF(S!$O:$O,$I167&amp;$O167&amp;$Q167&amp;UPPER(TEXT(AO$4,"MMMMYYYY"))&amp;$Z167,IF($W$1="Pesos CLP",S!$AD:$AD,S!$AO:$AO)),0)</f>
        <v>0</v>
      </c>
      <c r="AP167" s="19">
        <f>IF(OR($I167="REAL",$I167="INCURRIDO"),SUMIF(S!$O:$O,$I167&amp;$O167&amp;$Q167&amp;UPPER(TEXT(AP$4,"MMMMYYYY"))&amp;$Z167,IF($W$1="Pesos CLP",S!$AD:$AD,S!$AO:$AO)),0)</f>
        <v>0</v>
      </c>
      <c r="AQ167" s="19">
        <f>IF(OR($I167="REAL",$I167="INCURRIDO"),SUMIF(S!$O:$O,$I167&amp;$O167&amp;$Q167&amp;UPPER(TEXT(AQ$4,"MMMMYYYY"))&amp;$Z167,IF($W$1="Pesos CLP",S!$AD:$AD,S!$AO:$AO)),0)</f>
        <v>0</v>
      </c>
      <c r="AR167" s="19">
        <f>IF(OR($I167="REAL",$I167="INCURRIDO"),SUMIF(S!$O:$O,$I167&amp;$O167&amp;$Q167&amp;UPPER(TEXT(AR$4,"MMMMYYYY"))&amp;$Z167,IF($W$1="Pesos CLP",S!$AD:$AD,S!$AO:$AO)),0)</f>
        <v>0</v>
      </c>
      <c r="AS167" s="19">
        <f>IF(OR($I167="REAL",$I167="INCURRIDO"),SUMIF(S!$O:$O,$I167&amp;$O167&amp;$Q167&amp;UPPER(TEXT(AS$4,"MMMMYYYY"))&amp;$Z167,IF($W$1="Pesos CLP",S!$AD:$AD,S!$AO:$AO)),0)</f>
        <v>0</v>
      </c>
      <c r="AT167" s="19">
        <f>IF(OR($I167="REAL",$I167="INCURRIDO"),SUMIF(S!$O:$O,$I167&amp;$O167&amp;$Q167&amp;UPPER(TEXT(AT$4,"MMMMYYYY"))&amp;$Z167,IF($W$1="Pesos CLP",S!$AD:$AD,S!$AO:$AO)),0)</f>
        <v>0</v>
      </c>
      <c r="AU167" s="19">
        <f>IF(OR($I167="REAL",$I167="INCURRIDO"),SUMIF(S!$O:$O,$I167&amp;$O167&amp;$Q167&amp;UPPER(TEXT(AU$4,"MMMMYYYY"))&amp;$Z167,IF($W$1="Pesos CLP",S!$AD:$AD,S!$AO:$AO)),0)</f>
        <v>0</v>
      </c>
      <c r="AV167" s="19">
        <f>IF(OR($I167="REAL",$I167="INCURRIDO"),SUMIF(S!$O:$O,$I167&amp;$O167&amp;$Q167&amp;UPPER(TEXT(AV$4,"MMMMYYYY"))&amp;$Z167,IF($W$1="Pesos CLP",S!$AD:$AD,S!$AO:$AO)),0)</f>
        <v>0</v>
      </c>
      <c r="AW167" s="19">
        <f>IF(OR($I167="REAL",$I167="INCURRIDO"),SUMIF(S!$O:$O,$I167&amp;$O167&amp;$Q167&amp;UPPER(TEXT(AW$4,"MMMMYYYY"))&amp;$Z167,IF($W$1="Pesos CLP",S!$AD:$AD,S!$AO:$AO)),0)</f>
        <v>0</v>
      </c>
      <c r="AX167" s="19">
        <f>IF(OR($I167="REAL",$I167="INCURRIDO"),SUMIF(S!$O:$O,$I167&amp;$O167&amp;$Q167&amp;UPPER(TEXT(AX$4,"MMMMYYYY"))&amp;$Z167,IF($W$1="Pesos CLP",S!$AD:$AD,S!$AO:$AO)),0)</f>
        <v>0</v>
      </c>
      <c r="AY167" s="19">
        <f>IF(OR($I167="REAL",$I167="INCURRIDO"),SUMIF(S!$O:$O,$I167&amp;$O167&amp;$Q167&amp;UPPER(TEXT(AY$4,"MMMMYYYY"))&amp;$Z167,IF($W$1="Pesos CLP",S!$AD:$AD,S!$AO:$AO)),0)</f>
        <v>0</v>
      </c>
      <c r="AZ167" s="19">
        <f>IF(OR($I167="REAL",$I167="INCURRIDO"),SUMIF(S!$O:$O,$I167&amp;$O167&amp;$Q167&amp;UPPER(TEXT(AZ$4,"MMMMYYYY"))&amp;$Z167,IF($W$1="Pesos CLP",S!$AD:$AD,S!$AO:$AO)),0)</f>
        <v>0</v>
      </c>
      <c r="BA167" s="19">
        <f>IF(OR($I167="REAL",$I167="INCURRIDO"),SUMIF(S!$O:$O,$I167&amp;$O167&amp;$Q167&amp;UPPER(TEXT(BA$4,"MMMMYYYY"))&amp;$Z167,IF($W$1="Pesos CLP",S!$AD:$AD,S!$AO:$AO)),0)</f>
        <v>0</v>
      </c>
      <c r="BB167" s="19">
        <f>IF(OR($I167="REAL",$I167="INCURRIDO"),SUMIF(S!$O:$O,$I167&amp;$O167&amp;$Q167&amp;UPPER(TEXT(BB$4,"MMMMYYYY"))&amp;$Z167,IF($W$1="Pesos CLP",S!$AD:$AD,S!$AO:$AO)),0)</f>
        <v>0</v>
      </c>
      <c r="BC167" s="19">
        <f>IF(OR($I167="REAL",$I167="INCURRIDO"),SUMIF(S!$O:$O,$I167&amp;$O167&amp;$Q167&amp;UPPER(TEXT(BC$4,"MMMMYYYY"))&amp;$Z167,IF($W$1="Pesos CLP",S!$AD:$AD,S!$AO:$AO)),0)</f>
        <v>0</v>
      </c>
      <c r="BD167" s="19">
        <f>IF(OR($I167="REAL",$I167="INCURRIDO"),SUMIF(S!$O:$O,$I167&amp;$O167&amp;$Q167&amp;UPPER(TEXT(BD$4,"MMMMYYYY"))&amp;$Z167,IF($W$1="Pesos CLP",S!$AD:$AD,S!$AO:$AO)),0)</f>
        <v>0</v>
      </c>
      <c r="BE167" s="19">
        <f>IF(OR($I167="REAL",$I167="INCURRIDO"),SUMIF(S!$O:$O,$I167&amp;$O167&amp;$Q167&amp;UPPER(TEXT(BE$4,"MMMMYYYY"))&amp;$Z167,IF($W$1="Pesos CLP",S!$AD:$AD,S!$AO:$AO)),0)</f>
        <v>0</v>
      </c>
      <c r="BF167" s="19">
        <f>IF(OR($I167="REAL",$I167="INCURRIDO"),SUMIF(S!$O:$O,$I167&amp;$O167&amp;$Q167&amp;UPPER(TEXT(BF$4,"MMMMYYYY"))&amp;$Z167,IF($W$1="Pesos CLP",S!$AD:$AD,S!$AO:$AO)),0)</f>
        <v>0</v>
      </c>
      <c r="BG167" s="19">
        <f>IF(OR($I167="REAL",$I167="INCURRIDO"),SUMIF(S!$O:$O,$I167&amp;$O167&amp;$Q167&amp;UPPER(TEXT(BG$4,"MMMMYYYY"))&amp;$Z167,IF($W$1="Pesos CLP",S!$AD:$AD,S!$AO:$AO)),0)</f>
        <v>0</v>
      </c>
      <c r="BH167" s="19">
        <f>IF(OR($I167="REAL",$I167="INCURRIDO"),SUMIF(S!$O:$O,$I167&amp;$O167&amp;$Q167&amp;UPPER(TEXT(BH$4,"MMMMYYYY"))&amp;$Z167,IF($W$1="Pesos CLP",S!$AD:$AD,S!$AO:$AO)),0)</f>
        <v>0</v>
      </c>
      <c r="BI167" s="19">
        <f>IF(OR($I167="REAL",$I167="INCURRIDO"),SUMIF(S!$O:$O,$I167&amp;$O167&amp;$Q167&amp;UPPER(TEXT(BI$4,"MMMMYYYY"))&amp;$Z167,IF($W$1="Pesos CLP",S!$AD:$AD,S!$AO:$AO)),0)</f>
        <v>0</v>
      </c>
      <c r="BJ167" s="19">
        <f>IF(OR($I167="REAL",$I167="INCURRIDO"),SUMIF(S!$O:$O,$I167&amp;$O167&amp;$Q167&amp;UPPER(TEXT(BJ$4,"MMMMYYYY"))&amp;$Z167,IF($W$1="Pesos CLP",S!$AD:$AD,S!$AO:$AO)),0)</f>
        <v>0</v>
      </c>
      <c r="BK167" s="19">
        <f>IF(OR($I167="REAL",$I167="INCURRIDO"),SUMIF(S!$O:$O,$I167&amp;$O167&amp;$Q167&amp;UPPER(TEXT(BK$4,"MMMMYYYY"))&amp;$Z167,IF($W$1="Pesos CLP",S!$AD:$AD,S!$AO:$AO)),0)</f>
        <v>0</v>
      </c>
      <c r="BL167" s="19">
        <f>IF(OR($I167="REAL",$I167="INCURRIDO"),SUMIF(S!$O:$O,$I167&amp;$O167&amp;$Q167&amp;UPPER(TEXT(BL$4,"MMMMYYYY"))&amp;$Z167,IF($W$1="Pesos CLP",S!$AD:$AD,S!$AO:$AO)),0)</f>
        <v>0</v>
      </c>
      <c r="BM167" s="19">
        <f>IF(OR($I167="REAL",$I167="INCURRIDO"),SUMIF(S!$O:$O,$I167&amp;$O167&amp;$Q167&amp;UPPER(TEXT(BM$4,"MMMMYYYY"))&amp;$Z167,IF($W$1="Pesos CLP",S!$AD:$AD,S!$AO:$AO)),0)</f>
        <v>0</v>
      </c>
      <c r="BN167" s="19">
        <f>IF(OR($I167="REAL",$I167="INCURRIDO"),SUMIF(S!$O:$O,$I167&amp;$O167&amp;$Q167&amp;UPPER(TEXT(BN$4,"MMMMYYYY"))&amp;$Z167,IF($W$1="Pesos CLP",S!$AD:$AD,S!$AO:$AO)),0)</f>
        <v>0</v>
      </c>
      <c r="BO167" s="19">
        <f>IF(OR($I167="REAL",$I167="INCURRIDO"),SUMIF(S!$O:$O,$I167&amp;$O167&amp;$Q167&amp;UPPER(TEXT(BO$4,"MMMMYYYY"))&amp;$Z167,IF($W$1="Pesos CLP",S!$AD:$AD,S!$AO:$AO)),0)</f>
        <v>0</v>
      </c>
      <c r="BP167" s="19">
        <f>IF(OR($I167="REAL",$I167="INCURRIDO"),SUMIF(S!$O:$O,$I167&amp;$O167&amp;$Q167&amp;UPPER(TEXT(BP$4,"MMMMYYYY"))&amp;$Z167,IF($W$1="Pesos CLP",S!$AD:$AD,S!$AO:$AO)),0)</f>
        <v>0</v>
      </c>
      <c r="BQ167" s="19">
        <f>IF(OR($I167="REAL",$I167="INCURRIDO"),SUMIF(S!$O:$O,$I167&amp;$O167&amp;$Q167&amp;UPPER(TEXT(BQ$4,"MMMMYYYY"))&amp;$Z167,IF($W$1="Pesos CLP",S!$AD:$AD,S!$AO:$AO)),0)</f>
        <v>0</v>
      </c>
      <c r="BR167" s="19">
        <f>IF(OR($I167="REAL",$I167="INCURRIDO"),SUMIF(S!$O:$O,$I167&amp;$O167&amp;$Q167&amp;UPPER(TEXT(BR$4,"MMMMYYYY"))&amp;$Z167,IF($W$1="Pesos CLP",S!$AD:$AD,S!$AO:$AO)),0)</f>
        <v>0</v>
      </c>
      <c r="BS167" s="19">
        <f>IF(OR($I167="REAL",$I167="INCURRIDO"),SUMIF(S!$O:$O,$I167&amp;$O167&amp;$Q167&amp;UPPER(TEXT(BS$4,"MMMMYYYY"))&amp;$Z167,IF($W$1="Pesos CLP",S!$AD:$AD,S!$AO:$AO)),0)</f>
        <v>0</v>
      </c>
      <c r="BT167" s="19">
        <f>IF(OR($I167="REAL",$I167="INCURRIDO"),SUMIF(S!$O:$O,$I167&amp;$O167&amp;$Q167&amp;UPPER(TEXT(BT$4,"MMMMYYYY"))&amp;$Z167,IF($W$1="Pesos CLP",S!$AD:$AD,S!$AO:$AO)),0)</f>
        <v>0</v>
      </c>
      <c r="BU167" s="19">
        <f>IF(OR($I167="REAL",$I167="INCURRIDO"),SUMIF(S!$O:$O,$I167&amp;$O167&amp;$Q167&amp;UPPER(TEXT(BU$4,"MMMMYYYY"))&amp;$Z167,IF($W$1="Pesos CLP",S!$AD:$AD,S!$AO:$AO)),0)</f>
        <v>0</v>
      </c>
      <c r="BV167" s="19">
        <f>IF(OR($I167="REAL",$I167="INCURRIDO"),SUMIF(S!$O:$O,$I167&amp;$O167&amp;$Q167&amp;UPPER(TEXT(BV$4,"MMMMYYYY"))&amp;$Z167,IF($W$1="Pesos CLP",S!$AD:$AD,S!$AO:$AO)),0)</f>
        <v>0</v>
      </c>
      <c r="BW167" s="19">
        <f>IF(OR($I167="REAL",$I167="INCURRIDO"),SUMIF(S!$O:$O,$I167&amp;$O167&amp;$Q167&amp;UPPER(TEXT(BW$4,"MMMMYYYY"))&amp;$Z167,IF($W$1="Pesos CLP",S!$AD:$AD,S!$AO:$AO)),0)</f>
        <v>0</v>
      </c>
      <c r="BX167" s="19">
        <f>IF(OR($I167="REAL",$I167="INCURRIDO"),SUMIF(S!$O:$O,$I167&amp;$O167&amp;$Q167&amp;UPPER(TEXT(BX$4,"MMMMYYYY"))&amp;$Z167,IF($W$1="Pesos CLP",S!$AD:$AD,S!$AO:$AO)),0)</f>
        <v>0</v>
      </c>
      <c r="BY167" s="19">
        <f>IF(OR($I167="REAL",$I167="INCURRIDO"),SUMIF(S!$O:$O,$I167&amp;$O167&amp;$Q167&amp;UPPER(TEXT(BY$4,"MMMMYYYY"))&amp;$Z167,IF($W$1="Pesos CLP",S!$AD:$AD,S!$AO:$AO)),0)</f>
        <v>0</v>
      </c>
      <c r="BZ167" s="19">
        <f>IF(OR($I167="REAL",$I167="INCURRIDO"),SUMIF(S!$O:$O,$I167&amp;$O167&amp;$Q167&amp;UPPER(TEXT(BZ$4,"MMMMYYYY"))&amp;$Z167,IF($W$1="Pesos CLP",S!$AD:$AD,S!$AO:$AO)),0)</f>
        <v>0</v>
      </c>
      <c r="CA167" s="19">
        <f>IF(OR($I167="REAL",$I167="INCURRIDO"),SUMIF(S!$O:$O,$I167&amp;$O167&amp;$Q167&amp;UPPER(TEXT(CA$4,"MMMMYYYY"))&amp;$Z167,IF($W$1="Pesos CLP",S!$AD:$AD,S!$AO:$AO)),0)</f>
        <v>0</v>
      </c>
      <c r="CB167" s="19">
        <f>IF(OR($I167="REAL",$I167="INCURRIDO"),SUMIF(S!$O:$O,$I167&amp;$O167&amp;$Q167&amp;UPPER(TEXT(CB$4,"MMMMYYYY"))&amp;$Z167,IF($W$1="Pesos CLP",S!$AD:$AD,S!$AO:$AO)),0)</f>
        <v>0</v>
      </c>
      <c r="CC167" s="19">
        <f>IF(OR($I167="REAL",$I167="INCURRIDO"),SUMIF(S!$O:$O,$I167&amp;$O167&amp;$Q167&amp;UPPER(TEXT(CC$4,"MMMMYYYY"))&amp;$Z167,IF($W$1="Pesos CLP",S!$AD:$AD,S!$AO:$AO)),0)</f>
        <v>0</v>
      </c>
      <c r="CD167" s="19">
        <f>IF(OR($I167="REAL",$I167="INCURRIDO"),SUMIF(S!$O:$O,$I167&amp;$O167&amp;$Q167&amp;UPPER(TEXT(CD$4,"MMMMYYYY"))&amp;$Z167,IF($W$1="Pesos CLP",S!$AD:$AD,S!$AO:$AO)),0)</f>
        <v>0</v>
      </c>
      <c r="CE167" s="19">
        <f>IF(OR($I167="REAL",$I167="INCURRIDO"),SUMIF(S!$O:$O,$I167&amp;$O167&amp;$Q167&amp;UPPER(TEXT(CE$4,"MMMMYYYY"))&amp;$Z167,IF($W$1="Pesos CLP",S!$AD:$AD,S!$AO:$AO)),0)</f>
        <v>0</v>
      </c>
      <c r="CF167" s="19">
        <f>IF(OR($I167="REAL",$I167="INCURRIDO"),SUMIF(S!$O:$O,$I167&amp;$O167&amp;$Q167&amp;UPPER(TEXT(CF$4,"MMMMYYYY"))&amp;$Z167,IF($W$1="Pesos CLP",S!$AD:$AD,S!$AO:$AO)),0)</f>
        <v>0</v>
      </c>
      <c r="CG167" s="19">
        <f>IF(OR($I167="REAL",$I167="INCURRIDO"),SUMIF(S!$O:$O,$I167&amp;$O167&amp;$Q167&amp;UPPER(TEXT(CG$4,"MMMMYYYY"))&amp;$Z167,IF($W$1="Pesos CLP",S!$AD:$AD,S!$AO:$AO)),0)</f>
        <v>0</v>
      </c>
      <c r="CH167" s="19">
        <f>IF(OR($I167="REAL",$I167="INCURRIDO"),SUMIF(S!$O:$O,$I167&amp;$O167&amp;$Q167&amp;UPPER(TEXT(CH$4,"MMMMYYYY"))&amp;$Z167,IF($W$1="Pesos CLP",S!$AD:$AD,S!$AO:$AO)),0)</f>
        <v>0</v>
      </c>
      <c r="CI167" s="19">
        <f>IF(OR($I167="REAL",$I167="INCURRIDO"),SUMIF(S!$O:$O,$I167&amp;$O167&amp;$Q167&amp;UPPER(TEXT(CI$4,"MMMMYYYY"))&amp;$Z167,IF($W$1="Pesos CLP",S!$AD:$AD,S!$AO:$AO)),0)</f>
        <v>0</v>
      </c>
      <c r="CJ167" s="19">
        <f>IF(OR($I167="REAL",$I167="INCURRIDO"),SUMIF(S!$O:$O,$I167&amp;$O167&amp;$Q167&amp;UPPER(TEXT(CJ$4,"MMMMYYYY"))&amp;$Z167,IF($W$1="Pesos CLP",S!$AD:$AD,S!$AO:$AO)),0)</f>
        <v>0</v>
      </c>
      <c r="CK167" s="378">
        <f t="shared" si="157"/>
        <v>0</v>
      </c>
      <c r="CL167" s="378">
        <f t="shared" si="157"/>
        <v>0</v>
      </c>
      <c r="CM167" s="378">
        <f t="shared" si="157"/>
        <v>0</v>
      </c>
      <c r="CN167" s="378">
        <f t="shared" si="157"/>
        <v>0</v>
      </c>
      <c r="CO167" s="378">
        <f t="shared" si="157"/>
        <v>0</v>
      </c>
      <c r="CP167" s="378">
        <f t="shared" si="157"/>
        <v>0</v>
      </c>
      <c r="CQ167" s="378">
        <f t="shared" si="157"/>
        <v>0</v>
      </c>
      <c r="CR167" s="378">
        <f t="shared" si="157"/>
        <v>0</v>
      </c>
      <c r="CS167" s="378">
        <f t="shared" si="158"/>
        <v>0</v>
      </c>
      <c r="CT167" s="378">
        <f t="shared" si="158"/>
        <v>0</v>
      </c>
      <c r="CU167" s="378">
        <f t="shared" si="158"/>
        <v>0</v>
      </c>
      <c r="CV167" s="378">
        <f t="shared" si="158"/>
        <v>0</v>
      </c>
      <c r="CW167" s="378">
        <f t="shared" si="158"/>
        <v>0</v>
      </c>
      <c r="CX167" s="378">
        <f t="shared" si="158"/>
        <v>0</v>
      </c>
      <c r="CY167" s="378">
        <f t="shared" si="158"/>
        <v>0</v>
      </c>
      <c r="CZ167" s="378">
        <f t="shared" si="158"/>
        <v>0</v>
      </c>
      <c r="DA167" s="378">
        <f t="shared" si="158"/>
        <v>0</v>
      </c>
      <c r="DB167" s="378">
        <f t="shared" si="158"/>
        <v>0</v>
      </c>
      <c r="DC167" s="378">
        <f t="shared" si="159"/>
        <v>0</v>
      </c>
      <c r="DD167" s="378">
        <f t="shared" si="159"/>
        <v>0</v>
      </c>
      <c r="DE167" s="378">
        <f t="shared" si="159"/>
        <v>0</v>
      </c>
      <c r="DF167" s="378">
        <f t="shared" si="159"/>
        <v>0</v>
      </c>
      <c r="DG167" s="378">
        <f t="shared" si="159"/>
        <v>0</v>
      </c>
      <c r="DH167" s="378">
        <f t="shared" si="159"/>
        <v>0</v>
      </c>
      <c r="DI167" s="378">
        <f t="shared" si="159"/>
        <v>0</v>
      </c>
      <c r="DJ167" s="378">
        <f t="shared" si="159"/>
        <v>2241.8385166062144</v>
      </c>
      <c r="DK167" s="378">
        <f t="shared" si="159"/>
        <v>0</v>
      </c>
      <c r="DL167" s="378">
        <f t="shared" si="159"/>
        <v>0</v>
      </c>
      <c r="DM167" s="378">
        <f t="shared" si="159"/>
        <v>0</v>
      </c>
      <c r="DN167" s="378">
        <f t="shared" si="160"/>
        <v>0</v>
      </c>
      <c r="DO167" s="378">
        <f t="shared" si="160"/>
        <v>0</v>
      </c>
      <c r="DP167" s="378">
        <f t="shared" si="160"/>
        <v>0</v>
      </c>
      <c r="DQ167" s="378">
        <f t="shared" si="160"/>
        <v>0</v>
      </c>
      <c r="DR167" s="378">
        <f t="shared" si="160"/>
        <v>0</v>
      </c>
      <c r="DS167" s="378">
        <f t="shared" si="160"/>
        <v>0</v>
      </c>
      <c r="DT167" s="378">
        <f t="shared" si="160"/>
        <v>0</v>
      </c>
      <c r="DU167" s="378">
        <f t="shared" si="160"/>
        <v>0</v>
      </c>
      <c r="DV167" s="378">
        <f t="shared" si="160"/>
        <v>0</v>
      </c>
      <c r="DW167" s="378">
        <f t="shared" si="160"/>
        <v>0</v>
      </c>
      <c r="DX167" s="378">
        <f t="shared" si="161"/>
        <v>0</v>
      </c>
      <c r="DY167" s="378">
        <f t="shared" si="161"/>
        <v>0</v>
      </c>
      <c r="DZ167" s="378">
        <f t="shared" si="161"/>
        <v>0</v>
      </c>
      <c r="EA167" s="378">
        <f t="shared" si="161"/>
        <v>0</v>
      </c>
      <c r="EB167" s="378">
        <f t="shared" si="161"/>
        <v>0</v>
      </c>
      <c r="EC167" s="378">
        <f t="shared" si="161"/>
        <v>0</v>
      </c>
      <c r="ED167" s="378">
        <f t="shared" si="161"/>
        <v>0</v>
      </c>
      <c r="EE167" s="378">
        <f t="shared" si="161"/>
        <v>0</v>
      </c>
      <c r="EF167" s="378">
        <f t="shared" si="161"/>
        <v>0</v>
      </c>
      <c r="EG167" s="378">
        <f t="shared" si="161"/>
        <v>0</v>
      </c>
      <c r="EH167" s="378">
        <f t="shared" si="162"/>
        <v>0</v>
      </c>
      <c r="EI167" s="378">
        <f t="shared" si="162"/>
        <v>0</v>
      </c>
      <c r="EJ167" s="378">
        <f t="shared" si="162"/>
        <v>0</v>
      </c>
      <c r="EK167" s="378">
        <f t="shared" si="162"/>
        <v>0</v>
      </c>
      <c r="EL167" s="378">
        <f t="shared" si="162"/>
        <v>0</v>
      </c>
      <c r="EM167" s="378">
        <f t="shared" si="162"/>
        <v>0</v>
      </c>
      <c r="EN167" s="378">
        <f t="shared" si="162"/>
        <v>0</v>
      </c>
      <c r="EO167" s="378">
        <f t="shared" si="162"/>
        <v>0</v>
      </c>
      <c r="EP167" s="378">
        <f t="shared" si="162"/>
        <v>0</v>
      </c>
      <c r="EQ167" s="378">
        <f t="shared" si="162"/>
        <v>0</v>
      </c>
    </row>
    <row r="168" spans="1:147" x14ac:dyDescent="0.3">
      <c r="A168" s="368"/>
      <c r="B168" s="368"/>
      <c r="C168" s="368"/>
      <c r="D168" s="368">
        <f t="shared" si="136"/>
        <v>1.0658056259248334</v>
      </c>
      <c r="E168" s="368" t="str">
        <f>VLOOKUP(TEXT(Z168,0),'G2'!B:D,3,0)</f>
        <v>ME</v>
      </c>
      <c r="F168" s="816">
        <f t="shared" si="135"/>
        <v>0</v>
      </c>
      <c r="G168" s="755">
        <f t="shared" si="137"/>
        <v>0</v>
      </c>
      <c r="H168" s="756" t="s">
        <v>1190</v>
      </c>
      <c r="I168" s="370" t="s">
        <v>93</v>
      </c>
      <c r="J168" s="370" t="s">
        <v>22</v>
      </c>
      <c r="K168" s="368" t="s">
        <v>276</v>
      </c>
      <c r="L168" s="368" t="s">
        <v>619</v>
      </c>
      <c r="M168" s="369"/>
      <c r="N168" s="370" t="s">
        <v>1070</v>
      </c>
      <c r="O168" s="370" t="s">
        <v>276</v>
      </c>
      <c r="P168" s="643" t="s">
        <v>1166</v>
      </c>
      <c r="Q168" s="370" t="s">
        <v>695</v>
      </c>
      <c r="R168" s="370" t="s">
        <v>1047</v>
      </c>
      <c r="S168" s="376">
        <v>3</v>
      </c>
      <c r="T168" s="677">
        <v>46831</v>
      </c>
      <c r="U168" s="677">
        <v>46831</v>
      </c>
      <c r="V168" s="373"/>
      <c r="W168" s="374">
        <v>84920.194856812945</v>
      </c>
      <c r="X168" s="17" cm="1">
        <f t="array" ref="X168">+IF($W$1="Pesos CLP",W168,W168/TC)*MB_24A25</f>
        <v>96.823590418208596</v>
      </c>
      <c r="Y168" s="18">
        <f t="shared" si="107"/>
        <v>290.47077125462579</v>
      </c>
      <c r="Z168">
        <v>91243530</v>
      </c>
      <c r="AA168" s="19">
        <f>IF(OR($I168="REAL",$I168="INCURRIDO"),SUMIF(S!$O:$O,$I168&amp;$O168&amp;$Q168&amp;UPPER(TEXT(AA$4,"MMMMYYYY"))&amp;$Z168,IF($W$1="Pesos CLP",S!$AD:$AD,S!$AO:$AO)),0)</f>
        <v>0</v>
      </c>
      <c r="AB168" s="19">
        <f>IF(OR($I168="REAL",$I168="INCURRIDO"),SUMIF(S!$O:$O,$I168&amp;$O168&amp;$Q168&amp;UPPER(TEXT(AB$4,"MMMMYYYY"))&amp;$Z168,IF($W$1="Pesos CLP",S!$AD:$AD,S!$AO:$AO)),0)</f>
        <v>0</v>
      </c>
      <c r="AC168" s="19">
        <f>IF(OR($I168="REAL",$I168="INCURRIDO"),SUMIF(S!$O:$O,$I168&amp;$O168&amp;$Q168&amp;UPPER(TEXT(AC$4,"MMMMYYYY"))&amp;$Z168,IF($W$1="Pesos CLP",S!$AD:$AD,S!$AO:$AO)),0)</f>
        <v>0</v>
      </c>
      <c r="AD168" s="19">
        <f>IF(OR($I168="REAL",$I168="INCURRIDO"),SUMIF(S!$O:$O,$I168&amp;$O168&amp;$Q168&amp;UPPER(TEXT(AD$4,"MMMMYYYY"))&amp;$Z168,IF($W$1="Pesos CLP",S!$AD:$AD,S!$AO:$AO)),0)</f>
        <v>0</v>
      </c>
      <c r="AE168" s="19">
        <f>IF(OR($I168="REAL",$I168="INCURRIDO"),SUMIF(S!$O:$O,$I168&amp;$O168&amp;$Q168&amp;UPPER(TEXT(AE$4,"MMMMYYYY"))&amp;$Z168,IF($W$1="Pesos CLP",S!$AD:$AD,S!$AO:$AO)),0)</f>
        <v>0</v>
      </c>
      <c r="AF168" s="19">
        <f>IF(OR($I168="REAL",$I168="INCURRIDO"),SUMIF(S!$O:$O,$I168&amp;$O168&amp;$Q168&amp;UPPER(TEXT(AF$4,"MMMMYYYY"))&amp;$Z168,IF($W$1="Pesos CLP",S!$AD:$AD,S!$AO:$AO)),0)</f>
        <v>0</v>
      </c>
      <c r="AG168" s="19">
        <f>IF(OR($I168="REAL",$I168="INCURRIDO"),SUMIF(S!$O:$O,$I168&amp;$O168&amp;$Q168&amp;UPPER(TEXT(AG$4,"MMMMYYYY"))&amp;$Z168,IF($W$1="Pesos CLP",S!$AD:$AD,S!$AO:$AO)),0)</f>
        <v>0</v>
      </c>
      <c r="AH168" s="19">
        <f>IF(OR($I168="REAL",$I168="INCURRIDO"),SUMIF(S!$O:$O,$I168&amp;$O168&amp;$Q168&amp;UPPER(TEXT(AH$4,"MMMMYYYY"))&amp;$Z168,IF($W$1="Pesos CLP",S!$AD:$AD,S!$AO:$AO)),0)</f>
        <v>0</v>
      </c>
      <c r="AI168" s="19">
        <f>IF(OR($I168="REAL",$I168="INCURRIDO"),SUMIF(S!$O:$O,$I168&amp;$O168&amp;$Q168&amp;UPPER(TEXT(AI$4,"MMMMYYYY"))&amp;$Z168,IF($W$1="Pesos CLP",S!$AD:$AD,S!$AO:$AO)),0)</f>
        <v>0</v>
      </c>
      <c r="AJ168" s="19">
        <f>IF(OR($I168="REAL",$I168="INCURRIDO"),SUMIF(S!$O:$O,$I168&amp;$O168&amp;$Q168&amp;UPPER(TEXT(AJ$4,"MMMMYYYY"))&amp;$Z168,IF($W$1="Pesos CLP",S!$AD:$AD,S!$AO:$AO)),0)</f>
        <v>0</v>
      </c>
      <c r="AK168" s="19">
        <f>IF(OR($I168="REAL",$I168="INCURRIDO"),SUMIF(S!$O:$O,$I168&amp;$O168&amp;$Q168&amp;UPPER(TEXT(AK$4,"MMMMYYYY"))&amp;$Z168,IF($W$1="Pesos CLP",S!$AD:$AD,S!$AO:$AO)),0)</f>
        <v>0</v>
      </c>
      <c r="AL168" s="19">
        <f>IF(OR($I168="REAL",$I168="INCURRIDO"),SUMIF(S!$O:$O,$I168&amp;$O168&amp;$Q168&amp;UPPER(TEXT(AL$4,"MMMMYYYY"))&amp;$Z168,IF($W$1="Pesos CLP",S!$AD:$AD,S!$AO:$AO)),0)</f>
        <v>0</v>
      </c>
      <c r="AM168" s="19">
        <f>IF(OR($I168="REAL",$I168="INCURRIDO"),SUMIF(S!$O:$O,$I168&amp;$O168&amp;$Q168&amp;UPPER(TEXT(AM$4,"MMMMYYYY"))&amp;$Z168,IF($W$1="Pesos CLP",S!$AD:$AD,S!$AO:$AO)),0)</f>
        <v>0</v>
      </c>
      <c r="AN168" s="19">
        <f>IF(OR($I168="REAL",$I168="INCURRIDO"),SUMIF(S!$O:$O,$I168&amp;$O168&amp;$Q168&amp;UPPER(TEXT(AN$4,"MMMMYYYY"))&amp;$Z168,IF($W$1="Pesos CLP",S!$AD:$AD,S!$AO:$AO)),0)</f>
        <v>0</v>
      </c>
      <c r="AO168" s="19">
        <f>IF(OR($I168="REAL",$I168="INCURRIDO"),SUMIF(S!$O:$O,$I168&amp;$O168&amp;$Q168&amp;UPPER(TEXT(AO$4,"MMMMYYYY"))&amp;$Z168,IF($W$1="Pesos CLP",S!$AD:$AD,S!$AO:$AO)),0)</f>
        <v>0</v>
      </c>
      <c r="AP168" s="19">
        <f>IF(OR($I168="REAL",$I168="INCURRIDO"),SUMIF(S!$O:$O,$I168&amp;$O168&amp;$Q168&amp;UPPER(TEXT(AP$4,"MMMMYYYY"))&amp;$Z168,IF($W$1="Pesos CLP",S!$AD:$AD,S!$AO:$AO)),0)</f>
        <v>0</v>
      </c>
      <c r="AQ168" s="19">
        <f>IF(OR($I168="REAL",$I168="INCURRIDO"),SUMIF(S!$O:$O,$I168&amp;$O168&amp;$Q168&amp;UPPER(TEXT(AQ$4,"MMMMYYYY"))&amp;$Z168,IF($W$1="Pesos CLP",S!$AD:$AD,S!$AO:$AO)),0)</f>
        <v>0</v>
      </c>
      <c r="AR168" s="19">
        <f>IF(OR($I168="REAL",$I168="INCURRIDO"),SUMIF(S!$O:$O,$I168&amp;$O168&amp;$Q168&amp;UPPER(TEXT(AR$4,"MMMMYYYY"))&amp;$Z168,IF($W$1="Pesos CLP",S!$AD:$AD,S!$AO:$AO)),0)</f>
        <v>0</v>
      </c>
      <c r="AS168" s="19">
        <f>IF(OR($I168="REAL",$I168="INCURRIDO"),SUMIF(S!$O:$O,$I168&amp;$O168&amp;$Q168&amp;UPPER(TEXT(AS$4,"MMMMYYYY"))&amp;$Z168,IF($W$1="Pesos CLP",S!$AD:$AD,S!$AO:$AO)),0)</f>
        <v>0</v>
      </c>
      <c r="AT168" s="19">
        <f>IF(OR($I168="REAL",$I168="INCURRIDO"),SUMIF(S!$O:$O,$I168&amp;$O168&amp;$Q168&amp;UPPER(TEXT(AT$4,"MMMMYYYY"))&amp;$Z168,IF($W$1="Pesos CLP",S!$AD:$AD,S!$AO:$AO)),0)</f>
        <v>0</v>
      </c>
      <c r="AU168" s="19">
        <f>IF(OR($I168="REAL",$I168="INCURRIDO"),SUMIF(S!$O:$O,$I168&amp;$O168&amp;$Q168&amp;UPPER(TEXT(AU$4,"MMMMYYYY"))&amp;$Z168,IF($W$1="Pesos CLP",S!$AD:$AD,S!$AO:$AO)),0)</f>
        <v>0</v>
      </c>
      <c r="AV168" s="19">
        <f>IF(OR($I168="REAL",$I168="INCURRIDO"),SUMIF(S!$O:$O,$I168&amp;$O168&amp;$Q168&amp;UPPER(TEXT(AV$4,"MMMMYYYY"))&amp;$Z168,IF($W$1="Pesos CLP",S!$AD:$AD,S!$AO:$AO)),0)</f>
        <v>0</v>
      </c>
      <c r="AW168" s="19">
        <f>IF(OR($I168="REAL",$I168="INCURRIDO"),SUMIF(S!$O:$O,$I168&amp;$O168&amp;$Q168&amp;UPPER(TEXT(AW$4,"MMMMYYYY"))&amp;$Z168,IF($W$1="Pesos CLP",S!$AD:$AD,S!$AO:$AO)),0)</f>
        <v>0</v>
      </c>
      <c r="AX168" s="19">
        <f>IF(OR($I168="REAL",$I168="INCURRIDO"),SUMIF(S!$O:$O,$I168&amp;$O168&amp;$Q168&amp;UPPER(TEXT(AX$4,"MMMMYYYY"))&amp;$Z168,IF($W$1="Pesos CLP",S!$AD:$AD,S!$AO:$AO)),0)</f>
        <v>0</v>
      </c>
      <c r="AY168" s="19">
        <f>IF(OR($I168="REAL",$I168="INCURRIDO"),SUMIF(S!$O:$O,$I168&amp;$O168&amp;$Q168&amp;UPPER(TEXT(AY$4,"MMMMYYYY"))&amp;$Z168,IF($W$1="Pesos CLP",S!$AD:$AD,S!$AO:$AO)),0)</f>
        <v>0</v>
      </c>
      <c r="AZ168" s="19">
        <f>IF(OR($I168="REAL",$I168="INCURRIDO"),SUMIF(S!$O:$O,$I168&amp;$O168&amp;$Q168&amp;UPPER(TEXT(AZ$4,"MMMMYYYY"))&amp;$Z168,IF($W$1="Pesos CLP",S!$AD:$AD,S!$AO:$AO)),0)</f>
        <v>0</v>
      </c>
      <c r="BA168" s="19">
        <f>IF(OR($I168="REAL",$I168="INCURRIDO"),SUMIF(S!$O:$O,$I168&amp;$O168&amp;$Q168&amp;UPPER(TEXT(BA$4,"MMMMYYYY"))&amp;$Z168,IF($W$1="Pesos CLP",S!$AD:$AD,S!$AO:$AO)),0)</f>
        <v>0</v>
      </c>
      <c r="BB168" s="19">
        <f>IF(OR($I168="REAL",$I168="INCURRIDO"),SUMIF(S!$O:$O,$I168&amp;$O168&amp;$Q168&amp;UPPER(TEXT(BB$4,"MMMMYYYY"))&amp;$Z168,IF($W$1="Pesos CLP",S!$AD:$AD,S!$AO:$AO)),0)</f>
        <v>0</v>
      </c>
      <c r="BC168" s="19">
        <f>IF(OR($I168="REAL",$I168="INCURRIDO"),SUMIF(S!$O:$O,$I168&amp;$O168&amp;$Q168&amp;UPPER(TEXT(BC$4,"MMMMYYYY"))&amp;$Z168,IF($W$1="Pesos CLP",S!$AD:$AD,S!$AO:$AO)),0)</f>
        <v>0</v>
      </c>
      <c r="BD168" s="19">
        <f>IF(OR($I168="REAL",$I168="INCURRIDO"),SUMIF(S!$O:$O,$I168&amp;$O168&amp;$Q168&amp;UPPER(TEXT(BD$4,"MMMMYYYY"))&amp;$Z168,IF($W$1="Pesos CLP",S!$AD:$AD,S!$AO:$AO)),0)</f>
        <v>0</v>
      </c>
      <c r="BE168" s="19">
        <f>IF(OR($I168="REAL",$I168="INCURRIDO"),SUMIF(S!$O:$O,$I168&amp;$O168&amp;$Q168&amp;UPPER(TEXT(BE$4,"MMMMYYYY"))&amp;$Z168,IF($W$1="Pesos CLP",S!$AD:$AD,S!$AO:$AO)),0)</f>
        <v>0</v>
      </c>
      <c r="BF168" s="19">
        <f>IF(OR($I168="REAL",$I168="INCURRIDO"),SUMIF(S!$O:$O,$I168&amp;$O168&amp;$Q168&amp;UPPER(TEXT(BF$4,"MMMMYYYY"))&amp;$Z168,IF($W$1="Pesos CLP",S!$AD:$AD,S!$AO:$AO)),0)</f>
        <v>0</v>
      </c>
      <c r="BG168" s="19">
        <f>IF(OR($I168="REAL",$I168="INCURRIDO"),SUMIF(S!$O:$O,$I168&amp;$O168&amp;$Q168&amp;UPPER(TEXT(BG$4,"MMMMYYYY"))&amp;$Z168,IF($W$1="Pesos CLP",S!$AD:$AD,S!$AO:$AO)),0)</f>
        <v>0</v>
      </c>
      <c r="BH168" s="19">
        <f>IF(OR($I168="REAL",$I168="INCURRIDO"),SUMIF(S!$O:$O,$I168&amp;$O168&amp;$Q168&amp;UPPER(TEXT(BH$4,"MMMMYYYY"))&amp;$Z168,IF($W$1="Pesos CLP",S!$AD:$AD,S!$AO:$AO)),0)</f>
        <v>0</v>
      </c>
      <c r="BI168" s="19">
        <f>IF(OR($I168="REAL",$I168="INCURRIDO"),SUMIF(S!$O:$O,$I168&amp;$O168&amp;$Q168&amp;UPPER(TEXT(BI$4,"MMMMYYYY"))&amp;$Z168,IF($W$1="Pesos CLP",S!$AD:$AD,S!$AO:$AO)),0)</f>
        <v>0</v>
      </c>
      <c r="BJ168" s="19">
        <f>IF(OR($I168="REAL",$I168="INCURRIDO"),SUMIF(S!$O:$O,$I168&amp;$O168&amp;$Q168&amp;UPPER(TEXT(BJ$4,"MMMMYYYY"))&amp;$Z168,IF($W$1="Pesos CLP",S!$AD:$AD,S!$AO:$AO)),0)</f>
        <v>0</v>
      </c>
      <c r="BK168" s="19">
        <f>IF(OR($I168="REAL",$I168="INCURRIDO"),SUMIF(S!$O:$O,$I168&amp;$O168&amp;$Q168&amp;UPPER(TEXT(BK$4,"MMMMYYYY"))&amp;$Z168,IF($W$1="Pesos CLP",S!$AD:$AD,S!$AO:$AO)),0)</f>
        <v>0</v>
      </c>
      <c r="BL168" s="19">
        <f>IF(OR($I168="REAL",$I168="INCURRIDO"),SUMIF(S!$O:$O,$I168&amp;$O168&amp;$Q168&amp;UPPER(TEXT(BL$4,"MMMMYYYY"))&amp;$Z168,IF($W$1="Pesos CLP",S!$AD:$AD,S!$AO:$AO)),0)</f>
        <v>0</v>
      </c>
      <c r="BM168" s="19">
        <f>IF(OR($I168="REAL",$I168="INCURRIDO"),SUMIF(S!$O:$O,$I168&amp;$O168&amp;$Q168&amp;UPPER(TEXT(BM$4,"MMMMYYYY"))&amp;$Z168,IF($W$1="Pesos CLP",S!$AD:$AD,S!$AO:$AO)),0)</f>
        <v>0</v>
      </c>
      <c r="BN168" s="19">
        <f>IF(OR($I168="REAL",$I168="INCURRIDO"),SUMIF(S!$O:$O,$I168&amp;$O168&amp;$Q168&amp;UPPER(TEXT(BN$4,"MMMMYYYY"))&amp;$Z168,IF($W$1="Pesos CLP",S!$AD:$AD,S!$AO:$AO)),0)</f>
        <v>0</v>
      </c>
      <c r="BO168" s="19">
        <f>IF(OR($I168="REAL",$I168="INCURRIDO"),SUMIF(S!$O:$O,$I168&amp;$O168&amp;$Q168&amp;UPPER(TEXT(BO$4,"MMMMYYYY"))&amp;$Z168,IF($W$1="Pesos CLP",S!$AD:$AD,S!$AO:$AO)),0)</f>
        <v>0</v>
      </c>
      <c r="BP168" s="19">
        <f>IF(OR($I168="REAL",$I168="INCURRIDO"),SUMIF(S!$O:$O,$I168&amp;$O168&amp;$Q168&amp;UPPER(TEXT(BP$4,"MMMMYYYY"))&amp;$Z168,IF($W$1="Pesos CLP",S!$AD:$AD,S!$AO:$AO)),0)</f>
        <v>0</v>
      </c>
      <c r="BQ168" s="19">
        <f>IF(OR($I168="REAL",$I168="INCURRIDO"),SUMIF(S!$O:$O,$I168&amp;$O168&amp;$Q168&amp;UPPER(TEXT(BQ$4,"MMMMYYYY"))&amp;$Z168,IF($W$1="Pesos CLP",S!$AD:$AD,S!$AO:$AO)),0)</f>
        <v>0</v>
      </c>
      <c r="BR168" s="19">
        <f>IF(OR($I168="REAL",$I168="INCURRIDO"),SUMIF(S!$O:$O,$I168&amp;$O168&amp;$Q168&amp;UPPER(TEXT(BR$4,"MMMMYYYY"))&amp;$Z168,IF($W$1="Pesos CLP",S!$AD:$AD,S!$AO:$AO)),0)</f>
        <v>0</v>
      </c>
      <c r="BS168" s="19">
        <f>IF(OR($I168="REAL",$I168="INCURRIDO"),SUMIF(S!$O:$O,$I168&amp;$O168&amp;$Q168&amp;UPPER(TEXT(BS$4,"MMMMYYYY"))&amp;$Z168,IF($W$1="Pesos CLP",S!$AD:$AD,S!$AO:$AO)),0)</f>
        <v>0</v>
      </c>
      <c r="BT168" s="19">
        <f>IF(OR($I168="REAL",$I168="INCURRIDO"),SUMIF(S!$O:$O,$I168&amp;$O168&amp;$Q168&amp;UPPER(TEXT(BT$4,"MMMMYYYY"))&amp;$Z168,IF($W$1="Pesos CLP",S!$AD:$AD,S!$AO:$AO)),0)</f>
        <v>0</v>
      </c>
      <c r="BU168" s="19">
        <f>IF(OR($I168="REAL",$I168="INCURRIDO"),SUMIF(S!$O:$O,$I168&amp;$O168&amp;$Q168&amp;UPPER(TEXT(BU$4,"MMMMYYYY"))&amp;$Z168,IF($W$1="Pesos CLP",S!$AD:$AD,S!$AO:$AO)),0)</f>
        <v>0</v>
      </c>
      <c r="BV168" s="19">
        <f>IF(OR($I168="REAL",$I168="INCURRIDO"),SUMIF(S!$O:$O,$I168&amp;$O168&amp;$Q168&amp;UPPER(TEXT(BV$4,"MMMMYYYY"))&amp;$Z168,IF($W$1="Pesos CLP",S!$AD:$AD,S!$AO:$AO)),0)</f>
        <v>0</v>
      </c>
      <c r="BW168" s="19">
        <f>IF(OR($I168="REAL",$I168="INCURRIDO"),SUMIF(S!$O:$O,$I168&amp;$O168&amp;$Q168&amp;UPPER(TEXT(BW$4,"MMMMYYYY"))&amp;$Z168,IF($W$1="Pesos CLP",S!$AD:$AD,S!$AO:$AO)),0)</f>
        <v>0</v>
      </c>
      <c r="BX168" s="19">
        <f>IF(OR($I168="REAL",$I168="INCURRIDO"),SUMIF(S!$O:$O,$I168&amp;$O168&amp;$Q168&amp;UPPER(TEXT(BX$4,"MMMMYYYY"))&amp;$Z168,IF($W$1="Pesos CLP",S!$AD:$AD,S!$AO:$AO)),0)</f>
        <v>0</v>
      </c>
      <c r="BY168" s="19">
        <f>IF(OR($I168="REAL",$I168="INCURRIDO"),SUMIF(S!$O:$O,$I168&amp;$O168&amp;$Q168&amp;UPPER(TEXT(BY$4,"MMMMYYYY"))&amp;$Z168,IF($W$1="Pesos CLP",S!$AD:$AD,S!$AO:$AO)),0)</f>
        <v>0</v>
      </c>
      <c r="BZ168" s="19">
        <f>IF(OR($I168="REAL",$I168="INCURRIDO"),SUMIF(S!$O:$O,$I168&amp;$O168&amp;$Q168&amp;UPPER(TEXT(BZ$4,"MMMMYYYY"))&amp;$Z168,IF($W$1="Pesos CLP",S!$AD:$AD,S!$AO:$AO)),0)</f>
        <v>0</v>
      </c>
      <c r="CA168" s="19">
        <f>IF(OR($I168="REAL",$I168="INCURRIDO"),SUMIF(S!$O:$O,$I168&amp;$O168&amp;$Q168&amp;UPPER(TEXT(CA$4,"MMMMYYYY"))&amp;$Z168,IF($W$1="Pesos CLP",S!$AD:$AD,S!$AO:$AO)),0)</f>
        <v>0</v>
      </c>
      <c r="CB168" s="19">
        <f>IF(OR($I168="REAL",$I168="INCURRIDO"),SUMIF(S!$O:$O,$I168&amp;$O168&amp;$Q168&amp;UPPER(TEXT(CB$4,"MMMMYYYY"))&amp;$Z168,IF($W$1="Pesos CLP",S!$AD:$AD,S!$AO:$AO)),0)</f>
        <v>0</v>
      </c>
      <c r="CC168" s="19">
        <f>IF(OR($I168="REAL",$I168="INCURRIDO"),SUMIF(S!$O:$O,$I168&amp;$O168&amp;$Q168&amp;UPPER(TEXT(CC$4,"MMMMYYYY"))&amp;$Z168,IF($W$1="Pesos CLP",S!$AD:$AD,S!$AO:$AO)),0)</f>
        <v>0</v>
      </c>
      <c r="CD168" s="19">
        <f>IF(OR($I168="REAL",$I168="INCURRIDO"),SUMIF(S!$O:$O,$I168&amp;$O168&amp;$Q168&amp;UPPER(TEXT(CD$4,"MMMMYYYY"))&amp;$Z168,IF($W$1="Pesos CLP",S!$AD:$AD,S!$AO:$AO)),0)</f>
        <v>0</v>
      </c>
      <c r="CE168" s="19">
        <f>IF(OR($I168="REAL",$I168="INCURRIDO"),SUMIF(S!$O:$O,$I168&amp;$O168&amp;$Q168&amp;UPPER(TEXT(CE$4,"MMMMYYYY"))&amp;$Z168,IF($W$1="Pesos CLP",S!$AD:$AD,S!$AO:$AO)),0)</f>
        <v>0</v>
      </c>
      <c r="CF168" s="19">
        <f>IF(OR($I168="REAL",$I168="INCURRIDO"),SUMIF(S!$O:$O,$I168&amp;$O168&amp;$Q168&amp;UPPER(TEXT(CF$4,"MMMMYYYY"))&amp;$Z168,IF($W$1="Pesos CLP",S!$AD:$AD,S!$AO:$AO)),0)</f>
        <v>0</v>
      </c>
      <c r="CG168" s="19">
        <f>IF(OR($I168="REAL",$I168="INCURRIDO"),SUMIF(S!$O:$O,$I168&amp;$O168&amp;$Q168&amp;UPPER(TEXT(CG$4,"MMMMYYYY"))&amp;$Z168,IF($W$1="Pesos CLP",S!$AD:$AD,S!$AO:$AO)),0)</f>
        <v>0</v>
      </c>
      <c r="CH168" s="19">
        <f>IF(OR($I168="REAL",$I168="INCURRIDO"),SUMIF(S!$O:$O,$I168&amp;$O168&amp;$Q168&amp;UPPER(TEXT(CH$4,"MMMMYYYY"))&amp;$Z168,IF($W$1="Pesos CLP",S!$AD:$AD,S!$AO:$AO)),0)</f>
        <v>0</v>
      </c>
      <c r="CI168" s="19">
        <f>IF(OR($I168="REAL",$I168="INCURRIDO"),SUMIF(S!$O:$O,$I168&amp;$O168&amp;$Q168&amp;UPPER(TEXT(CI$4,"MMMMYYYY"))&amp;$Z168,IF($W$1="Pesos CLP",S!$AD:$AD,S!$AO:$AO)),0)</f>
        <v>0</v>
      </c>
      <c r="CJ168" s="19">
        <f>IF(OR($I168="REAL",$I168="INCURRIDO"),SUMIF(S!$O:$O,$I168&amp;$O168&amp;$Q168&amp;UPPER(TEXT(CJ$4,"MMMMYYYY"))&amp;$Z168,IF($W$1="Pesos CLP",S!$AD:$AD,S!$AO:$AO)),0)</f>
        <v>0</v>
      </c>
      <c r="CK168" s="378">
        <f t="shared" ref="CK168:CR178" si="163">(IF(AND(AND($T168&gt;=(CK$4-DAY(CK$4)+1),$T168&lt;=CK$4),AND($U168&gt;=(CK$4-DAY(CK$4)+1),$U168&lt;=CK$4)),$U168-$T168+1,IF(AND($T168&gt;=(CK$4-DAY(CK$4)+1),$T168&lt;=CK$4),CK$4-$T168+1,IF(AND($U168&gt;=(CK$4-DAY(CK$4)+1),$U168&lt;=CK$4),$U168-(CK$4-DAY(CK$4)+1)+1,IF(OR(AND((CK$4-DAY(CK$4)+1)&gt;=$T168,(CK$4-DAY(CK$4)+1)&lt;=$U168),AND((CK$4&gt;=$T168),(CK$4&lt;=$U168))),CK$4-(CK$4-DAY(CK$4)+1)+1,0))))/IF($R168="mes",_xlfn.DAYS(CK$4,(CK$4-DAY(CK$4)+1))+1,(_xlfn.DAYS($U168,$T168)+1))*$S168)*IF($X$1="Físico",1,$X168)</f>
        <v>0</v>
      </c>
      <c r="CL168" s="378">
        <f t="shared" si="163"/>
        <v>0</v>
      </c>
      <c r="CM168" s="378">
        <f t="shared" si="163"/>
        <v>0</v>
      </c>
      <c r="CN168" s="378">
        <f t="shared" si="163"/>
        <v>0</v>
      </c>
      <c r="CO168" s="378">
        <f t="shared" si="163"/>
        <v>0</v>
      </c>
      <c r="CP168" s="378">
        <f t="shared" si="163"/>
        <v>0</v>
      </c>
      <c r="CQ168" s="378">
        <f t="shared" si="163"/>
        <v>0</v>
      </c>
      <c r="CR168" s="378">
        <f t="shared" si="163"/>
        <v>0</v>
      </c>
      <c r="CS168" s="378">
        <f t="shared" ref="CS168:DB178" si="164">(IF(AND(AND($T168&gt;=(CS$4-DAY(CS$4)+1),$T168&lt;=CS$4),AND($U168&gt;=(CS$4-DAY(CS$4)+1),$U168&lt;=CS$4)),$U168-$T168+1,IF(AND($T168&gt;=(CS$4-DAY(CS$4)+1),$T168&lt;=CS$4),CS$4-$T168+1,IF(AND($U168&gt;=(CS$4-DAY(CS$4)+1),$U168&lt;=CS$4),$U168-(CS$4-DAY(CS$4)+1)+1,IF(OR(AND((CS$4-DAY(CS$4)+1)&gt;=$T168,(CS$4-DAY(CS$4)+1)&lt;=$U168),AND((CS$4&gt;=$T168),(CS$4&lt;=$U168))),CS$4-(CS$4-DAY(CS$4)+1)+1,0))))/IF($R168="mes",_xlfn.DAYS(CS$4,(CS$4-DAY(CS$4)+1))+1,(_xlfn.DAYS($U168,$T168)+1))*$S168)*IF($X$1="Físico",1,$X168)</f>
        <v>0</v>
      </c>
      <c r="CT168" s="378">
        <f t="shared" si="164"/>
        <v>0</v>
      </c>
      <c r="CU168" s="378">
        <f t="shared" si="164"/>
        <v>0</v>
      </c>
      <c r="CV168" s="378">
        <f t="shared" si="164"/>
        <v>0</v>
      </c>
      <c r="CW168" s="378">
        <f t="shared" si="164"/>
        <v>0</v>
      </c>
      <c r="CX168" s="378">
        <f t="shared" si="164"/>
        <v>0</v>
      </c>
      <c r="CY168" s="378">
        <f t="shared" si="164"/>
        <v>0</v>
      </c>
      <c r="CZ168" s="378">
        <f t="shared" si="164"/>
        <v>0</v>
      </c>
      <c r="DA168" s="378">
        <f t="shared" si="164"/>
        <v>0</v>
      </c>
      <c r="DB168" s="378">
        <f t="shared" si="164"/>
        <v>0</v>
      </c>
      <c r="DC168" s="378">
        <f t="shared" ref="DC168:DM178" si="165">(IF(AND(AND($T168&gt;=(DC$4-DAY(DC$4)+1),$T168&lt;=DC$4),AND($U168&gt;=(DC$4-DAY(DC$4)+1),$U168&lt;=DC$4)),$U168-$T168+1,IF(AND($T168&gt;=(DC$4-DAY(DC$4)+1),$T168&lt;=DC$4),DC$4-$T168+1,IF(AND($U168&gt;=(DC$4-DAY(DC$4)+1),$U168&lt;=DC$4),$U168-(DC$4-DAY(DC$4)+1)+1,IF(OR(AND((DC$4-DAY(DC$4)+1)&gt;=$T168,(DC$4-DAY(DC$4)+1)&lt;=$U168),AND((DC$4&gt;=$T168),(DC$4&lt;=$U168))),DC$4-(DC$4-DAY(DC$4)+1)+1,0))))/IF($R168="mes",_xlfn.DAYS(DC$4,(DC$4-DAY(DC$4)+1))+1,(_xlfn.DAYS($U168,$T168)+1))*$S168)*IF($X$1="Físico",1,$X168)</f>
        <v>0</v>
      </c>
      <c r="DD168" s="378">
        <f t="shared" si="165"/>
        <v>0</v>
      </c>
      <c r="DE168" s="378">
        <f t="shared" si="165"/>
        <v>0</v>
      </c>
      <c r="DF168" s="378">
        <f t="shared" si="165"/>
        <v>0</v>
      </c>
      <c r="DG168" s="378">
        <f t="shared" si="165"/>
        <v>0</v>
      </c>
      <c r="DH168" s="378">
        <f t="shared" si="165"/>
        <v>0</v>
      </c>
      <c r="DI168" s="378">
        <f t="shared" si="165"/>
        <v>0</v>
      </c>
      <c r="DJ168" s="378">
        <f t="shared" si="165"/>
        <v>290.47077125462579</v>
      </c>
      <c r="DK168" s="378">
        <f t="shared" si="165"/>
        <v>0</v>
      </c>
      <c r="DL168" s="378">
        <f t="shared" si="165"/>
        <v>0</v>
      </c>
      <c r="DM168" s="378">
        <f t="shared" si="165"/>
        <v>0</v>
      </c>
      <c r="DN168" s="378">
        <f t="shared" si="160"/>
        <v>0</v>
      </c>
      <c r="DO168" s="378">
        <f t="shared" si="160"/>
        <v>0</v>
      </c>
      <c r="DP168" s="378">
        <f t="shared" si="160"/>
        <v>0</v>
      </c>
      <c r="DQ168" s="378">
        <f t="shared" si="160"/>
        <v>0</v>
      </c>
      <c r="DR168" s="378">
        <f t="shared" si="160"/>
        <v>0</v>
      </c>
      <c r="DS168" s="378">
        <f t="shared" si="160"/>
        <v>0</v>
      </c>
      <c r="DT168" s="378">
        <f t="shared" si="160"/>
        <v>0</v>
      </c>
      <c r="DU168" s="378">
        <f t="shared" si="160"/>
        <v>0</v>
      </c>
      <c r="DV168" s="378">
        <f t="shared" si="160"/>
        <v>0</v>
      </c>
      <c r="DW168" s="378">
        <f t="shared" si="160"/>
        <v>0</v>
      </c>
      <c r="DX168" s="378">
        <f t="shared" si="161"/>
        <v>0</v>
      </c>
      <c r="DY168" s="378">
        <f t="shared" si="161"/>
        <v>0</v>
      </c>
      <c r="DZ168" s="378">
        <f t="shared" si="161"/>
        <v>0</v>
      </c>
      <c r="EA168" s="378">
        <f t="shared" si="161"/>
        <v>0</v>
      </c>
      <c r="EB168" s="378">
        <f t="shared" si="161"/>
        <v>0</v>
      </c>
      <c r="EC168" s="378">
        <f t="shared" si="161"/>
        <v>0</v>
      </c>
      <c r="ED168" s="378">
        <f t="shared" si="161"/>
        <v>0</v>
      </c>
      <c r="EE168" s="378">
        <f t="shared" si="161"/>
        <v>0</v>
      </c>
      <c r="EF168" s="378">
        <f t="shared" si="161"/>
        <v>0</v>
      </c>
      <c r="EG168" s="378">
        <f t="shared" si="161"/>
        <v>0</v>
      </c>
      <c r="EH168" s="378">
        <f t="shared" si="162"/>
        <v>0</v>
      </c>
      <c r="EI168" s="378">
        <f t="shared" si="162"/>
        <v>0</v>
      </c>
      <c r="EJ168" s="378">
        <f t="shared" si="162"/>
        <v>0</v>
      </c>
      <c r="EK168" s="378">
        <f t="shared" si="162"/>
        <v>0</v>
      </c>
      <c r="EL168" s="378">
        <f t="shared" si="162"/>
        <v>0</v>
      </c>
      <c r="EM168" s="378">
        <f t="shared" si="162"/>
        <v>0</v>
      </c>
      <c r="EN168" s="378">
        <f t="shared" si="162"/>
        <v>0</v>
      </c>
      <c r="EO168" s="378">
        <f t="shared" si="162"/>
        <v>0</v>
      </c>
      <c r="EP168" s="378">
        <f t="shared" si="162"/>
        <v>0</v>
      </c>
      <c r="EQ168" s="378">
        <f t="shared" si="162"/>
        <v>0</v>
      </c>
    </row>
    <row r="169" spans="1:147" x14ac:dyDescent="0.3">
      <c r="A169" s="368"/>
      <c r="B169" s="368"/>
      <c r="C169" s="368"/>
      <c r="D169" s="368">
        <f t="shared" si="136"/>
        <v>1.0658056259248334</v>
      </c>
      <c r="E169" s="368" t="str">
        <f>VLOOKUP(TEXT(Z169,0),'G2'!B:D,3,0)</f>
        <v>ME</v>
      </c>
      <c r="F169" s="816">
        <f t="shared" si="135"/>
        <v>0</v>
      </c>
      <c r="G169" s="755">
        <f t="shared" si="137"/>
        <v>0</v>
      </c>
      <c r="H169" s="756" t="s">
        <v>1190</v>
      </c>
      <c r="I169" s="370" t="s">
        <v>93</v>
      </c>
      <c r="J169" s="370" t="s">
        <v>22</v>
      </c>
      <c r="K169" s="368" t="s">
        <v>276</v>
      </c>
      <c r="L169" s="368" t="s">
        <v>619</v>
      </c>
      <c r="M169" s="369"/>
      <c r="N169" s="370" t="s">
        <v>1071</v>
      </c>
      <c r="O169" s="370" t="s">
        <v>276</v>
      </c>
      <c r="P169" s="643" t="s">
        <v>1166</v>
      </c>
      <c r="Q169" s="370" t="s">
        <v>695</v>
      </c>
      <c r="R169" s="370" t="s">
        <v>1047</v>
      </c>
      <c r="S169" s="376">
        <v>3</v>
      </c>
      <c r="T169" s="677">
        <v>46831</v>
      </c>
      <c r="U169" s="677">
        <v>46831</v>
      </c>
      <c r="V169" s="373"/>
      <c r="W169" s="374">
        <v>86371.822119322576</v>
      </c>
      <c r="X169" s="17" cm="1">
        <f t="array" ref="X169">+IF($W$1="Pesos CLP",W169,W169/TC)*MB_24A25</f>
        <v>98.478694527921576</v>
      </c>
      <c r="Y169" s="18">
        <f t="shared" si="107"/>
        <v>295.43608358376474</v>
      </c>
      <c r="Z169">
        <v>91243530</v>
      </c>
      <c r="AA169" s="19">
        <f>IF(OR($I169="REAL",$I169="INCURRIDO"),SUMIF(S!$O:$O,$I169&amp;$O169&amp;$Q169&amp;UPPER(TEXT(AA$4,"MMMMYYYY"))&amp;$Z169,IF($W$1="Pesos CLP",S!$AD:$AD,S!$AO:$AO)),0)</f>
        <v>0</v>
      </c>
      <c r="AB169" s="19">
        <f>IF(OR($I169="REAL",$I169="INCURRIDO"),SUMIF(S!$O:$O,$I169&amp;$O169&amp;$Q169&amp;UPPER(TEXT(AB$4,"MMMMYYYY"))&amp;$Z169,IF($W$1="Pesos CLP",S!$AD:$AD,S!$AO:$AO)),0)</f>
        <v>0</v>
      </c>
      <c r="AC169" s="19">
        <f>IF(OR($I169="REAL",$I169="INCURRIDO"),SUMIF(S!$O:$O,$I169&amp;$O169&amp;$Q169&amp;UPPER(TEXT(AC$4,"MMMMYYYY"))&amp;$Z169,IF($W$1="Pesos CLP",S!$AD:$AD,S!$AO:$AO)),0)</f>
        <v>0</v>
      </c>
      <c r="AD169" s="19">
        <f>IF(OR($I169="REAL",$I169="INCURRIDO"),SUMIF(S!$O:$O,$I169&amp;$O169&amp;$Q169&amp;UPPER(TEXT(AD$4,"MMMMYYYY"))&amp;$Z169,IF($W$1="Pesos CLP",S!$AD:$AD,S!$AO:$AO)),0)</f>
        <v>0</v>
      </c>
      <c r="AE169" s="19">
        <f>IF(OR($I169="REAL",$I169="INCURRIDO"),SUMIF(S!$O:$O,$I169&amp;$O169&amp;$Q169&amp;UPPER(TEXT(AE$4,"MMMMYYYY"))&amp;$Z169,IF($W$1="Pesos CLP",S!$AD:$AD,S!$AO:$AO)),0)</f>
        <v>0</v>
      </c>
      <c r="AF169" s="19">
        <f>IF(OR($I169="REAL",$I169="INCURRIDO"),SUMIF(S!$O:$O,$I169&amp;$O169&amp;$Q169&amp;UPPER(TEXT(AF$4,"MMMMYYYY"))&amp;$Z169,IF($W$1="Pesos CLP",S!$AD:$AD,S!$AO:$AO)),0)</f>
        <v>0</v>
      </c>
      <c r="AG169" s="19">
        <f>IF(OR($I169="REAL",$I169="INCURRIDO"),SUMIF(S!$O:$O,$I169&amp;$O169&amp;$Q169&amp;UPPER(TEXT(AG$4,"MMMMYYYY"))&amp;$Z169,IF($W$1="Pesos CLP",S!$AD:$AD,S!$AO:$AO)),0)</f>
        <v>0</v>
      </c>
      <c r="AH169" s="19">
        <f>IF(OR($I169="REAL",$I169="INCURRIDO"),SUMIF(S!$O:$O,$I169&amp;$O169&amp;$Q169&amp;UPPER(TEXT(AH$4,"MMMMYYYY"))&amp;$Z169,IF($W$1="Pesos CLP",S!$AD:$AD,S!$AO:$AO)),0)</f>
        <v>0</v>
      </c>
      <c r="AI169" s="19">
        <f>IF(OR($I169="REAL",$I169="INCURRIDO"),SUMIF(S!$O:$O,$I169&amp;$O169&amp;$Q169&amp;UPPER(TEXT(AI$4,"MMMMYYYY"))&amp;$Z169,IF($W$1="Pesos CLP",S!$AD:$AD,S!$AO:$AO)),0)</f>
        <v>0</v>
      </c>
      <c r="AJ169" s="19">
        <f>IF(OR($I169="REAL",$I169="INCURRIDO"),SUMIF(S!$O:$O,$I169&amp;$O169&amp;$Q169&amp;UPPER(TEXT(AJ$4,"MMMMYYYY"))&amp;$Z169,IF($W$1="Pesos CLP",S!$AD:$AD,S!$AO:$AO)),0)</f>
        <v>0</v>
      </c>
      <c r="AK169" s="19">
        <f>IF(OR($I169="REAL",$I169="INCURRIDO"),SUMIF(S!$O:$O,$I169&amp;$O169&amp;$Q169&amp;UPPER(TEXT(AK$4,"MMMMYYYY"))&amp;$Z169,IF($W$1="Pesos CLP",S!$AD:$AD,S!$AO:$AO)),0)</f>
        <v>0</v>
      </c>
      <c r="AL169" s="19">
        <f>IF(OR($I169="REAL",$I169="INCURRIDO"),SUMIF(S!$O:$O,$I169&amp;$O169&amp;$Q169&amp;UPPER(TEXT(AL$4,"MMMMYYYY"))&amp;$Z169,IF($W$1="Pesos CLP",S!$AD:$AD,S!$AO:$AO)),0)</f>
        <v>0</v>
      </c>
      <c r="AM169" s="19">
        <f>IF(OR($I169="REAL",$I169="INCURRIDO"),SUMIF(S!$O:$O,$I169&amp;$O169&amp;$Q169&amp;UPPER(TEXT(AM$4,"MMMMYYYY"))&amp;$Z169,IF($W$1="Pesos CLP",S!$AD:$AD,S!$AO:$AO)),0)</f>
        <v>0</v>
      </c>
      <c r="AN169" s="19">
        <f>IF(OR($I169="REAL",$I169="INCURRIDO"),SUMIF(S!$O:$O,$I169&amp;$O169&amp;$Q169&amp;UPPER(TEXT(AN$4,"MMMMYYYY"))&amp;$Z169,IF($W$1="Pesos CLP",S!$AD:$AD,S!$AO:$AO)),0)</f>
        <v>0</v>
      </c>
      <c r="AO169" s="19">
        <f>IF(OR($I169="REAL",$I169="INCURRIDO"),SUMIF(S!$O:$O,$I169&amp;$O169&amp;$Q169&amp;UPPER(TEXT(AO$4,"MMMMYYYY"))&amp;$Z169,IF($W$1="Pesos CLP",S!$AD:$AD,S!$AO:$AO)),0)</f>
        <v>0</v>
      </c>
      <c r="AP169" s="19">
        <f>IF(OR($I169="REAL",$I169="INCURRIDO"),SUMIF(S!$O:$O,$I169&amp;$O169&amp;$Q169&amp;UPPER(TEXT(AP$4,"MMMMYYYY"))&amp;$Z169,IF($W$1="Pesos CLP",S!$AD:$AD,S!$AO:$AO)),0)</f>
        <v>0</v>
      </c>
      <c r="AQ169" s="19">
        <f>IF(OR($I169="REAL",$I169="INCURRIDO"),SUMIF(S!$O:$O,$I169&amp;$O169&amp;$Q169&amp;UPPER(TEXT(AQ$4,"MMMMYYYY"))&amp;$Z169,IF($W$1="Pesos CLP",S!$AD:$AD,S!$AO:$AO)),0)</f>
        <v>0</v>
      </c>
      <c r="AR169" s="19">
        <f>IF(OR($I169="REAL",$I169="INCURRIDO"),SUMIF(S!$O:$O,$I169&amp;$O169&amp;$Q169&amp;UPPER(TEXT(AR$4,"MMMMYYYY"))&amp;$Z169,IF($W$1="Pesos CLP",S!$AD:$AD,S!$AO:$AO)),0)</f>
        <v>0</v>
      </c>
      <c r="AS169" s="19">
        <f>IF(OR($I169="REAL",$I169="INCURRIDO"),SUMIF(S!$O:$O,$I169&amp;$O169&amp;$Q169&amp;UPPER(TEXT(AS$4,"MMMMYYYY"))&amp;$Z169,IF($W$1="Pesos CLP",S!$AD:$AD,S!$AO:$AO)),0)</f>
        <v>0</v>
      </c>
      <c r="AT169" s="19">
        <f>IF(OR($I169="REAL",$I169="INCURRIDO"),SUMIF(S!$O:$O,$I169&amp;$O169&amp;$Q169&amp;UPPER(TEXT(AT$4,"MMMMYYYY"))&amp;$Z169,IF($W$1="Pesos CLP",S!$AD:$AD,S!$AO:$AO)),0)</f>
        <v>0</v>
      </c>
      <c r="AU169" s="19">
        <f>IF(OR($I169="REAL",$I169="INCURRIDO"),SUMIF(S!$O:$O,$I169&amp;$O169&amp;$Q169&amp;UPPER(TEXT(AU$4,"MMMMYYYY"))&amp;$Z169,IF($W$1="Pesos CLP",S!$AD:$AD,S!$AO:$AO)),0)</f>
        <v>0</v>
      </c>
      <c r="AV169" s="19">
        <f>IF(OR($I169="REAL",$I169="INCURRIDO"),SUMIF(S!$O:$O,$I169&amp;$O169&amp;$Q169&amp;UPPER(TEXT(AV$4,"MMMMYYYY"))&amp;$Z169,IF($W$1="Pesos CLP",S!$AD:$AD,S!$AO:$AO)),0)</f>
        <v>0</v>
      </c>
      <c r="AW169" s="19">
        <f>IF(OR($I169="REAL",$I169="INCURRIDO"),SUMIF(S!$O:$O,$I169&amp;$O169&amp;$Q169&amp;UPPER(TEXT(AW$4,"MMMMYYYY"))&amp;$Z169,IF($W$1="Pesos CLP",S!$AD:$AD,S!$AO:$AO)),0)</f>
        <v>0</v>
      </c>
      <c r="AX169" s="19">
        <f>IF(OR($I169="REAL",$I169="INCURRIDO"),SUMIF(S!$O:$O,$I169&amp;$O169&amp;$Q169&amp;UPPER(TEXT(AX$4,"MMMMYYYY"))&amp;$Z169,IF($W$1="Pesos CLP",S!$AD:$AD,S!$AO:$AO)),0)</f>
        <v>0</v>
      </c>
      <c r="AY169" s="19">
        <f>IF(OR($I169="REAL",$I169="INCURRIDO"),SUMIF(S!$O:$O,$I169&amp;$O169&amp;$Q169&amp;UPPER(TEXT(AY$4,"MMMMYYYY"))&amp;$Z169,IF($W$1="Pesos CLP",S!$AD:$AD,S!$AO:$AO)),0)</f>
        <v>0</v>
      </c>
      <c r="AZ169" s="19">
        <f>IF(OR($I169="REAL",$I169="INCURRIDO"),SUMIF(S!$O:$O,$I169&amp;$O169&amp;$Q169&amp;UPPER(TEXT(AZ$4,"MMMMYYYY"))&amp;$Z169,IF($W$1="Pesos CLP",S!$AD:$AD,S!$AO:$AO)),0)</f>
        <v>0</v>
      </c>
      <c r="BA169" s="19">
        <f>IF(OR($I169="REAL",$I169="INCURRIDO"),SUMIF(S!$O:$O,$I169&amp;$O169&amp;$Q169&amp;UPPER(TEXT(BA$4,"MMMMYYYY"))&amp;$Z169,IF($W$1="Pesos CLP",S!$AD:$AD,S!$AO:$AO)),0)</f>
        <v>0</v>
      </c>
      <c r="BB169" s="19">
        <f>IF(OR($I169="REAL",$I169="INCURRIDO"),SUMIF(S!$O:$O,$I169&amp;$O169&amp;$Q169&amp;UPPER(TEXT(BB$4,"MMMMYYYY"))&amp;$Z169,IF($W$1="Pesos CLP",S!$AD:$AD,S!$AO:$AO)),0)</f>
        <v>0</v>
      </c>
      <c r="BC169" s="19">
        <f>IF(OR($I169="REAL",$I169="INCURRIDO"),SUMIF(S!$O:$O,$I169&amp;$O169&amp;$Q169&amp;UPPER(TEXT(BC$4,"MMMMYYYY"))&amp;$Z169,IF($W$1="Pesos CLP",S!$AD:$AD,S!$AO:$AO)),0)</f>
        <v>0</v>
      </c>
      <c r="BD169" s="19">
        <f>IF(OR($I169="REAL",$I169="INCURRIDO"),SUMIF(S!$O:$O,$I169&amp;$O169&amp;$Q169&amp;UPPER(TEXT(BD$4,"MMMMYYYY"))&amp;$Z169,IF($W$1="Pesos CLP",S!$AD:$AD,S!$AO:$AO)),0)</f>
        <v>0</v>
      </c>
      <c r="BE169" s="19">
        <f>IF(OR($I169="REAL",$I169="INCURRIDO"),SUMIF(S!$O:$O,$I169&amp;$O169&amp;$Q169&amp;UPPER(TEXT(BE$4,"MMMMYYYY"))&amp;$Z169,IF($W$1="Pesos CLP",S!$AD:$AD,S!$AO:$AO)),0)</f>
        <v>0</v>
      </c>
      <c r="BF169" s="19">
        <f>IF(OR($I169="REAL",$I169="INCURRIDO"),SUMIF(S!$O:$O,$I169&amp;$O169&amp;$Q169&amp;UPPER(TEXT(BF$4,"MMMMYYYY"))&amp;$Z169,IF($W$1="Pesos CLP",S!$AD:$AD,S!$AO:$AO)),0)</f>
        <v>0</v>
      </c>
      <c r="BG169" s="19">
        <f>IF(OR($I169="REAL",$I169="INCURRIDO"),SUMIF(S!$O:$O,$I169&amp;$O169&amp;$Q169&amp;UPPER(TEXT(BG$4,"MMMMYYYY"))&amp;$Z169,IF($W$1="Pesos CLP",S!$AD:$AD,S!$AO:$AO)),0)</f>
        <v>0</v>
      </c>
      <c r="BH169" s="19">
        <f>IF(OR($I169="REAL",$I169="INCURRIDO"),SUMIF(S!$O:$O,$I169&amp;$O169&amp;$Q169&amp;UPPER(TEXT(BH$4,"MMMMYYYY"))&amp;$Z169,IF($W$1="Pesos CLP",S!$AD:$AD,S!$AO:$AO)),0)</f>
        <v>0</v>
      </c>
      <c r="BI169" s="19">
        <f>IF(OR($I169="REAL",$I169="INCURRIDO"),SUMIF(S!$O:$O,$I169&amp;$O169&amp;$Q169&amp;UPPER(TEXT(BI$4,"MMMMYYYY"))&amp;$Z169,IF($W$1="Pesos CLP",S!$AD:$AD,S!$AO:$AO)),0)</f>
        <v>0</v>
      </c>
      <c r="BJ169" s="19">
        <f>IF(OR($I169="REAL",$I169="INCURRIDO"),SUMIF(S!$O:$O,$I169&amp;$O169&amp;$Q169&amp;UPPER(TEXT(BJ$4,"MMMMYYYY"))&amp;$Z169,IF($W$1="Pesos CLP",S!$AD:$AD,S!$AO:$AO)),0)</f>
        <v>0</v>
      </c>
      <c r="BK169" s="19">
        <f>IF(OR($I169="REAL",$I169="INCURRIDO"),SUMIF(S!$O:$O,$I169&amp;$O169&amp;$Q169&amp;UPPER(TEXT(BK$4,"MMMMYYYY"))&amp;$Z169,IF($W$1="Pesos CLP",S!$AD:$AD,S!$AO:$AO)),0)</f>
        <v>0</v>
      </c>
      <c r="BL169" s="19">
        <f>IF(OR($I169="REAL",$I169="INCURRIDO"),SUMIF(S!$O:$O,$I169&amp;$O169&amp;$Q169&amp;UPPER(TEXT(BL$4,"MMMMYYYY"))&amp;$Z169,IF($W$1="Pesos CLP",S!$AD:$AD,S!$AO:$AO)),0)</f>
        <v>0</v>
      </c>
      <c r="BM169" s="19">
        <f>IF(OR($I169="REAL",$I169="INCURRIDO"),SUMIF(S!$O:$O,$I169&amp;$O169&amp;$Q169&amp;UPPER(TEXT(BM$4,"MMMMYYYY"))&amp;$Z169,IF($W$1="Pesos CLP",S!$AD:$AD,S!$AO:$AO)),0)</f>
        <v>0</v>
      </c>
      <c r="BN169" s="19">
        <f>IF(OR($I169="REAL",$I169="INCURRIDO"),SUMIF(S!$O:$O,$I169&amp;$O169&amp;$Q169&amp;UPPER(TEXT(BN$4,"MMMMYYYY"))&amp;$Z169,IF($W$1="Pesos CLP",S!$AD:$AD,S!$AO:$AO)),0)</f>
        <v>0</v>
      </c>
      <c r="BO169" s="19">
        <f>IF(OR($I169="REAL",$I169="INCURRIDO"),SUMIF(S!$O:$O,$I169&amp;$O169&amp;$Q169&amp;UPPER(TEXT(BO$4,"MMMMYYYY"))&amp;$Z169,IF($W$1="Pesos CLP",S!$AD:$AD,S!$AO:$AO)),0)</f>
        <v>0</v>
      </c>
      <c r="BP169" s="19">
        <f>IF(OR($I169="REAL",$I169="INCURRIDO"),SUMIF(S!$O:$O,$I169&amp;$O169&amp;$Q169&amp;UPPER(TEXT(BP$4,"MMMMYYYY"))&amp;$Z169,IF($W$1="Pesos CLP",S!$AD:$AD,S!$AO:$AO)),0)</f>
        <v>0</v>
      </c>
      <c r="BQ169" s="19">
        <f>IF(OR($I169="REAL",$I169="INCURRIDO"),SUMIF(S!$O:$O,$I169&amp;$O169&amp;$Q169&amp;UPPER(TEXT(BQ$4,"MMMMYYYY"))&amp;$Z169,IF($W$1="Pesos CLP",S!$AD:$AD,S!$AO:$AO)),0)</f>
        <v>0</v>
      </c>
      <c r="BR169" s="19">
        <f>IF(OR($I169="REAL",$I169="INCURRIDO"),SUMIF(S!$O:$O,$I169&amp;$O169&amp;$Q169&amp;UPPER(TEXT(BR$4,"MMMMYYYY"))&amp;$Z169,IF($W$1="Pesos CLP",S!$AD:$AD,S!$AO:$AO)),0)</f>
        <v>0</v>
      </c>
      <c r="BS169" s="19">
        <f>IF(OR($I169="REAL",$I169="INCURRIDO"),SUMIF(S!$O:$O,$I169&amp;$O169&amp;$Q169&amp;UPPER(TEXT(BS$4,"MMMMYYYY"))&amp;$Z169,IF($W$1="Pesos CLP",S!$AD:$AD,S!$AO:$AO)),0)</f>
        <v>0</v>
      </c>
      <c r="BT169" s="19">
        <f>IF(OR($I169="REAL",$I169="INCURRIDO"),SUMIF(S!$O:$O,$I169&amp;$O169&amp;$Q169&amp;UPPER(TEXT(BT$4,"MMMMYYYY"))&amp;$Z169,IF($W$1="Pesos CLP",S!$AD:$AD,S!$AO:$AO)),0)</f>
        <v>0</v>
      </c>
      <c r="BU169" s="19">
        <f>IF(OR($I169="REAL",$I169="INCURRIDO"),SUMIF(S!$O:$O,$I169&amp;$O169&amp;$Q169&amp;UPPER(TEXT(BU$4,"MMMMYYYY"))&amp;$Z169,IF($W$1="Pesos CLP",S!$AD:$AD,S!$AO:$AO)),0)</f>
        <v>0</v>
      </c>
      <c r="BV169" s="19">
        <f>IF(OR($I169="REAL",$I169="INCURRIDO"),SUMIF(S!$O:$O,$I169&amp;$O169&amp;$Q169&amp;UPPER(TEXT(BV$4,"MMMMYYYY"))&amp;$Z169,IF($W$1="Pesos CLP",S!$AD:$AD,S!$AO:$AO)),0)</f>
        <v>0</v>
      </c>
      <c r="BW169" s="19">
        <f>IF(OR($I169="REAL",$I169="INCURRIDO"),SUMIF(S!$O:$O,$I169&amp;$O169&amp;$Q169&amp;UPPER(TEXT(BW$4,"MMMMYYYY"))&amp;$Z169,IF($W$1="Pesos CLP",S!$AD:$AD,S!$AO:$AO)),0)</f>
        <v>0</v>
      </c>
      <c r="BX169" s="19">
        <f>IF(OR($I169="REAL",$I169="INCURRIDO"),SUMIF(S!$O:$O,$I169&amp;$O169&amp;$Q169&amp;UPPER(TEXT(BX$4,"MMMMYYYY"))&amp;$Z169,IF($W$1="Pesos CLP",S!$AD:$AD,S!$AO:$AO)),0)</f>
        <v>0</v>
      </c>
      <c r="BY169" s="19">
        <f>IF(OR($I169="REAL",$I169="INCURRIDO"),SUMIF(S!$O:$O,$I169&amp;$O169&amp;$Q169&amp;UPPER(TEXT(BY$4,"MMMMYYYY"))&amp;$Z169,IF($W$1="Pesos CLP",S!$AD:$AD,S!$AO:$AO)),0)</f>
        <v>0</v>
      </c>
      <c r="BZ169" s="19">
        <f>IF(OR($I169="REAL",$I169="INCURRIDO"),SUMIF(S!$O:$O,$I169&amp;$O169&amp;$Q169&amp;UPPER(TEXT(BZ$4,"MMMMYYYY"))&amp;$Z169,IF($W$1="Pesos CLP",S!$AD:$AD,S!$AO:$AO)),0)</f>
        <v>0</v>
      </c>
      <c r="CA169" s="19">
        <f>IF(OR($I169="REAL",$I169="INCURRIDO"),SUMIF(S!$O:$O,$I169&amp;$O169&amp;$Q169&amp;UPPER(TEXT(CA$4,"MMMMYYYY"))&amp;$Z169,IF($W$1="Pesos CLP",S!$AD:$AD,S!$AO:$AO)),0)</f>
        <v>0</v>
      </c>
      <c r="CB169" s="19">
        <f>IF(OR($I169="REAL",$I169="INCURRIDO"),SUMIF(S!$O:$O,$I169&amp;$O169&amp;$Q169&amp;UPPER(TEXT(CB$4,"MMMMYYYY"))&amp;$Z169,IF($W$1="Pesos CLP",S!$AD:$AD,S!$AO:$AO)),0)</f>
        <v>0</v>
      </c>
      <c r="CC169" s="19">
        <f>IF(OR($I169="REAL",$I169="INCURRIDO"),SUMIF(S!$O:$O,$I169&amp;$O169&amp;$Q169&amp;UPPER(TEXT(CC$4,"MMMMYYYY"))&amp;$Z169,IF($W$1="Pesos CLP",S!$AD:$AD,S!$AO:$AO)),0)</f>
        <v>0</v>
      </c>
      <c r="CD169" s="19">
        <f>IF(OR($I169="REAL",$I169="INCURRIDO"),SUMIF(S!$O:$O,$I169&amp;$O169&amp;$Q169&amp;UPPER(TEXT(CD$4,"MMMMYYYY"))&amp;$Z169,IF($W$1="Pesos CLP",S!$AD:$AD,S!$AO:$AO)),0)</f>
        <v>0</v>
      </c>
      <c r="CE169" s="19">
        <f>IF(OR($I169="REAL",$I169="INCURRIDO"),SUMIF(S!$O:$O,$I169&amp;$O169&amp;$Q169&amp;UPPER(TEXT(CE$4,"MMMMYYYY"))&amp;$Z169,IF($W$1="Pesos CLP",S!$AD:$AD,S!$AO:$AO)),0)</f>
        <v>0</v>
      </c>
      <c r="CF169" s="19">
        <f>IF(OR($I169="REAL",$I169="INCURRIDO"),SUMIF(S!$O:$O,$I169&amp;$O169&amp;$Q169&amp;UPPER(TEXT(CF$4,"MMMMYYYY"))&amp;$Z169,IF($W$1="Pesos CLP",S!$AD:$AD,S!$AO:$AO)),0)</f>
        <v>0</v>
      </c>
      <c r="CG169" s="19">
        <f>IF(OR($I169="REAL",$I169="INCURRIDO"),SUMIF(S!$O:$O,$I169&amp;$O169&amp;$Q169&amp;UPPER(TEXT(CG$4,"MMMMYYYY"))&amp;$Z169,IF($W$1="Pesos CLP",S!$AD:$AD,S!$AO:$AO)),0)</f>
        <v>0</v>
      </c>
      <c r="CH169" s="19">
        <f>IF(OR($I169="REAL",$I169="INCURRIDO"),SUMIF(S!$O:$O,$I169&amp;$O169&amp;$Q169&amp;UPPER(TEXT(CH$4,"MMMMYYYY"))&amp;$Z169,IF($W$1="Pesos CLP",S!$AD:$AD,S!$AO:$AO)),0)</f>
        <v>0</v>
      </c>
      <c r="CI169" s="19">
        <f>IF(OR($I169="REAL",$I169="INCURRIDO"),SUMIF(S!$O:$O,$I169&amp;$O169&amp;$Q169&amp;UPPER(TEXT(CI$4,"MMMMYYYY"))&amp;$Z169,IF($W$1="Pesos CLP",S!$AD:$AD,S!$AO:$AO)),0)</f>
        <v>0</v>
      </c>
      <c r="CJ169" s="19">
        <f>IF(OR($I169="REAL",$I169="INCURRIDO"),SUMIF(S!$O:$O,$I169&amp;$O169&amp;$Q169&amp;UPPER(TEXT(CJ$4,"MMMMYYYY"))&amp;$Z169,IF($W$1="Pesos CLP",S!$AD:$AD,S!$AO:$AO)),0)</f>
        <v>0</v>
      </c>
      <c r="CK169" s="378">
        <f t="shared" si="163"/>
        <v>0</v>
      </c>
      <c r="CL169" s="378">
        <f t="shared" si="163"/>
        <v>0</v>
      </c>
      <c r="CM169" s="378">
        <f t="shared" si="163"/>
        <v>0</v>
      </c>
      <c r="CN169" s="378">
        <f t="shared" si="163"/>
        <v>0</v>
      </c>
      <c r="CO169" s="378">
        <f t="shared" si="163"/>
        <v>0</v>
      </c>
      <c r="CP169" s="378">
        <f t="shared" si="163"/>
        <v>0</v>
      </c>
      <c r="CQ169" s="378">
        <f t="shared" si="163"/>
        <v>0</v>
      </c>
      <c r="CR169" s="378">
        <f t="shared" si="163"/>
        <v>0</v>
      </c>
      <c r="CS169" s="378">
        <f t="shared" si="164"/>
        <v>0</v>
      </c>
      <c r="CT169" s="378">
        <f t="shared" si="164"/>
        <v>0</v>
      </c>
      <c r="CU169" s="378">
        <f t="shared" si="164"/>
        <v>0</v>
      </c>
      <c r="CV169" s="378">
        <f t="shared" si="164"/>
        <v>0</v>
      </c>
      <c r="CW169" s="378">
        <f t="shared" si="164"/>
        <v>0</v>
      </c>
      <c r="CX169" s="378">
        <f t="shared" si="164"/>
        <v>0</v>
      </c>
      <c r="CY169" s="378">
        <f t="shared" si="164"/>
        <v>0</v>
      </c>
      <c r="CZ169" s="378">
        <f t="shared" si="164"/>
        <v>0</v>
      </c>
      <c r="DA169" s="378">
        <f t="shared" si="164"/>
        <v>0</v>
      </c>
      <c r="DB169" s="378">
        <f t="shared" si="164"/>
        <v>0</v>
      </c>
      <c r="DC169" s="378">
        <f t="shared" si="165"/>
        <v>0</v>
      </c>
      <c r="DD169" s="378">
        <f t="shared" si="165"/>
        <v>0</v>
      </c>
      <c r="DE169" s="378">
        <f t="shared" si="165"/>
        <v>0</v>
      </c>
      <c r="DF169" s="378">
        <f t="shared" si="165"/>
        <v>0</v>
      </c>
      <c r="DG169" s="378">
        <f t="shared" si="165"/>
        <v>0</v>
      </c>
      <c r="DH169" s="378">
        <f t="shared" si="165"/>
        <v>0</v>
      </c>
      <c r="DI169" s="378">
        <f t="shared" si="165"/>
        <v>0</v>
      </c>
      <c r="DJ169" s="378">
        <f t="shared" si="165"/>
        <v>295.43608358376474</v>
      </c>
      <c r="DK169" s="378">
        <f t="shared" si="165"/>
        <v>0</v>
      </c>
      <c r="DL169" s="378">
        <f t="shared" si="165"/>
        <v>0</v>
      </c>
      <c r="DM169" s="378">
        <f t="shared" si="165"/>
        <v>0</v>
      </c>
      <c r="DN169" s="378">
        <f t="shared" si="160"/>
        <v>0</v>
      </c>
      <c r="DO169" s="378">
        <f t="shared" si="160"/>
        <v>0</v>
      </c>
      <c r="DP169" s="378">
        <f t="shared" si="160"/>
        <v>0</v>
      </c>
      <c r="DQ169" s="378">
        <f t="shared" si="160"/>
        <v>0</v>
      </c>
      <c r="DR169" s="378">
        <f t="shared" si="160"/>
        <v>0</v>
      </c>
      <c r="DS169" s="378">
        <f t="shared" si="160"/>
        <v>0</v>
      </c>
      <c r="DT169" s="378">
        <f t="shared" si="160"/>
        <v>0</v>
      </c>
      <c r="DU169" s="378">
        <f t="shared" si="160"/>
        <v>0</v>
      </c>
      <c r="DV169" s="378">
        <f t="shared" si="160"/>
        <v>0</v>
      </c>
      <c r="DW169" s="378">
        <f t="shared" si="160"/>
        <v>0</v>
      </c>
      <c r="DX169" s="378">
        <f t="shared" si="161"/>
        <v>0</v>
      </c>
      <c r="DY169" s="378">
        <f t="shared" si="161"/>
        <v>0</v>
      </c>
      <c r="DZ169" s="378">
        <f t="shared" si="161"/>
        <v>0</v>
      </c>
      <c r="EA169" s="378">
        <f t="shared" si="161"/>
        <v>0</v>
      </c>
      <c r="EB169" s="378">
        <f t="shared" si="161"/>
        <v>0</v>
      </c>
      <c r="EC169" s="378">
        <f t="shared" si="161"/>
        <v>0</v>
      </c>
      <c r="ED169" s="378">
        <f t="shared" si="161"/>
        <v>0</v>
      </c>
      <c r="EE169" s="378">
        <f t="shared" si="161"/>
        <v>0</v>
      </c>
      <c r="EF169" s="378">
        <f t="shared" si="161"/>
        <v>0</v>
      </c>
      <c r="EG169" s="378">
        <f t="shared" si="161"/>
        <v>0</v>
      </c>
      <c r="EH169" s="378">
        <f t="shared" si="162"/>
        <v>0</v>
      </c>
      <c r="EI169" s="378">
        <f t="shared" si="162"/>
        <v>0</v>
      </c>
      <c r="EJ169" s="378">
        <f t="shared" si="162"/>
        <v>0</v>
      </c>
      <c r="EK169" s="378">
        <f t="shared" si="162"/>
        <v>0</v>
      </c>
      <c r="EL169" s="378">
        <f t="shared" si="162"/>
        <v>0</v>
      </c>
      <c r="EM169" s="378">
        <f t="shared" si="162"/>
        <v>0</v>
      </c>
      <c r="EN169" s="378">
        <f t="shared" si="162"/>
        <v>0</v>
      </c>
      <c r="EO169" s="378">
        <f t="shared" si="162"/>
        <v>0</v>
      </c>
      <c r="EP169" s="378">
        <f t="shared" si="162"/>
        <v>0</v>
      </c>
      <c r="EQ169" s="378">
        <f t="shared" si="162"/>
        <v>0</v>
      </c>
    </row>
    <row r="170" spans="1:147" x14ac:dyDescent="0.3">
      <c r="A170" s="182"/>
      <c r="B170" s="182"/>
      <c r="C170" s="368"/>
      <c r="D170" s="368"/>
      <c r="E170" s="368"/>
      <c r="F170" s="816"/>
      <c r="G170" s="755"/>
      <c r="H170" s="756"/>
      <c r="I170" s="181"/>
      <c r="J170" s="181"/>
      <c r="K170" s="182"/>
      <c r="L170" s="182"/>
      <c r="M170" s="183"/>
      <c r="N170" s="184"/>
      <c r="O170" s="181"/>
      <c r="P170" s="181"/>
      <c r="Q170" s="181"/>
      <c r="R170" s="181"/>
      <c r="S170" s="185"/>
      <c r="T170" s="186"/>
      <c r="U170" s="186"/>
      <c r="V170" s="188"/>
      <c r="W170" s="188"/>
      <c r="X170" s="188"/>
      <c r="Y170" s="188"/>
      <c r="Z170" s="182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380"/>
      <c r="CL170" s="380"/>
      <c r="CM170" s="380"/>
      <c r="CN170" s="380"/>
      <c r="CO170" s="380"/>
      <c r="CP170" s="380"/>
      <c r="CQ170" s="380"/>
      <c r="CR170" s="380"/>
      <c r="CS170" s="380"/>
      <c r="CT170" s="380"/>
      <c r="CU170" s="380"/>
      <c r="CV170" s="380"/>
      <c r="CW170" s="380"/>
      <c r="CX170" s="380"/>
      <c r="CY170" s="380"/>
      <c r="CZ170" s="380"/>
      <c r="DA170" s="380"/>
      <c r="DB170" s="380"/>
      <c r="DC170" s="380"/>
      <c r="DD170" s="380"/>
      <c r="DE170" s="380"/>
      <c r="DF170" s="380"/>
      <c r="DG170" s="380"/>
      <c r="DH170" s="380"/>
      <c r="DI170" s="380"/>
      <c r="DJ170" s="380"/>
      <c r="DK170" s="380"/>
      <c r="DL170" s="380"/>
      <c r="DM170" s="380"/>
      <c r="DN170" s="380"/>
      <c r="DO170" s="380"/>
      <c r="DP170" s="380"/>
      <c r="DQ170" s="380"/>
      <c r="DR170" s="380"/>
      <c r="DS170" s="380"/>
      <c r="DT170" s="380"/>
      <c r="DU170" s="380"/>
      <c r="DV170" s="380"/>
      <c r="DW170" s="380"/>
      <c r="DX170" s="380"/>
      <c r="DY170" s="380"/>
      <c r="DZ170" s="380"/>
      <c r="EA170" s="380"/>
      <c r="EB170" s="380"/>
      <c r="EC170" s="380"/>
      <c r="ED170" s="380"/>
      <c r="EE170" s="380"/>
      <c r="EF170" s="380"/>
      <c r="EG170" s="380"/>
      <c r="EH170" s="380"/>
      <c r="EI170" s="380"/>
      <c r="EJ170" s="380"/>
      <c r="EK170" s="380"/>
      <c r="EL170" s="380"/>
      <c r="EM170" s="380"/>
      <c r="EN170" s="380"/>
      <c r="EO170" s="380"/>
      <c r="EP170" s="380"/>
      <c r="EQ170" s="380"/>
    </row>
    <row r="171" spans="1:147" x14ac:dyDescent="0.3">
      <c r="A171" s="368"/>
      <c r="B171" s="368"/>
      <c r="C171" s="368"/>
      <c r="D171" s="368">
        <f t="shared" si="136"/>
        <v>1.0658056259248334</v>
      </c>
      <c r="E171" s="368" t="str">
        <f>VLOOKUP(TEXT(Z171,0),'G2'!B:D,3,0)</f>
        <v>ME</v>
      </c>
      <c r="F171" s="816">
        <f t="shared" si="135"/>
        <v>0</v>
      </c>
      <c r="G171" s="755">
        <f t="shared" si="137"/>
        <v>0</v>
      </c>
      <c r="H171" s="756" t="s">
        <v>1190</v>
      </c>
      <c r="I171" s="370" t="s">
        <v>93</v>
      </c>
      <c r="J171" s="370" t="s">
        <v>22</v>
      </c>
      <c r="K171" s="368">
        <v>510113</v>
      </c>
      <c r="L171" s="368" t="s">
        <v>619</v>
      </c>
      <c r="M171" s="369"/>
      <c r="N171" s="370" t="s">
        <v>1072</v>
      </c>
      <c r="O171" s="370" t="s">
        <v>621</v>
      </c>
      <c r="P171" s="643" t="s">
        <v>1167</v>
      </c>
      <c r="Q171" s="370" t="s">
        <v>703</v>
      </c>
      <c r="R171" s="370" t="s">
        <v>273</v>
      </c>
      <c r="S171" s="376">
        <v>1</v>
      </c>
      <c r="T171" s="677">
        <v>45931</v>
      </c>
      <c r="U171" s="677">
        <v>46142</v>
      </c>
      <c r="V171" s="373">
        <v>7</v>
      </c>
      <c r="W171" s="374">
        <v>14180543.852929909</v>
      </c>
      <c r="X171" s="17" cm="1">
        <f t="array" ref="X171">+IF($W$1="Pesos CLP",W171,W171/TC)*MB_24A25</f>
        <v>16168.252701711481</v>
      </c>
      <c r="Y171" s="18">
        <f t="shared" si="107"/>
        <v>6787.6155210015177</v>
      </c>
      <c r="Z171">
        <v>91243120</v>
      </c>
      <c r="AA171" s="19">
        <f>IF(OR($I171="REAL",$I171="INCURRIDO"),SUMIF(S!$O:$O,$I171&amp;$O171&amp;$Q171&amp;UPPER(TEXT(AA$4,"MMMMYYYY"))&amp;$Z171,IF($W$1="Pesos CLP",S!$AD:$AD,S!$AO:$AO)),0)</f>
        <v>0</v>
      </c>
      <c r="AB171" s="19">
        <f>IF(OR($I171="REAL",$I171="INCURRIDO"),SUMIF(S!$O:$O,$I171&amp;$O171&amp;$Q171&amp;UPPER(TEXT(AB$4,"MMMMYYYY"))&amp;$Z171,IF($W$1="Pesos CLP",S!$AD:$AD,S!$AO:$AO)),0)</f>
        <v>0</v>
      </c>
      <c r="AC171" s="19">
        <f>IF(OR($I171="REAL",$I171="INCURRIDO"),SUMIF(S!$O:$O,$I171&amp;$O171&amp;$Q171&amp;UPPER(TEXT(AC$4,"MMMMYYYY"))&amp;$Z171,IF($W$1="Pesos CLP",S!$AD:$AD,S!$AO:$AO)),0)</f>
        <v>0</v>
      </c>
      <c r="AD171" s="19">
        <f>IF(OR($I171="REAL",$I171="INCURRIDO"),SUMIF(S!$O:$O,$I171&amp;$O171&amp;$Q171&amp;UPPER(TEXT(AD$4,"MMMMYYYY"))&amp;$Z171,IF($W$1="Pesos CLP",S!$AD:$AD,S!$AO:$AO)),0)</f>
        <v>0</v>
      </c>
      <c r="AE171" s="19">
        <f>IF(OR($I171="REAL",$I171="INCURRIDO"),SUMIF(S!$O:$O,$I171&amp;$O171&amp;$Q171&amp;UPPER(TEXT(AE$4,"MMMMYYYY"))&amp;$Z171,IF($W$1="Pesos CLP",S!$AD:$AD,S!$AO:$AO)),0)</f>
        <v>0</v>
      </c>
      <c r="AF171" s="19">
        <f>IF(OR($I171="REAL",$I171="INCURRIDO"),SUMIF(S!$O:$O,$I171&amp;$O171&amp;$Q171&amp;UPPER(TEXT(AF$4,"MMMMYYYY"))&amp;$Z171,IF($W$1="Pesos CLP",S!$AD:$AD,S!$AO:$AO)),0)</f>
        <v>0</v>
      </c>
      <c r="AG171" s="19">
        <f>IF(OR($I171="REAL",$I171="INCURRIDO"),SUMIF(S!$O:$O,$I171&amp;$O171&amp;$Q171&amp;UPPER(TEXT(AG$4,"MMMMYYYY"))&amp;$Z171,IF($W$1="Pesos CLP",S!$AD:$AD,S!$AO:$AO)),0)</f>
        <v>0</v>
      </c>
      <c r="AH171" s="19">
        <f>IF(OR($I171="REAL",$I171="INCURRIDO"),SUMIF(S!$O:$O,$I171&amp;$O171&amp;$Q171&amp;UPPER(TEXT(AH$4,"MMMMYYYY"))&amp;$Z171,IF($W$1="Pesos CLP",S!$AD:$AD,S!$AO:$AO)),0)</f>
        <v>0</v>
      </c>
      <c r="AI171" s="19">
        <f>IF(OR($I171="REAL",$I171="INCURRIDO"),SUMIF(S!$O:$O,$I171&amp;$O171&amp;$Q171&amp;UPPER(TEXT(AI$4,"MMMMYYYY"))&amp;$Z171,IF($W$1="Pesos CLP",S!$AD:$AD,S!$AO:$AO)),0)</f>
        <v>0</v>
      </c>
      <c r="AJ171" s="19">
        <f>IF(OR($I171="REAL",$I171="INCURRIDO"),SUMIF(S!$O:$O,$I171&amp;$O171&amp;$Q171&amp;UPPER(TEXT(AJ$4,"MMMMYYYY"))&amp;$Z171,IF($W$1="Pesos CLP",S!$AD:$AD,S!$AO:$AO)),0)</f>
        <v>0</v>
      </c>
      <c r="AK171" s="19">
        <f>IF(OR($I171="REAL",$I171="INCURRIDO"),SUMIF(S!$O:$O,$I171&amp;$O171&amp;$Q171&amp;UPPER(TEXT(AK$4,"MMMMYYYY"))&amp;$Z171,IF($W$1="Pesos CLP",S!$AD:$AD,S!$AO:$AO)),0)</f>
        <v>0</v>
      </c>
      <c r="AL171" s="19">
        <f>IF(OR($I171="REAL",$I171="INCURRIDO"),SUMIF(S!$O:$O,$I171&amp;$O171&amp;$Q171&amp;UPPER(TEXT(AL$4,"MMMMYYYY"))&amp;$Z171,IF($W$1="Pesos CLP",S!$AD:$AD,S!$AO:$AO)),0)</f>
        <v>0</v>
      </c>
      <c r="AM171" s="19">
        <f>IF(OR($I171="REAL",$I171="INCURRIDO"),SUMIF(S!$O:$O,$I171&amp;$O171&amp;$Q171&amp;UPPER(TEXT(AM$4,"MMMMYYYY"))&amp;$Z171,IF($W$1="Pesos CLP",S!$AD:$AD,S!$AO:$AO)),0)</f>
        <v>0</v>
      </c>
      <c r="AN171" s="19">
        <f>IF(OR($I171="REAL",$I171="INCURRIDO"),SUMIF(S!$O:$O,$I171&amp;$O171&amp;$Q171&amp;UPPER(TEXT(AN$4,"MMMMYYYY"))&amp;$Z171,IF($W$1="Pesos CLP",S!$AD:$AD,S!$AO:$AO)),0)</f>
        <v>0</v>
      </c>
      <c r="AO171" s="19">
        <f>IF(OR($I171="REAL",$I171="INCURRIDO"),SUMIF(S!$O:$O,$I171&amp;$O171&amp;$Q171&amp;UPPER(TEXT(AO$4,"MMMMYYYY"))&amp;$Z171,IF($W$1="Pesos CLP",S!$AD:$AD,S!$AO:$AO)),0)</f>
        <v>0</v>
      </c>
      <c r="AP171" s="19">
        <f>IF(OR($I171="REAL",$I171="INCURRIDO"),SUMIF(S!$O:$O,$I171&amp;$O171&amp;$Q171&amp;UPPER(TEXT(AP$4,"MMMMYYYY"))&amp;$Z171,IF($W$1="Pesos CLP",S!$AD:$AD,S!$AO:$AO)),0)</f>
        <v>0</v>
      </c>
      <c r="AQ171" s="19">
        <f>IF(OR($I171="REAL",$I171="INCURRIDO"),SUMIF(S!$O:$O,$I171&amp;$O171&amp;$Q171&amp;UPPER(TEXT(AQ$4,"MMMMYYYY"))&amp;$Z171,IF($W$1="Pesos CLP",S!$AD:$AD,S!$AO:$AO)),0)</f>
        <v>0</v>
      </c>
      <c r="AR171" s="19">
        <f>IF(OR($I171="REAL",$I171="INCURRIDO"),SUMIF(S!$O:$O,$I171&amp;$O171&amp;$Q171&amp;UPPER(TEXT(AR$4,"MMMMYYYY"))&amp;$Z171,IF($W$1="Pesos CLP",S!$AD:$AD,S!$AO:$AO)),0)</f>
        <v>0</v>
      </c>
      <c r="AS171" s="19">
        <f>IF(OR($I171="REAL",$I171="INCURRIDO"),SUMIF(S!$O:$O,$I171&amp;$O171&amp;$Q171&amp;UPPER(TEXT(AS$4,"MMMMYYYY"))&amp;$Z171,IF($W$1="Pesos CLP",S!$AD:$AD,S!$AO:$AO)),0)</f>
        <v>0</v>
      </c>
      <c r="AT171" s="19">
        <f>IF(OR($I171="REAL",$I171="INCURRIDO"),SUMIF(S!$O:$O,$I171&amp;$O171&amp;$Q171&amp;UPPER(TEXT(AT$4,"MMMMYYYY"))&amp;$Z171,IF($W$1="Pesos CLP",S!$AD:$AD,S!$AO:$AO)),0)</f>
        <v>0</v>
      </c>
      <c r="AU171" s="19">
        <f>IF(OR($I171="REAL",$I171="INCURRIDO"),SUMIF(S!$O:$O,$I171&amp;$O171&amp;$Q171&amp;UPPER(TEXT(AU$4,"MMMMYYYY"))&amp;$Z171,IF($W$1="Pesos CLP",S!$AD:$AD,S!$AO:$AO)),0)</f>
        <v>0</v>
      </c>
      <c r="AV171" s="19">
        <f>IF(OR($I171="REAL",$I171="INCURRIDO"),SUMIF(S!$O:$O,$I171&amp;$O171&amp;$Q171&amp;UPPER(TEXT(AV$4,"MMMMYYYY"))&amp;$Z171,IF($W$1="Pesos CLP",S!$AD:$AD,S!$AO:$AO)),0)</f>
        <v>0</v>
      </c>
      <c r="AW171" s="19">
        <f>IF(OR($I171="REAL",$I171="INCURRIDO"),SUMIF(S!$O:$O,$I171&amp;$O171&amp;$Q171&amp;UPPER(TEXT(AW$4,"MMMMYYYY"))&amp;$Z171,IF($W$1="Pesos CLP",S!$AD:$AD,S!$AO:$AO)),0)</f>
        <v>0</v>
      </c>
      <c r="AX171" s="19">
        <f>IF(OR($I171="REAL",$I171="INCURRIDO"),SUMIF(S!$O:$O,$I171&amp;$O171&amp;$Q171&amp;UPPER(TEXT(AX$4,"MMMMYYYY"))&amp;$Z171,IF($W$1="Pesos CLP",S!$AD:$AD,S!$AO:$AO)),0)</f>
        <v>0</v>
      </c>
      <c r="AY171" s="19">
        <f>IF(OR($I171="REAL",$I171="INCURRIDO"),SUMIF(S!$O:$O,$I171&amp;$O171&amp;$Q171&amp;UPPER(TEXT(AY$4,"MMMMYYYY"))&amp;$Z171,IF($W$1="Pesos CLP",S!$AD:$AD,S!$AO:$AO)),0)</f>
        <v>0</v>
      </c>
      <c r="AZ171" s="19">
        <f>IF(OR($I171="REAL",$I171="INCURRIDO"),SUMIF(S!$O:$O,$I171&amp;$O171&amp;$Q171&amp;UPPER(TEXT(AZ$4,"MMMMYYYY"))&amp;$Z171,IF($W$1="Pesos CLP",S!$AD:$AD,S!$AO:$AO)),0)</f>
        <v>0</v>
      </c>
      <c r="BA171" s="19">
        <f>IF(OR($I171="REAL",$I171="INCURRIDO"),SUMIF(S!$O:$O,$I171&amp;$O171&amp;$Q171&amp;UPPER(TEXT(BA$4,"MMMMYYYY"))&amp;$Z171,IF($W$1="Pesos CLP",S!$AD:$AD,S!$AO:$AO)),0)</f>
        <v>0</v>
      </c>
      <c r="BB171" s="19">
        <f>IF(OR($I171="REAL",$I171="INCURRIDO"),SUMIF(S!$O:$O,$I171&amp;$O171&amp;$Q171&amp;UPPER(TEXT(BB$4,"MMMMYYYY"))&amp;$Z171,IF($W$1="Pesos CLP",S!$AD:$AD,S!$AO:$AO)),0)</f>
        <v>0</v>
      </c>
      <c r="BC171" s="19">
        <f>IF(OR($I171="REAL",$I171="INCURRIDO"),SUMIF(S!$O:$O,$I171&amp;$O171&amp;$Q171&amp;UPPER(TEXT(BC$4,"MMMMYYYY"))&amp;$Z171,IF($W$1="Pesos CLP",S!$AD:$AD,S!$AO:$AO)),0)</f>
        <v>0</v>
      </c>
      <c r="BD171" s="19">
        <f>IF(OR($I171="REAL",$I171="INCURRIDO"),SUMIF(S!$O:$O,$I171&amp;$O171&amp;$Q171&amp;UPPER(TEXT(BD$4,"MMMMYYYY"))&amp;$Z171,IF($W$1="Pesos CLP",S!$AD:$AD,S!$AO:$AO)),0)</f>
        <v>0</v>
      </c>
      <c r="BE171" s="19">
        <f>IF(OR($I171="REAL",$I171="INCURRIDO"),SUMIF(S!$O:$O,$I171&amp;$O171&amp;$Q171&amp;UPPER(TEXT(BE$4,"MMMMYYYY"))&amp;$Z171,IF($W$1="Pesos CLP",S!$AD:$AD,S!$AO:$AO)),0)</f>
        <v>0</v>
      </c>
      <c r="BF171" s="19">
        <f>IF(OR($I171="REAL",$I171="INCURRIDO"),SUMIF(S!$O:$O,$I171&amp;$O171&amp;$Q171&amp;UPPER(TEXT(BF$4,"MMMMYYYY"))&amp;$Z171,IF($W$1="Pesos CLP",S!$AD:$AD,S!$AO:$AO)),0)</f>
        <v>0</v>
      </c>
      <c r="BG171" s="19">
        <f>IF(OR($I171="REAL",$I171="INCURRIDO"),SUMIF(S!$O:$O,$I171&amp;$O171&amp;$Q171&amp;UPPER(TEXT(BG$4,"MMMMYYYY"))&amp;$Z171,IF($W$1="Pesos CLP",S!$AD:$AD,S!$AO:$AO)),0)</f>
        <v>0</v>
      </c>
      <c r="BH171" s="19">
        <f>IF(OR($I171="REAL",$I171="INCURRIDO"),SUMIF(S!$O:$O,$I171&amp;$O171&amp;$Q171&amp;UPPER(TEXT(BH$4,"MMMMYYYY"))&amp;$Z171,IF($W$1="Pesos CLP",S!$AD:$AD,S!$AO:$AO)),0)</f>
        <v>0</v>
      </c>
      <c r="BI171" s="19">
        <f>IF(OR($I171="REAL",$I171="INCURRIDO"),SUMIF(S!$O:$O,$I171&amp;$O171&amp;$Q171&amp;UPPER(TEXT(BI$4,"MMMMYYYY"))&amp;$Z171,IF($W$1="Pesos CLP",S!$AD:$AD,S!$AO:$AO)),0)</f>
        <v>0</v>
      </c>
      <c r="BJ171" s="19">
        <f>IF(OR($I171="REAL",$I171="INCURRIDO"),SUMIF(S!$O:$O,$I171&amp;$O171&amp;$Q171&amp;UPPER(TEXT(BJ$4,"MMMMYYYY"))&amp;$Z171,IF($W$1="Pesos CLP",S!$AD:$AD,S!$AO:$AO)),0)</f>
        <v>0</v>
      </c>
      <c r="BK171" s="19">
        <f>IF(OR($I171="REAL",$I171="INCURRIDO"),SUMIF(S!$O:$O,$I171&amp;$O171&amp;$Q171&amp;UPPER(TEXT(BK$4,"MMMMYYYY"))&amp;$Z171,IF($W$1="Pesos CLP",S!$AD:$AD,S!$AO:$AO)),0)</f>
        <v>0</v>
      </c>
      <c r="BL171" s="19">
        <f>IF(OR($I171="REAL",$I171="INCURRIDO"),SUMIF(S!$O:$O,$I171&amp;$O171&amp;$Q171&amp;UPPER(TEXT(BL$4,"MMMMYYYY"))&amp;$Z171,IF($W$1="Pesos CLP",S!$AD:$AD,S!$AO:$AO)),0)</f>
        <v>0</v>
      </c>
      <c r="BM171" s="19">
        <f>IF(OR($I171="REAL",$I171="INCURRIDO"),SUMIF(S!$O:$O,$I171&amp;$O171&amp;$Q171&amp;UPPER(TEXT(BM$4,"MMMMYYYY"))&amp;$Z171,IF($W$1="Pesos CLP",S!$AD:$AD,S!$AO:$AO)),0)</f>
        <v>0</v>
      </c>
      <c r="BN171" s="19">
        <f>IF(OR($I171="REAL",$I171="INCURRIDO"),SUMIF(S!$O:$O,$I171&amp;$O171&amp;$Q171&amp;UPPER(TEXT(BN$4,"MMMMYYYY"))&amp;$Z171,IF($W$1="Pesos CLP",S!$AD:$AD,S!$AO:$AO)),0)</f>
        <v>0</v>
      </c>
      <c r="BO171" s="19">
        <f>IF(OR($I171="REAL",$I171="INCURRIDO"),SUMIF(S!$O:$O,$I171&amp;$O171&amp;$Q171&amp;UPPER(TEXT(BO$4,"MMMMYYYY"))&amp;$Z171,IF($W$1="Pesos CLP",S!$AD:$AD,S!$AO:$AO)),0)</f>
        <v>0</v>
      </c>
      <c r="BP171" s="19">
        <f>IF(OR($I171="REAL",$I171="INCURRIDO"),SUMIF(S!$O:$O,$I171&amp;$O171&amp;$Q171&amp;UPPER(TEXT(BP$4,"MMMMYYYY"))&amp;$Z171,IF($W$1="Pesos CLP",S!$AD:$AD,S!$AO:$AO)),0)</f>
        <v>0</v>
      </c>
      <c r="BQ171" s="19">
        <f>IF(OR($I171="REAL",$I171="INCURRIDO"),SUMIF(S!$O:$O,$I171&amp;$O171&amp;$Q171&amp;UPPER(TEXT(BQ$4,"MMMMYYYY"))&amp;$Z171,IF($W$1="Pesos CLP",S!$AD:$AD,S!$AO:$AO)),0)</f>
        <v>0</v>
      </c>
      <c r="BR171" s="19">
        <f>IF(OR($I171="REAL",$I171="INCURRIDO"),SUMIF(S!$O:$O,$I171&amp;$O171&amp;$Q171&amp;UPPER(TEXT(BR$4,"MMMMYYYY"))&amp;$Z171,IF($W$1="Pesos CLP",S!$AD:$AD,S!$AO:$AO)),0)</f>
        <v>0</v>
      </c>
      <c r="BS171" s="19">
        <f>IF(OR($I171="REAL",$I171="INCURRIDO"),SUMIF(S!$O:$O,$I171&amp;$O171&amp;$Q171&amp;UPPER(TEXT(BS$4,"MMMMYYYY"))&amp;$Z171,IF($W$1="Pesos CLP",S!$AD:$AD,S!$AO:$AO)),0)</f>
        <v>0</v>
      </c>
      <c r="BT171" s="19">
        <f>IF(OR($I171="REAL",$I171="INCURRIDO"),SUMIF(S!$O:$O,$I171&amp;$O171&amp;$Q171&amp;UPPER(TEXT(BT$4,"MMMMYYYY"))&amp;$Z171,IF($W$1="Pesos CLP",S!$AD:$AD,S!$AO:$AO)),0)</f>
        <v>0</v>
      </c>
      <c r="BU171" s="19">
        <f>IF(OR($I171="REAL",$I171="INCURRIDO"),SUMIF(S!$O:$O,$I171&amp;$O171&amp;$Q171&amp;UPPER(TEXT(BU$4,"MMMMYYYY"))&amp;$Z171,IF($W$1="Pesos CLP",S!$AD:$AD,S!$AO:$AO)),0)</f>
        <v>0</v>
      </c>
      <c r="BV171" s="19">
        <f>IF(OR($I171="REAL",$I171="INCURRIDO"),SUMIF(S!$O:$O,$I171&amp;$O171&amp;$Q171&amp;UPPER(TEXT(BV$4,"MMMMYYYY"))&amp;$Z171,IF($W$1="Pesos CLP",S!$AD:$AD,S!$AO:$AO)),0)</f>
        <v>0</v>
      </c>
      <c r="BW171" s="19">
        <f>IF(OR($I171="REAL",$I171="INCURRIDO"),SUMIF(S!$O:$O,$I171&amp;$O171&amp;$Q171&amp;UPPER(TEXT(BW$4,"MMMMYYYY"))&amp;$Z171,IF($W$1="Pesos CLP",S!$AD:$AD,S!$AO:$AO)),0)</f>
        <v>0</v>
      </c>
      <c r="BX171" s="19">
        <f>IF(OR($I171="REAL",$I171="INCURRIDO"),SUMIF(S!$O:$O,$I171&amp;$O171&amp;$Q171&amp;UPPER(TEXT(BX$4,"MMMMYYYY"))&amp;$Z171,IF($W$1="Pesos CLP",S!$AD:$AD,S!$AO:$AO)),0)</f>
        <v>0</v>
      </c>
      <c r="BY171" s="19">
        <f>IF(OR($I171="REAL",$I171="INCURRIDO"),SUMIF(S!$O:$O,$I171&amp;$O171&amp;$Q171&amp;UPPER(TEXT(BY$4,"MMMMYYYY"))&amp;$Z171,IF($W$1="Pesos CLP",S!$AD:$AD,S!$AO:$AO)),0)</f>
        <v>0</v>
      </c>
      <c r="BZ171" s="19">
        <f>IF(OR($I171="REAL",$I171="INCURRIDO"),SUMIF(S!$O:$O,$I171&amp;$O171&amp;$Q171&amp;UPPER(TEXT(BZ$4,"MMMMYYYY"))&amp;$Z171,IF($W$1="Pesos CLP",S!$AD:$AD,S!$AO:$AO)),0)</f>
        <v>0</v>
      </c>
      <c r="CA171" s="19">
        <f>IF(OR($I171="REAL",$I171="INCURRIDO"),SUMIF(S!$O:$O,$I171&amp;$O171&amp;$Q171&amp;UPPER(TEXT(CA$4,"MMMMYYYY"))&amp;$Z171,IF($W$1="Pesos CLP",S!$AD:$AD,S!$AO:$AO)),0)</f>
        <v>0</v>
      </c>
      <c r="CB171" s="19">
        <f>IF(OR($I171="REAL",$I171="INCURRIDO"),SUMIF(S!$O:$O,$I171&amp;$O171&amp;$Q171&amp;UPPER(TEXT(CB$4,"MMMMYYYY"))&amp;$Z171,IF($W$1="Pesos CLP",S!$AD:$AD,S!$AO:$AO)),0)</f>
        <v>0</v>
      </c>
      <c r="CC171" s="19">
        <f>IF(OR($I171="REAL",$I171="INCURRIDO"),SUMIF(S!$O:$O,$I171&amp;$O171&amp;$Q171&amp;UPPER(TEXT(CC$4,"MMMMYYYY"))&amp;$Z171,IF($W$1="Pesos CLP",S!$AD:$AD,S!$AO:$AO)),0)</f>
        <v>0</v>
      </c>
      <c r="CD171" s="19">
        <f>IF(OR($I171="REAL",$I171="INCURRIDO"),SUMIF(S!$O:$O,$I171&amp;$O171&amp;$Q171&amp;UPPER(TEXT(CD$4,"MMMMYYYY"))&amp;$Z171,IF($W$1="Pesos CLP",S!$AD:$AD,S!$AO:$AO)),0)</f>
        <v>0</v>
      </c>
      <c r="CE171" s="19">
        <f>IF(OR($I171="REAL",$I171="INCURRIDO"),SUMIF(S!$O:$O,$I171&amp;$O171&amp;$Q171&amp;UPPER(TEXT(CE$4,"MMMMYYYY"))&amp;$Z171,IF($W$1="Pesos CLP",S!$AD:$AD,S!$AO:$AO)),0)</f>
        <v>0</v>
      </c>
      <c r="CF171" s="19">
        <f>IF(OR($I171="REAL",$I171="INCURRIDO"),SUMIF(S!$O:$O,$I171&amp;$O171&amp;$Q171&amp;UPPER(TEXT(CF$4,"MMMMYYYY"))&amp;$Z171,IF($W$1="Pesos CLP",S!$AD:$AD,S!$AO:$AO)),0)</f>
        <v>0</v>
      </c>
      <c r="CG171" s="19">
        <f>IF(OR($I171="REAL",$I171="INCURRIDO"),SUMIF(S!$O:$O,$I171&amp;$O171&amp;$Q171&amp;UPPER(TEXT(CG$4,"MMMMYYYY"))&amp;$Z171,IF($W$1="Pesos CLP",S!$AD:$AD,S!$AO:$AO)),0)</f>
        <v>0</v>
      </c>
      <c r="CH171" s="19">
        <f>IF(OR($I171="REAL",$I171="INCURRIDO"),SUMIF(S!$O:$O,$I171&amp;$O171&amp;$Q171&amp;UPPER(TEXT(CH$4,"MMMMYYYY"))&amp;$Z171,IF($W$1="Pesos CLP",S!$AD:$AD,S!$AO:$AO)),0)</f>
        <v>0</v>
      </c>
      <c r="CI171" s="19">
        <f>IF(OR($I171="REAL",$I171="INCURRIDO"),SUMIF(S!$O:$O,$I171&amp;$O171&amp;$Q171&amp;UPPER(TEXT(CI$4,"MMMMYYYY"))&amp;$Z171,IF($W$1="Pesos CLP",S!$AD:$AD,S!$AO:$AO)),0)</f>
        <v>0</v>
      </c>
      <c r="CJ171" s="19">
        <f>IF(OR($I171="REAL",$I171="INCURRIDO"),SUMIF(S!$O:$O,$I171&amp;$O171&amp;$Q171&amp;UPPER(TEXT(CJ$4,"MMMMYYYY"))&amp;$Z171,IF($W$1="Pesos CLP",S!$AD:$AD,S!$AO:$AO)),0)</f>
        <v>0</v>
      </c>
      <c r="CK171" s="378">
        <f t="shared" si="163"/>
        <v>2135.4296021128371</v>
      </c>
      <c r="CL171" s="378">
        <f t="shared" si="163"/>
        <v>2364.225630910641</v>
      </c>
      <c r="CM171" s="378">
        <f t="shared" si="163"/>
        <v>2287.9602879780396</v>
      </c>
      <c r="CN171" s="378">
        <f t="shared" si="163"/>
        <v>0</v>
      </c>
      <c r="CO171" s="378">
        <f t="shared" si="163"/>
        <v>0</v>
      </c>
      <c r="CP171" s="378">
        <f t="shared" si="163"/>
        <v>0</v>
      </c>
      <c r="CQ171" s="378">
        <f t="shared" si="163"/>
        <v>0</v>
      </c>
      <c r="CR171" s="378">
        <f t="shared" si="163"/>
        <v>0</v>
      </c>
      <c r="CS171" s="378">
        <f t="shared" si="164"/>
        <v>0</v>
      </c>
      <c r="CT171" s="378">
        <f t="shared" si="164"/>
        <v>0</v>
      </c>
      <c r="CU171" s="378">
        <f t="shared" si="164"/>
        <v>0</v>
      </c>
      <c r="CV171" s="378">
        <f t="shared" si="164"/>
        <v>0</v>
      </c>
      <c r="CW171" s="378">
        <f t="shared" si="164"/>
        <v>0</v>
      </c>
      <c r="CX171" s="378">
        <f t="shared" si="164"/>
        <v>0</v>
      </c>
      <c r="CY171" s="378">
        <f t="shared" si="164"/>
        <v>0</v>
      </c>
      <c r="CZ171" s="378">
        <f t="shared" si="164"/>
        <v>0</v>
      </c>
      <c r="DA171" s="378">
        <f t="shared" si="164"/>
        <v>0</v>
      </c>
      <c r="DB171" s="378">
        <f t="shared" si="164"/>
        <v>0</v>
      </c>
      <c r="DC171" s="378">
        <f t="shared" si="165"/>
        <v>0</v>
      </c>
      <c r="DD171" s="378">
        <f t="shared" si="165"/>
        <v>0</v>
      </c>
      <c r="DE171" s="378">
        <f t="shared" si="165"/>
        <v>0</v>
      </c>
      <c r="DF171" s="378">
        <f t="shared" si="165"/>
        <v>0</v>
      </c>
      <c r="DG171" s="378">
        <f t="shared" si="165"/>
        <v>0</v>
      </c>
      <c r="DH171" s="378">
        <f t="shared" si="165"/>
        <v>0</v>
      </c>
      <c r="DI171" s="378">
        <f t="shared" si="165"/>
        <v>0</v>
      </c>
      <c r="DJ171" s="378">
        <f t="shared" si="165"/>
        <v>0</v>
      </c>
      <c r="DK171" s="378">
        <f t="shared" si="165"/>
        <v>0</v>
      </c>
      <c r="DL171" s="378">
        <f t="shared" si="165"/>
        <v>0</v>
      </c>
      <c r="DM171" s="378">
        <f t="shared" si="165"/>
        <v>0</v>
      </c>
      <c r="DN171" s="378">
        <f t="shared" si="160"/>
        <v>0</v>
      </c>
      <c r="DO171" s="378">
        <f t="shared" si="160"/>
        <v>0</v>
      </c>
      <c r="DP171" s="378">
        <f t="shared" si="160"/>
        <v>0</v>
      </c>
      <c r="DQ171" s="378">
        <f t="shared" si="160"/>
        <v>0</v>
      </c>
      <c r="DR171" s="378">
        <f t="shared" si="160"/>
        <v>0</v>
      </c>
      <c r="DS171" s="378">
        <f t="shared" si="160"/>
        <v>0</v>
      </c>
      <c r="DT171" s="378">
        <f t="shared" si="160"/>
        <v>0</v>
      </c>
      <c r="DU171" s="378">
        <f t="shared" si="160"/>
        <v>0</v>
      </c>
      <c r="DV171" s="378">
        <f t="shared" si="160"/>
        <v>0</v>
      </c>
      <c r="DW171" s="378">
        <f t="shared" si="160"/>
        <v>0</v>
      </c>
      <c r="DX171" s="378">
        <f t="shared" si="161"/>
        <v>0</v>
      </c>
      <c r="DY171" s="378">
        <f t="shared" si="161"/>
        <v>0</v>
      </c>
      <c r="DZ171" s="378">
        <f t="shared" si="161"/>
        <v>0</v>
      </c>
      <c r="EA171" s="378">
        <f t="shared" si="161"/>
        <v>0</v>
      </c>
      <c r="EB171" s="378">
        <f t="shared" si="161"/>
        <v>0</v>
      </c>
      <c r="EC171" s="378">
        <f t="shared" si="161"/>
        <v>0</v>
      </c>
      <c r="ED171" s="378">
        <f t="shared" si="161"/>
        <v>0</v>
      </c>
      <c r="EE171" s="378">
        <f t="shared" si="161"/>
        <v>0</v>
      </c>
      <c r="EF171" s="378">
        <f t="shared" si="161"/>
        <v>0</v>
      </c>
      <c r="EG171" s="378">
        <f t="shared" si="161"/>
        <v>0</v>
      </c>
      <c r="EH171" s="378">
        <f t="shared" si="162"/>
        <v>0</v>
      </c>
      <c r="EI171" s="378">
        <f t="shared" si="162"/>
        <v>0</v>
      </c>
      <c r="EJ171" s="378">
        <f t="shared" si="162"/>
        <v>0</v>
      </c>
      <c r="EK171" s="378">
        <f t="shared" si="162"/>
        <v>0</v>
      </c>
      <c r="EL171" s="378">
        <f t="shared" si="162"/>
        <v>0</v>
      </c>
      <c r="EM171" s="378">
        <f t="shared" si="162"/>
        <v>0</v>
      </c>
      <c r="EN171" s="378">
        <f t="shared" si="162"/>
        <v>0</v>
      </c>
      <c r="EO171" s="378">
        <f t="shared" si="162"/>
        <v>0</v>
      </c>
      <c r="EP171" s="378">
        <f t="shared" si="162"/>
        <v>0</v>
      </c>
      <c r="EQ171" s="378">
        <f t="shared" si="162"/>
        <v>0</v>
      </c>
    </row>
    <row r="172" spans="1:147" x14ac:dyDescent="0.3">
      <c r="A172" s="368"/>
      <c r="B172" s="368"/>
      <c r="C172" s="368"/>
      <c r="D172" s="368">
        <f t="shared" si="136"/>
        <v>1.0658056259248334</v>
      </c>
      <c r="E172" s="368" t="str">
        <f>VLOOKUP(TEXT(Z172,0),'G2'!B:D,3,0)</f>
        <v>ME</v>
      </c>
      <c r="F172" s="816">
        <f t="shared" si="135"/>
        <v>0</v>
      </c>
      <c r="G172" s="755">
        <f t="shared" si="137"/>
        <v>0</v>
      </c>
      <c r="H172" s="756" t="s">
        <v>1190</v>
      </c>
      <c r="I172" s="370" t="s">
        <v>93</v>
      </c>
      <c r="J172" s="370" t="s">
        <v>22</v>
      </c>
      <c r="K172" s="368">
        <v>510113</v>
      </c>
      <c r="L172" s="368" t="s">
        <v>619</v>
      </c>
      <c r="M172" s="369"/>
      <c r="N172" s="370" t="s">
        <v>1073</v>
      </c>
      <c r="O172" s="370" t="s">
        <v>621</v>
      </c>
      <c r="P172" s="643" t="s">
        <v>1166</v>
      </c>
      <c r="Q172" s="370" t="s">
        <v>703</v>
      </c>
      <c r="R172" s="370" t="s">
        <v>273</v>
      </c>
      <c r="S172" s="376">
        <v>1</v>
      </c>
      <c r="T172" s="677">
        <v>46266</v>
      </c>
      <c r="U172" s="677">
        <v>46446</v>
      </c>
      <c r="V172" s="373">
        <v>6</v>
      </c>
      <c r="W172" s="374">
        <v>14180543.852929909</v>
      </c>
      <c r="X172" s="17" cm="1">
        <f t="array" ref="X172">+IF($W$1="Pesos CLP",W172,W172/TC)*MB_24A25</f>
        <v>16168.252701711481</v>
      </c>
      <c r="Y172" s="18">
        <f t="shared" si="107"/>
        <v>16168.252701711481</v>
      </c>
      <c r="Z172">
        <v>91243120</v>
      </c>
      <c r="AA172" s="19">
        <f>IF(OR($I172="REAL",$I172="INCURRIDO"),SUMIF(S!$O:$O,$I172&amp;$O172&amp;$Q172&amp;UPPER(TEXT(AA$4,"MMMMYYYY"))&amp;$Z172,IF($W$1="Pesos CLP",S!$AD:$AD,S!$AO:$AO)),0)</f>
        <v>0</v>
      </c>
      <c r="AB172" s="19">
        <f>IF(OR($I172="REAL",$I172="INCURRIDO"),SUMIF(S!$O:$O,$I172&amp;$O172&amp;$Q172&amp;UPPER(TEXT(AB$4,"MMMMYYYY"))&amp;$Z172,IF($W$1="Pesos CLP",S!$AD:$AD,S!$AO:$AO)),0)</f>
        <v>0</v>
      </c>
      <c r="AC172" s="19">
        <f>IF(OR($I172="REAL",$I172="INCURRIDO"),SUMIF(S!$O:$O,$I172&amp;$O172&amp;$Q172&amp;UPPER(TEXT(AC$4,"MMMMYYYY"))&amp;$Z172,IF($W$1="Pesos CLP",S!$AD:$AD,S!$AO:$AO)),0)</f>
        <v>0</v>
      </c>
      <c r="AD172" s="19">
        <f>IF(OR($I172="REAL",$I172="INCURRIDO"),SUMIF(S!$O:$O,$I172&amp;$O172&amp;$Q172&amp;UPPER(TEXT(AD$4,"MMMMYYYY"))&amp;$Z172,IF($W$1="Pesos CLP",S!$AD:$AD,S!$AO:$AO)),0)</f>
        <v>0</v>
      </c>
      <c r="AE172" s="19">
        <f>IF(OR($I172="REAL",$I172="INCURRIDO"),SUMIF(S!$O:$O,$I172&amp;$O172&amp;$Q172&amp;UPPER(TEXT(AE$4,"MMMMYYYY"))&amp;$Z172,IF($W$1="Pesos CLP",S!$AD:$AD,S!$AO:$AO)),0)</f>
        <v>0</v>
      </c>
      <c r="AF172" s="19">
        <f>IF(OR($I172="REAL",$I172="INCURRIDO"),SUMIF(S!$O:$O,$I172&amp;$O172&amp;$Q172&amp;UPPER(TEXT(AF$4,"MMMMYYYY"))&amp;$Z172,IF($W$1="Pesos CLP",S!$AD:$AD,S!$AO:$AO)),0)</f>
        <v>0</v>
      </c>
      <c r="AG172" s="19">
        <f>IF(OR($I172="REAL",$I172="INCURRIDO"),SUMIF(S!$O:$O,$I172&amp;$O172&amp;$Q172&amp;UPPER(TEXT(AG$4,"MMMMYYYY"))&amp;$Z172,IF($W$1="Pesos CLP",S!$AD:$AD,S!$AO:$AO)),0)</f>
        <v>0</v>
      </c>
      <c r="AH172" s="19">
        <f>IF(OR($I172="REAL",$I172="INCURRIDO"),SUMIF(S!$O:$O,$I172&amp;$O172&amp;$Q172&amp;UPPER(TEXT(AH$4,"MMMMYYYY"))&amp;$Z172,IF($W$1="Pesos CLP",S!$AD:$AD,S!$AO:$AO)),0)</f>
        <v>0</v>
      </c>
      <c r="AI172" s="19">
        <f>IF(OR($I172="REAL",$I172="INCURRIDO"),SUMIF(S!$O:$O,$I172&amp;$O172&amp;$Q172&amp;UPPER(TEXT(AI$4,"MMMMYYYY"))&amp;$Z172,IF($W$1="Pesos CLP",S!$AD:$AD,S!$AO:$AO)),0)</f>
        <v>0</v>
      </c>
      <c r="AJ172" s="19">
        <f>IF(OR($I172="REAL",$I172="INCURRIDO"),SUMIF(S!$O:$O,$I172&amp;$O172&amp;$Q172&amp;UPPER(TEXT(AJ$4,"MMMMYYYY"))&amp;$Z172,IF($W$1="Pesos CLP",S!$AD:$AD,S!$AO:$AO)),0)</f>
        <v>0</v>
      </c>
      <c r="AK172" s="19">
        <f>IF(OR($I172="REAL",$I172="INCURRIDO"),SUMIF(S!$O:$O,$I172&amp;$O172&amp;$Q172&amp;UPPER(TEXT(AK$4,"MMMMYYYY"))&amp;$Z172,IF($W$1="Pesos CLP",S!$AD:$AD,S!$AO:$AO)),0)</f>
        <v>0</v>
      </c>
      <c r="AL172" s="19">
        <f>IF(OR($I172="REAL",$I172="INCURRIDO"),SUMIF(S!$O:$O,$I172&amp;$O172&amp;$Q172&amp;UPPER(TEXT(AL$4,"MMMMYYYY"))&amp;$Z172,IF($W$1="Pesos CLP",S!$AD:$AD,S!$AO:$AO)),0)</f>
        <v>0</v>
      </c>
      <c r="AM172" s="19">
        <f>IF(OR($I172="REAL",$I172="INCURRIDO"),SUMIF(S!$O:$O,$I172&amp;$O172&amp;$Q172&amp;UPPER(TEXT(AM$4,"MMMMYYYY"))&amp;$Z172,IF($W$1="Pesos CLP",S!$AD:$AD,S!$AO:$AO)),0)</f>
        <v>0</v>
      </c>
      <c r="AN172" s="19">
        <f>IF(OR($I172="REAL",$I172="INCURRIDO"),SUMIF(S!$O:$O,$I172&amp;$O172&amp;$Q172&amp;UPPER(TEXT(AN$4,"MMMMYYYY"))&amp;$Z172,IF($W$1="Pesos CLP",S!$AD:$AD,S!$AO:$AO)),0)</f>
        <v>0</v>
      </c>
      <c r="AO172" s="19">
        <f>IF(OR($I172="REAL",$I172="INCURRIDO"),SUMIF(S!$O:$O,$I172&amp;$O172&amp;$Q172&amp;UPPER(TEXT(AO$4,"MMMMYYYY"))&amp;$Z172,IF($W$1="Pesos CLP",S!$AD:$AD,S!$AO:$AO)),0)</f>
        <v>0</v>
      </c>
      <c r="AP172" s="19">
        <f>IF(OR($I172="REAL",$I172="INCURRIDO"),SUMIF(S!$O:$O,$I172&amp;$O172&amp;$Q172&amp;UPPER(TEXT(AP$4,"MMMMYYYY"))&amp;$Z172,IF($W$1="Pesos CLP",S!$AD:$AD,S!$AO:$AO)),0)</f>
        <v>0</v>
      </c>
      <c r="AQ172" s="19">
        <f>IF(OR($I172="REAL",$I172="INCURRIDO"),SUMIF(S!$O:$O,$I172&amp;$O172&amp;$Q172&amp;UPPER(TEXT(AQ$4,"MMMMYYYY"))&amp;$Z172,IF($W$1="Pesos CLP",S!$AD:$AD,S!$AO:$AO)),0)</f>
        <v>0</v>
      </c>
      <c r="AR172" s="19">
        <f>IF(OR($I172="REAL",$I172="INCURRIDO"),SUMIF(S!$O:$O,$I172&amp;$O172&amp;$Q172&amp;UPPER(TEXT(AR$4,"MMMMYYYY"))&amp;$Z172,IF($W$1="Pesos CLP",S!$AD:$AD,S!$AO:$AO)),0)</f>
        <v>0</v>
      </c>
      <c r="AS172" s="19">
        <f>IF(OR($I172="REAL",$I172="INCURRIDO"),SUMIF(S!$O:$O,$I172&amp;$O172&amp;$Q172&amp;UPPER(TEXT(AS$4,"MMMMYYYY"))&amp;$Z172,IF($W$1="Pesos CLP",S!$AD:$AD,S!$AO:$AO)),0)</f>
        <v>0</v>
      </c>
      <c r="AT172" s="19">
        <f>IF(OR($I172="REAL",$I172="INCURRIDO"),SUMIF(S!$O:$O,$I172&amp;$O172&amp;$Q172&amp;UPPER(TEXT(AT$4,"MMMMYYYY"))&amp;$Z172,IF($W$1="Pesos CLP",S!$AD:$AD,S!$AO:$AO)),0)</f>
        <v>0</v>
      </c>
      <c r="AU172" s="19">
        <f>IF(OR($I172="REAL",$I172="INCURRIDO"),SUMIF(S!$O:$O,$I172&amp;$O172&amp;$Q172&amp;UPPER(TEXT(AU$4,"MMMMYYYY"))&amp;$Z172,IF($W$1="Pesos CLP",S!$AD:$AD,S!$AO:$AO)),0)</f>
        <v>0</v>
      </c>
      <c r="AV172" s="19">
        <f>IF(OR($I172="REAL",$I172="INCURRIDO"),SUMIF(S!$O:$O,$I172&amp;$O172&amp;$Q172&amp;UPPER(TEXT(AV$4,"MMMMYYYY"))&amp;$Z172,IF($W$1="Pesos CLP",S!$AD:$AD,S!$AO:$AO)),0)</f>
        <v>0</v>
      </c>
      <c r="AW172" s="19">
        <f>IF(OR($I172="REAL",$I172="INCURRIDO"),SUMIF(S!$O:$O,$I172&amp;$O172&amp;$Q172&amp;UPPER(TEXT(AW$4,"MMMMYYYY"))&amp;$Z172,IF($W$1="Pesos CLP",S!$AD:$AD,S!$AO:$AO)),0)</f>
        <v>0</v>
      </c>
      <c r="AX172" s="19">
        <f>IF(OR($I172="REAL",$I172="INCURRIDO"),SUMIF(S!$O:$O,$I172&amp;$O172&amp;$Q172&amp;UPPER(TEXT(AX$4,"MMMMYYYY"))&amp;$Z172,IF($W$1="Pesos CLP",S!$AD:$AD,S!$AO:$AO)),0)</f>
        <v>0</v>
      </c>
      <c r="AY172" s="19">
        <f>IF(OR($I172="REAL",$I172="INCURRIDO"),SUMIF(S!$O:$O,$I172&amp;$O172&amp;$Q172&amp;UPPER(TEXT(AY$4,"MMMMYYYY"))&amp;$Z172,IF($W$1="Pesos CLP",S!$AD:$AD,S!$AO:$AO)),0)</f>
        <v>0</v>
      </c>
      <c r="AZ172" s="19">
        <f>IF(OR($I172="REAL",$I172="INCURRIDO"),SUMIF(S!$O:$O,$I172&amp;$O172&amp;$Q172&amp;UPPER(TEXT(AZ$4,"MMMMYYYY"))&amp;$Z172,IF($W$1="Pesos CLP",S!$AD:$AD,S!$AO:$AO)),0)</f>
        <v>0</v>
      </c>
      <c r="BA172" s="19">
        <f>IF(OR($I172="REAL",$I172="INCURRIDO"),SUMIF(S!$O:$O,$I172&amp;$O172&amp;$Q172&amp;UPPER(TEXT(BA$4,"MMMMYYYY"))&amp;$Z172,IF($W$1="Pesos CLP",S!$AD:$AD,S!$AO:$AO)),0)</f>
        <v>0</v>
      </c>
      <c r="BB172" s="19">
        <f>IF(OR($I172="REAL",$I172="INCURRIDO"),SUMIF(S!$O:$O,$I172&amp;$O172&amp;$Q172&amp;UPPER(TEXT(BB$4,"MMMMYYYY"))&amp;$Z172,IF($W$1="Pesos CLP",S!$AD:$AD,S!$AO:$AO)),0)</f>
        <v>0</v>
      </c>
      <c r="BC172" s="19">
        <f>IF(OR($I172="REAL",$I172="INCURRIDO"),SUMIF(S!$O:$O,$I172&amp;$O172&amp;$Q172&amp;UPPER(TEXT(BC$4,"MMMMYYYY"))&amp;$Z172,IF($W$1="Pesos CLP",S!$AD:$AD,S!$AO:$AO)),0)</f>
        <v>0</v>
      </c>
      <c r="BD172" s="19">
        <f>IF(OR($I172="REAL",$I172="INCURRIDO"),SUMIF(S!$O:$O,$I172&amp;$O172&amp;$Q172&amp;UPPER(TEXT(BD$4,"MMMMYYYY"))&amp;$Z172,IF($W$1="Pesos CLP",S!$AD:$AD,S!$AO:$AO)),0)</f>
        <v>0</v>
      </c>
      <c r="BE172" s="19">
        <f>IF(OR($I172="REAL",$I172="INCURRIDO"),SUMIF(S!$O:$O,$I172&amp;$O172&amp;$Q172&amp;UPPER(TEXT(BE$4,"MMMMYYYY"))&amp;$Z172,IF($W$1="Pesos CLP",S!$AD:$AD,S!$AO:$AO)),0)</f>
        <v>0</v>
      </c>
      <c r="BF172" s="19">
        <f>IF(OR($I172="REAL",$I172="INCURRIDO"),SUMIF(S!$O:$O,$I172&amp;$O172&amp;$Q172&amp;UPPER(TEXT(BF$4,"MMMMYYYY"))&amp;$Z172,IF($W$1="Pesos CLP",S!$AD:$AD,S!$AO:$AO)),0)</f>
        <v>0</v>
      </c>
      <c r="BG172" s="19">
        <f>IF(OR($I172="REAL",$I172="INCURRIDO"),SUMIF(S!$O:$O,$I172&amp;$O172&amp;$Q172&amp;UPPER(TEXT(BG$4,"MMMMYYYY"))&amp;$Z172,IF($W$1="Pesos CLP",S!$AD:$AD,S!$AO:$AO)),0)</f>
        <v>0</v>
      </c>
      <c r="BH172" s="19">
        <f>IF(OR($I172="REAL",$I172="INCURRIDO"),SUMIF(S!$O:$O,$I172&amp;$O172&amp;$Q172&amp;UPPER(TEXT(BH$4,"MMMMYYYY"))&amp;$Z172,IF($W$1="Pesos CLP",S!$AD:$AD,S!$AO:$AO)),0)</f>
        <v>0</v>
      </c>
      <c r="BI172" s="19">
        <f>IF(OR($I172="REAL",$I172="INCURRIDO"),SUMIF(S!$O:$O,$I172&amp;$O172&amp;$Q172&amp;UPPER(TEXT(BI$4,"MMMMYYYY"))&amp;$Z172,IF($W$1="Pesos CLP",S!$AD:$AD,S!$AO:$AO)),0)</f>
        <v>0</v>
      </c>
      <c r="BJ172" s="19">
        <f>IF(OR($I172="REAL",$I172="INCURRIDO"),SUMIF(S!$O:$O,$I172&amp;$O172&amp;$Q172&amp;UPPER(TEXT(BJ$4,"MMMMYYYY"))&amp;$Z172,IF($W$1="Pesos CLP",S!$AD:$AD,S!$AO:$AO)),0)</f>
        <v>0</v>
      </c>
      <c r="BK172" s="19">
        <f>IF(OR($I172="REAL",$I172="INCURRIDO"),SUMIF(S!$O:$O,$I172&amp;$O172&amp;$Q172&amp;UPPER(TEXT(BK$4,"MMMMYYYY"))&amp;$Z172,IF($W$1="Pesos CLP",S!$AD:$AD,S!$AO:$AO)),0)</f>
        <v>0</v>
      </c>
      <c r="BL172" s="19">
        <f>IF(OR($I172="REAL",$I172="INCURRIDO"),SUMIF(S!$O:$O,$I172&amp;$O172&amp;$Q172&amp;UPPER(TEXT(BL$4,"MMMMYYYY"))&amp;$Z172,IF($W$1="Pesos CLP",S!$AD:$AD,S!$AO:$AO)),0)</f>
        <v>0</v>
      </c>
      <c r="BM172" s="19">
        <f>IF(OR($I172="REAL",$I172="INCURRIDO"),SUMIF(S!$O:$O,$I172&amp;$O172&amp;$Q172&amp;UPPER(TEXT(BM$4,"MMMMYYYY"))&amp;$Z172,IF($W$1="Pesos CLP",S!$AD:$AD,S!$AO:$AO)),0)</f>
        <v>0</v>
      </c>
      <c r="BN172" s="19">
        <f>IF(OR($I172="REAL",$I172="INCURRIDO"),SUMIF(S!$O:$O,$I172&amp;$O172&amp;$Q172&amp;UPPER(TEXT(BN$4,"MMMMYYYY"))&amp;$Z172,IF($W$1="Pesos CLP",S!$AD:$AD,S!$AO:$AO)),0)</f>
        <v>0</v>
      </c>
      <c r="BO172" s="19">
        <f>IF(OR($I172="REAL",$I172="INCURRIDO"),SUMIF(S!$O:$O,$I172&amp;$O172&amp;$Q172&amp;UPPER(TEXT(BO$4,"MMMMYYYY"))&amp;$Z172,IF($W$1="Pesos CLP",S!$AD:$AD,S!$AO:$AO)),0)</f>
        <v>0</v>
      </c>
      <c r="BP172" s="19">
        <f>IF(OR($I172="REAL",$I172="INCURRIDO"),SUMIF(S!$O:$O,$I172&amp;$O172&amp;$Q172&amp;UPPER(TEXT(BP$4,"MMMMYYYY"))&amp;$Z172,IF($W$1="Pesos CLP",S!$AD:$AD,S!$AO:$AO)),0)</f>
        <v>0</v>
      </c>
      <c r="BQ172" s="19">
        <f>IF(OR($I172="REAL",$I172="INCURRIDO"),SUMIF(S!$O:$O,$I172&amp;$O172&amp;$Q172&amp;UPPER(TEXT(BQ$4,"MMMMYYYY"))&amp;$Z172,IF($W$1="Pesos CLP",S!$AD:$AD,S!$AO:$AO)),0)</f>
        <v>0</v>
      </c>
      <c r="BR172" s="19">
        <f>IF(OR($I172="REAL",$I172="INCURRIDO"),SUMIF(S!$O:$O,$I172&amp;$O172&amp;$Q172&amp;UPPER(TEXT(BR$4,"MMMMYYYY"))&amp;$Z172,IF($W$1="Pesos CLP",S!$AD:$AD,S!$AO:$AO)),0)</f>
        <v>0</v>
      </c>
      <c r="BS172" s="19">
        <f>IF(OR($I172="REAL",$I172="INCURRIDO"),SUMIF(S!$O:$O,$I172&amp;$O172&amp;$Q172&amp;UPPER(TEXT(BS$4,"MMMMYYYY"))&amp;$Z172,IF($W$1="Pesos CLP",S!$AD:$AD,S!$AO:$AO)),0)</f>
        <v>0</v>
      </c>
      <c r="BT172" s="19">
        <f>IF(OR($I172="REAL",$I172="INCURRIDO"),SUMIF(S!$O:$O,$I172&amp;$O172&amp;$Q172&amp;UPPER(TEXT(BT$4,"MMMMYYYY"))&amp;$Z172,IF($W$1="Pesos CLP",S!$AD:$AD,S!$AO:$AO)),0)</f>
        <v>0</v>
      </c>
      <c r="BU172" s="19">
        <f>IF(OR($I172="REAL",$I172="INCURRIDO"),SUMIF(S!$O:$O,$I172&amp;$O172&amp;$Q172&amp;UPPER(TEXT(BU$4,"MMMMYYYY"))&amp;$Z172,IF($W$1="Pesos CLP",S!$AD:$AD,S!$AO:$AO)),0)</f>
        <v>0</v>
      </c>
      <c r="BV172" s="19">
        <f>IF(OR($I172="REAL",$I172="INCURRIDO"),SUMIF(S!$O:$O,$I172&amp;$O172&amp;$Q172&amp;UPPER(TEXT(BV$4,"MMMMYYYY"))&amp;$Z172,IF($W$1="Pesos CLP",S!$AD:$AD,S!$AO:$AO)),0)</f>
        <v>0</v>
      </c>
      <c r="BW172" s="19">
        <f>IF(OR($I172="REAL",$I172="INCURRIDO"),SUMIF(S!$O:$O,$I172&amp;$O172&amp;$Q172&amp;UPPER(TEXT(BW$4,"MMMMYYYY"))&amp;$Z172,IF($W$1="Pesos CLP",S!$AD:$AD,S!$AO:$AO)),0)</f>
        <v>0</v>
      </c>
      <c r="BX172" s="19">
        <f>IF(OR($I172="REAL",$I172="INCURRIDO"),SUMIF(S!$O:$O,$I172&amp;$O172&amp;$Q172&amp;UPPER(TEXT(BX$4,"MMMMYYYY"))&amp;$Z172,IF($W$1="Pesos CLP",S!$AD:$AD,S!$AO:$AO)),0)</f>
        <v>0</v>
      </c>
      <c r="BY172" s="19">
        <f>IF(OR($I172="REAL",$I172="INCURRIDO"),SUMIF(S!$O:$O,$I172&amp;$O172&amp;$Q172&amp;UPPER(TEXT(BY$4,"MMMMYYYY"))&amp;$Z172,IF($W$1="Pesos CLP",S!$AD:$AD,S!$AO:$AO)),0)</f>
        <v>0</v>
      </c>
      <c r="BZ172" s="19">
        <f>IF(OR($I172="REAL",$I172="INCURRIDO"),SUMIF(S!$O:$O,$I172&amp;$O172&amp;$Q172&amp;UPPER(TEXT(BZ$4,"MMMMYYYY"))&amp;$Z172,IF($W$1="Pesos CLP",S!$AD:$AD,S!$AO:$AO)),0)</f>
        <v>0</v>
      </c>
      <c r="CA172" s="19">
        <f>IF(OR($I172="REAL",$I172="INCURRIDO"),SUMIF(S!$O:$O,$I172&amp;$O172&amp;$Q172&amp;UPPER(TEXT(CA$4,"MMMMYYYY"))&amp;$Z172,IF($W$1="Pesos CLP",S!$AD:$AD,S!$AO:$AO)),0)</f>
        <v>0</v>
      </c>
      <c r="CB172" s="19">
        <f>IF(OR($I172="REAL",$I172="INCURRIDO"),SUMIF(S!$O:$O,$I172&amp;$O172&amp;$Q172&amp;UPPER(TEXT(CB$4,"MMMMYYYY"))&amp;$Z172,IF($W$1="Pesos CLP",S!$AD:$AD,S!$AO:$AO)),0)</f>
        <v>0</v>
      </c>
      <c r="CC172" s="19">
        <f>IF(OR($I172="REAL",$I172="INCURRIDO"),SUMIF(S!$O:$O,$I172&amp;$O172&amp;$Q172&amp;UPPER(TEXT(CC$4,"MMMMYYYY"))&amp;$Z172,IF($W$1="Pesos CLP",S!$AD:$AD,S!$AO:$AO)),0)</f>
        <v>0</v>
      </c>
      <c r="CD172" s="19">
        <f>IF(OR($I172="REAL",$I172="INCURRIDO"),SUMIF(S!$O:$O,$I172&amp;$O172&amp;$Q172&amp;UPPER(TEXT(CD$4,"MMMMYYYY"))&amp;$Z172,IF($W$1="Pesos CLP",S!$AD:$AD,S!$AO:$AO)),0)</f>
        <v>0</v>
      </c>
      <c r="CE172" s="19">
        <f>IF(OR($I172="REAL",$I172="INCURRIDO"),SUMIF(S!$O:$O,$I172&amp;$O172&amp;$Q172&amp;UPPER(TEXT(CE$4,"MMMMYYYY"))&amp;$Z172,IF($W$1="Pesos CLP",S!$AD:$AD,S!$AO:$AO)),0)</f>
        <v>0</v>
      </c>
      <c r="CF172" s="19">
        <f>IF(OR($I172="REAL",$I172="INCURRIDO"),SUMIF(S!$O:$O,$I172&amp;$O172&amp;$Q172&amp;UPPER(TEXT(CF$4,"MMMMYYYY"))&amp;$Z172,IF($W$1="Pesos CLP",S!$AD:$AD,S!$AO:$AO)),0)</f>
        <v>0</v>
      </c>
      <c r="CG172" s="19">
        <f>IF(OR($I172="REAL",$I172="INCURRIDO"),SUMIF(S!$O:$O,$I172&amp;$O172&amp;$Q172&amp;UPPER(TEXT(CG$4,"MMMMYYYY"))&amp;$Z172,IF($W$1="Pesos CLP",S!$AD:$AD,S!$AO:$AO)),0)</f>
        <v>0</v>
      </c>
      <c r="CH172" s="19">
        <f>IF(OR($I172="REAL",$I172="INCURRIDO"),SUMIF(S!$O:$O,$I172&amp;$O172&amp;$Q172&amp;UPPER(TEXT(CH$4,"MMMMYYYY"))&amp;$Z172,IF($W$1="Pesos CLP",S!$AD:$AD,S!$AO:$AO)),0)</f>
        <v>0</v>
      </c>
      <c r="CI172" s="19">
        <f>IF(OR($I172="REAL",$I172="INCURRIDO"),SUMIF(S!$O:$O,$I172&amp;$O172&amp;$Q172&amp;UPPER(TEXT(CI$4,"MMMMYYYY"))&amp;$Z172,IF($W$1="Pesos CLP",S!$AD:$AD,S!$AO:$AO)),0)</f>
        <v>0</v>
      </c>
      <c r="CJ172" s="19">
        <f>IF(OR($I172="REAL",$I172="INCURRIDO"),SUMIF(S!$O:$O,$I172&amp;$O172&amp;$Q172&amp;UPPER(TEXT(CJ$4,"MMMMYYYY"))&amp;$Z172,IF($W$1="Pesos CLP",S!$AD:$AD,S!$AO:$AO)),0)</f>
        <v>0</v>
      </c>
      <c r="CK172" s="378">
        <f t="shared" si="163"/>
        <v>0</v>
      </c>
      <c r="CL172" s="378">
        <f t="shared" si="163"/>
        <v>0</v>
      </c>
      <c r="CM172" s="378">
        <f t="shared" si="163"/>
        <v>0</v>
      </c>
      <c r="CN172" s="378">
        <f t="shared" si="163"/>
        <v>0</v>
      </c>
      <c r="CO172" s="378">
        <f t="shared" si="163"/>
        <v>0</v>
      </c>
      <c r="CP172" s="378">
        <f t="shared" si="163"/>
        <v>0</v>
      </c>
      <c r="CQ172" s="378">
        <f t="shared" si="163"/>
        <v>0</v>
      </c>
      <c r="CR172" s="378">
        <f t="shared" si="163"/>
        <v>2679.8208897864333</v>
      </c>
      <c r="CS172" s="378">
        <f t="shared" si="164"/>
        <v>2769.1482527793146</v>
      </c>
      <c r="CT172" s="378">
        <f t="shared" si="164"/>
        <v>2679.8208897864333</v>
      </c>
      <c r="CU172" s="378">
        <f t="shared" si="164"/>
        <v>2769.1482527793146</v>
      </c>
      <c r="CV172" s="378">
        <f t="shared" si="164"/>
        <v>2769.1482527793146</v>
      </c>
      <c r="CW172" s="378">
        <f t="shared" si="164"/>
        <v>2501.1661638006708</v>
      </c>
      <c r="CX172" s="378">
        <f t="shared" si="164"/>
        <v>0</v>
      </c>
      <c r="CY172" s="378">
        <f t="shared" si="164"/>
        <v>0</v>
      </c>
      <c r="CZ172" s="378">
        <f t="shared" si="164"/>
        <v>0</v>
      </c>
      <c r="DA172" s="378">
        <f t="shared" si="164"/>
        <v>0</v>
      </c>
      <c r="DB172" s="378">
        <f t="shared" si="164"/>
        <v>0</v>
      </c>
      <c r="DC172" s="378">
        <f t="shared" si="165"/>
        <v>0</v>
      </c>
      <c r="DD172" s="378">
        <f t="shared" si="165"/>
        <v>0</v>
      </c>
      <c r="DE172" s="378">
        <f t="shared" si="165"/>
        <v>0</v>
      </c>
      <c r="DF172" s="378">
        <f t="shared" si="165"/>
        <v>0</v>
      </c>
      <c r="DG172" s="378">
        <f t="shared" si="165"/>
        <v>0</v>
      </c>
      <c r="DH172" s="378">
        <f t="shared" si="165"/>
        <v>0</v>
      </c>
      <c r="DI172" s="378">
        <f t="shared" si="165"/>
        <v>0</v>
      </c>
      <c r="DJ172" s="378">
        <f t="shared" si="165"/>
        <v>0</v>
      </c>
      <c r="DK172" s="378">
        <f t="shared" si="165"/>
        <v>0</v>
      </c>
      <c r="DL172" s="378">
        <f t="shared" si="165"/>
        <v>0</v>
      </c>
      <c r="DM172" s="378">
        <f t="shared" si="165"/>
        <v>0</v>
      </c>
      <c r="DN172" s="378">
        <f t="shared" si="160"/>
        <v>0</v>
      </c>
      <c r="DO172" s="378">
        <f t="shared" si="160"/>
        <v>0</v>
      </c>
      <c r="DP172" s="378">
        <f t="shared" si="160"/>
        <v>0</v>
      </c>
      <c r="DQ172" s="378">
        <f t="shared" si="160"/>
        <v>0</v>
      </c>
      <c r="DR172" s="378">
        <f t="shared" si="160"/>
        <v>0</v>
      </c>
      <c r="DS172" s="378">
        <f t="shared" si="160"/>
        <v>0</v>
      </c>
      <c r="DT172" s="378">
        <f t="shared" si="160"/>
        <v>0</v>
      </c>
      <c r="DU172" s="378">
        <f t="shared" si="160"/>
        <v>0</v>
      </c>
      <c r="DV172" s="378">
        <f t="shared" si="160"/>
        <v>0</v>
      </c>
      <c r="DW172" s="378">
        <f t="shared" si="160"/>
        <v>0</v>
      </c>
      <c r="DX172" s="378">
        <f t="shared" si="161"/>
        <v>0</v>
      </c>
      <c r="DY172" s="378">
        <f t="shared" si="161"/>
        <v>0</v>
      </c>
      <c r="DZ172" s="378">
        <f t="shared" si="161"/>
        <v>0</v>
      </c>
      <c r="EA172" s="378">
        <f t="shared" si="161"/>
        <v>0</v>
      </c>
      <c r="EB172" s="378">
        <f t="shared" si="161"/>
        <v>0</v>
      </c>
      <c r="EC172" s="378">
        <f t="shared" si="161"/>
        <v>0</v>
      </c>
      <c r="ED172" s="378">
        <f t="shared" si="161"/>
        <v>0</v>
      </c>
      <c r="EE172" s="378">
        <f t="shared" si="161"/>
        <v>0</v>
      </c>
      <c r="EF172" s="378">
        <f t="shared" si="161"/>
        <v>0</v>
      </c>
      <c r="EG172" s="378">
        <f t="shared" si="161"/>
        <v>0</v>
      </c>
      <c r="EH172" s="378">
        <f t="shared" si="162"/>
        <v>0</v>
      </c>
      <c r="EI172" s="378">
        <f t="shared" si="162"/>
        <v>0</v>
      </c>
      <c r="EJ172" s="378">
        <f t="shared" si="162"/>
        <v>0</v>
      </c>
      <c r="EK172" s="378">
        <f t="shared" si="162"/>
        <v>0</v>
      </c>
      <c r="EL172" s="378">
        <f t="shared" si="162"/>
        <v>0</v>
      </c>
      <c r="EM172" s="378">
        <f t="shared" si="162"/>
        <v>0</v>
      </c>
      <c r="EN172" s="378">
        <f t="shared" si="162"/>
        <v>0</v>
      </c>
      <c r="EO172" s="378">
        <f t="shared" si="162"/>
        <v>0</v>
      </c>
      <c r="EP172" s="378">
        <f t="shared" si="162"/>
        <v>0</v>
      </c>
      <c r="EQ172" s="378">
        <f t="shared" si="162"/>
        <v>0</v>
      </c>
    </row>
    <row r="173" spans="1:147" x14ac:dyDescent="0.3">
      <c r="A173" s="368"/>
      <c r="B173" s="368"/>
      <c r="C173" s="368"/>
      <c r="D173" s="368">
        <f t="shared" si="136"/>
        <v>1.0658056259248334</v>
      </c>
      <c r="E173" s="368" t="str">
        <f>VLOOKUP(TEXT(Z173,0),'G2'!B:D,3,0)</f>
        <v>ME</v>
      </c>
      <c r="F173" s="816">
        <f t="shared" si="135"/>
        <v>0</v>
      </c>
      <c r="G173" s="755">
        <f t="shared" si="137"/>
        <v>0</v>
      </c>
      <c r="H173" s="756" t="s">
        <v>1190</v>
      </c>
      <c r="I173" s="370" t="s">
        <v>93</v>
      </c>
      <c r="J173" s="370" t="s">
        <v>22</v>
      </c>
      <c r="K173" s="368">
        <v>510113</v>
      </c>
      <c r="L173" s="368" t="s">
        <v>619</v>
      </c>
      <c r="M173" s="369"/>
      <c r="N173" s="370" t="s">
        <v>1074</v>
      </c>
      <c r="O173" s="370" t="s">
        <v>621</v>
      </c>
      <c r="P173" s="643" t="s">
        <v>1167</v>
      </c>
      <c r="Q173" s="370" t="s">
        <v>796</v>
      </c>
      <c r="R173" s="370" t="s">
        <v>273</v>
      </c>
      <c r="S173" s="376">
        <v>1</v>
      </c>
      <c r="T173" s="678">
        <v>45870</v>
      </c>
      <c r="U173" s="678">
        <v>46022</v>
      </c>
      <c r="V173" s="373">
        <v>5</v>
      </c>
      <c r="W173" s="374">
        <v>14180543.852929909</v>
      </c>
      <c r="X173" s="17" cm="1">
        <f t="array" ref="X173">+IF($W$1="Pesos CLP",W173,W173/TC)*MB_24A25</f>
        <v>16168.252701711481</v>
      </c>
      <c r="Y173" s="18">
        <f t="shared" si="107"/>
        <v>0</v>
      </c>
      <c r="Z173">
        <v>91243120</v>
      </c>
      <c r="AA173" s="19">
        <f>IF(OR($I173="REAL",$I173="INCURRIDO"),SUMIF(S!$O:$O,$I173&amp;$O173&amp;$Q173&amp;UPPER(TEXT(AA$4,"MMMMYYYY"))&amp;$Z173,IF($W$1="Pesos CLP",S!$AD:$AD,S!$AO:$AO)),0)</f>
        <v>0</v>
      </c>
      <c r="AB173" s="19">
        <f>IF(OR($I173="REAL",$I173="INCURRIDO"),SUMIF(S!$O:$O,$I173&amp;$O173&amp;$Q173&amp;UPPER(TEXT(AB$4,"MMMMYYYY"))&amp;$Z173,IF($W$1="Pesos CLP",S!$AD:$AD,S!$AO:$AO)),0)</f>
        <v>0</v>
      </c>
      <c r="AC173" s="19">
        <f>IF(OR($I173="REAL",$I173="INCURRIDO"),SUMIF(S!$O:$O,$I173&amp;$O173&amp;$Q173&amp;UPPER(TEXT(AC$4,"MMMMYYYY"))&amp;$Z173,IF($W$1="Pesos CLP",S!$AD:$AD,S!$AO:$AO)),0)</f>
        <v>0</v>
      </c>
      <c r="AD173" s="19">
        <f>IF(OR($I173="REAL",$I173="INCURRIDO"),SUMIF(S!$O:$O,$I173&amp;$O173&amp;$Q173&amp;UPPER(TEXT(AD$4,"MMMMYYYY"))&amp;$Z173,IF($W$1="Pesos CLP",S!$AD:$AD,S!$AO:$AO)),0)</f>
        <v>0</v>
      </c>
      <c r="AE173" s="19">
        <f>IF(OR($I173="REAL",$I173="INCURRIDO"),SUMIF(S!$O:$O,$I173&amp;$O173&amp;$Q173&amp;UPPER(TEXT(AE$4,"MMMMYYYY"))&amp;$Z173,IF($W$1="Pesos CLP",S!$AD:$AD,S!$AO:$AO)),0)</f>
        <v>0</v>
      </c>
      <c r="AF173" s="19">
        <f>IF(OR($I173="REAL",$I173="INCURRIDO"),SUMIF(S!$O:$O,$I173&amp;$O173&amp;$Q173&amp;UPPER(TEXT(AF$4,"MMMMYYYY"))&amp;$Z173,IF($W$1="Pesos CLP",S!$AD:$AD,S!$AO:$AO)),0)</f>
        <v>0</v>
      </c>
      <c r="AG173" s="19">
        <f>IF(OR($I173="REAL",$I173="INCURRIDO"),SUMIF(S!$O:$O,$I173&amp;$O173&amp;$Q173&amp;UPPER(TEXT(AG$4,"MMMMYYYY"))&amp;$Z173,IF($W$1="Pesos CLP",S!$AD:$AD,S!$AO:$AO)),0)</f>
        <v>0</v>
      </c>
      <c r="AH173" s="19">
        <f>IF(OR($I173="REAL",$I173="INCURRIDO"),SUMIF(S!$O:$O,$I173&amp;$O173&amp;$Q173&amp;UPPER(TEXT(AH$4,"MMMMYYYY"))&amp;$Z173,IF($W$1="Pesos CLP",S!$AD:$AD,S!$AO:$AO)),0)</f>
        <v>0</v>
      </c>
      <c r="AI173" s="19">
        <f>IF(OR($I173="REAL",$I173="INCURRIDO"),SUMIF(S!$O:$O,$I173&amp;$O173&amp;$Q173&amp;UPPER(TEXT(AI$4,"MMMMYYYY"))&amp;$Z173,IF($W$1="Pesos CLP",S!$AD:$AD,S!$AO:$AO)),0)</f>
        <v>0</v>
      </c>
      <c r="AJ173" s="19">
        <f>IF(OR($I173="REAL",$I173="INCURRIDO"),SUMIF(S!$O:$O,$I173&amp;$O173&amp;$Q173&amp;UPPER(TEXT(AJ$4,"MMMMYYYY"))&amp;$Z173,IF($W$1="Pesos CLP",S!$AD:$AD,S!$AO:$AO)),0)</f>
        <v>0</v>
      </c>
      <c r="AK173" s="19">
        <f>IF(OR($I173="REAL",$I173="INCURRIDO"),SUMIF(S!$O:$O,$I173&amp;$O173&amp;$Q173&amp;UPPER(TEXT(AK$4,"MMMMYYYY"))&amp;$Z173,IF($W$1="Pesos CLP",S!$AD:$AD,S!$AO:$AO)),0)</f>
        <v>0</v>
      </c>
      <c r="AL173" s="19">
        <f>IF(OR($I173="REAL",$I173="INCURRIDO"),SUMIF(S!$O:$O,$I173&amp;$O173&amp;$Q173&amp;UPPER(TEXT(AL$4,"MMMMYYYY"))&amp;$Z173,IF($W$1="Pesos CLP",S!$AD:$AD,S!$AO:$AO)),0)</f>
        <v>0</v>
      </c>
      <c r="AM173" s="19">
        <f>IF(OR($I173="REAL",$I173="INCURRIDO"),SUMIF(S!$O:$O,$I173&amp;$O173&amp;$Q173&amp;UPPER(TEXT(AM$4,"MMMMYYYY"))&amp;$Z173,IF($W$1="Pesos CLP",S!$AD:$AD,S!$AO:$AO)),0)</f>
        <v>0</v>
      </c>
      <c r="AN173" s="19">
        <f>IF(OR($I173="REAL",$I173="INCURRIDO"),SUMIF(S!$O:$O,$I173&amp;$O173&amp;$Q173&amp;UPPER(TEXT(AN$4,"MMMMYYYY"))&amp;$Z173,IF($W$1="Pesos CLP",S!$AD:$AD,S!$AO:$AO)),0)</f>
        <v>0</v>
      </c>
      <c r="AO173" s="19">
        <f>IF(OR($I173="REAL",$I173="INCURRIDO"),SUMIF(S!$O:$O,$I173&amp;$O173&amp;$Q173&amp;UPPER(TEXT(AO$4,"MMMMYYYY"))&amp;$Z173,IF($W$1="Pesos CLP",S!$AD:$AD,S!$AO:$AO)),0)</f>
        <v>0</v>
      </c>
      <c r="AP173" s="19">
        <f>IF(OR($I173="REAL",$I173="INCURRIDO"),SUMIF(S!$O:$O,$I173&amp;$O173&amp;$Q173&amp;UPPER(TEXT(AP$4,"MMMMYYYY"))&amp;$Z173,IF($W$1="Pesos CLP",S!$AD:$AD,S!$AO:$AO)),0)</f>
        <v>0</v>
      </c>
      <c r="AQ173" s="19">
        <f>IF(OR($I173="REAL",$I173="INCURRIDO"),SUMIF(S!$O:$O,$I173&amp;$O173&amp;$Q173&amp;UPPER(TEXT(AQ$4,"MMMMYYYY"))&amp;$Z173,IF($W$1="Pesos CLP",S!$AD:$AD,S!$AO:$AO)),0)</f>
        <v>0</v>
      </c>
      <c r="AR173" s="19">
        <f>IF(OR($I173="REAL",$I173="INCURRIDO"),SUMIF(S!$O:$O,$I173&amp;$O173&amp;$Q173&amp;UPPER(TEXT(AR$4,"MMMMYYYY"))&amp;$Z173,IF($W$1="Pesos CLP",S!$AD:$AD,S!$AO:$AO)),0)</f>
        <v>0</v>
      </c>
      <c r="AS173" s="19">
        <f>IF(OR($I173="REAL",$I173="INCURRIDO"),SUMIF(S!$O:$O,$I173&amp;$O173&amp;$Q173&amp;UPPER(TEXT(AS$4,"MMMMYYYY"))&amp;$Z173,IF($W$1="Pesos CLP",S!$AD:$AD,S!$AO:$AO)),0)</f>
        <v>0</v>
      </c>
      <c r="AT173" s="19">
        <f>IF(OR($I173="REAL",$I173="INCURRIDO"),SUMIF(S!$O:$O,$I173&amp;$O173&amp;$Q173&amp;UPPER(TEXT(AT$4,"MMMMYYYY"))&amp;$Z173,IF($W$1="Pesos CLP",S!$AD:$AD,S!$AO:$AO)),0)</f>
        <v>0</v>
      </c>
      <c r="AU173" s="19">
        <f>IF(OR($I173="REAL",$I173="INCURRIDO"),SUMIF(S!$O:$O,$I173&amp;$O173&amp;$Q173&amp;UPPER(TEXT(AU$4,"MMMMYYYY"))&amp;$Z173,IF($W$1="Pesos CLP",S!$AD:$AD,S!$AO:$AO)),0)</f>
        <v>0</v>
      </c>
      <c r="AV173" s="19">
        <f>IF(OR($I173="REAL",$I173="INCURRIDO"),SUMIF(S!$O:$O,$I173&amp;$O173&amp;$Q173&amp;UPPER(TEXT(AV$4,"MMMMYYYY"))&amp;$Z173,IF($W$1="Pesos CLP",S!$AD:$AD,S!$AO:$AO)),0)</f>
        <v>0</v>
      </c>
      <c r="AW173" s="19">
        <f>IF(OR($I173="REAL",$I173="INCURRIDO"),SUMIF(S!$O:$O,$I173&amp;$O173&amp;$Q173&amp;UPPER(TEXT(AW$4,"MMMMYYYY"))&amp;$Z173,IF($W$1="Pesos CLP",S!$AD:$AD,S!$AO:$AO)),0)</f>
        <v>0</v>
      </c>
      <c r="AX173" s="19">
        <f>IF(OR($I173="REAL",$I173="INCURRIDO"),SUMIF(S!$O:$O,$I173&amp;$O173&amp;$Q173&amp;UPPER(TEXT(AX$4,"MMMMYYYY"))&amp;$Z173,IF($W$1="Pesos CLP",S!$AD:$AD,S!$AO:$AO)),0)</f>
        <v>0</v>
      </c>
      <c r="AY173" s="19">
        <f>IF(OR($I173="REAL",$I173="INCURRIDO"),SUMIF(S!$O:$O,$I173&amp;$O173&amp;$Q173&amp;UPPER(TEXT(AY$4,"MMMMYYYY"))&amp;$Z173,IF($W$1="Pesos CLP",S!$AD:$AD,S!$AO:$AO)),0)</f>
        <v>0</v>
      </c>
      <c r="AZ173" s="19">
        <f>IF(OR($I173="REAL",$I173="INCURRIDO"),SUMIF(S!$O:$O,$I173&amp;$O173&amp;$Q173&amp;UPPER(TEXT(AZ$4,"MMMMYYYY"))&amp;$Z173,IF($W$1="Pesos CLP",S!$AD:$AD,S!$AO:$AO)),0)</f>
        <v>0</v>
      </c>
      <c r="BA173" s="19">
        <f>IF(OR($I173="REAL",$I173="INCURRIDO"),SUMIF(S!$O:$O,$I173&amp;$O173&amp;$Q173&amp;UPPER(TEXT(BA$4,"MMMMYYYY"))&amp;$Z173,IF($W$1="Pesos CLP",S!$AD:$AD,S!$AO:$AO)),0)</f>
        <v>0</v>
      </c>
      <c r="BB173" s="19">
        <f>IF(OR($I173="REAL",$I173="INCURRIDO"),SUMIF(S!$O:$O,$I173&amp;$O173&amp;$Q173&amp;UPPER(TEXT(BB$4,"MMMMYYYY"))&amp;$Z173,IF($W$1="Pesos CLP",S!$AD:$AD,S!$AO:$AO)),0)</f>
        <v>0</v>
      </c>
      <c r="BC173" s="19">
        <f>IF(OR($I173="REAL",$I173="INCURRIDO"),SUMIF(S!$O:$O,$I173&amp;$O173&amp;$Q173&amp;UPPER(TEXT(BC$4,"MMMMYYYY"))&amp;$Z173,IF($W$1="Pesos CLP",S!$AD:$AD,S!$AO:$AO)),0)</f>
        <v>0</v>
      </c>
      <c r="BD173" s="19">
        <f>IF(OR($I173="REAL",$I173="INCURRIDO"),SUMIF(S!$O:$O,$I173&amp;$O173&amp;$Q173&amp;UPPER(TEXT(BD$4,"MMMMYYYY"))&amp;$Z173,IF($W$1="Pesos CLP",S!$AD:$AD,S!$AO:$AO)),0)</f>
        <v>0</v>
      </c>
      <c r="BE173" s="19">
        <f>IF(OR($I173="REAL",$I173="INCURRIDO"),SUMIF(S!$O:$O,$I173&amp;$O173&amp;$Q173&amp;UPPER(TEXT(BE$4,"MMMMYYYY"))&amp;$Z173,IF($W$1="Pesos CLP",S!$AD:$AD,S!$AO:$AO)),0)</f>
        <v>0</v>
      </c>
      <c r="BF173" s="19">
        <f>IF(OR($I173="REAL",$I173="INCURRIDO"),SUMIF(S!$O:$O,$I173&amp;$O173&amp;$Q173&amp;UPPER(TEXT(BF$4,"MMMMYYYY"))&amp;$Z173,IF($W$1="Pesos CLP",S!$AD:$AD,S!$AO:$AO)),0)</f>
        <v>0</v>
      </c>
      <c r="BG173" s="19">
        <f>IF(OR($I173="REAL",$I173="INCURRIDO"),SUMIF(S!$O:$O,$I173&amp;$O173&amp;$Q173&amp;UPPER(TEXT(BG$4,"MMMMYYYY"))&amp;$Z173,IF($W$1="Pesos CLP",S!$AD:$AD,S!$AO:$AO)),0)</f>
        <v>0</v>
      </c>
      <c r="BH173" s="19">
        <f>IF(OR($I173="REAL",$I173="INCURRIDO"),SUMIF(S!$O:$O,$I173&amp;$O173&amp;$Q173&amp;UPPER(TEXT(BH$4,"MMMMYYYY"))&amp;$Z173,IF($W$1="Pesos CLP",S!$AD:$AD,S!$AO:$AO)),0)</f>
        <v>0</v>
      </c>
      <c r="BI173" s="19">
        <f>IF(OR($I173="REAL",$I173="INCURRIDO"),SUMIF(S!$O:$O,$I173&amp;$O173&amp;$Q173&amp;UPPER(TEXT(BI$4,"MMMMYYYY"))&amp;$Z173,IF($W$1="Pesos CLP",S!$AD:$AD,S!$AO:$AO)),0)</f>
        <v>0</v>
      </c>
      <c r="BJ173" s="19">
        <f>IF(OR($I173="REAL",$I173="INCURRIDO"),SUMIF(S!$O:$O,$I173&amp;$O173&amp;$Q173&amp;UPPER(TEXT(BJ$4,"MMMMYYYY"))&amp;$Z173,IF($W$1="Pesos CLP",S!$AD:$AD,S!$AO:$AO)),0)</f>
        <v>0</v>
      </c>
      <c r="BK173" s="19">
        <f>IF(OR($I173="REAL",$I173="INCURRIDO"),SUMIF(S!$O:$O,$I173&amp;$O173&amp;$Q173&amp;UPPER(TEXT(BK$4,"MMMMYYYY"))&amp;$Z173,IF($W$1="Pesos CLP",S!$AD:$AD,S!$AO:$AO)),0)</f>
        <v>0</v>
      </c>
      <c r="BL173" s="19">
        <f>IF(OR($I173="REAL",$I173="INCURRIDO"),SUMIF(S!$O:$O,$I173&amp;$O173&amp;$Q173&amp;UPPER(TEXT(BL$4,"MMMMYYYY"))&amp;$Z173,IF($W$1="Pesos CLP",S!$AD:$AD,S!$AO:$AO)),0)</f>
        <v>0</v>
      </c>
      <c r="BM173" s="19">
        <f>IF(OR($I173="REAL",$I173="INCURRIDO"),SUMIF(S!$O:$O,$I173&amp;$O173&amp;$Q173&amp;UPPER(TEXT(BM$4,"MMMMYYYY"))&amp;$Z173,IF($W$1="Pesos CLP",S!$AD:$AD,S!$AO:$AO)),0)</f>
        <v>0</v>
      </c>
      <c r="BN173" s="19">
        <f>IF(OR($I173="REAL",$I173="INCURRIDO"),SUMIF(S!$O:$O,$I173&amp;$O173&amp;$Q173&amp;UPPER(TEXT(BN$4,"MMMMYYYY"))&amp;$Z173,IF($W$1="Pesos CLP",S!$AD:$AD,S!$AO:$AO)),0)</f>
        <v>0</v>
      </c>
      <c r="BO173" s="19">
        <f>IF(OR($I173="REAL",$I173="INCURRIDO"),SUMIF(S!$O:$O,$I173&amp;$O173&amp;$Q173&amp;UPPER(TEXT(BO$4,"MMMMYYYY"))&amp;$Z173,IF($W$1="Pesos CLP",S!$AD:$AD,S!$AO:$AO)),0)</f>
        <v>0</v>
      </c>
      <c r="BP173" s="19">
        <f>IF(OR($I173="REAL",$I173="INCURRIDO"),SUMIF(S!$O:$O,$I173&amp;$O173&amp;$Q173&amp;UPPER(TEXT(BP$4,"MMMMYYYY"))&amp;$Z173,IF($W$1="Pesos CLP",S!$AD:$AD,S!$AO:$AO)),0)</f>
        <v>0</v>
      </c>
      <c r="BQ173" s="19">
        <f>IF(OR($I173="REAL",$I173="INCURRIDO"),SUMIF(S!$O:$O,$I173&amp;$O173&amp;$Q173&amp;UPPER(TEXT(BQ$4,"MMMMYYYY"))&amp;$Z173,IF($W$1="Pesos CLP",S!$AD:$AD,S!$AO:$AO)),0)</f>
        <v>0</v>
      </c>
      <c r="BR173" s="19">
        <f>IF(OR($I173="REAL",$I173="INCURRIDO"),SUMIF(S!$O:$O,$I173&amp;$O173&amp;$Q173&amp;UPPER(TEXT(BR$4,"MMMMYYYY"))&amp;$Z173,IF($W$1="Pesos CLP",S!$AD:$AD,S!$AO:$AO)),0)</f>
        <v>0</v>
      </c>
      <c r="BS173" s="19">
        <f>IF(OR($I173="REAL",$I173="INCURRIDO"),SUMIF(S!$O:$O,$I173&amp;$O173&amp;$Q173&amp;UPPER(TEXT(BS$4,"MMMMYYYY"))&amp;$Z173,IF($W$1="Pesos CLP",S!$AD:$AD,S!$AO:$AO)),0)</f>
        <v>0</v>
      </c>
      <c r="BT173" s="19">
        <f>IF(OR($I173="REAL",$I173="INCURRIDO"),SUMIF(S!$O:$O,$I173&amp;$O173&amp;$Q173&amp;UPPER(TEXT(BT$4,"MMMMYYYY"))&amp;$Z173,IF($W$1="Pesos CLP",S!$AD:$AD,S!$AO:$AO)),0)</f>
        <v>0</v>
      </c>
      <c r="BU173" s="19">
        <f>IF(OR($I173="REAL",$I173="INCURRIDO"),SUMIF(S!$O:$O,$I173&amp;$O173&amp;$Q173&amp;UPPER(TEXT(BU$4,"MMMMYYYY"))&amp;$Z173,IF($W$1="Pesos CLP",S!$AD:$AD,S!$AO:$AO)),0)</f>
        <v>0</v>
      </c>
      <c r="BV173" s="19">
        <f>IF(OR($I173="REAL",$I173="INCURRIDO"),SUMIF(S!$O:$O,$I173&amp;$O173&amp;$Q173&amp;UPPER(TEXT(BV$4,"MMMMYYYY"))&amp;$Z173,IF($W$1="Pesos CLP",S!$AD:$AD,S!$AO:$AO)),0)</f>
        <v>0</v>
      </c>
      <c r="BW173" s="19">
        <f>IF(OR($I173="REAL",$I173="INCURRIDO"),SUMIF(S!$O:$O,$I173&amp;$O173&amp;$Q173&amp;UPPER(TEXT(BW$4,"MMMMYYYY"))&amp;$Z173,IF($W$1="Pesos CLP",S!$AD:$AD,S!$AO:$AO)),0)</f>
        <v>0</v>
      </c>
      <c r="BX173" s="19">
        <f>IF(OR($I173="REAL",$I173="INCURRIDO"),SUMIF(S!$O:$O,$I173&amp;$O173&amp;$Q173&amp;UPPER(TEXT(BX$4,"MMMMYYYY"))&amp;$Z173,IF($W$1="Pesos CLP",S!$AD:$AD,S!$AO:$AO)),0)</f>
        <v>0</v>
      </c>
      <c r="BY173" s="19">
        <f>IF(OR($I173="REAL",$I173="INCURRIDO"),SUMIF(S!$O:$O,$I173&amp;$O173&amp;$Q173&amp;UPPER(TEXT(BY$4,"MMMMYYYY"))&amp;$Z173,IF($W$1="Pesos CLP",S!$AD:$AD,S!$AO:$AO)),0)</f>
        <v>0</v>
      </c>
      <c r="BZ173" s="19">
        <f>IF(OR($I173="REAL",$I173="INCURRIDO"),SUMIF(S!$O:$O,$I173&amp;$O173&amp;$Q173&amp;UPPER(TEXT(BZ$4,"MMMMYYYY"))&amp;$Z173,IF($W$1="Pesos CLP",S!$AD:$AD,S!$AO:$AO)),0)</f>
        <v>0</v>
      </c>
      <c r="CA173" s="19">
        <f>IF(OR($I173="REAL",$I173="INCURRIDO"),SUMIF(S!$O:$O,$I173&amp;$O173&amp;$Q173&amp;UPPER(TEXT(CA$4,"MMMMYYYY"))&amp;$Z173,IF($W$1="Pesos CLP",S!$AD:$AD,S!$AO:$AO)),0)</f>
        <v>0</v>
      </c>
      <c r="CB173" s="19">
        <f>IF(OR($I173="REAL",$I173="INCURRIDO"),SUMIF(S!$O:$O,$I173&amp;$O173&amp;$Q173&amp;UPPER(TEXT(CB$4,"MMMMYYYY"))&amp;$Z173,IF($W$1="Pesos CLP",S!$AD:$AD,S!$AO:$AO)),0)</f>
        <v>0</v>
      </c>
      <c r="CC173" s="19">
        <f>IF(OR($I173="REAL",$I173="INCURRIDO"),SUMIF(S!$O:$O,$I173&amp;$O173&amp;$Q173&amp;UPPER(TEXT(CC$4,"MMMMYYYY"))&amp;$Z173,IF($W$1="Pesos CLP",S!$AD:$AD,S!$AO:$AO)),0)</f>
        <v>0</v>
      </c>
      <c r="CD173" s="19">
        <f>IF(OR($I173="REAL",$I173="INCURRIDO"),SUMIF(S!$O:$O,$I173&amp;$O173&amp;$Q173&amp;UPPER(TEXT(CD$4,"MMMMYYYY"))&amp;$Z173,IF($W$1="Pesos CLP",S!$AD:$AD,S!$AO:$AO)),0)</f>
        <v>0</v>
      </c>
      <c r="CE173" s="19">
        <f>IF(OR($I173="REAL",$I173="INCURRIDO"),SUMIF(S!$O:$O,$I173&amp;$O173&amp;$Q173&amp;UPPER(TEXT(CE$4,"MMMMYYYY"))&amp;$Z173,IF($W$1="Pesos CLP",S!$AD:$AD,S!$AO:$AO)),0)</f>
        <v>0</v>
      </c>
      <c r="CF173" s="19">
        <f>IF(OR($I173="REAL",$I173="INCURRIDO"),SUMIF(S!$O:$O,$I173&amp;$O173&amp;$Q173&amp;UPPER(TEXT(CF$4,"MMMMYYYY"))&amp;$Z173,IF($W$1="Pesos CLP",S!$AD:$AD,S!$AO:$AO)),0)</f>
        <v>0</v>
      </c>
      <c r="CG173" s="19">
        <f>IF(OR($I173="REAL",$I173="INCURRIDO"),SUMIF(S!$O:$O,$I173&amp;$O173&amp;$Q173&amp;UPPER(TEXT(CG$4,"MMMMYYYY"))&amp;$Z173,IF($W$1="Pesos CLP",S!$AD:$AD,S!$AO:$AO)),0)</f>
        <v>0</v>
      </c>
      <c r="CH173" s="19">
        <f>IF(OR($I173="REAL",$I173="INCURRIDO"),SUMIF(S!$O:$O,$I173&amp;$O173&amp;$Q173&amp;UPPER(TEXT(CH$4,"MMMMYYYY"))&amp;$Z173,IF($W$1="Pesos CLP",S!$AD:$AD,S!$AO:$AO)),0)</f>
        <v>0</v>
      </c>
      <c r="CI173" s="19">
        <f>IF(OR($I173="REAL",$I173="INCURRIDO"),SUMIF(S!$O:$O,$I173&amp;$O173&amp;$Q173&amp;UPPER(TEXT(CI$4,"MMMMYYYY"))&amp;$Z173,IF($W$1="Pesos CLP",S!$AD:$AD,S!$AO:$AO)),0)</f>
        <v>0</v>
      </c>
      <c r="CJ173" s="19">
        <f>IF(OR($I173="REAL",$I173="INCURRIDO"),SUMIF(S!$O:$O,$I173&amp;$O173&amp;$Q173&amp;UPPER(TEXT(CJ$4,"MMMMYYYY"))&amp;$Z173,IF($W$1="Pesos CLP",S!$AD:$AD,S!$AO:$AO)),0)</f>
        <v>0</v>
      </c>
      <c r="CK173" s="378">
        <f t="shared" si="163"/>
        <v>0</v>
      </c>
      <c r="CL173" s="378">
        <f t="shared" si="163"/>
        <v>0</v>
      </c>
      <c r="CM173" s="378">
        <f t="shared" si="163"/>
        <v>0</v>
      </c>
      <c r="CN173" s="378">
        <f t="shared" si="163"/>
        <v>0</v>
      </c>
      <c r="CO173" s="378">
        <f t="shared" si="163"/>
        <v>0</v>
      </c>
      <c r="CP173" s="378">
        <f t="shared" si="163"/>
        <v>0</v>
      </c>
      <c r="CQ173" s="378">
        <f t="shared" si="163"/>
        <v>0</v>
      </c>
      <c r="CR173" s="378">
        <f t="shared" si="163"/>
        <v>0</v>
      </c>
      <c r="CS173" s="378">
        <f t="shared" si="164"/>
        <v>0</v>
      </c>
      <c r="CT173" s="378">
        <f t="shared" si="164"/>
        <v>0</v>
      </c>
      <c r="CU173" s="378">
        <f t="shared" si="164"/>
        <v>0</v>
      </c>
      <c r="CV173" s="378">
        <f t="shared" si="164"/>
        <v>0</v>
      </c>
      <c r="CW173" s="378">
        <f t="shared" si="164"/>
        <v>0</v>
      </c>
      <c r="CX173" s="378">
        <f t="shared" si="164"/>
        <v>0</v>
      </c>
      <c r="CY173" s="378">
        <f t="shared" si="164"/>
        <v>0</v>
      </c>
      <c r="CZ173" s="378">
        <f t="shared" si="164"/>
        <v>0</v>
      </c>
      <c r="DA173" s="378">
        <f t="shared" si="164"/>
        <v>0</v>
      </c>
      <c r="DB173" s="378">
        <f t="shared" si="164"/>
        <v>0</v>
      </c>
      <c r="DC173" s="378">
        <f t="shared" si="165"/>
        <v>0</v>
      </c>
      <c r="DD173" s="378">
        <f t="shared" si="165"/>
        <v>0</v>
      </c>
      <c r="DE173" s="378">
        <f t="shared" si="165"/>
        <v>0</v>
      </c>
      <c r="DF173" s="378">
        <f t="shared" si="165"/>
        <v>0</v>
      </c>
      <c r="DG173" s="378">
        <f t="shared" si="165"/>
        <v>0</v>
      </c>
      <c r="DH173" s="378">
        <f t="shared" si="165"/>
        <v>0</v>
      </c>
      <c r="DI173" s="378">
        <f t="shared" si="165"/>
        <v>0</v>
      </c>
      <c r="DJ173" s="378">
        <f t="shared" si="165"/>
        <v>0</v>
      </c>
      <c r="DK173" s="378">
        <f t="shared" si="165"/>
        <v>0</v>
      </c>
      <c r="DL173" s="378">
        <f t="shared" si="165"/>
        <v>0</v>
      </c>
      <c r="DM173" s="378">
        <f t="shared" si="165"/>
        <v>0</v>
      </c>
      <c r="DN173" s="378">
        <f t="shared" si="160"/>
        <v>0</v>
      </c>
      <c r="DO173" s="378">
        <f t="shared" si="160"/>
        <v>0</v>
      </c>
      <c r="DP173" s="378">
        <f t="shared" si="160"/>
        <v>0</v>
      </c>
      <c r="DQ173" s="378">
        <f t="shared" si="160"/>
        <v>0</v>
      </c>
      <c r="DR173" s="378">
        <f t="shared" si="160"/>
        <v>0</v>
      </c>
      <c r="DS173" s="378">
        <f t="shared" si="160"/>
        <v>0</v>
      </c>
      <c r="DT173" s="378">
        <f t="shared" si="160"/>
        <v>0</v>
      </c>
      <c r="DU173" s="378">
        <f t="shared" si="160"/>
        <v>0</v>
      </c>
      <c r="DV173" s="378">
        <f t="shared" si="160"/>
        <v>0</v>
      </c>
      <c r="DW173" s="378">
        <f t="shared" si="160"/>
        <v>0</v>
      </c>
      <c r="DX173" s="378">
        <f t="shared" si="161"/>
        <v>0</v>
      </c>
      <c r="DY173" s="378">
        <f t="shared" si="161"/>
        <v>0</v>
      </c>
      <c r="DZ173" s="378">
        <f t="shared" si="161"/>
        <v>0</v>
      </c>
      <c r="EA173" s="378">
        <f t="shared" si="161"/>
        <v>0</v>
      </c>
      <c r="EB173" s="378">
        <f t="shared" si="161"/>
        <v>0</v>
      </c>
      <c r="EC173" s="378">
        <f t="shared" si="161"/>
        <v>0</v>
      </c>
      <c r="ED173" s="378">
        <f t="shared" si="161"/>
        <v>0</v>
      </c>
      <c r="EE173" s="378">
        <f t="shared" si="161"/>
        <v>0</v>
      </c>
      <c r="EF173" s="378">
        <f t="shared" si="161"/>
        <v>0</v>
      </c>
      <c r="EG173" s="378">
        <f t="shared" si="161"/>
        <v>0</v>
      </c>
      <c r="EH173" s="378">
        <f t="shared" si="162"/>
        <v>0</v>
      </c>
      <c r="EI173" s="378">
        <f t="shared" si="162"/>
        <v>0</v>
      </c>
      <c r="EJ173" s="378">
        <f t="shared" si="162"/>
        <v>0</v>
      </c>
      <c r="EK173" s="378">
        <f t="shared" si="162"/>
        <v>0</v>
      </c>
      <c r="EL173" s="378">
        <f t="shared" si="162"/>
        <v>0</v>
      </c>
      <c r="EM173" s="378">
        <f t="shared" si="162"/>
        <v>0</v>
      </c>
      <c r="EN173" s="378">
        <f t="shared" si="162"/>
        <v>0</v>
      </c>
      <c r="EO173" s="378">
        <f t="shared" si="162"/>
        <v>0</v>
      </c>
      <c r="EP173" s="378">
        <f t="shared" si="162"/>
        <v>0</v>
      </c>
      <c r="EQ173" s="378">
        <f t="shared" si="162"/>
        <v>0</v>
      </c>
    </row>
    <row r="174" spans="1:147" x14ac:dyDescent="0.3">
      <c r="A174" s="368"/>
      <c r="B174" s="368"/>
      <c r="C174" s="368"/>
      <c r="D174" s="368">
        <f t="shared" si="136"/>
        <v>1.0658056259248334</v>
      </c>
      <c r="E174" s="368" t="str">
        <f>VLOOKUP(TEXT(Z174,0),'G2'!B:D,3,0)</f>
        <v>ME</v>
      </c>
      <c r="F174" s="816">
        <f t="shared" si="135"/>
        <v>0</v>
      </c>
      <c r="G174" s="755">
        <f t="shared" si="137"/>
        <v>0</v>
      </c>
      <c r="H174" s="756" t="s">
        <v>1190</v>
      </c>
      <c r="I174" s="370" t="s">
        <v>93</v>
      </c>
      <c r="J174" s="370" t="s">
        <v>22</v>
      </c>
      <c r="K174" s="368">
        <v>510113</v>
      </c>
      <c r="L174" s="368" t="s">
        <v>619</v>
      </c>
      <c r="M174" s="369"/>
      <c r="N174" s="370" t="s">
        <v>1075</v>
      </c>
      <c r="O174" s="370" t="s">
        <v>621</v>
      </c>
      <c r="P174" s="643" t="s">
        <v>1167</v>
      </c>
      <c r="Q174" s="370" t="s">
        <v>796</v>
      </c>
      <c r="R174" s="370" t="s">
        <v>273</v>
      </c>
      <c r="S174" s="376">
        <v>1</v>
      </c>
      <c r="T174" s="678">
        <v>46143</v>
      </c>
      <c r="U174" s="678">
        <v>46295</v>
      </c>
      <c r="V174" s="373">
        <v>5</v>
      </c>
      <c r="W174" s="374">
        <v>14180543.852929909</v>
      </c>
      <c r="X174" s="17" cm="1">
        <f t="array" ref="X174">+IF($W$1="Pesos CLP",W174,W174/TC)*MB_24A25</f>
        <v>16168.252701711481</v>
      </c>
      <c r="Y174" s="18">
        <f t="shared" si="107"/>
        <v>16168.252701711481</v>
      </c>
      <c r="Z174">
        <v>91243120</v>
      </c>
      <c r="AA174" s="19">
        <f>IF(OR($I174="REAL",$I174="INCURRIDO"),SUMIF(S!$O:$O,$I174&amp;$O174&amp;$Q174&amp;UPPER(TEXT(AA$4,"MMMMYYYY"))&amp;$Z174,IF($W$1="Pesos CLP",S!$AD:$AD,S!$AO:$AO)),0)</f>
        <v>0</v>
      </c>
      <c r="AB174" s="19">
        <f>IF(OR($I174="REAL",$I174="INCURRIDO"),SUMIF(S!$O:$O,$I174&amp;$O174&amp;$Q174&amp;UPPER(TEXT(AB$4,"MMMMYYYY"))&amp;$Z174,IF($W$1="Pesos CLP",S!$AD:$AD,S!$AO:$AO)),0)</f>
        <v>0</v>
      </c>
      <c r="AC174" s="19">
        <f>IF(OR($I174="REAL",$I174="INCURRIDO"),SUMIF(S!$O:$O,$I174&amp;$O174&amp;$Q174&amp;UPPER(TEXT(AC$4,"MMMMYYYY"))&amp;$Z174,IF($W$1="Pesos CLP",S!$AD:$AD,S!$AO:$AO)),0)</f>
        <v>0</v>
      </c>
      <c r="AD174" s="19">
        <f>IF(OR($I174="REAL",$I174="INCURRIDO"),SUMIF(S!$O:$O,$I174&amp;$O174&amp;$Q174&amp;UPPER(TEXT(AD$4,"MMMMYYYY"))&amp;$Z174,IF($W$1="Pesos CLP",S!$AD:$AD,S!$AO:$AO)),0)</f>
        <v>0</v>
      </c>
      <c r="AE174" s="19">
        <f>IF(OR($I174="REAL",$I174="INCURRIDO"),SUMIF(S!$O:$O,$I174&amp;$O174&amp;$Q174&amp;UPPER(TEXT(AE$4,"MMMMYYYY"))&amp;$Z174,IF($W$1="Pesos CLP",S!$AD:$AD,S!$AO:$AO)),0)</f>
        <v>0</v>
      </c>
      <c r="AF174" s="19">
        <f>IF(OR($I174="REAL",$I174="INCURRIDO"),SUMIF(S!$O:$O,$I174&amp;$O174&amp;$Q174&amp;UPPER(TEXT(AF$4,"MMMMYYYY"))&amp;$Z174,IF($W$1="Pesos CLP",S!$AD:$AD,S!$AO:$AO)),0)</f>
        <v>0</v>
      </c>
      <c r="AG174" s="19">
        <f>IF(OR($I174="REAL",$I174="INCURRIDO"),SUMIF(S!$O:$O,$I174&amp;$O174&amp;$Q174&amp;UPPER(TEXT(AG$4,"MMMMYYYY"))&amp;$Z174,IF($W$1="Pesos CLP",S!$AD:$AD,S!$AO:$AO)),0)</f>
        <v>0</v>
      </c>
      <c r="AH174" s="19">
        <f>IF(OR($I174="REAL",$I174="INCURRIDO"),SUMIF(S!$O:$O,$I174&amp;$O174&amp;$Q174&amp;UPPER(TEXT(AH$4,"MMMMYYYY"))&amp;$Z174,IF($W$1="Pesos CLP",S!$AD:$AD,S!$AO:$AO)),0)</f>
        <v>0</v>
      </c>
      <c r="AI174" s="19">
        <f>IF(OR($I174="REAL",$I174="INCURRIDO"),SUMIF(S!$O:$O,$I174&amp;$O174&amp;$Q174&amp;UPPER(TEXT(AI$4,"MMMMYYYY"))&amp;$Z174,IF($W$1="Pesos CLP",S!$AD:$AD,S!$AO:$AO)),0)</f>
        <v>0</v>
      </c>
      <c r="AJ174" s="19">
        <f>IF(OR($I174="REAL",$I174="INCURRIDO"),SUMIF(S!$O:$O,$I174&amp;$O174&amp;$Q174&amp;UPPER(TEXT(AJ$4,"MMMMYYYY"))&amp;$Z174,IF($W$1="Pesos CLP",S!$AD:$AD,S!$AO:$AO)),0)</f>
        <v>0</v>
      </c>
      <c r="AK174" s="19">
        <f>IF(OR($I174="REAL",$I174="INCURRIDO"),SUMIF(S!$O:$O,$I174&amp;$O174&amp;$Q174&amp;UPPER(TEXT(AK$4,"MMMMYYYY"))&amp;$Z174,IF($W$1="Pesos CLP",S!$AD:$AD,S!$AO:$AO)),0)</f>
        <v>0</v>
      </c>
      <c r="AL174" s="19">
        <f>IF(OR($I174="REAL",$I174="INCURRIDO"),SUMIF(S!$O:$O,$I174&amp;$O174&amp;$Q174&amp;UPPER(TEXT(AL$4,"MMMMYYYY"))&amp;$Z174,IF($W$1="Pesos CLP",S!$AD:$AD,S!$AO:$AO)),0)</f>
        <v>0</v>
      </c>
      <c r="AM174" s="19">
        <f>IF(OR($I174="REAL",$I174="INCURRIDO"),SUMIF(S!$O:$O,$I174&amp;$O174&amp;$Q174&amp;UPPER(TEXT(AM$4,"MMMMYYYY"))&amp;$Z174,IF($W$1="Pesos CLP",S!$AD:$AD,S!$AO:$AO)),0)</f>
        <v>0</v>
      </c>
      <c r="AN174" s="19">
        <f>IF(OR($I174="REAL",$I174="INCURRIDO"),SUMIF(S!$O:$O,$I174&amp;$O174&amp;$Q174&amp;UPPER(TEXT(AN$4,"MMMMYYYY"))&amp;$Z174,IF($W$1="Pesos CLP",S!$AD:$AD,S!$AO:$AO)),0)</f>
        <v>0</v>
      </c>
      <c r="AO174" s="19">
        <f>IF(OR($I174="REAL",$I174="INCURRIDO"),SUMIF(S!$O:$O,$I174&amp;$O174&amp;$Q174&amp;UPPER(TEXT(AO$4,"MMMMYYYY"))&amp;$Z174,IF($W$1="Pesos CLP",S!$AD:$AD,S!$AO:$AO)),0)</f>
        <v>0</v>
      </c>
      <c r="AP174" s="19">
        <f>IF(OR($I174="REAL",$I174="INCURRIDO"),SUMIF(S!$O:$O,$I174&amp;$O174&amp;$Q174&amp;UPPER(TEXT(AP$4,"MMMMYYYY"))&amp;$Z174,IF($W$1="Pesos CLP",S!$AD:$AD,S!$AO:$AO)),0)</f>
        <v>0</v>
      </c>
      <c r="AQ174" s="19">
        <f>IF(OR($I174="REAL",$I174="INCURRIDO"),SUMIF(S!$O:$O,$I174&amp;$O174&amp;$Q174&amp;UPPER(TEXT(AQ$4,"MMMMYYYY"))&amp;$Z174,IF($W$1="Pesos CLP",S!$AD:$AD,S!$AO:$AO)),0)</f>
        <v>0</v>
      </c>
      <c r="AR174" s="19">
        <f>IF(OR($I174="REAL",$I174="INCURRIDO"),SUMIF(S!$O:$O,$I174&amp;$O174&amp;$Q174&amp;UPPER(TEXT(AR$4,"MMMMYYYY"))&amp;$Z174,IF($W$1="Pesos CLP",S!$AD:$AD,S!$AO:$AO)),0)</f>
        <v>0</v>
      </c>
      <c r="AS174" s="19">
        <f>IF(OR($I174="REAL",$I174="INCURRIDO"),SUMIF(S!$O:$O,$I174&amp;$O174&amp;$Q174&amp;UPPER(TEXT(AS$4,"MMMMYYYY"))&amp;$Z174,IF($W$1="Pesos CLP",S!$AD:$AD,S!$AO:$AO)),0)</f>
        <v>0</v>
      </c>
      <c r="AT174" s="19">
        <f>IF(OR($I174="REAL",$I174="INCURRIDO"),SUMIF(S!$O:$O,$I174&amp;$O174&amp;$Q174&amp;UPPER(TEXT(AT$4,"MMMMYYYY"))&amp;$Z174,IF($W$1="Pesos CLP",S!$AD:$AD,S!$AO:$AO)),0)</f>
        <v>0</v>
      </c>
      <c r="AU174" s="19">
        <f>IF(OR($I174="REAL",$I174="INCURRIDO"),SUMIF(S!$O:$O,$I174&amp;$O174&amp;$Q174&amp;UPPER(TEXT(AU$4,"MMMMYYYY"))&amp;$Z174,IF($W$1="Pesos CLP",S!$AD:$AD,S!$AO:$AO)),0)</f>
        <v>0</v>
      </c>
      <c r="AV174" s="19">
        <f>IF(OR($I174="REAL",$I174="INCURRIDO"),SUMIF(S!$O:$O,$I174&amp;$O174&amp;$Q174&amp;UPPER(TEXT(AV$4,"MMMMYYYY"))&amp;$Z174,IF($W$1="Pesos CLP",S!$AD:$AD,S!$AO:$AO)),0)</f>
        <v>0</v>
      </c>
      <c r="AW174" s="19">
        <f>IF(OR($I174="REAL",$I174="INCURRIDO"),SUMIF(S!$O:$O,$I174&amp;$O174&amp;$Q174&amp;UPPER(TEXT(AW$4,"MMMMYYYY"))&amp;$Z174,IF($W$1="Pesos CLP",S!$AD:$AD,S!$AO:$AO)),0)</f>
        <v>0</v>
      </c>
      <c r="AX174" s="19">
        <f>IF(OR($I174="REAL",$I174="INCURRIDO"),SUMIF(S!$O:$O,$I174&amp;$O174&amp;$Q174&amp;UPPER(TEXT(AX$4,"MMMMYYYY"))&amp;$Z174,IF($W$1="Pesos CLP",S!$AD:$AD,S!$AO:$AO)),0)</f>
        <v>0</v>
      </c>
      <c r="AY174" s="19">
        <f>IF(OR($I174="REAL",$I174="INCURRIDO"),SUMIF(S!$O:$O,$I174&amp;$O174&amp;$Q174&amp;UPPER(TEXT(AY$4,"MMMMYYYY"))&amp;$Z174,IF($W$1="Pesos CLP",S!$AD:$AD,S!$AO:$AO)),0)</f>
        <v>0</v>
      </c>
      <c r="AZ174" s="19">
        <f>IF(OR($I174="REAL",$I174="INCURRIDO"),SUMIF(S!$O:$O,$I174&amp;$O174&amp;$Q174&amp;UPPER(TEXT(AZ$4,"MMMMYYYY"))&amp;$Z174,IF($W$1="Pesos CLP",S!$AD:$AD,S!$AO:$AO)),0)</f>
        <v>0</v>
      </c>
      <c r="BA174" s="19">
        <f>IF(OR($I174="REAL",$I174="INCURRIDO"),SUMIF(S!$O:$O,$I174&amp;$O174&amp;$Q174&amp;UPPER(TEXT(BA$4,"MMMMYYYY"))&amp;$Z174,IF($W$1="Pesos CLP",S!$AD:$AD,S!$AO:$AO)),0)</f>
        <v>0</v>
      </c>
      <c r="BB174" s="19">
        <f>IF(OR($I174="REAL",$I174="INCURRIDO"),SUMIF(S!$O:$O,$I174&amp;$O174&amp;$Q174&amp;UPPER(TEXT(BB$4,"MMMMYYYY"))&amp;$Z174,IF($W$1="Pesos CLP",S!$AD:$AD,S!$AO:$AO)),0)</f>
        <v>0</v>
      </c>
      <c r="BC174" s="19">
        <f>IF(OR($I174="REAL",$I174="INCURRIDO"),SUMIF(S!$O:$O,$I174&amp;$O174&amp;$Q174&amp;UPPER(TEXT(BC$4,"MMMMYYYY"))&amp;$Z174,IF($W$1="Pesos CLP",S!$AD:$AD,S!$AO:$AO)),0)</f>
        <v>0</v>
      </c>
      <c r="BD174" s="19">
        <f>IF(OR($I174="REAL",$I174="INCURRIDO"),SUMIF(S!$O:$O,$I174&amp;$O174&amp;$Q174&amp;UPPER(TEXT(BD$4,"MMMMYYYY"))&amp;$Z174,IF($W$1="Pesos CLP",S!$AD:$AD,S!$AO:$AO)),0)</f>
        <v>0</v>
      </c>
      <c r="BE174" s="19">
        <f>IF(OR($I174="REAL",$I174="INCURRIDO"),SUMIF(S!$O:$O,$I174&amp;$O174&amp;$Q174&amp;UPPER(TEXT(BE$4,"MMMMYYYY"))&amp;$Z174,IF($W$1="Pesos CLP",S!$AD:$AD,S!$AO:$AO)),0)</f>
        <v>0</v>
      </c>
      <c r="BF174" s="19">
        <f>IF(OR($I174="REAL",$I174="INCURRIDO"),SUMIF(S!$O:$O,$I174&amp;$O174&amp;$Q174&amp;UPPER(TEXT(BF$4,"MMMMYYYY"))&amp;$Z174,IF($W$1="Pesos CLP",S!$AD:$AD,S!$AO:$AO)),0)</f>
        <v>0</v>
      </c>
      <c r="BG174" s="19">
        <f>IF(OR($I174="REAL",$I174="INCURRIDO"),SUMIF(S!$O:$O,$I174&amp;$O174&amp;$Q174&amp;UPPER(TEXT(BG$4,"MMMMYYYY"))&amp;$Z174,IF($W$1="Pesos CLP",S!$AD:$AD,S!$AO:$AO)),0)</f>
        <v>0</v>
      </c>
      <c r="BH174" s="19">
        <f>IF(OR($I174="REAL",$I174="INCURRIDO"),SUMIF(S!$O:$O,$I174&amp;$O174&amp;$Q174&amp;UPPER(TEXT(BH$4,"MMMMYYYY"))&amp;$Z174,IF($W$1="Pesos CLP",S!$AD:$AD,S!$AO:$AO)),0)</f>
        <v>0</v>
      </c>
      <c r="BI174" s="19">
        <f>IF(OR($I174="REAL",$I174="INCURRIDO"),SUMIF(S!$O:$O,$I174&amp;$O174&amp;$Q174&amp;UPPER(TEXT(BI$4,"MMMMYYYY"))&amp;$Z174,IF($W$1="Pesos CLP",S!$AD:$AD,S!$AO:$AO)),0)</f>
        <v>0</v>
      </c>
      <c r="BJ174" s="19">
        <f>IF(OR($I174="REAL",$I174="INCURRIDO"),SUMIF(S!$O:$O,$I174&amp;$O174&amp;$Q174&amp;UPPER(TEXT(BJ$4,"MMMMYYYY"))&amp;$Z174,IF($W$1="Pesos CLP",S!$AD:$AD,S!$AO:$AO)),0)</f>
        <v>0</v>
      </c>
      <c r="BK174" s="19">
        <f>IF(OR($I174="REAL",$I174="INCURRIDO"),SUMIF(S!$O:$O,$I174&amp;$O174&amp;$Q174&amp;UPPER(TEXT(BK$4,"MMMMYYYY"))&amp;$Z174,IF($W$1="Pesos CLP",S!$AD:$AD,S!$AO:$AO)),0)</f>
        <v>0</v>
      </c>
      <c r="BL174" s="19">
        <f>IF(OR($I174="REAL",$I174="INCURRIDO"),SUMIF(S!$O:$O,$I174&amp;$O174&amp;$Q174&amp;UPPER(TEXT(BL$4,"MMMMYYYY"))&amp;$Z174,IF($W$1="Pesos CLP",S!$AD:$AD,S!$AO:$AO)),0)</f>
        <v>0</v>
      </c>
      <c r="BM174" s="19">
        <f>IF(OR($I174="REAL",$I174="INCURRIDO"),SUMIF(S!$O:$O,$I174&amp;$O174&amp;$Q174&amp;UPPER(TEXT(BM$4,"MMMMYYYY"))&amp;$Z174,IF($W$1="Pesos CLP",S!$AD:$AD,S!$AO:$AO)),0)</f>
        <v>0</v>
      </c>
      <c r="BN174" s="19">
        <f>IF(OR($I174="REAL",$I174="INCURRIDO"),SUMIF(S!$O:$O,$I174&amp;$O174&amp;$Q174&amp;UPPER(TEXT(BN$4,"MMMMYYYY"))&amp;$Z174,IF($W$1="Pesos CLP",S!$AD:$AD,S!$AO:$AO)),0)</f>
        <v>0</v>
      </c>
      <c r="BO174" s="19">
        <f>IF(OR($I174="REAL",$I174="INCURRIDO"),SUMIF(S!$O:$O,$I174&amp;$O174&amp;$Q174&amp;UPPER(TEXT(BO$4,"MMMMYYYY"))&amp;$Z174,IF($W$1="Pesos CLP",S!$AD:$AD,S!$AO:$AO)),0)</f>
        <v>0</v>
      </c>
      <c r="BP174" s="19">
        <f>IF(OR($I174="REAL",$I174="INCURRIDO"),SUMIF(S!$O:$O,$I174&amp;$O174&amp;$Q174&amp;UPPER(TEXT(BP$4,"MMMMYYYY"))&amp;$Z174,IF($W$1="Pesos CLP",S!$AD:$AD,S!$AO:$AO)),0)</f>
        <v>0</v>
      </c>
      <c r="BQ174" s="19">
        <f>IF(OR($I174="REAL",$I174="INCURRIDO"),SUMIF(S!$O:$O,$I174&amp;$O174&amp;$Q174&amp;UPPER(TEXT(BQ$4,"MMMMYYYY"))&amp;$Z174,IF($W$1="Pesos CLP",S!$AD:$AD,S!$AO:$AO)),0)</f>
        <v>0</v>
      </c>
      <c r="BR174" s="19">
        <f>IF(OR($I174="REAL",$I174="INCURRIDO"),SUMIF(S!$O:$O,$I174&amp;$O174&amp;$Q174&amp;UPPER(TEXT(BR$4,"MMMMYYYY"))&amp;$Z174,IF($W$1="Pesos CLP",S!$AD:$AD,S!$AO:$AO)),0)</f>
        <v>0</v>
      </c>
      <c r="BS174" s="19">
        <f>IF(OR($I174="REAL",$I174="INCURRIDO"),SUMIF(S!$O:$O,$I174&amp;$O174&amp;$Q174&amp;UPPER(TEXT(BS$4,"MMMMYYYY"))&amp;$Z174,IF($W$1="Pesos CLP",S!$AD:$AD,S!$AO:$AO)),0)</f>
        <v>0</v>
      </c>
      <c r="BT174" s="19">
        <f>IF(OR($I174="REAL",$I174="INCURRIDO"),SUMIF(S!$O:$O,$I174&amp;$O174&amp;$Q174&amp;UPPER(TEXT(BT$4,"MMMMYYYY"))&amp;$Z174,IF($W$1="Pesos CLP",S!$AD:$AD,S!$AO:$AO)),0)</f>
        <v>0</v>
      </c>
      <c r="BU174" s="19">
        <f>IF(OR($I174="REAL",$I174="INCURRIDO"),SUMIF(S!$O:$O,$I174&amp;$O174&amp;$Q174&amp;UPPER(TEXT(BU$4,"MMMMYYYY"))&amp;$Z174,IF($W$1="Pesos CLP",S!$AD:$AD,S!$AO:$AO)),0)</f>
        <v>0</v>
      </c>
      <c r="BV174" s="19">
        <f>IF(OR($I174="REAL",$I174="INCURRIDO"),SUMIF(S!$O:$O,$I174&amp;$O174&amp;$Q174&amp;UPPER(TEXT(BV$4,"MMMMYYYY"))&amp;$Z174,IF($W$1="Pesos CLP",S!$AD:$AD,S!$AO:$AO)),0)</f>
        <v>0</v>
      </c>
      <c r="BW174" s="19">
        <f>IF(OR($I174="REAL",$I174="INCURRIDO"),SUMIF(S!$O:$O,$I174&amp;$O174&amp;$Q174&amp;UPPER(TEXT(BW$4,"MMMMYYYY"))&amp;$Z174,IF($W$1="Pesos CLP",S!$AD:$AD,S!$AO:$AO)),0)</f>
        <v>0</v>
      </c>
      <c r="BX174" s="19">
        <f>IF(OR($I174="REAL",$I174="INCURRIDO"),SUMIF(S!$O:$O,$I174&amp;$O174&amp;$Q174&amp;UPPER(TEXT(BX$4,"MMMMYYYY"))&amp;$Z174,IF($W$1="Pesos CLP",S!$AD:$AD,S!$AO:$AO)),0)</f>
        <v>0</v>
      </c>
      <c r="BY174" s="19">
        <f>IF(OR($I174="REAL",$I174="INCURRIDO"),SUMIF(S!$O:$O,$I174&amp;$O174&amp;$Q174&amp;UPPER(TEXT(BY$4,"MMMMYYYY"))&amp;$Z174,IF($W$1="Pesos CLP",S!$AD:$AD,S!$AO:$AO)),0)</f>
        <v>0</v>
      </c>
      <c r="BZ174" s="19">
        <f>IF(OR($I174="REAL",$I174="INCURRIDO"),SUMIF(S!$O:$O,$I174&amp;$O174&amp;$Q174&amp;UPPER(TEXT(BZ$4,"MMMMYYYY"))&amp;$Z174,IF($W$1="Pesos CLP",S!$AD:$AD,S!$AO:$AO)),0)</f>
        <v>0</v>
      </c>
      <c r="CA174" s="19">
        <f>IF(OR($I174="REAL",$I174="INCURRIDO"),SUMIF(S!$O:$O,$I174&amp;$O174&amp;$Q174&amp;UPPER(TEXT(CA$4,"MMMMYYYY"))&amp;$Z174,IF($W$1="Pesos CLP",S!$AD:$AD,S!$AO:$AO)),0)</f>
        <v>0</v>
      </c>
      <c r="CB174" s="19">
        <f>IF(OR($I174="REAL",$I174="INCURRIDO"),SUMIF(S!$O:$O,$I174&amp;$O174&amp;$Q174&amp;UPPER(TEXT(CB$4,"MMMMYYYY"))&amp;$Z174,IF($W$1="Pesos CLP",S!$AD:$AD,S!$AO:$AO)),0)</f>
        <v>0</v>
      </c>
      <c r="CC174" s="19">
        <f>IF(OR($I174="REAL",$I174="INCURRIDO"),SUMIF(S!$O:$O,$I174&amp;$O174&amp;$Q174&amp;UPPER(TEXT(CC$4,"MMMMYYYY"))&amp;$Z174,IF($W$1="Pesos CLP",S!$AD:$AD,S!$AO:$AO)),0)</f>
        <v>0</v>
      </c>
      <c r="CD174" s="19">
        <f>IF(OR($I174="REAL",$I174="INCURRIDO"),SUMIF(S!$O:$O,$I174&amp;$O174&amp;$Q174&amp;UPPER(TEXT(CD$4,"MMMMYYYY"))&amp;$Z174,IF($W$1="Pesos CLP",S!$AD:$AD,S!$AO:$AO)),0)</f>
        <v>0</v>
      </c>
      <c r="CE174" s="19">
        <f>IF(OR($I174="REAL",$I174="INCURRIDO"),SUMIF(S!$O:$O,$I174&amp;$O174&amp;$Q174&amp;UPPER(TEXT(CE$4,"MMMMYYYY"))&amp;$Z174,IF($W$1="Pesos CLP",S!$AD:$AD,S!$AO:$AO)),0)</f>
        <v>0</v>
      </c>
      <c r="CF174" s="19">
        <f>IF(OR($I174="REAL",$I174="INCURRIDO"),SUMIF(S!$O:$O,$I174&amp;$O174&amp;$Q174&amp;UPPER(TEXT(CF$4,"MMMMYYYY"))&amp;$Z174,IF($W$1="Pesos CLP",S!$AD:$AD,S!$AO:$AO)),0)</f>
        <v>0</v>
      </c>
      <c r="CG174" s="19">
        <f>IF(OR($I174="REAL",$I174="INCURRIDO"),SUMIF(S!$O:$O,$I174&amp;$O174&amp;$Q174&amp;UPPER(TEXT(CG$4,"MMMMYYYY"))&amp;$Z174,IF($W$1="Pesos CLP",S!$AD:$AD,S!$AO:$AO)),0)</f>
        <v>0</v>
      </c>
      <c r="CH174" s="19">
        <f>IF(OR($I174="REAL",$I174="INCURRIDO"),SUMIF(S!$O:$O,$I174&amp;$O174&amp;$Q174&amp;UPPER(TEXT(CH$4,"MMMMYYYY"))&amp;$Z174,IF($W$1="Pesos CLP",S!$AD:$AD,S!$AO:$AO)),0)</f>
        <v>0</v>
      </c>
      <c r="CI174" s="19">
        <f>IF(OR($I174="REAL",$I174="INCURRIDO"),SUMIF(S!$O:$O,$I174&amp;$O174&amp;$Q174&amp;UPPER(TEXT(CI$4,"MMMMYYYY"))&amp;$Z174,IF($W$1="Pesos CLP",S!$AD:$AD,S!$AO:$AO)),0)</f>
        <v>0</v>
      </c>
      <c r="CJ174" s="19">
        <f>IF(OR($I174="REAL",$I174="INCURRIDO"),SUMIF(S!$O:$O,$I174&amp;$O174&amp;$Q174&amp;UPPER(TEXT(CJ$4,"MMMMYYYY"))&amp;$Z174,IF($W$1="Pesos CLP",S!$AD:$AD,S!$AO:$AO)),0)</f>
        <v>0</v>
      </c>
      <c r="CK174" s="378">
        <f t="shared" si="163"/>
        <v>0</v>
      </c>
      <c r="CL174" s="378">
        <f t="shared" si="163"/>
        <v>0</v>
      </c>
      <c r="CM174" s="378">
        <f t="shared" si="163"/>
        <v>0</v>
      </c>
      <c r="CN174" s="378">
        <f t="shared" si="163"/>
        <v>3275.9204820461168</v>
      </c>
      <c r="CO174" s="378">
        <f t="shared" si="163"/>
        <v>3170.2456277865649</v>
      </c>
      <c r="CP174" s="378">
        <f t="shared" si="163"/>
        <v>3275.9204820461168</v>
      </c>
      <c r="CQ174" s="378">
        <f t="shared" si="163"/>
        <v>3275.9204820461168</v>
      </c>
      <c r="CR174" s="378">
        <f t="shared" si="163"/>
        <v>3170.2456277865649</v>
      </c>
      <c r="CS174" s="378">
        <f t="shared" si="164"/>
        <v>0</v>
      </c>
      <c r="CT174" s="378">
        <f t="shared" si="164"/>
        <v>0</v>
      </c>
      <c r="CU174" s="378">
        <f t="shared" si="164"/>
        <v>0</v>
      </c>
      <c r="CV174" s="378">
        <f t="shared" si="164"/>
        <v>0</v>
      </c>
      <c r="CW174" s="378">
        <f t="shared" si="164"/>
        <v>0</v>
      </c>
      <c r="CX174" s="378">
        <f t="shared" si="164"/>
        <v>0</v>
      </c>
      <c r="CY174" s="378">
        <f t="shared" si="164"/>
        <v>0</v>
      </c>
      <c r="CZ174" s="378">
        <f t="shared" si="164"/>
        <v>0</v>
      </c>
      <c r="DA174" s="378">
        <f t="shared" si="164"/>
        <v>0</v>
      </c>
      <c r="DB174" s="378">
        <f t="shared" si="164"/>
        <v>0</v>
      </c>
      <c r="DC174" s="378">
        <f t="shared" si="165"/>
        <v>0</v>
      </c>
      <c r="DD174" s="378">
        <f t="shared" si="165"/>
        <v>0</v>
      </c>
      <c r="DE174" s="378">
        <f t="shared" si="165"/>
        <v>0</v>
      </c>
      <c r="DF174" s="378">
        <f t="shared" si="165"/>
        <v>0</v>
      </c>
      <c r="DG174" s="378">
        <f t="shared" si="165"/>
        <v>0</v>
      </c>
      <c r="DH174" s="378">
        <f t="shared" si="165"/>
        <v>0</v>
      </c>
      <c r="DI174" s="378">
        <f t="shared" si="165"/>
        <v>0</v>
      </c>
      <c r="DJ174" s="378">
        <f t="shared" si="165"/>
        <v>0</v>
      </c>
      <c r="DK174" s="378">
        <f t="shared" si="165"/>
        <v>0</v>
      </c>
      <c r="DL174" s="378">
        <f t="shared" si="165"/>
        <v>0</v>
      </c>
      <c r="DM174" s="378">
        <f t="shared" si="165"/>
        <v>0</v>
      </c>
      <c r="DN174" s="378">
        <f t="shared" si="160"/>
        <v>0</v>
      </c>
      <c r="DO174" s="378">
        <f t="shared" si="160"/>
        <v>0</v>
      </c>
      <c r="DP174" s="378">
        <f t="shared" si="160"/>
        <v>0</v>
      </c>
      <c r="DQ174" s="378">
        <f t="shared" si="160"/>
        <v>0</v>
      </c>
      <c r="DR174" s="378">
        <f t="shared" si="160"/>
        <v>0</v>
      </c>
      <c r="DS174" s="378">
        <f t="shared" si="160"/>
        <v>0</v>
      </c>
      <c r="DT174" s="378">
        <f t="shared" si="160"/>
        <v>0</v>
      </c>
      <c r="DU174" s="378">
        <f t="shared" si="160"/>
        <v>0</v>
      </c>
      <c r="DV174" s="378">
        <f t="shared" si="160"/>
        <v>0</v>
      </c>
      <c r="DW174" s="378">
        <f t="shared" si="160"/>
        <v>0</v>
      </c>
      <c r="DX174" s="378">
        <f t="shared" si="161"/>
        <v>0</v>
      </c>
      <c r="DY174" s="378">
        <f t="shared" si="161"/>
        <v>0</v>
      </c>
      <c r="DZ174" s="378">
        <f t="shared" si="161"/>
        <v>0</v>
      </c>
      <c r="EA174" s="378">
        <f t="shared" si="161"/>
        <v>0</v>
      </c>
      <c r="EB174" s="378">
        <f t="shared" si="161"/>
        <v>0</v>
      </c>
      <c r="EC174" s="378">
        <f t="shared" si="161"/>
        <v>0</v>
      </c>
      <c r="ED174" s="378">
        <f t="shared" si="161"/>
        <v>0</v>
      </c>
      <c r="EE174" s="378">
        <f t="shared" si="161"/>
        <v>0</v>
      </c>
      <c r="EF174" s="378">
        <f t="shared" si="161"/>
        <v>0</v>
      </c>
      <c r="EG174" s="378">
        <f t="shared" si="161"/>
        <v>0</v>
      </c>
      <c r="EH174" s="378">
        <f t="shared" si="162"/>
        <v>0</v>
      </c>
      <c r="EI174" s="378">
        <f t="shared" si="162"/>
        <v>0</v>
      </c>
      <c r="EJ174" s="378">
        <f t="shared" si="162"/>
        <v>0</v>
      </c>
      <c r="EK174" s="378">
        <f t="shared" si="162"/>
        <v>0</v>
      </c>
      <c r="EL174" s="378">
        <f t="shared" si="162"/>
        <v>0</v>
      </c>
      <c r="EM174" s="378">
        <f t="shared" si="162"/>
        <v>0</v>
      </c>
      <c r="EN174" s="378">
        <f t="shared" si="162"/>
        <v>0</v>
      </c>
      <c r="EO174" s="378">
        <f t="shared" si="162"/>
        <v>0</v>
      </c>
      <c r="EP174" s="378">
        <f t="shared" si="162"/>
        <v>0</v>
      </c>
      <c r="EQ174" s="378">
        <f t="shared" si="162"/>
        <v>0</v>
      </c>
    </row>
    <row r="175" spans="1:147" x14ac:dyDescent="0.3">
      <c r="A175" s="368"/>
      <c r="B175" s="368"/>
      <c r="C175" s="368"/>
      <c r="D175" s="368">
        <f t="shared" si="136"/>
        <v>1.0658056259248334</v>
      </c>
      <c r="E175" s="368" t="str">
        <f>VLOOKUP(TEXT(Z175,0),'G2'!B:D,3,0)</f>
        <v>ME</v>
      </c>
      <c r="F175" s="816">
        <f t="shared" si="135"/>
        <v>0</v>
      </c>
      <c r="G175" s="755">
        <f t="shared" si="137"/>
        <v>0</v>
      </c>
      <c r="H175" s="756" t="s">
        <v>1190</v>
      </c>
      <c r="I175" s="370" t="s">
        <v>93</v>
      </c>
      <c r="J175" s="370" t="s">
        <v>22</v>
      </c>
      <c r="K175" s="368">
        <v>510113</v>
      </c>
      <c r="L175" s="368" t="s">
        <v>619</v>
      </c>
      <c r="M175" s="369"/>
      <c r="N175" s="370" t="s">
        <v>1076</v>
      </c>
      <c r="O175" s="370" t="s">
        <v>621</v>
      </c>
      <c r="P175" s="643" t="s">
        <v>1166</v>
      </c>
      <c r="Q175" s="370" t="s">
        <v>796</v>
      </c>
      <c r="R175" s="370" t="s">
        <v>273</v>
      </c>
      <c r="S175" s="376">
        <v>1</v>
      </c>
      <c r="T175" s="678">
        <v>46447</v>
      </c>
      <c r="U175" s="678">
        <v>46599</v>
      </c>
      <c r="V175" s="373">
        <v>5</v>
      </c>
      <c r="W175" s="374">
        <v>14180543.852929909</v>
      </c>
      <c r="X175" s="17" cm="1">
        <f t="array" ref="X175">+IF($W$1="Pesos CLP",W175,W175/TC)*MB_24A25</f>
        <v>16168.252701711481</v>
      </c>
      <c r="Y175" s="18">
        <f t="shared" si="107"/>
        <v>16168.252701711481</v>
      </c>
      <c r="Z175">
        <v>91243120</v>
      </c>
      <c r="AA175" s="19">
        <f>IF(OR($I175="REAL",$I175="INCURRIDO"),SUMIF(S!$O:$O,$I175&amp;$O175&amp;$Q175&amp;UPPER(TEXT(AA$4,"MMMMYYYY"))&amp;$Z175,IF($W$1="Pesos CLP",S!$AD:$AD,S!$AO:$AO)),0)</f>
        <v>0</v>
      </c>
      <c r="AB175" s="19">
        <f>IF(OR($I175="REAL",$I175="INCURRIDO"),SUMIF(S!$O:$O,$I175&amp;$O175&amp;$Q175&amp;UPPER(TEXT(AB$4,"MMMMYYYY"))&amp;$Z175,IF($W$1="Pesos CLP",S!$AD:$AD,S!$AO:$AO)),0)</f>
        <v>0</v>
      </c>
      <c r="AC175" s="19">
        <f>IF(OR($I175="REAL",$I175="INCURRIDO"),SUMIF(S!$O:$O,$I175&amp;$O175&amp;$Q175&amp;UPPER(TEXT(AC$4,"MMMMYYYY"))&amp;$Z175,IF($W$1="Pesos CLP",S!$AD:$AD,S!$AO:$AO)),0)</f>
        <v>0</v>
      </c>
      <c r="AD175" s="19">
        <f>IF(OR($I175="REAL",$I175="INCURRIDO"),SUMIF(S!$O:$O,$I175&amp;$O175&amp;$Q175&amp;UPPER(TEXT(AD$4,"MMMMYYYY"))&amp;$Z175,IF($W$1="Pesos CLP",S!$AD:$AD,S!$AO:$AO)),0)</f>
        <v>0</v>
      </c>
      <c r="AE175" s="19">
        <f>IF(OR($I175="REAL",$I175="INCURRIDO"),SUMIF(S!$O:$O,$I175&amp;$O175&amp;$Q175&amp;UPPER(TEXT(AE$4,"MMMMYYYY"))&amp;$Z175,IF($W$1="Pesos CLP",S!$AD:$AD,S!$AO:$AO)),0)</f>
        <v>0</v>
      </c>
      <c r="AF175" s="19">
        <f>IF(OR($I175="REAL",$I175="INCURRIDO"),SUMIF(S!$O:$O,$I175&amp;$O175&amp;$Q175&amp;UPPER(TEXT(AF$4,"MMMMYYYY"))&amp;$Z175,IF($W$1="Pesos CLP",S!$AD:$AD,S!$AO:$AO)),0)</f>
        <v>0</v>
      </c>
      <c r="AG175" s="19">
        <f>IF(OR($I175="REAL",$I175="INCURRIDO"),SUMIF(S!$O:$O,$I175&amp;$O175&amp;$Q175&amp;UPPER(TEXT(AG$4,"MMMMYYYY"))&amp;$Z175,IF($W$1="Pesos CLP",S!$AD:$AD,S!$AO:$AO)),0)</f>
        <v>0</v>
      </c>
      <c r="AH175" s="19">
        <f>IF(OR($I175="REAL",$I175="INCURRIDO"),SUMIF(S!$O:$O,$I175&amp;$O175&amp;$Q175&amp;UPPER(TEXT(AH$4,"MMMMYYYY"))&amp;$Z175,IF($W$1="Pesos CLP",S!$AD:$AD,S!$AO:$AO)),0)</f>
        <v>0</v>
      </c>
      <c r="AI175" s="19">
        <f>IF(OR($I175="REAL",$I175="INCURRIDO"),SUMIF(S!$O:$O,$I175&amp;$O175&amp;$Q175&amp;UPPER(TEXT(AI$4,"MMMMYYYY"))&amp;$Z175,IF($W$1="Pesos CLP",S!$AD:$AD,S!$AO:$AO)),0)</f>
        <v>0</v>
      </c>
      <c r="AJ175" s="19">
        <f>IF(OR($I175="REAL",$I175="INCURRIDO"),SUMIF(S!$O:$O,$I175&amp;$O175&amp;$Q175&amp;UPPER(TEXT(AJ$4,"MMMMYYYY"))&amp;$Z175,IF($W$1="Pesos CLP",S!$AD:$AD,S!$AO:$AO)),0)</f>
        <v>0</v>
      </c>
      <c r="AK175" s="19">
        <f>IF(OR($I175="REAL",$I175="INCURRIDO"),SUMIF(S!$O:$O,$I175&amp;$O175&amp;$Q175&amp;UPPER(TEXT(AK$4,"MMMMYYYY"))&amp;$Z175,IF($W$1="Pesos CLP",S!$AD:$AD,S!$AO:$AO)),0)</f>
        <v>0</v>
      </c>
      <c r="AL175" s="19">
        <f>IF(OR($I175="REAL",$I175="INCURRIDO"),SUMIF(S!$O:$O,$I175&amp;$O175&amp;$Q175&amp;UPPER(TEXT(AL$4,"MMMMYYYY"))&amp;$Z175,IF($W$1="Pesos CLP",S!$AD:$AD,S!$AO:$AO)),0)</f>
        <v>0</v>
      </c>
      <c r="AM175" s="19">
        <f>IF(OR($I175="REAL",$I175="INCURRIDO"),SUMIF(S!$O:$O,$I175&amp;$O175&amp;$Q175&amp;UPPER(TEXT(AM$4,"MMMMYYYY"))&amp;$Z175,IF($W$1="Pesos CLP",S!$AD:$AD,S!$AO:$AO)),0)</f>
        <v>0</v>
      </c>
      <c r="AN175" s="19">
        <f>IF(OR($I175="REAL",$I175="INCURRIDO"),SUMIF(S!$O:$O,$I175&amp;$O175&amp;$Q175&amp;UPPER(TEXT(AN$4,"MMMMYYYY"))&amp;$Z175,IF($W$1="Pesos CLP",S!$AD:$AD,S!$AO:$AO)),0)</f>
        <v>0</v>
      </c>
      <c r="AO175" s="19">
        <f>IF(OR($I175="REAL",$I175="INCURRIDO"),SUMIF(S!$O:$O,$I175&amp;$O175&amp;$Q175&amp;UPPER(TEXT(AO$4,"MMMMYYYY"))&amp;$Z175,IF($W$1="Pesos CLP",S!$AD:$AD,S!$AO:$AO)),0)</f>
        <v>0</v>
      </c>
      <c r="AP175" s="19">
        <f>IF(OR($I175="REAL",$I175="INCURRIDO"),SUMIF(S!$O:$O,$I175&amp;$O175&amp;$Q175&amp;UPPER(TEXT(AP$4,"MMMMYYYY"))&amp;$Z175,IF($W$1="Pesos CLP",S!$AD:$AD,S!$AO:$AO)),0)</f>
        <v>0</v>
      </c>
      <c r="AQ175" s="19">
        <f>IF(OR($I175="REAL",$I175="INCURRIDO"),SUMIF(S!$O:$O,$I175&amp;$O175&amp;$Q175&amp;UPPER(TEXT(AQ$4,"MMMMYYYY"))&amp;$Z175,IF($W$1="Pesos CLP",S!$AD:$AD,S!$AO:$AO)),0)</f>
        <v>0</v>
      </c>
      <c r="AR175" s="19">
        <f>IF(OR($I175="REAL",$I175="INCURRIDO"),SUMIF(S!$O:$O,$I175&amp;$O175&amp;$Q175&amp;UPPER(TEXT(AR$4,"MMMMYYYY"))&amp;$Z175,IF($W$1="Pesos CLP",S!$AD:$AD,S!$AO:$AO)),0)</f>
        <v>0</v>
      </c>
      <c r="AS175" s="19">
        <f>IF(OR($I175="REAL",$I175="INCURRIDO"),SUMIF(S!$O:$O,$I175&amp;$O175&amp;$Q175&amp;UPPER(TEXT(AS$4,"MMMMYYYY"))&amp;$Z175,IF($W$1="Pesos CLP",S!$AD:$AD,S!$AO:$AO)),0)</f>
        <v>0</v>
      </c>
      <c r="AT175" s="19">
        <f>IF(OR($I175="REAL",$I175="INCURRIDO"),SUMIF(S!$O:$O,$I175&amp;$O175&amp;$Q175&amp;UPPER(TEXT(AT$4,"MMMMYYYY"))&amp;$Z175,IF($W$1="Pesos CLP",S!$AD:$AD,S!$AO:$AO)),0)</f>
        <v>0</v>
      </c>
      <c r="AU175" s="19">
        <f>IF(OR($I175="REAL",$I175="INCURRIDO"),SUMIF(S!$O:$O,$I175&amp;$O175&amp;$Q175&amp;UPPER(TEXT(AU$4,"MMMMYYYY"))&amp;$Z175,IF($W$1="Pesos CLP",S!$AD:$AD,S!$AO:$AO)),0)</f>
        <v>0</v>
      </c>
      <c r="AV175" s="19">
        <f>IF(OR($I175="REAL",$I175="INCURRIDO"),SUMIF(S!$O:$O,$I175&amp;$O175&amp;$Q175&amp;UPPER(TEXT(AV$4,"MMMMYYYY"))&amp;$Z175,IF($W$1="Pesos CLP",S!$AD:$AD,S!$AO:$AO)),0)</f>
        <v>0</v>
      </c>
      <c r="AW175" s="19">
        <f>IF(OR($I175="REAL",$I175="INCURRIDO"),SUMIF(S!$O:$O,$I175&amp;$O175&amp;$Q175&amp;UPPER(TEXT(AW$4,"MMMMYYYY"))&amp;$Z175,IF($W$1="Pesos CLP",S!$AD:$AD,S!$AO:$AO)),0)</f>
        <v>0</v>
      </c>
      <c r="AX175" s="19">
        <f>IF(OR($I175="REAL",$I175="INCURRIDO"),SUMIF(S!$O:$O,$I175&amp;$O175&amp;$Q175&amp;UPPER(TEXT(AX$4,"MMMMYYYY"))&amp;$Z175,IF($W$1="Pesos CLP",S!$AD:$AD,S!$AO:$AO)),0)</f>
        <v>0</v>
      </c>
      <c r="AY175" s="19">
        <f>IF(OR($I175="REAL",$I175="INCURRIDO"),SUMIF(S!$O:$O,$I175&amp;$O175&amp;$Q175&amp;UPPER(TEXT(AY$4,"MMMMYYYY"))&amp;$Z175,IF($W$1="Pesos CLP",S!$AD:$AD,S!$AO:$AO)),0)</f>
        <v>0</v>
      </c>
      <c r="AZ175" s="19">
        <f>IF(OR($I175="REAL",$I175="INCURRIDO"),SUMIF(S!$O:$O,$I175&amp;$O175&amp;$Q175&amp;UPPER(TEXT(AZ$4,"MMMMYYYY"))&amp;$Z175,IF($W$1="Pesos CLP",S!$AD:$AD,S!$AO:$AO)),0)</f>
        <v>0</v>
      </c>
      <c r="BA175" s="19">
        <f>IF(OR($I175="REAL",$I175="INCURRIDO"),SUMIF(S!$O:$O,$I175&amp;$O175&amp;$Q175&amp;UPPER(TEXT(BA$4,"MMMMYYYY"))&amp;$Z175,IF($W$1="Pesos CLP",S!$AD:$AD,S!$AO:$AO)),0)</f>
        <v>0</v>
      </c>
      <c r="BB175" s="19">
        <f>IF(OR($I175="REAL",$I175="INCURRIDO"),SUMIF(S!$O:$O,$I175&amp;$O175&amp;$Q175&amp;UPPER(TEXT(BB$4,"MMMMYYYY"))&amp;$Z175,IF($W$1="Pesos CLP",S!$AD:$AD,S!$AO:$AO)),0)</f>
        <v>0</v>
      </c>
      <c r="BC175" s="19">
        <f>IF(OR($I175="REAL",$I175="INCURRIDO"),SUMIF(S!$O:$O,$I175&amp;$O175&amp;$Q175&amp;UPPER(TEXT(BC$4,"MMMMYYYY"))&amp;$Z175,IF($W$1="Pesos CLP",S!$AD:$AD,S!$AO:$AO)),0)</f>
        <v>0</v>
      </c>
      <c r="BD175" s="19">
        <f>IF(OR($I175="REAL",$I175="INCURRIDO"),SUMIF(S!$O:$O,$I175&amp;$O175&amp;$Q175&amp;UPPER(TEXT(BD$4,"MMMMYYYY"))&amp;$Z175,IF($W$1="Pesos CLP",S!$AD:$AD,S!$AO:$AO)),0)</f>
        <v>0</v>
      </c>
      <c r="BE175" s="19">
        <f>IF(OR($I175="REAL",$I175="INCURRIDO"),SUMIF(S!$O:$O,$I175&amp;$O175&amp;$Q175&amp;UPPER(TEXT(BE$4,"MMMMYYYY"))&amp;$Z175,IF($W$1="Pesos CLP",S!$AD:$AD,S!$AO:$AO)),0)</f>
        <v>0</v>
      </c>
      <c r="BF175" s="19">
        <f>IF(OR($I175="REAL",$I175="INCURRIDO"),SUMIF(S!$O:$O,$I175&amp;$O175&amp;$Q175&amp;UPPER(TEXT(BF$4,"MMMMYYYY"))&amp;$Z175,IF($W$1="Pesos CLP",S!$AD:$AD,S!$AO:$AO)),0)</f>
        <v>0</v>
      </c>
      <c r="BG175" s="19">
        <f>IF(OR($I175="REAL",$I175="INCURRIDO"),SUMIF(S!$O:$O,$I175&amp;$O175&amp;$Q175&amp;UPPER(TEXT(BG$4,"MMMMYYYY"))&amp;$Z175,IF($W$1="Pesos CLP",S!$AD:$AD,S!$AO:$AO)),0)</f>
        <v>0</v>
      </c>
      <c r="BH175" s="19">
        <f>IF(OR($I175="REAL",$I175="INCURRIDO"),SUMIF(S!$O:$O,$I175&amp;$O175&amp;$Q175&amp;UPPER(TEXT(BH$4,"MMMMYYYY"))&amp;$Z175,IF($W$1="Pesos CLP",S!$AD:$AD,S!$AO:$AO)),0)</f>
        <v>0</v>
      </c>
      <c r="BI175" s="19">
        <f>IF(OR($I175="REAL",$I175="INCURRIDO"),SUMIF(S!$O:$O,$I175&amp;$O175&amp;$Q175&amp;UPPER(TEXT(BI$4,"MMMMYYYY"))&amp;$Z175,IF($W$1="Pesos CLP",S!$AD:$AD,S!$AO:$AO)),0)</f>
        <v>0</v>
      </c>
      <c r="BJ175" s="19">
        <f>IF(OR($I175="REAL",$I175="INCURRIDO"),SUMIF(S!$O:$O,$I175&amp;$O175&amp;$Q175&amp;UPPER(TEXT(BJ$4,"MMMMYYYY"))&amp;$Z175,IF($W$1="Pesos CLP",S!$AD:$AD,S!$AO:$AO)),0)</f>
        <v>0</v>
      </c>
      <c r="BK175" s="19">
        <f>IF(OR($I175="REAL",$I175="INCURRIDO"),SUMIF(S!$O:$O,$I175&amp;$O175&amp;$Q175&amp;UPPER(TEXT(BK$4,"MMMMYYYY"))&amp;$Z175,IF($W$1="Pesos CLP",S!$AD:$AD,S!$AO:$AO)),0)</f>
        <v>0</v>
      </c>
      <c r="BL175" s="19">
        <f>IF(OR($I175="REAL",$I175="INCURRIDO"),SUMIF(S!$O:$O,$I175&amp;$O175&amp;$Q175&amp;UPPER(TEXT(BL$4,"MMMMYYYY"))&amp;$Z175,IF($W$1="Pesos CLP",S!$AD:$AD,S!$AO:$AO)),0)</f>
        <v>0</v>
      </c>
      <c r="BM175" s="19">
        <f>IF(OR($I175="REAL",$I175="INCURRIDO"),SUMIF(S!$O:$O,$I175&amp;$O175&amp;$Q175&amp;UPPER(TEXT(BM$4,"MMMMYYYY"))&amp;$Z175,IF($W$1="Pesos CLP",S!$AD:$AD,S!$AO:$AO)),0)</f>
        <v>0</v>
      </c>
      <c r="BN175" s="19">
        <f>IF(OR($I175="REAL",$I175="INCURRIDO"),SUMIF(S!$O:$O,$I175&amp;$O175&amp;$Q175&amp;UPPER(TEXT(BN$4,"MMMMYYYY"))&amp;$Z175,IF($W$1="Pesos CLP",S!$AD:$AD,S!$AO:$AO)),0)</f>
        <v>0</v>
      </c>
      <c r="BO175" s="19">
        <f>IF(OR($I175="REAL",$I175="INCURRIDO"),SUMIF(S!$O:$O,$I175&amp;$O175&amp;$Q175&amp;UPPER(TEXT(BO$4,"MMMMYYYY"))&amp;$Z175,IF($W$1="Pesos CLP",S!$AD:$AD,S!$AO:$AO)),0)</f>
        <v>0</v>
      </c>
      <c r="BP175" s="19">
        <f>IF(OR($I175="REAL",$I175="INCURRIDO"),SUMIF(S!$O:$O,$I175&amp;$O175&amp;$Q175&amp;UPPER(TEXT(BP$4,"MMMMYYYY"))&amp;$Z175,IF($W$1="Pesos CLP",S!$AD:$AD,S!$AO:$AO)),0)</f>
        <v>0</v>
      </c>
      <c r="BQ175" s="19">
        <f>IF(OR($I175="REAL",$I175="INCURRIDO"),SUMIF(S!$O:$O,$I175&amp;$O175&amp;$Q175&amp;UPPER(TEXT(BQ$4,"MMMMYYYY"))&amp;$Z175,IF($W$1="Pesos CLP",S!$AD:$AD,S!$AO:$AO)),0)</f>
        <v>0</v>
      </c>
      <c r="BR175" s="19">
        <f>IF(OR($I175="REAL",$I175="INCURRIDO"),SUMIF(S!$O:$O,$I175&amp;$O175&amp;$Q175&amp;UPPER(TEXT(BR$4,"MMMMYYYY"))&amp;$Z175,IF($W$1="Pesos CLP",S!$AD:$AD,S!$AO:$AO)),0)</f>
        <v>0</v>
      </c>
      <c r="BS175" s="19">
        <f>IF(OR($I175="REAL",$I175="INCURRIDO"),SUMIF(S!$O:$O,$I175&amp;$O175&amp;$Q175&amp;UPPER(TEXT(BS$4,"MMMMYYYY"))&amp;$Z175,IF($W$1="Pesos CLP",S!$AD:$AD,S!$AO:$AO)),0)</f>
        <v>0</v>
      </c>
      <c r="BT175" s="19">
        <f>IF(OR($I175="REAL",$I175="INCURRIDO"),SUMIF(S!$O:$O,$I175&amp;$O175&amp;$Q175&amp;UPPER(TEXT(BT$4,"MMMMYYYY"))&amp;$Z175,IF($W$1="Pesos CLP",S!$AD:$AD,S!$AO:$AO)),0)</f>
        <v>0</v>
      </c>
      <c r="BU175" s="19">
        <f>IF(OR($I175="REAL",$I175="INCURRIDO"),SUMIF(S!$O:$O,$I175&amp;$O175&amp;$Q175&amp;UPPER(TEXT(BU$4,"MMMMYYYY"))&amp;$Z175,IF($W$1="Pesos CLP",S!$AD:$AD,S!$AO:$AO)),0)</f>
        <v>0</v>
      </c>
      <c r="BV175" s="19">
        <f>IF(OR($I175="REAL",$I175="INCURRIDO"),SUMIF(S!$O:$O,$I175&amp;$O175&amp;$Q175&amp;UPPER(TEXT(BV$4,"MMMMYYYY"))&amp;$Z175,IF($W$1="Pesos CLP",S!$AD:$AD,S!$AO:$AO)),0)</f>
        <v>0</v>
      </c>
      <c r="BW175" s="19">
        <f>IF(OR($I175="REAL",$I175="INCURRIDO"),SUMIF(S!$O:$O,$I175&amp;$O175&amp;$Q175&amp;UPPER(TEXT(BW$4,"MMMMYYYY"))&amp;$Z175,IF($W$1="Pesos CLP",S!$AD:$AD,S!$AO:$AO)),0)</f>
        <v>0</v>
      </c>
      <c r="BX175" s="19">
        <f>IF(OR($I175="REAL",$I175="INCURRIDO"),SUMIF(S!$O:$O,$I175&amp;$O175&amp;$Q175&amp;UPPER(TEXT(BX$4,"MMMMYYYY"))&amp;$Z175,IF($W$1="Pesos CLP",S!$AD:$AD,S!$AO:$AO)),0)</f>
        <v>0</v>
      </c>
      <c r="BY175" s="19">
        <f>IF(OR($I175="REAL",$I175="INCURRIDO"),SUMIF(S!$O:$O,$I175&amp;$O175&amp;$Q175&amp;UPPER(TEXT(BY$4,"MMMMYYYY"))&amp;$Z175,IF($W$1="Pesos CLP",S!$AD:$AD,S!$AO:$AO)),0)</f>
        <v>0</v>
      </c>
      <c r="BZ175" s="19">
        <f>IF(OR($I175="REAL",$I175="INCURRIDO"),SUMIF(S!$O:$O,$I175&amp;$O175&amp;$Q175&amp;UPPER(TEXT(BZ$4,"MMMMYYYY"))&amp;$Z175,IF($W$1="Pesos CLP",S!$AD:$AD,S!$AO:$AO)),0)</f>
        <v>0</v>
      </c>
      <c r="CA175" s="19">
        <f>IF(OR($I175="REAL",$I175="INCURRIDO"),SUMIF(S!$O:$O,$I175&amp;$O175&amp;$Q175&amp;UPPER(TEXT(CA$4,"MMMMYYYY"))&amp;$Z175,IF($W$1="Pesos CLP",S!$AD:$AD,S!$AO:$AO)),0)</f>
        <v>0</v>
      </c>
      <c r="CB175" s="19">
        <f>IF(OR($I175="REAL",$I175="INCURRIDO"),SUMIF(S!$O:$O,$I175&amp;$O175&amp;$Q175&amp;UPPER(TEXT(CB$4,"MMMMYYYY"))&amp;$Z175,IF($W$1="Pesos CLP",S!$AD:$AD,S!$AO:$AO)),0)</f>
        <v>0</v>
      </c>
      <c r="CC175" s="19">
        <f>IF(OR($I175="REAL",$I175="INCURRIDO"),SUMIF(S!$O:$O,$I175&amp;$O175&amp;$Q175&amp;UPPER(TEXT(CC$4,"MMMMYYYY"))&amp;$Z175,IF($W$1="Pesos CLP",S!$AD:$AD,S!$AO:$AO)),0)</f>
        <v>0</v>
      </c>
      <c r="CD175" s="19">
        <f>IF(OR($I175="REAL",$I175="INCURRIDO"),SUMIF(S!$O:$O,$I175&amp;$O175&amp;$Q175&amp;UPPER(TEXT(CD$4,"MMMMYYYY"))&amp;$Z175,IF($W$1="Pesos CLP",S!$AD:$AD,S!$AO:$AO)),0)</f>
        <v>0</v>
      </c>
      <c r="CE175" s="19">
        <f>IF(OR($I175="REAL",$I175="INCURRIDO"),SUMIF(S!$O:$O,$I175&amp;$O175&amp;$Q175&amp;UPPER(TEXT(CE$4,"MMMMYYYY"))&amp;$Z175,IF($W$1="Pesos CLP",S!$AD:$AD,S!$AO:$AO)),0)</f>
        <v>0</v>
      </c>
      <c r="CF175" s="19">
        <f>IF(OR($I175="REAL",$I175="INCURRIDO"),SUMIF(S!$O:$O,$I175&amp;$O175&amp;$Q175&amp;UPPER(TEXT(CF$4,"MMMMYYYY"))&amp;$Z175,IF($W$1="Pesos CLP",S!$AD:$AD,S!$AO:$AO)),0)</f>
        <v>0</v>
      </c>
      <c r="CG175" s="19">
        <f>IF(OR($I175="REAL",$I175="INCURRIDO"),SUMIF(S!$O:$O,$I175&amp;$O175&amp;$Q175&amp;UPPER(TEXT(CG$4,"MMMMYYYY"))&amp;$Z175,IF($W$1="Pesos CLP",S!$AD:$AD,S!$AO:$AO)),0)</f>
        <v>0</v>
      </c>
      <c r="CH175" s="19">
        <f>IF(OR($I175="REAL",$I175="INCURRIDO"),SUMIF(S!$O:$O,$I175&amp;$O175&amp;$Q175&amp;UPPER(TEXT(CH$4,"MMMMYYYY"))&amp;$Z175,IF($W$1="Pesos CLP",S!$AD:$AD,S!$AO:$AO)),0)</f>
        <v>0</v>
      </c>
      <c r="CI175" s="19">
        <f>IF(OR($I175="REAL",$I175="INCURRIDO"),SUMIF(S!$O:$O,$I175&amp;$O175&amp;$Q175&amp;UPPER(TEXT(CI$4,"MMMMYYYY"))&amp;$Z175,IF($W$1="Pesos CLP",S!$AD:$AD,S!$AO:$AO)),0)</f>
        <v>0</v>
      </c>
      <c r="CJ175" s="19">
        <f>IF(OR($I175="REAL",$I175="INCURRIDO"),SUMIF(S!$O:$O,$I175&amp;$O175&amp;$Q175&amp;UPPER(TEXT(CJ$4,"MMMMYYYY"))&amp;$Z175,IF($W$1="Pesos CLP",S!$AD:$AD,S!$AO:$AO)),0)</f>
        <v>0</v>
      </c>
      <c r="CK175" s="378">
        <f t="shared" si="163"/>
        <v>0</v>
      </c>
      <c r="CL175" s="378">
        <f t="shared" si="163"/>
        <v>0</v>
      </c>
      <c r="CM175" s="378">
        <f t="shared" si="163"/>
        <v>0</v>
      </c>
      <c r="CN175" s="378">
        <f t="shared" si="163"/>
        <v>0</v>
      </c>
      <c r="CO175" s="378">
        <f t="shared" si="163"/>
        <v>0</v>
      </c>
      <c r="CP175" s="378">
        <f t="shared" si="163"/>
        <v>0</v>
      </c>
      <c r="CQ175" s="378">
        <f t="shared" si="163"/>
        <v>0</v>
      </c>
      <c r="CR175" s="378">
        <f t="shared" si="163"/>
        <v>0</v>
      </c>
      <c r="CS175" s="378">
        <f t="shared" si="164"/>
        <v>0</v>
      </c>
      <c r="CT175" s="378">
        <f t="shared" si="164"/>
        <v>0</v>
      </c>
      <c r="CU175" s="378">
        <f t="shared" si="164"/>
        <v>0</v>
      </c>
      <c r="CV175" s="378">
        <f t="shared" si="164"/>
        <v>0</v>
      </c>
      <c r="CW175" s="378">
        <f t="shared" si="164"/>
        <v>0</v>
      </c>
      <c r="CX175" s="378">
        <f t="shared" si="164"/>
        <v>3275.9204820461168</v>
      </c>
      <c r="CY175" s="378">
        <f t="shared" si="164"/>
        <v>3170.2456277865649</v>
      </c>
      <c r="CZ175" s="378">
        <f t="shared" si="164"/>
        <v>3275.9204820461168</v>
      </c>
      <c r="DA175" s="378">
        <f t="shared" si="164"/>
        <v>3170.2456277865649</v>
      </c>
      <c r="DB175" s="378">
        <f t="shared" si="164"/>
        <v>3275.9204820461168</v>
      </c>
      <c r="DC175" s="378">
        <f t="shared" si="165"/>
        <v>0</v>
      </c>
      <c r="DD175" s="378">
        <f t="shared" si="165"/>
        <v>0</v>
      </c>
      <c r="DE175" s="378">
        <f t="shared" si="165"/>
        <v>0</v>
      </c>
      <c r="DF175" s="378">
        <f t="shared" si="165"/>
        <v>0</v>
      </c>
      <c r="DG175" s="378">
        <f t="shared" si="165"/>
        <v>0</v>
      </c>
      <c r="DH175" s="378">
        <f t="shared" si="165"/>
        <v>0</v>
      </c>
      <c r="DI175" s="378">
        <f t="shared" si="165"/>
        <v>0</v>
      </c>
      <c r="DJ175" s="378">
        <f t="shared" si="165"/>
        <v>0</v>
      </c>
      <c r="DK175" s="378">
        <f t="shared" si="165"/>
        <v>0</v>
      </c>
      <c r="DL175" s="378">
        <f t="shared" si="165"/>
        <v>0</v>
      </c>
      <c r="DM175" s="378">
        <f t="shared" si="165"/>
        <v>0</v>
      </c>
      <c r="DN175" s="378">
        <f t="shared" si="160"/>
        <v>0</v>
      </c>
      <c r="DO175" s="378">
        <f t="shared" si="160"/>
        <v>0</v>
      </c>
      <c r="DP175" s="378">
        <f t="shared" si="160"/>
        <v>0</v>
      </c>
      <c r="DQ175" s="378">
        <f t="shared" si="160"/>
        <v>0</v>
      </c>
      <c r="DR175" s="378">
        <f t="shared" si="160"/>
        <v>0</v>
      </c>
      <c r="DS175" s="378">
        <f t="shared" si="160"/>
        <v>0</v>
      </c>
      <c r="DT175" s="378">
        <f t="shared" si="160"/>
        <v>0</v>
      </c>
      <c r="DU175" s="378">
        <f t="shared" si="160"/>
        <v>0</v>
      </c>
      <c r="DV175" s="378">
        <f t="shared" si="160"/>
        <v>0</v>
      </c>
      <c r="DW175" s="378">
        <f t="shared" si="160"/>
        <v>0</v>
      </c>
      <c r="DX175" s="378">
        <f t="shared" si="161"/>
        <v>0</v>
      </c>
      <c r="DY175" s="378">
        <f t="shared" si="161"/>
        <v>0</v>
      </c>
      <c r="DZ175" s="378">
        <f t="shared" si="161"/>
        <v>0</v>
      </c>
      <c r="EA175" s="378">
        <f t="shared" si="161"/>
        <v>0</v>
      </c>
      <c r="EB175" s="378">
        <f t="shared" si="161"/>
        <v>0</v>
      </c>
      <c r="EC175" s="378">
        <f t="shared" si="161"/>
        <v>0</v>
      </c>
      <c r="ED175" s="378">
        <f t="shared" si="161"/>
        <v>0</v>
      </c>
      <c r="EE175" s="378">
        <f t="shared" si="161"/>
        <v>0</v>
      </c>
      <c r="EF175" s="378">
        <f t="shared" si="161"/>
        <v>0</v>
      </c>
      <c r="EG175" s="378">
        <f t="shared" si="161"/>
        <v>0</v>
      </c>
      <c r="EH175" s="378">
        <f t="shared" si="162"/>
        <v>0</v>
      </c>
      <c r="EI175" s="378">
        <f t="shared" si="162"/>
        <v>0</v>
      </c>
      <c r="EJ175" s="378">
        <f t="shared" si="162"/>
        <v>0</v>
      </c>
      <c r="EK175" s="378">
        <f t="shared" si="162"/>
        <v>0</v>
      </c>
      <c r="EL175" s="378">
        <f t="shared" si="162"/>
        <v>0</v>
      </c>
      <c r="EM175" s="378">
        <f t="shared" si="162"/>
        <v>0</v>
      </c>
      <c r="EN175" s="378">
        <f t="shared" si="162"/>
        <v>0</v>
      </c>
      <c r="EO175" s="378">
        <f t="shared" si="162"/>
        <v>0</v>
      </c>
      <c r="EP175" s="378">
        <f t="shared" si="162"/>
        <v>0</v>
      </c>
      <c r="EQ175" s="378">
        <f t="shared" si="162"/>
        <v>0</v>
      </c>
    </row>
    <row r="176" spans="1:147" x14ac:dyDescent="0.3">
      <c r="A176" s="368"/>
      <c r="B176" s="368"/>
      <c r="C176" s="368"/>
      <c r="D176" s="368">
        <f t="shared" si="136"/>
        <v>1.0658056259248334</v>
      </c>
      <c r="E176" s="368" t="str">
        <f>VLOOKUP(TEXT(Z176,0),'G2'!B:D,3,0)</f>
        <v>ME</v>
      </c>
      <c r="F176" s="816">
        <f t="shared" si="135"/>
        <v>0</v>
      </c>
      <c r="G176" s="755">
        <f t="shared" si="137"/>
        <v>0</v>
      </c>
      <c r="H176" s="756" t="s">
        <v>1190</v>
      </c>
      <c r="I176" s="370" t="s">
        <v>93</v>
      </c>
      <c r="J176" s="370" t="s">
        <v>22</v>
      </c>
      <c r="K176" s="368">
        <v>510113</v>
      </c>
      <c r="L176" s="368" t="s">
        <v>619</v>
      </c>
      <c r="M176" s="369"/>
      <c r="N176" s="370" t="s">
        <v>1077</v>
      </c>
      <c r="O176" s="370" t="s">
        <v>621</v>
      </c>
      <c r="P176" s="643" t="s">
        <v>1167</v>
      </c>
      <c r="Q176" s="370" t="s">
        <v>695</v>
      </c>
      <c r="R176" s="370" t="s">
        <v>273</v>
      </c>
      <c r="S176" s="376">
        <v>1</v>
      </c>
      <c r="T176" s="679">
        <v>45931</v>
      </c>
      <c r="U176" s="679">
        <v>46081</v>
      </c>
      <c r="V176" s="373">
        <v>5</v>
      </c>
      <c r="W176" s="374">
        <v>14180543.852929909</v>
      </c>
      <c r="X176" s="17" cm="1">
        <f t="array" ref="X176">+IF($W$1="Pesos CLP",W176,W176/TC)*MB_24A25</f>
        <v>16168.252701711481</v>
      </c>
      <c r="Y176" s="18">
        <f t="shared" si="107"/>
        <v>2998.0865936948444</v>
      </c>
      <c r="Z176">
        <v>91243120</v>
      </c>
      <c r="AA176" s="19">
        <f>IF(OR($I176="REAL",$I176="INCURRIDO"),SUMIF(S!$O:$O,$I176&amp;$O176&amp;$Q176&amp;UPPER(TEXT(AA$4,"MMMMYYYY"))&amp;$Z176,IF($W$1="Pesos CLP",S!$AD:$AD,S!$AO:$AO)),0)</f>
        <v>0</v>
      </c>
      <c r="AB176" s="19">
        <f>IF(OR($I176="REAL",$I176="INCURRIDO"),SUMIF(S!$O:$O,$I176&amp;$O176&amp;$Q176&amp;UPPER(TEXT(AB$4,"MMMMYYYY"))&amp;$Z176,IF($W$1="Pesos CLP",S!$AD:$AD,S!$AO:$AO)),0)</f>
        <v>0</v>
      </c>
      <c r="AC176" s="19">
        <f>IF(OR($I176="REAL",$I176="INCURRIDO"),SUMIF(S!$O:$O,$I176&amp;$O176&amp;$Q176&amp;UPPER(TEXT(AC$4,"MMMMYYYY"))&amp;$Z176,IF($W$1="Pesos CLP",S!$AD:$AD,S!$AO:$AO)),0)</f>
        <v>0</v>
      </c>
      <c r="AD176" s="19">
        <f>IF(OR($I176="REAL",$I176="INCURRIDO"),SUMIF(S!$O:$O,$I176&amp;$O176&amp;$Q176&amp;UPPER(TEXT(AD$4,"MMMMYYYY"))&amp;$Z176,IF($W$1="Pesos CLP",S!$AD:$AD,S!$AO:$AO)),0)</f>
        <v>0</v>
      </c>
      <c r="AE176" s="19">
        <f>IF(OR($I176="REAL",$I176="INCURRIDO"),SUMIF(S!$O:$O,$I176&amp;$O176&amp;$Q176&amp;UPPER(TEXT(AE$4,"MMMMYYYY"))&amp;$Z176,IF($W$1="Pesos CLP",S!$AD:$AD,S!$AO:$AO)),0)</f>
        <v>0</v>
      </c>
      <c r="AF176" s="19">
        <f>IF(OR($I176="REAL",$I176="INCURRIDO"),SUMIF(S!$O:$O,$I176&amp;$O176&amp;$Q176&amp;UPPER(TEXT(AF$4,"MMMMYYYY"))&amp;$Z176,IF($W$1="Pesos CLP",S!$AD:$AD,S!$AO:$AO)),0)</f>
        <v>0</v>
      </c>
      <c r="AG176" s="19">
        <f>IF(OR($I176="REAL",$I176="INCURRIDO"),SUMIF(S!$O:$O,$I176&amp;$O176&amp;$Q176&amp;UPPER(TEXT(AG$4,"MMMMYYYY"))&amp;$Z176,IF($W$1="Pesos CLP",S!$AD:$AD,S!$AO:$AO)),0)</f>
        <v>0</v>
      </c>
      <c r="AH176" s="19">
        <f>IF(OR($I176="REAL",$I176="INCURRIDO"),SUMIF(S!$O:$O,$I176&amp;$O176&amp;$Q176&amp;UPPER(TEXT(AH$4,"MMMMYYYY"))&amp;$Z176,IF($W$1="Pesos CLP",S!$AD:$AD,S!$AO:$AO)),0)</f>
        <v>0</v>
      </c>
      <c r="AI176" s="19">
        <f>IF(OR($I176="REAL",$I176="INCURRIDO"),SUMIF(S!$O:$O,$I176&amp;$O176&amp;$Q176&amp;UPPER(TEXT(AI$4,"MMMMYYYY"))&amp;$Z176,IF($W$1="Pesos CLP",S!$AD:$AD,S!$AO:$AO)),0)</f>
        <v>0</v>
      </c>
      <c r="AJ176" s="19">
        <f>IF(OR($I176="REAL",$I176="INCURRIDO"),SUMIF(S!$O:$O,$I176&amp;$O176&amp;$Q176&amp;UPPER(TEXT(AJ$4,"MMMMYYYY"))&amp;$Z176,IF($W$1="Pesos CLP",S!$AD:$AD,S!$AO:$AO)),0)</f>
        <v>0</v>
      </c>
      <c r="AK176" s="19">
        <f>IF(OR($I176="REAL",$I176="INCURRIDO"),SUMIF(S!$O:$O,$I176&amp;$O176&amp;$Q176&amp;UPPER(TEXT(AK$4,"MMMMYYYY"))&amp;$Z176,IF($W$1="Pesos CLP",S!$AD:$AD,S!$AO:$AO)),0)</f>
        <v>0</v>
      </c>
      <c r="AL176" s="19">
        <f>IF(OR($I176="REAL",$I176="INCURRIDO"),SUMIF(S!$O:$O,$I176&amp;$O176&amp;$Q176&amp;UPPER(TEXT(AL$4,"MMMMYYYY"))&amp;$Z176,IF($W$1="Pesos CLP",S!$AD:$AD,S!$AO:$AO)),0)</f>
        <v>0</v>
      </c>
      <c r="AM176" s="19">
        <f>IF(OR($I176="REAL",$I176="INCURRIDO"),SUMIF(S!$O:$O,$I176&amp;$O176&amp;$Q176&amp;UPPER(TEXT(AM$4,"MMMMYYYY"))&amp;$Z176,IF($W$1="Pesos CLP",S!$AD:$AD,S!$AO:$AO)),0)</f>
        <v>0</v>
      </c>
      <c r="AN176" s="19">
        <f>IF(OR($I176="REAL",$I176="INCURRIDO"),SUMIF(S!$O:$O,$I176&amp;$O176&amp;$Q176&amp;UPPER(TEXT(AN$4,"MMMMYYYY"))&amp;$Z176,IF($W$1="Pesos CLP",S!$AD:$AD,S!$AO:$AO)),0)</f>
        <v>0</v>
      </c>
      <c r="AO176" s="19">
        <f>IF(OR($I176="REAL",$I176="INCURRIDO"),SUMIF(S!$O:$O,$I176&amp;$O176&amp;$Q176&amp;UPPER(TEXT(AO$4,"MMMMYYYY"))&amp;$Z176,IF($W$1="Pesos CLP",S!$AD:$AD,S!$AO:$AO)),0)</f>
        <v>0</v>
      </c>
      <c r="AP176" s="19">
        <f>IF(OR($I176="REAL",$I176="INCURRIDO"),SUMIF(S!$O:$O,$I176&amp;$O176&amp;$Q176&amp;UPPER(TEXT(AP$4,"MMMMYYYY"))&amp;$Z176,IF($W$1="Pesos CLP",S!$AD:$AD,S!$AO:$AO)),0)</f>
        <v>0</v>
      </c>
      <c r="AQ176" s="19">
        <f>IF(OR($I176="REAL",$I176="INCURRIDO"),SUMIF(S!$O:$O,$I176&amp;$O176&amp;$Q176&amp;UPPER(TEXT(AQ$4,"MMMMYYYY"))&amp;$Z176,IF($W$1="Pesos CLP",S!$AD:$AD,S!$AO:$AO)),0)</f>
        <v>0</v>
      </c>
      <c r="AR176" s="19">
        <f>IF(OR($I176="REAL",$I176="INCURRIDO"),SUMIF(S!$O:$O,$I176&amp;$O176&amp;$Q176&amp;UPPER(TEXT(AR$4,"MMMMYYYY"))&amp;$Z176,IF($W$1="Pesos CLP",S!$AD:$AD,S!$AO:$AO)),0)</f>
        <v>0</v>
      </c>
      <c r="AS176" s="19">
        <f>IF(OR($I176="REAL",$I176="INCURRIDO"),SUMIF(S!$O:$O,$I176&amp;$O176&amp;$Q176&amp;UPPER(TEXT(AS$4,"MMMMYYYY"))&amp;$Z176,IF($W$1="Pesos CLP",S!$AD:$AD,S!$AO:$AO)),0)</f>
        <v>0</v>
      </c>
      <c r="AT176" s="19">
        <f>IF(OR($I176="REAL",$I176="INCURRIDO"),SUMIF(S!$O:$O,$I176&amp;$O176&amp;$Q176&amp;UPPER(TEXT(AT$4,"MMMMYYYY"))&amp;$Z176,IF($W$1="Pesos CLP",S!$AD:$AD,S!$AO:$AO)),0)</f>
        <v>0</v>
      </c>
      <c r="AU176" s="19">
        <f>IF(OR($I176="REAL",$I176="INCURRIDO"),SUMIF(S!$O:$O,$I176&amp;$O176&amp;$Q176&amp;UPPER(TEXT(AU$4,"MMMMYYYY"))&amp;$Z176,IF($W$1="Pesos CLP",S!$AD:$AD,S!$AO:$AO)),0)</f>
        <v>0</v>
      </c>
      <c r="AV176" s="19">
        <f>IF(OR($I176="REAL",$I176="INCURRIDO"),SUMIF(S!$O:$O,$I176&amp;$O176&amp;$Q176&amp;UPPER(TEXT(AV$4,"MMMMYYYY"))&amp;$Z176,IF($W$1="Pesos CLP",S!$AD:$AD,S!$AO:$AO)),0)</f>
        <v>0</v>
      </c>
      <c r="AW176" s="19">
        <f>IF(OR($I176="REAL",$I176="INCURRIDO"),SUMIF(S!$O:$O,$I176&amp;$O176&amp;$Q176&amp;UPPER(TEXT(AW$4,"MMMMYYYY"))&amp;$Z176,IF($W$1="Pesos CLP",S!$AD:$AD,S!$AO:$AO)),0)</f>
        <v>0</v>
      </c>
      <c r="AX176" s="19">
        <f>IF(OR($I176="REAL",$I176="INCURRIDO"),SUMIF(S!$O:$O,$I176&amp;$O176&amp;$Q176&amp;UPPER(TEXT(AX$4,"MMMMYYYY"))&amp;$Z176,IF($W$1="Pesos CLP",S!$AD:$AD,S!$AO:$AO)),0)</f>
        <v>0</v>
      </c>
      <c r="AY176" s="19">
        <f>IF(OR($I176="REAL",$I176="INCURRIDO"),SUMIF(S!$O:$O,$I176&amp;$O176&amp;$Q176&amp;UPPER(TEXT(AY$4,"MMMMYYYY"))&amp;$Z176,IF($W$1="Pesos CLP",S!$AD:$AD,S!$AO:$AO)),0)</f>
        <v>0</v>
      </c>
      <c r="AZ176" s="19">
        <f>IF(OR($I176="REAL",$I176="INCURRIDO"),SUMIF(S!$O:$O,$I176&amp;$O176&amp;$Q176&amp;UPPER(TEXT(AZ$4,"MMMMYYYY"))&amp;$Z176,IF($W$1="Pesos CLP",S!$AD:$AD,S!$AO:$AO)),0)</f>
        <v>0</v>
      </c>
      <c r="BA176" s="19">
        <f>IF(OR($I176="REAL",$I176="INCURRIDO"),SUMIF(S!$O:$O,$I176&amp;$O176&amp;$Q176&amp;UPPER(TEXT(BA$4,"MMMMYYYY"))&amp;$Z176,IF($W$1="Pesos CLP",S!$AD:$AD,S!$AO:$AO)),0)</f>
        <v>0</v>
      </c>
      <c r="BB176" s="19">
        <f>IF(OR($I176="REAL",$I176="INCURRIDO"),SUMIF(S!$O:$O,$I176&amp;$O176&amp;$Q176&amp;UPPER(TEXT(BB$4,"MMMMYYYY"))&amp;$Z176,IF($W$1="Pesos CLP",S!$AD:$AD,S!$AO:$AO)),0)</f>
        <v>0</v>
      </c>
      <c r="BC176" s="19">
        <f>IF(OR($I176="REAL",$I176="INCURRIDO"),SUMIF(S!$O:$O,$I176&amp;$O176&amp;$Q176&amp;UPPER(TEXT(BC$4,"MMMMYYYY"))&amp;$Z176,IF($W$1="Pesos CLP",S!$AD:$AD,S!$AO:$AO)),0)</f>
        <v>0</v>
      </c>
      <c r="BD176" s="19">
        <f>IF(OR($I176="REAL",$I176="INCURRIDO"),SUMIF(S!$O:$O,$I176&amp;$O176&amp;$Q176&amp;UPPER(TEXT(BD$4,"MMMMYYYY"))&amp;$Z176,IF($W$1="Pesos CLP",S!$AD:$AD,S!$AO:$AO)),0)</f>
        <v>0</v>
      </c>
      <c r="BE176" s="19">
        <f>IF(OR($I176="REAL",$I176="INCURRIDO"),SUMIF(S!$O:$O,$I176&amp;$O176&amp;$Q176&amp;UPPER(TEXT(BE$4,"MMMMYYYY"))&amp;$Z176,IF($W$1="Pesos CLP",S!$AD:$AD,S!$AO:$AO)),0)</f>
        <v>0</v>
      </c>
      <c r="BF176" s="19">
        <f>IF(OR($I176="REAL",$I176="INCURRIDO"),SUMIF(S!$O:$O,$I176&amp;$O176&amp;$Q176&amp;UPPER(TEXT(BF$4,"MMMMYYYY"))&amp;$Z176,IF($W$1="Pesos CLP",S!$AD:$AD,S!$AO:$AO)),0)</f>
        <v>0</v>
      </c>
      <c r="BG176" s="19">
        <f>IF(OR($I176="REAL",$I176="INCURRIDO"),SUMIF(S!$O:$O,$I176&amp;$O176&amp;$Q176&amp;UPPER(TEXT(BG$4,"MMMMYYYY"))&amp;$Z176,IF($W$1="Pesos CLP",S!$AD:$AD,S!$AO:$AO)),0)</f>
        <v>0</v>
      </c>
      <c r="BH176" s="19">
        <f>IF(OR($I176="REAL",$I176="INCURRIDO"),SUMIF(S!$O:$O,$I176&amp;$O176&amp;$Q176&amp;UPPER(TEXT(BH$4,"MMMMYYYY"))&amp;$Z176,IF($W$1="Pesos CLP",S!$AD:$AD,S!$AO:$AO)),0)</f>
        <v>0</v>
      </c>
      <c r="BI176" s="19">
        <f>IF(OR($I176="REAL",$I176="INCURRIDO"),SUMIF(S!$O:$O,$I176&amp;$O176&amp;$Q176&amp;UPPER(TEXT(BI$4,"MMMMYYYY"))&amp;$Z176,IF($W$1="Pesos CLP",S!$AD:$AD,S!$AO:$AO)),0)</f>
        <v>0</v>
      </c>
      <c r="BJ176" s="19">
        <f>IF(OR($I176="REAL",$I176="INCURRIDO"),SUMIF(S!$O:$O,$I176&amp;$O176&amp;$Q176&amp;UPPER(TEXT(BJ$4,"MMMMYYYY"))&amp;$Z176,IF($W$1="Pesos CLP",S!$AD:$AD,S!$AO:$AO)),0)</f>
        <v>0</v>
      </c>
      <c r="BK176" s="19">
        <f>IF(OR($I176="REAL",$I176="INCURRIDO"),SUMIF(S!$O:$O,$I176&amp;$O176&amp;$Q176&amp;UPPER(TEXT(BK$4,"MMMMYYYY"))&amp;$Z176,IF($W$1="Pesos CLP",S!$AD:$AD,S!$AO:$AO)),0)</f>
        <v>0</v>
      </c>
      <c r="BL176" s="19">
        <f>IF(OR($I176="REAL",$I176="INCURRIDO"),SUMIF(S!$O:$O,$I176&amp;$O176&amp;$Q176&amp;UPPER(TEXT(BL$4,"MMMMYYYY"))&amp;$Z176,IF($W$1="Pesos CLP",S!$AD:$AD,S!$AO:$AO)),0)</f>
        <v>0</v>
      </c>
      <c r="BM176" s="19">
        <f>IF(OR($I176="REAL",$I176="INCURRIDO"),SUMIF(S!$O:$O,$I176&amp;$O176&amp;$Q176&amp;UPPER(TEXT(BM$4,"MMMMYYYY"))&amp;$Z176,IF($W$1="Pesos CLP",S!$AD:$AD,S!$AO:$AO)),0)</f>
        <v>0</v>
      </c>
      <c r="BN176" s="19">
        <f>IF(OR($I176="REAL",$I176="INCURRIDO"),SUMIF(S!$O:$O,$I176&amp;$O176&amp;$Q176&amp;UPPER(TEXT(BN$4,"MMMMYYYY"))&amp;$Z176,IF($W$1="Pesos CLP",S!$AD:$AD,S!$AO:$AO)),0)</f>
        <v>0</v>
      </c>
      <c r="BO176" s="19">
        <f>IF(OR($I176="REAL",$I176="INCURRIDO"),SUMIF(S!$O:$O,$I176&amp;$O176&amp;$Q176&amp;UPPER(TEXT(BO$4,"MMMMYYYY"))&amp;$Z176,IF($W$1="Pesos CLP",S!$AD:$AD,S!$AO:$AO)),0)</f>
        <v>0</v>
      </c>
      <c r="BP176" s="19">
        <f>IF(OR($I176="REAL",$I176="INCURRIDO"),SUMIF(S!$O:$O,$I176&amp;$O176&amp;$Q176&amp;UPPER(TEXT(BP$4,"MMMMYYYY"))&amp;$Z176,IF($W$1="Pesos CLP",S!$AD:$AD,S!$AO:$AO)),0)</f>
        <v>0</v>
      </c>
      <c r="BQ176" s="19">
        <f>IF(OR($I176="REAL",$I176="INCURRIDO"),SUMIF(S!$O:$O,$I176&amp;$O176&amp;$Q176&amp;UPPER(TEXT(BQ$4,"MMMMYYYY"))&amp;$Z176,IF($W$1="Pesos CLP",S!$AD:$AD,S!$AO:$AO)),0)</f>
        <v>0</v>
      </c>
      <c r="BR176" s="19">
        <f>IF(OR($I176="REAL",$I176="INCURRIDO"),SUMIF(S!$O:$O,$I176&amp;$O176&amp;$Q176&amp;UPPER(TEXT(BR$4,"MMMMYYYY"))&amp;$Z176,IF($W$1="Pesos CLP",S!$AD:$AD,S!$AO:$AO)),0)</f>
        <v>0</v>
      </c>
      <c r="BS176" s="19">
        <f>IF(OR($I176="REAL",$I176="INCURRIDO"),SUMIF(S!$O:$O,$I176&amp;$O176&amp;$Q176&amp;UPPER(TEXT(BS$4,"MMMMYYYY"))&amp;$Z176,IF($W$1="Pesos CLP",S!$AD:$AD,S!$AO:$AO)),0)</f>
        <v>0</v>
      </c>
      <c r="BT176" s="19">
        <f>IF(OR($I176="REAL",$I176="INCURRIDO"),SUMIF(S!$O:$O,$I176&amp;$O176&amp;$Q176&amp;UPPER(TEXT(BT$4,"MMMMYYYY"))&amp;$Z176,IF($W$1="Pesos CLP",S!$AD:$AD,S!$AO:$AO)),0)</f>
        <v>0</v>
      </c>
      <c r="BU176" s="19">
        <f>IF(OR($I176="REAL",$I176="INCURRIDO"),SUMIF(S!$O:$O,$I176&amp;$O176&amp;$Q176&amp;UPPER(TEXT(BU$4,"MMMMYYYY"))&amp;$Z176,IF($W$1="Pesos CLP",S!$AD:$AD,S!$AO:$AO)),0)</f>
        <v>0</v>
      </c>
      <c r="BV176" s="19">
        <f>IF(OR($I176="REAL",$I176="INCURRIDO"),SUMIF(S!$O:$O,$I176&amp;$O176&amp;$Q176&amp;UPPER(TEXT(BV$4,"MMMMYYYY"))&amp;$Z176,IF($W$1="Pesos CLP",S!$AD:$AD,S!$AO:$AO)),0)</f>
        <v>0</v>
      </c>
      <c r="BW176" s="19">
        <f>IF(OR($I176="REAL",$I176="INCURRIDO"),SUMIF(S!$O:$O,$I176&amp;$O176&amp;$Q176&amp;UPPER(TEXT(BW$4,"MMMMYYYY"))&amp;$Z176,IF($W$1="Pesos CLP",S!$AD:$AD,S!$AO:$AO)),0)</f>
        <v>0</v>
      </c>
      <c r="BX176" s="19">
        <f>IF(OR($I176="REAL",$I176="INCURRIDO"),SUMIF(S!$O:$O,$I176&amp;$O176&amp;$Q176&amp;UPPER(TEXT(BX$4,"MMMMYYYY"))&amp;$Z176,IF($W$1="Pesos CLP",S!$AD:$AD,S!$AO:$AO)),0)</f>
        <v>0</v>
      </c>
      <c r="BY176" s="19">
        <f>IF(OR($I176="REAL",$I176="INCURRIDO"),SUMIF(S!$O:$O,$I176&amp;$O176&amp;$Q176&amp;UPPER(TEXT(BY$4,"MMMMYYYY"))&amp;$Z176,IF($W$1="Pesos CLP",S!$AD:$AD,S!$AO:$AO)),0)</f>
        <v>0</v>
      </c>
      <c r="BZ176" s="19">
        <f>IF(OR($I176="REAL",$I176="INCURRIDO"),SUMIF(S!$O:$O,$I176&amp;$O176&amp;$Q176&amp;UPPER(TEXT(BZ$4,"MMMMYYYY"))&amp;$Z176,IF($W$1="Pesos CLP",S!$AD:$AD,S!$AO:$AO)),0)</f>
        <v>0</v>
      </c>
      <c r="CA176" s="19">
        <f>IF(OR($I176="REAL",$I176="INCURRIDO"),SUMIF(S!$O:$O,$I176&amp;$O176&amp;$Q176&amp;UPPER(TEXT(CA$4,"MMMMYYYY"))&amp;$Z176,IF($W$1="Pesos CLP",S!$AD:$AD,S!$AO:$AO)),0)</f>
        <v>0</v>
      </c>
      <c r="CB176" s="19">
        <f>IF(OR($I176="REAL",$I176="INCURRIDO"),SUMIF(S!$O:$O,$I176&amp;$O176&amp;$Q176&amp;UPPER(TEXT(CB$4,"MMMMYYYY"))&amp;$Z176,IF($W$1="Pesos CLP",S!$AD:$AD,S!$AO:$AO)),0)</f>
        <v>0</v>
      </c>
      <c r="CC176" s="19">
        <f>IF(OR($I176="REAL",$I176="INCURRIDO"),SUMIF(S!$O:$O,$I176&amp;$O176&amp;$Q176&amp;UPPER(TEXT(CC$4,"MMMMYYYY"))&amp;$Z176,IF($W$1="Pesos CLP",S!$AD:$AD,S!$AO:$AO)),0)</f>
        <v>0</v>
      </c>
      <c r="CD176" s="19">
        <f>IF(OR($I176="REAL",$I176="INCURRIDO"),SUMIF(S!$O:$O,$I176&amp;$O176&amp;$Q176&amp;UPPER(TEXT(CD$4,"MMMMYYYY"))&amp;$Z176,IF($W$1="Pesos CLP",S!$AD:$AD,S!$AO:$AO)),0)</f>
        <v>0</v>
      </c>
      <c r="CE176" s="19">
        <f>IF(OR($I176="REAL",$I176="INCURRIDO"),SUMIF(S!$O:$O,$I176&amp;$O176&amp;$Q176&amp;UPPER(TEXT(CE$4,"MMMMYYYY"))&amp;$Z176,IF($W$1="Pesos CLP",S!$AD:$AD,S!$AO:$AO)),0)</f>
        <v>0</v>
      </c>
      <c r="CF176" s="19">
        <f>IF(OR($I176="REAL",$I176="INCURRIDO"),SUMIF(S!$O:$O,$I176&amp;$O176&amp;$Q176&amp;UPPER(TEXT(CF$4,"MMMMYYYY"))&amp;$Z176,IF($W$1="Pesos CLP",S!$AD:$AD,S!$AO:$AO)),0)</f>
        <v>0</v>
      </c>
      <c r="CG176" s="19">
        <f>IF(OR($I176="REAL",$I176="INCURRIDO"),SUMIF(S!$O:$O,$I176&amp;$O176&amp;$Q176&amp;UPPER(TEXT(CG$4,"MMMMYYYY"))&amp;$Z176,IF($W$1="Pesos CLP",S!$AD:$AD,S!$AO:$AO)),0)</f>
        <v>0</v>
      </c>
      <c r="CH176" s="19">
        <f>IF(OR($I176="REAL",$I176="INCURRIDO"),SUMIF(S!$O:$O,$I176&amp;$O176&amp;$Q176&amp;UPPER(TEXT(CH$4,"MMMMYYYY"))&amp;$Z176,IF($W$1="Pesos CLP",S!$AD:$AD,S!$AO:$AO)),0)</f>
        <v>0</v>
      </c>
      <c r="CI176" s="19">
        <f>IF(OR($I176="REAL",$I176="INCURRIDO"),SUMIF(S!$O:$O,$I176&amp;$O176&amp;$Q176&amp;UPPER(TEXT(CI$4,"MMMMYYYY"))&amp;$Z176,IF($W$1="Pesos CLP",S!$AD:$AD,S!$AO:$AO)),0)</f>
        <v>0</v>
      </c>
      <c r="CJ176" s="19">
        <f>IF(OR($I176="REAL",$I176="INCURRIDO"),SUMIF(S!$O:$O,$I176&amp;$O176&amp;$Q176&amp;UPPER(TEXT(CJ$4,"MMMMYYYY"))&amp;$Z176,IF($W$1="Pesos CLP",S!$AD:$AD,S!$AO:$AO)),0)</f>
        <v>0</v>
      </c>
      <c r="CK176" s="378">
        <f t="shared" si="163"/>
        <v>2998.0865936948444</v>
      </c>
      <c r="CL176" s="378">
        <f t="shared" si="163"/>
        <v>0</v>
      </c>
      <c r="CM176" s="378">
        <f t="shared" si="163"/>
        <v>0</v>
      </c>
      <c r="CN176" s="378">
        <f t="shared" si="163"/>
        <v>0</v>
      </c>
      <c r="CO176" s="378">
        <f t="shared" si="163"/>
        <v>0</v>
      </c>
      <c r="CP176" s="378">
        <f t="shared" si="163"/>
        <v>0</v>
      </c>
      <c r="CQ176" s="378">
        <f t="shared" si="163"/>
        <v>0</v>
      </c>
      <c r="CR176" s="378">
        <f t="shared" si="163"/>
        <v>0</v>
      </c>
      <c r="CS176" s="378">
        <f t="shared" si="164"/>
        <v>0</v>
      </c>
      <c r="CT176" s="378">
        <f t="shared" si="164"/>
        <v>0</v>
      </c>
      <c r="CU176" s="378">
        <f t="shared" si="164"/>
        <v>0</v>
      </c>
      <c r="CV176" s="378">
        <f t="shared" si="164"/>
        <v>0</v>
      </c>
      <c r="CW176" s="378">
        <f t="shared" si="164"/>
        <v>0</v>
      </c>
      <c r="CX176" s="378">
        <f t="shared" si="164"/>
        <v>0</v>
      </c>
      <c r="CY176" s="378">
        <f t="shared" si="164"/>
        <v>0</v>
      </c>
      <c r="CZ176" s="378">
        <f t="shared" si="164"/>
        <v>0</v>
      </c>
      <c r="DA176" s="378">
        <f t="shared" si="164"/>
        <v>0</v>
      </c>
      <c r="DB176" s="378">
        <f t="shared" si="164"/>
        <v>0</v>
      </c>
      <c r="DC176" s="378">
        <f t="shared" si="165"/>
        <v>0</v>
      </c>
      <c r="DD176" s="378">
        <f t="shared" si="165"/>
        <v>0</v>
      </c>
      <c r="DE176" s="378">
        <f t="shared" si="165"/>
        <v>0</v>
      </c>
      <c r="DF176" s="378">
        <f t="shared" si="165"/>
        <v>0</v>
      </c>
      <c r="DG176" s="378">
        <f t="shared" si="165"/>
        <v>0</v>
      </c>
      <c r="DH176" s="378">
        <f t="shared" si="165"/>
        <v>0</v>
      </c>
      <c r="DI176" s="378">
        <f t="shared" si="165"/>
        <v>0</v>
      </c>
      <c r="DJ176" s="378">
        <f t="shared" si="165"/>
        <v>0</v>
      </c>
      <c r="DK176" s="378">
        <f t="shared" si="165"/>
        <v>0</v>
      </c>
      <c r="DL176" s="378">
        <f t="shared" si="165"/>
        <v>0</v>
      </c>
      <c r="DM176" s="378">
        <f t="shared" si="165"/>
        <v>0</v>
      </c>
      <c r="DN176" s="378">
        <f t="shared" si="160"/>
        <v>0</v>
      </c>
      <c r="DO176" s="378">
        <f t="shared" si="160"/>
        <v>0</v>
      </c>
      <c r="DP176" s="378">
        <f t="shared" si="160"/>
        <v>0</v>
      </c>
      <c r="DQ176" s="378">
        <f t="shared" si="160"/>
        <v>0</v>
      </c>
      <c r="DR176" s="378">
        <f t="shared" si="160"/>
        <v>0</v>
      </c>
      <c r="DS176" s="378">
        <f t="shared" si="160"/>
        <v>0</v>
      </c>
      <c r="DT176" s="378">
        <f t="shared" si="160"/>
        <v>0</v>
      </c>
      <c r="DU176" s="378">
        <f t="shared" si="160"/>
        <v>0</v>
      </c>
      <c r="DV176" s="378">
        <f t="shared" si="160"/>
        <v>0</v>
      </c>
      <c r="DW176" s="378">
        <f t="shared" si="160"/>
        <v>0</v>
      </c>
      <c r="DX176" s="378">
        <f t="shared" si="161"/>
        <v>0</v>
      </c>
      <c r="DY176" s="378">
        <f t="shared" si="161"/>
        <v>0</v>
      </c>
      <c r="DZ176" s="378">
        <f t="shared" si="161"/>
        <v>0</v>
      </c>
      <c r="EA176" s="378">
        <f t="shared" si="161"/>
        <v>0</v>
      </c>
      <c r="EB176" s="378">
        <f t="shared" si="161"/>
        <v>0</v>
      </c>
      <c r="EC176" s="378">
        <f t="shared" si="161"/>
        <v>0</v>
      </c>
      <c r="ED176" s="378">
        <f t="shared" si="161"/>
        <v>0</v>
      </c>
      <c r="EE176" s="378">
        <f t="shared" si="161"/>
        <v>0</v>
      </c>
      <c r="EF176" s="378">
        <f t="shared" si="161"/>
        <v>0</v>
      </c>
      <c r="EG176" s="378">
        <f t="shared" si="161"/>
        <v>0</v>
      </c>
      <c r="EH176" s="378">
        <f t="shared" si="162"/>
        <v>0</v>
      </c>
      <c r="EI176" s="378">
        <f t="shared" si="162"/>
        <v>0</v>
      </c>
      <c r="EJ176" s="378">
        <f t="shared" si="162"/>
        <v>0</v>
      </c>
      <c r="EK176" s="378">
        <f t="shared" si="162"/>
        <v>0</v>
      </c>
      <c r="EL176" s="378">
        <f t="shared" si="162"/>
        <v>0</v>
      </c>
      <c r="EM176" s="378">
        <f t="shared" si="162"/>
        <v>0</v>
      </c>
      <c r="EN176" s="378">
        <f t="shared" si="162"/>
        <v>0</v>
      </c>
      <c r="EO176" s="378">
        <f t="shared" si="162"/>
        <v>0</v>
      </c>
      <c r="EP176" s="378">
        <f t="shared" si="162"/>
        <v>0</v>
      </c>
      <c r="EQ176" s="378">
        <f t="shared" si="162"/>
        <v>0</v>
      </c>
    </row>
    <row r="177" spans="1:147" x14ac:dyDescent="0.3">
      <c r="A177" s="368"/>
      <c r="B177" s="368"/>
      <c r="C177" s="368"/>
      <c r="D177" s="368">
        <f t="shared" si="136"/>
        <v>1.0658056259248334</v>
      </c>
      <c r="E177" s="368" t="str">
        <f>VLOOKUP(TEXT(Z177,0),'G2'!B:D,3,0)</f>
        <v>ME</v>
      </c>
      <c r="F177" s="816">
        <f t="shared" si="135"/>
        <v>0</v>
      </c>
      <c r="G177" s="755">
        <f t="shared" si="137"/>
        <v>0</v>
      </c>
      <c r="H177" s="756" t="s">
        <v>1190</v>
      </c>
      <c r="I177" s="370" t="s">
        <v>93</v>
      </c>
      <c r="J177" s="370" t="s">
        <v>22</v>
      </c>
      <c r="K177" s="368">
        <v>510113</v>
      </c>
      <c r="L177" s="368" t="s">
        <v>619</v>
      </c>
      <c r="M177" s="369"/>
      <c r="N177" s="370" t="s">
        <v>1078</v>
      </c>
      <c r="O177" s="370" t="s">
        <v>621</v>
      </c>
      <c r="P177" s="643" t="s">
        <v>1166</v>
      </c>
      <c r="Q177" s="370" t="s">
        <v>695</v>
      </c>
      <c r="R177" s="370" t="s">
        <v>273</v>
      </c>
      <c r="S177" s="376">
        <v>1</v>
      </c>
      <c r="T177" s="720">
        <v>46419</v>
      </c>
      <c r="U177" s="720">
        <v>46507</v>
      </c>
      <c r="V177" s="373">
        <v>3</v>
      </c>
      <c r="W177" s="374">
        <v>14180543.852929909</v>
      </c>
      <c r="X177" s="17" cm="1">
        <f t="array" ref="X177">+IF($W$1="Pesos CLP",W177,W177/TC)*MB_24A25</f>
        <v>16168.252701711481</v>
      </c>
      <c r="Y177" s="18">
        <f t="shared" ref="Y177:Y240" si="166">SUM(BH177:DU177)</f>
        <v>16168.252701711481</v>
      </c>
      <c r="Z177">
        <v>91243120</v>
      </c>
      <c r="AA177" s="19">
        <f>IF(OR($I177="REAL",$I177="INCURRIDO"),SUMIF(S!$O:$O,$I177&amp;$O177&amp;$Q177&amp;UPPER(TEXT(AA$4,"MMMMYYYY"))&amp;$Z177,IF($W$1="Pesos CLP",S!$AD:$AD,S!$AO:$AO)),0)</f>
        <v>0</v>
      </c>
      <c r="AB177" s="19">
        <f>IF(OR($I177="REAL",$I177="INCURRIDO"),SUMIF(S!$O:$O,$I177&amp;$O177&amp;$Q177&amp;UPPER(TEXT(AB$4,"MMMMYYYY"))&amp;$Z177,IF($W$1="Pesos CLP",S!$AD:$AD,S!$AO:$AO)),0)</f>
        <v>0</v>
      </c>
      <c r="AC177" s="19">
        <f>IF(OR($I177="REAL",$I177="INCURRIDO"),SUMIF(S!$O:$O,$I177&amp;$O177&amp;$Q177&amp;UPPER(TEXT(AC$4,"MMMMYYYY"))&amp;$Z177,IF($W$1="Pesos CLP",S!$AD:$AD,S!$AO:$AO)),0)</f>
        <v>0</v>
      </c>
      <c r="AD177" s="19">
        <f>IF(OR($I177="REAL",$I177="INCURRIDO"),SUMIF(S!$O:$O,$I177&amp;$O177&amp;$Q177&amp;UPPER(TEXT(AD$4,"MMMMYYYY"))&amp;$Z177,IF($W$1="Pesos CLP",S!$AD:$AD,S!$AO:$AO)),0)</f>
        <v>0</v>
      </c>
      <c r="AE177" s="19">
        <f>IF(OR($I177="REAL",$I177="INCURRIDO"),SUMIF(S!$O:$O,$I177&amp;$O177&amp;$Q177&amp;UPPER(TEXT(AE$4,"MMMMYYYY"))&amp;$Z177,IF($W$1="Pesos CLP",S!$AD:$AD,S!$AO:$AO)),0)</f>
        <v>0</v>
      </c>
      <c r="AF177" s="19">
        <f>IF(OR($I177="REAL",$I177="INCURRIDO"),SUMIF(S!$O:$O,$I177&amp;$O177&amp;$Q177&amp;UPPER(TEXT(AF$4,"MMMMYYYY"))&amp;$Z177,IF($W$1="Pesos CLP",S!$AD:$AD,S!$AO:$AO)),0)</f>
        <v>0</v>
      </c>
      <c r="AG177" s="19">
        <f>IF(OR($I177="REAL",$I177="INCURRIDO"),SUMIF(S!$O:$O,$I177&amp;$O177&amp;$Q177&amp;UPPER(TEXT(AG$4,"MMMMYYYY"))&amp;$Z177,IF($W$1="Pesos CLP",S!$AD:$AD,S!$AO:$AO)),0)</f>
        <v>0</v>
      </c>
      <c r="AH177" s="19">
        <f>IF(OR($I177="REAL",$I177="INCURRIDO"),SUMIF(S!$O:$O,$I177&amp;$O177&amp;$Q177&amp;UPPER(TEXT(AH$4,"MMMMYYYY"))&amp;$Z177,IF($W$1="Pesos CLP",S!$AD:$AD,S!$AO:$AO)),0)</f>
        <v>0</v>
      </c>
      <c r="AI177" s="19">
        <f>IF(OR($I177="REAL",$I177="INCURRIDO"),SUMIF(S!$O:$O,$I177&amp;$O177&amp;$Q177&amp;UPPER(TEXT(AI$4,"MMMMYYYY"))&amp;$Z177,IF($W$1="Pesos CLP",S!$AD:$AD,S!$AO:$AO)),0)</f>
        <v>0</v>
      </c>
      <c r="AJ177" s="19">
        <f>IF(OR($I177="REAL",$I177="INCURRIDO"),SUMIF(S!$O:$O,$I177&amp;$O177&amp;$Q177&amp;UPPER(TEXT(AJ$4,"MMMMYYYY"))&amp;$Z177,IF($W$1="Pesos CLP",S!$AD:$AD,S!$AO:$AO)),0)</f>
        <v>0</v>
      </c>
      <c r="AK177" s="19">
        <f>IF(OR($I177="REAL",$I177="INCURRIDO"),SUMIF(S!$O:$O,$I177&amp;$O177&amp;$Q177&amp;UPPER(TEXT(AK$4,"MMMMYYYY"))&amp;$Z177,IF($W$1="Pesos CLP",S!$AD:$AD,S!$AO:$AO)),0)</f>
        <v>0</v>
      </c>
      <c r="AL177" s="19">
        <f>IF(OR($I177="REAL",$I177="INCURRIDO"),SUMIF(S!$O:$O,$I177&amp;$O177&amp;$Q177&amp;UPPER(TEXT(AL$4,"MMMMYYYY"))&amp;$Z177,IF($W$1="Pesos CLP",S!$AD:$AD,S!$AO:$AO)),0)</f>
        <v>0</v>
      </c>
      <c r="AM177" s="19">
        <f>IF(OR($I177="REAL",$I177="INCURRIDO"),SUMIF(S!$O:$O,$I177&amp;$O177&amp;$Q177&amp;UPPER(TEXT(AM$4,"MMMMYYYY"))&amp;$Z177,IF($W$1="Pesos CLP",S!$AD:$AD,S!$AO:$AO)),0)</f>
        <v>0</v>
      </c>
      <c r="AN177" s="19">
        <f>IF(OR($I177="REAL",$I177="INCURRIDO"),SUMIF(S!$O:$O,$I177&amp;$O177&amp;$Q177&amp;UPPER(TEXT(AN$4,"MMMMYYYY"))&amp;$Z177,IF($W$1="Pesos CLP",S!$AD:$AD,S!$AO:$AO)),0)</f>
        <v>0</v>
      </c>
      <c r="AO177" s="19">
        <f>IF(OR($I177="REAL",$I177="INCURRIDO"),SUMIF(S!$O:$O,$I177&amp;$O177&amp;$Q177&amp;UPPER(TEXT(AO$4,"MMMMYYYY"))&amp;$Z177,IF($W$1="Pesos CLP",S!$AD:$AD,S!$AO:$AO)),0)</f>
        <v>0</v>
      </c>
      <c r="AP177" s="19">
        <f>IF(OR($I177="REAL",$I177="INCURRIDO"),SUMIF(S!$O:$O,$I177&amp;$O177&amp;$Q177&amp;UPPER(TEXT(AP$4,"MMMMYYYY"))&amp;$Z177,IF($W$1="Pesos CLP",S!$AD:$AD,S!$AO:$AO)),0)</f>
        <v>0</v>
      </c>
      <c r="AQ177" s="19">
        <f>IF(OR($I177="REAL",$I177="INCURRIDO"),SUMIF(S!$O:$O,$I177&amp;$O177&amp;$Q177&amp;UPPER(TEXT(AQ$4,"MMMMYYYY"))&amp;$Z177,IF($W$1="Pesos CLP",S!$AD:$AD,S!$AO:$AO)),0)</f>
        <v>0</v>
      </c>
      <c r="AR177" s="19">
        <f>IF(OR($I177="REAL",$I177="INCURRIDO"),SUMIF(S!$O:$O,$I177&amp;$O177&amp;$Q177&amp;UPPER(TEXT(AR$4,"MMMMYYYY"))&amp;$Z177,IF($W$1="Pesos CLP",S!$AD:$AD,S!$AO:$AO)),0)</f>
        <v>0</v>
      </c>
      <c r="AS177" s="19">
        <f>IF(OR($I177="REAL",$I177="INCURRIDO"),SUMIF(S!$O:$O,$I177&amp;$O177&amp;$Q177&amp;UPPER(TEXT(AS$4,"MMMMYYYY"))&amp;$Z177,IF($W$1="Pesos CLP",S!$AD:$AD,S!$AO:$AO)),0)</f>
        <v>0</v>
      </c>
      <c r="AT177" s="19">
        <f>IF(OR($I177="REAL",$I177="INCURRIDO"),SUMIF(S!$O:$O,$I177&amp;$O177&amp;$Q177&amp;UPPER(TEXT(AT$4,"MMMMYYYY"))&amp;$Z177,IF($W$1="Pesos CLP",S!$AD:$AD,S!$AO:$AO)),0)</f>
        <v>0</v>
      </c>
      <c r="AU177" s="19">
        <f>IF(OR($I177="REAL",$I177="INCURRIDO"),SUMIF(S!$O:$O,$I177&amp;$O177&amp;$Q177&amp;UPPER(TEXT(AU$4,"MMMMYYYY"))&amp;$Z177,IF($W$1="Pesos CLP",S!$AD:$AD,S!$AO:$AO)),0)</f>
        <v>0</v>
      </c>
      <c r="AV177" s="19">
        <f>IF(OR($I177="REAL",$I177="INCURRIDO"),SUMIF(S!$O:$O,$I177&amp;$O177&amp;$Q177&amp;UPPER(TEXT(AV$4,"MMMMYYYY"))&amp;$Z177,IF($W$1="Pesos CLP",S!$AD:$AD,S!$AO:$AO)),0)</f>
        <v>0</v>
      </c>
      <c r="AW177" s="19">
        <f>IF(OR($I177="REAL",$I177="INCURRIDO"),SUMIF(S!$O:$O,$I177&amp;$O177&amp;$Q177&amp;UPPER(TEXT(AW$4,"MMMMYYYY"))&amp;$Z177,IF($W$1="Pesos CLP",S!$AD:$AD,S!$AO:$AO)),0)</f>
        <v>0</v>
      </c>
      <c r="AX177" s="19">
        <f>IF(OR($I177="REAL",$I177="INCURRIDO"),SUMIF(S!$O:$O,$I177&amp;$O177&amp;$Q177&amp;UPPER(TEXT(AX$4,"MMMMYYYY"))&amp;$Z177,IF($W$1="Pesos CLP",S!$AD:$AD,S!$AO:$AO)),0)</f>
        <v>0</v>
      </c>
      <c r="AY177" s="19">
        <f>IF(OR($I177="REAL",$I177="INCURRIDO"),SUMIF(S!$O:$O,$I177&amp;$O177&amp;$Q177&amp;UPPER(TEXT(AY$4,"MMMMYYYY"))&amp;$Z177,IF($W$1="Pesos CLP",S!$AD:$AD,S!$AO:$AO)),0)</f>
        <v>0</v>
      </c>
      <c r="AZ177" s="19">
        <f>IF(OR($I177="REAL",$I177="INCURRIDO"),SUMIF(S!$O:$O,$I177&amp;$O177&amp;$Q177&amp;UPPER(TEXT(AZ$4,"MMMMYYYY"))&amp;$Z177,IF($W$1="Pesos CLP",S!$AD:$AD,S!$AO:$AO)),0)</f>
        <v>0</v>
      </c>
      <c r="BA177" s="19">
        <f>IF(OR($I177="REAL",$I177="INCURRIDO"),SUMIF(S!$O:$O,$I177&amp;$O177&amp;$Q177&amp;UPPER(TEXT(BA$4,"MMMMYYYY"))&amp;$Z177,IF($W$1="Pesos CLP",S!$AD:$AD,S!$AO:$AO)),0)</f>
        <v>0</v>
      </c>
      <c r="BB177" s="19">
        <f>IF(OR($I177="REAL",$I177="INCURRIDO"),SUMIF(S!$O:$O,$I177&amp;$O177&amp;$Q177&amp;UPPER(TEXT(BB$4,"MMMMYYYY"))&amp;$Z177,IF($W$1="Pesos CLP",S!$AD:$AD,S!$AO:$AO)),0)</f>
        <v>0</v>
      </c>
      <c r="BC177" s="19">
        <f>IF(OR($I177="REAL",$I177="INCURRIDO"),SUMIF(S!$O:$O,$I177&amp;$O177&amp;$Q177&amp;UPPER(TEXT(BC$4,"MMMMYYYY"))&amp;$Z177,IF($W$1="Pesos CLP",S!$AD:$AD,S!$AO:$AO)),0)</f>
        <v>0</v>
      </c>
      <c r="BD177" s="19">
        <f>IF(OR($I177="REAL",$I177="INCURRIDO"),SUMIF(S!$O:$O,$I177&amp;$O177&amp;$Q177&amp;UPPER(TEXT(BD$4,"MMMMYYYY"))&amp;$Z177,IF($W$1="Pesos CLP",S!$AD:$AD,S!$AO:$AO)),0)</f>
        <v>0</v>
      </c>
      <c r="BE177" s="19">
        <f>IF(OR($I177="REAL",$I177="INCURRIDO"),SUMIF(S!$O:$O,$I177&amp;$O177&amp;$Q177&amp;UPPER(TEXT(BE$4,"MMMMYYYY"))&amp;$Z177,IF($W$1="Pesos CLP",S!$AD:$AD,S!$AO:$AO)),0)</f>
        <v>0</v>
      </c>
      <c r="BF177" s="19">
        <f>IF(OR($I177="REAL",$I177="INCURRIDO"),SUMIF(S!$O:$O,$I177&amp;$O177&amp;$Q177&amp;UPPER(TEXT(BF$4,"MMMMYYYY"))&amp;$Z177,IF($W$1="Pesos CLP",S!$AD:$AD,S!$AO:$AO)),0)</f>
        <v>0</v>
      </c>
      <c r="BG177" s="19">
        <f>IF(OR($I177="REAL",$I177="INCURRIDO"),SUMIF(S!$O:$O,$I177&amp;$O177&amp;$Q177&amp;UPPER(TEXT(BG$4,"MMMMYYYY"))&amp;$Z177,IF($W$1="Pesos CLP",S!$AD:$AD,S!$AO:$AO)),0)</f>
        <v>0</v>
      </c>
      <c r="BH177" s="19">
        <f>IF(OR($I177="REAL",$I177="INCURRIDO"),SUMIF(S!$O:$O,$I177&amp;$O177&amp;$Q177&amp;UPPER(TEXT(BH$4,"MMMMYYYY"))&amp;$Z177,IF($W$1="Pesos CLP",S!$AD:$AD,S!$AO:$AO)),0)</f>
        <v>0</v>
      </c>
      <c r="BI177" s="19">
        <f>IF(OR($I177="REAL",$I177="INCURRIDO"),SUMIF(S!$O:$O,$I177&amp;$O177&amp;$Q177&amp;UPPER(TEXT(BI$4,"MMMMYYYY"))&amp;$Z177,IF($W$1="Pesos CLP",S!$AD:$AD,S!$AO:$AO)),0)</f>
        <v>0</v>
      </c>
      <c r="BJ177" s="19">
        <f>IF(OR($I177="REAL",$I177="INCURRIDO"),SUMIF(S!$O:$O,$I177&amp;$O177&amp;$Q177&amp;UPPER(TEXT(BJ$4,"MMMMYYYY"))&amp;$Z177,IF($W$1="Pesos CLP",S!$AD:$AD,S!$AO:$AO)),0)</f>
        <v>0</v>
      </c>
      <c r="BK177" s="19">
        <f>IF(OR($I177="REAL",$I177="INCURRIDO"),SUMIF(S!$O:$O,$I177&amp;$O177&amp;$Q177&amp;UPPER(TEXT(BK$4,"MMMMYYYY"))&amp;$Z177,IF($W$1="Pesos CLP",S!$AD:$AD,S!$AO:$AO)),0)</f>
        <v>0</v>
      </c>
      <c r="BL177" s="19">
        <f>IF(OR($I177="REAL",$I177="INCURRIDO"),SUMIF(S!$O:$O,$I177&amp;$O177&amp;$Q177&amp;UPPER(TEXT(BL$4,"MMMMYYYY"))&amp;$Z177,IF($W$1="Pesos CLP",S!$AD:$AD,S!$AO:$AO)),0)</f>
        <v>0</v>
      </c>
      <c r="BM177" s="19">
        <f>IF(OR($I177="REAL",$I177="INCURRIDO"),SUMIF(S!$O:$O,$I177&amp;$O177&amp;$Q177&amp;UPPER(TEXT(BM$4,"MMMMYYYY"))&amp;$Z177,IF($W$1="Pesos CLP",S!$AD:$AD,S!$AO:$AO)),0)</f>
        <v>0</v>
      </c>
      <c r="BN177" s="19">
        <f>IF(OR($I177="REAL",$I177="INCURRIDO"),SUMIF(S!$O:$O,$I177&amp;$O177&amp;$Q177&amp;UPPER(TEXT(BN$4,"MMMMYYYY"))&amp;$Z177,IF($W$1="Pesos CLP",S!$AD:$AD,S!$AO:$AO)),0)</f>
        <v>0</v>
      </c>
      <c r="BO177" s="19">
        <f>IF(OR($I177="REAL",$I177="INCURRIDO"),SUMIF(S!$O:$O,$I177&amp;$O177&amp;$Q177&amp;UPPER(TEXT(BO$4,"MMMMYYYY"))&amp;$Z177,IF($W$1="Pesos CLP",S!$AD:$AD,S!$AO:$AO)),0)</f>
        <v>0</v>
      </c>
      <c r="BP177" s="19">
        <f>IF(OR($I177="REAL",$I177="INCURRIDO"),SUMIF(S!$O:$O,$I177&amp;$O177&amp;$Q177&amp;UPPER(TEXT(BP$4,"MMMMYYYY"))&amp;$Z177,IF($W$1="Pesos CLP",S!$AD:$AD,S!$AO:$AO)),0)</f>
        <v>0</v>
      </c>
      <c r="BQ177" s="19">
        <f>IF(OR($I177="REAL",$I177="INCURRIDO"),SUMIF(S!$O:$O,$I177&amp;$O177&amp;$Q177&amp;UPPER(TEXT(BQ$4,"MMMMYYYY"))&amp;$Z177,IF($W$1="Pesos CLP",S!$AD:$AD,S!$AO:$AO)),0)</f>
        <v>0</v>
      </c>
      <c r="BR177" s="19">
        <f>IF(OR($I177="REAL",$I177="INCURRIDO"),SUMIF(S!$O:$O,$I177&amp;$O177&amp;$Q177&amp;UPPER(TEXT(BR$4,"MMMMYYYY"))&amp;$Z177,IF($W$1="Pesos CLP",S!$AD:$AD,S!$AO:$AO)),0)</f>
        <v>0</v>
      </c>
      <c r="BS177" s="19">
        <f>IF(OR($I177="REAL",$I177="INCURRIDO"),SUMIF(S!$O:$O,$I177&amp;$O177&amp;$Q177&amp;UPPER(TEXT(BS$4,"MMMMYYYY"))&amp;$Z177,IF($W$1="Pesos CLP",S!$AD:$AD,S!$AO:$AO)),0)</f>
        <v>0</v>
      </c>
      <c r="BT177" s="19">
        <f>IF(OR($I177="REAL",$I177="INCURRIDO"),SUMIF(S!$O:$O,$I177&amp;$O177&amp;$Q177&amp;UPPER(TEXT(BT$4,"MMMMYYYY"))&amp;$Z177,IF($W$1="Pesos CLP",S!$AD:$AD,S!$AO:$AO)),0)</f>
        <v>0</v>
      </c>
      <c r="BU177" s="19">
        <f>IF(OR($I177="REAL",$I177="INCURRIDO"),SUMIF(S!$O:$O,$I177&amp;$O177&amp;$Q177&amp;UPPER(TEXT(BU$4,"MMMMYYYY"))&amp;$Z177,IF($W$1="Pesos CLP",S!$AD:$AD,S!$AO:$AO)),0)</f>
        <v>0</v>
      </c>
      <c r="BV177" s="19">
        <f>IF(OR($I177="REAL",$I177="INCURRIDO"),SUMIF(S!$O:$O,$I177&amp;$O177&amp;$Q177&amp;UPPER(TEXT(BV$4,"MMMMYYYY"))&amp;$Z177,IF($W$1="Pesos CLP",S!$AD:$AD,S!$AO:$AO)),0)</f>
        <v>0</v>
      </c>
      <c r="BW177" s="19">
        <f>IF(OR($I177="REAL",$I177="INCURRIDO"),SUMIF(S!$O:$O,$I177&amp;$O177&amp;$Q177&amp;UPPER(TEXT(BW$4,"MMMMYYYY"))&amp;$Z177,IF($W$1="Pesos CLP",S!$AD:$AD,S!$AO:$AO)),0)</f>
        <v>0</v>
      </c>
      <c r="BX177" s="19">
        <f>IF(OR($I177="REAL",$I177="INCURRIDO"),SUMIF(S!$O:$O,$I177&amp;$O177&amp;$Q177&amp;UPPER(TEXT(BX$4,"MMMMYYYY"))&amp;$Z177,IF($W$1="Pesos CLP",S!$AD:$AD,S!$AO:$AO)),0)</f>
        <v>0</v>
      </c>
      <c r="BY177" s="19">
        <f>IF(OR($I177="REAL",$I177="INCURRIDO"),SUMIF(S!$O:$O,$I177&amp;$O177&amp;$Q177&amp;UPPER(TEXT(BY$4,"MMMMYYYY"))&amp;$Z177,IF($W$1="Pesos CLP",S!$AD:$AD,S!$AO:$AO)),0)</f>
        <v>0</v>
      </c>
      <c r="BZ177" s="19">
        <f>IF(OR($I177="REAL",$I177="INCURRIDO"),SUMIF(S!$O:$O,$I177&amp;$O177&amp;$Q177&amp;UPPER(TEXT(BZ$4,"MMMMYYYY"))&amp;$Z177,IF($W$1="Pesos CLP",S!$AD:$AD,S!$AO:$AO)),0)</f>
        <v>0</v>
      </c>
      <c r="CA177" s="19">
        <f>IF(OR($I177="REAL",$I177="INCURRIDO"),SUMIF(S!$O:$O,$I177&amp;$O177&amp;$Q177&amp;UPPER(TEXT(CA$4,"MMMMYYYY"))&amp;$Z177,IF($W$1="Pesos CLP",S!$AD:$AD,S!$AO:$AO)),0)</f>
        <v>0</v>
      </c>
      <c r="CB177" s="19">
        <f>IF(OR($I177="REAL",$I177="INCURRIDO"),SUMIF(S!$O:$O,$I177&amp;$O177&amp;$Q177&amp;UPPER(TEXT(CB$4,"MMMMYYYY"))&amp;$Z177,IF($W$1="Pesos CLP",S!$AD:$AD,S!$AO:$AO)),0)</f>
        <v>0</v>
      </c>
      <c r="CC177" s="19">
        <f>IF(OR($I177="REAL",$I177="INCURRIDO"),SUMIF(S!$O:$O,$I177&amp;$O177&amp;$Q177&amp;UPPER(TEXT(CC$4,"MMMMYYYY"))&amp;$Z177,IF($W$1="Pesos CLP",S!$AD:$AD,S!$AO:$AO)),0)</f>
        <v>0</v>
      </c>
      <c r="CD177" s="19">
        <f>IF(OR($I177="REAL",$I177="INCURRIDO"),SUMIF(S!$O:$O,$I177&amp;$O177&amp;$Q177&amp;UPPER(TEXT(CD$4,"MMMMYYYY"))&amp;$Z177,IF($W$1="Pesos CLP",S!$AD:$AD,S!$AO:$AO)),0)</f>
        <v>0</v>
      </c>
      <c r="CE177" s="19">
        <f>IF(OR($I177="REAL",$I177="INCURRIDO"),SUMIF(S!$O:$O,$I177&amp;$O177&amp;$Q177&amp;UPPER(TEXT(CE$4,"MMMMYYYY"))&amp;$Z177,IF($W$1="Pesos CLP",S!$AD:$AD,S!$AO:$AO)),0)</f>
        <v>0</v>
      </c>
      <c r="CF177" s="19">
        <f>IF(OR($I177="REAL",$I177="INCURRIDO"),SUMIF(S!$O:$O,$I177&amp;$O177&amp;$Q177&amp;UPPER(TEXT(CF$4,"MMMMYYYY"))&amp;$Z177,IF($W$1="Pesos CLP",S!$AD:$AD,S!$AO:$AO)),0)</f>
        <v>0</v>
      </c>
      <c r="CG177" s="19">
        <f>IF(OR($I177="REAL",$I177="INCURRIDO"),SUMIF(S!$O:$O,$I177&amp;$O177&amp;$Q177&amp;UPPER(TEXT(CG$4,"MMMMYYYY"))&amp;$Z177,IF($W$1="Pesos CLP",S!$AD:$AD,S!$AO:$AO)),0)</f>
        <v>0</v>
      </c>
      <c r="CH177" s="19">
        <f>IF(OR($I177="REAL",$I177="INCURRIDO"),SUMIF(S!$O:$O,$I177&amp;$O177&amp;$Q177&amp;UPPER(TEXT(CH$4,"MMMMYYYY"))&amp;$Z177,IF($W$1="Pesos CLP",S!$AD:$AD,S!$AO:$AO)),0)</f>
        <v>0</v>
      </c>
      <c r="CI177" s="19">
        <f>IF(OR($I177="REAL",$I177="INCURRIDO"),SUMIF(S!$O:$O,$I177&amp;$O177&amp;$Q177&amp;UPPER(TEXT(CI$4,"MMMMYYYY"))&amp;$Z177,IF($W$1="Pesos CLP",S!$AD:$AD,S!$AO:$AO)),0)</f>
        <v>0</v>
      </c>
      <c r="CJ177" s="19">
        <f>IF(OR($I177="REAL",$I177="INCURRIDO"),SUMIF(S!$O:$O,$I177&amp;$O177&amp;$Q177&amp;UPPER(TEXT(CJ$4,"MMMMYYYY"))&amp;$Z177,IF($W$1="Pesos CLP",S!$AD:$AD,S!$AO:$AO)),0)</f>
        <v>0</v>
      </c>
      <c r="CK177" s="378">
        <f t="shared" si="163"/>
        <v>0</v>
      </c>
      <c r="CL177" s="378">
        <f t="shared" si="163"/>
        <v>0</v>
      </c>
      <c r="CM177" s="378">
        <f t="shared" si="163"/>
        <v>0</v>
      </c>
      <c r="CN177" s="378">
        <f t="shared" si="163"/>
        <v>0</v>
      </c>
      <c r="CO177" s="378">
        <f t="shared" si="163"/>
        <v>0</v>
      </c>
      <c r="CP177" s="378">
        <f t="shared" si="163"/>
        <v>0</v>
      </c>
      <c r="CQ177" s="378">
        <f t="shared" si="163"/>
        <v>0</v>
      </c>
      <c r="CR177" s="378">
        <f t="shared" si="163"/>
        <v>0</v>
      </c>
      <c r="CS177" s="378">
        <f t="shared" si="164"/>
        <v>0</v>
      </c>
      <c r="CT177" s="378">
        <f t="shared" si="164"/>
        <v>0</v>
      </c>
      <c r="CU177" s="378">
        <f t="shared" si="164"/>
        <v>0</v>
      </c>
      <c r="CV177" s="378">
        <f t="shared" si="164"/>
        <v>0</v>
      </c>
      <c r="CW177" s="378">
        <f t="shared" si="164"/>
        <v>5086.6412994148477</v>
      </c>
      <c r="CX177" s="378">
        <f t="shared" si="164"/>
        <v>5631.6385814950108</v>
      </c>
      <c r="CY177" s="378">
        <f t="shared" si="164"/>
        <v>5449.9728208016222</v>
      </c>
      <c r="CZ177" s="378">
        <f t="shared" si="164"/>
        <v>0</v>
      </c>
      <c r="DA177" s="378">
        <f t="shared" si="164"/>
        <v>0</v>
      </c>
      <c r="DB177" s="378">
        <f t="shared" si="164"/>
        <v>0</v>
      </c>
      <c r="DC177" s="378">
        <f t="shared" si="165"/>
        <v>0</v>
      </c>
      <c r="DD177" s="378">
        <f t="shared" si="165"/>
        <v>0</v>
      </c>
      <c r="DE177" s="378">
        <f t="shared" si="165"/>
        <v>0</v>
      </c>
      <c r="DF177" s="378">
        <f t="shared" si="165"/>
        <v>0</v>
      </c>
      <c r="DG177" s="378">
        <f t="shared" si="165"/>
        <v>0</v>
      </c>
      <c r="DH177" s="378">
        <f t="shared" si="165"/>
        <v>0</v>
      </c>
      <c r="DI177" s="378">
        <f t="shared" si="165"/>
        <v>0</v>
      </c>
      <c r="DJ177" s="378">
        <f t="shared" si="165"/>
        <v>0</v>
      </c>
      <c r="DK177" s="378">
        <f t="shared" si="165"/>
        <v>0</v>
      </c>
      <c r="DL177" s="378">
        <f t="shared" si="165"/>
        <v>0</v>
      </c>
      <c r="DM177" s="378">
        <f t="shared" si="165"/>
        <v>0</v>
      </c>
      <c r="DN177" s="378">
        <f t="shared" si="160"/>
        <v>0</v>
      </c>
      <c r="DO177" s="378">
        <f t="shared" si="160"/>
        <v>0</v>
      </c>
      <c r="DP177" s="378">
        <f t="shared" si="160"/>
        <v>0</v>
      </c>
      <c r="DQ177" s="378">
        <f t="shared" si="160"/>
        <v>0</v>
      </c>
      <c r="DR177" s="378">
        <f t="shared" si="160"/>
        <v>0</v>
      </c>
      <c r="DS177" s="378">
        <f t="shared" si="160"/>
        <v>0</v>
      </c>
      <c r="DT177" s="378">
        <f t="shared" si="160"/>
        <v>0</v>
      </c>
      <c r="DU177" s="378">
        <f t="shared" si="160"/>
        <v>0</v>
      </c>
      <c r="DV177" s="378">
        <f t="shared" si="160"/>
        <v>0</v>
      </c>
      <c r="DW177" s="378">
        <f t="shared" si="160"/>
        <v>0</v>
      </c>
      <c r="DX177" s="378">
        <f t="shared" si="161"/>
        <v>0</v>
      </c>
      <c r="DY177" s="378">
        <f t="shared" si="161"/>
        <v>0</v>
      </c>
      <c r="DZ177" s="378">
        <f t="shared" si="161"/>
        <v>0</v>
      </c>
      <c r="EA177" s="378">
        <f t="shared" si="161"/>
        <v>0</v>
      </c>
      <c r="EB177" s="378">
        <f t="shared" si="161"/>
        <v>0</v>
      </c>
      <c r="EC177" s="378">
        <f t="shared" si="161"/>
        <v>0</v>
      </c>
      <c r="ED177" s="378">
        <f t="shared" si="161"/>
        <v>0</v>
      </c>
      <c r="EE177" s="378">
        <f t="shared" si="161"/>
        <v>0</v>
      </c>
      <c r="EF177" s="378">
        <f t="shared" si="161"/>
        <v>0</v>
      </c>
      <c r="EG177" s="378">
        <f t="shared" si="161"/>
        <v>0</v>
      </c>
      <c r="EH177" s="378">
        <f t="shared" si="162"/>
        <v>0</v>
      </c>
      <c r="EI177" s="378">
        <f t="shared" si="162"/>
        <v>0</v>
      </c>
      <c r="EJ177" s="378">
        <f t="shared" si="162"/>
        <v>0</v>
      </c>
      <c r="EK177" s="378">
        <f t="shared" si="162"/>
        <v>0</v>
      </c>
      <c r="EL177" s="378">
        <f t="shared" si="162"/>
        <v>0</v>
      </c>
      <c r="EM177" s="378">
        <f t="shared" si="162"/>
        <v>0</v>
      </c>
      <c r="EN177" s="378">
        <f t="shared" si="162"/>
        <v>0</v>
      </c>
      <c r="EO177" s="378">
        <f t="shared" si="162"/>
        <v>0</v>
      </c>
      <c r="EP177" s="378">
        <f t="shared" si="162"/>
        <v>0</v>
      </c>
      <c r="EQ177" s="378">
        <f t="shared" si="162"/>
        <v>0</v>
      </c>
    </row>
    <row r="178" spans="1:147" x14ac:dyDescent="0.3">
      <c r="A178" s="368"/>
      <c r="B178" s="368"/>
      <c r="C178" s="368"/>
      <c r="D178" s="368">
        <f t="shared" si="136"/>
        <v>1.0658056259248334</v>
      </c>
      <c r="E178" s="368" t="str">
        <f>VLOOKUP(TEXT(Z178,0),'G2'!B:D,3,0)</f>
        <v>ME</v>
      </c>
      <c r="F178" s="816">
        <f t="shared" si="135"/>
        <v>0</v>
      </c>
      <c r="G178" s="755">
        <f t="shared" si="137"/>
        <v>0</v>
      </c>
      <c r="H178" s="756" t="s">
        <v>1190</v>
      </c>
      <c r="I178" s="370" t="s">
        <v>93</v>
      </c>
      <c r="J178" s="370" t="s">
        <v>22</v>
      </c>
      <c r="K178" s="368">
        <v>510113</v>
      </c>
      <c r="L178" s="368" t="s">
        <v>619</v>
      </c>
      <c r="M178" s="369"/>
      <c r="N178" s="370" t="s">
        <v>1079</v>
      </c>
      <c r="O178" s="370" t="s">
        <v>621</v>
      </c>
      <c r="P178" s="643" t="s">
        <v>1166</v>
      </c>
      <c r="Q178" s="370" t="s">
        <v>695</v>
      </c>
      <c r="R178" s="370" t="s">
        <v>273</v>
      </c>
      <c r="S178" s="376">
        <v>1</v>
      </c>
      <c r="T178" s="720">
        <v>46784</v>
      </c>
      <c r="U178" s="720">
        <v>46873</v>
      </c>
      <c r="V178" s="373">
        <v>3</v>
      </c>
      <c r="W178" s="374">
        <v>26615902.424016699</v>
      </c>
      <c r="X178" s="17" cm="1">
        <f t="array" ref="X178">+IF($W$1="Pesos CLP",W178,W178/TC)*MB_24A25</f>
        <v>30346.694791024118</v>
      </c>
      <c r="Y178" s="18">
        <f t="shared" si="166"/>
        <v>30346.694791024122</v>
      </c>
      <c r="Z178">
        <v>91243120</v>
      </c>
      <c r="AA178" s="19">
        <f>IF(OR($I178="REAL",$I178="INCURRIDO"),SUMIF(S!$O:$O,$I178&amp;$O178&amp;$Q178&amp;UPPER(TEXT(AA$4,"MMMMYYYY"))&amp;$Z178,IF($W$1="Pesos CLP",S!$AD:$AD,S!$AO:$AO)),0)</f>
        <v>0</v>
      </c>
      <c r="AB178" s="19">
        <f>IF(OR($I178="REAL",$I178="INCURRIDO"),SUMIF(S!$O:$O,$I178&amp;$O178&amp;$Q178&amp;UPPER(TEXT(AB$4,"MMMMYYYY"))&amp;$Z178,IF($W$1="Pesos CLP",S!$AD:$AD,S!$AO:$AO)),0)</f>
        <v>0</v>
      </c>
      <c r="AC178" s="19">
        <f>IF(OR($I178="REAL",$I178="INCURRIDO"),SUMIF(S!$O:$O,$I178&amp;$O178&amp;$Q178&amp;UPPER(TEXT(AC$4,"MMMMYYYY"))&amp;$Z178,IF($W$1="Pesos CLP",S!$AD:$AD,S!$AO:$AO)),0)</f>
        <v>0</v>
      </c>
      <c r="AD178" s="19">
        <f>IF(OR($I178="REAL",$I178="INCURRIDO"),SUMIF(S!$O:$O,$I178&amp;$O178&amp;$Q178&amp;UPPER(TEXT(AD$4,"MMMMYYYY"))&amp;$Z178,IF($W$1="Pesos CLP",S!$AD:$AD,S!$AO:$AO)),0)</f>
        <v>0</v>
      </c>
      <c r="AE178" s="19">
        <f>IF(OR($I178="REAL",$I178="INCURRIDO"),SUMIF(S!$O:$O,$I178&amp;$O178&amp;$Q178&amp;UPPER(TEXT(AE$4,"MMMMYYYY"))&amp;$Z178,IF($W$1="Pesos CLP",S!$AD:$AD,S!$AO:$AO)),0)</f>
        <v>0</v>
      </c>
      <c r="AF178" s="19">
        <f>IF(OR($I178="REAL",$I178="INCURRIDO"),SUMIF(S!$O:$O,$I178&amp;$O178&amp;$Q178&amp;UPPER(TEXT(AF$4,"MMMMYYYY"))&amp;$Z178,IF($W$1="Pesos CLP",S!$AD:$AD,S!$AO:$AO)),0)</f>
        <v>0</v>
      </c>
      <c r="AG178" s="19">
        <f>IF(OR($I178="REAL",$I178="INCURRIDO"),SUMIF(S!$O:$O,$I178&amp;$O178&amp;$Q178&amp;UPPER(TEXT(AG$4,"MMMMYYYY"))&amp;$Z178,IF($W$1="Pesos CLP",S!$AD:$AD,S!$AO:$AO)),0)</f>
        <v>0</v>
      </c>
      <c r="AH178" s="19">
        <f>IF(OR($I178="REAL",$I178="INCURRIDO"),SUMIF(S!$O:$O,$I178&amp;$O178&amp;$Q178&amp;UPPER(TEXT(AH$4,"MMMMYYYY"))&amp;$Z178,IF($W$1="Pesos CLP",S!$AD:$AD,S!$AO:$AO)),0)</f>
        <v>0</v>
      </c>
      <c r="AI178" s="19">
        <f>IF(OR($I178="REAL",$I178="INCURRIDO"),SUMIF(S!$O:$O,$I178&amp;$O178&amp;$Q178&amp;UPPER(TEXT(AI$4,"MMMMYYYY"))&amp;$Z178,IF($W$1="Pesos CLP",S!$AD:$AD,S!$AO:$AO)),0)</f>
        <v>0</v>
      </c>
      <c r="AJ178" s="19">
        <f>IF(OR($I178="REAL",$I178="INCURRIDO"),SUMIF(S!$O:$O,$I178&amp;$O178&amp;$Q178&amp;UPPER(TEXT(AJ$4,"MMMMYYYY"))&amp;$Z178,IF($W$1="Pesos CLP",S!$AD:$AD,S!$AO:$AO)),0)</f>
        <v>0</v>
      </c>
      <c r="AK178" s="19">
        <f>IF(OR($I178="REAL",$I178="INCURRIDO"),SUMIF(S!$O:$O,$I178&amp;$O178&amp;$Q178&amp;UPPER(TEXT(AK$4,"MMMMYYYY"))&amp;$Z178,IF($W$1="Pesos CLP",S!$AD:$AD,S!$AO:$AO)),0)</f>
        <v>0</v>
      </c>
      <c r="AL178" s="19">
        <f>IF(OR($I178="REAL",$I178="INCURRIDO"),SUMIF(S!$O:$O,$I178&amp;$O178&amp;$Q178&amp;UPPER(TEXT(AL$4,"MMMMYYYY"))&amp;$Z178,IF($W$1="Pesos CLP",S!$AD:$AD,S!$AO:$AO)),0)</f>
        <v>0</v>
      </c>
      <c r="AM178" s="19">
        <f>IF(OR($I178="REAL",$I178="INCURRIDO"),SUMIF(S!$O:$O,$I178&amp;$O178&amp;$Q178&amp;UPPER(TEXT(AM$4,"MMMMYYYY"))&amp;$Z178,IF($W$1="Pesos CLP",S!$AD:$AD,S!$AO:$AO)),0)</f>
        <v>0</v>
      </c>
      <c r="AN178" s="19">
        <f>IF(OR($I178="REAL",$I178="INCURRIDO"),SUMIF(S!$O:$O,$I178&amp;$O178&amp;$Q178&amp;UPPER(TEXT(AN$4,"MMMMYYYY"))&amp;$Z178,IF($W$1="Pesos CLP",S!$AD:$AD,S!$AO:$AO)),0)</f>
        <v>0</v>
      </c>
      <c r="AO178" s="19">
        <f>IF(OR($I178="REAL",$I178="INCURRIDO"),SUMIF(S!$O:$O,$I178&amp;$O178&amp;$Q178&amp;UPPER(TEXT(AO$4,"MMMMYYYY"))&amp;$Z178,IF($W$1="Pesos CLP",S!$AD:$AD,S!$AO:$AO)),0)</f>
        <v>0</v>
      </c>
      <c r="AP178" s="19">
        <f>IF(OR($I178="REAL",$I178="INCURRIDO"),SUMIF(S!$O:$O,$I178&amp;$O178&amp;$Q178&amp;UPPER(TEXT(AP$4,"MMMMYYYY"))&amp;$Z178,IF($W$1="Pesos CLP",S!$AD:$AD,S!$AO:$AO)),0)</f>
        <v>0</v>
      </c>
      <c r="AQ178" s="19">
        <f>IF(OR($I178="REAL",$I178="INCURRIDO"),SUMIF(S!$O:$O,$I178&amp;$O178&amp;$Q178&amp;UPPER(TEXT(AQ$4,"MMMMYYYY"))&amp;$Z178,IF($W$1="Pesos CLP",S!$AD:$AD,S!$AO:$AO)),0)</f>
        <v>0</v>
      </c>
      <c r="AR178" s="19">
        <f>IF(OR($I178="REAL",$I178="INCURRIDO"),SUMIF(S!$O:$O,$I178&amp;$O178&amp;$Q178&amp;UPPER(TEXT(AR$4,"MMMMYYYY"))&amp;$Z178,IF($W$1="Pesos CLP",S!$AD:$AD,S!$AO:$AO)),0)</f>
        <v>0</v>
      </c>
      <c r="AS178" s="19">
        <f>IF(OR($I178="REAL",$I178="INCURRIDO"),SUMIF(S!$O:$O,$I178&amp;$O178&amp;$Q178&amp;UPPER(TEXT(AS$4,"MMMMYYYY"))&amp;$Z178,IF($W$1="Pesos CLP",S!$AD:$AD,S!$AO:$AO)),0)</f>
        <v>0</v>
      </c>
      <c r="AT178" s="19">
        <f>IF(OR($I178="REAL",$I178="INCURRIDO"),SUMIF(S!$O:$O,$I178&amp;$O178&amp;$Q178&amp;UPPER(TEXT(AT$4,"MMMMYYYY"))&amp;$Z178,IF($W$1="Pesos CLP",S!$AD:$AD,S!$AO:$AO)),0)</f>
        <v>0</v>
      </c>
      <c r="AU178" s="19">
        <f>IF(OR($I178="REAL",$I178="INCURRIDO"),SUMIF(S!$O:$O,$I178&amp;$O178&amp;$Q178&amp;UPPER(TEXT(AU$4,"MMMMYYYY"))&amp;$Z178,IF($W$1="Pesos CLP",S!$AD:$AD,S!$AO:$AO)),0)</f>
        <v>0</v>
      </c>
      <c r="AV178" s="19">
        <f>IF(OR($I178="REAL",$I178="INCURRIDO"),SUMIF(S!$O:$O,$I178&amp;$O178&amp;$Q178&amp;UPPER(TEXT(AV$4,"MMMMYYYY"))&amp;$Z178,IF($W$1="Pesos CLP",S!$AD:$AD,S!$AO:$AO)),0)</f>
        <v>0</v>
      </c>
      <c r="AW178" s="19">
        <f>IF(OR($I178="REAL",$I178="INCURRIDO"),SUMIF(S!$O:$O,$I178&amp;$O178&amp;$Q178&amp;UPPER(TEXT(AW$4,"MMMMYYYY"))&amp;$Z178,IF($W$1="Pesos CLP",S!$AD:$AD,S!$AO:$AO)),0)</f>
        <v>0</v>
      </c>
      <c r="AX178" s="19">
        <f>IF(OR($I178="REAL",$I178="INCURRIDO"),SUMIF(S!$O:$O,$I178&amp;$O178&amp;$Q178&amp;UPPER(TEXT(AX$4,"MMMMYYYY"))&amp;$Z178,IF($W$1="Pesos CLP",S!$AD:$AD,S!$AO:$AO)),0)</f>
        <v>0</v>
      </c>
      <c r="AY178" s="19">
        <f>IF(OR($I178="REAL",$I178="INCURRIDO"),SUMIF(S!$O:$O,$I178&amp;$O178&amp;$Q178&amp;UPPER(TEXT(AY$4,"MMMMYYYY"))&amp;$Z178,IF($W$1="Pesos CLP",S!$AD:$AD,S!$AO:$AO)),0)</f>
        <v>0</v>
      </c>
      <c r="AZ178" s="19">
        <f>IF(OR($I178="REAL",$I178="INCURRIDO"),SUMIF(S!$O:$O,$I178&amp;$O178&amp;$Q178&amp;UPPER(TEXT(AZ$4,"MMMMYYYY"))&amp;$Z178,IF($W$1="Pesos CLP",S!$AD:$AD,S!$AO:$AO)),0)</f>
        <v>0</v>
      </c>
      <c r="BA178" s="19">
        <f>IF(OR($I178="REAL",$I178="INCURRIDO"),SUMIF(S!$O:$O,$I178&amp;$O178&amp;$Q178&amp;UPPER(TEXT(BA$4,"MMMMYYYY"))&amp;$Z178,IF($W$1="Pesos CLP",S!$AD:$AD,S!$AO:$AO)),0)</f>
        <v>0</v>
      </c>
      <c r="BB178" s="19">
        <f>IF(OR($I178="REAL",$I178="INCURRIDO"),SUMIF(S!$O:$O,$I178&amp;$O178&amp;$Q178&amp;UPPER(TEXT(BB$4,"MMMMYYYY"))&amp;$Z178,IF($W$1="Pesos CLP",S!$AD:$AD,S!$AO:$AO)),0)</f>
        <v>0</v>
      </c>
      <c r="BC178" s="19">
        <f>IF(OR($I178="REAL",$I178="INCURRIDO"),SUMIF(S!$O:$O,$I178&amp;$O178&amp;$Q178&amp;UPPER(TEXT(BC$4,"MMMMYYYY"))&amp;$Z178,IF($W$1="Pesos CLP",S!$AD:$AD,S!$AO:$AO)),0)</f>
        <v>0</v>
      </c>
      <c r="BD178" s="19">
        <f>IF(OR($I178="REAL",$I178="INCURRIDO"),SUMIF(S!$O:$O,$I178&amp;$O178&amp;$Q178&amp;UPPER(TEXT(BD$4,"MMMMYYYY"))&amp;$Z178,IF($W$1="Pesos CLP",S!$AD:$AD,S!$AO:$AO)),0)</f>
        <v>0</v>
      </c>
      <c r="BE178" s="19">
        <f>IF(OR($I178="REAL",$I178="INCURRIDO"),SUMIF(S!$O:$O,$I178&amp;$O178&amp;$Q178&amp;UPPER(TEXT(BE$4,"MMMMYYYY"))&amp;$Z178,IF($W$1="Pesos CLP",S!$AD:$AD,S!$AO:$AO)),0)</f>
        <v>0</v>
      </c>
      <c r="BF178" s="19">
        <f>IF(OR($I178="REAL",$I178="INCURRIDO"),SUMIF(S!$O:$O,$I178&amp;$O178&amp;$Q178&amp;UPPER(TEXT(BF$4,"MMMMYYYY"))&amp;$Z178,IF($W$1="Pesos CLP",S!$AD:$AD,S!$AO:$AO)),0)</f>
        <v>0</v>
      </c>
      <c r="BG178" s="19">
        <f>IF(OR($I178="REAL",$I178="INCURRIDO"),SUMIF(S!$O:$O,$I178&amp;$O178&amp;$Q178&amp;UPPER(TEXT(BG$4,"MMMMYYYY"))&amp;$Z178,IF($W$1="Pesos CLP",S!$AD:$AD,S!$AO:$AO)),0)</f>
        <v>0</v>
      </c>
      <c r="BH178" s="19">
        <f>IF(OR($I178="REAL",$I178="INCURRIDO"),SUMIF(S!$O:$O,$I178&amp;$O178&amp;$Q178&amp;UPPER(TEXT(BH$4,"MMMMYYYY"))&amp;$Z178,IF($W$1="Pesos CLP",S!$AD:$AD,S!$AO:$AO)),0)</f>
        <v>0</v>
      </c>
      <c r="BI178" s="19">
        <f>IF(OR($I178="REAL",$I178="INCURRIDO"),SUMIF(S!$O:$O,$I178&amp;$O178&amp;$Q178&amp;UPPER(TEXT(BI$4,"MMMMYYYY"))&amp;$Z178,IF($W$1="Pesos CLP",S!$AD:$AD,S!$AO:$AO)),0)</f>
        <v>0</v>
      </c>
      <c r="BJ178" s="19">
        <f>IF(OR($I178="REAL",$I178="INCURRIDO"),SUMIF(S!$O:$O,$I178&amp;$O178&amp;$Q178&amp;UPPER(TEXT(BJ$4,"MMMMYYYY"))&amp;$Z178,IF($W$1="Pesos CLP",S!$AD:$AD,S!$AO:$AO)),0)</f>
        <v>0</v>
      </c>
      <c r="BK178" s="19">
        <f>IF(OR($I178="REAL",$I178="INCURRIDO"),SUMIF(S!$O:$O,$I178&amp;$O178&amp;$Q178&amp;UPPER(TEXT(BK$4,"MMMMYYYY"))&amp;$Z178,IF($W$1="Pesos CLP",S!$AD:$AD,S!$AO:$AO)),0)</f>
        <v>0</v>
      </c>
      <c r="BL178" s="19">
        <f>IF(OR($I178="REAL",$I178="INCURRIDO"),SUMIF(S!$O:$O,$I178&amp;$O178&amp;$Q178&amp;UPPER(TEXT(BL$4,"MMMMYYYY"))&amp;$Z178,IF($W$1="Pesos CLP",S!$AD:$AD,S!$AO:$AO)),0)</f>
        <v>0</v>
      </c>
      <c r="BM178" s="19">
        <f>IF(OR($I178="REAL",$I178="INCURRIDO"),SUMIF(S!$O:$O,$I178&amp;$O178&amp;$Q178&amp;UPPER(TEXT(BM$4,"MMMMYYYY"))&amp;$Z178,IF($W$1="Pesos CLP",S!$AD:$AD,S!$AO:$AO)),0)</f>
        <v>0</v>
      </c>
      <c r="BN178" s="19">
        <f>IF(OR($I178="REAL",$I178="INCURRIDO"),SUMIF(S!$O:$O,$I178&amp;$O178&amp;$Q178&amp;UPPER(TEXT(BN$4,"MMMMYYYY"))&amp;$Z178,IF($W$1="Pesos CLP",S!$AD:$AD,S!$AO:$AO)),0)</f>
        <v>0</v>
      </c>
      <c r="BO178" s="19">
        <f>IF(OR($I178="REAL",$I178="INCURRIDO"),SUMIF(S!$O:$O,$I178&amp;$O178&amp;$Q178&amp;UPPER(TEXT(BO$4,"MMMMYYYY"))&amp;$Z178,IF($W$1="Pesos CLP",S!$AD:$AD,S!$AO:$AO)),0)</f>
        <v>0</v>
      </c>
      <c r="BP178" s="19">
        <f>IF(OR($I178="REAL",$I178="INCURRIDO"),SUMIF(S!$O:$O,$I178&amp;$O178&amp;$Q178&amp;UPPER(TEXT(BP$4,"MMMMYYYY"))&amp;$Z178,IF($W$1="Pesos CLP",S!$AD:$AD,S!$AO:$AO)),0)</f>
        <v>0</v>
      </c>
      <c r="BQ178" s="19">
        <f>IF(OR($I178="REAL",$I178="INCURRIDO"),SUMIF(S!$O:$O,$I178&amp;$O178&amp;$Q178&amp;UPPER(TEXT(BQ$4,"MMMMYYYY"))&amp;$Z178,IF($W$1="Pesos CLP",S!$AD:$AD,S!$AO:$AO)),0)</f>
        <v>0</v>
      </c>
      <c r="BR178" s="19">
        <f>IF(OR($I178="REAL",$I178="INCURRIDO"),SUMIF(S!$O:$O,$I178&amp;$O178&amp;$Q178&amp;UPPER(TEXT(BR$4,"MMMMYYYY"))&amp;$Z178,IF($W$1="Pesos CLP",S!$AD:$AD,S!$AO:$AO)),0)</f>
        <v>0</v>
      </c>
      <c r="BS178" s="19">
        <f>IF(OR($I178="REAL",$I178="INCURRIDO"),SUMIF(S!$O:$O,$I178&amp;$O178&amp;$Q178&amp;UPPER(TEXT(BS$4,"MMMMYYYY"))&amp;$Z178,IF($W$1="Pesos CLP",S!$AD:$AD,S!$AO:$AO)),0)</f>
        <v>0</v>
      </c>
      <c r="BT178" s="19">
        <f>IF(OR($I178="REAL",$I178="INCURRIDO"),SUMIF(S!$O:$O,$I178&amp;$O178&amp;$Q178&amp;UPPER(TEXT(BT$4,"MMMMYYYY"))&amp;$Z178,IF($W$1="Pesos CLP",S!$AD:$AD,S!$AO:$AO)),0)</f>
        <v>0</v>
      </c>
      <c r="BU178" s="19">
        <f>IF(OR($I178="REAL",$I178="INCURRIDO"),SUMIF(S!$O:$O,$I178&amp;$O178&amp;$Q178&amp;UPPER(TEXT(BU$4,"MMMMYYYY"))&amp;$Z178,IF($W$1="Pesos CLP",S!$AD:$AD,S!$AO:$AO)),0)</f>
        <v>0</v>
      </c>
      <c r="BV178" s="19">
        <f>IF(OR($I178="REAL",$I178="INCURRIDO"),SUMIF(S!$O:$O,$I178&amp;$O178&amp;$Q178&amp;UPPER(TEXT(BV$4,"MMMMYYYY"))&amp;$Z178,IF($W$1="Pesos CLP",S!$AD:$AD,S!$AO:$AO)),0)</f>
        <v>0</v>
      </c>
      <c r="BW178" s="19">
        <f>IF(OR($I178="REAL",$I178="INCURRIDO"),SUMIF(S!$O:$O,$I178&amp;$O178&amp;$Q178&amp;UPPER(TEXT(BW$4,"MMMMYYYY"))&amp;$Z178,IF($W$1="Pesos CLP",S!$AD:$AD,S!$AO:$AO)),0)</f>
        <v>0</v>
      </c>
      <c r="BX178" s="19">
        <f>IF(OR($I178="REAL",$I178="INCURRIDO"),SUMIF(S!$O:$O,$I178&amp;$O178&amp;$Q178&amp;UPPER(TEXT(BX$4,"MMMMYYYY"))&amp;$Z178,IF($W$1="Pesos CLP",S!$AD:$AD,S!$AO:$AO)),0)</f>
        <v>0</v>
      </c>
      <c r="BY178" s="19">
        <f>IF(OR($I178="REAL",$I178="INCURRIDO"),SUMIF(S!$O:$O,$I178&amp;$O178&amp;$Q178&amp;UPPER(TEXT(BY$4,"MMMMYYYY"))&amp;$Z178,IF($W$1="Pesos CLP",S!$AD:$AD,S!$AO:$AO)),0)</f>
        <v>0</v>
      </c>
      <c r="BZ178" s="19">
        <f>IF(OR($I178="REAL",$I178="INCURRIDO"),SUMIF(S!$O:$O,$I178&amp;$O178&amp;$Q178&amp;UPPER(TEXT(BZ$4,"MMMMYYYY"))&amp;$Z178,IF($W$1="Pesos CLP",S!$AD:$AD,S!$AO:$AO)),0)</f>
        <v>0</v>
      </c>
      <c r="CA178" s="19">
        <f>IF(OR($I178="REAL",$I178="INCURRIDO"),SUMIF(S!$O:$O,$I178&amp;$O178&amp;$Q178&amp;UPPER(TEXT(CA$4,"MMMMYYYY"))&amp;$Z178,IF($W$1="Pesos CLP",S!$AD:$AD,S!$AO:$AO)),0)</f>
        <v>0</v>
      </c>
      <c r="CB178" s="19">
        <f>IF(OR($I178="REAL",$I178="INCURRIDO"),SUMIF(S!$O:$O,$I178&amp;$O178&amp;$Q178&amp;UPPER(TEXT(CB$4,"MMMMYYYY"))&amp;$Z178,IF($W$1="Pesos CLP",S!$AD:$AD,S!$AO:$AO)),0)</f>
        <v>0</v>
      </c>
      <c r="CC178" s="19">
        <f>IF(OR($I178="REAL",$I178="INCURRIDO"),SUMIF(S!$O:$O,$I178&amp;$O178&amp;$Q178&amp;UPPER(TEXT(CC$4,"MMMMYYYY"))&amp;$Z178,IF($W$1="Pesos CLP",S!$AD:$AD,S!$AO:$AO)),0)</f>
        <v>0</v>
      </c>
      <c r="CD178" s="19">
        <f>IF(OR($I178="REAL",$I178="INCURRIDO"),SUMIF(S!$O:$O,$I178&amp;$O178&amp;$Q178&amp;UPPER(TEXT(CD$4,"MMMMYYYY"))&amp;$Z178,IF($W$1="Pesos CLP",S!$AD:$AD,S!$AO:$AO)),0)</f>
        <v>0</v>
      </c>
      <c r="CE178" s="19">
        <f>IF(OR($I178="REAL",$I178="INCURRIDO"),SUMIF(S!$O:$O,$I178&amp;$O178&amp;$Q178&amp;UPPER(TEXT(CE$4,"MMMMYYYY"))&amp;$Z178,IF($W$1="Pesos CLP",S!$AD:$AD,S!$AO:$AO)),0)</f>
        <v>0</v>
      </c>
      <c r="CF178" s="19">
        <f>IF(OR($I178="REAL",$I178="INCURRIDO"),SUMIF(S!$O:$O,$I178&amp;$O178&amp;$Q178&amp;UPPER(TEXT(CF$4,"MMMMYYYY"))&amp;$Z178,IF($W$1="Pesos CLP",S!$AD:$AD,S!$AO:$AO)),0)</f>
        <v>0</v>
      </c>
      <c r="CG178" s="19">
        <f>IF(OR($I178="REAL",$I178="INCURRIDO"),SUMIF(S!$O:$O,$I178&amp;$O178&amp;$Q178&amp;UPPER(TEXT(CG$4,"MMMMYYYY"))&amp;$Z178,IF($W$1="Pesos CLP",S!$AD:$AD,S!$AO:$AO)),0)</f>
        <v>0</v>
      </c>
      <c r="CH178" s="19">
        <f>IF(OR($I178="REAL",$I178="INCURRIDO"),SUMIF(S!$O:$O,$I178&amp;$O178&amp;$Q178&amp;UPPER(TEXT(CH$4,"MMMMYYYY"))&amp;$Z178,IF($W$1="Pesos CLP",S!$AD:$AD,S!$AO:$AO)),0)</f>
        <v>0</v>
      </c>
      <c r="CI178" s="19">
        <f>IF(OR($I178="REAL",$I178="INCURRIDO"),SUMIF(S!$O:$O,$I178&amp;$O178&amp;$Q178&amp;UPPER(TEXT(CI$4,"MMMMYYYY"))&amp;$Z178,IF($W$1="Pesos CLP",S!$AD:$AD,S!$AO:$AO)),0)</f>
        <v>0</v>
      </c>
      <c r="CJ178" s="19">
        <f>IF(OR($I178="REAL",$I178="INCURRIDO"),SUMIF(S!$O:$O,$I178&amp;$O178&amp;$Q178&amp;UPPER(TEXT(CJ$4,"MMMMYYYY"))&amp;$Z178,IF($W$1="Pesos CLP",S!$AD:$AD,S!$AO:$AO)),0)</f>
        <v>0</v>
      </c>
      <c r="CK178" s="378">
        <f t="shared" si="163"/>
        <v>0</v>
      </c>
      <c r="CL178" s="378">
        <f t="shared" si="163"/>
        <v>0</v>
      </c>
      <c r="CM178" s="378">
        <f t="shared" si="163"/>
        <v>0</v>
      </c>
      <c r="CN178" s="378">
        <f t="shared" si="163"/>
        <v>0</v>
      </c>
      <c r="CO178" s="378">
        <f t="shared" si="163"/>
        <v>0</v>
      </c>
      <c r="CP178" s="378">
        <f t="shared" si="163"/>
        <v>0</v>
      </c>
      <c r="CQ178" s="378">
        <f t="shared" si="163"/>
        <v>0</v>
      </c>
      <c r="CR178" s="378">
        <f t="shared" si="163"/>
        <v>0</v>
      </c>
      <c r="CS178" s="378">
        <f t="shared" si="164"/>
        <v>0</v>
      </c>
      <c r="CT178" s="378">
        <f t="shared" si="164"/>
        <v>0</v>
      </c>
      <c r="CU178" s="378">
        <f t="shared" si="164"/>
        <v>0</v>
      </c>
      <c r="CV178" s="378">
        <f t="shared" si="164"/>
        <v>0</v>
      </c>
      <c r="CW178" s="378">
        <f t="shared" si="164"/>
        <v>0</v>
      </c>
      <c r="CX178" s="378">
        <f t="shared" si="164"/>
        <v>0</v>
      </c>
      <c r="CY178" s="378">
        <f t="shared" si="164"/>
        <v>0</v>
      </c>
      <c r="CZ178" s="378">
        <f t="shared" si="164"/>
        <v>0</v>
      </c>
      <c r="DA178" s="378">
        <f t="shared" si="164"/>
        <v>0</v>
      </c>
      <c r="DB178" s="378">
        <f t="shared" si="164"/>
        <v>0</v>
      </c>
      <c r="DC178" s="378">
        <f t="shared" si="165"/>
        <v>0</v>
      </c>
      <c r="DD178" s="378">
        <f t="shared" si="165"/>
        <v>0</v>
      </c>
      <c r="DE178" s="378">
        <f t="shared" si="165"/>
        <v>0</v>
      </c>
      <c r="DF178" s="378">
        <f t="shared" si="165"/>
        <v>0</v>
      </c>
      <c r="DG178" s="378">
        <f t="shared" si="165"/>
        <v>0</v>
      </c>
      <c r="DH178" s="378">
        <f t="shared" si="165"/>
        <v>0</v>
      </c>
      <c r="DI178" s="378">
        <f t="shared" si="165"/>
        <v>9778.379432663327</v>
      </c>
      <c r="DJ178" s="378">
        <f t="shared" si="165"/>
        <v>10452.750428019419</v>
      </c>
      <c r="DK178" s="378">
        <f t="shared" si="165"/>
        <v>10115.564930341372</v>
      </c>
      <c r="DL178" s="378">
        <f t="shared" si="165"/>
        <v>0</v>
      </c>
      <c r="DM178" s="378">
        <f t="shared" si="165"/>
        <v>0</v>
      </c>
      <c r="DN178" s="378">
        <f t="shared" si="160"/>
        <v>0</v>
      </c>
      <c r="DO178" s="378">
        <f t="shared" si="160"/>
        <v>0</v>
      </c>
      <c r="DP178" s="378">
        <f t="shared" si="160"/>
        <v>0</v>
      </c>
      <c r="DQ178" s="378">
        <f t="shared" si="160"/>
        <v>0</v>
      </c>
      <c r="DR178" s="378">
        <f t="shared" si="160"/>
        <v>0</v>
      </c>
      <c r="DS178" s="378">
        <f t="shared" si="160"/>
        <v>0</v>
      </c>
      <c r="DT178" s="378">
        <f t="shared" si="160"/>
        <v>0</v>
      </c>
      <c r="DU178" s="378">
        <f t="shared" si="160"/>
        <v>0</v>
      </c>
      <c r="DV178" s="378">
        <f t="shared" si="160"/>
        <v>0</v>
      </c>
      <c r="DW178" s="378">
        <f t="shared" si="160"/>
        <v>0</v>
      </c>
      <c r="DX178" s="378">
        <f t="shared" si="161"/>
        <v>0</v>
      </c>
      <c r="DY178" s="378">
        <f t="shared" si="161"/>
        <v>0</v>
      </c>
      <c r="DZ178" s="378">
        <f t="shared" si="161"/>
        <v>0</v>
      </c>
      <c r="EA178" s="378">
        <f t="shared" si="161"/>
        <v>0</v>
      </c>
      <c r="EB178" s="378">
        <f t="shared" si="161"/>
        <v>0</v>
      </c>
      <c r="EC178" s="378">
        <f t="shared" si="161"/>
        <v>0</v>
      </c>
      <c r="ED178" s="378">
        <f t="shared" si="161"/>
        <v>0</v>
      </c>
      <c r="EE178" s="378">
        <f t="shared" si="161"/>
        <v>0</v>
      </c>
      <c r="EF178" s="378">
        <f t="shared" si="161"/>
        <v>0</v>
      </c>
      <c r="EG178" s="378">
        <f t="shared" si="161"/>
        <v>0</v>
      </c>
      <c r="EH178" s="378">
        <f t="shared" si="162"/>
        <v>0</v>
      </c>
      <c r="EI178" s="378">
        <f t="shared" si="162"/>
        <v>0</v>
      </c>
      <c r="EJ178" s="378">
        <f t="shared" si="162"/>
        <v>0</v>
      </c>
      <c r="EK178" s="378">
        <f t="shared" si="162"/>
        <v>0</v>
      </c>
      <c r="EL178" s="378">
        <f t="shared" si="162"/>
        <v>0</v>
      </c>
      <c r="EM178" s="378">
        <f t="shared" si="162"/>
        <v>0</v>
      </c>
      <c r="EN178" s="378">
        <f t="shared" si="162"/>
        <v>0</v>
      </c>
      <c r="EO178" s="378">
        <f t="shared" si="162"/>
        <v>0</v>
      </c>
      <c r="EP178" s="378">
        <f t="shared" si="162"/>
        <v>0</v>
      </c>
      <c r="EQ178" s="378">
        <f t="shared" si="162"/>
        <v>0</v>
      </c>
    </row>
    <row r="179" spans="1:147" x14ac:dyDescent="0.3">
      <c r="A179" s="167"/>
      <c r="B179" s="167"/>
      <c r="C179" s="368"/>
      <c r="D179" s="368"/>
      <c r="E179" s="368"/>
      <c r="F179" s="816"/>
      <c r="G179" s="755"/>
      <c r="H179" s="756"/>
      <c r="I179" s="166"/>
      <c r="J179" s="166"/>
      <c r="K179" s="167"/>
      <c r="L179" s="167"/>
      <c r="M179" s="168"/>
      <c r="N179" s="169"/>
      <c r="O179" s="166"/>
      <c r="P179" s="166"/>
      <c r="Q179" s="166"/>
      <c r="R179" s="166"/>
      <c r="S179" s="170"/>
      <c r="T179" s="171"/>
      <c r="U179" s="171"/>
      <c r="V179" s="173"/>
      <c r="W179" s="173"/>
      <c r="X179" s="173"/>
      <c r="Y179" s="173"/>
      <c r="Z179" s="173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73"/>
      <c r="BN179" s="173"/>
      <c r="BO179" s="173"/>
      <c r="BP179" s="173"/>
      <c r="BQ179" s="173"/>
      <c r="BR179" s="173"/>
      <c r="BS179" s="173"/>
      <c r="BT179" s="173"/>
      <c r="BU179" s="173"/>
      <c r="BV179" s="173"/>
      <c r="BW179" s="173"/>
      <c r="BX179" s="173"/>
      <c r="BY179" s="173"/>
      <c r="BZ179" s="173"/>
      <c r="CA179" s="173"/>
      <c r="CB179" s="173"/>
      <c r="CC179" s="173"/>
      <c r="CD179" s="173"/>
      <c r="CE179" s="173"/>
      <c r="CF179" s="173"/>
      <c r="CG179" s="173"/>
      <c r="CH179" s="173"/>
      <c r="CI179" s="173"/>
      <c r="CJ179" s="173"/>
      <c r="CK179" s="381"/>
      <c r="CL179" s="381"/>
      <c r="CM179" s="381"/>
      <c r="CN179" s="381"/>
      <c r="CO179" s="381"/>
      <c r="CP179" s="381"/>
      <c r="CQ179" s="381"/>
      <c r="CR179" s="381"/>
      <c r="CS179" s="381"/>
      <c r="CT179" s="381"/>
      <c r="CU179" s="381"/>
      <c r="CV179" s="381"/>
      <c r="CW179" s="381"/>
      <c r="CX179" s="381"/>
      <c r="CY179" s="381"/>
      <c r="CZ179" s="381"/>
      <c r="DA179" s="381"/>
      <c r="DB179" s="381"/>
      <c r="DC179" s="381"/>
      <c r="DD179" s="381"/>
      <c r="DE179" s="381"/>
      <c r="DF179" s="381"/>
      <c r="DG179" s="381"/>
      <c r="DH179" s="381"/>
      <c r="DI179" s="381"/>
      <c r="DJ179" s="381"/>
      <c r="DK179" s="381"/>
      <c r="DL179" s="381"/>
      <c r="DM179" s="381"/>
      <c r="DN179" s="381"/>
      <c r="DO179" s="381"/>
      <c r="DP179" s="381"/>
      <c r="DQ179" s="381"/>
      <c r="DR179" s="381"/>
      <c r="DS179" s="381"/>
      <c r="DT179" s="381"/>
      <c r="DU179" s="381"/>
      <c r="DV179" s="381"/>
      <c r="DW179" s="381"/>
      <c r="DX179" s="381"/>
      <c r="DY179" s="381"/>
      <c r="DZ179" s="381"/>
      <c r="EA179" s="381"/>
      <c r="EB179" s="381"/>
      <c r="EC179" s="381"/>
      <c r="ED179" s="381"/>
      <c r="EE179" s="381"/>
      <c r="EF179" s="381"/>
      <c r="EG179" s="381"/>
      <c r="EH179" s="381"/>
      <c r="EI179" s="381"/>
      <c r="EJ179" s="381"/>
      <c r="EK179" s="381"/>
      <c r="EL179" s="381"/>
      <c r="EM179" s="381"/>
      <c r="EN179" s="381"/>
      <c r="EO179" s="381"/>
      <c r="EP179" s="381"/>
      <c r="EQ179" s="381"/>
    </row>
    <row r="180" spans="1:147" x14ac:dyDescent="0.3">
      <c r="A180" s="182"/>
      <c r="B180" s="182"/>
      <c r="C180" s="368"/>
      <c r="D180" s="368"/>
      <c r="E180" s="368"/>
      <c r="F180" s="816"/>
      <c r="G180" s="755"/>
      <c r="H180" s="756"/>
      <c r="I180" s="181"/>
      <c r="J180" s="181"/>
      <c r="K180" s="182"/>
      <c r="L180" s="182"/>
      <c r="M180" s="183"/>
      <c r="N180" s="184"/>
      <c r="O180" s="181"/>
      <c r="P180" s="181"/>
      <c r="Q180" s="181"/>
      <c r="R180" s="181"/>
      <c r="S180" s="185"/>
      <c r="T180" s="186"/>
      <c r="U180" s="186"/>
      <c r="V180" s="188"/>
      <c r="W180" s="188"/>
      <c r="X180" s="188"/>
      <c r="Y180" s="188"/>
      <c r="Z180" s="182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82"/>
      <c r="BN180" s="182"/>
      <c r="BO180" s="182"/>
      <c r="BP180" s="182"/>
      <c r="BQ180" s="182"/>
      <c r="BR180" s="182"/>
      <c r="BS180" s="182"/>
      <c r="BT180" s="182"/>
      <c r="BU180" s="182"/>
      <c r="BV180" s="182"/>
      <c r="BW180" s="182"/>
      <c r="BX180" s="182"/>
      <c r="BY180" s="182"/>
      <c r="BZ180" s="182"/>
      <c r="CA180" s="182"/>
      <c r="CB180" s="182"/>
      <c r="CC180" s="182"/>
      <c r="CD180" s="182"/>
      <c r="CE180" s="182"/>
      <c r="CF180" s="182"/>
      <c r="CG180" s="182"/>
      <c r="CH180" s="182"/>
      <c r="CI180" s="182"/>
      <c r="CJ180" s="182"/>
      <c r="CK180" s="380"/>
      <c r="CL180" s="380"/>
      <c r="CM180" s="380"/>
      <c r="CN180" s="380"/>
      <c r="CO180" s="380"/>
      <c r="CP180" s="380"/>
      <c r="CQ180" s="380"/>
      <c r="CR180" s="380"/>
      <c r="CS180" s="380"/>
      <c r="CT180" s="380"/>
      <c r="CU180" s="380"/>
      <c r="CV180" s="380"/>
      <c r="CW180" s="380"/>
      <c r="CX180" s="380"/>
      <c r="CY180" s="380"/>
      <c r="CZ180" s="380"/>
      <c r="DA180" s="380"/>
      <c r="DB180" s="380"/>
      <c r="DC180" s="380"/>
      <c r="DD180" s="380"/>
      <c r="DE180" s="380"/>
      <c r="DF180" s="380"/>
      <c r="DG180" s="380"/>
      <c r="DH180" s="380"/>
      <c r="DI180" s="380"/>
      <c r="DJ180" s="380"/>
      <c r="DK180" s="380"/>
      <c r="DL180" s="380"/>
      <c r="DM180" s="380"/>
      <c r="DN180" s="380"/>
      <c r="DO180" s="380"/>
      <c r="DP180" s="380"/>
      <c r="DQ180" s="380"/>
      <c r="DR180" s="380"/>
      <c r="DS180" s="380"/>
      <c r="DT180" s="380"/>
      <c r="DU180" s="380"/>
      <c r="DV180" s="380"/>
      <c r="DW180" s="380"/>
      <c r="DX180" s="380"/>
      <c r="DY180" s="380"/>
      <c r="DZ180" s="380"/>
      <c r="EA180" s="380"/>
      <c r="EB180" s="380"/>
      <c r="EC180" s="380"/>
      <c r="ED180" s="380"/>
      <c r="EE180" s="380"/>
      <c r="EF180" s="380"/>
      <c r="EG180" s="380"/>
      <c r="EH180" s="380"/>
      <c r="EI180" s="380"/>
      <c r="EJ180" s="380"/>
      <c r="EK180" s="380"/>
      <c r="EL180" s="380"/>
      <c r="EM180" s="380"/>
      <c r="EN180" s="380"/>
      <c r="EO180" s="380"/>
      <c r="EP180" s="380"/>
      <c r="EQ180" s="380"/>
    </row>
    <row r="181" spans="1:147" x14ac:dyDescent="0.3">
      <c r="A181" s="368"/>
      <c r="B181" s="368"/>
      <c r="C181" s="368"/>
      <c r="D181" s="368">
        <f t="shared" si="136"/>
        <v>1.0658056259248334</v>
      </c>
      <c r="E181" s="368" t="str">
        <f>VLOOKUP(TEXT(Z181,0),'G2'!B:D,3,0)</f>
        <v>ME</v>
      </c>
      <c r="F181" s="816">
        <f t="shared" si="135"/>
        <v>0</v>
      </c>
      <c r="G181" s="755">
        <f t="shared" si="137"/>
        <v>0</v>
      </c>
      <c r="H181" s="756" t="s">
        <v>1190</v>
      </c>
      <c r="I181" s="370" t="s">
        <v>93</v>
      </c>
      <c r="J181" s="370" t="s">
        <v>22</v>
      </c>
      <c r="K181" s="368">
        <v>510614</v>
      </c>
      <c r="L181" s="368" t="s">
        <v>619</v>
      </c>
      <c r="M181" s="369"/>
      <c r="N181" s="370" t="s">
        <v>1080</v>
      </c>
      <c r="O181" s="370" t="s">
        <v>631</v>
      </c>
      <c r="P181" s="643" t="s">
        <v>1167</v>
      </c>
      <c r="Q181" s="370" t="s">
        <v>695</v>
      </c>
      <c r="R181" s="370" t="s">
        <v>632</v>
      </c>
      <c r="S181" s="371">
        <v>25</v>
      </c>
      <c r="T181" s="679">
        <v>46054</v>
      </c>
      <c r="U181" s="679">
        <v>46078</v>
      </c>
      <c r="V181" s="373">
        <v>1</v>
      </c>
      <c r="W181" s="374">
        <v>84678.256979728016</v>
      </c>
      <c r="X181" s="17" cm="1">
        <f t="array" ref="X181">+IF($W$1="Pesos CLP",W181,W181/TC)*MB_24A25</f>
        <v>96.547739733256449</v>
      </c>
      <c r="Y181" s="18">
        <f t="shared" si="166"/>
        <v>2413.6934933314114</v>
      </c>
      <c r="Z181">
        <v>91243530</v>
      </c>
      <c r="AA181" s="19">
        <f>IF(OR($I181="REAL",$I181="INCURRIDO"),SUMIF(S!$O:$O,$I181&amp;$O181&amp;$Q181&amp;UPPER(TEXT(AA$4,"MMMMYYYY"))&amp;$Z181,IF($W$1="Pesos CLP",S!$AD:$AD,S!$AO:$AO)),0)</f>
        <v>0</v>
      </c>
      <c r="AB181" s="19">
        <f>IF(OR($I181="REAL",$I181="INCURRIDO"),SUMIF(S!$O:$O,$I181&amp;$O181&amp;$Q181&amp;UPPER(TEXT(AB$4,"MMMMYYYY"))&amp;$Z181,IF($W$1="Pesos CLP",S!$AD:$AD,S!$AO:$AO)),0)</f>
        <v>0</v>
      </c>
      <c r="AC181" s="19">
        <f>IF(OR($I181="REAL",$I181="INCURRIDO"),SUMIF(S!$O:$O,$I181&amp;$O181&amp;$Q181&amp;UPPER(TEXT(AC$4,"MMMMYYYY"))&amp;$Z181,IF($W$1="Pesos CLP",S!$AD:$AD,S!$AO:$AO)),0)</f>
        <v>0</v>
      </c>
      <c r="AD181" s="19">
        <f>IF(OR($I181="REAL",$I181="INCURRIDO"),SUMIF(S!$O:$O,$I181&amp;$O181&amp;$Q181&amp;UPPER(TEXT(AD$4,"MMMMYYYY"))&amp;$Z181,IF($W$1="Pesos CLP",S!$AD:$AD,S!$AO:$AO)),0)</f>
        <v>0</v>
      </c>
      <c r="AE181" s="19">
        <f>IF(OR($I181="REAL",$I181="INCURRIDO"),SUMIF(S!$O:$O,$I181&amp;$O181&amp;$Q181&amp;UPPER(TEXT(AE$4,"MMMMYYYY"))&amp;$Z181,IF($W$1="Pesos CLP",S!$AD:$AD,S!$AO:$AO)),0)</f>
        <v>0</v>
      </c>
      <c r="AF181" s="19">
        <f>IF(OR($I181="REAL",$I181="INCURRIDO"),SUMIF(S!$O:$O,$I181&amp;$O181&amp;$Q181&amp;UPPER(TEXT(AF$4,"MMMMYYYY"))&amp;$Z181,IF($W$1="Pesos CLP",S!$AD:$AD,S!$AO:$AO)),0)</f>
        <v>0</v>
      </c>
      <c r="AG181" s="19">
        <f>IF(OR($I181="REAL",$I181="INCURRIDO"),SUMIF(S!$O:$O,$I181&amp;$O181&amp;$Q181&amp;UPPER(TEXT(AG$4,"MMMMYYYY"))&amp;$Z181,IF($W$1="Pesos CLP",S!$AD:$AD,S!$AO:$AO)),0)</f>
        <v>0</v>
      </c>
      <c r="AH181" s="19">
        <f>IF(OR($I181="REAL",$I181="INCURRIDO"),SUMIF(S!$O:$O,$I181&amp;$O181&amp;$Q181&amp;UPPER(TEXT(AH$4,"MMMMYYYY"))&amp;$Z181,IF($W$1="Pesos CLP",S!$AD:$AD,S!$AO:$AO)),0)</f>
        <v>0</v>
      </c>
      <c r="AI181" s="19">
        <f>IF(OR($I181="REAL",$I181="INCURRIDO"),SUMIF(S!$O:$O,$I181&amp;$O181&amp;$Q181&amp;UPPER(TEXT(AI$4,"MMMMYYYY"))&amp;$Z181,IF($W$1="Pesos CLP",S!$AD:$AD,S!$AO:$AO)),0)</f>
        <v>0</v>
      </c>
      <c r="AJ181" s="19">
        <f>IF(OR($I181="REAL",$I181="INCURRIDO"),SUMIF(S!$O:$O,$I181&amp;$O181&amp;$Q181&amp;UPPER(TEXT(AJ$4,"MMMMYYYY"))&amp;$Z181,IF($W$1="Pesos CLP",S!$AD:$AD,S!$AO:$AO)),0)</f>
        <v>0</v>
      </c>
      <c r="AK181" s="19">
        <f>IF(OR($I181="REAL",$I181="INCURRIDO"),SUMIF(S!$O:$O,$I181&amp;$O181&amp;$Q181&amp;UPPER(TEXT(AK$4,"MMMMYYYY"))&amp;$Z181,IF($W$1="Pesos CLP",S!$AD:$AD,S!$AO:$AO)),0)</f>
        <v>0</v>
      </c>
      <c r="AL181" s="19">
        <f>IF(OR($I181="REAL",$I181="INCURRIDO"),SUMIF(S!$O:$O,$I181&amp;$O181&amp;$Q181&amp;UPPER(TEXT(AL$4,"MMMMYYYY"))&amp;$Z181,IF($W$1="Pesos CLP",S!$AD:$AD,S!$AO:$AO)),0)</f>
        <v>0</v>
      </c>
      <c r="AM181" s="19">
        <f>IF(OR($I181="REAL",$I181="INCURRIDO"),SUMIF(S!$O:$O,$I181&amp;$O181&amp;$Q181&amp;UPPER(TEXT(AM$4,"MMMMYYYY"))&amp;$Z181,IF($W$1="Pesos CLP",S!$AD:$AD,S!$AO:$AO)),0)</f>
        <v>0</v>
      </c>
      <c r="AN181" s="19">
        <f>IF(OR($I181="REAL",$I181="INCURRIDO"),SUMIF(S!$O:$O,$I181&amp;$O181&amp;$Q181&amp;UPPER(TEXT(AN$4,"MMMMYYYY"))&amp;$Z181,IF($W$1="Pesos CLP",S!$AD:$AD,S!$AO:$AO)),0)</f>
        <v>0</v>
      </c>
      <c r="AO181" s="19">
        <f>IF(OR($I181="REAL",$I181="INCURRIDO"),SUMIF(S!$O:$O,$I181&amp;$O181&amp;$Q181&amp;UPPER(TEXT(AO$4,"MMMMYYYY"))&amp;$Z181,IF($W$1="Pesos CLP",S!$AD:$AD,S!$AO:$AO)),0)</f>
        <v>0</v>
      </c>
      <c r="AP181" s="19">
        <f>IF(OR($I181="REAL",$I181="INCURRIDO"),SUMIF(S!$O:$O,$I181&amp;$O181&amp;$Q181&amp;UPPER(TEXT(AP$4,"MMMMYYYY"))&amp;$Z181,IF($W$1="Pesos CLP",S!$AD:$AD,S!$AO:$AO)),0)</f>
        <v>0</v>
      </c>
      <c r="AQ181" s="19">
        <f>IF(OR($I181="REAL",$I181="INCURRIDO"),SUMIF(S!$O:$O,$I181&amp;$O181&amp;$Q181&amp;UPPER(TEXT(AQ$4,"MMMMYYYY"))&amp;$Z181,IF($W$1="Pesos CLP",S!$AD:$AD,S!$AO:$AO)),0)</f>
        <v>0</v>
      </c>
      <c r="AR181" s="19">
        <f>IF(OR($I181="REAL",$I181="INCURRIDO"),SUMIF(S!$O:$O,$I181&amp;$O181&amp;$Q181&amp;UPPER(TEXT(AR$4,"MMMMYYYY"))&amp;$Z181,IF($W$1="Pesos CLP",S!$AD:$AD,S!$AO:$AO)),0)</f>
        <v>0</v>
      </c>
      <c r="AS181" s="19">
        <f>IF(OR($I181="REAL",$I181="INCURRIDO"),SUMIF(S!$O:$O,$I181&amp;$O181&amp;$Q181&amp;UPPER(TEXT(AS$4,"MMMMYYYY"))&amp;$Z181,IF($W$1="Pesos CLP",S!$AD:$AD,S!$AO:$AO)),0)</f>
        <v>0</v>
      </c>
      <c r="AT181" s="19">
        <f>IF(OR($I181="REAL",$I181="INCURRIDO"),SUMIF(S!$O:$O,$I181&amp;$O181&amp;$Q181&amp;UPPER(TEXT(AT$4,"MMMMYYYY"))&amp;$Z181,IF($W$1="Pesos CLP",S!$AD:$AD,S!$AO:$AO)),0)</f>
        <v>0</v>
      </c>
      <c r="AU181" s="19">
        <f>IF(OR($I181="REAL",$I181="INCURRIDO"),SUMIF(S!$O:$O,$I181&amp;$O181&amp;$Q181&amp;UPPER(TEXT(AU$4,"MMMMYYYY"))&amp;$Z181,IF($W$1="Pesos CLP",S!$AD:$AD,S!$AO:$AO)),0)</f>
        <v>0</v>
      </c>
      <c r="AV181" s="19">
        <f>IF(OR($I181="REAL",$I181="INCURRIDO"),SUMIF(S!$O:$O,$I181&amp;$O181&amp;$Q181&amp;UPPER(TEXT(AV$4,"MMMMYYYY"))&amp;$Z181,IF($W$1="Pesos CLP",S!$AD:$AD,S!$AO:$AO)),0)</f>
        <v>0</v>
      </c>
      <c r="AW181" s="19">
        <f>IF(OR($I181="REAL",$I181="INCURRIDO"),SUMIF(S!$O:$O,$I181&amp;$O181&amp;$Q181&amp;UPPER(TEXT(AW$4,"MMMMYYYY"))&amp;$Z181,IF($W$1="Pesos CLP",S!$AD:$AD,S!$AO:$AO)),0)</f>
        <v>0</v>
      </c>
      <c r="AX181" s="19">
        <f>IF(OR($I181="REAL",$I181="INCURRIDO"),SUMIF(S!$O:$O,$I181&amp;$O181&amp;$Q181&amp;UPPER(TEXT(AX$4,"MMMMYYYY"))&amp;$Z181,IF($W$1="Pesos CLP",S!$AD:$AD,S!$AO:$AO)),0)</f>
        <v>0</v>
      </c>
      <c r="AY181" s="19">
        <f>IF(OR($I181="REAL",$I181="INCURRIDO"),SUMIF(S!$O:$O,$I181&amp;$O181&amp;$Q181&amp;UPPER(TEXT(AY$4,"MMMMYYYY"))&amp;$Z181,IF($W$1="Pesos CLP",S!$AD:$AD,S!$AO:$AO)),0)</f>
        <v>0</v>
      </c>
      <c r="AZ181" s="19">
        <f>IF(OR($I181="REAL",$I181="INCURRIDO"),SUMIF(S!$O:$O,$I181&amp;$O181&amp;$Q181&amp;UPPER(TEXT(AZ$4,"MMMMYYYY"))&amp;$Z181,IF($W$1="Pesos CLP",S!$AD:$AD,S!$AO:$AO)),0)</f>
        <v>0</v>
      </c>
      <c r="BA181" s="19">
        <f>IF(OR($I181="REAL",$I181="INCURRIDO"),SUMIF(S!$O:$O,$I181&amp;$O181&amp;$Q181&amp;UPPER(TEXT(BA$4,"MMMMYYYY"))&amp;$Z181,IF($W$1="Pesos CLP",S!$AD:$AD,S!$AO:$AO)),0)</f>
        <v>0</v>
      </c>
      <c r="BB181" s="19">
        <f>IF(OR($I181="REAL",$I181="INCURRIDO"),SUMIF(S!$O:$O,$I181&amp;$O181&amp;$Q181&amp;UPPER(TEXT(BB$4,"MMMMYYYY"))&amp;$Z181,IF($W$1="Pesos CLP",S!$AD:$AD,S!$AO:$AO)),0)</f>
        <v>0</v>
      </c>
      <c r="BC181" s="19">
        <f>IF(OR($I181="REAL",$I181="INCURRIDO"),SUMIF(S!$O:$O,$I181&amp;$O181&amp;$Q181&amp;UPPER(TEXT(BC$4,"MMMMYYYY"))&amp;$Z181,IF($W$1="Pesos CLP",S!$AD:$AD,S!$AO:$AO)),0)</f>
        <v>0</v>
      </c>
      <c r="BD181" s="19">
        <f>IF(OR($I181="REAL",$I181="INCURRIDO"),SUMIF(S!$O:$O,$I181&amp;$O181&amp;$Q181&amp;UPPER(TEXT(BD$4,"MMMMYYYY"))&amp;$Z181,IF($W$1="Pesos CLP",S!$AD:$AD,S!$AO:$AO)),0)</f>
        <v>0</v>
      </c>
      <c r="BE181" s="19">
        <f>IF(OR($I181="REAL",$I181="INCURRIDO"),SUMIF(S!$O:$O,$I181&amp;$O181&amp;$Q181&amp;UPPER(TEXT(BE$4,"MMMMYYYY"))&amp;$Z181,IF($W$1="Pesos CLP",S!$AD:$AD,S!$AO:$AO)),0)</f>
        <v>0</v>
      </c>
      <c r="BF181" s="19">
        <f>IF(OR($I181="REAL",$I181="INCURRIDO"),SUMIF(S!$O:$O,$I181&amp;$O181&amp;$Q181&amp;UPPER(TEXT(BF$4,"MMMMYYYY"))&amp;$Z181,IF($W$1="Pesos CLP",S!$AD:$AD,S!$AO:$AO)),0)</f>
        <v>0</v>
      </c>
      <c r="BG181" s="19">
        <f>IF(OR($I181="REAL",$I181="INCURRIDO"),SUMIF(S!$O:$O,$I181&amp;$O181&amp;$Q181&amp;UPPER(TEXT(BG$4,"MMMMYYYY"))&amp;$Z181,IF($W$1="Pesos CLP",S!$AD:$AD,S!$AO:$AO)),0)</f>
        <v>0</v>
      </c>
      <c r="BH181" s="19">
        <f>IF(OR($I181="REAL",$I181="INCURRIDO"),SUMIF(S!$O:$O,$I181&amp;$O181&amp;$Q181&amp;UPPER(TEXT(BH$4,"MMMMYYYY"))&amp;$Z181,IF($W$1="Pesos CLP",S!$AD:$AD,S!$AO:$AO)),0)</f>
        <v>0</v>
      </c>
      <c r="BI181" s="19">
        <f>IF(OR($I181="REAL",$I181="INCURRIDO"),SUMIF(S!$O:$O,$I181&amp;$O181&amp;$Q181&amp;UPPER(TEXT(BI$4,"MMMMYYYY"))&amp;$Z181,IF($W$1="Pesos CLP",S!$AD:$AD,S!$AO:$AO)),0)</f>
        <v>0</v>
      </c>
      <c r="BJ181" s="19">
        <f>IF(OR($I181="REAL",$I181="INCURRIDO"),SUMIF(S!$O:$O,$I181&amp;$O181&amp;$Q181&amp;UPPER(TEXT(BJ$4,"MMMMYYYY"))&amp;$Z181,IF($W$1="Pesos CLP",S!$AD:$AD,S!$AO:$AO)),0)</f>
        <v>0</v>
      </c>
      <c r="BK181" s="19">
        <f>IF(OR($I181="REAL",$I181="INCURRIDO"),SUMIF(S!$O:$O,$I181&amp;$O181&amp;$Q181&amp;UPPER(TEXT(BK$4,"MMMMYYYY"))&amp;$Z181,IF($W$1="Pesos CLP",S!$AD:$AD,S!$AO:$AO)),0)</f>
        <v>0</v>
      </c>
      <c r="BL181" s="19">
        <f>IF(OR($I181="REAL",$I181="INCURRIDO"),SUMIF(S!$O:$O,$I181&amp;$O181&amp;$Q181&amp;UPPER(TEXT(BL$4,"MMMMYYYY"))&amp;$Z181,IF($W$1="Pesos CLP",S!$AD:$AD,S!$AO:$AO)),0)</f>
        <v>0</v>
      </c>
      <c r="BM181" s="19">
        <f>IF(OR($I181="REAL",$I181="INCURRIDO"),SUMIF(S!$O:$O,$I181&amp;$O181&amp;$Q181&amp;UPPER(TEXT(BM$4,"MMMMYYYY"))&amp;$Z181,IF($W$1="Pesos CLP",S!$AD:$AD,S!$AO:$AO)),0)</f>
        <v>0</v>
      </c>
      <c r="BN181" s="19">
        <f>IF(OR($I181="REAL",$I181="INCURRIDO"),SUMIF(S!$O:$O,$I181&amp;$O181&amp;$Q181&amp;UPPER(TEXT(BN$4,"MMMMYYYY"))&amp;$Z181,IF($W$1="Pesos CLP",S!$AD:$AD,S!$AO:$AO)),0)</f>
        <v>0</v>
      </c>
      <c r="BO181" s="19">
        <f>IF(OR($I181="REAL",$I181="INCURRIDO"),SUMIF(S!$O:$O,$I181&amp;$O181&amp;$Q181&amp;UPPER(TEXT(BO$4,"MMMMYYYY"))&amp;$Z181,IF($W$1="Pesos CLP",S!$AD:$AD,S!$AO:$AO)),0)</f>
        <v>0</v>
      </c>
      <c r="BP181" s="19">
        <f>IF(OR($I181="REAL",$I181="INCURRIDO"),SUMIF(S!$O:$O,$I181&amp;$O181&amp;$Q181&amp;UPPER(TEXT(BP$4,"MMMMYYYY"))&amp;$Z181,IF($W$1="Pesos CLP",S!$AD:$AD,S!$AO:$AO)),0)</f>
        <v>0</v>
      </c>
      <c r="BQ181" s="19">
        <f>IF(OR($I181="REAL",$I181="INCURRIDO"),SUMIF(S!$O:$O,$I181&amp;$O181&amp;$Q181&amp;UPPER(TEXT(BQ$4,"MMMMYYYY"))&amp;$Z181,IF($W$1="Pesos CLP",S!$AD:$AD,S!$AO:$AO)),0)</f>
        <v>0</v>
      </c>
      <c r="BR181" s="19">
        <f>IF(OR($I181="REAL",$I181="INCURRIDO"),SUMIF(S!$O:$O,$I181&amp;$O181&amp;$Q181&amp;UPPER(TEXT(BR$4,"MMMMYYYY"))&amp;$Z181,IF($W$1="Pesos CLP",S!$AD:$AD,S!$AO:$AO)),0)</f>
        <v>0</v>
      </c>
      <c r="BS181" s="19">
        <f>IF(OR($I181="REAL",$I181="INCURRIDO"),SUMIF(S!$O:$O,$I181&amp;$O181&amp;$Q181&amp;UPPER(TEXT(BS$4,"MMMMYYYY"))&amp;$Z181,IF($W$1="Pesos CLP",S!$AD:$AD,S!$AO:$AO)),0)</f>
        <v>0</v>
      </c>
      <c r="BT181" s="19">
        <f>IF(OR($I181="REAL",$I181="INCURRIDO"),SUMIF(S!$O:$O,$I181&amp;$O181&amp;$Q181&amp;UPPER(TEXT(BT$4,"MMMMYYYY"))&amp;$Z181,IF($W$1="Pesos CLP",S!$AD:$AD,S!$AO:$AO)),0)</f>
        <v>0</v>
      </c>
      <c r="BU181" s="19">
        <f>IF(OR($I181="REAL",$I181="INCURRIDO"),SUMIF(S!$O:$O,$I181&amp;$O181&amp;$Q181&amp;UPPER(TEXT(BU$4,"MMMMYYYY"))&amp;$Z181,IF($W$1="Pesos CLP",S!$AD:$AD,S!$AO:$AO)),0)</f>
        <v>0</v>
      </c>
      <c r="BV181" s="19">
        <f>IF(OR($I181="REAL",$I181="INCURRIDO"),SUMIF(S!$O:$O,$I181&amp;$O181&amp;$Q181&amp;UPPER(TEXT(BV$4,"MMMMYYYY"))&amp;$Z181,IF($W$1="Pesos CLP",S!$AD:$AD,S!$AO:$AO)),0)</f>
        <v>0</v>
      </c>
      <c r="BW181" s="19">
        <f>IF(OR($I181="REAL",$I181="INCURRIDO"),SUMIF(S!$O:$O,$I181&amp;$O181&amp;$Q181&amp;UPPER(TEXT(BW$4,"MMMMYYYY"))&amp;$Z181,IF($W$1="Pesos CLP",S!$AD:$AD,S!$AO:$AO)),0)</f>
        <v>0</v>
      </c>
      <c r="BX181" s="19">
        <f>IF(OR($I181="REAL",$I181="INCURRIDO"),SUMIF(S!$O:$O,$I181&amp;$O181&amp;$Q181&amp;UPPER(TEXT(BX$4,"MMMMYYYY"))&amp;$Z181,IF($W$1="Pesos CLP",S!$AD:$AD,S!$AO:$AO)),0)</f>
        <v>0</v>
      </c>
      <c r="BY181" s="19">
        <f>IF(OR($I181="REAL",$I181="INCURRIDO"),SUMIF(S!$O:$O,$I181&amp;$O181&amp;$Q181&amp;UPPER(TEXT(BY$4,"MMMMYYYY"))&amp;$Z181,IF($W$1="Pesos CLP",S!$AD:$AD,S!$AO:$AO)),0)</f>
        <v>0</v>
      </c>
      <c r="BZ181" s="19">
        <f>IF(OR($I181="REAL",$I181="INCURRIDO"),SUMIF(S!$O:$O,$I181&amp;$O181&amp;$Q181&amp;UPPER(TEXT(BZ$4,"MMMMYYYY"))&amp;$Z181,IF($W$1="Pesos CLP",S!$AD:$AD,S!$AO:$AO)),0)</f>
        <v>0</v>
      </c>
      <c r="CA181" s="19">
        <f>IF(OR($I181="REAL",$I181="INCURRIDO"),SUMIF(S!$O:$O,$I181&amp;$O181&amp;$Q181&amp;UPPER(TEXT(CA$4,"MMMMYYYY"))&amp;$Z181,IF($W$1="Pesos CLP",S!$AD:$AD,S!$AO:$AO)),0)</f>
        <v>0</v>
      </c>
      <c r="CB181" s="19">
        <f>IF(OR($I181="REAL",$I181="INCURRIDO"),SUMIF(S!$O:$O,$I181&amp;$O181&amp;$Q181&amp;UPPER(TEXT(CB$4,"MMMMYYYY"))&amp;$Z181,IF($W$1="Pesos CLP",S!$AD:$AD,S!$AO:$AO)),0)</f>
        <v>0</v>
      </c>
      <c r="CC181" s="19">
        <f>IF(OR($I181="REAL",$I181="INCURRIDO"),SUMIF(S!$O:$O,$I181&amp;$O181&amp;$Q181&amp;UPPER(TEXT(CC$4,"MMMMYYYY"))&amp;$Z181,IF($W$1="Pesos CLP",S!$AD:$AD,S!$AO:$AO)),0)</f>
        <v>0</v>
      </c>
      <c r="CD181" s="19">
        <f>IF(OR($I181="REAL",$I181="INCURRIDO"),SUMIF(S!$O:$O,$I181&amp;$O181&amp;$Q181&amp;UPPER(TEXT(CD$4,"MMMMYYYY"))&amp;$Z181,IF($W$1="Pesos CLP",S!$AD:$AD,S!$AO:$AO)),0)</f>
        <v>0</v>
      </c>
      <c r="CE181" s="19">
        <f>IF(OR($I181="REAL",$I181="INCURRIDO"),SUMIF(S!$O:$O,$I181&amp;$O181&amp;$Q181&amp;UPPER(TEXT(CE$4,"MMMMYYYY"))&amp;$Z181,IF($W$1="Pesos CLP",S!$AD:$AD,S!$AO:$AO)),0)</f>
        <v>0</v>
      </c>
      <c r="CF181" s="19">
        <f>IF(OR($I181="REAL",$I181="INCURRIDO"),SUMIF(S!$O:$O,$I181&amp;$O181&amp;$Q181&amp;UPPER(TEXT(CF$4,"MMMMYYYY"))&amp;$Z181,IF($W$1="Pesos CLP",S!$AD:$AD,S!$AO:$AO)),0)</f>
        <v>0</v>
      </c>
      <c r="CG181" s="19">
        <f>IF(OR($I181="REAL",$I181="INCURRIDO"),SUMIF(S!$O:$O,$I181&amp;$O181&amp;$Q181&amp;UPPER(TEXT(CG$4,"MMMMYYYY"))&amp;$Z181,IF($W$1="Pesos CLP",S!$AD:$AD,S!$AO:$AO)),0)</f>
        <v>0</v>
      </c>
      <c r="CH181" s="19">
        <f>IF(OR($I181="REAL",$I181="INCURRIDO"),SUMIF(S!$O:$O,$I181&amp;$O181&amp;$Q181&amp;UPPER(TEXT(CH$4,"MMMMYYYY"))&amp;$Z181,IF($W$1="Pesos CLP",S!$AD:$AD,S!$AO:$AO)),0)</f>
        <v>0</v>
      </c>
      <c r="CI181" s="19">
        <f>IF(OR($I181="REAL",$I181="INCURRIDO"),SUMIF(S!$O:$O,$I181&amp;$O181&amp;$Q181&amp;UPPER(TEXT(CI$4,"MMMMYYYY"))&amp;$Z181,IF($W$1="Pesos CLP",S!$AD:$AD,S!$AO:$AO)),0)</f>
        <v>0</v>
      </c>
      <c r="CJ181" s="19">
        <f>IF(OR($I181="REAL",$I181="INCURRIDO"),SUMIF(S!$O:$O,$I181&amp;$O181&amp;$Q181&amp;UPPER(TEXT(CJ$4,"MMMMYYYY"))&amp;$Z181,IF($W$1="Pesos CLP",S!$AD:$AD,S!$AO:$AO)),0)</f>
        <v>0</v>
      </c>
      <c r="CK181" s="378">
        <f t="shared" ref="CK181:CR194" si="167">(IF(AND(AND($T181&gt;=(CK$4-DAY(CK$4)+1),$T181&lt;=CK$4),AND($U181&gt;=(CK$4-DAY(CK$4)+1),$U181&lt;=CK$4)),$U181-$T181+1,IF(AND($T181&gt;=(CK$4-DAY(CK$4)+1),$T181&lt;=CK$4),CK$4-$T181+1,IF(AND($U181&gt;=(CK$4-DAY(CK$4)+1),$U181&lt;=CK$4),$U181-(CK$4-DAY(CK$4)+1)+1,IF(OR(AND((CK$4-DAY(CK$4)+1)&gt;=$T181,(CK$4-DAY(CK$4)+1)&lt;=$U181),AND((CK$4&gt;=$T181),(CK$4&lt;=$U181))),CK$4-(CK$4-DAY(CK$4)+1)+1,0))))/IF($R181="mes",_xlfn.DAYS(CK$4,(CK$4-DAY(CK$4)+1))+1,(_xlfn.DAYS($U181,$T181)+1))*$S181)*IF($X$1="Físico",1,$X181)</f>
        <v>2413.6934933314114</v>
      </c>
      <c r="CL181" s="378">
        <f t="shared" si="167"/>
        <v>0</v>
      </c>
      <c r="CM181" s="378">
        <f t="shared" si="167"/>
        <v>0</v>
      </c>
      <c r="CN181" s="378">
        <f t="shared" si="167"/>
        <v>0</v>
      </c>
      <c r="CO181" s="378">
        <f t="shared" si="167"/>
        <v>0</v>
      </c>
      <c r="CP181" s="378">
        <f t="shared" si="167"/>
        <v>0</v>
      </c>
      <c r="CQ181" s="378">
        <f t="shared" si="167"/>
        <v>0</v>
      </c>
      <c r="CR181" s="378">
        <f t="shared" si="167"/>
        <v>0</v>
      </c>
      <c r="CS181" s="378">
        <f t="shared" ref="CS181:DB194" si="168">(IF(AND(AND($T181&gt;=(CS$4-DAY(CS$4)+1),$T181&lt;=CS$4),AND($U181&gt;=(CS$4-DAY(CS$4)+1),$U181&lt;=CS$4)),$U181-$T181+1,IF(AND($T181&gt;=(CS$4-DAY(CS$4)+1),$T181&lt;=CS$4),CS$4-$T181+1,IF(AND($U181&gt;=(CS$4-DAY(CS$4)+1),$U181&lt;=CS$4),$U181-(CS$4-DAY(CS$4)+1)+1,IF(OR(AND((CS$4-DAY(CS$4)+1)&gt;=$T181,(CS$4-DAY(CS$4)+1)&lt;=$U181),AND((CS$4&gt;=$T181),(CS$4&lt;=$U181))),CS$4-(CS$4-DAY(CS$4)+1)+1,0))))/IF($R181="mes",_xlfn.DAYS(CS$4,(CS$4-DAY(CS$4)+1))+1,(_xlfn.DAYS($U181,$T181)+1))*$S181)*IF($X$1="Físico",1,$X181)</f>
        <v>0</v>
      </c>
      <c r="CT181" s="378">
        <f t="shared" si="168"/>
        <v>0</v>
      </c>
      <c r="CU181" s="378">
        <f t="shared" si="168"/>
        <v>0</v>
      </c>
      <c r="CV181" s="378">
        <f t="shared" si="168"/>
        <v>0</v>
      </c>
      <c r="CW181" s="378">
        <f t="shared" si="168"/>
        <v>0</v>
      </c>
      <c r="CX181" s="378">
        <f t="shared" si="168"/>
        <v>0</v>
      </c>
      <c r="CY181" s="378">
        <f t="shared" si="168"/>
        <v>0</v>
      </c>
      <c r="CZ181" s="378">
        <f t="shared" si="168"/>
        <v>0</v>
      </c>
      <c r="DA181" s="378">
        <f t="shared" si="168"/>
        <v>0</v>
      </c>
      <c r="DB181" s="378">
        <f t="shared" si="168"/>
        <v>0</v>
      </c>
      <c r="DC181" s="378">
        <f t="shared" ref="DC181:DL194" si="169">(IF(AND(AND($T181&gt;=(DC$4-DAY(DC$4)+1),$T181&lt;=DC$4),AND($U181&gt;=(DC$4-DAY(DC$4)+1),$U181&lt;=DC$4)),$U181-$T181+1,IF(AND($T181&gt;=(DC$4-DAY(DC$4)+1),$T181&lt;=DC$4),DC$4-$T181+1,IF(AND($U181&gt;=(DC$4-DAY(DC$4)+1),$U181&lt;=DC$4),$U181-(DC$4-DAY(DC$4)+1)+1,IF(OR(AND((DC$4-DAY(DC$4)+1)&gt;=$T181,(DC$4-DAY(DC$4)+1)&lt;=$U181),AND((DC$4&gt;=$T181),(DC$4&lt;=$U181))),DC$4-(DC$4-DAY(DC$4)+1)+1,0))))/IF($R181="mes",_xlfn.DAYS(DC$4,(DC$4-DAY(DC$4)+1))+1,(_xlfn.DAYS($U181,$T181)+1))*$S181)*IF($X$1="Físico",1,$X181)</f>
        <v>0</v>
      </c>
      <c r="DD181" s="378">
        <f t="shared" si="169"/>
        <v>0</v>
      </c>
      <c r="DE181" s="378">
        <f t="shared" si="169"/>
        <v>0</v>
      </c>
      <c r="DF181" s="378">
        <f t="shared" si="169"/>
        <v>0</v>
      </c>
      <c r="DG181" s="378">
        <f t="shared" si="169"/>
        <v>0</v>
      </c>
      <c r="DH181" s="378">
        <f t="shared" si="169"/>
        <v>0</v>
      </c>
      <c r="DI181" s="378">
        <f t="shared" si="169"/>
        <v>0</v>
      </c>
      <c r="DJ181" s="378">
        <f t="shared" si="169"/>
        <v>0</v>
      </c>
      <c r="DK181" s="378">
        <f t="shared" si="169"/>
        <v>0</v>
      </c>
      <c r="DL181" s="378">
        <f t="shared" si="169"/>
        <v>0</v>
      </c>
      <c r="DM181" s="378">
        <f t="shared" ref="DM181:DV194" si="170">(IF(AND(AND($T181&gt;=(DM$4-DAY(DM$4)+1),$T181&lt;=DM$4),AND($U181&gt;=(DM$4-DAY(DM$4)+1),$U181&lt;=DM$4)),$U181-$T181+1,IF(AND($T181&gt;=(DM$4-DAY(DM$4)+1),$T181&lt;=DM$4),DM$4-$T181+1,IF(AND($U181&gt;=(DM$4-DAY(DM$4)+1),$U181&lt;=DM$4),$U181-(DM$4-DAY(DM$4)+1)+1,IF(OR(AND((DM$4-DAY(DM$4)+1)&gt;=$T181,(DM$4-DAY(DM$4)+1)&lt;=$U181),AND((DM$4&gt;=$T181),(DM$4&lt;=$U181))),DM$4-(DM$4-DAY(DM$4)+1)+1,0))))/IF($R181="mes",_xlfn.DAYS(DM$4,(DM$4-DAY(DM$4)+1))+1,(_xlfn.DAYS($U181,$T181)+1))*$S181)*IF($X$1="Físico",1,$X181)</f>
        <v>0</v>
      </c>
      <c r="DN181" s="378">
        <f t="shared" si="170"/>
        <v>0</v>
      </c>
      <c r="DO181" s="378">
        <f t="shared" si="170"/>
        <v>0</v>
      </c>
      <c r="DP181" s="378">
        <f t="shared" si="170"/>
        <v>0</v>
      </c>
      <c r="DQ181" s="378">
        <f t="shared" si="170"/>
        <v>0</v>
      </c>
      <c r="DR181" s="378">
        <f t="shared" si="170"/>
        <v>0</v>
      </c>
      <c r="DS181" s="378">
        <f t="shared" si="170"/>
        <v>0</v>
      </c>
      <c r="DT181" s="378">
        <f t="shared" si="170"/>
        <v>0</v>
      </c>
      <c r="DU181" s="378">
        <f t="shared" si="170"/>
        <v>0</v>
      </c>
      <c r="DV181" s="378">
        <f t="shared" si="170"/>
        <v>0</v>
      </c>
      <c r="DW181" s="378">
        <f t="shared" ref="DW181:EF194" si="171">(IF(AND(AND($T181&gt;=(DW$4-DAY(DW$4)+1),$T181&lt;=DW$4),AND($U181&gt;=(DW$4-DAY(DW$4)+1),$U181&lt;=DW$4)),$U181-$T181+1,IF(AND($T181&gt;=(DW$4-DAY(DW$4)+1),$T181&lt;=DW$4),DW$4-$T181+1,IF(AND($U181&gt;=(DW$4-DAY(DW$4)+1),$U181&lt;=DW$4),$U181-(DW$4-DAY(DW$4)+1)+1,IF(OR(AND((DW$4-DAY(DW$4)+1)&gt;=$T181,(DW$4-DAY(DW$4)+1)&lt;=$U181),AND((DW$4&gt;=$T181),(DW$4&lt;=$U181))),DW$4-(DW$4-DAY(DW$4)+1)+1,0))))/IF($R181="mes",_xlfn.DAYS(DW$4,(DW$4-DAY(DW$4)+1))+1,(_xlfn.DAYS($U181,$T181)+1))*$S181)*IF($X$1="Físico",1,$X181)</f>
        <v>0</v>
      </c>
      <c r="DX181" s="378">
        <f t="shared" si="171"/>
        <v>0</v>
      </c>
      <c r="DY181" s="378">
        <f t="shared" si="171"/>
        <v>0</v>
      </c>
      <c r="DZ181" s="378">
        <f t="shared" si="171"/>
        <v>0</v>
      </c>
      <c r="EA181" s="378">
        <f t="shared" si="171"/>
        <v>0</v>
      </c>
      <c r="EB181" s="378">
        <f t="shared" si="171"/>
        <v>0</v>
      </c>
      <c r="EC181" s="378">
        <f t="shared" si="171"/>
        <v>0</v>
      </c>
      <c r="ED181" s="378">
        <f t="shared" si="171"/>
        <v>0</v>
      </c>
      <c r="EE181" s="378">
        <f t="shared" si="171"/>
        <v>0</v>
      </c>
      <c r="EF181" s="378">
        <f t="shared" si="171"/>
        <v>0</v>
      </c>
      <c r="EG181" s="378">
        <f t="shared" ref="EG181:EQ194" si="172">(IF(AND(AND($T181&gt;=(EG$4-DAY(EG$4)+1),$T181&lt;=EG$4),AND($U181&gt;=(EG$4-DAY(EG$4)+1),$U181&lt;=EG$4)),$U181-$T181+1,IF(AND($T181&gt;=(EG$4-DAY(EG$4)+1),$T181&lt;=EG$4),EG$4-$T181+1,IF(AND($U181&gt;=(EG$4-DAY(EG$4)+1),$U181&lt;=EG$4),$U181-(EG$4-DAY(EG$4)+1)+1,IF(OR(AND((EG$4-DAY(EG$4)+1)&gt;=$T181,(EG$4-DAY(EG$4)+1)&lt;=$U181),AND((EG$4&gt;=$T181),(EG$4&lt;=$U181))),EG$4-(EG$4-DAY(EG$4)+1)+1,0))))/IF($R181="mes",_xlfn.DAYS(EG$4,(EG$4-DAY(EG$4)+1))+1,(_xlfn.DAYS($U181,$T181)+1))*$S181)*IF($X$1="Físico",1,$X181)</f>
        <v>0</v>
      </c>
      <c r="EH181" s="378">
        <f t="shared" si="172"/>
        <v>0</v>
      </c>
      <c r="EI181" s="378">
        <f t="shared" si="172"/>
        <v>0</v>
      </c>
      <c r="EJ181" s="378">
        <f t="shared" si="172"/>
        <v>0</v>
      </c>
      <c r="EK181" s="378">
        <f t="shared" si="172"/>
        <v>0</v>
      </c>
      <c r="EL181" s="378">
        <f t="shared" si="172"/>
        <v>0</v>
      </c>
      <c r="EM181" s="378">
        <f t="shared" si="172"/>
        <v>0</v>
      </c>
      <c r="EN181" s="378">
        <f t="shared" si="172"/>
        <v>0</v>
      </c>
      <c r="EO181" s="378">
        <f t="shared" si="172"/>
        <v>0</v>
      </c>
      <c r="EP181" s="378">
        <f t="shared" si="172"/>
        <v>0</v>
      </c>
      <c r="EQ181" s="378">
        <f t="shared" si="172"/>
        <v>0</v>
      </c>
    </row>
    <row r="182" spans="1:147" x14ac:dyDescent="0.3">
      <c r="A182" s="368"/>
      <c r="B182" s="368"/>
      <c r="C182" s="368"/>
      <c r="D182" s="368">
        <f t="shared" si="136"/>
        <v>1.0658056259248334</v>
      </c>
      <c r="E182" s="368" t="str">
        <f>VLOOKUP(TEXT(Z182,0),'G2'!B:D,3,0)</f>
        <v>ME</v>
      </c>
      <c r="F182" s="816">
        <f t="shared" si="135"/>
        <v>0</v>
      </c>
      <c r="G182" s="755">
        <f t="shared" si="137"/>
        <v>0</v>
      </c>
      <c r="H182" s="756" t="s">
        <v>1190</v>
      </c>
      <c r="I182" s="370" t="s">
        <v>93</v>
      </c>
      <c r="J182" s="370" t="s">
        <v>22</v>
      </c>
      <c r="K182" s="368">
        <v>510614</v>
      </c>
      <c r="L182" s="368" t="s">
        <v>619</v>
      </c>
      <c r="M182" s="369"/>
      <c r="N182" s="370" t="s">
        <v>1081</v>
      </c>
      <c r="O182" s="370" t="s">
        <v>631</v>
      </c>
      <c r="P182" s="643" t="s">
        <v>1167</v>
      </c>
      <c r="Q182" s="370" t="s">
        <v>695</v>
      </c>
      <c r="R182" s="370" t="s">
        <v>632</v>
      </c>
      <c r="S182" s="376">
        <v>25</v>
      </c>
      <c r="T182" s="678">
        <v>45962</v>
      </c>
      <c r="U182" s="678">
        <v>45986</v>
      </c>
      <c r="V182" s="373">
        <v>1</v>
      </c>
      <c r="W182" s="374">
        <v>57037.653876993383</v>
      </c>
      <c r="X182" s="17" cm="1">
        <f t="array" ref="X182">+IF($W$1="Pesos CLP",W182,W182/TC)*MB_24A25</f>
        <v>65.032710378413483</v>
      </c>
      <c r="Y182" s="18">
        <f t="shared" si="166"/>
        <v>0</v>
      </c>
      <c r="Z182">
        <v>91243530</v>
      </c>
      <c r="AA182" s="19">
        <f>IF(OR($I182="REAL",$I182="INCURRIDO"),SUMIF(S!$O:$O,$I182&amp;$O182&amp;$Q182&amp;UPPER(TEXT(AA$4,"MMMMYYYY"))&amp;$Z182,IF($W$1="Pesos CLP",S!$AD:$AD,S!$AO:$AO)),0)</f>
        <v>0</v>
      </c>
      <c r="AB182" s="19">
        <f>IF(OR($I182="REAL",$I182="INCURRIDO"),SUMIF(S!$O:$O,$I182&amp;$O182&amp;$Q182&amp;UPPER(TEXT(AB$4,"MMMMYYYY"))&amp;$Z182,IF($W$1="Pesos CLP",S!$AD:$AD,S!$AO:$AO)),0)</f>
        <v>0</v>
      </c>
      <c r="AC182" s="19">
        <f>IF(OR($I182="REAL",$I182="INCURRIDO"),SUMIF(S!$O:$O,$I182&amp;$O182&amp;$Q182&amp;UPPER(TEXT(AC$4,"MMMMYYYY"))&amp;$Z182,IF($W$1="Pesos CLP",S!$AD:$AD,S!$AO:$AO)),0)</f>
        <v>0</v>
      </c>
      <c r="AD182" s="19">
        <f>IF(OR($I182="REAL",$I182="INCURRIDO"),SUMIF(S!$O:$O,$I182&amp;$O182&amp;$Q182&amp;UPPER(TEXT(AD$4,"MMMMYYYY"))&amp;$Z182,IF($W$1="Pesos CLP",S!$AD:$AD,S!$AO:$AO)),0)</f>
        <v>0</v>
      </c>
      <c r="AE182" s="19">
        <f>IF(OR($I182="REAL",$I182="INCURRIDO"),SUMIF(S!$O:$O,$I182&amp;$O182&amp;$Q182&amp;UPPER(TEXT(AE$4,"MMMMYYYY"))&amp;$Z182,IF($W$1="Pesos CLP",S!$AD:$AD,S!$AO:$AO)),0)</f>
        <v>0</v>
      </c>
      <c r="AF182" s="19">
        <f>IF(OR($I182="REAL",$I182="INCURRIDO"),SUMIF(S!$O:$O,$I182&amp;$O182&amp;$Q182&amp;UPPER(TEXT(AF$4,"MMMMYYYY"))&amp;$Z182,IF($W$1="Pesos CLP",S!$AD:$AD,S!$AO:$AO)),0)</f>
        <v>0</v>
      </c>
      <c r="AG182" s="19">
        <f>IF(OR($I182="REAL",$I182="INCURRIDO"),SUMIF(S!$O:$O,$I182&amp;$O182&amp;$Q182&amp;UPPER(TEXT(AG$4,"MMMMYYYY"))&amp;$Z182,IF($W$1="Pesos CLP",S!$AD:$AD,S!$AO:$AO)),0)</f>
        <v>0</v>
      </c>
      <c r="AH182" s="19">
        <f>IF(OR($I182="REAL",$I182="INCURRIDO"),SUMIF(S!$O:$O,$I182&amp;$O182&amp;$Q182&amp;UPPER(TEXT(AH$4,"MMMMYYYY"))&amp;$Z182,IF($W$1="Pesos CLP",S!$AD:$AD,S!$AO:$AO)),0)</f>
        <v>0</v>
      </c>
      <c r="AI182" s="19">
        <f>IF(OR($I182="REAL",$I182="INCURRIDO"),SUMIF(S!$O:$O,$I182&amp;$O182&amp;$Q182&amp;UPPER(TEXT(AI$4,"MMMMYYYY"))&amp;$Z182,IF($W$1="Pesos CLP",S!$AD:$AD,S!$AO:$AO)),0)</f>
        <v>0</v>
      </c>
      <c r="AJ182" s="19">
        <f>IF(OR($I182="REAL",$I182="INCURRIDO"),SUMIF(S!$O:$O,$I182&amp;$O182&amp;$Q182&amp;UPPER(TEXT(AJ$4,"MMMMYYYY"))&amp;$Z182,IF($W$1="Pesos CLP",S!$AD:$AD,S!$AO:$AO)),0)</f>
        <v>0</v>
      </c>
      <c r="AK182" s="19">
        <f>IF(OR($I182="REAL",$I182="INCURRIDO"),SUMIF(S!$O:$O,$I182&amp;$O182&amp;$Q182&amp;UPPER(TEXT(AK$4,"MMMMYYYY"))&amp;$Z182,IF($W$1="Pesos CLP",S!$AD:$AD,S!$AO:$AO)),0)</f>
        <v>0</v>
      </c>
      <c r="AL182" s="19">
        <f>IF(OR($I182="REAL",$I182="INCURRIDO"),SUMIF(S!$O:$O,$I182&amp;$O182&amp;$Q182&amp;UPPER(TEXT(AL$4,"MMMMYYYY"))&amp;$Z182,IF($W$1="Pesos CLP",S!$AD:$AD,S!$AO:$AO)),0)</f>
        <v>0</v>
      </c>
      <c r="AM182" s="19">
        <f>IF(OR($I182="REAL",$I182="INCURRIDO"),SUMIF(S!$O:$O,$I182&amp;$O182&amp;$Q182&amp;UPPER(TEXT(AM$4,"MMMMYYYY"))&amp;$Z182,IF($W$1="Pesos CLP",S!$AD:$AD,S!$AO:$AO)),0)</f>
        <v>0</v>
      </c>
      <c r="AN182" s="19">
        <f>IF(OR($I182="REAL",$I182="INCURRIDO"),SUMIF(S!$O:$O,$I182&amp;$O182&amp;$Q182&amp;UPPER(TEXT(AN$4,"MMMMYYYY"))&amp;$Z182,IF($W$1="Pesos CLP",S!$AD:$AD,S!$AO:$AO)),0)</f>
        <v>0</v>
      </c>
      <c r="AO182" s="19">
        <f>IF(OR($I182="REAL",$I182="INCURRIDO"),SUMIF(S!$O:$O,$I182&amp;$O182&amp;$Q182&amp;UPPER(TEXT(AO$4,"MMMMYYYY"))&amp;$Z182,IF($W$1="Pesos CLP",S!$AD:$AD,S!$AO:$AO)),0)</f>
        <v>0</v>
      </c>
      <c r="AP182" s="19">
        <f>IF(OR($I182="REAL",$I182="INCURRIDO"),SUMIF(S!$O:$O,$I182&amp;$O182&amp;$Q182&amp;UPPER(TEXT(AP$4,"MMMMYYYY"))&amp;$Z182,IF($W$1="Pesos CLP",S!$AD:$AD,S!$AO:$AO)),0)</f>
        <v>0</v>
      </c>
      <c r="AQ182" s="19">
        <f>IF(OR($I182="REAL",$I182="INCURRIDO"),SUMIF(S!$O:$O,$I182&amp;$O182&amp;$Q182&amp;UPPER(TEXT(AQ$4,"MMMMYYYY"))&amp;$Z182,IF($W$1="Pesos CLP",S!$AD:$AD,S!$AO:$AO)),0)</f>
        <v>0</v>
      </c>
      <c r="AR182" s="19">
        <f>IF(OR($I182="REAL",$I182="INCURRIDO"),SUMIF(S!$O:$O,$I182&amp;$O182&amp;$Q182&amp;UPPER(TEXT(AR$4,"MMMMYYYY"))&amp;$Z182,IF($W$1="Pesos CLP",S!$AD:$AD,S!$AO:$AO)),0)</f>
        <v>0</v>
      </c>
      <c r="AS182" s="19">
        <f>IF(OR($I182="REAL",$I182="INCURRIDO"),SUMIF(S!$O:$O,$I182&amp;$O182&amp;$Q182&amp;UPPER(TEXT(AS$4,"MMMMYYYY"))&amp;$Z182,IF($W$1="Pesos CLP",S!$AD:$AD,S!$AO:$AO)),0)</f>
        <v>0</v>
      </c>
      <c r="AT182" s="19">
        <f>IF(OR($I182="REAL",$I182="INCURRIDO"),SUMIF(S!$O:$O,$I182&amp;$O182&amp;$Q182&amp;UPPER(TEXT(AT$4,"MMMMYYYY"))&amp;$Z182,IF($W$1="Pesos CLP",S!$AD:$AD,S!$AO:$AO)),0)</f>
        <v>0</v>
      </c>
      <c r="AU182" s="19">
        <f>IF(OR($I182="REAL",$I182="INCURRIDO"),SUMIF(S!$O:$O,$I182&amp;$O182&amp;$Q182&amp;UPPER(TEXT(AU$4,"MMMMYYYY"))&amp;$Z182,IF($W$1="Pesos CLP",S!$AD:$AD,S!$AO:$AO)),0)</f>
        <v>0</v>
      </c>
      <c r="AV182" s="19">
        <f>IF(OR($I182="REAL",$I182="INCURRIDO"),SUMIF(S!$O:$O,$I182&amp;$O182&amp;$Q182&amp;UPPER(TEXT(AV$4,"MMMMYYYY"))&amp;$Z182,IF($W$1="Pesos CLP",S!$AD:$AD,S!$AO:$AO)),0)</f>
        <v>0</v>
      </c>
      <c r="AW182" s="19">
        <f>IF(OR($I182="REAL",$I182="INCURRIDO"),SUMIF(S!$O:$O,$I182&amp;$O182&amp;$Q182&amp;UPPER(TEXT(AW$4,"MMMMYYYY"))&amp;$Z182,IF($W$1="Pesos CLP",S!$AD:$AD,S!$AO:$AO)),0)</f>
        <v>0</v>
      </c>
      <c r="AX182" s="19">
        <f>IF(OR($I182="REAL",$I182="INCURRIDO"),SUMIF(S!$O:$O,$I182&amp;$O182&amp;$Q182&amp;UPPER(TEXT(AX$4,"MMMMYYYY"))&amp;$Z182,IF($W$1="Pesos CLP",S!$AD:$AD,S!$AO:$AO)),0)</f>
        <v>0</v>
      </c>
      <c r="AY182" s="19">
        <f>IF(OR($I182="REAL",$I182="INCURRIDO"),SUMIF(S!$O:$O,$I182&amp;$O182&amp;$Q182&amp;UPPER(TEXT(AY$4,"MMMMYYYY"))&amp;$Z182,IF($W$1="Pesos CLP",S!$AD:$AD,S!$AO:$AO)),0)</f>
        <v>0</v>
      </c>
      <c r="AZ182" s="19">
        <f>IF(OR($I182="REAL",$I182="INCURRIDO"),SUMIF(S!$O:$O,$I182&amp;$O182&amp;$Q182&amp;UPPER(TEXT(AZ$4,"MMMMYYYY"))&amp;$Z182,IF($W$1="Pesos CLP",S!$AD:$AD,S!$AO:$AO)),0)</f>
        <v>0</v>
      </c>
      <c r="BA182" s="19">
        <f>IF(OR($I182="REAL",$I182="INCURRIDO"),SUMIF(S!$O:$O,$I182&amp;$O182&amp;$Q182&amp;UPPER(TEXT(BA$4,"MMMMYYYY"))&amp;$Z182,IF($W$1="Pesos CLP",S!$AD:$AD,S!$AO:$AO)),0)</f>
        <v>0</v>
      </c>
      <c r="BB182" s="19">
        <f>IF(OR($I182="REAL",$I182="INCURRIDO"),SUMIF(S!$O:$O,$I182&amp;$O182&amp;$Q182&amp;UPPER(TEXT(BB$4,"MMMMYYYY"))&amp;$Z182,IF($W$1="Pesos CLP",S!$AD:$AD,S!$AO:$AO)),0)</f>
        <v>0</v>
      </c>
      <c r="BC182" s="19">
        <f>IF(OR($I182="REAL",$I182="INCURRIDO"),SUMIF(S!$O:$O,$I182&amp;$O182&amp;$Q182&amp;UPPER(TEXT(BC$4,"MMMMYYYY"))&amp;$Z182,IF($W$1="Pesos CLP",S!$AD:$AD,S!$AO:$AO)),0)</f>
        <v>0</v>
      </c>
      <c r="BD182" s="19">
        <f>IF(OR($I182="REAL",$I182="INCURRIDO"),SUMIF(S!$O:$O,$I182&amp;$O182&amp;$Q182&amp;UPPER(TEXT(BD$4,"MMMMYYYY"))&amp;$Z182,IF($W$1="Pesos CLP",S!$AD:$AD,S!$AO:$AO)),0)</f>
        <v>0</v>
      </c>
      <c r="BE182" s="19">
        <f>IF(OR($I182="REAL",$I182="INCURRIDO"),SUMIF(S!$O:$O,$I182&amp;$O182&amp;$Q182&amp;UPPER(TEXT(BE$4,"MMMMYYYY"))&amp;$Z182,IF($W$1="Pesos CLP",S!$AD:$AD,S!$AO:$AO)),0)</f>
        <v>0</v>
      </c>
      <c r="BF182" s="19">
        <f>IF(OR($I182="REAL",$I182="INCURRIDO"),SUMIF(S!$O:$O,$I182&amp;$O182&amp;$Q182&amp;UPPER(TEXT(BF$4,"MMMMYYYY"))&amp;$Z182,IF($W$1="Pesos CLP",S!$AD:$AD,S!$AO:$AO)),0)</f>
        <v>0</v>
      </c>
      <c r="BG182" s="19">
        <f>IF(OR($I182="REAL",$I182="INCURRIDO"),SUMIF(S!$O:$O,$I182&amp;$O182&amp;$Q182&amp;UPPER(TEXT(BG$4,"MMMMYYYY"))&amp;$Z182,IF($W$1="Pesos CLP",S!$AD:$AD,S!$AO:$AO)),0)</f>
        <v>0</v>
      </c>
      <c r="BH182" s="19">
        <f>IF(OR($I182="REAL",$I182="INCURRIDO"),SUMIF(S!$O:$O,$I182&amp;$O182&amp;$Q182&amp;UPPER(TEXT(BH$4,"MMMMYYYY"))&amp;$Z182,IF($W$1="Pesos CLP",S!$AD:$AD,S!$AO:$AO)),0)</f>
        <v>0</v>
      </c>
      <c r="BI182" s="19">
        <f>IF(OR($I182="REAL",$I182="INCURRIDO"),SUMIF(S!$O:$O,$I182&amp;$O182&amp;$Q182&amp;UPPER(TEXT(BI$4,"MMMMYYYY"))&amp;$Z182,IF($W$1="Pesos CLP",S!$AD:$AD,S!$AO:$AO)),0)</f>
        <v>0</v>
      </c>
      <c r="BJ182" s="19">
        <f>IF(OR($I182="REAL",$I182="INCURRIDO"),SUMIF(S!$O:$O,$I182&amp;$O182&amp;$Q182&amp;UPPER(TEXT(BJ$4,"MMMMYYYY"))&amp;$Z182,IF($W$1="Pesos CLP",S!$AD:$AD,S!$AO:$AO)),0)</f>
        <v>0</v>
      </c>
      <c r="BK182" s="19">
        <f>IF(OR($I182="REAL",$I182="INCURRIDO"),SUMIF(S!$O:$O,$I182&amp;$O182&amp;$Q182&amp;UPPER(TEXT(BK$4,"MMMMYYYY"))&amp;$Z182,IF($W$1="Pesos CLP",S!$AD:$AD,S!$AO:$AO)),0)</f>
        <v>0</v>
      </c>
      <c r="BL182" s="19">
        <f>IF(OR($I182="REAL",$I182="INCURRIDO"),SUMIF(S!$O:$O,$I182&amp;$O182&amp;$Q182&amp;UPPER(TEXT(BL$4,"MMMMYYYY"))&amp;$Z182,IF($W$1="Pesos CLP",S!$AD:$AD,S!$AO:$AO)),0)</f>
        <v>0</v>
      </c>
      <c r="BM182" s="19">
        <f>IF(OR($I182="REAL",$I182="INCURRIDO"),SUMIF(S!$O:$O,$I182&amp;$O182&amp;$Q182&amp;UPPER(TEXT(BM$4,"MMMMYYYY"))&amp;$Z182,IF($W$1="Pesos CLP",S!$AD:$AD,S!$AO:$AO)),0)</f>
        <v>0</v>
      </c>
      <c r="BN182" s="19">
        <f>IF(OR($I182="REAL",$I182="INCURRIDO"),SUMIF(S!$O:$O,$I182&amp;$O182&amp;$Q182&amp;UPPER(TEXT(BN$4,"MMMMYYYY"))&amp;$Z182,IF($W$1="Pesos CLP",S!$AD:$AD,S!$AO:$AO)),0)</f>
        <v>0</v>
      </c>
      <c r="BO182" s="19">
        <f>IF(OR($I182="REAL",$I182="INCURRIDO"),SUMIF(S!$O:$O,$I182&amp;$O182&amp;$Q182&amp;UPPER(TEXT(BO$4,"MMMMYYYY"))&amp;$Z182,IF($W$1="Pesos CLP",S!$AD:$AD,S!$AO:$AO)),0)</f>
        <v>0</v>
      </c>
      <c r="BP182" s="19">
        <f>IF(OR($I182="REAL",$I182="INCURRIDO"),SUMIF(S!$O:$O,$I182&amp;$O182&amp;$Q182&amp;UPPER(TEXT(BP$4,"MMMMYYYY"))&amp;$Z182,IF($W$1="Pesos CLP",S!$AD:$AD,S!$AO:$AO)),0)</f>
        <v>0</v>
      </c>
      <c r="BQ182" s="19">
        <f>IF(OR($I182="REAL",$I182="INCURRIDO"),SUMIF(S!$O:$O,$I182&amp;$O182&amp;$Q182&amp;UPPER(TEXT(BQ$4,"MMMMYYYY"))&amp;$Z182,IF($W$1="Pesos CLP",S!$AD:$AD,S!$AO:$AO)),0)</f>
        <v>0</v>
      </c>
      <c r="BR182" s="19">
        <f>IF(OR($I182="REAL",$I182="INCURRIDO"),SUMIF(S!$O:$O,$I182&amp;$O182&amp;$Q182&amp;UPPER(TEXT(BR$4,"MMMMYYYY"))&amp;$Z182,IF($W$1="Pesos CLP",S!$AD:$AD,S!$AO:$AO)),0)</f>
        <v>0</v>
      </c>
      <c r="BS182" s="19">
        <f>IF(OR($I182="REAL",$I182="INCURRIDO"),SUMIF(S!$O:$O,$I182&amp;$O182&amp;$Q182&amp;UPPER(TEXT(BS$4,"MMMMYYYY"))&amp;$Z182,IF($W$1="Pesos CLP",S!$AD:$AD,S!$AO:$AO)),0)</f>
        <v>0</v>
      </c>
      <c r="BT182" s="19">
        <f>IF(OR($I182="REAL",$I182="INCURRIDO"),SUMIF(S!$O:$O,$I182&amp;$O182&amp;$Q182&amp;UPPER(TEXT(BT$4,"MMMMYYYY"))&amp;$Z182,IF($W$1="Pesos CLP",S!$AD:$AD,S!$AO:$AO)),0)</f>
        <v>0</v>
      </c>
      <c r="BU182" s="19">
        <f>IF(OR($I182="REAL",$I182="INCURRIDO"),SUMIF(S!$O:$O,$I182&amp;$O182&amp;$Q182&amp;UPPER(TEXT(BU$4,"MMMMYYYY"))&amp;$Z182,IF($W$1="Pesos CLP",S!$AD:$AD,S!$AO:$AO)),0)</f>
        <v>0</v>
      </c>
      <c r="BV182" s="19">
        <f>IF(OR($I182="REAL",$I182="INCURRIDO"),SUMIF(S!$O:$O,$I182&amp;$O182&amp;$Q182&amp;UPPER(TEXT(BV$4,"MMMMYYYY"))&amp;$Z182,IF($W$1="Pesos CLP",S!$AD:$AD,S!$AO:$AO)),0)</f>
        <v>0</v>
      </c>
      <c r="BW182" s="19">
        <f>IF(OR($I182="REAL",$I182="INCURRIDO"),SUMIF(S!$O:$O,$I182&amp;$O182&amp;$Q182&amp;UPPER(TEXT(BW$4,"MMMMYYYY"))&amp;$Z182,IF($W$1="Pesos CLP",S!$AD:$AD,S!$AO:$AO)),0)</f>
        <v>0</v>
      </c>
      <c r="BX182" s="19">
        <f>IF(OR($I182="REAL",$I182="INCURRIDO"),SUMIF(S!$O:$O,$I182&amp;$O182&amp;$Q182&amp;UPPER(TEXT(BX$4,"MMMMYYYY"))&amp;$Z182,IF($W$1="Pesos CLP",S!$AD:$AD,S!$AO:$AO)),0)</f>
        <v>0</v>
      </c>
      <c r="BY182" s="19">
        <f>IF(OR($I182="REAL",$I182="INCURRIDO"),SUMIF(S!$O:$O,$I182&amp;$O182&amp;$Q182&amp;UPPER(TEXT(BY$4,"MMMMYYYY"))&amp;$Z182,IF($W$1="Pesos CLP",S!$AD:$AD,S!$AO:$AO)),0)</f>
        <v>0</v>
      </c>
      <c r="BZ182" s="19">
        <f>IF(OR($I182="REAL",$I182="INCURRIDO"),SUMIF(S!$O:$O,$I182&amp;$O182&amp;$Q182&amp;UPPER(TEXT(BZ$4,"MMMMYYYY"))&amp;$Z182,IF($W$1="Pesos CLP",S!$AD:$AD,S!$AO:$AO)),0)</f>
        <v>0</v>
      </c>
      <c r="CA182" s="19">
        <f>IF(OR($I182="REAL",$I182="INCURRIDO"),SUMIF(S!$O:$O,$I182&amp;$O182&amp;$Q182&amp;UPPER(TEXT(CA$4,"MMMMYYYY"))&amp;$Z182,IF($W$1="Pesos CLP",S!$AD:$AD,S!$AO:$AO)),0)</f>
        <v>0</v>
      </c>
      <c r="CB182" s="19">
        <f>IF(OR($I182="REAL",$I182="INCURRIDO"),SUMIF(S!$O:$O,$I182&amp;$O182&amp;$Q182&amp;UPPER(TEXT(CB$4,"MMMMYYYY"))&amp;$Z182,IF($W$1="Pesos CLP",S!$AD:$AD,S!$AO:$AO)),0)</f>
        <v>0</v>
      </c>
      <c r="CC182" s="19">
        <f>IF(OR($I182="REAL",$I182="INCURRIDO"),SUMIF(S!$O:$O,$I182&amp;$O182&amp;$Q182&amp;UPPER(TEXT(CC$4,"MMMMYYYY"))&amp;$Z182,IF($W$1="Pesos CLP",S!$AD:$AD,S!$AO:$AO)),0)</f>
        <v>0</v>
      </c>
      <c r="CD182" s="19">
        <f>IF(OR($I182="REAL",$I182="INCURRIDO"),SUMIF(S!$O:$O,$I182&amp;$O182&amp;$Q182&amp;UPPER(TEXT(CD$4,"MMMMYYYY"))&amp;$Z182,IF($W$1="Pesos CLP",S!$AD:$AD,S!$AO:$AO)),0)</f>
        <v>0</v>
      </c>
      <c r="CE182" s="19">
        <f>IF(OR($I182="REAL",$I182="INCURRIDO"),SUMIF(S!$O:$O,$I182&amp;$O182&amp;$Q182&amp;UPPER(TEXT(CE$4,"MMMMYYYY"))&amp;$Z182,IF($W$1="Pesos CLP",S!$AD:$AD,S!$AO:$AO)),0)</f>
        <v>0</v>
      </c>
      <c r="CF182" s="19">
        <f>IF(OR($I182="REAL",$I182="INCURRIDO"),SUMIF(S!$O:$O,$I182&amp;$O182&amp;$Q182&amp;UPPER(TEXT(CF$4,"MMMMYYYY"))&amp;$Z182,IF($W$1="Pesos CLP",S!$AD:$AD,S!$AO:$AO)),0)</f>
        <v>0</v>
      </c>
      <c r="CG182" s="19">
        <f>IF(OR($I182="REAL",$I182="INCURRIDO"),SUMIF(S!$O:$O,$I182&amp;$O182&amp;$Q182&amp;UPPER(TEXT(CG$4,"MMMMYYYY"))&amp;$Z182,IF($W$1="Pesos CLP",S!$AD:$AD,S!$AO:$AO)),0)</f>
        <v>0</v>
      </c>
      <c r="CH182" s="19">
        <f>IF(OR($I182="REAL",$I182="INCURRIDO"),SUMIF(S!$O:$O,$I182&amp;$O182&amp;$Q182&amp;UPPER(TEXT(CH$4,"MMMMYYYY"))&amp;$Z182,IF($W$1="Pesos CLP",S!$AD:$AD,S!$AO:$AO)),0)</f>
        <v>0</v>
      </c>
      <c r="CI182" s="19">
        <f>IF(OR($I182="REAL",$I182="INCURRIDO"),SUMIF(S!$O:$O,$I182&amp;$O182&amp;$Q182&amp;UPPER(TEXT(CI$4,"MMMMYYYY"))&amp;$Z182,IF($W$1="Pesos CLP",S!$AD:$AD,S!$AO:$AO)),0)</f>
        <v>0</v>
      </c>
      <c r="CJ182" s="19">
        <f>IF(OR($I182="REAL",$I182="INCURRIDO"),SUMIF(S!$O:$O,$I182&amp;$O182&amp;$Q182&amp;UPPER(TEXT(CJ$4,"MMMMYYYY"))&amp;$Z182,IF($W$1="Pesos CLP",S!$AD:$AD,S!$AO:$AO)),0)</f>
        <v>0</v>
      </c>
      <c r="CK182" s="378">
        <f t="shared" si="167"/>
        <v>0</v>
      </c>
      <c r="CL182" s="378">
        <f t="shared" si="167"/>
        <v>0</v>
      </c>
      <c r="CM182" s="378">
        <f t="shared" si="167"/>
        <v>0</v>
      </c>
      <c r="CN182" s="378">
        <f t="shared" si="167"/>
        <v>0</v>
      </c>
      <c r="CO182" s="378">
        <f t="shared" si="167"/>
        <v>0</v>
      </c>
      <c r="CP182" s="378">
        <f t="shared" si="167"/>
        <v>0</v>
      </c>
      <c r="CQ182" s="378">
        <f t="shared" si="167"/>
        <v>0</v>
      </c>
      <c r="CR182" s="378">
        <f t="shared" si="167"/>
        <v>0</v>
      </c>
      <c r="CS182" s="378">
        <f t="shared" si="168"/>
        <v>0</v>
      </c>
      <c r="CT182" s="378">
        <f t="shared" si="168"/>
        <v>0</v>
      </c>
      <c r="CU182" s="378">
        <f t="shared" si="168"/>
        <v>0</v>
      </c>
      <c r="CV182" s="378">
        <f t="shared" si="168"/>
        <v>0</v>
      </c>
      <c r="CW182" s="378">
        <f t="shared" si="168"/>
        <v>0</v>
      </c>
      <c r="CX182" s="378">
        <f t="shared" si="168"/>
        <v>0</v>
      </c>
      <c r="CY182" s="378">
        <f t="shared" si="168"/>
        <v>0</v>
      </c>
      <c r="CZ182" s="378">
        <f t="shared" si="168"/>
        <v>0</v>
      </c>
      <c r="DA182" s="378">
        <f t="shared" si="168"/>
        <v>0</v>
      </c>
      <c r="DB182" s="378">
        <f t="shared" si="168"/>
        <v>0</v>
      </c>
      <c r="DC182" s="378">
        <f t="shared" si="169"/>
        <v>0</v>
      </c>
      <c r="DD182" s="378">
        <f t="shared" si="169"/>
        <v>0</v>
      </c>
      <c r="DE182" s="378">
        <f t="shared" si="169"/>
        <v>0</v>
      </c>
      <c r="DF182" s="378">
        <f t="shared" si="169"/>
        <v>0</v>
      </c>
      <c r="DG182" s="378">
        <f t="shared" si="169"/>
        <v>0</v>
      </c>
      <c r="DH182" s="378">
        <f t="shared" si="169"/>
        <v>0</v>
      </c>
      <c r="DI182" s="378">
        <f t="shared" si="169"/>
        <v>0</v>
      </c>
      <c r="DJ182" s="378">
        <f t="shared" si="169"/>
        <v>0</v>
      </c>
      <c r="DK182" s="378">
        <f t="shared" si="169"/>
        <v>0</v>
      </c>
      <c r="DL182" s="378">
        <f t="shared" si="169"/>
        <v>0</v>
      </c>
      <c r="DM182" s="378">
        <f t="shared" si="170"/>
        <v>0</v>
      </c>
      <c r="DN182" s="378">
        <f t="shared" si="170"/>
        <v>0</v>
      </c>
      <c r="DO182" s="378">
        <f t="shared" si="170"/>
        <v>0</v>
      </c>
      <c r="DP182" s="378">
        <f t="shared" si="170"/>
        <v>0</v>
      </c>
      <c r="DQ182" s="378">
        <f t="shared" si="170"/>
        <v>0</v>
      </c>
      <c r="DR182" s="378">
        <f t="shared" si="170"/>
        <v>0</v>
      </c>
      <c r="DS182" s="378">
        <f t="shared" si="170"/>
        <v>0</v>
      </c>
      <c r="DT182" s="378">
        <f t="shared" si="170"/>
        <v>0</v>
      </c>
      <c r="DU182" s="378">
        <f t="shared" si="170"/>
        <v>0</v>
      </c>
      <c r="DV182" s="378">
        <f t="shared" si="170"/>
        <v>0</v>
      </c>
      <c r="DW182" s="378">
        <f t="shared" si="171"/>
        <v>0</v>
      </c>
      <c r="DX182" s="378">
        <f t="shared" si="171"/>
        <v>0</v>
      </c>
      <c r="DY182" s="378">
        <f t="shared" si="171"/>
        <v>0</v>
      </c>
      <c r="DZ182" s="378">
        <f t="shared" si="171"/>
        <v>0</v>
      </c>
      <c r="EA182" s="378">
        <f t="shared" si="171"/>
        <v>0</v>
      </c>
      <c r="EB182" s="378">
        <f t="shared" si="171"/>
        <v>0</v>
      </c>
      <c r="EC182" s="378">
        <f t="shared" si="171"/>
        <v>0</v>
      </c>
      <c r="ED182" s="378">
        <f t="shared" si="171"/>
        <v>0</v>
      </c>
      <c r="EE182" s="378">
        <f t="shared" si="171"/>
        <v>0</v>
      </c>
      <c r="EF182" s="378">
        <f t="shared" si="171"/>
        <v>0</v>
      </c>
      <c r="EG182" s="378">
        <f t="shared" si="172"/>
        <v>0</v>
      </c>
      <c r="EH182" s="378">
        <f t="shared" si="172"/>
        <v>0</v>
      </c>
      <c r="EI182" s="378">
        <f t="shared" si="172"/>
        <v>0</v>
      </c>
      <c r="EJ182" s="378">
        <f t="shared" si="172"/>
        <v>0</v>
      </c>
      <c r="EK182" s="378">
        <f t="shared" si="172"/>
        <v>0</v>
      </c>
      <c r="EL182" s="378">
        <f t="shared" si="172"/>
        <v>0</v>
      </c>
      <c r="EM182" s="378">
        <f t="shared" si="172"/>
        <v>0</v>
      </c>
      <c r="EN182" s="378">
        <f t="shared" si="172"/>
        <v>0</v>
      </c>
      <c r="EO182" s="378">
        <f t="shared" si="172"/>
        <v>0</v>
      </c>
      <c r="EP182" s="378">
        <f t="shared" si="172"/>
        <v>0</v>
      </c>
      <c r="EQ182" s="378">
        <f t="shared" si="172"/>
        <v>0</v>
      </c>
    </row>
    <row r="183" spans="1:147" x14ac:dyDescent="0.3">
      <c r="A183" s="368"/>
      <c r="B183" s="368"/>
      <c r="C183" s="368"/>
      <c r="D183" s="368">
        <f t="shared" si="136"/>
        <v>1.0658056259248334</v>
      </c>
      <c r="E183" s="368" t="str">
        <f>VLOOKUP(TEXT(Z183,0),'G2'!B:D,3,0)</f>
        <v>ME</v>
      </c>
      <c r="F183" s="816">
        <f t="shared" si="135"/>
        <v>0</v>
      </c>
      <c r="G183" s="755">
        <f t="shared" si="137"/>
        <v>0</v>
      </c>
      <c r="H183" s="756" t="s">
        <v>1190</v>
      </c>
      <c r="I183" s="370" t="s">
        <v>93</v>
      </c>
      <c r="J183" s="370" t="s">
        <v>22</v>
      </c>
      <c r="K183" s="368">
        <v>510614</v>
      </c>
      <c r="L183" s="368" t="s">
        <v>619</v>
      </c>
      <c r="M183" s="369"/>
      <c r="N183" s="370" t="s">
        <v>1082</v>
      </c>
      <c r="O183" s="370" t="s">
        <v>631</v>
      </c>
      <c r="P183" s="643" t="s">
        <v>1167</v>
      </c>
      <c r="Q183" s="370" t="s">
        <v>695</v>
      </c>
      <c r="R183" s="370" t="s">
        <v>632</v>
      </c>
      <c r="S183" s="376">
        <v>25</v>
      </c>
      <c r="T183" s="678">
        <v>46113</v>
      </c>
      <c r="U183" s="678">
        <v>46142</v>
      </c>
      <c r="V183" s="373">
        <v>1</v>
      </c>
      <c r="W183" s="374">
        <v>57037.653876993383</v>
      </c>
      <c r="X183" s="17" cm="1">
        <f t="array" ref="X183">+IF($W$1="Pesos CLP",W183,W183/TC)*MB_24A25</f>
        <v>65.032710378413483</v>
      </c>
      <c r="Y183" s="18">
        <f t="shared" si="166"/>
        <v>1625.8177594603371</v>
      </c>
      <c r="Z183">
        <v>91243530</v>
      </c>
      <c r="AA183" s="19">
        <f>IF(OR($I183="REAL",$I183="INCURRIDO"),SUMIF(S!$O:$O,$I183&amp;$O183&amp;$Q183&amp;UPPER(TEXT(AA$4,"MMMMYYYY"))&amp;$Z183,IF($W$1="Pesos CLP",S!$AD:$AD,S!$AO:$AO)),0)</f>
        <v>0</v>
      </c>
      <c r="AB183" s="19">
        <f>IF(OR($I183="REAL",$I183="INCURRIDO"),SUMIF(S!$O:$O,$I183&amp;$O183&amp;$Q183&amp;UPPER(TEXT(AB$4,"MMMMYYYY"))&amp;$Z183,IF($W$1="Pesos CLP",S!$AD:$AD,S!$AO:$AO)),0)</f>
        <v>0</v>
      </c>
      <c r="AC183" s="19">
        <f>IF(OR($I183="REAL",$I183="INCURRIDO"),SUMIF(S!$O:$O,$I183&amp;$O183&amp;$Q183&amp;UPPER(TEXT(AC$4,"MMMMYYYY"))&amp;$Z183,IF($W$1="Pesos CLP",S!$AD:$AD,S!$AO:$AO)),0)</f>
        <v>0</v>
      </c>
      <c r="AD183" s="19">
        <f>IF(OR($I183="REAL",$I183="INCURRIDO"),SUMIF(S!$O:$O,$I183&amp;$O183&amp;$Q183&amp;UPPER(TEXT(AD$4,"MMMMYYYY"))&amp;$Z183,IF($W$1="Pesos CLP",S!$AD:$AD,S!$AO:$AO)),0)</f>
        <v>0</v>
      </c>
      <c r="AE183" s="19">
        <f>IF(OR($I183="REAL",$I183="INCURRIDO"),SUMIF(S!$O:$O,$I183&amp;$O183&amp;$Q183&amp;UPPER(TEXT(AE$4,"MMMMYYYY"))&amp;$Z183,IF($W$1="Pesos CLP",S!$AD:$AD,S!$AO:$AO)),0)</f>
        <v>0</v>
      </c>
      <c r="AF183" s="19">
        <f>IF(OR($I183="REAL",$I183="INCURRIDO"),SUMIF(S!$O:$O,$I183&amp;$O183&amp;$Q183&amp;UPPER(TEXT(AF$4,"MMMMYYYY"))&amp;$Z183,IF($W$1="Pesos CLP",S!$AD:$AD,S!$AO:$AO)),0)</f>
        <v>0</v>
      </c>
      <c r="AG183" s="19">
        <f>IF(OR($I183="REAL",$I183="INCURRIDO"),SUMIF(S!$O:$O,$I183&amp;$O183&amp;$Q183&amp;UPPER(TEXT(AG$4,"MMMMYYYY"))&amp;$Z183,IF($W$1="Pesos CLP",S!$AD:$AD,S!$AO:$AO)),0)</f>
        <v>0</v>
      </c>
      <c r="AH183" s="19">
        <f>IF(OR($I183="REAL",$I183="INCURRIDO"),SUMIF(S!$O:$O,$I183&amp;$O183&amp;$Q183&amp;UPPER(TEXT(AH$4,"MMMMYYYY"))&amp;$Z183,IF($W$1="Pesos CLP",S!$AD:$AD,S!$AO:$AO)),0)</f>
        <v>0</v>
      </c>
      <c r="AI183" s="19">
        <f>IF(OR($I183="REAL",$I183="INCURRIDO"),SUMIF(S!$O:$O,$I183&amp;$O183&amp;$Q183&amp;UPPER(TEXT(AI$4,"MMMMYYYY"))&amp;$Z183,IF($W$1="Pesos CLP",S!$AD:$AD,S!$AO:$AO)),0)</f>
        <v>0</v>
      </c>
      <c r="AJ183" s="19">
        <f>IF(OR($I183="REAL",$I183="INCURRIDO"),SUMIF(S!$O:$O,$I183&amp;$O183&amp;$Q183&amp;UPPER(TEXT(AJ$4,"MMMMYYYY"))&amp;$Z183,IF($W$1="Pesos CLP",S!$AD:$AD,S!$AO:$AO)),0)</f>
        <v>0</v>
      </c>
      <c r="AK183" s="19">
        <f>IF(OR($I183="REAL",$I183="INCURRIDO"),SUMIF(S!$O:$O,$I183&amp;$O183&amp;$Q183&amp;UPPER(TEXT(AK$4,"MMMMYYYY"))&amp;$Z183,IF($W$1="Pesos CLP",S!$AD:$AD,S!$AO:$AO)),0)</f>
        <v>0</v>
      </c>
      <c r="AL183" s="19">
        <f>IF(OR($I183="REAL",$I183="INCURRIDO"),SUMIF(S!$O:$O,$I183&amp;$O183&amp;$Q183&amp;UPPER(TEXT(AL$4,"MMMMYYYY"))&amp;$Z183,IF($W$1="Pesos CLP",S!$AD:$AD,S!$AO:$AO)),0)</f>
        <v>0</v>
      </c>
      <c r="AM183" s="19">
        <f>IF(OR($I183="REAL",$I183="INCURRIDO"),SUMIF(S!$O:$O,$I183&amp;$O183&amp;$Q183&amp;UPPER(TEXT(AM$4,"MMMMYYYY"))&amp;$Z183,IF($W$1="Pesos CLP",S!$AD:$AD,S!$AO:$AO)),0)</f>
        <v>0</v>
      </c>
      <c r="AN183" s="19">
        <f>IF(OR($I183="REAL",$I183="INCURRIDO"),SUMIF(S!$O:$O,$I183&amp;$O183&amp;$Q183&amp;UPPER(TEXT(AN$4,"MMMMYYYY"))&amp;$Z183,IF($W$1="Pesos CLP",S!$AD:$AD,S!$AO:$AO)),0)</f>
        <v>0</v>
      </c>
      <c r="AO183" s="19">
        <f>IF(OR($I183="REAL",$I183="INCURRIDO"),SUMIF(S!$O:$O,$I183&amp;$O183&amp;$Q183&amp;UPPER(TEXT(AO$4,"MMMMYYYY"))&amp;$Z183,IF($W$1="Pesos CLP",S!$AD:$AD,S!$AO:$AO)),0)</f>
        <v>0</v>
      </c>
      <c r="AP183" s="19">
        <f>IF(OR($I183="REAL",$I183="INCURRIDO"),SUMIF(S!$O:$O,$I183&amp;$O183&amp;$Q183&amp;UPPER(TEXT(AP$4,"MMMMYYYY"))&amp;$Z183,IF($W$1="Pesos CLP",S!$AD:$AD,S!$AO:$AO)),0)</f>
        <v>0</v>
      </c>
      <c r="AQ183" s="19">
        <f>IF(OR($I183="REAL",$I183="INCURRIDO"),SUMIF(S!$O:$O,$I183&amp;$O183&amp;$Q183&amp;UPPER(TEXT(AQ$4,"MMMMYYYY"))&amp;$Z183,IF($W$1="Pesos CLP",S!$AD:$AD,S!$AO:$AO)),0)</f>
        <v>0</v>
      </c>
      <c r="AR183" s="19">
        <f>IF(OR($I183="REAL",$I183="INCURRIDO"),SUMIF(S!$O:$O,$I183&amp;$O183&amp;$Q183&amp;UPPER(TEXT(AR$4,"MMMMYYYY"))&amp;$Z183,IF($W$1="Pesos CLP",S!$AD:$AD,S!$AO:$AO)),0)</f>
        <v>0</v>
      </c>
      <c r="AS183" s="19">
        <f>IF(OR($I183="REAL",$I183="INCURRIDO"),SUMIF(S!$O:$O,$I183&amp;$O183&amp;$Q183&amp;UPPER(TEXT(AS$4,"MMMMYYYY"))&amp;$Z183,IF($W$1="Pesos CLP",S!$AD:$AD,S!$AO:$AO)),0)</f>
        <v>0</v>
      </c>
      <c r="AT183" s="19">
        <f>IF(OR($I183="REAL",$I183="INCURRIDO"),SUMIF(S!$O:$O,$I183&amp;$O183&amp;$Q183&amp;UPPER(TEXT(AT$4,"MMMMYYYY"))&amp;$Z183,IF($W$1="Pesos CLP",S!$AD:$AD,S!$AO:$AO)),0)</f>
        <v>0</v>
      </c>
      <c r="AU183" s="19">
        <f>IF(OR($I183="REAL",$I183="INCURRIDO"),SUMIF(S!$O:$O,$I183&amp;$O183&amp;$Q183&amp;UPPER(TEXT(AU$4,"MMMMYYYY"))&amp;$Z183,IF($W$1="Pesos CLP",S!$AD:$AD,S!$AO:$AO)),0)</f>
        <v>0</v>
      </c>
      <c r="AV183" s="19">
        <f>IF(OR($I183="REAL",$I183="INCURRIDO"),SUMIF(S!$O:$O,$I183&amp;$O183&amp;$Q183&amp;UPPER(TEXT(AV$4,"MMMMYYYY"))&amp;$Z183,IF($W$1="Pesos CLP",S!$AD:$AD,S!$AO:$AO)),0)</f>
        <v>0</v>
      </c>
      <c r="AW183" s="19">
        <f>IF(OR($I183="REAL",$I183="INCURRIDO"),SUMIF(S!$O:$O,$I183&amp;$O183&amp;$Q183&amp;UPPER(TEXT(AW$4,"MMMMYYYY"))&amp;$Z183,IF($W$1="Pesos CLP",S!$AD:$AD,S!$AO:$AO)),0)</f>
        <v>0</v>
      </c>
      <c r="AX183" s="19">
        <f>IF(OR($I183="REAL",$I183="INCURRIDO"),SUMIF(S!$O:$O,$I183&amp;$O183&amp;$Q183&amp;UPPER(TEXT(AX$4,"MMMMYYYY"))&amp;$Z183,IF($W$1="Pesos CLP",S!$AD:$AD,S!$AO:$AO)),0)</f>
        <v>0</v>
      </c>
      <c r="AY183" s="19">
        <f>IF(OR($I183="REAL",$I183="INCURRIDO"),SUMIF(S!$O:$O,$I183&amp;$O183&amp;$Q183&amp;UPPER(TEXT(AY$4,"MMMMYYYY"))&amp;$Z183,IF($W$1="Pesos CLP",S!$AD:$AD,S!$AO:$AO)),0)</f>
        <v>0</v>
      </c>
      <c r="AZ183" s="19">
        <f>IF(OR($I183="REAL",$I183="INCURRIDO"),SUMIF(S!$O:$O,$I183&amp;$O183&amp;$Q183&amp;UPPER(TEXT(AZ$4,"MMMMYYYY"))&amp;$Z183,IF($W$1="Pesos CLP",S!$AD:$AD,S!$AO:$AO)),0)</f>
        <v>0</v>
      </c>
      <c r="BA183" s="19">
        <f>IF(OR($I183="REAL",$I183="INCURRIDO"),SUMIF(S!$O:$O,$I183&amp;$O183&amp;$Q183&amp;UPPER(TEXT(BA$4,"MMMMYYYY"))&amp;$Z183,IF($W$1="Pesos CLP",S!$AD:$AD,S!$AO:$AO)),0)</f>
        <v>0</v>
      </c>
      <c r="BB183" s="19">
        <f>IF(OR($I183="REAL",$I183="INCURRIDO"),SUMIF(S!$O:$O,$I183&amp;$O183&amp;$Q183&amp;UPPER(TEXT(BB$4,"MMMMYYYY"))&amp;$Z183,IF($W$1="Pesos CLP",S!$AD:$AD,S!$AO:$AO)),0)</f>
        <v>0</v>
      </c>
      <c r="BC183" s="19">
        <f>IF(OR($I183="REAL",$I183="INCURRIDO"),SUMIF(S!$O:$O,$I183&amp;$O183&amp;$Q183&amp;UPPER(TEXT(BC$4,"MMMMYYYY"))&amp;$Z183,IF($W$1="Pesos CLP",S!$AD:$AD,S!$AO:$AO)),0)</f>
        <v>0</v>
      </c>
      <c r="BD183" s="19">
        <f>IF(OR($I183="REAL",$I183="INCURRIDO"),SUMIF(S!$O:$O,$I183&amp;$O183&amp;$Q183&amp;UPPER(TEXT(BD$4,"MMMMYYYY"))&amp;$Z183,IF($W$1="Pesos CLP",S!$AD:$AD,S!$AO:$AO)),0)</f>
        <v>0</v>
      </c>
      <c r="BE183" s="19">
        <f>IF(OR($I183="REAL",$I183="INCURRIDO"),SUMIF(S!$O:$O,$I183&amp;$O183&amp;$Q183&amp;UPPER(TEXT(BE$4,"MMMMYYYY"))&amp;$Z183,IF($W$1="Pesos CLP",S!$AD:$AD,S!$AO:$AO)),0)</f>
        <v>0</v>
      </c>
      <c r="BF183" s="19">
        <f>IF(OR($I183="REAL",$I183="INCURRIDO"),SUMIF(S!$O:$O,$I183&amp;$O183&amp;$Q183&amp;UPPER(TEXT(BF$4,"MMMMYYYY"))&amp;$Z183,IF($W$1="Pesos CLP",S!$AD:$AD,S!$AO:$AO)),0)</f>
        <v>0</v>
      </c>
      <c r="BG183" s="19">
        <f>IF(OR($I183="REAL",$I183="INCURRIDO"),SUMIF(S!$O:$O,$I183&amp;$O183&amp;$Q183&amp;UPPER(TEXT(BG$4,"MMMMYYYY"))&amp;$Z183,IF($W$1="Pesos CLP",S!$AD:$AD,S!$AO:$AO)),0)</f>
        <v>0</v>
      </c>
      <c r="BH183" s="19">
        <f>IF(OR($I183="REAL",$I183="INCURRIDO"),SUMIF(S!$O:$O,$I183&amp;$O183&amp;$Q183&amp;UPPER(TEXT(BH$4,"MMMMYYYY"))&amp;$Z183,IF($W$1="Pesos CLP",S!$AD:$AD,S!$AO:$AO)),0)</f>
        <v>0</v>
      </c>
      <c r="BI183" s="19">
        <f>IF(OR($I183="REAL",$I183="INCURRIDO"),SUMIF(S!$O:$O,$I183&amp;$O183&amp;$Q183&amp;UPPER(TEXT(BI$4,"MMMMYYYY"))&amp;$Z183,IF($W$1="Pesos CLP",S!$AD:$AD,S!$AO:$AO)),0)</f>
        <v>0</v>
      </c>
      <c r="BJ183" s="19">
        <f>IF(OR($I183="REAL",$I183="INCURRIDO"),SUMIF(S!$O:$O,$I183&amp;$O183&amp;$Q183&amp;UPPER(TEXT(BJ$4,"MMMMYYYY"))&amp;$Z183,IF($W$1="Pesos CLP",S!$AD:$AD,S!$AO:$AO)),0)</f>
        <v>0</v>
      </c>
      <c r="BK183" s="19">
        <f>IF(OR($I183="REAL",$I183="INCURRIDO"),SUMIF(S!$O:$O,$I183&amp;$O183&amp;$Q183&amp;UPPER(TEXT(BK$4,"MMMMYYYY"))&amp;$Z183,IF($W$1="Pesos CLP",S!$AD:$AD,S!$AO:$AO)),0)</f>
        <v>0</v>
      </c>
      <c r="BL183" s="19">
        <f>IF(OR($I183="REAL",$I183="INCURRIDO"),SUMIF(S!$O:$O,$I183&amp;$O183&amp;$Q183&amp;UPPER(TEXT(BL$4,"MMMMYYYY"))&amp;$Z183,IF($W$1="Pesos CLP",S!$AD:$AD,S!$AO:$AO)),0)</f>
        <v>0</v>
      </c>
      <c r="BM183" s="19">
        <f>IF(OR($I183="REAL",$I183="INCURRIDO"),SUMIF(S!$O:$O,$I183&amp;$O183&amp;$Q183&amp;UPPER(TEXT(BM$4,"MMMMYYYY"))&amp;$Z183,IF($W$1="Pesos CLP",S!$AD:$AD,S!$AO:$AO)),0)</f>
        <v>0</v>
      </c>
      <c r="BN183" s="19">
        <f>IF(OR($I183="REAL",$I183="INCURRIDO"),SUMIF(S!$O:$O,$I183&amp;$O183&amp;$Q183&amp;UPPER(TEXT(BN$4,"MMMMYYYY"))&amp;$Z183,IF($W$1="Pesos CLP",S!$AD:$AD,S!$AO:$AO)),0)</f>
        <v>0</v>
      </c>
      <c r="BO183" s="19">
        <f>IF(OR($I183="REAL",$I183="INCURRIDO"),SUMIF(S!$O:$O,$I183&amp;$O183&amp;$Q183&amp;UPPER(TEXT(BO$4,"MMMMYYYY"))&amp;$Z183,IF($W$1="Pesos CLP",S!$AD:$AD,S!$AO:$AO)),0)</f>
        <v>0</v>
      </c>
      <c r="BP183" s="19">
        <f>IF(OR($I183="REAL",$I183="INCURRIDO"),SUMIF(S!$O:$O,$I183&amp;$O183&amp;$Q183&amp;UPPER(TEXT(BP$4,"MMMMYYYY"))&amp;$Z183,IF($W$1="Pesos CLP",S!$AD:$AD,S!$AO:$AO)),0)</f>
        <v>0</v>
      </c>
      <c r="BQ183" s="19">
        <f>IF(OR($I183="REAL",$I183="INCURRIDO"),SUMIF(S!$O:$O,$I183&amp;$O183&amp;$Q183&amp;UPPER(TEXT(BQ$4,"MMMMYYYY"))&amp;$Z183,IF($W$1="Pesos CLP",S!$AD:$AD,S!$AO:$AO)),0)</f>
        <v>0</v>
      </c>
      <c r="BR183" s="19">
        <f>IF(OR($I183="REAL",$I183="INCURRIDO"),SUMIF(S!$O:$O,$I183&amp;$O183&amp;$Q183&amp;UPPER(TEXT(BR$4,"MMMMYYYY"))&amp;$Z183,IF($W$1="Pesos CLP",S!$AD:$AD,S!$AO:$AO)),0)</f>
        <v>0</v>
      </c>
      <c r="BS183" s="19">
        <f>IF(OR($I183="REAL",$I183="INCURRIDO"),SUMIF(S!$O:$O,$I183&amp;$O183&amp;$Q183&amp;UPPER(TEXT(BS$4,"MMMMYYYY"))&amp;$Z183,IF($W$1="Pesos CLP",S!$AD:$AD,S!$AO:$AO)),0)</f>
        <v>0</v>
      </c>
      <c r="BT183" s="19">
        <f>IF(OR($I183="REAL",$I183="INCURRIDO"),SUMIF(S!$O:$O,$I183&amp;$O183&amp;$Q183&amp;UPPER(TEXT(BT$4,"MMMMYYYY"))&amp;$Z183,IF($W$1="Pesos CLP",S!$AD:$AD,S!$AO:$AO)),0)</f>
        <v>0</v>
      </c>
      <c r="BU183" s="19">
        <f>IF(OR($I183="REAL",$I183="INCURRIDO"),SUMIF(S!$O:$O,$I183&amp;$O183&amp;$Q183&amp;UPPER(TEXT(BU$4,"MMMMYYYY"))&amp;$Z183,IF($W$1="Pesos CLP",S!$AD:$AD,S!$AO:$AO)),0)</f>
        <v>0</v>
      </c>
      <c r="BV183" s="19">
        <f>IF(OR($I183="REAL",$I183="INCURRIDO"),SUMIF(S!$O:$O,$I183&amp;$O183&amp;$Q183&amp;UPPER(TEXT(BV$4,"MMMMYYYY"))&amp;$Z183,IF($W$1="Pesos CLP",S!$AD:$AD,S!$AO:$AO)),0)</f>
        <v>0</v>
      </c>
      <c r="BW183" s="19">
        <f>IF(OR($I183="REAL",$I183="INCURRIDO"),SUMIF(S!$O:$O,$I183&amp;$O183&amp;$Q183&amp;UPPER(TEXT(BW$4,"MMMMYYYY"))&amp;$Z183,IF($W$1="Pesos CLP",S!$AD:$AD,S!$AO:$AO)),0)</f>
        <v>0</v>
      </c>
      <c r="BX183" s="19">
        <f>IF(OR($I183="REAL",$I183="INCURRIDO"),SUMIF(S!$O:$O,$I183&amp;$O183&amp;$Q183&amp;UPPER(TEXT(BX$4,"MMMMYYYY"))&amp;$Z183,IF($W$1="Pesos CLP",S!$AD:$AD,S!$AO:$AO)),0)</f>
        <v>0</v>
      </c>
      <c r="BY183" s="19">
        <f>IF(OR($I183="REAL",$I183="INCURRIDO"),SUMIF(S!$O:$O,$I183&amp;$O183&amp;$Q183&amp;UPPER(TEXT(BY$4,"MMMMYYYY"))&amp;$Z183,IF($W$1="Pesos CLP",S!$AD:$AD,S!$AO:$AO)),0)</f>
        <v>0</v>
      </c>
      <c r="BZ183" s="19">
        <f>IF(OR($I183="REAL",$I183="INCURRIDO"),SUMIF(S!$O:$O,$I183&amp;$O183&amp;$Q183&amp;UPPER(TEXT(BZ$4,"MMMMYYYY"))&amp;$Z183,IF($W$1="Pesos CLP",S!$AD:$AD,S!$AO:$AO)),0)</f>
        <v>0</v>
      </c>
      <c r="CA183" s="19">
        <f>IF(OR($I183="REAL",$I183="INCURRIDO"),SUMIF(S!$O:$O,$I183&amp;$O183&amp;$Q183&amp;UPPER(TEXT(CA$4,"MMMMYYYY"))&amp;$Z183,IF($W$1="Pesos CLP",S!$AD:$AD,S!$AO:$AO)),0)</f>
        <v>0</v>
      </c>
      <c r="CB183" s="19">
        <f>IF(OR($I183="REAL",$I183="INCURRIDO"),SUMIF(S!$O:$O,$I183&amp;$O183&amp;$Q183&amp;UPPER(TEXT(CB$4,"MMMMYYYY"))&amp;$Z183,IF($W$1="Pesos CLP",S!$AD:$AD,S!$AO:$AO)),0)</f>
        <v>0</v>
      </c>
      <c r="CC183" s="19">
        <f>IF(OR($I183="REAL",$I183="INCURRIDO"),SUMIF(S!$O:$O,$I183&amp;$O183&amp;$Q183&amp;UPPER(TEXT(CC$4,"MMMMYYYY"))&amp;$Z183,IF($W$1="Pesos CLP",S!$AD:$AD,S!$AO:$AO)),0)</f>
        <v>0</v>
      </c>
      <c r="CD183" s="19">
        <f>IF(OR($I183="REAL",$I183="INCURRIDO"),SUMIF(S!$O:$O,$I183&amp;$O183&amp;$Q183&amp;UPPER(TEXT(CD$4,"MMMMYYYY"))&amp;$Z183,IF($W$1="Pesos CLP",S!$AD:$AD,S!$AO:$AO)),0)</f>
        <v>0</v>
      </c>
      <c r="CE183" s="19">
        <f>IF(OR($I183="REAL",$I183="INCURRIDO"),SUMIF(S!$O:$O,$I183&amp;$O183&amp;$Q183&amp;UPPER(TEXT(CE$4,"MMMMYYYY"))&amp;$Z183,IF($W$1="Pesos CLP",S!$AD:$AD,S!$AO:$AO)),0)</f>
        <v>0</v>
      </c>
      <c r="CF183" s="19">
        <f>IF(OR($I183="REAL",$I183="INCURRIDO"),SUMIF(S!$O:$O,$I183&amp;$O183&amp;$Q183&amp;UPPER(TEXT(CF$4,"MMMMYYYY"))&amp;$Z183,IF($W$1="Pesos CLP",S!$AD:$AD,S!$AO:$AO)),0)</f>
        <v>0</v>
      </c>
      <c r="CG183" s="19">
        <f>IF(OR($I183="REAL",$I183="INCURRIDO"),SUMIF(S!$O:$O,$I183&amp;$O183&amp;$Q183&amp;UPPER(TEXT(CG$4,"MMMMYYYY"))&amp;$Z183,IF($W$1="Pesos CLP",S!$AD:$AD,S!$AO:$AO)),0)</f>
        <v>0</v>
      </c>
      <c r="CH183" s="19">
        <f>IF(OR($I183="REAL",$I183="INCURRIDO"),SUMIF(S!$O:$O,$I183&amp;$O183&amp;$Q183&amp;UPPER(TEXT(CH$4,"MMMMYYYY"))&amp;$Z183,IF($W$1="Pesos CLP",S!$AD:$AD,S!$AO:$AO)),0)</f>
        <v>0</v>
      </c>
      <c r="CI183" s="19">
        <f>IF(OR($I183="REAL",$I183="INCURRIDO"),SUMIF(S!$O:$O,$I183&amp;$O183&amp;$Q183&amp;UPPER(TEXT(CI$4,"MMMMYYYY"))&amp;$Z183,IF($W$1="Pesos CLP",S!$AD:$AD,S!$AO:$AO)),0)</f>
        <v>0</v>
      </c>
      <c r="CJ183" s="19">
        <f>IF(OR($I183="REAL",$I183="INCURRIDO"),SUMIF(S!$O:$O,$I183&amp;$O183&amp;$Q183&amp;UPPER(TEXT(CJ$4,"MMMMYYYY"))&amp;$Z183,IF($W$1="Pesos CLP",S!$AD:$AD,S!$AO:$AO)),0)</f>
        <v>0</v>
      </c>
      <c r="CK183" s="378">
        <f t="shared" si="167"/>
        <v>0</v>
      </c>
      <c r="CL183" s="378">
        <f t="shared" si="167"/>
        <v>0</v>
      </c>
      <c r="CM183" s="378">
        <f t="shared" si="167"/>
        <v>1625.8177594603371</v>
      </c>
      <c r="CN183" s="378">
        <f t="shared" si="167"/>
        <v>0</v>
      </c>
      <c r="CO183" s="378">
        <f t="shared" si="167"/>
        <v>0</v>
      </c>
      <c r="CP183" s="378">
        <f t="shared" si="167"/>
        <v>0</v>
      </c>
      <c r="CQ183" s="378">
        <f t="shared" si="167"/>
        <v>0</v>
      </c>
      <c r="CR183" s="378">
        <f t="shared" si="167"/>
        <v>0</v>
      </c>
      <c r="CS183" s="378">
        <f t="shared" si="168"/>
        <v>0</v>
      </c>
      <c r="CT183" s="378">
        <f t="shared" si="168"/>
        <v>0</v>
      </c>
      <c r="CU183" s="378">
        <f t="shared" si="168"/>
        <v>0</v>
      </c>
      <c r="CV183" s="378">
        <f t="shared" si="168"/>
        <v>0</v>
      </c>
      <c r="CW183" s="378">
        <f t="shared" si="168"/>
        <v>0</v>
      </c>
      <c r="CX183" s="378">
        <f t="shared" si="168"/>
        <v>0</v>
      </c>
      <c r="CY183" s="378">
        <f t="shared" si="168"/>
        <v>0</v>
      </c>
      <c r="CZ183" s="378">
        <f t="shared" si="168"/>
        <v>0</v>
      </c>
      <c r="DA183" s="378">
        <f t="shared" si="168"/>
        <v>0</v>
      </c>
      <c r="DB183" s="378">
        <f t="shared" si="168"/>
        <v>0</v>
      </c>
      <c r="DC183" s="378">
        <f t="shared" si="169"/>
        <v>0</v>
      </c>
      <c r="DD183" s="378">
        <f t="shared" si="169"/>
        <v>0</v>
      </c>
      <c r="DE183" s="378">
        <f t="shared" si="169"/>
        <v>0</v>
      </c>
      <c r="DF183" s="378">
        <f t="shared" si="169"/>
        <v>0</v>
      </c>
      <c r="DG183" s="378">
        <f t="shared" si="169"/>
        <v>0</v>
      </c>
      <c r="DH183" s="378">
        <f t="shared" si="169"/>
        <v>0</v>
      </c>
      <c r="DI183" s="378">
        <f t="shared" si="169"/>
        <v>0</v>
      </c>
      <c r="DJ183" s="378">
        <f t="shared" si="169"/>
        <v>0</v>
      </c>
      <c r="DK183" s="378">
        <f t="shared" si="169"/>
        <v>0</v>
      </c>
      <c r="DL183" s="378">
        <f t="shared" si="169"/>
        <v>0</v>
      </c>
      <c r="DM183" s="378">
        <f t="shared" si="170"/>
        <v>0</v>
      </c>
      <c r="DN183" s="378">
        <f t="shared" si="170"/>
        <v>0</v>
      </c>
      <c r="DO183" s="378">
        <f t="shared" si="170"/>
        <v>0</v>
      </c>
      <c r="DP183" s="378">
        <f t="shared" si="170"/>
        <v>0</v>
      </c>
      <c r="DQ183" s="378">
        <f t="shared" si="170"/>
        <v>0</v>
      </c>
      <c r="DR183" s="378">
        <f t="shared" si="170"/>
        <v>0</v>
      </c>
      <c r="DS183" s="378">
        <f t="shared" si="170"/>
        <v>0</v>
      </c>
      <c r="DT183" s="378">
        <f t="shared" si="170"/>
        <v>0</v>
      </c>
      <c r="DU183" s="378">
        <f t="shared" si="170"/>
        <v>0</v>
      </c>
      <c r="DV183" s="378">
        <f t="shared" si="170"/>
        <v>0</v>
      </c>
      <c r="DW183" s="378">
        <f t="shared" si="171"/>
        <v>0</v>
      </c>
      <c r="DX183" s="378">
        <f t="shared" si="171"/>
        <v>0</v>
      </c>
      <c r="DY183" s="378">
        <f t="shared" si="171"/>
        <v>0</v>
      </c>
      <c r="DZ183" s="378">
        <f t="shared" si="171"/>
        <v>0</v>
      </c>
      <c r="EA183" s="378">
        <f t="shared" si="171"/>
        <v>0</v>
      </c>
      <c r="EB183" s="378">
        <f t="shared" si="171"/>
        <v>0</v>
      </c>
      <c r="EC183" s="378">
        <f t="shared" si="171"/>
        <v>0</v>
      </c>
      <c r="ED183" s="378">
        <f t="shared" si="171"/>
        <v>0</v>
      </c>
      <c r="EE183" s="378">
        <f t="shared" si="171"/>
        <v>0</v>
      </c>
      <c r="EF183" s="378">
        <f t="shared" si="171"/>
        <v>0</v>
      </c>
      <c r="EG183" s="378">
        <f t="shared" si="172"/>
        <v>0</v>
      </c>
      <c r="EH183" s="378">
        <f t="shared" si="172"/>
        <v>0</v>
      </c>
      <c r="EI183" s="378">
        <f t="shared" si="172"/>
        <v>0</v>
      </c>
      <c r="EJ183" s="378">
        <f t="shared" si="172"/>
        <v>0</v>
      </c>
      <c r="EK183" s="378">
        <f t="shared" si="172"/>
        <v>0</v>
      </c>
      <c r="EL183" s="378">
        <f t="shared" si="172"/>
        <v>0</v>
      </c>
      <c r="EM183" s="378">
        <f t="shared" si="172"/>
        <v>0</v>
      </c>
      <c r="EN183" s="378">
        <f t="shared" si="172"/>
        <v>0</v>
      </c>
      <c r="EO183" s="378">
        <f t="shared" si="172"/>
        <v>0</v>
      </c>
      <c r="EP183" s="378">
        <f t="shared" si="172"/>
        <v>0</v>
      </c>
      <c r="EQ183" s="378">
        <f t="shared" si="172"/>
        <v>0</v>
      </c>
    </row>
    <row r="184" spans="1:147" x14ac:dyDescent="0.3">
      <c r="A184" s="368"/>
      <c r="B184" s="368"/>
      <c r="C184" s="368"/>
      <c r="D184" s="368">
        <f t="shared" si="136"/>
        <v>1.0658056259248334</v>
      </c>
      <c r="E184" s="368" t="str">
        <f>VLOOKUP(TEXT(Z184,0),'G2'!B:D,3,0)</f>
        <v>ME</v>
      </c>
      <c r="F184" s="816">
        <f t="shared" si="135"/>
        <v>0</v>
      </c>
      <c r="G184" s="755">
        <f t="shared" si="137"/>
        <v>0</v>
      </c>
      <c r="H184" s="756" t="s">
        <v>1190</v>
      </c>
      <c r="I184" s="370" t="s">
        <v>93</v>
      </c>
      <c r="J184" s="370" t="s">
        <v>22</v>
      </c>
      <c r="K184" s="368">
        <v>510614</v>
      </c>
      <c r="L184" s="368" t="s">
        <v>619</v>
      </c>
      <c r="M184" s="369"/>
      <c r="N184" s="370" t="s">
        <v>1083</v>
      </c>
      <c r="O184" s="370" t="s">
        <v>631</v>
      </c>
      <c r="P184" s="643" t="s">
        <v>1166</v>
      </c>
      <c r="Q184" s="370" t="s">
        <v>695</v>
      </c>
      <c r="R184" s="370" t="s">
        <v>632</v>
      </c>
      <c r="S184" s="376">
        <v>25</v>
      </c>
      <c r="T184" s="678">
        <v>46447</v>
      </c>
      <c r="U184" s="678">
        <v>46471</v>
      </c>
      <c r="V184" s="373">
        <v>1</v>
      </c>
      <c r="W184" s="374">
        <v>57037.653876993383</v>
      </c>
      <c r="X184" s="17" cm="1">
        <f t="array" ref="X184">+IF($W$1="Pesos CLP",W184,W184/TC)*MB_24A25</f>
        <v>65.032710378413483</v>
      </c>
      <c r="Y184" s="18">
        <f t="shared" si="166"/>
        <v>1625.8177594603371</v>
      </c>
      <c r="Z184">
        <v>91243530</v>
      </c>
      <c r="AA184" s="19">
        <f>IF(OR($I184="REAL",$I184="INCURRIDO"),SUMIF(S!$O:$O,$I184&amp;$O184&amp;$Q184&amp;UPPER(TEXT(AA$4,"MMMMYYYY"))&amp;$Z184,IF($W$1="Pesos CLP",S!$AD:$AD,S!$AO:$AO)),0)</f>
        <v>0</v>
      </c>
      <c r="AB184" s="19">
        <f>IF(OR($I184="REAL",$I184="INCURRIDO"),SUMIF(S!$O:$O,$I184&amp;$O184&amp;$Q184&amp;UPPER(TEXT(AB$4,"MMMMYYYY"))&amp;$Z184,IF($W$1="Pesos CLP",S!$AD:$AD,S!$AO:$AO)),0)</f>
        <v>0</v>
      </c>
      <c r="AC184" s="19">
        <f>IF(OR($I184="REAL",$I184="INCURRIDO"),SUMIF(S!$O:$O,$I184&amp;$O184&amp;$Q184&amp;UPPER(TEXT(AC$4,"MMMMYYYY"))&amp;$Z184,IF($W$1="Pesos CLP",S!$AD:$AD,S!$AO:$AO)),0)</f>
        <v>0</v>
      </c>
      <c r="AD184" s="19">
        <f>IF(OR($I184="REAL",$I184="INCURRIDO"),SUMIF(S!$O:$O,$I184&amp;$O184&amp;$Q184&amp;UPPER(TEXT(AD$4,"MMMMYYYY"))&amp;$Z184,IF($W$1="Pesos CLP",S!$AD:$AD,S!$AO:$AO)),0)</f>
        <v>0</v>
      </c>
      <c r="AE184" s="19">
        <f>IF(OR($I184="REAL",$I184="INCURRIDO"),SUMIF(S!$O:$O,$I184&amp;$O184&amp;$Q184&amp;UPPER(TEXT(AE$4,"MMMMYYYY"))&amp;$Z184,IF($W$1="Pesos CLP",S!$AD:$AD,S!$AO:$AO)),0)</f>
        <v>0</v>
      </c>
      <c r="AF184" s="19">
        <f>IF(OR($I184="REAL",$I184="INCURRIDO"),SUMIF(S!$O:$O,$I184&amp;$O184&amp;$Q184&amp;UPPER(TEXT(AF$4,"MMMMYYYY"))&amp;$Z184,IF($W$1="Pesos CLP",S!$AD:$AD,S!$AO:$AO)),0)</f>
        <v>0</v>
      </c>
      <c r="AG184" s="19">
        <f>IF(OR($I184="REAL",$I184="INCURRIDO"),SUMIF(S!$O:$O,$I184&amp;$O184&amp;$Q184&amp;UPPER(TEXT(AG$4,"MMMMYYYY"))&amp;$Z184,IF($W$1="Pesos CLP",S!$AD:$AD,S!$AO:$AO)),0)</f>
        <v>0</v>
      </c>
      <c r="AH184" s="19">
        <f>IF(OR($I184="REAL",$I184="INCURRIDO"),SUMIF(S!$O:$O,$I184&amp;$O184&amp;$Q184&amp;UPPER(TEXT(AH$4,"MMMMYYYY"))&amp;$Z184,IF($W$1="Pesos CLP",S!$AD:$AD,S!$AO:$AO)),0)</f>
        <v>0</v>
      </c>
      <c r="AI184" s="19">
        <f>IF(OR($I184="REAL",$I184="INCURRIDO"),SUMIF(S!$O:$O,$I184&amp;$O184&amp;$Q184&amp;UPPER(TEXT(AI$4,"MMMMYYYY"))&amp;$Z184,IF($W$1="Pesos CLP",S!$AD:$AD,S!$AO:$AO)),0)</f>
        <v>0</v>
      </c>
      <c r="AJ184" s="19">
        <f>IF(OR($I184="REAL",$I184="INCURRIDO"),SUMIF(S!$O:$O,$I184&amp;$O184&amp;$Q184&amp;UPPER(TEXT(AJ$4,"MMMMYYYY"))&amp;$Z184,IF($W$1="Pesos CLP",S!$AD:$AD,S!$AO:$AO)),0)</f>
        <v>0</v>
      </c>
      <c r="AK184" s="19">
        <f>IF(OR($I184="REAL",$I184="INCURRIDO"),SUMIF(S!$O:$O,$I184&amp;$O184&amp;$Q184&amp;UPPER(TEXT(AK$4,"MMMMYYYY"))&amp;$Z184,IF($W$1="Pesos CLP",S!$AD:$AD,S!$AO:$AO)),0)</f>
        <v>0</v>
      </c>
      <c r="AL184" s="19">
        <f>IF(OR($I184="REAL",$I184="INCURRIDO"),SUMIF(S!$O:$O,$I184&amp;$O184&amp;$Q184&amp;UPPER(TEXT(AL$4,"MMMMYYYY"))&amp;$Z184,IF($W$1="Pesos CLP",S!$AD:$AD,S!$AO:$AO)),0)</f>
        <v>0</v>
      </c>
      <c r="AM184" s="19">
        <f>IF(OR($I184="REAL",$I184="INCURRIDO"),SUMIF(S!$O:$O,$I184&amp;$O184&amp;$Q184&amp;UPPER(TEXT(AM$4,"MMMMYYYY"))&amp;$Z184,IF($W$1="Pesos CLP",S!$AD:$AD,S!$AO:$AO)),0)</f>
        <v>0</v>
      </c>
      <c r="AN184" s="19">
        <f>IF(OR($I184="REAL",$I184="INCURRIDO"),SUMIF(S!$O:$O,$I184&amp;$O184&amp;$Q184&amp;UPPER(TEXT(AN$4,"MMMMYYYY"))&amp;$Z184,IF($W$1="Pesos CLP",S!$AD:$AD,S!$AO:$AO)),0)</f>
        <v>0</v>
      </c>
      <c r="AO184" s="19">
        <f>IF(OR($I184="REAL",$I184="INCURRIDO"),SUMIF(S!$O:$O,$I184&amp;$O184&amp;$Q184&amp;UPPER(TEXT(AO$4,"MMMMYYYY"))&amp;$Z184,IF($W$1="Pesos CLP",S!$AD:$AD,S!$AO:$AO)),0)</f>
        <v>0</v>
      </c>
      <c r="AP184" s="19">
        <f>IF(OR($I184="REAL",$I184="INCURRIDO"),SUMIF(S!$O:$O,$I184&amp;$O184&amp;$Q184&amp;UPPER(TEXT(AP$4,"MMMMYYYY"))&amp;$Z184,IF($W$1="Pesos CLP",S!$AD:$AD,S!$AO:$AO)),0)</f>
        <v>0</v>
      </c>
      <c r="AQ184" s="19">
        <f>IF(OR($I184="REAL",$I184="INCURRIDO"),SUMIF(S!$O:$O,$I184&amp;$O184&amp;$Q184&amp;UPPER(TEXT(AQ$4,"MMMMYYYY"))&amp;$Z184,IF($W$1="Pesos CLP",S!$AD:$AD,S!$AO:$AO)),0)</f>
        <v>0</v>
      </c>
      <c r="AR184" s="19">
        <f>IF(OR($I184="REAL",$I184="INCURRIDO"),SUMIF(S!$O:$O,$I184&amp;$O184&amp;$Q184&amp;UPPER(TEXT(AR$4,"MMMMYYYY"))&amp;$Z184,IF($W$1="Pesos CLP",S!$AD:$AD,S!$AO:$AO)),0)</f>
        <v>0</v>
      </c>
      <c r="AS184" s="19">
        <f>IF(OR($I184="REAL",$I184="INCURRIDO"),SUMIF(S!$O:$O,$I184&amp;$O184&amp;$Q184&amp;UPPER(TEXT(AS$4,"MMMMYYYY"))&amp;$Z184,IF($W$1="Pesos CLP",S!$AD:$AD,S!$AO:$AO)),0)</f>
        <v>0</v>
      </c>
      <c r="AT184" s="19">
        <f>IF(OR($I184="REAL",$I184="INCURRIDO"),SUMIF(S!$O:$O,$I184&amp;$O184&amp;$Q184&amp;UPPER(TEXT(AT$4,"MMMMYYYY"))&amp;$Z184,IF($W$1="Pesos CLP",S!$AD:$AD,S!$AO:$AO)),0)</f>
        <v>0</v>
      </c>
      <c r="AU184" s="19">
        <f>IF(OR($I184="REAL",$I184="INCURRIDO"),SUMIF(S!$O:$O,$I184&amp;$O184&amp;$Q184&amp;UPPER(TEXT(AU$4,"MMMMYYYY"))&amp;$Z184,IF($W$1="Pesos CLP",S!$AD:$AD,S!$AO:$AO)),0)</f>
        <v>0</v>
      </c>
      <c r="AV184" s="19">
        <f>IF(OR($I184="REAL",$I184="INCURRIDO"),SUMIF(S!$O:$O,$I184&amp;$O184&amp;$Q184&amp;UPPER(TEXT(AV$4,"MMMMYYYY"))&amp;$Z184,IF($W$1="Pesos CLP",S!$AD:$AD,S!$AO:$AO)),0)</f>
        <v>0</v>
      </c>
      <c r="AW184" s="19">
        <f>IF(OR($I184="REAL",$I184="INCURRIDO"),SUMIF(S!$O:$O,$I184&amp;$O184&amp;$Q184&amp;UPPER(TEXT(AW$4,"MMMMYYYY"))&amp;$Z184,IF($W$1="Pesos CLP",S!$AD:$AD,S!$AO:$AO)),0)</f>
        <v>0</v>
      </c>
      <c r="AX184" s="19">
        <f>IF(OR($I184="REAL",$I184="INCURRIDO"),SUMIF(S!$O:$O,$I184&amp;$O184&amp;$Q184&amp;UPPER(TEXT(AX$4,"MMMMYYYY"))&amp;$Z184,IF($W$1="Pesos CLP",S!$AD:$AD,S!$AO:$AO)),0)</f>
        <v>0</v>
      </c>
      <c r="AY184" s="19">
        <f>IF(OR($I184="REAL",$I184="INCURRIDO"),SUMIF(S!$O:$O,$I184&amp;$O184&amp;$Q184&amp;UPPER(TEXT(AY$4,"MMMMYYYY"))&amp;$Z184,IF($W$1="Pesos CLP",S!$AD:$AD,S!$AO:$AO)),0)</f>
        <v>0</v>
      </c>
      <c r="AZ184" s="19">
        <f>IF(OR($I184="REAL",$I184="INCURRIDO"),SUMIF(S!$O:$O,$I184&amp;$O184&amp;$Q184&amp;UPPER(TEXT(AZ$4,"MMMMYYYY"))&amp;$Z184,IF($W$1="Pesos CLP",S!$AD:$AD,S!$AO:$AO)),0)</f>
        <v>0</v>
      </c>
      <c r="BA184" s="19">
        <f>IF(OR($I184="REAL",$I184="INCURRIDO"),SUMIF(S!$O:$O,$I184&amp;$O184&amp;$Q184&amp;UPPER(TEXT(BA$4,"MMMMYYYY"))&amp;$Z184,IF($W$1="Pesos CLP",S!$AD:$AD,S!$AO:$AO)),0)</f>
        <v>0</v>
      </c>
      <c r="BB184" s="19">
        <f>IF(OR($I184="REAL",$I184="INCURRIDO"),SUMIF(S!$O:$O,$I184&amp;$O184&amp;$Q184&amp;UPPER(TEXT(BB$4,"MMMMYYYY"))&amp;$Z184,IF($W$1="Pesos CLP",S!$AD:$AD,S!$AO:$AO)),0)</f>
        <v>0</v>
      </c>
      <c r="BC184" s="19">
        <f>IF(OR($I184="REAL",$I184="INCURRIDO"),SUMIF(S!$O:$O,$I184&amp;$O184&amp;$Q184&amp;UPPER(TEXT(BC$4,"MMMMYYYY"))&amp;$Z184,IF($W$1="Pesos CLP",S!$AD:$AD,S!$AO:$AO)),0)</f>
        <v>0</v>
      </c>
      <c r="BD184" s="19">
        <f>IF(OR($I184="REAL",$I184="INCURRIDO"),SUMIF(S!$O:$O,$I184&amp;$O184&amp;$Q184&amp;UPPER(TEXT(BD$4,"MMMMYYYY"))&amp;$Z184,IF($W$1="Pesos CLP",S!$AD:$AD,S!$AO:$AO)),0)</f>
        <v>0</v>
      </c>
      <c r="BE184" s="19">
        <f>IF(OR($I184="REAL",$I184="INCURRIDO"),SUMIF(S!$O:$O,$I184&amp;$O184&amp;$Q184&amp;UPPER(TEXT(BE$4,"MMMMYYYY"))&amp;$Z184,IF($W$1="Pesos CLP",S!$AD:$AD,S!$AO:$AO)),0)</f>
        <v>0</v>
      </c>
      <c r="BF184" s="19">
        <f>IF(OR($I184="REAL",$I184="INCURRIDO"),SUMIF(S!$O:$O,$I184&amp;$O184&amp;$Q184&amp;UPPER(TEXT(BF$4,"MMMMYYYY"))&amp;$Z184,IF($W$1="Pesos CLP",S!$AD:$AD,S!$AO:$AO)),0)</f>
        <v>0</v>
      </c>
      <c r="BG184" s="19">
        <f>IF(OR($I184="REAL",$I184="INCURRIDO"),SUMIF(S!$O:$O,$I184&amp;$O184&amp;$Q184&amp;UPPER(TEXT(BG$4,"MMMMYYYY"))&amp;$Z184,IF($W$1="Pesos CLP",S!$AD:$AD,S!$AO:$AO)),0)</f>
        <v>0</v>
      </c>
      <c r="BH184" s="19">
        <f>IF(OR($I184="REAL",$I184="INCURRIDO"),SUMIF(S!$O:$O,$I184&amp;$O184&amp;$Q184&amp;UPPER(TEXT(BH$4,"MMMMYYYY"))&amp;$Z184,IF($W$1="Pesos CLP",S!$AD:$AD,S!$AO:$AO)),0)</f>
        <v>0</v>
      </c>
      <c r="BI184" s="19">
        <f>IF(OR($I184="REAL",$I184="INCURRIDO"),SUMIF(S!$O:$O,$I184&amp;$O184&amp;$Q184&amp;UPPER(TEXT(BI$4,"MMMMYYYY"))&amp;$Z184,IF($W$1="Pesos CLP",S!$AD:$AD,S!$AO:$AO)),0)</f>
        <v>0</v>
      </c>
      <c r="BJ184" s="19">
        <f>IF(OR($I184="REAL",$I184="INCURRIDO"),SUMIF(S!$O:$O,$I184&amp;$O184&amp;$Q184&amp;UPPER(TEXT(BJ$4,"MMMMYYYY"))&amp;$Z184,IF($W$1="Pesos CLP",S!$AD:$AD,S!$AO:$AO)),0)</f>
        <v>0</v>
      </c>
      <c r="BK184" s="19">
        <f>IF(OR($I184="REAL",$I184="INCURRIDO"),SUMIF(S!$O:$O,$I184&amp;$O184&amp;$Q184&amp;UPPER(TEXT(BK$4,"MMMMYYYY"))&amp;$Z184,IF($W$1="Pesos CLP",S!$AD:$AD,S!$AO:$AO)),0)</f>
        <v>0</v>
      </c>
      <c r="BL184" s="19">
        <f>IF(OR($I184="REAL",$I184="INCURRIDO"),SUMIF(S!$O:$O,$I184&amp;$O184&amp;$Q184&amp;UPPER(TEXT(BL$4,"MMMMYYYY"))&amp;$Z184,IF($W$1="Pesos CLP",S!$AD:$AD,S!$AO:$AO)),0)</f>
        <v>0</v>
      </c>
      <c r="BM184" s="19">
        <f>IF(OR($I184="REAL",$I184="INCURRIDO"),SUMIF(S!$O:$O,$I184&amp;$O184&amp;$Q184&amp;UPPER(TEXT(BM$4,"MMMMYYYY"))&amp;$Z184,IF($W$1="Pesos CLP",S!$AD:$AD,S!$AO:$AO)),0)</f>
        <v>0</v>
      </c>
      <c r="BN184" s="19">
        <f>IF(OR($I184="REAL",$I184="INCURRIDO"),SUMIF(S!$O:$O,$I184&amp;$O184&amp;$Q184&amp;UPPER(TEXT(BN$4,"MMMMYYYY"))&amp;$Z184,IF($W$1="Pesos CLP",S!$AD:$AD,S!$AO:$AO)),0)</f>
        <v>0</v>
      </c>
      <c r="BO184" s="19">
        <f>IF(OR($I184="REAL",$I184="INCURRIDO"),SUMIF(S!$O:$O,$I184&amp;$O184&amp;$Q184&amp;UPPER(TEXT(BO$4,"MMMMYYYY"))&amp;$Z184,IF($W$1="Pesos CLP",S!$AD:$AD,S!$AO:$AO)),0)</f>
        <v>0</v>
      </c>
      <c r="BP184" s="19">
        <f>IF(OR($I184="REAL",$I184="INCURRIDO"),SUMIF(S!$O:$O,$I184&amp;$O184&amp;$Q184&amp;UPPER(TEXT(BP$4,"MMMMYYYY"))&amp;$Z184,IF($W$1="Pesos CLP",S!$AD:$AD,S!$AO:$AO)),0)</f>
        <v>0</v>
      </c>
      <c r="BQ184" s="19">
        <f>IF(OR($I184="REAL",$I184="INCURRIDO"),SUMIF(S!$O:$O,$I184&amp;$O184&amp;$Q184&amp;UPPER(TEXT(BQ$4,"MMMMYYYY"))&amp;$Z184,IF($W$1="Pesos CLP",S!$AD:$AD,S!$AO:$AO)),0)</f>
        <v>0</v>
      </c>
      <c r="BR184" s="19">
        <f>IF(OR($I184="REAL",$I184="INCURRIDO"),SUMIF(S!$O:$O,$I184&amp;$O184&amp;$Q184&amp;UPPER(TEXT(BR$4,"MMMMYYYY"))&amp;$Z184,IF($W$1="Pesos CLP",S!$AD:$AD,S!$AO:$AO)),0)</f>
        <v>0</v>
      </c>
      <c r="BS184" s="19">
        <f>IF(OR($I184="REAL",$I184="INCURRIDO"),SUMIF(S!$O:$O,$I184&amp;$O184&amp;$Q184&amp;UPPER(TEXT(BS$4,"MMMMYYYY"))&amp;$Z184,IF($W$1="Pesos CLP",S!$AD:$AD,S!$AO:$AO)),0)</f>
        <v>0</v>
      </c>
      <c r="BT184" s="19">
        <f>IF(OR($I184="REAL",$I184="INCURRIDO"),SUMIF(S!$O:$O,$I184&amp;$O184&amp;$Q184&amp;UPPER(TEXT(BT$4,"MMMMYYYY"))&amp;$Z184,IF($W$1="Pesos CLP",S!$AD:$AD,S!$AO:$AO)),0)</f>
        <v>0</v>
      </c>
      <c r="BU184" s="19">
        <f>IF(OR($I184="REAL",$I184="INCURRIDO"),SUMIF(S!$O:$O,$I184&amp;$O184&amp;$Q184&amp;UPPER(TEXT(BU$4,"MMMMYYYY"))&amp;$Z184,IF($W$1="Pesos CLP",S!$AD:$AD,S!$AO:$AO)),0)</f>
        <v>0</v>
      </c>
      <c r="BV184" s="19">
        <f>IF(OR($I184="REAL",$I184="INCURRIDO"),SUMIF(S!$O:$O,$I184&amp;$O184&amp;$Q184&amp;UPPER(TEXT(BV$4,"MMMMYYYY"))&amp;$Z184,IF($W$1="Pesos CLP",S!$AD:$AD,S!$AO:$AO)),0)</f>
        <v>0</v>
      </c>
      <c r="BW184" s="19">
        <f>IF(OR($I184="REAL",$I184="INCURRIDO"),SUMIF(S!$O:$O,$I184&amp;$O184&amp;$Q184&amp;UPPER(TEXT(BW$4,"MMMMYYYY"))&amp;$Z184,IF($W$1="Pesos CLP",S!$AD:$AD,S!$AO:$AO)),0)</f>
        <v>0</v>
      </c>
      <c r="BX184" s="19">
        <f>IF(OR($I184="REAL",$I184="INCURRIDO"),SUMIF(S!$O:$O,$I184&amp;$O184&amp;$Q184&amp;UPPER(TEXT(BX$4,"MMMMYYYY"))&amp;$Z184,IF($W$1="Pesos CLP",S!$AD:$AD,S!$AO:$AO)),0)</f>
        <v>0</v>
      </c>
      <c r="BY184" s="19">
        <f>IF(OR($I184="REAL",$I184="INCURRIDO"),SUMIF(S!$O:$O,$I184&amp;$O184&amp;$Q184&amp;UPPER(TEXT(BY$4,"MMMMYYYY"))&amp;$Z184,IF($W$1="Pesos CLP",S!$AD:$AD,S!$AO:$AO)),0)</f>
        <v>0</v>
      </c>
      <c r="BZ184" s="19">
        <f>IF(OR($I184="REAL",$I184="INCURRIDO"),SUMIF(S!$O:$O,$I184&amp;$O184&amp;$Q184&amp;UPPER(TEXT(BZ$4,"MMMMYYYY"))&amp;$Z184,IF($W$1="Pesos CLP",S!$AD:$AD,S!$AO:$AO)),0)</f>
        <v>0</v>
      </c>
      <c r="CA184" s="19">
        <f>IF(OR($I184="REAL",$I184="INCURRIDO"),SUMIF(S!$O:$O,$I184&amp;$O184&amp;$Q184&amp;UPPER(TEXT(CA$4,"MMMMYYYY"))&amp;$Z184,IF($W$1="Pesos CLP",S!$AD:$AD,S!$AO:$AO)),0)</f>
        <v>0</v>
      </c>
      <c r="CB184" s="19">
        <f>IF(OR($I184="REAL",$I184="INCURRIDO"),SUMIF(S!$O:$O,$I184&amp;$O184&amp;$Q184&amp;UPPER(TEXT(CB$4,"MMMMYYYY"))&amp;$Z184,IF($W$1="Pesos CLP",S!$AD:$AD,S!$AO:$AO)),0)</f>
        <v>0</v>
      </c>
      <c r="CC184" s="19">
        <f>IF(OR($I184="REAL",$I184="INCURRIDO"),SUMIF(S!$O:$O,$I184&amp;$O184&amp;$Q184&amp;UPPER(TEXT(CC$4,"MMMMYYYY"))&amp;$Z184,IF($W$1="Pesos CLP",S!$AD:$AD,S!$AO:$AO)),0)</f>
        <v>0</v>
      </c>
      <c r="CD184" s="19">
        <f>IF(OR($I184="REAL",$I184="INCURRIDO"),SUMIF(S!$O:$O,$I184&amp;$O184&amp;$Q184&amp;UPPER(TEXT(CD$4,"MMMMYYYY"))&amp;$Z184,IF($W$1="Pesos CLP",S!$AD:$AD,S!$AO:$AO)),0)</f>
        <v>0</v>
      </c>
      <c r="CE184" s="19">
        <f>IF(OR($I184="REAL",$I184="INCURRIDO"),SUMIF(S!$O:$O,$I184&amp;$O184&amp;$Q184&amp;UPPER(TEXT(CE$4,"MMMMYYYY"))&amp;$Z184,IF($W$1="Pesos CLP",S!$AD:$AD,S!$AO:$AO)),0)</f>
        <v>0</v>
      </c>
      <c r="CF184" s="19">
        <f>IF(OR($I184="REAL",$I184="INCURRIDO"),SUMIF(S!$O:$O,$I184&amp;$O184&amp;$Q184&amp;UPPER(TEXT(CF$4,"MMMMYYYY"))&amp;$Z184,IF($W$1="Pesos CLP",S!$AD:$AD,S!$AO:$AO)),0)</f>
        <v>0</v>
      </c>
      <c r="CG184" s="19">
        <f>IF(OR($I184="REAL",$I184="INCURRIDO"),SUMIF(S!$O:$O,$I184&amp;$O184&amp;$Q184&amp;UPPER(TEXT(CG$4,"MMMMYYYY"))&amp;$Z184,IF($W$1="Pesos CLP",S!$AD:$AD,S!$AO:$AO)),0)</f>
        <v>0</v>
      </c>
      <c r="CH184" s="19">
        <f>IF(OR($I184="REAL",$I184="INCURRIDO"),SUMIF(S!$O:$O,$I184&amp;$O184&amp;$Q184&amp;UPPER(TEXT(CH$4,"MMMMYYYY"))&amp;$Z184,IF($W$1="Pesos CLP",S!$AD:$AD,S!$AO:$AO)),0)</f>
        <v>0</v>
      </c>
      <c r="CI184" s="19">
        <f>IF(OR($I184="REAL",$I184="INCURRIDO"),SUMIF(S!$O:$O,$I184&amp;$O184&amp;$Q184&amp;UPPER(TEXT(CI$4,"MMMMYYYY"))&amp;$Z184,IF($W$1="Pesos CLP",S!$AD:$AD,S!$AO:$AO)),0)</f>
        <v>0</v>
      </c>
      <c r="CJ184" s="19">
        <f>IF(OR($I184="REAL",$I184="INCURRIDO"),SUMIF(S!$O:$O,$I184&amp;$O184&amp;$Q184&amp;UPPER(TEXT(CJ$4,"MMMMYYYY"))&amp;$Z184,IF($W$1="Pesos CLP",S!$AD:$AD,S!$AO:$AO)),0)</f>
        <v>0</v>
      </c>
      <c r="CK184" s="378">
        <f t="shared" si="167"/>
        <v>0</v>
      </c>
      <c r="CL184" s="378">
        <f t="shared" si="167"/>
        <v>0</v>
      </c>
      <c r="CM184" s="378">
        <f t="shared" si="167"/>
        <v>0</v>
      </c>
      <c r="CN184" s="378">
        <f t="shared" si="167"/>
        <v>0</v>
      </c>
      <c r="CO184" s="378">
        <f t="shared" si="167"/>
        <v>0</v>
      </c>
      <c r="CP184" s="378">
        <f t="shared" si="167"/>
        <v>0</v>
      </c>
      <c r="CQ184" s="378">
        <f t="shared" si="167"/>
        <v>0</v>
      </c>
      <c r="CR184" s="378">
        <f t="shared" si="167"/>
        <v>0</v>
      </c>
      <c r="CS184" s="378">
        <f t="shared" si="168"/>
        <v>0</v>
      </c>
      <c r="CT184" s="378">
        <f t="shared" si="168"/>
        <v>0</v>
      </c>
      <c r="CU184" s="378">
        <f t="shared" si="168"/>
        <v>0</v>
      </c>
      <c r="CV184" s="378">
        <f t="shared" si="168"/>
        <v>0</v>
      </c>
      <c r="CW184" s="378">
        <f t="shared" si="168"/>
        <v>0</v>
      </c>
      <c r="CX184" s="378">
        <f t="shared" si="168"/>
        <v>1625.8177594603371</v>
      </c>
      <c r="CY184" s="378">
        <f t="shared" si="168"/>
        <v>0</v>
      </c>
      <c r="CZ184" s="378">
        <f t="shared" si="168"/>
        <v>0</v>
      </c>
      <c r="DA184" s="378">
        <f t="shared" si="168"/>
        <v>0</v>
      </c>
      <c r="DB184" s="378">
        <f t="shared" si="168"/>
        <v>0</v>
      </c>
      <c r="DC184" s="378">
        <f t="shared" si="169"/>
        <v>0</v>
      </c>
      <c r="DD184" s="378">
        <f t="shared" si="169"/>
        <v>0</v>
      </c>
      <c r="DE184" s="378">
        <f t="shared" si="169"/>
        <v>0</v>
      </c>
      <c r="DF184" s="378">
        <f t="shared" si="169"/>
        <v>0</v>
      </c>
      <c r="DG184" s="378">
        <f t="shared" si="169"/>
        <v>0</v>
      </c>
      <c r="DH184" s="378">
        <f t="shared" si="169"/>
        <v>0</v>
      </c>
      <c r="DI184" s="378">
        <f t="shared" si="169"/>
        <v>0</v>
      </c>
      <c r="DJ184" s="378">
        <f t="shared" si="169"/>
        <v>0</v>
      </c>
      <c r="DK184" s="378">
        <f t="shared" si="169"/>
        <v>0</v>
      </c>
      <c r="DL184" s="378">
        <f t="shared" si="169"/>
        <v>0</v>
      </c>
      <c r="DM184" s="378">
        <f t="shared" si="170"/>
        <v>0</v>
      </c>
      <c r="DN184" s="378">
        <f t="shared" si="170"/>
        <v>0</v>
      </c>
      <c r="DO184" s="378">
        <f t="shared" si="170"/>
        <v>0</v>
      </c>
      <c r="DP184" s="378">
        <f t="shared" si="170"/>
        <v>0</v>
      </c>
      <c r="DQ184" s="378">
        <f t="shared" si="170"/>
        <v>0</v>
      </c>
      <c r="DR184" s="378">
        <f t="shared" si="170"/>
        <v>0</v>
      </c>
      <c r="DS184" s="378">
        <f t="shared" si="170"/>
        <v>0</v>
      </c>
      <c r="DT184" s="378">
        <f t="shared" si="170"/>
        <v>0</v>
      </c>
      <c r="DU184" s="378">
        <f t="shared" si="170"/>
        <v>0</v>
      </c>
      <c r="DV184" s="378">
        <f t="shared" si="170"/>
        <v>0</v>
      </c>
      <c r="DW184" s="378">
        <f t="shared" si="171"/>
        <v>0</v>
      </c>
      <c r="DX184" s="378">
        <f t="shared" si="171"/>
        <v>0</v>
      </c>
      <c r="DY184" s="378">
        <f t="shared" si="171"/>
        <v>0</v>
      </c>
      <c r="DZ184" s="378">
        <f t="shared" si="171"/>
        <v>0</v>
      </c>
      <c r="EA184" s="378">
        <f t="shared" si="171"/>
        <v>0</v>
      </c>
      <c r="EB184" s="378">
        <f t="shared" si="171"/>
        <v>0</v>
      </c>
      <c r="EC184" s="378">
        <f t="shared" si="171"/>
        <v>0</v>
      </c>
      <c r="ED184" s="378">
        <f t="shared" si="171"/>
        <v>0</v>
      </c>
      <c r="EE184" s="378">
        <f t="shared" si="171"/>
        <v>0</v>
      </c>
      <c r="EF184" s="378">
        <f t="shared" si="171"/>
        <v>0</v>
      </c>
      <c r="EG184" s="378">
        <f t="shared" si="172"/>
        <v>0</v>
      </c>
      <c r="EH184" s="378">
        <f t="shared" si="172"/>
        <v>0</v>
      </c>
      <c r="EI184" s="378">
        <f t="shared" si="172"/>
        <v>0</v>
      </c>
      <c r="EJ184" s="378">
        <f t="shared" si="172"/>
        <v>0</v>
      </c>
      <c r="EK184" s="378">
        <f t="shared" si="172"/>
        <v>0</v>
      </c>
      <c r="EL184" s="378">
        <f t="shared" si="172"/>
        <v>0</v>
      </c>
      <c r="EM184" s="378">
        <f t="shared" si="172"/>
        <v>0</v>
      </c>
      <c r="EN184" s="378">
        <f t="shared" si="172"/>
        <v>0</v>
      </c>
      <c r="EO184" s="378">
        <f t="shared" si="172"/>
        <v>0</v>
      </c>
      <c r="EP184" s="378">
        <f t="shared" si="172"/>
        <v>0</v>
      </c>
      <c r="EQ184" s="378">
        <f t="shared" si="172"/>
        <v>0</v>
      </c>
    </row>
    <row r="185" spans="1:147" x14ac:dyDescent="0.3">
      <c r="A185" s="368"/>
      <c r="B185" s="368"/>
      <c r="C185" s="368"/>
      <c r="D185" s="368">
        <f t="shared" si="136"/>
        <v>1.0658056259248334</v>
      </c>
      <c r="E185" s="368" t="str">
        <f>VLOOKUP(TEXT(Z185,0),'G2'!B:D,3,0)</f>
        <v>ME</v>
      </c>
      <c r="F185" s="816">
        <f t="shared" si="135"/>
        <v>0</v>
      </c>
      <c r="G185" s="755">
        <f t="shared" si="137"/>
        <v>0</v>
      </c>
      <c r="H185" s="756" t="s">
        <v>1190</v>
      </c>
      <c r="I185" s="370" t="s">
        <v>93</v>
      </c>
      <c r="J185" s="370" t="s">
        <v>22</v>
      </c>
      <c r="K185" s="368">
        <v>510614</v>
      </c>
      <c r="L185" s="368" t="s">
        <v>619</v>
      </c>
      <c r="M185" s="369"/>
      <c r="N185" s="370" t="s">
        <v>1084</v>
      </c>
      <c r="O185" s="370" t="s">
        <v>631</v>
      </c>
      <c r="P185" s="643" t="s">
        <v>1167</v>
      </c>
      <c r="Q185" s="370" t="s">
        <v>695</v>
      </c>
      <c r="R185" s="370" t="s">
        <v>632</v>
      </c>
      <c r="S185" s="371">
        <v>25</v>
      </c>
      <c r="T185" s="677">
        <v>45870</v>
      </c>
      <c r="U185" s="677">
        <v>45894</v>
      </c>
      <c r="V185" s="373">
        <v>1</v>
      </c>
      <c r="W185" s="374">
        <v>84678.256979728016</v>
      </c>
      <c r="X185" s="17" cm="1">
        <f t="array" ref="X185">+IF($W$1="Pesos CLP",W185,W185/TC)*MB_24A25</f>
        <v>96.547739733256449</v>
      </c>
      <c r="Y185" s="18">
        <f t="shared" si="166"/>
        <v>0</v>
      </c>
      <c r="Z185">
        <v>91243530</v>
      </c>
      <c r="AA185" s="19">
        <f>IF(OR($I185="REAL",$I185="INCURRIDO"),SUMIF(S!$O:$O,$I185&amp;$O185&amp;$Q185&amp;UPPER(TEXT(AA$4,"MMMMYYYY"))&amp;$Z185,IF($W$1="Pesos CLP",S!$AD:$AD,S!$AO:$AO)),0)</f>
        <v>0</v>
      </c>
      <c r="AB185" s="19">
        <f>IF(OR($I185="REAL",$I185="INCURRIDO"),SUMIF(S!$O:$O,$I185&amp;$O185&amp;$Q185&amp;UPPER(TEXT(AB$4,"MMMMYYYY"))&amp;$Z185,IF($W$1="Pesos CLP",S!$AD:$AD,S!$AO:$AO)),0)</f>
        <v>0</v>
      </c>
      <c r="AC185" s="19">
        <f>IF(OR($I185="REAL",$I185="INCURRIDO"),SUMIF(S!$O:$O,$I185&amp;$O185&amp;$Q185&amp;UPPER(TEXT(AC$4,"MMMMYYYY"))&amp;$Z185,IF($W$1="Pesos CLP",S!$AD:$AD,S!$AO:$AO)),0)</f>
        <v>0</v>
      </c>
      <c r="AD185" s="19">
        <f>IF(OR($I185="REAL",$I185="INCURRIDO"),SUMIF(S!$O:$O,$I185&amp;$O185&amp;$Q185&amp;UPPER(TEXT(AD$4,"MMMMYYYY"))&amp;$Z185,IF($W$1="Pesos CLP",S!$AD:$AD,S!$AO:$AO)),0)</f>
        <v>0</v>
      </c>
      <c r="AE185" s="19">
        <f>IF(OR($I185="REAL",$I185="INCURRIDO"),SUMIF(S!$O:$O,$I185&amp;$O185&amp;$Q185&amp;UPPER(TEXT(AE$4,"MMMMYYYY"))&amp;$Z185,IF($W$1="Pesos CLP",S!$AD:$AD,S!$AO:$AO)),0)</f>
        <v>0</v>
      </c>
      <c r="AF185" s="19">
        <f>IF(OR($I185="REAL",$I185="INCURRIDO"),SUMIF(S!$O:$O,$I185&amp;$O185&amp;$Q185&amp;UPPER(TEXT(AF$4,"MMMMYYYY"))&amp;$Z185,IF($W$1="Pesos CLP",S!$AD:$AD,S!$AO:$AO)),0)</f>
        <v>0</v>
      </c>
      <c r="AG185" s="19">
        <f>IF(OR($I185="REAL",$I185="INCURRIDO"),SUMIF(S!$O:$O,$I185&amp;$O185&amp;$Q185&amp;UPPER(TEXT(AG$4,"MMMMYYYY"))&amp;$Z185,IF($W$1="Pesos CLP",S!$AD:$AD,S!$AO:$AO)),0)</f>
        <v>0</v>
      </c>
      <c r="AH185" s="19">
        <f>IF(OR($I185="REAL",$I185="INCURRIDO"),SUMIF(S!$O:$O,$I185&amp;$O185&amp;$Q185&amp;UPPER(TEXT(AH$4,"MMMMYYYY"))&amp;$Z185,IF($W$1="Pesos CLP",S!$AD:$AD,S!$AO:$AO)),0)</f>
        <v>0</v>
      </c>
      <c r="AI185" s="19">
        <f>IF(OR($I185="REAL",$I185="INCURRIDO"),SUMIF(S!$O:$O,$I185&amp;$O185&amp;$Q185&amp;UPPER(TEXT(AI$4,"MMMMYYYY"))&amp;$Z185,IF($W$1="Pesos CLP",S!$AD:$AD,S!$AO:$AO)),0)</f>
        <v>0</v>
      </c>
      <c r="AJ185" s="19">
        <f>IF(OR($I185="REAL",$I185="INCURRIDO"),SUMIF(S!$O:$O,$I185&amp;$O185&amp;$Q185&amp;UPPER(TEXT(AJ$4,"MMMMYYYY"))&amp;$Z185,IF($W$1="Pesos CLP",S!$AD:$AD,S!$AO:$AO)),0)</f>
        <v>0</v>
      </c>
      <c r="AK185" s="19">
        <f>IF(OR($I185="REAL",$I185="INCURRIDO"),SUMIF(S!$O:$O,$I185&amp;$O185&amp;$Q185&amp;UPPER(TEXT(AK$4,"MMMMYYYY"))&amp;$Z185,IF($W$1="Pesos CLP",S!$AD:$AD,S!$AO:$AO)),0)</f>
        <v>0</v>
      </c>
      <c r="AL185" s="19">
        <f>IF(OR($I185="REAL",$I185="INCURRIDO"),SUMIF(S!$O:$O,$I185&amp;$O185&amp;$Q185&amp;UPPER(TEXT(AL$4,"MMMMYYYY"))&amp;$Z185,IF($W$1="Pesos CLP",S!$AD:$AD,S!$AO:$AO)),0)</f>
        <v>0</v>
      </c>
      <c r="AM185" s="19">
        <f>IF(OR($I185="REAL",$I185="INCURRIDO"),SUMIF(S!$O:$O,$I185&amp;$O185&amp;$Q185&amp;UPPER(TEXT(AM$4,"MMMMYYYY"))&amp;$Z185,IF($W$1="Pesos CLP",S!$AD:$AD,S!$AO:$AO)),0)</f>
        <v>0</v>
      </c>
      <c r="AN185" s="19">
        <f>IF(OR($I185="REAL",$I185="INCURRIDO"),SUMIF(S!$O:$O,$I185&amp;$O185&amp;$Q185&amp;UPPER(TEXT(AN$4,"MMMMYYYY"))&amp;$Z185,IF($W$1="Pesos CLP",S!$AD:$AD,S!$AO:$AO)),0)</f>
        <v>0</v>
      </c>
      <c r="AO185" s="19">
        <f>IF(OR($I185="REAL",$I185="INCURRIDO"),SUMIF(S!$O:$O,$I185&amp;$O185&amp;$Q185&amp;UPPER(TEXT(AO$4,"MMMMYYYY"))&amp;$Z185,IF($W$1="Pesos CLP",S!$AD:$AD,S!$AO:$AO)),0)</f>
        <v>0</v>
      </c>
      <c r="AP185" s="19">
        <f>IF(OR($I185="REAL",$I185="INCURRIDO"),SUMIF(S!$O:$O,$I185&amp;$O185&amp;$Q185&amp;UPPER(TEXT(AP$4,"MMMMYYYY"))&amp;$Z185,IF($W$1="Pesos CLP",S!$AD:$AD,S!$AO:$AO)),0)</f>
        <v>0</v>
      </c>
      <c r="AQ185" s="19">
        <f>IF(OR($I185="REAL",$I185="INCURRIDO"),SUMIF(S!$O:$O,$I185&amp;$O185&amp;$Q185&amp;UPPER(TEXT(AQ$4,"MMMMYYYY"))&amp;$Z185,IF($W$1="Pesos CLP",S!$AD:$AD,S!$AO:$AO)),0)</f>
        <v>0</v>
      </c>
      <c r="AR185" s="19">
        <f>IF(OR($I185="REAL",$I185="INCURRIDO"),SUMIF(S!$O:$O,$I185&amp;$O185&amp;$Q185&amp;UPPER(TEXT(AR$4,"MMMMYYYY"))&amp;$Z185,IF($W$1="Pesos CLP",S!$AD:$AD,S!$AO:$AO)),0)</f>
        <v>0</v>
      </c>
      <c r="AS185" s="19">
        <f>IF(OR($I185="REAL",$I185="INCURRIDO"),SUMIF(S!$O:$O,$I185&amp;$O185&amp;$Q185&amp;UPPER(TEXT(AS$4,"MMMMYYYY"))&amp;$Z185,IF($W$1="Pesos CLP",S!$AD:$AD,S!$AO:$AO)),0)</f>
        <v>0</v>
      </c>
      <c r="AT185" s="19">
        <f>IF(OR($I185="REAL",$I185="INCURRIDO"),SUMIF(S!$O:$O,$I185&amp;$O185&amp;$Q185&amp;UPPER(TEXT(AT$4,"MMMMYYYY"))&amp;$Z185,IF($W$1="Pesos CLP",S!$AD:$AD,S!$AO:$AO)),0)</f>
        <v>0</v>
      </c>
      <c r="AU185" s="19">
        <f>IF(OR($I185="REAL",$I185="INCURRIDO"),SUMIF(S!$O:$O,$I185&amp;$O185&amp;$Q185&amp;UPPER(TEXT(AU$4,"MMMMYYYY"))&amp;$Z185,IF($W$1="Pesos CLP",S!$AD:$AD,S!$AO:$AO)),0)</f>
        <v>0</v>
      </c>
      <c r="AV185" s="19">
        <f>IF(OR($I185="REAL",$I185="INCURRIDO"),SUMIF(S!$O:$O,$I185&amp;$O185&amp;$Q185&amp;UPPER(TEXT(AV$4,"MMMMYYYY"))&amp;$Z185,IF($W$1="Pesos CLP",S!$AD:$AD,S!$AO:$AO)),0)</f>
        <v>0</v>
      </c>
      <c r="AW185" s="19">
        <f>IF(OR($I185="REAL",$I185="INCURRIDO"),SUMIF(S!$O:$O,$I185&amp;$O185&amp;$Q185&amp;UPPER(TEXT(AW$4,"MMMMYYYY"))&amp;$Z185,IF($W$1="Pesos CLP",S!$AD:$AD,S!$AO:$AO)),0)</f>
        <v>0</v>
      </c>
      <c r="AX185" s="19">
        <f>IF(OR($I185="REAL",$I185="INCURRIDO"),SUMIF(S!$O:$O,$I185&amp;$O185&amp;$Q185&amp;UPPER(TEXT(AX$4,"MMMMYYYY"))&amp;$Z185,IF($W$1="Pesos CLP",S!$AD:$AD,S!$AO:$AO)),0)</f>
        <v>0</v>
      </c>
      <c r="AY185" s="19">
        <f>IF(OR($I185="REAL",$I185="INCURRIDO"),SUMIF(S!$O:$O,$I185&amp;$O185&amp;$Q185&amp;UPPER(TEXT(AY$4,"MMMMYYYY"))&amp;$Z185,IF($W$1="Pesos CLP",S!$AD:$AD,S!$AO:$AO)),0)</f>
        <v>0</v>
      </c>
      <c r="AZ185" s="19">
        <f>IF(OR($I185="REAL",$I185="INCURRIDO"),SUMIF(S!$O:$O,$I185&amp;$O185&amp;$Q185&amp;UPPER(TEXT(AZ$4,"MMMMYYYY"))&amp;$Z185,IF($W$1="Pesos CLP",S!$AD:$AD,S!$AO:$AO)),0)</f>
        <v>0</v>
      </c>
      <c r="BA185" s="19">
        <f>IF(OR($I185="REAL",$I185="INCURRIDO"),SUMIF(S!$O:$O,$I185&amp;$O185&amp;$Q185&amp;UPPER(TEXT(BA$4,"MMMMYYYY"))&amp;$Z185,IF($W$1="Pesos CLP",S!$AD:$AD,S!$AO:$AO)),0)</f>
        <v>0</v>
      </c>
      <c r="BB185" s="19">
        <f>IF(OR($I185="REAL",$I185="INCURRIDO"),SUMIF(S!$O:$O,$I185&amp;$O185&amp;$Q185&amp;UPPER(TEXT(BB$4,"MMMMYYYY"))&amp;$Z185,IF($W$1="Pesos CLP",S!$AD:$AD,S!$AO:$AO)),0)</f>
        <v>0</v>
      </c>
      <c r="BC185" s="19">
        <f>IF(OR($I185="REAL",$I185="INCURRIDO"),SUMIF(S!$O:$O,$I185&amp;$O185&amp;$Q185&amp;UPPER(TEXT(BC$4,"MMMMYYYY"))&amp;$Z185,IF($W$1="Pesos CLP",S!$AD:$AD,S!$AO:$AO)),0)</f>
        <v>0</v>
      </c>
      <c r="BD185" s="19">
        <f>IF(OR($I185="REAL",$I185="INCURRIDO"),SUMIF(S!$O:$O,$I185&amp;$O185&amp;$Q185&amp;UPPER(TEXT(BD$4,"MMMMYYYY"))&amp;$Z185,IF($W$1="Pesos CLP",S!$AD:$AD,S!$AO:$AO)),0)</f>
        <v>0</v>
      </c>
      <c r="BE185" s="19">
        <f>IF(OR($I185="REAL",$I185="INCURRIDO"),SUMIF(S!$O:$O,$I185&amp;$O185&amp;$Q185&amp;UPPER(TEXT(BE$4,"MMMMYYYY"))&amp;$Z185,IF($W$1="Pesos CLP",S!$AD:$AD,S!$AO:$AO)),0)</f>
        <v>0</v>
      </c>
      <c r="BF185" s="19">
        <f>IF(OR($I185="REAL",$I185="INCURRIDO"),SUMIF(S!$O:$O,$I185&amp;$O185&amp;$Q185&amp;UPPER(TEXT(BF$4,"MMMMYYYY"))&amp;$Z185,IF($W$1="Pesos CLP",S!$AD:$AD,S!$AO:$AO)),0)</f>
        <v>0</v>
      </c>
      <c r="BG185" s="19">
        <f>IF(OR($I185="REAL",$I185="INCURRIDO"),SUMIF(S!$O:$O,$I185&amp;$O185&amp;$Q185&amp;UPPER(TEXT(BG$4,"MMMMYYYY"))&amp;$Z185,IF($W$1="Pesos CLP",S!$AD:$AD,S!$AO:$AO)),0)</f>
        <v>0</v>
      </c>
      <c r="BH185" s="19">
        <f>IF(OR($I185="REAL",$I185="INCURRIDO"),SUMIF(S!$O:$O,$I185&amp;$O185&amp;$Q185&amp;UPPER(TEXT(BH$4,"MMMMYYYY"))&amp;$Z185,IF($W$1="Pesos CLP",S!$AD:$AD,S!$AO:$AO)),0)</f>
        <v>0</v>
      </c>
      <c r="BI185" s="19">
        <f>IF(OR($I185="REAL",$I185="INCURRIDO"),SUMIF(S!$O:$O,$I185&amp;$O185&amp;$Q185&amp;UPPER(TEXT(BI$4,"MMMMYYYY"))&amp;$Z185,IF($W$1="Pesos CLP",S!$AD:$AD,S!$AO:$AO)),0)</f>
        <v>0</v>
      </c>
      <c r="BJ185" s="19">
        <f>IF(OR($I185="REAL",$I185="INCURRIDO"),SUMIF(S!$O:$O,$I185&amp;$O185&amp;$Q185&amp;UPPER(TEXT(BJ$4,"MMMMYYYY"))&amp;$Z185,IF($W$1="Pesos CLP",S!$AD:$AD,S!$AO:$AO)),0)</f>
        <v>0</v>
      </c>
      <c r="BK185" s="19">
        <f>IF(OR($I185="REAL",$I185="INCURRIDO"),SUMIF(S!$O:$O,$I185&amp;$O185&amp;$Q185&amp;UPPER(TEXT(BK$4,"MMMMYYYY"))&amp;$Z185,IF($W$1="Pesos CLP",S!$AD:$AD,S!$AO:$AO)),0)</f>
        <v>0</v>
      </c>
      <c r="BL185" s="19">
        <f>IF(OR($I185="REAL",$I185="INCURRIDO"),SUMIF(S!$O:$O,$I185&amp;$O185&amp;$Q185&amp;UPPER(TEXT(BL$4,"MMMMYYYY"))&amp;$Z185,IF($W$1="Pesos CLP",S!$AD:$AD,S!$AO:$AO)),0)</f>
        <v>0</v>
      </c>
      <c r="BM185" s="19">
        <f>IF(OR($I185="REAL",$I185="INCURRIDO"),SUMIF(S!$O:$O,$I185&amp;$O185&amp;$Q185&amp;UPPER(TEXT(BM$4,"MMMMYYYY"))&amp;$Z185,IF($W$1="Pesos CLP",S!$AD:$AD,S!$AO:$AO)),0)</f>
        <v>0</v>
      </c>
      <c r="BN185" s="19">
        <f>IF(OR($I185="REAL",$I185="INCURRIDO"),SUMIF(S!$O:$O,$I185&amp;$O185&amp;$Q185&amp;UPPER(TEXT(BN$4,"MMMMYYYY"))&amp;$Z185,IF($W$1="Pesos CLP",S!$AD:$AD,S!$AO:$AO)),0)</f>
        <v>0</v>
      </c>
      <c r="BO185" s="19">
        <f>IF(OR($I185="REAL",$I185="INCURRIDO"),SUMIF(S!$O:$O,$I185&amp;$O185&amp;$Q185&amp;UPPER(TEXT(BO$4,"MMMMYYYY"))&amp;$Z185,IF($W$1="Pesos CLP",S!$AD:$AD,S!$AO:$AO)),0)</f>
        <v>0</v>
      </c>
      <c r="BP185" s="19">
        <f>IF(OR($I185="REAL",$I185="INCURRIDO"),SUMIF(S!$O:$O,$I185&amp;$O185&amp;$Q185&amp;UPPER(TEXT(BP$4,"MMMMYYYY"))&amp;$Z185,IF($W$1="Pesos CLP",S!$AD:$AD,S!$AO:$AO)),0)</f>
        <v>0</v>
      </c>
      <c r="BQ185" s="19">
        <f>IF(OR($I185="REAL",$I185="INCURRIDO"),SUMIF(S!$O:$O,$I185&amp;$O185&amp;$Q185&amp;UPPER(TEXT(BQ$4,"MMMMYYYY"))&amp;$Z185,IF($W$1="Pesos CLP",S!$AD:$AD,S!$AO:$AO)),0)</f>
        <v>0</v>
      </c>
      <c r="BR185" s="19">
        <f>IF(OR($I185="REAL",$I185="INCURRIDO"),SUMIF(S!$O:$O,$I185&amp;$O185&amp;$Q185&amp;UPPER(TEXT(BR$4,"MMMMYYYY"))&amp;$Z185,IF($W$1="Pesos CLP",S!$AD:$AD,S!$AO:$AO)),0)</f>
        <v>0</v>
      </c>
      <c r="BS185" s="19">
        <f>IF(OR($I185="REAL",$I185="INCURRIDO"),SUMIF(S!$O:$O,$I185&amp;$O185&amp;$Q185&amp;UPPER(TEXT(BS$4,"MMMMYYYY"))&amp;$Z185,IF($W$1="Pesos CLP",S!$AD:$AD,S!$AO:$AO)),0)</f>
        <v>0</v>
      </c>
      <c r="BT185" s="19">
        <f>IF(OR($I185="REAL",$I185="INCURRIDO"),SUMIF(S!$O:$O,$I185&amp;$O185&amp;$Q185&amp;UPPER(TEXT(BT$4,"MMMMYYYY"))&amp;$Z185,IF($W$1="Pesos CLP",S!$AD:$AD,S!$AO:$AO)),0)</f>
        <v>0</v>
      </c>
      <c r="BU185" s="19">
        <f>IF(OR($I185="REAL",$I185="INCURRIDO"),SUMIF(S!$O:$O,$I185&amp;$O185&amp;$Q185&amp;UPPER(TEXT(BU$4,"MMMMYYYY"))&amp;$Z185,IF($W$1="Pesos CLP",S!$AD:$AD,S!$AO:$AO)),0)</f>
        <v>0</v>
      </c>
      <c r="BV185" s="19">
        <f>IF(OR($I185="REAL",$I185="INCURRIDO"),SUMIF(S!$O:$O,$I185&amp;$O185&amp;$Q185&amp;UPPER(TEXT(BV$4,"MMMMYYYY"))&amp;$Z185,IF($W$1="Pesos CLP",S!$AD:$AD,S!$AO:$AO)),0)</f>
        <v>0</v>
      </c>
      <c r="BW185" s="19">
        <f>IF(OR($I185="REAL",$I185="INCURRIDO"),SUMIF(S!$O:$O,$I185&amp;$O185&amp;$Q185&amp;UPPER(TEXT(BW$4,"MMMMYYYY"))&amp;$Z185,IF($W$1="Pesos CLP",S!$AD:$AD,S!$AO:$AO)),0)</f>
        <v>0</v>
      </c>
      <c r="BX185" s="19">
        <f>IF(OR($I185="REAL",$I185="INCURRIDO"),SUMIF(S!$O:$O,$I185&amp;$O185&amp;$Q185&amp;UPPER(TEXT(BX$4,"MMMMYYYY"))&amp;$Z185,IF($W$1="Pesos CLP",S!$AD:$AD,S!$AO:$AO)),0)</f>
        <v>0</v>
      </c>
      <c r="BY185" s="19">
        <f>IF(OR($I185="REAL",$I185="INCURRIDO"),SUMIF(S!$O:$O,$I185&amp;$O185&amp;$Q185&amp;UPPER(TEXT(BY$4,"MMMMYYYY"))&amp;$Z185,IF($W$1="Pesos CLP",S!$AD:$AD,S!$AO:$AO)),0)</f>
        <v>0</v>
      </c>
      <c r="BZ185" s="19">
        <f>IF(OR($I185="REAL",$I185="INCURRIDO"),SUMIF(S!$O:$O,$I185&amp;$O185&amp;$Q185&amp;UPPER(TEXT(BZ$4,"MMMMYYYY"))&amp;$Z185,IF($W$1="Pesos CLP",S!$AD:$AD,S!$AO:$AO)),0)</f>
        <v>0</v>
      </c>
      <c r="CA185" s="19">
        <f>IF(OR($I185="REAL",$I185="INCURRIDO"),SUMIF(S!$O:$O,$I185&amp;$O185&amp;$Q185&amp;UPPER(TEXT(CA$4,"MMMMYYYY"))&amp;$Z185,IF($W$1="Pesos CLP",S!$AD:$AD,S!$AO:$AO)),0)</f>
        <v>0</v>
      </c>
      <c r="CB185" s="19">
        <f>IF(OR($I185="REAL",$I185="INCURRIDO"),SUMIF(S!$O:$O,$I185&amp;$O185&amp;$Q185&amp;UPPER(TEXT(CB$4,"MMMMYYYY"))&amp;$Z185,IF($W$1="Pesos CLP",S!$AD:$AD,S!$AO:$AO)),0)</f>
        <v>0</v>
      </c>
      <c r="CC185" s="19">
        <f>IF(OR($I185="REAL",$I185="INCURRIDO"),SUMIF(S!$O:$O,$I185&amp;$O185&amp;$Q185&amp;UPPER(TEXT(CC$4,"MMMMYYYY"))&amp;$Z185,IF($W$1="Pesos CLP",S!$AD:$AD,S!$AO:$AO)),0)</f>
        <v>0</v>
      </c>
      <c r="CD185" s="19">
        <f>IF(OR($I185="REAL",$I185="INCURRIDO"),SUMIF(S!$O:$O,$I185&amp;$O185&amp;$Q185&amp;UPPER(TEXT(CD$4,"MMMMYYYY"))&amp;$Z185,IF($W$1="Pesos CLP",S!$AD:$AD,S!$AO:$AO)),0)</f>
        <v>0</v>
      </c>
      <c r="CE185" s="19">
        <f>IF(OR($I185="REAL",$I185="INCURRIDO"),SUMIF(S!$O:$O,$I185&amp;$O185&amp;$Q185&amp;UPPER(TEXT(CE$4,"MMMMYYYY"))&amp;$Z185,IF($W$1="Pesos CLP",S!$AD:$AD,S!$AO:$AO)),0)</f>
        <v>0</v>
      </c>
      <c r="CF185" s="19">
        <f>IF(OR($I185="REAL",$I185="INCURRIDO"),SUMIF(S!$O:$O,$I185&amp;$O185&amp;$Q185&amp;UPPER(TEXT(CF$4,"MMMMYYYY"))&amp;$Z185,IF($W$1="Pesos CLP",S!$AD:$AD,S!$AO:$AO)),0)</f>
        <v>0</v>
      </c>
      <c r="CG185" s="19">
        <f>IF(OR($I185="REAL",$I185="INCURRIDO"),SUMIF(S!$O:$O,$I185&amp;$O185&amp;$Q185&amp;UPPER(TEXT(CG$4,"MMMMYYYY"))&amp;$Z185,IF($W$1="Pesos CLP",S!$AD:$AD,S!$AO:$AO)),0)</f>
        <v>0</v>
      </c>
      <c r="CH185" s="19">
        <f>IF(OR($I185="REAL",$I185="INCURRIDO"),SUMIF(S!$O:$O,$I185&amp;$O185&amp;$Q185&amp;UPPER(TEXT(CH$4,"MMMMYYYY"))&amp;$Z185,IF($W$1="Pesos CLP",S!$AD:$AD,S!$AO:$AO)),0)</f>
        <v>0</v>
      </c>
      <c r="CI185" s="19">
        <f>IF(OR($I185="REAL",$I185="INCURRIDO"),SUMIF(S!$O:$O,$I185&amp;$O185&amp;$Q185&amp;UPPER(TEXT(CI$4,"MMMMYYYY"))&amp;$Z185,IF($W$1="Pesos CLP",S!$AD:$AD,S!$AO:$AO)),0)</f>
        <v>0</v>
      </c>
      <c r="CJ185" s="19">
        <f>IF(OR($I185="REAL",$I185="INCURRIDO"),SUMIF(S!$O:$O,$I185&amp;$O185&amp;$Q185&amp;UPPER(TEXT(CJ$4,"MMMMYYYY"))&amp;$Z185,IF($W$1="Pesos CLP",S!$AD:$AD,S!$AO:$AO)),0)</f>
        <v>0</v>
      </c>
      <c r="CK185" s="378">
        <f t="shared" si="167"/>
        <v>0</v>
      </c>
      <c r="CL185" s="378">
        <f t="shared" si="167"/>
        <v>0</v>
      </c>
      <c r="CM185" s="378">
        <f t="shared" si="167"/>
        <v>0</v>
      </c>
      <c r="CN185" s="378">
        <f t="shared" si="167"/>
        <v>0</v>
      </c>
      <c r="CO185" s="378">
        <f t="shared" si="167"/>
        <v>0</v>
      </c>
      <c r="CP185" s="378">
        <f t="shared" si="167"/>
        <v>0</v>
      </c>
      <c r="CQ185" s="378">
        <f t="shared" si="167"/>
        <v>0</v>
      </c>
      <c r="CR185" s="378">
        <f t="shared" si="167"/>
        <v>0</v>
      </c>
      <c r="CS185" s="378">
        <f t="shared" si="168"/>
        <v>0</v>
      </c>
      <c r="CT185" s="378">
        <f t="shared" si="168"/>
        <v>0</v>
      </c>
      <c r="CU185" s="378">
        <f t="shared" si="168"/>
        <v>0</v>
      </c>
      <c r="CV185" s="378">
        <f t="shared" si="168"/>
        <v>0</v>
      </c>
      <c r="CW185" s="378">
        <f t="shared" si="168"/>
        <v>0</v>
      </c>
      <c r="CX185" s="378">
        <f t="shared" si="168"/>
        <v>0</v>
      </c>
      <c r="CY185" s="378">
        <f t="shared" si="168"/>
        <v>0</v>
      </c>
      <c r="CZ185" s="378">
        <f t="shared" si="168"/>
        <v>0</v>
      </c>
      <c r="DA185" s="378">
        <f t="shared" si="168"/>
        <v>0</v>
      </c>
      <c r="DB185" s="378">
        <f t="shared" si="168"/>
        <v>0</v>
      </c>
      <c r="DC185" s="378">
        <f t="shared" si="169"/>
        <v>0</v>
      </c>
      <c r="DD185" s="378">
        <f t="shared" si="169"/>
        <v>0</v>
      </c>
      <c r="DE185" s="378">
        <f t="shared" si="169"/>
        <v>0</v>
      </c>
      <c r="DF185" s="378">
        <f t="shared" si="169"/>
        <v>0</v>
      </c>
      <c r="DG185" s="378">
        <f t="shared" si="169"/>
        <v>0</v>
      </c>
      <c r="DH185" s="378">
        <f t="shared" si="169"/>
        <v>0</v>
      </c>
      <c r="DI185" s="378">
        <f t="shared" si="169"/>
        <v>0</v>
      </c>
      <c r="DJ185" s="378">
        <f t="shared" si="169"/>
        <v>0</v>
      </c>
      <c r="DK185" s="378">
        <f t="shared" si="169"/>
        <v>0</v>
      </c>
      <c r="DL185" s="378">
        <f t="shared" si="169"/>
        <v>0</v>
      </c>
      <c r="DM185" s="378">
        <f t="shared" si="170"/>
        <v>0</v>
      </c>
      <c r="DN185" s="378">
        <f t="shared" si="170"/>
        <v>0</v>
      </c>
      <c r="DO185" s="378">
        <f t="shared" si="170"/>
        <v>0</v>
      </c>
      <c r="DP185" s="378">
        <f t="shared" si="170"/>
        <v>0</v>
      </c>
      <c r="DQ185" s="378">
        <f t="shared" si="170"/>
        <v>0</v>
      </c>
      <c r="DR185" s="378">
        <f t="shared" si="170"/>
        <v>0</v>
      </c>
      <c r="DS185" s="378">
        <f t="shared" si="170"/>
        <v>0</v>
      </c>
      <c r="DT185" s="378">
        <f t="shared" si="170"/>
        <v>0</v>
      </c>
      <c r="DU185" s="378">
        <f t="shared" si="170"/>
        <v>0</v>
      </c>
      <c r="DV185" s="378">
        <f t="shared" si="170"/>
        <v>0</v>
      </c>
      <c r="DW185" s="378">
        <f t="shared" si="171"/>
        <v>0</v>
      </c>
      <c r="DX185" s="378">
        <f t="shared" si="171"/>
        <v>0</v>
      </c>
      <c r="DY185" s="378">
        <f t="shared" si="171"/>
        <v>0</v>
      </c>
      <c r="DZ185" s="378">
        <f t="shared" si="171"/>
        <v>0</v>
      </c>
      <c r="EA185" s="378">
        <f t="shared" si="171"/>
        <v>0</v>
      </c>
      <c r="EB185" s="378">
        <f t="shared" si="171"/>
        <v>0</v>
      </c>
      <c r="EC185" s="378">
        <f t="shared" si="171"/>
        <v>0</v>
      </c>
      <c r="ED185" s="378">
        <f t="shared" si="171"/>
        <v>0</v>
      </c>
      <c r="EE185" s="378">
        <f t="shared" si="171"/>
        <v>0</v>
      </c>
      <c r="EF185" s="378">
        <f t="shared" si="171"/>
        <v>0</v>
      </c>
      <c r="EG185" s="378">
        <f t="shared" si="172"/>
        <v>0</v>
      </c>
      <c r="EH185" s="378">
        <f t="shared" si="172"/>
        <v>0</v>
      </c>
      <c r="EI185" s="378">
        <f t="shared" si="172"/>
        <v>0</v>
      </c>
      <c r="EJ185" s="378">
        <f t="shared" si="172"/>
        <v>0</v>
      </c>
      <c r="EK185" s="378">
        <f t="shared" si="172"/>
        <v>0</v>
      </c>
      <c r="EL185" s="378">
        <f t="shared" si="172"/>
        <v>0</v>
      </c>
      <c r="EM185" s="378">
        <f t="shared" si="172"/>
        <v>0</v>
      </c>
      <c r="EN185" s="378">
        <f t="shared" si="172"/>
        <v>0</v>
      </c>
      <c r="EO185" s="378">
        <f t="shared" si="172"/>
        <v>0</v>
      </c>
      <c r="EP185" s="378">
        <f t="shared" si="172"/>
        <v>0</v>
      </c>
      <c r="EQ185" s="378">
        <f t="shared" si="172"/>
        <v>0</v>
      </c>
    </row>
    <row r="186" spans="1:147" x14ac:dyDescent="0.3">
      <c r="A186" s="368"/>
      <c r="B186" s="368"/>
      <c r="C186" s="368"/>
      <c r="D186" s="368">
        <f t="shared" si="136"/>
        <v>1.0658056259248334</v>
      </c>
      <c r="E186" s="368" t="str">
        <f>VLOOKUP(TEXT(Z186,0),'G2'!B:D,3,0)</f>
        <v>ME</v>
      </c>
      <c r="F186" s="816">
        <f t="shared" si="135"/>
        <v>0</v>
      </c>
      <c r="G186" s="755">
        <f t="shared" si="137"/>
        <v>0</v>
      </c>
      <c r="H186" s="756" t="s">
        <v>1190</v>
      </c>
      <c r="I186" s="370" t="s">
        <v>93</v>
      </c>
      <c r="J186" s="370" t="s">
        <v>22</v>
      </c>
      <c r="K186" s="368">
        <v>510614</v>
      </c>
      <c r="L186" s="368" t="s">
        <v>619</v>
      </c>
      <c r="M186" s="369"/>
      <c r="N186" s="370" t="s">
        <v>1085</v>
      </c>
      <c r="O186" s="370" t="s">
        <v>631</v>
      </c>
      <c r="P186" s="643" t="s">
        <v>1167</v>
      </c>
      <c r="Q186" s="370" t="s">
        <v>695</v>
      </c>
      <c r="R186" s="370" t="s">
        <v>632</v>
      </c>
      <c r="S186" s="371">
        <v>25</v>
      </c>
      <c r="T186" s="677">
        <v>46174</v>
      </c>
      <c r="U186" s="677">
        <v>46198</v>
      </c>
      <c r="V186" s="373">
        <v>1</v>
      </c>
      <c r="W186" s="374">
        <v>84678.256979728016</v>
      </c>
      <c r="X186" s="17" cm="1">
        <f t="array" ref="X186">+IF($W$1="Pesos CLP",W186,W186/TC)*MB_24A25</f>
        <v>96.547739733256449</v>
      </c>
      <c r="Y186" s="18">
        <f t="shared" si="166"/>
        <v>2413.6934933314114</v>
      </c>
      <c r="Z186">
        <v>91243530</v>
      </c>
      <c r="AA186" s="19">
        <f>IF(OR($I186="REAL",$I186="INCURRIDO"),SUMIF(S!$O:$O,$I186&amp;$O186&amp;$Q186&amp;UPPER(TEXT(AA$4,"MMMMYYYY"))&amp;$Z186,IF($W$1="Pesos CLP",S!$AD:$AD,S!$AO:$AO)),0)</f>
        <v>0</v>
      </c>
      <c r="AB186" s="19">
        <f>IF(OR($I186="REAL",$I186="INCURRIDO"),SUMIF(S!$O:$O,$I186&amp;$O186&amp;$Q186&amp;UPPER(TEXT(AB$4,"MMMMYYYY"))&amp;$Z186,IF($W$1="Pesos CLP",S!$AD:$AD,S!$AO:$AO)),0)</f>
        <v>0</v>
      </c>
      <c r="AC186" s="19">
        <f>IF(OR($I186="REAL",$I186="INCURRIDO"),SUMIF(S!$O:$O,$I186&amp;$O186&amp;$Q186&amp;UPPER(TEXT(AC$4,"MMMMYYYY"))&amp;$Z186,IF($W$1="Pesos CLP",S!$AD:$AD,S!$AO:$AO)),0)</f>
        <v>0</v>
      </c>
      <c r="AD186" s="19">
        <f>IF(OR($I186="REAL",$I186="INCURRIDO"),SUMIF(S!$O:$O,$I186&amp;$O186&amp;$Q186&amp;UPPER(TEXT(AD$4,"MMMMYYYY"))&amp;$Z186,IF($W$1="Pesos CLP",S!$AD:$AD,S!$AO:$AO)),0)</f>
        <v>0</v>
      </c>
      <c r="AE186" s="19">
        <f>IF(OR($I186="REAL",$I186="INCURRIDO"),SUMIF(S!$O:$O,$I186&amp;$O186&amp;$Q186&amp;UPPER(TEXT(AE$4,"MMMMYYYY"))&amp;$Z186,IF($W$1="Pesos CLP",S!$AD:$AD,S!$AO:$AO)),0)</f>
        <v>0</v>
      </c>
      <c r="AF186" s="19">
        <f>IF(OR($I186="REAL",$I186="INCURRIDO"),SUMIF(S!$O:$O,$I186&amp;$O186&amp;$Q186&amp;UPPER(TEXT(AF$4,"MMMMYYYY"))&amp;$Z186,IF($W$1="Pesos CLP",S!$AD:$AD,S!$AO:$AO)),0)</f>
        <v>0</v>
      </c>
      <c r="AG186" s="19">
        <f>IF(OR($I186="REAL",$I186="INCURRIDO"),SUMIF(S!$O:$O,$I186&amp;$O186&amp;$Q186&amp;UPPER(TEXT(AG$4,"MMMMYYYY"))&amp;$Z186,IF($W$1="Pesos CLP",S!$AD:$AD,S!$AO:$AO)),0)</f>
        <v>0</v>
      </c>
      <c r="AH186" s="19">
        <f>IF(OR($I186="REAL",$I186="INCURRIDO"),SUMIF(S!$O:$O,$I186&amp;$O186&amp;$Q186&amp;UPPER(TEXT(AH$4,"MMMMYYYY"))&amp;$Z186,IF($W$1="Pesos CLP",S!$AD:$AD,S!$AO:$AO)),0)</f>
        <v>0</v>
      </c>
      <c r="AI186" s="19">
        <f>IF(OR($I186="REAL",$I186="INCURRIDO"),SUMIF(S!$O:$O,$I186&amp;$O186&amp;$Q186&amp;UPPER(TEXT(AI$4,"MMMMYYYY"))&amp;$Z186,IF($W$1="Pesos CLP",S!$AD:$AD,S!$AO:$AO)),0)</f>
        <v>0</v>
      </c>
      <c r="AJ186" s="19">
        <f>IF(OR($I186="REAL",$I186="INCURRIDO"),SUMIF(S!$O:$O,$I186&amp;$O186&amp;$Q186&amp;UPPER(TEXT(AJ$4,"MMMMYYYY"))&amp;$Z186,IF($W$1="Pesos CLP",S!$AD:$AD,S!$AO:$AO)),0)</f>
        <v>0</v>
      </c>
      <c r="AK186" s="19">
        <f>IF(OR($I186="REAL",$I186="INCURRIDO"),SUMIF(S!$O:$O,$I186&amp;$O186&amp;$Q186&amp;UPPER(TEXT(AK$4,"MMMMYYYY"))&amp;$Z186,IF($W$1="Pesos CLP",S!$AD:$AD,S!$AO:$AO)),0)</f>
        <v>0</v>
      </c>
      <c r="AL186" s="19">
        <f>IF(OR($I186="REAL",$I186="INCURRIDO"),SUMIF(S!$O:$O,$I186&amp;$O186&amp;$Q186&amp;UPPER(TEXT(AL$4,"MMMMYYYY"))&amp;$Z186,IF($W$1="Pesos CLP",S!$AD:$AD,S!$AO:$AO)),0)</f>
        <v>0</v>
      </c>
      <c r="AM186" s="19">
        <f>IF(OR($I186="REAL",$I186="INCURRIDO"),SUMIF(S!$O:$O,$I186&amp;$O186&amp;$Q186&amp;UPPER(TEXT(AM$4,"MMMMYYYY"))&amp;$Z186,IF($W$1="Pesos CLP",S!$AD:$AD,S!$AO:$AO)),0)</f>
        <v>0</v>
      </c>
      <c r="AN186" s="19">
        <f>IF(OR($I186="REAL",$I186="INCURRIDO"),SUMIF(S!$O:$O,$I186&amp;$O186&amp;$Q186&amp;UPPER(TEXT(AN$4,"MMMMYYYY"))&amp;$Z186,IF($W$1="Pesos CLP",S!$AD:$AD,S!$AO:$AO)),0)</f>
        <v>0</v>
      </c>
      <c r="AO186" s="19">
        <f>IF(OR($I186="REAL",$I186="INCURRIDO"),SUMIF(S!$O:$O,$I186&amp;$O186&amp;$Q186&amp;UPPER(TEXT(AO$4,"MMMMYYYY"))&amp;$Z186,IF($W$1="Pesos CLP",S!$AD:$AD,S!$AO:$AO)),0)</f>
        <v>0</v>
      </c>
      <c r="AP186" s="19">
        <f>IF(OR($I186="REAL",$I186="INCURRIDO"),SUMIF(S!$O:$O,$I186&amp;$O186&amp;$Q186&amp;UPPER(TEXT(AP$4,"MMMMYYYY"))&amp;$Z186,IF($W$1="Pesos CLP",S!$AD:$AD,S!$AO:$AO)),0)</f>
        <v>0</v>
      </c>
      <c r="AQ186" s="19">
        <f>IF(OR($I186="REAL",$I186="INCURRIDO"),SUMIF(S!$O:$O,$I186&amp;$O186&amp;$Q186&amp;UPPER(TEXT(AQ$4,"MMMMYYYY"))&amp;$Z186,IF($W$1="Pesos CLP",S!$AD:$AD,S!$AO:$AO)),0)</f>
        <v>0</v>
      </c>
      <c r="AR186" s="19">
        <f>IF(OR($I186="REAL",$I186="INCURRIDO"),SUMIF(S!$O:$O,$I186&amp;$O186&amp;$Q186&amp;UPPER(TEXT(AR$4,"MMMMYYYY"))&amp;$Z186,IF($W$1="Pesos CLP",S!$AD:$AD,S!$AO:$AO)),0)</f>
        <v>0</v>
      </c>
      <c r="AS186" s="19">
        <f>IF(OR($I186="REAL",$I186="INCURRIDO"),SUMIF(S!$O:$O,$I186&amp;$O186&amp;$Q186&amp;UPPER(TEXT(AS$4,"MMMMYYYY"))&amp;$Z186,IF($W$1="Pesos CLP",S!$AD:$AD,S!$AO:$AO)),0)</f>
        <v>0</v>
      </c>
      <c r="AT186" s="19">
        <f>IF(OR($I186="REAL",$I186="INCURRIDO"),SUMIF(S!$O:$O,$I186&amp;$O186&amp;$Q186&amp;UPPER(TEXT(AT$4,"MMMMYYYY"))&amp;$Z186,IF($W$1="Pesos CLP",S!$AD:$AD,S!$AO:$AO)),0)</f>
        <v>0</v>
      </c>
      <c r="AU186" s="19">
        <f>IF(OR($I186="REAL",$I186="INCURRIDO"),SUMIF(S!$O:$O,$I186&amp;$O186&amp;$Q186&amp;UPPER(TEXT(AU$4,"MMMMYYYY"))&amp;$Z186,IF($W$1="Pesos CLP",S!$AD:$AD,S!$AO:$AO)),0)</f>
        <v>0</v>
      </c>
      <c r="AV186" s="19">
        <f>IF(OR($I186="REAL",$I186="INCURRIDO"),SUMIF(S!$O:$O,$I186&amp;$O186&amp;$Q186&amp;UPPER(TEXT(AV$4,"MMMMYYYY"))&amp;$Z186,IF($W$1="Pesos CLP",S!$AD:$AD,S!$AO:$AO)),0)</f>
        <v>0</v>
      </c>
      <c r="AW186" s="19">
        <f>IF(OR($I186="REAL",$I186="INCURRIDO"),SUMIF(S!$O:$O,$I186&amp;$O186&amp;$Q186&amp;UPPER(TEXT(AW$4,"MMMMYYYY"))&amp;$Z186,IF($W$1="Pesos CLP",S!$AD:$AD,S!$AO:$AO)),0)</f>
        <v>0</v>
      </c>
      <c r="AX186" s="19">
        <f>IF(OR($I186="REAL",$I186="INCURRIDO"),SUMIF(S!$O:$O,$I186&amp;$O186&amp;$Q186&amp;UPPER(TEXT(AX$4,"MMMMYYYY"))&amp;$Z186,IF($W$1="Pesos CLP",S!$AD:$AD,S!$AO:$AO)),0)</f>
        <v>0</v>
      </c>
      <c r="AY186" s="19">
        <f>IF(OR($I186="REAL",$I186="INCURRIDO"),SUMIF(S!$O:$O,$I186&amp;$O186&amp;$Q186&amp;UPPER(TEXT(AY$4,"MMMMYYYY"))&amp;$Z186,IF($W$1="Pesos CLP",S!$AD:$AD,S!$AO:$AO)),0)</f>
        <v>0</v>
      </c>
      <c r="AZ186" s="19">
        <f>IF(OR($I186="REAL",$I186="INCURRIDO"),SUMIF(S!$O:$O,$I186&amp;$O186&amp;$Q186&amp;UPPER(TEXT(AZ$4,"MMMMYYYY"))&amp;$Z186,IF($W$1="Pesos CLP",S!$AD:$AD,S!$AO:$AO)),0)</f>
        <v>0</v>
      </c>
      <c r="BA186" s="19">
        <f>IF(OR($I186="REAL",$I186="INCURRIDO"),SUMIF(S!$O:$O,$I186&amp;$O186&amp;$Q186&amp;UPPER(TEXT(BA$4,"MMMMYYYY"))&amp;$Z186,IF($W$1="Pesos CLP",S!$AD:$AD,S!$AO:$AO)),0)</f>
        <v>0</v>
      </c>
      <c r="BB186" s="19">
        <f>IF(OR($I186="REAL",$I186="INCURRIDO"),SUMIF(S!$O:$O,$I186&amp;$O186&amp;$Q186&amp;UPPER(TEXT(BB$4,"MMMMYYYY"))&amp;$Z186,IF($W$1="Pesos CLP",S!$AD:$AD,S!$AO:$AO)),0)</f>
        <v>0</v>
      </c>
      <c r="BC186" s="19">
        <f>IF(OR($I186="REAL",$I186="INCURRIDO"),SUMIF(S!$O:$O,$I186&amp;$O186&amp;$Q186&amp;UPPER(TEXT(BC$4,"MMMMYYYY"))&amp;$Z186,IF($W$1="Pesos CLP",S!$AD:$AD,S!$AO:$AO)),0)</f>
        <v>0</v>
      </c>
      <c r="BD186" s="19">
        <f>IF(OR($I186="REAL",$I186="INCURRIDO"),SUMIF(S!$O:$O,$I186&amp;$O186&amp;$Q186&amp;UPPER(TEXT(BD$4,"MMMMYYYY"))&amp;$Z186,IF($W$1="Pesos CLP",S!$AD:$AD,S!$AO:$AO)),0)</f>
        <v>0</v>
      </c>
      <c r="BE186" s="19">
        <f>IF(OR($I186="REAL",$I186="INCURRIDO"),SUMIF(S!$O:$O,$I186&amp;$O186&amp;$Q186&amp;UPPER(TEXT(BE$4,"MMMMYYYY"))&amp;$Z186,IF($W$1="Pesos CLP",S!$AD:$AD,S!$AO:$AO)),0)</f>
        <v>0</v>
      </c>
      <c r="BF186" s="19">
        <f>IF(OR($I186="REAL",$I186="INCURRIDO"),SUMIF(S!$O:$O,$I186&amp;$O186&amp;$Q186&amp;UPPER(TEXT(BF$4,"MMMMYYYY"))&amp;$Z186,IF($W$1="Pesos CLP",S!$AD:$AD,S!$AO:$AO)),0)</f>
        <v>0</v>
      </c>
      <c r="BG186" s="19">
        <f>IF(OR($I186="REAL",$I186="INCURRIDO"),SUMIF(S!$O:$O,$I186&amp;$O186&amp;$Q186&amp;UPPER(TEXT(BG$4,"MMMMYYYY"))&amp;$Z186,IF($W$1="Pesos CLP",S!$AD:$AD,S!$AO:$AO)),0)</f>
        <v>0</v>
      </c>
      <c r="BH186" s="19">
        <f>IF(OR($I186="REAL",$I186="INCURRIDO"),SUMIF(S!$O:$O,$I186&amp;$O186&amp;$Q186&amp;UPPER(TEXT(BH$4,"MMMMYYYY"))&amp;$Z186,IF($W$1="Pesos CLP",S!$AD:$AD,S!$AO:$AO)),0)</f>
        <v>0</v>
      </c>
      <c r="BI186" s="19">
        <f>IF(OR($I186="REAL",$I186="INCURRIDO"),SUMIF(S!$O:$O,$I186&amp;$O186&amp;$Q186&amp;UPPER(TEXT(BI$4,"MMMMYYYY"))&amp;$Z186,IF($W$1="Pesos CLP",S!$AD:$AD,S!$AO:$AO)),0)</f>
        <v>0</v>
      </c>
      <c r="BJ186" s="19">
        <f>IF(OR($I186="REAL",$I186="INCURRIDO"),SUMIF(S!$O:$O,$I186&amp;$O186&amp;$Q186&amp;UPPER(TEXT(BJ$4,"MMMMYYYY"))&amp;$Z186,IF($W$1="Pesos CLP",S!$AD:$AD,S!$AO:$AO)),0)</f>
        <v>0</v>
      </c>
      <c r="BK186" s="19">
        <f>IF(OR($I186="REAL",$I186="INCURRIDO"),SUMIF(S!$O:$O,$I186&amp;$O186&amp;$Q186&amp;UPPER(TEXT(BK$4,"MMMMYYYY"))&amp;$Z186,IF($W$1="Pesos CLP",S!$AD:$AD,S!$AO:$AO)),0)</f>
        <v>0</v>
      </c>
      <c r="BL186" s="19">
        <f>IF(OR($I186="REAL",$I186="INCURRIDO"),SUMIF(S!$O:$O,$I186&amp;$O186&amp;$Q186&amp;UPPER(TEXT(BL$4,"MMMMYYYY"))&amp;$Z186,IF($W$1="Pesos CLP",S!$AD:$AD,S!$AO:$AO)),0)</f>
        <v>0</v>
      </c>
      <c r="BM186" s="19">
        <f>IF(OR($I186="REAL",$I186="INCURRIDO"),SUMIF(S!$O:$O,$I186&amp;$O186&amp;$Q186&amp;UPPER(TEXT(BM$4,"MMMMYYYY"))&amp;$Z186,IF($W$1="Pesos CLP",S!$AD:$AD,S!$AO:$AO)),0)</f>
        <v>0</v>
      </c>
      <c r="BN186" s="19">
        <f>IF(OR($I186="REAL",$I186="INCURRIDO"),SUMIF(S!$O:$O,$I186&amp;$O186&amp;$Q186&amp;UPPER(TEXT(BN$4,"MMMMYYYY"))&amp;$Z186,IF($W$1="Pesos CLP",S!$AD:$AD,S!$AO:$AO)),0)</f>
        <v>0</v>
      </c>
      <c r="BO186" s="19">
        <f>IF(OR($I186="REAL",$I186="INCURRIDO"),SUMIF(S!$O:$O,$I186&amp;$O186&amp;$Q186&amp;UPPER(TEXT(BO$4,"MMMMYYYY"))&amp;$Z186,IF($W$1="Pesos CLP",S!$AD:$AD,S!$AO:$AO)),0)</f>
        <v>0</v>
      </c>
      <c r="BP186" s="19">
        <f>IF(OR($I186="REAL",$I186="INCURRIDO"),SUMIF(S!$O:$O,$I186&amp;$O186&amp;$Q186&amp;UPPER(TEXT(BP$4,"MMMMYYYY"))&amp;$Z186,IF($W$1="Pesos CLP",S!$AD:$AD,S!$AO:$AO)),0)</f>
        <v>0</v>
      </c>
      <c r="BQ186" s="19">
        <f>IF(OR($I186="REAL",$I186="INCURRIDO"),SUMIF(S!$O:$O,$I186&amp;$O186&amp;$Q186&amp;UPPER(TEXT(BQ$4,"MMMMYYYY"))&amp;$Z186,IF($W$1="Pesos CLP",S!$AD:$AD,S!$AO:$AO)),0)</f>
        <v>0</v>
      </c>
      <c r="BR186" s="19">
        <f>IF(OR($I186="REAL",$I186="INCURRIDO"),SUMIF(S!$O:$O,$I186&amp;$O186&amp;$Q186&amp;UPPER(TEXT(BR$4,"MMMMYYYY"))&amp;$Z186,IF($W$1="Pesos CLP",S!$AD:$AD,S!$AO:$AO)),0)</f>
        <v>0</v>
      </c>
      <c r="BS186" s="19">
        <f>IF(OR($I186="REAL",$I186="INCURRIDO"),SUMIF(S!$O:$O,$I186&amp;$O186&amp;$Q186&amp;UPPER(TEXT(BS$4,"MMMMYYYY"))&amp;$Z186,IF($W$1="Pesos CLP",S!$AD:$AD,S!$AO:$AO)),0)</f>
        <v>0</v>
      </c>
      <c r="BT186" s="19">
        <f>IF(OR($I186="REAL",$I186="INCURRIDO"),SUMIF(S!$O:$O,$I186&amp;$O186&amp;$Q186&amp;UPPER(TEXT(BT$4,"MMMMYYYY"))&amp;$Z186,IF($W$1="Pesos CLP",S!$AD:$AD,S!$AO:$AO)),0)</f>
        <v>0</v>
      </c>
      <c r="BU186" s="19">
        <f>IF(OR($I186="REAL",$I186="INCURRIDO"),SUMIF(S!$O:$O,$I186&amp;$O186&amp;$Q186&amp;UPPER(TEXT(BU$4,"MMMMYYYY"))&amp;$Z186,IF($W$1="Pesos CLP",S!$AD:$AD,S!$AO:$AO)),0)</f>
        <v>0</v>
      </c>
      <c r="BV186" s="19">
        <f>IF(OR($I186="REAL",$I186="INCURRIDO"),SUMIF(S!$O:$O,$I186&amp;$O186&amp;$Q186&amp;UPPER(TEXT(BV$4,"MMMMYYYY"))&amp;$Z186,IF($W$1="Pesos CLP",S!$AD:$AD,S!$AO:$AO)),0)</f>
        <v>0</v>
      </c>
      <c r="BW186" s="19">
        <f>IF(OR($I186="REAL",$I186="INCURRIDO"),SUMIF(S!$O:$O,$I186&amp;$O186&amp;$Q186&amp;UPPER(TEXT(BW$4,"MMMMYYYY"))&amp;$Z186,IF($W$1="Pesos CLP",S!$AD:$AD,S!$AO:$AO)),0)</f>
        <v>0</v>
      </c>
      <c r="BX186" s="19">
        <f>IF(OR($I186="REAL",$I186="INCURRIDO"),SUMIF(S!$O:$O,$I186&amp;$O186&amp;$Q186&amp;UPPER(TEXT(BX$4,"MMMMYYYY"))&amp;$Z186,IF($W$1="Pesos CLP",S!$AD:$AD,S!$AO:$AO)),0)</f>
        <v>0</v>
      </c>
      <c r="BY186" s="19">
        <f>IF(OR($I186="REAL",$I186="INCURRIDO"),SUMIF(S!$O:$O,$I186&amp;$O186&amp;$Q186&amp;UPPER(TEXT(BY$4,"MMMMYYYY"))&amp;$Z186,IF($W$1="Pesos CLP",S!$AD:$AD,S!$AO:$AO)),0)</f>
        <v>0</v>
      </c>
      <c r="BZ186" s="19">
        <f>IF(OR($I186="REAL",$I186="INCURRIDO"),SUMIF(S!$O:$O,$I186&amp;$O186&amp;$Q186&amp;UPPER(TEXT(BZ$4,"MMMMYYYY"))&amp;$Z186,IF($W$1="Pesos CLP",S!$AD:$AD,S!$AO:$AO)),0)</f>
        <v>0</v>
      </c>
      <c r="CA186" s="19">
        <f>IF(OR($I186="REAL",$I186="INCURRIDO"),SUMIF(S!$O:$O,$I186&amp;$O186&amp;$Q186&amp;UPPER(TEXT(CA$4,"MMMMYYYY"))&amp;$Z186,IF($W$1="Pesos CLP",S!$AD:$AD,S!$AO:$AO)),0)</f>
        <v>0</v>
      </c>
      <c r="CB186" s="19">
        <f>IF(OR($I186="REAL",$I186="INCURRIDO"),SUMIF(S!$O:$O,$I186&amp;$O186&amp;$Q186&amp;UPPER(TEXT(CB$4,"MMMMYYYY"))&amp;$Z186,IF($W$1="Pesos CLP",S!$AD:$AD,S!$AO:$AO)),0)</f>
        <v>0</v>
      </c>
      <c r="CC186" s="19">
        <f>IF(OR($I186="REAL",$I186="INCURRIDO"),SUMIF(S!$O:$O,$I186&amp;$O186&amp;$Q186&amp;UPPER(TEXT(CC$4,"MMMMYYYY"))&amp;$Z186,IF($W$1="Pesos CLP",S!$AD:$AD,S!$AO:$AO)),0)</f>
        <v>0</v>
      </c>
      <c r="CD186" s="19">
        <f>IF(OR($I186="REAL",$I186="INCURRIDO"),SUMIF(S!$O:$O,$I186&amp;$O186&amp;$Q186&amp;UPPER(TEXT(CD$4,"MMMMYYYY"))&amp;$Z186,IF($W$1="Pesos CLP",S!$AD:$AD,S!$AO:$AO)),0)</f>
        <v>0</v>
      </c>
      <c r="CE186" s="19">
        <f>IF(OR($I186="REAL",$I186="INCURRIDO"),SUMIF(S!$O:$O,$I186&amp;$O186&amp;$Q186&amp;UPPER(TEXT(CE$4,"MMMMYYYY"))&amp;$Z186,IF($W$1="Pesos CLP",S!$AD:$AD,S!$AO:$AO)),0)</f>
        <v>0</v>
      </c>
      <c r="CF186" s="19">
        <f>IF(OR($I186="REAL",$I186="INCURRIDO"),SUMIF(S!$O:$O,$I186&amp;$O186&amp;$Q186&amp;UPPER(TEXT(CF$4,"MMMMYYYY"))&amp;$Z186,IF($W$1="Pesos CLP",S!$AD:$AD,S!$AO:$AO)),0)</f>
        <v>0</v>
      </c>
      <c r="CG186" s="19">
        <f>IF(OR($I186="REAL",$I186="INCURRIDO"),SUMIF(S!$O:$O,$I186&amp;$O186&amp;$Q186&amp;UPPER(TEXT(CG$4,"MMMMYYYY"))&amp;$Z186,IF($W$1="Pesos CLP",S!$AD:$AD,S!$AO:$AO)),0)</f>
        <v>0</v>
      </c>
      <c r="CH186" s="19">
        <f>IF(OR($I186="REAL",$I186="INCURRIDO"),SUMIF(S!$O:$O,$I186&amp;$O186&amp;$Q186&amp;UPPER(TEXT(CH$4,"MMMMYYYY"))&amp;$Z186,IF($W$1="Pesos CLP",S!$AD:$AD,S!$AO:$AO)),0)</f>
        <v>0</v>
      </c>
      <c r="CI186" s="19">
        <f>IF(OR($I186="REAL",$I186="INCURRIDO"),SUMIF(S!$O:$O,$I186&amp;$O186&amp;$Q186&amp;UPPER(TEXT(CI$4,"MMMMYYYY"))&amp;$Z186,IF($W$1="Pesos CLP",S!$AD:$AD,S!$AO:$AO)),0)</f>
        <v>0</v>
      </c>
      <c r="CJ186" s="19">
        <f>IF(OR($I186="REAL",$I186="INCURRIDO"),SUMIF(S!$O:$O,$I186&amp;$O186&amp;$Q186&amp;UPPER(TEXT(CJ$4,"MMMMYYYY"))&amp;$Z186,IF($W$1="Pesos CLP",S!$AD:$AD,S!$AO:$AO)),0)</f>
        <v>0</v>
      </c>
      <c r="CK186" s="378">
        <f t="shared" si="167"/>
        <v>0</v>
      </c>
      <c r="CL186" s="378">
        <f t="shared" si="167"/>
        <v>0</v>
      </c>
      <c r="CM186" s="378">
        <f t="shared" si="167"/>
        <v>0</v>
      </c>
      <c r="CN186" s="378">
        <f t="shared" si="167"/>
        <v>0</v>
      </c>
      <c r="CO186" s="378">
        <f t="shared" si="167"/>
        <v>2413.6934933314114</v>
      </c>
      <c r="CP186" s="378">
        <f t="shared" si="167"/>
        <v>0</v>
      </c>
      <c r="CQ186" s="378">
        <f t="shared" si="167"/>
        <v>0</v>
      </c>
      <c r="CR186" s="378">
        <f t="shared" si="167"/>
        <v>0</v>
      </c>
      <c r="CS186" s="378">
        <f t="shared" si="168"/>
        <v>0</v>
      </c>
      <c r="CT186" s="378">
        <f t="shared" si="168"/>
        <v>0</v>
      </c>
      <c r="CU186" s="378">
        <f t="shared" si="168"/>
        <v>0</v>
      </c>
      <c r="CV186" s="378">
        <f t="shared" si="168"/>
        <v>0</v>
      </c>
      <c r="CW186" s="378">
        <f t="shared" si="168"/>
        <v>0</v>
      </c>
      <c r="CX186" s="378">
        <f t="shared" si="168"/>
        <v>0</v>
      </c>
      <c r="CY186" s="378">
        <f t="shared" si="168"/>
        <v>0</v>
      </c>
      <c r="CZ186" s="378">
        <f t="shared" si="168"/>
        <v>0</v>
      </c>
      <c r="DA186" s="378">
        <f t="shared" si="168"/>
        <v>0</v>
      </c>
      <c r="DB186" s="378">
        <f t="shared" si="168"/>
        <v>0</v>
      </c>
      <c r="DC186" s="378">
        <f t="shared" si="169"/>
        <v>0</v>
      </c>
      <c r="DD186" s="378">
        <f t="shared" si="169"/>
        <v>0</v>
      </c>
      <c r="DE186" s="378">
        <f t="shared" si="169"/>
        <v>0</v>
      </c>
      <c r="DF186" s="378">
        <f t="shared" si="169"/>
        <v>0</v>
      </c>
      <c r="DG186" s="378">
        <f t="shared" si="169"/>
        <v>0</v>
      </c>
      <c r="DH186" s="378">
        <f t="shared" si="169"/>
        <v>0</v>
      </c>
      <c r="DI186" s="378">
        <f t="shared" si="169"/>
        <v>0</v>
      </c>
      <c r="DJ186" s="378">
        <f t="shared" si="169"/>
        <v>0</v>
      </c>
      <c r="DK186" s="378">
        <f t="shared" si="169"/>
        <v>0</v>
      </c>
      <c r="DL186" s="378">
        <f t="shared" si="169"/>
        <v>0</v>
      </c>
      <c r="DM186" s="378">
        <f t="shared" si="170"/>
        <v>0</v>
      </c>
      <c r="DN186" s="378">
        <f t="shared" si="170"/>
        <v>0</v>
      </c>
      <c r="DO186" s="378">
        <f t="shared" si="170"/>
        <v>0</v>
      </c>
      <c r="DP186" s="378">
        <f t="shared" si="170"/>
        <v>0</v>
      </c>
      <c r="DQ186" s="378">
        <f t="shared" si="170"/>
        <v>0</v>
      </c>
      <c r="DR186" s="378">
        <f t="shared" si="170"/>
        <v>0</v>
      </c>
      <c r="DS186" s="378">
        <f t="shared" si="170"/>
        <v>0</v>
      </c>
      <c r="DT186" s="378">
        <f t="shared" si="170"/>
        <v>0</v>
      </c>
      <c r="DU186" s="378">
        <f t="shared" si="170"/>
        <v>0</v>
      </c>
      <c r="DV186" s="378">
        <f t="shared" si="170"/>
        <v>0</v>
      </c>
      <c r="DW186" s="378">
        <f t="shared" si="171"/>
        <v>0</v>
      </c>
      <c r="DX186" s="378">
        <f t="shared" si="171"/>
        <v>0</v>
      </c>
      <c r="DY186" s="378">
        <f t="shared" si="171"/>
        <v>0</v>
      </c>
      <c r="DZ186" s="378">
        <f t="shared" si="171"/>
        <v>0</v>
      </c>
      <c r="EA186" s="378">
        <f t="shared" si="171"/>
        <v>0</v>
      </c>
      <c r="EB186" s="378">
        <f t="shared" si="171"/>
        <v>0</v>
      </c>
      <c r="EC186" s="378">
        <f t="shared" si="171"/>
        <v>0</v>
      </c>
      <c r="ED186" s="378">
        <f t="shared" si="171"/>
        <v>0</v>
      </c>
      <c r="EE186" s="378">
        <f t="shared" si="171"/>
        <v>0</v>
      </c>
      <c r="EF186" s="378">
        <f t="shared" si="171"/>
        <v>0</v>
      </c>
      <c r="EG186" s="378">
        <f t="shared" si="172"/>
        <v>0</v>
      </c>
      <c r="EH186" s="378">
        <f t="shared" si="172"/>
        <v>0</v>
      </c>
      <c r="EI186" s="378">
        <f t="shared" si="172"/>
        <v>0</v>
      </c>
      <c r="EJ186" s="378">
        <f t="shared" si="172"/>
        <v>0</v>
      </c>
      <c r="EK186" s="378">
        <f t="shared" si="172"/>
        <v>0</v>
      </c>
      <c r="EL186" s="378">
        <f t="shared" si="172"/>
        <v>0</v>
      </c>
      <c r="EM186" s="378">
        <f t="shared" si="172"/>
        <v>0</v>
      </c>
      <c r="EN186" s="378">
        <f t="shared" si="172"/>
        <v>0</v>
      </c>
      <c r="EO186" s="378">
        <f t="shared" si="172"/>
        <v>0</v>
      </c>
      <c r="EP186" s="378">
        <f t="shared" si="172"/>
        <v>0</v>
      </c>
      <c r="EQ186" s="378">
        <f t="shared" si="172"/>
        <v>0</v>
      </c>
    </row>
    <row r="187" spans="1:147" x14ac:dyDescent="0.3">
      <c r="A187" s="368"/>
      <c r="B187" s="368"/>
      <c r="C187" s="368"/>
      <c r="D187" s="368">
        <f t="shared" si="136"/>
        <v>1.0658056259248334</v>
      </c>
      <c r="E187" s="368" t="str">
        <f>VLOOKUP(TEXT(Z187,0),'G2'!B:D,3,0)</f>
        <v>ME</v>
      </c>
      <c r="F187" s="816">
        <f t="shared" si="135"/>
        <v>0</v>
      </c>
      <c r="G187" s="755">
        <f t="shared" si="137"/>
        <v>0</v>
      </c>
      <c r="H187" s="756" t="s">
        <v>1190</v>
      </c>
      <c r="I187" s="370" t="s">
        <v>93</v>
      </c>
      <c r="J187" s="370" t="s">
        <v>22</v>
      </c>
      <c r="K187" s="368">
        <v>510614</v>
      </c>
      <c r="L187" s="368" t="s">
        <v>619</v>
      </c>
      <c r="M187" s="369"/>
      <c r="N187" s="370" t="s">
        <v>1086</v>
      </c>
      <c r="O187" s="370" t="s">
        <v>631</v>
      </c>
      <c r="P187" s="643" t="s">
        <v>1166</v>
      </c>
      <c r="Q187" s="370" t="s">
        <v>695</v>
      </c>
      <c r="R187" s="370" t="s">
        <v>632</v>
      </c>
      <c r="S187" s="371">
        <v>25</v>
      </c>
      <c r="T187" s="677">
        <v>46539</v>
      </c>
      <c r="U187" s="677">
        <v>46563</v>
      </c>
      <c r="V187" s="373">
        <v>1</v>
      </c>
      <c r="W187" s="374">
        <v>84678.256979728016</v>
      </c>
      <c r="X187" s="17" cm="1">
        <f t="array" ref="X187">+IF($W$1="Pesos CLP",W187,W187/TC)*MB_24A25</f>
        <v>96.547739733256449</v>
      </c>
      <c r="Y187" s="18">
        <f t="shared" si="166"/>
        <v>2413.6934933314114</v>
      </c>
      <c r="Z187">
        <v>91243530</v>
      </c>
      <c r="AA187" s="19">
        <f>IF(OR($I187="REAL",$I187="INCURRIDO"),SUMIF(S!$O:$O,$I187&amp;$O187&amp;$Q187&amp;UPPER(TEXT(AA$4,"MMMMYYYY"))&amp;$Z187,IF($W$1="Pesos CLP",S!$AD:$AD,S!$AO:$AO)),0)</f>
        <v>0</v>
      </c>
      <c r="AB187" s="19">
        <f>IF(OR($I187="REAL",$I187="INCURRIDO"),SUMIF(S!$O:$O,$I187&amp;$O187&amp;$Q187&amp;UPPER(TEXT(AB$4,"MMMMYYYY"))&amp;$Z187,IF($W$1="Pesos CLP",S!$AD:$AD,S!$AO:$AO)),0)</f>
        <v>0</v>
      </c>
      <c r="AC187" s="19">
        <f>IF(OR($I187="REAL",$I187="INCURRIDO"),SUMIF(S!$O:$O,$I187&amp;$O187&amp;$Q187&amp;UPPER(TEXT(AC$4,"MMMMYYYY"))&amp;$Z187,IF($W$1="Pesos CLP",S!$AD:$AD,S!$AO:$AO)),0)</f>
        <v>0</v>
      </c>
      <c r="AD187" s="19">
        <f>IF(OR($I187="REAL",$I187="INCURRIDO"),SUMIF(S!$O:$O,$I187&amp;$O187&amp;$Q187&amp;UPPER(TEXT(AD$4,"MMMMYYYY"))&amp;$Z187,IF($W$1="Pesos CLP",S!$AD:$AD,S!$AO:$AO)),0)</f>
        <v>0</v>
      </c>
      <c r="AE187" s="19">
        <f>IF(OR($I187="REAL",$I187="INCURRIDO"),SUMIF(S!$O:$O,$I187&amp;$O187&amp;$Q187&amp;UPPER(TEXT(AE$4,"MMMMYYYY"))&amp;$Z187,IF($W$1="Pesos CLP",S!$AD:$AD,S!$AO:$AO)),0)</f>
        <v>0</v>
      </c>
      <c r="AF187" s="19">
        <f>IF(OR($I187="REAL",$I187="INCURRIDO"),SUMIF(S!$O:$O,$I187&amp;$O187&amp;$Q187&amp;UPPER(TEXT(AF$4,"MMMMYYYY"))&amp;$Z187,IF($W$1="Pesos CLP",S!$AD:$AD,S!$AO:$AO)),0)</f>
        <v>0</v>
      </c>
      <c r="AG187" s="19">
        <f>IF(OR($I187="REAL",$I187="INCURRIDO"),SUMIF(S!$O:$O,$I187&amp;$O187&amp;$Q187&amp;UPPER(TEXT(AG$4,"MMMMYYYY"))&amp;$Z187,IF($W$1="Pesos CLP",S!$AD:$AD,S!$AO:$AO)),0)</f>
        <v>0</v>
      </c>
      <c r="AH187" s="19">
        <f>IF(OR($I187="REAL",$I187="INCURRIDO"),SUMIF(S!$O:$O,$I187&amp;$O187&amp;$Q187&amp;UPPER(TEXT(AH$4,"MMMMYYYY"))&amp;$Z187,IF($W$1="Pesos CLP",S!$AD:$AD,S!$AO:$AO)),0)</f>
        <v>0</v>
      </c>
      <c r="AI187" s="19">
        <f>IF(OR($I187="REAL",$I187="INCURRIDO"),SUMIF(S!$O:$O,$I187&amp;$O187&amp;$Q187&amp;UPPER(TEXT(AI$4,"MMMMYYYY"))&amp;$Z187,IF($W$1="Pesos CLP",S!$AD:$AD,S!$AO:$AO)),0)</f>
        <v>0</v>
      </c>
      <c r="AJ187" s="19">
        <f>IF(OR($I187="REAL",$I187="INCURRIDO"),SUMIF(S!$O:$O,$I187&amp;$O187&amp;$Q187&amp;UPPER(TEXT(AJ$4,"MMMMYYYY"))&amp;$Z187,IF($W$1="Pesos CLP",S!$AD:$AD,S!$AO:$AO)),0)</f>
        <v>0</v>
      </c>
      <c r="AK187" s="19">
        <f>IF(OR($I187="REAL",$I187="INCURRIDO"),SUMIF(S!$O:$O,$I187&amp;$O187&amp;$Q187&amp;UPPER(TEXT(AK$4,"MMMMYYYY"))&amp;$Z187,IF($W$1="Pesos CLP",S!$AD:$AD,S!$AO:$AO)),0)</f>
        <v>0</v>
      </c>
      <c r="AL187" s="19">
        <f>IF(OR($I187="REAL",$I187="INCURRIDO"),SUMIF(S!$O:$O,$I187&amp;$O187&amp;$Q187&amp;UPPER(TEXT(AL$4,"MMMMYYYY"))&amp;$Z187,IF($W$1="Pesos CLP",S!$AD:$AD,S!$AO:$AO)),0)</f>
        <v>0</v>
      </c>
      <c r="AM187" s="19">
        <f>IF(OR($I187="REAL",$I187="INCURRIDO"),SUMIF(S!$O:$O,$I187&amp;$O187&amp;$Q187&amp;UPPER(TEXT(AM$4,"MMMMYYYY"))&amp;$Z187,IF($W$1="Pesos CLP",S!$AD:$AD,S!$AO:$AO)),0)</f>
        <v>0</v>
      </c>
      <c r="AN187" s="19">
        <f>IF(OR($I187="REAL",$I187="INCURRIDO"),SUMIF(S!$O:$O,$I187&amp;$O187&amp;$Q187&amp;UPPER(TEXT(AN$4,"MMMMYYYY"))&amp;$Z187,IF($W$1="Pesos CLP",S!$AD:$AD,S!$AO:$AO)),0)</f>
        <v>0</v>
      </c>
      <c r="AO187" s="19">
        <f>IF(OR($I187="REAL",$I187="INCURRIDO"),SUMIF(S!$O:$O,$I187&amp;$O187&amp;$Q187&amp;UPPER(TEXT(AO$4,"MMMMYYYY"))&amp;$Z187,IF($W$1="Pesos CLP",S!$AD:$AD,S!$AO:$AO)),0)</f>
        <v>0</v>
      </c>
      <c r="AP187" s="19">
        <f>IF(OR($I187="REAL",$I187="INCURRIDO"),SUMIF(S!$O:$O,$I187&amp;$O187&amp;$Q187&amp;UPPER(TEXT(AP$4,"MMMMYYYY"))&amp;$Z187,IF($W$1="Pesos CLP",S!$AD:$AD,S!$AO:$AO)),0)</f>
        <v>0</v>
      </c>
      <c r="AQ187" s="19">
        <f>IF(OR($I187="REAL",$I187="INCURRIDO"),SUMIF(S!$O:$O,$I187&amp;$O187&amp;$Q187&amp;UPPER(TEXT(AQ$4,"MMMMYYYY"))&amp;$Z187,IF($W$1="Pesos CLP",S!$AD:$AD,S!$AO:$AO)),0)</f>
        <v>0</v>
      </c>
      <c r="AR187" s="19">
        <f>IF(OR($I187="REAL",$I187="INCURRIDO"),SUMIF(S!$O:$O,$I187&amp;$O187&amp;$Q187&amp;UPPER(TEXT(AR$4,"MMMMYYYY"))&amp;$Z187,IF($W$1="Pesos CLP",S!$AD:$AD,S!$AO:$AO)),0)</f>
        <v>0</v>
      </c>
      <c r="AS187" s="19">
        <f>IF(OR($I187="REAL",$I187="INCURRIDO"),SUMIF(S!$O:$O,$I187&amp;$O187&amp;$Q187&amp;UPPER(TEXT(AS$4,"MMMMYYYY"))&amp;$Z187,IF($W$1="Pesos CLP",S!$AD:$AD,S!$AO:$AO)),0)</f>
        <v>0</v>
      </c>
      <c r="AT187" s="19">
        <f>IF(OR($I187="REAL",$I187="INCURRIDO"),SUMIF(S!$O:$O,$I187&amp;$O187&amp;$Q187&amp;UPPER(TEXT(AT$4,"MMMMYYYY"))&amp;$Z187,IF($W$1="Pesos CLP",S!$AD:$AD,S!$AO:$AO)),0)</f>
        <v>0</v>
      </c>
      <c r="AU187" s="19">
        <f>IF(OR($I187="REAL",$I187="INCURRIDO"),SUMIF(S!$O:$O,$I187&amp;$O187&amp;$Q187&amp;UPPER(TEXT(AU$4,"MMMMYYYY"))&amp;$Z187,IF($W$1="Pesos CLP",S!$AD:$AD,S!$AO:$AO)),0)</f>
        <v>0</v>
      </c>
      <c r="AV187" s="19">
        <f>IF(OR($I187="REAL",$I187="INCURRIDO"),SUMIF(S!$O:$O,$I187&amp;$O187&amp;$Q187&amp;UPPER(TEXT(AV$4,"MMMMYYYY"))&amp;$Z187,IF($W$1="Pesos CLP",S!$AD:$AD,S!$AO:$AO)),0)</f>
        <v>0</v>
      </c>
      <c r="AW187" s="19">
        <f>IF(OR($I187="REAL",$I187="INCURRIDO"),SUMIF(S!$O:$O,$I187&amp;$O187&amp;$Q187&amp;UPPER(TEXT(AW$4,"MMMMYYYY"))&amp;$Z187,IF($W$1="Pesos CLP",S!$AD:$AD,S!$AO:$AO)),0)</f>
        <v>0</v>
      </c>
      <c r="AX187" s="19">
        <f>IF(OR($I187="REAL",$I187="INCURRIDO"),SUMIF(S!$O:$O,$I187&amp;$O187&amp;$Q187&amp;UPPER(TEXT(AX$4,"MMMMYYYY"))&amp;$Z187,IF($W$1="Pesos CLP",S!$AD:$AD,S!$AO:$AO)),0)</f>
        <v>0</v>
      </c>
      <c r="AY187" s="19">
        <f>IF(OR($I187="REAL",$I187="INCURRIDO"),SUMIF(S!$O:$O,$I187&amp;$O187&amp;$Q187&amp;UPPER(TEXT(AY$4,"MMMMYYYY"))&amp;$Z187,IF($W$1="Pesos CLP",S!$AD:$AD,S!$AO:$AO)),0)</f>
        <v>0</v>
      </c>
      <c r="AZ187" s="19">
        <f>IF(OR($I187="REAL",$I187="INCURRIDO"),SUMIF(S!$O:$O,$I187&amp;$O187&amp;$Q187&amp;UPPER(TEXT(AZ$4,"MMMMYYYY"))&amp;$Z187,IF($W$1="Pesos CLP",S!$AD:$AD,S!$AO:$AO)),0)</f>
        <v>0</v>
      </c>
      <c r="BA187" s="19">
        <f>IF(OR($I187="REAL",$I187="INCURRIDO"),SUMIF(S!$O:$O,$I187&amp;$O187&amp;$Q187&amp;UPPER(TEXT(BA$4,"MMMMYYYY"))&amp;$Z187,IF($W$1="Pesos CLP",S!$AD:$AD,S!$AO:$AO)),0)</f>
        <v>0</v>
      </c>
      <c r="BB187" s="19">
        <f>IF(OR($I187="REAL",$I187="INCURRIDO"),SUMIF(S!$O:$O,$I187&amp;$O187&amp;$Q187&amp;UPPER(TEXT(BB$4,"MMMMYYYY"))&amp;$Z187,IF($W$1="Pesos CLP",S!$AD:$AD,S!$AO:$AO)),0)</f>
        <v>0</v>
      </c>
      <c r="BC187" s="19">
        <f>IF(OR($I187="REAL",$I187="INCURRIDO"),SUMIF(S!$O:$O,$I187&amp;$O187&amp;$Q187&amp;UPPER(TEXT(BC$4,"MMMMYYYY"))&amp;$Z187,IF($W$1="Pesos CLP",S!$AD:$AD,S!$AO:$AO)),0)</f>
        <v>0</v>
      </c>
      <c r="BD187" s="19">
        <f>IF(OR($I187="REAL",$I187="INCURRIDO"),SUMIF(S!$O:$O,$I187&amp;$O187&amp;$Q187&amp;UPPER(TEXT(BD$4,"MMMMYYYY"))&amp;$Z187,IF($W$1="Pesos CLP",S!$AD:$AD,S!$AO:$AO)),0)</f>
        <v>0</v>
      </c>
      <c r="BE187" s="19">
        <f>IF(OR($I187="REAL",$I187="INCURRIDO"),SUMIF(S!$O:$O,$I187&amp;$O187&amp;$Q187&amp;UPPER(TEXT(BE$4,"MMMMYYYY"))&amp;$Z187,IF($W$1="Pesos CLP",S!$AD:$AD,S!$AO:$AO)),0)</f>
        <v>0</v>
      </c>
      <c r="BF187" s="19">
        <f>IF(OR($I187="REAL",$I187="INCURRIDO"),SUMIF(S!$O:$O,$I187&amp;$O187&amp;$Q187&amp;UPPER(TEXT(BF$4,"MMMMYYYY"))&amp;$Z187,IF($W$1="Pesos CLP",S!$AD:$AD,S!$AO:$AO)),0)</f>
        <v>0</v>
      </c>
      <c r="BG187" s="19">
        <f>IF(OR($I187="REAL",$I187="INCURRIDO"),SUMIF(S!$O:$O,$I187&amp;$O187&amp;$Q187&amp;UPPER(TEXT(BG$4,"MMMMYYYY"))&amp;$Z187,IF($W$1="Pesos CLP",S!$AD:$AD,S!$AO:$AO)),0)</f>
        <v>0</v>
      </c>
      <c r="BH187" s="19">
        <f>IF(OR($I187="REAL",$I187="INCURRIDO"),SUMIF(S!$O:$O,$I187&amp;$O187&amp;$Q187&amp;UPPER(TEXT(BH$4,"MMMMYYYY"))&amp;$Z187,IF($W$1="Pesos CLP",S!$AD:$AD,S!$AO:$AO)),0)</f>
        <v>0</v>
      </c>
      <c r="BI187" s="19">
        <f>IF(OR($I187="REAL",$I187="INCURRIDO"),SUMIF(S!$O:$O,$I187&amp;$O187&amp;$Q187&amp;UPPER(TEXT(BI$4,"MMMMYYYY"))&amp;$Z187,IF($W$1="Pesos CLP",S!$AD:$AD,S!$AO:$AO)),0)</f>
        <v>0</v>
      </c>
      <c r="BJ187" s="19">
        <f>IF(OR($I187="REAL",$I187="INCURRIDO"),SUMIF(S!$O:$O,$I187&amp;$O187&amp;$Q187&amp;UPPER(TEXT(BJ$4,"MMMMYYYY"))&amp;$Z187,IF($W$1="Pesos CLP",S!$AD:$AD,S!$AO:$AO)),0)</f>
        <v>0</v>
      </c>
      <c r="BK187" s="19">
        <f>IF(OR($I187="REAL",$I187="INCURRIDO"),SUMIF(S!$O:$O,$I187&amp;$O187&amp;$Q187&amp;UPPER(TEXT(BK$4,"MMMMYYYY"))&amp;$Z187,IF($W$1="Pesos CLP",S!$AD:$AD,S!$AO:$AO)),0)</f>
        <v>0</v>
      </c>
      <c r="BL187" s="19">
        <f>IF(OR($I187="REAL",$I187="INCURRIDO"),SUMIF(S!$O:$O,$I187&amp;$O187&amp;$Q187&amp;UPPER(TEXT(BL$4,"MMMMYYYY"))&amp;$Z187,IF($W$1="Pesos CLP",S!$AD:$AD,S!$AO:$AO)),0)</f>
        <v>0</v>
      </c>
      <c r="BM187" s="19">
        <f>IF(OR($I187="REAL",$I187="INCURRIDO"),SUMIF(S!$O:$O,$I187&amp;$O187&amp;$Q187&amp;UPPER(TEXT(BM$4,"MMMMYYYY"))&amp;$Z187,IF($W$1="Pesos CLP",S!$AD:$AD,S!$AO:$AO)),0)</f>
        <v>0</v>
      </c>
      <c r="BN187" s="19">
        <f>IF(OR($I187="REAL",$I187="INCURRIDO"),SUMIF(S!$O:$O,$I187&amp;$O187&amp;$Q187&amp;UPPER(TEXT(BN$4,"MMMMYYYY"))&amp;$Z187,IF($W$1="Pesos CLP",S!$AD:$AD,S!$AO:$AO)),0)</f>
        <v>0</v>
      </c>
      <c r="BO187" s="19">
        <f>IF(OR($I187="REAL",$I187="INCURRIDO"),SUMIF(S!$O:$O,$I187&amp;$O187&amp;$Q187&amp;UPPER(TEXT(BO$4,"MMMMYYYY"))&amp;$Z187,IF($W$1="Pesos CLP",S!$AD:$AD,S!$AO:$AO)),0)</f>
        <v>0</v>
      </c>
      <c r="BP187" s="19">
        <f>IF(OR($I187="REAL",$I187="INCURRIDO"),SUMIF(S!$O:$O,$I187&amp;$O187&amp;$Q187&amp;UPPER(TEXT(BP$4,"MMMMYYYY"))&amp;$Z187,IF($W$1="Pesos CLP",S!$AD:$AD,S!$AO:$AO)),0)</f>
        <v>0</v>
      </c>
      <c r="BQ187" s="19">
        <f>IF(OR($I187="REAL",$I187="INCURRIDO"),SUMIF(S!$O:$O,$I187&amp;$O187&amp;$Q187&amp;UPPER(TEXT(BQ$4,"MMMMYYYY"))&amp;$Z187,IF($W$1="Pesos CLP",S!$AD:$AD,S!$AO:$AO)),0)</f>
        <v>0</v>
      </c>
      <c r="BR187" s="19">
        <f>IF(OR($I187="REAL",$I187="INCURRIDO"),SUMIF(S!$O:$O,$I187&amp;$O187&amp;$Q187&amp;UPPER(TEXT(BR$4,"MMMMYYYY"))&amp;$Z187,IF($W$1="Pesos CLP",S!$AD:$AD,S!$AO:$AO)),0)</f>
        <v>0</v>
      </c>
      <c r="BS187" s="19">
        <f>IF(OR($I187="REAL",$I187="INCURRIDO"),SUMIF(S!$O:$O,$I187&amp;$O187&amp;$Q187&amp;UPPER(TEXT(BS$4,"MMMMYYYY"))&amp;$Z187,IF($W$1="Pesos CLP",S!$AD:$AD,S!$AO:$AO)),0)</f>
        <v>0</v>
      </c>
      <c r="BT187" s="19">
        <f>IF(OR($I187="REAL",$I187="INCURRIDO"),SUMIF(S!$O:$O,$I187&amp;$O187&amp;$Q187&amp;UPPER(TEXT(BT$4,"MMMMYYYY"))&amp;$Z187,IF($W$1="Pesos CLP",S!$AD:$AD,S!$AO:$AO)),0)</f>
        <v>0</v>
      </c>
      <c r="BU187" s="19">
        <f>IF(OR($I187="REAL",$I187="INCURRIDO"),SUMIF(S!$O:$O,$I187&amp;$O187&amp;$Q187&amp;UPPER(TEXT(BU$4,"MMMMYYYY"))&amp;$Z187,IF($W$1="Pesos CLP",S!$AD:$AD,S!$AO:$AO)),0)</f>
        <v>0</v>
      </c>
      <c r="BV187" s="19">
        <f>IF(OR($I187="REAL",$I187="INCURRIDO"),SUMIF(S!$O:$O,$I187&amp;$O187&amp;$Q187&amp;UPPER(TEXT(BV$4,"MMMMYYYY"))&amp;$Z187,IF($W$1="Pesos CLP",S!$AD:$AD,S!$AO:$AO)),0)</f>
        <v>0</v>
      </c>
      <c r="BW187" s="19">
        <f>IF(OR($I187="REAL",$I187="INCURRIDO"),SUMIF(S!$O:$O,$I187&amp;$O187&amp;$Q187&amp;UPPER(TEXT(BW$4,"MMMMYYYY"))&amp;$Z187,IF($W$1="Pesos CLP",S!$AD:$AD,S!$AO:$AO)),0)</f>
        <v>0</v>
      </c>
      <c r="BX187" s="19">
        <f>IF(OR($I187="REAL",$I187="INCURRIDO"),SUMIF(S!$O:$O,$I187&amp;$O187&amp;$Q187&amp;UPPER(TEXT(BX$4,"MMMMYYYY"))&amp;$Z187,IF($W$1="Pesos CLP",S!$AD:$AD,S!$AO:$AO)),0)</f>
        <v>0</v>
      </c>
      <c r="BY187" s="19">
        <f>IF(OR($I187="REAL",$I187="INCURRIDO"),SUMIF(S!$O:$O,$I187&amp;$O187&amp;$Q187&amp;UPPER(TEXT(BY$4,"MMMMYYYY"))&amp;$Z187,IF($W$1="Pesos CLP",S!$AD:$AD,S!$AO:$AO)),0)</f>
        <v>0</v>
      </c>
      <c r="BZ187" s="19">
        <f>IF(OR($I187="REAL",$I187="INCURRIDO"),SUMIF(S!$O:$O,$I187&amp;$O187&amp;$Q187&amp;UPPER(TEXT(BZ$4,"MMMMYYYY"))&amp;$Z187,IF($W$1="Pesos CLP",S!$AD:$AD,S!$AO:$AO)),0)</f>
        <v>0</v>
      </c>
      <c r="CA187" s="19">
        <f>IF(OR($I187="REAL",$I187="INCURRIDO"),SUMIF(S!$O:$O,$I187&amp;$O187&amp;$Q187&amp;UPPER(TEXT(CA$4,"MMMMYYYY"))&amp;$Z187,IF($W$1="Pesos CLP",S!$AD:$AD,S!$AO:$AO)),0)</f>
        <v>0</v>
      </c>
      <c r="CB187" s="19">
        <f>IF(OR($I187="REAL",$I187="INCURRIDO"),SUMIF(S!$O:$O,$I187&amp;$O187&amp;$Q187&amp;UPPER(TEXT(CB$4,"MMMMYYYY"))&amp;$Z187,IF($W$1="Pesos CLP",S!$AD:$AD,S!$AO:$AO)),0)</f>
        <v>0</v>
      </c>
      <c r="CC187" s="19">
        <f>IF(OR($I187="REAL",$I187="INCURRIDO"),SUMIF(S!$O:$O,$I187&amp;$O187&amp;$Q187&amp;UPPER(TEXT(CC$4,"MMMMYYYY"))&amp;$Z187,IF($W$1="Pesos CLP",S!$AD:$AD,S!$AO:$AO)),0)</f>
        <v>0</v>
      </c>
      <c r="CD187" s="19">
        <f>IF(OR($I187="REAL",$I187="INCURRIDO"),SUMIF(S!$O:$O,$I187&amp;$O187&amp;$Q187&amp;UPPER(TEXT(CD$4,"MMMMYYYY"))&amp;$Z187,IF($W$1="Pesos CLP",S!$AD:$AD,S!$AO:$AO)),0)</f>
        <v>0</v>
      </c>
      <c r="CE187" s="19">
        <f>IF(OR($I187="REAL",$I187="INCURRIDO"),SUMIF(S!$O:$O,$I187&amp;$O187&amp;$Q187&amp;UPPER(TEXT(CE$4,"MMMMYYYY"))&amp;$Z187,IF($W$1="Pesos CLP",S!$AD:$AD,S!$AO:$AO)),0)</f>
        <v>0</v>
      </c>
      <c r="CF187" s="19">
        <f>IF(OR($I187="REAL",$I187="INCURRIDO"),SUMIF(S!$O:$O,$I187&amp;$O187&amp;$Q187&amp;UPPER(TEXT(CF$4,"MMMMYYYY"))&amp;$Z187,IF($W$1="Pesos CLP",S!$AD:$AD,S!$AO:$AO)),0)</f>
        <v>0</v>
      </c>
      <c r="CG187" s="19">
        <f>IF(OR($I187="REAL",$I187="INCURRIDO"),SUMIF(S!$O:$O,$I187&amp;$O187&amp;$Q187&amp;UPPER(TEXT(CG$4,"MMMMYYYY"))&amp;$Z187,IF($W$1="Pesos CLP",S!$AD:$AD,S!$AO:$AO)),0)</f>
        <v>0</v>
      </c>
      <c r="CH187" s="19">
        <f>IF(OR($I187="REAL",$I187="INCURRIDO"),SUMIF(S!$O:$O,$I187&amp;$O187&amp;$Q187&amp;UPPER(TEXT(CH$4,"MMMMYYYY"))&amp;$Z187,IF($W$1="Pesos CLP",S!$AD:$AD,S!$AO:$AO)),0)</f>
        <v>0</v>
      </c>
      <c r="CI187" s="19">
        <f>IF(OR($I187="REAL",$I187="INCURRIDO"),SUMIF(S!$O:$O,$I187&amp;$O187&amp;$Q187&amp;UPPER(TEXT(CI$4,"MMMMYYYY"))&amp;$Z187,IF($W$1="Pesos CLP",S!$AD:$AD,S!$AO:$AO)),0)</f>
        <v>0</v>
      </c>
      <c r="CJ187" s="19">
        <f>IF(OR($I187="REAL",$I187="INCURRIDO"),SUMIF(S!$O:$O,$I187&amp;$O187&amp;$Q187&amp;UPPER(TEXT(CJ$4,"MMMMYYYY"))&amp;$Z187,IF($W$1="Pesos CLP",S!$AD:$AD,S!$AO:$AO)),0)</f>
        <v>0</v>
      </c>
      <c r="CK187" s="378">
        <f t="shared" si="167"/>
        <v>0</v>
      </c>
      <c r="CL187" s="378">
        <f t="shared" si="167"/>
        <v>0</v>
      </c>
      <c r="CM187" s="378">
        <f t="shared" si="167"/>
        <v>0</v>
      </c>
      <c r="CN187" s="378">
        <f t="shared" si="167"/>
        <v>0</v>
      </c>
      <c r="CO187" s="378">
        <f t="shared" si="167"/>
        <v>0</v>
      </c>
      <c r="CP187" s="378">
        <f t="shared" si="167"/>
        <v>0</v>
      </c>
      <c r="CQ187" s="378">
        <f t="shared" si="167"/>
        <v>0</v>
      </c>
      <c r="CR187" s="378">
        <f t="shared" si="167"/>
        <v>0</v>
      </c>
      <c r="CS187" s="378">
        <f t="shared" si="168"/>
        <v>0</v>
      </c>
      <c r="CT187" s="378">
        <f t="shared" si="168"/>
        <v>0</v>
      </c>
      <c r="CU187" s="378">
        <f t="shared" si="168"/>
        <v>0</v>
      </c>
      <c r="CV187" s="378">
        <f t="shared" si="168"/>
        <v>0</v>
      </c>
      <c r="CW187" s="378">
        <f t="shared" si="168"/>
        <v>0</v>
      </c>
      <c r="CX187" s="378">
        <f t="shared" si="168"/>
        <v>0</v>
      </c>
      <c r="CY187" s="378">
        <f t="shared" si="168"/>
        <v>0</v>
      </c>
      <c r="CZ187" s="378">
        <f t="shared" si="168"/>
        <v>0</v>
      </c>
      <c r="DA187" s="378">
        <f t="shared" si="168"/>
        <v>2413.6934933314114</v>
      </c>
      <c r="DB187" s="378">
        <f t="shared" si="168"/>
        <v>0</v>
      </c>
      <c r="DC187" s="378">
        <f t="shared" si="169"/>
        <v>0</v>
      </c>
      <c r="DD187" s="378">
        <f t="shared" si="169"/>
        <v>0</v>
      </c>
      <c r="DE187" s="378">
        <f t="shared" si="169"/>
        <v>0</v>
      </c>
      <c r="DF187" s="378">
        <f t="shared" si="169"/>
        <v>0</v>
      </c>
      <c r="DG187" s="378">
        <f t="shared" si="169"/>
        <v>0</v>
      </c>
      <c r="DH187" s="378">
        <f t="shared" si="169"/>
        <v>0</v>
      </c>
      <c r="DI187" s="378">
        <f t="shared" si="169"/>
        <v>0</v>
      </c>
      <c r="DJ187" s="378">
        <f t="shared" si="169"/>
        <v>0</v>
      </c>
      <c r="DK187" s="378">
        <f t="shared" si="169"/>
        <v>0</v>
      </c>
      <c r="DL187" s="378">
        <f t="shared" si="169"/>
        <v>0</v>
      </c>
      <c r="DM187" s="378">
        <f t="shared" si="170"/>
        <v>0</v>
      </c>
      <c r="DN187" s="378">
        <f t="shared" si="170"/>
        <v>0</v>
      </c>
      <c r="DO187" s="378">
        <f t="shared" si="170"/>
        <v>0</v>
      </c>
      <c r="DP187" s="378">
        <f t="shared" si="170"/>
        <v>0</v>
      </c>
      <c r="DQ187" s="378">
        <f t="shared" si="170"/>
        <v>0</v>
      </c>
      <c r="DR187" s="378">
        <f t="shared" si="170"/>
        <v>0</v>
      </c>
      <c r="DS187" s="378">
        <f t="shared" si="170"/>
        <v>0</v>
      </c>
      <c r="DT187" s="378">
        <f t="shared" si="170"/>
        <v>0</v>
      </c>
      <c r="DU187" s="378">
        <f t="shared" si="170"/>
        <v>0</v>
      </c>
      <c r="DV187" s="378">
        <f t="shared" si="170"/>
        <v>0</v>
      </c>
      <c r="DW187" s="378">
        <f t="shared" si="171"/>
        <v>0</v>
      </c>
      <c r="DX187" s="378">
        <f t="shared" si="171"/>
        <v>0</v>
      </c>
      <c r="DY187" s="378">
        <f t="shared" si="171"/>
        <v>0</v>
      </c>
      <c r="DZ187" s="378">
        <f t="shared" si="171"/>
        <v>0</v>
      </c>
      <c r="EA187" s="378">
        <f t="shared" si="171"/>
        <v>0</v>
      </c>
      <c r="EB187" s="378">
        <f t="shared" si="171"/>
        <v>0</v>
      </c>
      <c r="EC187" s="378">
        <f t="shared" si="171"/>
        <v>0</v>
      </c>
      <c r="ED187" s="378">
        <f t="shared" si="171"/>
        <v>0</v>
      </c>
      <c r="EE187" s="378">
        <f t="shared" si="171"/>
        <v>0</v>
      </c>
      <c r="EF187" s="378">
        <f t="shared" si="171"/>
        <v>0</v>
      </c>
      <c r="EG187" s="378">
        <f t="shared" si="172"/>
        <v>0</v>
      </c>
      <c r="EH187" s="378">
        <f t="shared" si="172"/>
        <v>0</v>
      </c>
      <c r="EI187" s="378">
        <f t="shared" si="172"/>
        <v>0</v>
      </c>
      <c r="EJ187" s="378">
        <f t="shared" si="172"/>
        <v>0</v>
      </c>
      <c r="EK187" s="378">
        <f t="shared" si="172"/>
        <v>0</v>
      </c>
      <c r="EL187" s="378">
        <f t="shared" si="172"/>
        <v>0</v>
      </c>
      <c r="EM187" s="378">
        <f t="shared" si="172"/>
        <v>0</v>
      </c>
      <c r="EN187" s="378">
        <f t="shared" si="172"/>
        <v>0</v>
      </c>
      <c r="EO187" s="378">
        <f t="shared" si="172"/>
        <v>0</v>
      </c>
      <c r="EP187" s="378">
        <f t="shared" si="172"/>
        <v>0</v>
      </c>
      <c r="EQ187" s="378">
        <f t="shared" si="172"/>
        <v>0</v>
      </c>
    </row>
    <row r="188" spans="1:147" x14ac:dyDescent="0.3">
      <c r="A188" s="368" t="s">
        <v>243</v>
      </c>
      <c r="B188" s="368"/>
      <c r="C188" s="368"/>
      <c r="D188" s="368">
        <f t="shared" si="136"/>
        <v>1.0658056259248334</v>
      </c>
      <c r="E188" s="368" t="str">
        <f>VLOOKUP(TEXT(Z188,0),'G2'!B:D,3,0)</f>
        <v>ME</v>
      </c>
      <c r="F188" s="816">
        <f t="shared" si="135"/>
        <v>0</v>
      </c>
      <c r="G188" s="755">
        <f t="shared" si="137"/>
        <v>0</v>
      </c>
      <c r="H188" s="756" t="s">
        <v>1190</v>
      </c>
      <c r="I188" s="370" t="s">
        <v>93</v>
      </c>
      <c r="J188" s="370" t="s">
        <v>22</v>
      </c>
      <c r="K188" s="368">
        <v>510614</v>
      </c>
      <c r="L188" s="368" t="s">
        <v>619</v>
      </c>
      <c r="M188" s="369"/>
      <c r="N188" s="370" t="s">
        <v>1087</v>
      </c>
      <c r="O188" s="370" t="s">
        <v>631</v>
      </c>
      <c r="P188" s="643" t="s">
        <v>1167</v>
      </c>
      <c r="Q188" s="370" t="s">
        <v>695</v>
      </c>
      <c r="R188" s="370" t="s">
        <v>632</v>
      </c>
      <c r="S188" s="371">
        <v>25</v>
      </c>
      <c r="T188" s="679">
        <v>46054</v>
      </c>
      <c r="U188" s="679">
        <v>46078</v>
      </c>
      <c r="V188" s="373">
        <v>1</v>
      </c>
      <c r="W188" s="374">
        <v>127017.38546959202</v>
      </c>
      <c r="X188" s="17" cm="1">
        <f t="array" ref="X188">+IF($W$1="Pesos CLP",W188,W188/TC)*MB_24A25</f>
        <v>144.82160959988468</v>
      </c>
      <c r="Y188" s="18">
        <f t="shared" si="166"/>
        <v>3620.5402399971172</v>
      </c>
      <c r="Z188">
        <v>91243530</v>
      </c>
      <c r="AA188" s="19">
        <f>IF(OR($I188="REAL",$I188="INCURRIDO"),SUMIF(S!$O:$O,$I188&amp;$O188&amp;$Q188&amp;UPPER(TEXT(AA$4,"MMMMYYYY"))&amp;$Z188,IF($W$1="Pesos CLP",S!$AD:$AD,S!$AO:$AO)),0)</f>
        <v>0</v>
      </c>
      <c r="AB188" s="19">
        <f>IF(OR($I188="REAL",$I188="INCURRIDO"),SUMIF(S!$O:$O,$I188&amp;$O188&amp;$Q188&amp;UPPER(TEXT(AB$4,"MMMMYYYY"))&amp;$Z188,IF($W$1="Pesos CLP",S!$AD:$AD,S!$AO:$AO)),0)</f>
        <v>0</v>
      </c>
      <c r="AC188" s="19">
        <f>IF(OR($I188="REAL",$I188="INCURRIDO"),SUMIF(S!$O:$O,$I188&amp;$O188&amp;$Q188&amp;UPPER(TEXT(AC$4,"MMMMYYYY"))&amp;$Z188,IF($W$1="Pesos CLP",S!$AD:$AD,S!$AO:$AO)),0)</f>
        <v>0</v>
      </c>
      <c r="AD188" s="19">
        <f>IF(OR($I188="REAL",$I188="INCURRIDO"),SUMIF(S!$O:$O,$I188&amp;$O188&amp;$Q188&amp;UPPER(TEXT(AD$4,"MMMMYYYY"))&amp;$Z188,IF($W$1="Pesos CLP",S!$AD:$AD,S!$AO:$AO)),0)</f>
        <v>0</v>
      </c>
      <c r="AE188" s="19">
        <f>IF(OR($I188="REAL",$I188="INCURRIDO"),SUMIF(S!$O:$O,$I188&amp;$O188&amp;$Q188&amp;UPPER(TEXT(AE$4,"MMMMYYYY"))&amp;$Z188,IF($W$1="Pesos CLP",S!$AD:$AD,S!$AO:$AO)),0)</f>
        <v>0</v>
      </c>
      <c r="AF188" s="19">
        <f>IF(OR($I188="REAL",$I188="INCURRIDO"),SUMIF(S!$O:$O,$I188&amp;$O188&amp;$Q188&amp;UPPER(TEXT(AF$4,"MMMMYYYY"))&amp;$Z188,IF($W$1="Pesos CLP",S!$AD:$AD,S!$AO:$AO)),0)</f>
        <v>0</v>
      </c>
      <c r="AG188" s="19">
        <f>IF(OR($I188="REAL",$I188="INCURRIDO"),SUMIF(S!$O:$O,$I188&amp;$O188&amp;$Q188&amp;UPPER(TEXT(AG$4,"MMMMYYYY"))&amp;$Z188,IF($W$1="Pesos CLP",S!$AD:$AD,S!$AO:$AO)),0)</f>
        <v>0</v>
      </c>
      <c r="AH188" s="19">
        <f>IF(OR($I188="REAL",$I188="INCURRIDO"),SUMIF(S!$O:$O,$I188&amp;$O188&amp;$Q188&amp;UPPER(TEXT(AH$4,"MMMMYYYY"))&amp;$Z188,IF($W$1="Pesos CLP",S!$AD:$AD,S!$AO:$AO)),0)</f>
        <v>0</v>
      </c>
      <c r="AI188" s="19">
        <f>IF(OR($I188="REAL",$I188="INCURRIDO"),SUMIF(S!$O:$O,$I188&amp;$O188&amp;$Q188&amp;UPPER(TEXT(AI$4,"MMMMYYYY"))&amp;$Z188,IF($W$1="Pesos CLP",S!$AD:$AD,S!$AO:$AO)),0)</f>
        <v>0</v>
      </c>
      <c r="AJ188" s="19">
        <f>IF(OR($I188="REAL",$I188="INCURRIDO"),SUMIF(S!$O:$O,$I188&amp;$O188&amp;$Q188&amp;UPPER(TEXT(AJ$4,"MMMMYYYY"))&amp;$Z188,IF($W$1="Pesos CLP",S!$AD:$AD,S!$AO:$AO)),0)</f>
        <v>0</v>
      </c>
      <c r="AK188" s="19">
        <f>IF(OR($I188="REAL",$I188="INCURRIDO"),SUMIF(S!$O:$O,$I188&amp;$O188&amp;$Q188&amp;UPPER(TEXT(AK$4,"MMMMYYYY"))&amp;$Z188,IF($W$1="Pesos CLP",S!$AD:$AD,S!$AO:$AO)),0)</f>
        <v>0</v>
      </c>
      <c r="AL188" s="19">
        <f>IF(OR($I188="REAL",$I188="INCURRIDO"),SUMIF(S!$O:$O,$I188&amp;$O188&amp;$Q188&amp;UPPER(TEXT(AL$4,"MMMMYYYY"))&amp;$Z188,IF($W$1="Pesos CLP",S!$AD:$AD,S!$AO:$AO)),0)</f>
        <v>0</v>
      </c>
      <c r="AM188" s="19">
        <f>IF(OR($I188="REAL",$I188="INCURRIDO"),SUMIF(S!$O:$O,$I188&amp;$O188&amp;$Q188&amp;UPPER(TEXT(AM$4,"MMMMYYYY"))&amp;$Z188,IF($W$1="Pesos CLP",S!$AD:$AD,S!$AO:$AO)),0)</f>
        <v>0</v>
      </c>
      <c r="AN188" s="19">
        <f>IF(OR($I188="REAL",$I188="INCURRIDO"),SUMIF(S!$O:$O,$I188&amp;$O188&amp;$Q188&amp;UPPER(TEXT(AN$4,"MMMMYYYY"))&amp;$Z188,IF($W$1="Pesos CLP",S!$AD:$AD,S!$AO:$AO)),0)</f>
        <v>0</v>
      </c>
      <c r="AO188" s="19">
        <f>IF(OR($I188="REAL",$I188="INCURRIDO"),SUMIF(S!$O:$O,$I188&amp;$O188&amp;$Q188&amp;UPPER(TEXT(AO$4,"MMMMYYYY"))&amp;$Z188,IF($W$1="Pesos CLP",S!$AD:$AD,S!$AO:$AO)),0)</f>
        <v>0</v>
      </c>
      <c r="AP188" s="19">
        <f>IF(OR($I188="REAL",$I188="INCURRIDO"),SUMIF(S!$O:$O,$I188&amp;$O188&amp;$Q188&amp;UPPER(TEXT(AP$4,"MMMMYYYY"))&amp;$Z188,IF($W$1="Pesos CLP",S!$AD:$AD,S!$AO:$AO)),0)</f>
        <v>0</v>
      </c>
      <c r="AQ188" s="19">
        <f>IF(OR($I188="REAL",$I188="INCURRIDO"),SUMIF(S!$O:$O,$I188&amp;$O188&amp;$Q188&amp;UPPER(TEXT(AQ$4,"MMMMYYYY"))&amp;$Z188,IF($W$1="Pesos CLP",S!$AD:$AD,S!$AO:$AO)),0)</f>
        <v>0</v>
      </c>
      <c r="AR188" s="19">
        <f>IF(OR($I188="REAL",$I188="INCURRIDO"),SUMIF(S!$O:$O,$I188&amp;$O188&amp;$Q188&amp;UPPER(TEXT(AR$4,"MMMMYYYY"))&amp;$Z188,IF($W$1="Pesos CLP",S!$AD:$AD,S!$AO:$AO)),0)</f>
        <v>0</v>
      </c>
      <c r="AS188" s="19">
        <f>IF(OR($I188="REAL",$I188="INCURRIDO"),SUMIF(S!$O:$O,$I188&amp;$O188&amp;$Q188&amp;UPPER(TEXT(AS$4,"MMMMYYYY"))&amp;$Z188,IF($W$1="Pesos CLP",S!$AD:$AD,S!$AO:$AO)),0)</f>
        <v>0</v>
      </c>
      <c r="AT188" s="19">
        <f>IF(OR($I188="REAL",$I188="INCURRIDO"),SUMIF(S!$O:$O,$I188&amp;$O188&amp;$Q188&amp;UPPER(TEXT(AT$4,"MMMMYYYY"))&amp;$Z188,IF($W$1="Pesos CLP",S!$AD:$AD,S!$AO:$AO)),0)</f>
        <v>0</v>
      </c>
      <c r="AU188" s="19">
        <f>IF(OR($I188="REAL",$I188="INCURRIDO"),SUMIF(S!$O:$O,$I188&amp;$O188&amp;$Q188&amp;UPPER(TEXT(AU$4,"MMMMYYYY"))&amp;$Z188,IF($W$1="Pesos CLP",S!$AD:$AD,S!$AO:$AO)),0)</f>
        <v>0</v>
      </c>
      <c r="AV188" s="19">
        <f>IF(OR($I188="REAL",$I188="INCURRIDO"),SUMIF(S!$O:$O,$I188&amp;$O188&amp;$Q188&amp;UPPER(TEXT(AV$4,"MMMMYYYY"))&amp;$Z188,IF($W$1="Pesos CLP",S!$AD:$AD,S!$AO:$AO)),0)</f>
        <v>0</v>
      </c>
      <c r="AW188" s="19">
        <f>IF(OR($I188="REAL",$I188="INCURRIDO"),SUMIF(S!$O:$O,$I188&amp;$O188&amp;$Q188&amp;UPPER(TEXT(AW$4,"MMMMYYYY"))&amp;$Z188,IF($W$1="Pesos CLP",S!$AD:$AD,S!$AO:$AO)),0)</f>
        <v>0</v>
      </c>
      <c r="AX188" s="19">
        <f>IF(OR($I188="REAL",$I188="INCURRIDO"),SUMIF(S!$O:$O,$I188&amp;$O188&amp;$Q188&amp;UPPER(TEXT(AX$4,"MMMMYYYY"))&amp;$Z188,IF($W$1="Pesos CLP",S!$AD:$AD,S!$AO:$AO)),0)</f>
        <v>0</v>
      </c>
      <c r="AY188" s="19">
        <f>IF(OR($I188="REAL",$I188="INCURRIDO"),SUMIF(S!$O:$O,$I188&amp;$O188&amp;$Q188&amp;UPPER(TEXT(AY$4,"MMMMYYYY"))&amp;$Z188,IF($W$1="Pesos CLP",S!$AD:$AD,S!$AO:$AO)),0)</f>
        <v>0</v>
      </c>
      <c r="AZ188" s="19">
        <f>IF(OR($I188="REAL",$I188="INCURRIDO"),SUMIF(S!$O:$O,$I188&amp;$O188&amp;$Q188&amp;UPPER(TEXT(AZ$4,"MMMMYYYY"))&amp;$Z188,IF($W$1="Pesos CLP",S!$AD:$AD,S!$AO:$AO)),0)</f>
        <v>0</v>
      </c>
      <c r="BA188" s="19">
        <f>IF(OR($I188="REAL",$I188="INCURRIDO"),SUMIF(S!$O:$O,$I188&amp;$O188&amp;$Q188&amp;UPPER(TEXT(BA$4,"MMMMYYYY"))&amp;$Z188,IF($W$1="Pesos CLP",S!$AD:$AD,S!$AO:$AO)),0)</f>
        <v>0</v>
      </c>
      <c r="BB188" s="19">
        <f>IF(OR($I188="REAL",$I188="INCURRIDO"),SUMIF(S!$O:$O,$I188&amp;$O188&amp;$Q188&amp;UPPER(TEXT(BB$4,"MMMMYYYY"))&amp;$Z188,IF($W$1="Pesos CLP",S!$AD:$AD,S!$AO:$AO)),0)</f>
        <v>0</v>
      </c>
      <c r="BC188" s="19">
        <f>IF(OR($I188="REAL",$I188="INCURRIDO"),SUMIF(S!$O:$O,$I188&amp;$O188&amp;$Q188&amp;UPPER(TEXT(BC$4,"MMMMYYYY"))&amp;$Z188,IF($W$1="Pesos CLP",S!$AD:$AD,S!$AO:$AO)),0)</f>
        <v>0</v>
      </c>
      <c r="BD188" s="19">
        <f>IF(OR($I188="REAL",$I188="INCURRIDO"),SUMIF(S!$O:$O,$I188&amp;$O188&amp;$Q188&amp;UPPER(TEXT(BD$4,"MMMMYYYY"))&amp;$Z188,IF($W$1="Pesos CLP",S!$AD:$AD,S!$AO:$AO)),0)</f>
        <v>0</v>
      </c>
      <c r="BE188" s="19">
        <f>IF(OR($I188="REAL",$I188="INCURRIDO"),SUMIF(S!$O:$O,$I188&amp;$O188&amp;$Q188&amp;UPPER(TEXT(BE$4,"MMMMYYYY"))&amp;$Z188,IF($W$1="Pesos CLP",S!$AD:$AD,S!$AO:$AO)),0)</f>
        <v>0</v>
      </c>
      <c r="BF188" s="19">
        <f>IF(OR($I188="REAL",$I188="INCURRIDO"),SUMIF(S!$O:$O,$I188&amp;$O188&amp;$Q188&amp;UPPER(TEXT(BF$4,"MMMMYYYY"))&amp;$Z188,IF($W$1="Pesos CLP",S!$AD:$AD,S!$AO:$AO)),0)</f>
        <v>0</v>
      </c>
      <c r="BG188" s="19">
        <f>IF(OR($I188="REAL",$I188="INCURRIDO"),SUMIF(S!$O:$O,$I188&amp;$O188&amp;$Q188&amp;UPPER(TEXT(BG$4,"MMMMYYYY"))&amp;$Z188,IF($W$1="Pesos CLP",S!$AD:$AD,S!$AO:$AO)),0)</f>
        <v>0</v>
      </c>
      <c r="BH188" s="19">
        <f>IF(OR($I188="REAL",$I188="INCURRIDO"),SUMIF(S!$O:$O,$I188&amp;$O188&amp;$Q188&amp;UPPER(TEXT(BH$4,"MMMMYYYY"))&amp;$Z188,IF($W$1="Pesos CLP",S!$AD:$AD,S!$AO:$AO)),0)</f>
        <v>0</v>
      </c>
      <c r="BI188" s="19">
        <f>IF(OR($I188="REAL",$I188="INCURRIDO"),SUMIF(S!$O:$O,$I188&amp;$O188&amp;$Q188&amp;UPPER(TEXT(BI$4,"MMMMYYYY"))&amp;$Z188,IF($W$1="Pesos CLP",S!$AD:$AD,S!$AO:$AO)),0)</f>
        <v>0</v>
      </c>
      <c r="BJ188" s="19">
        <f>IF(OR($I188="REAL",$I188="INCURRIDO"),SUMIF(S!$O:$O,$I188&amp;$O188&amp;$Q188&amp;UPPER(TEXT(BJ$4,"MMMMYYYY"))&amp;$Z188,IF($W$1="Pesos CLP",S!$AD:$AD,S!$AO:$AO)),0)</f>
        <v>0</v>
      </c>
      <c r="BK188" s="19">
        <f>IF(OR($I188="REAL",$I188="INCURRIDO"),SUMIF(S!$O:$O,$I188&amp;$O188&amp;$Q188&amp;UPPER(TEXT(BK$4,"MMMMYYYY"))&amp;$Z188,IF($W$1="Pesos CLP",S!$AD:$AD,S!$AO:$AO)),0)</f>
        <v>0</v>
      </c>
      <c r="BL188" s="19">
        <f>IF(OR($I188="REAL",$I188="INCURRIDO"),SUMIF(S!$O:$O,$I188&amp;$O188&amp;$Q188&amp;UPPER(TEXT(BL$4,"MMMMYYYY"))&amp;$Z188,IF($W$1="Pesos CLP",S!$AD:$AD,S!$AO:$AO)),0)</f>
        <v>0</v>
      </c>
      <c r="BM188" s="19">
        <f>IF(OR($I188="REAL",$I188="INCURRIDO"),SUMIF(S!$O:$O,$I188&amp;$O188&amp;$Q188&amp;UPPER(TEXT(BM$4,"MMMMYYYY"))&amp;$Z188,IF($W$1="Pesos CLP",S!$AD:$AD,S!$AO:$AO)),0)</f>
        <v>0</v>
      </c>
      <c r="BN188" s="19">
        <f>IF(OR($I188="REAL",$I188="INCURRIDO"),SUMIF(S!$O:$O,$I188&amp;$O188&amp;$Q188&amp;UPPER(TEXT(BN$4,"MMMMYYYY"))&amp;$Z188,IF($W$1="Pesos CLP",S!$AD:$AD,S!$AO:$AO)),0)</f>
        <v>0</v>
      </c>
      <c r="BO188" s="19">
        <f>IF(OR($I188="REAL",$I188="INCURRIDO"),SUMIF(S!$O:$O,$I188&amp;$O188&amp;$Q188&amp;UPPER(TEXT(BO$4,"MMMMYYYY"))&amp;$Z188,IF($W$1="Pesos CLP",S!$AD:$AD,S!$AO:$AO)),0)</f>
        <v>0</v>
      </c>
      <c r="BP188" s="19">
        <f>IF(OR($I188="REAL",$I188="INCURRIDO"),SUMIF(S!$O:$O,$I188&amp;$O188&amp;$Q188&amp;UPPER(TEXT(BP$4,"MMMMYYYY"))&amp;$Z188,IF($W$1="Pesos CLP",S!$AD:$AD,S!$AO:$AO)),0)</f>
        <v>0</v>
      </c>
      <c r="BQ188" s="19">
        <f>IF(OR($I188="REAL",$I188="INCURRIDO"),SUMIF(S!$O:$O,$I188&amp;$O188&amp;$Q188&amp;UPPER(TEXT(BQ$4,"MMMMYYYY"))&amp;$Z188,IF($W$1="Pesos CLP",S!$AD:$AD,S!$AO:$AO)),0)</f>
        <v>0</v>
      </c>
      <c r="BR188" s="19">
        <f>IF(OR($I188="REAL",$I188="INCURRIDO"),SUMIF(S!$O:$O,$I188&amp;$O188&amp;$Q188&amp;UPPER(TEXT(BR$4,"MMMMYYYY"))&amp;$Z188,IF($W$1="Pesos CLP",S!$AD:$AD,S!$AO:$AO)),0)</f>
        <v>0</v>
      </c>
      <c r="BS188" s="19">
        <f>IF(OR($I188="REAL",$I188="INCURRIDO"),SUMIF(S!$O:$O,$I188&amp;$O188&amp;$Q188&amp;UPPER(TEXT(BS$4,"MMMMYYYY"))&amp;$Z188,IF($W$1="Pesos CLP",S!$AD:$AD,S!$AO:$AO)),0)</f>
        <v>0</v>
      </c>
      <c r="BT188" s="19">
        <f>IF(OR($I188="REAL",$I188="INCURRIDO"),SUMIF(S!$O:$O,$I188&amp;$O188&amp;$Q188&amp;UPPER(TEXT(BT$4,"MMMMYYYY"))&amp;$Z188,IF($W$1="Pesos CLP",S!$AD:$AD,S!$AO:$AO)),0)</f>
        <v>0</v>
      </c>
      <c r="BU188" s="19">
        <f>IF(OR($I188="REAL",$I188="INCURRIDO"),SUMIF(S!$O:$O,$I188&amp;$O188&amp;$Q188&amp;UPPER(TEXT(BU$4,"MMMMYYYY"))&amp;$Z188,IF($W$1="Pesos CLP",S!$AD:$AD,S!$AO:$AO)),0)</f>
        <v>0</v>
      </c>
      <c r="BV188" s="19">
        <f>IF(OR($I188="REAL",$I188="INCURRIDO"),SUMIF(S!$O:$O,$I188&amp;$O188&amp;$Q188&amp;UPPER(TEXT(BV$4,"MMMMYYYY"))&amp;$Z188,IF($W$1="Pesos CLP",S!$AD:$AD,S!$AO:$AO)),0)</f>
        <v>0</v>
      </c>
      <c r="BW188" s="19">
        <f>IF(OR($I188="REAL",$I188="INCURRIDO"),SUMIF(S!$O:$O,$I188&amp;$O188&amp;$Q188&amp;UPPER(TEXT(BW$4,"MMMMYYYY"))&amp;$Z188,IF($W$1="Pesos CLP",S!$AD:$AD,S!$AO:$AO)),0)</f>
        <v>0</v>
      </c>
      <c r="BX188" s="19">
        <f>IF(OR($I188="REAL",$I188="INCURRIDO"),SUMIF(S!$O:$O,$I188&amp;$O188&amp;$Q188&amp;UPPER(TEXT(BX$4,"MMMMYYYY"))&amp;$Z188,IF($W$1="Pesos CLP",S!$AD:$AD,S!$AO:$AO)),0)</f>
        <v>0</v>
      </c>
      <c r="BY188" s="19">
        <f>IF(OR($I188="REAL",$I188="INCURRIDO"),SUMIF(S!$O:$O,$I188&amp;$O188&amp;$Q188&amp;UPPER(TEXT(BY$4,"MMMMYYYY"))&amp;$Z188,IF($W$1="Pesos CLP",S!$AD:$AD,S!$AO:$AO)),0)</f>
        <v>0</v>
      </c>
      <c r="BZ188" s="19">
        <f>IF(OR($I188="REAL",$I188="INCURRIDO"),SUMIF(S!$O:$O,$I188&amp;$O188&amp;$Q188&amp;UPPER(TEXT(BZ$4,"MMMMYYYY"))&amp;$Z188,IF($W$1="Pesos CLP",S!$AD:$AD,S!$AO:$AO)),0)</f>
        <v>0</v>
      </c>
      <c r="CA188" s="19">
        <f>IF(OR($I188="REAL",$I188="INCURRIDO"),SUMIF(S!$O:$O,$I188&amp;$O188&amp;$Q188&amp;UPPER(TEXT(CA$4,"MMMMYYYY"))&amp;$Z188,IF($W$1="Pesos CLP",S!$AD:$AD,S!$AO:$AO)),0)</f>
        <v>0</v>
      </c>
      <c r="CB188" s="19">
        <f>IF(OR($I188="REAL",$I188="INCURRIDO"),SUMIF(S!$O:$O,$I188&amp;$O188&amp;$Q188&amp;UPPER(TEXT(CB$4,"MMMMYYYY"))&amp;$Z188,IF($W$1="Pesos CLP",S!$AD:$AD,S!$AO:$AO)),0)</f>
        <v>0</v>
      </c>
      <c r="CC188" s="19">
        <f>IF(OR($I188="REAL",$I188="INCURRIDO"),SUMIF(S!$O:$O,$I188&amp;$O188&amp;$Q188&amp;UPPER(TEXT(CC$4,"MMMMYYYY"))&amp;$Z188,IF($W$1="Pesos CLP",S!$AD:$AD,S!$AO:$AO)),0)</f>
        <v>0</v>
      </c>
      <c r="CD188" s="19">
        <f>IF(OR($I188="REAL",$I188="INCURRIDO"),SUMIF(S!$O:$O,$I188&amp;$O188&amp;$Q188&amp;UPPER(TEXT(CD$4,"MMMMYYYY"))&amp;$Z188,IF($W$1="Pesos CLP",S!$AD:$AD,S!$AO:$AO)),0)</f>
        <v>0</v>
      </c>
      <c r="CE188" s="19">
        <f>IF(OR($I188="REAL",$I188="INCURRIDO"),SUMIF(S!$O:$O,$I188&amp;$O188&amp;$Q188&amp;UPPER(TEXT(CE$4,"MMMMYYYY"))&amp;$Z188,IF($W$1="Pesos CLP",S!$AD:$AD,S!$AO:$AO)),0)</f>
        <v>0</v>
      </c>
      <c r="CF188" s="19">
        <f>IF(OR($I188="REAL",$I188="INCURRIDO"),SUMIF(S!$O:$O,$I188&amp;$O188&amp;$Q188&amp;UPPER(TEXT(CF$4,"MMMMYYYY"))&amp;$Z188,IF($W$1="Pesos CLP",S!$AD:$AD,S!$AO:$AO)),0)</f>
        <v>0</v>
      </c>
      <c r="CG188" s="19">
        <f>IF(OR($I188="REAL",$I188="INCURRIDO"),SUMIF(S!$O:$O,$I188&amp;$O188&amp;$Q188&amp;UPPER(TEXT(CG$4,"MMMMYYYY"))&amp;$Z188,IF($W$1="Pesos CLP",S!$AD:$AD,S!$AO:$AO)),0)</f>
        <v>0</v>
      </c>
      <c r="CH188" s="19">
        <f>IF(OR($I188="REAL",$I188="INCURRIDO"),SUMIF(S!$O:$O,$I188&amp;$O188&amp;$Q188&amp;UPPER(TEXT(CH$4,"MMMMYYYY"))&amp;$Z188,IF($W$1="Pesos CLP",S!$AD:$AD,S!$AO:$AO)),0)</f>
        <v>0</v>
      </c>
      <c r="CI188" s="19">
        <f>IF(OR($I188="REAL",$I188="INCURRIDO"),SUMIF(S!$O:$O,$I188&amp;$O188&amp;$Q188&amp;UPPER(TEXT(CI$4,"MMMMYYYY"))&amp;$Z188,IF($W$1="Pesos CLP",S!$AD:$AD,S!$AO:$AO)),0)</f>
        <v>0</v>
      </c>
      <c r="CJ188" s="19">
        <f>IF(OR($I188="REAL",$I188="INCURRIDO"),SUMIF(S!$O:$O,$I188&amp;$O188&amp;$Q188&amp;UPPER(TEXT(CJ$4,"MMMMYYYY"))&amp;$Z188,IF($W$1="Pesos CLP",S!$AD:$AD,S!$AO:$AO)),0)</f>
        <v>0</v>
      </c>
      <c r="CK188" s="378">
        <f t="shared" si="167"/>
        <v>3620.5402399971172</v>
      </c>
      <c r="CL188" s="378">
        <f t="shared" si="167"/>
        <v>0</v>
      </c>
      <c r="CM188" s="378">
        <f t="shared" si="167"/>
        <v>0</v>
      </c>
      <c r="CN188" s="378">
        <f t="shared" si="167"/>
        <v>0</v>
      </c>
      <c r="CO188" s="378">
        <f t="shared" si="167"/>
        <v>0</v>
      </c>
      <c r="CP188" s="378">
        <f t="shared" si="167"/>
        <v>0</v>
      </c>
      <c r="CQ188" s="378">
        <f t="shared" si="167"/>
        <v>0</v>
      </c>
      <c r="CR188" s="378">
        <f t="shared" si="167"/>
        <v>0</v>
      </c>
      <c r="CS188" s="378">
        <f t="shared" si="168"/>
        <v>0</v>
      </c>
      <c r="CT188" s="378">
        <f t="shared" si="168"/>
        <v>0</v>
      </c>
      <c r="CU188" s="378">
        <f t="shared" si="168"/>
        <v>0</v>
      </c>
      <c r="CV188" s="378">
        <f t="shared" si="168"/>
        <v>0</v>
      </c>
      <c r="CW188" s="378">
        <f t="shared" si="168"/>
        <v>0</v>
      </c>
      <c r="CX188" s="378">
        <f t="shared" si="168"/>
        <v>0</v>
      </c>
      <c r="CY188" s="378">
        <f t="shared" si="168"/>
        <v>0</v>
      </c>
      <c r="CZ188" s="378">
        <f t="shared" si="168"/>
        <v>0</v>
      </c>
      <c r="DA188" s="378">
        <f t="shared" si="168"/>
        <v>0</v>
      </c>
      <c r="DB188" s="378">
        <f t="shared" si="168"/>
        <v>0</v>
      </c>
      <c r="DC188" s="378">
        <f t="shared" si="169"/>
        <v>0</v>
      </c>
      <c r="DD188" s="378">
        <f t="shared" si="169"/>
        <v>0</v>
      </c>
      <c r="DE188" s="378">
        <f t="shared" si="169"/>
        <v>0</v>
      </c>
      <c r="DF188" s="378">
        <f t="shared" si="169"/>
        <v>0</v>
      </c>
      <c r="DG188" s="378">
        <f t="shared" si="169"/>
        <v>0</v>
      </c>
      <c r="DH188" s="378">
        <f t="shared" si="169"/>
        <v>0</v>
      </c>
      <c r="DI188" s="378">
        <f t="shared" si="169"/>
        <v>0</v>
      </c>
      <c r="DJ188" s="378">
        <f t="shared" si="169"/>
        <v>0</v>
      </c>
      <c r="DK188" s="378">
        <f t="shared" si="169"/>
        <v>0</v>
      </c>
      <c r="DL188" s="378">
        <f t="shared" si="169"/>
        <v>0</v>
      </c>
      <c r="DM188" s="378">
        <f t="shared" si="170"/>
        <v>0</v>
      </c>
      <c r="DN188" s="378">
        <f t="shared" si="170"/>
        <v>0</v>
      </c>
      <c r="DO188" s="378">
        <f t="shared" si="170"/>
        <v>0</v>
      </c>
      <c r="DP188" s="378">
        <f t="shared" si="170"/>
        <v>0</v>
      </c>
      <c r="DQ188" s="378">
        <f t="shared" si="170"/>
        <v>0</v>
      </c>
      <c r="DR188" s="378">
        <f t="shared" si="170"/>
        <v>0</v>
      </c>
      <c r="DS188" s="378">
        <f t="shared" si="170"/>
        <v>0</v>
      </c>
      <c r="DT188" s="378">
        <f t="shared" si="170"/>
        <v>0</v>
      </c>
      <c r="DU188" s="378">
        <f t="shared" si="170"/>
        <v>0</v>
      </c>
      <c r="DV188" s="378">
        <f t="shared" si="170"/>
        <v>0</v>
      </c>
      <c r="DW188" s="378">
        <f t="shared" si="171"/>
        <v>0</v>
      </c>
      <c r="DX188" s="378">
        <f t="shared" si="171"/>
        <v>0</v>
      </c>
      <c r="DY188" s="378">
        <f t="shared" si="171"/>
        <v>0</v>
      </c>
      <c r="DZ188" s="378">
        <f t="shared" si="171"/>
        <v>0</v>
      </c>
      <c r="EA188" s="378">
        <f t="shared" si="171"/>
        <v>0</v>
      </c>
      <c r="EB188" s="378">
        <f t="shared" si="171"/>
        <v>0</v>
      </c>
      <c r="EC188" s="378">
        <f t="shared" si="171"/>
        <v>0</v>
      </c>
      <c r="ED188" s="378">
        <f t="shared" si="171"/>
        <v>0</v>
      </c>
      <c r="EE188" s="378">
        <f t="shared" si="171"/>
        <v>0</v>
      </c>
      <c r="EF188" s="378">
        <f t="shared" si="171"/>
        <v>0</v>
      </c>
      <c r="EG188" s="378">
        <f t="shared" si="172"/>
        <v>0</v>
      </c>
      <c r="EH188" s="378">
        <f t="shared" si="172"/>
        <v>0</v>
      </c>
      <c r="EI188" s="378">
        <f t="shared" si="172"/>
        <v>0</v>
      </c>
      <c r="EJ188" s="378">
        <f t="shared" si="172"/>
        <v>0</v>
      </c>
      <c r="EK188" s="378">
        <f t="shared" si="172"/>
        <v>0</v>
      </c>
      <c r="EL188" s="378">
        <f t="shared" si="172"/>
        <v>0</v>
      </c>
      <c r="EM188" s="378">
        <f t="shared" si="172"/>
        <v>0</v>
      </c>
      <c r="EN188" s="378">
        <f t="shared" si="172"/>
        <v>0</v>
      </c>
      <c r="EO188" s="378">
        <f t="shared" si="172"/>
        <v>0</v>
      </c>
      <c r="EP188" s="378">
        <f t="shared" si="172"/>
        <v>0</v>
      </c>
      <c r="EQ188" s="378">
        <f t="shared" si="172"/>
        <v>0</v>
      </c>
    </row>
    <row r="189" spans="1:147" s="245" customFormat="1" x14ac:dyDescent="0.3">
      <c r="A189" s="368"/>
      <c r="B189" s="368"/>
      <c r="C189" s="368"/>
      <c r="D189" s="368">
        <f t="shared" si="136"/>
        <v>1.0658056259248334</v>
      </c>
      <c r="E189" s="368" t="str">
        <f>VLOOKUP(TEXT(Z189,0),'G2'!B:D,3,0)</f>
        <v>ME</v>
      </c>
      <c r="F189" s="816">
        <f t="shared" si="135"/>
        <v>0</v>
      </c>
      <c r="G189" s="755">
        <f t="shared" si="137"/>
        <v>0</v>
      </c>
      <c r="H189" s="756" t="s">
        <v>1190</v>
      </c>
      <c r="I189" s="370" t="s">
        <v>93</v>
      </c>
      <c r="J189" s="370" t="s">
        <v>22</v>
      </c>
      <c r="K189" s="368">
        <v>510614</v>
      </c>
      <c r="L189" s="368" t="s">
        <v>619</v>
      </c>
      <c r="M189" s="369"/>
      <c r="N189" s="370" t="s">
        <v>1088</v>
      </c>
      <c r="O189" s="370" t="s">
        <v>631</v>
      </c>
      <c r="P189" s="643" t="s">
        <v>1167</v>
      </c>
      <c r="Q189" s="370" t="s">
        <v>695</v>
      </c>
      <c r="R189" s="370" t="s">
        <v>632</v>
      </c>
      <c r="S189" s="376">
        <v>25</v>
      </c>
      <c r="T189" s="678">
        <v>45962</v>
      </c>
      <c r="U189" s="678">
        <v>45986</v>
      </c>
      <c r="V189" s="373">
        <v>1</v>
      </c>
      <c r="W189" s="374">
        <v>85556.480815490082</v>
      </c>
      <c r="X189" s="17" cm="1">
        <f t="array" ref="X189">+IF($W$1="Pesos CLP",W189,W189/TC)*MB_24A25</f>
        <v>97.549065567620246</v>
      </c>
      <c r="Y189" s="18">
        <f t="shared" si="166"/>
        <v>0</v>
      </c>
      <c r="Z189">
        <v>91243530</v>
      </c>
      <c r="AA189" s="19">
        <f>IF(OR($I189="REAL",$I189="INCURRIDO"),SUMIF(S!$O:$O,$I189&amp;$O189&amp;$Q189&amp;UPPER(TEXT(AA$4,"MMMMYYYY"))&amp;$Z189,IF($W$1="Pesos CLP",S!$AD:$AD,S!$AO:$AO)),0)</f>
        <v>0</v>
      </c>
      <c r="AB189" s="19">
        <f>IF(OR($I189="REAL",$I189="INCURRIDO"),SUMIF(S!$O:$O,$I189&amp;$O189&amp;$Q189&amp;UPPER(TEXT(AB$4,"MMMMYYYY"))&amp;$Z189,IF($W$1="Pesos CLP",S!$AD:$AD,S!$AO:$AO)),0)</f>
        <v>0</v>
      </c>
      <c r="AC189" s="19">
        <f>IF(OR($I189="REAL",$I189="INCURRIDO"),SUMIF(S!$O:$O,$I189&amp;$O189&amp;$Q189&amp;UPPER(TEXT(AC$4,"MMMMYYYY"))&amp;$Z189,IF($W$1="Pesos CLP",S!$AD:$AD,S!$AO:$AO)),0)</f>
        <v>0</v>
      </c>
      <c r="AD189" s="19">
        <f>IF(OR($I189="REAL",$I189="INCURRIDO"),SUMIF(S!$O:$O,$I189&amp;$O189&amp;$Q189&amp;UPPER(TEXT(AD$4,"MMMMYYYY"))&amp;$Z189,IF($W$1="Pesos CLP",S!$AD:$AD,S!$AO:$AO)),0)</f>
        <v>0</v>
      </c>
      <c r="AE189" s="19">
        <f>IF(OR($I189="REAL",$I189="INCURRIDO"),SUMIF(S!$O:$O,$I189&amp;$O189&amp;$Q189&amp;UPPER(TEXT(AE$4,"MMMMYYYY"))&amp;$Z189,IF($W$1="Pesos CLP",S!$AD:$AD,S!$AO:$AO)),0)</f>
        <v>0</v>
      </c>
      <c r="AF189" s="19">
        <f>IF(OR($I189="REAL",$I189="INCURRIDO"),SUMIF(S!$O:$O,$I189&amp;$O189&amp;$Q189&amp;UPPER(TEXT(AF$4,"MMMMYYYY"))&amp;$Z189,IF($W$1="Pesos CLP",S!$AD:$AD,S!$AO:$AO)),0)</f>
        <v>0</v>
      </c>
      <c r="AG189" s="19">
        <f>IF(OR($I189="REAL",$I189="INCURRIDO"),SUMIF(S!$O:$O,$I189&amp;$O189&amp;$Q189&amp;UPPER(TEXT(AG$4,"MMMMYYYY"))&amp;$Z189,IF($W$1="Pesos CLP",S!$AD:$AD,S!$AO:$AO)),0)</f>
        <v>0</v>
      </c>
      <c r="AH189" s="19">
        <f>IF(OR($I189="REAL",$I189="INCURRIDO"),SUMIF(S!$O:$O,$I189&amp;$O189&amp;$Q189&amp;UPPER(TEXT(AH$4,"MMMMYYYY"))&amp;$Z189,IF($W$1="Pesos CLP",S!$AD:$AD,S!$AO:$AO)),0)</f>
        <v>0</v>
      </c>
      <c r="AI189" s="19">
        <f>IF(OR($I189="REAL",$I189="INCURRIDO"),SUMIF(S!$O:$O,$I189&amp;$O189&amp;$Q189&amp;UPPER(TEXT(AI$4,"MMMMYYYY"))&amp;$Z189,IF($W$1="Pesos CLP",S!$AD:$AD,S!$AO:$AO)),0)</f>
        <v>0</v>
      </c>
      <c r="AJ189" s="19">
        <f>IF(OR($I189="REAL",$I189="INCURRIDO"),SUMIF(S!$O:$O,$I189&amp;$O189&amp;$Q189&amp;UPPER(TEXT(AJ$4,"MMMMYYYY"))&amp;$Z189,IF($W$1="Pesos CLP",S!$AD:$AD,S!$AO:$AO)),0)</f>
        <v>0</v>
      </c>
      <c r="AK189" s="19">
        <f>IF(OR($I189="REAL",$I189="INCURRIDO"),SUMIF(S!$O:$O,$I189&amp;$O189&amp;$Q189&amp;UPPER(TEXT(AK$4,"MMMMYYYY"))&amp;$Z189,IF($W$1="Pesos CLP",S!$AD:$AD,S!$AO:$AO)),0)</f>
        <v>0</v>
      </c>
      <c r="AL189" s="19">
        <f>IF(OR($I189="REAL",$I189="INCURRIDO"),SUMIF(S!$O:$O,$I189&amp;$O189&amp;$Q189&amp;UPPER(TEXT(AL$4,"MMMMYYYY"))&amp;$Z189,IF($W$1="Pesos CLP",S!$AD:$AD,S!$AO:$AO)),0)</f>
        <v>0</v>
      </c>
      <c r="AM189" s="19">
        <f>IF(OR($I189="REAL",$I189="INCURRIDO"),SUMIF(S!$O:$O,$I189&amp;$O189&amp;$Q189&amp;UPPER(TEXT(AM$4,"MMMMYYYY"))&amp;$Z189,IF($W$1="Pesos CLP",S!$AD:$AD,S!$AO:$AO)),0)</f>
        <v>0</v>
      </c>
      <c r="AN189" s="19">
        <f>IF(OR($I189="REAL",$I189="INCURRIDO"),SUMIF(S!$O:$O,$I189&amp;$O189&amp;$Q189&amp;UPPER(TEXT(AN$4,"MMMMYYYY"))&amp;$Z189,IF($W$1="Pesos CLP",S!$AD:$AD,S!$AO:$AO)),0)</f>
        <v>0</v>
      </c>
      <c r="AO189" s="19">
        <f>IF(OR($I189="REAL",$I189="INCURRIDO"),SUMIF(S!$O:$O,$I189&amp;$O189&amp;$Q189&amp;UPPER(TEXT(AO$4,"MMMMYYYY"))&amp;$Z189,IF($W$1="Pesos CLP",S!$AD:$AD,S!$AO:$AO)),0)</f>
        <v>0</v>
      </c>
      <c r="AP189" s="19">
        <f>IF(OR($I189="REAL",$I189="INCURRIDO"),SUMIF(S!$O:$O,$I189&amp;$O189&amp;$Q189&amp;UPPER(TEXT(AP$4,"MMMMYYYY"))&amp;$Z189,IF($W$1="Pesos CLP",S!$AD:$AD,S!$AO:$AO)),0)</f>
        <v>0</v>
      </c>
      <c r="AQ189" s="19">
        <f>IF(OR($I189="REAL",$I189="INCURRIDO"),SUMIF(S!$O:$O,$I189&amp;$O189&amp;$Q189&amp;UPPER(TEXT(AQ$4,"MMMMYYYY"))&amp;$Z189,IF($W$1="Pesos CLP",S!$AD:$AD,S!$AO:$AO)),0)</f>
        <v>0</v>
      </c>
      <c r="AR189" s="19">
        <f>IF(OR($I189="REAL",$I189="INCURRIDO"),SUMIF(S!$O:$O,$I189&amp;$O189&amp;$Q189&amp;UPPER(TEXT(AR$4,"MMMMYYYY"))&amp;$Z189,IF($W$1="Pesos CLP",S!$AD:$AD,S!$AO:$AO)),0)</f>
        <v>0</v>
      </c>
      <c r="AS189" s="19">
        <f>IF(OR($I189="REAL",$I189="INCURRIDO"),SUMIF(S!$O:$O,$I189&amp;$O189&amp;$Q189&amp;UPPER(TEXT(AS$4,"MMMMYYYY"))&amp;$Z189,IF($W$1="Pesos CLP",S!$AD:$AD,S!$AO:$AO)),0)</f>
        <v>0</v>
      </c>
      <c r="AT189" s="19">
        <f>IF(OR($I189="REAL",$I189="INCURRIDO"),SUMIF(S!$O:$O,$I189&amp;$O189&amp;$Q189&amp;UPPER(TEXT(AT$4,"MMMMYYYY"))&amp;$Z189,IF($W$1="Pesos CLP",S!$AD:$AD,S!$AO:$AO)),0)</f>
        <v>0</v>
      </c>
      <c r="AU189" s="19">
        <f>IF(OR($I189="REAL",$I189="INCURRIDO"),SUMIF(S!$O:$O,$I189&amp;$O189&amp;$Q189&amp;UPPER(TEXT(AU$4,"MMMMYYYY"))&amp;$Z189,IF($W$1="Pesos CLP",S!$AD:$AD,S!$AO:$AO)),0)</f>
        <v>0</v>
      </c>
      <c r="AV189" s="19">
        <f>IF(OR($I189="REAL",$I189="INCURRIDO"),SUMIF(S!$O:$O,$I189&amp;$O189&amp;$Q189&amp;UPPER(TEXT(AV$4,"MMMMYYYY"))&amp;$Z189,IF($W$1="Pesos CLP",S!$AD:$AD,S!$AO:$AO)),0)</f>
        <v>0</v>
      </c>
      <c r="AW189" s="19">
        <f>IF(OR($I189="REAL",$I189="INCURRIDO"),SUMIF(S!$O:$O,$I189&amp;$O189&amp;$Q189&amp;UPPER(TEXT(AW$4,"MMMMYYYY"))&amp;$Z189,IF($W$1="Pesos CLP",S!$AD:$AD,S!$AO:$AO)),0)</f>
        <v>0</v>
      </c>
      <c r="AX189" s="19">
        <f>IF(OR($I189="REAL",$I189="INCURRIDO"),SUMIF(S!$O:$O,$I189&amp;$O189&amp;$Q189&amp;UPPER(TEXT(AX$4,"MMMMYYYY"))&amp;$Z189,IF($W$1="Pesos CLP",S!$AD:$AD,S!$AO:$AO)),0)</f>
        <v>0</v>
      </c>
      <c r="AY189" s="19">
        <f>IF(OR($I189="REAL",$I189="INCURRIDO"),SUMIF(S!$O:$O,$I189&amp;$O189&amp;$Q189&amp;UPPER(TEXT(AY$4,"MMMMYYYY"))&amp;$Z189,IF($W$1="Pesos CLP",S!$AD:$AD,S!$AO:$AO)),0)</f>
        <v>0</v>
      </c>
      <c r="AZ189" s="19">
        <f>IF(OR($I189="REAL",$I189="INCURRIDO"),SUMIF(S!$O:$O,$I189&amp;$O189&amp;$Q189&amp;UPPER(TEXT(AZ$4,"MMMMYYYY"))&amp;$Z189,IF($W$1="Pesos CLP",S!$AD:$AD,S!$AO:$AO)),0)</f>
        <v>0</v>
      </c>
      <c r="BA189" s="19">
        <f>IF(OR($I189="REAL",$I189="INCURRIDO"),SUMIF(S!$O:$O,$I189&amp;$O189&amp;$Q189&amp;UPPER(TEXT(BA$4,"MMMMYYYY"))&amp;$Z189,IF($W$1="Pesos CLP",S!$AD:$AD,S!$AO:$AO)),0)</f>
        <v>0</v>
      </c>
      <c r="BB189" s="19">
        <f>IF(OR($I189="REAL",$I189="INCURRIDO"),SUMIF(S!$O:$O,$I189&amp;$O189&amp;$Q189&amp;UPPER(TEXT(BB$4,"MMMMYYYY"))&amp;$Z189,IF($W$1="Pesos CLP",S!$AD:$AD,S!$AO:$AO)),0)</f>
        <v>0</v>
      </c>
      <c r="BC189" s="19">
        <f>IF(OR($I189="REAL",$I189="INCURRIDO"),SUMIF(S!$O:$O,$I189&amp;$O189&amp;$Q189&amp;UPPER(TEXT(BC$4,"MMMMYYYY"))&amp;$Z189,IF($W$1="Pesos CLP",S!$AD:$AD,S!$AO:$AO)),0)</f>
        <v>0</v>
      </c>
      <c r="BD189" s="19">
        <f>IF(OR($I189="REAL",$I189="INCURRIDO"),SUMIF(S!$O:$O,$I189&amp;$O189&amp;$Q189&amp;UPPER(TEXT(BD$4,"MMMMYYYY"))&amp;$Z189,IF($W$1="Pesos CLP",S!$AD:$AD,S!$AO:$AO)),0)</f>
        <v>0</v>
      </c>
      <c r="BE189" s="19">
        <f>IF(OR($I189="REAL",$I189="INCURRIDO"),SUMIF(S!$O:$O,$I189&amp;$O189&amp;$Q189&amp;UPPER(TEXT(BE$4,"MMMMYYYY"))&amp;$Z189,IF($W$1="Pesos CLP",S!$AD:$AD,S!$AO:$AO)),0)</f>
        <v>0</v>
      </c>
      <c r="BF189" s="19">
        <f>IF(OR($I189="REAL",$I189="INCURRIDO"),SUMIF(S!$O:$O,$I189&amp;$O189&amp;$Q189&amp;UPPER(TEXT(BF$4,"MMMMYYYY"))&amp;$Z189,IF($W$1="Pesos CLP",S!$AD:$AD,S!$AO:$AO)),0)</f>
        <v>0</v>
      </c>
      <c r="BG189" s="19">
        <f>IF(OR($I189="REAL",$I189="INCURRIDO"),SUMIF(S!$O:$O,$I189&amp;$O189&amp;$Q189&amp;UPPER(TEXT(BG$4,"MMMMYYYY"))&amp;$Z189,IF($W$1="Pesos CLP",S!$AD:$AD,S!$AO:$AO)),0)</f>
        <v>0</v>
      </c>
      <c r="BH189" s="19">
        <f>IF(OR($I189="REAL",$I189="INCURRIDO"),SUMIF(S!$O:$O,$I189&amp;$O189&amp;$Q189&amp;UPPER(TEXT(BH$4,"MMMMYYYY"))&amp;$Z189,IF($W$1="Pesos CLP",S!$AD:$AD,S!$AO:$AO)),0)</f>
        <v>0</v>
      </c>
      <c r="BI189" s="19">
        <f>IF(OR($I189="REAL",$I189="INCURRIDO"),SUMIF(S!$O:$O,$I189&amp;$O189&amp;$Q189&amp;UPPER(TEXT(BI$4,"MMMMYYYY"))&amp;$Z189,IF($W$1="Pesos CLP",S!$AD:$AD,S!$AO:$AO)),0)</f>
        <v>0</v>
      </c>
      <c r="BJ189" s="19">
        <f>IF(OR($I189="REAL",$I189="INCURRIDO"),SUMIF(S!$O:$O,$I189&amp;$O189&amp;$Q189&amp;UPPER(TEXT(BJ$4,"MMMMYYYY"))&amp;$Z189,IF($W$1="Pesos CLP",S!$AD:$AD,S!$AO:$AO)),0)</f>
        <v>0</v>
      </c>
      <c r="BK189" s="19">
        <f>IF(OR($I189="REAL",$I189="INCURRIDO"),SUMIF(S!$O:$O,$I189&amp;$O189&amp;$Q189&amp;UPPER(TEXT(BK$4,"MMMMYYYY"))&amp;$Z189,IF($W$1="Pesos CLP",S!$AD:$AD,S!$AO:$AO)),0)</f>
        <v>0</v>
      </c>
      <c r="BL189" s="19">
        <f>IF(OR($I189="REAL",$I189="INCURRIDO"),SUMIF(S!$O:$O,$I189&amp;$O189&amp;$Q189&amp;UPPER(TEXT(BL$4,"MMMMYYYY"))&amp;$Z189,IF($W$1="Pesos CLP",S!$AD:$AD,S!$AO:$AO)),0)</f>
        <v>0</v>
      </c>
      <c r="BM189" s="19">
        <f>IF(OR($I189="REAL",$I189="INCURRIDO"),SUMIF(S!$O:$O,$I189&amp;$O189&amp;$Q189&amp;UPPER(TEXT(BM$4,"MMMMYYYY"))&amp;$Z189,IF($W$1="Pesos CLP",S!$AD:$AD,S!$AO:$AO)),0)</f>
        <v>0</v>
      </c>
      <c r="BN189" s="19">
        <f>IF(OR($I189="REAL",$I189="INCURRIDO"),SUMIF(S!$O:$O,$I189&amp;$O189&amp;$Q189&amp;UPPER(TEXT(BN$4,"MMMMYYYY"))&amp;$Z189,IF($W$1="Pesos CLP",S!$AD:$AD,S!$AO:$AO)),0)</f>
        <v>0</v>
      </c>
      <c r="BO189" s="19">
        <f>IF(OR($I189="REAL",$I189="INCURRIDO"),SUMIF(S!$O:$O,$I189&amp;$O189&amp;$Q189&amp;UPPER(TEXT(BO$4,"MMMMYYYY"))&amp;$Z189,IF($W$1="Pesos CLP",S!$AD:$AD,S!$AO:$AO)),0)</f>
        <v>0</v>
      </c>
      <c r="BP189" s="19">
        <f>IF(OR($I189="REAL",$I189="INCURRIDO"),SUMIF(S!$O:$O,$I189&amp;$O189&amp;$Q189&amp;UPPER(TEXT(BP$4,"MMMMYYYY"))&amp;$Z189,IF($W$1="Pesos CLP",S!$AD:$AD,S!$AO:$AO)),0)</f>
        <v>0</v>
      </c>
      <c r="BQ189" s="19">
        <f>IF(OR($I189="REAL",$I189="INCURRIDO"),SUMIF(S!$O:$O,$I189&amp;$O189&amp;$Q189&amp;UPPER(TEXT(BQ$4,"MMMMYYYY"))&amp;$Z189,IF($W$1="Pesos CLP",S!$AD:$AD,S!$AO:$AO)),0)</f>
        <v>0</v>
      </c>
      <c r="BR189" s="19">
        <f>IF(OR($I189="REAL",$I189="INCURRIDO"),SUMIF(S!$O:$O,$I189&amp;$O189&amp;$Q189&amp;UPPER(TEXT(BR$4,"MMMMYYYY"))&amp;$Z189,IF($W$1="Pesos CLP",S!$AD:$AD,S!$AO:$AO)),0)</f>
        <v>0</v>
      </c>
      <c r="BS189" s="19">
        <f>IF(OR($I189="REAL",$I189="INCURRIDO"),SUMIF(S!$O:$O,$I189&amp;$O189&amp;$Q189&amp;UPPER(TEXT(BS$4,"MMMMYYYY"))&amp;$Z189,IF($W$1="Pesos CLP",S!$AD:$AD,S!$AO:$AO)),0)</f>
        <v>0</v>
      </c>
      <c r="BT189" s="19">
        <f>IF(OR($I189="REAL",$I189="INCURRIDO"),SUMIF(S!$O:$O,$I189&amp;$O189&amp;$Q189&amp;UPPER(TEXT(BT$4,"MMMMYYYY"))&amp;$Z189,IF($W$1="Pesos CLP",S!$AD:$AD,S!$AO:$AO)),0)</f>
        <v>0</v>
      </c>
      <c r="BU189" s="19">
        <f>IF(OR($I189="REAL",$I189="INCURRIDO"),SUMIF(S!$O:$O,$I189&amp;$O189&amp;$Q189&amp;UPPER(TEXT(BU$4,"MMMMYYYY"))&amp;$Z189,IF($W$1="Pesos CLP",S!$AD:$AD,S!$AO:$AO)),0)</f>
        <v>0</v>
      </c>
      <c r="BV189" s="19">
        <f>IF(OR($I189="REAL",$I189="INCURRIDO"),SUMIF(S!$O:$O,$I189&amp;$O189&amp;$Q189&amp;UPPER(TEXT(BV$4,"MMMMYYYY"))&amp;$Z189,IF($W$1="Pesos CLP",S!$AD:$AD,S!$AO:$AO)),0)</f>
        <v>0</v>
      </c>
      <c r="BW189" s="19">
        <f>IF(OR($I189="REAL",$I189="INCURRIDO"),SUMIF(S!$O:$O,$I189&amp;$O189&amp;$Q189&amp;UPPER(TEXT(BW$4,"MMMMYYYY"))&amp;$Z189,IF($W$1="Pesos CLP",S!$AD:$AD,S!$AO:$AO)),0)</f>
        <v>0</v>
      </c>
      <c r="BX189" s="19">
        <f>IF(OR($I189="REAL",$I189="INCURRIDO"),SUMIF(S!$O:$O,$I189&amp;$O189&amp;$Q189&amp;UPPER(TEXT(BX$4,"MMMMYYYY"))&amp;$Z189,IF($W$1="Pesos CLP",S!$AD:$AD,S!$AO:$AO)),0)</f>
        <v>0</v>
      </c>
      <c r="BY189" s="19">
        <f>IF(OR($I189="REAL",$I189="INCURRIDO"),SUMIF(S!$O:$O,$I189&amp;$O189&amp;$Q189&amp;UPPER(TEXT(BY$4,"MMMMYYYY"))&amp;$Z189,IF($W$1="Pesos CLP",S!$AD:$AD,S!$AO:$AO)),0)</f>
        <v>0</v>
      </c>
      <c r="BZ189" s="19">
        <f>IF(OR($I189="REAL",$I189="INCURRIDO"),SUMIF(S!$O:$O,$I189&amp;$O189&amp;$Q189&amp;UPPER(TEXT(BZ$4,"MMMMYYYY"))&amp;$Z189,IF($W$1="Pesos CLP",S!$AD:$AD,S!$AO:$AO)),0)</f>
        <v>0</v>
      </c>
      <c r="CA189" s="19">
        <f>IF(OR($I189="REAL",$I189="INCURRIDO"),SUMIF(S!$O:$O,$I189&amp;$O189&amp;$Q189&amp;UPPER(TEXT(CA$4,"MMMMYYYY"))&amp;$Z189,IF($W$1="Pesos CLP",S!$AD:$AD,S!$AO:$AO)),0)</f>
        <v>0</v>
      </c>
      <c r="CB189" s="19">
        <f>IF(OR($I189="REAL",$I189="INCURRIDO"),SUMIF(S!$O:$O,$I189&amp;$O189&amp;$Q189&amp;UPPER(TEXT(CB$4,"MMMMYYYY"))&amp;$Z189,IF($W$1="Pesos CLP",S!$AD:$AD,S!$AO:$AO)),0)</f>
        <v>0</v>
      </c>
      <c r="CC189" s="19">
        <f>IF(OR($I189="REAL",$I189="INCURRIDO"),SUMIF(S!$O:$O,$I189&amp;$O189&amp;$Q189&amp;UPPER(TEXT(CC$4,"MMMMYYYY"))&amp;$Z189,IF($W$1="Pesos CLP",S!$AD:$AD,S!$AO:$AO)),0)</f>
        <v>0</v>
      </c>
      <c r="CD189" s="19">
        <f>IF(OR($I189="REAL",$I189="INCURRIDO"),SUMIF(S!$O:$O,$I189&amp;$O189&amp;$Q189&amp;UPPER(TEXT(CD$4,"MMMMYYYY"))&amp;$Z189,IF($W$1="Pesos CLP",S!$AD:$AD,S!$AO:$AO)),0)</f>
        <v>0</v>
      </c>
      <c r="CE189" s="19">
        <f>IF(OR($I189="REAL",$I189="INCURRIDO"),SUMIF(S!$O:$O,$I189&amp;$O189&amp;$Q189&amp;UPPER(TEXT(CE$4,"MMMMYYYY"))&amp;$Z189,IF($W$1="Pesos CLP",S!$AD:$AD,S!$AO:$AO)),0)</f>
        <v>0</v>
      </c>
      <c r="CF189" s="19">
        <f>IF(OR($I189="REAL",$I189="INCURRIDO"),SUMIF(S!$O:$O,$I189&amp;$O189&amp;$Q189&amp;UPPER(TEXT(CF$4,"MMMMYYYY"))&amp;$Z189,IF($W$1="Pesos CLP",S!$AD:$AD,S!$AO:$AO)),0)</f>
        <v>0</v>
      </c>
      <c r="CG189" s="19">
        <f>IF(OR($I189="REAL",$I189="INCURRIDO"),SUMIF(S!$O:$O,$I189&amp;$O189&amp;$Q189&amp;UPPER(TEXT(CG$4,"MMMMYYYY"))&amp;$Z189,IF($W$1="Pesos CLP",S!$AD:$AD,S!$AO:$AO)),0)</f>
        <v>0</v>
      </c>
      <c r="CH189" s="19">
        <f>IF(OR($I189="REAL",$I189="INCURRIDO"),SUMIF(S!$O:$O,$I189&amp;$O189&amp;$Q189&amp;UPPER(TEXT(CH$4,"MMMMYYYY"))&amp;$Z189,IF($W$1="Pesos CLP",S!$AD:$AD,S!$AO:$AO)),0)</f>
        <v>0</v>
      </c>
      <c r="CI189" s="19">
        <f>IF(OR($I189="REAL",$I189="INCURRIDO"),SUMIF(S!$O:$O,$I189&amp;$O189&amp;$Q189&amp;UPPER(TEXT(CI$4,"MMMMYYYY"))&amp;$Z189,IF($W$1="Pesos CLP",S!$AD:$AD,S!$AO:$AO)),0)</f>
        <v>0</v>
      </c>
      <c r="CJ189" s="19">
        <f>IF(OR($I189="REAL",$I189="INCURRIDO"),SUMIF(S!$O:$O,$I189&amp;$O189&amp;$Q189&amp;UPPER(TEXT(CJ$4,"MMMMYYYY"))&amp;$Z189,IF($W$1="Pesos CLP",S!$AD:$AD,S!$AO:$AO)),0)</f>
        <v>0</v>
      </c>
      <c r="CK189" s="378">
        <f t="shared" si="167"/>
        <v>0</v>
      </c>
      <c r="CL189" s="378">
        <f t="shared" si="167"/>
        <v>0</v>
      </c>
      <c r="CM189" s="378">
        <f t="shared" si="167"/>
        <v>0</v>
      </c>
      <c r="CN189" s="378">
        <f t="shared" si="167"/>
        <v>0</v>
      </c>
      <c r="CO189" s="378">
        <f t="shared" si="167"/>
        <v>0</v>
      </c>
      <c r="CP189" s="378">
        <f t="shared" si="167"/>
        <v>0</v>
      </c>
      <c r="CQ189" s="378">
        <f t="shared" si="167"/>
        <v>0</v>
      </c>
      <c r="CR189" s="378">
        <f t="shared" si="167"/>
        <v>0</v>
      </c>
      <c r="CS189" s="378">
        <f t="shared" si="168"/>
        <v>0</v>
      </c>
      <c r="CT189" s="378">
        <f t="shared" si="168"/>
        <v>0</v>
      </c>
      <c r="CU189" s="378">
        <f t="shared" si="168"/>
        <v>0</v>
      </c>
      <c r="CV189" s="378">
        <f t="shared" si="168"/>
        <v>0</v>
      </c>
      <c r="CW189" s="378">
        <f t="shared" si="168"/>
        <v>0</v>
      </c>
      <c r="CX189" s="378">
        <f t="shared" si="168"/>
        <v>0</v>
      </c>
      <c r="CY189" s="378">
        <f t="shared" si="168"/>
        <v>0</v>
      </c>
      <c r="CZ189" s="378">
        <f t="shared" si="168"/>
        <v>0</v>
      </c>
      <c r="DA189" s="378">
        <f t="shared" si="168"/>
        <v>0</v>
      </c>
      <c r="DB189" s="378">
        <f t="shared" si="168"/>
        <v>0</v>
      </c>
      <c r="DC189" s="378">
        <f t="shared" si="169"/>
        <v>0</v>
      </c>
      <c r="DD189" s="378">
        <f t="shared" si="169"/>
        <v>0</v>
      </c>
      <c r="DE189" s="378">
        <f t="shared" si="169"/>
        <v>0</v>
      </c>
      <c r="DF189" s="378">
        <f t="shared" si="169"/>
        <v>0</v>
      </c>
      <c r="DG189" s="378">
        <f t="shared" si="169"/>
        <v>0</v>
      </c>
      <c r="DH189" s="378">
        <f t="shared" si="169"/>
        <v>0</v>
      </c>
      <c r="DI189" s="378">
        <f t="shared" si="169"/>
        <v>0</v>
      </c>
      <c r="DJ189" s="378">
        <f t="shared" si="169"/>
        <v>0</v>
      </c>
      <c r="DK189" s="378">
        <f t="shared" si="169"/>
        <v>0</v>
      </c>
      <c r="DL189" s="378">
        <f t="shared" si="169"/>
        <v>0</v>
      </c>
      <c r="DM189" s="378">
        <f t="shared" si="170"/>
        <v>0</v>
      </c>
      <c r="DN189" s="378">
        <f t="shared" si="170"/>
        <v>0</v>
      </c>
      <c r="DO189" s="378">
        <f t="shared" si="170"/>
        <v>0</v>
      </c>
      <c r="DP189" s="378">
        <f t="shared" si="170"/>
        <v>0</v>
      </c>
      <c r="DQ189" s="378">
        <f t="shared" si="170"/>
        <v>0</v>
      </c>
      <c r="DR189" s="378">
        <f t="shared" si="170"/>
        <v>0</v>
      </c>
      <c r="DS189" s="378">
        <f t="shared" si="170"/>
        <v>0</v>
      </c>
      <c r="DT189" s="378">
        <f t="shared" si="170"/>
        <v>0</v>
      </c>
      <c r="DU189" s="378">
        <f t="shared" si="170"/>
        <v>0</v>
      </c>
      <c r="DV189" s="378">
        <f t="shared" si="170"/>
        <v>0</v>
      </c>
      <c r="DW189" s="378">
        <f t="shared" si="171"/>
        <v>0</v>
      </c>
      <c r="DX189" s="378">
        <f t="shared" si="171"/>
        <v>0</v>
      </c>
      <c r="DY189" s="378">
        <f t="shared" si="171"/>
        <v>0</v>
      </c>
      <c r="DZ189" s="378">
        <f t="shared" si="171"/>
        <v>0</v>
      </c>
      <c r="EA189" s="378">
        <f t="shared" si="171"/>
        <v>0</v>
      </c>
      <c r="EB189" s="378">
        <f t="shared" si="171"/>
        <v>0</v>
      </c>
      <c r="EC189" s="378">
        <f t="shared" si="171"/>
        <v>0</v>
      </c>
      <c r="ED189" s="378">
        <f t="shared" si="171"/>
        <v>0</v>
      </c>
      <c r="EE189" s="378">
        <f t="shared" si="171"/>
        <v>0</v>
      </c>
      <c r="EF189" s="378">
        <f t="shared" si="171"/>
        <v>0</v>
      </c>
      <c r="EG189" s="378">
        <f t="shared" si="172"/>
        <v>0</v>
      </c>
      <c r="EH189" s="378">
        <f t="shared" si="172"/>
        <v>0</v>
      </c>
      <c r="EI189" s="378">
        <f t="shared" si="172"/>
        <v>0</v>
      </c>
      <c r="EJ189" s="378">
        <f t="shared" si="172"/>
        <v>0</v>
      </c>
      <c r="EK189" s="378">
        <f t="shared" si="172"/>
        <v>0</v>
      </c>
      <c r="EL189" s="378">
        <f t="shared" si="172"/>
        <v>0</v>
      </c>
      <c r="EM189" s="378">
        <f t="shared" si="172"/>
        <v>0</v>
      </c>
      <c r="EN189" s="378">
        <f t="shared" si="172"/>
        <v>0</v>
      </c>
      <c r="EO189" s="378">
        <f t="shared" si="172"/>
        <v>0</v>
      </c>
      <c r="EP189" s="378">
        <f t="shared" si="172"/>
        <v>0</v>
      </c>
      <c r="EQ189" s="378">
        <f t="shared" si="172"/>
        <v>0</v>
      </c>
    </row>
    <row r="190" spans="1:147" s="245" customFormat="1" x14ac:dyDescent="0.3">
      <c r="A190" s="368"/>
      <c r="B190" s="368"/>
      <c r="C190" s="368"/>
      <c r="D190" s="368">
        <f t="shared" si="136"/>
        <v>1.0658056259248334</v>
      </c>
      <c r="E190" s="368" t="str">
        <f>VLOOKUP(TEXT(Z190,0),'G2'!B:D,3,0)</f>
        <v>ME</v>
      </c>
      <c r="F190" s="816">
        <f t="shared" si="135"/>
        <v>0</v>
      </c>
      <c r="G190" s="755">
        <f t="shared" si="137"/>
        <v>0</v>
      </c>
      <c r="H190" s="756" t="s">
        <v>1190</v>
      </c>
      <c r="I190" s="370" t="s">
        <v>93</v>
      </c>
      <c r="J190" s="370" t="s">
        <v>22</v>
      </c>
      <c r="K190" s="368">
        <v>510614</v>
      </c>
      <c r="L190" s="368" t="s">
        <v>619</v>
      </c>
      <c r="M190" s="369"/>
      <c r="N190" s="370" t="s">
        <v>1089</v>
      </c>
      <c r="O190" s="370" t="s">
        <v>631</v>
      </c>
      <c r="P190" s="643" t="s">
        <v>1167</v>
      </c>
      <c r="Q190" s="370" t="s">
        <v>695</v>
      </c>
      <c r="R190" s="370" t="s">
        <v>632</v>
      </c>
      <c r="S190" s="376">
        <v>25</v>
      </c>
      <c r="T190" s="678">
        <v>46113</v>
      </c>
      <c r="U190" s="678">
        <v>46142</v>
      </c>
      <c r="V190" s="373">
        <v>1</v>
      </c>
      <c r="W190" s="374">
        <v>85556.480815490082</v>
      </c>
      <c r="X190" s="17" cm="1">
        <f t="array" ref="X190">+IF($W$1="Pesos CLP",W190,W190/TC)*MB_24A25</f>
        <v>97.549065567620246</v>
      </c>
      <c r="Y190" s="18">
        <f t="shared" si="166"/>
        <v>2438.7266391905064</v>
      </c>
      <c r="Z190">
        <v>91243530</v>
      </c>
      <c r="AA190" s="19">
        <f>IF(OR($I190="REAL",$I190="INCURRIDO"),SUMIF(S!$O:$O,$I190&amp;$O190&amp;$Q190&amp;UPPER(TEXT(AA$4,"MMMMYYYY"))&amp;$Z190,IF($W$1="Pesos CLP",S!$AD:$AD,S!$AO:$AO)),0)</f>
        <v>0</v>
      </c>
      <c r="AB190" s="19">
        <f>IF(OR($I190="REAL",$I190="INCURRIDO"),SUMIF(S!$O:$O,$I190&amp;$O190&amp;$Q190&amp;UPPER(TEXT(AB$4,"MMMMYYYY"))&amp;$Z190,IF($W$1="Pesos CLP",S!$AD:$AD,S!$AO:$AO)),0)</f>
        <v>0</v>
      </c>
      <c r="AC190" s="19">
        <f>IF(OR($I190="REAL",$I190="INCURRIDO"),SUMIF(S!$O:$O,$I190&amp;$O190&amp;$Q190&amp;UPPER(TEXT(AC$4,"MMMMYYYY"))&amp;$Z190,IF($W$1="Pesos CLP",S!$AD:$AD,S!$AO:$AO)),0)</f>
        <v>0</v>
      </c>
      <c r="AD190" s="19">
        <f>IF(OR($I190="REAL",$I190="INCURRIDO"),SUMIF(S!$O:$O,$I190&amp;$O190&amp;$Q190&amp;UPPER(TEXT(AD$4,"MMMMYYYY"))&amp;$Z190,IF($W$1="Pesos CLP",S!$AD:$AD,S!$AO:$AO)),0)</f>
        <v>0</v>
      </c>
      <c r="AE190" s="19">
        <f>IF(OR($I190="REAL",$I190="INCURRIDO"),SUMIF(S!$O:$O,$I190&amp;$O190&amp;$Q190&amp;UPPER(TEXT(AE$4,"MMMMYYYY"))&amp;$Z190,IF($W$1="Pesos CLP",S!$AD:$AD,S!$AO:$AO)),0)</f>
        <v>0</v>
      </c>
      <c r="AF190" s="19">
        <f>IF(OR($I190="REAL",$I190="INCURRIDO"),SUMIF(S!$O:$O,$I190&amp;$O190&amp;$Q190&amp;UPPER(TEXT(AF$4,"MMMMYYYY"))&amp;$Z190,IF($W$1="Pesos CLP",S!$AD:$AD,S!$AO:$AO)),0)</f>
        <v>0</v>
      </c>
      <c r="AG190" s="19">
        <f>IF(OR($I190="REAL",$I190="INCURRIDO"),SUMIF(S!$O:$O,$I190&amp;$O190&amp;$Q190&amp;UPPER(TEXT(AG$4,"MMMMYYYY"))&amp;$Z190,IF($W$1="Pesos CLP",S!$AD:$AD,S!$AO:$AO)),0)</f>
        <v>0</v>
      </c>
      <c r="AH190" s="19">
        <f>IF(OR($I190="REAL",$I190="INCURRIDO"),SUMIF(S!$O:$O,$I190&amp;$O190&amp;$Q190&amp;UPPER(TEXT(AH$4,"MMMMYYYY"))&amp;$Z190,IF($W$1="Pesos CLP",S!$AD:$AD,S!$AO:$AO)),0)</f>
        <v>0</v>
      </c>
      <c r="AI190" s="19">
        <f>IF(OR($I190="REAL",$I190="INCURRIDO"),SUMIF(S!$O:$O,$I190&amp;$O190&amp;$Q190&amp;UPPER(TEXT(AI$4,"MMMMYYYY"))&amp;$Z190,IF($W$1="Pesos CLP",S!$AD:$AD,S!$AO:$AO)),0)</f>
        <v>0</v>
      </c>
      <c r="AJ190" s="19">
        <f>IF(OR($I190="REAL",$I190="INCURRIDO"),SUMIF(S!$O:$O,$I190&amp;$O190&amp;$Q190&amp;UPPER(TEXT(AJ$4,"MMMMYYYY"))&amp;$Z190,IF($W$1="Pesos CLP",S!$AD:$AD,S!$AO:$AO)),0)</f>
        <v>0</v>
      </c>
      <c r="AK190" s="19">
        <f>IF(OR($I190="REAL",$I190="INCURRIDO"),SUMIF(S!$O:$O,$I190&amp;$O190&amp;$Q190&amp;UPPER(TEXT(AK$4,"MMMMYYYY"))&amp;$Z190,IF($W$1="Pesos CLP",S!$AD:$AD,S!$AO:$AO)),0)</f>
        <v>0</v>
      </c>
      <c r="AL190" s="19">
        <f>IF(OR($I190="REAL",$I190="INCURRIDO"),SUMIF(S!$O:$O,$I190&amp;$O190&amp;$Q190&amp;UPPER(TEXT(AL$4,"MMMMYYYY"))&amp;$Z190,IF($W$1="Pesos CLP",S!$AD:$AD,S!$AO:$AO)),0)</f>
        <v>0</v>
      </c>
      <c r="AM190" s="19">
        <f>IF(OR($I190="REAL",$I190="INCURRIDO"),SUMIF(S!$O:$O,$I190&amp;$O190&amp;$Q190&amp;UPPER(TEXT(AM$4,"MMMMYYYY"))&amp;$Z190,IF($W$1="Pesos CLP",S!$AD:$AD,S!$AO:$AO)),0)</f>
        <v>0</v>
      </c>
      <c r="AN190" s="19">
        <f>IF(OR($I190="REAL",$I190="INCURRIDO"),SUMIF(S!$O:$O,$I190&amp;$O190&amp;$Q190&amp;UPPER(TEXT(AN$4,"MMMMYYYY"))&amp;$Z190,IF($W$1="Pesos CLP",S!$AD:$AD,S!$AO:$AO)),0)</f>
        <v>0</v>
      </c>
      <c r="AO190" s="19">
        <f>IF(OR($I190="REAL",$I190="INCURRIDO"),SUMIF(S!$O:$O,$I190&amp;$O190&amp;$Q190&amp;UPPER(TEXT(AO$4,"MMMMYYYY"))&amp;$Z190,IF($W$1="Pesos CLP",S!$AD:$AD,S!$AO:$AO)),0)</f>
        <v>0</v>
      </c>
      <c r="AP190" s="19">
        <f>IF(OR($I190="REAL",$I190="INCURRIDO"),SUMIF(S!$O:$O,$I190&amp;$O190&amp;$Q190&amp;UPPER(TEXT(AP$4,"MMMMYYYY"))&amp;$Z190,IF($W$1="Pesos CLP",S!$AD:$AD,S!$AO:$AO)),0)</f>
        <v>0</v>
      </c>
      <c r="AQ190" s="19">
        <f>IF(OR($I190="REAL",$I190="INCURRIDO"),SUMIF(S!$O:$O,$I190&amp;$O190&amp;$Q190&amp;UPPER(TEXT(AQ$4,"MMMMYYYY"))&amp;$Z190,IF($W$1="Pesos CLP",S!$AD:$AD,S!$AO:$AO)),0)</f>
        <v>0</v>
      </c>
      <c r="AR190" s="19">
        <f>IF(OR($I190="REAL",$I190="INCURRIDO"),SUMIF(S!$O:$O,$I190&amp;$O190&amp;$Q190&amp;UPPER(TEXT(AR$4,"MMMMYYYY"))&amp;$Z190,IF($W$1="Pesos CLP",S!$AD:$AD,S!$AO:$AO)),0)</f>
        <v>0</v>
      </c>
      <c r="AS190" s="19">
        <f>IF(OR($I190="REAL",$I190="INCURRIDO"),SUMIF(S!$O:$O,$I190&amp;$O190&amp;$Q190&amp;UPPER(TEXT(AS$4,"MMMMYYYY"))&amp;$Z190,IF($W$1="Pesos CLP",S!$AD:$AD,S!$AO:$AO)),0)</f>
        <v>0</v>
      </c>
      <c r="AT190" s="19">
        <f>IF(OR($I190="REAL",$I190="INCURRIDO"),SUMIF(S!$O:$O,$I190&amp;$O190&amp;$Q190&amp;UPPER(TEXT(AT$4,"MMMMYYYY"))&amp;$Z190,IF($W$1="Pesos CLP",S!$AD:$AD,S!$AO:$AO)),0)</f>
        <v>0</v>
      </c>
      <c r="AU190" s="19">
        <f>IF(OR($I190="REAL",$I190="INCURRIDO"),SUMIF(S!$O:$O,$I190&amp;$O190&amp;$Q190&amp;UPPER(TEXT(AU$4,"MMMMYYYY"))&amp;$Z190,IF($W$1="Pesos CLP",S!$AD:$AD,S!$AO:$AO)),0)</f>
        <v>0</v>
      </c>
      <c r="AV190" s="19">
        <f>IF(OR($I190="REAL",$I190="INCURRIDO"),SUMIF(S!$O:$O,$I190&amp;$O190&amp;$Q190&amp;UPPER(TEXT(AV$4,"MMMMYYYY"))&amp;$Z190,IF($W$1="Pesos CLP",S!$AD:$AD,S!$AO:$AO)),0)</f>
        <v>0</v>
      </c>
      <c r="AW190" s="19">
        <f>IF(OR($I190="REAL",$I190="INCURRIDO"),SUMIF(S!$O:$O,$I190&amp;$O190&amp;$Q190&amp;UPPER(TEXT(AW$4,"MMMMYYYY"))&amp;$Z190,IF($W$1="Pesos CLP",S!$AD:$AD,S!$AO:$AO)),0)</f>
        <v>0</v>
      </c>
      <c r="AX190" s="19">
        <f>IF(OR($I190="REAL",$I190="INCURRIDO"),SUMIF(S!$O:$O,$I190&amp;$O190&amp;$Q190&amp;UPPER(TEXT(AX$4,"MMMMYYYY"))&amp;$Z190,IF($W$1="Pesos CLP",S!$AD:$AD,S!$AO:$AO)),0)</f>
        <v>0</v>
      </c>
      <c r="AY190" s="19">
        <f>IF(OR($I190="REAL",$I190="INCURRIDO"),SUMIF(S!$O:$O,$I190&amp;$O190&amp;$Q190&amp;UPPER(TEXT(AY$4,"MMMMYYYY"))&amp;$Z190,IF($W$1="Pesos CLP",S!$AD:$AD,S!$AO:$AO)),0)</f>
        <v>0</v>
      </c>
      <c r="AZ190" s="19">
        <f>IF(OR($I190="REAL",$I190="INCURRIDO"),SUMIF(S!$O:$O,$I190&amp;$O190&amp;$Q190&amp;UPPER(TEXT(AZ$4,"MMMMYYYY"))&amp;$Z190,IF($W$1="Pesos CLP",S!$AD:$AD,S!$AO:$AO)),0)</f>
        <v>0</v>
      </c>
      <c r="BA190" s="19">
        <f>IF(OR($I190="REAL",$I190="INCURRIDO"),SUMIF(S!$O:$O,$I190&amp;$O190&amp;$Q190&amp;UPPER(TEXT(BA$4,"MMMMYYYY"))&amp;$Z190,IF($W$1="Pesos CLP",S!$AD:$AD,S!$AO:$AO)),0)</f>
        <v>0</v>
      </c>
      <c r="BB190" s="19">
        <f>IF(OR($I190="REAL",$I190="INCURRIDO"),SUMIF(S!$O:$O,$I190&amp;$O190&amp;$Q190&amp;UPPER(TEXT(BB$4,"MMMMYYYY"))&amp;$Z190,IF($W$1="Pesos CLP",S!$AD:$AD,S!$AO:$AO)),0)</f>
        <v>0</v>
      </c>
      <c r="BC190" s="19">
        <f>IF(OR($I190="REAL",$I190="INCURRIDO"),SUMIF(S!$O:$O,$I190&amp;$O190&amp;$Q190&amp;UPPER(TEXT(BC$4,"MMMMYYYY"))&amp;$Z190,IF($W$1="Pesos CLP",S!$AD:$AD,S!$AO:$AO)),0)</f>
        <v>0</v>
      </c>
      <c r="BD190" s="19">
        <f>IF(OR($I190="REAL",$I190="INCURRIDO"),SUMIF(S!$O:$O,$I190&amp;$O190&amp;$Q190&amp;UPPER(TEXT(BD$4,"MMMMYYYY"))&amp;$Z190,IF($W$1="Pesos CLP",S!$AD:$AD,S!$AO:$AO)),0)</f>
        <v>0</v>
      </c>
      <c r="BE190" s="19">
        <f>IF(OR($I190="REAL",$I190="INCURRIDO"),SUMIF(S!$O:$O,$I190&amp;$O190&amp;$Q190&amp;UPPER(TEXT(BE$4,"MMMMYYYY"))&amp;$Z190,IF($W$1="Pesos CLP",S!$AD:$AD,S!$AO:$AO)),0)</f>
        <v>0</v>
      </c>
      <c r="BF190" s="19">
        <f>IF(OR($I190="REAL",$I190="INCURRIDO"),SUMIF(S!$O:$O,$I190&amp;$O190&amp;$Q190&amp;UPPER(TEXT(BF$4,"MMMMYYYY"))&amp;$Z190,IF($W$1="Pesos CLP",S!$AD:$AD,S!$AO:$AO)),0)</f>
        <v>0</v>
      </c>
      <c r="BG190" s="19">
        <f>IF(OR($I190="REAL",$I190="INCURRIDO"),SUMIF(S!$O:$O,$I190&amp;$O190&amp;$Q190&amp;UPPER(TEXT(BG$4,"MMMMYYYY"))&amp;$Z190,IF($W$1="Pesos CLP",S!$AD:$AD,S!$AO:$AO)),0)</f>
        <v>0</v>
      </c>
      <c r="BH190" s="19">
        <f>IF(OR($I190="REAL",$I190="INCURRIDO"),SUMIF(S!$O:$O,$I190&amp;$O190&amp;$Q190&amp;UPPER(TEXT(BH$4,"MMMMYYYY"))&amp;$Z190,IF($W$1="Pesos CLP",S!$AD:$AD,S!$AO:$AO)),0)</f>
        <v>0</v>
      </c>
      <c r="BI190" s="19">
        <f>IF(OR($I190="REAL",$I190="INCURRIDO"),SUMIF(S!$O:$O,$I190&amp;$O190&amp;$Q190&amp;UPPER(TEXT(BI$4,"MMMMYYYY"))&amp;$Z190,IF($W$1="Pesos CLP",S!$AD:$AD,S!$AO:$AO)),0)</f>
        <v>0</v>
      </c>
      <c r="BJ190" s="19">
        <f>IF(OR($I190="REAL",$I190="INCURRIDO"),SUMIF(S!$O:$O,$I190&amp;$O190&amp;$Q190&amp;UPPER(TEXT(BJ$4,"MMMMYYYY"))&amp;$Z190,IF($W$1="Pesos CLP",S!$AD:$AD,S!$AO:$AO)),0)</f>
        <v>0</v>
      </c>
      <c r="BK190" s="19">
        <f>IF(OR($I190="REAL",$I190="INCURRIDO"),SUMIF(S!$O:$O,$I190&amp;$O190&amp;$Q190&amp;UPPER(TEXT(BK$4,"MMMMYYYY"))&amp;$Z190,IF($W$1="Pesos CLP",S!$AD:$AD,S!$AO:$AO)),0)</f>
        <v>0</v>
      </c>
      <c r="BL190" s="19">
        <f>IF(OR($I190="REAL",$I190="INCURRIDO"),SUMIF(S!$O:$O,$I190&amp;$O190&amp;$Q190&amp;UPPER(TEXT(BL$4,"MMMMYYYY"))&amp;$Z190,IF($W$1="Pesos CLP",S!$AD:$AD,S!$AO:$AO)),0)</f>
        <v>0</v>
      </c>
      <c r="BM190" s="19">
        <f>IF(OR($I190="REAL",$I190="INCURRIDO"),SUMIF(S!$O:$O,$I190&amp;$O190&amp;$Q190&amp;UPPER(TEXT(BM$4,"MMMMYYYY"))&amp;$Z190,IF($W$1="Pesos CLP",S!$AD:$AD,S!$AO:$AO)),0)</f>
        <v>0</v>
      </c>
      <c r="BN190" s="19">
        <f>IF(OR($I190="REAL",$I190="INCURRIDO"),SUMIF(S!$O:$O,$I190&amp;$O190&amp;$Q190&amp;UPPER(TEXT(BN$4,"MMMMYYYY"))&amp;$Z190,IF($W$1="Pesos CLP",S!$AD:$AD,S!$AO:$AO)),0)</f>
        <v>0</v>
      </c>
      <c r="BO190" s="19">
        <f>IF(OR($I190="REAL",$I190="INCURRIDO"),SUMIF(S!$O:$O,$I190&amp;$O190&amp;$Q190&amp;UPPER(TEXT(BO$4,"MMMMYYYY"))&amp;$Z190,IF($W$1="Pesos CLP",S!$AD:$AD,S!$AO:$AO)),0)</f>
        <v>0</v>
      </c>
      <c r="BP190" s="19">
        <f>IF(OR($I190="REAL",$I190="INCURRIDO"),SUMIF(S!$O:$O,$I190&amp;$O190&amp;$Q190&amp;UPPER(TEXT(BP$4,"MMMMYYYY"))&amp;$Z190,IF($W$1="Pesos CLP",S!$AD:$AD,S!$AO:$AO)),0)</f>
        <v>0</v>
      </c>
      <c r="BQ190" s="19">
        <f>IF(OR($I190="REAL",$I190="INCURRIDO"),SUMIF(S!$O:$O,$I190&amp;$O190&amp;$Q190&amp;UPPER(TEXT(BQ$4,"MMMMYYYY"))&amp;$Z190,IF($W$1="Pesos CLP",S!$AD:$AD,S!$AO:$AO)),0)</f>
        <v>0</v>
      </c>
      <c r="BR190" s="19">
        <f>IF(OR($I190="REAL",$I190="INCURRIDO"),SUMIF(S!$O:$O,$I190&amp;$O190&amp;$Q190&amp;UPPER(TEXT(BR$4,"MMMMYYYY"))&amp;$Z190,IF($W$1="Pesos CLP",S!$AD:$AD,S!$AO:$AO)),0)</f>
        <v>0</v>
      </c>
      <c r="BS190" s="19">
        <f>IF(OR($I190="REAL",$I190="INCURRIDO"),SUMIF(S!$O:$O,$I190&amp;$O190&amp;$Q190&amp;UPPER(TEXT(BS$4,"MMMMYYYY"))&amp;$Z190,IF($W$1="Pesos CLP",S!$AD:$AD,S!$AO:$AO)),0)</f>
        <v>0</v>
      </c>
      <c r="BT190" s="19">
        <f>IF(OR($I190="REAL",$I190="INCURRIDO"),SUMIF(S!$O:$O,$I190&amp;$O190&amp;$Q190&amp;UPPER(TEXT(BT$4,"MMMMYYYY"))&amp;$Z190,IF($W$1="Pesos CLP",S!$AD:$AD,S!$AO:$AO)),0)</f>
        <v>0</v>
      </c>
      <c r="BU190" s="19">
        <f>IF(OR($I190="REAL",$I190="INCURRIDO"),SUMIF(S!$O:$O,$I190&amp;$O190&amp;$Q190&amp;UPPER(TEXT(BU$4,"MMMMYYYY"))&amp;$Z190,IF($W$1="Pesos CLP",S!$AD:$AD,S!$AO:$AO)),0)</f>
        <v>0</v>
      </c>
      <c r="BV190" s="19">
        <f>IF(OR($I190="REAL",$I190="INCURRIDO"),SUMIF(S!$O:$O,$I190&amp;$O190&amp;$Q190&amp;UPPER(TEXT(BV$4,"MMMMYYYY"))&amp;$Z190,IF($W$1="Pesos CLP",S!$AD:$AD,S!$AO:$AO)),0)</f>
        <v>0</v>
      </c>
      <c r="BW190" s="19">
        <f>IF(OR($I190="REAL",$I190="INCURRIDO"),SUMIF(S!$O:$O,$I190&amp;$O190&amp;$Q190&amp;UPPER(TEXT(BW$4,"MMMMYYYY"))&amp;$Z190,IF($W$1="Pesos CLP",S!$AD:$AD,S!$AO:$AO)),0)</f>
        <v>0</v>
      </c>
      <c r="BX190" s="19">
        <f>IF(OR($I190="REAL",$I190="INCURRIDO"),SUMIF(S!$O:$O,$I190&amp;$O190&amp;$Q190&amp;UPPER(TEXT(BX$4,"MMMMYYYY"))&amp;$Z190,IF($W$1="Pesos CLP",S!$AD:$AD,S!$AO:$AO)),0)</f>
        <v>0</v>
      </c>
      <c r="BY190" s="19">
        <f>IF(OR($I190="REAL",$I190="INCURRIDO"),SUMIF(S!$O:$O,$I190&amp;$O190&amp;$Q190&amp;UPPER(TEXT(BY$4,"MMMMYYYY"))&amp;$Z190,IF($W$1="Pesos CLP",S!$AD:$AD,S!$AO:$AO)),0)</f>
        <v>0</v>
      </c>
      <c r="BZ190" s="19">
        <f>IF(OR($I190="REAL",$I190="INCURRIDO"),SUMIF(S!$O:$O,$I190&amp;$O190&amp;$Q190&amp;UPPER(TEXT(BZ$4,"MMMMYYYY"))&amp;$Z190,IF($W$1="Pesos CLP",S!$AD:$AD,S!$AO:$AO)),0)</f>
        <v>0</v>
      </c>
      <c r="CA190" s="19">
        <f>IF(OR($I190="REAL",$I190="INCURRIDO"),SUMIF(S!$O:$O,$I190&amp;$O190&amp;$Q190&amp;UPPER(TEXT(CA$4,"MMMMYYYY"))&amp;$Z190,IF($W$1="Pesos CLP",S!$AD:$AD,S!$AO:$AO)),0)</f>
        <v>0</v>
      </c>
      <c r="CB190" s="19">
        <f>IF(OR($I190="REAL",$I190="INCURRIDO"),SUMIF(S!$O:$O,$I190&amp;$O190&amp;$Q190&amp;UPPER(TEXT(CB$4,"MMMMYYYY"))&amp;$Z190,IF($W$1="Pesos CLP",S!$AD:$AD,S!$AO:$AO)),0)</f>
        <v>0</v>
      </c>
      <c r="CC190" s="19">
        <f>IF(OR($I190="REAL",$I190="INCURRIDO"),SUMIF(S!$O:$O,$I190&amp;$O190&amp;$Q190&amp;UPPER(TEXT(CC$4,"MMMMYYYY"))&amp;$Z190,IF($W$1="Pesos CLP",S!$AD:$AD,S!$AO:$AO)),0)</f>
        <v>0</v>
      </c>
      <c r="CD190" s="19">
        <f>IF(OR($I190="REAL",$I190="INCURRIDO"),SUMIF(S!$O:$O,$I190&amp;$O190&amp;$Q190&amp;UPPER(TEXT(CD$4,"MMMMYYYY"))&amp;$Z190,IF($W$1="Pesos CLP",S!$AD:$AD,S!$AO:$AO)),0)</f>
        <v>0</v>
      </c>
      <c r="CE190" s="19">
        <f>IF(OR($I190="REAL",$I190="INCURRIDO"),SUMIF(S!$O:$O,$I190&amp;$O190&amp;$Q190&amp;UPPER(TEXT(CE$4,"MMMMYYYY"))&amp;$Z190,IF($W$1="Pesos CLP",S!$AD:$AD,S!$AO:$AO)),0)</f>
        <v>0</v>
      </c>
      <c r="CF190" s="19">
        <f>IF(OR($I190="REAL",$I190="INCURRIDO"),SUMIF(S!$O:$O,$I190&amp;$O190&amp;$Q190&amp;UPPER(TEXT(CF$4,"MMMMYYYY"))&amp;$Z190,IF($W$1="Pesos CLP",S!$AD:$AD,S!$AO:$AO)),0)</f>
        <v>0</v>
      </c>
      <c r="CG190" s="19">
        <f>IF(OR($I190="REAL",$I190="INCURRIDO"),SUMIF(S!$O:$O,$I190&amp;$O190&amp;$Q190&amp;UPPER(TEXT(CG$4,"MMMMYYYY"))&amp;$Z190,IF($W$1="Pesos CLP",S!$AD:$AD,S!$AO:$AO)),0)</f>
        <v>0</v>
      </c>
      <c r="CH190" s="19">
        <f>IF(OR($I190="REAL",$I190="INCURRIDO"),SUMIF(S!$O:$O,$I190&amp;$O190&amp;$Q190&amp;UPPER(TEXT(CH$4,"MMMMYYYY"))&amp;$Z190,IF($W$1="Pesos CLP",S!$AD:$AD,S!$AO:$AO)),0)</f>
        <v>0</v>
      </c>
      <c r="CI190" s="19">
        <f>IF(OR($I190="REAL",$I190="INCURRIDO"),SUMIF(S!$O:$O,$I190&amp;$O190&amp;$Q190&amp;UPPER(TEXT(CI$4,"MMMMYYYY"))&amp;$Z190,IF($W$1="Pesos CLP",S!$AD:$AD,S!$AO:$AO)),0)</f>
        <v>0</v>
      </c>
      <c r="CJ190" s="19">
        <f>IF(OR($I190="REAL",$I190="INCURRIDO"),SUMIF(S!$O:$O,$I190&amp;$O190&amp;$Q190&amp;UPPER(TEXT(CJ$4,"MMMMYYYY"))&amp;$Z190,IF($W$1="Pesos CLP",S!$AD:$AD,S!$AO:$AO)),0)</f>
        <v>0</v>
      </c>
      <c r="CK190" s="378">
        <f t="shared" si="167"/>
        <v>0</v>
      </c>
      <c r="CL190" s="378">
        <f t="shared" si="167"/>
        <v>0</v>
      </c>
      <c r="CM190" s="378">
        <f t="shared" si="167"/>
        <v>2438.7266391905064</v>
      </c>
      <c r="CN190" s="378">
        <f t="shared" si="167"/>
        <v>0</v>
      </c>
      <c r="CO190" s="378">
        <f t="shared" si="167"/>
        <v>0</v>
      </c>
      <c r="CP190" s="378">
        <f t="shared" si="167"/>
        <v>0</v>
      </c>
      <c r="CQ190" s="378">
        <f t="shared" si="167"/>
        <v>0</v>
      </c>
      <c r="CR190" s="378">
        <f t="shared" si="167"/>
        <v>0</v>
      </c>
      <c r="CS190" s="378">
        <f t="shared" si="168"/>
        <v>0</v>
      </c>
      <c r="CT190" s="378">
        <f t="shared" si="168"/>
        <v>0</v>
      </c>
      <c r="CU190" s="378">
        <f t="shared" si="168"/>
        <v>0</v>
      </c>
      <c r="CV190" s="378">
        <f t="shared" si="168"/>
        <v>0</v>
      </c>
      <c r="CW190" s="378">
        <f t="shared" si="168"/>
        <v>0</v>
      </c>
      <c r="CX190" s="378">
        <f t="shared" si="168"/>
        <v>0</v>
      </c>
      <c r="CY190" s="378">
        <f t="shared" si="168"/>
        <v>0</v>
      </c>
      <c r="CZ190" s="378">
        <f t="shared" si="168"/>
        <v>0</v>
      </c>
      <c r="DA190" s="378">
        <f t="shared" si="168"/>
        <v>0</v>
      </c>
      <c r="DB190" s="378">
        <f t="shared" si="168"/>
        <v>0</v>
      </c>
      <c r="DC190" s="378">
        <f t="shared" si="169"/>
        <v>0</v>
      </c>
      <c r="DD190" s="378">
        <f t="shared" si="169"/>
        <v>0</v>
      </c>
      <c r="DE190" s="378">
        <f t="shared" si="169"/>
        <v>0</v>
      </c>
      <c r="DF190" s="378">
        <f t="shared" si="169"/>
        <v>0</v>
      </c>
      <c r="DG190" s="378">
        <f t="shared" si="169"/>
        <v>0</v>
      </c>
      <c r="DH190" s="378">
        <f t="shared" si="169"/>
        <v>0</v>
      </c>
      <c r="DI190" s="378">
        <f t="shared" si="169"/>
        <v>0</v>
      </c>
      <c r="DJ190" s="378">
        <f t="shared" si="169"/>
        <v>0</v>
      </c>
      <c r="DK190" s="378">
        <f t="shared" si="169"/>
        <v>0</v>
      </c>
      <c r="DL190" s="378">
        <f t="shared" si="169"/>
        <v>0</v>
      </c>
      <c r="DM190" s="378">
        <f t="shared" si="170"/>
        <v>0</v>
      </c>
      <c r="DN190" s="378">
        <f t="shared" si="170"/>
        <v>0</v>
      </c>
      <c r="DO190" s="378">
        <f t="shared" si="170"/>
        <v>0</v>
      </c>
      <c r="DP190" s="378">
        <f t="shared" si="170"/>
        <v>0</v>
      </c>
      <c r="DQ190" s="378">
        <f t="shared" si="170"/>
        <v>0</v>
      </c>
      <c r="DR190" s="378">
        <f t="shared" si="170"/>
        <v>0</v>
      </c>
      <c r="DS190" s="378">
        <f t="shared" si="170"/>
        <v>0</v>
      </c>
      <c r="DT190" s="378">
        <f t="shared" si="170"/>
        <v>0</v>
      </c>
      <c r="DU190" s="378">
        <f t="shared" si="170"/>
        <v>0</v>
      </c>
      <c r="DV190" s="378">
        <f t="shared" si="170"/>
        <v>0</v>
      </c>
      <c r="DW190" s="378">
        <f t="shared" si="171"/>
        <v>0</v>
      </c>
      <c r="DX190" s="378">
        <f t="shared" si="171"/>
        <v>0</v>
      </c>
      <c r="DY190" s="378">
        <f t="shared" si="171"/>
        <v>0</v>
      </c>
      <c r="DZ190" s="378">
        <f t="shared" si="171"/>
        <v>0</v>
      </c>
      <c r="EA190" s="378">
        <f t="shared" si="171"/>
        <v>0</v>
      </c>
      <c r="EB190" s="378">
        <f t="shared" si="171"/>
        <v>0</v>
      </c>
      <c r="EC190" s="378">
        <f t="shared" si="171"/>
        <v>0</v>
      </c>
      <c r="ED190" s="378">
        <f t="shared" si="171"/>
        <v>0</v>
      </c>
      <c r="EE190" s="378">
        <f t="shared" si="171"/>
        <v>0</v>
      </c>
      <c r="EF190" s="378">
        <f t="shared" si="171"/>
        <v>0</v>
      </c>
      <c r="EG190" s="378">
        <f t="shared" si="172"/>
        <v>0</v>
      </c>
      <c r="EH190" s="378">
        <f t="shared" si="172"/>
        <v>0</v>
      </c>
      <c r="EI190" s="378">
        <f t="shared" si="172"/>
        <v>0</v>
      </c>
      <c r="EJ190" s="378">
        <f t="shared" si="172"/>
        <v>0</v>
      </c>
      <c r="EK190" s="378">
        <f t="shared" si="172"/>
        <v>0</v>
      </c>
      <c r="EL190" s="378">
        <f t="shared" si="172"/>
        <v>0</v>
      </c>
      <c r="EM190" s="378">
        <f t="shared" si="172"/>
        <v>0</v>
      </c>
      <c r="EN190" s="378">
        <f t="shared" si="172"/>
        <v>0</v>
      </c>
      <c r="EO190" s="378">
        <f t="shared" si="172"/>
        <v>0</v>
      </c>
      <c r="EP190" s="378">
        <f t="shared" si="172"/>
        <v>0</v>
      </c>
      <c r="EQ190" s="378">
        <f t="shared" si="172"/>
        <v>0</v>
      </c>
    </row>
    <row r="191" spans="1:147" s="245" customFormat="1" x14ac:dyDescent="0.3">
      <c r="A191" s="368"/>
      <c r="B191" s="368"/>
      <c r="C191" s="368"/>
      <c r="D191" s="368">
        <f t="shared" si="136"/>
        <v>1.0658056259248334</v>
      </c>
      <c r="E191" s="368" t="str">
        <f>VLOOKUP(TEXT(Z191,0),'G2'!B:D,3,0)</f>
        <v>ME</v>
      </c>
      <c r="F191" s="816">
        <f t="shared" si="135"/>
        <v>0</v>
      </c>
      <c r="G191" s="755">
        <f t="shared" si="137"/>
        <v>0</v>
      </c>
      <c r="H191" s="756" t="s">
        <v>1190</v>
      </c>
      <c r="I191" s="370" t="s">
        <v>93</v>
      </c>
      <c r="J191" s="370" t="s">
        <v>22</v>
      </c>
      <c r="K191" s="368">
        <v>510614</v>
      </c>
      <c r="L191" s="368" t="s">
        <v>619</v>
      </c>
      <c r="M191" s="369"/>
      <c r="N191" s="370" t="s">
        <v>1090</v>
      </c>
      <c r="O191" s="370" t="s">
        <v>631</v>
      </c>
      <c r="P191" s="643" t="s">
        <v>1166</v>
      </c>
      <c r="Q191" s="370" t="s">
        <v>695</v>
      </c>
      <c r="R191" s="370" t="s">
        <v>632</v>
      </c>
      <c r="S191" s="376">
        <v>25</v>
      </c>
      <c r="T191" s="678">
        <v>46447</v>
      </c>
      <c r="U191" s="678">
        <v>46471</v>
      </c>
      <c r="V191" s="373">
        <v>1</v>
      </c>
      <c r="W191" s="374">
        <v>85556.480815490082</v>
      </c>
      <c r="X191" s="17" cm="1">
        <f t="array" ref="X191">+IF($W$1="Pesos CLP",W191,W191/TC)*MB_24A25</f>
        <v>97.549065567620246</v>
      </c>
      <c r="Y191" s="18">
        <f t="shared" si="166"/>
        <v>2438.7266391905064</v>
      </c>
      <c r="Z191">
        <v>91243530</v>
      </c>
      <c r="AA191" s="19">
        <f>IF(OR($I191="REAL",$I191="INCURRIDO"),SUMIF(S!$O:$O,$I191&amp;$O191&amp;$Q191&amp;UPPER(TEXT(AA$4,"MMMMYYYY"))&amp;$Z191,IF($W$1="Pesos CLP",S!$AD:$AD,S!$AO:$AO)),0)</f>
        <v>0</v>
      </c>
      <c r="AB191" s="19">
        <f>IF(OR($I191="REAL",$I191="INCURRIDO"),SUMIF(S!$O:$O,$I191&amp;$O191&amp;$Q191&amp;UPPER(TEXT(AB$4,"MMMMYYYY"))&amp;$Z191,IF($W$1="Pesos CLP",S!$AD:$AD,S!$AO:$AO)),0)</f>
        <v>0</v>
      </c>
      <c r="AC191" s="19">
        <f>IF(OR($I191="REAL",$I191="INCURRIDO"),SUMIF(S!$O:$O,$I191&amp;$O191&amp;$Q191&amp;UPPER(TEXT(AC$4,"MMMMYYYY"))&amp;$Z191,IF($W$1="Pesos CLP",S!$AD:$AD,S!$AO:$AO)),0)</f>
        <v>0</v>
      </c>
      <c r="AD191" s="19">
        <f>IF(OR($I191="REAL",$I191="INCURRIDO"),SUMIF(S!$O:$O,$I191&amp;$O191&amp;$Q191&amp;UPPER(TEXT(AD$4,"MMMMYYYY"))&amp;$Z191,IF($W$1="Pesos CLP",S!$AD:$AD,S!$AO:$AO)),0)</f>
        <v>0</v>
      </c>
      <c r="AE191" s="19">
        <f>IF(OR($I191="REAL",$I191="INCURRIDO"),SUMIF(S!$O:$O,$I191&amp;$O191&amp;$Q191&amp;UPPER(TEXT(AE$4,"MMMMYYYY"))&amp;$Z191,IF($W$1="Pesos CLP",S!$AD:$AD,S!$AO:$AO)),0)</f>
        <v>0</v>
      </c>
      <c r="AF191" s="19">
        <f>IF(OR($I191="REAL",$I191="INCURRIDO"),SUMIF(S!$O:$O,$I191&amp;$O191&amp;$Q191&amp;UPPER(TEXT(AF$4,"MMMMYYYY"))&amp;$Z191,IF($W$1="Pesos CLP",S!$AD:$AD,S!$AO:$AO)),0)</f>
        <v>0</v>
      </c>
      <c r="AG191" s="19">
        <f>IF(OR($I191="REAL",$I191="INCURRIDO"),SUMIF(S!$O:$O,$I191&amp;$O191&amp;$Q191&amp;UPPER(TEXT(AG$4,"MMMMYYYY"))&amp;$Z191,IF($W$1="Pesos CLP",S!$AD:$AD,S!$AO:$AO)),0)</f>
        <v>0</v>
      </c>
      <c r="AH191" s="19">
        <f>IF(OR($I191="REAL",$I191="INCURRIDO"),SUMIF(S!$O:$O,$I191&amp;$O191&amp;$Q191&amp;UPPER(TEXT(AH$4,"MMMMYYYY"))&amp;$Z191,IF($W$1="Pesos CLP",S!$AD:$AD,S!$AO:$AO)),0)</f>
        <v>0</v>
      </c>
      <c r="AI191" s="19">
        <f>IF(OR($I191="REAL",$I191="INCURRIDO"),SUMIF(S!$O:$O,$I191&amp;$O191&amp;$Q191&amp;UPPER(TEXT(AI$4,"MMMMYYYY"))&amp;$Z191,IF($W$1="Pesos CLP",S!$AD:$AD,S!$AO:$AO)),0)</f>
        <v>0</v>
      </c>
      <c r="AJ191" s="19">
        <f>IF(OR($I191="REAL",$I191="INCURRIDO"),SUMIF(S!$O:$O,$I191&amp;$O191&amp;$Q191&amp;UPPER(TEXT(AJ$4,"MMMMYYYY"))&amp;$Z191,IF($W$1="Pesos CLP",S!$AD:$AD,S!$AO:$AO)),0)</f>
        <v>0</v>
      </c>
      <c r="AK191" s="19">
        <f>IF(OR($I191="REAL",$I191="INCURRIDO"),SUMIF(S!$O:$O,$I191&amp;$O191&amp;$Q191&amp;UPPER(TEXT(AK$4,"MMMMYYYY"))&amp;$Z191,IF($W$1="Pesos CLP",S!$AD:$AD,S!$AO:$AO)),0)</f>
        <v>0</v>
      </c>
      <c r="AL191" s="19">
        <f>IF(OR($I191="REAL",$I191="INCURRIDO"),SUMIF(S!$O:$O,$I191&amp;$O191&amp;$Q191&amp;UPPER(TEXT(AL$4,"MMMMYYYY"))&amp;$Z191,IF($W$1="Pesos CLP",S!$AD:$AD,S!$AO:$AO)),0)</f>
        <v>0</v>
      </c>
      <c r="AM191" s="19">
        <f>IF(OR($I191="REAL",$I191="INCURRIDO"),SUMIF(S!$O:$O,$I191&amp;$O191&amp;$Q191&amp;UPPER(TEXT(AM$4,"MMMMYYYY"))&amp;$Z191,IF($W$1="Pesos CLP",S!$AD:$AD,S!$AO:$AO)),0)</f>
        <v>0</v>
      </c>
      <c r="AN191" s="19">
        <f>IF(OR($I191="REAL",$I191="INCURRIDO"),SUMIF(S!$O:$O,$I191&amp;$O191&amp;$Q191&amp;UPPER(TEXT(AN$4,"MMMMYYYY"))&amp;$Z191,IF($W$1="Pesos CLP",S!$AD:$AD,S!$AO:$AO)),0)</f>
        <v>0</v>
      </c>
      <c r="AO191" s="19">
        <f>IF(OR($I191="REAL",$I191="INCURRIDO"),SUMIF(S!$O:$O,$I191&amp;$O191&amp;$Q191&amp;UPPER(TEXT(AO$4,"MMMMYYYY"))&amp;$Z191,IF($W$1="Pesos CLP",S!$AD:$AD,S!$AO:$AO)),0)</f>
        <v>0</v>
      </c>
      <c r="AP191" s="19">
        <f>IF(OR($I191="REAL",$I191="INCURRIDO"),SUMIF(S!$O:$O,$I191&amp;$O191&amp;$Q191&amp;UPPER(TEXT(AP$4,"MMMMYYYY"))&amp;$Z191,IF($W$1="Pesos CLP",S!$AD:$AD,S!$AO:$AO)),0)</f>
        <v>0</v>
      </c>
      <c r="AQ191" s="19">
        <f>IF(OR($I191="REAL",$I191="INCURRIDO"),SUMIF(S!$O:$O,$I191&amp;$O191&amp;$Q191&amp;UPPER(TEXT(AQ$4,"MMMMYYYY"))&amp;$Z191,IF($W$1="Pesos CLP",S!$AD:$AD,S!$AO:$AO)),0)</f>
        <v>0</v>
      </c>
      <c r="AR191" s="19">
        <f>IF(OR($I191="REAL",$I191="INCURRIDO"),SUMIF(S!$O:$O,$I191&amp;$O191&amp;$Q191&amp;UPPER(TEXT(AR$4,"MMMMYYYY"))&amp;$Z191,IF($W$1="Pesos CLP",S!$AD:$AD,S!$AO:$AO)),0)</f>
        <v>0</v>
      </c>
      <c r="AS191" s="19">
        <f>IF(OR($I191="REAL",$I191="INCURRIDO"),SUMIF(S!$O:$O,$I191&amp;$O191&amp;$Q191&amp;UPPER(TEXT(AS$4,"MMMMYYYY"))&amp;$Z191,IF($W$1="Pesos CLP",S!$AD:$AD,S!$AO:$AO)),0)</f>
        <v>0</v>
      </c>
      <c r="AT191" s="19">
        <f>IF(OR($I191="REAL",$I191="INCURRIDO"),SUMIF(S!$O:$O,$I191&amp;$O191&amp;$Q191&amp;UPPER(TEXT(AT$4,"MMMMYYYY"))&amp;$Z191,IF($W$1="Pesos CLP",S!$AD:$AD,S!$AO:$AO)),0)</f>
        <v>0</v>
      </c>
      <c r="AU191" s="19">
        <f>IF(OR($I191="REAL",$I191="INCURRIDO"),SUMIF(S!$O:$O,$I191&amp;$O191&amp;$Q191&amp;UPPER(TEXT(AU$4,"MMMMYYYY"))&amp;$Z191,IF($W$1="Pesos CLP",S!$AD:$AD,S!$AO:$AO)),0)</f>
        <v>0</v>
      </c>
      <c r="AV191" s="19">
        <f>IF(OR($I191="REAL",$I191="INCURRIDO"),SUMIF(S!$O:$O,$I191&amp;$O191&amp;$Q191&amp;UPPER(TEXT(AV$4,"MMMMYYYY"))&amp;$Z191,IF($W$1="Pesos CLP",S!$AD:$AD,S!$AO:$AO)),0)</f>
        <v>0</v>
      </c>
      <c r="AW191" s="19">
        <f>IF(OR($I191="REAL",$I191="INCURRIDO"),SUMIF(S!$O:$O,$I191&amp;$O191&amp;$Q191&amp;UPPER(TEXT(AW$4,"MMMMYYYY"))&amp;$Z191,IF($W$1="Pesos CLP",S!$AD:$AD,S!$AO:$AO)),0)</f>
        <v>0</v>
      </c>
      <c r="AX191" s="19">
        <f>IF(OR($I191="REAL",$I191="INCURRIDO"),SUMIF(S!$O:$O,$I191&amp;$O191&amp;$Q191&amp;UPPER(TEXT(AX$4,"MMMMYYYY"))&amp;$Z191,IF($W$1="Pesos CLP",S!$AD:$AD,S!$AO:$AO)),0)</f>
        <v>0</v>
      </c>
      <c r="AY191" s="19">
        <f>IF(OR($I191="REAL",$I191="INCURRIDO"),SUMIF(S!$O:$O,$I191&amp;$O191&amp;$Q191&amp;UPPER(TEXT(AY$4,"MMMMYYYY"))&amp;$Z191,IF($W$1="Pesos CLP",S!$AD:$AD,S!$AO:$AO)),0)</f>
        <v>0</v>
      </c>
      <c r="AZ191" s="19">
        <f>IF(OR($I191="REAL",$I191="INCURRIDO"),SUMIF(S!$O:$O,$I191&amp;$O191&amp;$Q191&amp;UPPER(TEXT(AZ$4,"MMMMYYYY"))&amp;$Z191,IF($W$1="Pesos CLP",S!$AD:$AD,S!$AO:$AO)),0)</f>
        <v>0</v>
      </c>
      <c r="BA191" s="19">
        <f>IF(OR($I191="REAL",$I191="INCURRIDO"),SUMIF(S!$O:$O,$I191&amp;$O191&amp;$Q191&amp;UPPER(TEXT(BA$4,"MMMMYYYY"))&amp;$Z191,IF($W$1="Pesos CLP",S!$AD:$AD,S!$AO:$AO)),0)</f>
        <v>0</v>
      </c>
      <c r="BB191" s="19">
        <f>IF(OR($I191="REAL",$I191="INCURRIDO"),SUMIF(S!$O:$O,$I191&amp;$O191&amp;$Q191&amp;UPPER(TEXT(BB$4,"MMMMYYYY"))&amp;$Z191,IF($W$1="Pesos CLP",S!$AD:$AD,S!$AO:$AO)),0)</f>
        <v>0</v>
      </c>
      <c r="BC191" s="19">
        <f>IF(OR($I191="REAL",$I191="INCURRIDO"),SUMIF(S!$O:$O,$I191&amp;$O191&amp;$Q191&amp;UPPER(TEXT(BC$4,"MMMMYYYY"))&amp;$Z191,IF($W$1="Pesos CLP",S!$AD:$AD,S!$AO:$AO)),0)</f>
        <v>0</v>
      </c>
      <c r="BD191" s="19">
        <f>IF(OR($I191="REAL",$I191="INCURRIDO"),SUMIF(S!$O:$O,$I191&amp;$O191&amp;$Q191&amp;UPPER(TEXT(BD$4,"MMMMYYYY"))&amp;$Z191,IF($W$1="Pesos CLP",S!$AD:$AD,S!$AO:$AO)),0)</f>
        <v>0</v>
      </c>
      <c r="BE191" s="19">
        <f>IF(OR($I191="REAL",$I191="INCURRIDO"),SUMIF(S!$O:$O,$I191&amp;$O191&amp;$Q191&amp;UPPER(TEXT(BE$4,"MMMMYYYY"))&amp;$Z191,IF($W$1="Pesos CLP",S!$AD:$AD,S!$AO:$AO)),0)</f>
        <v>0</v>
      </c>
      <c r="BF191" s="19">
        <f>IF(OR($I191="REAL",$I191="INCURRIDO"),SUMIF(S!$O:$O,$I191&amp;$O191&amp;$Q191&amp;UPPER(TEXT(BF$4,"MMMMYYYY"))&amp;$Z191,IF($W$1="Pesos CLP",S!$AD:$AD,S!$AO:$AO)),0)</f>
        <v>0</v>
      </c>
      <c r="BG191" s="19">
        <f>IF(OR($I191="REAL",$I191="INCURRIDO"),SUMIF(S!$O:$O,$I191&amp;$O191&amp;$Q191&amp;UPPER(TEXT(BG$4,"MMMMYYYY"))&amp;$Z191,IF($W$1="Pesos CLP",S!$AD:$AD,S!$AO:$AO)),0)</f>
        <v>0</v>
      </c>
      <c r="BH191" s="19">
        <f>IF(OR($I191="REAL",$I191="INCURRIDO"),SUMIF(S!$O:$O,$I191&amp;$O191&amp;$Q191&amp;UPPER(TEXT(BH$4,"MMMMYYYY"))&amp;$Z191,IF($W$1="Pesos CLP",S!$AD:$AD,S!$AO:$AO)),0)</f>
        <v>0</v>
      </c>
      <c r="BI191" s="19">
        <f>IF(OR($I191="REAL",$I191="INCURRIDO"),SUMIF(S!$O:$O,$I191&amp;$O191&amp;$Q191&amp;UPPER(TEXT(BI$4,"MMMMYYYY"))&amp;$Z191,IF($W$1="Pesos CLP",S!$AD:$AD,S!$AO:$AO)),0)</f>
        <v>0</v>
      </c>
      <c r="BJ191" s="19">
        <f>IF(OR($I191="REAL",$I191="INCURRIDO"),SUMIF(S!$O:$O,$I191&amp;$O191&amp;$Q191&amp;UPPER(TEXT(BJ$4,"MMMMYYYY"))&amp;$Z191,IF($W$1="Pesos CLP",S!$AD:$AD,S!$AO:$AO)),0)</f>
        <v>0</v>
      </c>
      <c r="BK191" s="19">
        <f>IF(OR($I191="REAL",$I191="INCURRIDO"),SUMIF(S!$O:$O,$I191&amp;$O191&amp;$Q191&amp;UPPER(TEXT(BK$4,"MMMMYYYY"))&amp;$Z191,IF($W$1="Pesos CLP",S!$AD:$AD,S!$AO:$AO)),0)</f>
        <v>0</v>
      </c>
      <c r="BL191" s="19">
        <f>IF(OR($I191="REAL",$I191="INCURRIDO"),SUMIF(S!$O:$O,$I191&amp;$O191&amp;$Q191&amp;UPPER(TEXT(BL$4,"MMMMYYYY"))&amp;$Z191,IF($W$1="Pesos CLP",S!$AD:$AD,S!$AO:$AO)),0)</f>
        <v>0</v>
      </c>
      <c r="BM191" s="19">
        <f>IF(OR($I191="REAL",$I191="INCURRIDO"),SUMIF(S!$O:$O,$I191&amp;$O191&amp;$Q191&amp;UPPER(TEXT(BM$4,"MMMMYYYY"))&amp;$Z191,IF($W$1="Pesos CLP",S!$AD:$AD,S!$AO:$AO)),0)</f>
        <v>0</v>
      </c>
      <c r="BN191" s="19">
        <f>IF(OR($I191="REAL",$I191="INCURRIDO"),SUMIF(S!$O:$O,$I191&amp;$O191&amp;$Q191&amp;UPPER(TEXT(BN$4,"MMMMYYYY"))&amp;$Z191,IF($W$1="Pesos CLP",S!$AD:$AD,S!$AO:$AO)),0)</f>
        <v>0</v>
      </c>
      <c r="BO191" s="19">
        <f>IF(OR($I191="REAL",$I191="INCURRIDO"),SUMIF(S!$O:$O,$I191&amp;$O191&amp;$Q191&amp;UPPER(TEXT(BO$4,"MMMMYYYY"))&amp;$Z191,IF($W$1="Pesos CLP",S!$AD:$AD,S!$AO:$AO)),0)</f>
        <v>0</v>
      </c>
      <c r="BP191" s="19">
        <f>IF(OR($I191="REAL",$I191="INCURRIDO"),SUMIF(S!$O:$O,$I191&amp;$O191&amp;$Q191&amp;UPPER(TEXT(BP$4,"MMMMYYYY"))&amp;$Z191,IF($W$1="Pesos CLP",S!$AD:$AD,S!$AO:$AO)),0)</f>
        <v>0</v>
      </c>
      <c r="BQ191" s="19">
        <f>IF(OR($I191="REAL",$I191="INCURRIDO"),SUMIF(S!$O:$O,$I191&amp;$O191&amp;$Q191&amp;UPPER(TEXT(BQ$4,"MMMMYYYY"))&amp;$Z191,IF($W$1="Pesos CLP",S!$AD:$AD,S!$AO:$AO)),0)</f>
        <v>0</v>
      </c>
      <c r="BR191" s="19">
        <f>IF(OR($I191="REAL",$I191="INCURRIDO"),SUMIF(S!$O:$O,$I191&amp;$O191&amp;$Q191&amp;UPPER(TEXT(BR$4,"MMMMYYYY"))&amp;$Z191,IF($W$1="Pesos CLP",S!$AD:$AD,S!$AO:$AO)),0)</f>
        <v>0</v>
      </c>
      <c r="BS191" s="19">
        <f>IF(OR($I191="REAL",$I191="INCURRIDO"),SUMIF(S!$O:$O,$I191&amp;$O191&amp;$Q191&amp;UPPER(TEXT(BS$4,"MMMMYYYY"))&amp;$Z191,IF($W$1="Pesos CLP",S!$AD:$AD,S!$AO:$AO)),0)</f>
        <v>0</v>
      </c>
      <c r="BT191" s="19">
        <f>IF(OR($I191="REAL",$I191="INCURRIDO"),SUMIF(S!$O:$O,$I191&amp;$O191&amp;$Q191&amp;UPPER(TEXT(BT$4,"MMMMYYYY"))&amp;$Z191,IF($W$1="Pesos CLP",S!$AD:$AD,S!$AO:$AO)),0)</f>
        <v>0</v>
      </c>
      <c r="BU191" s="19">
        <f>IF(OR($I191="REAL",$I191="INCURRIDO"),SUMIF(S!$O:$O,$I191&amp;$O191&amp;$Q191&amp;UPPER(TEXT(BU$4,"MMMMYYYY"))&amp;$Z191,IF($W$1="Pesos CLP",S!$AD:$AD,S!$AO:$AO)),0)</f>
        <v>0</v>
      </c>
      <c r="BV191" s="19">
        <f>IF(OR($I191="REAL",$I191="INCURRIDO"),SUMIF(S!$O:$O,$I191&amp;$O191&amp;$Q191&amp;UPPER(TEXT(BV$4,"MMMMYYYY"))&amp;$Z191,IF($W$1="Pesos CLP",S!$AD:$AD,S!$AO:$AO)),0)</f>
        <v>0</v>
      </c>
      <c r="BW191" s="19">
        <f>IF(OR($I191="REAL",$I191="INCURRIDO"),SUMIF(S!$O:$O,$I191&amp;$O191&amp;$Q191&amp;UPPER(TEXT(BW$4,"MMMMYYYY"))&amp;$Z191,IF($W$1="Pesos CLP",S!$AD:$AD,S!$AO:$AO)),0)</f>
        <v>0</v>
      </c>
      <c r="BX191" s="19">
        <f>IF(OR($I191="REAL",$I191="INCURRIDO"),SUMIF(S!$O:$O,$I191&amp;$O191&amp;$Q191&amp;UPPER(TEXT(BX$4,"MMMMYYYY"))&amp;$Z191,IF($W$1="Pesos CLP",S!$AD:$AD,S!$AO:$AO)),0)</f>
        <v>0</v>
      </c>
      <c r="BY191" s="19">
        <f>IF(OR($I191="REAL",$I191="INCURRIDO"),SUMIF(S!$O:$O,$I191&amp;$O191&amp;$Q191&amp;UPPER(TEXT(BY$4,"MMMMYYYY"))&amp;$Z191,IF($W$1="Pesos CLP",S!$AD:$AD,S!$AO:$AO)),0)</f>
        <v>0</v>
      </c>
      <c r="BZ191" s="19">
        <f>IF(OR($I191="REAL",$I191="INCURRIDO"),SUMIF(S!$O:$O,$I191&amp;$O191&amp;$Q191&amp;UPPER(TEXT(BZ$4,"MMMMYYYY"))&amp;$Z191,IF($W$1="Pesos CLP",S!$AD:$AD,S!$AO:$AO)),0)</f>
        <v>0</v>
      </c>
      <c r="CA191" s="19">
        <f>IF(OR($I191="REAL",$I191="INCURRIDO"),SUMIF(S!$O:$O,$I191&amp;$O191&amp;$Q191&amp;UPPER(TEXT(CA$4,"MMMMYYYY"))&amp;$Z191,IF($W$1="Pesos CLP",S!$AD:$AD,S!$AO:$AO)),0)</f>
        <v>0</v>
      </c>
      <c r="CB191" s="19">
        <f>IF(OR($I191="REAL",$I191="INCURRIDO"),SUMIF(S!$O:$O,$I191&amp;$O191&amp;$Q191&amp;UPPER(TEXT(CB$4,"MMMMYYYY"))&amp;$Z191,IF($W$1="Pesos CLP",S!$AD:$AD,S!$AO:$AO)),0)</f>
        <v>0</v>
      </c>
      <c r="CC191" s="19">
        <f>IF(OR($I191="REAL",$I191="INCURRIDO"),SUMIF(S!$O:$O,$I191&amp;$O191&amp;$Q191&amp;UPPER(TEXT(CC$4,"MMMMYYYY"))&amp;$Z191,IF($W$1="Pesos CLP",S!$AD:$AD,S!$AO:$AO)),0)</f>
        <v>0</v>
      </c>
      <c r="CD191" s="19">
        <f>IF(OR($I191="REAL",$I191="INCURRIDO"),SUMIF(S!$O:$O,$I191&amp;$O191&amp;$Q191&amp;UPPER(TEXT(CD$4,"MMMMYYYY"))&amp;$Z191,IF($W$1="Pesos CLP",S!$AD:$AD,S!$AO:$AO)),0)</f>
        <v>0</v>
      </c>
      <c r="CE191" s="19">
        <f>IF(OR($I191="REAL",$I191="INCURRIDO"),SUMIF(S!$O:$O,$I191&amp;$O191&amp;$Q191&amp;UPPER(TEXT(CE$4,"MMMMYYYY"))&amp;$Z191,IF($W$1="Pesos CLP",S!$AD:$AD,S!$AO:$AO)),0)</f>
        <v>0</v>
      </c>
      <c r="CF191" s="19">
        <f>IF(OR($I191="REAL",$I191="INCURRIDO"),SUMIF(S!$O:$O,$I191&amp;$O191&amp;$Q191&amp;UPPER(TEXT(CF$4,"MMMMYYYY"))&amp;$Z191,IF($W$1="Pesos CLP",S!$AD:$AD,S!$AO:$AO)),0)</f>
        <v>0</v>
      </c>
      <c r="CG191" s="19">
        <f>IF(OR($I191="REAL",$I191="INCURRIDO"),SUMIF(S!$O:$O,$I191&amp;$O191&amp;$Q191&amp;UPPER(TEXT(CG$4,"MMMMYYYY"))&amp;$Z191,IF($W$1="Pesos CLP",S!$AD:$AD,S!$AO:$AO)),0)</f>
        <v>0</v>
      </c>
      <c r="CH191" s="19">
        <f>IF(OR($I191="REAL",$I191="INCURRIDO"),SUMIF(S!$O:$O,$I191&amp;$O191&amp;$Q191&amp;UPPER(TEXT(CH$4,"MMMMYYYY"))&amp;$Z191,IF($W$1="Pesos CLP",S!$AD:$AD,S!$AO:$AO)),0)</f>
        <v>0</v>
      </c>
      <c r="CI191" s="19">
        <f>IF(OR($I191="REAL",$I191="INCURRIDO"),SUMIF(S!$O:$O,$I191&amp;$O191&amp;$Q191&amp;UPPER(TEXT(CI$4,"MMMMYYYY"))&amp;$Z191,IF($W$1="Pesos CLP",S!$AD:$AD,S!$AO:$AO)),0)</f>
        <v>0</v>
      </c>
      <c r="CJ191" s="19">
        <f>IF(OR($I191="REAL",$I191="INCURRIDO"),SUMIF(S!$O:$O,$I191&amp;$O191&amp;$Q191&amp;UPPER(TEXT(CJ$4,"MMMMYYYY"))&amp;$Z191,IF($W$1="Pesos CLP",S!$AD:$AD,S!$AO:$AO)),0)</f>
        <v>0</v>
      </c>
      <c r="CK191" s="378">
        <f t="shared" si="167"/>
        <v>0</v>
      </c>
      <c r="CL191" s="378">
        <f t="shared" si="167"/>
        <v>0</v>
      </c>
      <c r="CM191" s="378">
        <f t="shared" si="167"/>
        <v>0</v>
      </c>
      <c r="CN191" s="378">
        <f t="shared" si="167"/>
        <v>0</v>
      </c>
      <c r="CO191" s="378">
        <f t="shared" si="167"/>
        <v>0</v>
      </c>
      <c r="CP191" s="378">
        <f t="shared" si="167"/>
        <v>0</v>
      </c>
      <c r="CQ191" s="378">
        <f t="shared" si="167"/>
        <v>0</v>
      </c>
      <c r="CR191" s="378">
        <f t="shared" si="167"/>
        <v>0</v>
      </c>
      <c r="CS191" s="378">
        <f t="shared" si="168"/>
        <v>0</v>
      </c>
      <c r="CT191" s="378">
        <f t="shared" si="168"/>
        <v>0</v>
      </c>
      <c r="CU191" s="378">
        <f t="shared" si="168"/>
        <v>0</v>
      </c>
      <c r="CV191" s="378">
        <f t="shared" si="168"/>
        <v>0</v>
      </c>
      <c r="CW191" s="378">
        <f t="shared" si="168"/>
        <v>0</v>
      </c>
      <c r="CX191" s="378">
        <f t="shared" si="168"/>
        <v>2438.7266391905064</v>
      </c>
      <c r="CY191" s="378">
        <f t="shared" si="168"/>
        <v>0</v>
      </c>
      <c r="CZ191" s="378">
        <f t="shared" si="168"/>
        <v>0</v>
      </c>
      <c r="DA191" s="378">
        <f t="shared" si="168"/>
        <v>0</v>
      </c>
      <c r="DB191" s="378">
        <f t="shared" si="168"/>
        <v>0</v>
      </c>
      <c r="DC191" s="378">
        <f t="shared" si="169"/>
        <v>0</v>
      </c>
      <c r="DD191" s="378">
        <f t="shared" si="169"/>
        <v>0</v>
      </c>
      <c r="DE191" s="378">
        <f t="shared" si="169"/>
        <v>0</v>
      </c>
      <c r="DF191" s="378">
        <f t="shared" si="169"/>
        <v>0</v>
      </c>
      <c r="DG191" s="378">
        <f t="shared" si="169"/>
        <v>0</v>
      </c>
      <c r="DH191" s="378">
        <f t="shared" si="169"/>
        <v>0</v>
      </c>
      <c r="DI191" s="378">
        <f t="shared" si="169"/>
        <v>0</v>
      </c>
      <c r="DJ191" s="378">
        <f t="shared" si="169"/>
        <v>0</v>
      </c>
      <c r="DK191" s="378">
        <f t="shared" si="169"/>
        <v>0</v>
      </c>
      <c r="DL191" s="378">
        <f t="shared" si="169"/>
        <v>0</v>
      </c>
      <c r="DM191" s="378">
        <f t="shared" si="170"/>
        <v>0</v>
      </c>
      <c r="DN191" s="378">
        <f t="shared" si="170"/>
        <v>0</v>
      </c>
      <c r="DO191" s="378">
        <f t="shared" si="170"/>
        <v>0</v>
      </c>
      <c r="DP191" s="378">
        <f t="shared" si="170"/>
        <v>0</v>
      </c>
      <c r="DQ191" s="378">
        <f t="shared" si="170"/>
        <v>0</v>
      </c>
      <c r="DR191" s="378">
        <f t="shared" si="170"/>
        <v>0</v>
      </c>
      <c r="DS191" s="378">
        <f t="shared" si="170"/>
        <v>0</v>
      </c>
      <c r="DT191" s="378">
        <f t="shared" si="170"/>
        <v>0</v>
      </c>
      <c r="DU191" s="378">
        <f t="shared" si="170"/>
        <v>0</v>
      </c>
      <c r="DV191" s="378">
        <f t="shared" si="170"/>
        <v>0</v>
      </c>
      <c r="DW191" s="378">
        <f t="shared" si="171"/>
        <v>0</v>
      </c>
      <c r="DX191" s="378">
        <f t="shared" si="171"/>
        <v>0</v>
      </c>
      <c r="DY191" s="378">
        <f t="shared" si="171"/>
        <v>0</v>
      </c>
      <c r="DZ191" s="378">
        <f t="shared" si="171"/>
        <v>0</v>
      </c>
      <c r="EA191" s="378">
        <f t="shared" si="171"/>
        <v>0</v>
      </c>
      <c r="EB191" s="378">
        <f t="shared" si="171"/>
        <v>0</v>
      </c>
      <c r="EC191" s="378">
        <f t="shared" si="171"/>
        <v>0</v>
      </c>
      <c r="ED191" s="378">
        <f t="shared" si="171"/>
        <v>0</v>
      </c>
      <c r="EE191" s="378">
        <f t="shared" si="171"/>
        <v>0</v>
      </c>
      <c r="EF191" s="378">
        <f t="shared" si="171"/>
        <v>0</v>
      </c>
      <c r="EG191" s="378">
        <f t="shared" si="172"/>
        <v>0</v>
      </c>
      <c r="EH191" s="378">
        <f t="shared" si="172"/>
        <v>0</v>
      </c>
      <c r="EI191" s="378">
        <f t="shared" si="172"/>
        <v>0</v>
      </c>
      <c r="EJ191" s="378">
        <f t="shared" si="172"/>
        <v>0</v>
      </c>
      <c r="EK191" s="378">
        <f t="shared" si="172"/>
        <v>0</v>
      </c>
      <c r="EL191" s="378">
        <f t="shared" si="172"/>
        <v>0</v>
      </c>
      <c r="EM191" s="378">
        <f t="shared" si="172"/>
        <v>0</v>
      </c>
      <c r="EN191" s="378">
        <f t="shared" si="172"/>
        <v>0</v>
      </c>
      <c r="EO191" s="378">
        <f t="shared" si="172"/>
        <v>0</v>
      </c>
      <c r="EP191" s="378">
        <f t="shared" si="172"/>
        <v>0</v>
      </c>
      <c r="EQ191" s="378">
        <f t="shared" si="172"/>
        <v>0</v>
      </c>
    </row>
    <row r="192" spans="1:147" x14ac:dyDescent="0.3">
      <c r="A192" s="368" t="s">
        <v>243</v>
      </c>
      <c r="B192" s="368"/>
      <c r="C192" s="368"/>
      <c r="D192" s="368">
        <f t="shared" si="136"/>
        <v>1.0658056259248334</v>
      </c>
      <c r="E192" s="368" t="str">
        <f>VLOOKUP(TEXT(Z192,0),'G2'!B:D,3,0)</f>
        <v>ME</v>
      </c>
      <c r="F192" s="816">
        <f t="shared" si="135"/>
        <v>0</v>
      </c>
      <c r="G192" s="755">
        <f t="shared" si="137"/>
        <v>0</v>
      </c>
      <c r="H192" s="756" t="s">
        <v>1190</v>
      </c>
      <c r="I192" s="370" t="s">
        <v>93</v>
      </c>
      <c r="J192" s="370" t="s">
        <v>22</v>
      </c>
      <c r="K192" s="368">
        <v>510614</v>
      </c>
      <c r="L192" s="368" t="s">
        <v>619</v>
      </c>
      <c r="M192" s="369"/>
      <c r="N192" s="370" t="s">
        <v>1091</v>
      </c>
      <c r="O192" s="370" t="s">
        <v>631</v>
      </c>
      <c r="P192" s="643" t="s">
        <v>1167</v>
      </c>
      <c r="Q192" s="370" t="s">
        <v>695</v>
      </c>
      <c r="R192" s="370" t="s">
        <v>632</v>
      </c>
      <c r="S192" s="371">
        <v>25</v>
      </c>
      <c r="T192" s="677">
        <v>45870</v>
      </c>
      <c r="U192" s="677">
        <v>45894</v>
      </c>
      <c r="V192" s="373">
        <v>1</v>
      </c>
      <c r="W192" s="374">
        <v>127017.38546959202</v>
      </c>
      <c r="X192" s="17" cm="1">
        <f t="array" ref="X192">+IF($W$1="Pesos CLP",W192,W192/TC)*MB_24A25</f>
        <v>144.82160959988468</v>
      </c>
      <c r="Y192" s="18">
        <f t="shared" si="166"/>
        <v>0</v>
      </c>
      <c r="Z192">
        <v>91243530</v>
      </c>
      <c r="AA192" s="19">
        <f>IF(OR($I192="REAL",$I192="INCURRIDO"),SUMIF(S!$O:$O,$I192&amp;$O192&amp;$Q192&amp;UPPER(TEXT(AA$4,"MMMMYYYY"))&amp;$Z192,IF($W$1="Pesos CLP",S!$AD:$AD,S!$AO:$AO)),0)</f>
        <v>0</v>
      </c>
      <c r="AB192" s="19">
        <f>IF(OR($I192="REAL",$I192="INCURRIDO"),SUMIF(S!$O:$O,$I192&amp;$O192&amp;$Q192&amp;UPPER(TEXT(AB$4,"MMMMYYYY"))&amp;$Z192,IF($W$1="Pesos CLP",S!$AD:$AD,S!$AO:$AO)),0)</f>
        <v>0</v>
      </c>
      <c r="AC192" s="19">
        <f>IF(OR($I192="REAL",$I192="INCURRIDO"),SUMIF(S!$O:$O,$I192&amp;$O192&amp;$Q192&amp;UPPER(TEXT(AC$4,"MMMMYYYY"))&amp;$Z192,IF($W$1="Pesos CLP",S!$AD:$AD,S!$AO:$AO)),0)</f>
        <v>0</v>
      </c>
      <c r="AD192" s="19">
        <f>IF(OR($I192="REAL",$I192="INCURRIDO"),SUMIF(S!$O:$O,$I192&amp;$O192&amp;$Q192&amp;UPPER(TEXT(AD$4,"MMMMYYYY"))&amp;$Z192,IF($W$1="Pesos CLP",S!$AD:$AD,S!$AO:$AO)),0)</f>
        <v>0</v>
      </c>
      <c r="AE192" s="19">
        <f>IF(OR($I192="REAL",$I192="INCURRIDO"),SUMIF(S!$O:$O,$I192&amp;$O192&amp;$Q192&amp;UPPER(TEXT(AE$4,"MMMMYYYY"))&amp;$Z192,IF($W$1="Pesos CLP",S!$AD:$AD,S!$AO:$AO)),0)</f>
        <v>0</v>
      </c>
      <c r="AF192" s="19">
        <f>IF(OR($I192="REAL",$I192="INCURRIDO"),SUMIF(S!$O:$O,$I192&amp;$O192&amp;$Q192&amp;UPPER(TEXT(AF$4,"MMMMYYYY"))&amp;$Z192,IF($W$1="Pesos CLP",S!$AD:$AD,S!$AO:$AO)),0)</f>
        <v>0</v>
      </c>
      <c r="AG192" s="19">
        <f>IF(OR($I192="REAL",$I192="INCURRIDO"),SUMIF(S!$O:$O,$I192&amp;$O192&amp;$Q192&amp;UPPER(TEXT(AG$4,"MMMMYYYY"))&amp;$Z192,IF($W$1="Pesos CLP",S!$AD:$AD,S!$AO:$AO)),0)</f>
        <v>0</v>
      </c>
      <c r="AH192" s="19">
        <f>IF(OR($I192="REAL",$I192="INCURRIDO"),SUMIF(S!$O:$O,$I192&amp;$O192&amp;$Q192&amp;UPPER(TEXT(AH$4,"MMMMYYYY"))&amp;$Z192,IF($W$1="Pesos CLP",S!$AD:$AD,S!$AO:$AO)),0)</f>
        <v>0</v>
      </c>
      <c r="AI192" s="19">
        <f>IF(OR($I192="REAL",$I192="INCURRIDO"),SUMIF(S!$O:$O,$I192&amp;$O192&amp;$Q192&amp;UPPER(TEXT(AI$4,"MMMMYYYY"))&amp;$Z192,IF($W$1="Pesos CLP",S!$AD:$AD,S!$AO:$AO)),0)</f>
        <v>0</v>
      </c>
      <c r="AJ192" s="19">
        <f>IF(OR($I192="REAL",$I192="INCURRIDO"),SUMIF(S!$O:$O,$I192&amp;$O192&amp;$Q192&amp;UPPER(TEXT(AJ$4,"MMMMYYYY"))&amp;$Z192,IF($W$1="Pesos CLP",S!$AD:$AD,S!$AO:$AO)),0)</f>
        <v>0</v>
      </c>
      <c r="AK192" s="19">
        <f>IF(OR($I192="REAL",$I192="INCURRIDO"),SUMIF(S!$O:$O,$I192&amp;$O192&amp;$Q192&amp;UPPER(TEXT(AK$4,"MMMMYYYY"))&amp;$Z192,IF($W$1="Pesos CLP",S!$AD:$AD,S!$AO:$AO)),0)</f>
        <v>0</v>
      </c>
      <c r="AL192" s="19">
        <f>IF(OR($I192="REAL",$I192="INCURRIDO"),SUMIF(S!$O:$O,$I192&amp;$O192&amp;$Q192&amp;UPPER(TEXT(AL$4,"MMMMYYYY"))&amp;$Z192,IF($W$1="Pesos CLP",S!$AD:$AD,S!$AO:$AO)),0)</f>
        <v>0</v>
      </c>
      <c r="AM192" s="19">
        <f>IF(OR($I192="REAL",$I192="INCURRIDO"),SUMIF(S!$O:$O,$I192&amp;$O192&amp;$Q192&amp;UPPER(TEXT(AM$4,"MMMMYYYY"))&amp;$Z192,IF($W$1="Pesos CLP",S!$AD:$AD,S!$AO:$AO)),0)</f>
        <v>0</v>
      </c>
      <c r="AN192" s="19">
        <f>IF(OR($I192="REAL",$I192="INCURRIDO"),SUMIF(S!$O:$O,$I192&amp;$O192&amp;$Q192&amp;UPPER(TEXT(AN$4,"MMMMYYYY"))&amp;$Z192,IF($W$1="Pesos CLP",S!$AD:$AD,S!$AO:$AO)),0)</f>
        <v>0</v>
      </c>
      <c r="AO192" s="19">
        <f>IF(OR($I192="REAL",$I192="INCURRIDO"),SUMIF(S!$O:$O,$I192&amp;$O192&amp;$Q192&amp;UPPER(TEXT(AO$4,"MMMMYYYY"))&amp;$Z192,IF($W$1="Pesos CLP",S!$AD:$AD,S!$AO:$AO)),0)</f>
        <v>0</v>
      </c>
      <c r="AP192" s="19">
        <f>IF(OR($I192="REAL",$I192="INCURRIDO"),SUMIF(S!$O:$O,$I192&amp;$O192&amp;$Q192&amp;UPPER(TEXT(AP$4,"MMMMYYYY"))&amp;$Z192,IF($W$1="Pesos CLP",S!$AD:$AD,S!$AO:$AO)),0)</f>
        <v>0</v>
      </c>
      <c r="AQ192" s="19">
        <f>IF(OR($I192="REAL",$I192="INCURRIDO"),SUMIF(S!$O:$O,$I192&amp;$O192&amp;$Q192&amp;UPPER(TEXT(AQ$4,"MMMMYYYY"))&amp;$Z192,IF($W$1="Pesos CLP",S!$AD:$AD,S!$AO:$AO)),0)</f>
        <v>0</v>
      </c>
      <c r="AR192" s="19">
        <f>IF(OR($I192="REAL",$I192="INCURRIDO"),SUMIF(S!$O:$O,$I192&amp;$O192&amp;$Q192&amp;UPPER(TEXT(AR$4,"MMMMYYYY"))&amp;$Z192,IF($W$1="Pesos CLP",S!$AD:$AD,S!$AO:$AO)),0)</f>
        <v>0</v>
      </c>
      <c r="AS192" s="19">
        <f>IF(OR($I192="REAL",$I192="INCURRIDO"),SUMIF(S!$O:$O,$I192&amp;$O192&amp;$Q192&amp;UPPER(TEXT(AS$4,"MMMMYYYY"))&amp;$Z192,IF($W$1="Pesos CLP",S!$AD:$AD,S!$AO:$AO)),0)</f>
        <v>0</v>
      </c>
      <c r="AT192" s="19">
        <f>IF(OR($I192="REAL",$I192="INCURRIDO"),SUMIF(S!$O:$O,$I192&amp;$O192&amp;$Q192&amp;UPPER(TEXT(AT$4,"MMMMYYYY"))&amp;$Z192,IF($W$1="Pesos CLP",S!$AD:$AD,S!$AO:$AO)),0)</f>
        <v>0</v>
      </c>
      <c r="AU192" s="19">
        <f>IF(OR($I192="REAL",$I192="INCURRIDO"),SUMIF(S!$O:$O,$I192&amp;$O192&amp;$Q192&amp;UPPER(TEXT(AU$4,"MMMMYYYY"))&amp;$Z192,IF($W$1="Pesos CLP",S!$AD:$AD,S!$AO:$AO)),0)</f>
        <v>0</v>
      </c>
      <c r="AV192" s="19">
        <f>IF(OR($I192="REAL",$I192="INCURRIDO"),SUMIF(S!$O:$O,$I192&amp;$O192&amp;$Q192&amp;UPPER(TEXT(AV$4,"MMMMYYYY"))&amp;$Z192,IF($W$1="Pesos CLP",S!$AD:$AD,S!$AO:$AO)),0)</f>
        <v>0</v>
      </c>
      <c r="AW192" s="19">
        <f>IF(OR($I192="REAL",$I192="INCURRIDO"),SUMIF(S!$O:$O,$I192&amp;$O192&amp;$Q192&amp;UPPER(TEXT(AW$4,"MMMMYYYY"))&amp;$Z192,IF($W$1="Pesos CLP",S!$AD:$AD,S!$AO:$AO)),0)</f>
        <v>0</v>
      </c>
      <c r="AX192" s="19">
        <f>IF(OR($I192="REAL",$I192="INCURRIDO"),SUMIF(S!$O:$O,$I192&amp;$O192&amp;$Q192&amp;UPPER(TEXT(AX$4,"MMMMYYYY"))&amp;$Z192,IF($W$1="Pesos CLP",S!$AD:$AD,S!$AO:$AO)),0)</f>
        <v>0</v>
      </c>
      <c r="AY192" s="19">
        <f>IF(OR($I192="REAL",$I192="INCURRIDO"),SUMIF(S!$O:$O,$I192&amp;$O192&amp;$Q192&amp;UPPER(TEXT(AY$4,"MMMMYYYY"))&amp;$Z192,IF($W$1="Pesos CLP",S!$AD:$AD,S!$AO:$AO)),0)</f>
        <v>0</v>
      </c>
      <c r="AZ192" s="19">
        <f>IF(OR($I192="REAL",$I192="INCURRIDO"),SUMIF(S!$O:$O,$I192&amp;$O192&amp;$Q192&amp;UPPER(TEXT(AZ$4,"MMMMYYYY"))&amp;$Z192,IF($W$1="Pesos CLP",S!$AD:$AD,S!$AO:$AO)),0)</f>
        <v>0</v>
      </c>
      <c r="BA192" s="19">
        <f>IF(OR($I192="REAL",$I192="INCURRIDO"),SUMIF(S!$O:$O,$I192&amp;$O192&amp;$Q192&amp;UPPER(TEXT(BA$4,"MMMMYYYY"))&amp;$Z192,IF($W$1="Pesos CLP",S!$AD:$AD,S!$AO:$AO)),0)</f>
        <v>0</v>
      </c>
      <c r="BB192" s="19">
        <f>IF(OR($I192="REAL",$I192="INCURRIDO"),SUMIF(S!$O:$O,$I192&amp;$O192&amp;$Q192&amp;UPPER(TEXT(BB$4,"MMMMYYYY"))&amp;$Z192,IF($W$1="Pesos CLP",S!$AD:$AD,S!$AO:$AO)),0)</f>
        <v>0</v>
      </c>
      <c r="BC192" s="19">
        <f>IF(OR($I192="REAL",$I192="INCURRIDO"),SUMIF(S!$O:$O,$I192&amp;$O192&amp;$Q192&amp;UPPER(TEXT(BC$4,"MMMMYYYY"))&amp;$Z192,IF($W$1="Pesos CLP",S!$AD:$AD,S!$AO:$AO)),0)</f>
        <v>0</v>
      </c>
      <c r="BD192" s="19">
        <f>IF(OR($I192="REAL",$I192="INCURRIDO"),SUMIF(S!$O:$O,$I192&amp;$O192&amp;$Q192&amp;UPPER(TEXT(BD$4,"MMMMYYYY"))&amp;$Z192,IF($W$1="Pesos CLP",S!$AD:$AD,S!$AO:$AO)),0)</f>
        <v>0</v>
      </c>
      <c r="BE192" s="19">
        <f>IF(OR($I192="REAL",$I192="INCURRIDO"),SUMIF(S!$O:$O,$I192&amp;$O192&amp;$Q192&amp;UPPER(TEXT(BE$4,"MMMMYYYY"))&amp;$Z192,IF($W$1="Pesos CLP",S!$AD:$AD,S!$AO:$AO)),0)</f>
        <v>0</v>
      </c>
      <c r="BF192" s="19">
        <f>IF(OR($I192="REAL",$I192="INCURRIDO"),SUMIF(S!$O:$O,$I192&amp;$O192&amp;$Q192&amp;UPPER(TEXT(BF$4,"MMMMYYYY"))&amp;$Z192,IF($W$1="Pesos CLP",S!$AD:$AD,S!$AO:$AO)),0)</f>
        <v>0</v>
      </c>
      <c r="BG192" s="19">
        <f>IF(OR($I192="REAL",$I192="INCURRIDO"),SUMIF(S!$O:$O,$I192&amp;$O192&amp;$Q192&amp;UPPER(TEXT(BG$4,"MMMMYYYY"))&amp;$Z192,IF($W$1="Pesos CLP",S!$AD:$AD,S!$AO:$AO)),0)</f>
        <v>0</v>
      </c>
      <c r="BH192" s="19">
        <f>IF(OR($I192="REAL",$I192="INCURRIDO"),SUMIF(S!$O:$O,$I192&amp;$O192&amp;$Q192&amp;UPPER(TEXT(BH$4,"MMMMYYYY"))&amp;$Z192,IF($W$1="Pesos CLP",S!$AD:$AD,S!$AO:$AO)),0)</f>
        <v>0</v>
      </c>
      <c r="BI192" s="19">
        <f>IF(OR($I192="REAL",$I192="INCURRIDO"),SUMIF(S!$O:$O,$I192&amp;$O192&amp;$Q192&amp;UPPER(TEXT(BI$4,"MMMMYYYY"))&amp;$Z192,IF($W$1="Pesos CLP",S!$AD:$AD,S!$AO:$AO)),0)</f>
        <v>0</v>
      </c>
      <c r="BJ192" s="19">
        <f>IF(OR($I192="REAL",$I192="INCURRIDO"),SUMIF(S!$O:$O,$I192&amp;$O192&amp;$Q192&amp;UPPER(TEXT(BJ$4,"MMMMYYYY"))&amp;$Z192,IF($W$1="Pesos CLP",S!$AD:$AD,S!$AO:$AO)),0)</f>
        <v>0</v>
      </c>
      <c r="BK192" s="19">
        <f>IF(OR($I192="REAL",$I192="INCURRIDO"),SUMIF(S!$O:$O,$I192&amp;$O192&amp;$Q192&amp;UPPER(TEXT(BK$4,"MMMMYYYY"))&amp;$Z192,IF($W$1="Pesos CLP",S!$AD:$AD,S!$AO:$AO)),0)</f>
        <v>0</v>
      </c>
      <c r="BL192" s="19">
        <f>IF(OR($I192="REAL",$I192="INCURRIDO"),SUMIF(S!$O:$O,$I192&amp;$O192&amp;$Q192&amp;UPPER(TEXT(BL$4,"MMMMYYYY"))&amp;$Z192,IF($W$1="Pesos CLP",S!$AD:$AD,S!$AO:$AO)),0)</f>
        <v>0</v>
      </c>
      <c r="BM192" s="19">
        <f>IF(OR($I192="REAL",$I192="INCURRIDO"),SUMIF(S!$O:$O,$I192&amp;$O192&amp;$Q192&amp;UPPER(TEXT(BM$4,"MMMMYYYY"))&amp;$Z192,IF($W$1="Pesos CLP",S!$AD:$AD,S!$AO:$AO)),0)</f>
        <v>0</v>
      </c>
      <c r="BN192" s="19">
        <f>IF(OR($I192="REAL",$I192="INCURRIDO"),SUMIF(S!$O:$O,$I192&amp;$O192&amp;$Q192&amp;UPPER(TEXT(BN$4,"MMMMYYYY"))&amp;$Z192,IF($W$1="Pesos CLP",S!$AD:$AD,S!$AO:$AO)),0)</f>
        <v>0</v>
      </c>
      <c r="BO192" s="19">
        <f>IF(OR($I192="REAL",$I192="INCURRIDO"),SUMIF(S!$O:$O,$I192&amp;$O192&amp;$Q192&amp;UPPER(TEXT(BO$4,"MMMMYYYY"))&amp;$Z192,IF($W$1="Pesos CLP",S!$AD:$AD,S!$AO:$AO)),0)</f>
        <v>0</v>
      </c>
      <c r="BP192" s="19">
        <f>IF(OR($I192="REAL",$I192="INCURRIDO"),SUMIF(S!$O:$O,$I192&amp;$O192&amp;$Q192&amp;UPPER(TEXT(BP$4,"MMMMYYYY"))&amp;$Z192,IF($W$1="Pesos CLP",S!$AD:$AD,S!$AO:$AO)),0)</f>
        <v>0</v>
      </c>
      <c r="BQ192" s="19">
        <f>IF(OR($I192="REAL",$I192="INCURRIDO"),SUMIF(S!$O:$O,$I192&amp;$O192&amp;$Q192&amp;UPPER(TEXT(BQ$4,"MMMMYYYY"))&amp;$Z192,IF($W$1="Pesos CLP",S!$AD:$AD,S!$AO:$AO)),0)</f>
        <v>0</v>
      </c>
      <c r="BR192" s="19">
        <f>IF(OR($I192="REAL",$I192="INCURRIDO"),SUMIF(S!$O:$O,$I192&amp;$O192&amp;$Q192&amp;UPPER(TEXT(BR$4,"MMMMYYYY"))&amp;$Z192,IF($W$1="Pesos CLP",S!$AD:$AD,S!$AO:$AO)),0)</f>
        <v>0</v>
      </c>
      <c r="BS192" s="19">
        <f>IF(OR($I192="REAL",$I192="INCURRIDO"),SUMIF(S!$O:$O,$I192&amp;$O192&amp;$Q192&amp;UPPER(TEXT(BS$4,"MMMMYYYY"))&amp;$Z192,IF($W$1="Pesos CLP",S!$AD:$AD,S!$AO:$AO)),0)</f>
        <v>0</v>
      </c>
      <c r="BT192" s="19">
        <f>IF(OR($I192="REAL",$I192="INCURRIDO"),SUMIF(S!$O:$O,$I192&amp;$O192&amp;$Q192&amp;UPPER(TEXT(BT$4,"MMMMYYYY"))&amp;$Z192,IF($W$1="Pesos CLP",S!$AD:$AD,S!$AO:$AO)),0)</f>
        <v>0</v>
      </c>
      <c r="BU192" s="19">
        <f>IF(OR($I192="REAL",$I192="INCURRIDO"),SUMIF(S!$O:$O,$I192&amp;$O192&amp;$Q192&amp;UPPER(TEXT(BU$4,"MMMMYYYY"))&amp;$Z192,IF($W$1="Pesos CLP",S!$AD:$AD,S!$AO:$AO)),0)</f>
        <v>0</v>
      </c>
      <c r="BV192" s="19">
        <f>IF(OR($I192="REAL",$I192="INCURRIDO"),SUMIF(S!$O:$O,$I192&amp;$O192&amp;$Q192&amp;UPPER(TEXT(BV$4,"MMMMYYYY"))&amp;$Z192,IF($W$1="Pesos CLP",S!$AD:$AD,S!$AO:$AO)),0)</f>
        <v>0</v>
      </c>
      <c r="BW192" s="19">
        <f>IF(OR($I192="REAL",$I192="INCURRIDO"),SUMIF(S!$O:$O,$I192&amp;$O192&amp;$Q192&amp;UPPER(TEXT(BW$4,"MMMMYYYY"))&amp;$Z192,IF($W$1="Pesos CLP",S!$AD:$AD,S!$AO:$AO)),0)</f>
        <v>0</v>
      </c>
      <c r="BX192" s="19">
        <f>IF(OR($I192="REAL",$I192="INCURRIDO"),SUMIF(S!$O:$O,$I192&amp;$O192&amp;$Q192&amp;UPPER(TEXT(BX$4,"MMMMYYYY"))&amp;$Z192,IF($W$1="Pesos CLP",S!$AD:$AD,S!$AO:$AO)),0)</f>
        <v>0</v>
      </c>
      <c r="BY192" s="19">
        <f>IF(OR($I192="REAL",$I192="INCURRIDO"),SUMIF(S!$O:$O,$I192&amp;$O192&amp;$Q192&amp;UPPER(TEXT(BY$4,"MMMMYYYY"))&amp;$Z192,IF($W$1="Pesos CLP",S!$AD:$AD,S!$AO:$AO)),0)</f>
        <v>0</v>
      </c>
      <c r="BZ192" s="19">
        <f>IF(OR($I192="REAL",$I192="INCURRIDO"),SUMIF(S!$O:$O,$I192&amp;$O192&amp;$Q192&amp;UPPER(TEXT(BZ$4,"MMMMYYYY"))&amp;$Z192,IF($W$1="Pesos CLP",S!$AD:$AD,S!$AO:$AO)),0)</f>
        <v>0</v>
      </c>
      <c r="CA192" s="19">
        <f>IF(OR($I192="REAL",$I192="INCURRIDO"),SUMIF(S!$O:$O,$I192&amp;$O192&amp;$Q192&amp;UPPER(TEXT(CA$4,"MMMMYYYY"))&amp;$Z192,IF($W$1="Pesos CLP",S!$AD:$AD,S!$AO:$AO)),0)</f>
        <v>0</v>
      </c>
      <c r="CB192" s="19">
        <f>IF(OR($I192="REAL",$I192="INCURRIDO"),SUMIF(S!$O:$O,$I192&amp;$O192&amp;$Q192&amp;UPPER(TEXT(CB$4,"MMMMYYYY"))&amp;$Z192,IF($W$1="Pesos CLP",S!$AD:$AD,S!$AO:$AO)),0)</f>
        <v>0</v>
      </c>
      <c r="CC192" s="19">
        <f>IF(OR($I192="REAL",$I192="INCURRIDO"),SUMIF(S!$O:$O,$I192&amp;$O192&amp;$Q192&amp;UPPER(TEXT(CC$4,"MMMMYYYY"))&amp;$Z192,IF($W$1="Pesos CLP",S!$AD:$AD,S!$AO:$AO)),0)</f>
        <v>0</v>
      </c>
      <c r="CD192" s="19">
        <f>IF(OR($I192="REAL",$I192="INCURRIDO"),SUMIF(S!$O:$O,$I192&amp;$O192&amp;$Q192&amp;UPPER(TEXT(CD$4,"MMMMYYYY"))&amp;$Z192,IF($W$1="Pesos CLP",S!$AD:$AD,S!$AO:$AO)),0)</f>
        <v>0</v>
      </c>
      <c r="CE192" s="19">
        <f>IF(OR($I192="REAL",$I192="INCURRIDO"),SUMIF(S!$O:$O,$I192&amp;$O192&amp;$Q192&amp;UPPER(TEXT(CE$4,"MMMMYYYY"))&amp;$Z192,IF($W$1="Pesos CLP",S!$AD:$AD,S!$AO:$AO)),0)</f>
        <v>0</v>
      </c>
      <c r="CF192" s="19">
        <f>IF(OR($I192="REAL",$I192="INCURRIDO"),SUMIF(S!$O:$O,$I192&amp;$O192&amp;$Q192&amp;UPPER(TEXT(CF$4,"MMMMYYYY"))&amp;$Z192,IF($W$1="Pesos CLP",S!$AD:$AD,S!$AO:$AO)),0)</f>
        <v>0</v>
      </c>
      <c r="CG192" s="19">
        <f>IF(OR($I192="REAL",$I192="INCURRIDO"),SUMIF(S!$O:$O,$I192&amp;$O192&amp;$Q192&amp;UPPER(TEXT(CG$4,"MMMMYYYY"))&amp;$Z192,IF($W$1="Pesos CLP",S!$AD:$AD,S!$AO:$AO)),0)</f>
        <v>0</v>
      </c>
      <c r="CH192" s="19">
        <f>IF(OR($I192="REAL",$I192="INCURRIDO"),SUMIF(S!$O:$O,$I192&amp;$O192&amp;$Q192&amp;UPPER(TEXT(CH$4,"MMMMYYYY"))&amp;$Z192,IF($W$1="Pesos CLP",S!$AD:$AD,S!$AO:$AO)),0)</f>
        <v>0</v>
      </c>
      <c r="CI192" s="19">
        <f>IF(OR($I192="REAL",$I192="INCURRIDO"),SUMIF(S!$O:$O,$I192&amp;$O192&amp;$Q192&amp;UPPER(TEXT(CI$4,"MMMMYYYY"))&amp;$Z192,IF($W$1="Pesos CLP",S!$AD:$AD,S!$AO:$AO)),0)</f>
        <v>0</v>
      </c>
      <c r="CJ192" s="19">
        <f>IF(OR($I192="REAL",$I192="INCURRIDO"),SUMIF(S!$O:$O,$I192&amp;$O192&amp;$Q192&amp;UPPER(TEXT(CJ$4,"MMMMYYYY"))&amp;$Z192,IF($W$1="Pesos CLP",S!$AD:$AD,S!$AO:$AO)),0)</f>
        <v>0</v>
      </c>
      <c r="CK192" s="378">
        <f t="shared" si="167"/>
        <v>0</v>
      </c>
      <c r="CL192" s="378">
        <f t="shared" si="167"/>
        <v>0</v>
      </c>
      <c r="CM192" s="378">
        <f t="shared" si="167"/>
        <v>0</v>
      </c>
      <c r="CN192" s="378">
        <f t="shared" si="167"/>
        <v>0</v>
      </c>
      <c r="CO192" s="378">
        <f t="shared" si="167"/>
        <v>0</v>
      </c>
      <c r="CP192" s="378">
        <f t="shared" si="167"/>
        <v>0</v>
      </c>
      <c r="CQ192" s="378">
        <f t="shared" si="167"/>
        <v>0</v>
      </c>
      <c r="CR192" s="378">
        <f t="shared" si="167"/>
        <v>0</v>
      </c>
      <c r="CS192" s="378">
        <f t="shared" si="168"/>
        <v>0</v>
      </c>
      <c r="CT192" s="378">
        <f t="shared" si="168"/>
        <v>0</v>
      </c>
      <c r="CU192" s="378">
        <f t="shared" si="168"/>
        <v>0</v>
      </c>
      <c r="CV192" s="378">
        <f t="shared" si="168"/>
        <v>0</v>
      </c>
      <c r="CW192" s="378">
        <f t="shared" si="168"/>
        <v>0</v>
      </c>
      <c r="CX192" s="378">
        <f t="shared" si="168"/>
        <v>0</v>
      </c>
      <c r="CY192" s="378">
        <f t="shared" si="168"/>
        <v>0</v>
      </c>
      <c r="CZ192" s="378">
        <f t="shared" si="168"/>
        <v>0</v>
      </c>
      <c r="DA192" s="378">
        <f t="shared" si="168"/>
        <v>0</v>
      </c>
      <c r="DB192" s="378">
        <f t="shared" si="168"/>
        <v>0</v>
      </c>
      <c r="DC192" s="378">
        <f t="shared" si="169"/>
        <v>0</v>
      </c>
      <c r="DD192" s="378">
        <f t="shared" si="169"/>
        <v>0</v>
      </c>
      <c r="DE192" s="378">
        <f t="shared" si="169"/>
        <v>0</v>
      </c>
      <c r="DF192" s="378">
        <f t="shared" si="169"/>
        <v>0</v>
      </c>
      <c r="DG192" s="378">
        <f t="shared" si="169"/>
        <v>0</v>
      </c>
      <c r="DH192" s="378">
        <f t="shared" si="169"/>
        <v>0</v>
      </c>
      <c r="DI192" s="378">
        <f t="shared" si="169"/>
        <v>0</v>
      </c>
      <c r="DJ192" s="378">
        <f t="shared" si="169"/>
        <v>0</v>
      </c>
      <c r="DK192" s="378">
        <f t="shared" si="169"/>
        <v>0</v>
      </c>
      <c r="DL192" s="378">
        <f t="shared" si="169"/>
        <v>0</v>
      </c>
      <c r="DM192" s="378">
        <f t="shared" si="170"/>
        <v>0</v>
      </c>
      <c r="DN192" s="378">
        <f t="shared" si="170"/>
        <v>0</v>
      </c>
      <c r="DO192" s="378">
        <f t="shared" si="170"/>
        <v>0</v>
      </c>
      <c r="DP192" s="378">
        <f t="shared" si="170"/>
        <v>0</v>
      </c>
      <c r="DQ192" s="378">
        <f t="shared" si="170"/>
        <v>0</v>
      </c>
      <c r="DR192" s="378">
        <f t="shared" si="170"/>
        <v>0</v>
      </c>
      <c r="DS192" s="378">
        <f t="shared" si="170"/>
        <v>0</v>
      </c>
      <c r="DT192" s="378">
        <f t="shared" si="170"/>
        <v>0</v>
      </c>
      <c r="DU192" s="378">
        <f t="shared" si="170"/>
        <v>0</v>
      </c>
      <c r="DV192" s="378">
        <f t="shared" si="170"/>
        <v>0</v>
      </c>
      <c r="DW192" s="378">
        <f t="shared" si="171"/>
        <v>0</v>
      </c>
      <c r="DX192" s="378">
        <f t="shared" si="171"/>
        <v>0</v>
      </c>
      <c r="DY192" s="378">
        <f t="shared" si="171"/>
        <v>0</v>
      </c>
      <c r="DZ192" s="378">
        <f t="shared" si="171"/>
        <v>0</v>
      </c>
      <c r="EA192" s="378">
        <f t="shared" si="171"/>
        <v>0</v>
      </c>
      <c r="EB192" s="378">
        <f t="shared" si="171"/>
        <v>0</v>
      </c>
      <c r="EC192" s="378">
        <f t="shared" si="171"/>
        <v>0</v>
      </c>
      <c r="ED192" s="378">
        <f t="shared" si="171"/>
        <v>0</v>
      </c>
      <c r="EE192" s="378">
        <f t="shared" si="171"/>
        <v>0</v>
      </c>
      <c r="EF192" s="378">
        <f t="shared" si="171"/>
        <v>0</v>
      </c>
      <c r="EG192" s="378">
        <f t="shared" si="172"/>
        <v>0</v>
      </c>
      <c r="EH192" s="378">
        <f t="shared" si="172"/>
        <v>0</v>
      </c>
      <c r="EI192" s="378">
        <f t="shared" si="172"/>
        <v>0</v>
      </c>
      <c r="EJ192" s="378">
        <f t="shared" si="172"/>
        <v>0</v>
      </c>
      <c r="EK192" s="378">
        <f t="shared" si="172"/>
        <v>0</v>
      </c>
      <c r="EL192" s="378">
        <f t="shared" si="172"/>
        <v>0</v>
      </c>
      <c r="EM192" s="378">
        <f t="shared" si="172"/>
        <v>0</v>
      </c>
      <c r="EN192" s="378">
        <f t="shared" si="172"/>
        <v>0</v>
      </c>
      <c r="EO192" s="378">
        <f t="shared" si="172"/>
        <v>0</v>
      </c>
      <c r="EP192" s="378">
        <f t="shared" si="172"/>
        <v>0</v>
      </c>
      <c r="EQ192" s="378">
        <f t="shared" si="172"/>
        <v>0</v>
      </c>
    </row>
    <row r="193" spans="1:147" x14ac:dyDescent="0.3">
      <c r="A193" s="368" t="s">
        <v>243</v>
      </c>
      <c r="B193" s="368"/>
      <c r="C193" s="368"/>
      <c r="D193" s="368">
        <f t="shared" si="136"/>
        <v>1.0658056259248334</v>
      </c>
      <c r="E193" s="368" t="str">
        <f>VLOOKUP(TEXT(Z193,0),'G2'!B:D,3,0)</f>
        <v>ME</v>
      </c>
      <c r="F193" s="816">
        <f t="shared" si="135"/>
        <v>0</v>
      </c>
      <c r="G193" s="755">
        <f t="shared" si="137"/>
        <v>0</v>
      </c>
      <c r="H193" s="756" t="s">
        <v>1190</v>
      </c>
      <c r="I193" s="370" t="s">
        <v>93</v>
      </c>
      <c r="J193" s="370" t="s">
        <v>22</v>
      </c>
      <c r="K193" s="368">
        <v>510614</v>
      </c>
      <c r="L193" s="368" t="s">
        <v>619</v>
      </c>
      <c r="M193" s="369"/>
      <c r="N193" s="370" t="s">
        <v>1092</v>
      </c>
      <c r="O193" s="370" t="s">
        <v>631</v>
      </c>
      <c r="P193" s="643" t="s">
        <v>1167</v>
      </c>
      <c r="Q193" s="370" t="s">
        <v>695</v>
      </c>
      <c r="R193" s="370" t="s">
        <v>632</v>
      </c>
      <c r="S193" s="371">
        <v>25</v>
      </c>
      <c r="T193" s="677">
        <v>46174</v>
      </c>
      <c r="U193" s="677">
        <v>46198</v>
      </c>
      <c r="V193" s="373">
        <v>1</v>
      </c>
      <c r="W193" s="374">
        <v>127017.38546959202</v>
      </c>
      <c r="X193" s="17" cm="1">
        <f t="array" ref="X193">+IF($W$1="Pesos CLP",W193,W193/TC)*MB_24A25</f>
        <v>144.82160959988468</v>
      </c>
      <c r="Y193" s="18">
        <f t="shared" si="166"/>
        <v>3620.5402399971172</v>
      </c>
      <c r="Z193">
        <v>91243530</v>
      </c>
      <c r="AA193" s="19">
        <f>IF(OR($I193="REAL",$I193="INCURRIDO"),SUMIF(S!$O:$O,$I193&amp;$O193&amp;$Q193&amp;UPPER(TEXT(AA$4,"MMMMYYYY"))&amp;$Z193,IF($W$1="Pesos CLP",S!$AD:$AD,S!$AO:$AO)),0)</f>
        <v>0</v>
      </c>
      <c r="AB193" s="19">
        <f>IF(OR($I193="REAL",$I193="INCURRIDO"),SUMIF(S!$O:$O,$I193&amp;$O193&amp;$Q193&amp;UPPER(TEXT(AB$4,"MMMMYYYY"))&amp;$Z193,IF($W$1="Pesos CLP",S!$AD:$AD,S!$AO:$AO)),0)</f>
        <v>0</v>
      </c>
      <c r="AC193" s="19">
        <f>IF(OR($I193="REAL",$I193="INCURRIDO"),SUMIF(S!$O:$O,$I193&amp;$O193&amp;$Q193&amp;UPPER(TEXT(AC$4,"MMMMYYYY"))&amp;$Z193,IF($W$1="Pesos CLP",S!$AD:$AD,S!$AO:$AO)),0)</f>
        <v>0</v>
      </c>
      <c r="AD193" s="19">
        <f>IF(OR($I193="REAL",$I193="INCURRIDO"),SUMIF(S!$O:$O,$I193&amp;$O193&amp;$Q193&amp;UPPER(TEXT(AD$4,"MMMMYYYY"))&amp;$Z193,IF($W$1="Pesos CLP",S!$AD:$AD,S!$AO:$AO)),0)</f>
        <v>0</v>
      </c>
      <c r="AE193" s="19">
        <f>IF(OR($I193="REAL",$I193="INCURRIDO"),SUMIF(S!$O:$O,$I193&amp;$O193&amp;$Q193&amp;UPPER(TEXT(AE$4,"MMMMYYYY"))&amp;$Z193,IF($W$1="Pesos CLP",S!$AD:$AD,S!$AO:$AO)),0)</f>
        <v>0</v>
      </c>
      <c r="AF193" s="19">
        <f>IF(OR($I193="REAL",$I193="INCURRIDO"),SUMIF(S!$O:$O,$I193&amp;$O193&amp;$Q193&amp;UPPER(TEXT(AF$4,"MMMMYYYY"))&amp;$Z193,IF($W$1="Pesos CLP",S!$AD:$AD,S!$AO:$AO)),0)</f>
        <v>0</v>
      </c>
      <c r="AG193" s="19">
        <f>IF(OR($I193="REAL",$I193="INCURRIDO"),SUMIF(S!$O:$O,$I193&amp;$O193&amp;$Q193&amp;UPPER(TEXT(AG$4,"MMMMYYYY"))&amp;$Z193,IF($W$1="Pesos CLP",S!$AD:$AD,S!$AO:$AO)),0)</f>
        <v>0</v>
      </c>
      <c r="AH193" s="19">
        <f>IF(OR($I193="REAL",$I193="INCURRIDO"),SUMIF(S!$O:$O,$I193&amp;$O193&amp;$Q193&amp;UPPER(TEXT(AH$4,"MMMMYYYY"))&amp;$Z193,IF($W$1="Pesos CLP",S!$AD:$AD,S!$AO:$AO)),0)</f>
        <v>0</v>
      </c>
      <c r="AI193" s="19">
        <f>IF(OR($I193="REAL",$I193="INCURRIDO"),SUMIF(S!$O:$O,$I193&amp;$O193&amp;$Q193&amp;UPPER(TEXT(AI$4,"MMMMYYYY"))&amp;$Z193,IF($W$1="Pesos CLP",S!$AD:$AD,S!$AO:$AO)),0)</f>
        <v>0</v>
      </c>
      <c r="AJ193" s="19">
        <f>IF(OR($I193="REAL",$I193="INCURRIDO"),SUMIF(S!$O:$O,$I193&amp;$O193&amp;$Q193&amp;UPPER(TEXT(AJ$4,"MMMMYYYY"))&amp;$Z193,IF($W$1="Pesos CLP",S!$AD:$AD,S!$AO:$AO)),0)</f>
        <v>0</v>
      </c>
      <c r="AK193" s="19">
        <f>IF(OR($I193="REAL",$I193="INCURRIDO"),SUMIF(S!$O:$O,$I193&amp;$O193&amp;$Q193&amp;UPPER(TEXT(AK$4,"MMMMYYYY"))&amp;$Z193,IF($W$1="Pesos CLP",S!$AD:$AD,S!$AO:$AO)),0)</f>
        <v>0</v>
      </c>
      <c r="AL193" s="19">
        <f>IF(OR($I193="REAL",$I193="INCURRIDO"),SUMIF(S!$O:$O,$I193&amp;$O193&amp;$Q193&amp;UPPER(TEXT(AL$4,"MMMMYYYY"))&amp;$Z193,IF($W$1="Pesos CLP",S!$AD:$AD,S!$AO:$AO)),0)</f>
        <v>0</v>
      </c>
      <c r="AM193" s="19">
        <f>IF(OR($I193="REAL",$I193="INCURRIDO"),SUMIF(S!$O:$O,$I193&amp;$O193&amp;$Q193&amp;UPPER(TEXT(AM$4,"MMMMYYYY"))&amp;$Z193,IF($W$1="Pesos CLP",S!$AD:$AD,S!$AO:$AO)),0)</f>
        <v>0</v>
      </c>
      <c r="AN193" s="19">
        <f>IF(OR($I193="REAL",$I193="INCURRIDO"),SUMIF(S!$O:$O,$I193&amp;$O193&amp;$Q193&amp;UPPER(TEXT(AN$4,"MMMMYYYY"))&amp;$Z193,IF($W$1="Pesos CLP",S!$AD:$AD,S!$AO:$AO)),0)</f>
        <v>0</v>
      </c>
      <c r="AO193" s="19">
        <f>IF(OR($I193="REAL",$I193="INCURRIDO"),SUMIF(S!$O:$O,$I193&amp;$O193&amp;$Q193&amp;UPPER(TEXT(AO$4,"MMMMYYYY"))&amp;$Z193,IF($W$1="Pesos CLP",S!$AD:$AD,S!$AO:$AO)),0)</f>
        <v>0</v>
      </c>
      <c r="AP193" s="19">
        <f>IF(OR($I193="REAL",$I193="INCURRIDO"),SUMIF(S!$O:$O,$I193&amp;$O193&amp;$Q193&amp;UPPER(TEXT(AP$4,"MMMMYYYY"))&amp;$Z193,IF($W$1="Pesos CLP",S!$AD:$AD,S!$AO:$AO)),0)</f>
        <v>0</v>
      </c>
      <c r="AQ193" s="19">
        <f>IF(OR($I193="REAL",$I193="INCURRIDO"),SUMIF(S!$O:$O,$I193&amp;$O193&amp;$Q193&amp;UPPER(TEXT(AQ$4,"MMMMYYYY"))&amp;$Z193,IF($W$1="Pesos CLP",S!$AD:$AD,S!$AO:$AO)),0)</f>
        <v>0</v>
      </c>
      <c r="AR193" s="19">
        <f>IF(OR($I193="REAL",$I193="INCURRIDO"),SUMIF(S!$O:$O,$I193&amp;$O193&amp;$Q193&amp;UPPER(TEXT(AR$4,"MMMMYYYY"))&amp;$Z193,IF($W$1="Pesos CLP",S!$AD:$AD,S!$AO:$AO)),0)</f>
        <v>0</v>
      </c>
      <c r="AS193" s="19">
        <f>IF(OR($I193="REAL",$I193="INCURRIDO"),SUMIF(S!$O:$O,$I193&amp;$O193&amp;$Q193&amp;UPPER(TEXT(AS$4,"MMMMYYYY"))&amp;$Z193,IF($W$1="Pesos CLP",S!$AD:$AD,S!$AO:$AO)),0)</f>
        <v>0</v>
      </c>
      <c r="AT193" s="19">
        <f>IF(OR($I193="REAL",$I193="INCURRIDO"),SUMIF(S!$O:$O,$I193&amp;$O193&amp;$Q193&amp;UPPER(TEXT(AT$4,"MMMMYYYY"))&amp;$Z193,IF($W$1="Pesos CLP",S!$AD:$AD,S!$AO:$AO)),0)</f>
        <v>0</v>
      </c>
      <c r="AU193" s="19">
        <f>IF(OR($I193="REAL",$I193="INCURRIDO"),SUMIF(S!$O:$O,$I193&amp;$O193&amp;$Q193&amp;UPPER(TEXT(AU$4,"MMMMYYYY"))&amp;$Z193,IF($W$1="Pesos CLP",S!$AD:$AD,S!$AO:$AO)),0)</f>
        <v>0</v>
      </c>
      <c r="AV193" s="19">
        <f>IF(OR($I193="REAL",$I193="INCURRIDO"),SUMIF(S!$O:$O,$I193&amp;$O193&amp;$Q193&amp;UPPER(TEXT(AV$4,"MMMMYYYY"))&amp;$Z193,IF($W$1="Pesos CLP",S!$AD:$AD,S!$AO:$AO)),0)</f>
        <v>0</v>
      </c>
      <c r="AW193" s="19">
        <f>IF(OR($I193="REAL",$I193="INCURRIDO"),SUMIF(S!$O:$O,$I193&amp;$O193&amp;$Q193&amp;UPPER(TEXT(AW$4,"MMMMYYYY"))&amp;$Z193,IF($W$1="Pesos CLP",S!$AD:$AD,S!$AO:$AO)),0)</f>
        <v>0</v>
      </c>
      <c r="AX193" s="19">
        <f>IF(OR($I193="REAL",$I193="INCURRIDO"),SUMIF(S!$O:$O,$I193&amp;$O193&amp;$Q193&amp;UPPER(TEXT(AX$4,"MMMMYYYY"))&amp;$Z193,IF($W$1="Pesos CLP",S!$AD:$AD,S!$AO:$AO)),0)</f>
        <v>0</v>
      </c>
      <c r="AY193" s="19">
        <f>IF(OR($I193="REAL",$I193="INCURRIDO"),SUMIF(S!$O:$O,$I193&amp;$O193&amp;$Q193&amp;UPPER(TEXT(AY$4,"MMMMYYYY"))&amp;$Z193,IF($W$1="Pesos CLP",S!$AD:$AD,S!$AO:$AO)),0)</f>
        <v>0</v>
      </c>
      <c r="AZ193" s="19">
        <f>IF(OR($I193="REAL",$I193="INCURRIDO"),SUMIF(S!$O:$O,$I193&amp;$O193&amp;$Q193&amp;UPPER(TEXT(AZ$4,"MMMMYYYY"))&amp;$Z193,IF($W$1="Pesos CLP",S!$AD:$AD,S!$AO:$AO)),0)</f>
        <v>0</v>
      </c>
      <c r="BA193" s="19">
        <f>IF(OR($I193="REAL",$I193="INCURRIDO"),SUMIF(S!$O:$O,$I193&amp;$O193&amp;$Q193&amp;UPPER(TEXT(BA$4,"MMMMYYYY"))&amp;$Z193,IF($W$1="Pesos CLP",S!$AD:$AD,S!$AO:$AO)),0)</f>
        <v>0</v>
      </c>
      <c r="BB193" s="19">
        <f>IF(OR($I193="REAL",$I193="INCURRIDO"),SUMIF(S!$O:$O,$I193&amp;$O193&amp;$Q193&amp;UPPER(TEXT(BB$4,"MMMMYYYY"))&amp;$Z193,IF($W$1="Pesos CLP",S!$AD:$AD,S!$AO:$AO)),0)</f>
        <v>0</v>
      </c>
      <c r="BC193" s="19">
        <f>IF(OR($I193="REAL",$I193="INCURRIDO"),SUMIF(S!$O:$O,$I193&amp;$O193&amp;$Q193&amp;UPPER(TEXT(BC$4,"MMMMYYYY"))&amp;$Z193,IF($W$1="Pesos CLP",S!$AD:$AD,S!$AO:$AO)),0)</f>
        <v>0</v>
      </c>
      <c r="BD193" s="19">
        <f>IF(OR($I193="REAL",$I193="INCURRIDO"),SUMIF(S!$O:$O,$I193&amp;$O193&amp;$Q193&amp;UPPER(TEXT(BD$4,"MMMMYYYY"))&amp;$Z193,IF($W$1="Pesos CLP",S!$AD:$AD,S!$AO:$AO)),0)</f>
        <v>0</v>
      </c>
      <c r="BE193" s="19">
        <f>IF(OR($I193="REAL",$I193="INCURRIDO"),SUMIF(S!$O:$O,$I193&amp;$O193&amp;$Q193&amp;UPPER(TEXT(BE$4,"MMMMYYYY"))&amp;$Z193,IF($W$1="Pesos CLP",S!$AD:$AD,S!$AO:$AO)),0)</f>
        <v>0</v>
      </c>
      <c r="BF193" s="19">
        <f>IF(OR($I193="REAL",$I193="INCURRIDO"),SUMIF(S!$O:$O,$I193&amp;$O193&amp;$Q193&amp;UPPER(TEXT(BF$4,"MMMMYYYY"))&amp;$Z193,IF($W$1="Pesos CLP",S!$AD:$AD,S!$AO:$AO)),0)</f>
        <v>0</v>
      </c>
      <c r="BG193" s="19">
        <f>IF(OR($I193="REAL",$I193="INCURRIDO"),SUMIF(S!$O:$O,$I193&amp;$O193&amp;$Q193&amp;UPPER(TEXT(BG$4,"MMMMYYYY"))&amp;$Z193,IF($W$1="Pesos CLP",S!$AD:$AD,S!$AO:$AO)),0)</f>
        <v>0</v>
      </c>
      <c r="BH193" s="19">
        <f>IF(OR($I193="REAL",$I193="INCURRIDO"),SUMIF(S!$O:$O,$I193&amp;$O193&amp;$Q193&amp;UPPER(TEXT(BH$4,"MMMMYYYY"))&amp;$Z193,IF($W$1="Pesos CLP",S!$AD:$AD,S!$AO:$AO)),0)</f>
        <v>0</v>
      </c>
      <c r="BI193" s="19">
        <f>IF(OR($I193="REAL",$I193="INCURRIDO"),SUMIF(S!$O:$O,$I193&amp;$O193&amp;$Q193&amp;UPPER(TEXT(BI$4,"MMMMYYYY"))&amp;$Z193,IF($W$1="Pesos CLP",S!$AD:$AD,S!$AO:$AO)),0)</f>
        <v>0</v>
      </c>
      <c r="BJ193" s="19">
        <f>IF(OR($I193="REAL",$I193="INCURRIDO"),SUMIF(S!$O:$O,$I193&amp;$O193&amp;$Q193&amp;UPPER(TEXT(BJ$4,"MMMMYYYY"))&amp;$Z193,IF($W$1="Pesos CLP",S!$AD:$AD,S!$AO:$AO)),0)</f>
        <v>0</v>
      </c>
      <c r="BK193" s="19">
        <f>IF(OR($I193="REAL",$I193="INCURRIDO"),SUMIF(S!$O:$O,$I193&amp;$O193&amp;$Q193&amp;UPPER(TEXT(BK$4,"MMMMYYYY"))&amp;$Z193,IF($W$1="Pesos CLP",S!$AD:$AD,S!$AO:$AO)),0)</f>
        <v>0</v>
      </c>
      <c r="BL193" s="19">
        <f>IF(OR($I193="REAL",$I193="INCURRIDO"),SUMIF(S!$O:$O,$I193&amp;$O193&amp;$Q193&amp;UPPER(TEXT(BL$4,"MMMMYYYY"))&amp;$Z193,IF($W$1="Pesos CLP",S!$AD:$AD,S!$AO:$AO)),0)</f>
        <v>0</v>
      </c>
      <c r="BM193" s="19">
        <f>IF(OR($I193="REAL",$I193="INCURRIDO"),SUMIF(S!$O:$O,$I193&amp;$O193&amp;$Q193&amp;UPPER(TEXT(BM$4,"MMMMYYYY"))&amp;$Z193,IF($W$1="Pesos CLP",S!$AD:$AD,S!$AO:$AO)),0)</f>
        <v>0</v>
      </c>
      <c r="BN193" s="19">
        <f>IF(OR($I193="REAL",$I193="INCURRIDO"),SUMIF(S!$O:$O,$I193&amp;$O193&amp;$Q193&amp;UPPER(TEXT(BN$4,"MMMMYYYY"))&amp;$Z193,IF($W$1="Pesos CLP",S!$AD:$AD,S!$AO:$AO)),0)</f>
        <v>0</v>
      </c>
      <c r="BO193" s="19">
        <f>IF(OR($I193="REAL",$I193="INCURRIDO"),SUMIF(S!$O:$O,$I193&amp;$O193&amp;$Q193&amp;UPPER(TEXT(BO$4,"MMMMYYYY"))&amp;$Z193,IF($W$1="Pesos CLP",S!$AD:$AD,S!$AO:$AO)),0)</f>
        <v>0</v>
      </c>
      <c r="BP193" s="19">
        <f>IF(OR($I193="REAL",$I193="INCURRIDO"),SUMIF(S!$O:$O,$I193&amp;$O193&amp;$Q193&amp;UPPER(TEXT(BP$4,"MMMMYYYY"))&amp;$Z193,IF($W$1="Pesos CLP",S!$AD:$AD,S!$AO:$AO)),0)</f>
        <v>0</v>
      </c>
      <c r="BQ193" s="19">
        <f>IF(OR($I193="REAL",$I193="INCURRIDO"),SUMIF(S!$O:$O,$I193&amp;$O193&amp;$Q193&amp;UPPER(TEXT(BQ$4,"MMMMYYYY"))&amp;$Z193,IF($W$1="Pesos CLP",S!$AD:$AD,S!$AO:$AO)),0)</f>
        <v>0</v>
      </c>
      <c r="BR193" s="19">
        <f>IF(OR($I193="REAL",$I193="INCURRIDO"),SUMIF(S!$O:$O,$I193&amp;$O193&amp;$Q193&amp;UPPER(TEXT(BR$4,"MMMMYYYY"))&amp;$Z193,IF($W$1="Pesos CLP",S!$AD:$AD,S!$AO:$AO)),0)</f>
        <v>0</v>
      </c>
      <c r="BS193" s="19">
        <f>IF(OR($I193="REAL",$I193="INCURRIDO"),SUMIF(S!$O:$O,$I193&amp;$O193&amp;$Q193&amp;UPPER(TEXT(BS$4,"MMMMYYYY"))&amp;$Z193,IF($W$1="Pesos CLP",S!$AD:$AD,S!$AO:$AO)),0)</f>
        <v>0</v>
      </c>
      <c r="BT193" s="19">
        <f>IF(OR($I193="REAL",$I193="INCURRIDO"),SUMIF(S!$O:$O,$I193&amp;$O193&amp;$Q193&amp;UPPER(TEXT(BT$4,"MMMMYYYY"))&amp;$Z193,IF($W$1="Pesos CLP",S!$AD:$AD,S!$AO:$AO)),0)</f>
        <v>0</v>
      </c>
      <c r="BU193" s="19">
        <f>IF(OR($I193="REAL",$I193="INCURRIDO"),SUMIF(S!$O:$O,$I193&amp;$O193&amp;$Q193&amp;UPPER(TEXT(BU$4,"MMMMYYYY"))&amp;$Z193,IF($W$1="Pesos CLP",S!$AD:$AD,S!$AO:$AO)),0)</f>
        <v>0</v>
      </c>
      <c r="BV193" s="19">
        <f>IF(OR($I193="REAL",$I193="INCURRIDO"),SUMIF(S!$O:$O,$I193&amp;$O193&amp;$Q193&amp;UPPER(TEXT(BV$4,"MMMMYYYY"))&amp;$Z193,IF($W$1="Pesos CLP",S!$AD:$AD,S!$AO:$AO)),0)</f>
        <v>0</v>
      </c>
      <c r="BW193" s="19">
        <f>IF(OR($I193="REAL",$I193="INCURRIDO"),SUMIF(S!$O:$O,$I193&amp;$O193&amp;$Q193&amp;UPPER(TEXT(BW$4,"MMMMYYYY"))&amp;$Z193,IF($W$1="Pesos CLP",S!$AD:$AD,S!$AO:$AO)),0)</f>
        <v>0</v>
      </c>
      <c r="BX193" s="19">
        <f>IF(OR($I193="REAL",$I193="INCURRIDO"),SUMIF(S!$O:$O,$I193&amp;$O193&amp;$Q193&amp;UPPER(TEXT(BX$4,"MMMMYYYY"))&amp;$Z193,IF($W$1="Pesos CLP",S!$AD:$AD,S!$AO:$AO)),0)</f>
        <v>0</v>
      </c>
      <c r="BY193" s="19">
        <f>IF(OR($I193="REAL",$I193="INCURRIDO"),SUMIF(S!$O:$O,$I193&amp;$O193&amp;$Q193&amp;UPPER(TEXT(BY$4,"MMMMYYYY"))&amp;$Z193,IF($W$1="Pesos CLP",S!$AD:$AD,S!$AO:$AO)),0)</f>
        <v>0</v>
      </c>
      <c r="BZ193" s="19">
        <f>IF(OR($I193="REAL",$I193="INCURRIDO"),SUMIF(S!$O:$O,$I193&amp;$O193&amp;$Q193&amp;UPPER(TEXT(BZ$4,"MMMMYYYY"))&amp;$Z193,IF($W$1="Pesos CLP",S!$AD:$AD,S!$AO:$AO)),0)</f>
        <v>0</v>
      </c>
      <c r="CA193" s="19">
        <f>IF(OR($I193="REAL",$I193="INCURRIDO"),SUMIF(S!$O:$O,$I193&amp;$O193&amp;$Q193&amp;UPPER(TEXT(CA$4,"MMMMYYYY"))&amp;$Z193,IF($W$1="Pesos CLP",S!$AD:$AD,S!$AO:$AO)),0)</f>
        <v>0</v>
      </c>
      <c r="CB193" s="19">
        <f>IF(OR($I193="REAL",$I193="INCURRIDO"),SUMIF(S!$O:$O,$I193&amp;$O193&amp;$Q193&amp;UPPER(TEXT(CB$4,"MMMMYYYY"))&amp;$Z193,IF($W$1="Pesos CLP",S!$AD:$AD,S!$AO:$AO)),0)</f>
        <v>0</v>
      </c>
      <c r="CC193" s="19">
        <f>IF(OR($I193="REAL",$I193="INCURRIDO"),SUMIF(S!$O:$O,$I193&amp;$O193&amp;$Q193&amp;UPPER(TEXT(CC$4,"MMMMYYYY"))&amp;$Z193,IF($W$1="Pesos CLP",S!$AD:$AD,S!$AO:$AO)),0)</f>
        <v>0</v>
      </c>
      <c r="CD193" s="19">
        <f>IF(OR($I193="REAL",$I193="INCURRIDO"),SUMIF(S!$O:$O,$I193&amp;$O193&amp;$Q193&amp;UPPER(TEXT(CD$4,"MMMMYYYY"))&amp;$Z193,IF($W$1="Pesos CLP",S!$AD:$AD,S!$AO:$AO)),0)</f>
        <v>0</v>
      </c>
      <c r="CE193" s="19">
        <f>IF(OR($I193="REAL",$I193="INCURRIDO"),SUMIF(S!$O:$O,$I193&amp;$O193&amp;$Q193&amp;UPPER(TEXT(CE$4,"MMMMYYYY"))&amp;$Z193,IF($W$1="Pesos CLP",S!$AD:$AD,S!$AO:$AO)),0)</f>
        <v>0</v>
      </c>
      <c r="CF193" s="19">
        <f>IF(OR($I193="REAL",$I193="INCURRIDO"),SUMIF(S!$O:$O,$I193&amp;$O193&amp;$Q193&amp;UPPER(TEXT(CF$4,"MMMMYYYY"))&amp;$Z193,IF($W$1="Pesos CLP",S!$AD:$AD,S!$AO:$AO)),0)</f>
        <v>0</v>
      </c>
      <c r="CG193" s="19">
        <f>IF(OR($I193="REAL",$I193="INCURRIDO"),SUMIF(S!$O:$O,$I193&amp;$O193&amp;$Q193&amp;UPPER(TEXT(CG$4,"MMMMYYYY"))&amp;$Z193,IF($W$1="Pesos CLP",S!$AD:$AD,S!$AO:$AO)),0)</f>
        <v>0</v>
      </c>
      <c r="CH193" s="19">
        <f>IF(OR($I193="REAL",$I193="INCURRIDO"),SUMIF(S!$O:$O,$I193&amp;$O193&amp;$Q193&amp;UPPER(TEXT(CH$4,"MMMMYYYY"))&amp;$Z193,IF($W$1="Pesos CLP",S!$AD:$AD,S!$AO:$AO)),0)</f>
        <v>0</v>
      </c>
      <c r="CI193" s="19">
        <f>IF(OR($I193="REAL",$I193="INCURRIDO"),SUMIF(S!$O:$O,$I193&amp;$O193&amp;$Q193&amp;UPPER(TEXT(CI$4,"MMMMYYYY"))&amp;$Z193,IF($W$1="Pesos CLP",S!$AD:$AD,S!$AO:$AO)),0)</f>
        <v>0</v>
      </c>
      <c r="CJ193" s="19">
        <f>IF(OR($I193="REAL",$I193="INCURRIDO"),SUMIF(S!$O:$O,$I193&amp;$O193&amp;$Q193&amp;UPPER(TEXT(CJ$4,"MMMMYYYY"))&amp;$Z193,IF($W$1="Pesos CLP",S!$AD:$AD,S!$AO:$AO)),0)</f>
        <v>0</v>
      </c>
      <c r="CK193" s="378">
        <f t="shared" si="167"/>
        <v>0</v>
      </c>
      <c r="CL193" s="378">
        <f t="shared" si="167"/>
        <v>0</v>
      </c>
      <c r="CM193" s="378">
        <f t="shared" si="167"/>
        <v>0</v>
      </c>
      <c r="CN193" s="378">
        <f t="shared" si="167"/>
        <v>0</v>
      </c>
      <c r="CO193" s="378">
        <f t="shared" si="167"/>
        <v>3620.5402399971172</v>
      </c>
      <c r="CP193" s="378">
        <f t="shared" si="167"/>
        <v>0</v>
      </c>
      <c r="CQ193" s="378">
        <f t="shared" si="167"/>
        <v>0</v>
      </c>
      <c r="CR193" s="378">
        <f t="shared" si="167"/>
        <v>0</v>
      </c>
      <c r="CS193" s="378">
        <f t="shared" si="168"/>
        <v>0</v>
      </c>
      <c r="CT193" s="378">
        <f t="shared" si="168"/>
        <v>0</v>
      </c>
      <c r="CU193" s="378">
        <f t="shared" si="168"/>
        <v>0</v>
      </c>
      <c r="CV193" s="378">
        <f t="shared" si="168"/>
        <v>0</v>
      </c>
      <c r="CW193" s="378">
        <f t="shared" si="168"/>
        <v>0</v>
      </c>
      <c r="CX193" s="378">
        <f t="shared" si="168"/>
        <v>0</v>
      </c>
      <c r="CY193" s="378">
        <f t="shared" si="168"/>
        <v>0</v>
      </c>
      <c r="CZ193" s="378">
        <f t="shared" si="168"/>
        <v>0</v>
      </c>
      <c r="DA193" s="378">
        <f t="shared" si="168"/>
        <v>0</v>
      </c>
      <c r="DB193" s="378">
        <f t="shared" si="168"/>
        <v>0</v>
      </c>
      <c r="DC193" s="378">
        <f t="shared" si="169"/>
        <v>0</v>
      </c>
      <c r="DD193" s="378">
        <f t="shared" si="169"/>
        <v>0</v>
      </c>
      <c r="DE193" s="378">
        <f t="shared" si="169"/>
        <v>0</v>
      </c>
      <c r="DF193" s="378">
        <f t="shared" si="169"/>
        <v>0</v>
      </c>
      <c r="DG193" s="378">
        <f t="shared" si="169"/>
        <v>0</v>
      </c>
      <c r="DH193" s="378">
        <f t="shared" si="169"/>
        <v>0</v>
      </c>
      <c r="DI193" s="378">
        <f t="shared" si="169"/>
        <v>0</v>
      </c>
      <c r="DJ193" s="378">
        <f t="shared" si="169"/>
        <v>0</v>
      </c>
      <c r="DK193" s="378">
        <f t="shared" si="169"/>
        <v>0</v>
      </c>
      <c r="DL193" s="378">
        <f t="shared" si="169"/>
        <v>0</v>
      </c>
      <c r="DM193" s="378">
        <f t="shared" si="170"/>
        <v>0</v>
      </c>
      <c r="DN193" s="378">
        <f t="shared" si="170"/>
        <v>0</v>
      </c>
      <c r="DO193" s="378">
        <f t="shared" si="170"/>
        <v>0</v>
      </c>
      <c r="DP193" s="378">
        <f t="shared" si="170"/>
        <v>0</v>
      </c>
      <c r="DQ193" s="378">
        <f t="shared" si="170"/>
        <v>0</v>
      </c>
      <c r="DR193" s="378">
        <f t="shared" si="170"/>
        <v>0</v>
      </c>
      <c r="DS193" s="378">
        <f t="shared" si="170"/>
        <v>0</v>
      </c>
      <c r="DT193" s="378">
        <f t="shared" si="170"/>
        <v>0</v>
      </c>
      <c r="DU193" s="378">
        <f t="shared" si="170"/>
        <v>0</v>
      </c>
      <c r="DV193" s="378">
        <f t="shared" si="170"/>
        <v>0</v>
      </c>
      <c r="DW193" s="378">
        <f t="shared" si="171"/>
        <v>0</v>
      </c>
      <c r="DX193" s="378">
        <f t="shared" si="171"/>
        <v>0</v>
      </c>
      <c r="DY193" s="378">
        <f t="shared" si="171"/>
        <v>0</v>
      </c>
      <c r="DZ193" s="378">
        <f t="shared" si="171"/>
        <v>0</v>
      </c>
      <c r="EA193" s="378">
        <f t="shared" si="171"/>
        <v>0</v>
      </c>
      <c r="EB193" s="378">
        <f t="shared" si="171"/>
        <v>0</v>
      </c>
      <c r="EC193" s="378">
        <f t="shared" si="171"/>
        <v>0</v>
      </c>
      <c r="ED193" s="378">
        <f t="shared" si="171"/>
        <v>0</v>
      </c>
      <c r="EE193" s="378">
        <f t="shared" si="171"/>
        <v>0</v>
      </c>
      <c r="EF193" s="378">
        <f t="shared" si="171"/>
        <v>0</v>
      </c>
      <c r="EG193" s="378">
        <f t="shared" si="172"/>
        <v>0</v>
      </c>
      <c r="EH193" s="378">
        <f t="shared" si="172"/>
        <v>0</v>
      </c>
      <c r="EI193" s="378">
        <f t="shared" si="172"/>
        <v>0</v>
      </c>
      <c r="EJ193" s="378">
        <f t="shared" si="172"/>
        <v>0</v>
      </c>
      <c r="EK193" s="378">
        <f t="shared" si="172"/>
        <v>0</v>
      </c>
      <c r="EL193" s="378">
        <f t="shared" si="172"/>
        <v>0</v>
      </c>
      <c r="EM193" s="378">
        <f t="shared" si="172"/>
        <v>0</v>
      </c>
      <c r="EN193" s="378">
        <f t="shared" si="172"/>
        <v>0</v>
      </c>
      <c r="EO193" s="378">
        <f t="shared" si="172"/>
        <v>0</v>
      </c>
      <c r="EP193" s="378">
        <f t="shared" si="172"/>
        <v>0</v>
      </c>
      <c r="EQ193" s="378">
        <f t="shared" si="172"/>
        <v>0</v>
      </c>
    </row>
    <row r="194" spans="1:147" x14ac:dyDescent="0.3">
      <c r="A194" s="368" t="s">
        <v>243</v>
      </c>
      <c r="B194" s="368"/>
      <c r="C194" s="368"/>
      <c r="D194" s="368">
        <f t="shared" si="136"/>
        <v>1.0658056259248334</v>
      </c>
      <c r="E194" s="368" t="str">
        <f>VLOOKUP(TEXT(Z194,0),'G2'!B:D,3,0)</f>
        <v>ME</v>
      </c>
      <c r="F194" s="816">
        <f t="shared" si="135"/>
        <v>0</v>
      </c>
      <c r="G194" s="755">
        <f t="shared" si="137"/>
        <v>0</v>
      </c>
      <c r="H194" s="756" t="s">
        <v>1190</v>
      </c>
      <c r="I194" s="370" t="s">
        <v>93</v>
      </c>
      <c r="J194" s="370" t="s">
        <v>22</v>
      </c>
      <c r="K194" s="368">
        <v>510614</v>
      </c>
      <c r="L194" s="368" t="s">
        <v>619</v>
      </c>
      <c r="M194" s="369"/>
      <c r="N194" s="370" t="s">
        <v>1093</v>
      </c>
      <c r="O194" s="370" t="s">
        <v>631</v>
      </c>
      <c r="P194" s="643" t="s">
        <v>1166</v>
      </c>
      <c r="Q194" s="370" t="s">
        <v>695</v>
      </c>
      <c r="R194" s="370" t="s">
        <v>632</v>
      </c>
      <c r="S194" s="371">
        <v>25</v>
      </c>
      <c r="T194" s="677">
        <v>46539</v>
      </c>
      <c r="U194" s="677">
        <v>46563</v>
      </c>
      <c r="V194" s="373">
        <v>1</v>
      </c>
      <c r="W194" s="374">
        <v>127017.38546959202</v>
      </c>
      <c r="X194" s="17" cm="1">
        <f t="array" ref="X194">+IF($W$1="Pesos CLP",W194,W194/TC)*MB_24A25</f>
        <v>144.82160959988468</v>
      </c>
      <c r="Y194" s="18">
        <f t="shared" si="166"/>
        <v>3620.5402399971172</v>
      </c>
      <c r="Z194">
        <v>91243530</v>
      </c>
      <c r="AA194" s="19">
        <f>IF(OR($I194="REAL",$I194="INCURRIDO"),SUMIF(S!$O:$O,$I194&amp;$O194&amp;$Q194&amp;UPPER(TEXT(AA$4,"MMMMYYYY"))&amp;$Z194,IF($W$1="Pesos CLP",S!$AD:$AD,S!$AO:$AO)),0)</f>
        <v>0</v>
      </c>
      <c r="AB194" s="19">
        <f>IF(OR($I194="REAL",$I194="INCURRIDO"),SUMIF(S!$O:$O,$I194&amp;$O194&amp;$Q194&amp;UPPER(TEXT(AB$4,"MMMMYYYY"))&amp;$Z194,IF($W$1="Pesos CLP",S!$AD:$AD,S!$AO:$AO)),0)</f>
        <v>0</v>
      </c>
      <c r="AC194" s="19">
        <f>IF(OR($I194="REAL",$I194="INCURRIDO"),SUMIF(S!$O:$O,$I194&amp;$O194&amp;$Q194&amp;UPPER(TEXT(AC$4,"MMMMYYYY"))&amp;$Z194,IF($W$1="Pesos CLP",S!$AD:$AD,S!$AO:$AO)),0)</f>
        <v>0</v>
      </c>
      <c r="AD194" s="19">
        <f>IF(OR($I194="REAL",$I194="INCURRIDO"),SUMIF(S!$O:$O,$I194&amp;$O194&amp;$Q194&amp;UPPER(TEXT(AD$4,"MMMMYYYY"))&amp;$Z194,IF($W$1="Pesos CLP",S!$AD:$AD,S!$AO:$AO)),0)</f>
        <v>0</v>
      </c>
      <c r="AE194" s="19">
        <f>IF(OR($I194="REAL",$I194="INCURRIDO"),SUMIF(S!$O:$O,$I194&amp;$O194&amp;$Q194&amp;UPPER(TEXT(AE$4,"MMMMYYYY"))&amp;$Z194,IF($W$1="Pesos CLP",S!$AD:$AD,S!$AO:$AO)),0)</f>
        <v>0</v>
      </c>
      <c r="AF194" s="19">
        <f>IF(OR($I194="REAL",$I194="INCURRIDO"),SUMIF(S!$O:$O,$I194&amp;$O194&amp;$Q194&amp;UPPER(TEXT(AF$4,"MMMMYYYY"))&amp;$Z194,IF($W$1="Pesos CLP",S!$AD:$AD,S!$AO:$AO)),0)</f>
        <v>0</v>
      </c>
      <c r="AG194" s="19">
        <f>IF(OR($I194="REAL",$I194="INCURRIDO"),SUMIF(S!$O:$O,$I194&amp;$O194&amp;$Q194&amp;UPPER(TEXT(AG$4,"MMMMYYYY"))&amp;$Z194,IF($W$1="Pesos CLP",S!$AD:$AD,S!$AO:$AO)),0)</f>
        <v>0</v>
      </c>
      <c r="AH194" s="19">
        <f>IF(OR($I194="REAL",$I194="INCURRIDO"),SUMIF(S!$O:$O,$I194&amp;$O194&amp;$Q194&amp;UPPER(TEXT(AH$4,"MMMMYYYY"))&amp;$Z194,IF($W$1="Pesos CLP",S!$AD:$AD,S!$AO:$AO)),0)</f>
        <v>0</v>
      </c>
      <c r="AI194" s="19">
        <f>IF(OR($I194="REAL",$I194="INCURRIDO"),SUMIF(S!$O:$O,$I194&amp;$O194&amp;$Q194&amp;UPPER(TEXT(AI$4,"MMMMYYYY"))&amp;$Z194,IF($W$1="Pesos CLP",S!$AD:$AD,S!$AO:$AO)),0)</f>
        <v>0</v>
      </c>
      <c r="AJ194" s="19">
        <f>IF(OR($I194="REAL",$I194="INCURRIDO"),SUMIF(S!$O:$O,$I194&amp;$O194&amp;$Q194&amp;UPPER(TEXT(AJ$4,"MMMMYYYY"))&amp;$Z194,IF($W$1="Pesos CLP",S!$AD:$AD,S!$AO:$AO)),0)</f>
        <v>0</v>
      </c>
      <c r="AK194" s="19">
        <f>IF(OR($I194="REAL",$I194="INCURRIDO"),SUMIF(S!$O:$O,$I194&amp;$O194&amp;$Q194&amp;UPPER(TEXT(AK$4,"MMMMYYYY"))&amp;$Z194,IF($W$1="Pesos CLP",S!$AD:$AD,S!$AO:$AO)),0)</f>
        <v>0</v>
      </c>
      <c r="AL194" s="19">
        <f>IF(OR($I194="REAL",$I194="INCURRIDO"),SUMIF(S!$O:$O,$I194&amp;$O194&amp;$Q194&amp;UPPER(TEXT(AL$4,"MMMMYYYY"))&amp;$Z194,IF($W$1="Pesos CLP",S!$AD:$AD,S!$AO:$AO)),0)</f>
        <v>0</v>
      </c>
      <c r="AM194" s="19">
        <f>IF(OR($I194="REAL",$I194="INCURRIDO"),SUMIF(S!$O:$O,$I194&amp;$O194&amp;$Q194&amp;UPPER(TEXT(AM$4,"MMMMYYYY"))&amp;$Z194,IF($W$1="Pesos CLP",S!$AD:$AD,S!$AO:$AO)),0)</f>
        <v>0</v>
      </c>
      <c r="AN194" s="19">
        <f>IF(OR($I194="REAL",$I194="INCURRIDO"),SUMIF(S!$O:$O,$I194&amp;$O194&amp;$Q194&amp;UPPER(TEXT(AN$4,"MMMMYYYY"))&amp;$Z194,IF($W$1="Pesos CLP",S!$AD:$AD,S!$AO:$AO)),0)</f>
        <v>0</v>
      </c>
      <c r="AO194" s="19">
        <f>IF(OR($I194="REAL",$I194="INCURRIDO"),SUMIF(S!$O:$O,$I194&amp;$O194&amp;$Q194&amp;UPPER(TEXT(AO$4,"MMMMYYYY"))&amp;$Z194,IF($W$1="Pesos CLP",S!$AD:$AD,S!$AO:$AO)),0)</f>
        <v>0</v>
      </c>
      <c r="AP194" s="19">
        <f>IF(OR($I194="REAL",$I194="INCURRIDO"),SUMIF(S!$O:$O,$I194&amp;$O194&amp;$Q194&amp;UPPER(TEXT(AP$4,"MMMMYYYY"))&amp;$Z194,IF($W$1="Pesos CLP",S!$AD:$AD,S!$AO:$AO)),0)</f>
        <v>0</v>
      </c>
      <c r="AQ194" s="19">
        <f>IF(OR($I194="REAL",$I194="INCURRIDO"),SUMIF(S!$O:$O,$I194&amp;$O194&amp;$Q194&amp;UPPER(TEXT(AQ$4,"MMMMYYYY"))&amp;$Z194,IF($W$1="Pesos CLP",S!$AD:$AD,S!$AO:$AO)),0)</f>
        <v>0</v>
      </c>
      <c r="AR194" s="19">
        <f>IF(OR($I194="REAL",$I194="INCURRIDO"),SUMIF(S!$O:$O,$I194&amp;$O194&amp;$Q194&amp;UPPER(TEXT(AR$4,"MMMMYYYY"))&amp;$Z194,IF($W$1="Pesos CLP",S!$AD:$AD,S!$AO:$AO)),0)</f>
        <v>0</v>
      </c>
      <c r="AS194" s="19">
        <f>IF(OR($I194="REAL",$I194="INCURRIDO"),SUMIF(S!$O:$O,$I194&amp;$O194&amp;$Q194&amp;UPPER(TEXT(AS$4,"MMMMYYYY"))&amp;$Z194,IF($W$1="Pesos CLP",S!$AD:$AD,S!$AO:$AO)),0)</f>
        <v>0</v>
      </c>
      <c r="AT194" s="19">
        <f>IF(OR($I194="REAL",$I194="INCURRIDO"),SUMIF(S!$O:$O,$I194&amp;$O194&amp;$Q194&amp;UPPER(TEXT(AT$4,"MMMMYYYY"))&amp;$Z194,IF($W$1="Pesos CLP",S!$AD:$AD,S!$AO:$AO)),0)</f>
        <v>0</v>
      </c>
      <c r="AU194" s="19">
        <f>IF(OR($I194="REAL",$I194="INCURRIDO"),SUMIF(S!$O:$O,$I194&amp;$O194&amp;$Q194&amp;UPPER(TEXT(AU$4,"MMMMYYYY"))&amp;$Z194,IF($W$1="Pesos CLP",S!$AD:$AD,S!$AO:$AO)),0)</f>
        <v>0</v>
      </c>
      <c r="AV194" s="19">
        <f>IF(OR($I194="REAL",$I194="INCURRIDO"),SUMIF(S!$O:$O,$I194&amp;$O194&amp;$Q194&amp;UPPER(TEXT(AV$4,"MMMMYYYY"))&amp;$Z194,IF($W$1="Pesos CLP",S!$AD:$AD,S!$AO:$AO)),0)</f>
        <v>0</v>
      </c>
      <c r="AW194" s="19">
        <f>IF(OR($I194="REAL",$I194="INCURRIDO"),SUMIF(S!$O:$O,$I194&amp;$O194&amp;$Q194&amp;UPPER(TEXT(AW$4,"MMMMYYYY"))&amp;$Z194,IF($W$1="Pesos CLP",S!$AD:$AD,S!$AO:$AO)),0)</f>
        <v>0</v>
      </c>
      <c r="AX194" s="19">
        <f>IF(OR($I194="REAL",$I194="INCURRIDO"),SUMIF(S!$O:$O,$I194&amp;$O194&amp;$Q194&amp;UPPER(TEXT(AX$4,"MMMMYYYY"))&amp;$Z194,IF($W$1="Pesos CLP",S!$AD:$AD,S!$AO:$AO)),0)</f>
        <v>0</v>
      </c>
      <c r="AY194" s="19">
        <f>IF(OR($I194="REAL",$I194="INCURRIDO"),SUMIF(S!$O:$O,$I194&amp;$O194&amp;$Q194&amp;UPPER(TEXT(AY$4,"MMMMYYYY"))&amp;$Z194,IF($W$1="Pesos CLP",S!$AD:$AD,S!$AO:$AO)),0)</f>
        <v>0</v>
      </c>
      <c r="AZ194" s="19">
        <f>IF(OR($I194="REAL",$I194="INCURRIDO"),SUMIF(S!$O:$O,$I194&amp;$O194&amp;$Q194&amp;UPPER(TEXT(AZ$4,"MMMMYYYY"))&amp;$Z194,IF($W$1="Pesos CLP",S!$AD:$AD,S!$AO:$AO)),0)</f>
        <v>0</v>
      </c>
      <c r="BA194" s="19">
        <f>IF(OR($I194="REAL",$I194="INCURRIDO"),SUMIF(S!$O:$O,$I194&amp;$O194&amp;$Q194&amp;UPPER(TEXT(BA$4,"MMMMYYYY"))&amp;$Z194,IF($W$1="Pesos CLP",S!$AD:$AD,S!$AO:$AO)),0)</f>
        <v>0</v>
      </c>
      <c r="BB194" s="19">
        <f>IF(OR($I194="REAL",$I194="INCURRIDO"),SUMIF(S!$O:$O,$I194&amp;$O194&amp;$Q194&amp;UPPER(TEXT(BB$4,"MMMMYYYY"))&amp;$Z194,IF($W$1="Pesos CLP",S!$AD:$AD,S!$AO:$AO)),0)</f>
        <v>0</v>
      </c>
      <c r="BC194" s="19">
        <f>IF(OR($I194="REAL",$I194="INCURRIDO"),SUMIF(S!$O:$O,$I194&amp;$O194&amp;$Q194&amp;UPPER(TEXT(BC$4,"MMMMYYYY"))&amp;$Z194,IF($W$1="Pesos CLP",S!$AD:$AD,S!$AO:$AO)),0)</f>
        <v>0</v>
      </c>
      <c r="BD194" s="19">
        <f>IF(OR($I194="REAL",$I194="INCURRIDO"),SUMIF(S!$O:$O,$I194&amp;$O194&amp;$Q194&amp;UPPER(TEXT(BD$4,"MMMMYYYY"))&amp;$Z194,IF($W$1="Pesos CLP",S!$AD:$AD,S!$AO:$AO)),0)</f>
        <v>0</v>
      </c>
      <c r="BE194" s="19">
        <f>IF(OR($I194="REAL",$I194="INCURRIDO"),SUMIF(S!$O:$O,$I194&amp;$O194&amp;$Q194&amp;UPPER(TEXT(BE$4,"MMMMYYYY"))&amp;$Z194,IF($W$1="Pesos CLP",S!$AD:$AD,S!$AO:$AO)),0)</f>
        <v>0</v>
      </c>
      <c r="BF194" s="19">
        <f>IF(OR($I194="REAL",$I194="INCURRIDO"),SUMIF(S!$O:$O,$I194&amp;$O194&amp;$Q194&amp;UPPER(TEXT(BF$4,"MMMMYYYY"))&amp;$Z194,IF($W$1="Pesos CLP",S!$AD:$AD,S!$AO:$AO)),0)</f>
        <v>0</v>
      </c>
      <c r="BG194" s="19">
        <f>IF(OR($I194="REAL",$I194="INCURRIDO"),SUMIF(S!$O:$O,$I194&amp;$O194&amp;$Q194&amp;UPPER(TEXT(BG$4,"MMMMYYYY"))&amp;$Z194,IF($W$1="Pesos CLP",S!$AD:$AD,S!$AO:$AO)),0)</f>
        <v>0</v>
      </c>
      <c r="BH194" s="19">
        <f>IF(OR($I194="REAL",$I194="INCURRIDO"),SUMIF(S!$O:$O,$I194&amp;$O194&amp;$Q194&amp;UPPER(TEXT(BH$4,"MMMMYYYY"))&amp;$Z194,IF($W$1="Pesos CLP",S!$AD:$AD,S!$AO:$AO)),0)</f>
        <v>0</v>
      </c>
      <c r="BI194" s="19">
        <f>IF(OR($I194="REAL",$I194="INCURRIDO"),SUMIF(S!$O:$O,$I194&amp;$O194&amp;$Q194&amp;UPPER(TEXT(BI$4,"MMMMYYYY"))&amp;$Z194,IF($W$1="Pesos CLP",S!$AD:$AD,S!$AO:$AO)),0)</f>
        <v>0</v>
      </c>
      <c r="BJ194" s="19">
        <f>IF(OR($I194="REAL",$I194="INCURRIDO"),SUMIF(S!$O:$O,$I194&amp;$O194&amp;$Q194&amp;UPPER(TEXT(BJ$4,"MMMMYYYY"))&amp;$Z194,IF($W$1="Pesos CLP",S!$AD:$AD,S!$AO:$AO)),0)</f>
        <v>0</v>
      </c>
      <c r="BK194" s="19">
        <f>IF(OR($I194="REAL",$I194="INCURRIDO"),SUMIF(S!$O:$O,$I194&amp;$O194&amp;$Q194&amp;UPPER(TEXT(BK$4,"MMMMYYYY"))&amp;$Z194,IF($W$1="Pesos CLP",S!$AD:$AD,S!$AO:$AO)),0)</f>
        <v>0</v>
      </c>
      <c r="BL194" s="19">
        <f>IF(OR($I194="REAL",$I194="INCURRIDO"),SUMIF(S!$O:$O,$I194&amp;$O194&amp;$Q194&amp;UPPER(TEXT(BL$4,"MMMMYYYY"))&amp;$Z194,IF($W$1="Pesos CLP",S!$AD:$AD,S!$AO:$AO)),0)</f>
        <v>0</v>
      </c>
      <c r="BM194" s="19">
        <f>IF(OR($I194="REAL",$I194="INCURRIDO"),SUMIF(S!$O:$O,$I194&amp;$O194&amp;$Q194&amp;UPPER(TEXT(BM$4,"MMMMYYYY"))&amp;$Z194,IF($W$1="Pesos CLP",S!$AD:$AD,S!$AO:$AO)),0)</f>
        <v>0</v>
      </c>
      <c r="BN194" s="19">
        <f>IF(OR($I194="REAL",$I194="INCURRIDO"),SUMIF(S!$O:$O,$I194&amp;$O194&amp;$Q194&amp;UPPER(TEXT(BN$4,"MMMMYYYY"))&amp;$Z194,IF($W$1="Pesos CLP",S!$AD:$AD,S!$AO:$AO)),0)</f>
        <v>0</v>
      </c>
      <c r="BO194" s="19">
        <f>IF(OR($I194="REAL",$I194="INCURRIDO"),SUMIF(S!$O:$O,$I194&amp;$O194&amp;$Q194&amp;UPPER(TEXT(BO$4,"MMMMYYYY"))&amp;$Z194,IF($W$1="Pesos CLP",S!$AD:$AD,S!$AO:$AO)),0)</f>
        <v>0</v>
      </c>
      <c r="BP194" s="19">
        <f>IF(OR($I194="REAL",$I194="INCURRIDO"),SUMIF(S!$O:$O,$I194&amp;$O194&amp;$Q194&amp;UPPER(TEXT(BP$4,"MMMMYYYY"))&amp;$Z194,IF($W$1="Pesos CLP",S!$AD:$AD,S!$AO:$AO)),0)</f>
        <v>0</v>
      </c>
      <c r="BQ194" s="19">
        <f>IF(OR($I194="REAL",$I194="INCURRIDO"),SUMIF(S!$O:$O,$I194&amp;$O194&amp;$Q194&amp;UPPER(TEXT(BQ$4,"MMMMYYYY"))&amp;$Z194,IF($W$1="Pesos CLP",S!$AD:$AD,S!$AO:$AO)),0)</f>
        <v>0</v>
      </c>
      <c r="BR194" s="19">
        <f>IF(OR($I194="REAL",$I194="INCURRIDO"),SUMIF(S!$O:$O,$I194&amp;$O194&amp;$Q194&amp;UPPER(TEXT(BR$4,"MMMMYYYY"))&amp;$Z194,IF($W$1="Pesos CLP",S!$AD:$AD,S!$AO:$AO)),0)</f>
        <v>0</v>
      </c>
      <c r="BS194" s="19">
        <f>IF(OR($I194="REAL",$I194="INCURRIDO"),SUMIF(S!$O:$O,$I194&amp;$O194&amp;$Q194&amp;UPPER(TEXT(BS$4,"MMMMYYYY"))&amp;$Z194,IF($W$1="Pesos CLP",S!$AD:$AD,S!$AO:$AO)),0)</f>
        <v>0</v>
      </c>
      <c r="BT194" s="19">
        <f>IF(OR($I194="REAL",$I194="INCURRIDO"),SUMIF(S!$O:$O,$I194&amp;$O194&amp;$Q194&amp;UPPER(TEXT(BT$4,"MMMMYYYY"))&amp;$Z194,IF($W$1="Pesos CLP",S!$AD:$AD,S!$AO:$AO)),0)</f>
        <v>0</v>
      </c>
      <c r="BU194" s="19">
        <f>IF(OR($I194="REAL",$I194="INCURRIDO"),SUMIF(S!$O:$O,$I194&amp;$O194&amp;$Q194&amp;UPPER(TEXT(BU$4,"MMMMYYYY"))&amp;$Z194,IF($W$1="Pesos CLP",S!$AD:$AD,S!$AO:$AO)),0)</f>
        <v>0</v>
      </c>
      <c r="BV194" s="19">
        <f>IF(OR($I194="REAL",$I194="INCURRIDO"),SUMIF(S!$O:$O,$I194&amp;$O194&amp;$Q194&amp;UPPER(TEXT(BV$4,"MMMMYYYY"))&amp;$Z194,IF($W$1="Pesos CLP",S!$AD:$AD,S!$AO:$AO)),0)</f>
        <v>0</v>
      </c>
      <c r="BW194" s="19">
        <f>IF(OR($I194="REAL",$I194="INCURRIDO"),SUMIF(S!$O:$O,$I194&amp;$O194&amp;$Q194&amp;UPPER(TEXT(BW$4,"MMMMYYYY"))&amp;$Z194,IF($W$1="Pesos CLP",S!$AD:$AD,S!$AO:$AO)),0)</f>
        <v>0</v>
      </c>
      <c r="BX194" s="19">
        <f>IF(OR($I194="REAL",$I194="INCURRIDO"),SUMIF(S!$O:$O,$I194&amp;$O194&amp;$Q194&amp;UPPER(TEXT(BX$4,"MMMMYYYY"))&amp;$Z194,IF($W$1="Pesos CLP",S!$AD:$AD,S!$AO:$AO)),0)</f>
        <v>0</v>
      </c>
      <c r="BY194" s="19">
        <f>IF(OR($I194="REAL",$I194="INCURRIDO"),SUMIF(S!$O:$O,$I194&amp;$O194&amp;$Q194&amp;UPPER(TEXT(BY$4,"MMMMYYYY"))&amp;$Z194,IF($W$1="Pesos CLP",S!$AD:$AD,S!$AO:$AO)),0)</f>
        <v>0</v>
      </c>
      <c r="BZ194" s="19">
        <f>IF(OR($I194="REAL",$I194="INCURRIDO"),SUMIF(S!$O:$O,$I194&amp;$O194&amp;$Q194&amp;UPPER(TEXT(BZ$4,"MMMMYYYY"))&amp;$Z194,IF($W$1="Pesos CLP",S!$AD:$AD,S!$AO:$AO)),0)</f>
        <v>0</v>
      </c>
      <c r="CA194" s="19">
        <f>IF(OR($I194="REAL",$I194="INCURRIDO"),SUMIF(S!$O:$O,$I194&amp;$O194&amp;$Q194&amp;UPPER(TEXT(CA$4,"MMMMYYYY"))&amp;$Z194,IF($W$1="Pesos CLP",S!$AD:$AD,S!$AO:$AO)),0)</f>
        <v>0</v>
      </c>
      <c r="CB194" s="19">
        <f>IF(OR($I194="REAL",$I194="INCURRIDO"),SUMIF(S!$O:$O,$I194&amp;$O194&amp;$Q194&amp;UPPER(TEXT(CB$4,"MMMMYYYY"))&amp;$Z194,IF($W$1="Pesos CLP",S!$AD:$AD,S!$AO:$AO)),0)</f>
        <v>0</v>
      </c>
      <c r="CC194" s="19">
        <f>IF(OR($I194="REAL",$I194="INCURRIDO"),SUMIF(S!$O:$O,$I194&amp;$O194&amp;$Q194&amp;UPPER(TEXT(CC$4,"MMMMYYYY"))&amp;$Z194,IF($W$1="Pesos CLP",S!$AD:$AD,S!$AO:$AO)),0)</f>
        <v>0</v>
      </c>
      <c r="CD194" s="19">
        <f>IF(OR($I194="REAL",$I194="INCURRIDO"),SUMIF(S!$O:$O,$I194&amp;$O194&amp;$Q194&amp;UPPER(TEXT(CD$4,"MMMMYYYY"))&amp;$Z194,IF($W$1="Pesos CLP",S!$AD:$AD,S!$AO:$AO)),0)</f>
        <v>0</v>
      </c>
      <c r="CE194" s="19">
        <f>IF(OR($I194="REAL",$I194="INCURRIDO"),SUMIF(S!$O:$O,$I194&amp;$O194&amp;$Q194&amp;UPPER(TEXT(CE$4,"MMMMYYYY"))&amp;$Z194,IF($W$1="Pesos CLP",S!$AD:$AD,S!$AO:$AO)),0)</f>
        <v>0</v>
      </c>
      <c r="CF194" s="19">
        <f>IF(OR($I194="REAL",$I194="INCURRIDO"),SUMIF(S!$O:$O,$I194&amp;$O194&amp;$Q194&amp;UPPER(TEXT(CF$4,"MMMMYYYY"))&amp;$Z194,IF($W$1="Pesos CLP",S!$AD:$AD,S!$AO:$AO)),0)</f>
        <v>0</v>
      </c>
      <c r="CG194" s="19">
        <f>IF(OR($I194="REAL",$I194="INCURRIDO"),SUMIF(S!$O:$O,$I194&amp;$O194&amp;$Q194&amp;UPPER(TEXT(CG$4,"MMMMYYYY"))&amp;$Z194,IF($W$1="Pesos CLP",S!$AD:$AD,S!$AO:$AO)),0)</f>
        <v>0</v>
      </c>
      <c r="CH194" s="19">
        <f>IF(OR($I194="REAL",$I194="INCURRIDO"),SUMIF(S!$O:$O,$I194&amp;$O194&amp;$Q194&amp;UPPER(TEXT(CH$4,"MMMMYYYY"))&amp;$Z194,IF($W$1="Pesos CLP",S!$AD:$AD,S!$AO:$AO)),0)</f>
        <v>0</v>
      </c>
      <c r="CI194" s="19">
        <f>IF(OR($I194="REAL",$I194="INCURRIDO"),SUMIF(S!$O:$O,$I194&amp;$O194&amp;$Q194&amp;UPPER(TEXT(CI$4,"MMMMYYYY"))&amp;$Z194,IF($W$1="Pesos CLP",S!$AD:$AD,S!$AO:$AO)),0)</f>
        <v>0</v>
      </c>
      <c r="CJ194" s="19">
        <f>IF(OR($I194="REAL",$I194="INCURRIDO"),SUMIF(S!$O:$O,$I194&amp;$O194&amp;$Q194&amp;UPPER(TEXT(CJ$4,"MMMMYYYY"))&amp;$Z194,IF($W$1="Pesos CLP",S!$AD:$AD,S!$AO:$AO)),0)</f>
        <v>0</v>
      </c>
      <c r="CK194" s="378">
        <f t="shared" si="167"/>
        <v>0</v>
      </c>
      <c r="CL194" s="378">
        <f t="shared" si="167"/>
        <v>0</v>
      </c>
      <c r="CM194" s="378">
        <f t="shared" si="167"/>
        <v>0</v>
      </c>
      <c r="CN194" s="378">
        <f t="shared" si="167"/>
        <v>0</v>
      </c>
      <c r="CO194" s="378">
        <f t="shared" si="167"/>
        <v>0</v>
      </c>
      <c r="CP194" s="378">
        <f t="shared" si="167"/>
        <v>0</v>
      </c>
      <c r="CQ194" s="378">
        <f t="shared" si="167"/>
        <v>0</v>
      </c>
      <c r="CR194" s="378">
        <f t="shared" si="167"/>
        <v>0</v>
      </c>
      <c r="CS194" s="378">
        <f t="shared" si="168"/>
        <v>0</v>
      </c>
      <c r="CT194" s="378">
        <f t="shared" si="168"/>
        <v>0</v>
      </c>
      <c r="CU194" s="378">
        <f t="shared" si="168"/>
        <v>0</v>
      </c>
      <c r="CV194" s="378">
        <f t="shared" si="168"/>
        <v>0</v>
      </c>
      <c r="CW194" s="378">
        <f t="shared" si="168"/>
        <v>0</v>
      </c>
      <c r="CX194" s="378">
        <f t="shared" si="168"/>
        <v>0</v>
      </c>
      <c r="CY194" s="378">
        <f t="shared" si="168"/>
        <v>0</v>
      </c>
      <c r="CZ194" s="378">
        <f t="shared" si="168"/>
        <v>0</v>
      </c>
      <c r="DA194" s="378">
        <f t="shared" si="168"/>
        <v>3620.5402399971172</v>
      </c>
      <c r="DB194" s="378">
        <f t="shared" si="168"/>
        <v>0</v>
      </c>
      <c r="DC194" s="378">
        <f t="shared" si="169"/>
        <v>0</v>
      </c>
      <c r="DD194" s="378">
        <f t="shared" si="169"/>
        <v>0</v>
      </c>
      <c r="DE194" s="378">
        <f t="shared" si="169"/>
        <v>0</v>
      </c>
      <c r="DF194" s="378">
        <f t="shared" si="169"/>
        <v>0</v>
      </c>
      <c r="DG194" s="378">
        <f t="shared" si="169"/>
        <v>0</v>
      </c>
      <c r="DH194" s="378">
        <f t="shared" si="169"/>
        <v>0</v>
      </c>
      <c r="DI194" s="378">
        <f t="shared" si="169"/>
        <v>0</v>
      </c>
      <c r="DJ194" s="378">
        <f t="shared" si="169"/>
        <v>0</v>
      </c>
      <c r="DK194" s="378">
        <f t="shared" si="169"/>
        <v>0</v>
      </c>
      <c r="DL194" s="378">
        <f t="shared" si="169"/>
        <v>0</v>
      </c>
      <c r="DM194" s="378">
        <f t="shared" si="170"/>
        <v>0</v>
      </c>
      <c r="DN194" s="378">
        <f t="shared" si="170"/>
        <v>0</v>
      </c>
      <c r="DO194" s="378">
        <f t="shared" si="170"/>
        <v>0</v>
      </c>
      <c r="DP194" s="378">
        <f t="shared" si="170"/>
        <v>0</v>
      </c>
      <c r="DQ194" s="378">
        <f t="shared" si="170"/>
        <v>0</v>
      </c>
      <c r="DR194" s="378">
        <f t="shared" si="170"/>
        <v>0</v>
      </c>
      <c r="DS194" s="378">
        <f t="shared" si="170"/>
        <v>0</v>
      </c>
      <c r="DT194" s="378">
        <f t="shared" si="170"/>
        <v>0</v>
      </c>
      <c r="DU194" s="378">
        <f t="shared" si="170"/>
        <v>0</v>
      </c>
      <c r="DV194" s="378">
        <f t="shared" si="170"/>
        <v>0</v>
      </c>
      <c r="DW194" s="378">
        <f t="shared" si="171"/>
        <v>0</v>
      </c>
      <c r="DX194" s="378">
        <f t="shared" si="171"/>
        <v>0</v>
      </c>
      <c r="DY194" s="378">
        <f t="shared" si="171"/>
        <v>0</v>
      </c>
      <c r="DZ194" s="378">
        <f t="shared" si="171"/>
        <v>0</v>
      </c>
      <c r="EA194" s="378">
        <f t="shared" si="171"/>
        <v>0</v>
      </c>
      <c r="EB194" s="378">
        <f t="shared" si="171"/>
        <v>0</v>
      </c>
      <c r="EC194" s="378">
        <f t="shared" si="171"/>
        <v>0</v>
      </c>
      <c r="ED194" s="378">
        <f t="shared" si="171"/>
        <v>0</v>
      </c>
      <c r="EE194" s="378">
        <f t="shared" si="171"/>
        <v>0</v>
      </c>
      <c r="EF194" s="378">
        <f t="shared" si="171"/>
        <v>0</v>
      </c>
      <c r="EG194" s="378">
        <f t="shared" si="172"/>
        <v>0</v>
      </c>
      <c r="EH194" s="378">
        <f t="shared" si="172"/>
        <v>0</v>
      </c>
      <c r="EI194" s="378">
        <f t="shared" si="172"/>
        <v>0</v>
      </c>
      <c r="EJ194" s="378">
        <f t="shared" si="172"/>
        <v>0</v>
      </c>
      <c r="EK194" s="378">
        <f t="shared" si="172"/>
        <v>0</v>
      </c>
      <c r="EL194" s="378">
        <f t="shared" si="172"/>
        <v>0</v>
      </c>
      <c r="EM194" s="378">
        <f t="shared" si="172"/>
        <v>0</v>
      </c>
      <c r="EN194" s="378">
        <f t="shared" si="172"/>
        <v>0</v>
      </c>
      <c r="EO194" s="378">
        <f t="shared" si="172"/>
        <v>0</v>
      </c>
      <c r="EP194" s="378">
        <f t="shared" si="172"/>
        <v>0</v>
      </c>
      <c r="EQ194" s="378">
        <f t="shared" si="172"/>
        <v>0</v>
      </c>
    </row>
    <row r="195" spans="1:147" x14ac:dyDescent="0.3">
      <c r="A195" s="368"/>
      <c r="B195" s="368"/>
      <c r="C195" s="368"/>
      <c r="D195" s="368">
        <f t="shared" si="136"/>
        <v>1.0658056259248334</v>
      </c>
      <c r="E195" s="368" t="str">
        <f>VLOOKUP(TEXT(Z195,0),'G2'!B:D,3,0)</f>
        <v>ME</v>
      </c>
      <c r="F195" s="816">
        <f t="shared" si="135"/>
        <v>0</v>
      </c>
      <c r="G195" s="755">
        <f t="shared" si="137"/>
        <v>0</v>
      </c>
      <c r="H195" s="756" t="s">
        <v>1190</v>
      </c>
      <c r="I195" s="370" t="s">
        <v>93</v>
      </c>
      <c r="J195" s="370" t="s">
        <v>22</v>
      </c>
      <c r="K195" s="368">
        <v>510614</v>
      </c>
      <c r="L195" s="368" t="s">
        <v>619</v>
      </c>
      <c r="M195" s="369"/>
      <c r="N195" s="370" t="s">
        <v>636</v>
      </c>
      <c r="O195" s="370" t="s">
        <v>644</v>
      </c>
      <c r="P195" s="643"/>
      <c r="Q195" s="370" t="s">
        <v>695</v>
      </c>
      <c r="R195" s="370" t="s">
        <v>26</v>
      </c>
      <c r="S195" s="371">
        <v>25</v>
      </c>
      <c r="T195" s="372">
        <v>45884</v>
      </c>
      <c r="U195" s="372">
        <v>45910</v>
      </c>
      <c r="V195" s="373">
        <v>1</v>
      </c>
      <c r="W195" s="374">
        <v>0</v>
      </c>
      <c r="X195" s="17" cm="1">
        <f t="array" ref="X195">+IF($W$1="Pesos CLP",W195,W195/TC)*MB_24A25</f>
        <v>0</v>
      </c>
      <c r="Y195" s="18">
        <f t="shared" si="166"/>
        <v>4629.1394112859889</v>
      </c>
      <c r="Z195">
        <v>91243530</v>
      </c>
      <c r="AA195" s="19">
        <f>IF(OR($I195="REAL",$I195="INCURRIDO"),SUMIF(S!$O:$O,$I195&amp;$O195&amp;$Q195&amp;UPPER(TEXT(AA$4,"MMMMYYYY"))&amp;$Z195,IF($W$1="Pesos CLP",S!$AD:$AD,S!$AO:$AO)),0)</f>
        <v>0</v>
      </c>
      <c r="AB195" s="19">
        <f>IF(OR($I195="REAL",$I195="INCURRIDO"),SUMIF(S!$O:$O,$I195&amp;$O195&amp;$Q195&amp;UPPER(TEXT(AB$4,"MMMMYYYY"))&amp;$Z195,IF($W$1="Pesos CLP",S!$AD:$AD,S!$AO:$AO)),0)</f>
        <v>0</v>
      </c>
      <c r="AC195" s="19">
        <f>IF(OR($I195="REAL",$I195="INCURRIDO"),SUMIF(S!$O:$O,$I195&amp;$O195&amp;$Q195&amp;UPPER(TEXT(AC$4,"MMMMYYYY"))&amp;$Z195,IF($W$1="Pesos CLP",S!$AD:$AD,S!$AO:$AO)),0)</f>
        <v>0</v>
      </c>
      <c r="AD195" s="19">
        <f>IF(OR($I195="REAL",$I195="INCURRIDO"),SUMIF(S!$O:$O,$I195&amp;$O195&amp;$Q195&amp;UPPER(TEXT(AD$4,"MMMMYYYY"))&amp;$Z195,IF($W$1="Pesos CLP",S!$AD:$AD,S!$AO:$AO)),0)</f>
        <v>0</v>
      </c>
      <c r="AE195" s="19">
        <f>IF(OR($I195="REAL",$I195="INCURRIDO"),SUMIF(S!$O:$O,$I195&amp;$O195&amp;$Q195&amp;UPPER(TEXT(AE$4,"MMMMYYYY"))&amp;$Z195,IF($W$1="Pesos CLP",S!$AD:$AD,S!$AO:$AO)),0)</f>
        <v>0</v>
      </c>
      <c r="AF195" s="19">
        <f>IF(OR($I195="REAL",$I195="INCURRIDO"),SUMIF(S!$O:$O,$I195&amp;$O195&amp;$Q195&amp;UPPER(TEXT(AF$4,"MMMMYYYY"))&amp;$Z195,IF($W$1="Pesos CLP",S!$AD:$AD,S!$AO:$AO)),0)</f>
        <v>0</v>
      </c>
      <c r="AG195" s="19">
        <f>IF(OR($I195="REAL",$I195="INCURRIDO"),SUMIF(S!$O:$O,$I195&amp;$O195&amp;$Q195&amp;UPPER(TEXT(AG$4,"MMMMYYYY"))&amp;$Z195,IF($W$1="Pesos CLP",S!$AD:$AD,S!$AO:$AO)),0)</f>
        <v>0</v>
      </c>
      <c r="AH195" s="19">
        <f>IF(OR($I195="REAL",$I195="INCURRIDO"),SUMIF(S!$O:$O,$I195&amp;$O195&amp;$Q195&amp;UPPER(TEXT(AH$4,"MMMMYYYY"))&amp;$Z195,IF($W$1="Pesos CLP",S!$AD:$AD,S!$AO:$AO)),0)</f>
        <v>0</v>
      </c>
      <c r="AI195" s="19">
        <f>IF(OR($I195="REAL",$I195="INCURRIDO"),SUMIF(S!$O:$O,$I195&amp;$O195&amp;$Q195&amp;UPPER(TEXT(AI$4,"MMMMYYYY"))&amp;$Z195,IF($W$1="Pesos CLP",S!$AD:$AD,S!$AO:$AO)),0)</f>
        <v>0</v>
      </c>
      <c r="AJ195" s="19">
        <f>IF(OR($I195="REAL",$I195="INCURRIDO"),SUMIF(S!$O:$O,$I195&amp;$O195&amp;$Q195&amp;UPPER(TEXT(AJ$4,"MMMMYYYY"))&amp;$Z195,IF($W$1="Pesos CLP",S!$AD:$AD,S!$AO:$AO)),0)</f>
        <v>0</v>
      </c>
      <c r="AK195" s="19">
        <f>IF(OR($I195="REAL",$I195="INCURRIDO"),SUMIF(S!$O:$O,$I195&amp;$O195&amp;$Q195&amp;UPPER(TEXT(AK$4,"MMMMYYYY"))&amp;$Z195,IF($W$1="Pesos CLP",S!$AD:$AD,S!$AO:$AO)),0)</f>
        <v>0</v>
      </c>
      <c r="AL195" s="19">
        <f>IF(OR($I195="REAL",$I195="INCURRIDO"),SUMIF(S!$O:$O,$I195&amp;$O195&amp;$Q195&amp;UPPER(TEXT(AL$4,"MMMMYYYY"))&amp;$Z195,IF($W$1="Pesos CLP",S!$AD:$AD,S!$AO:$AO)),0)</f>
        <v>0</v>
      </c>
      <c r="AM195" s="19">
        <f>IF(OR($I195="REAL",$I195="INCURRIDO"),SUMIF(S!$O:$O,$I195&amp;$O195&amp;$Q195&amp;UPPER(TEXT(AM$4,"MMMMYYYY"))&amp;$Z195,IF($W$1="Pesos CLP",S!$AD:$AD,S!$AO:$AO)),0)</f>
        <v>0</v>
      </c>
      <c r="AN195" s="19">
        <f>IF(OR($I195="REAL",$I195="INCURRIDO"),SUMIF(S!$O:$O,$I195&amp;$O195&amp;$Q195&amp;UPPER(TEXT(AN$4,"MMMMYYYY"))&amp;$Z195,IF($W$1="Pesos CLP",S!$AD:$AD,S!$AO:$AO)),0)</f>
        <v>0</v>
      </c>
      <c r="AO195" s="19">
        <f>IF(OR($I195="REAL",$I195="INCURRIDO"),SUMIF(S!$O:$O,$I195&amp;$O195&amp;$Q195&amp;UPPER(TEXT(AO$4,"MMMMYYYY"))&amp;$Z195,IF($W$1="Pesos CLP",S!$AD:$AD,S!$AO:$AO)),0)</f>
        <v>0</v>
      </c>
      <c r="AP195" s="19">
        <f>IF(OR($I195="REAL",$I195="INCURRIDO"),SUMIF(S!$O:$O,$I195&amp;$O195&amp;$Q195&amp;UPPER(TEXT(AP$4,"MMMMYYYY"))&amp;$Z195,IF($W$1="Pesos CLP",S!$AD:$AD,S!$AO:$AO)),0)</f>
        <v>0</v>
      </c>
      <c r="AQ195" s="19">
        <f>IF(OR($I195="REAL",$I195="INCURRIDO"),SUMIF(S!$O:$O,$I195&amp;$O195&amp;$Q195&amp;UPPER(TEXT(AQ$4,"MMMMYYYY"))&amp;$Z195,IF($W$1="Pesos CLP",S!$AD:$AD,S!$AO:$AO)),0)</f>
        <v>0</v>
      </c>
      <c r="AR195" s="19">
        <f>IF(OR($I195="REAL",$I195="INCURRIDO"),SUMIF(S!$O:$O,$I195&amp;$O195&amp;$Q195&amp;UPPER(TEXT(AR$4,"MMMMYYYY"))&amp;$Z195,IF($W$1="Pesos CLP",S!$AD:$AD,S!$AO:$AO)),0)</f>
        <v>0</v>
      </c>
      <c r="AS195" s="19">
        <f>IF(OR($I195="REAL",$I195="INCURRIDO"),SUMIF(S!$O:$O,$I195&amp;$O195&amp;$Q195&amp;UPPER(TEXT(AS$4,"MMMMYYYY"))&amp;$Z195,IF($W$1="Pesos CLP",S!$AD:$AD,S!$AO:$AO)),0)</f>
        <v>0</v>
      </c>
      <c r="AT195" s="19">
        <f>IF(OR($I195="REAL",$I195="INCURRIDO"),SUMIF(S!$O:$O,$I195&amp;$O195&amp;$Q195&amp;UPPER(TEXT(AT$4,"MMMMYYYY"))&amp;$Z195,IF($W$1="Pesos CLP",S!$AD:$AD,S!$AO:$AO)),0)</f>
        <v>0</v>
      </c>
      <c r="AU195" s="19">
        <f>IF(OR($I195="REAL",$I195="INCURRIDO"),SUMIF(S!$O:$O,$I195&amp;$O195&amp;$Q195&amp;UPPER(TEXT(AU$4,"MMMMYYYY"))&amp;$Z195,IF($W$1="Pesos CLP",S!$AD:$AD,S!$AO:$AO)),0)</f>
        <v>0</v>
      </c>
      <c r="AV195" s="19">
        <f>IF(OR($I195="REAL",$I195="INCURRIDO"),SUMIF(S!$O:$O,$I195&amp;$O195&amp;$Q195&amp;UPPER(TEXT(AV$4,"MMMMYYYY"))&amp;$Z195,IF($W$1="Pesos CLP",S!$AD:$AD,S!$AO:$AO)),0)</f>
        <v>0</v>
      </c>
      <c r="AW195" s="19">
        <f>IF(OR($I195="REAL",$I195="INCURRIDO"),SUMIF(S!$O:$O,$I195&amp;$O195&amp;$Q195&amp;UPPER(TEXT(AW$4,"MMMMYYYY"))&amp;$Z195,IF($W$1="Pesos CLP",S!$AD:$AD,S!$AO:$AO)),0)</f>
        <v>0</v>
      </c>
      <c r="AX195" s="19">
        <f>IF(OR($I195="REAL",$I195="INCURRIDO"),SUMIF(S!$O:$O,$I195&amp;$O195&amp;$Q195&amp;UPPER(TEXT(AX$4,"MMMMYYYY"))&amp;$Z195,IF($W$1="Pesos CLP",S!$AD:$AD,S!$AO:$AO)),0)</f>
        <v>0</v>
      </c>
      <c r="AY195" s="19">
        <f>IF(OR($I195="REAL",$I195="INCURRIDO"),SUMIF(S!$O:$O,$I195&amp;$O195&amp;$Q195&amp;UPPER(TEXT(AY$4,"MMMMYYYY"))&amp;$Z195,IF($W$1="Pesos CLP",S!$AD:$AD,S!$AO:$AO)),0)</f>
        <v>0</v>
      </c>
      <c r="AZ195" s="19">
        <f>IF(OR($I195="REAL",$I195="INCURRIDO"),SUMIF(S!$O:$O,$I195&amp;$O195&amp;$Q195&amp;UPPER(TEXT(AZ$4,"MMMMYYYY"))&amp;$Z195,IF($W$1="Pesos CLP",S!$AD:$AD,S!$AO:$AO)),0)</f>
        <v>0</v>
      </c>
      <c r="BA195" s="19">
        <f>IF(OR($I195="REAL",$I195="INCURRIDO"),SUMIF(S!$O:$O,$I195&amp;$O195&amp;$Q195&amp;UPPER(TEXT(BA$4,"MMMMYYYY"))&amp;$Z195,IF($W$1="Pesos CLP",S!$AD:$AD,S!$AO:$AO)),0)</f>
        <v>0</v>
      </c>
      <c r="BB195" s="19">
        <f>IF(OR($I195="REAL",$I195="INCURRIDO"),SUMIF(S!$O:$O,$I195&amp;$O195&amp;$Q195&amp;UPPER(TEXT(BB$4,"MMMMYYYY"))&amp;$Z195,IF($W$1="Pesos CLP",S!$AD:$AD,S!$AO:$AO)),0)</f>
        <v>0</v>
      </c>
      <c r="BC195" s="19">
        <f>IF(OR($I195="REAL",$I195="INCURRIDO"),SUMIF(S!$O:$O,$I195&amp;$O195&amp;$Q195&amp;UPPER(TEXT(BC$4,"MMMMYYYY"))&amp;$Z195,IF($W$1="Pesos CLP",S!$AD:$AD,S!$AO:$AO)),0)</f>
        <v>0</v>
      </c>
      <c r="BD195" s="19">
        <f>IF(OR($I195="REAL",$I195="INCURRIDO"),SUMIF(S!$O:$O,$I195&amp;$O195&amp;$Q195&amp;UPPER(TEXT(BD$4,"MMMMYYYY"))&amp;$Z195,IF($W$1="Pesos CLP",S!$AD:$AD,S!$AO:$AO)),0)</f>
        <v>0</v>
      </c>
      <c r="BE195" s="19">
        <f>IF(OR($I195="REAL",$I195="INCURRIDO"),SUMIF(S!$O:$O,$I195&amp;$O195&amp;$Q195&amp;UPPER(TEXT(BE$4,"MMMMYYYY"))&amp;$Z195,IF($W$1="Pesos CLP",S!$AD:$AD,S!$AO:$AO)),0)</f>
        <v>0</v>
      </c>
      <c r="BF195" s="19">
        <f>IF(OR($I195="REAL",$I195="INCURRIDO"),SUMIF(S!$O:$O,$I195&amp;$O195&amp;$Q195&amp;UPPER(TEXT(BF$4,"MMMMYYYY"))&amp;$Z195,IF($W$1="Pesos CLP",S!$AD:$AD,S!$AO:$AO)),0)</f>
        <v>0</v>
      </c>
      <c r="BG195" s="19">
        <f>IF(OR($I195="REAL",$I195="INCURRIDO"),SUMIF(S!$O:$O,$I195&amp;$O195&amp;$Q195&amp;UPPER(TEXT(BG$4,"MMMMYYYY"))&amp;$Z195,IF($W$1="Pesos CLP",S!$AD:$AD,S!$AO:$AO)),0)</f>
        <v>0</v>
      </c>
      <c r="BH195" s="19">
        <f>IF(OR($I195="REAL",$I195="INCURRIDO"),SUMIF(S!$O:$O,$I195&amp;$O195&amp;$Q195&amp;UPPER(TEXT(BH$4,"MMMMYYYY"))&amp;$Z195,IF($W$1="Pesos CLP",S!$AD:$AD,S!$AO:$AO)),0)</f>
        <v>0</v>
      </c>
      <c r="BI195" s="19">
        <f>IF(OR($I195="REAL",$I195="INCURRIDO"),SUMIF(S!$O:$O,$I195&amp;$O195&amp;$Q195&amp;UPPER(TEXT(BI$4,"MMMMYYYY"))&amp;$Z195,IF($W$1="Pesos CLP",S!$AD:$AD,S!$AO:$AO)),0)</f>
        <v>0</v>
      </c>
      <c r="BJ195" s="19">
        <f>IF(OR($I195="REAL",$I195="INCURRIDO"),SUMIF(S!$O:$O,$I195&amp;$O195&amp;$Q195&amp;UPPER(TEXT(BJ$4,"MMMMYYYY"))&amp;$Z195,IF($W$1="Pesos CLP",S!$AD:$AD,S!$AO:$AO)),0)</f>
        <v>0</v>
      </c>
      <c r="BK195" s="19">
        <f>IF(OR($I195="REAL",$I195="INCURRIDO"),SUMIF(S!$O:$O,$I195&amp;$O195&amp;$Q195&amp;UPPER(TEXT(BK$4,"MMMMYYYY"))&amp;$Z195,IF($W$1="Pesos CLP",S!$AD:$AD,S!$AO:$AO)),0)</f>
        <v>0</v>
      </c>
      <c r="BL195" s="19">
        <f>IF(OR($I195="REAL",$I195="INCURRIDO"),SUMIF(S!$O:$O,$I195&amp;$O195&amp;$Q195&amp;UPPER(TEXT(BL$4,"MMMMYYYY"))&amp;$Z195,IF($W$1="Pesos CLP",S!$AD:$AD,S!$AO:$AO)),0)</f>
        <v>0</v>
      </c>
      <c r="BM195" s="19">
        <f>IF(OR($I195="REAL",$I195="INCURRIDO"),SUMIF(S!$O:$O,$I195&amp;$O195&amp;$Q195&amp;UPPER(TEXT(BM$4,"MMMMYYYY"))&amp;$Z195,IF($W$1="Pesos CLP",S!$AD:$AD,S!$AO:$AO)),0)</f>
        <v>0</v>
      </c>
      <c r="BN195" s="19">
        <f>IF(OR($I195="REAL",$I195="INCURRIDO"),SUMIF(S!$O:$O,$I195&amp;$O195&amp;$Q195&amp;UPPER(TEXT(BN$4,"MMMMYYYY"))&amp;$Z195,IF($W$1="Pesos CLP",S!$AD:$AD,S!$AO:$AO)),0)</f>
        <v>0</v>
      </c>
      <c r="BO195" s="19">
        <f>IF(OR($I195="REAL",$I195="INCURRIDO"),SUMIF(S!$O:$O,$I195&amp;$O195&amp;$Q195&amp;UPPER(TEXT(BO$4,"MMMMYYYY"))&amp;$Z195,IF($W$1="Pesos CLP",S!$AD:$AD,S!$AO:$AO)),0)</f>
        <v>0</v>
      </c>
      <c r="BP195" s="19">
        <f>IF(OR($I195="REAL",$I195="INCURRIDO"),SUMIF(S!$O:$O,$I195&amp;$O195&amp;$Q195&amp;UPPER(TEXT(BP$4,"MMMMYYYY"))&amp;$Z195,IF($W$1="Pesos CLP",S!$AD:$AD,S!$AO:$AO)),0)</f>
        <v>0</v>
      </c>
      <c r="BQ195" s="19">
        <f>IF(OR($I195="REAL",$I195="INCURRIDO"),SUMIF(S!$O:$O,$I195&amp;$O195&amp;$Q195&amp;UPPER(TEXT(BQ$4,"MMMMYYYY"))&amp;$Z195,IF($W$1="Pesos CLP",S!$AD:$AD,S!$AO:$AO)),0)</f>
        <v>0</v>
      </c>
      <c r="BR195" s="19">
        <f>IF(OR($I195="REAL",$I195="INCURRIDO"),SUMIF(S!$O:$O,$I195&amp;$O195&amp;$Q195&amp;UPPER(TEXT(BR$4,"MMMMYYYY"))&amp;$Z195,IF($W$1="Pesos CLP",S!$AD:$AD,S!$AO:$AO)),0)</f>
        <v>0</v>
      </c>
      <c r="BS195" s="19">
        <f>IF(OR($I195="REAL",$I195="INCURRIDO"),SUMIF(S!$O:$O,$I195&amp;$O195&amp;$Q195&amp;UPPER(TEXT(BS$4,"MMMMYYYY"))&amp;$Z195,IF($W$1="Pesos CLP",S!$AD:$AD,S!$AO:$AO)),0)</f>
        <v>0</v>
      </c>
      <c r="BT195" s="19">
        <f>IF(OR($I195="REAL",$I195="INCURRIDO"),SUMIF(S!$O:$O,$I195&amp;$O195&amp;$Q195&amp;UPPER(TEXT(BT$4,"MMMMYYYY"))&amp;$Z195,IF($W$1="Pesos CLP",S!$AD:$AD,S!$AO:$AO)),0)</f>
        <v>0</v>
      </c>
      <c r="BU195" s="19">
        <f>IF(OR($I195="REAL",$I195="INCURRIDO"),SUMIF(S!$O:$O,$I195&amp;$O195&amp;$Q195&amp;UPPER(TEXT(BU$4,"MMMMYYYY"))&amp;$Z195,IF($W$1="Pesos CLP",S!$AD:$AD,S!$AO:$AO)),0)</f>
        <v>0</v>
      </c>
      <c r="BV195" s="19">
        <f>IF(OR($I195="REAL",$I195="INCURRIDO"),SUMIF(S!$O:$O,$I195&amp;$O195&amp;$Q195&amp;UPPER(TEXT(BV$4,"MMMMYYYY"))&amp;$Z195,IF($W$1="Pesos CLP",S!$AD:$AD,S!$AO:$AO)),0)</f>
        <v>0</v>
      </c>
      <c r="BW195" s="19">
        <f>IF(OR($I195="REAL",$I195="INCURRIDO"),SUMIF(S!$O:$O,$I195&amp;$O195&amp;$Q195&amp;UPPER(TEXT(BW$4,"MMMMYYYY"))&amp;$Z195,IF($W$1="Pesos CLP",S!$AD:$AD,S!$AO:$AO)),0)</f>
        <v>0</v>
      </c>
      <c r="BX195" s="19">
        <f>IF(OR($I195="REAL",$I195="INCURRIDO"),SUMIF(S!$O:$O,$I195&amp;$O195&amp;$Q195&amp;UPPER(TEXT(BX$4,"MMMMYYYY"))&amp;$Z195,IF($W$1="Pesos CLP",S!$AD:$AD,S!$AO:$AO)),0)</f>
        <v>0</v>
      </c>
      <c r="BY195" s="19">
        <f>IF(OR($I195="REAL",$I195="INCURRIDO"),SUMIF(S!$O:$O,$I195&amp;$O195&amp;$Q195&amp;UPPER(TEXT(BY$4,"MMMMYYYY"))&amp;$Z195,IF($W$1="Pesos CLP",S!$AD:$AD,S!$AO:$AO)),0)</f>
        <v>0</v>
      </c>
      <c r="BZ195" s="19">
        <f>IF(OR($I195="REAL",$I195="INCURRIDO"),SUMIF(S!$O:$O,$I195&amp;$O195&amp;$Q195&amp;UPPER(TEXT(BZ$4,"MMMMYYYY"))&amp;$Z195,IF($W$1="Pesos CLP",S!$AD:$AD,S!$AO:$AO)),0)</f>
        <v>0</v>
      </c>
      <c r="CA195" s="19">
        <f>IF(OR($I195="REAL",$I195="INCURRIDO"),SUMIF(S!$O:$O,$I195&amp;$O195&amp;$Q195&amp;UPPER(TEXT(CA$4,"MMMMYYYY"))&amp;$Z195,IF($W$1="Pesos CLP",S!$AD:$AD,S!$AO:$AO)),0)</f>
        <v>0</v>
      </c>
      <c r="CB195" s="19">
        <f>IF(OR($I195="REAL",$I195="INCURRIDO"),SUMIF(S!$O:$O,$I195&amp;$O195&amp;$Q195&amp;UPPER(TEXT(CB$4,"MMMMYYYY"))&amp;$Z195,IF($W$1="Pesos CLP",S!$AD:$AD,S!$AO:$AO)),0)</f>
        <v>0</v>
      </c>
      <c r="CC195" s="19">
        <f>IF(OR($I195="REAL",$I195="INCURRIDO"),SUMIF(S!$O:$O,$I195&amp;$O195&amp;$Q195&amp;UPPER(TEXT(CC$4,"MMMMYYYY"))&amp;$Z195,IF($W$1="Pesos CLP",S!$AD:$AD,S!$AO:$AO)),0)</f>
        <v>0</v>
      </c>
      <c r="CD195" s="19">
        <f>IF(OR($I195="REAL",$I195="INCURRIDO"),SUMIF(S!$O:$O,$I195&amp;$O195&amp;$Q195&amp;UPPER(TEXT(CD$4,"MMMMYYYY"))&amp;$Z195,IF($W$1="Pesos CLP",S!$AD:$AD,S!$AO:$AO)),0)</f>
        <v>0</v>
      </c>
      <c r="CE195" s="19">
        <f>IF(OR($I195="REAL",$I195="INCURRIDO"),SUMIF(S!$O:$O,$I195&amp;$O195&amp;$Q195&amp;UPPER(TEXT(CE$4,"MMMMYYYY"))&amp;$Z195,IF($W$1="Pesos CLP",S!$AD:$AD,S!$AO:$AO)),0)</f>
        <v>0</v>
      </c>
      <c r="CF195" s="19">
        <f>IF(OR($I195="REAL",$I195="INCURRIDO"),SUMIF(S!$O:$O,$I195&amp;$O195&amp;$Q195&amp;UPPER(TEXT(CF$4,"MMMMYYYY"))&amp;$Z195,IF($W$1="Pesos CLP",S!$AD:$AD,S!$AO:$AO)),0)</f>
        <v>0</v>
      </c>
      <c r="CG195" s="19">
        <f>IF(OR($I195="REAL",$I195="INCURRIDO"),SUMIF(S!$O:$O,$I195&amp;$O195&amp;$Q195&amp;UPPER(TEXT(CG$4,"MMMMYYYY"))&amp;$Z195,IF($W$1="Pesos CLP",S!$AD:$AD,S!$AO:$AO)),0)</f>
        <v>0</v>
      </c>
      <c r="CH195" s="19">
        <f>IF(OR($I195="REAL",$I195="INCURRIDO"),SUMIF(S!$O:$O,$I195&amp;$O195&amp;$Q195&amp;UPPER(TEXT(CH$4,"MMMMYYYY"))&amp;$Z195,IF($W$1="Pesos CLP",S!$AD:$AD,S!$AO:$AO)),0)</f>
        <v>0</v>
      </c>
      <c r="CI195" s="19">
        <f>IF(OR($I195="REAL",$I195="INCURRIDO"),SUMIF(S!$O:$O,$I195&amp;$O195&amp;$Q195&amp;UPPER(TEXT(CI$4,"MMMMYYYY"))&amp;$Z195,IF($W$1="Pesos CLP",S!$AD:$AD,S!$AO:$AO)),0)</f>
        <v>0</v>
      </c>
      <c r="CJ195" s="19">
        <f>IF(OR($I195="REAL",$I195="INCURRIDO"),SUMIF(S!$O:$O,$I195&amp;$O195&amp;$Q195&amp;UPPER(TEXT(CJ$4,"MMMMYYYY"))&amp;$Z195,IF($W$1="Pesos CLP",S!$AD:$AD,S!$AO:$AO)),0)</f>
        <v>0</v>
      </c>
      <c r="CK195" s="378">
        <f t="shared" ref="CK195:DK195" si="173">(SUM(CK181:CK194)*1/0.85)*0.15</f>
        <v>1064.8647764697403</v>
      </c>
      <c r="CL195" s="378">
        <f t="shared" si="173"/>
        <v>0</v>
      </c>
      <c r="CM195" s="378">
        <f t="shared" si="173"/>
        <v>717.27254093838405</v>
      </c>
      <c r="CN195" s="378">
        <f t="shared" si="173"/>
        <v>0</v>
      </c>
      <c r="CO195" s="378">
        <f t="shared" si="173"/>
        <v>1064.8647764697403</v>
      </c>
      <c r="CP195" s="378">
        <f t="shared" si="173"/>
        <v>0</v>
      </c>
      <c r="CQ195" s="378">
        <f t="shared" si="173"/>
        <v>0</v>
      </c>
      <c r="CR195" s="378">
        <f t="shared" si="173"/>
        <v>0</v>
      </c>
      <c r="CS195" s="378">
        <f t="shared" si="173"/>
        <v>0</v>
      </c>
      <c r="CT195" s="378">
        <f t="shared" si="173"/>
        <v>0</v>
      </c>
      <c r="CU195" s="378">
        <f t="shared" si="173"/>
        <v>0</v>
      </c>
      <c r="CV195" s="378">
        <f t="shared" si="173"/>
        <v>0</v>
      </c>
      <c r="CW195" s="378">
        <f t="shared" si="173"/>
        <v>0</v>
      </c>
      <c r="CX195" s="378">
        <f t="shared" si="173"/>
        <v>717.27254093838405</v>
      </c>
      <c r="CY195" s="378">
        <f t="shared" si="173"/>
        <v>0</v>
      </c>
      <c r="CZ195" s="378">
        <f t="shared" si="173"/>
        <v>0</v>
      </c>
      <c r="DA195" s="378">
        <f t="shared" si="173"/>
        <v>1064.8647764697403</v>
      </c>
      <c r="DB195" s="378">
        <f t="shared" si="173"/>
        <v>0</v>
      </c>
      <c r="DC195" s="378">
        <f t="shared" si="173"/>
        <v>0</v>
      </c>
      <c r="DD195" s="378">
        <f t="shared" si="173"/>
        <v>0</v>
      </c>
      <c r="DE195" s="378">
        <f t="shared" si="173"/>
        <v>0</v>
      </c>
      <c r="DF195" s="378">
        <f t="shared" si="173"/>
        <v>0</v>
      </c>
      <c r="DG195" s="378">
        <f t="shared" si="173"/>
        <v>0</v>
      </c>
      <c r="DH195" s="378">
        <f t="shared" si="173"/>
        <v>0</v>
      </c>
      <c r="DI195" s="378">
        <f t="shared" si="173"/>
        <v>0</v>
      </c>
      <c r="DJ195" s="378">
        <f t="shared" si="173"/>
        <v>0</v>
      </c>
      <c r="DK195" s="378">
        <f t="shared" si="173"/>
        <v>0</v>
      </c>
      <c r="DL195" s="378">
        <f t="shared" ref="DL195:DQ195" si="174">(SUM(DL181:DL194)*1/0.85)*0.15</f>
        <v>0</v>
      </c>
      <c r="DM195" s="378">
        <f t="shared" si="174"/>
        <v>0</v>
      </c>
      <c r="DN195" s="378">
        <f t="shared" si="174"/>
        <v>0</v>
      </c>
      <c r="DO195" s="378">
        <f t="shared" si="174"/>
        <v>0</v>
      </c>
      <c r="DP195" s="378">
        <f t="shared" si="174"/>
        <v>0</v>
      </c>
      <c r="DQ195" s="378">
        <f t="shared" si="174"/>
        <v>0</v>
      </c>
      <c r="DR195" s="378">
        <f t="shared" ref="DR195:EA204" si="175">(IF(AND(AND($T195&gt;=(DR$4-DAY(DR$4)+1),$T195&lt;=DR$4),AND($U195&gt;=(DR$4-DAY(DR$4)+1),$U195&lt;=DR$4)),$U195-$T195+1,IF(AND($T195&gt;=(DR$4-DAY(DR$4)+1),$T195&lt;=DR$4),DR$4-$T195+1,IF(AND($U195&gt;=(DR$4-DAY(DR$4)+1),$U195&lt;=DR$4),$U195-(DR$4-DAY(DR$4)+1)+1,IF(OR(AND((DR$4-DAY(DR$4)+1)&gt;=$T195,(DR$4-DAY(DR$4)+1)&lt;=$U195),AND((DR$4&gt;=$T195),(DR$4&lt;=$U195))),DR$4-(DR$4-DAY(DR$4)+1)+1,0))))/IF($R195="mes",_xlfn.DAYS(DR$4,(DR$4-DAY(DR$4)+1))+1,(_xlfn.DAYS($U195,$T195)+1))*$S195)*IF($X$1="Físico",1,$X195)</f>
        <v>0</v>
      </c>
      <c r="DS195" s="378">
        <f t="shared" si="175"/>
        <v>0</v>
      </c>
      <c r="DT195" s="378">
        <f t="shared" si="175"/>
        <v>0</v>
      </c>
      <c r="DU195" s="378">
        <f t="shared" si="175"/>
        <v>0</v>
      </c>
      <c r="DV195" s="378">
        <f t="shared" si="175"/>
        <v>0</v>
      </c>
      <c r="DW195" s="378">
        <f t="shared" si="175"/>
        <v>0</v>
      </c>
      <c r="DX195" s="378">
        <f t="shared" si="175"/>
        <v>0</v>
      </c>
      <c r="DY195" s="378">
        <f t="shared" si="175"/>
        <v>0</v>
      </c>
      <c r="DZ195" s="378">
        <f t="shared" si="175"/>
        <v>0</v>
      </c>
      <c r="EA195" s="378">
        <f t="shared" si="175"/>
        <v>0</v>
      </c>
      <c r="EB195" s="378">
        <f t="shared" ref="EB195:EK204" si="176">(IF(AND(AND($T195&gt;=(EB$4-DAY(EB$4)+1),$T195&lt;=EB$4),AND($U195&gt;=(EB$4-DAY(EB$4)+1),$U195&lt;=EB$4)),$U195-$T195+1,IF(AND($T195&gt;=(EB$4-DAY(EB$4)+1),$T195&lt;=EB$4),EB$4-$T195+1,IF(AND($U195&gt;=(EB$4-DAY(EB$4)+1),$U195&lt;=EB$4),$U195-(EB$4-DAY(EB$4)+1)+1,IF(OR(AND((EB$4-DAY(EB$4)+1)&gt;=$T195,(EB$4-DAY(EB$4)+1)&lt;=$U195),AND((EB$4&gt;=$T195),(EB$4&lt;=$U195))),EB$4-(EB$4-DAY(EB$4)+1)+1,0))))/IF($R195="mes",_xlfn.DAYS(EB$4,(EB$4-DAY(EB$4)+1))+1,(_xlfn.DAYS($U195,$T195)+1))*$S195)*IF($X$1="Físico",1,$X195)</f>
        <v>0</v>
      </c>
      <c r="EC195" s="378">
        <f t="shared" si="176"/>
        <v>0</v>
      </c>
      <c r="ED195" s="378">
        <f t="shared" si="176"/>
        <v>0</v>
      </c>
      <c r="EE195" s="378">
        <f t="shared" si="176"/>
        <v>0</v>
      </c>
      <c r="EF195" s="378">
        <f t="shared" si="176"/>
        <v>0</v>
      </c>
      <c r="EG195" s="378">
        <f t="shared" si="176"/>
        <v>0</v>
      </c>
      <c r="EH195" s="378">
        <f t="shared" si="176"/>
        <v>0</v>
      </c>
      <c r="EI195" s="378">
        <f t="shared" si="176"/>
        <v>0</v>
      </c>
      <c r="EJ195" s="378">
        <f t="shared" si="176"/>
        <v>0</v>
      </c>
      <c r="EK195" s="378">
        <f t="shared" si="176"/>
        <v>0</v>
      </c>
      <c r="EL195" s="378">
        <f t="shared" ref="EL195:EQ204" si="177">(IF(AND(AND($T195&gt;=(EL$4-DAY(EL$4)+1),$T195&lt;=EL$4),AND($U195&gt;=(EL$4-DAY(EL$4)+1),$U195&lt;=EL$4)),$U195-$T195+1,IF(AND($T195&gt;=(EL$4-DAY(EL$4)+1),$T195&lt;=EL$4),EL$4-$T195+1,IF(AND($U195&gt;=(EL$4-DAY(EL$4)+1),$U195&lt;=EL$4),$U195-(EL$4-DAY(EL$4)+1)+1,IF(OR(AND((EL$4-DAY(EL$4)+1)&gt;=$T195,(EL$4-DAY(EL$4)+1)&lt;=$U195),AND((EL$4&gt;=$T195),(EL$4&lt;=$U195))),EL$4-(EL$4-DAY(EL$4)+1)+1,0))))/IF($R195="mes",_xlfn.DAYS(EL$4,(EL$4-DAY(EL$4)+1))+1,(_xlfn.DAYS($U195,$T195)+1))*$S195)*IF($X$1="Físico",1,$X195)</f>
        <v>0</v>
      </c>
      <c r="EM195" s="378">
        <f t="shared" si="177"/>
        <v>0</v>
      </c>
      <c r="EN195" s="378">
        <f t="shared" si="177"/>
        <v>0</v>
      </c>
      <c r="EO195" s="378">
        <f t="shared" si="177"/>
        <v>0</v>
      </c>
      <c r="EP195" s="378">
        <f t="shared" si="177"/>
        <v>0</v>
      </c>
      <c r="EQ195" s="378">
        <f t="shared" si="177"/>
        <v>0</v>
      </c>
    </row>
    <row r="196" spans="1:147" x14ac:dyDescent="0.3">
      <c r="A196" s="182"/>
      <c r="B196" s="182"/>
      <c r="C196" s="368"/>
      <c r="D196" s="368"/>
      <c r="E196" s="368"/>
      <c r="F196" s="816"/>
      <c r="G196" s="755"/>
      <c r="H196" s="756"/>
      <c r="I196" s="181"/>
      <c r="J196" s="181"/>
      <c r="K196" s="182"/>
      <c r="L196" s="182"/>
      <c r="M196" s="183"/>
      <c r="N196" s="184"/>
      <c r="O196" s="181"/>
      <c r="P196" s="181"/>
      <c r="Q196" s="181"/>
      <c r="R196" s="181"/>
      <c r="S196" s="185"/>
      <c r="T196" s="186"/>
      <c r="U196" s="186"/>
      <c r="V196" s="188"/>
      <c r="W196" s="188"/>
      <c r="X196" s="188"/>
      <c r="Y196" s="188"/>
      <c r="Z196" s="182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380"/>
      <c r="CL196" s="380"/>
      <c r="CM196" s="380"/>
      <c r="CN196" s="380"/>
      <c r="CO196" s="380"/>
      <c r="CP196" s="380"/>
      <c r="CQ196" s="380"/>
      <c r="CR196" s="380"/>
      <c r="CS196" s="380"/>
      <c r="CT196" s="380"/>
      <c r="CU196" s="380"/>
      <c r="CV196" s="380"/>
      <c r="CW196" s="380"/>
      <c r="CX196" s="380"/>
      <c r="CY196" s="380"/>
      <c r="CZ196" s="380"/>
      <c r="DA196" s="380"/>
      <c r="DB196" s="380"/>
      <c r="DC196" s="380"/>
      <c r="DD196" s="380"/>
      <c r="DE196" s="380"/>
      <c r="DF196" s="380"/>
      <c r="DG196" s="380"/>
      <c r="DH196" s="380"/>
      <c r="DI196" s="380"/>
      <c r="DJ196" s="380"/>
      <c r="DK196" s="380"/>
      <c r="DL196" s="380"/>
      <c r="DM196" s="380"/>
      <c r="DN196" s="380"/>
      <c r="DO196" s="380"/>
      <c r="DP196" s="380"/>
      <c r="DQ196" s="380"/>
      <c r="DR196" s="380"/>
      <c r="DS196" s="380"/>
      <c r="DT196" s="380"/>
      <c r="DU196" s="380"/>
      <c r="DV196" s="380"/>
      <c r="DW196" s="380"/>
      <c r="DX196" s="380"/>
      <c r="DY196" s="380"/>
      <c r="DZ196" s="380"/>
      <c r="EA196" s="380"/>
      <c r="EB196" s="380"/>
      <c r="EC196" s="380"/>
      <c r="ED196" s="380"/>
      <c r="EE196" s="380"/>
      <c r="EF196" s="380"/>
      <c r="EG196" s="380"/>
      <c r="EH196" s="380"/>
      <c r="EI196" s="380"/>
      <c r="EJ196" s="380"/>
      <c r="EK196" s="380"/>
      <c r="EL196" s="380"/>
      <c r="EM196" s="380"/>
      <c r="EN196" s="380"/>
      <c r="EO196" s="380"/>
      <c r="EP196" s="380"/>
      <c r="EQ196" s="380"/>
    </row>
    <row r="197" spans="1:147" x14ac:dyDescent="0.3">
      <c r="A197" s="368"/>
      <c r="B197" s="368"/>
      <c r="C197" s="368"/>
      <c r="D197" s="368">
        <f t="shared" si="136"/>
        <v>1.0658056259248334</v>
      </c>
      <c r="E197" s="368" t="str">
        <f>VLOOKUP(TEXT(Z197,0),'G2'!B:D,3,0)</f>
        <v>ME</v>
      </c>
      <c r="F197" s="816">
        <f t="shared" si="135"/>
        <v>0</v>
      </c>
      <c r="G197" s="755">
        <f t="shared" si="137"/>
        <v>0</v>
      </c>
      <c r="H197" s="756" t="s">
        <v>1190</v>
      </c>
      <c r="I197" s="370" t="s">
        <v>93</v>
      </c>
      <c r="J197" s="370" t="s">
        <v>22</v>
      </c>
      <c r="K197" s="368">
        <v>510615</v>
      </c>
      <c r="L197" s="368" t="s">
        <v>619</v>
      </c>
      <c r="M197" s="369"/>
      <c r="N197" s="370" t="s">
        <v>968</v>
      </c>
      <c r="O197" s="370" t="s">
        <v>638</v>
      </c>
      <c r="P197" s="643" t="s">
        <v>1167</v>
      </c>
      <c r="Q197" s="370" t="s">
        <v>695</v>
      </c>
      <c r="R197" s="370" t="s">
        <v>632</v>
      </c>
      <c r="S197" s="376">
        <v>25</v>
      </c>
      <c r="T197" s="679">
        <v>46054</v>
      </c>
      <c r="U197" s="679">
        <v>46078</v>
      </c>
      <c r="V197" s="373">
        <v>1</v>
      </c>
      <c r="W197" s="374">
        <v>436939.80601539655</v>
      </c>
      <c r="X197" s="17" cm="1">
        <f t="array" ref="X197">+IF($W$1="Pesos CLP",W197,W197/TC)*MB_24A25</f>
        <v>498.18633702360324</v>
      </c>
      <c r="Y197" s="18">
        <f t="shared" si="166"/>
        <v>34878.220534069296</v>
      </c>
      <c r="Z197">
        <v>91243530</v>
      </c>
      <c r="AA197" s="19">
        <f>IF(OR($I197="REAL",$I197="INCURRIDO"),SUMIF(S!$O:$O,$I197&amp;$O197&amp;$Q197&amp;UPPER(TEXT(AA$4,"MMMMYYYY"))&amp;$Z197,IF($W$1="Pesos CLP",S!$AD:$AD,S!$AO:$AO)),0)</f>
        <v>0</v>
      </c>
      <c r="AB197" s="19">
        <f>IF(OR($I197="REAL",$I197="INCURRIDO"),SUMIF(S!$O:$O,$I197&amp;$O197&amp;$Q197&amp;UPPER(TEXT(AB$4,"MMMMYYYY"))&amp;$Z197,IF($W$1="Pesos CLP",S!$AD:$AD,S!$AO:$AO)),0)</f>
        <v>0</v>
      </c>
      <c r="AC197" s="19">
        <f>IF(OR($I197="REAL",$I197="INCURRIDO"),SUMIF(S!$O:$O,$I197&amp;$O197&amp;$Q197&amp;UPPER(TEXT(AC$4,"MMMMYYYY"))&amp;$Z197,IF($W$1="Pesos CLP",S!$AD:$AD,S!$AO:$AO)),0)</f>
        <v>0</v>
      </c>
      <c r="AD197" s="19">
        <f>IF(OR($I197="REAL",$I197="INCURRIDO"),SUMIF(S!$O:$O,$I197&amp;$O197&amp;$Q197&amp;UPPER(TEXT(AD$4,"MMMMYYYY"))&amp;$Z197,IF($W$1="Pesos CLP",S!$AD:$AD,S!$AO:$AO)),0)</f>
        <v>0</v>
      </c>
      <c r="AE197" s="19">
        <f>IF(OR($I197="REAL",$I197="INCURRIDO"),SUMIF(S!$O:$O,$I197&amp;$O197&amp;$Q197&amp;UPPER(TEXT(AE$4,"MMMMYYYY"))&amp;$Z197,IF($W$1="Pesos CLP",S!$AD:$AD,S!$AO:$AO)),0)</f>
        <v>0</v>
      </c>
      <c r="AF197" s="19">
        <f>IF(OR($I197="REAL",$I197="INCURRIDO"),SUMIF(S!$O:$O,$I197&amp;$O197&amp;$Q197&amp;UPPER(TEXT(AF$4,"MMMMYYYY"))&amp;$Z197,IF($W$1="Pesos CLP",S!$AD:$AD,S!$AO:$AO)),0)</f>
        <v>0</v>
      </c>
      <c r="AG197" s="19">
        <f>IF(OR($I197="REAL",$I197="INCURRIDO"),SUMIF(S!$O:$O,$I197&amp;$O197&amp;$Q197&amp;UPPER(TEXT(AG$4,"MMMMYYYY"))&amp;$Z197,IF($W$1="Pesos CLP",S!$AD:$AD,S!$AO:$AO)),0)</f>
        <v>0</v>
      </c>
      <c r="AH197" s="19">
        <f>IF(OR($I197="REAL",$I197="INCURRIDO"),SUMIF(S!$O:$O,$I197&amp;$O197&amp;$Q197&amp;UPPER(TEXT(AH$4,"MMMMYYYY"))&amp;$Z197,IF($W$1="Pesos CLP",S!$AD:$AD,S!$AO:$AO)),0)</f>
        <v>0</v>
      </c>
      <c r="AI197" s="19">
        <f>IF(OR($I197="REAL",$I197="INCURRIDO"),SUMIF(S!$O:$O,$I197&amp;$O197&amp;$Q197&amp;UPPER(TEXT(AI$4,"MMMMYYYY"))&amp;$Z197,IF($W$1="Pesos CLP",S!$AD:$AD,S!$AO:$AO)),0)</f>
        <v>0</v>
      </c>
      <c r="AJ197" s="19">
        <f>IF(OR($I197="REAL",$I197="INCURRIDO"),SUMIF(S!$O:$O,$I197&amp;$O197&amp;$Q197&amp;UPPER(TEXT(AJ$4,"MMMMYYYY"))&amp;$Z197,IF($W$1="Pesos CLP",S!$AD:$AD,S!$AO:$AO)),0)</f>
        <v>0</v>
      </c>
      <c r="AK197" s="19">
        <f>IF(OR($I197="REAL",$I197="INCURRIDO"),SUMIF(S!$O:$O,$I197&amp;$O197&amp;$Q197&amp;UPPER(TEXT(AK$4,"MMMMYYYY"))&amp;$Z197,IF($W$1="Pesos CLP",S!$AD:$AD,S!$AO:$AO)),0)</f>
        <v>0</v>
      </c>
      <c r="AL197" s="19">
        <f>IF(OR($I197="REAL",$I197="INCURRIDO"),SUMIF(S!$O:$O,$I197&amp;$O197&amp;$Q197&amp;UPPER(TEXT(AL$4,"MMMMYYYY"))&amp;$Z197,IF($W$1="Pesos CLP",S!$AD:$AD,S!$AO:$AO)),0)</f>
        <v>0</v>
      </c>
      <c r="AM197" s="19">
        <f>IF(OR($I197="REAL",$I197="INCURRIDO"),SUMIF(S!$O:$O,$I197&amp;$O197&amp;$Q197&amp;UPPER(TEXT(AM$4,"MMMMYYYY"))&amp;$Z197,IF($W$1="Pesos CLP",S!$AD:$AD,S!$AO:$AO)),0)</f>
        <v>0</v>
      </c>
      <c r="AN197" s="19">
        <f>IF(OR($I197="REAL",$I197="INCURRIDO"),SUMIF(S!$O:$O,$I197&amp;$O197&amp;$Q197&amp;UPPER(TEXT(AN$4,"MMMMYYYY"))&amp;$Z197,IF($W$1="Pesos CLP",S!$AD:$AD,S!$AO:$AO)),0)</f>
        <v>0</v>
      </c>
      <c r="AO197" s="19">
        <f>IF(OR($I197="REAL",$I197="INCURRIDO"),SUMIF(S!$O:$O,$I197&amp;$O197&amp;$Q197&amp;UPPER(TEXT(AO$4,"MMMMYYYY"))&amp;$Z197,IF($W$1="Pesos CLP",S!$AD:$AD,S!$AO:$AO)),0)</f>
        <v>0</v>
      </c>
      <c r="AP197" s="19">
        <f>IF(OR($I197="REAL",$I197="INCURRIDO"),SUMIF(S!$O:$O,$I197&amp;$O197&amp;$Q197&amp;UPPER(TEXT(AP$4,"MMMMYYYY"))&amp;$Z197,IF($W$1="Pesos CLP",S!$AD:$AD,S!$AO:$AO)),0)</f>
        <v>0</v>
      </c>
      <c r="AQ197" s="19">
        <f>IF(OR($I197="REAL",$I197="INCURRIDO"),SUMIF(S!$O:$O,$I197&amp;$O197&amp;$Q197&amp;UPPER(TEXT(AQ$4,"MMMMYYYY"))&amp;$Z197,IF($W$1="Pesos CLP",S!$AD:$AD,S!$AO:$AO)),0)</f>
        <v>0</v>
      </c>
      <c r="AR197" s="19">
        <f>IF(OR($I197="REAL",$I197="INCURRIDO"),SUMIF(S!$O:$O,$I197&amp;$O197&amp;$Q197&amp;UPPER(TEXT(AR$4,"MMMMYYYY"))&amp;$Z197,IF($W$1="Pesos CLP",S!$AD:$AD,S!$AO:$AO)),0)</f>
        <v>0</v>
      </c>
      <c r="AS197" s="19">
        <f>IF(OR($I197="REAL",$I197="INCURRIDO"),SUMIF(S!$O:$O,$I197&amp;$O197&amp;$Q197&amp;UPPER(TEXT(AS$4,"MMMMYYYY"))&amp;$Z197,IF($W$1="Pesos CLP",S!$AD:$AD,S!$AO:$AO)),0)</f>
        <v>0</v>
      </c>
      <c r="AT197" s="19">
        <f>IF(OR($I197="REAL",$I197="INCURRIDO"),SUMIF(S!$O:$O,$I197&amp;$O197&amp;$Q197&amp;UPPER(TEXT(AT$4,"MMMMYYYY"))&amp;$Z197,IF($W$1="Pesos CLP",S!$AD:$AD,S!$AO:$AO)),0)</f>
        <v>0</v>
      </c>
      <c r="AU197" s="19">
        <f>IF(OR($I197="REAL",$I197="INCURRIDO"),SUMIF(S!$O:$O,$I197&amp;$O197&amp;$Q197&amp;UPPER(TEXT(AU$4,"MMMMYYYY"))&amp;$Z197,IF($W$1="Pesos CLP",S!$AD:$AD,S!$AO:$AO)),0)</f>
        <v>0</v>
      </c>
      <c r="AV197" s="19">
        <f>IF(OR($I197="REAL",$I197="INCURRIDO"),SUMIF(S!$O:$O,$I197&amp;$O197&amp;$Q197&amp;UPPER(TEXT(AV$4,"MMMMYYYY"))&amp;$Z197,IF($W$1="Pesos CLP",S!$AD:$AD,S!$AO:$AO)),0)</f>
        <v>0</v>
      </c>
      <c r="AW197" s="19">
        <f>IF(OR($I197="REAL",$I197="INCURRIDO"),SUMIF(S!$O:$O,$I197&amp;$O197&amp;$Q197&amp;UPPER(TEXT(AW$4,"MMMMYYYY"))&amp;$Z197,IF($W$1="Pesos CLP",S!$AD:$AD,S!$AO:$AO)),0)</f>
        <v>0</v>
      </c>
      <c r="AX197" s="19">
        <f>IF(OR($I197="REAL",$I197="INCURRIDO"),SUMIF(S!$O:$O,$I197&amp;$O197&amp;$Q197&amp;UPPER(TEXT(AX$4,"MMMMYYYY"))&amp;$Z197,IF($W$1="Pesos CLP",S!$AD:$AD,S!$AO:$AO)),0)</f>
        <v>0</v>
      </c>
      <c r="AY197" s="19">
        <f>IF(OR($I197="REAL",$I197="INCURRIDO"),SUMIF(S!$O:$O,$I197&amp;$O197&amp;$Q197&amp;UPPER(TEXT(AY$4,"MMMMYYYY"))&amp;$Z197,IF($W$1="Pesos CLP",S!$AD:$AD,S!$AO:$AO)),0)</f>
        <v>0</v>
      </c>
      <c r="AZ197" s="19">
        <f>IF(OR($I197="REAL",$I197="INCURRIDO"),SUMIF(S!$O:$O,$I197&amp;$O197&amp;$Q197&amp;UPPER(TEXT(AZ$4,"MMMMYYYY"))&amp;$Z197,IF($W$1="Pesos CLP",S!$AD:$AD,S!$AO:$AO)),0)</f>
        <v>0</v>
      </c>
      <c r="BA197" s="19">
        <f>IF(OR($I197="REAL",$I197="INCURRIDO"),SUMIF(S!$O:$O,$I197&amp;$O197&amp;$Q197&amp;UPPER(TEXT(BA$4,"MMMMYYYY"))&amp;$Z197,IF($W$1="Pesos CLP",S!$AD:$AD,S!$AO:$AO)),0)</f>
        <v>0</v>
      </c>
      <c r="BB197" s="19">
        <f>IF(OR($I197="REAL",$I197="INCURRIDO"),SUMIF(S!$O:$O,$I197&amp;$O197&amp;$Q197&amp;UPPER(TEXT(BB$4,"MMMMYYYY"))&amp;$Z197,IF($W$1="Pesos CLP",S!$AD:$AD,S!$AO:$AO)),0)</f>
        <v>0</v>
      </c>
      <c r="BC197" s="19">
        <f>IF(OR($I197="REAL",$I197="INCURRIDO"),SUMIF(S!$O:$O,$I197&amp;$O197&amp;$Q197&amp;UPPER(TEXT(BC$4,"MMMMYYYY"))&amp;$Z197,IF($W$1="Pesos CLP",S!$AD:$AD,S!$AO:$AO)),0)</f>
        <v>0</v>
      </c>
      <c r="BD197" s="19">
        <f>IF(OR($I197="REAL",$I197="INCURRIDO"),SUMIF(S!$O:$O,$I197&amp;$O197&amp;$Q197&amp;UPPER(TEXT(BD$4,"MMMMYYYY"))&amp;$Z197,IF($W$1="Pesos CLP",S!$AD:$AD,S!$AO:$AO)),0)</f>
        <v>0</v>
      </c>
      <c r="BE197" s="19">
        <f>IF(OR($I197="REAL",$I197="INCURRIDO"),SUMIF(S!$O:$O,$I197&amp;$O197&amp;$Q197&amp;UPPER(TEXT(BE$4,"MMMMYYYY"))&amp;$Z197,IF($W$1="Pesos CLP",S!$AD:$AD,S!$AO:$AO)),0)</f>
        <v>0</v>
      </c>
      <c r="BF197" s="19">
        <f>IF(OR($I197="REAL",$I197="INCURRIDO"),SUMIF(S!$O:$O,$I197&amp;$O197&amp;$Q197&amp;UPPER(TEXT(BF$4,"MMMMYYYY"))&amp;$Z197,IF($W$1="Pesos CLP",S!$AD:$AD,S!$AO:$AO)),0)</f>
        <v>0</v>
      </c>
      <c r="BG197" s="19">
        <f>IF(OR($I197="REAL",$I197="INCURRIDO"),SUMIF(S!$O:$O,$I197&amp;$O197&amp;$Q197&amp;UPPER(TEXT(BG$4,"MMMMYYYY"))&amp;$Z197,IF($W$1="Pesos CLP",S!$AD:$AD,S!$AO:$AO)),0)</f>
        <v>0</v>
      </c>
      <c r="BH197" s="19">
        <f>IF(OR($I197="REAL",$I197="INCURRIDO"),SUMIF(S!$O:$O,$I197&amp;$O197&amp;$Q197&amp;UPPER(TEXT(BH$4,"MMMMYYYY"))&amp;$Z197,IF($W$1="Pesos CLP",S!$AD:$AD,S!$AO:$AO)),0)</f>
        <v>0</v>
      </c>
      <c r="BI197" s="19">
        <f>IF(OR($I197="REAL",$I197="INCURRIDO"),SUMIF(S!$O:$O,$I197&amp;$O197&amp;$Q197&amp;UPPER(TEXT(BI$4,"MMMMYYYY"))&amp;$Z197,IF($W$1="Pesos CLP",S!$AD:$AD,S!$AO:$AO)),0)</f>
        <v>0</v>
      </c>
      <c r="BJ197" s="19">
        <f>IF(OR($I197="REAL",$I197="INCURRIDO"),SUMIF(S!$O:$O,$I197&amp;$O197&amp;$Q197&amp;UPPER(TEXT(BJ$4,"MMMMYYYY"))&amp;$Z197,IF($W$1="Pesos CLP",S!$AD:$AD,S!$AO:$AO)),0)</f>
        <v>0</v>
      </c>
      <c r="BK197" s="19">
        <f>IF(OR($I197="REAL",$I197="INCURRIDO"),SUMIF(S!$O:$O,$I197&amp;$O197&amp;$Q197&amp;UPPER(TEXT(BK$4,"MMMMYYYY"))&amp;$Z197,IF($W$1="Pesos CLP",S!$AD:$AD,S!$AO:$AO)),0)</f>
        <v>0</v>
      </c>
      <c r="BL197" s="19">
        <f>IF(OR($I197="REAL",$I197="INCURRIDO"),SUMIF(S!$O:$O,$I197&amp;$O197&amp;$Q197&amp;UPPER(TEXT(BL$4,"MMMMYYYY"))&amp;$Z197,IF($W$1="Pesos CLP",S!$AD:$AD,S!$AO:$AO)),0)</f>
        <v>0</v>
      </c>
      <c r="BM197" s="19">
        <f>IF(OR($I197="REAL",$I197="INCURRIDO"),SUMIF(S!$O:$O,$I197&amp;$O197&amp;$Q197&amp;UPPER(TEXT(BM$4,"MMMMYYYY"))&amp;$Z197,IF($W$1="Pesos CLP",S!$AD:$AD,S!$AO:$AO)),0)</f>
        <v>0</v>
      </c>
      <c r="BN197" s="19">
        <f>IF(OR($I197="REAL",$I197="INCURRIDO"),SUMIF(S!$O:$O,$I197&amp;$O197&amp;$Q197&amp;UPPER(TEXT(BN$4,"MMMMYYYY"))&amp;$Z197,IF($W$1="Pesos CLP",S!$AD:$AD,S!$AO:$AO)),0)</f>
        <v>0</v>
      </c>
      <c r="BO197" s="19">
        <f>IF(OR($I197="REAL",$I197="INCURRIDO"),SUMIF(S!$O:$O,$I197&amp;$O197&amp;$Q197&amp;UPPER(TEXT(BO$4,"MMMMYYYY"))&amp;$Z197,IF($W$1="Pesos CLP",S!$AD:$AD,S!$AO:$AO)),0)</f>
        <v>0</v>
      </c>
      <c r="BP197" s="19">
        <f>IF(OR($I197="REAL",$I197="INCURRIDO"),SUMIF(S!$O:$O,$I197&amp;$O197&amp;$Q197&amp;UPPER(TEXT(BP$4,"MMMMYYYY"))&amp;$Z197,IF($W$1="Pesos CLP",S!$AD:$AD,S!$AO:$AO)),0)</f>
        <v>0</v>
      </c>
      <c r="BQ197" s="19">
        <f>IF(OR($I197="REAL",$I197="INCURRIDO"),SUMIF(S!$O:$O,$I197&amp;$O197&amp;$Q197&amp;UPPER(TEXT(BQ$4,"MMMMYYYY"))&amp;$Z197,IF($W$1="Pesos CLP",S!$AD:$AD,S!$AO:$AO)),0)</f>
        <v>0</v>
      </c>
      <c r="BR197" s="19">
        <f>IF(OR($I197="REAL",$I197="INCURRIDO"),SUMIF(S!$O:$O,$I197&amp;$O197&amp;$Q197&amp;UPPER(TEXT(BR$4,"MMMMYYYY"))&amp;$Z197,IF($W$1="Pesos CLP",S!$AD:$AD,S!$AO:$AO)),0)</f>
        <v>0</v>
      </c>
      <c r="BS197" s="19">
        <f>IF(OR($I197="REAL",$I197="INCURRIDO"),SUMIF(S!$O:$O,$I197&amp;$O197&amp;$Q197&amp;UPPER(TEXT(BS$4,"MMMMYYYY"))&amp;$Z197,IF($W$1="Pesos CLP",S!$AD:$AD,S!$AO:$AO)),0)</f>
        <v>0</v>
      </c>
      <c r="BT197" s="19">
        <f>IF(OR($I197="REAL",$I197="INCURRIDO"),SUMIF(S!$O:$O,$I197&amp;$O197&amp;$Q197&amp;UPPER(TEXT(BT$4,"MMMMYYYY"))&amp;$Z197,IF($W$1="Pesos CLP",S!$AD:$AD,S!$AO:$AO)),0)</f>
        <v>0</v>
      </c>
      <c r="BU197" s="19">
        <f>IF(OR($I197="REAL",$I197="INCURRIDO"),SUMIF(S!$O:$O,$I197&amp;$O197&amp;$Q197&amp;UPPER(TEXT(BU$4,"MMMMYYYY"))&amp;$Z197,IF($W$1="Pesos CLP",S!$AD:$AD,S!$AO:$AO)),0)</f>
        <v>0</v>
      </c>
      <c r="BV197" s="19">
        <f>IF(OR($I197="REAL",$I197="INCURRIDO"),SUMIF(S!$O:$O,$I197&amp;$O197&amp;$Q197&amp;UPPER(TEXT(BV$4,"MMMMYYYY"))&amp;$Z197,IF($W$1="Pesos CLP",S!$AD:$AD,S!$AO:$AO)),0)</f>
        <v>0</v>
      </c>
      <c r="BW197" s="19">
        <f>IF(OR($I197="REAL",$I197="INCURRIDO"),SUMIF(S!$O:$O,$I197&amp;$O197&amp;$Q197&amp;UPPER(TEXT(BW$4,"MMMMYYYY"))&amp;$Z197,IF($W$1="Pesos CLP",S!$AD:$AD,S!$AO:$AO)),0)</f>
        <v>0</v>
      </c>
      <c r="BX197" s="19">
        <f>IF(OR($I197="REAL",$I197="INCURRIDO"),SUMIF(S!$O:$O,$I197&amp;$O197&amp;$Q197&amp;UPPER(TEXT(BX$4,"MMMMYYYY"))&amp;$Z197,IF($W$1="Pesos CLP",S!$AD:$AD,S!$AO:$AO)),0)</f>
        <v>0</v>
      </c>
      <c r="BY197" s="19">
        <f>IF(OR($I197="REAL",$I197="INCURRIDO"),SUMIF(S!$O:$O,$I197&amp;$O197&amp;$Q197&amp;UPPER(TEXT(BY$4,"MMMMYYYY"))&amp;$Z197,IF($W$1="Pesos CLP",S!$AD:$AD,S!$AO:$AO)),0)</f>
        <v>0</v>
      </c>
      <c r="BZ197" s="19">
        <f>IF(OR($I197="REAL",$I197="INCURRIDO"),SUMIF(S!$O:$O,$I197&amp;$O197&amp;$Q197&amp;UPPER(TEXT(BZ$4,"MMMMYYYY"))&amp;$Z197,IF($W$1="Pesos CLP",S!$AD:$AD,S!$AO:$AO)),0)</f>
        <v>0</v>
      </c>
      <c r="CA197" s="19">
        <f>IF(OR($I197="REAL",$I197="INCURRIDO"),SUMIF(S!$O:$O,$I197&amp;$O197&amp;$Q197&amp;UPPER(TEXT(CA$4,"MMMMYYYY"))&amp;$Z197,IF($W$1="Pesos CLP",S!$AD:$AD,S!$AO:$AO)),0)</f>
        <v>0</v>
      </c>
      <c r="CB197" s="19">
        <f>IF(OR($I197="REAL",$I197="INCURRIDO"),SUMIF(S!$O:$O,$I197&amp;$O197&amp;$Q197&amp;UPPER(TEXT(CB$4,"MMMMYYYY"))&amp;$Z197,IF($W$1="Pesos CLP",S!$AD:$AD,S!$AO:$AO)),0)</f>
        <v>0</v>
      </c>
      <c r="CC197" s="19">
        <f>IF(OR($I197="REAL",$I197="INCURRIDO"),SUMIF(S!$O:$O,$I197&amp;$O197&amp;$Q197&amp;UPPER(TEXT(CC$4,"MMMMYYYY"))&amp;$Z197,IF($W$1="Pesos CLP",S!$AD:$AD,S!$AO:$AO)),0)</f>
        <v>0</v>
      </c>
      <c r="CD197" s="19">
        <f>IF(OR($I197="REAL",$I197="INCURRIDO"),SUMIF(S!$O:$O,$I197&amp;$O197&amp;$Q197&amp;UPPER(TEXT(CD$4,"MMMMYYYY"))&amp;$Z197,IF($W$1="Pesos CLP",S!$AD:$AD,S!$AO:$AO)),0)</f>
        <v>0</v>
      </c>
      <c r="CE197" s="19">
        <f>IF(OR($I197="REAL",$I197="INCURRIDO"),SUMIF(S!$O:$O,$I197&amp;$O197&amp;$Q197&amp;UPPER(TEXT(CE$4,"MMMMYYYY"))&amp;$Z197,IF($W$1="Pesos CLP",S!$AD:$AD,S!$AO:$AO)),0)</f>
        <v>0</v>
      </c>
      <c r="CF197" s="19">
        <f>IF(OR($I197="REAL",$I197="INCURRIDO"),SUMIF(S!$O:$O,$I197&amp;$O197&amp;$Q197&amp;UPPER(TEXT(CF$4,"MMMMYYYY"))&amp;$Z197,IF($W$1="Pesos CLP",S!$AD:$AD,S!$AO:$AO)),0)</f>
        <v>0</v>
      </c>
      <c r="CG197" s="19">
        <f>IF(OR($I197="REAL",$I197="INCURRIDO"),SUMIF(S!$O:$O,$I197&amp;$O197&amp;$Q197&amp;UPPER(TEXT(CG$4,"MMMMYYYY"))&amp;$Z197,IF($W$1="Pesos CLP",S!$AD:$AD,S!$AO:$AO)),0)</f>
        <v>0</v>
      </c>
      <c r="CH197" s="19">
        <f>IF(OR($I197="REAL",$I197="INCURRIDO"),SUMIF(S!$O:$O,$I197&amp;$O197&amp;$Q197&amp;UPPER(TEXT(CH$4,"MMMMYYYY"))&amp;$Z197,IF($W$1="Pesos CLP",S!$AD:$AD,S!$AO:$AO)),0)</f>
        <v>0</v>
      </c>
      <c r="CI197" s="19">
        <f>IF(OR($I197="REAL",$I197="INCURRIDO"),SUMIF(S!$O:$O,$I197&amp;$O197&amp;$Q197&amp;UPPER(TEXT(CI$4,"MMMMYYYY"))&amp;$Z197,IF($W$1="Pesos CLP",S!$AD:$AD,S!$AO:$AO)),0)</f>
        <v>0</v>
      </c>
      <c r="CJ197" s="19">
        <f>IF(OR($I197="REAL",$I197="INCURRIDO"),SUMIF(S!$O:$O,$I197&amp;$O197&amp;$Q197&amp;UPPER(TEXT(CJ$4,"MMMMYYYY"))&amp;$Z197,IF($W$1="Pesos CLP",S!$AD:$AD,S!$AO:$AO)),0)</f>
        <v>0</v>
      </c>
      <c r="CK197" s="378">
        <f t="shared" ref="CK197:CR210" si="178">(IF(AND(AND($T197&gt;=(CK$4-DAY(CK$4)+1),$T197&lt;=CK$4),AND($U197&gt;=(CK$4-DAY(CK$4)+1),$U197&lt;=CK$4)),$U197-$T197+1,IF(AND($T197&gt;=(CK$4-DAY(CK$4)+1),$T197&lt;=CK$4),CK$4-$T197+1,IF(AND($U197&gt;=(CK$4-DAY(CK$4)+1),$U197&lt;=CK$4),$U197-(CK$4-DAY(CK$4)+1)+1,IF(OR(AND((CK$4-DAY(CK$4)+1)&gt;=$T197,(CK$4-DAY(CK$4)+1)&lt;=$U197),AND((CK$4&gt;=$T197),(CK$4&lt;=$U197))),CK$4-(CK$4-DAY(CK$4)+1)+1,0))))/IF($R197="mes",_xlfn.DAYS(CK$4,(CK$4-DAY(CK$4)+1))+1,(_xlfn.DAYS($U197,$T197)+1))*$S197)*IF($X$1="Físico",1,$X197)</f>
        <v>12454.658425590082</v>
      </c>
      <c r="CL197" s="378">
        <f t="shared" si="178"/>
        <v>0</v>
      </c>
      <c r="CM197" s="378">
        <f t="shared" si="178"/>
        <v>0</v>
      </c>
      <c r="CN197" s="378">
        <f t="shared" si="178"/>
        <v>0</v>
      </c>
      <c r="CO197" s="378">
        <f t="shared" si="178"/>
        <v>0</v>
      </c>
      <c r="CP197" s="378">
        <f t="shared" si="178"/>
        <v>0</v>
      </c>
      <c r="CQ197" s="378">
        <f t="shared" si="178"/>
        <v>0</v>
      </c>
      <c r="CR197" s="378">
        <f t="shared" si="178"/>
        <v>0</v>
      </c>
      <c r="CS197" s="378">
        <f t="shared" ref="CS197:DB210" si="179">(IF(AND(AND($T197&gt;=(CS$4-DAY(CS$4)+1),$T197&lt;=CS$4),AND($U197&gt;=(CS$4-DAY(CS$4)+1),$U197&lt;=CS$4)),$U197-$T197+1,IF(AND($T197&gt;=(CS$4-DAY(CS$4)+1),$T197&lt;=CS$4),CS$4-$T197+1,IF(AND($U197&gt;=(CS$4-DAY(CS$4)+1),$U197&lt;=CS$4),$U197-(CS$4-DAY(CS$4)+1)+1,IF(OR(AND((CS$4-DAY(CS$4)+1)&gt;=$T197,(CS$4-DAY(CS$4)+1)&lt;=$U197),AND((CS$4&gt;=$T197),(CS$4&lt;=$U197))),CS$4-(CS$4-DAY(CS$4)+1)+1,0))))/IF($R197="mes",_xlfn.DAYS(CS$4,(CS$4-DAY(CS$4)+1))+1,(_xlfn.DAYS($U197,$T197)+1))*$S197)*IF($X$1="Físico",1,$X197)</f>
        <v>0</v>
      </c>
      <c r="CT197" s="378">
        <f t="shared" si="179"/>
        <v>0</v>
      </c>
      <c r="CU197" s="378">
        <f t="shared" si="179"/>
        <v>0</v>
      </c>
      <c r="CV197" s="378">
        <f t="shared" si="179"/>
        <v>0</v>
      </c>
      <c r="CW197" s="378">
        <f t="shared" si="179"/>
        <v>0</v>
      </c>
      <c r="CX197" s="378">
        <f t="shared" si="179"/>
        <v>0</v>
      </c>
      <c r="CY197" s="378">
        <f t="shared" si="179"/>
        <v>0</v>
      </c>
      <c r="CZ197" s="378">
        <f t="shared" si="179"/>
        <v>0</v>
      </c>
      <c r="DA197" s="378">
        <v>22423.562108479215</v>
      </c>
      <c r="DB197" s="378">
        <f t="shared" si="179"/>
        <v>0</v>
      </c>
      <c r="DC197" s="378">
        <f t="shared" ref="DC197:DQ210" si="180">(IF(AND(AND($T197&gt;=(DC$4-DAY(DC$4)+1),$T197&lt;=DC$4),AND($U197&gt;=(DC$4-DAY(DC$4)+1),$U197&lt;=DC$4)),$U197-$T197+1,IF(AND($T197&gt;=(DC$4-DAY(DC$4)+1),$T197&lt;=DC$4),DC$4-$T197+1,IF(AND($U197&gt;=(DC$4-DAY(DC$4)+1),$U197&lt;=DC$4),$U197-(DC$4-DAY(DC$4)+1)+1,IF(OR(AND((DC$4-DAY(DC$4)+1)&gt;=$T197,(DC$4-DAY(DC$4)+1)&lt;=$U197),AND((DC$4&gt;=$T197),(DC$4&lt;=$U197))),DC$4-(DC$4-DAY(DC$4)+1)+1,0))))/IF($R197="mes",_xlfn.DAYS(DC$4,(DC$4-DAY(DC$4)+1))+1,(_xlfn.DAYS($U197,$T197)+1))*$S197)*IF($X$1="Físico",1,$X197)</f>
        <v>0</v>
      </c>
      <c r="DD197" s="378">
        <f t="shared" si="180"/>
        <v>0</v>
      </c>
      <c r="DE197" s="378">
        <f t="shared" si="180"/>
        <v>0</v>
      </c>
      <c r="DF197" s="378">
        <f t="shared" si="180"/>
        <v>0</v>
      </c>
      <c r="DG197" s="378">
        <f t="shared" si="180"/>
        <v>0</v>
      </c>
      <c r="DH197" s="378">
        <f t="shared" si="180"/>
        <v>0</v>
      </c>
      <c r="DI197" s="378">
        <f t="shared" si="180"/>
        <v>0</v>
      </c>
      <c r="DJ197" s="378">
        <f t="shared" si="180"/>
        <v>0</v>
      </c>
      <c r="DK197" s="378">
        <f t="shared" si="180"/>
        <v>0</v>
      </c>
      <c r="DL197" s="378">
        <f t="shared" si="180"/>
        <v>0</v>
      </c>
      <c r="DM197" s="378">
        <f t="shared" si="180"/>
        <v>0</v>
      </c>
      <c r="DN197" s="378">
        <f t="shared" si="180"/>
        <v>0</v>
      </c>
      <c r="DO197" s="378">
        <f t="shared" si="180"/>
        <v>0</v>
      </c>
      <c r="DP197" s="378">
        <f t="shared" si="180"/>
        <v>0</v>
      </c>
      <c r="DQ197" s="378">
        <f t="shared" si="180"/>
        <v>0</v>
      </c>
      <c r="DR197" s="378">
        <f t="shared" si="175"/>
        <v>0</v>
      </c>
      <c r="DS197" s="378">
        <f t="shared" si="175"/>
        <v>0</v>
      </c>
      <c r="DT197" s="378">
        <f t="shared" si="175"/>
        <v>0</v>
      </c>
      <c r="DU197" s="378">
        <f t="shared" si="175"/>
        <v>0</v>
      </c>
      <c r="DV197" s="378">
        <f t="shared" si="175"/>
        <v>0</v>
      </c>
      <c r="DW197" s="378">
        <f t="shared" si="175"/>
        <v>0</v>
      </c>
      <c r="DX197" s="378">
        <f t="shared" si="175"/>
        <v>0</v>
      </c>
      <c r="DY197" s="378">
        <f t="shared" si="175"/>
        <v>0</v>
      </c>
      <c r="DZ197" s="378">
        <f t="shared" si="175"/>
        <v>0</v>
      </c>
      <c r="EA197" s="378">
        <f t="shared" si="175"/>
        <v>0</v>
      </c>
      <c r="EB197" s="378">
        <f t="shared" si="176"/>
        <v>0</v>
      </c>
      <c r="EC197" s="378">
        <f t="shared" si="176"/>
        <v>0</v>
      </c>
      <c r="ED197" s="378">
        <f t="shared" si="176"/>
        <v>0</v>
      </c>
      <c r="EE197" s="378">
        <f t="shared" si="176"/>
        <v>0</v>
      </c>
      <c r="EF197" s="378">
        <f t="shared" si="176"/>
        <v>0</v>
      </c>
      <c r="EG197" s="378">
        <f t="shared" si="176"/>
        <v>0</v>
      </c>
      <c r="EH197" s="378">
        <f t="shared" si="176"/>
        <v>0</v>
      </c>
      <c r="EI197" s="378">
        <f t="shared" si="176"/>
        <v>0</v>
      </c>
      <c r="EJ197" s="378">
        <f t="shared" si="176"/>
        <v>0</v>
      </c>
      <c r="EK197" s="378">
        <f t="shared" si="176"/>
        <v>0</v>
      </c>
      <c r="EL197" s="378">
        <f t="shared" si="177"/>
        <v>0</v>
      </c>
      <c r="EM197" s="378">
        <f t="shared" si="177"/>
        <v>0</v>
      </c>
      <c r="EN197" s="378">
        <f t="shared" si="177"/>
        <v>0</v>
      </c>
      <c r="EO197" s="378">
        <f t="shared" si="177"/>
        <v>0</v>
      </c>
      <c r="EP197" s="378">
        <f t="shared" si="177"/>
        <v>0</v>
      </c>
      <c r="EQ197" s="378">
        <f t="shared" si="177"/>
        <v>0</v>
      </c>
    </row>
    <row r="198" spans="1:147" x14ac:dyDescent="0.3">
      <c r="A198" s="368"/>
      <c r="B198" s="368"/>
      <c r="C198" s="368"/>
      <c r="D198" s="368">
        <f t="shared" si="136"/>
        <v>1.0658056259248334</v>
      </c>
      <c r="E198" s="368" t="str">
        <f>VLOOKUP(TEXT(Z198,0),'G2'!B:D,3,0)</f>
        <v>ME</v>
      </c>
      <c r="F198" s="816">
        <f t="shared" si="135"/>
        <v>0</v>
      </c>
      <c r="G198" s="755">
        <f t="shared" si="137"/>
        <v>0</v>
      </c>
      <c r="H198" s="756" t="s">
        <v>1190</v>
      </c>
      <c r="I198" s="370" t="s">
        <v>93</v>
      </c>
      <c r="J198" s="370" t="s">
        <v>22</v>
      </c>
      <c r="K198" s="368">
        <v>510615</v>
      </c>
      <c r="L198" s="368" t="s">
        <v>619</v>
      </c>
      <c r="M198" s="369"/>
      <c r="N198" s="370" t="s">
        <v>992</v>
      </c>
      <c r="O198" s="370" t="s">
        <v>638</v>
      </c>
      <c r="P198" s="643" t="s">
        <v>1167</v>
      </c>
      <c r="Q198" s="370" t="s">
        <v>695</v>
      </c>
      <c r="R198" s="370" t="s">
        <v>632</v>
      </c>
      <c r="S198" s="376">
        <v>25</v>
      </c>
      <c r="T198" s="678">
        <v>45962</v>
      </c>
      <c r="U198" s="678">
        <v>45986</v>
      </c>
      <c r="V198" s="373">
        <v>1</v>
      </c>
      <c r="W198" s="374">
        <v>203884.35301691692</v>
      </c>
      <c r="X198" s="17" cm="1">
        <f t="array" ref="X198">+IF($W$1="Pesos CLP",W198,W198/TC)*MB_24A25</f>
        <v>232.46313933307772</v>
      </c>
      <c r="Y198" s="18">
        <f t="shared" si="166"/>
        <v>0</v>
      </c>
      <c r="Z198">
        <v>91243530</v>
      </c>
      <c r="AA198" s="19">
        <f>IF(OR($I198="REAL",$I198="INCURRIDO"),SUMIF(S!$O:$O,$I198&amp;$O198&amp;$Q198&amp;UPPER(TEXT(AA$4,"MMMMYYYY"))&amp;$Z198,IF($W$1="Pesos CLP",S!$AD:$AD,S!$AO:$AO)),0)</f>
        <v>0</v>
      </c>
      <c r="AB198" s="19">
        <f>IF(OR($I198="REAL",$I198="INCURRIDO"),SUMIF(S!$O:$O,$I198&amp;$O198&amp;$Q198&amp;UPPER(TEXT(AB$4,"MMMMYYYY"))&amp;$Z198,IF($W$1="Pesos CLP",S!$AD:$AD,S!$AO:$AO)),0)</f>
        <v>0</v>
      </c>
      <c r="AC198" s="19">
        <f>IF(OR($I198="REAL",$I198="INCURRIDO"),SUMIF(S!$O:$O,$I198&amp;$O198&amp;$Q198&amp;UPPER(TEXT(AC$4,"MMMMYYYY"))&amp;$Z198,IF($W$1="Pesos CLP",S!$AD:$AD,S!$AO:$AO)),0)</f>
        <v>0</v>
      </c>
      <c r="AD198" s="19">
        <f>IF(OR($I198="REAL",$I198="INCURRIDO"),SUMIF(S!$O:$O,$I198&amp;$O198&amp;$Q198&amp;UPPER(TEXT(AD$4,"MMMMYYYY"))&amp;$Z198,IF($W$1="Pesos CLP",S!$AD:$AD,S!$AO:$AO)),0)</f>
        <v>0</v>
      </c>
      <c r="AE198" s="19">
        <f>IF(OR($I198="REAL",$I198="INCURRIDO"),SUMIF(S!$O:$O,$I198&amp;$O198&amp;$Q198&amp;UPPER(TEXT(AE$4,"MMMMYYYY"))&amp;$Z198,IF($W$1="Pesos CLP",S!$AD:$AD,S!$AO:$AO)),0)</f>
        <v>0</v>
      </c>
      <c r="AF198" s="19">
        <f>IF(OR($I198="REAL",$I198="INCURRIDO"),SUMIF(S!$O:$O,$I198&amp;$O198&amp;$Q198&amp;UPPER(TEXT(AF$4,"MMMMYYYY"))&amp;$Z198,IF($W$1="Pesos CLP",S!$AD:$AD,S!$AO:$AO)),0)</f>
        <v>0</v>
      </c>
      <c r="AG198" s="19">
        <f>IF(OR($I198="REAL",$I198="INCURRIDO"),SUMIF(S!$O:$O,$I198&amp;$O198&amp;$Q198&amp;UPPER(TEXT(AG$4,"MMMMYYYY"))&amp;$Z198,IF($W$1="Pesos CLP",S!$AD:$AD,S!$AO:$AO)),0)</f>
        <v>0</v>
      </c>
      <c r="AH198" s="19">
        <f>IF(OR($I198="REAL",$I198="INCURRIDO"),SUMIF(S!$O:$O,$I198&amp;$O198&amp;$Q198&amp;UPPER(TEXT(AH$4,"MMMMYYYY"))&amp;$Z198,IF($W$1="Pesos CLP",S!$AD:$AD,S!$AO:$AO)),0)</f>
        <v>0</v>
      </c>
      <c r="AI198" s="19">
        <f>IF(OR($I198="REAL",$I198="INCURRIDO"),SUMIF(S!$O:$O,$I198&amp;$O198&amp;$Q198&amp;UPPER(TEXT(AI$4,"MMMMYYYY"))&amp;$Z198,IF($W$1="Pesos CLP",S!$AD:$AD,S!$AO:$AO)),0)</f>
        <v>0</v>
      </c>
      <c r="AJ198" s="19">
        <f>IF(OR($I198="REAL",$I198="INCURRIDO"),SUMIF(S!$O:$O,$I198&amp;$O198&amp;$Q198&amp;UPPER(TEXT(AJ$4,"MMMMYYYY"))&amp;$Z198,IF($W$1="Pesos CLP",S!$AD:$AD,S!$AO:$AO)),0)</f>
        <v>0</v>
      </c>
      <c r="AK198" s="19">
        <f>IF(OR($I198="REAL",$I198="INCURRIDO"),SUMIF(S!$O:$O,$I198&amp;$O198&amp;$Q198&amp;UPPER(TEXT(AK$4,"MMMMYYYY"))&amp;$Z198,IF($W$1="Pesos CLP",S!$AD:$AD,S!$AO:$AO)),0)</f>
        <v>0</v>
      </c>
      <c r="AL198" s="19">
        <f>IF(OR($I198="REAL",$I198="INCURRIDO"),SUMIF(S!$O:$O,$I198&amp;$O198&amp;$Q198&amp;UPPER(TEXT(AL$4,"MMMMYYYY"))&amp;$Z198,IF($W$1="Pesos CLP",S!$AD:$AD,S!$AO:$AO)),0)</f>
        <v>0</v>
      </c>
      <c r="AM198" s="19">
        <f>IF(OR($I198="REAL",$I198="INCURRIDO"),SUMIF(S!$O:$O,$I198&amp;$O198&amp;$Q198&amp;UPPER(TEXT(AM$4,"MMMMYYYY"))&amp;$Z198,IF($W$1="Pesos CLP",S!$AD:$AD,S!$AO:$AO)),0)</f>
        <v>0</v>
      </c>
      <c r="AN198" s="19">
        <f>IF(OR($I198="REAL",$I198="INCURRIDO"),SUMIF(S!$O:$O,$I198&amp;$O198&amp;$Q198&amp;UPPER(TEXT(AN$4,"MMMMYYYY"))&amp;$Z198,IF($W$1="Pesos CLP",S!$AD:$AD,S!$AO:$AO)),0)</f>
        <v>0</v>
      </c>
      <c r="AO198" s="19">
        <f>IF(OR($I198="REAL",$I198="INCURRIDO"),SUMIF(S!$O:$O,$I198&amp;$O198&amp;$Q198&amp;UPPER(TEXT(AO$4,"MMMMYYYY"))&amp;$Z198,IF($W$1="Pesos CLP",S!$AD:$AD,S!$AO:$AO)),0)</f>
        <v>0</v>
      </c>
      <c r="AP198" s="19">
        <f>IF(OR($I198="REAL",$I198="INCURRIDO"),SUMIF(S!$O:$O,$I198&amp;$O198&amp;$Q198&amp;UPPER(TEXT(AP$4,"MMMMYYYY"))&amp;$Z198,IF($W$1="Pesos CLP",S!$AD:$AD,S!$AO:$AO)),0)</f>
        <v>0</v>
      </c>
      <c r="AQ198" s="19">
        <f>IF(OR($I198="REAL",$I198="INCURRIDO"),SUMIF(S!$O:$O,$I198&amp;$O198&amp;$Q198&amp;UPPER(TEXT(AQ$4,"MMMMYYYY"))&amp;$Z198,IF($W$1="Pesos CLP",S!$AD:$AD,S!$AO:$AO)),0)</f>
        <v>0</v>
      </c>
      <c r="AR198" s="19">
        <f>IF(OR($I198="REAL",$I198="INCURRIDO"),SUMIF(S!$O:$O,$I198&amp;$O198&amp;$Q198&amp;UPPER(TEXT(AR$4,"MMMMYYYY"))&amp;$Z198,IF($W$1="Pesos CLP",S!$AD:$AD,S!$AO:$AO)),0)</f>
        <v>0</v>
      </c>
      <c r="AS198" s="19">
        <f>IF(OR($I198="REAL",$I198="INCURRIDO"),SUMIF(S!$O:$O,$I198&amp;$O198&amp;$Q198&amp;UPPER(TEXT(AS$4,"MMMMYYYY"))&amp;$Z198,IF($W$1="Pesos CLP",S!$AD:$AD,S!$AO:$AO)),0)</f>
        <v>0</v>
      </c>
      <c r="AT198" s="19">
        <f>IF(OR($I198="REAL",$I198="INCURRIDO"),SUMIF(S!$O:$O,$I198&amp;$O198&amp;$Q198&amp;UPPER(TEXT(AT$4,"MMMMYYYY"))&amp;$Z198,IF($W$1="Pesos CLP",S!$AD:$AD,S!$AO:$AO)),0)</f>
        <v>0</v>
      </c>
      <c r="AU198" s="19">
        <f>IF(OR($I198="REAL",$I198="INCURRIDO"),SUMIF(S!$O:$O,$I198&amp;$O198&amp;$Q198&amp;UPPER(TEXT(AU$4,"MMMMYYYY"))&amp;$Z198,IF($W$1="Pesos CLP",S!$AD:$AD,S!$AO:$AO)),0)</f>
        <v>0</v>
      </c>
      <c r="AV198" s="19">
        <f>IF(OR($I198="REAL",$I198="INCURRIDO"),SUMIF(S!$O:$O,$I198&amp;$O198&amp;$Q198&amp;UPPER(TEXT(AV$4,"MMMMYYYY"))&amp;$Z198,IF($W$1="Pesos CLP",S!$AD:$AD,S!$AO:$AO)),0)</f>
        <v>0</v>
      </c>
      <c r="AW198" s="19">
        <f>IF(OR($I198="REAL",$I198="INCURRIDO"),SUMIF(S!$O:$O,$I198&amp;$O198&amp;$Q198&amp;UPPER(TEXT(AW$4,"MMMMYYYY"))&amp;$Z198,IF($W$1="Pesos CLP",S!$AD:$AD,S!$AO:$AO)),0)</f>
        <v>0</v>
      </c>
      <c r="AX198" s="19">
        <f>IF(OR($I198="REAL",$I198="INCURRIDO"),SUMIF(S!$O:$O,$I198&amp;$O198&amp;$Q198&amp;UPPER(TEXT(AX$4,"MMMMYYYY"))&amp;$Z198,IF($W$1="Pesos CLP",S!$AD:$AD,S!$AO:$AO)),0)</f>
        <v>0</v>
      </c>
      <c r="AY198" s="19">
        <f>IF(OR($I198="REAL",$I198="INCURRIDO"),SUMIF(S!$O:$O,$I198&amp;$O198&amp;$Q198&amp;UPPER(TEXT(AY$4,"MMMMYYYY"))&amp;$Z198,IF($W$1="Pesos CLP",S!$AD:$AD,S!$AO:$AO)),0)</f>
        <v>0</v>
      </c>
      <c r="AZ198" s="19">
        <f>IF(OR($I198="REAL",$I198="INCURRIDO"),SUMIF(S!$O:$O,$I198&amp;$O198&amp;$Q198&amp;UPPER(TEXT(AZ$4,"MMMMYYYY"))&amp;$Z198,IF($W$1="Pesos CLP",S!$AD:$AD,S!$AO:$AO)),0)</f>
        <v>0</v>
      </c>
      <c r="BA198" s="19">
        <f>IF(OR($I198="REAL",$I198="INCURRIDO"),SUMIF(S!$O:$O,$I198&amp;$O198&amp;$Q198&amp;UPPER(TEXT(BA$4,"MMMMYYYY"))&amp;$Z198,IF($W$1="Pesos CLP",S!$AD:$AD,S!$AO:$AO)),0)</f>
        <v>0</v>
      </c>
      <c r="BB198" s="19">
        <f>IF(OR($I198="REAL",$I198="INCURRIDO"),SUMIF(S!$O:$O,$I198&amp;$O198&amp;$Q198&amp;UPPER(TEXT(BB$4,"MMMMYYYY"))&amp;$Z198,IF($W$1="Pesos CLP",S!$AD:$AD,S!$AO:$AO)),0)</f>
        <v>0</v>
      </c>
      <c r="BC198" s="19">
        <f>IF(OR($I198="REAL",$I198="INCURRIDO"),SUMIF(S!$O:$O,$I198&amp;$O198&amp;$Q198&amp;UPPER(TEXT(BC$4,"MMMMYYYY"))&amp;$Z198,IF($W$1="Pesos CLP",S!$AD:$AD,S!$AO:$AO)),0)</f>
        <v>0</v>
      </c>
      <c r="BD198" s="19">
        <f>IF(OR($I198="REAL",$I198="INCURRIDO"),SUMIF(S!$O:$O,$I198&amp;$O198&amp;$Q198&amp;UPPER(TEXT(BD$4,"MMMMYYYY"))&amp;$Z198,IF($W$1="Pesos CLP",S!$AD:$AD,S!$AO:$AO)),0)</f>
        <v>0</v>
      </c>
      <c r="BE198" s="19">
        <f>IF(OR($I198="REAL",$I198="INCURRIDO"),SUMIF(S!$O:$O,$I198&amp;$O198&amp;$Q198&amp;UPPER(TEXT(BE$4,"MMMMYYYY"))&amp;$Z198,IF($W$1="Pesos CLP",S!$AD:$AD,S!$AO:$AO)),0)</f>
        <v>0</v>
      </c>
      <c r="BF198" s="19">
        <f>IF(OR($I198="REAL",$I198="INCURRIDO"),SUMIF(S!$O:$O,$I198&amp;$O198&amp;$Q198&amp;UPPER(TEXT(BF$4,"MMMMYYYY"))&amp;$Z198,IF($W$1="Pesos CLP",S!$AD:$AD,S!$AO:$AO)),0)</f>
        <v>0</v>
      </c>
      <c r="BG198" s="19">
        <f>IF(OR($I198="REAL",$I198="INCURRIDO"),SUMIF(S!$O:$O,$I198&amp;$O198&amp;$Q198&amp;UPPER(TEXT(BG$4,"MMMMYYYY"))&amp;$Z198,IF($W$1="Pesos CLP",S!$AD:$AD,S!$AO:$AO)),0)</f>
        <v>0</v>
      </c>
      <c r="BH198" s="19">
        <f>IF(OR($I198="REAL",$I198="INCURRIDO"),SUMIF(S!$O:$O,$I198&amp;$O198&amp;$Q198&amp;UPPER(TEXT(BH$4,"MMMMYYYY"))&amp;$Z198,IF($W$1="Pesos CLP",S!$AD:$AD,S!$AO:$AO)),0)</f>
        <v>0</v>
      </c>
      <c r="BI198" s="19">
        <f>IF(OR($I198="REAL",$I198="INCURRIDO"),SUMIF(S!$O:$O,$I198&amp;$O198&amp;$Q198&amp;UPPER(TEXT(BI$4,"MMMMYYYY"))&amp;$Z198,IF($W$1="Pesos CLP",S!$AD:$AD,S!$AO:$AO)),0)</f>
        <v>0</v>
      </c>
      <c r="BJ198" s="19">
        <f>IF(OR($I198="REAL",$I198="INCURRIDO"),SUMIF(S!$O:$O,$I198&amp;$O198&amp;$Q198&amp;UPPER(TEXT(BJ$4,"MMMMYYYY"))&amp;$Z198,IF($W$1="Pesos CLP",S!$AD:$AD,S!$AO:$AO)),0)</f>
        <v>0</v>
      </c>
      <c r="BK198" s="19">
        <f>IF(OR($I198="REAL",$I198="INCURRIDO"),SUMIF(S!$O:$O,$I198&amp;$O198&amp;$Q198&amp;UPPER(TEXT(BK$4,"MMMMYYYY"))&amp;$Z198,IF($W$1="Pesos CLP",S!$AD:$AD,S!$AO:$AO)),0)</f>
        <v>0</v>
      </c>
      <c r="BL198" s="19">
        <f>IF(OR($I198="REAL",$I198="INCURRIDO"),SUMIF(S!$O:$O,$I198&amp;$O198&amp;$Q198&amp;UPPER(TEXT(BL$4,"MMMMYYYY"))&amp;$Z198,IF($W$1="Pesos CLP",S!$AD:$AD,S!$AO:$AO)),0)</f>
        <v>0</v>
      </c>
      <c r="BM198" s="19">
        <f>IF(OR($I198="REAL",$I198="INCURRIDO"),SUMIF(S!$O:$O,$I198&amp;$O198&amp;$Q198&amp;UPPER(TEXT(BM$4,"MMMMYYYY"))&amp;$Z198,IF($W$1="Pesos CLP",S!$AD:$AD,S!$AO:$AO)),0)</f>
        <v>0</v>
      </c>
      <c r="BN198" s="19">
        <f>IF(OR($I198="REAL",$I198="INCURRIDO"),SUMIF(S!$O:$O,$I198&amp;$O198&amp;$Q198&amp;UPPER(TEXT(BN$4,"MMMMYYYY"))&amp;$Z198,IF($W$1="Pesos CLP",S!$AD:$AD,S!$AO:$AO)),0)</f>
        <v>0</v>
      </c>
      <c r="BO198" s="19">
        <f>IF(OR($I198="REAL",$I198="INCURRIDO"),SUMIF(S!$O:$O,$I198&amp;$O198&amp;$Q198&amp;UPPER(TEXT(BO$4,"MMMMYYYY"))&amp;$Z198,IF($W$1="Pesos CLP",S!$AD:$AD,S!$AO:$AO)),0)</f>
        <v>0</v>
      </c>
      <c r="BP198" s="19">
        <f>IF(OR($I198="REAL",$I198="INCURRIDO"),SUMIF(S!$O:$O,$I198&amp;$O198&amp;$Q198&amp;UPPER(TEXT(BP$4,"MMMMYYYY"))&amp;$Z198,IF($W$1="Pesos CLP",S!$AD:$AD,S!$AO:$AO)),0)</f>
        <v>0</v>
      </c>
      <c r="BQ198" s="19">
        <f>IF(OR($I198="REAL",$I198="INCURRIDO"),SUMIF(S!$O:$O,$I198&amp;$O198&amp;$Q198&amp;UPPER(TEXT(BQ$4,"MMMMYYYY"))&amp;$Z198,IF($W$1="Pesos CLP",S!$AD:$AD,S!$AO:$AO)),0)</f>
        <v>0</v>
      </c>
      <c r="BR198" s="19">
        <f>IF(OR($I198="REAL",$I198="INCURRIDO"),SUMIF(S!$O:$O,$I198&amp;$O198&amp;$Q198&amp;UPPER(TEXT(BR$4,"MMMMYYYY"))&amp;$Z198,IF($W$1="Pesos CLP",S!$AD:$AD,S!$AO:$AO)),0)</f>
        <v>0</v>
      </c>
      <c r="BS198" s="19">
        <f>IF(OR($I198="REAL",$I198="INCURRIDO"),SUMIF(S!$O:$O,$I198&amp;$O198&amp;$Q198&amp;UPPER(TEXT(BS$4,"MMMMYYYY"))&amp;$Z198,IF($W$1="Pesos CLP",S!$AD:$AD,S!$AO:$AO)),0)</f>
        <v>0</v>
      </c>
      <c r="BT198" s="19">
        <f>IF(OR($I198="REAL",$I198="INCURRIDO"),SUMIF(S!$O:$O,$I198&amp;$O198&amp;$Q198&amp;UPPER(TEXT(BT$4,"MMMMYYYY"))&amp;$Z198,IF($W$1="Pesos CLP",S!$AD:$AD,S!$AO:$AO)),0)</f>
        <v>0</v>
      </c>
      <c r="BU198" s="19">
        <f>IF(OR($I198="REAL",$I198="INCURRIDO"),SUMIF(S!$O:$O,$I198&amp;$O198&amp;$Q198&amp;UPPER(TEXT(BU$4,"MMMMYYYY"))&amp;$Z198,IF($W$1="Pesos CLP",S!$AD:$AD,S!$AO:$AO)),0)</f>
        <v>0</v>
      </c>
      <c r="BV198" s="19">
        <f>IF(OR($I198="REAL",$I198="INCURRIDO"),SUMIF(S!$O:$O,$I198&amp;$O198&amp;$Q198&amp;UPPER(TEXT(BV$4,"MMMMYYYY"))&amp;$Z198,IF($W$1="Pesos CLP",S!$AD:$AD,S!$AO:$AO)),0)</f>
        <v>0</v>
      </c>
      <c r="BW198" s="19">
        <f>IF(OR($I198="REAL",$I198="INCURRIDO"),SUMIF(S!$O:$O,$I198&amp;$O198&amp;$Q198&amp;UPPER(TEXT(BW$4,"MMMMYYYY"))&amp;$Z198,IF($W$1="Pesos CLP",S!$AD:$AD,S!$AO:$AO)),0)</f>
        <v>0</v>
      </c>
      <c r="BX198" s="19">
        <f>IF(OR($I198="REAL",$I198="INCURRIDO"),SUMIF(S!$O:$O,$I198&amp;$O198&amp;$Q198&amp;UPPER(TEXT(BX$4,"MMMMYYYY"))&amp;$Z198,IF($W$1="Pesos CLP",S!$AD:$AD,S!$AO:$AO)),0)</f>
        <v>0</v>
      </c>
      <c r="BY198" s="19">
        <f>IF(OR($I198="REAL",$I198="INCURRIDO"),SUMIF(S!$O:$O,$I198&amp;$O198&amp;$Q198&amp;UPPER(TEXT(BY$4,"MMMMYYYY"))&amp;$Z198,IF($W$1="Pesos CLP",S!$AD:$AD,S!$AO:$AO)),0)</f>
        <v>0</v>
      </c>
      <c r="BZ198" s="19">
        <f>IF(OR($I198="REAL",$I198="INCURRIDO"),SUMIF(S!$O:$O,$I198&amp;$O198&amp;$Q198&amp;UPPER(TEXT(BZ$4,"MMMMYYYY"))&amp;$Z198,IF($W$1="Pesos CLP",S!$AD:$AD,S!$AO:$AO)),0)</f>
        <v>0</v>
      </c>
      <c r="CA198" s="19">
        <f>IF(OR($I198="REAL",$I198="INCURRIDO"),SUMIF(S!$O:$O,$I198&amp;$O198&amp;$Q198&amp;UPPER(TEXT(CA$4,"MMMMYYYY"))&amp;$Z198,IF($W$1="Pesos CLP",S!$AD:$AD,S!$AO:$AO)),0)</f>
        <v>0</v>
      </c>
      <c r="CB198" s="19">
        <f>IF(OR($I198="REAL",$I198="INCURRIDO"),SUMIF(S!$O:$O,$I198&amp;$O198&amp;$Q198&amp;UPPER(TEXT(CB$4,"MMMMYYYY"))&amp;$Z198,IF($W$1="Pesos CLP",S!$AD:$AD,S!$AO:$AO)),0)</f>
        <v>0</v>
      </c>
      <c r="CC198" s="19">
        <f>IF(OR($I198="REAL",$I198="INCURRIDO"),SUMIF(S!$O:$O,$I198&amp;$O198&amp;$Q198&amp;UPPER(TEXT(CC$4,"MMMMYYYY"))&amp;$Z198,IF($W$1="Pesos CLP",S!$AD:$AD,S!$AO:$AO)),0)</f>
        <v>0</v>
      </c>
      <c r="CD198" s="19">
        <f>IF(OR($I198="REAL",$I198="INCURRIDO"),SUMIF(S!$O:$O,$I198&amp;$O198&amp;$Q198&amp;UPPER(TEXT(CD$4,"MMMMYYYY"))&amp;$Z198,IF($W$1="Pesos CLP",S!$AD:$AD,S!$AO:$AO)),0)</f>
        <v>0</v>
      </c>
      <c r="CE198" s="19">
        <f>IF(OR($I198="REAL",$I198="INCURRIDO"),SUMIF(S!$O:$O,$I198&amp;$O198&amp;$Q198&amp;UPPER(TEXT(CE$4,"MMMMYYYY"))&amp;$Z198,IF($W$1="Pesos CLP",S!$AD:$AD,S!$AO:$AO)),0)</f>
        <v>0</v>
      </c>
      <c r="CF198" s="19">
        <f>IF(OR($I198="REAL",$I198="INCURRIDO"),SUMIF(S!$O:$O,$I198&amp;$O198&amp;$Q198&amp;UPPER(TEXT(CF$4,"MMMMYYYY"))&amp;$Z198,IF($W$1="Pesos CLP",S!$AD:$AD,S!$AO:$AO)),0)</f>
        <v>0</v>
      </c>
      <c r="CG198" s="19">
        <f>IF(OR($I198="REAL",$I198="INCURRIDO"),SUMIF(S!$O:$O,$I198&amp;$O198&amp;$Q198&amp;UPPER(TEXT(CG$4,"MMMMYYYY"))&amp;$Z198,IF($W$1="Pesos CLP",S!$AD:$AD,S!$AO:$AO)),0)</f>
        <v>0</v>
      </c>
      <c r="CH198" s="19">
        <f>IF(OR($I198="REAL",$I198="INCURRIDO"),SUMIF(S!$O:$O,$I198&amp;$O198&amp;$Q198&amp;UPPER(TEXT(CH$4,"MMMMYYYY"))&amp;$Z198,IF($W$1="Pesos CLP",S!$AD:$AD,S!$AO:$AO)),0)</f>
        <v>0</v>
      </c>
      <c r="CI198" s="19">
        <f>IF(OR($I198="REAL",$I198="INCURRIDO"),SUMIF(S!$O:$O,$I198&amp;$O198&amp;$Q198&amp;UPPER(TEXT(CI$4,"MMMMYYYY"))&amp;$Z198,IF($W$1="Pesos CLP",S!$AD:$AD,S!$AO:$AO)),0)</f>
        <v>0</v>
      </c>
      <c r="CJ198" s="19">
        <f>IF(OR($I198="REAL",$I198="INCURRIDO"),SUMIF(S!$O:$O,$I198&amp;$O198&amp;$Q198&amp;UPPER(TEXT(CJ$4,"MMMMYYYY"))&amp;$Z198,IF($W$1="Pesos CLP",S!$AD:$AD,S!$AO:$AO)),0)</f>
        <v>0</v>
      </c>
      <c r="CK198" s="378">
        <f t="shared" si="178"/>
        <v>0</v>
      </c>
      <c r="CL198" s="378">
        <f t="shared" si="178"/>
        <v>0</v>
      </c>
      <c r="CM198" s="378">
        <f t="shared" si="178"/>
        <v>0</v>
      </c>
      <c r="CN198" s="378">
        <f t="shared" si="178"/>
        <v>0</v>
      </c>
      <c r="CO198" s="378">
        <f t="shared" si="178"/>
        <v>0</v>
      </c>
      <c r="CP198" s="378">
        <f t="shared" si="178"/>
        <v>0</v>
      </c>
      <c r="CQ198" s="378">
        <f t="shared" si="178"/>
        <v>0</v>
      </c>
      <c r="CR198" s="378">
        <f t="shared" si="178"/>
        <v>0</v>
      </c>
      <c r="CS198" s="378">
        <f t="shared" si="179"/>
        <v>0</v>
      </c>
      <c r="CT198" s="378">
        <f t="shared" si="179"/>
        <v>0</v>
      </c>
      <c r="CU198" s="378">
        <f t="shared" si="179"/>
        <v>0</v>
      </c>
      <c r="CV198" s="378">
        <f t="shared" si="179"/>
        <v>0</v>
      </c>
      <c r="CW198" s="378">
        <f t="shared" si="179"/>
        <v>0</v>
      </c>
      <c r="CX198" s="378">
        <f t="shared" si="179"/>
        <v>0</v>
      </c>
      <c r="CY198" s="378">
        <f t="shared" si="179"/>
        <v>0</v>
      </c>
      <c r="CZ198" s="378">
        <f t="shared" si="179"/>
        <v>0</v>
      </c>
      <c r="DA198" s="378">
        <f t="shared" si="179"/>
        <v>0</v>
      </c>
      <c r="DB198" s="378">
        <f t="shared" si="179"/>
        <v>0</v>
      </c>
      <c r="DC198" s="378">
        <f t="shared" si="180"/>
        <v>0</v>
      </c>
      <c r="DD198" s="378">
        <f t="shared" si="180"/>
        <v>0</v>
      </c>
      <c r="DE198" s="378">
        <f t="shared" si="180"/>
        <v>0</v>
      </c>
      <c r="DF198" s="378">
        <f t="shared" si="180"/>
        <v>0</v>
      </c>
      <c r="DG198" s="378">
        <f t="shared" si="180"/>
        <v>0</v>
      </c>
      <c r="DH198" s="378">
        <f t="shared" si="180"/>
        <v>0</v>
      </c>
      <c r="DI198" s="378">
        <f t="shared" si="180"/>
        <v>0</v>
      </c>
      <c r="DJ198" s="378">
        <f t="shared" si="180"/>
        <v>0</v>
      </c>
      <c r="DK198" s="378">
        <f t="shared" si="180"/>
        <v>0</v>
      </c>
      <c r="DL198" s="378">
        <f t="shared" si="180"/>
        <v>0</v>
      </c>
      <c r="DM198" s="378">
        <f t="shared" si="180"/>
        <v>0</v>
      </c>
      <c r="DN198" s="378">
        <f t="shared" si="180"/>
        <v>0</v>
      </c>
      <c r="DO198" s="378">
        <f t="shared" si="180"/>
        <v>0</v>
      </c>
      <c r="DP198" s="378">
        <f t="shared" si="180"/>
        <v>0</v>
      </c>
      <c r="DQ198" s="378">
        <f t="shared" si="180"/>
        <v>0</v>
      </c>
      <c r="DR198" s="378">
        <f t="shared" si="175"/>
        <v>0</v>
      </c>
      <c r="DS198" s="378">
        <f t="shared" si="175"/>
        <v>0</v>
      </c>
      <c r="DT198" s="378">
        <f t="shared" si="175"/>
        <v>0</v>
      </c>
      <c r="DU198" s="378">
        <f t="shared" si="175"/>
        <v>0</v>
      </c>
      <c r="DV198" s="378">
        <f t="shared" si="175"/>
        <v>0</v>
      </c>
      <c r="DW198" s="378">
        <f t="shared" si="175"/>
        <v>0</v>
      </c>
      <c r="DX198" s="378">
        <f t="shared" si="175"/>
        <v>0</v>
      </c>
      <c r="DY198" s="378">
        <f t="shared" si="175"/>
        <v>0</v>
      </c>
      <c r="DZ198" s="378">
        <f t="shared" si="175"/>
        <v>0</v>
      </c>
      <c r="EA198" s="378">
        <f t="shared" si="175"/>
        <v>0</v>
      </c>
      <c r="EB198" s="378">
        <f t="shared" si="176"/>
        <v>0</v>
      </c>
      <c r="EC198" s="378">
        <f t="shared" si="176"/>
        <v>0</v>
      </c>
      <c r="ED198" s="378">
        <f t="shared" si="176"/>
        <v>0</v>
      </c>
      <c r="EE198" s="378">
        <f t="shared" si="176"/>
        <v>0</v>
      </c>
      <c r="EF198" s="378">
        <f t="shared" si="176"/>
        <v>0</v>
      </c>
      <c r="EG198" s="378">
        <f t="shared" si="176"/>
        <v>0</v>
      </c>
      <c r="EH198" s="378">
        <f t="shared" si="176"/>
        <v>0</v>
      </c>
      <c r="EI198" s="378">
        <f t="shared" si="176"/>
        <v>0</v>
      </c>
      <c r="EJ198" s="378">
        <f t="shared" si="176"/>
        <v>0</v>
      </c>
      <c r="EK198" s="378">
        <f t="shared" si="176"/>
        <v>0</v>
      </c>
      <c r="EL198" s="378">
        <f t="shared" si="177"/>
        <v>0</v>
      </c>
      <c r="EM198" s="378">
        <f t="shared" si="177"/>
        <v>0</v>
      </c>
      <c r="EN198" s="378">
        <f t="shared" si="177"/>
        <v>0</v>
      </c>
      <c r="EO198" s="378">
        <f t="shared" si="177"/>
        <v>0</v>
      </c>
      <c r="EP198" s="378">
        <f t="shared" si="177"/>
        <v>0</v>
      </c>
      <c r="EQ198" s="378">
        <f t="shared" si="177"/>
        <v>0</v>
      </c>
    </row>
    <row r="199" spans="1:147" x14ac:dyDescent="0.3">
      <c r="A199" s="368"/>
      <c r="B199" s="368"/>
      <c r="C199" s="368"/>
      <c r="D199" s="368">
        <f t="shared" si="136"/>
        <v>1.0658056259248334</v>
      </c>
      <c r="E199" s="368" t="str">
        <f>VLOOKUP(TEXT(Z199,0),'G2'!B:D,3,0)</f>
        <v>ME</v>
      </c>
      <c r="F199" s="816">
        <f t="shared" ref="F199:F262" si="181">SUM(BS199:CB199)</f>
        <v>0</v>
      </c>
      <c r="G199" s="755">
        <f t="shared" si="137"/>
        <v>0</v>
      </c>
      <c r="H199" s="756" t="s">
        <v>1190</v>
      </c>
      <c r="I199" s="370" t="s">
        <v>93</v>
      </c>
      <c r="J199" s="370" t="s">
        <v>22</v>
      </c>
      <c r="K199" s="368">
        <v>510615</v>
      </c>
      <c r="L199" s="368" t="s">
        <v>619</v>
      </c>
      <c r="M199" s="369"/>
      <c r="N199" s="370" t="s">
        <v>993</v>
      </c>
      <c r="O199" s="370" t="s">
        <v>638</v>
      </c>
      <c r="P199" s="643" t="s">
        <v>1167</v>
      </c>
      <c r="Q199" s="370" t="s">
        <v>695</v>
      </c>
      <c r="R199" s="370" t="s">
        <v>632</v>
      </c>
      <c r="S199" s="376">
        <v>25</v>
      </c>
      <c r="T199" s="678">
        <v>46113</v>
      </c>
      <c r="U199" s="678">
        <v>46142</v>
      </c>
      <c r="V199" s="373">
        <v>1</v>
      </c>
      <c r="W199" s="374">
        <v>203884.35301691692</v>
      </c>
      <c r="X199" s="17" cm="1">
        <f t="array" ref="X199">+IF($W$1="Pesos CLP",W199,W199/TC)*MB_24A25</f>
        <v>232.46313933307772</v>
      </c>
      <c r="Y199" s="18">
        <f t="shared" si="166"/>
        <v>5811.5784833269427</v>
      </c>
      <c r="Z199">
        <v>91243530</v>
      </c>
      <c r="AA199" s="19">
        <f>IF(OR($I199="REAL",$I199="INCURRIDO"),SUMIF(S!$O:$O,$I199&amp;$O199&amp;$Q199&amp;UPPER(TEXT(AA$4,"MMMMYYYY"))&amp;$Z199,IF($W$1="Pesos CLP",S!$AD:$AD,S!$AO:$AO)),0)</f>
        <v>0</v>
      </c>
      <c r="AB199" s="19">
        <f>IF(OR($I199="REAL",$I199="INCURRIDO"),SUMIF(S!$O:$O,$I199&amp;$O199&amp;$Q199&amp;UPPER(TEXT(AB$4,"MMMMYYYY"))&amp;$Z199,IF($W$1="Pesos CLP",S!$AD:$AD,S!$AO:$AO)),0)</f>
        <v>0</v>
      </c>
      <c r="AC199" s="19">
        <f>IF(OR($I199="REAL",$I199="INCURRIDO"),SUMIF(S!$O:$O,$I199&amp;$O199&amp;$Q199&amp;UPPER(TEXT(AC$4,"MMMMYYYY"))&amp;$Z199,IF($W$1="Pesos CLP",S!$AD:$AD,S!$AO:$AO)),0)</f>
        <v>0</v>
      </c>
      <c r="AD199" s="19">
        <f>IF(OR($I199="REAL",$I199="INCURRIDO"),SUMIF(S!$O:$O,$I199&amp;$O199&amp;$Q199&amp;UPPER(TEXT(AD$4,"MMMMYYYY"))&amp;$Z199,IF($W$1="Pesos CLP",S!$AD:$AD,S!$AO:$AO)),0)</f>
        <v>0</v>
      </c>
      <c r="AE199" s="19">
        <f>IF(OR($I199="REAL",$I199="INCURRIDO"),SUMIF(S!$O:$O,$I199&amp;$O199&amp;$Q199&amp;UPPER(TEXT(AE$4,"MMMMYYYY"))&amp;$Z199,IF($W$1="Pesos CLP",S!$AD:$AD,S!$AO:$AO)),0)</f>
        <v>0</v>
      </c>
      <c r="AF199" s="19">
        <f>IF(OR($I199="REAL",$I199="INCURRIDO"),SUMIF(S!$O:$O,$I199&amp;$O199&amp;$Q199&amp;UPPER(TEXT(AF$4,"MMMMYYYY"))&amp;$Z199,IF($W$1="Pesos CLP",S!$AD:$AD,S!$AO:$AO)),0)</f>
        <v>0</v>
      </c>
      <c r="AG199" s="19">
        <f>IF(OR($I199="REAL",$I199="INCURRIDO"),SUMIF(S!$O:$O,$I199&amp;$O199&amp;$Q199&amp;UPPER(TEXT(AG$4,"MMMMYYYY"))&amp;$Z199,IF($W$1="Pesos CLP",S!$AD:$AD,S!$AO:$AO)),0)</f>
        <v>0</v>
      </c>
      <c r="AH199" s="19">
        <f>IF(OR($I199="REAL",$I199="INCURRIDO"),SUMIF(S!$O:$O,$I199&amp;$O199&amp;$Q199&amp;UPPER(TEXT(AH$4,"MMMMYYYY"))&amp;$Z199,IF($W$1="Pesos CLP",S!$AD:$AD,S!$AO:$AO)),0)</f>
        <v>0</v>
      </c>
      <c r="AI199" s="19">
        <f>IF(OR($I199="REAL",$I199="INCURRIDO"),SUMIF(S!$O:$O,$I199&amp;$O199&amp;$Q199&amp;UPPER(TEXT(AI$4,"MMMMYYYY"))&amp;$Z199,IF($W$1="Pesos CLP",S!$AD:$AD,S!$AO:$AO)),0)</f>
        <v>0</v>
      </c>
      <c r="AJ199" s="19">
        <f>IF(OR($I199="REAL",$I199="INCURRIDO"),SUMIF(S!$O:$O,$I199&amp;$O199&amp;$Q199&amp;UPPER(TEXT(AJ$4,"MMMMYYYY"))&amp;$Z199,IF($W$1="Pesos CLP",S!$AD:$AD,S!$AO:$AO)),0)</f>
        <v>0</v>
      </c>
      <c r="AK199" s="19">
        <f>IF(OR($I199="REAL",$I199="INCURRIDO"),SUMIF(S!$O:$O,$I199&amp;$O199&amp;$Q199&amp;UPPER(TEXT(AK$4,"MMMMYYYY"))&amp;$Z199,IF($W$1="Pesos CLP",S!$AD:$AD,S!$AO:$AO)),0)</f>
        <v>0</v>
      </c>
      <c r="AL199" s="19">
        <f>IF(OR($I199="REAL",$I199="INCURRIDO"),SUMIF(S!$O:$O,$I199&amp;$O199&amp;$Q199&amp;UPPER(TEXT(AL$4,"MMMMYYYY"))&amp;$Z199,IF($W$1="Pesos CLP",S!$AD:$AD,S!$AO:$AO)),0)</f>
        <v>0</v>
      </c>
      <c r="AM199" s="19">
        <f>IF(OR($I199="REAL",$I199="INCURRIDO"),SUMIF(S!$O:$O,$I199&amp;$O199&amp;$Q199&amp;UPPER(TEXT(AM$4,"MMMMYYYY"))&amp;$Z199,IF($W$1="Pesos CLP",S!$AD:$AD,S!$AO:$AO)),0)</f>
        <v>0</v>
      </c>
      <c r="AN199" s="19">
        <f>IF(OR($I199="REAL",$I199="INCURRIDO"),SUMIF(S!$O:$O,$I199&amp;$O199&amp;$Q199&amp;UPPER(TEXT(AN$4,"MMMMYYYY"))&amp;$Z199,IF($W$1="Pesos CLP",S!$AD:$AD,S!$AO:$AO)),0)</f>
        <v>0</v>
      </c>
      <c r="AO199" s="19">
        <f>IF(OR($I199="REAL",$I199="INCURRIDO"),SUMIF(S!$O:$O,$I199&amp;$O199&amp;$Q199&amp;UPPER(TEXT(AO$4,"MMMMYYYY"))&amp;$Z199,IF($W$1="Pesos CLP",S!$AD:$AD,S!$AO:$AO)),0)</f>
        <v>0</v>
      </c>
      <c r="AP199" s="19">
        <f>IF(OR($I199="REAL",$I199="INCURRIDO"),SUMIF(S!$O:$O,$I199&amp;$O199&amp;$Q199&amp;UPPER(TEXT(AP$4,"MMMMYYYY"))&amp;$Z199,IF($W$1="Pesos CLP",S!$AD:$AD,S!$AO:$AO)),0)</f>
        <v>0</v>
      </c>
      <c r="AQ199" s="19">
        <f>IF(OR($I199="REAL",$I199="INCURRIDO"),SUMIF(S!$O:$O,$I199&amp;$O199&amp;$Q199&amp;UPPER(TEXT(AQ$4,"MMMMYYYY"))&amp;$Z199,IF($W$1="Pesos CLP",S!$AD:$AD,S!$AO:$AO)),0)</f>
        <v>0</v>
      </c>
      <c r="AR199" s="19">
        <f>IF(OR($I199="REAL",$I199="INCURRIDO"),SUMIF(S!$O:$O,$I199&amp;$O199&amp;$Q199&amp;UPPER(TEXT(AR$4,"MMMMYYYY"))&amp;$Z199,IF($W$1="Pesos CLP",S!$AD:$AD,S!$AO:$AO)),0)</f>
        <v>0</v>
      </c>
      <c r="AS199" s="19">
        <f>IF(OR($I199="REAL",$I199="INCURRIDO"),SUMIF(S!$O:$O,$I199&amp;$O199&amp;$Q199&amp;UPPER(TEXT(AS$4,"MMMMYYYY"))&amp;$Z199,IF($W$1="Pesos CLP",S!$AD:$AD,S!$AO:$AO)),0)</f>
        <v>0</v>
      </c>
      <c r="AT199" s="19">
        <f>IF(OR($I199="REAL",$I199="INCURRIDO"),SUMIF(S!$O:$O,$I199&amp;$O199&amp;$Q199&amp;UPPER(TEXT(AT$4,"MMMMYYYY"))&amp;$Z199,IF($W$1="Pesos CLP",S!$AD:$AD,S!$AO:$AO)),0)</f>
        <v>0</v>
      </c>
      <c r="AU199" s="19">
        <f>IF(OR($I199="REAL",$I199="INCURRIDO"),SUMIF(S!$O:$O,$I199&amp;$O199&amp;$Q199&amp;UPPER(TEXT(AU$4,"MMMMYYYY"))&amp;$Z199,IF($W$1="Pesos CLP",S!$AD:$AD,S!$AO:$AO)),0)</f>
        <v>0</v>
      </c>
      <c r="AV199" s="19">
        <f>IF(OR($I199="REAL",$I199="INCURRIDO"),SUMIF(S!$O:$O,$I199&amp;$O199&amp;$Q199&amp;UPPER(TEXT(AV$4,"MMMMYYYY"))&amp;$Z199,IF($W$1="Pesos CLP",S!$AD:$AD,S!$AO:$AO)),0)</f>
        <v>0</v>
      </c>
      <c r="AW199" s="19">
        <f>IF(OR($I199="REAL",$I199="INCURRIDO"),SUMIF(S!$O:$O,$I199&amp;$O199&amp;$Q199&amp;UPPER(TEXT(AW$4,"MMMMYYYY"))&amp;$Z199,IF($W$1="Pesos CLP",S!$AD:$AD,S!$AO:$AO)),0)</f>
        <v>0</v>
      </c>
      <c r="AX199" s="19">
        <f>IF(OR($I199="REAL",$I199="INCURRIDO"),SUMIF(S!$O:$O,$I199&amp;$O199&amp;$Q199&amp;UPPER(TEXT(AX$4,"MMMMYYYY"))&amp;$Z199,IF($W$1="Pesos CLP",S!$AD:$AD,S!$AO:$AO)),0)</f>
        <v>0</v>
      </c>
      <c r="AY199" s="19">
        <f>IF(OR($I199="REAL",$I199="INCURRIDO"),SUMIF(S!$O:$O,$I199&amp;$O199&amp;$Q199&amp;UPPER(TEXT(AY$4,"MMMMYYYY"))&amp;$Z199,IF($W$1="Pesos CLP",S!$AD:$AD,S!$AO:$AO)),0)</f>
        <v>0</v>
      </c>
      <c r="AZ199" s="19">
        <f>IF(OR($I199="REAL",$I199="INCURRIDO"),SUMIF(S!$O:$O,$I199&amp;$O199&amp;$Q199&amp;UPPER(TEXT(AZ$4,"MMMMYYYY"))&amp;$Z199,IF($W$1="Pesos CLP",S!$AD:$AD,S!$AO:$AO)),0)</f>
        <v>0</v>
      </c>
      <c r="BA199" s="19">
        <f>IF(OR($I199="REAL",$I199="INCURRIDO"),SUMIF(S!$O:$O,$I199&amp;$O199&amp;$Q199&amp;UPPER(TEXT(BA$4,"MMMMYYYY"))&amp;$Z199,IF($W$1="Pesos CLP",S!$AD:$AD,S!$AO:$AO)),0)</f>
        <v>0</v>
      </c>
      <c r="BB199" s="19">
        <f>IF(OR($I199="REAL",$I199="INCURRIDO"),SUMIF(S!$O:$O,$I199&amp;$O199&amp;$Q199&amp;UPPER(TEXT(BB$4,"MMMMYYYY"))&amp;$Z199,IF($W$1="Pesos CLP",S!$AD:$AD,S!$AO:$AO)),0)</f>
        <v>0</v>
      </c>
      <c r="BC199" s="19">
        <f>IF(OR($I199="REAL",$I199="INCURRIDO"),SUMIF(S!$O:$O,$I199&amp;$O199&amp;$Q199&amp;UPPER(TEXT(BC$4,"MMMMYYYY"))&amp;$Z199,IF($W$1="Pesos CLP",S!$AD:$AD,S!$AO:$AO)),0)</f>
        <v>0</v>
      </c>
      <c r="BD199" s="19">
        <f>IF(OR($I199="REAL",$I199="INCURRIDO"),SUMIF(S!$O:$O,$I199&amp;$O199&amp;$Q199&amp;UPPER(TEXT(BD$4,"MMMMYYYY"))&amp;$Z199,IF($W$1="Pesos CLP",S!$AD:$AD,S!$AO:$AO)),0)</f>
        <v>0</v>
      </c>
      <c r="BE199" s="19">
        <f>IF(OR($I199="REAL",$I199="INCURRIDO"),SUMIF(S!$O:$O,$I199&amp;$O199&amp;$Q199&amp;UPPER(TEXT(BE$4,"MMMMYYYY"))&amp;$Z199,IF($W$1="Pesos CLP",S!$AD:$AD,S!$AO:$AO)),0)</f>
        <v>0</v>
      </c>
      <c r="BF199" s="19">
        <f>IF(OR($I199="REAL",$I199="INCURRIDO"),SUMIF(S!$O:$O,$I199&amp;$O199&amp;$Q199&amp;UPPER(TEXT(BF$4,"MMMMYYYY"))&amp;$Z199,IF($W$1="Pesos CLP",S!$AD:$AD,S!$AO:$AO)),0)</f>
        <v>0</v>
      </c>
      <c r="BG199" s="19">
        <f>IF(OR($I199="REAL",$I199="INCURRIDO"),SUMIF(S!$O:$O,$I199&amp;$O199&amp;$Q199&amp;UPPER(TEXT(BG$4,"MMMMYYYY"))&amp;$Z199,IF($W$1="Pesos CLP",S!$AD:$AD,S!$AO:$AO)),0)</f>
        <v>0</v>
      </c>
      <c r="BH199" s="19">
        <f>IF(OR($I199="REAL",$I199="INCURRIDO"),SUMIF(S!$O:$O,$I199&amp;$O199&amp;$Q199&amp;UPPER(TEXT(BH$4,"MMMMYYYY"))&amp;$Z199,IF($W$1="Pesos CLP",S!$AD:$AD,S!$AO:$AO)),0)</f>
        <v>0</v>
      </c>
      <c r="BI199" s="19">
        <f>IF(OR($I199="REAL",$I199="INCURRIDO"),SUMIF(S!$O:$O,$I199&amp;$O199&amp;$Q199&amp;UPPER(TEXT(BI$4,"MMMMYYYY"))&amp;$Z199,IF($W$1="Pesos CLP",S!$AD:$AD,S!$AO:$AO)),0)</f>
        <v>0</v>
      </c>
      <c r="BJ199" s="19">
        <f>IF(OR($I199="REAL",$I199="INCURRIDO"),SUMIF(S!$O:$O,$I199&amp;$O199&amp;$Q199&amp;UPPER(TEXT(BJ$4,"MMMMYYYY"))&amp;$Z199,IF($W$1="Pesos CLP",S!$AD:$AD,S!$AO:$AO)),0)</f>
        <v>0</v>
      </c>
      <c r="BK199" s="19">
        <f>IF(OR($I199="REAL",$I199="INCURRIDO"),SUMIF(S!$O:$O,$I199&amp;$O199&amp;$Q199&amp;UPPER(TEXT(BK$4,"MMMMYYYY"))&amp;$Z199,IF($W$1="Pesos CLP",S!$AD:$AD,S!$AO:$AO)),0)</f>
        <v>0</v>
      </c>
      <c r="BL199" s="19">
        <f>IF(OR($I199="REAL",$I199="INCURRIDO"),SUMIF(S!$O:$O,$I199&amp;$O199&amp;$Q199&amp;UPPER(TEXT(BL$4,"MMMMYYYY"))&amp;$Z199,IF($W$1="Pesos CLP",S!$AD:$AD,S!$AO:$AO)),0)</f>
        <v>0</v>
      </c>
      <c r="BM199" s="19">
        <f>IF(OR($I199="REAL",$I199="INCURRIDO"),SUMIF(S!$O:$O,$I199&amp;$O199&amp;$Q199&amp;UPPER(TEXT(BM$4,"MMMMYYYY"))&amp;$Z199,IF($W$1="Pesos CLP",S!$AD:$AD,S!$AO:$AO)),0)</f>
        <v>0</v>
      </c>
      <c r="BN199" s="19">
        <f>IF(OR($I199="REAL",$I199="INCURRIDO"),SUMIF(S!$O:$O,$I199&amp;$O199&amp;$Q199&amp;UPPER(TEXT(BN$4,"MMMMYYYY"))&amp;$Z199,IF($W$1="Pesos CLP",S!$AD:$AD,S!$AO:$AO)),0)</f>
        <v>0</v>
      </c>
      <c r="BO199" s="19">
        <f>IF(OR($I199="REAL",$I199="INCURRIDO"),SUMIF(S!$O:$O,$I199&amp;$O199&amp;$Q199&amp;UPPER(TEXT(BO$4,"MMMMYYYY"))&amp;$Z199,IF($W$1="Pesos CLP",S!$AD:$AD,S!$AO:$AO)),0)</f>
        <v>0</v>
      </c>
      <c r="BP199" s="19">
        <f>IF(OR($I199="REAL",$I199="INCURRIDO"),SUMIF(S!$O:$O,$I199&amp;$O199&amp;$Q199&amp;UPPER(TEXT(BP$4,"MMMMYYYY"))&amp;$Z199,IF($W$1="Pesos CLP",S!$AD:$AD,S!$AO:$AO)),0)</f>
        <v>0</v>
      </c>
      <c r="BQ199" s="19">
        <f>IF(OR($I199="REAL",$I199="INCURRIDO"),SUMIF(S!$O:$O,$I199&amp;$O199&amp;$Q199&amp;UPPER(TEXT(BQ$4,"MMMMYYYY"))&amp;$Z199,IF($W$1="Pesos CLP",S!$AD:$AD,S!$AO:$AO)),0)</f>
        <v>0</v>
      </c>
      <c r="BR199" s="19">
        <f>IF(OR($I199="REAL",$I199="INCURRIDO"),SUMIF(S!$O:$O,$I199&amp;$O199&amp;$Q199&amp;UPPER(TEXT(BR$4,"MMMMYYYY"))&amp;$Z199,IF($W$1="Pesos CLP",S!$AD:$AD,S!$AO:$AO)),0)</f>
        <v>0</v>
      </c>
      <c r="BS199" s="19">
        <f>IF(OR($I199="REAL",$I199="INCURRIDO"),SUMIF(S!$O:$O,$I199&amp;$O199&amp;$Q199&amp;UPPER(TEXT(BS$4,"MMMMYYYY"))&amp;$Z199,IF($W$1="Pesos CLP",S!$AD:$AD,S!$AO:$AO)),0)</f>
        <v>0</v>
      </c>
      <c r="BT199" s="19">
        <f>IF(OR($I199="REAL",$I199="INCURRIDO"),SUMIF(S!$O:$O,$I199&amp;$O199&amp;$Q199&amp;UPPER(TEXT(BT$4,"MMMMYYYY"))&amp;$Z199,IF($W$1="Pesos CLP",S!$AD:$AD,S!$AO:$AO)),0)</f>
        <v>0</v>
      </c>
      <c r="BU199" s="19">
        <f>IF(OR($I199="REAL",$I199="INCURRIDO"),SUMIF(S!$O:$O,$I199&amp;$O199&amp;$Q199&amp;UPPER(TEXT(BU$4,"MMMMYYYY"))&amp;$Z199,IF($W$1="Pesos CLP",S!$AD:$AD,S!$AO:$AO)),0)</f>
        <v>0</v>
      </c>
      <c r="BV199" s="19">
        <f>IF(OR($I199="REAL",$I199="INCURRIDO"),SUMIF(S!$O:$O,$I199&amp;$O199&amp;$Q199&amp;UPPER(TEXT(BV$4,"MMMMYYYY"))&amp;$Z199,IF($W$1="Pesos CLP",S!$AD:$AD,S!$AO:$AO)),0)</f>
        <v>0</v>
      </c>
      <c r="BW199" s="19">
        <f>IF(OR($I199="REAL",$I199="INCURRIDO"),SUMIF(S!$O:$O,$I199&amp;$O199&amp;$Q199&amp;UPPER(TEXT(BW$4,"MMMMYYYY"))&amp;$Z199,IF($W$1="Pesos CLP",S!$AD:$AD,S!$AO:$AO)),0)</f>
        <v>0</v>
      </c>
      <c r="BX199" s="19">
        <f>IF(OR($I199="REAL",$I199="INCURRIDO"),SUMIF(S!$O:$O,$I199&amp;$O199&amp;$Q199&amp;UPPER(TEXT(BX$4,"MMMMYYYY"))&amp;$Z199,IF($W$1="Pesos CLP",S!$AD:$AD,S!$AO:$AO)),0)</f>
        <v>0</v>
      </c>
      <c r="BY199" s="19">
        <f>IF(OR($I199="REAL",$I199="INCURRIDO"),SUMIF(S!$O:$O,$I199&amp;$O199&amp;$Q199&amp;UPPER(TEXT(BY$4,"MMMMYYYY"))&amp;$Z199,IF($W$1="Pesos CLP",S!$AD:$AD,S!$AO:$AO)),0)</f>
        <v>0</v>
      </c>
      <c r="BZ199" s="19">
        <f>IF(OR($I199="REAL",$I199="INCURRIDO"),SUMIF(S!$O:$O,$I199&amp;$O199&amp;$Q199&amp;UPPER(TEXT(BZ$4,"MMMMYYYY"))&amp;$Z199,IF($W$1="Pesos CLP",S!$AD:$AD,S!$AO:$AO)),0)</f>
        <v>0</v>
      </c>
      <c r="CA199" s="19">
        <f>IF(OR($I199="REAL",$I199="INCURRIDO"),SUMIF(S!$O:$O,$I199&amp;$O199&amp;$Q199&amp;UPPER(TEXT(CA$4,"MMMMYYYY"))&amp;$Z199,IF($W$1="Pesos CLP",S!$AD:$AD,S!$AO:$AO)),0)</f>
        <v>0</v>
      </c>
      <c r="CB199" s="19">
        <f>IF(OR($I199="REAL",$I199="INCURRIDO"),SUMIF(S!$O:$O,$I199&amp;$O199&amp;$Q199&amp;UPPER(TEXT(CB$4,"MMMMYYYY"))&amp;$Z199,IF($W$1="Pesos CLP",S!$AD:$AD,S!$AO:$AO)),0)</f>
        <v>0</v>
      </c>
      <c r="CC199" s="19">
        <f>IF(OR($I199="REAL",$I199="INCURRIDO"),SUMIF(S!$O:$O,$I199&amp;$O199&amp;$Q199&amp;UPPER(TEXT(CC$4,"MMMMYYYY"))&amp;$Z199,IF($W$1="Pesos CLP",S!$AD:$AD,S!$AO:$AO)),0)</f>
        <v>0</v>
      </c>
      <c r="CD199" s="19">
        <f>IF(OR($I199="REAL",$I199="INCURRIDO"),SUMIF(S!$O:$O,$I199&amp;$O199&amp;$Q199&amp;UPPER(TEXT(CD$4,"MMMMYYYY"))&amp;$Z199,IF($W$1="Pesos CLP",S!$AD:$AD,S!$AO:$AO)),0)</f>
        <v>0</v>
      </c>
      <c r="CE199" s="19">
        <f>IF(OR($I199="REAL",$I199="INCURRIDO"),SUMIF(S!$O:$O,$I199&amp;$O199&amp;$Q199&amp;UPPER(TEXT(CE$4,"MMMMYYYY"))&amp;$Z199,IF($W$1="Pesos CLP",S!$AD:$AD,S!$AO:$AO)),0)</f>
        <v>0</v>
      </c>
      <c r="CF199" s="19">
        <f>IF(OR($I199="REAL",$I199="INCURRIDO"),SUMIF(S!$O:$O,$I199&amp;$O199&amp;$Q199&amp;UPPER(TEXT(CF$4,"MMMMYYYY"))&amp;$Z199,IF($W$1="Pesos CLP",S!$AD:$AD,S!$AO:$AO)),0)</f>
        <v>0</v>
      </c>
      <c r="CG199" s="19">
        <f>IF(OR($I199="REAL",$I199="INCURRIDO"),SUMIF(S!$O:$O,$I199&amp;$O199&amp;$Q199&amp;UPPER(TEXT(CG$4,"MMMMYYYY"))&amp;$Z199,IF($W$1="Pesos CLP",S!$AD:$AD,S!$AO:$AO)),0)</f>
        <v>0</v>
      </c>
      <c r="CH199" s="19">
        <f>IF(OR($I199="REAL",$I199="INCURRIDO"),SUMIF(S!$O:$O,$I199&amp;$O199&amp;$Q199&amp;UPPER(TEXT(CH$4,"MMMMYYYY"))&amp;$Z199,IF($W$1="Pesos CLP",S!$AD:$AD,S!$AO:$AO)),0)</f>
        <v>0</v>
      </c>
      <c r="CI199" s="19">
        <f>IF(OR($I199="REAL",$I199="INCURRIDO"),SUMIF(S!$O:$O,$I199&amp;$O199&amp;$Q199&amp;UPPER(TEXT(CI$4,"MMMMYYYY"))&amp;$Z199,IF($W$1="Pesos CLP",S!$AD:$AD,S!$AO:$AO)),0)</f>
        <v>0</v>
      </c>
      <c r="CJ199" s="19">
        <f>IF(OR($I199="REAL",$I199="INCURRIDO"),SUMIF(S!$O:$O,$I199&amp;$O199&amp;$Q199&amp;UPPER(TEXT(CJ$4,"MMMMYYYY"))&amp;$Z199,IF($W$1="Pesos CLP",S!$AD:$AD,S!$AO:$AO)),0)</f>
        <v>0</v>
      </c>
      <c r="CK199" s="378">
        <f t="shared" si="178"/>
        <v>0</v>
      </c>
      <c r="CL199" s="378">
        <f t="shared" si="178"/>
        <v>0</v>
      </c>
      <c r="CM199" s="378">
        <f t="shared" si="178"/>
        <v>5811.5784833269427</v>
      </c>
      <c r="CN199" s="378">
        <f t="shared" si="178"/>
        <v>0</v>
      </c>
      <c r="CO199" s="378">
        <f t="shared" si="178"/>
        <v>0</v>
      </c>
      <c r="CP199" s="378">
        <f t="shared" si="178"/>
        <v>0</v>
      </c>
      <c r="CQ199" s="378">
        <f t="shared" si="178"/>
        <v>0</v>
      </c>
      <c r="CR199" s="378">
        <f t="shared" si="178"/>
        <v>0</v>
      </c>
      <c r="CS199" s="378">
        <f t="shared" si="179"/>
        <v>0</v>
      </c>
      <c r="CT199" s="378">
        <f t="shared" si="179"/>
        <v>0</v>
      </c>
      <c r="CU199" s="378">
        <f t="shared" si="179"/>
        <v>0</v>
      </c>
      <c r="CV199" s="378">
        <f t="shared" si="179"/>
        <v>0</v>
      </c>
      <c r="CW199" s="378">
        <f t="shared" si="179"/>
        <v>0</v>
      </c>
      <c r="CX199" s="378">
        <f t="shared" si="179"/>
        <v>0</v>
      </c>
      <c r="CY199" s="378">
        <f t="shared" si="179"/>
        <v>0</v>
      </c>
      <c r="CZ199" s="378">
        <f t="shared" si="179"/>
        <v>0</v>
      </c>
      <c r="DA199" s="378">
        <f t="shared" si="179"/>
        <v>0</v>
      </c>
      <c r="DB199" s="378">
        <f t="shared" si="179"/>
        <v>0</v>
      </c>
      <c r="DC199" s="378">
        <f t="shared" si="180"/>
        <v>0</v>
      </c>
      <c r="DD199" s="378">
        <f t="shared" si="180"/>
        <v>0</v>
      </c>
      <c r="DE199" s="378">
        <f t="shared" si="180"/>
        <v>0</v>
      </c>
      <c r="DF199" s="378">
        <f t="shared" si="180"/>
        <v>0</v>
      </c>
      <c r="DG199" s="378">
        <f t="shared" si="180"/>
        <v>0</v>
      </c>
      <c r="DH199" s="378">
        <f t="shared" si="180"/>
        <v>0</v>
      </c>
      <c r="DI199" s="378">
        <f t="shared" si="180"/>
        <v>0</v>
      </c>
      <c r="DJ199" s="378">
        <f t="shared" si="180"/>
        <v>0</v>
      </c>
      <c r="DK199" s="378">
        <f t="shared" si="180"/>
        <v>0</v>
      </c>
      <c r="DL199" s="378">
        <f t="shared" si="180"/>
        <v>0</v>
      </c>
      <c r="DM199" s="378">
        <f t="shared" si="180"/>
        <v>0</v>
      </c>
      <c r="DN199" s="378">
        <f t="shared" si="180"/>
        <v>0</v>
      </c>
      <c r="DO199" s="378">
        <f t="shared" si="180"/>
        <v>0</v>
      </c>
      <c r="DP199" s="378">
        <f t="shared" si="180"/>
        <v>0</v>
      </c>
      <c r="DQ199" s="378">
        <f t="shared" si="180"/>
        <v>0</v>
      </c>
      <c r="DR199" s="378">
        <f t="shared" si="175"/>
        <v>0</v>
      </c>
      <c r="DS199" s="378">
        <f t="shared" si="175"/>
        <v>0</v>
      </c>
      <c r="DT199" s="378">
        <f t="shared" si="175"/>
        <v>0</v>
      </c>
      <c r="DU199" s="378">
        <f t="shared" si="175"/>
        <v>0</v>
      </c>
      <c r="DV199" s="378">
        <f t="shared" si="175"/>
        <v>0</v>
      </c>
      <c r="DW199" s="378">
        <f t="shared" si="175"/>
        <v>0</v>
      </c>
      <c r="DX199" s="378">
        <f t="shared" si="175"/>
        <v>0</v>
      </c>
      <c r="DY199" s="378">
        <f t="shared" si="175"/>
        <v>0</v>
      </c>
      <c r="DZ199" s="378">
        <f t="shared" si="175"/>
        <v>0</v>
      </c>
      <c r="EA199" s="378">
        <f t="shared" si="175"/>
        <v>0</v>
      </c>
      <c r="EB199" s="378">
        <f t="shared" si="176"/>
        <v>0</v>
      </c>
      <c r="EC199" s="378">
        <f t="shared" si="176"/>
        <v>0</v>
      </c>
      <c r="ED199" s="378">
        <f t="shared" si="176"/>
        <v>0</v>
      </c>
      <c r="EE199" s="378">
        <f t="shared" si="176"/>
        <v>0</v>
      </c>
      <c r="EF199" s="378">
        <f t="shared" si="176"/>
        <v>0</v>
      </c>
      <c r="EG199" s="378">
        <f t="shared" si="176"/>
        <v>0</v>
      </c>
      <c r="EH199" s="378">
        <f t="shared" si="176"/>
        <v>0</v>
      </c>
      <c r="EI199" s="378">
        <f t="shared" si="176"/>
        <v>0</v>
      </c>
      <c r="EJ199" s="378">
        <f t="shared" si="176"/>
        <v>0</v>
      </c>
      <c r="EK199" s="378">
        <f t="shared" si="176"/>
        <v>0</v>
      </c>
      <c r="EL199" s="378">
        <f t="shared" si="177"/>
        <v>0</v>
      </c>
      <c r="EM199" s="378">
        <f t="shared" si="177"/>
        <v>0</v>
      </c>
      <c r="EN199" s="378">
        <f t="shared" si="177"/>
        <v>0</v>
      </c>
      <c r="EO199" s="378">
        <f t="shared" si="177"/>
        <v>0</v>
      </c>
      <c r="EP199" s="378">
        <f t="shared" si="177"/>
        <v>0</v>
      </c>
      <c r="EQ199" s="378">
        <f t="shared" si="177"/>
        <v>0</v>
      </c>
    </row>
    <row r="200" spans="1:147" x14ac:dyDescent="0.3">
      <c r="A200" s="368"/>
      <c r="B200" s="368"/>
      <c r="C200" s="368"/>
      <c r="D200" s="368">
        <f t="shared" ref="D200:D263" si="182">IF(E200=$L$7,$M$1,$N$1)</f>
        <v>1.0658056259248334</v>
      </c>
      <c r="E200" s="368" t="str">
        <f>VLOOKUP(TEXT(Z200,0),'G2'!B:D,3,0)</f>
        <v>ME</v>
      </c>
      <c r="F200" s="816">
        <f t="shared" si="181"/>
        <v>0</v>
      </c>
      <c r="G200" s="755">
        <f t="shared" si="137"/>
        <v>0</v>
      </c>
      <c r="H200" s="756" t="s">
        <v>1190</v>
      </c>
      <c r="I200" s="370" t="s">
        <v>93</v>
      </c>
      <c r="J200" s="370" t="s">
        <v>22</v>
      </c>
      <c r="K200" s="368">
        <v>510615</v>
      </c>
      <c r="L200" s="368" t="s">
        <v>619</v>
      </c>
      <c r="M200" s="369"/>
      <c r="N200" s="370" t="s">
        <v>994</v>
      </c>
      <c r="O200" s="370" t="s">
        <v>638</v>
      </c>
      <c r="P200" s="643" t="s">
        <v>1166</v>
      </c>
      <c r="Q200" s="370" t="s">
        <v>695</v>
      </c>
      <c r="R200" s="370" t="s">
        <v>632</v>
      </c>
      <c r="S200" s="376">
        <v>25</v>
      </c>
      <c r="T200" s="678">
        <v>46447</v>
      </c>
      <c r="U200" s="678">
        <v>46471</v>
      </c>
      <c r="V200" s="373">
        <v>1</v>
      </c>
      <c r="W200" s="374">
        <v>203884.35301691692</v>
      </c>
      <c r="X200" s="17" cm="1">
        <f t="array" ref="X200">+IF($W$1="Pesos CLP",W200,W200/TC)*MB_24A25</f>
        <v>232.46313933307772</v>
      </c>
      <c r="Y200" s="18">
        <f t="shared" si="166"/>
        <v>5811.5784833269427</v>
      </c>
      <c r="Z200">
        <v>91243530</v>
      </c>
      <c r="AA200" s="19">
        <f>IF(OR($I200="REAL",$I200="INCURRIDO"),SUMIF(S!$O:$O,$I200&amp;$O200&amp;$Q200&amp;UPPER(TEXT(AA$4,"MMMMYYYY"))&amp;$Z200,IF($W$1="Pesos CLP",S!$AD:$AD,S!$AO:$AO)),0)</f>
        <v>0</v>
      </c>
      <c r="AB200" s="19">
        <f>IF(OR($I200="REAL",$I200="INCURRIDO"),SUMIF(S!$O:$O,$I200&amp;$O200&amp;$Q200&amp;UPPER(TEXT(AB$4,"MMMMYYYY"))&amp;$Z200,IF($W$1="Pesos CLP",S!$AD:$AD,S!$AO:$AO)),0)</f>
        <v>0</v>
      </c>
      <c r="AC200" s="19">
        <f>IF(OR($I200="REAL",$I200="INCURRIDO"),SUMIF(S!$O:$O,$I200&amp;$O200&amp;$Q200&amp;UPPER(TEXT(AC$4,"MMMMYYYY"))&amp;$Z200,IF($W$1="Pesos CLP",S!$AD:$AD,S!$AO:$AO)),0)</f>
        <v>0</v>
      </c>
      <c r="AD200" s="19">
        <f>IF(OR($I200="REAL",$I200="INCURRIDO"),SUMIF(S!$O:$O,$I200&amp;$O200&amp;$Q200&amp;UPPER(TEXT(AD$4,"MMMMYYYY"))&amp;$Z200,IF($W$1="Pesos CLP",S!$AD:$AD,S!$AO:$AO)),0)</f>
        <v>0</v>
      </c>
      <c r="AE200" s="19">
        <f>IF(OR($I200="REAL",$I200="INCURRIDO"),SUMIF(S!$O:$O,$I200&amp;$O200&amp;$Q200&amp;UPPER(TEXT(AE$4,"MMMMYYYY"))&amp;$Z200,IF($W$1="Pesos CLP",S!$AD:$AD,S!$AO:$AO)),0)</f>
        <v>0</v>
      </c>
      <c r="AF200" s="19">
        <f>IF(OR($I200="REAL",$I200="INCURRIDO"),SUMIF(S!$O:$O,$I200&amp;$O200&amp;$Q200&amp;UPPER(TEXT(AF$4,"MMMMYYYY"))&amp;$Z200,IF($W$1="Pesos CLP",S!$AD:$AD,S!$AO:$AO)),0)</f>
        <v>0</v>
      </c>
      <c r="AG200" s="19">
        <f>IF(OR($I200="REAL",$I200="INCURRIDO"),SUMIF(S!$O:$O,$I200&amp;$O200&amp;$Q200&amp;UPPER(TEXT(AG$4,"MMMMYYYY"))&amp;$Z200,IF($W$1="Pesos CLP",S!$AD:$AD,S!$AO:$AO)),0)</f>
        <v>0</v>
      </c>
      <c r="AH200" s="19">
        <f>IF(OR($I200="REAL",$I200="INCURRIDO"),SUMIF(S!$O:$O,$I200&amp;$O200&amp;$Q200&amp;UPPER(TEXT(AH$4,"MMMMYYYY"))&amp;$Z200,IF($W$1="Pesos CLP",S!$AD:$AD,S!$AO:$AO)),0)</f>
        <v>0</v>
      </c>
      <c r="AI200" s="19">
        <f>IF(OR($I200="REAL",$I200="INCURRIDO"),SUMIF(S!$O:$O,$I200&amp;$O200&amp;$Q200&amp;UPPER(TEXT(AI$4,"MMMMYYYY"))&amp;$Z200,IF($W$1="Pesos CLP",S!$AD:$AD,S!$AO:$AO)),0)</f>
        <v>0</v>
      </c>
      <c r="AJ200" s="19">
        <f>IF(OR($I200="REAL",$I200="INCURRIDO"),SUMIF(S!$O:$O,$I200&amp;$O200&amp;$Q200&amp;UPPER(TEXT(AJ$4,"MMMMYYYY"))&amp;$Z200,IF($W$1="Pesos CLP",S!$AD:$AD,S!$AO:$AO)),0)</f>
        <v>0</v>
      </c>
      <c r="AK200" s="19">
        <f>IF(OR($I200="REAL",$I200="INCURRIDO"),SUMIF(S!$O:$O,$I200&amp;$O200&amp;$Q200&amp;UPPER(TEXT(AK$4,"MMMMYYYY"))&amp;$Z200,IF($W$1="Pesos CLP",S!$AD:$AD,S!$AO:$AO)),0)</f>
        <v>0</v>
      </c>
      <c r="AL200" s="19">
        <f>IF(OR($I200="REAL",$I200="INCURRIDO"),SUMIF(S!$O:$O,$I200&amp;$O200&amp;$Q200&amp;UPPER(TEXT(AL$4,"MMMMYYYY"))&amp;$Z200,IF($W$1="Pesos CLP",S!$AD:$AD,S!$AO:$AO)),0)</f>
        <v>0</v>
      </c>
      <c r="AM200" s="19">
        <f>IF(OR($I200="REAL",$I200="INCURRIDO"),SUMIF(S!$O:$O,$I200&amp;$O200&amp;$Q200&amp;UPPER(TEXT(AM$4,"MMMMYYYY"))&amp;$Z200,IF($W$1="Pesos CLP",S!$AD:$AD,S!$AO:$AO)),0)</f>
        <v>0</v>
      </c>
      <c r="AN200" s="19">
        <f>IF(OR($I200="REAL",$I200="INCURRIDO"),SUMIF(S!$O:$O,$I200&amp;$O200&amp;$Q200&amp;UPPER(TEXT(AN$4,"MMMMYYYY"))&amp;$Z200,IF($W$1="Pesos CLP",S!$AD:$AD,S!$AO:$AO)),0)</f>
        <v>0</v>
      </c>
      <c r="AO200" s="19">
        <f>IF(OR($I200="REAL",$I200="INCURRIDO"),SUMIF(S!$O:$O,$I200&amp;$O200&amp;$Q200&amp;UPPER(TEXT(AO$4,"MMMMYYYY"))&amp;$Z200,IF($W$1="Pesos CLP",S!$AD:$AD,S!$AO:$AO)),0)</f>
        <v>0</v>
      </c>
      <c r="AP200" s="19">
        <f>IF(OR($I200="REAL",$I200="INCURRIDO"),SUMIF(S!$O:$O,$I200&amp;$O200&amp;$Q200&amp;UPPER(TEXT(AP$4,"MMMMYYYY"))&amp;$Z200,IF($W$1="Pesos CLP",S!$AD:$AD,S!$AO:$AO)),0)</f>
        <v>0</v>
      </c>
      <c r="AQ200" s="19">
        <f>IF(OR($I200="REAL",$I200="INCURRIDO"),SUMIF(S!$O:$O,$I200&amp;$O200&amp;$Q200&amp;UPPER(TEXT(AQ$4,"MMMMYYYY"))&amp;$Z200,IF($W$1="Pesos CLP",S!$AD:$AD,S!$AO:$AO)),0)</f>
        <v>0</v>
      </c>
      <c r="AR200" s="19">
        <f>IF(OR($I200="REAL",$I200="INCURRIDO"),SUMIF(S!$O:$O,$I200&amp;$O200&amp;$Q200&amp;UPPER(TEXT(AR$4,"MMMMYYYY"))&amp;$Z200,IF($W$1="Pesos CLP",S!$AD:$AD,S!$AO:$AO)),0)</f>
        <v>0</v>
      </c>
      <c r="AS200" s="19">
        <f>IF(OR($I200="REAL",$I200="INCURRIDO"),SUMIF(S!$O:$O,$I200&amp;$O200&amp;$Q200&amp;UPPER(TEXT(AS$4,"MMMMYYYY"))&amp;$Z200,IF($W$1="Pesos CLP",S!$AD:$AD,S!$AO:$AO)),0)</f>
        <v>0</v>
      </c>
      <c r="AT200" s="19">
        <f>IF(OR($I200="REAL",$I200="INCURRIDO"),SUMIF(S!$O:$O,$I200&amp;$O200&amp;$Q200&amp;UPPER(TEXT(AT$4,"MMMMYYYY"))&amp;$Z200,IF($W$1="Pesos CLP",S!$AD:$AD,S!$AO:$AO)),0)</f>
        <v>0</v>
      </c>
      <c r="AU200" s="19">
        <f>IF(OR($I200="REAL",$I200="INCURRIDO"),SUMIF(S!$O:$O,$I200&amp;$O200&amp;$Q200&amp;UPPER(TEXT(AU$4,"MMMMYYYY"))&amp;$Z200,IF($W$1="Pesos CLP",S!$AD:$AD,S!$AO:$AO)),0)</f>
        <v>0</v>
      </c>
      <c r="AV200" s="19">
        <f>IF(OR($I200="REAL",$I200="INCURRIDO"),SUMIF(S!$O:$O,$I200&amp;$O200&amp;$Q200&amp;UPPER(TEXT(AV$4,"MMMMYYYY"))&amp;$Z200,IF($W$1="Pesos CLP",S!$AD:$AD,S!$AO:$AO)),0)</f>
        <v>0</v>
      </c>
      <c r="AW200" s="19">
        <f>IF(OR($I200="REAL",$I200="INCURRIDO"),SUMIF(S!$O:$O,$I200&amp;$O200&amp;$Q200&amp;UPPER(TEXT(AW$4,"MMMMYYYY"))&amp;$Z200,IF($W$1="Pesos CLP",S!$AD:$AD,S!$AO:$AO)),0)</f>
        <v>0</v>
      </c>
      <c r="AX200" s="19">
        <f>IF(OR($I200="REAL",$I200="INCURRIDO"),SUMIF(S!$O:$O,$I200&amp;$O200&amp;$Q200&amp;UPPER(TEXT(AX$4,"MMMMYYYY"))&amp;$Z200,IF($W$1="Pesos CLP",S!$AD:$AD,S!$AO:$AO)),0)</f>
        <v>0</v>
      </c>
      <c r="AY200" s="19">
        <f>IF(OR($I200="REAL",$I200="INCURRIDO"),SUMIF(S!$O:$O,$I200&amp;$O200&amp;$Q200&amp;UPPER(TEXT(AY$4,"MMMMYYYY"))&amp;$Z200,IF($W$1="Pesos CLP",S!$AD:$AD,S!$AO:$AO)),0)</f>
        <v>0</v>
      </c>
      <c r="AZ200" s="19">
        <f>IF(OR($I200="REAL",$I200="INCURRIDO"),SUMIF(S!$O:$O,$I200&amp;$O200&amp;$Q200&amp;UPPER(TEXT(AZ$4,"MMMMYYYY"))&amp;$Z200,IF($W$1="Pesos CLP",S!$AD:$AD,S!$AO:$AO)),0)</f>
        <v>0</v>
      </c>
      <c r="BA200" s="19">
        <f>IF(OR($I200="REAL",$I200="INCURRIDO"),SUMIF(S!$O:$O,$I200&amp;$O200&amp;$Q200&amp;UPPER(TEXT(BA$4,"MMMMYYYY"))&amp;$Z200,IF($W$1="Pesos CLP",S!$AD:$AD,S!$AO:$AO)),0)</f>
        <v>0</v>
      </c>
      <c r="BB200" s="19">
        <f>IF(OR($I200="REAL",$I200="INCURRIDO"),SUMIF(S!$O:$O,$I200&amp;$O200&amp;$Q200&amp;UPPER(TEXT(BB$4,"MMMMYYYY"))&amp;$Z200,IF($W$1="Pesos CLP",S!$AD:$AD,S!$AO:$AO)),0)</f>
        <v>0</v>
      </c>
      <c r="BC200" s="19">
        <f>IF(OR($I200="REAL",$I200="INCURRIDO"),SUMIF(S!$O:$O,$I200&amp;$O200&amp;$Q200&amp;UPPER(TEXT(BC$4,"MMMMYYYY"))&amp;$Z200,IF($W$1="Pesos CLP",S!$AD:$AD,S!$AO:$AO)),0)</f>
        <v>0</v>
      </c>
      <c r="BD200" s="19">
        <f>IF(OR($I200="REAL",$I200="INCURRIDO"),SUMIF(S!$O:$O,$I200&amp;$O200&amp;$Q200&amp;UPPER(TEXT(BD$4,"MMMMYYYY"))&amp;$Z200,IF($W$1="Pesos CLP",S!$AD:$AD,S!$AO:$AO)),0)</f>
        <v>0</v>
      </c>
      <c r="BE200" s="19">
        <f>IF(OR($I200="REAL",$I200="INCURRIDO"),SUMIF(S!$O:$O,$I200&amp;$O200&amp;$Q200&amp;UPPER(TEXT(BE$4,"MMMMYYYY"))&amp;$Z200,IF($W$1="Pesos CLP",S!$AD:$AD,S!$AO:$AO)),0)</f>
        <v>0</v>
      </c>
      <c r="BF200" s="19">
        <f>IF(OR($I200="REAL",$I200="INCURRIDO"),SUMIF(S!$O:$O,$I200&amp;$O200&amp;$Q200&amp;UPPER(TEXT(BF$4,"MMMMYYYY"))&amp;$Z200,IF($W$1="Pesos CLP",S!$AD:$AD,S!$AO:$AO)),0)</f>
        <v>0</v>
      </c>
      <c r="BG200" s="19">
        <f>IF(OR($I200="REAL",$I200="INCURRIDO"),SUMIF(S!$O:$O,$I200&amp;$O200&amp;$Q200&amp;UPPER(TEXT(BG$4,"MMMMYYYY"))&amp;$Z200,IF($W$1="Pesos CLP",S!$AD:$AD,S!$AO:$AO)),0)</f>
        <v>0</v>
      </c>
      <c r="BH200" s="19">
        <f>IF(OR($I200="REAL",$I200="INCURRIDO"),SUMIF(S!$O:$O,$I200&amp;$O200&amp;$Q200&amp;UPPER(TEXT(BH$4,"MMMMYYYY"))&amp;$Z200,IF($W$1="Pesos CLP",S!$AD:$AD,S!$AO:$AO)),0)</f>
        <v>0</v>
      </c>
      <c r="BI200" s="19">
        <f>IF(OR($I200="REAL",$I200="INCURRIDO"),SUMIF(S!$O:$O,$I200&amp;$O200&amp;$Q200&amp;UPPER(TEXT(BI$4,"MMMMYYYY"))&amp;$Z200,IF($W$1="Pesos CLP",S!$AD:$AD,S!$AO:$AO)),0)</f>
        <v>0</v>
      </c>
      <c r="BJ200" s="19">
        <f>IF(OR($I200="REAL",$I200="INCURRIDO"),SUMIF(S!$O:$O,$I200&amp;$O200&amp;$Q200&amp;UPPER(TEXT(BJ$4,"MMMMYYYY"))&amp;$Z200,IF($W$1="Pesos CLP",S!$AD:$AD,S!$AO:$AO)),0)</f>
        <v>0</v>
      </c>
      <c r="BK200" s="19">
        <f>IF(OR($I200="REAL",$I200="INCURRIDO"),SUMIF(S!$O:$O,$I200&amp;$O200&amp;$Q200&amp;UPPER(TEXT(BK$4,"MMMMYYYY"))&amp;$Z200,IF($W$1="Pesos CLP",S!$AD:$AD,S!$AO:$AO)),0)</f>
        <v>0</v>
      </c>
      <c r="BL200" s="19">
        <f>IF(OR($I200="REAL",$I200="INCURRIDO"),SUMIF(S!$O:$O,$I200&amp;$O200&amp;$Q200&amp;UPPER(TEXT(BL$4,"MMMMYYYY"))&amp;$Z200,IF($W$1="Pesos CLP",S!$AD:$AD,S!$AO:$AO)),0)</f>
        <v>0</v>
      </c>
      <c r="BM200" s="19">
        <f>IF(OR($I200="REAL",$I200="INCURRIDO"),SUMIF(S!$O:$O,$I200&amp;$O200&amp;$Q200&amp;UPPER(TEXT(BM$4,"MMMMYYYY"))&amp;$Z200,IF($W$1="Pesos CLP",S!$AD:$AD,S!$AO:$AO)),0)</f>
        <v>0</v>
      </c>
      <c r="BN200" s="19">
        <f>IF(OR($I200="REAL",$I200="INCURRIDO"),SUMIF(S!$O:$O,$I200&amp;$O200&amp;$Q200&amp;UPPER(TEXT(BN$4,"MMMMYYYY"))&amp;$Z200,IF($W$1="Pesos CLP",S!$AD:$AD,S!$AO:$AO)),0)</f>
        <v>0</v>
      </c>
      <c r="BO200" s="19">
        <f>IF(OR($I200="REAL",$I200="INCURRIDO"),SUMIF(S!$O:$O,$I200&amp;$O200&amp;$Q200&amp;UPPER(TEXT(BO$4,"MMMMYYYY"))&amp;$Z200,IF($W$1="Pesos CLP",S!$AD:$AD,S!$AO:$AO)),0)</f>
        <v>0</v>
      </c>
      <c r="BP200" s="19">
        <f>IF(OR($I200="REAL",$I200="INCURRIDO"),SUMIF(S!$O:$O,$I200&amp;$O200&amp;$Q200&amp;UPPER(TEXT(BP$4,"MMMMYYYY"))&amp;$Z200,IF($W$1="Pesos CLP",S!$AD:$AD,S!$AO:$AO)),0)</f>
        <v>0</v>
      </c>
      <c r="BQ200" s="19">
        <f>IF(OR($I200="REAL",$I200="INCURRIDO"),SUMIF(S!$O:$O,$I200&amp;$O200&amp;$Q200&amp;UPPER(TEXT(BQ$4,"MMMMYYYY"))&amp;$Z200,IF($W$1="Pesos CLP",S!$AD:$AD,S!$AO:$AO)),0)</f>
        <v>0</v>
      </c>
      <c r="BR200" s="19">
        <f>IF(OR($I200="REAL",$I200="INCURRIDO"),SUMIF(S!$O:$O,$I200&amp;$O200&amp;$Q200&amp;UPPER(TEXT(BR$4,"MMMMYYYY"))&amp;$Z200,IF($W$1="Pesos CLP",S!$AD:$AD,S!$AO:$AO)),0)</f>
        <v>0</v>
      </c>
      <c r="BS200" s="19">
        <f>IF(OR($I200="REAL",$I200="INCURRIDO"),SUMIF(S!$O:$O,$I200&amp;$O200&amp;$Q200&amp;UPPER(TEXT(BS$4,"MMMMYYYY"))&amp;$Z200,IF($W$1="Pesos CLP",S!$AD:$AD,S!$AO:$AO)),0)</f>
        <v>0</v>
      </c>
      <c r="BT200" s="19">
        <f>IF(OR($I200="REAL",$I200="INCURRIDO"),SUMIF(S!$O:$O,$I200&amp;$O200&amp;$Q200&amp;UPPER(TEXT(BT$4,"MMMMYYYY"))&amp;$Z200,IF($W$1="Pesos CLP",S!$AD:$AD,S!$AO:$AO)),0)</f>
        <v>0</v>
      </c>
      <c r="BU200" s="19">
        <f>IF(OR($I200="REAL",$I200="INCURRIDO"),SUMIF(S!$O:$O,$I200&amp;$O200&amp;$Q200&amp;UPPER(TEXT(BU$4,"MMMMYYYY"))&amp;$Z200,IF($W$1="Pesos CLP",S!$AD:$AD,S!$AO:$AO)),0)</f>
        <v>0</v>
      </c>
      <c r="BV200" s="19">
        <f>IF(OR($I200="REAL",$I200="INCURRIDO"),SUMIF(S!$O:$O,$I200&amp;$O200&amp;$Q200&amp;UPPER(TEXT(BV$4,"MMMMYYYY"))&amp;$Z200,IF($W$1="Pesos CLP",S!$AD:$AD,S!$AO:$AO)),0)</f>
        <v>0</v>
      </c>
      <c r="BW200" s="19">
        <f>IF(OR($I200="REAL",$I200="INCURRIDO"),SUMIF(S!$O:$O,$I200&amp;$O200&amp;$Q200&amp;UPPER(TEXT(BW$4,"MMMMYYYY"))&amp;$Z200,IF($W$1="Pesos CLP",S!$AD:$AD,S!$AO:$AO)),0)</f>
        <v>0</v>
      </c>
      <c r="BX200" s="19">
        <f>IF(OR($I200="REAL",$I200="INCURRIDO"),SUMIF(S!$O:$O,$I200&amp;$O200&amp;$Q200&amp;UPPER(TEXT(BX$4,"MMMMYYYY"))&amp;$Z200,IF($W$1="Pesos CLP",S!$AD:$AD,S!$AO:$AO)),0)</f>
        <v>0</v>
      </c>
      <c r="BY200" s="19">
        <f>IF(OR($I200="REAL",$I200="INCURRIDO"),SUMIF(S!$O:$O,$I200&amp;$O200&amp;$Q200&amp;UPPER(TEXT(BY$4,"MMMMYYYY"))&amp;$Z200,IF($W$1="Pesos CLP",S!$AD:$AD,S!$AO:$AO)),0)</f>
        <v>0</v>
      </c>
      <c r="BZ200" s="19">
        <f>IF(OR($I200="REAL",$I200="INCURRIDO"),SUMIF(S!$O:$O,$I200&amp;$O200&amp;$Q200&amp;UPPER(TEXT(BZ$4,"MMMMYYYY"))&amp;$Z200,IF($W$1="Pesos CLP",S!$AD:$AD,S!$AO:$AO)),0)</f>
        <v>0</v>
      </c>
      <c r="CA200" s="19">
        <f>IF(OR($I200="REAL",$I200="INCURRIDO"),SUMIF(S!$O:$O,$I200&amp;$O200&amp;$Q200&amp;UPPER(TEXT(CA$4,"MMMMYYYY"))&amp;$Z200,IF($W$1="Pesos CLP",S!$AD:$AD,S!$AO:$AO)),0)</f>
        <v>0</v>
      </c>
      <c r="CB200" s="19">
        <f>IF(OR($I200="REAL",$I200="INCURRIDO"),SUMIF(S!$O:$O,$I200&amp;$O200&amp;$Q200&amp;UPPER(TEXT(CB$4,"MMMMYYYY"))&amp;$Z200,IF($W$1="Pesos CLP",S!$AD:$AD,S!$AO:$AO)),0)</f>
        <v>0</v>
      </c>
      <c r="CC200" s="19">
        <f>IF(OR($I200="REAL",$I200="INCURRIDO"),SUMIF(S!$O:$O,$I200&amp;$O200&amp;$Q200&amp;UPPER(TEXT(CC$4,"MMMMYYYY"))&amp;$Z200,IF($W$1="Pesos CLP",S!$AD:$AD,S!$AO:$AO)),0)</f>
        <v>0</v>
      </c>
      <c r="CD200" s="19">
        <f>IF(OR($I200="REAL",$I200="INCURRIDO"),SUMIF(S!$O:$O,$I200&amp;$O200&amp;$Q200&amp;UPPER(TEXT(CD$4,"MMMMYYYY"))&amp;$Z200,IF($W$1="Pesos CLP",S!$AD:$AD,S!$AO:$AO)),0)</f>
        <v>0</v>
      </c>
      <c r="CE200" s="19">
        <f>IF(OR($I200="REAL",$I200="INCURRIDO"),SUMIF(S!$O:$O,$I200&amp;$O200&amp;$Q200&amp;UPPER(TEXT(CE$4,"MMMMYYYY"))&amp;$Z200,IF($W$1="Pesos CLP",S!$AD:$AD,S!$AO:$AO)),0)</f>
        <v>0</v>
      </c>
      <c r="CF200" s="19">
        <f>IF(OR($I200="REAL",$I200="INCURRIDO"),SUMIF(S!$O:$O,$I200&amp;$O200&amp;$Q200&amp;UPPER(TEXT(CF$4,"MMMMYYYY"))&amp;$Z200,IF($W$1="Pesos CLP",S!$AD:$AD,S!$AO:$AO)),0)</f>
        <v>0</v>
      </c>
      <c r="CG200" s="19">
        <f>IF(OR($I200="REAL",$I200="INCURRIDO"),SUMIF(S!$O:$O,$I200&amp;$O200&amp;$Q200&amp;UPPER(TEXT(CG$4,"MMMMYYYY"))&amp;$Z200,IF($W$1="Pesos CLP",S!$AD:$AD,S!$AO:$AO)),0)</f>
        <v>0</v>
      </c>
      <c r="CH200" s="19">
        <f>IF(OR($I200="REAL",$I200="INCURRIDO"),SUMIF(S!$O:$O,$I200&amp;$O200&amp;$Q200&amp;UPPER(TEXT(CH$4,"MMMMYYYY"))&amp;$Z200,IF($W$1="Pesos CLP",S!$AD:$AD,S!$AO:$AO)),0)</f>
        <v>0</v>
      </c>
      <c r="CI200" s="19">
        <f>IF(OR($I200="REAL",$I200="INCURRIDO"),SUMIF(S!$O:$O,$I200&amp;$O200&amp;$Q200&amp;UPPER(TEXT(CI$4,"MMMMYYYY"))&amp;$Z200,IF($W$1="Pesos CLP",S!$AD:$AD,S!$AO:$AO)),0)</f>
        <v>0</v>
      </c>
      <c r="CJ200" s="19">
        <f>IF(OR($I200="REAL",$I200="INCURRIDO"),SUMIF(S!$O:$O,$I200&amp;$O200&amp;$Q200&amp;UPPER(TEXT(CJ$4,"MMMMYYYY"))&amp;$Z200,IF($W$1="Pesos CLP",S!$AD:$AD,S!$AO:$AO)),0)</f>
        <v>0</v>
      </c>
      <c r="CK200" s="378">
        <f t="shared" si="178"/>
        <v>0</v>
      </c>
      <c r="CL200" s="378">
        <f t="shared" si="178"/>
        <v>0</v>
      </c>
      <c r="CM200" s="378">
        <f t="shared" si="178"/>
        <v>0</v>
      </c>
      <c r="CN200" s="378">
        <f t="shared" si="178"/>
        <v>0</v>
      </c>
      <c r="CO200" s="378">
        <f t="shared" si="178"/>
        <v>0</v>
      </c>
      <c r="CP200" s="378">
        <f t="shared" si="178"/>
        <v>0</v>
      </c>
      <c r="CQ200" s="378">
        <f t="shared" si="178"/>
        <v>0</v>
      </c>
      <c r="CR200" s="378">
        <f t="shared" si="178"/>
        <v>0</v>
      </c>
      <c r="CS200" s="378">
        <f t="shared" si="179"/>
        <v>0</v>
      </c>
      <c r="CT200" s="378">
        <f t="shared" si="179"/>
        <v>0</v>
      </c>
      <c r="CU200" s="378">
        <f t="shared" si="179"/>
        <v>0</v>
      </c>
      <c r="CV200" s="378">
        <f t="shared" si="179"/>
        <v>0</v>
      </c>
      <c r="CW200" s="378">
        <f t="shared" si="179"/>
        <v>0</v>
      </c>
      <c r="CX200" s="378">
        <f t="shared" si="179"/>
        <v>5811.5784833269427</v>
      </c>
      <c r="CY200" s="378">
        <f t="shared" si="179"/>
        <v>0</v>
      </c>
      <c r="CZ200" s="378">
        <f t="shared" si="179"/>
        <v>0</v>
      </c>
      <c r="DA200" s="378">
        <f t="shared" si="179"/>
        <v>0</v>
      </c>
      <c r="DB200" s="378">
        <f t="shared" si="179"/>
        <v>0</v>
      </c>
      <c r="DC200" s="378">
        <f t="shared" si="180"/>
        <v>0</v>
      </c>
      <c r="DD200" s="378">
        <f t="shared" si="180"/>
        <v>0</v>
      </c>
      <c r="DE200" s="378">
        <f t="shared" si="180"/>
        <v>0</v>
      </c>
      <c r="DF200" s="378">
        <f t="shared" si="180"/>
        <v>0</v>
      </c>
      <c r="DG200" s="378">
        <f t="shared" si="180"/>
        <v>0</v>
      </c>
      <c r="DH200" s="378">
        <f t="shared" si="180"/>
        <v>0</v>
      </c>
      <c r="DI200" s="378">
        <f t="shared" si="180"/>
        <v>0</v>
      </c>
      <c r="DJ200" s="378">
        <f t="shared" si="180"/>
        <v>0</v>
      </c>
      <c r="DK200" s="378">
        <f t="shared" si="180"/>
        <v>0</v>
      </c>
      <c r="DL200" s="378">
        <f t="shared" si="180"/>
        <v>0</v>
      </c>
      <c r="DM200" s="378">
        <f t="shared" si="180"/>
        <v>0</v>
      </c>
      <c r="DN200" s="378">
        <f t="shared" si="180"/>
        <v>0</v>
      </c>
      <c r="DO200" s="378">
        <f t="shared" si="180"/>
        <v>0</v>
      </c>
      <c r="DP200" s="378">
        <f t="shared" si="180"/>
        <v>0</v>
      </c>
      <c r="DQ200" s="378">
        <f t="shared" si="180"/>
        <v>0</v>
      </c>
      <c r="DR200" s="378">
        <f t="shared" si="175"/>
        <v>0</v>
      </c>
      <c r="DS200" s="378">
        <f t="shared" si="175"/>
        <v>0</v>
      </c>
      <c r="DT200" s="378">
        <f t="shared" si="175"/>
        <v>0</v>
      </c>
      <c r="DU200" s="378">
        <f t="shared" si="175"/>
        <v>0</v>
      </c>
      <c r="DV200" s="378">
        <f t="shared" si="175"/>
        <v>0</v>
      </c>
      <c r="DW200" s="378">
        <f t="shared" si="175"/>
        <v>0</v>
      </c>
      <c r="DX200" s="378">
        <f t="shared" si="175"/>
        <v>0</v>
      </c>
      <c r="DY200" s="378">
        <f t="shared" si="175"/>
        <v>0</v>
      </c>
      <c r="DZ200" s="378">
        <f t="shared" si="175"/>
        <v>0</v>
      </c>
      <c r="EA200" s="378">
        <f t="shared" si="175"/>
        <v>0</v>
      </c>
      <c r="EB200" s="378">
        <f t="shared" si="176"/>
        <v>0</v>
      </c>
      <c r="EC200" s="378">
        <f t="shared" si="176"/>
        <v>0</v>
      </c>
      <c r="ED200" s="378">
        <f t="shared" si="176"/>
        <v>0</v>
      </c>
      <c r="EE200" s="378">
        <f t="shared" si="176"/>
        <v>0</v>
      </c>
      <c r="EF200" s="378">
        <f t="shared" si="176"/>
        <v>0</v>
      </c>
      <c r="EG200" s="378">
        <f t="shared" si="176"/>
        <v>0</v>
      </c>
      <c r="EH200" s="378">
        <f t="shared" si="176"/>
        <v>0</v>
      </c>
      <c r="EI200" s="378">
        <f t="shared" si="176"/>
        <v>0</v>
      </c>
      <c r="EJ200" s="378">
        <f t="shared" si="176"/>
        <v>0</v>
      </c>
      <c r="EK200" s="378">
        <f t="shared" si="176"/>
        <v>0</v>
      </c>
      <c r="EL200" s="378">
        <f t="shared" si="177"/>
        <v>0</v>
      </c>
      <c r="EM200" s="378">
        <f t="shared" si="177"/>
        <v>0</v>
      </c>
      <c r="EN200" s="378">
        <f t="shared" si="177"/>
        <v>0</v>
      </c>
      <c r="EO200" s="378">
        <f t="shared" si="177"/>
        <v>0</v>
      </c>
      <c r="EP200" s="378">
        <f t="shared" si="177"/>
        <v>0</v>
      </c>
      <c r="EQ200" s="378">
        <f t="shared" si="177"/>
        <v>0</v>
      </c>
    </row>
    <row r="201" spans="1:147" x14ac:dyDescent="0.3">
      <c r="A201" s="368"/>
      <c r="B201" s="368"/>
      <c r="C201" s="368"/>
      <c r="D201" s="368">
        <f t="shared" si="182"/>
        <v>1.0658056259248334</v>
      </c>
      <c r="E201" s="368" t="str">
        <f>VLOOKUP(TEXT(Z201,0),'G2'!B:D,3,0)</f>
        <v>ME</v>
      </c>
      <c r="F201" s="816">
        <f t="shared" si="181"/>
        <v>0</v>
      </c>
      <c r="G201" s="755">
        <f t="shared" ref="G201:G264" si="183">IF(OR($I201="REAL",$I201="INCURRIDO"),$I201&amp;" "&amp;$Z201&amp;" "&amp;O201&amp;" "&amp;Q201,)</f>
        <v>0</v>
      </c>
      <c r="H201" s="756" t="s">
        <v>1190</v>
      </c>
      <c r="I201" s="370" t="s">
        <v>93</v>
      </c>
      <c r="J201" s="370" t="s">
        <v>22</v>
      </c>
      <c r="K201" s="368">
        <v>510615</v>
      </c>
      <c r="L201" s="368" t="s">
        <v>619</v>
      </c>
      <c r="M201" s="369"/>
      <c r="N201" s="370" t="s">
        <v>986</v>
      </c>
      <c r="O201" s="370" t="s">
        <v>638</v>
      </c>
      <c r="P201" s="643" t="s">
        <v>1167</v>
      </c>
      <c r="Q201" s="370" t="s">
        <v>695</v>
      </c>
      <c r="R201" s="370" t="s">
        <v>632</v>
      </c>
      <c r="S201" s="371">
        <v>25</v>
      </c>
      <c r="T201" s="677">
        <v>45870</v>
      </c>
      <c r="U201" s="677">
        <v>45894</v>
      </c>
      <c r="V201" s="373">
        <v>1</v>
      </c>
      <c r="W201" s="374">
        <v>218044.64656295427</v>
      </c>
      <c r="X201" s="17" cm="1">
        <f t="array" ref="X201">+IF($W$1="Pesos CLP",W201,W201/TC)*MB_24A25</f>
        <v>248.60830321093857</v>
      </c>
      <c r="Y201" s="18">
        <f t="shared" si="166"/>
        <v>0</v>
      </c>
      <c r="Z201">
        <v>91243530</v>
      </c>
      <c r="AA201" s="19">
        <f>IF(OR($I201="REAL",$I201="INCURRIDO"),SUMIF(S!$O:$O,$I201&amp;$O201&amp;$Q201&amp;UPPER(TEXT(AA$4,"MMMMYYYY"))&amp;$Z201,IF($W$1="Pesos CLP",S!$AD:$AD,S!$AO:$AO)),0)</f>
        <v>0</v>
      </c>
      <c r="AB201" s="19">
        <f>IF(OR($I201="REAL",$I201="INCURRIDO"),SUMIF(S!$O:$O,$I201&amp;$O201&amp;$Q201&amp;UPPER(TEXT(AB$4,"MMMMYYYY"))&amp;$Z201,IF($W$1="Pesos CLP",S!$AD:$AD,S!$AO:$AO)),0)</f>
        <v>0</v>
      </c>
      <c r="AC201" s="19">
        <f>IF(OR($I201="REAL",$I201="INCURRIDO"),SUMIF(S!$O:$O,$I201&amp;$O201&amp;$Q201&amp;UPPER(TEXT(AC$4,"MMMMYYYY"))&amp;$Z201,IF($W$1="Pesos CLP",S!$AD:$AD,S!$AO:$AO)),0)</f>
        <v>0</v>
      </c>
      <c r="AD201" s="19">
        <f>IF(OR($I201="REAL",$I201="INCURRIDO"),SUMIF(S!$O:$O,$I201&amp;$O201&amp;$Q201&amp;UPPER(TEXT(AD$4,"MMMMYYYY"))&amp;$Z201,IF($W$1="Pesos CLP",S!$AD:$AD,S!$AO:$AO)),0)</f>
        <v>0</v>
      </c>
      <c r="AE201" s="19">
        <f>IF(OR($I201="REAL",$I201="INCURRIDO"),SUMIF(S!$O:$O,$I201&amp;$O201&amp;$Q201&amp;UPPER(TEXT(AE$4,"MMMMYYYY"))&amp;$Z201,IF($W$1="Pesos CLP",S!$AD:$AD,S!$AO:$AO)),0)</f>
        <v>0</v>
      </c>
      <c r="AF201" s="19">
        <f>IF(OR($I201="REAL",$I201="INCURRIDO"),SUMIF(S!$O:$O,$I201&amp;$O201&amp;$Q201&amp;UPPER(TEXT(AF$4,"MMMMYYYY"))&amp;$Z201,IF($W$1="Pesos CLP",S!$AD:$AD,S!$AO:$AO)),0)</f>
        <v>0</v>
      </c>
      <c r="AG201" s="19">
        <f>IF(OR($I201="REAL",$I201="INCURRIDO"),SUMIF(S!$O:$O,$I201&amp;$O201&amp;$Q201&amp;UPPER(TEXT(AG$4,"MMMMYYYY"))&amp;$Z201,IF($W$1="Pesos CLP",S!$AD:$AD,S!$AO:$AO)),0)</f>
        <v>0</v>
      </c>
      <c r="AH201" s="19">
        <f>IF(OR($I201="REAL",$I201="INCURRIDO"),SUMIF(S!$O:$O,$I201&amp;$O201&amp;$Q201&amp;UPPER(TEXT(AH$4,"MMMMYYYY"))&amp;$Z201,IF($W$1="Pesos CLP",S!$AD:$AD,S!$AO:$AO)),0)</f>
        <v>0</v>
      </c>
      <c r="AI201" s="19">
        <f>IF(OR($I201="REAL",$I201="INCURRIDO"),SUMIF(S!$O:$O,$I201&amp;$O201&amp;$Q201&amp;UPPER(TEXT(AI$4,"MMMMYYYY"))&amp;$Z201,IF($W$1="Pesos CLP",S!$AD:$AD,S!$AO:$AO)),0)</f>
        <v>0</v>
      </c>
      <c r="AJ201" s="19">
        <f>IF(OR($I201="REAL",$I201="INCURRIDO"),SUMIF(S!$O:$O,$I201&amp;$O201&amp;$Q201&amp;UPPER(TEXT(AJ$4,"MMMMYYYY"))&amp;$Z201,IF($W$1="Pesos CLP",S!$AD:$AD,S!$AO:$AO)),0)</f>
        <v>0</v>
      </c>
      <c r="AK201" s="19">
        <f>IF(OR($I201="REAL",$I201="INCURRIDO"),SUMIF(S!$O:$O,$I201&amp;$O201&amp;$Q201&amp;UPPER(TEXT(AK$4,"MMMMYYYY"))&amp;$Z201,IF($W$1="Pesos CLP",S!$AD:$AD,S!$AO:$AO)),0)</f>
        <v>0</v>
      </c>
      <c r="AL201" s="19">
        <f>IF(OR($I201="REAL",$I201="INCURRIDO"),SUMIF(S!$O:$O,$I201&amp;$O201&amp;$Q201&amp;UPPER(TEXT(AL$4,"MMMMYYYY"))&amp;$Z201,IF($W$1="Pesos CLP",S!$AD:$AD,S!$AO:$AO)),0)</f>
        <v>0</v>
      </c>
      <c r="AM201" s="19">
        <f>IF(OR($I201="REAL",$I201="INCURRIDO"),SUMIF(S!$O:$O,$I201&amp;$O201&amp;$Q201&amp;UPPER(TEXT(AM$4,"MMMMYYYY"))&amp;$Z201,IF($W$1="Pesos CLP",S!$AD:$AD,S!$AO:$AO)),0)</f>
        <v>0</v>
      </c>
      <c r="AN201" s="19">
        <f>IF(OR($I201="REAL",$I201="INCURRIDO"),SUMIF(S!$O:$O,$I201&amp;$O201&amp;$Q201&amp;UPPER(TEXT(AN$4,"MMMMYYYY"))&amp;$Z201,IF($W$1="Pesos CLP",S!$AD:$AD,S!$AO:$AO)),0)</f>
        <v>0</v>
      </c>
      <c r="AO201" s="19">
        <f>IF(OR($I201="REAL",$I201="INCURRIDO"),SUMIF(S!$O:$O,$I201&amp;$O201&amp;$Q201&amp;UPPER(TEXT(AO$4,"MMMMYYYY"))&amp;$Z201,IF($W$1="Pesos CLP",S!$AD:$AD,S!$AO:$AO)),0)</f>
        <v>0</v>
      </c>
      <c r="AP201" s="19">
        <f>IF(OR($I201="REAL",$I201="INCURRIDO"),SUMIF(S!$O:$O,$I201&amp;$O201&amp;$Q201&amp;UPPER(TEXT(AP$4,"MMMMYYYY"))&amp;$Z201,IF($W$1="Pesos CLP",S!$AD:$AD,S!$AO:$AO)),0)</f>
        <v>0</v>
      </c>
      <c r="AQ201" s="19">
        <f>IF(OR($I201="REAL",$I201="INCURRIDO"),SUMIF(S!$O:$O,$I201&amp;$O201&amp;$Q201&amp;UPPER(TEXT(AQ$4,"MMMMYYYY"))&amp;$Z201,IF($W$1="Pesos CLP",S!$AD:$AD,S!$AO:$AO)),0)</f>
        <v>0</v>
      </c>
      <c r="AR201" s="19">
        <f>IF(OR($I201="REAL",$I201="INCURRIDO"),SUMIF(S!$O:$O,$I201&amp;$O201&amp;$Q201&amp;UPPER(TEXT(AR$4,"MMMMYYYY"))&amp;$Z201,IF($W$1="Pesos CLP",S!$AD:$AD,S!$AO:$AO)),0)</f>
        <v>0</v>
      </c>
      <c r="AS201" s="19">
        <f>IF(OR($I201="REAL",$I201="INCURRIDO"),SUMIF(S!$O:$O,$I201&amp;$O201&amp;$Q201&amp;UPPER(TEXT(AS$4,"MMMMYYYY"))&amp;$Z201,IF($W$1="Pesos CLP",S!$AD:$AD,S!$AO:$AO)),0)</f>
        <v>0</v>
      </c>
      <c r="AT201" s="19">
        <f>IF(OR($I201="REAL",$I201="INCURRIDO"),SUMIF(S!$O:$O,$I201&amp;$O201&amp;$Q201&amp;UPPER(TEXT(AT$4,"MMMMYYYY"))&amp;$Z201,IF($W$1="Pesos CLP",S!$AD:$AD,S!$AO:$AO)),0)</f>
        <v>0</v>
      </c>
      <c r="AU201" s="19">
        <f>IF(OR($I201="REAL",$I201="INCURRIDO"),SUMIF(S!$O:$O,$I201&amp;$O201&amp;$Q201&amp;UPPER(TEXT(AU$4,"MMMMYYYY"))&amp;$Z201,IF($W$1="Pesos CLP",S!$AD:$AD,S!$AO:$AO)),0)</f>
        <v>0</v>
      </c>
      <c r="AV201" s="19">
        <f>IF(OR($I201="REAL",$I201="INCURRIDO"),SUMIF(S!$O:$O,$I201&amp;$O201&amp;$Q201&amp;UPPER(TEXT(AV$4,"MMMMYYYY"))&amp;$Z201,IF($W$1="Pesos CLP",S!$AD:$AD,S!$AO:$AO)),0)</f>
        <v>0</v>
      </c>
      <c r="AW201" s="19">
        <f>IF(OR($I201="REAL",$I201="INCURRIDO"),SUMIF(S!$O:$O,$I201&amp;$O201&amp;$Q201&amp;UPPER(TEXT(AW$4,"MMMMYYYY"))&amp;$Z201,IF($W$1="Pesos CLP",S!$AD:$AD,S!$AO:$AO)),0)</f>
        <v>0</v>
      </c>
      <c r="AX201" s="19">
        <f>IF(OR($I201="REAL",$I201="INCURRIDO"),SUMIF(S!$O:$O,$I201&amp;$O201&amp;$Q201&amp;UPPER(TEXT(AX$4,"MMMMYYYY"))&amp;$Z201,IF($W$1="Pesos CLP",S!$AD:$AD,S!$AO:$AO)),0)</f>
        <v>0</v>
      </c>
      <c r="AY201" s="19">
        <f>IF(OR($I201="REAL",$I201="INCURRIDO"),SUMIF(S!$O:$O,$I201&amp;$O201&amp;$Q201&amp;UPPER(TEXT(AY$4,"MMMMYYYY"))&amp;$Z201,IF($W$1="Pesos CLP",S!$AD:$AD,S!$AO:$AO)),0)</f>
        <v>0</v>
      </c>
      <c r="AZ201" s="19">
        <f>IF(OR($I201="REAL",$I201="INCURRIDO"),SUMIF(S!$O:$O,$I201&amp;$O201&amp;$Q201&amp;UPPER(TEXT(AZ$4,"MMMMYYYY"))&amp;$Z201,IF($W$1="Pesos CLP",S!$AD:$AD,S!$AO:$AO)),0)</f>
        <v>0</v>
      </c>
      <c r="BA201" s="19">
        <f>IF(OR($I201="REAL",$I201="INCURRIDO"),SUMIF(S!$O:$O,$I201&amp;$O201&amp;$Q201&amp;UPPER(TEXT(BA$4,"MMMMYYYY"))&amp;$Z201,IF($W$1="Pesos CLP",S!$AD:$AD,S!$AO:$AO)),0)</f>
        <v>0</v>
      </c>
      <c r="BB201" s="19">
        <f>IF(OR($I201="REAL",$I201="INCURRIDO"),SUMIF(S!$O:$O,$I201&amp;$O201&amp;$Q201&amp;UPPER(TEXT(BB$4,"MMMMYYYY"))&amp;$Z201,IF($W$1="Pesos CLP",S!$AD:$AD,S!$AO:$AO)),0)</f>
        <v>0</v>
      </c>
      <c r="BC201" s="19">
        <f>IF(OR($I201="REAL",$I201="INCURRIDO"),SUMIF(S!$O:$O,$I201&amp;$O201&amp;$Q201&amp;UPPER(TEXT(BC$4,"MMMMYYYY"))&amp;$Z201,IF($W$1="Pesos CLP",S!$AD:$AD,S!$AO:$AO)),0)</f>
        <v>0</v>
      </c>
      <c r="BD201" s="19">
        <f>IF(OR($I201="REAL",$I201="INCURRIDO"),SUMIF(S!$O:$O,$I201&amp;$O201&amp;$Q201&amp;UPPER(TEXT(BD$4,"MMMMYYYY"))&amp;$Z201,IF($W$1="Pesos CLP",S!$AD:$AD,S!$AO:$AO)),0)</f>
        <v>0</v>
      </c>
      <c r="BE201" s="19">
        <f>IF(OR($I201="REAL",$I201="INCURRIDO"),SUMIF(S!$O:$O,$I201&amp;$O201&amp;$Q201&amp;UPPER(TEXT(BE$4,"MMMMYYYY"))&amp;$Z201,IF($W$1="Pesos CLP",S!$AD:$AD,S!$AO:$AO)),0)</f>
        <v>0</v>
      </c>
      <c r="BF201" s="19">
        <f>IF(OR($I201="REAL",$I201="INCURRIDO"),SUMIF(S!$O:$O,$I201&amp;$O201&amp;$Q201&amp;UPPER(TEXT(BF$4,"MMMMYYYY"))&amp;$Z201,IF($W$1="Pesos CLP",S!$AD:$AD,S!$AO:$AO)),0)</f>
        <v>0</v>
      </c>
      <c r="BG201" s="19">
        <f>IF(OR($I201="REAL",$I201="INCURRIDO"),SUMIF(S!$O:$O,$I201&amp;$O201&amp;$Q201&amp;UPPER(TEXT(BG$4,"MMMMYYYY"))&amp;$Z201,IF($W$1="Pesos CLP",S!$AD:$AD,S!$AO:$AO)),0)</f>
        <v>0</v>
      </c>
      <c r="BH201" s="19">
        <f>IF(OR($I201="REAL",$I201="INCURRIDO"),SUMIF(S!$O:$O,$I201&amp;$O201&amp;$Q201&amp;UPPER(TEXT(BH$4,"MMMMYYYY"))&amp;$Z201,IF($W$1="Pesos CLP",S!$AD:$AD,S!$AO:$AO)),0)</f>
        <v>0</v>
      </c>
      <c r="BI201" s="19">
        <f>IF(OR($I201="REAL",$I201="INCURRIDO"),SUMIF(S!$O:$O,$I201&amp;$O201&amp;$Q201&amp;UPPER(TEXT(BI$4,"MMMMYYYY"))&amp;$Z201,IF($W$1="Pesos CLP",S!$AD:$AD,S!$AO:$AO)),0)</f>
        <v>0</v>
      </c>
      <c r="BJ201" s="19">
        <f>IF(OR($I201="REAL",$I201="INCURRIDO"),SUMIF(S!$O:$O,$I201&amp;$O201&amp;$Q201&amp;UPPER(TEXT(BJ$4,"MMMMYYYY"))&amp;$Z201,IF($W$1="Pesos CLP",S!$AD:$AD,S!$AO:$AO)),0)</f>
        <v>0</v>
      </c>
      <c r="BK201" s="19">
        <f>IF(OR($I201="REAL",$I201="INCURRIDO"),SUMIF(S!$O:$O,$I201&amp;$O201&amp;$Q201&amp;UPPER(TEXT(BK$4,"MMMMYYYY"))&amp;$Z201,IF($W$1="Pesos CLP",S!$AD:$AD,S!$AO:$AO)),0)</f>
        <v>0</v>
      </c>
      <c r="BL201" s="19">
        <f>IF(OR($I201="REAL",$I201="INCURRIDO"),SUMIF(S!$O:$O,$I201&amp;$O201&amp;$Q201&amp;UPPER(TEXT(BL$4,"MMMMYYYY"))&amp;$Z201,IF($W$1="Pesos CLP",S!$AD:$AD,S!$AO:$AO)),0)</f>
        <v>0</v>
      </c>
      <c r="BM201" s="19">
        <f>IF(OR($I201="REAL",$I201="INCURRIDO"),SUMIF(S!$O:$O,$I201&amp;$O201&amp;$Q201&amp;UPPER(TEXT(BM$4,"MMMMYYYY"))&amp;$Z201,IF($W$1="Pesos CLP",S!$AD:$AD,S!$AO:$AO)),0)</f>
        <v>0</v>
      </c>
      <c r="BN201" s="19">
        <f>IF(OR($I201="REAL",$I201="INCURRIDO"),SUMIF(S!$O:$O,$I201&amp;$O201&amp;$Q201&amp;UPPER(TEXT(BN$4,"MMMMYYYY"))&amp;$Z201,IF($W$1="Pesos CLP",S!$AD:$AD,S!$AO:$AO)),0)</f>
        <v>0</v>
      </c>
      <c r="BO201" s="19">
        <f>IF(OR($I201="REAL",$I201="INCURRIDO"),SUMIF(S!$O:$O,$I201&amp;$O201&amp;$Q201&amp;UPPER(TEXT(BO$4,"MMMMYYYY"))&amp;$Z201,IF($W$1="Pesos CLP",S!$AD:$AD,S!$AO:$AO)),0)</f>
        <v>0</v>
      </c>
      <c r="BP201" s="19">
        <f>IF(OR($I201="REAL",$I201="INCURRIDO"),SUMIF(S!$O:$O,$I201&amp;$O201&amp;$Q201&amp;UPPER(TEXT(BP$4,"MMMMYYYY"))&amp;$Z201,IF($W$1="Pesos CLP",S!$AD:$AD,S!$AO:$AO)),0)</f>
        <v>0</v>
      </c>
      <c r="BQ201" s="19">
        <f>IF(OR($I201="REAL",$I201="INCURRIDO"),SUMIF(S!$O:$O,$I201&amp;$O201&amp;$Q201&amp;UPPER(TEXT(BQ$4,"MMMMYYYY"))&amp;$Z201,IF($W$1="Pesos CLP",S!$AD:$AD,S!$AO:$AO)),0)</f>
        <v>0</v>
      </c>
      <c r="BR201" s="19">
        <f>IF(OR($I201="REAL",$I201="INCURRIDO"),SUMIF(S!$O:$O,$I201&amp;$O201&amp;$Q201&amp;UPPER(TEXT(BR$4,"MMMMYYYY"))&amp;$Z201,IF($W$1="Pesos CLP",S!$AD:$AD,S!$AO:$AO)),0)</f>
        <v>0</v>
      </c>
      <c r="BS201" s="19">
        <f>IF(OR($I201="REAL",$I201="INCURRIDO"),SUMIF(S!$O:$O,$I201&amp;$O201&amp;$Q201&amp;UPPER(TEXT(BS$4,"MMMMYYYY"))&amp;$Z201,IF($W$1="Pesos CLP",S!$AD:$AD,S!$AO:$AO)),0)</f>
        <v>0</v>
      </c>
      <c r="BT201" s="19">
        <f>IF(OR($I201="REAL",$I201="INCURRIDO"),SUMIF(S!$O:$O,$I201&amp;$O201&amp;$Q201&amp;UPPER(TEXT(BT$4,"MMMMYYYY"))&amp;$Z201,IF($W$1="Pesos CLP",S!$AD:$AD,S!$AO:$AO)),0)</f>
        <v>0</v>
      </c>
      <c r="BU201" s="19">
        <f>IF(OR($I201="REAL",$I201="INCURRIDO"),SUMIF(S!$O:$O,$I201&amp;$O201&amp;$Q201&amp;UPPER(TEXT(BU$4,"MMMMYYYY"))&amp;$Z201,IF($W$1="Pesos CLP",S!$AD:$AD,S!$AO:$AO)),0)</f>
        <v>0</v>
      </c>
      <c r="BV201" s="19">
        <f>IF(OR($I201="REAL",$I201="INCURRIDO"),SUMIF(S!$O:$O,$I201&amp;$O201&amp;$Q201&amp;UPPER(TEXT(BV$4,"MMMMYYYY"))&amp;$Z201,IF($W$1="Pesos CLP",S!$AD:$AD,S!$AO:$AO)),0)</f>
        <v>0</v>
      </c>
      <c r="BW201" s="19">
        <f>IF(OR($I201="REAL",$I201="INCURRIDO"),SUMIF(S!$O:$O,$I201&amp;$O201&amp;$Q201&amp;UPPER(TEXT(BW$4,"MMMMYYYY"))&amp;$Z201,IF($W$1="Pesos CLP",S!$AD:$AD,S!$AO:$AO)),0)</f>
        <v>0</v>
      </c>
      <c r="BX201" s="19">
        <f>IF(OR($I201="REAL",$I201="INCURRIDO"),SUMIF(S!$O:$O,$I201&amp;$O201&amp;$Q201&amp;UPPER(TEXT(BX$4,"MMMMYYYY"))&amp;$Z201,IF($W$1="Pesos CLP",S!$AD:$AD,S!$AO:$AO)),0)</f>
        <v>0</v>
      </c>
      <c r="BY201" s="19">
        <f>IF(OR($I201="REAL",$I201="INCURRIDO"),SUMIF(S!$O:$O,$I201&amp;$O201&amp;$Q201&amp;UPPER(TEXT(BY$4,"MMMMYYYY"))&amp;$Z201,IF($W$1="Pesos CLP",S!$AD:$AD,S!$AO:$AO)),0)</f>
        <v>0</v>
      </c>
      <c r="BZ201" s="19">
        <f>IF(OR($I201="REAL",$I201="INCURRIDO"),SUMIF(S!$O:$O,$I201&amp;$O201&amp;$Q201&amp;UPPER(TEXT(BZ$4,"MMMMYYYY"))&amp;$Z201,IF($W$1="Pesos CLP",S!$AD:$AD,S!$AO:$AO)),0)</f>
        <v>0</v>
      </c>
      <c r="CA201" s="19">
        <f>IF(OR($I201="REAL",$I201="INCURRIDO"),SUMIF(S!$O:$O,$I201&amp;$O201&amp;$Q201&amp;UPPER(TEXT(CA$4,"MMMMYYYY"))&amp;$Z201,IF($W$1="Pesos CLP",S!$AD:$AD,S!$AO:$AO)),0)</f>
        <v>0</v>
      </c>
      <c r="CB201" s="19">
        <f>IF(OR($I201="REAL",$I201="INCURRIDO"),SUMIF(S!$O:$O,$I201&amp;$O201&amp;$Q201&amp;UPPER(TEXT(CB$4,"MMMMYYYY"))&amp;$Z201,IF($W$1="Pesos CLP",S!$AD:$AD,S!$AO:$AO)),0)</f>
        <v>0</v>
      </c>
      <c r="CC201" s="19">
        <f>IF(OR($I201="REAL",$I201="INCURRIDO"),SUMIF(S!$O:$O,$I201&amp;$O201&amp;$Q201&amp;UPPER(TEXT(CC$4,"MMMMYYYY"))&amp;$Z201,IF($W$1="Pesos CLP",S!$AD:$AD,S!$AO:$AO)),0)</f>
        <v>0</v>
      </c>
      <c r="CD201" s="19">
        <f>IF(OR($I201="REAL",$I201="INCURRIDO"),SUMIF(S!$O:$O,$I201&amp;$O201&amp;$Q201&amp;UPPER(TEXT(CD$4,"MMMMYYYY"))&amp;$Z201,IF($W$1="Pesos CLP",S!$AD:$AD,S!$AO:$AO)),0)</f>
        <v>0</v>
      </c>
      <c r="CE201" s="19">
        <f>IF(OR($I201="REAL",$I201="INCURRIDO"),SUMIF(S!$O:$O,$I201&amp;$O201&amp;$Q201&amp;UPPER(TEXT(CE$4,"MMMMYYYY"))&amp;$Z201,IF($W$1="Pesos CLP",S!$AD:$AD,S!$AO:$AO)),0)</f>
        <v>0</v>
      </c>
      <c r="CF201" s="19">
        <f>IF(OR($I201="REAL",$I201="INCURRIDO"),SUMIF(S!$O:$O,$I201&amp;$O201&amp;$Q201&amp;UPPER(TEXT(CF$4,"MMMMYYYY"))&amp;$Z201,IF($W$1="Pesos CLP",S!$AD:$AD,S!$AO:$AO)),0)</f>
        <v>0</v>
      </c>
      <c r="CG201" s="19">
        <f>IF(OR($I201="REAL",$I201="INCURRIDO"),SUMIF(S!$O:$O,$I201&amp;$O201&amp;$Q201&amp;UPPER(TEXT(CG$4,"MMMMYYYY"))&amp;$Z201,IF($W$1="Pesos CLP",S!$AD:$AD,S!$AO:$AO)),0)</f>
        <v>0</v>
      </c>
      <c r="CH201" s="19">
        <f>IF(OR($I201="REAL",$I201="INCURRIDO"),SUMIF(S!$O:$O,$I201&amp;$O201&amp;$Q201&amp;UPPER(TEXT(CH$4,"MMMMYYYY"))&amp;$Z201,IF($W$1="Pesos CLP",S!$AD:$AD,S!$AO:$AO)),0)</f>
        <v>0</v>
      </c>
      <c r="CI201" s="19">
        <f>IF(OR($I201="REAL",$I201="INCURRIDO"),SUMIF(S!$O:$O,$I201&amp;$O201&amp;$Q201&amp;UPPER(TEXT(CI$4,"MMMMYYYY"))&amp;$Z201,IF($W$1="Pesos CLP",S!$AD:$AD,S!$AO:$AO)),0)</f>
        <v>0</v>
      </c>
      <c r="CJ201" s="19">
        <f>IF(OR($I201="REAL",$I201="INCURRIDO"),SUMIF(S!$O:$O,$I201&amp;$O201&amp;$Q201&amp;UPPER(TEXT(CJ$4,"MMMMYYYY"))&amp;$Z201,IF($W$1="Pesos CLP",S!$AD:$AD,S!$AO:$AO)),0)</f>
        <v>0</v>
      </c>
      <c r="CK201" s="378">
        <f t="shared" si="178"/>
        <v>0</v>
      </c>
      <c r="CL201" s="378">
        <f t="shared" si="178"/>
        <v>0</v>
      </c>
      <c r="CM201" s="378">
        <f t="shared" si="178"/>
        <v>0</v>
      </c>
      <c r="CN201" s="378">
        <f t="shared" si="178"/>
        <v>0</v>
      </c>
      <c r="CO201" s="378">
        <f t="shared" si="178"/>
        <v>0</v>
      </c>
      <c r="CP201" s="378">
        <f t="shared" si="178"/>
        <v>0</v>
      </c>
      <c r="CQ201" s="378">
        <f t="shared" si="178"/>
        <v>0</v>
      </c>
      <c r="CR201" s="378">
        <f t="shared" si="178"/>
        <v>0</v>
      </c>
      <c r="CS201" s="378">
        <f t="shared" si="179"/>
        <v>0</v>
      </c>
      <c r="CT201" s="378">
        <f t="shared" si="179"/>
        <v>0</v>
      </c>
      <c r="CU201" s="378">
        <f t="shared" si="179"/>
        <v>0</v>
      </c>
      <c r="CV201" s="378">
        <f t="shared" si="179"/>
        <v>0</v>
      </c>
      <c r="CW201" s="378">
        <f t="shared" si="179"/>
        <v>0</v>
      </c>
      <c r="CX201" s="378">
        <f t="shared" si="179"/>
        <v>0</v>
      </c>
      <c r="CY201" s="378">
        <f t="shared" si="179"/>
        <v>0</v>
      </c>
      <c r="CZ201" s="378">
        <f t="shared" si="179"/>
        <v>0</v>
      </c>
      <c r="DA201" s="378">
        <f t="shared" si="179"/>
        <v>0</v>
      </c>
      <c r="DB201" s="378">
        <f t="shared" si="179"/>
        <v>0</v>
      </c>
      <c r="DC201" s="378">
        <f t="shared" si="180"/>
        <v>0</v>
      </c>
      <c r="DD201" s="378">
        <f t="shared" si="180"/>
        <v>0</v>
      </c>
      <c r="DE201" s="378">
        <f t="shared" si="180"/>
        <v>0</v>
      </c>
      <c r="DF201" s="378">
        <f t="shared" si="180"/>
        <v>0</v>
      </c>
      <c r="DG201" s="378">
        <f t="shared" si="180"/>
        <v>0</v>
      </c>
      <c r="DH201" s="378">
        <f t="shared" si="180"/>
        <v>0</v>
      </c>
      <c r="DI201" s="378">
        <f t="shared" si="180"/>
        <v>0</v>
      </c>
      <c r="DJ201" s="378">
        <f t="shared" si="180"/>
        <v>0</v>
      </c>
      <c r="DK201" s="378">
        <f t="shared" si="180"/>
        <v>0</v>
      </c>
      <c r="DL201" s="378">
        <f t="shared" si="180"/>
        <v>0</v>
      </c>
      <c r="DM201" s="378">
        <f t="shared" si="180"/>
        <v>0</v>
      </c>
      <c r="DN201" s="378">
        <f t="shared" si="180"/>
        <v>0</v>
      </c>
      <c r="DO201" s="378">
        <f t="shared" si="180"/>
        <v>0</v>
      </c>
      <c r="DP201" s="378">
        <f t="shared" si="180"/>
        <v>0</v>
      </c>
      <c r="DQ201" s="378">
        <f t="shared" si="180"/>
        <v>0</v>
      </c>
      <c r="DR201" s="378">
        <f t="shared" si="175"/>
        <v>0</v>
      </c>
      <c r="DS201" s="378">
        <f t="shared" si="175"/>
        <v>0</v>
      </c>
      <c r="DT201" s="378">
        <f t="shared" si="175"/>
        <v>0</v>
      </c>
      <c r="DU201" s="378">
        <f t="shared" si="175"/>
        <v>0</v>
      </c>
      <c r="DV201" s="378">
        <f t="shared" si="175"/>
        <v>0</v>
      </c>
      <c r="DW201" s="378">
        <f t="shared" si="175"/>
        <v>0</v>
      </c>
      <c r="DX201" s="378">
        <f t="shared" si="175"/>
        <v>0</v>
      </c>
      <c r="DY201" s="378">
        <f t="shared" si="175"/>
        <v>0</v>
      </c>
      <c r="DZ201" s="378">
        <f t="shared" si="175"/>
        <v>0</v>
      </c>
      <c r="EA201" s="378">
        <f t="shared" si="175"/>
        <v>0</v>
      </c>
      <c r="EB201" s="378">
        <f t="shared" si="176"/>
        <v>0</v>
      </c>
      <c r="EC201" s="378">
        <f t="shared" si="176"/>
        <v>0</v>
      </c>
      <c r="ED201" s="378">
        <f t="shared" si="176"/>
        <v>0</v>
      </c>
      <c r="EE201" s="378">
        <f t="shared" si="176"/>
        <v>0</v>
      </c>
      <c r="EF201" s="378">
        <f t="shared" si="176"/>
        <v>0</v>
      </c>
      <c r="EG201" s="378">
        <f t="shared" si="176"/>
        <v>0</v>
      </c>
      <c r="EH201" s="378">
        <f t="shared" si="176"/>
        <v>0</v>
      </c>
      <c r="EI201" s="378">
        <f t="shared" si="176"/>
        <v>0</v>
      </c>
      <c r="EJ201" s="378">
        <f t="shared" si="176"/>
        <v>0</v>
      </c>
      <c r="EK201" s="378">
        <f t="shared" si="176"/>
        <v>0</v>
      </c>
      <c r="EL201" s="378">
        <f t="shared" si="177"/>
        <v>0</v>
      </c>
      <c r="EM201" s="378">
        <f t="shared" si="177"/>
        <v>0</v>
      </c>
      <c r="EN201" s="378">
        <f t="shared" si="177"/>
        <v>0</v>
      </c>
      <c r="EO201" s="378">
        <f t="shared" si="177"/>
        <v>0</v>
      </c>
      <c r="EP201" s="378">
        <f t="shared" si="177"/>
        <v>0</v>
      </c>
      <c r="EQ201" s="378">
        <f t="shared" si="177"/>
        <v>0</v>
      </c>
    </row>
    <row r="202" spans="1:147" x14ac:dyDescent="0.3">
      <c r="A202" s="368"/>
      <c r="B202" s="368"/>
      <c r="C202" s="368"/>
      <c r="D202" s="368">
        <f t="shared" si="182"/>
        <v>1.0658056259248334</v>
      </c>
      <c r="E202" s="368" t="str">
        <f>VLOOKUP(TEXT(Z202,0),'G2'!B:D,3,0)</f>
        <v>ME</v>
      </c>
      <c r="F202" s="816">
        <f t="shared" si="181"/>
        <v>0</v>
      </c>
      <c r="G202" s="755">
        <f t="shared" si="183"/>
        <v>0</v>
      </c>
      <c r="H202" s="756" t="s">
        <v>1190</v>
      </c>
      <c r="I202" s="370" t="s">
        <v>93</v>
      </c>
      <c r="J202" s="370" t="s">
        <v>22</v>
      </c>
      <c r="K202" s="368">
        <v>510615</v>
      </c>
      <c r="L202" s="368" t="s">
        <v>619</v>
      </c>
      <c r="M202" s="369"/>
      <c r="N202" s="370" t="s">
        <v>987</v>
      </c>
      <c r="O202" s="370" t="s">
        <v>638</v>
      </c>
      <c r="P202" s="643" t="s">
        <v>1167</v>
      </c>
      <c r="Q202" s="370" t="s">
        <v>695</v>
      </c>
      <c r="R202" s="370" t="s">
        <v>632</v>
      </c>
      <c r="S202" s="371">
        <v>25</v>
      </c>
      <c r="T202" s="677">
        <v>46174</v>
      </c>
      <c r="U202" s="677">
        <v>46198</v>
      </c>
      <c r="V202" s="373">
        <v>1</v>
      </c>
      <c r="W202" s="374">
        <v>218044.64656295427</v>
      </c>
      <c r="X202" s="17" cm="1">
        <f t="array" ref="X202">+IF($W$1="Pesos CLP",W202,W202/TC)*MB_24A25</f>
        <v>248.60830321093857</v>
      </c>
      <c r="Y202" s="18">
        <f t="shared" si="166"/>
        <v>6215.2075802734644</v>
      </c>
      <c r="Z202">
        <v>91243530</v>
      </c>
      <c r="AA202" s="19">
        <f>IF(OR($I202="REAL",$I202="INCURRIDO"),SUMIF(S!$O:$O,$I202&amp;$O202&amp;$Q202&amp;UPPER(TEXT(AA$4,"MMMMYYYY"))&amp;$Z202,IF($W$1="Pesos CLP",S!$AD:$AD,S!$AO:$AO)),0)</f>
        <v>0</v>
      </c>
      <c r="AB202" s="19">
        <f>IF(OR($I202="REAL",$I202="INCURRIDO"),SUMIF(S!$O:$O,$I202&amp;$O202&amp;$Q202&amp;UPPER(TEXT(AB$4,"MMMMYYYY"))&amp;$Z202,IF($W$1="Pesos CLP",S!$AD:$AD,S!$AO:$AO)),0)</f>
        <v>0</v>
      </c>
      <c r="AC202" s="19">
        <f>IF(OR($I202="REAL",$I202="INCURRIDO"),SUMIF(S!$O:$O,$I202&amp;$O202&amp;$Q202&amp;UPPER(TEXT(AC$4,"MMMMYYYY"))&amp;$Z202,IF($W$1="Pesos CLP",S!$AD:$AD,S!$AO:$AO)),0)</f>
        <v>0</v>
      </c>
      <c r="AD202" s="19">
        <f>IF(OR($I202="REAL",$I202="INCURRIDO"),SUMIF(S!$O:$O,$I202&amp;$O202&amp;$Q202&amp;UPPER(TEXT(AD$4,"MMMMYYYY"))&amp;$Z202,IF($W$1="Pesos CLP",S!$AD:$AD,S!$AO:$AO)),0)</f>
        <v>0</v>
      </c>
      <c r="AE202" s="19">
        <f>IF(OR($I202="REAL",$I202="INCURRIDO"),SUMIF(S!$O:$O,$I202&amp;$O202&amp;$Q202&amp;UPPER(TEXT(AE$4,"MMMMYYYY"))&amp;$Z202,IF($W$1="Pesos CLP",S!$AD:$AD,S!$AO:$AO)),0)</f>
        <v>0</v>
      </c>
      <c r="AF202" s="19">
        <f>IF(OR($I202="REAL",$I202="INCURRIDO"),SUMIF(S!$O:$O,$I202&amp;$O202&amp;$Q202&amp;UPPER(TEXT(AF$4,"MMMMYYYY"))&amp;$Z202,IF($W$1="Pesos CLP",S!$AD:$AD,S!$AO:$AO)),0)</f>
        <v>0</v>
      </c>
      <c r="AG202" s="19">
        <f>IF(OR($I202="REAL",$I202="INCURRIDO"),SUMIF(S!$O:$O,$I202&amp;$O202&amp;$Q202&amp;UPPER(TEXT(AG$4,"MMMMYYYY"))&amp;$Z202,IF($W$1="Pesos CLP",S!$AD:$AD,S!$AO:$AO)),0)</f>
        <v>0</v>
      </c>
      <c r="AH202" s="19">
        <f>IF(OR($I202="REAL",$I202="INCURRIDO"),SUMIF(S!$O:$O,$I202&amp;$O202&amp;$Q202&amp;UPPER(TEXT(AH$4,"MMMMYYYY"))&amp;$Z202,IF($W$1="Pesos CLP",S!$AD:$AD,S!$AO:$AO)),0)</f>
        <v>0</v>
      </c>
      <c r="AI202" s="19">
        <f>IF(OR($I202="REAL",$I202="INCURRIDO"),SUMIF(S!$O:$O,$I202&amp;$O202&amp;$Q202&amp;UPPER(TEXT(AI$4,"MMMMYYYY"))&amp;$Z202,IF($W$1="Pesos CLP",S!$AD:$AD,S!$AO:$AO)),0)</f>
        <v>0</v>
      </c>
      <c r="AJ202" s="19">
        <f>IF(OR($I202="REAL",$I202="INCURRIDO"),SUMIF(S!$O:$O,$I202&amp;$O202&amp;$Q202&amp;UPPER(TEXT(AJ$4,"MMMMYYYY"))&amp;$Z202,IF($W$1="Pesos CLP",S!$AD:$AD,S!$AO:$AO)),0)</f>
        <v>0</v>
      </c>
      <c r="AK202" s="19">
        <f>IF(OR($I202="REAL",$I202="INCURRIDO"),SUMIF(S!$O:$O,$I202&amp;$O202&amp;$Q202&amp;UPPER(TEXT(AK$4,"MMMMYYYY"))&amp;$Z202,IF($W$1="Pesos CLP",S!$AD:$AD,S!$AO:$AO)),0)</f>
        <v>0</v>
      </c>
      <c r="AL202" s="19">
        <f>IF(OR($I202="REAL",$I202="INCURRIDO"),SUMIF(S!$O:$O,$I202&amp;$O202&amp;$Q202&amp;UPPER(TEXT(AL$4,"MMMMYYYY"))&amp;$Z202,IF($W$1="Pesos CLP",S!$AD:$AD,S!$AO:$AO)),0)</f>
        <v>0</v>
      </c>
      <c r="AM202" s="19">
        <f>IF(OR($I202="REAL",$I202="INCURRIDO"),SUMIF(S!$O:$O,$I202&amp;$O202&amp;$Q202&amp;UPPER(TEXT(AM$4,"MMMMYYYY"))&amp;$Z202,IF($W$1="Pesos CLP",S!$AD:$AD,S!$AO:$AO)),0)</f>
        <v>0</v>
      </c>
      <c r="AN202" s="19">
        <f>IF(OR($I202="REAL",$I202="INCURRIDO"),SUMIF(S!$O:$O,$I202&amp;$O202&amp;$Q202&amp;UPPER(TEXT(AN$4,"MMMMYYYY"))&amp;$Z202,IF($W$1="Pesos CLP",S!$AD:$AD,S!$AO:$AO)),0)</f>
        <v>0</v>
      </c>
      <c r="AO202" s="19">
        <f>IF(OR($I202="REAL",$I202="INCURRIDO"),SUMIF(S!$O:$O,$I202&amp;$O202&amp;$Q202&amp;UPPER(TEXT(AO$4,"MMMMYYYY"))&amp;$Z202,IF($W$1="Pesos CLP",S!$AD:$AD,S!$AO:$AO)),0)</f>
        <v>0</v>
      </c>
      <c r="AP202" s="19">
        <f>IF(OR($I202="REAL",$I202="INCURRIDO"),SUMIF(S!$O:$O,$I202&amp;$O202&amp;$Q202&amp;UPPER(TEXT(AP$4,"MMMMYYYY"))&amp;$Z202,IF($W$1="Pesos CLP",S!$AD:$AD,S!$AO:$AO)),0)</f>
        <v>0</v>
      </c>
      <c r="AQ202" s="19">
        <f>IF(OR($I202="REAL",$I202="INCURRIDO"),SUMIF(S!$O:$O,$I202&amp;$O202&amp;$Q202&amp;UPPER(TEXT(AQ$4,"MMMMYYYY"))&amp;$Z202,IF($W$1="Pesos CLP",S!$AD:$AD,S!$AO:$AO)),0)</f>
        <v>0</v>
      </c>
      <c r="AR202" s="19">
        <f>IF(OR($I202="REAL",$I202="INCURRIDO"),SUMIF(S!$O:$O,$I202&amp;$O202&amp;$Q202&amp;UPPER(TEXT(AR$4,"MMMMYYYY"))&amp;$Z202,IF($W$1="Pesos CLP",S!$AD:$AD,S!$AO:$AO)),0)</f>
        <v>0</v>
      </c>
      <c r="AS202" s="19">
        <f>IF(OR($I202="REAL",$I202="INCURRIDO"),SUMIF(S!$O:$O,$I202&amp;$O202&amp;$Q202&amp;UPPER(TEXT(AS$4,"MMMMYYYY"))&amp;$Z202,IF($W$1="Pesos CLP",S!$AD:$AD,S!$AO:$AO)),0)</f>
        <v>0</v>
      </c>
      <c r="AT202" s="19">
        <f>IF(OR($I202="REAL",$I202="INCURRIDO"),SUMIF(S!$O:$O,$I202&amp;$O202&amp;$Q202&amp;UPPER(TEXT(AT$4,"MMMMYYYY"))&amp;$Z202,IF($W$1="Pesos CLP",S!$AD:$AD,S!$AO:$AO)),0)</f>
        <v>0</v>
      </c>
      <c r="AU202" s="19">
        <f>IF(OR($I202="REAL",$I202="INCURRIDO"),SUMIF(S!$O:$O,$I202&amp;$O202&amp;$Q202&amp;UPPER(TEXT(AU$4,"MMMMYYYY"))&amp;$Z202,IF($W$1="Pesos CLP",S!$AD:$AD,S!$AO:$AO)),0)</f>
        <v>0</v>
      </c>
      <c r="AV202" s="19">
        <f>IF(OR($I202="REAL",$I202="INCURRIDO"),SUMIF(S!$O:$O,$I202&amp;$O202&amp;$Q202&amp;UPPER(TEXT(AV$4,"MMMMYYYY"))&amp;$Z202,IF($W$1="Pesos CLP",S!$AD:$AD,S!$AO:$AO)),0)</f>
        <v>0</v>
      </c>
      <c r="AW202" s="19">
        <f>IF(OR($I202="REAL",$I202="INCURRIDO"),SUMIF(S!$O:$O,$I202&amp;$O202&amp;$Q202&amp;UPPER(TEXT(AW$4,"MMMMYYYY"))&amp;$Z202,IF($W$1="Pesos CLP",S!$AD:$AD,S!$AO:$AO)),0)</f>
        <v>0</v>
      </c>
      <c r="AX202" s="19">
        <f>IF(OR($I202="REAL",$I202="INCURRIDO"),SUMIF(S!$O:$O,$I202&amp;$O202&amp;$Q202&amp;UPPER(TEXT(AX$4,"MMMMYYYY"))&amp;$Z202,IF($W$1="Pesos CLP",S!$AD:$AD,S!$AO:$AO)),0)</f>
        <v>0</v>
      </c>
      <c r="AY202" s="19">
        <f>IF(OR($I202="REAL",$I202="INCURRIDO"),SUMIF(S!$O:$O,$I202&amp;$O202&amp;$Q202&amp;UPPER(TEXT(AY$4,"MMMMYYYY"))&amp;$Z202,IF($W$1="Pesos CLP",S!$AD:$AD,S!$AO:$AO)),0)</f>
        <v>0</v>
      </c>
      <c r="AZ202" s="19">
        <f>IF(OR($I202="REAL",$I202="INCURRIDO"),SUMIF(S!$O:$O,$I202&amp;$O202&amp;$Q202&amp;UPPER(TEXT(AZ$4,"MMMMYYYY"))&amp;$Z202,IF($W$1="Pesos CLP",S!$AD:$AD,S!$AO:$AO)),0)</f>
        <v>0</v>
      </c>
      <c r="BA202" s="19">
        <f>IF(OR($I202="REAL",$I202="INCURRIDO"),SUMIF(S!$O:$O,$I202&amp;$O202&amp;$Q202&amp;UPPER(TEXT(BA$4,"MMMMYYYY"))&amp;$Z202,IF($W$1="Pesos CLP",S!$AD:$AD,S!$AO:$AO)),0)</f>
        <v>0</v>
      </c>
      <c r="BB202" s="19">
        <f>IF(OR($I202="REAL",$I202="INCURRIDO"),SUMIF(S!$O:$O,$I202&amp;$O202&amp;$Q202&amp;UPPER(TEXT(BB$4,"MMMMYYYY"))&amp;$Z202,IF($W$1="Pesos CLP",S!$AD:$AD,S!$AO:$AO)),0)</f>
        <v>0</v>
      </c>
      <c r="BC202" s="19">
        <f>IF(OR($I202="REAL",$I202="INCURRIDO"),SUMIF(S!$O:$O,$I202&amp;$O202&amp;$Q202&amp;UPPER(TEXT(BC$4,"MMMMYYYY"))&amp;$Z202,IF($W$1="Pesos CLP",S!$AD:$AD,S!$AO:$AO)),0)</f>
        <v>0</v>
      </c>
      <c r="BD202" s="19">
        <f>IF(OR($I202="REAL",$I202="INCURRIDO"),SUMIF(S!$O:$O,$I202&amp;$O202&amp;$Q202&amp;UPPER(TEXT(BD$4,"MMMMYYYY"))&amp;$Z202,IF($W$1="Pesos CLP",S!$AD:$AD,S!$AO:$AO)),0)</f>
        <v>0</v>
      </c>
      <c r="BE202" s="19">
        <f>IF(OR($I202="REAL",$I202="INCURRIDO"),SUMIF(S!$O:$O,$I202&amp;$O202&amp;$Q202&amp;UPPER(TEXT(BE$4,"MMMMYYYY"))&amp;$Z202,IF($W$1="Pesos CLP",S!$AD:$AD,S!$AO:$AO)),0)</f>
        <v>0</v>
      </c>
      <c r="BF202" s="19">
        <f>IF(OR($I202="REAL",$I202="INCURRIDO"),SUMIF(S!$O:$O,$I202&amp;$O202&amp;$Q202&amp;UPPER(TEXT(BF$4,"MMMMYYYY"))&amp;$Z202,IF($W$1="Pesos CLP",S!$AD:$AD,S!$AO:$AO)),0)</f>
        <v>0</v>
      </c>
      <c r="BG202" s="19">
        <f>IF(OR($I202="REAL",$I202="INCURRIDO"),SUMIF(S!$O:$O,$I202&amp;$O202&amp;$Q202&amp;UPPER(TEXT(BG$4,"MMMMYYYY"))&amp;$Z202,IF($W$1="Pesos CLP",S!$AD:$AD,S!$AO:$AO)),0)</f>
        <v>0</v>
      </c>
      <c r="BH202" s="19">
        <f>IF(OR($I202="REAL",$I202="INCURRIDO"),SUMIF(S!$O:$O,$I202&amp;$O202&amp;$Q202&amp;UPPER(TEXT(BH$4,"MMMMYYYY"))&amp;$Z202,IF($W$1="Pesos CLP",S!$AD:$AD,S!$AO:$AO)),0)</f>
        <v>0</v>
      </c>
      <c r="BI202" s="19">
        <f>IF(OR($I202="REAL",$I202="INCURRIDO"),SUMIF(S!$O:$O,$I202&amp;$O202&amp;$Q202&amp;UPPER(TEXT(BI$4,"MMMMYYYY"))&amp;$Z202,IF($W$1="Pesos CLP",S!$AD:$AD,S!$AO:$AO)),0)</f>
        <v>0</v>
      </c>
      <c r="BJ202" s="19">
        <f>IF(OR($I202="REAL",$I202="INCURRIDO"),SUMIF(S!$O:$O,$I202&amp;$O202&amp;$Q202&amp;UPPER(TEXT(BJ$4,"MMMMYYYY"))&amp;$Z202,IF($W$1="Pesos CLP",S!$AD:$AD,S!$AO:$AO)),0)</f>
        <v>0</v>
      </c>
      <c r="BK202" s="19">
        <f>IF(OR($I202="REAL",$I202="INCURRIDO"),SUMIF(S!$O:$O,$I202&amp;$O202&amp;$Q202&amp;UPPER(TEXT(BK$4,"MMMMYYYY"))&amp;$Z202,IF($W$1="Pesos CLP",S!$AD:$AD,S!$AO:$AO)),0)</f>
        <v>0</v>
      </c>
      <c r="BL202" s="19">
        <f>IF(OR($I202="REAL",$I202="INCURRIDO"),SUMIF(S!$O:$O,$I202&amp;$O202&amp;$Q202&amp;UPPER(TEXT(BL$4,"MMMMYYYY"))&amp;$Z202,IF($W$1="Pesos CLP",S!$AD:$AD,S!$AO:$AO)),0)</f>
        <v>0</v>
      </c>
      <c r="BM202" s="19">
        <f>IF(OR($I202="REAL",$I202="INCURRIDO"),SUMIF(S!$O:$O,$I202&amp;$O202&amp;$Q202&amp;UPPER(TEXT(BM$4,"MMMMYYYY"))&amp;$Z202,IF($W$1="Pesos CLP",S!$AD:$AD,S!$AO:$AO)),0)</f>
        <v>0</v>
      </c>
      <c r="BN202" s="19">
        <f>IF(OR($I202="REAL",$I202="INCURRIDO"),SUMIF(S!$O:$O,$I202&amp;$O202&amp;$Q202&amp;UPPER(TEXT(BN$4,"MMMMYYYY"))&amp;$Z202,IF($W$1="Pesos CLP",S!$AD:$AD,S!$AO:$AO)),0)</f>
        <v>0</v>
      </c>
      <c r="BO202" s="19">
        <f>IF(OR($I202="REAL",$I202="INCURRIDO"),SUMIF(S!$O:$O,$I202&amp;$O202&amp;$Q202&amp;UPPER(TEXT(BO$4,"MMMMYYYY"))&amp;$Z202,IF($W$1="Pesos CLP",S!$AD:$AD,S!$AO:$AO)),0)</f>
        <v>0</v>
      </c>
      <c r="BP202" s="19">
        <f>IF(OR($I202="REAL",$I202="INCURRIDO"),SUMIF(S!$O:$O,$I202&amp;$O202&amp;$Q202&amp;UPPER(TEXT(BP$4,"MMMMYYYY"))&amp;$Z202,IF($W$1="Pesos CLP",S!$AD:$AD,S!$AO:$AO)),0)</f>
        <v>0</v>
      </c>
      <c r="BQ202" s="19">
        <f>IF(OR($I202="REAL",$I202="INCURRIDO"),SUMIF(S!$O:$O,$I202&amp;$O202&amp;$Q202&amp;UPPER(TEXT(BQ$4,"MMMMYYYY"))&amp;$Z202,IF($W$1="Pesos CLP",S!$AD:$AD,S!$AO:$AO)),0)</f>
        <v>0</v>
      </c>
      <c r="BR202" s="19">
        <f>IF(OR($I202="REAL",$I202="INCURRIDO"),SUMIF(S!$O:$O,$I202&amp;$O202&amp;$Q202&amp;UPPER(TEXT(BR$4,"MMMMYYYY"))&amp;$Z202,IF($W$1="Pesos CLP",S!$AD:$AD,S!$AO:$AO)),0)</f>
        <v>0</v>
      </c>
      <c r="BS202" s="19">
        <f>IF(OR($I202="REAL",$I202="INCURRIDO"),SUMIF(S!$O:$O,$I202&amp;$O202&amp;$Q202&amp;UPPER(TEXT(BS$4,"MMMMYYYY"))&amp;$Z202,IF($W$1="Pesos CLP",S!$AD:$AD,S!$AO:$AO)),0)</f>
        <v>0</v>
      </c>
      <c r="BT202" s="19">
        <f>IF(OR($I202="REAL",$I202="INCURRIDO"),SUMIF(S!$O:$O,$I202&amp;$O202&amp;$Q202&amp;UPPER(TEXT(BT$4,"MMMMYYYY"))&amp;$Z202,IF($W$1="Pesos CLP",S!$AD:$AD,S!$AO:$AO)),0)</f>
        <v>0</v>
      </c>
      <c r="BU202" s="19">
        <f>IF(OR($I202="REAL",$I202="INCURRIDO"),SUMIF(S!$O:$O,$I202&amp;$O202&amp;$Q202&amp;UPPER(TEXT(BU$4,"MMMMYYYY"))&amp;$Z202,IF($W$1="Pesos CLP",S!$AD:$AD,S!$AO:$AO)),0)</f>
        <v>0</v>
      </c>
      <c r="BV202" s="19">
        <f>IF(OR($I202="REAL",$I202="INCURRIDO"),SUMIF(S!$O:$O,$I202&amp;$O202&amp;$Q202&amp;UPPER(TEXT(BV$4,"MMMMYYYY"))&amp;$Z202,IF($W$1="Pesos CLP",S!$AD:$AD,S!$AO:$AO)),0)</f>
        <v>0</v>
      </c>
      <c r="BW202" s="19">
        <f>IF(OR($I202="REAL",$I202="INCURRIDO"),SUMIF(S!$O:$O,$I202&amp;$O202&amp;$Q202&amp;UPPER(TEXT(BW$4,"MMMMYYYY"))&amp;$Z202,IF($W$1="Pesos CLP",S!$AD:$AD,S!$AO:$AO)),0)</f>
        <v>0</v>
      </c>
      <c r="BX202" s="19">
        <f>IF(OR($I202="REAL",$I202="INCURRIDO"),SUMIF(S!$O:$O,$I202&amp;$O202&amp;$Q202&amp;UPPER(TEXT(BX$4,"MMMMYYYY"))&amp;$Z202,IF($W$1="Pesos CLP",S!$AD:$AD,S!$AO:$AO)),0)</f>
        <v>0</v>
      </c>
      <c r="BY202" s="19">
        <f>IF(OR($I202="REAL",$I202="INCURRIDO"),SUMIF(S!$O:$O,$I202&amp;$O202&amp;$Q202&amp;UPPER(TEXT(BY$4,"MMMMYYYY"))&amp;$Z202,IF($W$1="Pesos CLP",S!$AD:$AD,S!$AO:$AO)),0)</f>
        <v>0</v>
      </c>
      <c r="BZ202" s="19">
        <f>IF(OR($I202="REAL",$I202="INCURRIDO"),SUMIF(S!$O:$O,$I202&amp;$O202&amp;$Q202&amp;UPPER(TEXT(BZ$4,"MMMMYYYY"))&amp;$Z202,IF($W$1="Pesos CLP",S!$AD:$AD,S!$AO:$AO)),0)</f>
        <v>0</v>
      </c>
      <c r="CA202" s="19">
        <f>IF(OR($I202="REAL",$I202="INCURRIDO"),SUMIF(S!$O:$O,$I202&amp;$O202&amp;$Q202&amp;UPPER(TEXT(CA$4,"MMMMYYYY"))&amp;$Z202,IF($W$1="Pesos CLP",S!$AD:$AD,S!$AO:$AO)),0)</f>
        <v>0</v>
      </c>
      <c r="CB202" s="19">
        <f>IF(OR($I202="REAL",$I202="INCURRIDO"),SUMIF(S!$O:$O,$I202&amp;$O202&amp;$Q202&amp;UPPER(TEXT(CB$4,"MMMMYYYY"))&amp;$Z202,IF($W$1="Pesos CLP",S!$AD:$AD,S!$AO:$AO)),0)</f>
        <v>0</v>
      </c>
      <c r="CC202" s="19">
        <f>IF(OR($I202="REAL",$I202="INCURRIDO"),SUMIF(S!$O:$O,$I202&amp;$O202&amp;$Q202&amp;UPPER(TEXT(CC$4,"MMMMYYYY"))&amp;$Z202,IF($W$1="Pesos CLP",S!$AD:$AD,S!$AO:$AO)),0)</f>
        <v>0</v>
      </c>
      <c r="CD202" s="19">
        <f>IF(OR($I202="REAL",$I202="INCURRIDO"),SUMIF(S!$O:$O,$I202&amp;$O202&amp;$Q202&amp;UPPER(TEXT(CD$4,"MMMMYYYY"))&amp;$Z202,IF($W$1="Pesos CLP",S!$AD:$AD,S!$AO:$AO)),0)</f>
        <v>0</v>
      </c>
      <c r="CE202" s="19">
        <f>IF(OR($I202="REAL",$I202="INCURRIDO"),SUMIF(S!$O:$O,$I202&amp;$O202&amp;$Q202&amp;UPPER(TEXT(CE$4,"MMMMYYYY"))&amp;$Z202,IF($W$1="Pesos CLP",S!$AD:$AD,S!$AO:$AO)),0)</f>
        <v>0</v>
      </c>
      <c r="CF202" s="19">
        <f>IF(OR($I202="REAL",$I202="INCURRIDO"),SUMIF(S!$O:$O,$I202&amp;$O202&amp;$Q202&amp;UPPER(TEXT(CF$4,"MMMMYYYY"))&amp;$Z202,IF($W$1="Pesos CLP",S!$AD:$AD,S!$AO:$AO)),0)</f>
        <v>0</v>
      </c>
      <c r="CG202" s="19">
        <f>IF(OR($I202="REAL",$I202="INCURRIDO"),SUMIF(S!$O:$O,$I202&amp;$O202&amp;$Q202&amp;UPPER(TEXT(CG$4,"MMMMYYYY"))&amp;$Z202,IF($W$1="Pesos CLP",S!$AD:$AD,S!$AO:$AO)),0)</f>
        <v>0</v>
      </c>
      <c r="CH202" s="19">
        <f>IF(OR($I202="REAL",$I202="INCURRIDO"),SUMIF(S!$O:$O,$I202&amp;$O202&amp;$Q202&amp;UPPER(TEXT(CH$4,"MMMMYYYY"))&amp;$Z202,IF($W$1="Pesos CLP",S!$AD:$AD,S!$AO:$AO)),0)</f>
        <v>0</v>
      </c>
      <c r="CI202" s="19">
        <f>IF(OR($I202="REAL",$I202="INCURRIDO"),SUMIF(S!$O:$O,$I202&amp;$O202&amp;$Q202&amp;UPPER(TEXT(CI$4,"MMMMYYYY"))&amp;$Z202,IF($W$1="Pesos CLP",S!$AD:$AD,S!$AO:$AO)),0)</f>
        <v>0</v>
      </c>
      <c r="CJ202" s="19">
        <f>IF(OR($I202="REAL",$I202="INCURRIDO"),SUMIF(S!$O:$O,$I202&amp;$O202&amp;$Q202&amp;UPPER(TEXT(CJ$4,"MMMMYYYY"))&amp;$Z202,IF($W$1="Pesos CLP",S!$AD:$AD,S!$AO:$AO)),0)</f>
        <v>0</v>
      </c>
      <c r="CK202" s="378">
        <f t="shared" si="178"/>
        <v>0</v>
      </c>
      <c r="CL202" s="378">
        <f t="shared" si="178"/>
        <v>0</v>
      </c>
      <c r="CM202" s="378">
        <f t="shared" si="178"/>
        <v>0</v>
      </c>
      <c r="CN202" s="378">
        <f t="shared" si="178"/>
        <v>0</v>
      </c>
      <c r="CO202" s="378">
        <f t="shared" si="178"/>
        <v>6215.2075802734644</v>
      </c>
      <c r="CP202" s="378">
        <f t="shared" si="178"/>
        <v>0</v>
      </c>
      <c r="CQ202" s="378">
        <f t="shared" si="178"/>
        <v>0</v>
      </c>
      <c r="CR202" s="378">
        <f t="shared" si="178"/>
        <v>0</v>
      </c>
      <c r="CS202" s="378">
        <f t="shared" si="179"/>
        <v>0</v>
      </c>
      <c r="CT202" s="378">
        <f t="shared" si="179"/>
        <v>0</v>
      </c>
      <c r="CU202" s="378">
        <f t="shared" si="179"/>
        <v>0</v>
      </c>
      <c r="CV202" s="378">
        <f t="shared" si="179"/>
        <v>0</v>
      </c>
      <c r="CW202" s="378">
        <f t="shared" si="179"/>
        <v>0</v>
      </c>
      <c r="CX202" s="378">
        <f t="shared" si="179"/>
        <v>0</v>
      </c>
      <c r="CY202" s="378">
        <f t="shared" si="179"/>
        <v>0</v>
      </c>
      <c r="CZ202" s="378">
        <f t="shared" si="179"/>
        <v>0</v>
      </c>
      <c r="DA202" s="378">
        <f t="shared" si="179"/>
        <v>0</v>
      </c>
      <c r="DB202" s="378">
        <f t="shared" si="179"/>
        <v>0</v>
      </c>
      <c r="DC202" s="378">
        <f t="shared" si="180"/>
        <v>0</v>
      </c>
      <c r="DD202" s="378">
        <f t="shared" si="180"/>
        <v>0</v>
      </c>
      <c r="DE202" s="378">
        <f t="shared" si="180"/>
        <v>0</v>
      </c>
      <c r="DF202" s="378">
        <f t="shared" si="180"/>
        <v>0</v>
      </c>
      <c r="DG202" s="378">
        <f t="shared" si="180"/>
        <v>0</v>
      </c>
      <c r="DH202" s="378">
        <f t="shared" si="180"/>
        <v>0</v>
      </c>
      <c r="DI202" s="378">
        <f t="shared" si="180"/>
        <v>0</v>
      </c>
      <c r="DJ202" s="378">
        <f t="shared" si="180"/>
        <v>0</v>
      </c>
      <c r="DK202" s="378">
        <f t="shared" si="180"/>
        <v>0</v>
      </c>
      <c r="DL202" s="378">
        <f t="shared" si="180"/>
        <v>0</v>
      </c>
      <c r="DM202" s="378">
        <f t="shared" si="180"/>
        <v>0</v>
      </c>
      <c r="DN202" s="378">
        <f t="shared" si="180"/>
        <v>0</v>
      </c>
      <c r="DO202" s="378">
        <f t="shared" si="180"/>
        <v>0</v>
      </c>
      <c r="DP202" s="378">
        <f t="shared" si="180"/>
        <v>0</v>
      </c>
      <c r="DQ202" s="378">
        <f t="shared" si="180"/>
        <v>0</v>
      </c>
      <c r="DR202" s="378">
        <f t="shared" si="175"/>
        <v>0</v>
      </c>
      <c r="DS202" s="378">
        <f t="shared" si="175"/>
        <v>0</v>
      </c>
      <c r="DT202" s="378">
        <f t="shared" si="175"/>
        <v>0</v>
      </c>
      <c r="DU202" s="378">
        <f t="shared" si="175"/>
        <v>0</v>
      </c>
      <c r="DV202" s="378">
        <f t="shared" si="175"/>
        <v>0</v>
      </c>
      <c r="DW202" s="378">
        <f t="shared" si="175"/>
        <v>0</v>
      </c>
      <c r="DX202" s="378">
        <f t="shared" si="175"/>
        <v>0</v>
      </c>
      <c r="DY202" s="378">
        <f t="shared" si="175"/>
        <v>0</v>
      </c>
      <c r="DZ202" s="378">
        <f t="shared" si="175"/>
        <v>0</v>
      </c>
      <c r="EA202" s="378">
        <f t="shared" si="175"/>
        <v>0</v>
      </c>
      <c r="EB202" s="378">
        <f t="shared" si="176"/>
        <v>0</v>
      </c>
      <c r="EC202" s="378">
        <f t="shared" si="176"/>
        <v>0</v>
      </c>
      <c r="ED202" s="378">
        <f t="shared" si="176"/>
        <v>0</v>
      </c>
      <c r="EE202" s="378">
        <f t="shared" si="176"/>
        <v>0</v>
      </c>
      <c r="EF202" s="378">
        <f t="shared" si="176"/>
        <v>0</v>
      </c>
      <c r="EG202" s="378">
        <f t="shared" si="176"/>
        <v>0</v>
      </c>
      <c r="EH202" s="378">
        <f t="shared" si="176"/>
        <v>0</v>
      </c>
      <c r="EI202" s="378">
        <f t="shared" si="176"/>
        <v>0</v>
      </c>
      <c r="EJ202" s="378">
        <f t="shared" si="176"/>
        <v>0</v>
      </c>
      <c r="EK202" s="378">
        <f t="shared" si="176"/>
        <v>0</v>
      </c>
      <c r="EL202" s="378">
        <f t="shared" si="177"/>
        <v>0</v>
      </c>
      <c r="EM202" s="378">
        <f t="shared" si="177"/>
        <v>0</v>
      </c>
      <c r="EN202" s="378">
        <f t="shared" si="177"/>
        <v>0</v>
      </c>
      <c r="EO202" s="378">
        <f t="shared" si="177"/>
        <v>0</v>
      </c>
      <c r="EP202" s="378">
        <f t="shared" si="177"/>
        <v>0</v>
      </c>
      <c r="EQ202" s="378">
        <f t="shared" si="177"/>
        <v>0</v>
      </c>
    </row>
    <row r="203" spans="1:147" x14ac:dyDescent="0.3">
      <c r="A203" s="368"/>
      <c r="B203" s="368"/>
      <c r="C203" s="368"/>
      <c r="D203" s="368">
        <f t="shared" si="182"/>
        <v>1.0658056259248334</v>
      </c>
      <c r="E203" s="368" t="str">
        <f>VLOOKUP(TEXT(Z203,0),'G2'!B:D,3,0)</f>
        <v>ME</v>
      </c>
      <c r="F203" s="816">
        <f t="shared" si="181"/>
        <v>0</v>
      </c>
      <c r="G203" s="755">
        <f t="shared" si="183"/>
        <v>0</v>
      </c>
      <c r="H203" s="756" t="s">
        <v>1190</v>
      </c>
      <c r="I203" s="370" t="s">
        <v>93</v>
      </c>
      <c r="J203" s="370" t="s">
        <v>22</v>
      </c>
      <c r="K203" s="368">
        <v>510615</v>
      </c>
      <c r="L203" s="368" t="s">
        <v>619</v>
      </c>
      <c r="M203" s="369"/>
      <c r="N203" s="370" t="s">
        <v>988</v>
      </c>
      <c r="O203" s="370" t="s">
        <v>638</v>
      </c>
      <c r="P203" s="643" t="s">
        <v>1166</v>
      </c>
      <c r="Q203" s="370" t="s">
        <v>695</v>
      </c>
      <c r="R203" s="370" t="s">
        <v>632</v>
      </c>
      <c r="S203" s="371">
        <v>25</v>
      </c>
      <c r="T203" s="677">
        <v>46539</v>
      </c>
      <c r="U203" s="677">
        <v>46563</v>
      </c>
      <c r="V203" s="373">
        <v>1</v>
      </c>
      <c r="W203" s="374">
        <v>218044.64656295427</v>
      </c>
      <c r="X203" s="17" cm="1">
        <f t="array" ref="X203">+IF($W$1="Pesos CLP",W203,W203/TC)*MB_24A25</f>
        <v>248.60830321093857</v>
      </c>
      <c r="Y203" s="18">
        <f t="shared" si="166"/>
        <v>6215.2075802734644</v>
      </c>
      <c r="Z203">
        <v>91243530</v>
      </c>
      <c r="AA203" s="19">
        <f>IF(OR($I203="REAL",$I203="INCURRIDO"),SUMIF(S!$O:$O,$I203&amp;$O203&amp;$Q203&amp;UPPER(TEXT(AA$4,"MMMMYYYY"))&amp;$Z203,IF($W$1="Pesos CLP",S!$AD:$AD,S!$AO:$AO)),0)</f>
        <v>0</v>
      </c>
      <c r="AB203" s="19">
        <f>IF(OR($I203="REAL",$I203="INCURRIDO"),SUMIF(S!$O:$O,$I203&amp;$O203&amp;$Q203&amp;UPPER(TEXT(AB$4,"MMMMYYYY"))&amp;$Z203,IF($W$1="Pesos CLP",S!$AD:$AD,S!$AO:$AO)),0)</f>
        <v>0</v>
      </c>
      <c r="AC203" s="19">
        <f>IF(OR($I203="REAL",$I203="INCURRIDO"),SUMIF(S!$O:$O,$I203&amp;$O203&amp;$Q203&amp;UPPER(TEXT(AC$4,"MMMMYYYY"))&amp;$Z203,IF($W$1="Pesos CLP",S!$AD:$AD,S!$AO:$AO)),0)</f>
        <v>0</v>
      </c>
      <c r="AD203" s="19">
        <f>IF(OR($I203="REAL",$I203="INCURRIDO"),SUMIF(S!$O:$O,$I203&amp;$O203&amp;$Q203&amp;UPPER(TEXT(AD$4,"MMMMYYYY"))&amp;$Z203,IF($W$1="Pesos CLP",S!$AD:$AD,S!$AO:$AO)),0)</f>
        <v>0</v>
      </c>
      <c r="AE203" s="19">
        <f>IF(OR($I203="REAL",$I203="INCURRIDO"),SUMIF(S!$O:$O,$I203&amp;$O203&amp;$Q203&amp;UPPER(TEXT(AE$4,"MMMMYYYY"))&amp;$Z203,IF($W$1="Pesos CLP",S!$AD:$AD,S!$AO:$AO)),0)</f>
        <v>0</v>
      </c>
      <c r="AF203" s="19">
        <f>IF(OR($I203="REAL",$I203="INCURRIDO"),SUMIF(S!$O:$O,$I203&amp;$O203&amp;$Q203&amp;UPPER(TEXT(AF$4,"MMMMYYYY"))&amp;$Z203,IF($W$1="Pesos CLP",S!$AD:$AD,S!$AO:$AO)),0)</f>
        <v>0</v>
      </c>
      <c r="AG203" s="19">
        <f>IF(OR($I203="REAL",$I203="INCURRIDO"),SUMIF(S!$O:$O,$I203&amp;$O203&amp;$Q203&amp;UPPER(TEXT(AG$4,"MMMMYYYY"))&amp;$Z203,IF($W$1="Pesos CLP",S!$AD:$AD,S!$AO:$AO)),0)</f>
        <v>0</v>
      </c>
      <c r="AH203" s="19">
        <f>IF(OR($I203="REAL",$I203="INCURRIDO"),SUMIF(S!$O:$O,$I203&amp;$O203&amp;$Q203&amp;UPPER(TEXT(AH$4,"MMMMYYYY"))&amp;$Z203,IF($W$1="Pesos CLP",S!$AD:$AD,S!$AO:$AO)),0)</f>
        <v>0</v>
      </c>
      <c r="AI203" s="19">
        <f>IF(OR($I203="REAL",$I203="INCURRIDO"),SUMIF(S!$O:$O,$I203&amp;$O203&amp;$Q203&amp;UPPER(TEXT(AI$4,"MMMMYYYY"))&amp;$Z203,IF($W$1="Pesos CLP",S!$AD:$AD,S!$AO:$AO)),0)</f>
        <v>0</v>
      </c>
      <c r="AJ203" s="19">
        <f>IF(OR($I203="REAL",$I203="INCURRIDO"),SUMIF(S!$O:$O,$I203&amp;$O203&amp;$Q203&amp;UPPER(TEXT(AJ$4,"MMMMYYYY"))&amp;$Z203,IF($W$1="Pesos CLP",S!$AD:$AD,S!$AO:$AO)),0)</f>
        <v>0</v>
      </c>
      <c r="AK203" s="19">
        <f>IF(OR($I203="REAL",$I203="INCURRIDO"),SUMIF(S!$O:$O,$I203&amp;$O203&amp;$Q203&amp;UPPER(TEXT(AK$4,"MMMMYYYY"))&amp;$Z203,IF($W$1="Pesos CLP",S!$AD:$AD,S!$AO:$AO)),0)</f>
        <v>0</v>
      </c>
      <c r="AL203" s="19">
        <f>IF(OR($I203="REAL",$I203="INCURRIDO"),SUMIF(S!$O:$O,$I203&amp;$O203&amp;$Q203&amp;UPPER(TEXT(AL$4,"MMMMYYYY"))&amp;$Z203,IF($W$1="Pesos CLP",S!$AD:$AD,S!$AO:$AO)),0)</f>
        <v>0</v>
      </c>
      <c r="AM203" s="19">
        <f>IF(OR($I203="REAL",$I203="INCURRIDO"),SUMIF(S!$O:$O,$I203&amp;$O203&amp;$Q203&amp;UPPER(TEXT(AM$4,"MMMMYYYY"))&amp;$Z203,IF($W$1="Pesos CLP",S!$AD:$AD,S!$AO:$AO)),0)</f>
        <v>0</v>
      </c>
      <c r="AN203" s="19">
        <f>IF(OR($I203="REAL",$I203="INCURRIDO"),SUMIF(S!$O:$O,$I203&amp;$O203&amp;$Q203&amp;UPPER(TEXT(AN$4,"MMMMYYYY"))&amp;$Z203,IF($W$1="Pesos CLP",S!$AD:$AD,S!$AO:$AO)),0)</f>
        <v>0</v>
      </c>
      <c r="AO203" s="19">
        <f>IF(OR($I203="REAL",$I203="INCURRIDO"),SUMIF(S!$O:$O,$I203&amp;$O203&amp;$Q203&amp;UPPER(TEXT(AO$4,"MMMMYYYY"))&amp;$Z203,IF($W$1="Pesos CLP",S!$AD:$AD,S!$AO:$AO)),0)</f>
        <v>0</v>
      </c>
      <c r="AP203" s="19">
        <f>IF(OR($I203="REAL",$I203="INCURRIDO"),SUMIF(S!$O:$O,$I203&amp;$O203&amp;$Q203&amp;UPPER(TEXT(AP$4,"MMMMYYYY"))&amp;$Z203,IF($W$1="Pesos CLP",S!$AD:$AD,S!$AO:$AO)),0)</f>
        <v>0</v>
      </c>
      <c r="AQ203" s="19">
        <f>IF(OR($I203="REAL",$I203="INCURRIDO"),SUMIF(S!$O:$O,$I203&amp;$O203&amp;$Q203&amp;UPPER(TEXT(AQ$4,"MMMMYYYY"))&amp;$Z203,IF($W$1="Pesos CLP",S!$AD:$AD,S!$AO:$AO)),0)</f>
        <v>0</v>
      </c>
      <c r="AR203" s="19">
        <f>IF(OR($I203="REAL",$I203="INCURRIDO"),SUMIF(S!$O:$O,$I203&amp;$O203&amp;$Q203&amp;UPPER(TEXT(AR$4,"MMMMYYYY"))&amp;$Z203,IF($W$1="Pesos CLP",S!$AD:$AD,S!$AO:$AO)),0)</f>
        <v>0</v>
      </c>
      <c r="AS203" s="19">
        <f>IF(OR($I203="REAL",$I203="INCURRIDO"),SUMIF(S!$O:$O,$I203&amp;$O203&amp;$Q203&amp;UPPER(TEXT(AS$4,"MMMMYYYY"))&amp;$Z203,IF($W$1="Pesos CLP",S!$AD:$AD,S!$AO:$AO)),0)</f>
        <v>0</v>
      </c>
      <c r="AT203" s="19">
        <f>IF(OR($I203="REAL",$I203="INCURRIDO"),SUMIF(S!$O:$O,$I203&amp;$O203&amp;$Q203&amp;UPPER(TEXT(AT$4,"MMMMYYYY"))&amp;$Z203,IF($W$1="Pesos CLP",S!$AD:$AD,S!$AO:$AO)),0)</f>
        <v>0</v>
      </c>
      <c r="AU203" s="19">
        <f>IF(OR($I203="REAL",$I203="INCURRIDO"),SUMIF(S!$O:$O,$I203&amp;$O203&amp;$Q203&amp;UPPER(TEXT(AU$4,"MMMMYYYY"))&amp;$Z203,IF($W$1="Pesos CLP",S!$AD:$AD,S!$AO:$AO)),0)</f>
        <v>0</v>
      </c>
      <c r="AV203" s="19">
        <f>IF(OR($I203="REAL",$I203="INCURRIDO"),SUMIF(S!$O:$O,$I203&amp;$O203&amp;$Q203&amp;UPPER(TEXT(AV$4,"MMMMYYYY"))&amp;$Z203,IF($W$1="Pesos CLP",S!$AD:$AD,S!$AO:$AO)),0)</f>
        <v>0</v>
      </c>
      <c r="AW203" s="19">
        <f>IF(OR($I203="REAL",$I203="INCURRIDO"),SUMIF(S!$O:$O,$I203&amp;$O203&amp;$Q203&amp;UPPER(TEXT(AW$4,"MMMMYYYY"))&amp;$Z203,IF($W$1="Pesos CLP",S!$AD:$AD,S!$AO:$AO)),0)</f>
        <v>0</v>
      </c>
      <c r="AX203" s="19">
        <f>IF(OR($I203="REAL",$I203="INCURRIDO"),SUMIF(S!$O:$O,$I203&amp;$O203&amp;$Q203&amp;UPPER(TEXT(AX$4,"MMMMYYYY"))&amp;$Z203,IF($W$1="Pesos CLP",S!$AD:$AD,S!$AO:$AO)),0)</f>
        <v>0</v>
      </c>
      <c r="AY203" s="19">
        <f>IF(OR($I203="REAL",$I203="INCURRIDO"),SUMIF(S!$O:$O,$I203&amp;$O203&amp;$Q203&amp;UPPER(TEXT(AY$4,"MMMMYYYY"))&amp;$Z203,IF($W$1="Pesos CLP",S!$AD:$AD,S!$AO:$AO)),0)</f>
        <v>0</v>
      </c>
      <c r="AZ203" s="19">
        <f>IF(OR($I203="REAL",$I203="INCURRIDO"),SUMIF(S!$O:$O,$I203&amp;$O203&amp;$Q203&amp;UPPER(TEXT(AZ$4,"MMMMYYYY"))&amp;$Z203,IF($W$1="Pesos CLP",S!$AD:$AD,S!$AO:$AO)),0)</f>
        <v>0</v>
      </c>
      <c r="BA203" s="19">
        <f>IF(OR($I203="REAL",$I203="INCURRIDO"),SUMIF(S!$O:$O,$I203&amp;$O203&amp;$Q203&amp;UPPER(TEXT(BA$4,"MMMMYYYY"))&amp;$Z203,IF($W$1="Pesos CLP",S!$AD:$AD,S!$AO:$AO)),0)</f>
        <v>0</v>
      </c>
      <c r="BB203" s="19">
        <f>IF(OR($I203="REAL",$I203="INCURRIDO"),SUMIF(S!$O:$O,$I203&amp;$O203&amp;$Q203&amp;UPPER(TEXT(BB$4,"MMMMYYYY"))&amp;$Z203,IF($W$1="Pesos CLP",S!$AD:$AD,S!$AO:$AO)),0)</f>
        <v>0</v>
      </c>
      <c r="BC203" s="19">
        <f>IF(OR($I203="REAL",$I203="INCURRIDO"),SUMIF(S!$O:$O,$I203&amp;$O203&amp;$Q203&amp;UPPER(TEXT(BC$4,"MMMMYYYY"))&amp;$Z203,IF($W$1="Pesos CLP",S!$AD:$AD,S!$AO:$AO)),0)</f>
        <v>0</v>
      </c>
      <c r="BD203" s="19">
        <f>IF(OR($I203="REAL",$I203="INCURRIDO"),SUMIF(S!$O:$O,$I203&amp;$O203&amp;$Q203&amp;UPPER(TEXT(BD$4,"MMMMYYYY"))&amp;$Z203,IF($W$1="Pesos CLP",S!$AD:$AD,S!$AO:$AO)),0)</f>
        <v>0</v>
      </c>
      <c r="BE203" s="19">
        <f>IF(OR($I203="REAL",$I203="INCURRIDO"),SUMIF(S!$O:$O,$I203&amp;$O203&amp;$Q203&amp;UPPER(TEXT(BE$4,"MMMMYYYY"))&amp;$Z203,IF($W$1="Pesos CLP",S!$AD:$AD,S!$AO:$AO)),0)</f>
        <v>0</v>
      </c>
      <c r="BF203" s="19">
        <f>IF(OR($I203="REAL",$I203="INCURRIDO"),SUMIF(S!$O:$O,$I203&amp;$O203&amp;$Q203&amp;UPPER(TEXT(BF$4,"MMMMYYYY"))&amp;$Z203,IF($W$1="Pesos CLP",S!$AD:$AD,S!$AO:$AO)),0)</f>
        <v>0</v>
      </c>
      <c r="BG203" s="19">
        <f>IF(OR($I203="REAL",$I203="INCURRIDO"),SUMIF(S!$O:$O,$I203&amp;$O203&amp;$Q203&amp;UPPER(TEXT(BG$4,"MMMMYYYY"))&amp;$Z203,IF($W$1="Pesos CLP",S!$AD:$AD,S!$AO:$AO)),0)</f>
        <v>0</v>
      </c>
      <c r="BH203" s="19">
        <f>IF(OR($I203="REAL",$I203="INCURRIDO"),SUMIF(S!$O:$O,$I203&amp;$O203&amp;$Q203&amp;UPPER(TEXT(BH$4,"MMMMYYYY"))&amp;$Z203,IF($W$1="Pesos CLP",S!$AD:$AD,S!$AO:$AO)),0)</f>
        <v>0</v>
      </c>
      <c r="BI203" s="19">
        <f>IF(OR($I203="REAL",$I203="INCURRIDO"),SUMIF(S!$O:$O,$I203&amp;$O203&amp;$Q203&amp;UPPER(TEXT(BI$4,"MMMMYYYY"))&amp;$Z203,IF($W$1="Pesos CLP",S!$AD:$AD,S!$AO:$AO)),0)</f>
        <v>0</v>
      </c>
      <c r="BJ203" s="19">
        <f>IF(OR($I203="REAL",$I203="INCURRIDO"),SUMIF(S!$O:$O,$I203&amp;$O203&amp;$Q203&amp;UPPER(TEXT(BJ$4,"MMMMYYYY"))&amp;$Z203,IF($W$1="Pesos CLP",S!$AD:$AD,S!$AO:$AO)),0)</f>
        <v>0</v>
      </c>
      <c r="BK203" s="19">
        <f>IF(OR($I203="REAL",$I203="INCURRIDO"),SUMIF(S!$O:$O,$I203&amp;$O203&amp;$Q203&amp;UPPER(TEXT(BK$4,"MMMMYYYY"))&amp;$Z203,IF($W$1="Pesos CLP",S!$AD:$AD,S!$AO:$AO)),0)</f>
        <v>0</v>
      </c>
      <c r="BL203" s="19">
        <f>IF(OR($I203="REAL",$I203="INCURRIDO"),SUMIF(S!$O:$O,$I203&amp;$O203&amp;$Q203&amp;UPPER(TEXT(BL$4,"MMMMYYYY"))&amp;$Z203,IF($W$1="Pesos CLP",S!$AD:$AD,S!$AO:$AO)),0)</f>
        <v>0</v>
      </c>
      <c r="BM203" s="19">
        <f>IF(OR($I203="REAL",$I203="INCURRIDO"),SUMIF(S!$O:$O,$I203&amp;$O203&amp;$Q203&amp;UPPER(TEXT(BM$4,"MMMMYYYY"))&amp;$Z203,IF($W$1="Pesos CLP",S!$AD:$AD,S!$AO:$AO)),0)</f>
        <v>0</v>
      </c>
      <c r="BN203" s="19">
        <f>IF(OR($I203="REAL",$I203="INCURRIDO"),SUMIF(S!$O:$O,$I203&amp;$O203&amp;$Q203&amp;UPPER(TEXT(BN$4,"MMMMYYYY"))&amp;$Z203,IF($W$1="Pesos CLP",S!$AD:$AD,S!$AO:$AO)),0)</f>
        <v>0</v>
      </c>
      <c r="BO203" s="19">
        <f>IF(OR($I203="REAL",$I203="INCURRIDO"),SUMIF(S!$O:$O,$I203&amp;$O203&amp;$Q203&amp;UPPER(TEXT(BO$4,"MMMMYYYY"))&amp;$Z203,IF($W$1="Pesos CLP",S!$AD:$AD,S!$AO:$AO)),0)</f>
        <v>0</v>
      </c>
      <c r="BP203" s="19">
        <f>IF(OR($I203="REAL",$I203="INCURRIDO"),SUMIF(S!$O:$O,$I203&amp;$O203&amp;$Q203&amp;UPPER(TEXT(BP$4,"MMMMYYYY"))&amp;$Z203,IF($W$1="Pesos CLP",S!$AD:$AD,S!$AO:$AO)),0)</f>
        <v>0</v>
      </c>
      <c r="BQ203" s="19">
        <f>IF(OR($I203="REAL",$I203="INCURRIDO"),SUMIF(S!$O:$O,$I203&amp;$O203&amp;$Q203&amp;UPPER(TEXT(BQ$4,"MMMMYYYY"))&amp;$Z203,IF($W$1="Pesos CLP",S!$AD:$AD,S!$AO:$AO)),0)</f>
        <v>0</v>
      </c>
      <c r="BR203" s="19">
        <f>IF(OR($I203="REAL",$I203="INCURRIDO"),SUMIF(S!$O:$O,$I203&amp;$O203&amp;$Q203&amp;UPPER(TEXT(BR$4,"MMMMYYYY"))&amp;$Z203,IF($W$1="Pesos CLP",S!$AD:$AD,S!$AO:$AO)),0)</f>
        <v>0</v>
      </c>
      <c r="BS203" s="19">
        <f>IF(OR($I203="REAL",$I203="INCURRIDO"),SUMIF(S!$O:$O,$I203&amp;$O203&amp;$Q203&amp;UPPER(TEXT(BS$4,"MMMMYYYY"))&amp;$Z203,IF($W$1="Pesos CLP",S!$AD:$AD,S!$AO:$AO)),0)</f>
        <v>0</v>
      </c>
      <c r="BT203" s="19">
        <f>IF(OR($I203="REAL",$I203="INCURRIDO"),SUMIF(S!$O:$O,$I203&amp;$O203&amp;$Q203&amp;UPPER(TEXT(BT$4,"MMMMYYYY"))&amp;$Z203,IF($W$1="Pesos CLP",S!$AD:$AD,S!$AO:$AO)),0)</f>
        <v>0</v>
      </c>
      <c r="BU203" s="19">
        <f>IF(OR($I203="REAL",$I203="INCURRIDO"),SUMIF(S!$O:$O,$I203&amp;$O203&amp;$Q203&amp;UPPER(TEXT(BU$4,"MMMMYYYY"))&amp;$Z203,IF($W$1="Pesos CLP",S!$AD:$AD,S!$AO:$AO)),0)</f>
        <v>0</v>
      </c>
      <c r="BV203" s="19">
        <f>IF(OR($I203="REAL",$I203="INCURRIDO"),SUMIF(S!$O:$O,$I203&amp;$O203&amp;$Q203&amp;UPPER(TEXT(BV$4,"MMMMYYYY"))&amp;$Z203,IF($W$1="Pesos CLP",S!$AD:$AD,S!$AO:$AO)),0)</f>
        <v>0</v>
      </c>
      <c r="BW203" s="19">
        <f>IF(OR($I203="REAL",$I203="INCURRIDO"),SUMIF(S!$O:$O,$I203&amp;$O203&amp;$Q203&amp;UPPER(TEXT(BW$4,"MMMMYYYY"))&amp;$Z203,IF($W$1="Pesos CLP",S!$AD:$AD,S!$AO:$AO)),0)</f>
        <v>0</v>
      </c>
      <c r="BX203" s="19">
        <f>IF(OR($I203="REAL",$I203="INCURRIDO"),SUMIF(S!$O:$O,$I203&amp;$O203&amp;$Q203&amp;UPPER(TEXT(BX$4,"MMMMYYYY"))&amp;$Z203,IF($W$1="Pesos CLP",S!$AD:$AD,S!$AO:$AO)),0)</f>
        <v>0</v>
      </c>
      <c r="BY203" s="19">
        <f>IF(OR($I203="REAL",$I203="INCURRIDO"),SUMIF(S!$O:$O,$I203&amp;$O203&amp;$Q203&amp;UPPER(TEXT(BY$4,"MMMMYYYY"))&amp;$Z203,IF($W$1="Pesos CLP",S!$AD:$AD,S!$AO:$AO)),0)</f>
        <v>0</v>
      </c>
      <c r="BZ203" s="19">
        <f>IF(OR($I203="REAL",$I203="INCURRIDO"),SUMIF(S!$O:$O,$I203&amp;$O203&amp;$Q203&amp;UPPER(TEXT(BZ$4,"MMMMYYYY"))&amp;$Z203,IF($W$1="Pesos CLP",S!$AD:$AD,S!$AO:$AO)),0)</f>
        <v>0</v>
      </c>
      <c r="CA203" s="19">
        <f>IF(OR($I203="REAL",$I203="INCURRIDO"),SUMIF(S!$O:$O,$I203&amp;$O203&amp;$Q203&amp;UPPER(TEXT(CA$4,"MMMMYYYY"))&amp;$Z203,IF($W$1="Pesos CLP",S!$AD:$AD,S!$AO:$AO)),0)</f>
        <v>0</v>
      </c>
      <c r="CB203" s="19">
        <f>IF(OR($I203="REAL",$I203="INCURRIDO"),SUMIF(S!$O:$O,$I203&amp;$O203&amp;$Q203&amp;UPPER(TEXT(CB$4,"MMMMYYYY"))&amp;$Z203,IF($W$1="Pesos CLP",S!$AD:$AD,S!$AO:$AO)),0)</f>
        <v>0</v>
      </c>
      <c r="CC203" s="19">
        <f>IF(OR($I203="REAL",$I203="INCURRIDO"),SUMIF(S!$O:$O,$I203&amp;$O203&amp;$Q203&amp;UPPER(TEXT(CC$4,"MMMMYYYY"))&amp;$Z203,IF($W$1="Pesos CLP",S!$AD:$AD,S!$AO:$AO)),0)</f>
        <v>0</v>
      </c>
      <c r="CD203" s="19">
        <f>IF(OR($I203="REAL",$I203="INCURRIDO"),SUMIF(S!$O:$O,$I203&amp;$O203&amp;$Q203&amp;UPPER(TEXT(CD$4,"MMMMYYYY"))&amp;$Z203,IF($W$1="Pesos CLP",S!$AD:$AD,S!$AO:$AO)),0)</f>
        <v>0</v>
      </c>
      <c r="CE203" s="19">
        <f>IF(OR($I203="REAL",$I203="INCURRIDO"),SUMIF(S!$O:$O,$I203&amp;$O203&amp;$Q203&amp;UPPER(TEXT(CE$4,"MMMMYYYY"))&amp;$Z203,IF($W$1="Pesos CLP",S!$AD:$AD,S!$AO:$AO)),0)</f>
        <v>0</v>
      </c>
      <c r="CF203" s="19">
        <f>IF(OR($I203="REAL",$I203="INCURRIDO"),SUMIF(S!$O:$O,$I203&amp;$O203&amp;$Q203&amp;UPPER(TEXT(CF$4,"MMMMYYYY"))&amp;$Z203,IF($W$1="Pesos CLP",S!$AD:$AD,S!$AO:$AO)),0)</f>
        <v>0</v>
      </c>
      <c r="CG203" s="19">
        <f>IF(OR($I203="REAL",$I203="INCURRIDO"),SUMIF(S!$O:$O,$I203&amp;$O203&amp;$Q203&amp;UPPER(TEXT(CG$4,"MMMMYYYY"))&amp;$Z203,IF($W$1="Pesos CLP",S!$AD:$AD,S!$AO:$AO)),0)</f>
        <v>0</v>
      </c>
      <c r="CH203" s="19">
        <f>IF(OR($I203="REAL",$I203="INCURRIDO"),SUMIF(S!$O:$O,$I203&amp;$O203&amp;$Q203&amp;UPPER(TEXT(CH$4,"MMMMYYYY"))&amp;$Z203,IF($W$1="Pesos CLP",S!$AD:$AD,S!$AO:$AO)),0)</f>
        <v>0</v>
      </c>
      <c r="CI203" s="19">
        <f>IF(OR($I203="REAL",$I203="INCURRIDO"),SUMIF(S!$O:$O,$I203&amp;$O203&amp;$Q203&amp;UPPER(TEXT(CI$4,"MMMMYYYY"))&amp;$Z203,IF($W$1="Pesos CLP",S!$AD:$AD,S!$AO:$AO)),0)</f>
        <v>0</v>
      </c>
      <c r="CJ203" s="19">
        <f>IF(OR($I203="REAL",$I203="INCURRIDO"),SUMIF(S!$O:$O,$I203&amp;$O203&amp;$Q203&amp;UPPER(TEXT(CJ$4,"MMMMYYYY"))&amp;$Z203,IF($W$1="Pesos CLP",S!$AD:$AD,S!$AO:$AO)),0)</f>
        <v>0</v>
      </c>
      <c r="CK203" s="378">
        <f t="shared" si="178"/>
        <v>0</v>
      </c>
      <c r="CL203" s="378">
        <f t="shared" si="178"/>
        <v>0</v>
      </c>
      <c r="CM203" s="378">
        <f t="shared" si="178"/>
        <v>0</v>
      </c>
      <c r="CN203" s="378">
        <f t="shared" si="178"/>
        <v>0</v>
      </c>
      <c r="CO203" s="378">
        <f t="shared" si="178"/>
        <v>0</v>
      </c>
      <c r="CP203" s="378">
        <f t="shared" si="178"/>
        <v>0</v>
      </c>
      <c r="CQ203" s="378">
        <f t="shared" si="178"/>
        <v>0</v>
      </c>
      <c r="CR203" s="378">
        <f t="shared" si="178"/>
        <v>0</v>
      </c>
      <c r="CS203" s="378">
        <f t="shared" si="179"/>
        <v>0</v>
      </c>
      <c r="CT203" s="378">
        <f t="shared" si="179"/>
        <v>0</v>
      </c>
      <c r="CU203" s="378">
        <f t="shared" si="179"/>
        <v>0</v>
      </c>
      <c r="CV203" s="378">
        <f t="shared" si="179"/>
        <v>0</v>
      </c>
      <c r="CW203" s="378">
        <f t="shared" si="179"/>
        <v>0</v>
      </c>
      <c r="CX203" s="378">
        <f t="shared" si="179"/>
        <v>0</v>
      </c>
      <c r="CY203" s="378">
        <f t="shared" si="179"/>
        <v>0</v>
      </c>
      <c r="CZ203" s="378">
        <f t="shared" si="179"/>
        <v>0</v>
      </c>
      <c r="DA203" s="378">
        <f t="shared" si="179"/>
        <v>6215.2075802734644</v>
      </c>
      <c r="DB203" s="378">
        <f t="shared" si="179"/>
        <v>0</v>
      </c>
      <c r="DC203" s="378">
        <f t="shared" si="180"/>
        <v>0</v>
      </c>
      <c r="DD203" s="378">
        <f t="shared" si="180"/>
        <v>0</v>
      </c>
      <c r="DE203" s="378">
        <f t="shared" si="180"/>
        <v>0</v>
      </c>
      <c r="DF203" s="378">
        <f t="shared" si="180"/>
        <v>0</v>
      </c>
      <c r="DG203" s="378">
        <f t="shared" si="180"/>
        <v>0</v>
      </c>
      <c r="DH203" s="378">
        <f t="shared" si="180"/>
        <v>0</v>
      </c>
      <c r="DI203" s="378">
        <f t="shared" si="180"/>
        <v>0</v>
      </c>
      <c r="DJ203" s="378">
        <f t="shared" si="180"/>
        <v>0</v>
      </c>
      <c r="DK203" s="378">
        <f t="shared" si="180"/>
        <v>0</v>
      </c>
      <c r="DL203" s="378">
        <f t="shared" si="180"/>
        <v>0</v>
      </c>
      <c r="DM203" s="378">
        <f t="shared" si="180"/>
        <v>0</v>
      </c>
      <c r="DN203" s="378">
        <f t="shared" si="180"/>
        <v>0</v>
      </c>
      <c r="DO203" s="378">
        <f t="shared" si="180"/>
        <v>0</v>
      </c>
      <c r="DP203" s="378">
        <f t="shared" si="180"/>
        <v>0</v>
      </c>
      <c r="DQ203" s="378">
        <f t="shared" si="180"/>
        <v>0</v>
      </c>
      <c r="DR203" s="378">
        <f t="shared" si="175"/>
        <v>0</v>
      </c>
      <c r="DS203" s="378">
        <f t="shared" si="175"/>
        <v>0</v>
      </c>
      <c r="DT203" s="378">
        <f t="shared" si="175"/>
        <v>0</v>
      </c>
      <c r="DU203" s="378">
        <f t="shared" si="175"/>
        <v>0</v>
      </c>
      <c r="DV203" s="378">
        <f t="shared" si="175"/>
        <v>0</v>
      </c>
      <c r="DW203" s="378">
        <f t="shared" si="175"/>
        <v>0</v>
      </c>
      <c r="DX203" s="378">
        <f t="shared" si="175"/>
        <v>0</v>
      </c>
      <c r="DY203" s="378">
        <f t="shared" si="175"/>
        <v>0</v>
      </c>
      <c r="DZ203" s="378">
        <f t="shared" si="175"/>
        <v>0</v>
      </c>
      <c r="EA203" s="378">
        <f t="shared" si="175"/>
        <v>0</v>
      </c>
      <c r="EB203" s="378">
        <f t="shared" si="176"/>
        <v>0</v>
      </c>
      <c r="EC203" s="378">
        <f t="shared" si="176"/>
        <v>0</v>
      </c>
      <c r="ED203" s="378">
        <f t="shared" si="176"/>
        <v>0</v>
      </c>
      <c r="EE203" s="378">
        <f t="shared" si="176"/>
        <v>0</v>
      </c>
      <c r="EF203" s="378">
        <f t="shared" si="176"/>
        <v>0</v>
      </c>
      <c r="EG203" s="378">
        <f t="shared" si="176"/>
        <v>0</v>
      </c>
      <c r="EH203" s="378">
        <f t="shared" si="176"/>
        <v>0</v>
      </c>
      <c r="EI203" s="378">
        <f t="shared" si="176"/>
        <v>0</v>
      </c>
      <c r="EJ203" s="378">
        <f t="shared" si="176"/>
        <v>0</v>
      </c>
      <c r="EK203" s="378">
        <f t="shared" si="176"/>
        <v>0</v>
      </c>
      <c r="EL203" s="378">
        <f t="shared" si="177"/>
        <v>0</v>
      </c>
      <c r="EM203" s="378">
        <f t="shared" si="177"/>
        <v>0</v>
      </c>
      <c r="EN203" s="378">
        <f t="shared" si="177"/>
        <v>0</v>
      </c>
      <c r="EO203" s="378">
        <f t="shared" si="177"/>
        <v>0</v>
      </c>
      <c r="EP203" s="378">
        <f t="shared" si="177"/>
        <v>0</v>
      </c>
      <c r="EQ203" s="378">
        <f t="shared" si="177"/>
        <v>0</v>
      </c>
    </row>
    <row r="204" spans="1:147" x14ac:dyDescent="0.3">
      <c r="A204" s="368"/>
      <c r="B204" s="368"/>
      <c r="C204" s="368"/>
      <c r="D204" s="368">
        <f t="shared" si="182"/>
        <v>1.0658056259248334</v>
      </c>
      <c r="E204" s="368" t="str">
        <f>VLOOKUP(TEXT(Z204,0),'G2'!B:D,3,0)</f>
        <v>ME</v>
      </c>
      <c r="F204" s="816">
        <f>SUM(BS204:CB204)</f>
        <v>0</v>
      </c>
      <c r="G204" s="755">
        <f t="shared" si="183"/>
        <v>0</v>
      </c>
      <c r="H204" s="756" t="s">
        <v>1190</v>
      </c>
      <c r="I204" s="370" t="s">
        <v>93</v>
      </c>
      <c r="J204" s="370" t="s">
        <v>22</v>
      </c>
      <c r="K204" s="368">
        <v>510615</v>
      </c>
      <c r="L204" s="368" t="s">
        <v>619</v>
      </c>
      <c r="M204" s="369"/>
      <c r="N204" s="370" t="s">
        <v>1005</v>
      </c>
      <c r="O204" s="370" t="s">
        <v>638</v>
      </c>
      <c r="P204" s="643" t="s">
        <v>1167</v>
      </c>
      <c r="Q204" s="370" t="s">
        <v>695</v>
      </c>
      <c r="R204" s="370" t="s">
        <v>632</v>
      </c>
      <c r="S204" s="376">
        <v>25</v>
      </c>
      <c r="T204" s="679">
        <v>46054</v>
      </c>
      <c r="U204" s="679">
        <v>46078</v>
      </c>
      <c r="V204" s="373">
        <v>1</v>
      </c>
      <c r="W204" s="374">
        <v>101942.17650845846</v>
      </c>
      <c r="X204" s="17" cm="1">
        <f t="array" ref="X204">+IF($W$1="Pesos CLP",W204,W204/TC)*MB_24A25</f>
        <v>116.23156966653886</v>
      </c>
      <c r="Y204" s="18">
        <f t="shared" si="166"/>
        <v>2905.7892416634713</v>
      </c>
      <c r="Z204">
        <v>91243530</v>
      </c>
      <c r="AA204" s="19">
        <f>IF(OR($I204="REAL",$I204="INCURRIDO"),SUMIF(S!$O:$O,$I204&amp;$O204&amp;$Q204&amp;UPPER(TEXT(AA$4,"MMMMYYYY"))&amp;$Z204,IF($W$1="Pesos CLP",S!$AD:$AD,S!$AO:$AO)),0)</f>
        <v>0</v>
      </c>
      <c r="AB204" s="19">
        <f>IF(OR($I204="REAL",$I204="INCURRIDO"),SUMIF(S!$O:$O,$I204&amp;$O204&amp;$Q204&amp;UPPER(TEXT(AB$4,"MMMMYYYY"))&amp;$Z204,IF($W$1="Pesos CLP",S!$AD:$AD,S!$AO:$AO)),0)</f>
        <v>0</v>
      </c>
      <c r="AC204" s="19">
        <f>IF(OR($I204="REAL",$I204="INCURRIDO"),SUMIF(S!$O:$O,$I204&amp;$O204&amp;$Q204&amp;UPPER(TEXT(AC$4,"MMMMYYYY"))&amp;$Z204,IF($W$1="Pesos CLP",S!$AD:$AD,S!$AO:$AO)),0)</f>
        <v>0</v>
      </c>
      <c r="AD204" s="19">
        <f>IF(OR($I204="REAL",$I204="INCURRIDO"),SUMIF(S!$O:$O,$I204&amp;$O204&amp;$Q204&amp;UPPER(TEXT(AD$4,"MMMMYYYY"))&amp;$Z204,IF($W$1="Pesos CLP",S!$AD:$AD,S!$AO:$AO)),0)</f>
        <v>0</v>
      </c>
      <c r="AE204" s="19">
        <f>IF(OR($I204="REAL",$I204="INCURRIDO"),SUMIF(S!$O:$O,$I204&amp;$O204&amp;$Q204&amp;UPPER(TEXT(AE$4,"MMMMYYYY"))&amp;$Z204,IF($W$1="Pesos CLP",S!$AD:$AD,S!$AO:$AO)),0)</f>
        <v>0</v>
      </c>
      <c r="AF204" s="19">
        <f>IF(OR($I204="REAL",$I204="INCURRIDO"),SUMIF(S!$O:$O,$I204&amp;$O204&amp;$Q204&amp;UPPER(TEXT(AF$4,"MMMMYYYY"))&amp;$Z204,IF($W$1="Pesos CLP",S!$AD:$AD,S!$AO:$AO)),0)</f>
        <v>0</v>
      </c>
      <c r="AG204" s="19">
        <f>IF(OR($I204="REAL",$I204="INCURRIDO"),SUMIF(S!$O:$O,$I204&amp;$O204&amp;$Q204&amp;UPPER(TEXT(AG$4,"MMMMYYYY"))&amp;$Z204,IF($W$1="Pesos CLP",S!$AD:$AD,S!$AO:$AO)),0)</f>
        <v>0</v>
      </c>
      <c r="AH204" s="19">
        <f>IF(OR($I204="REAL",$I204="INCURRIDO"),SUMIF(S!$O:$O,$I204&amp;$O204&amp;$Q204&amp;UPPER(TEXT(AH$4,"MMMMYYYY"))&amp;$Z204,IF($W$1="Pesos CLP",S!$AD:$AD,S!$AO:$AO)),0)</f>
        <v>0</v>
      </c>
      <c r="AI204" s="19">
        <f>IF(OR($I204="REAL",$I204="INCURRIDO"),SUMIF(S!$O:$O,$I204&amp;$O204&amp;$Q204&amp;UPPER(TEXT(AI$4,"MMMMYYYY"))&amp;$Z204,IF($W$1="Pesos CLP",S!$AD:$AD,S!$AO:$AO)),0)</f>
        <v>0</v>
      </c>
      <c r="AJ204" s="19">
        <f>IF(OR($I204="REAL",$I204="INCURRIDO"),SUMIF(S!$O:$O,$I204&amp;$O204&amp;$Q204&amp;UPPER(TEXT(AJ$4,"MMMMYYYY"))&amp;$Z204,IF($W$1="Pesos CLP",S!$AD:$AD,S!$AO:$AO)),0)</f>
        <v>0</v>
      </c>
      <c r="AK204" s="19">
        <f>IF(OR($I204="REAL",$I204="INCURRIDO"),SUMIF(S!$O:$O,$I204&amp;$O204&amp;$Q204&amp;UPPER(TEXT(AK$4,"MMMMYYYY"))&amp;$Z204,IF($W$1="Pesos CLP",S!$AD:$AD,S!$AO:$AO)),0)</f>
        <v>0</v>
      </c>
      <c r="AL204" s="19">
        <f>IF(OR($I204="REAL",$I204="INCURRIDO"),SUMIF(S!$O:$O,$I204&amp;$O204&amp;$Q204&amp;UPPER(TEXT(AL$4,"MMMMYYYY"))&amp;$Z204,IF($W$1="Pesos CLP",S!$AD:$AD,S!$AO:$AO)),0)</f>
        <v>0</v>
      </c>
      <c r="AM204" s="19">
        <f>IF(OR($I204="REAL",$I204="INCURRIDO"),SUMIF(S!$O:$O,$I204&amp;$O204&amp;$Q204&amp;UPPER(TEXT(AM$4,"MMMMYYYY"))&amp;$Z204,IF($W$1="Pesos CLP",S!$AD:$AD,S!$AO:$AO)),0)</f>
        <v>0</v>
      </c>
      <c r="AN204" s="19">
        <f>IF(OR($I204="REAL",$I204="INCURRIDO"),SUMIF(S!$O:$O,$I204&amp;$O204&amp;$Q204&amp;UPPER(TEXT(AN$4,"MMMMYYYY"))&amp;$Z204,IF($W$1="Pesos CLP",S!$AD:$AD,S!$AO:$AO)),0)</f>
        <v>0</v>
      </c>
      <c r="AO204" s="19">
        <f>IF(OR($I204="REAL",$I204="INCURRIDO"),SUMIF(S!$O:$O,$I204&amp;$O204&amp;$Q204&amp;UPPER(TEXT(AO$4,"MMMMYYYY"))&amp;$Z204,IF($W$1="Pesos CLP",S!$AD:$AD,S!$AO:$AO)),0)</f>
        <v>0</v>
      </c>
      <c r="AP204" s="19">
        <f>IF(OR($I204="REAL",$I204="INCURRIDO"),SUMIF(S!$O:$O,$I204&amp;$O204&amp;$Q204&amp;UPPER(TEXT(AP$4,"MMMMYYYY"))&amp;$Z204,IF($W$1="Pesos CLP",S!$AD:$AD,S!$AO:$AO)),0)</f>
        <v>0</v>
      </c>
      <c r="AQ204" s="19">
        <f>IF(OR($I204="REAL",$I204="INCURRIDO"),SUMIF(S!$O:$O,$I204&amp;$O204&amp;$Q204&amp;UPPER(TEXT(AQ$4,"MMMMYYYY"))&amp;$Z204,IF($W$1="Pesos CLP",S!$AD:$AD,S!$AO:$AO)),0)</f>
        <v>0</v>
      </c>
      <c r="AR204" s="19">
        <f>IF(OR($I204="REAL",$I204="INCURRIDO"),SUMIF(S!$O:$O,$I204&amp;$O204&amp;$Q204&amp;UPPER(TEXT(AR$4,"MMMMYYYY"))&amp;$Z204,IF($W$1="Pesos CLP",S!$AD:$AD,S!$AO:$AO)),0)</f>
        <v>0</v>
      </c>
      <c r="AS204" s="19">
        <f>IF(OR($I204="REAL",$I204="INCURRIDO"),SUMIF(S!$O:$O,$I204&amp;$O204&amp;$Q204&amp;UPPER(TEXT(AS$4,"MMMMYYYY"))&amp;$Z204,IF($W$1="Pesos CLP",S!$AD:$AD,S!$AO:$AO)),0)</f>
        <v>0</v>
      </c>
      <c r="AT204" s="19">
        <f>IF(OR($I204="REAL",$I204="INCURRIDO"),SUMIF(S!$O:$O,$I204&amp;$O204&amp;$Q204&amp;UPPER(TEXT(AT$4,"MMMMYYYY"))&amp;$Z204,IF($W$1="Pesos CLP",S!$AD:$AD,S!$AO:$AO)),0)</f>
        <v>0</v>
      </c>
      <c r="AU204" s="19">
        <f>IF(OR($I204="REAL",$I204="INCURRIDO"),SUMIF(S!$O:$O,$I204&amp;$O204&amp;$Q204&amp;UPPER(TEXT(AU$4,"MMMMYYYY"))&amp;$Z204,IF($W$1="Pesos CLP",S!$AD:$AD,S!$AO:$AO)),0)</f>
        <v>0</v>
      </c>
      <c r="AV204" s="19">
        <f>IF(OR($I204="REAL",$I204="INCURRIDO"),SUMIF(S!$O:$O,$I204&amp;$O204&amp;$Q204&amp;UPPER(TEXT(AV$4,"MMMMYYYY"))&amp;$Z204,IF($W$1="Pesos CLP",S!$AD:$AD,S!$AO:$AO)),0)</f>
        <v>0</v>
      </c>
      <c r="AW204" s="19">
        <f>IF(OR($I204="REAL",$I204="INCURRIDO"),SUMIF(S!$O:$O,$I204&amp;$O204&amp;$Q204&amp;UPPER(TEXT(AW$4,"MMMMYYYY"))&amp;$Z204,IF($W$1="Pesos CLP",S!$AD:$AD,S!$AO:$AO)),0)</f>
        <v>0</v>
      </c>
      <c r="AX204" s="19">
        <f>IF(OR($I204="REAL",$I204="INCURRIDO"),SUMIF(S!$O:$O,$I204&amp;$O204&amp;$Q204&amp;UPPER(TEXT(AX$4,"MMMMYYYY"))&amp;$Z204,IF($W$1="Pesos CLP",S!$AD:$AD,S!$AO:$AO)),0)</f>
        <v>0</v>
      </c>
      <c r="AY204" s="19">
        <f>IF(OR($I204="REAL",$I204="INCURRIDO"),SUMIF(S!$O:$O,$I204&amp;$O204&amp;$Q204&amp;UPPER(TEXT(AY$4,"MMMMYYYY"))&amp;$Z204,IF($W$1="Pesos CLP",S!$AD:$AD,S!$AO:$AO)),0)</f>
        <v>0</v>
      </c>
      <c r="AZ204" s="19">
        <f>IF(OR($I204="REAL",$I204="INCURRIDO"),SUMIF(S!$O:$O,$I204&amp;$O204&amp;$Q204&amp;UPPER(TEXT(AZ$4,"MMMMYYYY"))&amp;$Z204,IF($W$1="Pesos CLP",S!$AD:$AD,S!$AO:$AO)),0)</f>
        <v>0</v>
      </c>
      <c r="BA204" s="19">
        <f>IF(OR($I204="REAL",$I204="INCURRIDO"),SUMIF(S!$O:$O,$I204&amp;$O204&amp;$Q204&amp;UPPER(TEXT(BA$4,"MMMMYYYY"))&amp;$Z204,IF($W$1="Pesos CLP",S!$AD:$AD,S!$AO:$AO)),0)</f>
        <v>0</v>
      </c>
      <c r="BB204" s="19">
        <f>IF(OR($I204="REAL",$I204="INCURRIDO"),SUMIF(S!$O:$O,$I204&amp;$O204&amp;$Q204&amp;UPPER(TEXT(BB$4,"MMMMYYYY"))&amp;$Z204,IF($W$1="Pesos CLP",S!$AD:$AD,S!$AO:$AO)),0)</f>
        <v>0</v>
      </c>
      <c r="BC204" s="19">
        <f>IF(OR($I204="REAL",$I204="INCURRIDO"),SUMIF(S!$O:$O,$I204&amp;$O204&amp;$Q204&amp;UPPER(TEXT(BC$4,"MMMMYYYY"))&amp;$Z204,IF($W$1="Pesos CLP",S!$AD:$AD,S!$AO:$AO)),0)</f>
        <v>0</v>
      </c>
      <c r="BD204" s="19">
        <f>IF(OR($I204="REAL",$I204="INCURRIDO"),SUMIF(S!$O:$O,$I204&amp;$O204&amp;$Q204&amp;UPPER(TEXT(BD$4,"MMMMYYYY"))&amp;$Z204,IF($W$1="Pesos CLP",S!$AD:$AD,S!$AO:$AO)),0)</f>
        <v>0</v>
      </c>
      <c r="BE204" s="19">
        <f>IF(OR($I204="REAL",$I204="INCURRIDO"),SUMIF(S!$O:$O,$I204&amp;$O204&amp;$Q204&amp;UPPER(TEXT(BE$4,"MMMMYYYY"))&amp;$Z204,IF($W$1="Pesos CLP",S!$AD:$AD,S!$AO:$AO)),0)</f>
        <v>0</v>
      </c>
      <c r="BF204" s="19">
        <f>IF(OR($I204="REAL",$I204="INCURRIDO"),SUMIF(S!$O:$O,$I204&amp;$O204&amp;$Q204&amp;UPPER(TEXT(BF$4,"MMMMYYYY"))&amp;$Z204,IF($W$1="Pesos CLP",S!$AD:$AD,S!$AO:$AO)),0)</f>
        <v>0</v>
      </c>
      <c r="BG204" s="19">
        <f>IF(OR($I204="REAL",$I204="INCURRIDO"),SUMIF(S!$O:$O,$I204&amp;$O204&amp;$Q204&amp;UPPER(TEXT(BG$4,"MMMMYYYY"))&amp;$Z204,IF($W$1="Pesos CLP",S!$AD:$AD,S!$AO:$AO)),0)</f>
        <v>0</v>
      </c>
      <c r="BH204" s="19">
        <f>IF(OR($I204="REAL",$I204="INCURRIDO"),SUMIF(S!$O:$O,$I204&amp;$O204&amp;$Q204&amp;UPPER(TEXT(BH$4,"MMMMYYYY"))&amp;$Z204,IF($W$1="Pesos CLP",S!$AD:$AD,S!$AO:$AO)),0)</f>
        <v>0</v>
      </c>
      <c r="BI204" s="19">
        <f>IF(OR($I204="REAL",$I204="INCURRIDO"),SUMIF(S!$O:$O,$I204&amp;$O204&amp;$Q204&amp;UPPER(TEXT(BI$4,"MMMMYYYY"))&amp;$Z204,IF($W$1="Pesos CLP",S!$AD:$AD,S!$AO:$AO)),0)</f>
        <v>0</v>
      </c>
      <c r="BJ204" s="19">
        <f>IF(OR($I204="REAL",$I204="INCURRIDO"),SUMIF(S!$O:$O,$I204&amp;$O204&amp;$Q204&amp;UPPER(TEXT(BJ$4,"MMMMYYYY"))&amp;$Z204,IF($W$1="Pesos CLP",S!$AD:$AD,S!$AO:$AO)),0)</f>
        <v>0</v>
      </c>
      <c r="BK204" s="19">
        <f>IF(OR($I204="REAL",$I204="INCURRIDO"),SUMIF(S!$O:$O,$I204&amp;$O204&amp;$Q204&amp;UPPER(TEXT(BK$4,"MMMMYYYY"))&amp;$Z204,IF($W$1="Pesos CLP",S!$AD:$AD,S!$AO:$AO)),0)</f>
        <v>0</v>
      </c>
      <c r="BL204" s="19">
        <f>IF(OR($I204="REAL",$I204="INCURRIDO"),SUMIF(S!$O:$O,$I204&amp;$O204&amp;$Q204&amp;UPPER(TEXT(BL$4,"MMMMYYYY"))&amp;$Z204,IF($W$1="Pesos CLP",S!$AD:$AD,S!$AO:$AO)),0)</f>
        <v>0</v>
      </c>
      <c r="BM204" s="19">
        <f>IF(OR($I204="REAL",$I204="INCURRIDO"),SUMIF(S!$O:$O,$I204&amp;$O204&amp;$Q204&amp;UPPER(TEXT(BM$4,"MMMMYYYY"))&amp;$Z204,IF($W$1="Pesos CLP",S!$AD:$AD,S!$AO:$AO)),0)</f>
        <v>0</v>
      </c>
      <c r="BN204" s="19">
        <f>IF(OR($I204="REAL",$I204="INCURRIDO"),SUMIF(S!$O:$O,$I204&amp;$O204&amp;$Q204&amp;UPPER(TEXT(BN$4,"MMMMYYYY"))&amp;$Z204,IF($W$1="Pesos CLP",S!$AD:$AD,S!$AO:$AO)),0)</f>
        <v>0</v>
      </c>
      <c r="BO204" s="19">
        <f>IF(OR($I204="REAL",$I204="INCURRIDO"),SUMIF(S!$O:$O,$I204&amp;$O204&amp;$Q204&amp;UPPER(TEXT(BO$4,"MMMMYYYY"))&amp;$Z204,IF($W$1="Pesos CLP",S!$AD:$AD,S!$AO:$AO)),0)</f>
        <v>0</v>
      </c>
      <c r="BP204" s="19">
        <f>IF(OR($I204="REAL",$I204="INCURRIDO"),SUMIF(S!$O:$O,$I204&amp;$O204&amp;$Q204&amp;UPPER(TEXT(BP$4,"MMMMYYYY"))&amp;$Z204,IF($W$1="Pesos CLP",S!$AD:$AD,S!$AO:$AO)),0)</f>
        <v>0</v>
      </c>
      <c r="BQ204" s="19">
        <f>IF(OR($I204="REAL",$I204="INCURRIDO"),SUMIF(S!$O:$O,$I204&amp;$O204&amp;$Q204&amp;UPPER(TEXT(BQ$4,"MMMMYYYY"))&amp;$Z204,IF($W$1="Pesos CLP",S!$AD:$AD,S!$AO:$AO)),0)</f>
        <v>0</v>
      </c>
      <c r="BR204" s="19">
        <f>IF(OR($I204="REAL",$I204="INCURRIDO"),SUMIF(S!$O:$O,$I204&amp;$O204&amp;$Q204&amp;UPPER(TEXT(BR$4,"MMMMYYYY"))&amp;$Z204,IF($W$1="Pesos CLP",S!$AD:$AD,S!$AO:$AO)),0)</f>
        <v>0</v>
      </c>
      <c r="BS204" s="19">
        <f>IF(OR($I204="REAL",$I204="INCURRIDO"),SUMIF(S!$O:$O,$I204&amp;$O204&amp;$Q204&amp;UPPER(TEXT(BS$4,"MMMMYYYY"))&amp;$Z204,IF($W$1="Pesos CLP",S!$AD:$AD,S!$AO:$AO)),0)</f>
        <v>0</v>
      </c>
      <c r="BT204" s="19">
        <f>IF(OR($I204="REAL",$I204="INCURRIDO"),SUMIF(S!$O:$O,$I204&amp;$O204&amp;$Q204&amp;UPPER(TEXT(BT$4,"MMMMYYYY"))&amp;$Z204,IF($W$1="Pesos CLP",S!$AD:$AD,S!$AO:$AO)),0)</f>
        <v>0</v>
      </c>
      <c r="BU204" s="19">
        <f>IF(OR($I204="REAL",$I204="INCURRIDO"),SUMIF(S!$O:$O,$I204&amp;$O204&amp;$Q204&amp;UPPER(TEXT(BU$4,"MMMMYYYY"))&amp;$Z204,IF($W$1="Pesos CLP",S!$AD:$AD,S!$AO:$AO)),0)</f>
        <v>0</v>
      </c>
      <c r="BV204" s="19">
        <f>IF(OR($I204="REAL",$I204="INCURRIDO"),SUMIF(S!$O:$O,$I204&amp;$O204&amp;$Q204&amp;UPPER(TEXT(BV$4,"MMMMYYYY"))&amp;$Z204,IF($W$1="Pesos CLP",S!$AD:$AD,S!$AO:$AO)),0)</f>
        <v>0</v>
      </c>
      <c r="BW204" s="19">
        <f>IF(OR($I204="REAL",$I204="INCURRIDO"),SUMIF(S!$O:$O,$I204&amp;$O204&amp;$Q204&amp;UPPER(TEXT(BW$4,"MMMMYYYY"))&amp;$Z204,IF($W$1="Pesos CLP",S!$AD:$AD,S!$AO:$AO)),0)</f>
        <v>0</v>
      </c>
      <c r="BX204" s="19">
        <f>IF(OR($I204="REAL",$I204="INCURRIDO"),SUMIF(S!$O:$O,$I204&amp;$O204&amp;$Q204&amp;UPPER(TEXT(BX$4,"MMMMYYYY"))&amp;$Z204,IF($W$1="Pesos CLP",S!$AD:$AD,S!$AO:$AO)),0)</f>
        <v>0</v>
      </c>
      <c r="BY204" s="19">
        <f>IF(OR($I204="REAL",$I204="INCURRIDO"),SUMIF(S!$O:$O,$I204&amp;$O204&amp;$Q204&amp;UPPER(TEXT(BY$4,"MMMMYYYY"))&amp;$Z204,IF($W$1="Pesos CLP",S!$AD:$AD,S!$AO:$AO)),0)</f>
        <v>0</v>
      </c>
      <c r="BZ204" s="19">
        <f>IF(OR($I204="REAL",$I204="INCURRIDO"),SUMIF(S!$O:$O,$I204&amp;$O204&amp;$Q204&amp;UPPER(TEXT(BZ$4,"MMMMYYYY"))&amp;$Z204,IF($W$1="Pesos CLP",S!$AD:$AD,S!$AO:$AO)),0)</f>
        <v>0</v>
      </c>
      <c r="CA204" s="19">
        <f>IF(OR($I204="REAL",$I204="INCURRIDO"),SUMIF(S!$O:$O,$I204&amp;$O204&amp;$Q204&amp;UPPER(TEXT(CA$4,"MMMMYYYY"))&amp;$Z204,IF($W$1="Pesos CLP",S!$AD:$AD,S!$AO:$AO)),0)</f>
        <v>0</v>
      </c>
      <c r="CB204" s="19">
        <f>IF(OR($I204="REAL",$I204="INCURRIDO"),SUMIF(S!$O:$O,$I204&amp;$O204&amp;$Q204&amp;UPPER(TEXT(CB$4,"MMMMYYYY"))&amp;$Z204,IF($W$1="Pesos CLP",S!$AD:$AD,S!$AO:$AO)),0)</f>
        <v>0</v>
      </c>
      <c r="CC204" s="19">
        <f>IF(OR($I204="REAL",$I204="INCURRIDO"),SUMIF(S!$O:$O,$I204&amp;$O204&amp;$Q204&amp;UPPER(TEXT(CC$4,"MMMMYYYY"))&amp;$Z204,IF($W$1="Pesos CLP",S!$AD:$AD,S!$AO:$AO)),0)</f>
        <v>0</v>
      </c>
      <c r="CD204" s="19">
        <f>IF(OR($I204="REAL",$I204="INCURRIDO"),SUMIF(S!$O:$O,$I204&amp;$O204&amp;$Q204&amp;UPPER(TEXT(CD$4,"MMMMYYYY"))&amp;$Z204,IF($W$1="Pesos CLP",S!$AD:$AD,S!$AO:$AO)),0)</f>
        <v>0</v>
      </c>
      <c r="CE204" s="19">
        <f>IF(OR($I204="REAL",$I204="INCURRIDO"),SUMIF(S!$O:$O,$I204&amp;$O204&amp;$Q204&amp;UPPER(TEXT(CE$4,"MMMMYYYY"))&amp;$Z204,IF($W$1="Pesos CLP",S!$AD:$AD,S!$AO:$AO)),0)</f>
        <v>0</v>
      </c>
      <c r="CF204" s="19">
        <f>IF(OR($I204="REAL",$I204="INCURRIDO"),SUMIF(S!$O:$O,$I204&amp;$O204&amp;$Q204&amp;UPPER(TEXT(CF$4,"MMMMYYYY"))&amp;$Z204,IF($W$1="Pesos CLP",S!$AD:$AD,S!$AO:$AO)),0)</f>
        <v>0</v>
      </c>
      <c r="CG204" s="19">
        <f>IF(OR($I204="REAL",$I204="INCURRIDO"),SUMIF(S!$O:$O,$I204&amp;$O204&amp;$Q204&amp;UPPER(TEXT(CG$4,"MMMMYYYY"))&amp;$Z204,IF($W$1="Pesos CLP",S!$AD:$AD,S!$AO:$AO)),0)</f>
        <v>0</v>
      </c>
      <c r="CH204" s="19">
        <f>IF(OR($I204="REAL",$I204="INCURRIDO"),SUMIF(S!$O:$O,$I204&amp;$O204&amp;$Q204&amp;UPPER(TEXT(CH$4,"MMMMYYYY"))&amp;$Z204,IF($W$1="Pesos CLP",S!$AD:$AD,S!$AO:$AO)),0)</f>
        <v>0</v>
      </c>
      <c r="CI204" s="19">
        <f>IF(OR($I204="REAL",$I204="INCURRIDO"),SUMIF(S!$O:$O,$I204&amp;$O204&amp;$Q204&amp;UPPER(TEXT(CI$4,"MMMMYYYY"))&amp;$Z204,IF($W$1="Pesos CLP",S!$AD:$AD,S!$AO:$AO)),0)</f>
        <v>0</v>
      </c>
      <c r="CJ204" s="19">
        <f>IF(OR($I204="REAL",$I204="INCURRIDO"),SUMIF(S!$O:$O,$I204&amp;$O204&amp;$Q204&amp;UPPER(TEXT(CJ$4,"MMMMYYYY"))&amp;$Z204,IF($W$1="Pesos CLP",S!$AD:$AD,S!$AO:$AO)),0)</f>
        <v>0</v>
      </c>
      <c r="CK204" s="378">
        <f t="shared" si="178"/>
        <v>2905.7892416634713</v>
      </c>
      <c r="CL204" s="378">
        <f t="shared" si="178"/>
        <v>0</v>
      </c>
      <c r="CM204" s="378">
        <f t="shared" si="178"/>
        <v>0</v>
      </c>
      <c r="CN204" s="378">
        <f t="shared" si="178"/>
        <v>0</v>
      </c>
      <c r="CO204" s="378">
        <f t="shared" si="178"/>
        <v>0</v>
      </c>
      <c r="CP204" s="378">
        <f t="shared" si="178"/>
        <v>0</v>
      </c>
      <c r="CQ204" s="378">
        <f t="shared" si="178"/>
        <v>0</v>
      </c>
      <c r="CR204" s="378">
        <f t="shared" si="178"/>
        <v>0</v>
      </c>
      <c r="CS204" s="378">
        <f t="shared" si="179"/>
        <v>0</v>
      </c>
      <c r="CT204" s="378">
        <f t="shared" si="179"/>
        <v>0</v>
      </c>
      <c r="CU204" s="378">
        <f t="shared" si="179"/>
        <v>0</v>
      </c>
      <c r="CV204" s="378">
        <f t="shared" si="179"/>
        <v>0</v>
      </c>
      <c r="CW204" s="378">
        <f t="shared" si="179"/>
        <v>0</v>
      </c>
      <c r="CX204" s="378">
        <f t="shared" si="179"/>
        <v>0</v>
      </c>
      <c r="CY204" s="378">
        <f t="shared" si="179"/>
        <v>0</v>
      </c>
      <c r="CZ204" s="378">
        <f t="shared" si="179"/>
        <v>0</v>
      </c>
      <c r="DA204" s="378">
        <f t="shared" si="179"/>
        <v>0</v>
      </c>
      <c r="DB204" s="378">
        <f t="shared" si="179"/>
        <v>0</v>
      </c>
      <c r="DC204" s="378">
        <f t="shared" si="180"/>
        <v>0</v>
      </c>
      <c r="DD204" s="378">
        <f t="shared" si="180"/>
        <v>0</v>
      </c>
      <c r="DE204" s="378">
        <f t="shared" si="180"/>
        <v>0</v>
      </c>
      <c r="DF204" s="378">
        <f t="shared" si="180"/>
        <v>0</v>
      </c>
      <c r="DG204" s="378">
        <f t="shared" si="180"/>
        <v>0</v>
      </c>
      <c r="DH204" s="378">
        <f t="shared" si="180"/>
        <v>0</v>
      </c>
      <c r="DI204" s="378">
        <f t="shared" si="180"/>
        <v>0</v>
      </c>
      <c r="DJ204" s="378">
        <f t="shared" si="180"/>
        <v>0</v>
      </c>
      <c r="DK204" s="378">
        <f t="shared" si="180"/>
        <v>0</v>
      </c>
      <c r="DL204" s="378">
        <f t="shared" si="180"/>
        <v>0</v>
      </c>
      <c r="DM204" s="378">
        <f t="shared" si="180"/>
        <v>0</v>
      </c>
      <c r="DN204" s="378">
        <f t="shared" si="180"/>
        <v>0</v>
      </c>
      <c r="DO204" s="378">
        <f t="shared" si="180"/>
        <v>0</v>
      </c>
      <c r="DP204" s="378">
        <f t="shared" si="180"/>
        <v>0</v>
      </c>
      <c r="DQ204" s="378">
        <f t="shared" si="180"/>
        <v>0</v>
      </c>
      <c r="DR204" s="378">
        <f t="shared" si="175"/>
        <v>0</v>
      </c>
      <c r="DS204" s="378">
        <f t="shared" si="175"/>
        <v>0</v>
      </c>
      <c r="DT204" s="378">
        <f t="shared" si="175"/>
        <v>0</v>
      </c>
      <c r="DU204" s="378">
        <f t="shared" si="175"/>
        <v>0</v>
      </c>
      <c r="DV204" s="378">
        <f t="shared" si="175"/>
        <v>0</v>
      </c>
      <c r="DW204" s="378">
        <f t="shared" si="175"/>
        <v>0</v>
      </c>
      <c r="DX204" s="378">
        <f t="shared" si="175"/>
        <v>0</v>
      </c>
      <c r="DY204" s="378">
        <f t="shared" si="175"/>
        <v>0</v>
      </c>
      <c r="DZ204" s="378">
        <f t="shared" si="175"/>
        <v>0</v>
      </c>
      <c r="EA204" s="378">
        <f t="shared" si="175"/>
        <v>0</v>
      </c>
      <c r="EB204" s="378">
        <f t="shared" si="176"/>
        <v>0</v>
      </c>
      <c r="EC204" s="378">
        <f t="shared" si="176"/>
        <v>0</v>
      </c>
      <c r="ED204" s="378">
        <f t="shared" si="176"/>
        <v>0</v>
      </c>
      <c r="EE204" s="378">
        <f t="shared" si="176"/>
        <v>0</v>
      </c>
      <c r="EF204" s="378">
        <f t="shared" si="176"/>
        <v>0</v>
      </c>
      <c r="EG204" s="378">
        <f t="shared" si="176"/>
        <v>0</v>
      </c>
      <c r="EH204" s="378">
        <f t="shared" si="176"/>
        <v>0</v>
      </c>
      <c r="EI204" s="378">
        <f t="shared" si="176"/>
        <v>0</v>
      </c>
      <c r="EJ204" s="378">
        <f t="shared" si="176"/>
        <v>0</v>
      </c>
      <c r="EK204" s="378">
        <f t="shared" si="176"/>
        <v>0</v>
      </c>
      <c r="EL204" s="378">
        <f t="shared" si="177"/>
        <v>0</v>
      </c>
      <c r="EM204" s="378">
        <f t="shared" si="177"/>
        <v>0</v>
      </c>
      <c r="EN204" s="378">
        <f t="shared" si="177"/>
        <v>0</v>
      </c>
      <c r="EO204" s="378">
        <f t="shared" si="177"/>
        <v>0</v>
      </c>
      <c r="EP204" s="378">
        <f t="shared" si="177"/>
        <v>0</v>
      </c>
      <c r="EQ204" s="378">
        <f t="shared" si="177"/>
        <v>0</v>
      </c>
    </row>
    <row r="205" spans="1:147" x14ac:dyDescent="0.3">
      <c r="A205" s="368"/>
      <c r="B205" s="368"/>
      <c r="C205" s="368"/>
      <c r="D205" s="368">
        <f t="shared" si="182"/>
        <v>1.0658056259248334</v>
      </c>
      <c r="E205" s="368" t="str">
        <f>VLOOKUP(TEXT(Z205,0),'G2'!B:D,3,0)</f>
        <v>ME</v>
      </c>
      <c r="F205" s="816">
        <f t="shared" si="181"/>
        <v>0</v>
      </c>
      <c r="G205" s="755">
        <f t="shared" si="183"/>
        <v>0</v>
      </c>
      <c r="H205" s="756" t="s">
        <v>1190</v>
      </c>
      <c r="I205" s="370" t="s">
        <v>93</v>
      </c>
      <c r="J205" s="370" t="s">
        <v>22</v>
      </c>
      <c r="K205" s="368">
        <v>510615</v>
      </c>
      <c r="L205" s="368" t="s">
        <v>619</v>
      </c>
      <c r="M205" s="369"/>
      <c r="N205" s="370" t="s">
        <v>989</v>
      </c>
      <c r="O205" s="370" t="s">
        <v>638</v>
      </c>
      <c r="P205" s="643" t="s">
        <v>1167</v>
      </c>
      <c r="Q205" s="370" t="s">
        <v>695</v>
      </c>
      <c r="R205" s="370" t="s">
        <v>632</v>
      </c>
      <c r="S205" s="376">
        <v>25</v>
      </c>
      <c r="T205" s="678">
        <v>45962</v>
      </c>
      <c r="U205" s="678">
        <v>45986</v>
      </c>
      <c r="V205" s="373">
        <v>1</v>
      </c>
      <c r="W205" s="374">
        <v>101942.17650845846</v>
      </c>
      <c r="X205" s="17" cm="1">
        <f t="array" ref="X205">+IF($W$1="Pesos CLP",W205,W205/TC)*MB_24A25</f>
        <v>116.23156966653886</v>
      </c>
      <c r="Y205" s="18">
        <f t="shared" si="166"/>
        <v>0</v>
      </c>
      <c r="Z205">
        <v>91243530</v>
      </c>
      <c r="AA205" s="19">
        <f>IF(OR($I205="REAL",$I205="INCURRIDO"),SUMIF(S!$O:$O,$I205&amp;$O205&amp;$Q205&amp;UPPER(TEXT(AA$4,"MMMMYYYY"))&amp;$Z205,IF($W$1="Pesos CLP",S!$AD:$AD,S!$AO:$AO)),0)</f>
        <v>0</v>
      </c>
      <c r="AB205" s="19">
        <f>IF(OR($I205="REAL",$I205="INCURRIDO"),SUMIF(S!$O:$O,$I205&amp;$O205&amp;$Q205&amp;UPPER(TEXT(AB$4,"MMMMYYYY"))&amp;$Z205,IF($W$1="Pesos CLP",S!$AD:$AD,S!$AO:$AO)),0)</f>
        <v>0</v>
      </c>
      <c r="AC205" s="19">
        <f>IF(OR($I205="REAL",$I205="INCURRIDO"),SUMIF(S!$O:$O,$I205&amp;$O205&amp;$Q205&amp;UPPER(TEXT(AC$4,"MMMMYYYY"))&amp;$Z205,IF($W$1="Pesos CLP",S!$AD:$AD,S!$AO:$AO)),0)</f>
        <v>0</v>
      </c>
      <c r="AD205" s="19">
        <f>IF(OR($I205="REAL",$I205="INCURRIDO"),SUMIF(S!$O:$O,$I205&amp;$O205&amp;$Q205&amp;UPPER(TEXT(AD$4,"MMMMYYYY"))&amp;$Z205,IF($W$1="Pesos CLP",S!$AD:$AD,S!$AO:$AO)),0)</f>
        <v>0</v>
      </c>
      <c r="AE205" s="19">
        <f>IF(OR($I205="REAL",$I205="INCURRIDO"),SUMIF(S!$O:$O,$I205&amp;$O205&amp;$Q205&amp;UPPER(TEXT(AE$4,"MMMMYYYY"))&amp;$Z205,IF($W$1="Pesos CLP",S!$AD:$AD,S!$AO:$AO)),0)</f>
        <v>0</v>
      </c>
      <c r="AF205" s="19">
        <f>IF(OR($I205="REAL",$I205="INCURRIDO"),SUMIF(S!$O:$O,$I205&amp;$O205&amp;$Q205&amp;UPPER(TEXT(AF$4,"MMMMYYYY"))&amp;$Z205,IF($W$1="Pesos CLP",S!$AD:$AD,S!$AO:$AO)),0)</f>
        <v>0</v>
      </c>
      <c r="AG205" s="19">
        <f>IF(OR($I205="REAL",$I205="INCURRIDO"),SUMIF(S!$O:$O,$I205&amp;$O205&amp;$Q205&amp;UPPER(TEXT(AG$4,"MMMMYYYY"))&amp;$Z205,IF($W$1="Pesos CLP",S!$AD:$AD,S!$AO:$AO)),0)</f>
        <v>0</v>
      </c>
      <c r="AH205" s="19">
        <f>IF(OR($I205="REAL",$I205="INCURRIDO"),SUMIF(S!$O:$O,$I205&amp;$O205&amp;$Q205&amp;UPPER(TEXT(AH$4,"MMMMYYYY"))&amp;$Z205,IF($W$1="Pesos CLP",S!$AD:$AD,S!$AO:$AO)),0)</f>
        <v>0</v>
      </c>
      <c r="AI205" s="19">
        <f>IF(OR($I205="REAL",$I205="INCURRIDO"),SUMIF(S!$O:$O,$I205&amp;$O205&amp;$Q205&amp;UPPER(TEXT(AI$4,"MMMMYYYY"))&amp;$Z205,IF($W$1="Pesos CLP",S!$AD:$AD,S!$AO:$AO)),0)</f>
        <v>0</v>
      </c>
      <c r="AJ205" s="19">
        <f>IF(OR($I205="REAL",$I205="INCURRIDO"),SUMIF(S!$O:$O,$I205&amp;$O205&amp;$Q205&amp;UPPER(TEXT(AJ$4,"MMMMYYYY"))&amp;$Z205,IF($W$1="Pesos CLP",S!$AD:$AD,S!$AO:$AO)),0)</f>
        <v>0</v>
      </c>
      <c r="AK205" s="19">
        <f>IF(OR($I205="REAL",$I205="INCURRIDO"),SUMIF(S!$O:$O,$I205&amp;$O205&amp;$Q205&amp;UPPER(TEXT(AK$4,"MMMMYYYY"))&amp;$Z205,IF($W$1="Pesos CLP",S!$AD:$AD,S!$AO:$AO)),0)</f>
        <v>0</v>
      </c>
      <c r="AL205" s="19">
        <f>IF(OR($I205="REAL",$I205="INCURRIDO"),SUMIF(S!$O:$O,$I205&amp;$O205&amp;$Q205&amp;UPPER(TEXT(AL$4,"MMMMYYYY"))&amp;$Z205,IF($W$1="Pesos CLP",S!$AD:$AD,S!$AO:$AO)),0)</f>
        <v>0</v>
      </c>
      <c r="AM205" s="19">
        <f>IF(OR($I205="REAL",$I205="INCURRIDO"),SUMIF(S!$O:$O,$I205&amp;$O205&amp;$Q205&amp;UPPER(TEXT(AM$4,"MMMMYYYY"))&amp;$Z205,IF($W$1="Pesos CLP",S!$AD:$AD,S!$AO:$AO)),0)</f>
        <v>0</v>
      </c>
      <c r="AN205" s="19">
        <f>IF(OR($I205="REAL",$I205="INCURRIDO"),SUMIF(S!$O:$O,$I205&amp;$O205&amp;$Q205&amp;UPPER(TEXT(AN$4,"MMMMYYYY"))&amp;$Z205,IF($W$1="Pesos CLP",S!$AD:$AD,S!$AO:$AO)),0)</f>
        <v>0</v>
      </c>
      <c r="AO205" s="19">
        <f>IF(OR($I205="REAL",$I205="INCURRIDO"),SUMIF(S!$O:$O,$I205&amp;$O205&amp;$Q205&amp;UPPER(TEXT(AO$4,"MMMMYYYY"))&amp;$Z205,IF($W$1="Pesos CLP",S!$AD:$AD,S!$AO:$AO)),0)</f>
        <v>0</v>
      </c>
      <c r="AP205" s="19">
        <f>IF(OR($I205="REAL",$I205="INCURRIDO"),SUMIF(S!$O:$O,$I205&amp;$O205&amp;$Q205&amp;UPPER(TEXT(AP$4,"MMMMYYYY"))&amp;$Z205,IF($W$1="Pesos CLP",S!$AD:$AD,S!$AO:$AO)),0)</f>
        <v>0</v>
      </c>
      <c r="AQ205" s="19">
        <f>IF(OR($I205="REAL",$I205="INCURRIDO"),SUMIF(S!$O:$O,$I205&amp;$O205&amp;$Q205&amp;UPPER(TEXT(AQ$4,"MMMMYYYY"))&amp;$Z205,IF($W$1="Pesos CLP",S!$AD:$AD,S!$AO:$AO)),0)</f>
        <v>0</v>
      </c>
      <c r="AR205" s="19">
        <f>IF(OR($I205="REAL",$I205="INCURRIDO"),SUMIF(S!$O:$O,$I205&amp;$O205&amp;$Q205&amp;UPPER(TEXT(AR$4,"MMMMYYYY"))&amp;$Z205,IF($W$1="Pesos CLP",S!$AD:$AD,S!$AO:$AO)),0)</f>
        <v>0</v>
      </c>
      <c r="AS205" s="19">
        <f>IF(OR($I205="REAL",$I205="INCURRIDO"),SUMIF(S!$O:$O,$I205&amp;$O205&amp;$Q205&amp;UPPER(TEXT(AS$4,"MMMMYYYY"))&amp;$Z205,IF($W$1="Pesos CLP",S!$AD:$AD,S!$AO:$AO)),0)</f>
        <v>0</v>
      </c>
      <c r="AT205" s="19">
        <f>IF(OR($I205="REAL",$I205="INCURRIDO"),SUMIF(S!$O:$O,$I205&amp;$O205&amp;$Q205&amp;UPPER(TEXT(AT$4,"MMMMYYYY"))&amp;$Z205,IF($W$1="Pesos CLP",S!$AD:$AD,S!$AO:$AO)),0)</f>
        <v>0</v>
      </c>
      <c r="AU205" s="19">
        <f>IF(OR($I205="REAL",$I205="INCURRIDO"),SUMIF(S!$O:$O,$I205&amp;$O205&amp;$Q205&amp;UPPER(TEXT(AU$4,"MMMMYYYY"))&amp;$Z205,IF($W$1="Pesos CLP",S!$AD:$AD,S!$AO:$AO)),0)</f>
        <v>0</v>
      </c>
      <c r="AV205" s="19">
        <f>IF(OR($I205="REAL",$I205="INCURRIDO"),SUMIF(S!$O:$O,$I205&amp;$O205&amp;$Q205&amp;UPPER(TEXT(AV$4,"MMMMYYYY"))&amp;$Z205,IF($W$1="Pesos CLP",S!$AD:$AD,S!$AO:$AO)),0)</f>
        <v>0</v>
      </c>
      <c r="AW205" s="19">
        <f>IF(OR($I205="REAL",$I205="INCURRIDO"),SUMIF(S!$O:$O,$I205&amp;$O205&amp;$Q205&amp;UPPER(TEXT(AW$4,"MMMMYYYY"))&amp;$Z205,IF($W$1="Pesos CLP",S!$AD:$AD,S!$AO:$AO)),0)</f>
        <v>0</v>
      </c>
      <c r="AX205" s="19">
        <f>IF(OR($I205="REAL",$I205="INCURRIDO"),SUMIF(S!$O:$O,$I205&amp;$O205&amp;$Q205&amp;UPPER(TEXT(AX$4,"MMMMYYYY"))&amp;$Z205,IF($W$1="Pesos CLP",S!$AD:$AD,S!$AO:$AO)),0)</f>
        <v>0</v>
      </c>
      <c r="AY205" s="19">
        <f>IF(OR($I205="REAL",$I205="INCURRIDO"),SUMIF(S!$O:$O,$I205&amp;$O205&amp;$Q205&amp;UPPER(TEXT(AY$4,"MMMMYYYY"))&amp;$Z205,IF($W$1="Pesos CLP",S!$AD:$AD,S!$AO:$AO)),0)</f>
        <v>0</v>
      </c>
      <c r="AZ205" s="19">
        <f>IF(OR($I205="REAL",$I205="INCURRIDO"),SUMIF(S!$O:$O,$I205&amp;$O205&amp;$Q205&amp;UPPER(TEXT(AZ$4,"MMMMYYYY"))&amp;$Z205,IF($W$1="Pesos CLP",S!$AD:$AD,S!$AO:$AO)),0)</f>
        <v>0</v>
      </c>
      <c r="BA205" s="19">
        <f>IF(OR($I205="REAL",$I205="INCURRIDO"),SUMIF(S!$O:$O,$I205&amp;$O205&amp;$Q205&amp;UPPER(TEXT(BA$4,"MMMMYYYY"))&amp;$Z205,IF($W$1="Pesos CLP",S!$AD:$AD,S!$AO:$AO)),0)</f>
        <v>0</v>
      </c>
      <c r="BB205" s="19">
        <f>IF(OR($I205="REAL",$I205="INCURRIDO"),SUMIF(S!$O:$O,$I205&amp;$O205&amp;$Q205&amp;UPPER(TEXT(BB$4,"MMMMYYYY"))&amp;$Z205,IF($W$1="Pesos CLP",S!$AD:$AD,S!$AO:$AO)),0)</f>
        <v>0</v>
      </c>
      <c r="BC205" s="19">
        <f>IF(OR($I205="REAL",$I205="INCURRIDO"),SUMIF(S!$O:$O,$I205&amp;$O205&amp;$Q205&amp;UPPER(TEXT(BC$4,"MMMMYYYY"))&amp;$Z205,IF($W$1="Pesos CLP",S!$AD:$AD,S!$AO:$AO)),0)</f>
        <v>0</v>
      </c>
      <c r="BD205" s="19">
        <f>IF(OR($I205="REAL",$I205="INCURRIDO"),SUMIF(S!$O:$O,$I205&amp;$O205&amp;$Q205&amp;UPPER(TEXT(BD$4,"MMMMYYYY"))&amp;$Z205,IF($W$1="Pesos CLP",S!$AD:$AD,S!$AO:$AO)),0)</f>
        <v>0</v>
      </c>
      <c r="BE205" s="19">
        <f>IF(OR($I205="REAL",$I205="INCURRIDO"),SUMIF(S!$O:$O,$I205&amp;$O205&amp;$Q205&amp;UPPER(TEXT(BE$4,"MMMMYYYY"))&amp;$Z205,IF($W$1="Pesos CLP",S!$AD:$AD,S!$AO:$AO)),0)</f>
        <v>0</v>
      </c>
      <c r="BF205" s="19">
        <f>IF(OR($I205="REAL",$I205="INCURRIDO"),SUMIF(S!$O:$O,$I205&amp;$O205&amp;$Q205&amp;UPPER(TEXT(BF$4,"MMMMYYYY"))&amp;$Z205,IF($W$1="Pesos CLP",S!$AD:$AD,S!$AO:$AO)),0)</f>
        <v>0</v>
      </c>
      <c r="BG205" s="19">
        <f>IF(OR($I205="REAL",$I205="INCURRIDO"),SUMIF(S!$O:$O,$I205&amp;$O205&amp;$Q205&amp;UPPER(TEXT(BG$4,"MMMMYYYY"))&amp;$Z205,IF($W$1="Pesos CLP",S!$AD:$AD,S!$AO:$AO)),0)</f>
        <v>0</v>
      </c>
      <c r="BH205" s="19">
        <f>IF(OR($I205="REAL",$I205="INCURRIDO"),SUMIF(S!$O:$O,$I205&amp;$O205&amp;$Q205&amp;UPPER(TEXT(BH$4,"MMMMYYYY"))&amp;$Z205,IF($W$1="Pesos CLP",S!$AD:$AD,S!$AO:$AO)),0)</f>
        <v>0</v>
      </c>
      <c r="BI205" s="19">
        <f>IF(OR($I205="REAL",$I205="INCURRIDO"),SUMIF(S!$O:$O,$I205&amp;$O205&amp;$Q205&amp;UPPER(TEXT(BI$4,"MMMMYYYY"))&amp;$Z205,IF($W$1="Pesos CLP",S!$AD:$AD,S!$AO:$AO)),0)</f>
        <v>0</v>
      </c>
      <c r="BJ205" s="19">
        <f>IF(OR($I205="REAL",$I205="INCURRIDO"),SUMIF(S!$O:$O,$I205&amp;$O205&amp;$Q205&amp;UPPER(TEXT(BJ$4,"MMMMYYYY"))&amp;$Z205,IF($W$1="Pesos CLP",S!$AD:$AD,S!$AO:$AO)),0)</f>
        <v>0</v>
      </c>
      <c r="BK205" s="19">
        <f>IF(OR($I205="REAL",$I205="INCURRIDO"),SUMIF(S!$O:$O,$I205&amp;$O205&amp;$Q205&amp;UPPER(TEXT(BK$4,"MMMMYYYY"))&amp;$Z205,IF($W$1="Pesos CLP",S!$AD:$AD,S!$AO:$AO)),0)</f>
        <v>0</v>
      </c>
      <c r="BL205" s="19">
        <f>IF(OR($I205="REAL",$I205="INCURRIDO"),SUMIF(S!$O:$O,$I205&amp;$O205&amp;$Q205&amp;UPPER(TEXT(BL$4,"MMMMYYYY"))&amp;$Z205,IF($W$1="Pesos CLP",S!$AD:$AD,S!$AO:$AO)),0)</f>
        <v>0</v>
      </c>
      <c r="BM205" s="19">
        <f>IF(OR($I205="REAL",$I205="INCURRIDO"),SUMIF(S!$O:$O,$I205&amp;$O205&amp;$Q205&amp;UPPER(TEXT(BM$4,"MMMMYYYY"))&amp;$Z205,IF($W$1="Pesos CLP",S!$AD:$AD,S!$AO:$AO)),0)</f>
        <v>0</v>
      </c>
      <c r="BN205" s="19">
        <f>IF(OR($I205="REAL",$I205="INCURRIDO"),SUMIF(S!$O:$O,$I205&amp;$O205&amp;$Q205&amp;UPPER(TEXT(BN$4,"MMMMYYYY"))&amp;$Z205,IF($W$1="Pesos CLP",S!$AD:$AD,S!$AO:$AO)),0)</f>
        <v>0</v>
      </c>
      <c r="BO205" s="19">
        <f>IF(OR($I205="REAL",$I205="INCURRIDO"),SUMIF(S!$O:$O,$I205&amp;$O205&amp;$Q205&amp;UPPER(TEXT(BO$4,"MMMMYYYY"))&amp;$Z205,IF($W$1="Pesos CLP",S!$AD:$AD,S!$AO:$AO)),0)</f>
        <v>0</v>
      </c>
      <c r="BP205" s="19">
        <f>IF(OR($I205="REAL",$I205="INCURRIDO"),SUMIF(S!$O:$O,$I205&amp;$O205&amp;$Q205&amp;UPPER(TEXT(BP$4,"MMMMYYYY"))&amp;$Z205,IF($W$1="Pesos CLP",S!$AD:$AD,S!$AO:$AO)),0)</f>
        <v>0</v>
      </c>
      <c r="BQ205" s="19">
        <f>IF(OR($I205="REAL",$I205="INCURRIDO"),SUMIF(S!$O:$O,$I205&amp;$O205&amp;$Q205&amp;UPPER(TEXT(BQ$4,"MMMMYYYY"))&amp;$Z205,IF($W$1="Pesos CLP",S!$AD:$AD,S!$AO:$AO)),0)</f>
        <v>0</v>
      </c>
      <c r="BR205" s="19">
        <f>IF(OR($I205="REAL",$I205="INCURRIDO"),SUMIF(S!$O:$O,$I205&amp;$O205&amp;$Q205&amp;UPPER(TEXT(BR$4,"MMMMYYYY"))&amp;$Z205,IF($W$1="Pesos CLP",S!$AD:$AD,S!$AO:$AO)),0)</f>
        <v>0</v>
      </c>
      <c r="BS205" s="19">
        <f>IF(OR($I205="REAL",$I205="INCURRIDO"),SUMIF(S!$O:$O,$I205&amp;$O205&amp;$Q205&amp;UPPER(TEXT(BS$4,"MMMMYYYY"))&amp;$Z205,IF($W$1="Pesos CLP",S!$AD:$AD,S!$AO:$AO)),0)</f>
        <v>0</v>
      </c>
      <c r="BT205" s="19">
        <f>IF(OR($I205="REAL",$I205="INCURRIDO"),SUMIF(S!$O:$O,$I205&amp;$O205&amp;$Q205&amp;UPPER(TEXT(BT$4,"MMMMYYYY"))&amp;$Z205,IF($W$1="Pesos CLP",S!$AD:$AD,S!$AO:$AO)),0)</f>
        <v>0</v>
      </c>
      <c r="BU205" s="19">
        <f>IF(OR($I205="REAL",$I205="INCURRIDO"),SUMIF(S!$O:$O,$I205&amp;$O205&amp;$Q205&amp;UPPER(TEXT(BU$4,"MMMMYYYY"))&amp;$Z205,IF($W$1="Pesos CLP",S!$AD:$AD,S!$AO:$AO)),0)</f>
        <v>0</v>
      </c>
      <c r="BV205" s="19">
        <f>IF(OR($I205="REAL",$I205="INCURRIDO"),SUMIF(S!$O:$O,$I205&amp;$O205&amp;$Q205&amp;UPPER(TEXT(BV$4,"MMMMYYYY"))&amp;$Z205,IF($W$1="Pesos CLP",S!$AD:$AD,S!$AO:$AO)),0)</f>
        <v>0</v>
      </c>
      <c r="BW205" s="19">
        <f>IF(OR($I205="REAL",$I205="INCURRIDO"),SUMIF(S!$O:$O,$I205&amp;$O205&amp;$Q205&amp;UPPER(TEXT(BW$4,"MMMMYYYY"))&amp;$Z205,IF($W$1="Pesos CLP",S!$AD:$AD,S!$AO:$AO)),0)</f>
        <v>0</v>
      </c>
      <c r="BX205" s="19">
        <f>IF(OR($I205="REAL",$I205="INCURRIDO"),SUMIF(S!$O:$O,$I205&amp;$O205&amp;$Q205&amp;UPPER(TEXT(BX$4,"MMMMYYYY"))&amp;$Z205,IF($W$1="Pesos CLP",S!$AD:$AD,S!$AO:$AO)),0)</f>
        <v>0</v>
      </c>
      <c r="BY205" s="19">
        <f>IF(OR($I205="REAL",$I205="INCURRIDO"),SUMIF(S!$O:$O,$I205&amp;$O205&amp;$Q205&amp;UPPER(TEXT(BY$4,"MMMMYYYY"))&amp;$Z205,IF($W$1="Pesos CLP",S!$AD:$AD,S!$AO:$AO)),0)</f>
        <v>0</v>
      </c>
      <c r="BZ205" s="19">
        <f>IF(OR($I205="REAL",$I205="INCURRIDO"),SUMIF(S!$O:$O,$I205&amp;$O205&amp;$Q205&amp;UPPER(TEXT(BZ$4,"MMMMYYYY"))&amp;$Z205,IF($W$1="Pesos CLP",S!$AD:$AD,S!$AO:$AO)),0)</f>
        <v>0</v>
      </c>
      <c r="CA205" s="19">
        <f>IF(OR($I205="REAL",$I205="INCURRIDO"),SUMIF(S!$O:$O,$I205&amp;$O205&amp;$Q205&amp;UPPER(TEXT(CA$4,"MMMMYYYY"))&amp;$Z205,IF($W$1="Pesos CLP",S!$AD:$AD,S!$AO:$AO)),0)</f>
        <v>0</v>
      </c>
      <c r="CB205" s="19">
        <f>IF(OR($I205="REAL",$I205="INCURRIDO"),SUMIF(S!$O:$O,$I205&amp;$O205&amp;$Q205&amp;UPPER(TEXT(CB$4,"MMMMYYYY"))&amp;$Z205,IF($W$1="Pesos CLP",S!$AD:$AD,S!$AO:$AO)),0)</f>
        <v>0</v>
      </c>
      <c r="CC205" s="19">
        <f>IF(OR($I205="REAL",$I205="INCURRIDO"),SUMIF(S!$O:$O,$I205&amp;$O205&amp;$Q205&amp;UPPER(TEXT(CC$4,"MMMMYYYY"))&amp;$Z205,IF($W$1="Pesos CLP",S!$AD:$AD,S!$AO:$AO)),0)</f>
        <v>0</v>
      </c>
      <c r="CD205" s="19">
        <f>IF(OR($I205="REAL",$I205="INCURRIDO"),SUMIF(S!$O:$O,$I205&amp;$O205&amp;$Q205&amp;UPPER(TEXT(CD$4,"MMMMYYYY"))&amp;$Z205,IF($W$1="Pesos CLP",S!$AD:$AD,S!$AO:$AO)),0)</f>
        <v>0</v>
      </c>
      <c r="CE205" s="19">
        <f>IF(OR($I205="REAL",$I205="INCURRIDO"),SUMIF(S!$O:$O,$I205&amp;$O205&amp;$Q205&amp;UPPER(TEXT(CE$4,"MMMMYYYY"))&amp;$Z205,IF($W$1="Pesos CLP",S!$AD:$AD,S!$AO:$AO)),0)</f>
        <v>0</v>
      </c>
      <c r="CF205" s="19">
        <f>IF(OR($I205="REAL",$I205="INCURRIDO"),SUMIF(S!$O:$O,$I205&amp;$O205&amp;$Q205&amp;UPPER(TEXT(CF$4,"MMMMYYYY"))&amp;$Z205,IF($W$1="Pesos CLP",S!$AD:$AD,S!$AO:$AO)),0)</f>
        <v>0</v>
      </c>
      <c r="CG205" s="19">
        <f>IF(OR($I205="REAL",$I205="INCURRIDO"),SUMIF(S!$O:$O,$I205&amp;$O205&amp;$Q205&amp;UPPER(TEXT(CG$4,"MMMMYYYY"))&amp;$Z205,IF($W$1="Pesos CLP",S!$AD:$AD,S!$AO:$AO)),0)</f>
        <v>0</v>
      </c>
      <c r="CH205" s="19">
        <f>IF(OR($I205="REAL",$I205="INCURRIDO"),SUMIF(S!$O:$O,$I205&amp;$O205&amp;$Q205&amp;UPPER(TEXT(CH$4,"MMMMYYYY"))&amp;$Z205,IF($W$1="Pesos CLP",S!$AD:$AD,S!$AO:$AO)),0)</f>
        <v>0</v>
      </c>
      <c r="CI205" s="19">
        <f>IF(OR($I205="REAL",$I205="INCURRIDO"),SUMIF(S!$O:$O,$I205&amp;$O205&amp;$Q205&amp;UPPER(TEXT(CI$4,"MMMMYYYY"))&amp;$Z205,IF($W$1="Pesos CLP",S!$AD:$AD,S!$AO:$AO)),0)</f>
        <v>0</v>
      </c>
      <c r="CJ205" s="19">
        <f>IF(OR($I205="REAL",$I205="INCURRIDO"),SUMIF(S!$O:$O,$I205&amp;$O205&amp;$Q205&amp;UPPER(TEXT(CJ$4,"MMMMYYYY"))&amp;$Z205,IF($W$1="Pesos CLP",S!$AD:$AD,S!$AO:$AO)),0)</f>
        <v>0</v>
      </c>
      <c r="CK205" s="378">
        <f t="shared" si="178"/>
        <v>0</v>
      </c>
      <c r="CL205" s="378">
        <f t="shared" si="178"/>
        <v>0</v>
      </c>
      <c r="CM205" s="378">
        <f t="shared" si="178"/>
        <v>0</v>
      </c>
      <c r="CN205" s="378">
        <f t="shared" si="178"/>
        <v>0</v>
      </c>
      <c r="CO205" s="378">
        <f t="shared" si="178"/>
        <v>0</v>
      </c>
      <c r="CP205" s="378">
        <f t="shared" si="178"/>
        <v>0</v>
      </c>
      <c r="CQ205" s="378">
        <f t="shared" si="178"/>
        <v>0</v>
      </c>
      <c r="CR205" s="378">
        <f t="shared" si="178"/>
        <v>0</v>
      </c>
      <c r="CS205" s="378">
        <f t="shared" si="179"/>
        <v>0</v>
      </c>
      <c r="CT205" s="378">
        <f t="shared" si="179"/>
        <v>0</v>
      </c>
      <c r="CU205" s="378">
        <f t="shared" si="179"/>
        <v>0</v>
      </c>
      <c r="CV205" s="378">
        <f t="shared" si="179"/>
        <v>0</v>
      </c>
      <c r="CW205" s="378">
        <f t="shared" si="179"/>
        <v>0</v>
      </c>
      <c r="CX205" s="378">
        <f t="shared" si="179"/>
        <v>0</v>
      </c>
      <c r="CY205" s="378">
        <f t="shared" si="179"/>
        <v>0</v>
      </c>
      <c r="CZ205" s="378">
        <f t="shared" si="179"/>
        <v>0</v>
      </c>
      <c r="DA205" s="378">
        <f t="shared" si="179"/>
        <v>0</v>
      </c>
      <c r="DB205" s="378">
        <f t="shared" si="179"/>
        <v>0</v>
      </c>
      <c r="DC205" s="378">
        <f t="shared" si="180"/>
        <v>0</v>
      </c>
      <c r="DD205" s="378">
        <f t="shared" si="180"/>
        <v>0</v>
      </c>
      <c r="DE205" s="378">
        <f t="shared" si="180"/>
        <v>0</v>
      </c>
      <c r="DF205" s="378">
        <f t="shared" si="180"/>
        <v>0</v>
      </c>
      <c r="DG205" s="378">
        <f t="shared" si="180"/>
        <v>0</v>
      </c>
      <c r="DH205" s="378">
        <f t="shared" si="180"/>
        <v>0</v>
      </c>
      <c r="DI205" s="378">
        <f t="shared" si="180"/>
        <v>0</v>
      </c>
      <c r="DJ205" s="378">
        <f t="shared" si="180"/>
        <v>0</v>
      </c>
      <c r="DK205" s="378">
        <f t="shared" si="180"/>
        <v>0</v>
      </c>
      <c r="DL205" s="378">
        <f t="shared" si="180"/>
        <v>0</v>
      </c>
      <c r="DM205" s="378">
        <f t="shared" si="180"/>
        <v>0</v>
      </c>
      <c r="DN205" s="378">
        <f t="shared" si="180"/>
        <v>0</v>
      </c>
      <c r="DO205" s="378">
        <f t="shared" si="180"/>
        <v>0</v>
      </c>
      <c r="DP205" s="378">
        <f t="shared" si="180"/>
        <v>0</v>
      </c>
      <c r="DQ205" s="378">
        <f t="shared" si="180"/>
        <v>0</v>
      </c>
      <c r="DR205" s="378">
        <f t="shared" ref="DR205:EA210" si="184">(IF(AND(AND($T205&gt;=(DR$4-DAY(DR$4)+1),$T205&lt;=DR$4),AND($U205&gt;=(DR$4-DAY(DR$4)+1),$U205&lt;=DR$4)),$U205-$T205+1,IF(AND($T205&gt;=(DR$4-DAY(DR$4)+1),$T205&lt;=DR$4),DR$4-$T205+1,IF(AND($U205&gt;=(DR$4-DAY(DR$4)+1),$U205&lt;=DR$4),$U205-(DR$4-DAY(DR$4)+1)+1,IF(OR(AND((DR$4-DAY(DR$4)+1)&gt;=$T205,(DR$4-DAY(DR$4)+1)&lt;=$U205),AND((DR$4&gt;=$T205),(DR$4&lt;=$U205))),DR$4-(DR$4-DAY(DR$4)+1)+1,0))))/IF($R205="mes",_xlfn.DAYS(DR$4,(DR$4-DAY(DR$4)+1))+1,(_xlfn.DAYS($U205,$T205)+1))*$S205)*IF($X$1="Físico",1,$X205)</f>
        <v>0</v>
      </c>
      <c r="DS205" s="378">
        <f t="shared" si="184"/>
        <v>0</v>
      </c>
      <c r="DT205" s="378">
        <f t="shared" si="184"/>
        <v>0</v>
      </c>
      <c r="DU205" s="378">
        <f t="shared" si="184"/>
        <v>0</v>
      </c>
      <c r="DV205" s="378">
        <f t="shared" si="184"/>
        <v>0</v>
      </c>
      <c r="DW205" s="378">
        <f t="shared" si="184"/>
        <v>0</v>
      </c>
      <c r="DX205" s="378">
        <f t="shared" si="184"/>
        <v>0</v>
      </c>
      <c r="DY205" s="378">
        <f t="shared" si="184"/>
        <v>0</v>
      </c>
      <c r="DZ205" s="378">
        <f t="shared" si="184"/>
        <v>0</v>
      </c>
      <c r="EA205" s="378">
        <f t="shared" si="184"/>
        <v>0</v>
      </c>
      <c r="EB205" s="378">
        <f t="shared" ref="EB205:EK210" si="185">(IF(AND(AND($T205&gt;=(EB$4-DAY(EB$4)+1),$T205&lt;=EB$4),AND($U205&gt;=(EB$4-DAY(EB$4)+1),$U205&lt;=EB$4)),$U205-$T205+1,IF(AND($T205&gt;=(EB$4-DAY(EB$4)+1),$T205&lt;=EB$4),EB$4-$T205+1,IF(AND($U205&gt;=(EB$4-DAY(EB$4)+1),$U205&lt;=EB$4),$U205-(EB$4-DAY(EB$4)+1)+1,IF(OR(AND((EB$4-DAY(EB$4)+1)&gt;=$T205,(EB$4-DAY(EB$4)+1)&lt;=$U205),AND((EB$4&gt;=$T205),(EB$4&lt;=$U205))),EB$4-(EB$4-DAY(EB$4)+1)+1,0))))/IF($R205="mes",_xlfn.DAYS(EB$4,(EB$4-DAY(EB$4)+1))+1,(_xlfn.DAYS($U205,$T205)+1))*$S205)*IF($X$1="Físico",1,$X205)</f>
        <v>0</v>
      </c>
      <c r="EC205" s="378">
        <f t="shared" si="185"/>
        <v>0</v>
      </c>
      <c r="ED205" s="378">
        <f t="shared" si="185"/>
        <v>0</v>
      </c>
      <c r="EE205" s="378">
        <f t="shared" si="185"/>
        <v>0</v>
      </c>
      <c r="EF205" s="378">
        <f t="shared" si="185"/>
        <v>0</v>
      </c>
      <c r="EG205" s="378">
        <f t="shared" si="185"/>
        <v>0</v>
      </c>
      <c r="EH205" s="378">
        <f t="shared" si="185"/>
        <v>0</v>
      </c>
      <c r="EI205" s="378">
        <f t="shared" si="185"/>
        <v>0</v>
      </c>
      <c r="EJ205" s="378">
        <f t="shared" si="185"/>
        <v>0</v>
      </c>
      <c r="EK205" s="378">
        <f t="shared" si="185"/>
        <v>0</v>
      </c>
      <c r="EL205" s="378">
        <f t="shared" ref="EL205:EQ210" si="186">(IF(AND(AND($T205&gt;=(EL$4-DAY(EL$4)+1),$T205&lt;=EL$4),AND($U205&gt;=(EL$4-DAY(EL$4)+1),$U205&lt;=EL$4)),$U205-$T205+1,IF(AND($T205&gt;=(EL$4-DAY(EL$4)+1),$T205&lt;=EL$4),EL$4-$T205+1,IF(AND($U205&gt;=(EL$4-DAY(EL$4)+1),$U205&lt;=EL$4),$U205-(EL$4-DAY(EL$4)+1)+1,IF(OR(AND((EL$4-DAY(EL$4)+1)&gt;=$T205,(EL$4-DAY(EL$4)+1)&lt;=$U205),AND((EL$4&gt;=$T205),(EL$4&lt;=$U205))),EL$4-(EL$4-DAY(EL$4)+1)+1,0))))/IF($R205="mes",_xlfn.DAYS(EL$4,(EL$4-DAY(EL$4)+1))+1,(_xlfn.DAYS($U205,$T205)+1))*$S205)*IF($X$1="Físico",1,$X205)</f>
        <v>0</v>
      </c>
      <c r="EM205" s="378">
        <f t="shared" si="186"/>
        <v>0</v>
      </c>
      <c r="EN205" s="378">
        <f t="shared" si="186"/>
        <v>0</v>
      </c>
      <c r="EO205" s="378">
        <f t="shared" si="186"/>
        <v>0</v>
      </c>
      <c r="EP205" s="378">
        <f t="shared" si="186"/>
        <v>0</v>
      </c>
      <c r="EQ205" s="378">
        <f t="shared" si="186"/>
        <v>0</v>
      </c>
    </row>
    <row r="206" spans="1:147" x14ac:dyDescent="0.3">
      <c r="A206" s="368"/>
      <c r="B206" s="368"/>
      <c r="C206" s="368"/>
      <c r="D206" s="368">
        <f t="shared" si="182"/>
        <v>1.0658056259248334</v>
      </c>
      <c r="E206" s="368" t="str">
        <f>VLOOKUP(TEXT(Z206,0),'G2'!B:D,3,0)</f>
        <v>ME</v>
      </c>
      <c r="F206" s="816">
        <f t="shared" si="181"/>
        <v>0</v>
      </c>
      <c r="G206" s="755">
        <f t="shared" si="183"/>
        <v>0</v>
      </c>
      <c r="H206" s="756" t="s">
        <v>1190</v>
      </c>
      <c r="I206" s="370" t="s">
        <v>93</v>
      </c>
      <c r="J206" s="370" t="s">
        <v>22</v>
      </c>
      <c r="K206" s="368">
        <v>510615</v>
      </c>
      <c r="L206" s="368" t="s">
        <v>619</v>
      </c>
      <c r="M206" s="369"/>
      <c r="N206" s="370" t="s">
        <v>990</v>
      </c>
      <c r="O206" s="370" t="s">
        <v>638</v>
      </c>
      <c r="P206" s="643" t="s">
        <v>1167</v>
      </c>
      <c r="Q206" s="370" t="s">
        <v>695</v>
      </c>
      <c r="R206" s="370" t="s">
        <v>632</v>
      </c>
      <c r="S206" s="376">
        <v>25</v>
      </c>
      <c r="T206" s="678">
        <v>46113</v>
      </c>
      <c r="U206" s="678">
        <v>46142</v>
      </c>
      <c r="V206" s="373">
        <v>1</v>
      </c>
      <c r="W206" s="374">
        <v>101942.17650845846</v>
      </c>
      <c r="X206" s="17" cm="1">
        <f t="array" ref="X206">+IF($W$1="Pesos CLP",W206,W206/TC)*MB_24A25</f>
        <v>116.23156966653886</v>
      </c>
      <c r="Y206" s="18">
        <f t="shared" si="166"/>
        <v>2905.7892416634713</v>
      </c>
      <c r="Z206">
        <v>91243530</v>
      </c>
      <c r="AA206" s="19">
        <f>IF(OR($I206="REAL",$I206="INCURRIDO"),SUMIF(S!$O:$O,$I206&amp;$O206&amp;$Q206&amp;UPPER(TEXT(AA$4,"MMMMYYYY"))&amp;$Z206,IF($W$1="Pesos CLP",S!$AD:$AD,S!$AO:$AO)),0)</f>
        <v>0</v>
      </c>
      <c r="AB206" s="19">
        <f>IF(OR($I206="REAL",$I206="INCURRIDO"),SUMIF(S!$O:$O,$I206&amp;$O206&amp;$Q206&amp;UPPER(TEXT(AB$4,"MMMMYYYY"))&amp;$Z206,IF($W$1="Pesos CLP",S!$AD:$AD,S!$AO:$AO)),0)</f>
        <v>0</v>
      </c>
      <c r="AC206" s="19">
        <f>IF(OR($I206="REAL",$I206="INCURRIDO"),SUMIF(S!$O:$O,$I206&amp;$O206&amp;$Q206&amp;UPPER(TEXT(AC$4,"MMMMYYYY"))&amp;$Z206,IF($W$1="Pesos CLP",S!$AD:$AD,S!$AO:$AO)),0)</f>
        <v>0</v>
      </c>
      <c r="AD206" s="19">
        <f>IF(OR($I206="REAL",$I206="INCURRIDO"),SUMIF(S!$O:$O,$I206&amp;$O206&amp;$Q206&amp;UPPER(TEXT(AD$4,"MMMMYYYY"))&amp;$Z206,IF($W$1="Pesos CLP",S!$AD:$AD,S!$AO:$AO)),0)</f>
        <v>0</v>
      </c>
      <c r="AE206" s="19">
        <f>IF(OR($I206="REAL",$I206="INCURRIDO"),SUMIF(S!$O:$O,$I206&amp;$O206&amp;$Q206&amp;UPPER(TEXT(AE$4,"MMMMYYYY"))&amp;$Z206,IF($W$1="Pesos CLP",S!$AD:$AD,S!$AO:$AO)),0)</f>
        <v>0</v>
      </c>
      <c r="AF206" s="19">
        <f>IF(OR($I206="REAL",$I206="INCURRIDO"),SUMIF(S!$O:$O,$I206&amp;$O206&amp;$Q206&amp;UPPER(TEXT(AF$4,"MMMMYYYY"))&amp;$Z206,IF($W$1="Pesos CLP",S!$AD:$AD,S!$AO:$AO)),0)</f>
        <v>0</v>
      </c>
      <c r="AG206" s="19">
        <f>IF(OR($I206="REAL",$I206="INCURRIDO"),SUMIF(S!$O:$O,$I206&amp;$O206&amp;$Q206&amp;UPPER(TEXT(AG$4,"MMMMYYYY"))&amp;$Z206,IF($W$1="Pesos CLP",S!$AD:$AD,S!$AO:$AO)),0)</f>
        <v>0</v>
      </c>
      <c r="AH206" s="19">
        <f>IF(OR($I206="REAL",$I206="INCURRIDO"),SUMIF(S!$O:$O,$I206&amp;$O206&amp;$Q206&amp;UPPER(TEXT(AH$4,"MMMMYYYY"))&amp;$Z206,IF($W$1="Pesos CLP",S!$AD:$AD,S!$AO:$AO)),0)</f>
        <v>0</v>
      </c>
      <c r="AI206" s="19">
        <f>IF(OR($I206="REAL",$I206="INCURRIDO"),SUMIF(S!$O:$O,$I206&amp;$O206&amp;$Q206&amp;UPPER(TEXT(AI$4,"MMMMYYYY"))&amp;$Z206,IF($W$1="Pesos CLP",S!$AD:$AD,S!$AO:$AO)),0)</f>
        <v>0</v>
      </c>
      <c r="AJ206" s="19">
        <f>IF(OR($I206="REAL",$I206="INCURRIDO"),SUMIF(S!$O:$O,$I206&amp;$O206&amp;$Q206&amp;UPPER(TEXT(AJ$4,"MMMMYYYY"))&amp;$Z206,IF($W$1="Pesos CLP",S!$AD:$AD,S!$AO:$AO)),0)</f>
        <v>0</v>
      </c>
      <c r="AK206" s="19">
        <f>IF(OR($I206="REAL",$I206="INCURRIDO"),SUMIF(S!$O:$O,$I206&amp;$O206&amp;$Q206&amp;UPPER(TEXT(AK$4,"MMMMYYYY"))&amp;$Z206,IF($W$1="Pesos CLP",S!$AD:$AD,S!$AO:$AO)),0)</f>
        <v>0</v>
      </c>
      <c r="AL206" s="19">
        <f>IF(OR($I206="REAL",$I206="INCURRIDO"),SUMIF(S!$O:$O,$I206&amp;$O206&amp;$Q206&amp;UPPER(TEXT(AL$4,"MMMMYYYY"))&amp;$Z206,IF($W$1="Pesos CLP",S!$AD:$AD,S!$AO:$AO)),0)</f>
        <v>0</v>
      </c>
      <c r="AM206" s="19">
        <f>IF(OR($I206="REAL",$I206="INCURRIDO"),SUMIF(S!$O:$O,$I206&amp;$O206&amp;$Q206&amp;UPPER(TEXT(AM$4,"MMMMYYYY"))&amp;$Z206,IF($W$1="Pesos CLP",S!$AD:$AD,S!$AO:$AO)),0)</f>
        <v>0</v>
      </c>
      <c r="AN206" s="19">
        <f>IF(OR($I206="REAL",$I206="INCURRIDO"),SUMIF(S!$O:$O,$I206&amp;$O206&amp;$Q206&amp;UPPER(TEXT(AN$4,"MMMMYYYY"))&amp;$Z206,IF($W$1="Pesos CLP",S!$AD:$AD,S!$AO:$AO)),0)</f>
        <v>0</v>
      </c>
      <c r="AO206" s="19">
        <f>IF(OR($I206="REAL",$I206="INCURRIDO"),SUMIF(S!$O:$O,$I206&amp;$O206&amp;$Q206&amp;UPPER(TEXT(AO$4,"MMMMYYYY"))&amp;$Z206,IF($W$1="Pesos CLP",S!$AD:$AD,S!$AO:$AO)),0)</f>
        <v>0</v>
      </c>
      <c r="AP206" s="19">
        <f>IF(OR($I206="REAL",$I206="INCURRIDO"),SUMIF(S!$O:$O,$I206&amp;$O206&amp;$Q206&amp;UPPER(TEXT(AP$4,"MMMMYYYY"))&amp;$Z206,IF($W$1="Pesos CLP",S!$AD:$AD,S!$AO:$AO)),0)</f>
        <v>0</v>
      </c>
      <c r="AQ206" s="19">
        <f>IF(OR($I206="REAL",$I206="INCURRIDO"),SUMIF(S!$O:$O,$I206&amp;$O206&amp;$Q206&amp;UPPER(TEXT(AQ$4,"MMMMYYYY"))&amp;$Z206,IF($W$1="Pesos CLP",S!$AD:$AD,S!$AO:$AO)),0)</f>
        <v>0</v>
      </c>
      <c r="AR206" s="19">
        <f>IF(OR($I206="REAL",$I206="INCURRIDO"),SUMIF(S!$O:$O,$I206&amp;$O206&amp;$Q206&amp;UPPER(TEXT(AR$4,"MMMMYYYY"))&amp;$Z206,IF($W$1="Pesos CLP",S!$AD:$AD,S!$AO:$AO)),0)</f>
        <v>0</v>
      </c>
      <c r="AS206" s="19">
        <f>IF(OR($I206="REAL",$I206="INCURRIDO"),SUMIF(S!$O:$O,$I206&amp;$O206&amp;$Q206&amp;UPPER(TEXT(AS$4,"MMMMYYYY"))&amp;$Z206,IF($W$1="Pesos CLP",S!$AD:$AD,S!$AO:$AO)),0)</f>
        <v>0</v>
      </c>
      <c r="AT206" s="19">
        <f>IF(OR($I206="REAL",$I206="INCURRIDO"),SUMIF(S!$O:$O,$I206&amp;$O206&amp;$Q206&amp;UPPER(TEXT(AT$4,"MMMMYYYY"))&amp;$Z206,IF($W$1="Pesos CLP",S!$AD:$AD,S!$AO:$AO)),0)</f>
        <v>0</v>
      </c>
      <c r="AU206" s="19">
        <f>IF(OR($I206="REAL",$I206="INCURRIDO"),SUMIF(S!$O:$O,$I206&amp;$O206&amp;$Q206&amp;UPPER(TEXT(AU$4,"MMMMYYYY"))&amp;$Z206,IF($W$1="Pesos CLP",S!$AD:$AD,S!$AO:$AO)),0)</f>
        <v>0</v>
      </c>
      <c r="AV206" s="19">
        <f>IF(OR($I206="REAL",$I206="INCURRIDO"),SUMIF(S!$O:$O,$I206&amp;$O206&amp;$Q206&amp;UPPER(TEXT(AV$4,"MMMMYYYY"))&amp;$Z206,IF($W$1="Pesos CLP",S!$AD:$AD,S!$AO:$AO)),0)</f>
        <v>0</v>
      </c>
      <c r="AW206" s="19">
        <f>IF(OR($I206="REAL",$I206="INCURRIDO"),SUMIF(S!$O:$O,$I206&amp;$O206&amp;$Q206&amp;UPPER(TEXT(AW$4,"MMMMYYYY"))&amp;$Z206,IF($W$1="Pesos CLP",S!$AD:$AD,S!$AO:$AO)),0)</f>
        <v>0</v>
      </c>
      <c r="AX206" s="19">
        <f>IF(OR($I206="REAL",$I206="INCURRIDO"),SUMIF(S!$O:$O,$I206&amp;$O206&amp;$Q206&amp;UPPER(TEXT(AX$4,"MMMMYYYY"))&amp;$Z206,IF($W$1="Pesos CLP",S!$AD:$AD,S!$AO:$AO)),0)</f>
        <v>0</v>
      </c>
      <c r="AY206" s="19">
        <f>IF(OR($I206="REAL",$I206="INCURRIDO"),SUMIF(S!$O:$O,$I206&amp;$O206&amp;$Q206&amp;UPPER(TEXT(AY$4,"MMMMYYYY"))&amp;$Z206,IF($W$1="Pesos CLP",S!$AD:$AD,S!$AO:$AO)),0)</f>
        <v>0</v>
      </c>
      <c r="AZ206" s="19">
        <f>IF(OR($I206="REAL",$I206="INCURRIDO"),SUMIF(S!$O:$O,$I206&amp;$O206&amp;$Q206&amp;UPPER(TEXT(AZ$4,"MMMMYYYY"))&amp;$Z206,IF($W$1="Pesos CLP",S!$AD:$AD,S!$AO:$AO)),0)</f>
        <v>0</v>
      </c>
      <c r="BA206" s="19">
        <f>IF(OR($I206="REAL",$I206="INCURRIDO"),SUMIF(S!$O:$O,$I206&amp;$O206&amp;$Q206&amp;UPPER(TEXT(BA$4,"MMMMYYYY"))&amp;$Z206,IF($W$1="Pesos CLP",S!$AD:$AD,S!$AO:$AO)),0)</f>
        <v>0</v>
      </c>
      <c r="BB206" s="19">
        <f>IF(OR($I206="REAL",$I206="INCURRIDO"),SUMIF(S!$O:$O,$I206&amp;$O206&amp;$Q206&amp;UPPER(TEXT(BB$4,"MMMMYYYY"))&amp;$Z206,IF($W$1="Pesos CLP",S!$AD:$AD,S!$AO:$AO)),0)</f>
        <v>0</v>
      </c>
      <c r="BC206" s="19">
        <f>IF(OR($I206="REAL",$I206="INCURRIDO"),SUMIF(S!$O:$O,$I206&amp;$O206&amp;$Q206&amp;UPPER(TEXT(BC$4,"MMMMYYYY"))&amp;$Z206,IF($W$1="Pesos CLP",S!$AD:$AD,S!$AO:$AO)),0)</f>
        <v>0</v>
      </c>
      <c r="BD206" s="19">
        <f>IF(OR($I206="REAL",$I206="INCURRIDO"),SUMIF(S!$O:$O,$I206&amp;$O206&amp;$Q206&amp;UPPER(TEXT(BD$4,"MMMMYYYY"))&amp;$Z206,IF($W$1="Pesos CLP",S!$AD:$AD,S!$AO:$AO)),0)</f>
        <v>0</v>
      </c>
      <c r="BE206" s="19">
        <f>IF(OR($I206="REAL",$I206="INCURRIDO"),SUMIF(S!$O:$O,$I206&amp;$O206&amp;$Q206&amp;UPPER(TEXT(BE$4,"MMMMYYYY"))&amp;$Z206,IF($W$1="Pesos CLP",S!$AD:$AD,S!$AO:$AO)),0)</f>
        <v>0</v>
      </c>
      <c r="BF206" s="19">
        <f>IF(OR($I206="REAL",$I206="INCURRIDO"),SUMIF(S!$O:$O,$I206&amp;$O206&amp;$Q206&amp;UPPER(TEXT(BF$4,"MMMMYYYY"))&amp;$Z206,IF($W$1="Pesos CLP",S!$AD:$AD,S!$AO:$AO)),0)</f>
        <v>0</v>
      </c>
      <c r="BG206" s="19">
        <f>IF(OR($I206="REAL",$I206="INCURRIDO"),SUMIF(S!$O:$O,$I206&amp;$O206&amp;$Q206&amp;UPPER(TEXT(BG$4,"MMMMYYYY"))&amp;$Z206,IF($W$1="Pesos CLP",S!$AD:$AD,S!$AO:$AO)),0)</f>
        <v>0</v>
      </c>
      <c r="BH206" s="19">
        <f>IF(OR($I206="REAL",$I206="INCURRIDO"),SUMIF(S!$O:$O,$I206&amp;$O206&amp;$Q206&amp;UPPER(TEXT(BH$4,"MMMMYYYY"))&amp;$Z206,IF($W$1="Pesos CLP",S!$AD:$AD,S!$AO:$AO)),0)</f>
        <v>0</v>
      </c>
      <c r="BI206" s="19">
        <f>IF(OR($I206="REAL",$I206="INCURRIDO"),SUMIF(S!$O:$O,$I206&amp;$O206&amp;$Q206&amp;UPPER(TEXT(BI$4,"MMMMYYYY"))&amp;$Z206,IF($W$1="Pesos CLP",S!$AD:$AD,S!$AO:$AO)),0)</f>
        <v>0</v>
      </c>
      <c r="BJ206" s="19">
        <f>IF(OR($I206="REAL",$I206="INCURRIDO"),SUMIF(S!$O:$O,$I206&amp;$O206&amp;$Q206&amp;UPPER(TEXT(BJ$4,"MMMMYYYY"))&amp;$Z206,IF($W$1="Pesos CLP",S!$AD:$AD,S!$AO:$AO)),0)</f>
        <v>0</v>
      </c>
      <c r="BK206" s="19">
        <f>IF(OR($I206="REAL",$I206="INCURRIDO"),SUMIF(S!$O:$O,$I206&amp;$O206&amp;$Q206&amp;UPPER(TEXT(BK$4,"MMMMYYYY"))&amp;$Z206,IF($W$1="Pesos CLP",S!$AD:$AD,S!$AO:$AO)),0)</f>
        <v>0</v>
      </c>
      <c r="BL206" s="19">
        <f>IF(OR($I206="REAL",$I206="INCURRIDO"),SUMIF(S!$O:$O,$I206&amp;$O206&amp;$Q206&amp;UPPER(TEXT(BL$4,"MMMMYYYY"))&amp;$Z206,IF($W$1="Pesos CLP",S!$AD:$AD,S!$AO:$AO)),0)</f>
        <v>0</v>
      </c>
      <c r="BM206" s="19">
        <f>IF(OR($I206="REAL",$I206="INCURRIDO"),SUMIF(S!$O:$O,$I206&amp;$O206&amp;$Q206&amp;UPPER(TEXT(BM$4,"MMMMYYYY"))&amp;$Z206,IF($W$1="Pesos CLP",S!$AD:$AD,S!$AO:$AO)),0)</f>
        <v>0</v>
      </c>
      <c r="BN206" s="19">
        <f>IF(OR($I206="REAL",$I206="INCURRIDO"),SUMIF(S!$O:$O,$I206&amp;$O206&amp;$Q206&amp;UPPER(TEXT(BN$4,"MMMMYYYY"))&amp;$Z206,IF($W$1="Pesos CLP",S!$AD:$AD,S!$AO:$AO)),0)</f>
        <v>0</v>
      </c>
      <c r="BO206" s="19">
        <f>IF(OR($I206="REAL",$I206="INCURRIDO"),SUMIF(S!$O:$O,$I206&amp;$O206&amp;$Q206&amp;UPPER(TEXT(BO$4,"MMMMYYYY"))&amp;$Z206,IF($W$1="Pesos CLP",S!$AD:$AD,S!$AO:$AO)),0)</f>
        <v>0</v>
      </c>
      <c r="BP206" s="19">
        <f>IF(OR($I206="REAL",$I206="INCURRIDO"),SUMIF(S!$O:$O,$I206&amp;$O206&amp;$Q206&amp;UPPER(TEXT(BP$4,"MMMMYYYY"))&amp;$Z206,IF($W$1="Pesos CLP",S!$AD:$AD,S!$AO:$AO)),0)</f>
        <v>0</v>
      </c>
      <c r="BQ206" s="19">
        <f>IF(OR($I206="REAL",$I206="INCURRIDO"),SUMIF(S!$O:$O,$I206&amp;$O206&amp;$Q206&amp;UPPER(TEXT(BQ$4,"MMMMYYYY"))&amp;$Z206,IF($W$1="Pesos CLP",S!$AD:$AD,S!$AO:$AO)),0)</f>
        <v>0</v>
      </c>
      <c r="BR206" s="19">
        <f>IF(OR($I206="REAL",$I206="INCURRIDO"),SUMIF(S!$O:$O,$I206&amp;$O206&amp;$Q206&amp;UPPER(TEXT(BR$4,"MMMMYYYY"))&amp;$Z206,IF($W$1="Pesos CLP",S!$AD:$AD,S!$AO:$AO)),0)</f>
        <v>0</v>
      </c>
      <c r="BS206" s="19">
        <f>IF(OR($I206="REAL",$I206="INCURRIDO"),SUMIF(S!$O:$O,$I206&amp;$O206&amp;$Q206&amp;UPPER(TEXT(BS$4,"MMMMYYYY"))&amp;$Z206,IF($W$1="Pesos CLP",S!$AD:$AD,S!$AO:$AO)),0)</f>
        <v>0</v>
      </c>
      <c r="BT206" s="19">
        <f>IF(OR($I206="REAL",$I206="INCURRIDO"),SUMIF(S!$O:$O,$I206&amp;$O206&amp;$Q206&amp;UPPER(TEXT(BT$4,"MMMMYYYY"))&amp;$Z206,IF($W$1="Pesos CLP",S!$AD:$AD,S!$AO:$AO)),0)</f>
        <v>0</v>
      </c>
      <c r="BU206" s="19">
        <f>IF(OR($I206="REAL",$I206="INCURRIDO"),SUMIF(S!$O:$O,$I206&amp;$O206&amp;$Q206&amp;UPPER(TEXT(BU$4,"MMMMYYYY"))&amp;$Z206,IF($W$1="Pesos CLP",S!$AD:$AD,S!$AO:$AO)),0)</f>
        <v>0</v>
      </c>
      <c r="BV206" s="19">
        <f>IF(OR($I206="REAL",$I206="INCURRIDO"),SUMIF(S!$O:$O,$I206&amp;$O206&amp;$Q206&amp;UPPER(TEXT(BV$4,"MMMMYYYY"))&amp;$Z206,IF($W$1="Pesos CLP",S!$AD:$AD,S!$AO:$AO)),0)</f>
        <v>0</v>
      </c>
      <c r="BW206" s="19">
        <f>IF(OR($I206="REAL",$I206="INCURRIDO"),SUMIF(S!$O:$O,$I206&amp;$O206&amp;$Q206&amp;UPPER(TEXT(BW$4,"MMMMYYYY"))&amp;$Z206,IF($W$1="Pesos CLP",S!$AD:$AD,S!$AO:$AO)),0)</f>
        <v>0</v>
      </c>
      <c r="BX206" s="19">
        <f>IF(OR($I206="REAL",$I206="INCURRIDO"),SUMIF(S!$O:$O,$I206&amp;$O206&amp;$Q206&amp;UPPER(TEXT(BX$4,"MMMMYYYY"))&amp;$Z206,IF($W$1="Pesos CLP",S!$AD:$AD,S!$AO:$AO)),0)</f>
        <v>0</v>
      </c>
      <c r="BY206" s="19">
        <f>IF(OR($I206="REAL",$I206="INCURRIDO"),SUMIF(S!$O:$O,$I206&amp;$O206&amp;$Q206&amp;UPPER(TEXT(BY$4,"MMMMYYYY"))&amp;$Z206,IF($W$1="Pesos CLP",S!$AD:$AD,S!$AO:$AO)),0)</f>
        <v>0</v>
      </c>
      <c r="BZ206" s="19">
        <f>IF(OR($I206="REAL",$I206="INCURRIDO"),SUMIF(S!$O:$O,$I206&amp;$O206&amp;$Q206&amp;UPPER(TEXT(BZ$4,"MMMMYYYY"))&amp;$Z206,IF($W$1="Pesos CLP",S!$AD:$AD,S!$AO:$AO)),0)</f>
        <v>0</v>
      </c>
      <c r="CA206" s="19">
        <f>IF(OR($I206="REAL",$I206="INCURRIDO"),SUMIF(S!$O:$O,$I206&amp;$O206&amp;$Q206&amp;UPPER(TEXT(CA$4,"MMMMYYYY"))&amp;$Z206,IF($W$1="Pesos CLP",S!$AD:$AD,S!$AO:$AO)),0)</f>
        <v>0</v>
      </c>
      <c r="CB206" s="19">
        <f>IF(OR($I206="REAL",$I206="INCURRIDO"),SUMIF(S!$O:$O,$I206&amp;$O206&amp;$Q206&amp;UPPER(TEXT(CB$4,"MMMMYYYY"))&amp;$Z206,IF($W$1="Pesos CLP",S!$AD:$AD,S!$AO:$AO)),0)</f>
        <v>0</v>
      </c>
      <c r="CC206" s="19">
        <f>IF(OR($I206="REAL",$I206="INCURRIDO"),SUMIF(S!$O:$O,$I206&amp;$O206&amp;$Q206&amp;UPPER(TEXT(CC$4,"MMMMYYYY"))&amp;$Z206,IF($W$1="Pesos CLP",S!$AD:$AD,S!$AO:$AO)),0)</f>
        <v>0</v>
      </c>
      <c r="CD206" s="19">
        <f>IF(OR($I206="REAL",$I206="INCURRIDO"),SUMIF(S!$O:$O,$I206&amp;$O206&amp;$Q206&amp;UPPER(TEXT(CD$4,"MMMMYYYY"))&amp;$Z206,IF($W$1="Pesos CLP",S!$AD:$AD,S!$AO:$AO)),0)</f>
        <v>0</v>
      </c>
      <c r="CE206" s="19">
        <f>IF(OR($I206="REAL",$I206="INCURRIDO"),SUMIF(S!$O:$O,$I206&amp;$O206&amp;$Q206&amp;UPPER(TEXT(CE$4,"MMMMYYYY"))&amp;$Z206,IF($W$1="Pesos CLP",S!$AD:$AD,S!$AO:$AO)),0)</f>
        <v>0</v>
      </c>
      <c r="CF206" s="19">
        <f>IF(OR($I206="REAL",$I206="INCURRIDO"),SUMIF(S!$O:$O,$I206&amp;$O206&amp;$Q206&amp;UPPER(TEXT(CF$4,"MMMMYYYY"))&amp;$Z206,IF($W$1="Pesos CLP",S!$AD:$AD,S!$AO:$AO)),0)</f>
        <v>0</v>
      </c>
      <c r="CG206" s="19">
        <f>IF(OR($I206="REAL",$I206="INCURRIDO"),SUMIF(S!$O:$O,$I206&amp;$O206&amp;$Q206&amp;UPPER(TEXT(CG$4,"MMMMYYYY"))&amp;$Z206,IF($W$1="Pesos CLP",S!$AD:$AD,S!$AO:$AO)),0)</f>
        <v>0</v>
      </c>
      <c r="CH206" s="19">
        <f>IF(OR($I206="REAL",$I206="INCURRIDO"),SUMIF(S!$O:$O,$I206&amp;$O206&amp;$Q206&amp;UPPER(TEXT(CH$4,"MMMMYYYY"))&amp;$Z206,IF($W$1="Pesos CLP",S!$AD:$AD,S!$AO:$AO)),0)</f>
        <v>0</v>
      </c>
      <c r="CI206" s="19">
        <f>IF(OR($I206="REAL",$I206="INCURRIDO"),SUMIF(S!$O:$O,$I206&amp;$O206&amp;$Q206&amp;UPPER(TEXT(CI$4,"MMMMYYYY"))&amp;$Z206,IF($W$1="Pesos CLP",S!$AD:$AD,S!$AO:$AO)),0)</f>
        <v>0</v>
      </c>
      <c r="CJ206" s="19">
        <f>IF(OR($I206="REAL",$I206="INCURRIDO"),SUMIF(S!$O:$O,$I206&amp;$O206&amp;$Q206&amp;UPPER(TEXT(CJ$4,"MMMMYYYY"))&amp;$Z206,IF($W$1="Pesos CLP",S!$AD:$AD,S!$AO:$AO)),0)</f>
        <v>0</v>
      </c>
      <c r="CK206" s="378">
        <f t="shared" si="178"/>
        <v>0</v>
      </c>
      <c r="CL206" s="378">
        <f t="shared" si="178"/>
        <v>0</v>
      </c>
      <c r="CM206" s="378">
        <f t="shared" si="178"/>
        <v>2905.7892416634713</v>
      </c>
      <c r="CN206" s="378">
        <f t="shared" si="178"/>
        <v>0</v>
      </c>
      <c r="CO206" s="378">
        <f t="shared" si="178"/>
        <v>0</v>
      </c>
      <c r="CP206" s="378">
        <f t="shared" si="178"/>
        <v>0</v>
      </c>
      <c r="CQ206" s="378">
        <f t="shared" si="178"/>
        <v>0</v>
      </c>
      <c r="CR206" s="378">
        <f t="shared" si="178"/>
        <v>0</v>
      </c>
      <c r="CS206" s="378">
        <f t="shared" si="179"/>
        <v>0</v>
      </c>
      <c r="CT206" s="378">
        <f t="shared" si="179"/>
        <v>0</v>
      </c>
      <c r="CU206" s="378">
        <f t="shared" si="179"/>
        <v>0</v>
      </c>
      <c r="CV206" s="378">
        <f t="shared" si="179"/>
        <v>0</v>
      </c>
      <c r="CW206" s="378">
        <f t="shared" si="179"/>
        <v>0</v>
      </c>
      <c r="CX206" s="378">
        <f t="shared" si="179"/>
        <v>0</v>
      </c>
      <c r="CY206" s="378">
        <f t="shared" si="179"/>
        <v>0</v>
      </c>
      <c r="CZ206" s="378">
        <f t="shared" si="179"/>
        <v>0</v>
      </c>
      <c r="DA206" s="378">
        <f t="shared" si="179"/>
        <v>0</v>
      </c>
      <c r="DB206" s="378">
        <f t="shared" si="179"/>
        <v>0</v>
      </c>
      <c r="DC206" s="378">
        <f t="shared" si="180"/>
        <v>0</v>
      </c>
      <c r="DD206" s="378">
        <f t="shared" si="180"/>
        <v>0</v>
      </c>
      <c r="DE206" s="378">
        <f t="shared" si="180"/>
        <v>0</v>
      </c>
      <c r="DF206" s="378">
        <f t="shared" si="180"/>
        <v>0</v>
      </c>
      <c r="DG206" s="378">
        <f t="shared" si="180"/>
        <v>0</v>
      </c>
      <c r="DH206" s="378">
        <f t="shared" si="180"/>
        <v>0</v>
      </c>
      <c r="DI206" s="378">
        <f t="shared" si="180"/>
        <v>0</v>
      </c>
      <c r="DJ206" s="378">
        <f t="shared" si="180"/>
        <v>0</v>
      </c>
      <c r="DK206" s="378">
        <f t="shared" si="180"/>
        <v>0</v>
      </c>
      <c r="DL206" s="378">
        <f t="shared" si="180"/>
        <v>0</v>
      </c>
      <c r="DM206" s="378">
        <f t="shared" si="180"/>
        <v>0</v>
      </c>
      <c r="DN206" s="378">
        <f t="shared" si="180"/>
        <v>0</v>
      </c>
      <c r="DO206" s="378">
        <f t="shared" si="180"/>
        <v>0</v>
      </c>
      <c r="DP206" s="378">
        <f t="shared" si="180"/>
        <v>0</v>
      </c>
      <c r="DQ206" s="378">
        <f t="shared" si="180"/>
        <v>0</v>
      </c>
      <c r="DR206" s="378">
        <f t="shared" si="184"/>
        <v>0</v>
      </c>
      <c r="DS206" s="378">
        <f t="shared" si="184"/>
        <v>0</v>
      </c>
      <c r="DT206" s="378">
        <f t="shared" si="184"/>
        <v>0</v>
      </c>
      <c r="DU206" s="378">
        <f t="shared" si="184"/>
        <v>0</v>
      </c>
      <c r="DV206" s="378">
        <f t="shared" si="184"/>
        <v>0</v>
      </c>
      <c r="DW206" s="378">
        <f t="shared" si="184"/>
        <v>0</v>
      </c>
      <c r="DX206" s="378">
        <f t="shared" si="184"/>
        <v>0</v>
      </c>
      <c r="DY206" s="378">
        <f t="shared" si="184"/>
        <v>0</v>
      </c>
      <c r="DZ206" s="378">
        <f t="shared" si="184"/>
        <v>0</v>
      </c>
      <c r="EA206" s="378">
        <f t="shared" si="184"/>
        <v>0</v>
      </c>
      <c r="EB206" s="378">
        <f t="shared" si="185"/>
        <v>0</v>
      </c>
      <c r="EC206" s="378">
        <f t="shared" si="185"/>
        <v>0</v>
      </c>
      <c r="ED206" s="378">
        <f t="shared" si="185"/>
        <v>0</v>
      </c>
      <c r="EE206" s="378">
        <f t="shared" si="185"/>
        <v>0</v>
      </c>
      <c r="EF206" s="378">
        <f t="shared" si="185"/>
        <v>0</v>
      </c>
      <c r="EG206" s="378">
        <f t="shared" si="185"/>
        <v>0</v>
      </c>
      <c r="EH206" s="378">
        <f t="shared" si="185"/>
        <v>0</v>
      </c>
      <c r="EI206" s="378">
        <f t="shared" si="185"/>
        <v>0</v>
      </c>
      <c r="EJ206" s="378">
        <f t="shared" si="185"/>
        <v>0</v>
      </c>
      <c r="EK206" s="378">
        <f t="shared" si="185"/>
        <v>0</v>
      </c>
      <c r="EL206" s="378">
        <f t="shared" si="186"/>
        <v>0</v>
      </c>
      <c r="EM206" s="378">
        <f t="shared" si="186"/>
        <v>0</v>
      </c>
      <c r="EN206" s="378">
        <f t="shared" si="186"/>
        <v>0</v>
      </c>
      <c r="EO206" s="378">
        <f t="shared" si="186"/>
        <v>0</v>
      </c>
      <c r="EP206" s="378">
        <f t="shared" si="186"/>
        <v>0</v>
      </c>
      <c r="EQ206" s="378">
        <f t="shared" si="186"/>
        <v>0</v>
      </c>
    </row>
    <row r="207" spans="1:147" x14ac:dyDescent="0.3">
      <c r="A207" s="368"/>
      <c r="B207" s="368"/>
      <c r="C207" s="368"/>
      <c r="D207" s="368">
        <f t="shared" si="182"/>
        <v>1.0658056259248334</v>
      </c>
      <c r="E207" s="368" t="str">
        <f>VLOOKUP(TEXT(Z207,0),'G2'!B:D,3,0)</f>
        <v>ME</v>
      </c>
      <c r="F207" s="816">
        <f t="shared" si="181"/>
        <v>0</v>
      </c>
      <c r="G207" s="755">
        <f t="shared" si="183"/>
        <v>0</v>
      </c>
      <c r="H207" s="756" t="s">
        <v>1190</v>
      </c>
      <c r="I207" s="370" t="s">
        <v>93</v>
      </c>
      <c r="J207" s="370" t="s">
        <v>22</v>
      </c>
      <c r="K207" s="368">
        <v>510615</v>
      </c>
      <c r="L207" s="368" t="s">
        <v>619</v>
      </c>
      <c r="M207" s="369"/>
      <c r="N207" s="370" t="s">
        <v>991</v>
      </c>
      <c r="O207" s="370" t="s">
        <v>638</v>
      </c>
      <c r="P207" s="643" t="s">
        <v>1166</v>
      </c>
      <c r="Q207" s="370" t="s">
        <v>695</v>
      </c>
      <c r="R207" s="370" t="s">
        <v>632</v>
      </c>
      <c r="S207" s="376">
        <v>25</v>
      </c>
      <c r="T207" s="678">
        <v>46447</v>
      </c>
      <c r="U207" s="678">
        <v>46471</v>
      </c>
      <c r="V207" s="373">
        <v>1</v>
      </c>
      <c r="W207" s="374">
        <v>101942.17650845846</v>
      </c>
      <c r="X207" s="17" cm="1">
        <f t="array" ref="X207">+IF($W$1="Pesos CLP",W207,W207/TC)*MB_24A25</f>
        <v>116.23156966653886</v>
      </c>
      <c r="Y207" s="18">
        <f t="shared" si="166"/>
        <v>2905.7892416634713</v>
      </c>
      <c r="Z207">
        <v>91243530</v>
      </c>
      <c r="AA207" s="19">
        <f>IF(OR($I207="REAL",$I207="INCURRIDO"),SUMIF(S!$O:$O,$I207&amp;$O207&amp;$Q207&amp;UPPER(TEXT(AA$4,"MMMMYYYY"))&amp;$Z207,IF($W$1="Pesos CLP",S!$AD:$AD,S!$AO:$AO)),0)</f>
        <v>0</v>
      </c>
      <c r="AB207" s="19">
        <f>IF(OR($I207="REAL",$I207="INCURRIDO"),SUMIF(S!$O:$O,$I207&amp;$O207&amp;$Q207&amp;UPPER(TEXT(AB$4,"MMMMYYYY"))&amp;$Z207,IF($W$1="Pesos CLP",S!$AD:$AD,S!$AO:$AO)),0)</f>
        <v>0</v>
      </c>
      <c r="AC207" s="19">
        <f>IF(OR($I207="REAL",$I207="INCURRIDO"),SUMIF(S!$O:$O,$I207&amp;$O207&amp;$Q207&amp;UPPER(TEXT(AC$4,"MMMMYYYY"))&amp;$Z207,IF($W$1="Pesos CLP",S!$AD:$AD,S!$AO:$AO)),0)</f>
        <v>0</v>
      </c>
      <c r="AD207" s="19">
        <f>IF(OR($I207="REAL",$I207="INCURRIDO"),SUMIF(S!$O:$O,$I207&amp;$O207&amp;$Q207&amp;UPPER(TEXT(AD$4,"MMMMYYYY"))&amp;$Z207,IF($W$1="Pesos CLP",S!$AD:$AD,S!$AO:$AO)),0)</f>
        <v>0</v>
      </c>
      <c r="AE207" s="19">
        <f>IF(OR($I207="REAL",$I207="INCURRIDO"),SUMIF(S!$O:$O,$I207&amp;$O207&amp;$Q207&amp;UPPER(TEXT(AE$4,"MMMMYYYY"))&amp;$Z207,IF($W$1="Pesos CLP",S!$AD:$AD,S!$AO:$AO)),0)</f>
        <v>0</v>
      </c>
      <c r="AF207" s="19">
        <f>IF(OR($I207="REAL",$I207="INCURRIDO"),SUMIF(S!$O:$O,$I207&amp;$O207&amp;$Q207&amp;UPPER(TEXT(AF$4,"MMMMYYYY"))&amp;$Z207,IF($W$1="Pesos CLP",S!$AD:$AD,S!$AO:$AO)),0)</f>
        <v>0</v>
      </c>
      <c r="AG207" s="19">
        <f>IF(OR($I207="REAL",$I207="INCURRIDO"),SUMIF(S!$O:$O,$I207&amp;$O207&amp;$Q207&amp;UPPER(TEXT(AG$4,"MMMMYYYY"))&amp;$Z207,IF($W$1="Pesos CLP",S!$AD:$AD,S!$AO:$AO)),0)</f>
        <v>0</v>
      </c>
      <c r="AH207" s="19">
        <f>IF(OR($I207="REAL",$I207="INCURRIDO"),SUMIF(S!$O:$O,$I207&amp;$O207&amp;$Q207&amp;UPPER(TEXT(AH$4,"MMMMYYYY"))&amp;$Z207,IF($W$1="Pesos CLP",S!$AD:$AD,S!$AO:$AO)),0)</f>
        <v>0</v>
      </c>
      <c r="AI207" s="19">
        <f>IF(OR($I207="REAL",$I207="INCURRIDO"),SUMIF(S!$O:$O,$I207&amp;$O207&amp;$Q207&amp;UPPER(TEXT(AI$4,"MMMMYYYY"))&amp;$Z207,IF($W$1="Pesos CLP",S!$AD:$AD,S!$AO:$AO)),0)</f>
        <v>0</v>
      </c>
      <c r="AJ207" s="19">
        <f>IF(OR($I207="REAL",$I207="INCURRIDO"),SUMIF(S!$O:$O,$I207&amp;$O207&amp;$Q207&amp;UPPER(TEXT(AJ$4,"MMMMYYYY"))&amp;$Z207,IF($W$1="Pesos CLP",S!$AD:$AD,S!$AO:$AO)),0)</f>
        <v>0</v>
      </c>
      <c r="AK207" s="19">
        <f>IF(OR($I207="REAL",$I207="INCURRIDO"),SUMIF(S!$O:$O,$I207&amp;$O207&amp;$Q207&amp;UPPER(TEXT(AK$4,"MMMMYYYY"))&amp;$Z207,IF($W$1="Pesos CLP",S!$AD:$AD,S!$AO:$AO)),0)</f>
        <v>0</v>
      </c>
      <c r="AL207" s="19">
        <f>IF(OR($I207="REAL",$I207="INCURRIDO"),SUMIF(S!$O:$O,$I207&amp;$O207&amp;$Q207&amp;UPPER(TEXT(AL$4,"MMMMYYYY"))&amp;$Z207,IF($W$1="Pesos CLP",S!$AD:$AD,S!$AO:$AO)),0)</f>
        <v>0</v>
      </c>
      <c r="AM207" s="19">
        <f>IF(OR($I207="REAL",$I207="INCURRIDO"),SUMIF(S!$O:$O,$I207&amp;$O207&amp;$Q207&amp;UPPER(TEXT(AM$4,"MMMMYYYY"))&amp;$Z207,IF($W$1="Pesos CLP",S!$AD:$AD,S!$AO:$AO)),0)</f>
        <v>0</v>
      </c>
      <c r="AN207" s="19">
        <f>IF(OR($I207="REAL",$I207="INCURRIDO"),SUMIF(S!$O:$O,$I207&amp;$O207&amp;$Q207&amp;UPPER(TEXT(AN$4,"MMMMYYYY"))&amp;$Z207,IF($W$1="Pesos CLP",S!$AD:$AD,S!$AO:$AO)),0)</f>
        <v>0</v>
      </c>
      <c r="AO207" s="19">
        <f>IF(OR($I207="REAL",$I207="INCURRIDO"),SUMIF(S!$O:$O,$I207&amp;$O207&amp;$Q207&amp;UPPER(TEXT(AO$4,"MMMMYYYY"))&amp;$Z207,IF($W$1="Pesos CLP",S!$AD:$AD,S!$AO:$AO)),0)</f>
        <v>0</v>
      </c>
      <c r="AP207" s="19">
        <f>IF(OR($I207="REAL",$I207="INCURRIDO"),SUMIF(S!$O:$O,$I207&amp;$O207&amp;$Q207&amp;UPPER(TEXT(AP$4,"MMMMYYYY"))&amp;$Z207,IF($W$1="Pesos CLP",S!$AD:$AD,S!$AO:$AO)),0)</f>
        <v>0</v>
      </c>
      <c r="AQ207" s="19">
        <f>IF(OR($I207="REAL",$I207="INCURRIDO"),SUMIF(S!$O:$O,$I207&amp;$O207&amp;$Q207&amp;UPPER(TEXT(AQ$4,"MMMMYYYY"))&amp;$Z207,IF($W$1="Pesos CLP",S!$AD:$AD,S!$AO:$AO)),0)</f>
        <v>0</v>
      </c>
      <c r="AR207" s="19">
        <f>IF(OR($I207="REAL",$I207="INCURRIDO"),SUMIF(S!$O:$O,$I207&amp;$O207&amp;$Q207&amp;UPPER(TEXT(AR$4,"MMMMYYYY"))&amp;$Z207,IF($W$1="Pesos CLP",S!$AD:$AD,S!$AO:$AO)),0)</f>
        <v>0</v>
      </c>
      <c r="AS207" s="19">
        <f>IF(OR($I207="REAL",$I207="INCURRIDO"),SUMIF(S!$O:$O,$I207&amp;$O207&amp;$Q207&amp;UPPER(TEXT(AS$4,"MMMMYYYY"))&amp;$Z207,IF($W$1="Pesos CLP",S!$AD:$AD,S!$AO:$AO)),0)</f>
        <v>0</v>
      </c>
      <c r="AT207" s="19">
        <f>IF(OR($I207="REAL",$I207="INCURRIDO"),SUMIF(S!$O:$O,$I207&amp;$O207&amp;$Q207&amp;UPPER(TEXT(AT$4,"MMMMYYYY"))&amp;$Z207,IF($W$1="Pesos CLP",S!$AD:$AD,S!$AO:$AO)),0)</f>
        <v>0</v>
      </c>
      <c r="AU207" s="19">
        <f>IF(OR($I207="REAL",$I207="INCURRIDO"),SUMIF(S!$O:$O,$I207&amp;$O207&amp;$Q207&amp;UPPER(TEXT(AU$4,"MMMMYYYY"))&amp;$Z207,IF($W$1="Pesos CLP",S!$AD:$AD,S!$AO:$AO)),0)</f>
        <v>0</v>
      </c>
      <c r="AV207" s="19">
        <f>IF(OR($I207="REAL",$I207="INCURRIDO"),SUMIF(S!$O:$O,$I207&amp;$O207&amp;$Q207&amp;UPPER(TEXT(AV$4,"MMMMYYYY"))&amp;$Z207,IF($W$1="Pesos CLP",S!$AD:$AD,S!$AO:$AO)),0)</f>
        <v>0</v>
      </c>
      <c r="AW207" s="19">
        <f>IF(OR($I207="REAL",$I207="INCURRIDO"),SUMIF(S!$O:$O,$I207&amp;$O207&amp;$Q207&amp;UPPER(TEXT(AW$4,"MMMMYYYY"))&amp;$Z207,IF($W$1="Pesos CLP",S!$AD:$AD,S!$AO:$AO)),0)</f>
        <v>0</v>
      </c>
      <c r="AX207" s="19">
        <f>IF(OR($I207="REAL",$I207="INCURRIDO"),SUMIF(S!$O:$O,$I207&amp;$O207&amp;$Q207&amp;UPPER(TEXT(AX$4,"MMMMYYYY"))&amp;$Z207,IF($W$1="Pesos CLP",S!$AD:$AD,S!$AO:$AO)),0)</f>
        <v>0</v>
      </c>
      <c r="AY207" s="19">
        <f>IF(OR($I207="REAL",$I207="INCURRIDO"),SUMIF(S!$O:$O,$I207&amp;$O207&amp;$Q207&amp;UPPER(TEXT(AY$4,"MMMMYYYY"))&amp;$Z207,IF($W$1="Pesos CLP",S!$AD:$AD,S!$AO:$AO)),0)</f>
        <v>0</v>
      </c>
      <c r="AZ207" s="19">
        <f>IF(OR($I207="REAL",$I207="INCURRIDO"),SUMIF(S!$O:$O,$I207&amp;$O207&amp;$Q207&amp;UPPER(TEXT(AZ$4,"MMMMYYYY"))&amp;$Z207,IF($W$1="Pesos CLP",S!$AD:$AD,S!$AO:$AO)),0)</f>
        <v>0</v>
      </c>
      <c r="BA207" s="19">
        <f>IF(OR($I207="REAL",$I207="INCURRIDO"),SUMIF(S!$O:$O,$I207&amp;$O207&amp;$Q207&amp;UPPER(TEXT(BA$4,"MMMMYYYY"))&amp;$Z207,IF($W$1="Pesos CLP",S!$AD:$AD,S!$AO:$AO)),0)</f>
        <v>0</v>
      </c>
      <c r="BB207" s="19">
        <f>IF(OR($I207="REAL",$I207="INCURRIDO"),SUMIF(S!$O:$O,$I207&amp;$O207&amp;$Q207&amp;UPPER(TEXT(BB$4,"MMMMYYYY"))&amp;$Z207,IF($W$1="Pesos CLP",S!$AD:$AD,S!$AO:$AO)),0)</f>
        <v>0</v>
      </c>
      <c r="BC207" s="19">
        <f>IF(OR($I207="REAL",$I207="INCURRIDO"),SUMIF(S!$O:$O,$I207&amp;$O207&amp;$Q207&amp;UPPER(TEXT(BC$4,"MMMMYYYY"))&amp;$Z207,IF($W$1="Pesos CLP",S!$AD:$AD,S!$AO:$AO)),0)</f>
        <v>0</v>
      </c>
      <c r="BD207" s="19">
        <f>IF(OR($I207="REAL",$I207="INCURRIDO"),SUMIF(S!$O:$O,$I207&amp;$O207&amp;$Q207&amp;UPPER(TEXT(BD$4,"MMMMYYYY"))&amp;$Z207,IF($W$1="Pesos CLP",S!$AD:$AD,S!$AO:$AO)),0)</f>
        <v>0</v>
      </c>
      <c r="BE207" s="19">
        <f>IF(OR($I207="REAL",$I207="INCURRIDO"),SUMIF(S!$O:$O,$I207&amp;$O207&amp;$Q207&amp;UPPER(TEXT(BE$4,"MMMMYYYY"))&amp;$Z207,IF($W$1="Pesos CLP",S!$AD:$AD,S!$AO:$AO)),0)</f>
        <v>0</v>
      </c>
      <c r="BF207" s="19">
        <f>IF(OR($I207="REAL",$I207="INCURRIDO"),SUMIF(S!$O:$O,$I207&amp;$O207&amp;$Q207&amp;UPPER(TEXT(BF$4,"MMMMYYYY"))&amp;$Z207,IF($W$1="Pesos CLP",S!$AD:$AD,S!$AO:$AO)),0)</f>
        <v>0</v>
      </c>
      <c r="BG207" s="19">
        <f>IF(OR($I207="REAL",$I207="INCURRIDO"),SUMIF(S!$O:$O,$I207&amp;$O207&amp;$Q207&amp;UPPER(TEXT(BG$4,"MMMMYYYY"))&amp;$Z207,IF($W$1="Pesos CLP",S!$AD:$AD,S!$AO:$AO)),0)</f>
        <v>0</v>
      </c>
      <c r="BH207" s="19">
        <f>IF(OR($I207="REAL",$I207="INCURRIDO"),SUMIF(S!$O:$O,$I207&amp;$O207&amp;$Q207&amp;UPPER(TEXT(BH$4,"MMMMYYYY"))&amp;$Z207,IF($W$1="Pesos CLP",S!$AD:$AD,S!$AO:$AO)),0)</f>
        <v>0</v>
      </c>
      <c r="BI207" s="19">
        <f>IF(OR($I207="REAL",$I207="INCURRIDO"),SUMIF(S!$O:$O,$I207&amp;$O207&amp;$Q207&amp;UPPER(TEXT(BI$4,"MMMMYYYY"))&amp;$Z207,IF($W$1="Pesos CLP",S!$AD:$AD,S!$AO:$AO)),0)</f>
        <v>0</v>
      </c>
      <c r="BJ207" s="19">
        <f>IF(OR($I207="REAL",$I207="INCURRIDO"),SUMIF(S!$O:$O,$I207&amp;$O207&amp;$Q207&amp;UPPER(TEXT(BJ$4,"MMMMYYYY"))&amp;$Z207,IF($W$1="Pesos CLP",S!$AD:$AD,S!$AO:$AO)),0)</f>
        <v>0</v>
      </c>
      <c r="BK207" s="19">
        <f>IF(OR($I207="REAL",$I207="INCURRIDO"),SUMIF(S!$O:$O,$I207&amp;$O207&amp;$Q207&amp;UPPER(TEXT(BK$4,"MMMMYYYY"))&amp;$Z207,IF($W$1="Pesos CLP",S!$AD:$AD,S!$AO:$AO)),0)</f>
        <v>0</v>
      </c>
      <c r="BL207" s="19">
        <f>IF(OR($I207="REAL",$I207="INCURRIDO"),SUMIF(S!$O:$O,$I207&amp;$O207&amp;$Q207&amp;UPPER(TEXT(BL$4,"MMMMYYYY"))&amp;$Z207,IF($W$1="Pesos CLP",S!$AD:$AD,S!$AO:$AO)),0)</f>
        <v>0</v>
      </c>
      <c r="BM207" s="19">
        <f>IF(OR($I207="REAL",$I207="INCURRIDO"),SUMIF(S!$O:$O,$I207&amp;$O207&amp;$Q207&amp;UPPER(TEXT(BM$4,"MMMMYYYY"))&amp;$Z207,IF($W$1="Pesos CLP",S!$AD:$AD,S!$AO:$AO)),0)</f>
        <v>0</v>
      </c>
      <c r="BN207" s="19">
        <f>IF(OR($I207="REAL",$I207="INCURRIDO"),SUMIF(S!$O:$O,$I207&amp;$O207&amp;$Q207&amp;UPPER(TEXT(BN$4,"MMMMYYYY"))&amp;$Z207,IF($W$1="Pesos CLP",S!$AD:$AD,S!$AO:$AO)),0)</f>
        <v>0</v>
      </c>
      <c r="BO207" s="19">
        <f>IF(OR($I207="REAL",$I207="INCURRIDO"),SUMIF(S!$O:$O,$I207&amp;$O207&amp;$Q207&amp;UPPER(TEXT(BO$4,"MMMMYYYY"))&amp;$Z207,IF($W$1="Pesos CLP",S!$AD:$AD,S!$AO:$AO)),0)</f>
        <v>0</v>
      </c>
      <c r="BP207" s="19">
        <f>IF(OR($I207="REAL",$I207="INCURRIDO"),SUMIF(S!$O:$O,$I207&amp;$O207&amp;$Q207&amp;UPPER(TEXT(BP$4,"MMMMYYYY"))&amp;$Z207,IF($W$1="Pesos CLP",S!$AD:$AD,S!$AO:$AO)),0)</f>
        <v>0</v>
      </c>
      <c r="BQ207" s="19">
        <f>IF(OR($I207="REAL",$I207="INCURRIDO"),SUMIF(S!$O:$O,$I207&amp;$O207&amp;$Q207&amp;UPPER(TEXT(BQ$4,"MMMMYYYY"))&amp;$Z207,IF($W$1="Pesos CLP",S!$AD:$AD,S!$AO:$AO)),0)</f>
        <v>0</v>
      </c>
      <c r="BR207" s="19">
        <f>IF(OR($I207="REAL",$I207="INCURRIDO"),SUMIF(S!$O:$O,$I207&amp;$O207&amp;$Q207&amp;UPPER(TEXT(BR$4,"MMMMYYYY"))&amp;$Z207,IF($W$1="Pesos CLP",S!$AD:$AD,S!$AO:$AO)),0)</f>
        <v>0</v>
      </c>
      <c r="BS207" s="19">
        <f>IF(OR($I207="REAL",$I207="INCURRIDO"),SUMIF(S!$O:$O,$I207&amp;$O207&amp;$Q207&amp;UPPER(TEXT(BS$4,"MMMMYYYY"))&amp;$Z207,IF($W$1="Pesos CLP",S!$AD:$AD,S!$AO:$AO)),0)</f>
        <v>0</v>
      </c>
      <c r="BT207" s="19">
        <f>IF(OR($I207="REAL",$I207="INCURRIDO"),SUMIF(S!$O:$O,$I207&amp;$O207&amp;$Q207&amp;UPPER(TEXT(BT$4,"MMMMYYYY"))&amp;$Z207,IF($W$1="Pesos CLP",S!$AD:$AD,S!$AO:$AO)),0)</f>
        <v>0</v>
      </c>
      <c r="BU207" s="19">
        <f>IF(OR($I207="REAL",$I207="INCURRIDO"),SUMIF(S!$O:$O,$I207&amp;$O207&amp;$Q207&amp;UPPER(TEXT(BU$4,"MMMMYYYY"))&amp;$Z207,IF($W$1="Pesos CLP",S!$AD:$AD,S!$AO:$AO)),0)</f>
        <v>0</v>
      </c>
      <c r="BV207" s="19">
        <f>IF(OR($I207="REAL",$I207="INCURRIDO"),SUMIF(S!$O:$O,$I207&amp;$O207&amp;$Q207&amp;UPPER(TEXT(BV$4,"MMMMYYYY"))&amp;$Z207,IF($W$1="Pesos CLP",S!$AD:$AD,S!$AO:$AO)),0)</f>
        <v>0</v>
      </c>
      <c r="BW207" s="19">
        <f>IF(OR($I207="REAL",$I207="INCURRIDO"),SUMIF(S!$O:$O,$I207&amp;$O207&amp;$Q207&amp;UPPER(TEXT(BW$4,"MMMMYYYY"))&amp;$Z207,IF($W$1="Pesos CLP",S!$AD:$AD,S!$AO:$AO)),0)</f>
        <v>0</v>
      </c>
      <c r="BX207" s="19">
        <f>IF(OR($I207="REAL",$I207="INCURRIDO"),SUMIF(S!$O:$O,$I207&amp;$O207&amp;$Q207&amp;UPPER(TEXT(BX$4,"MMMMYYYY"))&amp;$Z207,IF($W$1="Pesos CLP",S!$AD:$AD,S!$AO:$AO)),0)</f>
        <v>0</v>
      </c>
      <c r="BY207" s="19">
        <f>IF(OR($I207="REAL",$I207="INCURRIDO"),SUMIF(S!$O:$O,$I207&amp;$O207&amp;$Q207&amp;UPPER(TEXT(BY$4,"MMMMYYYY"))&amp;$Z207,IF($W$1="Pesos CLP",S!$AD:$AD,S!$AO:$AO)),0)</f>
        <v>0</v>
      </c>
      <c r="BZ207" s="19">
        <f>IF(OR($I207="REAL",$I207="INCURRIDO"),SUMIF(S!$O:$O,$I207&amp;$O207&amp;$Q207&amp;UPPER(TEXT(BZ$4,"MMMMYYYY"))&amp;$Z207,IF($W$1="Pesos CLP",S!$AD:$AD,S!$AO:$AO)),0)</f>
        <v>0</v>
      </c>
      <c r="CA207" s="19">
        <f>IF(OR($I207="REAL",$I207="INCURRIDO"),SUMIF(S!$O:$O,$I207&amp;$O207&amp;$Q207&amp;UPPER(TEXT(CA$4,"MMMMYYYY"))&amp;$Z207,IF($W$1="Pesos CLP",S!$AD:$AD,S!$AO:$AO)),0)</f>
        <v>0</v>
      </c>
      <c r="CB207" s="19">
        <f>IF(OR($I207="REAL",$I207="INCURRIDO"),SUMIF(S!$O:$O,$I207&amp;$O207&amp;$Q207&amp;UPPER(TEXT(CB$4,"MMMMYYYY"))&amp;$Z207,IF($W$1="Pesos CLP",S!$AD:$AD,S!$AO:$AO)),0)</f>
        <v>0</v>
      </c>
      <c r="CC207" s="19">
        <f>IF(OR($I207="REAL",$I207="INCURRIDO"),SUMIF(S!$O:$O,$I207&amp;$O207&amp;$Q207&amp;UPPER(TEXT(CC$4,"MMMMYYYY"))&amp;$Z207,IF($W$1="Pesos CLP",S!$AD:$AD,S!$AO:$AO)),0)</f>
        <v>0</v>
      </c>
      <c r="CD207" s="19">
        <f>IF(OR($I207="REAL",$I207="INCURRIDO"),SUMIF(S!$O:$O,$I207&amp;$O207&amp;$Q207&amp;UPPER(TEXT(CD$4,"MMMMYYYY"))&amp;$Z207,IF($W$1="Pesos CLP",S!$AD:$AD,S!$AO:$AO)),0)</f>
        <v>0</v>
      </c>
      <c r="CE207" s="19">
        <f>IF(OR($I207="REAL",$I207="INCURRIDO"),SUMIF(S!$O:$O,$I207&amp;$O207&amp;$Q207&amp;UPPER(TEXT(CE$4,"MMMMYYYY"))&amp;$Z207,IF($W$1="Pesos CLP",S!$AD:$AD,S!$AO:$AO)),0)</f>
        <v>0</v>
      </c>
      <c r="CF207" s="19">
        <f>IF(OR($I207="REAL",$I207="INCURRIDO"),SUMIF(S!$O:$O,$I207&amp;$O207&amp;$Q207&amp;UPPER(TEXT(CF$4,"MMMMYYYY"))&amp;$Z207,IF($W$1="Pesos CLP",S!$AD:$AD,S!$AO:$AO)),0)</f>
        <v>0</v>
      </c>
      <c r="CG207" s="19">
        <f>IF(OR($I207="REAL",$I207="INCURRIDO"),SUMIF(S!$O:$O,$I207&amp;$O207&amp;$Q207&amp;UPPER(TEXT(CG$4,"MMMMYYYY"))&amp;$Z207,IF($W$1="Pesos CLP",S!$AD:$AD,S!$AO:$AO)),0)</f>
        <v>0</v>
      </c>
      <c r="CH207" s="19">
        <f>IF(OR($I207="REAL",$I207="INCURRIDO"),SUMIF(S!$O:$O,$I207&amp;$O207&amp;$Q207&amp;UPPER(TEXT(CH$4,"MMMMYYYY"))&amp;$Z207,IF($W$1="Pesos CLP",S!$AD:$AD,S!$AO:$AO)),0)</f>
        <v>0</v>
      </c>
      <c r="CI207" s="19">
        <f>IF(OR($I207="REAL",$I207="INCURRIDO"),SUMIF(S!$O:$O,$I207&amp;$O207&amp;$Q207&amp;UPPER(TEXT(CI$4,"MMMMYYYY"))&amp;$Z207,IF($W$1="Pesos CLP",S!$AD:$AD,S!$AO:$AO)),0)</f>
        <v>0</v>
      </c>
      <c r="CJ207" s="19">
        <f>IF(OR($I207="REAL",$I207="INCURRIDO"),SUMIF(S!$O:$O,$I207&amp;$O207&amp;$Q207&amp;UPPER(TEXT(CJ$4,"MMMMYYYY"))&amp;$Z207,IF($W$1="Pesos CLP",S!$AD:$AD,S!$AO:$AO)),0)</f>
        <v>0</v>
      </c>
      <c r="CK207" s="378">
        <f t="shared" si="178"/>
        <v>0</v>
      </c>
      <c r="CL207" s="378">
        <f t="shared" si="178"/>
        <v>0</v>
      </c>
      <c r="CM207" s="378">
        <f t="shared" si="178"/>
        <v>0</v>
      </c>
      <c r="CN207" s="378">
        <f t="shared" si="178"/>
        <v>0</v>
      </c>
      <c r="CO207" s="378">
        <f t="shared" si="178"/>
        <v>0</v>
      </c>
      <c r="CP207" s="378">
        <f t="shared" si="178"/>
        <v>0</v>
      </c>
      <c r="CQ207" s="378">
        <f t="shared" si="178"/>
        <v>0</v>
      </c>
      <c r="CR207" s="378">
        <f t="shared" si="178"/>
        <v>0</v>
      </c>
      <c r="CS207" s="378">
        <f t="shared" si="179"/>
        <v>0</v>
      </c>
      <c r="CT207" s="378">
        <f t="shared" si="179"/>
        <v>0</v>
      </c>
      <c r="CU207" s="378">
        <f t="shared" si="179"/>
        <v>0</v>
      </c>
      <c r="CV207" s="378">
        <f t="shared" si="179"/>
        <v>0</v>
      </c>
      <c r="CW207" s="378">
        <f t="shared" si="179"/>
        <v>0</v>
      </c>
      <c r="CX207" s="378">
        <f t="shared" si="179"/>
        <v>2905.7892416634713</v>
      </c>
      <c r="CY207" s="378">
        <f t="shared" si="179"/>
        <v>0</v>
      </c>
      <c r="CZ207" s="378">
        <f t="shared" si="179"/>
        <v>0</v>
      </c>
      <c r="DA207" s="378">
        <f t="shared" si="179"/>
        <v>0</v>
      </c>
      <c r="DB207" s="378">
        <f t="shared" si="179"/>
        <v>0</v>
      </c>
      <c r="DC207" s="378">
        <f t="shared" si="180"/>
        <v>0</v>
      </c>
      <c r="DD207" s="378">
        <f t="shared" si="180"/>
        <v>0</v>
      </c>
      <c r="DE207" s="378">
        <f t="shared" si="180"/>
        <v>0</v>
      </c>
      <c r="DF207" s="378">
        <f t="shared" si="180"/>
        <v>0</v>
      </c>
      <c r="DG207" s="378">
        <f t="shared" si="180"/>
        <v>0</v>
      </c>
      <c r="DH207" s="378">
        <f t="shared" si="180"/>
        <v>0</v>
      </c>
      <c r="DI207" s="378">
        <f t="shared" si="180"/>
        <v>0</v>
      </c>
      <c r="DJ207" s="378">
        <f t="shared" si="180"/>
        <v>0</v>
      </c>
      <c r="DK207" s="378">
        <f t="shared" si="180"/>
        <v>0</v>
      </c>
      <c r="DL207" s="378">
        <f t="shared" si="180"/>
        <v>0</v>
      </c>
      <c r="DM207" s="378">
        <f t="shared" si="180"/>
        <v>0</v>
      </c>
      <c r="DN207" s="378">
        <f t="shared" si="180"/>
        <v>0</v>
      </c>
      <c r="DO207" s="378">
        <f t="shared" si="180"/>
        <v>0</v>
      </c>
      <c r="DP207" s="378">
        <f t="shared" si="180"/>
        <v>0</v>
      </c>
      <c r="DQ207" s="378">
        <f t="shared" si="180"/>
        <v>0</v>
      </c>
      <c r="DR207" s="378">
        <f t="shared" si="184"/>
        <v>0</v>
      </c>
      <c r="DS207" s="378">
        <f t="shared" si="184"/>
        <v>0</v>
      </c>
      <c r="DT207" s="378">
        <f t="shared" si="184"/>
        <v>0</v>
      </c>
      <c r="DU207" s="378">
        <f t="shared" si="184"/>
        <v>0</v>
      </c>
      <c r="DV207" s="378">
        <f t="shared" si="184"/>
        <v>0</v>
      </c>
      <c r="DW207" s="378">
        <f t="shared" si="184"/>
        <v>0</v>
      </c>
      <c r="DX207" s="378">
        <f t="shared" si="184"/>
        <v>0</v>
      </c>
      <c r="DY207" s="378">
        <f t="shared" si="184"/>
        <v>0</v>
      </c>
      <c r="DZ207" s="378">
        <f t="shared" si="184"/>
        <v>0</v>
      </c>
      <c r="EA207" s="378">
        <f t="shared" si="184"/>
        <v>0</v>
      </c>
      <c r="EB207" s="378">
        <f t="shared" si="185"/>
        <v>0</v>
      </c>
      <c r="EC207" s="378">
        <f t="shared" si="185"/>
        <v>0</v>
      </c>
      <c r="ED207" s="378">
        <f t="shared" si="185"/>
        <v>0</v>
      </c>
      <c r="EE207" s="378">
        <f t="shared" si="185"/>
        <v>0</v>
      </c>
      <c r="EF207" s="378">
        <f t="shared" si="185"/>
        <v>0</v>
      </c>
      <c r="EG207" s="378">
        <f t="shared" si="185"/>
        <v>0</v>
      </c>
      <c r="EH207" s="378">
        <f t="shared" si="185"/>
        <v>0</v>
      </c>
      <c r="EI207" s="378">
        <f t="shared" si="185"/>
        <v>0</v>
      </c>
      <c r="EJ207" s="378">
        <f t="shared" si="185"/>
        <v>0</v>
      </c>
      <c r="EK207" s="378">
        <f t="shared" si="185"/>
        <v>0</v>
      </c>
      <c r="EL207" s="378">
        <f t="shared" si="186"/>
        <v>0</v>
      </c>
      <c r="EM207" s="378">
        <f t="shared" si="186"/>
        <v>0</v>
      </c>
      <c r="EN207" s="378">
        <f t="shared" si="186"/>
        <v>0</v>
      </c>
      <c r="EO207" s="378">
        <f t="shared" si="186"/>
        <v>0</v>
      </c>
      <c r="EP207" s="378">
        <f t="shared" si="186"/>
        <v>0</v>
      </c>
      <c r="EQ207" s="378">
        <f t="shared" si="186"/>
        <v>0</v>
      </c>
    </row>
    <row r="208" spans="1:147" x14ac:dyDescent="0.3">
      <c r="A208" s="368"/>
      <c r="B208" s="368"/>
      <c r="C208" s="368"/>
      <c r="D208" s="368">
        <f t="shared" si="182"/>
        <v>1.0658056259248334</v>
      </c>
      <c r="E208" s="368" t="str">
        <f>VLOOKUP(TEXT(Z208,0),'G2'!B:D,3,0)</f>
        <v>ME</v>
      </c>
      <c r="F208" s="816">
        <f t="shared" si="181"/>
        <v>0</v>
      </c>
      <c r="G208" s="755">
        <f t="shared" si="183"/>
        <v>0</v>
      </c>
      <c r="H208" s="756" t="s">
        <v>1190</v>
      </c>
      <c r="I208" s="370" t="s">
        <v>93</v>
      </c>
      <c r="J208" s="370" t="s">
        <v>22</v>
      </c>
      <c r="K208" s="368">
        <v>510615</v>
      </c>
      <c r="L208" s="368" t="s">
        <v>619</v>
      </c>
      <c r="M208" s="369"/>
      <c r="N208" s="370" t="s">
        <v>979</v>
      </c>
      <c r="O208" s="370" t="s">
        <v>638</v>
      </c>
      <c r="P208" s="643" t="s">
        <v>1167</v>
      </c>
      <c r="Q208" s="370" t="s">
        <v>695</v>
      </c>
      <c r="R208" s="370" t="s">
        <v>632</v>
      </c>
      <c r="S208" s="371">
        <v>25</v>
      </c>
      <c r="T208" s="677">
        <v>45870</v>
      </c>
      <c r="U208" s="677">
        <v>45894</v>
      </c>
      <c r="V208" s="373">
        <v>1</v>
      </c>
      <c r="W208" s="374">
        <v>218469.90300769827</v>
      </c>
      <c r="X208" s="17" cm="1">
        <f t="array" ref="X208">+IF($W$1="Pesos CLP",W208,W208/TC)*MB_24A25</f>
        <v>249.09316851180162</v>
      </c>
      <c r="Y208" s="18">
        <f t="shared" si="166"/>
        <v>0</v>
      </c>
      <c r="Z208">
        <v>91243530</v>
      </c>
      <c r="AA208" s="19">
        <f>IF(OR($I208="REAL",$I208="INCURRIDO"),SUMIF(S!$O:$O,$I208&amp;$O208&amp;$Q208&amp;UPPER(TEXT(AA$4,"MMMMYYYY"))&amp;$Z208,IF($W$1="Pesos CLP",S!$AD:$AD,S!$AO:$AO)),0)</f>
        <v>0</v>
      </c>
      <c r="AB208" s="19">
        <f>IF(OR($I208="REAL",$I208="INCURRIDO"),SUMIF(S!$O:$O,$I208&amp;$O208&amp;$Q208&amp;UPPER(TEXT(AB$4,"MMMMYYYY"))&amp;$Z208,IF($W$1="Pesos CLP",S!$AD:$AD,S!$AO:$AO)),0)</f>
        <v>0</v>
      </c>
      <c r="AC208" s="19">
        <f>IF(OR($I208="REAL",$I208="INCURRIDO"),SUMIF(S!$O:$O,$I208&amp;$O208&amp;$Q208&amp;UPPER(TEXT(AC$4,"MMMMYYYY"))&amp;$Z208,IF($W$1="Pesos CLP",S!$AD:$AD,S!$AO:$AO)),0)</f>
        <v>0</v>
      </c>
      <c r="AD208" s="19">
        <f>IF(OR($I208="REAL",$I208="INCURRIDO"),SUMIF(S!$O:$O,$I208&amp;$O208&amp;$Q208&amp;UPPER(TEXT(AD$4,"MMMMYYYY"))&amp;$Z208,IF($W$1="Pesos CLP",S!$AD:$AD,S!$AO:$AO)),0)</f>
        <v>0</v>
      </c>
      <c r="AE208" s="19">
        <f>IF(OR($I208="REAL",$I208="INCURRIDO"),SUMIF(S!$O:$O,$I208&amp;$O208&amp;$Q208&amp;UPPER(TEXT(AE$4,"MMMMYYYY"))&amp;$Z208,IF($W$1="Pesos CLP",S!$AD:$AD,S!$AO:$AO)),0)</f>
        <v>0</v>
      </c>
      <c r="AF208" s="19">
        <f>IF(OR($I208="REAL",$I208="INCURRIDO"),SUMIF(S!$O:$O,$I208&amp;$O208&amp;$Q208&amp;UPPER(TEXT(AF$4,"MMMMYYYY"))&amp;$Z208,IF($W$1="Pesos CLP",S!$AD:$AD,S!$AO:$AO)),0)</f>
        <v>0</v>
      </c>
      <c r="AG208" s="19">
        <f>IF(OR($I208="REAL",$I208="INCURRIDO"),SUMIF(S!$O:$O,$I208&amp;$O208&amp;$Q208&amp;UPPER(TEXT(AG$4,"MMMMYYYY"))&amp;$Z208,IF($W$1="Pesos CLP",S!$AD:$AD,S!$AO:$AO)),0)</f>
        <v>0</v>
      </c>
      <c r="AH208" s="19">
        <f>IF(OR($I208="REAL",$I208="INCURRIDO"),SUMIF(S!$O:$O,$I208&amp;$O208&amp;$Q208&amp;UPPER(TEXT(AH$4,"MMMMYYYY"))&amp;$Z208,IF($W$1="Pesos CLP",S!$AD:$AD,S!$AO:$AO)),0)</f>
        <v>0</v>
      </c>
      <c r="AI208" s="19">
        <f>IF(OR($I208="REAL",$I208="INCURRIDO"),SUMIF(S!$O:$O,$I208&amp;$O208&amp;$Q208&amp;UPPER(TEXT(AI$4,"MMMMYYYY"))&amp;$Z208,IF($W$1="Pesos CLP",S!$AD:$AD,S!$AO:$AO)),0)</f>
        <v>0</v>
      </c>
      <c r="AJ208" s="19">
        <f>IF(OR($I208="REAL",$I208="INCURRIDO"),SUMIF(S!$O:$O,$I208&amp;$O208&amp;$Q208&amp;UPPER(TEXT(AJ$4,"MMMMYYYY"))&amp;$Z208,IF($W$1="Pesos CLP",S!$AD:$AD,S!$AO:$AO)),0)</f>
        <v>0</v>
      </c>
      <c r="AK208" s="19">
        <f>IF(OR($I208="REAL",$I208="INCURRIDO"),SUMIF(S!$O:$O,$I208&amp;$O208&amp;$Q208&amp;UPPER(TEXT(AK$4,"MMMMYYYY"))&amp;$Z208,IF($W$1="Pesos CLP",S!$AD:$AD,S!$AO:$AO)),0)</f>
        <v>0</v>
      </c>
      <c r="AL208" s="19">
        <f>IF(OR($I208="REAL",$I208="INCURRIDO"),SUMIF(S!$O:$O,$I208&amp;$O208&amp;$Q208&amp;UPPER(TEXT(AL$4,"MMMMYYYY"))&amp;$Z208,IF($W$1="Pesos CLP",S!$AD:$AD,S!$AO:$AO)),0)</f>
        <v>0</v>
      </c>
      <c r="AM208" s="19">
        <f>IF(OR($I208="REAL",$I208="INCURRIDO"),SUMIF(S!$O:$O,$I208&amp;$O208&amp;$Q208&amp;UPPER(TEXT(AM$4,"MMMMYYYY"))&amp;$Z208,IF($W$1="Pesos CLP",S!$AD:$AD,S!$AO:$AO)),0)</f>
        <v>0</v>
      </c>
      <c r="AN208" s="19">
        <f>IF(OR($I208="REAL",$I208="INCURRIDO"),SUMIF(S!$O:$O,$I208&amp;$O208&amp;$Q208&amp;UPPER(TEXT(AN$4,"MMMMYYYY"))&amp;$Z208,IF($W$1="Pesos CLP",S!$AD:$AD,S!$AO:$AO)),0)</f>
        <v>0</v>
      </c>
      <c r="AO208" s="19">
        <f>IF(OR($I208="REAL",$I208="INCURRIDO"),SUMIF(S!$O:$O,$I208&amp;$O208&amp;$Q208&amp;UPPER(TEXT(AO$4,"MMMMYYYY"))&amp;$Z208,IF($W$1="Pesos CLP",S!$AD:$AD,S!$AO:$AO)),0)</f>
        <v>0</v>
      </c>
      <c r="AP208" s="19">
        <f>IF(OR($I208="REAL",$I208="INCURRIDO"),SUMIF(S!$O:$O,$I208&amp;$O208&amp;$Q208&amp;UPPER(TEXT(AP$4,"MMMMYYYY"))&amp;$Z208,IF($W$1="Pesos CLP",S!$AD:$AD,S!$AO:$AO)),0)</f>
        <v>0</v>
      </c>
      <c r="AQ208" s="19">
        <f>IF(OR($I208="REAL",$I208="INCURRIDO"),SUMIF(S!$O:$O,$I208&amp;$O208&amp;$Q208&amp;UPPER(TEXT(AQ$4,"MMMMYYYY"))&amp;$Z208,IF($W$1="Pesos CLP",S!$AD:$AD,S!$AO:$AO)),0)</f>
        <v>0</v>
      </c>
      <c r="AR208" s="19">
        <f>IF(OR($I208="REAL",$I208="INCURRIDO"),SUMIF(S!$O:$O,$I208&amp;$O208&amp;$Q208&amp;UPPER(TEXT(AR$4,"MMMMYYYY"))&amp;$Z208,IF($W$1="Pesos CLP",S!$AD:$AD,S!$AO:$AO)),0)</f>
        <v>0</v>
      </c>
      <c r="AS208" s="19">
        <f>IF(OR($I208="REAL",$I208="INCURRIDO"),SUMIF(S!$O:$O,$I208&amp;$O208&amp;$Q208&amp;UPPER(TEXT(AS$4,"MMMMYYYY"))&amp;$Z208,IF($W$1="Pesos CLP",S!$AD:$AD,S!$AO:$AO)),0)</f>
        <v>0</v>
      </c>
      <c r="AT208" s="19">
        <f>IF(OR($I208="REAL",$I208="INCURRIDO"),SUMIF(S!$O:$O,$I208&amp;$O208&amp;$Q208&amp;UPPER(TEXT(AT$4,"MMMMYYYY"))&amp;$Z208,IF($W$1="Pesos CLP",S!$AD:$AD,S!$AO:$AO)),0)</f>
        <v>0</v>
      </c>
      <c r="AU208" s="19">
        <f>IF(OR($I208="REAL",$I208="INCURRIDO"),SUMIF(S!$O:$O,$I208&amp;$O208&amp;$Q208&amp;UPPER(TEXT(AU$4,"MMMMYYYY"))&amp;$Z208,IF($W$1="Pesos CLP",S!$AD:$AD,S!$AO:$AO)),0)</f>
        <v>0</v>
      </c>
      <c r="AV208" s="19">
        <f>IF(OR($I208="REAL",$I208="INCURRIDO"),SUMIF(S!$O:$O,$I208&amp;$O208&amp;$Q208&amp;UPPER(TEXT(AV$4,"MMMMYYYY"))&amp;$Z208,IF($W$1="Pesos CLP",S!$AD:$AD,S!$AO:$AO)),0)</f>
        <v>0</v>
      </c>
      <c r="AW208" s="19">
        <f>IF(OR($I208="REAL",$I208="INCURRIDO"),SUMIF(S!$O:$O,$I208&amp;$O208&amp;$Q208&amp;UPPER(TEXT(AW$4,"MMMMYYYY"))&amp;$Z208,IF($W$1="Pesos CLP",S!$AD:$AD,S!$AO:$AO)),0)</f>
        <v>0</v>
      </c>
      <c r="AX208" s="19">
        <f>IF(OR($I208="REAL",$I208="INCURRIDO"),SUMIF(S!$O:$O,$I208&amp;$O208&amp;$Q208&amp;UPPER(TEXT(AX$4,"MMMMYYYY"))&amp;$Z208,IF($W$1="Pesos CLP",S!$AD:$AD,S!$AO:$AO)),0)</f>
        <v>0</v>
      </c>
      <c r="AY208" s="19">
        <f>IF(OR($I208="REAL",$I208="INCURRIDO"),SUMIF(S!$O:$O,$I208&amp;$O208&amp;$Q208&amp;UPPER(TEXT(AY$4,"MMMMYYYY"))&amp;$Z208,IF($W$1="Pesos CLP",S!$AD:$AD,S!$AO:$AO)),0)</f>
        <v>0</v>
      </c>
      <c r="AZ208" s="19">
        <f>IF(OR($I208="REAL",$I208="INCURRIDO"),SUMIF(S!$O:$O,$I208&amp;$O208&amp;$Q208&amp;UPPER(TEXT(AZ$4,"MMMMYYYY"))&amp;$Z208,IF($W$1="Pesos CLP",S!$AD:$AD,S!$AO:$AO)),0)</f>
        <v>0</v>
      </c>
      <c r="BA208" s="19">
        <f>IF(OR($I208="REAL",$I208="INCURRIDO"),SUMIF(S!$O:$O,$I208&amp;$O208&amp;$Q208&amp;UPPER(TEXT(BA$4,"MMMMYYYY"))&amp;$Z208,IF($W$1="Pesos CLP",S!$AD:$AD,S!$AO:$AO)),0)</f>
        <v>0</v>
      </c>
      <c r="BB208" s="19">
        <f>IF(OR($I208="REAL",$I208="INCURRIDO"),SUMIF(S!$O:$O,$I208&amp;$O208&amp;$Q208&amp;UPPER(TEXT(BB$4,"MMMMYYYY"))&amp;$Z208,IF($W$1="Pesos CLP",S!$AD:$AD,S!$AO:$AO)),0)</f>
        <v>0</v>
      </c>
      <c r="BC208" s="19">
        <f>IF(OR($I208="REAL",$I208="INCURRIDO"),SUMIF(S!$O:$O,$I208&amp;$O208&amp;$Q208&amp;UPPER(TEXT(BC$4,"MMMMYYYY"))&amp;$Z208,IF($W$1="Pesos CLP",S!$AD:$AD,S!$AO:$AO)),0)</f>
        <v>0</v>
      </c>
      <c r="BD208" s="19">
        <f>IF(OR($I208="REAL",$I208="INCURRIDO"),SUMIF(S!$O:$O,$I208&amp;$O208&amp;$Q208&amp;UPPER(TEXT(BD$4,"MMMMYYYY"))&amp;$Z208,IF($W$1="Pesos CLP",S!$AD:$AD,S!$AO:$AO)),0)</f>
        <v>0</v>
      </c>
      <c r="BE208" s="19">
        <f>IF(OR($I208="REAL",$I208="INCURRIDO"),SUMIF(S!$O:$O,$I208&amp;$O208&amp;$Q208&amp;UPPER(TEXT(BE$4,"MMMMYYYY"))&amp;$Z208,IF($W$1="Pesos CLP",S!$AD:$AD,S!$AO:$AO)),0)</f>
        <v>0</v>
      </c>
      <c r="BF208" s="19">
        <f>IF(OR($I208="REAL",$I208="INCURRIDO"),SUMIF(S!$O:$O,$I208&amp;$O208&amp;$Q208&amp;UPPER(TEXT(BF$4,"MMMMYYYY"))&amp;$Z208,IF($W$1="Pesos CLP",S!$AD:$AD,S!$AO:$AO)),0)</f>
        <v>0</v>
      </c>
      <c r="BG208" s="19">
        <f>IF(OR($I208="REAL",$I208="INCURRIDO"),SUMIF(S!$O:$O,$I208&amp;$O208&amp;$Q208&amp;UPPER(TEXT(BG$4,"MMMMYYYY"))&amp;$Z208,IF($W$1="Pesos CLP",S!$AD:$AD,S!$AO:$AO)),0)</f>
        <v>0</v>
      </c>
      <c r="BH208" s="19">
        <f>IF(OR($I208="REAL",$I208="INCURRIDO"),SUMIF(S!$O:$O,$I208&amp;$O208&amp;$Q208&amp;UPPER(TEXT(BH$4,"MMMMYYYY"))&amp;$Z208,IF($W$1="Pesos CLP",S!$AD:$AD,S!$AO:$AO)),0)</f>
        <v>0</v>
      </c>
      <c r="BI208" s="19">
        <f>IF(OR($I208="REAL",$I208="INCURRIDO"),SUMIF(S!$O:$O,$I208&amp;$O208&amp;$Q208&amp;UPPER(TEXT(BI$4,"MMMMYYYY"))&amp;$Z208,IF($W$1="Pesos CLP",S!$AD:$AD,S!$AO:$AO)),0)</f>
        <v>0</v>
      </c>
      <c r="BJ208" s="19">
        <f>IF(OR($I208="REAL",$I208="INCURRIDO"),SUMIF(S!$O:$O,$I208&amp;$O208&amp;$Q208&amp;UPPER(TEXT(BJ$4,"MMMMYYYY"))&amp;$Z208,IF($W$1="Pesos CLP",S!$AD:$AD,S!$AO:$AO)),0)</f>
        <v>0</v>
      </c>
      <c r="BK208" s="19">
        <f>IF(OR($I208="REAL",$I208="INCURRIDO"),SUMIF(S!$O:$O,$I208&amp;$O208&amp;$Q208&amp;UPPER(TEXT(BK$4,"MMMMYYYY"))&amp;$Z208,IF($W$1="Pesos CLP",S!$AD:$AD,S!$AO:$AO)),0)</f>
        <v>0</v>
      </c>
      <c r="BL208" s="19">
        <f>IF(OR($I208="REAL",$I208="INCURRIDO"),SUMIF(S!$O:$O,$I208&amp;$O208&amp;$Q208&amp;UPPER(TEXT(BL$4,"MMMMYYYY"))&amp;$Z208,IF($W$1="Pesos CLP",S!$AD:$AD,S!$AO:$AO)),0)</f>
        <v>0</v>
      </c>
      <c r="BM208" s="19">
        <f>IF(OR($I208="REAL",$I208="INCURRIDO"),SUMIF(S!$O:$O,$I208&amp;$O208&amp;$Q208&amp;UPPER(TEXT(BM$4,"MMMMYYYY"))&amp;$Z208,IF($W$1="Pesos CLP",S!$AD:$AD,S!$AO:$AO)),0)</f>
        <v>0</v>
      </c>
      <c r="BN208" s="19">
        <f>IF(OR($I208="REAL",$I208="INCURRIDO"),SUMIF(S!$O:$O,$I208&amp;$O208&amp;$Q208&amp;UPPER(TEXT(BN$4,"MMMMYYYY"))&amp;$Z208,IF($W$1="Pesos CLP",S!$AD:$AD,S!$AO:$AO)),0)</f>
        <v>0</v>
      </c>
      <c r="BO208" s="19">
        <f>IF(OR($I208="REAL",$I208="INCURRIDO"),SUMIF(S!$O:$O,$I208&amp;$O208&amp;$Q208&amp;UPPER(TEXT(BO$4,"MMMMYYYY"))&amp;$Z208,IF($W$1="Pesos CLP",S!$AD:$AD,S!$AO:$AO)),0)</f>
        <v>0</v>
      </c>
      <c r="BP208" s="19">
        <f>IF(OR($I208="REAL",$I208="INCURRIDO"),SUMIF(S!$O:$O,$I208&amp;$O208&amp;$Q208&amp;UPPER(TEXT(BP$4,"MMMMYYYY"))&amp;$Z208,IF($W$1="Pesos CLP",S!$AD:$AD,S!$AO:$AO)),0)</f>
        <v>0</v>
      </c>
      <c r="BQ208" s="19">
        <f>IF(OR($I208="REAL",$I208="INCURRIDO"),SUMIF(S!$O:$O,$I208&amp;$O208&amp;$Q208&amp;UPPER(TEXT(BQ$4,"MMMMYYYY"))&amp;$Z208,IF($W$1="Pesos CLP",S!$AD:$AD,S!$AO:$AO)),0)</f>
        <v>0</v>
      </c>
      <c r="BR208" s="19">
        <f>IF(OR($I208="REAL",$I208="INCURRIDO"),SUMIF(S!$O:$O,$I208&amp;$O208&amp;$Q208&amp;UPPER(TEXT(BR$4,"MMMMYYYY"))&amp;$Z208,IF($W$1="Pesos CLP",S!$AD:$AD,S!$AO:$AO)),0)</f>
        <v>0</v>
      </c>
      <c r="BS208" s="19">
        <f>IF(OR($I208="REAL",$I208="INCURRIDO"),SUMIF(S!$O:$O,$I208&amp;$O208&amp;$Q208&amp;UPPER(TEXT(BS$4,"MMMMYYYY"))&amp;$Z208,IF($W$1="Pesos CLP",S!$AD:$AD,S!$AO:$AO)),0)</f>
        <v>0</v>
      </c>
      <c r="BT208" s="19">
        <f>IF(OR($I208="REAL",$I208="INCURRIDO"),SUMIF(S!$O:$O,$I208&amp;$O208&amp;$Q208&amp;UPPER(TEXT(BT$4,"MMMMYYYY"))&amp;$Z208,IF($W$1="Pesos CLP",S!$AD:$AD,S!$AO:$AO)),0)</f>
        <v>0</v>
      </c>
      <c r="BU208" s="19">
        <f>IF(OR($I208="REAL",$I208="INCURRIDO"),SUMIF(S!$O:$O,$I208&amp;$O208&amp;$Q208&amp;UPPER(TEXT(BU$4,"MMMMYYYY"))&amp;$Z208,IF($W$1="Pesos CLP",S!$AD:$AD,S!$AO:$AO)),0)</f>
        <v>0</v>
      </c>
      <c r="BV208" s="19">
        <f>IF(OR($I208="REAL",$I208="INCURRIDO"),SUMIF(S!$O:$O,$I208&amp;$O208&amp;$Q208&amp;UPPER(TEXT(BV$4,"MMMMYYYY"))&amp;$Z208,IF($W$1="Pesos CLP",S!$AD:$AD,S!$AO:$AO)),0)</f>
        <v>0</v>
      </c>
      <c r="BW208" s="19">
        <f>IF(OR($I208="REAL",$I208="INCURRIDO"),SUMIF(S!$O:$O,$I208&amp;$O208&amp;$Q208&amp;UPPER(TEXT(BW$4,"MMMMYYYY"))&amp;$Z208,IF($W$1="Pesos CLP",S!$AD:$AD,S!$AO:$AO)),0)</f>
        <v>0</v>
      </c>
      <c r="BX208" s="19">
        <f>IF(OR($I208="REAL",$I208="INCURRIDO"),SUMIF(S!$O:$O,$I208&amp;$O208&amp;$Q208&amp;UPPER(TEXT(BX$4,"MMMMYYYY"))&amp;$Z208,IF($W$1="Pesos CLP",S!$AD:$AD,S!$AO:$AO)),0)</f>
        <v>0</v>
      </c>
      <c r="BY208" s="19">
        <f>IF(OR($I208="REAL",$I208="INCURRIDO"),SUMIF(S!$O:$O,$I208&amp;$O208&amp;$Q208&amp;UPPER(TEXT(BY$4,"MMMMYYYY"))&amp;$Z208,IF($W$1="Pesos CLP",S!$AD:$AD,S!$AO:$AO)),0)</f>
        <v>0</v>
      </c>
      <c r="BZ208" s="19">
        <f>IF(OR($I208="REAL",$I208="INCURRIDO"),SUMIF(S!$O:$O,$I208&amp;$O208&amp;$Q208&amp;UPPER(TEXT(BZ$4,"MMMMYYYY"))&amp;$Z208,IF($W$1="Pesos CLP",S!$AD:$AD,S!$AO:$AO)),0)</f>
        <v>0</v>
      </c>
      <c r="CA208" s="19">
        <f>IF(OR($I208="REAL",$I208="INCURRIDO"),SUMIF(S!$O:$O,$I208&amp;$O208&amp;$Q208&amp;UPPER(TEXT(CA$4,"MMMMYYYY"))&amp;$Z208,IF($W$1="Pesos CLP",S!$AD:$AD,S!$AO:$AO)),0)</f>
        <v>0</v>
      </c>
      <c r="CB208" s="19">
        <f>IF(OR($I208="REAL",$I208="INCURRIDO"),SUMIF(S!$O:$O,$I208&amp;$O208&amp;$Q208&amp;UPPER(TEXT(CB$4,"MMMMYYYY"))&amp;$Z208,IF($W$1="Pesos CLP",S!$AD:$AD,S!$AO:$AO)),0)</f>
        <v>0</v>
      </c>
      <c r="CC208" s="19">
        <f>IF(OR($I208="REAL",$I208="INCURRIDO"),SUMIF(S!$O:$O,$I208&amp;$O208&amp;$Q208&amp;UPPER(TEXT(CC$4,"MMMMYYYY"))&amp;$Z208,IF($W$1="Pesos CLP",S!$AD:$AD,S!$AO:$AO)),0)</f>
        <v>0</v>
      </c>
      <c r="CD208" s="19">
        <f>IF(OR($I208="REAL",$I208="INCURRIDO"),SUMIF(S!$O:$O,$I208&amp;$O208&amp;$Q208&amp;UPPER(TEXT(CD$4,"MMMMYYYY"))&amp;$Z208,IF($W$1="Pesos CLP",S!$AD:$AD,S!$AO:$AO)),0)</f>
        <v>0</v>
      </c>
      <c r="CE208" s="19">
        <f>IF(OR($I208="REAL",$I208="INCURRIDO"),SUMIF(S!$O:$O,$I208&amp;$O208&amp;$Q208&amp;UPPER(TEXT(CE$4,"MMMMYYYY"))&amp;$Z208,IF($W$1="Pesos CLP",S!$AD:$AD,S!$AO:$AO)),0)</f>
        <v>0</v>
      </c>
      <c r="CF208" s="19">
        <f>IF(OR($I208="REAL",$I208="INCURRIDO"),SUMIF(S!$O:$O,$I208&amp;$O208&amp;$Q208&amp;UPPER(TEXT(CF$4,"MMMMYYYY"))&amp;$Z208,IF($W$1="Pesos CLP",S!$AD:$AD,S!$AO:$AO)),0)</f>
        <v>0</v>
      </c>
      <c r="CG208" s="19">
        <f>IF(OR($I208="REAL",$I208="INCURRIDO"),SUMIF(S!$O:$O,$I208&amp;$O208&amp;$Q208&amp;UPPER(TEXT(CG$4,"MMMMYYYY"))&amp;$Z208,IF($W$1="Pesos CLP",S!$AD:$AD,S!$AO:$AO)),0)</f>
        <v>0</v>
      </c>
      <c r="CH208" s="19">
        <f>IF(OR($I208="REAL",$I208="INCURRIDO"),SUMIF(S!$O:$O,$I208&amp;$O208&amp;$Q208&amp;UPPER(TEXT(CH$4,"MMMMYYYY"))&amp;$Z208,IF($W$1="Pesos CLP",S!$AD:$AD,S!$AO:$AO)),0)</f>
        <v>0</v>
      </c>
      <c r="CI208" s="19">
        <f>IF(OR($I208="REAL",$I208="INCURRIDO"),SUMIF(S!$O:$O,$I208&amp;$O208&amp;$Q208&amp;UPPER(TEXT(CI$4,"MMMMYYYY"))&amp;$Z208,IF($W$1="Pesos CLP",S!$AD:$AD,S!$AO:$AO)),0)</f>
        <v>0</v>
      </c>
      <c r="CJ208" s="19">
        <f>IF(OR($I208="REAL",$I208="INCURRIDO"),SUMIF(S!$O:$O,$I208&amp;$O208&amp;$Q208&amp;UPPER(TEXT(CJ$4,"MMMMYYYY"))&amp;$Z208,IF($W$1="Pesos CLP",S!$AD:$AD,S!$AO:$AO)),0)</f>
        <v>0</v>
      </c>
      <c r="CK208" s="378">
        <f t="shared" si="178"/>
        <v>0</v>
      </c>
      <c r="CL208" s="378">
        <f t="shared" si="178"/>
        <v>0</v>
      </c>
      <c r="CM208" s="378">
        <f t="shared" si="178"/>
        <v>0</v>
      </c>
      <c r="CN208" s="378">
        <f t="shared" si="178"/>
        <v>0</v>
      </c>
      <c r="CO208" s="378">
        <f t="shared" si="178"/>
        <v>0</v>
      </c>
      <c r="CP208" s="378">
        <f t="shared" si="178"/>
        <v>0</v>
      </c>
      <c r="CQ208" s="378">
        <f t="shared" si="178"/>
        <v>0</v>
      </c>
      <c r="CR208" s="378">
        <f t="shared" si="178"/>
        <v>0</v>
      </c>
      <c r="CS208" s="378">
        <f t="shared" si="179"/>
        <v>0</v>
      </c>
      <c r="CT208" s="378">
        <f t="shared" si="179"/>
        <v>0</v>
      </c>
      <c r="CU208" s="378">
        <f t="shared" si="179"/>
        <v>0</v>
      </c>
      <c r="CV208" s="378">
        <f t="shared" si="179"/>
        <v>0</v>
      </c>
      <c r="CW208" s="378">
        <f t="shared" si="179"/>
        <v>0</v>
      </c>
      <c r="CX208" s="378">
        <f t="shared" si="179"/>
        <v>0</v>
      </c>
      <c r="CY208" s="378">
        <f t="shared" si="179"/>
        <v>0</v>
      </c>
      <c r="CZ208" s="378">
        <f t="shared" si="179"/>
        <v>0</v>
      </c>
      <c r="DA208" s="378">
        <f t="shared" si="179"/>
        <v>0</v>
      </c>
      <c r="DB208" s="378">
        <f t="shared" si="179"/>
        <v>0</v>
      </c>
      <c r="DC208" s="378">
        <f t="shared" si="180"/>
        <v>0</v>
      </c>
      <c r="DD208" s="378">
        <f t="shared" si="180"/>
        <v>0</v>
      </c>
      <c r="DE208" s="378">
        <f t="shared" si="180"/>
        <v>0</v>
      </c>
      <c r="DF208" s="378">
        <f t="shared" si="180"/>
        <v>0</v>
      </c>
      <c r="DG208" s="378">
        <f t="shared" si="180"/>
        <v>0</v>
      </c>
      <c r="DH208" s="378">
        <f t="shared" si="180"/>
        <v>0</v>
      </c>
      <c r="DI208" s="378">
        <f t="shared" si="180"/>
        <v>0</v>
      </c>
      <c r="DJ208" s="378">
        <f t="shared" si="180"/>
        <v>0</v>
      </c>
      <c r="DK208" s="378">
        <f t="shared" si="180"/>
        <v>0</v>
      </c>
      <c r="DL208" s="378">
        <f t="shared" si="180"/>
        <v>0</v>
      </c>
      <c r="DM208" s="378">
        <f t="shared" si="180"/>
        <v>0</v>
      </c>
      <c r="DN208" s="378">
        <f t="shared" si="180"/>
        <v>0</v>
      </c>
      <c r="DO208" s="378">
        <f t="shared" si="180"/>
        <v>0</v>
      </c>
      <c r="DP208" s="378">
        <f t="shared" si="180"/>
        <v>0</v>
      </c>
      <c r="DQ208" s="378">
        <f t="shared" si="180"/>
        <v>0</v>
      </c>
      <c r="DR208" s="378">
        <f t="shared" si="184"/>
        <v>0</v>
      </c>
      <c r="DS208" s="378">
        <f t="shared" si="184"/>
        <v>0</v>
      </c>
      <c r="DT208" s="378">
        <f t="shared" si="184"/>
        <v>0</v>
      </c>
      <c r="DU208" s="378">
        <f t="shared" si="184"/>
        <v>0</v>
      </c>
      <c r="DV208" s="378">
        <f t="shared" si="184"/>
        <v>0</v>
      </c>
      <c r="DW208" s="378">
        <f t="shared" si="184"/>
        <v>0</v>
      </c>
      <c r="DX208" s="378">
        <f t="shared" si="184"/>
        <v>0</v>
      </c>
      <c r="DY208" s="378">
        <f t="shared" si="184"/>
        <v>0</v>
      </c>
      <c r="DZ208" s="378">
        <f t="shared" si="184"/>
        <v>0</v>
      </c>
      <c r="EA208" s="378">
        <f t="shared" si="184"/>
        <v>0</v>
      </c>
      <c r="EB208" s="378">
        <f t="shared" si="185"/>
        <v>0</v>
      </c>
      <c r="EC208" s="378">
        <f t="shared" si="185"/>
        <v>0</v>
      </c>
      <c r="ED208" s="378">
        <f t="shared" si="185"/>
        <v>0</v>
      </c>
      <c r="EE208" s="378">
        <f t="shared" si="185"/>
        <v>0</v>
      </c>
      <c r="EF208" s="378">
        <f t="shared" si="185"/>
        <v>0</v>
      </c>
      <c r="EG208" s="378">
        <f t="shared" si="185"/>
        <v>0</v>
      </c>
      <c r="EH208" s="378">
        <f t="shared" si="185"/>
        <v>0</v>
      </c>
      <c r="EI208" s="378">
        <f t="shared" si="185"/>
        <v>0</v>
      </c>
      <c r="EJ208" s="378">
        <f t="shared" si="185"/>
        <v>0</v>
      </c>
      <c r="EK208" s="378">
        <f t="shared" si="185"/>
        <v>0</v>
      </c>
      <c r="EL208" s="378">
        <f t="shared" si="186"/>
        <v>0</v>
      </c>
      <c r="EM208" s="378">
        <f t="shared" si="186"/>
        <v>0</v>
      </c>
      <c r="EN208" s="378">
        <f t="shared" si="186"/>
        <v>0</v>
      </c>
      <c r="EO208" s="378">
        <f t="shared" si="186"/>
        <v>0</v>
      </c>
      <c r="EP208" s="378">
        <f t="shared" si="186"/>
        <v>0</v>
      </c>
      <c r="EQ208" s="378">
        <f t="shared" si="186"/>
        <v>0</v>
      </c>
    </row>
    <row r="209" spans="1:147" x14ac:dyDescent="0.3">
      <c r="A209" s="368"/>
      <c r="B209" s="368"/>
      <c r="C209" s="368"/>
      <c r="D209" s="368">
        <f t="shared" si="182"/>
        <v>1.0658056259248334</v>
      </c>
      <c r="E209" s="368" t="str">
        <f>VLOOKUP(TEXT(Z209,0),'G2'!B:D,3,0)</f>
        <v>ME</v>
      </c>
      <c r="F209" s="816">
        <f t="shared" si="181"/>
        <v>0</v>
      </c>
      <c r="G209" s="755">
        <f t="shared" si="183"/>
        <v>0</v>
      </c>
      <c r="H209" s="756" t="s">
        <v>1190</v>
      </c>
      <c r="I209" s="370" t="s">
        <v>93</v>
      </c>
      <c r="J209" s="370" t="s">
        <v>22</v>
      </c>
      <c r="K209" s="368">
        <v>510615</v>
      </c>
      <c r="L209" s="368" t="s">
        <v>619</v>
      </c>
      <c r="M209" s="369"/>
      <c r="N209" s="370" t="s">
        <v>980</v>
      </c>
      <c r="O209" s="370" t="s">
        <v>638</v>
      </c>
      <c r="P209" s="643" t="s">
        <v>1167</v>
      </c>
      <c r="Q209" s="370" t="s">
        <v>695</v>
      </c>
      <c r="R209" s="370" t="s">
        <v>632</v>
      </c>
      <c r="S209" s="371">
        <v>25</v>
      </c>
      <c r="T209" s="677">
        <v>46174</v>
      </c>
      <c r="U209" s="677">
        <v>46198</v>
      </c>
      <c r="V209" s="373">
        <v>1</v>
      </c>
      <c r="W209" s="374">
        <v>218469.90300769827</v>
      </c>
      <c r="X209" s="17" cm="1">
        <f t="array" ref="X209">+IF($W$1="Pesos CLP",W209,W209/TC)*MB_24A25</f>
        <v>249.09316851180162</v>
      </c>
      <c r="Y209" s="18">
        <f t="shared" si="166"/>
        <v>6227.3292127950408</v>
      </c>
      <c r="Z209">
        <v>91243530</v>
      </c>
      <c r="AA209" s="19">
        <f>IF(OR($I209="REAL",$I209="INCURRIDO"),SUMIF(S!$O:$O,$I209&amp;$O209&amp;$Q209&amp;UPPER(TEXT(AA$4,"MMMMYYYY"))&amp;$Z209,IF($W$1="Pesos CLP",S!$AD:$AD,S!$AO:$AO)),0)</f>
        <v>0</v>
      </c>
      <c r="AB209" s="19">
        <f>IF(OR($I209="REAL",$I209="INCURRIDO"),SUMIF(S!$O:$O,$I209&amp;$O209&amp;$Q209&amp;UPPER(TEXT(AB$4,"MMMMYYYY"))&amp;$Z209,IF($W$1="Pesos CLP",S!$AD:$AD,S!$AO:$AO)),0)</f>
        <v>0</v>
      </c>
      <c r="AC209" s="19">
        <f>IF(OR($I209="REAL",$I209="INCURRIDO"),SUMIF(S!$O:$O,$I209&amp;$O209&amp;$Q209&amp;UPPER(TEXT(AC$4,"MMMMYYYY"))&amp;$Z209,IF($W$1="Pesos CLP",S!$AD:$AD,S!$AO:$AO)),0)</f>
        <v>0</v>
      </c>
      <c r="AD209" s="19">
        <f>IF(OR($I209="REAL",$I209="INCURRIDO"),SUMIF(S!$O:$O,$I209&amp;$O209&amp;$Q209&amp;UPPER(TEXT(AD$4,"MMMMYYYY"))&amp;$Z209,IF($W$1="Pesos CLP",S!$AD:$AD,S!$AO:$AO)),0)</f>
        <v>0</v>
      </c>
      <c r="AE209" s="19">
        <f>IF(OR($I209="REAL",$I209="INCURRIDO"),SUMIF(S!$O:$O,$I209&amp;$O209&amp;$Q209&amp;UPPER(TEXT(AE$4,"MMMMYYYY"))&amp;$Z209,IF($W$1="Pesos CLP",S!$AD:$AD,S!$AO:$AO)),0)</f>
        <v>0</v>
      </c>
      <c r="AF209" s="19">
        <f>IF(OR($I209="REAL",$I209="INCURRIDO"),SUMIF(S!$O:$O,$I209&amp;$O209&amp;$Q209&amp;UPPER(TEXT(AF$4,"MMMMYYYY"))&amp;$Z209,IF($W$1="Pesos CLP",S!$AD:$AD,S!$AO:$AO)),0)</f>
        <v>0</v>
      </c>
      <c r="AG209" s="19">
        <f>IF(OR($I209="REAL",$I209="INCURRIDO"),SUMIF(S!$O:$O,$I209&amp;$O209&amp;$Q209&amp;UPPER(TEXT(AG$4,"MMMMYYYY"))&amp;$Z209,IF($W$1="Pesos CLP",S!$AD:$AD,S!$AO:$AO)),0)</f>
        <v>0</v>
      </c>
      <c r="AH209" s="19">
        <f>IF(OR($I209="REAL",$I209="INCURRIDO"),SUMIF(S!$O:$O,$I209&amp;$O209&amp;$Q209&amp;UPPER(TEXT(AH$4,"MMMMYYYY"))&amp;$Z209,IF($W$1="Pesos CLP",S!$AD:$AD,S!$AO:$AO)),0)</f>
        <v>0</v>
      </c>
      <c r="AI209" s="19">
        <f>IF(OR($I209="REAL",$I209="INCURRIDO"),SUMIF(S!$O:$O,$I209&amp;$O209&amp;$Q209&amp;UPPER(TEXT(AI$4,"MMMMYYYY"))&amp;$Z209,IF($W$1="Pesos CLP",S!$AD:$AD,S!$AO:$AO)),0)</f>
        <v>0</v>
      </c>
      <c r="AJ209" s="19">
        <f>IF(OR($I209="REAL",$I209="INCURRIDO"),SUMIF(S!$O:$O,$I209&amp;$O209&amp;$Q209&amp;UPPER(TEXT(AJ$4,"MMMMYYYY"))&amp;$Z209,IF($W$1="Pesos CLP",S!$AD:$AD,S!$AO:$AO)),0)</f>
        <v>0</v>
      </c>
      <c r="AK209" s="19">
        <f>IF(OR($I209="REAL",$I209="INCURRIDO"),SUMIF(S!$O:$O,$I209&amp;$O209&amp;$Q209&amp;UPPER(TEXT(AK$4,"MMMMYYYY"))&amp;$Z209,IF($W$1="Pesos CLP",S!$AD:$AD,S!$AO:$AO)),0)</f>
        <v>0</v>
      </c>
      <c r="AL209" s="19">
        <f>IF(OR($I209="REAL",$I209="INCURRIDO"),SUMIF(S!$O:$O,$I209&amp;$O209&amp;$Q209&amp;UPPER(TEXT(AL$4,"MMMMYYYY"))&amp;$Z209,IF($W$1="Pesos CLP",S!$AD:$AD,S!$AO:$AO)),0)</f>
        <v>0</v>
      </c>
      <c r="AM209" s="19">
        <f>IF(OR($I209="REAL",$I209="INCURRIDO"),SUMIF(S!$O:$O,$I209&amp;$O209&amp;$Q209&amp;UPPER(TEXT(AM$4,"MMMMYYYY"))&amp;$Z209,IF($W$1="Pesos CLP",S!$AD:$AD,S!$AO:$AO)),0)</f>
        <v>0</v>
      </c>
      <c r="AN209" s="19">
        <f>IF(OR($I209="REAL",$I209="INCURRIDO"),SUMIF(S!$O:$O,$I209&amp;$O209&amp;$Q209&amp;UPPER(TEXT(AN$4,"MMMMYYYY"))&amp;$Z209,IF($W$1="Pesos CLP",S!$AD:$AD,S!$AO:$AO)),0)</f>
        <v>0</v>
      </c>
      <c r="AO209" s="19">
        <f>IF(OR($I209="REAL",$I209="INCURRIDO"),SUMIF(S!$O:$O,$I209&amp;$O209&amp;$Q209&amp;UPPER(TEXT(AO$4,"MMMMYYYY"))&amp;$Z209,IF($W$1="Pesos CLP",S!$AD:$AD,S!$AO:$AO)),0)</f>
        <v>0</v>
      </c>
      <c r="AP209" s="19">
        <f>IF(OR($I209="REAL",$I209="INCURRIDO"),SUMIF(S!$O:$O,$I209&amp;$O209&amp;$Q209&amp;UPPER(TEXT(AP$4,"MMMMYYYY"))&amp;$Z209,IF($W$1="Pesos CLP",S!$AD:$AD,S!$AO:$AO)),0)</f>
        <v>0</v>
      </c>
      <c r="AQ209" s="19">
        <f>IF(OR($I209="REAL",$I209="INCURRIDO"),SUMIF(S!$O:$O,$I209&amp;$O209&amp;$Q209&amp;UPPER(TEXT(AQ$4,"MMMMYYYY"))&amp;$Z209,IF($W$1="Pesos CLP",S!$AD:$AD,S!$AO:$AO)),0)</f>
        <v>0</v>
      </c>
      <c r="AR209" s="19">
        <f>IF(OR($I209="REAL",$I209="INCURRIDO"),SUMIF(S!$O:$O,$I209&amp;$O209&amp;$Q209&amp;UPPER(TEXT(AR$4,"MMMMYYYY"))&amp;$Z209,IF($W$1="Pesos CLP",S!$AD:$AD,S!$AO:$AO)),0)</f>
        <v>0</v>
      </c>
      <c r="AS209" s="19">
        <f>IF(OR($I209="REAL",$I209="INCURRIDO"),SUMIF(S!$O:$O,$I209&amp;$O209&amp;$Q209&amp;UPPER(TEXT(AS$4,"MMMMYYYY"))&amp;$Z209,IF($W$1="Pesos CLP",S!$AD:$AD,S!$AO:$AO)),0)</f>
        <v>0</v>
      </c>
      <c r="AT209" s="19">
        <f>IF(OR($I209="REAL",$I209="INCURRIDO"),SUMIF(S!$O:$O,$I209&amp;$O209&amp;$Q209&amp;UPPER(TEXT(AT$4,"MMMMYYYY"))&amp;$Z209,IF($W$1="Pesos CLP",S!$AD:$AD,S!$AO:$AO)),0)</f>
        <v>0</v>
      </c>
      <c r="AU209" s="19">
        <f>IF(OR($I209="REAL",$I209="INCURRIDO"),SUMIF(S!$O:$O,$I209&amp;$O209&amp;$Q209&amp;UPPER(TEXT(AU$4,"MMMMYYYY"))&amp;$Z209,IF($W$1="Pesos CLP",S!$AD:$AD,S!$AO:$AO)),0)</f>
        <v>0</v>
      </c>
      <c r="AV209" s="19">
        <f>IF(OR($I209="REAL",$I209="INCURRIDO"),SUMIF(S!$O:$O,$I209&amp;$O209&amp;$Q209&amp;UPPER(TEXT(AV$4,"MMMMYYYY"))&amp;$Z209,IF($W$1="Pesos CLP",S!$AD:$AD,S!$AO:$AO)),0)</f>
        <v>0</v>
      </c>
      <c r="AW209" s="19">
        <f>IF(OR($I209="REAL",$I209="INCURRIDO"),SUMIF(S!$O:$O,$I209&amp;$O209&amp;$Q209&amp;UPPER(TEXT(AW$4,"MMMMYYYY"))&amp;$Z209,IF($W$1="Pesos CLP",S!$AD:$AD,S!$AO:$AO)),0)</f>
        <v>0</v>
      </c>
      <c r="AX209" s="19">
        <f>IF(OR($I209="REAL",$I209="INCURRIDO"),SUMIF(S!$O:$O,$I209&amp;$O209&amp;$Q209&amp;UPPER(TEXT(AX$4,"MMMMYYYY"))&amp;$Z209,IF($W$1="Pesos CLP",S!$AD:$AD,S!$AO:$AO)),0)</f>
        <v>0</v>
      </c>
      <c r="AY209" s="19">
        <f>IF(OR($I209="REAL",$I209="INCURRIDO"),SUMIF(S!$O:$O,$I209&amp;$O209&amp;$Q209&amp;UPPER(TEXT(AY$4,"MMMMYYYY"))&amp;$Z209,IF($W$1="Pesos CLP",S!$AD:$AD,S!$AO:$AO)),0)</f>
        <v>0</v>
      </c>
      <c r="AZ209" s="19">
        <f>IF(OR($I209="REAL",$I209="INCURRIDO"),SUMIF(S!$O:$O,$I209&amp;$O209&amp;$Q209&amp;UPPER(TEXT(AZ$4,"MMMMYYYY"))&amp;$Z209,IF($W$1="Pesos CLP",S!$AD:$AD,S!$AO:$AO)),0)</f>
        <v>0</v>
      </c>
      <c r="BA209" s="19">
        <f>IF(OR($I209="REAL",$I209="INCURRIDO"),SUMIF(S!$O:$O,$I209&amp;$O209&amp;$Q209&amp;UPPER(TEXT(BA$4,"MMMMYYYY"))&amp;$Z209,IF($W$1="Pesos CLP",S!$AD:$AD,S!$AO:$AO)),0)</f>
        <v>0</v>
      </c>
      <c r="BB209" s="19">
        <f>IF(OR($I209="REAL",$I209="INCURRIDO"),SUMIF(S!$O:$O,$I209&amp;$O209&amp;$Q209&amp;UPPER(TEXT(BB$4,"MMMMYYYY"))&amp;$Z209,IF($W$1="Pesos CLP",S!$AD:$AD,S!$AO:$AO)),0)</f>
        <v>0</v>
      </c>
      <c r="BC209" s="19">
        <f>IF(OR($I209="REAL",$I209="INCURRIDO"),SUMIF(S!$O:$O,$I209&amp;$O209&amp;$Q209&amp;UPPER(TEXT(BC$4,"MMMMYYYY"))&amp;$Z209,IF($W$1="Pesos CLP",S!$AD:$AD,S!$AO:$AO)),0)</f>
        <v>0</v>
      </c>
      <c r="BD209" s="19">
        <f>IF(OR($I209="REAL",$I209="INCURRIDO"),SUMIF(S!$O:$O,$I209&amp;$O209&amp;$Q209&amp;UPPER(TEXT(BD$4,"MMMMYYYY"))&amp;$Z209,IF($W$1="Pesos CLP",S!$AD:$AD,S!$AO:$AO)),0)</f>
        <v>0</v>
      </c>
      <c r="BE209" s="19">
        <f>IF(OR($I209="REAL",$I209="INCURRIDO"),SUMIF(S!$O:$O,$I209&amp;$O209&amp;$Q209&amp;UPPER(TEXT(BE$4,"MMMMYYYY"))&amp;$Z209,IF($W$1="Pesos CLP",S!$AD:$AD,S!$AO:$AO)),0)</f>
        <v>0</v>
      </c>
      <c r="BF209" s="19">
        <f>IF(OR($I209="REAL",$I209="INCURRIDO"),SUMIF(S!$O:$O,$I209&amp;$O209&amp;$Q209&amp;UPPER(TEXT(BF$4,"MMMMYYYY"))&amp;$Z209,IF($W$1="Pesos CLP",S!$AD:$AD,S!$AO:$AO)),0)</f>
        <v>0</v>
      </c>
      <c r="BG209" s="19">
        <f>IF(OR($I209="REAL",$I209="INCURRIDO"),SUMIF(S!$O:$O,$I209&amp;$O209&amp;$Q209&amp;UPPER(TEXT(BG$4,"MMMMYYYY"))&amp;$Z209,IF($W$1="Pesos CLP",S!$AD:$AD,S!$AO:$AO)),0)</f>
        <v>0</v>
      </c>
      <c r="BH209" s="19">
        <f>IF(OR($I209="REAL",$I209="INCURRIDO"),SUMIF(S!$O:$O,$I209&amp;$O209&amp;$Q209&amp;UPPER(TEXT(BH$4,"MMMMYYYY"))&amp;$Z209,IF($W$1="Pesos CLP",S!$AD:$AD,S!$AO:$AO)),0)</f>
        <v>0</v>
      </c>
      <c r="BI209" s="19">
        <f>IF(OR($I209="REAL",$I209="INCURRIDO"),SUMIF(S!$O:$O,$I209&amp;$O209&amp;$Q209&amp;UPPER(TEXT(BI$4,"MMMMYYYY"))&amp;$Z209,IF($W$1="Pesos CLP",S!$AD:$AD,S!$AO:$AO)),0)</f>
        <v>0</v>
      </c>
      <c r="BJ209" s="19">
        <f>IF(OR($I209="REAL",$I209="INCURRIDO"),SUMIF(S!$O:$O,$I209&amp;$O209&amp;$Q209&amp;UPPER(TEXT(BJ$4,"MMMMYYYY"))&amp;$Z209,IF($W$1="Pesos CLP",S!$AD:$AD,S!$AO:$AO)),0)</f>
        <v>0</v>
      </c>
      <c r="BK209" s="19">
        <f>IF(OR($I209="REAL",$I209="INCURRIDO"),SUMIF(S!$O:$O,$I209&amp;$O209&amp;$Q209&amp;UPPER(TEXT(BK$4,"MMMMYYYY"))&amp;$Z209,IF($W$1="Pesos CLP",S!$AD:$AD,S!$AO:$AO)),0)</f>
        <v>0</v>
      </c>
      <c r="BL209" s="19">
        <f>IF(OR($I209="REAL",$I209="INCURRIDO"),SUMIF(S!$O:$O,$I209&amp;$O209&amp;$Q209&amp;UPPER(TEXT(BL$4,"MMMMYYYY"))&amp;$Z209,IF($W$1="Pesos CLP",S!$AD:$AD,S!$AO:$AO)),0)</f>
        <v>0</v>
      </c>
      <c r="BM209" s="19">
        <f>IF(OR($I209="REAL",$I209="INCURRIDO"),SUMIF(S!$O:$O,$I209&amp;$O209&amp;$Q209&amp;UPPER(TEXT(BM$4,"MMMMYYYY"))&amp;$Z209,IF($W$1="Pesos CLP",S!$AD:$AD,S!$AO:$AO)),0)</f>
        <v>0</v>
      </c>
      <c r="BN209" s="19">
        <f>IF(OR($I209="REAL",$I209="INCURRIDO"),SUMIF(S!$O:$O,$I209&amp;$O209&amp;$Q209&amp;UPPER(TEXT(BN$4,"MMMMYYYY"))&amp;$Z209,IF($W$1="Pesos CLP",S!$AD:$AD,S!$AO:$AO)),0)</f>
        <v>0</v>
      </c>
      <c r="BO209" s="19">
        <f>IF(OR($I209="REAL",$I209="INCURRIDO"),SUMIF(S!$O:$O,$I209&amp;$O209&amp;$Q209&amp;UPPER(TEXT(BO$4,"MMMMYYYY"))&amp;$Z209,IF($W$1="Pesos CLP",S!$AD:$AD,S!$AO:$AO)),0)</f>
        <v>0</v>
      </c>
      <c r="BP209" s="19">
        <f>IF(OR($I209="REAL",$I209="INCURRIDO"),SUMIF(S!$O:$O,$I209&amp;$O209&amp;$Q209&amp;UPPER(TEXT(BP$4,"MMMMYYYY"))&amp;$Z209,IF($W$1="Pesos CLP",S!$AD:$AD,S!$AO:$AO)),0)</f>
        <v>0</v>
      </c>
      <c r="BQ209" s="19">
        <f>IF(OR($I209="REAL",$I209="INCURRIDO"),SUMIF(S!$O:$O,$I209&amp;$O209&amp;$Q209&amp;UPPER(TEXT(BQ$4,"MMMMYYYY"))&amp;$Z209,IF($W$1="Pesos CLP",S!$AD:$AD,S!$AO:$AO)),0)</f>
        <v>0</v>
      </c>
      <c r="BR209" s="19">
        <f>IF(OR($I209="REAL",$I209="INCURRIDO"),SUMIF(S!$O:$O,$I209&amp;$O209&amp;$Q209&amp;UPPER(TEXT(BR$4,"MMMMYYYY"))&amp;$Z209,IF($W$1="Pesos CLP",S!$AD:$AD,S!$AO:$AO)),0)</f>
        <v>0</v>
      </c>
      <c r="BS209" s="19">
        <f>IF(OR($I209="REAL",$I209="INCURRIDO"),SUMIF(S!$O:$O,$I209&amp;$O209&amp;$Q209&amp;UPPER(TEXT(BS$4,"MMMMYYYY"))&amp;$Z209,IF($W$1="Pesos CLP",S!$AD:$AD,S!$AO:$AO)),0)</f>
        <v>0</v>
      </c>
      <c r="BT209" s="19">
        <f>IF(OR($I209="REAL",$I209="INCURRIDO"),SUMIF(S!$O:$O,$I209&amp;$O209&amp;$Q209&amp;UPPER(TEXT(BT$4,"MMMMYYYY"))&amp;$Z209,IF($W$1="Pesos CLP",S!$AD:$AD,S!$AO:$AO)),0)</f>
        <v>0</v>
      </c>
      <c r="BU209" s="19">
        <f>IF(OR($I209="REAL",$I209="INCURRIDO"),SUMIF(S!$O:$O,$I209&amp;$O209&amp;$Q209&amp;UPPER(TEXT(BU$4,"MMMMYYYY"))&amp;$Z209,IF($W$1="Pesos CLP",S!$AD:$AD,S!$AO:$AO)),0)</f>
        <v>0</v>
      </c>
      <c r="BV209" s="19">
        <f>IF(OR($I209="REAL",$I209="INCURRIDO"),SUMIF(S!$O:$O,$I209&amp;$O209&amp;$Q209&amp;UPPER(TEXT(BV$4,"MMMMYYYY"))&amp;$Z209,IF($W$1="Pesos CLP",S!$AD:$AD,S!$AO:$AO)),0)</f>
        <v>0</v>
      </c>
      <c r="BW209" s="19">
        <f>IF(OR($I209="REAL",$I209="INCURRIDO"),SUMIF(S!$O:$O,$I209&amp;$O209&amp;$Q209&amp;UPPER(TEXT(BW$4,"MMMMYYYY"))&amp;$Z209,IF($W$1="Pesos CLP",S!$AD:$AD,S!$AO:$AO)),0)</f>
        <v>0</v>
      </c>
      <c r="BX209" s="19">
        <f>IF(OR($I209="REAL",$I209="INCURRIDO"),SUMIF(S!$O:$O,$I209&amp;$O209&amp;$Q209&amp;UPPER(TEXT(BX$4,"MMMMYYYY"))&amp;$Z209,IF($W$1="Pesos CLP",S!$AD:$AD,S!$AO:$AO)),0)</f>
        <v>0</v>
      </c>
      <c r="BY209" s="19">
        <f>IF(OR($I209="REAL",$I209="INCURRIDO"),SUMIF(S!$O:$O,$I209&amp;$O209&amp;$Q209&amp;UPPER(TEXT(BY$4,"MMMMYYYY"))&amp;$Z209,IF($W$1="Pesos CLP",S!$AD:$AD,S!$AO:$AO)),0)</f>
        <v>0</v>
      </c>
      <c r="BZ209" s="19">
        <f>IF(OR($I209="REAL",$I209="INCURRIDO"),SUMIF(S!$O:$O,$I209&amp;$O209&amp;$Q209&amp;UPPER(TEXT(BZ$4,"MMMMYYYY"))&amp;$Z209,IF($W$1="Pesos CLP",S!$AD:$AD,S!$AO:$AO)),0)</f>
        <v>0</v>
      </c>
      <c r="CA209" s="19">
        <f>IF(OR($I209="REAL",$I209="INCURRIDO"),SUMIF(S!$O:$O,$I209&amp;$O209&amp;$Q209&amp;UPPER(TEXT(CA$4,"MMMMYYYY"))&amp;$Z209,IF($W$1="Pesos CLP",S!$AD:$AD,S!$AO:$AO)),0)</f>
        <v>0</v>
      </c>
      <c r="CB209" s="19">
        <f>IF(OR($I209="REAL",$I209="INCURRIDO"),SUMIF(S!$O:$O,$I209&amp;$O209&amp;$Q209&amp;UPPER(TEXT(CB$4,"MMMMYYYY"))&amp;$Z209,IF($W$1="Pesos CLP",S!$AD:$AD,S!$AO:$AO)),0)</f>
        <v>0</v>
      </c>
      <c r="CC209" s="19">
        <f>IF(OR($I209="REAL",$I209="INCURRIDO"),SUMIF(S!$O:$O,$I209&amp;$O209&amp;$Q209&amp;UPPER(TEXT(CC$4,"MMMMYYYY"))&amp;$Z209,IF($W$1="Pesos CLP",S!$AD:$AD,S!$AO:$AO)),0)</f>
        <v>0</v>
      </c>
      <c r="CD209" s="19">
        <f>IF(OR($I209="REAL",$I209="INCURRIDO"),SUMIF(S!$O:$O,$I209&amp;$O209&amp;$Q209&amp;UPPER(TEXT(CD$4,"MMMMYYYY"))&amp;$Z209,IF($W$1="Pesos CLP",S!$AD:$AD,S!$AO:$AO)),0)</f>
        <v>0</v>
      </c>
      <c r="CE209" s="19">
        <f>IF(OR($I209="REAL",$I209="INCURRIDO"),SUMIF(S!$O:$O,$I209&amp;$O209&amp;$Q209&amp;UPPER(TEXT(CE$4,"MMMMYYYY"))&amp;$Z209,IF($W$1="Pesos CLP",S!$AD:$AD,S!$AO:$AO)),0)</f>
        <v>0</v>
      </c>
      <c r="CF209" s="19">
        <f>IF(OR($I209="REAL",$I209="INCURRIDO"),SUMIF(S!$O:$O,$I209&amp;$O209&amp;$Q209&amp;UPPER(TEXT(CF$4,"MMMMYYYY"))&amp;$Z209,IF($W$1="Pesos CLP",S!$AD:$AD,S!$AO:$AO)),0)</f>
        <v>0</v>
      </c>
      <c r="CG209" s="19">
        <f>IF(OR($I209="REAL",$I209="INCURRIDO"),SUMIF(S!$O:$O,$I209&amp;$O209&amp;$Q209&amp;UPPER(TEXT(CG$4,"MMMMYYYY"))&amp;$Z209,IF($W$1="Pesos CLP",S!$AD:$AD,S!$AO:$AO)),0)</f>
        <v>0</v>
      </c>
      <c r="CH209" s="19">
        <f>IF(OR($I209="REAL",$I209="INCURRIDO"),SUMIF(S!$O:$O,$I209&amp;$O209&amp;$Q209&amp;UPPER(TEXT(CH$4,"MMMMYYYY"))&amp;$Z209,IF($W$1="Pesos CLP",S!$AD:$AD,S!$AO:$AO)),0)</f>
        <v>0</v>
      </c>
      <c r="CI209" s="19">
        <f>IF(OR($I209="REAL",$I209="INCURRIDO"),SUMIF(S!$O:$O,$I209&amp;$O209&amp;$Q209&amp;UPPER(TEXT(CI$4,"MMMMYYYY"))&amp;$Z209,IF($W$1="Pesos CLP",S!$AD:$AD,S!$AO:$AO)),0)</f>
        <v>0</v>
      </c>
      <c r="CJ209" s="19">
        <f>IF(OR($I209="REAL",$I209="INCURRIDO"),SUMIF(S!$O:$O,$I209&amp;$O209&amp;$Q209&amp;UPPER(TEXT(CJ$4,"MMMMYYYY"))&amp;$Z209,IF($W$1="Pesos CLP",S!$AD:$AD,S!$AO:$AO)),0)</f>
        <v>0</v>
      </c>
      <c r="CK209" s="378">
        <f t="shared" si="178"/>
        <v>0</v>
      </c>
      <c r="CL209" s="378">
        <f t="shared" si="178"/>
        <v>0</v>
      </c>
      <c r="CM209" s="378">
        <f t="shared" si="178"/>
        <v>0</v>
      </c>
      <c r="CN209" s="378">
        <f t="shared" si="178"/>
        <v>0</v>
      </c>
      <c r="CO209" s="378">
        <f t="shared" si="178"/>
        <v>6227.3292127950408</v>
      </c>
      <c r="CP209" s="378">
        <f t="shared" si="178"/>
        <v>0</v>
      </c>
      <c r="CQ209" s="378">
        <f t="shared" si="178"/>
        <v>0</v>
      </c>
      <c r="CR209" s="378">
        <f t="shared" si="178"/>
        <v>0</v>
      </c>
      <c r="CS209" s="378">
        <f t="shared" si="179"/>
        <v>0</v>
      </c>
      <c r="CT209" s="378">
        <f t="shared" si="179"/>
        <v>0</v>
      </c>
      <c r="CU209" s="378">
        <f t="shared" si="179"/>
        <v>0</v>
      </c>
      <c r="CV209" s="378">
        <f t="shared" si="179"/>
        <v>0</v>
      </c>
      <c r="CW209" s="378">
        <f t="shared" si="179"/>
        <v>0</v>
      </c>
      <c r="CX209" s="378">
        <f t="shared" si="179"/>
        <v>0</v>
      </c>
      <c r="CY209" s="378">
        <f t="shared" si="179"/>
        <v>0</v>
      </c>
      <c r="CZ209" s="378">
        <f t="shared" si="179"/>
        <v>0</v>
      </c>
      <c r="DA209" s="378">
        <f t="shared" si="179"/>
        <v>0</v>
      </c>
      <c r="DB209" s="378">
        <f t="shared" si="179"/>
        <v>0</v>
      </c>
      <c r="DC209" s="378">
        <f t="shared" si="180"/>
        <v>0</v>
      </c>
      <c r="DD209" s="378">
        <f t="shared" si="180"/>
        <v>0</v>
      </c>
      <c r="DE209" s="378">
        <f t="shared" si="180"/>
        <v>0</v>
      </c>
      <c r="DF209" s="378">
        <f t="shared" si="180"/>
        <v>0</v>
      </c>
      <c r="DG209" s="378">
        <f t="shared" si="180"/>
        <v>0</v>
      </c>
      <c r="DH209" s="378">
        <f t="shared" si="180"/>
        <v>0</v>
      </c>
      <c r="DI209" s="378">
        <f t="shared" si="180"/>
        <v>0</v>
      </c>
      <c r="DJ209" s="378">
        <f t="shared" si="180"/>
        <v>0</v>
      </c>
      <c r="DK209" s="378">
        <f t="shared" si="180"/>
        <v>0</v>
      </c>
      <c r="DL209" s="378">
        <f t="shared" si="180"/>
        <v>0</v>
      </c>
      <c r="DM209" s="378">
        <f t="shared" si="180"/>
        <v>0</v>
      </c>
      <c r="DN209" s="378">
        <f t="shared" si="180"/>
        <v>0</v>
      </c>
      <c r="DO209" s="378">
        <f t="shared" si="180"/>
        <v>0</v>
      </c>
      <c r="DP209" s="378">
        <f t="shared" si="180"/>
        <v>0</v>
      </c>
      <c r="DQ209" s="378">
        <f t="shared" si="180"/>
        <v>0</v>
      </c>
      <c r="DR209" s="378">
        <f t="shared" si="184"/>
        <v>0</v>
      </c>
      <c r="DS209" s="378">
        <f t="shared" si="184"/>
        <v>0</v>
      </c>
      <c r="DT209" s="378">
        <f t="shared" si="184"/>
        <v>0</v>
      </c>
      <c r="DU209" s="378">
        <f t="shared" si="184"/>
        <v>0</v>
      </c>
      <c r="DV209" s="378">
        <f t="shared" si="184"/>
        <v>0</v>
      </c>
      <c r="DW209" s="378">
        <f t="shared" si="184"/>
        <v>0</v>
      </c>
      <c r="DX209" s="378">
        <f t="shared" si="184"/>
        <v>0</v>
      </c>
      <c r="DY209" s="378">
        <f t="shared" si="184"/>
        <v>0</v>
      </c>
      <c r="DZ209" s="378">
        <f t="shared" si="184"/>
        <v>0</v>
      </c>
      <c r="EA209" s="378">
        <f t="shared" si="184"/>
        <v>0</v>
      </c>
      <c r="EB209" s="378">
        <f t="shared" si="185"/>
        <v>0</v>
      </c>
      <c r="EC209" s="378">
        <f t="shared" si="185"/>
        <v>0</v>
      </c>
      <c r="ED209" s="378">
        <f t="shared" si="185"/>
        <v>0</v>
      </c>
      <c r="EE209" s="378">
        <f t="shared" si="185"/>
        <v>0</v>
      </c>
      <c r="EF209" s="378">
        <f t="shared" si="185"/>
        <v>0</v>
      </c>
      <c r="EG209" s="378">
        <f t="shared" si="185"/>
        <v>0</v>
      </c>
      <c r="EH209" s="378">
        <f t="shared" si="185"/>
        <v>0</v>
      </c>
      <c r="EI209" s="378">
        <f t="shared" si="185"/>
        <v>0</v>
      </c>
      <c r="EJ209" s="378">
        <f t="shared" si="185"/>
        <v>0</v>
      </c>
      <c r="EK209" s="378">
        <f t="shared" si="185"/>
        <v>0</v>
      </c>
      <c r="EL209" s="378">
        <f t="shared" si="186"/>
        <v>0</v>
      </c>
      <c r="EM209" s="378">
        <f t="shared" si="186"/>
        <v>0</v>
      </c>
      <c r="EN209" s="378">
        <f t="shared" si="186"/>
        <v>0</v>
      </c>
      <c r="EO209" s="378">
        <f t="shared" si="186"/>
        <v>0</v>
      </c>
      <c r="EP209" s="378">
        <f t="shared" si="186"/>
        <v>0</v>
      </c>
      <c r="EQ209" s="378">
        <f t="shared" si="186"/>
        <v>0</v>
      </c>
    </row>
    <row r="210" spans="1:147" x14ac:dyDescent="0.3">
      <c r="A210" s="368"/>
      <c r="B210" s="368"/>
      <c r="C210" s="368"/>
      <c r="D210" s="368">
        <f t="shared" si="182"/>
        <v>1.0658056259248334</v>
      </c>
      <c r="E210" s="368" t="str">
        <f>VLOOKUP(TEXT(Z210,0),'G2'!B:D,3,0)</f>
        <v>ME</v>
      </c>
      <c r="F210" s="816">
        <f t="shared" si="181"/>
        <v>0</v>
      </c>
      <c r="G210" s="755">
        <f t="shared" si="183"/>
        <v>0</v>
      </c>
      <c r="H210" s="756" t="s">
        <v>1190</v>
      </c>
      <c r="I210" s="370" t="s">
        <v>93</v>
      </c>
      <c r="J210" s="370" t="s">
        <v>22</v>
      </c>
      <c r="K210" s="368">
        <v>510615</v>
      </c>
      <c r="L210" s="368" t="s">
        <v>619</v>
      </c>
      <c r="M210" s="369"/>
      <c r="N210" s="370" t="s">
        <v>981</v>
      </c>
      <c r="O210" s="370" t="s">
        <v>638</v>
      </c>
      <c r="P210" s="643" t="s">
        <v>1166</v>
      </c>
      <c r="Q210" s="370" t="s">
        <v>695</v>
      </c>
      <c r="R210" s="370" t="s">
        <v>632</v>
      </c>
      <c r="S210" s="371">
        <v>25</v>
      </c>
      <c r="T210" s="677">
        <v>46539</v>
      </c>
      <c r="U210" s="677">
        <v>46563</v>
      </c>
      <c r="V210" s="373">
        <v>1</v>
      </c>
      <c r="W210" s="374">
        <v>218469.90300769827</v>
      </c>
      <c r="X210" s="17" cm="1">
        <f t="array" ref="X210">+IF($W$1="Pesos CLP",W210,W210/TC)*MB_24A25</f>
        <v>249.09316851180162</v>
      </c>
      <c r="Y210" s="18">
        <f t="shared" si="166"/>
        <v>6227.3292127950408</v>
      </c>
      <c r="Z210">
        <v>91243530</v>
      </c>
      <c r="AA210" s="19">
        <f>IF(OR($I210="REAL",$I210="INCURRIDO"),SUMIF(S!$O:$O,$I210&amp;$O210&amp;$Q210&amp;UPPER(TEXT(AA$4,"MMMMYYYY"))&amp;$Z210,IF($W$1="Pesos CLP",S!$AD:$AD,S!$AO:$AO)),0)</f>
        <v>0</v>
      </c>
      <c r="AB210" s="19">
        <f>IF(OR($I210="REAL",$I210="INCURRIDO"),SUMIF(S!$O:$O,$I210&amp;$O210&amp;$Q210&amp;UPPER(TEXT(AB$4,"MMMMYYYY"))&amp;$Z210,IF($W$1="Pesos CLP",S!$AD:$AD,S!$AO:$AO)),0)</f>
        <v>0</v>
      </c>
      <c r="AC210" s="19">
        <f>IF(OR($I210="REAL",$I210="INCURRIDO"),SUMIF(S!$O:$O,$I210&amp;$O210&amp;$Q210&amp;UPPER(TEXT(AC$4,"MMMMYYYY"))&amp;$Z210,IF($W$1="Pesos CLP",S!$AD:$AD,S!$AO:$AO)),0)</f>
        <v>0</v>
      </c>
      <c r="AD210" s="19">
        <f>IF(OR($I210="REAL",$I210="INCURRIDO"),SUMIF(S!$O:$O,$I210&amp;$O210&amp;$Q210&amp;UPPER(TEXT(AD$4,"MMMMYYYY"))&amp;$Z210,IF($W$1="Pesos CLP",S!$AD:$AD,S!$AO:$AO)),0)</f>
        <v>0</v>
      </c>
      <c r="AE210" s="19">
        <f>IF(OR($I210="REAL",$I210="INCURRIDO"),SUMIF(S!$O:$O,$I210&amp;$O210&amp;$Q210&amp;UPPER(TEXT(AE$4,"MMMMYYYY"))&amp;$Z210,IF($W$1="Pesos CLP",S!$AD:$AD,S!$AO:$AO)),0)</f>
        <v>0</v>
      </c>
      <c r="AF210" s="19">
        <f>IF(OR($I210="REAL",$I210="INCURRIDO"),SUMIF(S!$O:$O,$I210&amp;$O210&amp;$Q210&amp;UPPER(TEXT(AF$4,"MMMMYYYY"))&amp;$Z210,IF($W$1="Pesos CLP",S!$AD:$AD,S!$AO:$AO)),0)</f>
        <v>0</v>
      </c>
      <c r="AG210" s="19">
        <f>IF(OR($I210="REAL",$I210="INCURRIDO"),SUMIF(S!$O:$O,$I210&amp;$O210&amp;$Q210&amp;UPPER(TEXT(AG$4,"MMMMYYYY"))&amp;$Z210,IF($W$1="Pesos CLP",S!$AD:$AD,S!$AO:$AO)),0)</f>
        <v>0</v>
      </c>
      <c r="AH210" s="19">
        <f>IF(OR($I210="REAL",$I210="INCURRIDO"),SUMIF(S!$O:$O,$I210&amp;$O210&amp;$Q210&amp;UPPER(TEXT(AH$4,"MMMMYYYY"))&amp;$Z210,IF($W$1="Pesos CLP",S!$AD:$AD,S!$AO:$AO)),0)</f>
        <v>0</v>
      </c>
      <c r="AI210" s="19">
        <f>IF(OR($I210="REAL",$I210="INCURRIDO"),SUMIF(S!$O:$O,$I210&amp;$O210&amp;$Q210&amp;UPPER(TEXT(AI$4,"MMMMYYYY"))&amp;$Z210,IF($W$1="Pesos CLP",S!$AD:$AD,S!$AO:$AO)),0)</f>
        <v>0</v>
      </c>
      <c r="AJ210" s="19">
        <f>IF(OR($I210="REAL",$I210="INCURRIDO"),SUMIF(S!$O:$O,$I210&amp;$O210&amp;$Q210&amp;UPPER(TEXT(AJ$4,"MMMMYYYY"))&amp;$Z210,IF($W$1="Pesos CLP",S!$AD:$AD,S!$AO:$AO)),0)</f>
        <v>0</v>
      </c>
      <c r="AK210" s="19">
        <f>IF(OR($I210="REAL",$I210="INCURRIDO"),SUMIF(S!$O:$O,$I210&amp;$O210&amp;$Q210&amp;UPPER(TEXT(AK$4,"MMMMYYYY"))&amp;$Z210,IF($W$1="Pesos CLP",S!$AD:$AD,S!$AO:$AO)),0)</f>
        <v>0</v>
      </c>
      <c r="AL210" s="19">
        <f>IF(OR($I210="REAL",$I210="INCURRIDO"),SUMIF(S!$O:$O,$I210&amp;$O210&amp;$Q210&amp;UPPER(TEXT(AL$4,"MMMMYYYY"))&amp;$Z210,IF($W$1="Pesos CLP",S!$AD:$AD,S!$AO:$AO)),0)</f>
        <v>0</v>
      </c>
      <c r="AM210" s="19">
        <f>IF(OR($I210="REAL",$I210="INCURRIDO"),SUMIF(S!$O:$O,$I210&amp;$O210&amp;$Q210&amp;UPPER(TEXT(AM$4,"MMMMYYYY"))&amp;$Z210,IF($W$1="Pesos CLP",S!$AD:$AD,S!$AO:$AO)),0)</f>
        <v>0</v>
      </c>
      <c r="AN210" s="19">
        <f>IF(OR($I210="REAL",$I210="INCURRIDO"),SUMIF(S!$O:$O,$I210&amp;$O210&amp;$Q210&amp;UPPER(TEXT(AN$4,"MMMMYYYY"))&amp;$Z210,IF($W$1="Pesos CLP",S!$AD:$AD,S!$AO:$AO)),0)</f>
        <v>0</v>
      </c>
      <c r="AO210" s="19">
        <f>IF(OR($I210="REAL",$I210="INCURRIDO"),SUMIF(S!$O:$O,$I210&amp;$O210&amp;$Q210&amp;UPPER(TEXT(AO$4,"MMMMYYYY"))&amp;$Z210,IF($W$1="Pesos CLP",S!$AD:$AD,S!$AO:$AO)),0)</f>
        <v>0</v>
      </c>
      <c r="AP210" s="19">
        <f>IF(OR($I210="REAL",$I210="INCURRIDO"),SUMIF(S!$O:$O,$I210&amp;$O210&amp;$Q210&amp;UPPER(TEXT(AP$4,"MMMMYYYY"))&amp;$Z210,IF($W$1="Pesos CLP",S!$AD:$AD,S!$AO:$AO)),0)</f>
        <v>0</v>
      </c>
      <c r="AQ210" s="19">
        <f>IF(OR($I210="REAL",$I210="INCURRIDO"),SUMIF(S!$O:$O,$I210&amp;$O210&amp;$Q210&amp;UPPER(TEXT(AQ$4,"MMMMYYYY"))&amp;$Z210,IF($W$1="Pesos CLP",S!$AD:$AD,S!$AO:$AO)),0)</f>
        <v>0</v>
      </c>
      <c r="AR210" s="19">
        <f>IF(OR($I210="REAL",$I210="INCURRIDO"),SUMIF(S!$O:$O,$I210&amp;$O210&amp;$Q210&amp;UPPER(TEXT(AR$4,"MMMMYYYY"))&amp;$Z210,IF($W$1="Pesos CLP",S!$AD:$AD,S!$AO:$AO)),0)</f>
        <v>0</v>
      </c>
      <c r="AS210" s="19">
        <f>IF(OR($I210="REAL",$I210="INCURRIDO"),SUMIF(S!$O:$O,$I210&amp;$O210&amp;$Q210&amp;UPPER(TEXT(AS$4,"MMMMYYYY"))&amp;$Z210,IF($W$1="Pesos CLP",S!$AD:$AD,S!$AO:$AO)),0)</f>
        <v>0</v>
      </c>
      <c r="AT210" s="19">
        <f>IF(OR($I210="REAL",$I210="INCURRIDO"),SUMIF(S!$O:$O,$I210&amp;$O210&amp;$Q210&amp;UPPER(TEXT(AT$4,"MMMMYYYY"))&amp;$Z210,IF($W$1="Pesos CLP",S!$AD:$AD,S!$AO:$AO)),0)</f>
        <v>0</v>
      </c>
      <c r="AU210" s="19">
        <f>IF(OR($I210="REAL",$I210="INCURRIDO"),SUMIF(S!$O:$O,$I210&amp;$O210&amp;$Q210&amp;UPPER(TEXT(AU$4,"MMMMYYYY"))&amp;$Z210,IF($W$1="Pesos CLP",S!$AD:$AD,S!$AO:$AO)),0)</f>
        <v>0</v>
      </c>
      <c r="AV210" s="19">
        <f>IF(OR($I210="REAL",$I210="INCURRIDO"),SUMIF(S!$O:$O,$I210&amp;$O210&amp;$Q210&amp;UPPER(TEXT(AV$4,"MMMMYYYY"))&amp;$Z210,IF($W$1="Pesos CLP",S!$AD:$AD,S!$AO:$AO)),0)</f>
        <v>0</v>
      </c>
      <c r="AW210" s="19">
        <f>IF(OR($I210="REAL",$I210="INCURRIDO"),SUMIF(S!$O:$O,$I210&amp;$O210&amp;$Q210&amp;UPPER(TEXT(AW$4,"MMMMYYYY"))&amp;$Z210,IF($W$1="Pesos CLP",S!$AD:$AD,S!$AO:$AO)),0)</f>
        <v>0</v>
      </c>
      <c r="AX210" s="19">
        <f>IF(OR($I210="REAL",$I210="INCURRIDO"),SUMIF(S!$O:$O,$I210&amp;$O210&amp;$Q210&amp;UPPER(TEXT(AX$4,"MMMMYYYY"))&amp;$Z210,IF($W$1="Pesos CLP",S!$AD:$AD,S!$AO:$AO)),0)</f>
        <v>0</v>
      </c>
      <c r="AY210" s="19">
        <f>IF(OR($I210="REAL",$I210="INCURRIDO"),SUMIF(S!$O:$O,$I210&amp;$O210&amp;$Q210&amp;UPPER(TEXT(AY$4,"MMMMYYYY"))&amp;$Z210,IF($W$1="Pesos CLP",S!$AD:$AD,S!$AO:$AO)),0)</f>
        <v>0</v>
      </c>
      <c r="AZ210" s="19">
        <f>IF(OR($I210="REAL",$I210="INCURRIDO"),SUMIF(S!$O:$O,$I210&amp;$O210&amp;$Q210&amp;UPPER(TEXT(AZ$4,"MMMMYYYY"))&amp;$Z210,IF($W$1="Pesos CLP",S!$AD:$AD,S!$AO:$AO)),0)</f>
        <v>0</v>
      </c>
      <c r="BA210" s="19">
        <f>IF(OR($I210="REAL",$I210="INCURRIDO"),SUMIF(S!$O:$O,$I210&amp;$O210&amp;$Q210&amp;UPPER(TEXT(BA$4,"MMMMYYYY"))&amp;$Z210,IF($W$1="Pesos CLP",S!$AD:$AD,S!$AO:$AO)),0)</f>
        <v>0</v>
      </c>
      <c r="BB210" s="19">
        <f>IF(OR($I210="REAL",$I210="INCURRIDO"),SUMIF(S!$O:$O,$I210&amp;$O210&amp;$Q210&amp;UPPER(TEXT(BB$4,"MMMMYYYY"))&amp;$Z210,IF($W$1="Pesos CLP",S!$AD:$AD,S!$AO:$AO)),0)</f>
        <v>0</v>
      </c>
      <c r="BC210" s="19">
        <f>IF(OR($I210="REAL",$I210="INCURRIDO"),SUMIF(S!$O:$O,$I210&amp;$O210&amp;$Q210&amp;UPPER(TEXT(BC$4,"MMMMYYYY"))&amp;$Z210,IF($W$1="Pesos CLP",S!$AD:$AD,S!$AO:$AO)),0)</f>
        <v>0</v>
      </c>
      <c r="BD210" s="19">
        <f>IF(OR($I210="REAL",$I210="INCURRIDO"),SUMIF(S!$O:$O,$I210&amp;$O210&amp;$Q210&amp;UPPER(TEXT(BD$4,"MMMMYYYY"))&amp;$Z210,IF($W$1="Pesos CLP",S!$AD:$AD,S!$AO:$AO)),0)</f>
        <v>0</v>
      </c>
      <c r="BE210" s="19">
        <f>IF(OR($I210="REAL",$I210="INCURRIDO"),SUMIF(S!$O:$O,$I210&amp;$O210&amp;$Q210&amp;UPPER(TEXT(BE$4,"MMMMYYYY"))&amp;$Z210,IF($W$1="Pesos CLP",S!$AD:$AD,S!$AO:$AO)),0)</f>
        <v>0</v>
      </c>
      <c r="BF210" s="19">
        <f>IF(OR($I210="REAL",$I210="INCURRIDO"),SUMIF(S!$O:$O,$I210&amp;$O210&amp;$Q210&amp;UPPER(TEXT(BF$4,"MMMMYYYY"))&amp;$Z210,IF($W$1="Pesos CLP",S!$AD:$AD,S!$AO:$AO)),0)</f>
        <v>0</v>
      </c>
      <c r="BG210" s="19">
        <f>IF(OR($I210="REAL",$I210="INCURRIDO"),SUMIF(S!$O:$O,$I210&amp;$O210&amp;$Q210&amp;UPPER(TEXT(BG$4,"MMMMYYYY"))&amp;$Z210,IF($W$1="Pesos CLP",S!$AD:$AD,S!$AO:$AO)),0)</f>
        <v>0</v>
      </c>
      <c r="BH210" s="19">
        <f>IF(OR($I210="REAL",$I210="INCURRIDO"),SUMIF(S!$O:$O,$I210&amp;$O210&amp;$Q210&amp;UPPER(TEXT(BH$4,"MMMMYYYY"))&amp;$Z210,IF($W$1="Pesos CLP",S!$AD:$AD,S!$AO:$AO)),0)</f>
        <v>0</v>
      </c>
      <c r="BI210" s="19">
        <f>IF(OR($I210="REAL",$I210="INCURRIDO"),SUMIF(S!$O:$O,$I210&amp;$O210&amp;$Q210&amp;UPPER(TEXT(BI$4,"MMMMYYYY"))&amp;$Z210,IF($W$1="Pesos CLP",S!$AD:$AD,S!$AO:$AO)),0)</f>
        <v>0</v>
      </c>
      <c r="BJ210" s="19">
        <f>IF(OR($I210="REAL",$I210="INCURRIDO"),SUMIF(S!$O:$O,$I210&amp;$O210&amp;$Q210&amp;UPPER(TEXT(BJ$4,"MMMMYYYY"))&amp;$Z210,IF($W$1="Pesos CLP",S!$AD:$AD,S!$AO:$AO)),0)</f>
        <v>0</v>
      </c>
      <c r="BK210" s="19">
        <f>IF(OR($I210="REAL",$I210="INCURRIDO"),SUMIF(S!$O:$O,$I210&amp;$O210&amp;$Q210&amp;UPPER(TEXT(BK$4,"MMMMYYYY"))&amp;$Z210,IF($W$1="Pesos CLP",S!$AD:$AD,S!$AO:$AO)),0)</f>
        <v>0</v>
      </c>
      <c r="BL210" s="19">
        <f>IF(OR($I210="REAL",$I210="INCURRIDO"),SUMIF(S!$O:$O,$I210&amp;$O210&amp;$Q210&amp;UPPER(TEXT(BL$4,"MMMMYYYY"))&amp;$Z210,IF($W$1="Pesos CLP",S!$AD:$AD,S!$AO:$AO)),0)</f>
        <v>0</v>
      </c>
      <c r="BM210" s="19">
        <f>IF(OR($I210="REAL",$I210="INCURRIDO"),SUMIF(S!$O:$O,$I210&amp;$O210&amp;$Q210&amp;UPPER(TEXT(BM$4,"MMMMYYYY"))&amp;$Z210,IF($W$1="Pesos CLP",S!$AD:$AD,S!$AO:$AO)),0)</f>
        <v>0</v>
      </c>
      <c r="BN210" s="19">
        <f>IF(OR($I210="REAL",$I210="INCURRIDO"),SUMIF(S!$O:$O,$I210&amp;$O210&amp;$Q210&amp;UPPER(TEXT(BN$4,"MMMMYYYY"))&amp;$Z210,IF($W$1="Pesos CLP",S!$AD:$AD,S!$AO:$AO)),0)</f>
        <v>0</v>
      </c>
      <c r="BO210" s="19">
        <f>IF(OR($I210="REAL",$I210="INCURRIDO"),SUMIF(S!$O:$O,$I210&amp;$O210&amp;$Q210&amp;UPPER(TEXT(BO$4,"MMMMYYYY"))&amp;$Z210,IF($W$1="Pesos CLP",S!$AD:$AD,S!$AO:$AO)),0)</f>
        <v>0</v>
      </c>
      <c r="BP210" s="19">
        <f>IF(OR($I210="REAL",$I210="INCURRIDO"),SUMIF(S!$O:$O,$I210&amp;$O210&amp;$Q210&amp;UPPER(TEXT(BP$4,"MMMMYYYY"))&amp;$Z210,IF($W$1="Pesos CLP",S!$AD:$AD,S!$AO:$AO)),0)</f>
        <v>0</v>
      </c>
      <c r="BQ210" s="19">
        <f>IF(OR($I210="REAL",$I210="INCURRIDO"),SUMIF(S!$O:$O,$I210&amp;$O210&amp;$Q210&amp;UPPER(TEXT(BQ$4,"MMMMYYYY"))&amp;$Z210,IF($W$1="Pesos CLP",S!$AD:$AD,S!$AO:$AO)),0)</f>
        <v>0</v>
      </c>
      <c r="BR210" s="19">
        <f>IF(OR($I210="REAL",$I210="INCURRIDO"),SUMIF(S!$O:$O,$I210&amp;$O210&amp;$Q210&amp;UPPER(TEXT(BR$4,"MMMMYYYY"))&amp;$Z210,IF($W$1="Pesos CLP",S!$AD:$AD,S!$AO:$AO)),0)</f>
        <v>0</v>
      </c>
      <c r="BS210" s="19">
        <f>IF(OR($I210="REAL",$I210="INCURRIDO"),SUMIF(S!$O:$O,$I210&amp;$O210&amp;$Q210&amp;UPPER(TEXT(BS$4,"MMMMYYYY"))&amp;$Z210,IF($W$1="Pesos CLP",S!$AD:$AD,S!$AO:$AO)),0)</f>
        <v>0</v>
      </c>
      <c r="BT210" s="19">
        <f>IF(OR($I210="REAL",$I210="INCURRIDO"),SUMIF(S!$O:$O,$I210&amp;$O210&amp;$Q210&amp;UPPER(TEXT(BT$4,"MMMMYYYY"))&amp;$Z210,IF($W$1="Pesos CLP",S!$AD:$AD,S!$AO:$AO)),0)</f>
        <v>0</v>
      </c>
      <c r="BU210" s="19">
        <f>IF(OR($I210="REAL",$I210="INCURRIDO"),SUMIF(S!$O:$O,$I210&amp;$O210&amp;$Q210&amp;UPPER(TEXT(BU$4,"MMMMYYYY"))&amp;$Z210,IF($W$1="Pesos CLP",S!$AD:$AD,S!$AO:$AO)),0)</f>
        <v>0</v>
      </c>
      <c r="BV210" s="19">
        <f>IF(OR($I210="REAL",$I210="INCURRIDO"),SUMIF(S!$O:$O,$I210&amp;$O210&amp;$Q210&amp;UPPER(TEXT(BV$4,"MMMMYYYY"))&amp;$Z210,IF($W$1="Pesos CLP",S!$AD:$AD,S!$AO:$AO)),0)</f>
        <v>0</v>
      </c>
      <c r="BW210" s="19">
        <f>IF(OR($I210="REAL",$I210="INCURRIDO"),SUMIF(S!$O:$O,$I210&amp;$O210&amp;$Q210&amp;UPPER(TEXT(BW$4,"MMMMYYYY"))&amp;$Z210,IF($W$1="Pesos CLP",S!$AD:$AD,S!$AO:$AO)),0)</f>
        <v>0</v>
      </c>
      <c r="BX210" s="19">
        <f>IF(OR($I210="REAL",$I210="INCURRIDO"),SUMIF(S!$O:$O,$I210&amp;$O210&amp;$Q210&amp;UPPER(TEXT(BX$4,"MMMMYYYY"))&amp;$Z210,IF($W$1="Pesos CLP",S!$AD:$AD,S!$AO:$AO)),0)</f>
        <v>0</v>
      </c>
      <c r="BY210" s="19">
        <f>IF(OR($I210="REAL",$I210="INCURRIDO"),SUMIF(S!$O:$O,$I210&amp;$O210&amp;$Q210&amp;UPPER(TEXT(BY$4,"MMMMYYYY"))&amp;$Z210,IF($W$1="Pesos CLP",S!$AD:$AD,S!$AO:$AO)),0)</f>
        <v>0</v>
      </c>
      <c r="BZ210" s="19">
        <f>IF(OR($I210="REAL",$I210="INCURRIDO"),SUMIF(S!$O:$O,$I210&amp;$O210&amp;$Q210&amp;UPPER(TEXT(BZ$4,"MMMMYYYY"))&amp;$Z210,IF($W$1="Pesos CLP",S!$AD:$AD,S!$AO:$AO)),0)</f>
        <v>0</v>
      </c>
      <c r="CA210" s="19">
        <f>IF(OR($I210="REAL",$I210="INCURRIDO"),SUMIF(S!$O:$O,$I210&amp;$O210&amp;$Q210&amp;UPPER(TEXT(CA$4,"MMMMYYYY"))&amp;$Z210,IF($W$1="Pesos CLP",S!$AD:$AD,S!$AO:$AO)),0)</f>
        <v>0</v>
      </c>
      <c r="CB210" s="19">
        <f>IF(OR($I210="REAL",$I210="INCURRIDO"),SUMIF(S!$O:$O,$I210&amp;$O210&amp;$Q210&amp;UPPER(TEXT(CB$4,"MMMMYYYY"))&amp;$Z210,IF($W$1="Pesos CLP",S!$AD:$AD,S!$AO:$AO)),0)</f>
        <v>0</v>
      </c>
      <c r="CC210" s="19">
        <f>IF(OR($I210="REAL",$I210="INCURRIDO"),SUMIF(S!$O:$O,$I210&amp;$O210&amp;$Q210&amp;UPPER(TEXT(CC$4,"MMMMYYYY"))&amp;$Z210,IF($W$1="Pesos CLP",S!$AD:$AD,S!$AO:$AO)),0)</f>
        <v>0</v>
      </c>
      <c r="CD210" s="19">
        <f>IF(OR($I210="REAL",$I210="INCURRIDO"),SUMIF(S!$O:$O,$I210&amp;$O210&amp;$Q210&amp;UPPER(TEXT(CD$4,"MMMMYYYY"))&amp;$Z210,IF($W$1="Pesos CLP",S!$AD:$AD,S!$AO:$AO)),0)</f>
        <v>0</v>
      </c>
      <c r="CE210" s="19">
        <f>IF(OR($I210="REAL",$I210="INCURRIDO"),SUMIF(S!$O:$O,$I210&amp;$O210&amp;$Q210&amp;UPPER(TEXT(CE$4,"MMMMYYYY"))&amp;$Z210,IF($W$1="Pesos CLP",S!$AD:$AD,S!$AO:$AO)),0)</f>
        <v>0</v>
      </c>
      <c r="CF210" s="19">
        <f>IF(OR($I210="REAL",$I210="INCURRIDO"),SUMIF(S!$O:$O,$I210&amp;$O210&amp;$Q210&amp;UPPER(TEXT(CF$4,"MMMMYYYY"))&amp;$Z210,IF($W$1="Pesos CLP",S!$AD:$AD,S!$AO:$AO)),0)</f>
        <v>0</v>
      </c>
      <c r="CG210" s="19">
        <f>IF(OR($I210="REAL",$I210="INCURRIDO"),SUMIF(S!$O:$O,$I210&amp;$O210&amp;$Q210&amp;UPPER(TEXT(CG$4,"MMMMYYYY"))&amp;$Z210,IF($W$1="Pesos CLP",S!$AD:$AD,S!$AO:$AO)),0)</f>
        <v>0</v>
      </c>
      <c r="CH210" s="19">
        <f>IF(OR($I210="REAL",$I210="INCURRIDO"),SUMIF(S!$O:$O,$I210&amp;$O210&amp;$Q210&amp;UPPER(TEXT(CH$4,"MMMMYYYY"))&amp;$Z210,IF($W$1="Pesos CLP",S!$AD:$AD,S!$AO:$AO)),0)</f>
        <v>0</v>
      </c>
      <c r="CI210" s="19">
        <f>IF(OR($I210="REAL",$I210="INCURRIDO"),SUMIF(S!$O:$O,$I210&amp;$O210&amp;$Q210&amp;UPPER(TEXT(CI$4,"MMMMYYYY"))&amp;$Z210,IF($W$1="Pesos CLP",S!$AD:$AD,S!$AO:$AO)),0)</f>
        <v>0</v>
      </c>
      <c r="CJ210" s="19">
        <f>IF(OR($I210="REAL",$I210="INCURRIDO"),SUMIF(S!$O:$O,$I210&amp;$O210&amp;$Q210&amp;UPPER(TEXT(CJ$4,"MMMMYYYY"))&amp;$Z210,IF($W$1="Pesos CLP",S!$AD:$AD,S!$AO:$AO)),0)</f>
        <v>0</v>
      </c>
      <c r="CK210" s="378">
        <f t="shared" si="178"/>
        <v>0</v>
      </c>
      <c r="CL210" s="378">
        <f t="shared" si="178"/>
        <v>0</v>
      </c>
      <c r="CM210" s="378">
        <f t="shared" si="178"/>
        <v>0</v>
      </c>
      <c r="CN210" s="378">
        <f t="shared" si="178"/>
        <v>0</v>
      </c>
      <c r="CO210" s="378">
        <f t="shared" si="178"/>
        <v>0</v>
      </c>
      <c r="CP210" s="378">
        <f t="shared" si="178"/>
        <v>0</v>
      </c>
      <c r="CQ210" s="378">
        <f t="shared" si="178"/>
        <v>0</v>
      </c>
      <c r="CR210" s="378">
        <f t="shared" si="178"/>
        <v>0</v>
      </c>
      <c r="CS210" s="378">
        <f t="shared" si="179"/>
        <v>0</v>
      </c>
      <c r="CT210" s="378">
        <f t="shared" si="179"/>
        <v>0</v>
      </c>
      <c r="CU210" s="378">
        <f t="shared" si="179"/>
        <v>0</v>
      </c>
      <c r="CV210" s="378">
        <f t="shared" si="179"/>
        <v>0</v>
      </c>
      <c r="CW210" s="378">
        <f t="shared" si="179"/>
        <v>0</v>
      </c>
      <c r="CX210" s="378">
        <f t="shared" si="179"/>
        <v>0</v>
      </c>
      <c r="CY210" s="378">
        <f t="shared" si="179"/>
        <v>0</v>
      </c>
      <c r="CZ210" s="378">
        <f t="shared" si="179"/>
        <v>0</v>
      </c>
      <c r="DA210" s="378">
        <f t="shared" si="179"/>
        <v>6227.3292127950408</v>
      </c>
      <c r="DB210" s="378">
        <f t="shared" si="179"/>
        <v>0</v>
      </c>
      <c r="DC210" s="378">
        <f t="shared" si="180"/>
        <v>0</v>
      </c>
      <c r="DD210" s="378">
        <f t="shared" si="180"/>
        <v>0</v>
      </c>
      <c r="DE210" s="378">
        <f t="shared" si="180"/>
        <v>0</v>
      </c>
      <c r="DF210" s="378">
        <f t="shared" si="180"/>
        <v>0</v>
      </c>
      <c r="DG210" s="378">
        <f t="shared" si="180"/>
        <v>0</v>
      </c>
      <c r="DH210" s="378">
        <f t="shared" si="180"/>
        <v>0</v>
      </c>
      <c r="DI210" s="378">
        <f t="shared" si="180"/>
        <v>0</v>
      </c>
      <c r="DJ210" s="378">
        <f t="shared" si="180"/>
        <v>0</v>
      </c>
      <c r="DK210" s="378">
        <f t="shared" si="180"/>
        <v>0</v>
      </c>
      <c r="DL210" s="378">
        <f t="shared" si="180"/>
        <v>0</v>
      </c>
      <c r="DM210" s="378">
        <f t="shared" si="180"/>
        <v>0</v>
      </c>
      <c r="DN210" s="378">
        <f t="shared" si="180"/>
        <v>0</v>
      </c>
      <c r="DO210" s="378">
        <f t="shared" si="180"/>
        <v>0</v>
      </c>
      <c r="DP210" s="378">
        <f t="shared" si="180"/>
        <v>0</v>
      </c>
      <c r="DQ210" s="378">
        <f t="shared" si="180"/>
        <v>0</v>
      </c>
      <c r="DR210" s="378">
        <f t="shared" si="184"/>
        <v>0</v>
      </c>
      <c r="DS210" s="378">
        <f t="shared" si="184"/>
        <v>0</v>
      </c>
      <c r="DT210" s="378">
        <f t="shared" si="184"/>
        <v>0</v>
      </c>
      <c r="DU210" s="378">
        <f t="shared" si="184"/>
        <v>0</v>
      </c>
      <c r="DV210" s="378">
        <f t="shared" si="184"/>
        <v>0</v>
      </c>
      <c r="DW210" s="378">
        <f t="shared" si="184"/>
        <v>0</v>
      </c>
      <c r="DX210" s="378">
        <f t="shared" si="184"/>
        <v>0</v>
      </c>
      <c r="DY210" s="378">
        <f t="shared" si="184"/>
        <v>0</v>
      </c>
      <c r="DZ210" s="378">
        <f t="shared" si="184"/>
        <v>0</v>
      </c>
      <c r="EA210" s="378">
        <f t="shared" si="184"/>
        <v>0</v>
      </c>
      <c r="EB210" s="378">
        <f t="shared" si="185"/>
        <v>0</v>
      </c>
      <c r="EC210" s="378">
        <f t="shared" si="185"/>
        <v>0</v>
      </c>
      <c r="ED210" s="378">
        <f t="shared" si="185"/>
        <v>0</v>
      </c>
      <c r="EE210" s="378">
        <f t="shared" si="185"/>
        <v>0</v>
      </c>
      <c r="EF210" s="378">
        <f t="shared" si="185"/>
        <v>0</v>
      </c>
      <c r="EG210" s="378">
        <f t="shared" si="185"/>
        <v>0</v>
      </c>
      <c r="EH210" s="378">
        <f t="shared" si="185"/>
        <v>0</v>
      </c>
      <c r="EI210" s="378">
        <f t="shared" si="185"/>
        <v>0</v>
      </c>
      <c r="EJ210" s="378">
        <f t="shared" si="185"/>
        <v>0</v>
      </c>
      <c r="EK210" s="378">
        <f t="shared" si="185"/>
        <v>0</v>
      </c>
      <c r="EL210" s="378">
        <f t="shared" si="186"/>
        <v>0</v>
      </c>
      <c r="EM210" s="378">
        <f t="shared" si="186"/>
        <v>0</v>
      </c>
      <c r="EN210" s="378">
        <f t="shared" si="186"/>
        <v>0</v>
      </c>
      <c r="EO210" s="378">
        <f t="shared" si="186"/>
        <v>0</v>
      </c>
      <c r="EP210" s="378">
        <f t="shared" si="186"/>
        <v>0</v>
      </c>
      <c r="EQ210" s="378">
        <f t="shared" si="186"/>
        <v>0</v>
      </c>
    </row>
    <row r="211" spans="1:147" x14ac:dyDescent="0.3">
      <c r="A211" s="368"/>
      <c r="B211" s="368"/>
      <c r="C211" s="368"/>
      <c r="D211" s="368">
        <f t="shared" si="182"/>
        <v>1.034195933456562</v>
      </c>
      <c r="E211" s="368" t="str">
        <f>VLOOKUP(TEXT(Z211,0),'G2'!B:D,3,0)</f>
        <v>MN</v>
      </c>
      <c r="F211" s="816">
        <f t="shared" si="181"/>
        <v>0</v>
      </c>
      <c r="G211" s="755">
        <f t="shared" si="183"/>
        <v>0</v>
      </c>
      <c r="H211" s="756" t="s">
        <v>1190</v>
      </c>
      <c r="I211" s="370" t="s">
        <v>93</v>
      </c>
      <c r="J211" s="370" t="s">
        <v>22</v>
      </c>
      <c r="K211" s="368">
        <v>510615</v>
      </c>
      <c r="L211" s="368" t="s">
        <v>24</v>
      </c>
      <c r="M211" s="369"/>
      <c r="N211" s="370" t="s">
        <v>643</v>
      </c>
      <c r="O211" s="370" t="s">
        <v>644</v>
      </c>
      <c r="P211" s="370"/>
      <c r="Q211" s="370" t="s">
        <v>695</v>
      </c>
      <c r="R211" s="370" t="s">
        <v>26</v>
      </c>
      <c r="S211" s="371">
        <v>1</v>
      </c>
      <c r="T211" s="372">
        <v>46024</v>
      </c>
      <c r="U211" s="372">
        <v>46035</v>
      </c>
      <c r="V211" s="373"/>
      <c r="W211" s="374">
        <v>0</v>
      </c>
      <c r="X211" s="17" cm="1">
        <f t="array" ref="X211">+IF($W$1="Pesos CLP",W211,W211/TC)*MB_24A25</f>
        <v>0</v>
      </c>
      <c r="Y211" s="18">
        <f t="shared" si="166"/>
        <v>14135.968025620696</v>
      </c>
      <c r="Z211">
        <v>91243520</v>
      </c>
      <c r="AA211" s="19">
        <f>IF(OR($I211="REAL",$I211="INCURRIDO"),SUMIF(S!$O:$O,$I211&amp;$O211&amp;$Q211&amp;UPPER(TEXT(AA$4,"MMMMYYYY"))&amp;$Z211,IF($W$1="Pesos CLP",S!$AD:$AD,S!$AO:$AO)),0)</f>
        <v>0</v>
      </c>
      <c r="AB211" s="19">
        <f>IF(OR($I211="REAL",$I211="INCURRIDO"),SUMIF(S!$O:$O,$I211&amp;$O211&amp;$Q211&amp;UPPER(TEXT(AB$4,"MMMMYYYY"))&amp;$Z211,IF($W$1="Pesos CLP",S!$AD:$AD,S!$AO:$AO)),0)</f>
        <v>0</v>
      </c>
      <c r="AC211" s="19">
        <f>IF(OR($I211="REAL",$I211="INCURRIDO"),SUMIF(S!$O:$O,$I211&amp;$O211&amp;$Q211&amp;UPPER(TEXT(AC$4,"MMMMYYYY"))&amp;$Z211,IF($W$1="Pesos CLP",S!$AD:$AD,S!$AO:$AO)),0)</f>
        <v>0</v>
      </c>
      <c r="AD211" s="19">
        <f>IF(OR($I211="REAL",$I211="INCURRIDO"),SUMIF(S!$O:$O,$I211&amp;$O211&amp;$Q211&amp;UPPER(TEXT(AD$4,"MMMMYYYY"))&amp;$Z211,IF($W$1="Pesos CLP",S!$AD:$AD,S!$AO:$AO)),0)</f>
        <v>0</v>
      </c>
      <c r="AE211" s="19">
        <f>IF(OR($I211="REAL",$I211="INCURRIDO"),SUMIF(S!$O:$O,$I211&amp;$O211&amp;$Q211&amp;UPPER(TEXT(AE$4,"MMMMYYYY"))&amp;$Z211,IF($W$1="Pesos CLP",S!$AD:$AD,S!$AO:$AO)),0)</f>
        <v>0</v>
      </c>
      <c r="AF211" s="19">
        <f>IF(OR($I211="REAL",$I211="INCURRIDO"),SUMIF(S!$O:$O,$I211&amp;$O211&amp;$Q211&amp;UPPER(TEXT(AF$4,"MMMMYYYY"))&amp;$Z211,IF($W$1="Pesos CLP",S!$AD:$AD,S!$AO:$AO)),0)</f>
        <v>0</v>
      </c>
      <c r="AG211" s="19">
        <f>IF(OR($I211="REAL",$I211="INCURRIDO"),SUMIF(S!$O:$O,$I211&amp;$O211&amp;$Q211&amp;UPPER(TEXT(AG$4,"MMMMYYYY"))&amp;$Z211,IF($W$1="Pesos CLP",S!$AD:$AD,S!$AO:$AO)),0)</f>
        <v>0</v>
      </c>
      <c r="AH211" s="19">
        <f>IF(OR($I211="REAL",$I211="INCURRIDO"),SUMIF(S!$O:$O,$I211&amp;$O211&amp;$Q211&amp;UPPER(TEXT(AH$4,"MMMMYYYY"))&amp;$Z211,IF($W$1="Pesos CLP",S!$AD:$AD,S!$AO:$AO)),0)</f>
        <v>0</v>
      </c>
      <c r="AI211" s="19">
        <f>IF(OR($I211="REAL",$I211="INCURRIDO"),SUMIF(S!$O:$O,$I211&amp;$O211&amp;$Q211&amp;UPPER(TEXT(AI$4,"MMMMYYYY"))&amp;$Z211,IF($W$1="Pesos CLP",S!$AD:$AD,S!$AO:$AO)),0)</f>
        <v>0</v>
      </c>
      <c r="AJ211" s="19">
        <f>IF(OR($I211="REAL",$I211="INCURRIDO"),SUMIF(S!$O:$O,$I211&amp;$O211&amp;$Q211&amp;UPPER(TEXT(AJ$4,"MMMMYYYY"))&amp;$Z211,IF($W$1="Pesos CLP",S!$AD:$AD,S!$AO:$AO)),0)</f>
        <v>0</v>
      </c>
      <c r="AK211" s="19">
        <f>IF(OR($I211="REAL",$I211="INCURRIDO"),SUMIF(S!$O:$O,$I211&amp;$O211&amp;$Q211&amp;UPPER(TEXT(AK$4,"MMMMYYYY"))&amp;$Z211,IF($W$1="Pesos CLP",S!$AD:$AD,S!$AO:$AO)),0)</f>
        <v>0</v>
      </c>
      <c r="AL211" s="19">
        <f>IF(OR($I211="REAL",$I211="INCURRIDO"),SUMIF(S!$O:$O,$I211&amp;$O211&amp;$Q211&amp;UPPER(TEXT(AL$4,"MMMMYYYY"))&amp;$Z211,IF($W$1="Pesos CLP",S!$AD:$AD,S!$AO:$AO)),0)</f>
        <v>0</v>
      </c>
      <c r="AM211" s="19">
        <f>IF(OR($I211="REAL",$I211="INCURRIDO"),SUMIF(S!$O:$O,$I211&amp;$O211&amp;$Q211&amp;UPPER(TEXT(AM$4,"MMMMYYYY"))&amp;$Z211,IF($W$1="Pesos CLP",S!$AD:$AD,S!$AO:$AO)),0)</f>
        <v>0</v>
      </c>
      <c r="AN211" s="19">
        <f>IF(OR($I211="REAL",$I211="INCURRIDO"),SUMIF(S!$O:$O,$I211&amp;$O211&amp;$Q211&amp;UPPER(TEXT(AN$4,"MMMMYYYY"))&amp;$Z211,IF($W$1="Pesos CLP",S!$AD:$AD,S!$AO:$AO)),0)</f>
        <v>0</v>
      </c>
      <c r="AO211" s="19">
        <f>IF(OR($I211="REAL",$I211="INCURRIDO"),SUMIF(S!$O:$O,$I211&amp;$O211&amp;$Q211&amp;UPPER(TEXT(AO$4,"MMMMYYYY"))&amp;$Z211,IF($W$1="Pesos CLP",S!$AD:$AD,S!$AO:$AO)),0)</f>
        <v>0</v>
      </c>
      <c r="AP211" s="19">
        <f>IF(OR($I211="REAL",$I211="INCURRIDO"),SUMIF(S!$O:$O,$I211&amp;$O211&amp;$Q211&amp;UPPER(TEXT(AP$4,"MMMMYYYY"))&amp;$Z211,IF($W$1="Pesos CLP",S!$AD:$AD,S!$AO:$AO)),0)</f>
        <v>0</v>
      </c>
      <c r="AQ211" s="19">
        <f>IF(OR($I211="REAL",$I211="INCURRIDO"),SUMIF(S!$O:$O,$I211&amp;$O211&amp;$Q211&amp;UPPER(TEXT(AQ$4,"MMMMYYYY"))&amp;$Z211,IF($W$1="Pesos CLP",S!$AD:$AD,S!$AO:$AO)),0)</f>
        <v>0</v>
      </c>
      <c r="AR211" s="19">
        <f>IF(OR($I211="REAL",$I211="INCURRIDO"),SUMIF(S!$O:$O,$I211&amp;$O211&amp;$Q211&amp;UPPER(TEXT(AR$4,"MMMMYYYY"))&amp;$Z211,IF($W$1="Pesos CLP",S!$AD:$AD,S!$AO:$AO)),0)</f>
        <v>0</v>
      </c>
      <c r="AS211" s="19">
        <f>IF(OR($I211="REAL",$I211="INCURRIDO"),SUMIF(S!$O:$O,$I211&amp;$O211&amp;$Q211&amp;UPPER(TEXT(AS$4,"MMMMYYYY"))&amp;$Z211,IF($W$1="Pesos CLP",S!$AD:$AD,S!$AO:$AO)),0)</f>
        <v>0</v>
      </c>
      <c r="AT211" s="19">
        <f>IF(OR($I211="REAL",$I211="INCURRIDO"),SUMIF(S!$O:$O,$I211&amp;$O211&amp;$Q211&amp;UPPER(TEXT(AT$4,"MMMMYYYY"))&amp;$Z211,IF($W$1="Pesos CLP",S!$AD:$AD,S!$AO:$AO)),0)</f>
        <v>0</v>
      </c>
      <c r="AU211" s="19">
        <f>IF(OR($I211="REAL",$I211="INCURRIDO"),SUMIF(S!$O:$O,$I211&amp;$O211&amp;$Q211&amp;UPPER(TEXT(AU$4,"MMMMYYYY"))&amp;$Z211,IF($W$1="Pesos CLP",S!$AD:$AD,S!$AO:$AO)),0)</f>
        <v>0</v>
      </c>
      <c r="AV211" s="19">
        <f>IF(OR($I211="REAL",$I211="INCURRIDO"),SUMIF(S!$O:$O,$I211&amp;$O211&amp;$Q211&amp;UPPER(TEXT(AV$4,"MMMMYYYY"))&amp;$Z211,IF($W$1="Pesos CLP",S!$AD:$AD,S!$AO:$AO)),0)</f>
        <v>0</v>
      </c>
      <c r="AW211" s="19">
        <f>IF(OR($I211="REAL",$I211="INCURRIDO"),SUMIF(S!$O:$O,$I211&amp;$O211&amp;$Q211&amp;UPPER(TEXT(AW$4,"MMMMYYYY"))&amp;$Z211,IF($W$1="Pesos CLP",S!$AD:$AD,S!$AO:$AO)),0)</f>
        <v>0</v>
      </c>
      <c r="AX211" s="19">
        <f>IF(OR($I211="REAL",$I211="INCURRIDO"),SUMIF(S!$O:$O,$I211&amp;$O211&amp;$Q211&amp;UPPER(TEXT(AX$4,"MMMMYYYY"))&amp;$Z211,IF($W$1="Pesos CLP",S!$AD:$AD,S!$AO:$AO)),0)</f>
        <v>0</v>
      </c>
      <c r="AY211" s="19">
        <f>IF(OR($I211="REAL",$I211="INCURRIDO"),SUMIF(S!$O:$O,$I211&amp;$O211&amp;$Q211&amp;UPPER(TEXT(AY$4,"MMMMYYYY"))&amp;$Z211,IF($W$1="Pesos CLP",S!$AD:$AD,S!$AO:$AO)),0)</f>
        <v>0</v>
      </c>
      <c r="AZ211" s="19">
        <f>IF(OR($I211="REAL",$I211="INCURRIDO"),SUMIF(S!$O:$O,$I211&amp;$O211&amp;$Q211&amp;UPPER(TEXT(AZ$4,"MMMMYYYY"))&amp;$Z211,IF($W$1="Pesos CLP",S!$AD:$AD,S!$AO:$AO)),0)</f>
        <v>0</v>
      </c>
      <c r="BA211" s="19">
        <f>IF(OR($I211="REAL",$I211="INCURRIDO"),SUMIF(S!$O:$O,$I211&amp;$O211&amp;$Q211&amp;UPPER(TEXT(BA$4,"MMMMYYYY"))&amp;$Z211,IF($W$1="Pesos CLP",S!$AD:$AD,S!$AO:$AO)),0)</f>
        <v>0</v>
      </c>
      <c r="BB211" s="19">
        <f>IF(OR($I211="REAL",$I211="INCURRIDO"),SUMIF(S!$O:$O,$I211&amp;$O211&amp;$Q211&amp;UPPER(TEXT(BB$4,"MMMMYYYY"))&amp;$Z211,IF($W$1="Pesos CLP",S!$AD:$AD,S!$AO:$AO)),0)</f>
        <v>0</v>
      </c>
      <c r="BC211" s="19">
        <f>IF(OR($I211="REAL",$I211="INCURRIDO"),SUMIF(S!$O:$O,$I211&amp;$O211&amp;$Q211&amp;UPPER(TEXT(BC$4,"MMMMYYYY"))&amp;$Z211,IF($W$1="Pesos CLP",S!$AD:$AD,S!$AO:$AO)),0)</f>
        <v>0</v>
      </c>
      <c r="BD211" s="19">
        <f>IF(OR($I211="REAL",$I211="INCURRIDO"),SUMIF(S!$O:$O,$I211&amp;$O211&amp;$Q211&amp;UPPER(TEXT(BD$4,"MMMMYYYY"))&amp;$Z211,IF($W$1="Pesos CLP",S!$AD:$AD,S!$AO:$AO)),0)</f>
        <v>0</v>
      </c>
      <c r="BE211" s="19">
        <f>IF(OR($I211="REAL",$I211="INCURRIDO"),SUMIF(S!$O:$O,$I211&amp;$O211&amp;$Q211&amp;UPPER(TEXT(BE$4,"MMMMYYYY"))&amp;$Z211,IF($W$1="Pesos CLP",S!$AD:$AD,S!$AO:$AO)),0)</f>
        <v>0</v>
      </c>
      <c r="BF211" s="19">
        <f>IF(OR($I211="REAL",$I211="INCURRIDO"),SUMIF(S!$O:$O,$I211&amp;$O211&amp;$Q211&amp;UPPER(TEXT(BF$4,"MMMMYYYY"))&amp;$Z211,IF($W$1="Pesos CLP",S!$AD:$AD,S!$AO:$AO)),0)</f>
        <v>0</v>
      </c>
      <c r="BG211" s="19">
        <f>IF(OR($I211="REAL",$I211="INCURRIDO"),SUMIF(S!$O:$O,$I211&amp;$O211&amp;$Q211&amp;UPPER(TEXT(BG$4,"MMMMYYYY"))&amp;$Z211,IF($W$1="Pesos CLP",S!$AD:$AD,S!$AO:$AO)),0)</f>
        <v>0</v>
      </c>
      <c r="BH211" s="19">
        <f>IF(OR($I211="REAL",$I211="INCURRIDO"),SUMIF(S!$O:$O,$I211&amp;$O211&amp;$Q211&amp;UPPER(TEXT(BH$4,"MMMMYYYY"))&amp;$Z211,IF($W$1="Pesos CLP",S!$AD:$AD,S!$AO:$AO)),0)</f>
        <v>0</v>
      </c>
      <c r="BI211" s="19">
        <f>IF(OR($I211="REAL",$I211="INCURRIDO"),SUMIF(S!$O:$O,$I211&amp;$O211&amp;$Q211&amp;UPPER(TEXT(BI$4,"MMMMYYYY"))&amp;$Z211,IF($W$1="Pesos CLP",S!$AD:$AD,S!$AO:$AO)),0)</f>
        <v>0</v>
      </c>
      <c r="BJ211" s="19">
        <f>IF(OR($I211="REAL",$I211="INCURRIDO"),SUMIF(S!$O:$O,$I211&amp;$O211&amp;$Q211&amp;UPPER(TEXT(BJ$4,"MMMMYYYY"))&amp;$Z211,IF($W$1="Pesos CLP",S!$AD:$AD,S!$AO:$AO)),0)</f>
        <v>0</v>
      </c>
      <c r="BK211" s="19">
        <f>IF(OR($I211="REAL",$I211="INCURRIDO"),SUMIF(S!$O:$O,$I211&amp;$O211&amp;$Q211&amp;UPPER(TEXT(BK$4,"MMMMYYYY"))&amp;$Z211,IF($W$1="Pesos CLP",S!$AD:$AD,S!$AO:$AO)),0)</f>
        <v>0</v>
      </c>
      <c r="BL211" s="19">
        <f>IF(OR($I211="REAL",$I211="INCURRIDO"),SUMIF(S!$O:$O,$I211&amp;$O211&amp;$Q211&amp;UPPER(TEXT(BL$4,"MMMMYYYY"))&amp;$Z211,IF($W$1="Pesos CLP",S!$AD:$AD,S!$AO:$AO)),0)</f>
        <v>0</v>
      </c>
      <c r="BM211" s="19">
        <f>IF(OR($I211="REAL",$I211="INCURRIDO"),SUMIF(S!$O:$O,$I211&amp;$O211&amp;$Q211&amp;UPPER(TEXT(BM$4,"MMMMYYYY"))&amp;$Z211,IF($W$1="Pesos CLP",S!$AD:$AD,S!$AO:$AO)),0)</f>
        <v>0</v>
      </c>
      <c r="BN211" s="19">
        <f>IF(OR($I211="REAL",$I211="INCURRIDO"),SUMIF(S!$O:$O,$I211&amp;$O211&amp;$Q211&amp;UPPER(TEXT(BN$4,"MMMMYYYY"))&amp;$Z211,IF($W$1="Pesos CLP",S!$AD:$AD,S!$AO:$AO)),0)</f>
        <v>0</v>
      </c>
      <c r="BO211" s="19">
        <f>IF(OR($I211="REAL",$I211="INCURRIDO"),SUMIF(S!$O:$O,$I211&amp;$O211&amp;$Q211&amp;UPPER(TEXT(BO$4,"MMMMYYYY"))&amp;$Z211,IF($W$1="Pesos CLP",S!$AD:$AD,S!$AO:$AO)),0)</f>
        <v>0</v>
      </c>
      <c r="BP211" s="19">
        <f>IF(OR($I211="REAL",$I211="INCURRIDO"),SUMIF(S!$O:$O,$I211&amp;$O211&amp;$Q211&amp;UPPER(TEXT(BP$4,"MMMMYYYY"))&amp;$Z211,IF($W$1="Pesos CLP",S!$AD:$AD,S!$AO:$AO)),0)</f>
        <v>0</v>
      </c>
      <c r="BQ211" s="19">
        <f>IF(OR($I211="REAL",$I211="INCURRIDO"),SUMIF(S!$O:$O,$I211&amp;$O211&amp;$Q211&amp;UPPER(TEXT(BQ$4,"MMMMYYYY"))&amp;$Z211,IF($W$1="Pesos CLP",S!$AD:$AD,S!$AO:$AO)),0)</f>
        <v>0</v>
      </c>
      <c r="BR211" s="19">
        <f>IF(OR($I211="REAL",$I211="INCURRIDO"),SUMIF(S!$O:$O,$I211&amp;$O211&amp;$Q211&amp;UPPER(TEXT(BR$4,"MMMMYYYY"))&amp;$Z211,IF($W$1="Pesos CLP",S!$AD:$AD,S!$AO:$AO)),0)</f>
        <v>0</v>
      </c>
      <c r="BS211" s="19">
        <f>IF(OR($I211="REAL",$I211="INCURRIDO"),SUMIF(S!$O:$O,$I211&amp;$O211&amp;$Q211&amp;UPPER(TEXT(BS$4,"MMMMYYYY"))&amp;$Z211,IF($W$1="Pesos CLP",S!$AD:$AD,S!$AO:$AO)),0)</f>
        <v>0</v>
      </c>
      <c r="BT211" s="19">
        <f>IF(OR($I211="REAL",$I211="INCURRIDO"),SUMIF(S!$O:$O,$I211&amp;$O211&amp;$Q211&amp;UPPER(TEXT(BT$4,"MMMMYYYY"))&amp;$Z211,IF($W$1="Pesos CLP",S!$AD:$AD,S!$AO:$AO)),0)</f>
        <v>0</v>
      </c>
      <c r="BU211" s="19">
        <f>IF(OR($I211="REAL",$I211="INCURRIDO"),SUMIF(S!$O:$O,$I211&amp;$O211&amp;$Q211&amp;UPPER(TEXT(BU$4,"MMMMYYYY"))&amp;$Z211,IF($W$1="Pesos CLP",S!$AD:$AD,S!$AO:$AO)),0)</f>
        <v>0</v>
      </c>
      <c r="BV211" s="19">
        <f>IF(OR($I211="REAL",$I211="INCURRIDO"),SUMIF(S!$O:$O,$I211&amp;$O211&amp;$Q211&amp;UPPER(TEXT(BV$4,"MMMMYYYY"))&amp;$Z211,IF($W$1="Pesos CLP",S!$AD:$AD,S!$AO:$AO)),0)</f>
        <v>0</v>
      </c>
      <c r="BW211" s="19">
        <f>IF(OR($I211="REAL",$I211="INCURRIDO"),SUMIF(S!$O:$O,$I211&amp;$O211&amp;$Q211&amp;UPPER(TEXT(BW$4,"MMMMYYYY"))&amp;$Z211,IF($W$1="Pesos CLP",S!$AD:$AD,S!$AO:$AO)),0)</f>
        <v>0</v>
      </c>
      <c r="BX211" s="19">
        <f>IF(OR($I211="REAL",$I211="INCURRIDO"),SUMIF(S!$O:$O,$I211&amp;$O211&amp;$Q211&amp;UPPER(TEXT(BX$4,"MMMMYYYY"))&amp;$Z211,IF($W$1="Pesos CLP",S!$AD:$AD,S!$AO:$AO)),0)</f>
        <v>0</v>
      </c>
      <c r="BY211" s="19">
        <f>IF(OR($I211="REAL",$I211="INCURRIDO"),SUMIF(S!$O:$O,$I211&amp;$O211&amp;$Q211&amp;UPPER(TEXT(BY$4,"MMMMYYYY"))&amp;$Z211,IF($W$1="Pesos CLP",S!$AD:$AD,S!$AO:$AO)),0)</f>
        <v>0</v>
      </c>
      <c r="BZ211" s="19">
        <f>IF(OR($I211="REAL",$I211="INCURRIDO"),SUMIF(S!$O:$O,$I211&amp;$O211&amp;$Q211&amp;UPPER(TEXT(BZ$4,"MMMMYYYY"))&amp;$Z211,IF($W$1="Pesos CLP",S!$AD:$AD,S!$AO:$AO)),0)</f>
        <v>0</v>
      </c>
      <c r="CA211" s="19">
        <f>IF(OR($I211="REAL",$I211="INCURRIDO"),SUMIF(S!$O:$O,$I211&amp;$O211&amp;$Q211&amp;UPPER(TEXT(CA$4,"MMMMYYYY"))&amp;$Z211,IF($W$1="Pesos CLP",S!$AD:$AD,S!$AO:$AO)),0)</f>
        <v>0</v>
      </c>
      <c r="CB211" s="19">
        <f>IF(OR($I211="REAL",$I211="INCURRIDO"),SUMIF(S!$O:$O,$I211&amp;$O211&amp;$Q211&amp;UPPER(TEXT(CB$4,"MMMMYYYY"))&amp;$Z211,IF($W$1="Pesos CLP",S!$AD:$AD,S!$AO:$AO)),0)</f>
        <v>0</v>
      </c>
      <c r="CC211" s="19">
        <f>IF(OR($I211="REAL",$I211="INCURRIDO"),SUMIF(S!$O:$O,$I211&amp;$O211&amp;$Q211&amp;UPPER(TEXT(CC$4,"MMMMYYYY"))&amp;$Z211,IF($W$1="Pesos CLP",S!$AD:$AD,S!$AO:$AO)),0)</f>
        <v>0</v>
      </c>
      <c r="CD211" s="19">
        <f>IF(OR($I211="REAL",$I211="INCURRIDO"),SUMIF(S!$O:$O,$I211&amp;$O211&amp;$Q211&amp;UPPER(TEXT(CD$4,"MMMMYYYY"))&amp;$Z211,IF($W$1="Pesos CLP",S!$AD:$AD,S!$AO:$AO)),0)</f>
        <v>0</v>
      </c>
      <c r="CE211" s="19">
        <f>IF(OR($I211="REAL",$I211="INCURRIDO"),SUMIF(S!$O:$O,$I211&amp;$O211&amp;$Q211&amp;UPPER(TEXT(CE$4,"MMMMYYYY"))&amp;$Z211,IF($W$1="Pesos CLP",S!$AD:$AD,S!$AO:$AO)),0)</f>
        <v>0</v>
      </c>
      <c r="CF211" s="19">
        <f>IF(OR($I211="REAL",$I211="INCURRIDO"),SUMIF(S!$O:$O,$I211&amp;$O211&amp;$Q211&amp;UPPER(TEXT(CF$4,"MMMMYYYY"))&amp;$Z211,IF($W$1="Pesos CLP",S!$AD:$AD,S!$AO:$AO)),0)</f>
        <v>0</v>
      </c>
      <c r="CG211" s="19">
        <f>IF(OR($I211="REAL",$I211="INCURRIDO"),SUMIF(S!$O:$O,$I211&amp;$O211&amp;$Q211&amp;UPPER(TEXT(CG$4,"MMMMYYYY"))&amp;$Z211,IF($W$1="Pesos CLP",S!$AD:$AD,S!$AO:$AO)),0)</f>
        <v>0</v>
      </c>
      <c r="CH211" s="19">
        <f>IF(OR($I211="REAL",$I211="INCURRIDO"),SUMIF(S!$O:$O,$I211&amp;$O211&amp;$Q211&amp;UPPER(TEXT(CH$4,"MMMMYYYY"))&amp;$Z211,IF($W$1="Pesos CLP",S!$AD:$AD,S!$AO:$AO)),0)</f>
        <v>0</v>
      </c>
      <c r="CI211" s="19">
        <f>IF(OR($I211="REAL",$I211="INCURRIDO"),SUMIF(S!$O:$O,$I211&amp;$O211&amp;$Q211&amp;UPPER(TEXT(CI$4,"MMMMYYYY"))&amp;$Z211,IF($W$1="Pesos CLP",S!$AD:$AD,S!$AO:$AO)),0)</f>
        <v>0</v>
      </c>
      <c r="CJ211" s="19">
        <f>IF(OR($I211="REAL",$I211="INCURRIDO"),SUMIF(S!$O:$O,$I211&amp;$O211&amp;$Q211&amp;UPPER(TEXT(CJ$4,"MMMMYYYY"))&amp;$Z211,IF($W$1="Pesos CLP",S!$AD:$AD,S!$AO:$AO)),0)</f>
        <v>0</v>
      </c>
      <c r="CK211" s="378">
        <f t="shared" ref="CK211:DK211" si="187">(SUM(CK197:CK210)*1/0.85)*0.15</f>
        <v>2710.667235397686</v>
      </c>
      <c r="CL211" s="378">
        <f t="shared" si="187"/>
        <v>0</v>
      </c>
      <c r="CM211" s="378">
        <f t="shared" si="187"/>
        <v>1538.3590102924261</v>
      </c>
      <c r="CN211" s="378">
        <f t="shared" si="187"/>
        <v>0</v>
      </c>
      <c r="CO211" s="378">
        <f t="shared" si="187"/>
        <v>2195.7417870120894</v>
      </c>
      <c r="CP211" s="378">
        <f t="shared" si="187"/>
        <v>0</v>
      </c>
      <c r="CQ211" s="378">
        <f t="shared" si="187"/>
        <v>0</v>
      </c>
      <c r="CR211" s="378">
        <f t="shared" si="187"/>
        <v>0</v>
      </c>
      <c r="CS211" s="378">
        <f t="shared" si="187"/>
        <v>0</v>
      </c>
      <c r="CT211" s="378">
        <f t="shared" si="187"/>
        <v>0</v>
      </c>
      <c r="CU211" s="378">
        <f t="shared" si="187"/>
        <v>0</v>
      </c>
      <c r="CV211" s="378">
        <f t="shared" si="187"/>
        <v>0</v>
      </c>
      <c r="CW211" s="378">
        <f t="shared" si="187"/>
        <v>0</v>
      </c>
      <c r="CX211" s="378">
        <f t="shared" si="187"/>
        <v>1538.3590102924261</v>
      </c>
      <c r="CY211" s="378">
        <f t="shared" si="187"/>
        <v>0</v>
      </c>
      <c r="CZ211" s="378">
        <f t="shared" si="187"/>
        <v>0</v>
      </c>
      <c r="DA211" s="378">
        <f t="shared" si="187"/>
        <v>6152.8409826260686</v>
      </c>
      <c r="DB211" s="378">
        <f t="shared" si="187"/>
        <v>0</v>
      </c>
      <c r="DC211" s="378">
        <f t="shared" si="187"/>
        <v>0</v>
      </c>
      <c r="DD211" s="378">
        <f t="shared" si="187"/>
        <v>0</v>
      </c>
      <c r="DE211" s="378">
        <f t="shared" si="187"/>
        <v>0</v>
      </c>
      <c r="DF211" s="378">
        <f t="shared" si="187"/>
        <v>0</v>
      </c>
      <c r="DG211" s="378">
        <f t="shared" si="187"/>
        <v>0</v>
      </c>
      <c r="DH211" s="378">
        <f t="shared" si="187"/>
        <v>0</v>
      </c>
      <c r="DI211" s="378">
        <f t="shared" si="187"/>
        <v>0</v>
      </c>
      <c r="DJ211" s="378">
        <f t="shared" si="187"/>
        <v>0</v>
      </c>
      <c r="DK211" s="378">
        <f t="shared" si="187"/>
        <v>0</v>
      </c>
      <c r="DL211" s="378">
        <f t="shared" ref="DL211:DT211" si="188">(SUM(DL197:DL210)*1/0.85)*0.15</f>
        <v>0</v>
      </c>
      <c r="DM211" s="378">
        <f t="shared" si="188"/>
        <v>0</v>
      </c>
      <c r="DN211" s="378">
        <f t="shared" si="188"/>
        <v>0</v>
      </c>
      <c r="DO211" s="378">
        <f t="shared" si="188"/>
        <v>0</v>
      </c>
      <c r="DP211" s="378">
        <f t="shared" si="188"/>
        <v>0</v>
      </c>
      <c r="DQ211" s="378">
        <f t="shared" si="188"/>
        <v>0</v>
      </c>
      <c r="DR211" s="378">
        <f t="shared" si="188"/>
        <v>0</v>
      </c>
      <c r="DS211" s="378">
        <f t="shared" si="188"/>
        <v>0</v>
      </c>
      <c r="DT211" s="378">
        <f t="shared" si="188"/>
        <v>0</v>
      </c>
      <c r="DU211" s="378">
        <f t="shared" ref="DU211:DU226" si="189">(IF(AND(AND($T211&gt;=(DU$4-DAY(DU$4)+1),$T211&lt;=DU$4),AND($U211&gt;=(DU$4-DAY(DU$4)+1),$U211&lt;=DU$4)),$U211-$T211+1,IF(AND($T211&gt;=(DU$4-DAY(DU$4)+1),$T211&lt;=DU$4),DU$4-$T211+1,IF(AND($U211&gt;=(DU$4-DAY(DU$4)+1),$U211&lt;=DU$4),$U211-(DU$4-DAY(DU$4)+1)+1,IF(OR(AND((DU$4-DAY(DU$4)+1)&gt;=$T211,(DU$4-DAY(DU$4)+1)&lt;=$U211),AND((DU$4&gt;=$T211),(DU$4&lt;=$U211))),DU$4-(DU$4-DAY(DU$4)+1)+1,0))))/IF($R211="mes",_xlfn.DAYS(DU$4,(DU$4-DAY(DU$4)+1))+1,(_xlfn.DAYS($U211,$T211)+1))*$S211)*IF($X$1="Físico",1,$X211)</f>
        <v>0</v>
      </c>
      <c r="DV211" s="378">
        <f t="shared" ref="DV211:DW211" si="190">(SUM(DV197:DV210)*1/0.85)*0.15</f>
        <v>0</v>
      </c>
      <c r="DW211" s="378">
        <f t="shared" si="190"/>
        <v>0</v>
      </c>
      <c r="DX211" s="378">
        <f t="shared" ref="DX211:DX226" si="191">(IF(AND(AND($T211&gt;=(DX$4-DAY(DX$4)+1),$T211&lt;=DX$4),AND($U211&gt;=(DX$4-DAY(DX$4)+1),$U211&lt;=DX$4)),$U211-$T211+1,IF(AND($T211&gt;=(DX$4-DAY(DX$4)+1),$T211&lt;=DX$4),DX$4-$T211+1,IF(AND($U211&gt;=(DX$4-DAY(DX$4)+1),$U211&lt;=DX$4),$U211-(DX$4-DAY(DX$4)+1)+1,IF(OR(AND((DX$4-DAY(DX$4)+1)&gt;=$T211,(DX$4-DAY(DX$4)+1)&lt;=$U211),AND((DX$4&gt;=$T211),(DX$4&lt;=$U211))),DX$4-(DX$4-DAY(DX$4)+1)+1,0))))/IF($R211="mes",_xlfn.DAYS(DX$4,(DX$4-DAY(DX$4)+1))+1,(_xlfn.DAYS($U211,$T211)+1))*$S211)*IF($X$1="Físico",1,$X211)</f>
        <v>0</v>
      </c>
      <c r="DY211" s="378">
        <f t="shared" ref="DY211:DZ211" si="192">(SUM(DY197:DY210)*1/0.85)*0.15</f>
        <v>0</v>
      </c>
      <c r="DZ211" s="378">
        <f t="shared" si="192"/>
        <v>0</v>
      </c>
      <c r="EA211" s="378">
        <f t="shared" ref="EA211:EA226" si="193">(IF(AND(AND($T211&gt;=(EA$4-DAY(EA$4)+1),$T211&lt;=EA$4),AND($U211&gt;=(EA$4-DAY(EA$4)+1),$U211&lt;=EA$4)),$U211-$T211+1,IF(AND($T211&gt;=(EA$4-DAY(EA$4)+1),$T211&lt;=EA$4),EA$4-$T211+1,IF(AND($U211&gt;=(EA$4-DAY(EA$4)+1),$U211&lt;=EA$4),$U211-(EA$4-DAY(EA$4)+1)+1,IF(OR(AND((EA$4-DAY(EA$4)+1)&gt;=$T211,(EA$4-DAY(EA$4)+1)&lt;=$U211),AND((EA$4&gt;=$T211),(EA$4&lt;=$U211))),EA$4-(EA$4-DAY(EA$4)+1)+1,0))))/IF($R211="mes",_xlfn.DAYS(EA$4,(EA$4-DAY(EA$4)+1))+1,(_xlfn.DAYS($U211,$T211)+1))*$S211)*IF($X$1="Físico",1,$X211)</f>
        <v>0</v>
      </c>
      <c r="EB211" s="378">
        <f t="shared" ref="EB211:EC211" si="194">(SUM(EB197:EB210)*1/0.85)*0.15</f>
        <v>0</v>
      </c>
      <c r="EC211" s="378">
        <f t="shared" si="194"/>
        <v>0</v>
      </c>
      <c r="ED211" s="378">
        <f t="shared" ref="ED211:ED226" si="195">(IF(AND(AND($T211&gt;=(ED$4-DAY(ED$4)+1),$T211&lt;=ED$4),AND($U211&gt;=(ED$4-DAY(ED$4)+1),$U211&lt;=ED$4)),$U211-$T211+1,IF(AND($T211&gt;=(ED$4-DAY(ED$4)+1),$T211&lt;=ED$4),ED$4-$T211+1,IF(AND($U211&gt;=(ED$4-DAY(ED$4)+1),$U211&lt;=ED$4),$U211-(ED$4-DAY(ED$4)+1)+1,IF(OR(AND((ED$4-DAY(ED$4)+1)&gt;=$T211,(ED$4-DAY(ED$4)+1)&lt;=$U211),AND((ED$4&gt;=$T211),(ED$4&lt;=$U211))),ED$4-(ED$4-DAY(ED$4)+1)+1,0))))/IF($R211="mes",_xlfn.DAYS(ED$4,(ED$4-DAY(ED$4)+1))+1,(_xlfn.DAYS($U211,$T211)+1))*$S211)*IF($X$1="Físico",1,$X211)</f>
        <v>0</v>
      </c>
      <c r="EE211" s="378">
        <f t="shared" ref="EE211:EF211" si="196">(SUM(EE197:EE210)*1/0.85)*0.15</f>
        <v>0</v>
      </c>
      <c r="EF211" s="378">
        <f t="shared" si="196"/>
        <v>0</v>
      </c>
      <c r="EG211" s="378">
        <f t="shared" ref="EG211:EG226" si="197">(IF(AND(AND($T211&gt;=(EG$4-DAY(EG$4)+1),$T211&lt;=EG$4),AND($U211&gt;=(EG$4-DAY(EG$4)+1),$U211&lt;=EG$4)),$U211-$T211+1,IF(AND($T211&gt;=(EG$4-DAY(EG$4)+1),$T211&lt;=EG$4),EG$4-$T211+1,IF(AND($U211&gt;=(EG$4-DAY(EG$4)+1),$U211&lt;=EG$4),$U211-(EG$4-DAY(EG$4)+1)+1,IF(OR(AND((EG$4-DAY(EG$4)+1)&gt;=$T211,(EG$4-DAY(EG$4)+1)&lt;=$U211),AND((EG$4&gt;=$T211),(EG$4&lt;=$U211))),EG$4-(EG$4-DAY(EG$4)+1)+1,0))))/IF($R211="mes",_xlfn.DAYS(EG$4,(EG$4-DAY(EG$4)+1))+1,(_xlfn.DAYS($U211,$T211)+1))*$S211)*IF($X$1="Físico",1,$X211)</f>
        <v>0</v>
      </c>
      <c r="EH211" s="378">
        <f t="shared" ref="EH211:EI211" si="198">(SUM(EH197:EH210)*1/0.85)*0.15</f>
        <v>0</v>
      </c>
      <c r="EI211" s="378">
        <f t="shared" si="198"/>
        <v>0</v>
      </c>
      <c r="EJ211" s="378">
        <f t="shared" ref="EJ211:EJ226" si="199">(IF(AND(AND($T211&gt;=(EJ$4-DAY(EJ$4)+1),$T211&lt;=EJ$4),AND($U211&gt;=(EJ$4-DAY(EJ$4)+1),$U211&lt;=EJ$4)),$U211-$T211+1,IF(AND($T211&gt;=(EJ$4-DAY(EJ$4)+1),$T211&lt;=EJ$4),EJ$4-$T211+1,IF(AND($U211&gt;=(EJ$4-DAY(EJ$4)+1),$U211&lt;=EJ$4),$U211-(EJ$4-DAY(EJ$4)+1)+1,IF(OR(AND((EJ$4-DAY(EJ$4)+1)&gt;=$T211,(EJ$4-DAY(EJ$4)+1)&lt;=$U211),AND((EJ$4&gt;=$T211),(EJ$4&lt;=$U211))),EJ$4-(EJ$4-DAY(EJ$4)+1)+1,0))))/IF($R211="mes",_xlfn.DAYS(EJ$4,(EJ$4-DAY(EJ$4)+1))+1,(_xlfn.DAYS($U211,$T211)+1))*$S211)*IF($X$1="Físico",1,$X211)</f>
        <v>0</v>
      </c>
      <c r="EK211" s="378">
        <f t="shared" ref="EK211:EL211" si="200">(SUM(EK197:EK210)*1/0.85)*0.15</f>
        <v>0</v>
      </c>
      <c r="EL211" s="378">
        <f t="shared" si="200"/>
        <v>0</v>
      </c>
      <c r="EM211" s="378">
        <f t="shared" ref="EM211:EM226" si="201">(IF(AND(AND($T211&gt;=(EM$4-DAY(EM$4)+1),$T211&lt;=EM$4),AND($U211&gt;=(EM$4-DAY(EM$4)+1),$U211&lt;=EM$4)),$U211-$T211+1,IF(AND($T211&gt;=(EM$4-DAY(EM$4)+1),$T211&lt;=EM$4),EM$4-$T211+1,IF(AND($U211&gt;=(EM$4-DAY(EM$4)+1),$U211&lt;=EM$4),$U211-(EM$4-DAY(EM$4)+1)+1,IF(OR(AND((EM$4-DAY(EM$4)+1)&gt;=$T211,(EM$4-DAY(EM$4)+1)&lt;=$U211),AND((EM$4&gt;=$T211),(EM$4&lt;=$U211))),EM$4-(EM$4-DAY(EM$4)+1)+1,0))))/IF($R211="mes",_xlfn.DAYS(EM$4,(EM$4-DAY(EM$4)+1))+1,(_xlfn.DAYS($U211,$T211)+1))*$S211)*IF($X$1="Físico",1,$X211)</f>
        <v>0</v>
      </c>
      <c r="EN211" s="378">
        <f t="shared" ref="EN211:EO211" si="202">(SUM(EN197:EN210)*1/0.85)*0.15</f>
        <v>0</v>
      </c>
      <c r="EO211" s="378">
        <f t="shared" si="202"/>
        <v>0</v>
      </c>
      <c r="EP211" s="378">
        <f t="shared" ref="EP211:EP226" si="203">(IF(AND(AND($T211&gt;=(EP$4-DAY(EP$4)+1),$T211&lt;=EP$4),AND($U211&gt;=(EP$4-DAY(EP$4)+1),$U211&lt;=EP$4)),$U211-$T211+1,IF(AND($T211&gt;=(EP$4-DAY(EP$4)+1),$T211&lt;=EP$4),EP$4-$T211+1,IF(AND($U211&gt;=(EP$4-DAY(EP$4)+1),$U211&lt;=EP$4),$U211-(EP$4-DAY(EP$4)+1)+1,IF(OR(AND((EP$4-DAY(EP$4)+1)&gt;=$T211,(EP$4-DAY(EP$4)+1)&lt;=$U211),AND((EP$4&gt;=$T211),(EP$4&lt;=$U211))),EP$4-(EP$4-DAY(EP$4)+1)+1,0))))/IF($R211="mes",_xlfn.DAYS(EP$4,(EP$4-DAY(EP$4)+1))+1,(_xlfn.DAYS($U211,$T211)+1))*$S211)*IF($X$1="Físico",1,$X211)</f>
        <v>0</v>
      </c>
      <c r="EQ211" s="378">
        <f t="shared" ref="EQ211" si="204">(SUM(EQ197:EQ210)*1/0.85)*0.15</f>
        <v>0</v>
      </c>
    </row>
    <row r="212" spans="1:147" x14ac:dyDescent="0.3">
      <c r="A212" s="368"/>
      <c r="B212" s="368"/>
      <c r="C212" s="368"/>
      <c r="D212" s="368">
        <f t="shared" si="182"/>
        <v>1.0658056259248334</v>
      </c>
      <c r="E212" s="368" t="str">
        <f>VLOOKUP(TEXT(Z212,0),'G2'!B:D,3,0)</f>
        <v>ME</v>
      </c>
      <c r="F212" s="816">
        <f t="shared" si="181"/>
        <v>0</v>
      </c>
      <c r="G212" s="755">
        <f t="shared" si="183"/>
        <v>0</v>
      </c>
      <c r="H212" s="756" t="s">
        <v>1190</v>
      </c>
      <c r="I212" s="370" t="s">
        <v>93</v>
      </c>
      <c r="J212" s="370" t="s">
        <v>22</v>
      </c>
      <c r="K212" s="368">
        <v>510615</v>
      </c>
      <c r="L212" s="368" t="s">
        <v>619</v>
      </c>
      <c r="M212" s="369"/>
      <c r="N212" s="370" t="s">
        <v>969</v>
      </c>
      <c r="O212" s="370" t="s">
        <v>275</v>
      </c>
      <c r="P212" s="643" t="s">
        <v>1167</v>
      </c>
      <c r="Q212" s="370" t="s">
        <v>695</v>
      </c>
      <c r="R212" s="370" t="s">
        <v>632</v>
      </c>
      <c r="S212" s="376">
        <v>25</v>
      </c>
      <c r="T212" s="679">
        <v>46054</v>
      </c>
      <c r="U212" s="679">
        <v>46078</v>
      </c>
      <c r="V212" s="373">
        <v>1</v>
      </c>
      <c r="W212" s="374">
        <v>56613.463237875301</v>
      </c>
      <c r="X212" s="17" cm="1">
        <f t="array" ref="X212">+IF($W$1="Pesos CLP",W212,W212/TC)*MB_24A25</f>
        <v>64.54906027880574</v>
      </c>
      <c r="Y212" s="18">
        <f t="shared" si="166"/>
        <v>1613.7265069701434</v>
      </c>
      <c r="Z212">
        <v>91243530</v>
      </c>
      <c r="AA212" s="19">
        <f>IF(OR($I212="REAL",$I212="INCURRIDO"),SUMIF(S!$O:$O,$I212&amp;$O212&amp;$Q212&amp;UPPER(TEXT(AA$4,"MMMMYYYY"))&amp;$Z212,IF($W$1="Pesos CLP",S!$AD:$AD,S!$AO:$AO)),0)</f>
        <v>0</v>
      </c>
      <c r="AB212" s="19">
        <f>IF(OR($I212="REAL",$I212="INCURRIDO"),SUMIF(S!$O:$O,$I212&amp;$O212&amp;$Q212&amp;UPPER(TEXT(AB$4,"MMMMYYYY"))&amp;$Z212,IF($W$1="Pesos CLP",S!$AD:$AD,S!$AO:$AO)),0)</f>
        <v>0</v>
      </c>
      <c r="AC212" s="19">
        <f>IF(OR($I212="REAL",$I212="INCURRIDO"),SUMIF(S!$O:$O,$I212&amp;$O212&amp;$Q212&amp;UPPER(TEXT(AC$4,"MMMMYYYY"))&amp;$Z212,IF($W$1="Pesos CLP",S!$AD:$AD,S!$AO:$AO)),0)</f>
        <v>0</v>
      </c>
      <c r="AD212" s="19">
        <f>IF(OR($I212="REAL",$I212="INCURRIDO"),SUMIF(S!$O:$O,$I212&amp;$O212&amp;$Q212&amp;UPPER(TEXT(AD$4,"MMMMYYYY"))&amp;$Z212,IF($W$1="Pesos CLP",S!$AD:$AD,S!$AO:$AO)),0)</f>
        <v>0</v>
      </c>
      <c r="AE212" s="19">
        <f>IF(OR($I212="REAL",$I212="INCURRIDO"),SUMIF(S!$O:$O,$I212&amp;$O212&amp;$Q212&amp;UPPER(TEXT(AE$4,"MMMMYYYY"))&amp;$Z212,IF($W$1="Pesos CLP",S!$AD:$AD,S!$AO:$AO)),0)</f>
        <v>0</v>
      </c>
      <c r="AF212" s="19">
        <f>IF(OR($I212="REAL",$I212="INCURRIDO"),SUMIF(S!$O:$O,$I212&amp;$O212&amp;$Q212&amp;UPPER(TEXT(AF$4,"MMMMYYYY"))&amp;$Z212,IF($W$1="Pesos CLP",S!$AD:$AD,S!$AO:$AO)),0)</f>
        <v>0</v>
      </c>
      <c r="AG212" s="19">
        <f>IF(OR($I212="REAL",$I212="INCURRIDO"),SUMIF(S!$O:$O,$I212&amp;$O212&amp;$Q212&amp;UPPER(TEXT(AG$4,"MMMMYYYY"))&amp;$Z212,IF($W$1="Pesos CLP",S!$AD:$AD,S!$AO:$AO)),0)</f>
        <v>0</v>
      </c>
      <c r="AH212" s="19">
        <f>IF(OR($I212="REAL",$I212="INCURRIDO"),SUMIF(S!$O:$O,$I212&amp;$O212&amp;$Q212&amp;UPPER(TEXT(AH$4,"MMMMYYYY"))&amp;$Z212,IF($W$1="Pesos CLP",S!$AD:$AD,S!$AO:$AO)),0)</f>
        <v>0</v>
      </c>
      <c r="AI212" s="19">
        <f>IF(OR($I212="REAL",$I212="INCURRIDO"),SUMIF(S!$O:$O,$I212&amp;$O212&amp;$Q212&amp;UPPER(TEXT(AI$4,"MMMMYYYY"))&amp;$Z212,IF($W$1="Pesos CLP",S!$AD:$AD,S!$AO:$AO)),0)</f>
        <v>0</v>
      </c>
      <c r="AJ212" s="19">
        <f>IF(OR($I212="REAL",$I212="INCURRIDO"),SUMIF(S!$O:$O,$I212&amp;$O212&amp;$Q212&amp;UPPER(TEXT(AJ$4,"MMMMYYYY"))&amp;$Z212,IF($W$1="Pesos CLP",S!$AD:$AD,S!$AO:$AO)),0)</f>
        <v>0</v>
      </c>
      <c r="AK212" s="19">
        <f>IF(OR($I212="REAL",$I212="INCURRIDO"),SUMIF(S!$O:$O,$I212&amp;$O212&amp;$Q212&amp;UPPER(TEXT(AK$4,"MMMMYYYY"))&amp;$Z212,IF($W$1="Pesos CLP",S!$AD:$AD,S!$AO:$AO)),0)</f>
        <v>0</v>
      </c>
      <c r="AL212" s="19">
        <f>IF(OR($I212="REAL",$I212="INCURRIDO"),SUMIF(S!$O:$O,$I212&amp;$O212&amp;$Q212&amp;UPPER(TEXT(AL$4,"MMMMYYYY"))&amp;$Z212,IF($W$1="Pesos CLP",S!$AD:$AD,S!$AO:$AO)),0)</f>
        <v>0</v>
      </c>
      <c r="AM212" s="19">
        <f>IF(OR($I212="REAL",$I212="INCURRIDO"),SUMIF(S!$O:$O,$I212&amp;$O212&amp;$Q212&amp;UPPER(TEXT(AM$4,"MMMMYYYY"))&amp;$Z212,IF($W$1="Pesos CLP",S!$AD:$AD,S!$AO:$AO)),0)</f>
        <v>0</v>
      </c>
      <c r="AN212" s="19">
        <f>IF(OR($I212="REAL",$I212="INCURRIDO"),SUMIF(S!$O:$O,$I212&amp;$O212&amp;$Q212&amp;UPPER(TEXT(AN$4,"MMMMYYYY"))&amp;$Z212,IF($W$1="Pesos CLP",S!$AD:$AD,S!$AO:$AO)),0)</f>
        <v>0</v>
      </c>
      <c r="AO212" s="19">
        <f>IF(OR($I212="REAL",$I212="INCURRIDO"),SUMIF(S!$O:$O,$I212&amp;$O212&amp;$Q212&amp;UPPER(TEXT(AO$4,"MMMMYYYY"))&amp;$Z212,IF($W$1="Pesos CLP",S!$AD:$AD,S!$AO:$AO)),0)</f>
        <v>0</v>
      </c>
      <c r="AP212" s="19">
        <f>IF(OR($I212="REAL",$I212="INCURRIDO"),SUMIF(S!$O:$O,$I212&amp;$O212&amp;$Q212&amp;UPPER(TEXT(AP$4,"MMMMYYYY"))&amp;$Z212,IF($W$1="Pesos CLP",S!$AD:$AD,S!$AO:$AO)),0)</f>
        <v>0</v>
      </c>
      <c r="AQ212" s="19">
        <f>IF(OR($I212="REAL",$I212="INCURRIDO"),SUMIF(S!$O:$O,$I212&amp;$O212&amp;$Q212&amp;UPPER(TEXT(AQ$4,"MMMMYYYY"))&amp;$Z212,IF($W$1="Pesos CLP",S!$AD:$AD,S!$AO:$AO)),0)</f>
        <v>0</v>
      </c>
      <c r="AR212" s="19">
        <f>IF(OR($I212="REAL",$I212="INCURRIDO"),SUMIF(S!$O:$O,$I212&amp;$O212&amp;$Q212&amp;UPPER(TEXT(AR$4,"MMMMYYYY"))&amp;$Z212,IF($W$1="Pesos CLP",S!$AD:$AD,S!$AO:$AO)),0)</f>
        <v>0</v>
      </c>
      <c r="AS212" s="19">
        <f>IF(OR($I212="REAL",$I212="INCURRIDO"),SUMIF(S!$O:$O,$I212&amp;$O212&amp;$Q212&amp;UPPER(TEXT(AS$4,"MMMMYYYY"))&amp;$Z212,IF($W$1="Pesos CLP",S!$AD:$AD,S!$AO:$AO)),0)</f>
        <v>0</v>
      </c>
      <c r="AT212" s="19">
        <f>IF(OR($I212="REAL",$I212="INCURRIDO"),SUMIF(S!$O:$O,$I212&amp;$O212&amp;$Q212&amp;UPPER(TEXT(AT$4,"MMMMYYYY"))&amp;$Z212,IF($W$1="Pesos CLP",S!$AD:$AD,S!$AO:$AO)),0)</f>
        <v>0</v>
      </c>
      <c r="AU212" s="19">
        <f>IF(OR($I212="REAL",$I212="INCURRIDO"),SUMIF(S!$O:$O,$I212&amp;$O212&amp;$Q212&amp;UPPER(TEXT(AU$4,"MMMMYYYY"))&amp;$Z212,IF($W$1="Pesos CLP",S!$AD:$AD,S!$AO:$AO)),0)</f>
        <v>0</v>
      </c>
      <c r="AV212" s="19">
        <f>IF(OR($I212="REAL",$I212="INCURRIDO"),SUMIF(S!$O:$O,$I212&amp;$O212&amp;$Q212&amp;UPPER(TEXT(AV$4,"MMMMYYYY"))&amp;$Z212,IF($W$1="Pesos CLP",S!$AD:$AD,S!$AO:$AO)),0)</f>
        <v>0</v>
      </c>
      <c r="AW212" s="19">
        <f>IF(OR($I212="REAL",$I212="INCURRIDO"),SUMIF(S!$O:$O,$I212&amp;$O212&amp;$Q212&amp;UPPER(TEXT(AW$4,"MMMMYYYY"))&amp;$Z212,IF($W$1="Pesos CLP",S!$AD:$AD,S!$AO:$AO)),0)</f>
        <v>0</v>
      </c>
      <c r="AX212" s="19">
        <f>IF(OR($I212="REAL",$I212="INCURRIDO"),SUMIF(S!$O:$O,$I212&amp;$O212&amp;$Q212&amp;UPPER(TEXT(AX$4,"MMMMYYYY"))&amp;$Z212,IF($W$1="Pesos CLP",S!$AD:$AD,S!$AO:$AO)),0)</f>
        <v>0</v>
      </c>
      <c r="AY212" s="19">
        <f>IF(OR($I212="REAL",$I212="INCURRIDO"),SUMIF(S!$O:$O,$I212&amp;$O212&amp;$Q212&amp;UPPER(TEXT(AY$4,"MMMMYYYY"))&amp;$Z212,IF($W$1="Pesos CLP",S!$AD:$AD,S!$AO:$AO)),0)</f>
        <v>0</v>
      </c>
      <c r="AZ212" s="19">
        <f>IF(OR($I212="REAL",$I212="INCURRIDO"),SUMIF(S!$O:$O,$I212&amp;$O212&amp;$Q212&amp;UPPER(TEXT(AZ$4,"MMMMYYYY"))&amp;$Z212,IF($W$1="Pesos CLP",S!$AD:$AD,S!$AO:$AO)),0)</f>
        <v>0</v>
      </c>
      <c r="BA212" s="19">
        <f>IF(OR($I212="REAL",$I212="INCURRIDO"),SUMIF(S!$O:$O,$I212&amp;$O212&amp;$Q212&amp;UPPER(TEXT(BA$4,"MMMMYYYY"))&amp;$Z212,IF($W$1="Pesos CLP",S!$AD:$AD,S!$AO:$AO)),0)</f>
        <v>0</v>
      </c>
      <c r="BB212" s="19">
        <f>IF(OR($I212="REAL",$I212="INCURRIDO"),SUMIF(S!$O:$O,$I212&amp;$O212&amp;$Q212&amp;UPPER(TEXT(BB$4,"MMMMYYYY"))&amp;$Z212,IF($W$1="Pesos CLP",S!$AD:$AD,S!$AO:$AO)),0)</f>
        <v>0</v>
      </c>
      <c r="BC212" s="19">
        <f>IF(OR($I212="REAL",$I212="INCURRIDO"),SUMIF(S!$O:$O,$I212&amp;$O212&amp;$Q212&amp;UPPER(TEXT(BC$4,"MMMMYYYY"))&amp;$Z212,IF($W$1="Pesos CLP",S!$AD:$AD,S!$AO:$AO)),0)</f>
        <v>0</v>
      </c>
      <c r="BD212" s="19">
        <f>IF(OR($I212="REAL",$I212="INCURRIDO"),SUMIF(S!$O:$O,$I212&amp;$O212&amp;$Q212&amp;UPPER(TEXT(BD$4,"MMMMYYYY"))&amp;$Z212,IF($W$1="Pesos CLP",S!$AD:$AD,S!$AO:$AO)),0)</f>
        <v>0</v>
      </c>
      <c r="BE212" s="19">
        <f>IF(OR($I212="REAL",$I212="INCURRIDO"),SUMIF(S!$O:$O,$I212&amp;$O212&amp;$Q212&amp;UPPER(TEXT(BE$4,"MMMMYYYY"))&amp;$Z212,IF($W$1="Pesos CLP",S!$AD:$AD,S!$AO:$AO)),0)</f>
        <v>0</v>
      </c>
      <c r="BF212" s="19">
        <f>IF(OR($I212="REAL",$I212="INCURRIDO"),SUMIF(S!$O:$O,$I212&amp;$O212&amp;$Q212&amp;UPPER(TEXT(BF$4,"MMMMYYYY"))&amp;$Z212,IF($W$1="Pesos CLP",S!$AD:$AD,S!$AO:$AO)),0)</f>
        <v>0</v>
      </c>
      <c r="BG212" s="19">
        <f>IF(OR($I212="REAL",$I212="INCURRIDO"),SUMIF(S!$O:$O,$I212&amp;$O212&amp;$Q212&amp;UPPER(TEXT(BG$4,"MMMMYYYY"))&amp;$Z212,IF($W$1="Pesos CLP",S!$AD:$AD,S!$AO:$AO)),0)</f>
        <v>0</v>
      </c>
      <c r="BH212" s="19">
        <f>IF(OR($I212="REAL",$I212="INCURRIDO"),SUMIF(S!$O:$O,$I212&amp;$O212&amp;$Q212&amp;UPPER(TEXT(BH$4,"MMMMYYYY"))&amp;$Z212,IF($W$1="Pesos CLP",S!$AD:$AD,S!$AO:$AO)),0)</f>
        <v>0</v>
      </c>
      <c r="BI212" s="19">
        <f>IF(OR($I212="REAL",$I212="INCURRIDO"),SUMIF(S!$O:$O,$I212&amp;$O212&amp;$Q212&amp;UPPER(TEXT(BI$4,"MMMMYYYY"))&amp;$Z212,IF($W$1="Pesos CLP",S!$AD:$AD,S!$AO:$AO)),0)</f>
        <v>0</v>
      </c>
      <c r="BJ212" s="19">
        <f>IF(OR($I212="REAL",$I212="INCURRIDO"),SUMIF(S!$O:$O,$I212&amp;$O212&amp;$Q212&amp;UPPER(TEXT(BJ$4,"MMMMYYYY"))&amp;$Z212,IF($W$1="Pesos CLP",S!$AD:$AD,S!$AO:$AO)),0)</f>
        <v>0</v>
      </c>
      <c r="BK212" s="19">
        <f>IF(OR($I212="REAL",$I212="INCURRIDO"),SUMIF(S!$O:$O,$I212&amp;$O212&amp;$Q212&amp;UPPER(TEXT(BK$4,"MMMMYYYY"))&amp;$Z212,IF($W$1="Pesos CLP",S!$AD:$AD,S!$AO:$AO)),0)</f>
        <v>0</v>
      </c>
      <c r="BL212" s="19">
        <f>IF(OR($I212="REAL",$I212="INCURRIDO"),SUMIF(S!$O:$O,$I212&amp;$O212&amp;$Q212&amp;UPPER(TEXT(BL$4,"MMMMYYYY"))&amp;$Z212,IF($W$1="Pesos CLP",S!$AD:$AD,S!$AO:$AO)),0)</f>
        <v>0</v>
      </c>
      <c r="BM212" s="19">
        <f>IF(OR($I212="REAL",$I212="INCURRIDO"),SUMIF(S!$O:$O,$I212&amp;$O212&amp;$Q212&amp;UPPER(TEXT(BM$4,"MMMMYYYY"))&amp;$Z212,IF($W$1="Pesos CLP",S!$AD:$AD,S!$AO:$AO)),0)</f>
        <v>0</v>
      </c>
      <c r="BN212" s="19">
        <f>IF(OR($I212="REAL",$I212="INCURRIDO"),SUMIF(S!$O:$O,$I212&amp;$O212&amp;$Q212&amp;UPPER(TEXT(BN$4,"MMMMYYYY"))&amp;$Z212,IF($W$1="Pesos CLP",S!$AD:$AD,S!$AO:$AO)),0)</f>
        <v>0</v>
      </c>
      <c r="BO212" s="19">
        <f>IF(OR($I212="REAL",$I212="INCURRIDO"),SUMIF(S!$O:$O,$I212&amp;$O212&amp;$Q212&amp;UPPER(TEXT(BO$4,"MMMMYYYY"))&amp;$Z212,IF($W$1="Pesos CLP",S!$AD:$AD,S!$AO:$AO)),0)</f>
        <v>0</v>
      </c>
      <c r="BP212" s="19">
        <f>IF(OR($I212="REAL",$I212="INCURRIDO"),SUMIF(S!$O:$O,$I212&amp;$O212&amp;$Q212&amp;UPPER(TEXT(BP$4,"MMMMYYYY"))&amp;$Z212,IF($W$1="Pesos CLP",S!$AD:$AD,S!$AO:$AO)),0)</f>
        <v>0</v>
      </c>
      <c r="BQ212" s="19">
        <f>IF(OR($I212="REAL",$I212="INCURRIDO"),SUMIF(S!$O:$O,$I212&amp;$O212&amp;$Q212&amp;UPPER(TEXT(BQ$4,"MMMMYYYY"))&amp;$Z212,IF($W$1="Pesos CLP",S!$AD:$AD,S!$AO:$AO)),0)</f>
        <v>0</v>
      </c>
      <c r="BR212" s="19">
        <f>IF(OR($I212="REAL",$I212="INCURRIDO"),SUMIF(S!$O:$O,$I212&amp;$O212&amp;$Q212&amp;UPPER(TEXT(BR$4,"MMMMYYYY"))&amp;$Z212,IF($W$1="Pesos CLP",S!$AD:$AD,S!$AO:$AO)),0)</f>
        <v>0</v>
      </c>
      <c r="BS212" s="19">
        <f>IF(OR($I212="REAL",$I212="INCURRIDO"),SUMIF(S!$O:$O,$I212&amp;$O212&amp;$Q212&amp;UPPER(TEXT(BS$4,"MMMMYYYY"))&amp;$Z212,IF($W$1="Pesos CLP",S!$AD:$AD,S!$AO:$AO)),0)</f>
        <v>0</v>
      </c>
      <c r="BT212" s="19">
        <f>IF(OR($I212="REAL",$I212="INCURRIDO"),SUMIF(S!$O:$O,$I212&amp;$O212&amp;$Q212&amp;UPPER(TEXT(BT$4,"MMMMYYYY"))&amp;$Z212,IF($W$1="Pesos CLP",S!$AD:$AD,S!$AO:$AO)),0)</f>
        <v>0</v>
      </c>
      <c r="BU212" s="19">
        <f>IF(OR($I212="REAL",$I212="INCURRIDO"),SUMIF(S!$O:$O,$I212&amp;$O212&amp;$Q212&amp;UPPER(TEXT(BU$4,"MMMMYYYY"))&amp;$Z212,IF($W$1="Pesos CLP",S!$AD:$AD,S!$AO:$AO)),0)</f>
        <v>0</v>
      </c>
      <c r="BV212" s="19">
        <f>IF(OR($I212="REAL",$I212="INCURRIDO"),SUMIF(S!$O:$O,$I212&amp;$O212&amp;$Q212&amp;UPPER(TEXT(BV$4,"MMMMYYYY"))&amp;$Z212,IF($W$1="Pesos CLP",S!$AD:$AD,S!$AO:$AO)),0)</f>
        <v>0</v>
      </c>
      <c r="BW212" s="19">
        <f>IF(OR($I212="REAL",$I212="INCURRIDO"),SUMIF(S!$O:$O,$I212&amp;$O212&amp;$Q212&amp;UPPER(TEXT(BW$4,"MMMMYYYY"))&amp;$Z212,IF($W$1="Pesos CLP",S!$AD:$AD,S!$AO:$AO)),0)</f>
        <v>0</v>
      </c>
      <c r="BX212" s="19">
        <f>IF(OR($I212="REAL",$I212="INCURRIDO"),SUMIF(S!$O:$O,$I212&amp;$O212&amp;$Q212&amp;UPPER(TEXT(BX$4,"MMMMYYYY"))&amp;$Z212,IF($W$1="Pesos CLP",S!$AD:$AD,S!$AO:$AO)),0)</f>
        <v>0</v>
      </c>
      <c r="BY212" s="19">
        <f>IF(OR($I212="REAL",$I212="INCURRIDO"),SUMIF(S!$O:$O,$I212&amp;$O212&amp;$Q212&amp;UPPER(TEXT(BY$4,"MMMMYYYY"))&amp;$Z212,IF($W$1="Pesos CLP",S!$AD:$AD,S!$AO:$AO)),0)</f>
        <v>0</v>
      </c>
      <c r="BZ212" s="19">
        <f>IF(OR($I212="REAL",$I212="INCURRIDO"),SUMIF(S!$O:$O,$I212&amp;$O212&amp;$Q212&amp;UPPER(TEXT(BZ$4,"MMMMYYYY"))&amp;$Z212,IF($W$1="Pesos CLP",S!$AD:$AD,S!$AO:$AO)),0)</f>
        <v>0</v>
      </c>
      <c r="CA212" s="19">
        <f>IF(OR($I212="REAL",$I212="INCURRIDO"),SUMIF(S!$O:$O,$I212&amp;$O212&amp;$Q212&amp;UPPER(TEXT(CA$4,"MMMMYYYY"))&amp;$Z212,IF($W$1="Pesos CLP",S!$AD:$AD,S!$AO:$AO)),0)</f>
        <v>0</v>
      </c>
      <c r="CB212" s="19">
        <f>IF(OR($I212="REAL",$I212="INCURRIDO"),SUMIF(S!$O:$O,$I212&amp;$O212&amp;$Q212&amp;UPPER(TEXT(CB$4,"MMMMYYYY"))&amp;$Z212,IF($W$1="Pesos CLP",S!$AD:$AD,S!$AO:$AO)),0)</f>
        <v>0</v>
      </c>
      <c r="CC212" s="19">
        <f>IF(OR($I212="REAL",$I212="INCURRIDO"),SUMIF(S!$O:$O,$I212&amp;$O212&amp;$Q212&amp;UPPER(TEXT(CC$4,"MMMMYYYY"))&amp;$Z212,IF($W$1="Pesos CLP",S!$AD:$AD,S!$AO:$AO)),0)</f>
        <v>0</v>
      </c>
      <c r="CD212" s="19">
        <f>IF(OR($I212="REAL",$I212="INCURRIDO"),SUMIF(S!$O:$O,$I212&amp;$O212&amp;$Q212&amp;UPPER(TEXT(CD$4,"MMMMYYYY"))&amp;$Z212,IF($W$1="Pesos CLP",S!$AD:$AD,S!$AO:$AO)),0)</f>
        <v>0</v>
      </c>
      <c r="CE212" s="19">
        <f>IF(OR($I212="REAL",$I212="INCURRIDO"),SUMIF(S!$O:$O,$I212&amp;$O212&amp;$Q212&amp;UPPER(TEXT(CE$4,"MMMMYYYY"))&amp;$Z212,IF($W$1="Pesos CLP",S!$AD:$AD,S!$AO:$AO)),0)</f>
        <v>0</v>
      </c>
      <c r="CF212" s="19">
        <f>IF(OR($I212="REAL",$I212="INCURRIDO"),SUMIF(S!$O:$O,$I212&amp;$O212&amp;$Q212&amp;UPPER(TEXT(CF$4,"MMMMYYYY"))&amp;$Z212,IF($W$1="Pesos CLP",S!$AD:$AD,S!$AO:$AO)),0)</f>
        <v>0</v>
      </c>
      <c r="CG212" s="19">
        <f>IF(OR($I212="REAL",$I212="INCURRIDO"),SUMIF(S!$O:$O,$I212&amp;$O212&amp;$Q212&amp;UPPER(TEXT(CG$4,"MMMMYYYY"))&amp;$Z212,IF($W$1="Pesos CLP",S!$AD:$AD,S!$AO:$AO)),0)</f>
        <v>0</v>
      </c>
      <c r="CH212" s="19">
        <f>IF(OR($I212="REAL",$I212="INCURRIDO"),SUMIF(S!$O:$O,$I212&amp;$O212&amp;$Q212&amp;UPPER(TEXT(CH$4,"MMMMYYYY"))&amp;$Z212,IF($W$1="Pesos CLP",S!$AD:$AD,S!$AO:$AO)),0)</f>
        <v>0</v>
      </c>
      <c r="CI212" s="19">
        <f>IF(OR($I212="REAL",$I212="INCURRIDO"),SUMIF(S!$O:$O,$I212&amp;$O212&amp;$Q212&amp;UPPER(TEXT(CI$4,"MMMMYYYY"))&amp;$Z212,IF($W$1="Pesos CLP",S!$AD:$AD,S!$AO:$AO)),0)</f>
        <v>0</v>
      </c>
      <c r="CJ212" s="19">
        <f>IF(OR($I212="REAL",$I212="INCURRIDO"),SUMIF(S!$O:$O,$I212&amp;$O212&amp;$Q212&amp;UPPER(TEXT(CJ$4,"MMMMYYYY"))&amp;$Z212,IF($W$1="Pesos CLP",S!$AD:$AD,S!$AO:$AO)),0)</f>
        <v>0</v>
      </c>
      <c r="CK212" s="378">
        <f t="shared" ref="CK212:CR225" si="205">(IF(AND(AND($T212&gt;=(CK$4-DAY(CK$4)+1),$T212&lt;=CK$4),AND($U212&gt;=(CK$4-DAY(CK$4)+1),$U212&lt;=CK$4)),$U212-$T212+1,IF(AND($T212&gt;=(CK$4-DAY(CK$4)+1),$T212&lt;=CK$4),CK$4-$T212+1,IF(AND($U212&gt;=(CK$4-DAY(CK$4)+1),$U212&lt;=CK$4),$U212-(CK$4-DAY(CK$4)+1)+1,IF(OR(AND((CK$4-DAY(CK$4)+1)&gt;=$T212,(CK$4-DAY(CK$4)+1)&lt;=$U212),AND((CK$4&gt;=$T212),(CK$4&lt;=$U212))),CK$4-(CK$4-DAY(CK$4)+1)+1,0))))/IF($R212="mes",_xlfn.DAYS(CK$4,(CK$4-DAY(CK$4)+1))+1,(_xlfn.DAYS($U212,$T212)+1))*$S212)*IF($X$1="Físico",1,$X212)</f>
        <v>1613.7265069701434</v>
      </c>
      <c r="CL212" s="378">
        <f t="shared" si="205"/>
        <v>0</v>
      </c>
      <c r="CM212" s="378">
        <f t="shared" si="205"/>
        <v>0</v>
      </c>
      <c r="CN212" s="378">
        <f t="shared" si="205"/>
        <v>0</v>
      </c>
      <c r="CO212" s="378">
        <f t="shared" si="205"/>
        <v>0</v>
      </c>
      <c r="CP212" s="378">
        <f t="shared" si="205"/>
        <v>0</v>
      </c>
      <c r="CQ212" s="378">
        <f t="shared" si="205"/>
        <v>0</v>
      </c>
      <c r="CR212" s="378">
        <f t="shared" si="205"/>
        <v>0</v>
      </c>
      <c r="CS212" s="378">
        <f t="shared" ref="CS212:DB225" si="206">(IF(AND(AND($T212&gt;=(CS$4-DAY(CS$4)+1),$T212&lt;=CS$4),AND($U212&gt;=(CS$4-DAY(CS$4)+1),$U212&lt;=CS$4)),$U212-$T212+1,IF(AND($T212&gt;=(CS$4-DAY(CS$4)+1),$T212&lt;=CS$4),CS$4-$T212+1,IF(AND($U212&gt;=(CS$4-DAY(CS$4)+1),$U212&lt;=CS$4),$U212-(CS$4-DAY(CS$4)+1)+1,IF(OR(AND((CS$4-DAY(CS$4)+1)&gt;=$T212,(CS$4-DAY(CS$4)+1)&lt;=$U212),AND((CS$4&gt;=$T212),(CS$4&lt;=$U212))),CS$4-(CS$4-DAY(CS$4)+1)+1,0))))/IF($R212="mes",_xlfn.DAYS(CS$4,(CS$4-DAY(CS$4)+1))+1,(_xlfn.DAYS($U212,$T212)+1))*$S212)*IF($X$1="Físico",1,$X212)</f>
        <v>0</v>
      </c>
      <c r="CT212" s="378">
        <f t="shared" si="206"/>
        <v>0</v>
      </c>
      <c r="CU212" s="378">
        <f t="shared" si="206"/>
        <v>0</v>
      </c>
      <c r="CV212" s="378">
        <f t="shared" si="206"/>
        <v>0</v>
      </c>
      <c r="CW212" s="378">
        <f t="shared" si="206"/>
        <v>0</v>
      </c>
      <c r="CX212" s="378">
        <f t="shared" si="206"/>
        <v>0</v>
      </c>
      <c r="CY212" s="378">
        <f t="shared" si="206"/>
        <v>0</v>
      </c>
      <c r="CZ212" s="378">
        <f t="shared" si="206"/>
        <v>0</v>
      </c>
      <c r="DA212" s="378">
        <f t="shared" si="206"/>
        <v>0</v>
      </c>
      <c r="DB212" s="378">
        <f t="shared" si="206"/>
        <v>0</v>
      </c>
      <c r="DC212" s="378">
        <f t="shared" ref="DC212:DL225" si="207">(IF(AND(AND($T212&gt;=(DC$4-DAY(DC$4)+1),$T212&lt;=DC$4),AND($U212&gt;=(DC$4-DAY(DC$4)+1),$U212&lt;=DC$4)),$U212-$T212+1,IF(AND($T212&gt;=(DC$4-DAY(DC$4)+1),$T212&lt;=DC$4),DC$4-$T212+1,IF(AND($U212&gt;=(DC$4-DAY(DC$4)+1),$U212&lt;=DC$4),$U212-(DC$4-DAY(DC$4)+1)+1,IF(OR(AND((DC$4-DAY(DC$4)+1)&gt;=$T212,(DC$4-DAY(DC$4)+1)&lt;=$U212),AND((DC$4&gt;=$T212),(DC$4&lt;=$U212))),DC$4-(DC$4-DAY(DC$4)+1)+1,0))))/IF($R212="mes",_xlfn.DAYS(DC$4,(DC$4-DAY(DC$4)+1))+1,(_xlfn.DAYS($U212,$T212)+1))*$S212)*IF($X$1="Físico",1,$X212)</f>
        <v>0</v>
      </c>
      <c r="DD212" s="378">
        <f t="shared" si="207"/>
        <v>0</v>
      </c>
      <c r="DE212" s="378">
        <f t="shared" si="207"/>
        <v>0</v>
      </c>
      <c r="DF212" s="378">
        <f t="shared" si="207"/>
        <v>0</v>
      </c>
      <c r="DG212" s="378">
        <f t="shared" si="207"/>
        <v>0</v>
      </c>
      <c r="DH212" s="378">
        <f t="shared" si="207"/>
        <v>0</v>
      </c>
      <c r="DI212" s="378">
        <f t="shared" si="207"/>
        <v>0</v>
      </c>
      <c r="DJ212" s="378">
        <f t="shared" si="207"/>
        <v>0</v>
      </c>
      <c r="DK212" s="378">
        <f t="shared" si="207"/>
        <v>0</v>
      </c>
      <c r="DL212" s="378">
        <f t="shared" si="207"/>
        <v>0</v>
      </c>
      <c r="DM212" s="378">
        <f t="shared" ref="DM212:DT225" si="208">(IF(AND(AND($T212&gt;=(DM$4-DAY(DM$4)+1),$T212&lt;=DM$4),AND($U212&gt;=(DM$4-DAY(DM$4)+1),$U212&lt;=DM$4)),$U212-$T212+1,IF(AND($T212&gt;=(DM$4-DAY(DM$4)+1),$T212&lt;=DM$4),DM$4-$T212+1,IF(AND($U212&gt;=(DM$4-DAY(DM$4)+1),$U212&lt;=DM$4),$U212-(DM$4-DAY(DM$4)+1)+1,IF(OR(AND((DM$4-DAY(DM$4)+1)&gt;=$T212,(DM$4-DAY(DM$4)+1)&lt;=$U212),AND((DM$4&gt;=$T212),(DM$4&lt;=$U212))),DM$4-(DM$4-DAY(DM$4)+1)+1,0))))/IF($R212="mes",_xlfn.DAYS(DM$4,(DM$4-DAY(DM$4)+1))+1,(_xlfn.DAYS($U212,$T212)+1))*$S212)*IF($X$1="Físico",1,$X212)</f>
        <v>0</v>
      </c>
      <c r="DN212" s="378">
        <f t="shared" si="208"/>
        <v>0</v>
      </c>
      <c r="DO212" s="378">
        <f t="shared" si="208"/>
        <v>0</v>
      </c>
      <c r="DP212" s="378">
        <f t="shared" si="208"/>
        <v>0</v>
      </c>
      <c r="DQ212" s="378">
        <f t="shared" si="208"/>
        <v>0</v>
      </c>
      <c r="DR212" s="378">
        <f t="shared" si="208"/>
        <v>0</v>
      </c>
      <c r="DS212" s="378">
        <f t="shared" si="208"/>
        <v>0</v>
      </c>
      <c r="DT212" s="378">
        <f t="shared" si="208"/>
        <v>0</v>
      </c>
      <c r="DU212" s="378">
        <f t="shared" si="189"/>
        <v>0</v>
      </c>
      <c r="DV212" s="378">
        <f t="shared" ref="DV212:DW226" si="209">(IF(AND(AND($T212&gt;=(DV$4-DAY(DV$4)+1),$T212&lt;=DV$4),AND($U212&gt;=(DV$4-DAY(DV$4)+1),$U212&lt;=DV$4)),$U212-$T212+1,IF(AND($T212&gt;=(DV$4-DAY(DV$4)+1),$T212&lt;=DV$4),DV$4-$T212+1,IF(AND($U212&gt;=(DV$4-DAY(DV$4)+1),$U212&lt;=DV$4),$U212-(DV$4-DAY(DV$4)+1)+1,IF(OR(AND((DV$4-DAY(DV$4)+1)&gt;=$T212,(DV$4-DAY(DV$4)+1)&lt;=$U212),AND((DV$4&gt;=$T212),(DV$4&lt;=$U212))),DV$4-(DV$4-DAY(DV$4)+1)+1,0))))/IF($R212="mes",_xlfn.DAYS(DV$4,(DV$4-DAY(DV$4)+1))+1,(_xlfn.DAYS($U212,$T212)+1))*$S212)*IF($X$1="Físico",1,$X212)</f>
        <v>0</v>
      </c>
      <c r="DW212" s="378">
        <f t="shared" si="209"/>
        <v>0</v>
      </c>
      <c r="DX212" s="378">
        <f t="shared" si="191"/>
        <v>0</v>
      </c>
      <c r="DY212" s="378">
        <f t="shared" ref="DY212:DZ226" si="210">(IF(AND(AND($T212&gt;=(DY$4-DAY(DY$4)+1),$T212&lt;=DY$4),AND($U212&gt;=(DY$4-DAY(DY$4)+1),$U212&lt;=DY$4)),$U212-$T212+1,IF(AND($T212&gt;=(DY$4-DAY(DY$4)+1),$T212&lt;=DY$4),DY$4-$T212+1,IF(AND($U212&gt;=(DY$4-DAY(DY$4)+1),$U212&lt;=DY$4),$U212-(DY$4-DAY(DY$4)+1)+1,IF(OR(AND((DY$4-DAY(DY$4)+1)&gt;=$T212,(DY$4-DAY(DY$4)+1)&lt;=$U212),AND((DY$4&gt;=$T212),(DY$4&lt;=$U212))),DY$4-(DY$4-DAY(DY$4)+1)+1,0))))/IF($R212="mes",_xlfn.DAYS(DY$4,(DY$4-DAY(DY$4)+1))+1,(_xlfn.DAYS($U212,$T212)+1))*$S212)*IF($X$1="Físico",1,$X212)</f>
        <v>0</v>
      </c>
      <c r="DZ212" s="378">
        <f t="shared" si="210"/>
        <v>0</v>
      </c>
      <c r="EA212" s="378">
        <f t="shared" si="193"/>
        <v>0</v>
      </c>
      <c r="EB212" s="378">
        <f t="shared" ref="EB212:EC226" si="211">(IF(AND(AND($T212&gt;=(EB$4-DAY(EB$4)+1),$T212&lt;=EB$4),AND($U212&gt;=(EB$4-DAY(EB$4)+1),$U212&lt;=EB$4)),$U212-$T212+1,IF(AND($T212&gt;=(EB$4-DAY(EB$4)+1),$T212&lt;=EB$4),EB$4-$T212+1,IF(AND($U212&gt;=(EB$4-DAY(EB$4)+1),$U212&lt;=EB$4),$U212-(EB$4-DAY(EB$4)+1)+1,IF(OR(AND((EB$4-DAY(EB$4)+1)&gt;=$T212,(EB$4-DAY(EB$4)+1)&lt;=$U212),AND((EB$4&gt;=$T212),(EB$4&lt;=$U212))),EB$4-(EB$4-DAY(EB$4)+1)+1,0))))/IF($R212="mes",_xlfn.DAYS(EB$4,(EB$4-DAY(EB$4)+1))+1,(_xlfn.DAYS($U212,$T212)+1))*$S212)*IF($X$1="Físico",1,$X212)</f>
        <v>0</v>
      </c>
      <c r="EC212" s="378">
        <f t="shared" si="211"/>
        <v>0</v>
      </c>
      <c r="ED212" s="378">
        <f t="shared" si="195"/>
        <v>0</v>
      </c>
      <c r="EE212" s="378">
        <f t="shared" ref="EE212:EF226" si="212">(IF(AND(AND($T212&gt;=(EE$4-DAY(EE$4)+1),$T212&lt;=EE$4),AND($U212&gt;=(EE$4-DAY(EE$4)+1),$U212&lt;=EE$4)),$U212-$T212+1,IF(AND($T212&gt;=(EE$4-DAY(EE$4)+1),$T212&lt;=EE$4),EE$4-$T212+1,IF(AND($U212&gt;=(EE$4-DAY(EE$4)+1),$U212&lt;=EE$4),$U212-(EE$4-DAY(EE$4)+1)+1,IF(OR(AND((EE$4-DAY(EE$4)+1)&gt;=$T212,(EE$4-DAY(EE$4)+1)&lt;=$U212),AND((EE$4&gt;=$T212),(EE$4&lt;=$U212))),EE$4-(EE$4-DAY(EE$4)+1)+1,0))))/IF($R212="mes",_xlfn.DAYS(EE$4,(EE$4-DAY(EE$4)+1))+1,(_xlfn.DAYS($U212,$T212)+1))*$S212)*IF($X$1="Físico",1,$X212)</f>
        <v>0</v>
      </c>
      <c r="EF212" s="378">
        <f t="shared" si="212"/>
        <v>0</v>
      </c>
      <c r="EG212" s="378">
        <f t="shared" si="197"/>
        <v>0</v>
      </c>
      <c r="EH212" s="378">
        <f t="shared" ref="EH212:EI226" si="213">(IF(AND(AND($T212&gt;=(EH$4-DAY(EH$4)+1),$T212&lt;=EH$4),AND($U212&gt;=(EH$4-DAY(EH$4)+1),$U212&lt;=EH$4)),$U212-$T212+1,IF(AND($T212&gt;=(EH$4-DAY(EH$4)+1),$T212&lt;=EH$4),EH$4-$T212+1,IF(AND($U212&gt;=(EH$4-DAY(EH$4)+1),$U212&lt;=EH$4),$U212-(EH$4-DAY(EH$4)+1)+1,IF(OR(AND((EH$4-DAY(EH$4)+1)&gt;=$T212,(EH$4-DAY(EH$4)+1)&lt;=$U212),AND((EH$4&gt;=$T212),(EH$4&lt;=$U212))),EH$4-(EH$4-DAY(EH$4)+1)+1,0))))/IF($R212="mes",_xlfn.DAYS(EH$4,(EH$4-DAY(EH$4)+1))+1,(_xlfn.DAYS($U212,$T212)+1))*$S212)*IF($X$1="Físico",1,$X212)</f>
        <v>0</v>
      </c>
      <c r="EI212" s="378">
        <f t="shared" si="213"/>
        <v>0</v>
      </c>
      <c r="EJ212" s="378">
        <f t="shared" si="199"/>
        <v>0</v>
      </c>
      <c r="EK212" s="378">
        <f t="shared" ref="EK212:EL226" si="214">(IF(AND(AND($T212&gt;=(EK$4-DAY(EK$4)+1),$T212&lt;=EK$4),AND($U212&gt;=(EK$4-DAY(EK$4)+1),$U212&lt;=EK$4)),$U212-$T212+1,IF(AND($T212&gt;=(EK$4-DAY(EK$4)+1),$T212&lt;=EK$4),EK$4-$T212+1,IF(AND($U212&gt;=(EK$4-DAY(EK$4)+1),$U212&lt;=EK$4),$U212-(EK$4-DAY(EK$4)+1)+1,IF(OR(AND((EK$4-DAY(EK$4)+1)&gt;=$T212,(EK$4-DAY(EK$4)+1)&lt;=$U212),AND((EK$4&gt;=$T212),(EK$4&lt;=$U212))),EK$4-(EK$4-DAY(EK$4)+1)+1,0))))/IF($R212="mes",_xlfn.DAYS(EK$4,(EK$4-DAY(EK$4)+1))+1,(_xlfn.DAYS($U212,$T212)+1))*$S212)*IF($X$1="Físico",1,$X212)</f>
        <v>0</v>
      </c>
      <c r="EL212" s="378">
        <f t="shared" si="214"/>
        <v>0</v>
      </c>
      <c r="EM212" s="378">
        <f t="shared" si="201"/>
        <v>0</v>
      </c>
      <c r="EN212" s="378">
        <f t="shared" ref="EN212:EO226" si="215">(IF(AND(AND($T212&gt;=(EN$4-DAY(EN$4)+1),$T212&lt;=EN$4),AND($U212&gt;=(EN$4-DAY(EN$4)+1),$U212&lt;=EN$4)),$U212-$T212+1,IF(AND($T212&gt;=(EN$4-DAY(EN$4)+1),$T212&lt;=EN$4),EN$4-$T212+1,IF(AND($U212&gt;=(EN$4-DAY(EN$4)+1),$U212&lt;=EN$4),$U212-(EN$4-DAY(EN$4)+1)+1,IF(OR(AND((EN$4-DAY(EN$4)+1)&gt;=$T212,(EN$4-DAY(EN$4)+1)&lt;=$U212),AND((EN$4&gt;=$T212),(EN$4&lt;=$U212))),EN$4-(EN$4-DAY(EN$4)+1)+1,0))))/IF($R212="mes",_xlfn.DAYS(EN$4,(EN$4-DAY(EN$4)+1))+1,(_xlfn.DAYS($U212,$T212)+1))*$S212)*IF($X$1="Físico",1,$X212)</f>
        <v>0</v>
      </c>
      <c r="EO212" s="378">
        <f t="shared" si="215"/>
        <v>0</v>
      </c>
      <c r="EP212" s="378">
        <f t="shared" si="203"/>
        <v>0</v>
      </c>
      <c r="EQ212" s="378">
        <f t="shared" ref="EQ212:EQ226" si="216">(IF(AND(AND($T212&gt;=(EQ$4-DAY(EQ$4)+1),$T212&lt;=EQ$4),AND($U212&gt;=(EQ$4-DAY(EQ$4)+1),$U212&lt;=EQ$4)),$U212-$T212+1,IF(AND($T212&gt;=(EQ$4-DAY(EQ$4)+1),$T212&lt;=EQ$4),EQ$4-$T212+1,IF(AND($U212&gt;=(EQ$4-DAY(EQ$4)+1),$U212&lt;=EQ$4),$U212-(EQ$4-DAY(EQ$4)+1)+1,IF(OR(AND((EQ$4-DAY(EQ$4)+1)&gt;=$T212,(EQ$4-DAY(EQ$4)+1)&lt;=$U212),AND((EQ$4&gt;=$T212),(EQ$4&lt;=$U212))),EQ$4-(EQ$4-DAY(EQ$4)+1)+1,0))))/IF($R212="mes",_xlfn.DAYS(EQ$4,(EQ$4-DAY(EQ$4)+1))+1,(_xlfn.DAYS($U212,$T212)+1))*$S212)*IF($X$1="Físico",1,$X212)</f>
        <v>0</v>
      </c>
    </row>
    <row r="213" spans="1:147" x14ac:dyDescent="0.3">
      <c r="A213" s="368"/>
      <c r="B213" s="368"/>
      <c r="C213" s="368"/>
      <c r="D213" s="368">
        <f t="shared" si="182"/>
        <v>1.0658056259248334</v>
      </c>
      <c r="E213" s="368" t="str">
        <f>VLOOKUP(TEXT(Z213,0),'G2'!B:D,3,0)</f>
        <v>ME</v>
      </c>
      <c r="F213" s="816">
        <f t="shared" si="181"/>
        <v>0</v>
      </c>
      <c r="G213" s="755">
        <f t="shared" si="183"/>
        <v>0</v>
      </c>
      <c r="H213" s="756" t="s">
        <v>1190</v>
      </c>
      <c r="I213" s="370" t="s">
        <v>93</v>
      </c>
      <c r="J213" s="370" t="s">
        <v>22</v>
      </c>
      <c r="K213" s="368">
        <v>510615</v>
      </c>
      <c r="L213" s="368" t="s">
        <v>619</v>
      </c>
      <c r="M213" s="369"/>
      <c r="N213" s="370" t="s">
        <v>995</v>
      </c>
      <c r="O213" s="370" t="s">
        <v>275</v>
      </c>
      <c r="P213" s="643" t="s">
        <v>1167</v>
      </c>
      <c r="Q213" s="370" t="s">
        <v>695</v>
      </c>
      <c r="R213" s="370" t="s">
        <v>632</v>
      </c>
      <c r="S213" s="376">
        <v>25</v>
      </c>
      <c r="T213" s="678">
        <v>45962</v>
      </c>
      <c r="U213" s="678">
        <v>45986</v>
      </c>
      <c r="V213" s="373">
        <v>1</v>
      </c>
      <c r="W213" s="374">
        <v>55776.805821524307</v>
      </c>
      <c r="X213" s="17" cm="1">
        <f t="array" ref="X213">+IF($W$1="Pesos CLP",W213,W213/TC)*MB_24A25</f>
        <v>63.595127293398484</v>
      </c>
      <c r="Y213" s="18">
        <f t="shared" si="166"/>
        <v>0</v>
      </c>
      <c r="Z213">
        <v>91243530</v>
      </c>
      <c r="AA213" s="19">
        <f>IF(OR($I213="REAL",$I213="INCURRIDO"),SUMIF(S!$O:$O,$I213&amp;$O213&amp;$Q213&amp;UPPER(TEXT(AA$4,"MMMMYYYY"))&amp;$Z213,IF($W$1="Pesos CLP",S!$AD:$AD,S!$AO:$AO)),0)</f>
        <v>0</v>
      </c>
      <c r="AB213" s="19">
        <f>IF(OR($I213="REAL",$I213="INCURRIDO"),SUMIF(S!$O:$O,$I213&amp;$O213&amp;$Q213&amp;UPPER(TEXT(AB$4,"MMMMYYYY"))&amp;$Z213,IF($W$1="Pesos CLP",S!$AD:$AD,S!$AO:$AO)),0)</f>
        <v>0</v>
      </c>
      <c r="AC213" s="19">
        <f>IF(OR($I213="REAL",$I213="INCURRIDO"),SUMIF(S!$O:$O,$I213&amp;$O213&amp;$Q213&amp;UPPER(TEXT(AC$4,"MMMMYYYY"))&amp;$Z213,IF($W$1="Pesos CLP",S!$AD:$AD,S!$AO:$AO)),0)</f>
        <v>0</v>
      </c>
      <c r="AD213" s="19">
        <f>IF(OR($I213="REAL",$I213="INCURRIDO"),SUMIF(S!$O:$O,$I213&amp;$O213&amp;$Q213&amp;UPPER(TEXT(AD$4,"MMMMYYYY"))&amp;$Z213,IF($W$1="Pesos CLP",S!$AD:$AD,S!$AO:$AO)),0)</f>
        <v>0</v>
      </c>
      <c r="AE213" s="19">
        <f>IF(OR($I213="REAL",$I213="INCURRIDO"),SUMIF(S!$O:$O,$I213&amp;$O213&amp;$Q213&amp;UPPER(TEXT(AE$4,"MMMMYYYY"))&amp;$Z213,IF($W$1="Pesos CLP",S!$AD:$AD,S!$AO:$AO)),0)</f>
        <v>0</v>
      </c>
      <c r="AF213" s="19">
        <f>IF(OR($I213="REAL",$I213="INCURRIDO"),SUMIF(S!$O:$O,$I213&amp;$O213&amp;$Q213&amp;UPPER(TEXT(AF$4,"MMMMYYYY"))&amp;$Z213,IF($W$1="Pesos CLP",S!$AD:$AD,S!$AO:$AO)),0)</f>
        <v>0</v>
      </c>
      <c r="AG213" s="19">
        <f>IF(OR($I213="REAL",$I213="INCURRIDO"),SUMIF(S!$O:$O,$I213&amp;$O213&amp;$Q213&amp;UPPER(TEXT(AG$4,"MMMMYYYY"))&amp;$Z213,IF($W$1="Pesos CLP",S!$AD:$AD,S!$AO:$AO)),0)</f>
        <v>0</v>
      </c>
      <c r="AH213" s="19">
        <f>IF(OR($I213="REAL",$I213="INCURRIDO"),SUMIF(S!$O:$O,$I213&amp;$O213&amp;$Q213&amp;UPPER(TEXT(AH$4,"MMMMYYYY"))&amp;$Z213,IF($W$1="Pesos CLP",S!$AD:$AD,S!$AO:$AO)),0)</f>
        <v>0</v>
      </c>
      <c r="AI213" s="19">
        <f>IF(OR($I213="REAL",$I213="INCURRIDO"),SUMIF(S!$O:$O,$I213&amp;$O213&amp;$Q213&amp;UPPER(TEXT(AI$4,"MMMMYYYY"))&amp;$Z213,IF($W$1="Pesos CLP",S!$AD:$AD,S!$AO:$AO)),0)</f>
        <v>0</v>
      </c>
      <c r="AJ213" s="19">
        <f>IF(OR($I213="REAL",$I213="INCURRIDO"),SUMIF(S!$O:$O,$I213&amp;$O213&amp;$Q213&amp;UPPER(TEXT(AJ$4,"MMMMYYYY"))&amp;$Z213,IF($W$1="Pesos CLP",S!$AD:$AD,S!$AO:$AO)),0)</f>
        <v>0</v>
      </c>
      <c r="AK213" s="19">
        <f>IF(OR($I213="REAL",$I213="INCURRIDO"),SUMIF(S!$O:$O,$I213&amp;$O213&amp;$Q213&amp;UPPER(TEXT(AK$4,"MMMMYYYY"))&amp;$Z213,IF($W$1="Pesos CLP",S!$AD:$AD,S!$AO:$AO)),0)</f>
        <v>0</v>
      </c>
      <c r="AL213" s="19">
        <f>IF(OR($I213="REAL",$I213="INCURRIDO"),SUMIF(S!$O:$O,$I213&amp;$O213&amp;$Q213&amp;UPPER(TEXT(AL$4,"MMMMYYYY"))&amp;$Z213,IF($W$1="Pesos CLP",S!$AD:$AD,S!$AO:$AO)),0)</f>
        <v>0</v>
      </c>
      <c r="AM213" s="19">
        <f>IF(OR($I213="REAL",$I213="INCURRIDO"),SUMIF(S!$O:$O,$I213&amp;$O213&amp;$Q213&amp;UPPER(TEXT(AM$4,"MMMMYYYY"))&amp;$Z213,IF($W$1="Pesos CLP",S!$AD:$AD,S!$AO:$AO)),0)</f>
        <v>0</v>
      </c>
      <c r="AN213" s="19">
        <f>IF(OR($I213="REAL",$I213="INCURRIDO"),SUMIF(S!$O:$O,$I213&amp;$O213&amp;$Q213&amp;UPPER(TEXT(AN$4,"MMMMYYYY"))&amp;$Z213,IF($W$1="Pesos CLP",S!$AD:$AD,S!$AO:$AO)),0)</f>
        <v>0</v>
      </c>
      <c r="AO213" s="19">
        <f>IF(OR($I213="REAL",$I213="INCURRIDO"),SUMIF(S!$O:$O,$I213&amp;$O213&amp;$Q213&amp;UPPER(TEXT(AO$4,"MMMMYYYY"))&amp;$Z213,IF($W$1="Pesos CLP",S!$AD:$AD,S!$AO:$AO)),0)</f>
        <v>0</v>
      </c>
      <c r="AP213" s="19">
        <f>IF(OR($I213="REAL",$I213="INCURRIDO"),SUMIF(S!$O:$O,$I213&amp;$O213&amp;$Q213&amp;UPPER(TEXT(AP$4,"MMMMYYYY"))&amp;$Z213,IF($W$1="Pesos CLP",S!$AD:$AD,S!$AO:$AO)),0)</f>
        <v>0</v>
      </c>
      <c r="AQ213" s="19">
        <f>IF(OR($I213="REAL",$I213="INCURRIDO"),SUMIF(S!$O:$O,$I213&amp;$O213&amp;$Q213&amp;UPPER(TEXT(AQ$4,"MMMMYYYY"))&amp;$Z213,IF($W$1="Pesos CLP",S!$AD:$AD,S!$AO:$AO)),0)</f>
        <v>0</v>
      </c>
      <c r="AR213" s="19">
        <f>IF(OR($I213="REAL",$I213="INCURRIDO"),SUMIF(S!$O:$O,$I213&amp;$O213&amp;$Q213&amp;UPPER(TEXT(AR$4,"MMMMYYYY"))&amp;$Z213,IF($W$1="Pesos CLP",S!$AD:$AD,S!$AO:$AO)),0)</f>
        <v>0</v>
      </c>
      <c r="AS213" s="19">
        <f>IF(OR($I213="REAL",$I213="INCURRIDO"),SUMIF(S!$O:$O,$I213&amp;$O213&amp;$Q213&amp;UPPER(TEXT(AS$4,"MMMMYYYY"))&amp;$Z213,IF($W$1="Pesos CLP",S!$AD:$AD,S!$AO:$AO)),0)</f>
        <v>0</v>
      </c>
      <c r="AT213" s="19">
        <f>IF(OR($I213="REAL",$I213="INCURRIDO"),SUMIF(S!$O:$O,$I213&amp;$O213&amp;$Q213&amp;UPPER(TEXT(AT$4,"MMMMYYYY"))&amp;$Z213,IF($W$1="Pesos CLP",S!$AD:$AD,S!$AO:$AO)),0)</f>
        <v>0</v>
      </c>
      <c r="AU213" s="19">
        <f>IF(OR($I213="REAL",$I213="INCURRIDO"),SUMIF(S!$O:$O,$I213&amp;$O213&amp;$Q213&amp;UPPER(TEXT(AU$4,"MMMMYYYY"))&amp;$Z213,IF($W$1="Pesos CLP",S!$AD:$AD,S!$AO:$AO)),0)</f>
        <v>0</v>
      </c>
      <c r="AV213" s="19">
        <f>IF(OR($I213="REAL",$I213="INCURRIDO"),SUMIF(S!$O:$O,$I213&amp;$O213&amp;$Q213&amp;UPPER(TEXT(AV$4,"MMMMYYYY"))&amp;$Z213,IF($W$1="Pesos CLP",S!$AD:$AD,S!$AO:$AO)),0)</f>
        <v>0</v>
      </c>
      <c r="AW213" s="19">
        <f>IF(OR($I213="REAL",$I213="INCURRIDO"),SUMIF(S!$O:$O,$I213&amp;$O213&amp;$Q213&amp;UPPER(TEXT(AW$4,"MMMMYYYY"))&amp;$Z213,IF($W$1="Pesos CLP",S!$AD:$AD,S!$AO:$AO)),0)</f>
        <v>0</v>
      </c>
      <c r="AX213" s="19">
        <f>IF(OR($I213="REAL",$I213="INCURRIDO"),SUMIF(S!$O:$O,$I213&amp;$O213&amp;$Q213&amp;UPPER(TEXT(AX$4,"MMMMYYYY"))&amp;$Z213,IF($W$1="Pesos CLP",S!$AD:$AD,S!$AO:$AO)),0)</f>
        <v>0</v>
      </c>
      <c r="AY213" s="19">
        <f>IF(OR($I213="REAL",$I213="INCURRIDO"),SUMIF(S!$O:$O,$I213&amp;$O213&amp;$Q213&amp;UPPER(TEXT(AY$4,"MMMMYYYY"))&amp;$Z213,IF($W$1="Pesos CLP",S!$AD:$AD,S!$AO:$AO)),0)</f>
        <v>0</v>
      </c>
      <c r="AZ213" s="19">
        <f>IF(OR($I213="REAL",$I213="INCURRIDO"),SUMIF(S!$O:$O,$I213&amp;$O213&amp;$Q213&amp;UPPER(TEXT(AZ$4,"MMMMYYYY"))&amp;$Z213,IF($W$1="Pesos CLP",S!$AD:$AD,S!$AO:$AO)),0)</f>
        <v>0</v>
      </c>
      <c r="BA213" s="19">
        <f>IF(OR($I213="REAL",$I213="INCURRIDO"),SUMIF(S!$O:$O,$I213&amp;$O213&amp;$Q213&amp;UPPER(TEXT(BA$4,"MMMMYYYY"))&amp;$Z213,IF($W$1="Pesos CLP",S!$AD:$AD,S!$AO:$AO)),0)</f>
        <v>0</v>
      </c>
      <c r="BB213" s="19">
        <f>IF(OR($I213="REAL",$I213="INCURRIDO"),SUMIF(S!$O:$O,$I213&amp;$O213&amp;$Q213&amp;UPPER(TEXT(BB$4,"MMMMYYYY"))&amp;$Z213,IF($W$1="Pesos CLP",S!$AD:$AD,S!$AO:$AO)),0)</f>
        <v>0</v>
      </c>
      <c r="BC213" s="19">
        <f>IF(OR($I213="REAL",$I213="INCURRIDO"),SUMIF(S!$O:$O,$I213&amp;$O213&amp;$Q213&amp;UPPER(TEXT(BC$4,"MMMMYYYY"))&amp;$Z213,IF($W$1="Pesos CLP",S!$AD:$AD,S!$AO:$AO)),0)</f>
        <v>0</v>
      </c>
      <c r="BD213" s="19">
        <f>IF(OR($I213="REAL",$I213="INCURRIDO"),SUMIF(S!$O:$O,$I213&amp;$O213&amp;$Q213&amp;UPPER(TEXT(BD$4,"MMMMYYYY"))&amp;$Z213,IF($W$1="Pesos CLP",S!$AD:$AD,S!$AO:$AO)),0)</f>
        <v>0</v>
      </c>
      <c r="BE213" s="19">
        <f>IF(OR($I213="REAL",$I213="INCURRIDO"),SUMIF(S!$O:$O,$I213&amp;$O213&amp;$Q213&amp;UPPER(TEXT(BE$4,"MMMMYYYY"))&amp;$Z213,IF($W$1="Pesos CLP",S!$AD:$AD,S!$AO:$AO)),0)</f>
        <v>0</v>
      </c>
      <c r="BF213" s="19">
        <f>IF(OR($I213="REAL",$I213="INCURRIDO"),SUMIF(S!$O:$O,$I213&amp;$O213&amp;$Q213&amp;UPPER(TEXT(BF$4,"MMMMYYYY"))&amp;$Z213,IF($W$1="Pesos CLP",S!$AD:$AD,S!$AO:$AO)),0)</f>
        <v>0</v>
      </c>
      <c r="BG213" s="19">
        <f>IF(OR($I213="REAL",$I213="INCURRIDO"),SUMIF(S!$O:$O,$I213&amp;$O213&amp;$Q213&amp;UPPER(TEXT(BG$4,"MMMMYYYY"))&amp;$Z213,IF($W$1="Pesos CLP",S!$AD:$AD,S!$AO:$AO)),0)</f>
        <v>0</v>
      </c>
      <c r="BH213" s="19">
        <f>IF(OR($I213="REAL",$I213="INCURRIDO"),SUMIF(S!$O:$O,$I213&amp;$O213&amp;$Q213&amp;UPPER(TEXT(BH$4,"MMMMYYYY"))&amp;$Z213,IF($W$1="Pesos CLP",S!$AD:$AD,S!$AO:$AO)),0)</f>
        <v>0</v>
      </c>
      <c r="BI213" s="19">
        <f>IF(OR($I213="REAL",$I213="INCURRIDO"),SUMIF(S!$O:$O,$I213&amp;$O213&amp;$Q213&amp;UPPER(TEXT(BI$4,"MMMMYYYY"))&amp;$Z213,IF($W$1="Pesos CLP",S!$AD:$AD,S!$AO:$AO)),0)</f>
        <v>0</v>
      </c>
      <c r="BJ213" s="19">
        <f>IF(OR($I213="REAL",$I213="INCURRIDO"),SUMIF(S!$O:$O,$I213&amp;$O213&amp;$Q213&amp;UPPER(TEXT(BJ$4,"MMMMYYYY"))&amp;$Z213,IF($W$1="Pesos CLP",S!$AD:$AD,S!$AO:$AO)),0)</f>
        <v>0</v>
      </c>
      <c r="BK213" s="19">
        <f>IF(OR($I213="REAL",$I213="INCURRIDO"),SUMIF(S!$O:$O,$I213&amp;$O213&amp;$Q213&amp;UPPER(TEXT(BK$4,"MMMMYYYY"))&amp;$Z213,IF($W$1="Pesos CLP",S!$AD:$AD,S!$AO:$AO)),0)</f>
        <v>0</v>
      </c>
      <c r="BL213" s="19">
        <f>IF(OR($I213="REAL",$I213="INCURRIDO"),SUMIF(S!$O:$O,$I213&amp;$O213&amp;$Q213&amp;UPPER(TEXT(BL$4,"MMMMYYYY"))&amp;$Z213,IF($W$1="Pesos CLP",S!$AD:$AD,S!$AO:$AO)),0)</f>
        <v>0</v>
      </c>
      <c r="BM213" s="19">
        <f>IF(OR($I213="REAL",$I213="INCURRIDO"),SUMIF(S!$O:$O,$I213&amp;$O213&amp;$Q213&amp;UPPER(TEXT(BM$4,"MMMMYYYY"))&amp;$Z213,IF($W$1="Pesos CLP",S!$AD:$AD,S!$AO:$AO)),0)</f>
        <v>0</v>
      </c>
      <c r="BN213" s="19">
        <f>IF(OR($I213="REAL",$I213="INCURRIDO"),SUMIF(S!$O:$O,$I213&amp;$O213&amp;$Q213&amp;UPPER(TEXT(BN$4,"MMMMYYYY"))&amp;$Z213,IF($W$1="Pesos CLP",S!$AD:$AD,S!$AO:$AO)),0)</f>
        <v>0</v>
      </c>
      <c r="BO213" s="19">
        <f>IF(OR($I213="REAL",$I213="INCURRIDO"),SUMIF(S!$O:$O,$I213&amp;$O213&amp;$Q213&amp;UPPER(TEXT(BO$4,"MMMMYYYY"))&amp;$Z213,IF($W$1="Pesos CLP",S!$AD:$AD,S!$AO:$AO)),0)</f>
        <v>0</v>
      </c>
      <c r="BP213" s="19">
        <f>IF(OR($I213="REAL",$I213="INCURRIDO"),SUMIF(S!$O:$O,$I213&amp;$O213&amp;$Q213&amp;UPPER(TEXT(BP$4,"MMMMYYYY"))&amp;$Z213,IF($W$1="Pesos CLP",S!$AD:$AD,S!$AO:$AO)),0)</f>
        <v>0</v>
      </c>
      <c r="BQ213" s="19">
        <f>IF(OR($I213="REAL",$I213="INCURRIDO"),SUMIF(S!$O:$O,$I213&amp;$O213&amp;$Q213&amp;UPPER(TEXT(BQ$4,"MMMMYYYY"))&amp;$Z213,IF($W$1="Pesos CLP",S!$AD:$AD,S!$AO:$AO)),0)</f>
        <v>0</v>
      </c>
      <c r="BR213" s="19">
        <f>IF(OR($I213="REAL",$I213="INCURRIDO"),SUMIF(S!$O:$O,$I213&amp;$O213&amp;$Q213&amp;UPPER(TEXT(BR$4,"MMMMYYYY"))&amp;$Z213,IF($W$1="Pesos CLP",S!$AD:$AD,S!$AO:$AO)),0)</f>
        <v>0</v>
      </c>
      <c r="BS213" s="19">
        <f>IF(OR($I213="REAL",$I213="INCURRIDO"),SUMIF(S!$O:$O,$I213&amp;$O213&amp;$Q213&amp;UPPER(TEXT(BS$4,"MMMMYYYY"))&amp;$Z213,IF($W$1="Pesos CLP",S!$AD:$AD,S!$AO:$AO)),0)</f>
        <v>0</v>
      </c>
      <c r="BT213" s="19">
        <f>IF(OR($I213="REAL",$I213="INCURRIDO"),SUMIF(S!$O:$O,$I213&amp;$O213&amp;$Q213&amp;UPPER(TEXT(BT$4,"MMMMYYYY"))&amp;$Z213,IF($W$1="Pesos CLP",S!$AD:$AD,S!$AO:$AO)),0)</f>
        <v>0</v>
      </c>
      <c r="BU213" s="19">
        <f>IF(OR($I213="REAL",$I213="INCURRIDO"),SUMIF(S!$O:$O,$I213&amp;$O213&amp;$Q213&amp;UPPER(TEXT(BU$4,"MMMMYYYY"))&amp;$Z213,IF($W$1="Pesos CLP",S!$AD:$AD,S!$AO:$AO)),0)</f>
        <v>0</v>
      </c>
      <c r="BV213" s="19">
        <f>IF(OR($I213="REAL",$I213="INCURRIDO"),SUMIF(S!$O:$O,$I213&amp;$O213&amp;$Q213&amp;UPPER(TEXT(BV$4,"MMMMYYYY"))&amp;$Z213,IF($W$1="Pesos CLP",S!$AD:$AD,S!$AO:$AO)),0)</f>
        <v>0</v>
      </c>
      <c r="BW213" s="19">
        <f>IF(OR($I213="REAL",$I213="INCURRIDO"),SUMIF(S!$O:$O,$I213&amp;$O213&amp;$Q213&amp;UPPER(TEXT(BW$4,"MMMMYYYY"))&amp;$Z213,IF($W$1="Pesos CLP",S!$AD:$AD,S!$AO:$AO)),0)</f>
        <v>0</v>
      </c>
      <c r="BX213" s="19">
        <f>IF(OR($I213="REAL",$I213="INCURRIDO"),SUMIF(S!$O:$O,$I213&amp;$O213&amp;$Q213&amp;UPPER(TEXT(BX$4,"MMMMYYYY"))&amp;$Z213,IF($W$1="Pesos CLP",S!$AD:$AD,S!$AO:$AO)),0)</f>
        <v>0</v>
      </c>
      <c r="BY213" s="19">
        <f>IF(OR($I213="REAL",$I213="INCURRIDO"),SUMIF(S!$O:$O,$I213&amp;$O213&amp;$Q213&amp;UPPER(TEXT(BY$4,"MMMMYYYY"))&amp;$Z213,IF($W$1="Pesos CLP",S!$AD:$AD,S!$AO:$AO)),0)</f>
        <v>0</v>
      </c>
      <c r="BZ213" s="19">
        <f>IF(OR($I213="REAL",$I213="INCURRIDO"),SUMIF(S!$O:$O,$I213&amp;$O213&amp;$Q213&amp;UPPER(TEXT(BZ$4,"MMMMYYYY"))&amp;$Z213,IF($W$1="Pesos CLP",S!$AD:$AD,S!$AO:$AO)),0)</f>
        <v>0</v>
      </c>
      <c r="CA213" s="19">
        <f>IF(OR($I213="REAL",$I213="INCURRIDO"),SUMIF(S!$O:$O,$I213&amp;$O213&amp;$Q213&amp;UPPER(TEXT(CA$4,"MMMMYYYY"))&amp;$Z213,IF($W$1="Pesos CLP",S!$AD:$AD,S!$AO:$AO)),0)</f>
        <v>0</v>
      </c>
      <c r="CB213" s="19">
        <f>IF(OR($I213="REAL",$I213="INCURRIDO"),SUMIF(S!$O:$O,$I213&amp;$O213&amp;$Q213&amp;UPPER(TEXT(CB$4,"MMMMYYYY"))&amp;$Z213,IF($W$1="Pesos CLP",S!$AD:$AD,S!$AO:$AO)),0)</f>
        <v>0</v>
      </c>
      <c r="CC213" s="19">
        <f>IF(OR($I213="REAL",$I213="INCURRIDO"),SUMIF(S!$O:$O,$I213&amp;$O213&amp;$Q213&amp;UPPER(TEXT(CC$4,"MMMMYYYY"))&amp;$Z213,IF($W$1="Pesos CLP",S!$AD:$AD,S!$AO:$AO)),0)</f>
        <v>0</v>
      </c>
      <c r="CD213" s="19">
        <f>IF(OR($I213="REAL",$I213="INCURRIDO"),SUMIF(S!$O:$O,$I213&amp;$O213&amp;$Q213&amp;UPPER(TEXT(CD$4,"MMMMYYYY"))&amp;$Z213,IF($W$1="Pesos CLP",S!$AD:$AD,S!$AO:$AO)),0)</f>
        <v>0</v>
      </c>
      <c r="CE213" s="19">
        <f>IF(OR($I213="REAL",$I213="INCURRIDO"),SUMIF(S!$O:$O,$I213&amp;$O213&amp;$Q213&amp;UPPER(TEXT(CE$4,"MMMMYYYY"))&amp;$Z213,IF($W$1="Pesos CLP",S!$AD:$AD,S!$AO:$AO)),0)</f>
        <v>0</v>
      </c>
      <c r="CF213" s="19">
        <f>IF(OR($I213="REAL",$I213="INCURRIDO"),SUMIF(S!$O:$O,$I213&amp;$O213&amp;$Q213&amp;UPPER(TEXT(CF$4,"MMMMYYYY"))&amp;$Z213,IF($W$1="Pesos CLP",S!$AD:$AD,S!$AO:$AO)),0)</f>
        <v>0</v>
      </c>
      <c r="CG213" s="19">
        <f>IF(OR($I213="REAL",$I213="INCURRIDO"),SUMIF(S!$O:$O,$I213&amp;$O213&amp;$Q213&amp;UPPER(TEXT(CG$4,"MMMMYYYY"))&amp;$Z213,IF($W$1="Pesos CLP",S!$AD:$AD,S!$AO:$AO)),0)</f>
        <v>0</v>
      </c>
      <c r="CH213" s="19">
        <f>IF(OR($I213="REAL",$I213="INCURRIDO"),SUMIF(S!$O:$O,$I213&amp;$O213&amp;$Q213&amp;UPPER(TEXT(CH$4,"MMMMYYYY"))&amp;$Z213,IF($W$1="Pesos CLP",S!$AD:$AD,S!$AO:$AO)),0)</f>
        <v>0</v>
      </c>
      <c r="CI213" s="19">
        <f>IF(OR($I213="REAL",$I213="INCURRIDO"),SUMIF(S!$O:$O,$I213&amp;$O213&amp;$Q213&amp;UPPER(TEXT(CI$4,"MMMMYYYY"))&amp;$Z213,IF($W$1="Pesos CLP",S!$AD:$AD,S!$AO:$AO)),0)</f>
        <v>0</v>
      </c>
      <c r="CJ213" s="19">
        <f>IF(OR($I213="REAL",$I213="INCURRIDO"),SUMIF(S!$O:$O,$I213&amp;$O213&amp;$Q213&amp;UPPER(TEXT(CJ$4,"MMMMYYYY"))&amp;$Z213,IF($W$1="Pesos CLP",S!$AD:$AD,S!$AO:$AO)),0)</f>
        <v>0</v>
      </c>
      <c r="CK213" s="378">
        <f t="shared" si="205"/>
        <v>0</v>
      </c>
      <c r="CL213" s="378">
        <f t="shared" si="205"/>
        <v>0</v>
      </c>
      <c r="CM213" s="378">
        <f t="shared" si="205"/>
        <v>0</v>
      </c>
      <c r="CN213" s="378">
        <f t="shared" si="205"/>
        <v>0</v>
      </c>
      <c r="CO213" s="378">
        <f t="shared" si="205"/>
        <v>0</v>
      </c>
      <c r="CP213" s="378">
        <f t="shared" si="205"/>
        <v>0</v>
      </c>
      <c r="CQ213" s="378">
        <f t="shared" si="205"/>
        <v>0</v>
      </c>
      <c r="CR213" s="378">
        <f t="shared" si="205"/>
        <v>0</v>
      </c>
      <c r="CS213" s="378">
        <f t="shared" si="206"/>
        <v>0</v>
      </c>
      <c r="CT213" s="378">
        <f t="shared" si="206"/>
        <v>0</v>
      </c>
      <c r="CU213" s="378">
        <f t="shared" si="206"/>
        <v>0</v>
      </c>
      <c r="CV213" s="378">
        <f t="shared" si="206"/>
        <v>0</v>
      </c>
      <c r="CW213" s="378">
        <f t="shared" si="206"/>
        <v>0</v>
      </c>
      <c r="CX213" s="378">
        <f t="shared" si="206"/>
        <v>0</v>
      </c>
      <c r="CY213" s="378">
        <f t="shared" si="206"/>
        <v>0</v>
      </c>
      <c r="CZ213" s="378">
        <f t="shared" si="206"/>
        <v>0</v>
      </c>
      <c r="DA213" s="378">
        <f t="shared" si="206"/>
        <v>0</v>
      </c>
      <c r="DB213" s="378">
        <f t="shared" si="206"/>
        <v>0</v>
      </c>
      <c r="DC213" s="378">
        <f t="shared" si="207"/>
        <v>0</v>
      </c>
      <c r="DD213" s="378">
        <f t="shared" si="207"/>
        <v>0</v>
      </c>
      <c r="DE213" s="378">
        <f t="shared" si="207"/>
        <v>0</v>
      </c>
      <c r="DF213" s="378">
        <f t="shared" si="207"/>
        <v>0</v>
      </c>
      <c r="DG213" s="378">
        <f t="shared" si="207"/>
        <v>0</v>
      </c>
      <c r="DH213" s="378">
        <f t="shared" si="207"/>
        <v>0</v>
      </c>
      <c r="DI213" s="378">
        <f t="shared" si="207"/>
        <v>0</v>
      </c>
      <c r="DJ213" s="378">
        <f t="shared" si="207"/>
        <v>0</v>
      </c>
      <c r="DK213" s="378">
        <f t="shared" si="207"/>
        <v>0</v>
      </c>
      <c r="DL213" s="378">
        <f t="shared" si="207"/>
        <v>0</v>
      </c>
      <c r="DM213" s="378">
        <f t="shared" si="208"/>
        <v>0</v>
      </c>
      <c r="DN213" s="378">
        <f t="shared" si="208"/>
        <v>0</v>
      </c>
      <c r="DO213" s="378">
        <f t="shared" si="208"/>
        <v>0</v>
      </c>
      <c r="DP213" s="378">
        <f t="shared" si="208"/>
        <v>0</v>
      </c>
      <c r="DQ213" s="378">
        <f t="shared" si="208"/>
        <v>0</v>
      </c>
      <c r="DR213" s="378">
        <f t="shared" si="208"/>
        <v>0</v>
      </c>
      <c r="DS213" s="378">
        <f t="shared" si="208"/>
        <v>0</v>
      </c>
      <c r="DT213" s="378">
        <f t="shared" si="208"/>
        <v>0</v>
      </c>
      <c r="DU213" s="378">
        <f t="shared" si="189"/>
        <v>0</v>
      </c>
      <c r="DV213" s="378">
        <f t="shared" si="209"/>
        <v>0</v>
      </c>
      <c r="DW213" s="378">
        <f t="shared" si="209"/>
        <v>0</v>
      </c>
      <c r="DX213" s="378">
        <f t="shared" si="191"/>
        <v>0</v>
      </c>
      <c r="DY213" s="378">
        <f t="shared" si="210"/>
        <v>0</v>
      </c>
      <c r="DZ213" s="378">
        <f t="shared" si="210"/>
        <v>0</v>
      </c>
      <c r="EA213" s="378">
        <f t="shared" si="193"/>
        <v>0</v>
      </c>
      <c r="EB213" s="378">
        <f t="shared" si="211"/>
        <v>0</v>
      </c>
      <c r="EC213" s="378">
        <f t="shared" si="211"/>
        <v>0</v>
      </c>
      <c r="ED213" s="378">
        <f t="shared" si="195"/>
        <v>0</v>
      </c>
      <c r="EE213" s="378">
        <f t="shared" si="212"/>
        <v>0</v>
      </c>
      <c r="EF213" s="378">
        <f t="shared" si="212"/>
        <v>0</v>
      </c>
      <c r="EG213" s="378">
        <f t="shared" si="197"/>
        <v>0</v>
      </c>
      <c r="EH213" s="378">
        <f t="shared" si="213"/>
        <v>0</v>
      </c>
      <c r="EI213" s="378">
        <f t="shared" si="213"/>
        <v>0</v>
      </c>
      <c r="EJ213" s="378">
        <f t="shared" si="199"/>
        <v>0</v>
      </c>
      <c r="EK213" s="378">
        <f t="shared" si="214"/>
        <v>0</v>
      </c>
      <c r="EL213" s="378">
        <f t="shared" si="214"/>
        <v>0</v>
      </c>
      <c r="EM213" s="378">
        <f t="shared" si="201"/>
        <v>0</v>
      </c>
      <c r="EN213" s="378">
        <f t="shared" si="215"/>
        <v>0</v>
      </c>
      <c r="EO213" s="378">
        <f t="shared" si="215"/>
        <v>0</v>
      </c>
      <c r="EP213" s="378">
        <f t="shared" si="203"/>
        <v>0</v>
      </c>
      <c r="EQ213" s="378">
        <f t="shared" si="216"/>
        <v>0</v>
      </c>
    </row>
    <row r="214" spans="1:147" x14ac:dyDescent="0.3">
      <c r="A214" s="368"/>
      <c r="B214" s="368"/>
      <c r="C214" s="368"/>
      <c r="D214" s="368">
        <f t="shared" si="182"/>
        <v>1.0658056259248334</v>
      </c>
      <c r="E214" s="368" t="str">
        <f>VLOOKUP(TEXT(Z214,0),'G2'!B:D,3,0)</f>
        <v>ME</v>
      </c>
      <c r="F214" s="816">
        <f t="shared" si="181"/>
        <v>0</v>
      </c>
      <c r="G214" s="755">
        <f t="shared" si="183"/>
        <v>0</v>
      </c>
      <c r="H214" s="756" t="s">
        <v>1190</v>
      </c>
      <c r="I214" s="370" t="s">
        <v>93</v>
      </c>
      <c r="J214" s="370" t="s">
        <v>22</v>
      </c>
      <c r="K214" s="368">
        <v>510615</v>
      </c>
      <c r="L214" s="368" t="s">
        <v>619</v>
      </c>
      <c r="M214" s="369"/>
      <c r="N214" s="370" t="s">
        <v>996</v>
      </c>
      <c r="O214" s="370" t="s">
        <v>275</v>
      </c>
      <c r="P214" s="643" t="s">
        <v>1167</v>
      </c>
      <c r="Q214" s="370" t="s">
        <v>695</v>
      </c>
      <c r="R214" s="370" t="s">
        <v>632</v>
      </c>
      <c r="S214" s="376">
        <v>25</v>
      </c>
      <c r="T214" s="678">
        <v>46113</v>
      </c>
      <c r="U214" s="678">
        <v>46142</v>
      </c>
      <c r="V214" s="373">
        <v>1</v>
      </c>
      <c r="W214" s="374">
        <v>55776.805821524307</v>
      </c>
      <c r="X214" s="17" cm="1">
        <f t="array" ref="X214">+IF($W$1="Pesos CLP",W214,W214/TC)*MB_24A25</f>
        <v>63.595127293398484</v>
      </c>
      <c r="Y214" s="18">
        <f t="shared" si="166"/>
        <v>1589.878182334962</v>
      </c>
      <c r="Z214">
        <v>91243530</v>
      </c>
      <c r="AA214" s="19">
        <f>IF(OR($I214="REAL",$I214="INCURRIDO"),SUMIF(S!$O:$O,$I214&amp;$O214&amp;$Q214&amp;UPPER(TEXT(AA$4,"MMMMYYYY"))&amp;$Z214,IF($W$1="Pesos CLP",S!$AD:$AD,S!$AO:$AO)),0)</f>
        <v>0</v>
      </c>
      <c r="AB214" s="19">
        <f>IF(OR($I214="REAL",$I214="INCURRIDO"),SUMIF(S!$O:$O,$I214&amp;$O214&amp;$Q214&amp;UPPER(TEXT(AB$4,"MMMMYYYY"))&amp;$Z214,IF($W$1="Pesos CLP",S!$AD:$AD,S!$AO:$AO)),0)</f>
        <v>0</v>
      </c>
      <c r="AC214" s="19">
        <f>IF(OR($I214="REAL",$I214="INCURRIDO"),SUMIF(S!$O:$O,$I214&amp;$O214&amp;$Q214&amp;UPPER(TEXT(AC$4,"MMMMYYYY"))&amp;$Z214,IF($W$1="Pesos CLP",S!$AD:$AD,S!$AO:$AO)),0)</f>
        <v>0</v>
      </c>
      <c r="AD214" s="19">
        <f>IF(OR($I214="REAL",$I214="INCURRIDO"),SUMIF(S!$O:$O,$I214&amp;$O214&amp;$Q214&amp;UPPER(TEXT(AD$4,"MMMMYYYY"))&amp;$Z214,IF($W$1="Pesos CLP",S!$AD:$AD,S!$AO:$AO)),0)</f>
        <v>0</v>
      </c>
      <c r="AE214" s="19">
        <f>IF(OR($I214="REAL",$I214="INCURRIDO"),SUMIF(S!$O:$O,$I214&amp;$O214&amp;$Q214&amp;UPPER(TEXT(AE$4,"MMMMYYYY"))&amp;$Z214,IF($W$1="Pesos CLP",S!$AD:$AD,S!$AO:$AO)),0)</f>
        <v>0</v>
      </c>
      <c r="AF214" s="19">
        <f>IF(OR($I214="REAL",$I214="INCURRIDO"),SUMIF(S!$O:$O,$I214&amp;$O214&amp;$Q214&amp;UPPER(TEXT(AF$4,"MMMMYYYY"))&amp;$Z214,IF($W$1="Pesos CLP",S!$AD:$AD,S!$AO:$AO)),0)</f>
        <v>0</v>
      </c>
      <c r="AG214" s="19">
        <f>IF(OR($I214="REAL",$I214="INCURRIDO"),SUMIF(S!$O:$O,$I214&amp;$O214&amp;$Q214&amp;UPPER(TEXT(AG$4,"MMMMYYYY"))&amp;$Z214,IF($W$1="Pesos CLP",S!$AD:$AD,S!$AO:$AO)),0)</f>
        <v>0</v>
      </c>
      <c r="AH214" s="19">
        <f>IF(OR($I214="REAL",$I214="INCURRIDO"),SUMIF(S!$O:$O,$I214&amp;$O214&amp;$Q214&amp;UPPER(TEXT(AH$4,"MMMMYYYY"))&amp;$Z214,IF($W$1="Pesos CLP",S!$AD:$AD,S!$AO:$AO)),0)</f>
        <v>0</v>
      </c>
      <c r="AI214" s="19">
        <f>IF(OR($I214="REAL",$I214="INCURRIDO"),SUMIF(S!$O:$O,$I214&amp;$O214&amp;$Q214&amp;UPPER(TEXT(AI$4,"MMMMYYYY"))&amp;$Z214,IF($W$1="Pesos CLP",S!$AD:$AD,S!$AO:$AO)),0)</f>
        <v>0</v>
      </c>
      <c r="AJ214" s="19">
        <f>IF(OR($I214="REAL",$I214="INCURRIDO"),SUMIF(S!$O:$O,$I214&amp;$O214&amp;$Q214&amp;UPPER(TEXT(AJ$4,"MMMMYYYY"))&amp;$Z214,IF($W$1="Pesos CLP",S!$AD:$AD,S!$AO:$AO)),0)</f>
        <v>0</v>
      </c>
      <c r="AK214" s="19">
        <f>IF(OR($I214="REAL",$I214="INCURRIDO"),SUMIF(S!$O:$O,$I214&amp;$O214&amp;$Q214&amp;UPPER(TEXT(AK$4,"MMMMYYYY"))&amp;$Z214,IF($W$1="Pesos CLP",S!$AD:$AD,S!$AO:$AO)),0)</f>
        <v>0</v>
      </c>
      <c r="AL214" s="19">
        <f>IF(OR($I214="REAL",$I214="INCURRIDO"),SUMIF(S!$O:$O,$I214&amp;$O214&amp;$Q214&amp;UPPER(TEXT(AL$4,"MMMMYYYY"))&amp;$Z214,IF($W$1="Pesos CLP",S!$AD:$AD,S!$AO:$AO)),0)</f>
        <v>0</v>
      </c>
      <c r="AM214" s="19">
        <f>IF(OR($I214="REAL",$I214="INCURRIDO"),SUMIF(S!$O:$O,$I214&amp;$O214&amp;$Q214&amp;UPPER(TEXT(AM$4,"MMMMYYYY"))&amp;$Z214,IF($W$1="Pesos CLP",S!$AD:$AD,S!$AO:$AO)),0)</f>
        <v>0</v>
      </c>
      <c r="AN214" s="19">
        <f>IF(OR($I214="REAL",$I214="INCURRIDO"),SUMIF(S!$O:$O,$I214&amp;$O214&amp;$Q214&amp;UPPER(TEXT(AN$4,"MMMMYYYY"))&amp;$Z214,IF($W$1="Pesos CLP",S!$AD:$AD,S!$AO:$AO)),0)</f>
        <v>0</v>
      </c>
      <c r="AO214" s="19">
        <f>IF(OR($I214="REAL",$I214="INCURRIDO"),SUMIF(S!$O:$O,$I214&amp;$O214&amp;$Q214&amp;UPPER(TEXT(AO$4,"MMMMYYYY"))&amp;$Z214,IF($W$1="Pesos CLP",S!$AD:$AD,S!$AO:$AO)),0)</f>
        <v>0</v>
      </c>
      <c r="AP214" s="19">
        <f>IF(OR($I214="REAL",$I214="INCURRIDO"),SUMIF(S!$O:$O,$I214&amp;$O214&amp;$Q214&amp;UPPER(TEXT(AP$4,"MMMMYYYY"))&amp;$Z214,IF($W$1="Pesos CLP",S!$AD:$AD,S!$AO:$AO)),0)</f>
        <v>0</v>
      </c>
      <c r="AQ214" s="19">
        <f>IF(OR($I214="REAL",$I214="INCURRIDO"),SUMIF(S!$O:$O,$I214&amp;$O214&amp;$Q214&amp;UPPER(TEXT(AQ$4,"MMMMYYYY"))&amp;$Z214,IF($W$1="Pesos CLP",S!$AD:$AD,S!$AO:$AO)),0)</f>
        <v>0</v>
      </c>
      <c r="AR214" s="19">
        <f>IF(OR($I214="REAL",$I214="INCURRIDO"),SUMIF(S!$O:$O,$I214&amp;$O214&amp;$Q214&amp;UPPER(TEXT(AR$4,"MMMMYYYY"))&amp;$Z214,IF($W$1="Pesos CLP",S!$AD:$AD,S!$AO:$AO)),0)</f>
        <v>0</v>
      </c>
      <c r="AS214" s="19">
        <f>IF(OR($I214="REAL",$I214="INCURRIDO"),SUMIF(S!$O:$O,$I214&amp;$O214&amp;$Q214&amp;UPPER(TEXT(AS$4,"MMMMYYYY"))&amp;$Z214,IF($W$1="Pesos CLP",S!$AD:$AD,S!$AO:$AO)),0)</f>
        <v>0</v>
      </c>
      <c r="AT214" s="19">
        <f>IF(OR($I214="REAL",$I214="INCURRIDO"),SUMIF(S!$O:$O,$I214&amp;$O214&amp;$Q214&amp;UPPER(TEXT(AT$4,"MMMMYYYY"))&amp;$Z214,IF($W$1="Pesos CLP",S!$AD:$AD,S!$AO:$AO)),0)</f>
        <v>0</v>
      </c>
      <c r="AU214" s="19">
        <f>IF(OR($I214="REAL",$I214="INCURRIDO"),SUMIF(S!$O:$O,$I214&amp;$O214&amp;$Q214&amp;UPPER(TEXT(AU$4,"MMMMYYYY"))&amp;$Z214,IF($W$1="Pesos CLP",S!$AD:$AD,S!$AO:$AO)),0)</f>
        <v>0</v>
      </c>
      <c r="AV214" s="19">
        <f>IF(OR($I214="REAL",$I214="INCURRIDO"),SUMIF(S!$O:$O,$I214&amp;$O214&amp;$Q214&amp;UPPER(TEXT(AV$4,"MMMMYYYY"))&amp;$Z214,IF($W$1="Pesos CLP",S!$AD:$AD,S!$AO:$AO)),0)</f>
        <v>0</v>
      </c>
      <c r="AW214" s="19">
        <f>IF(OR($I214="REAL",$I214="INCURRIDO"),SUMIF(S!$O:$O,$I214&amp;$O214&amp;$Q214&amp;UPPER(TEXT(AW$4,"MMMMYYYY"))&amp;$Z214,IF($W$1="Pesos CLP",S!$AD:$AD,S!$AO:$AO)),0)</f>
        <v>0</v>
      </c>
      <c r="AX214" s="19">
        <f>IF(OR($I214="REAL",$I214="INCURRIDO"),SUMIF(S!$O:$O,$I214&amp;$O214&amp;$Q214&amp;UPPER(TEXT(AX$4,"MMMMYYYY"))&amp;$Z214,IF($W$1="Pesos CLP",S!$AD:$AD,S!$AO:$AO)),0)</f>
        <v>0</v>
      </c>
      <c r="AY214" s="19">
        <f>IF(OR($I214="REAL",$I214="INCURRIDO"),SUMIF(S!$O:$O,$I214&amp;$O214&amp;$Q214&amp;UPPER(TEXT(AY$4,"MMMMYYYY"))&amp;$Z214,IF($W$1="Pesos CLP",S!$AD:$AD,S!$AO:$AO)),0)</f>
        <v>0</v>
      </c>
      <c r="AZ214" s="19">
        <f>IF(OR($I214="REAL",$I214="INCURRIDO"),SUMIF(S!$O:$O,$I214&amp;$O214&amp;$Q214&amp;UPPER(TEXT(AZ$4,"MMMMYYYY"))&amp;$Z214,IF($W$1="Pesos CLP",S!$AD:$AD,S!$AO:$AO)),0)</f>
        <v>0</v>
      </c>
      <c r="BA214" s="19">
        <f>IF(OR($I214="REAL",$I214="INCURRIDO"),SUMIF(S!$O:$O,$I214&amp;$O214&amp;$Q214&amp;UPPER(TEXT(BA$4,"MMMMYYYY"))&amp;$Z214,IF($W$1="Pesos CLP",S!$AD:$AD,S!$AO:$AO)),0)</f>
        <v>0</v>
      </c>
      <c r="BB214" s="19">
        <f>IF(OR($I214="REAL",$I214="INCURRIDO"),SUMIF(S!$O:$O,$I214&amp;$O214&amp;$Q214&amp;UPPER(TEXT(BB$4,"MMMMYYYY"))&amp;$Z214,IF($W$1="Pesos CLP",S!$AD:$AD,S!$AO:$AO)),0)</f>
        <v>0</v>
      </c>
      <c r="BC214" s="19">
        <f>IF(OR($I214="REAL",$I214="INCURRIDO"),SUMIF(S!$O:$O,$I214&amp;$O214&amp;$Q214&amp;UPPER(TEXT(BC$4,"MMMMYYYY"))&amp;$Z214,IF($W$1="Pesos CLP",S!$AD:$AD,S!$AO:$AO)),0)</f>
        <v>0</v>
      </c>
      <c r="BD214" s="19">
        <f>IF(OR($I214="REAL",$I214="INCURRIDO"),SUMIF(S!$O:$O,$I214&amp;$O214&amp;$Q214&amp;UPPER(TEXT(BD$4,"MMMMYYYY"))&amp;$Z214,IF($W$1="Pesos CLP",S!$AD:$AD,S!$AO:$AO)),0)</f>
        <v>0</v>
      </c>
      <c r="BE214" s="19">
        <f>IF(OR($I214="REAL",$I214="INCURRIDO"),SUMIF(S!$O:$O,$I214&amp;$O214&amp;$Q214&amp;UPPER(TEXT(BE$4,"MMMMYYYY"))&amp;$Z214,IF($W$1="Pesos CLP",S!$AD:$AD,S!$AO:$AO)),0)</f>
        <v>0</v>
      </c>
      <c r="BF214" s="19">
        <f>IF(OR($I214="REAL",$I214="INCURRIDO"),SUMIF(S!$O:$O,$I214&amp;$O214&amp;$Q214&amp;UPPER(TEXT(BF$4,"MMMMYYYY"))&amp;$Z214,IF($W$1="Pesos CLP",S!$AD:$AD,S!$AO:$AO)),0)</f>
        <v>0</v>
      </c>
      <c r="BG214" s="19">
        <f>IF(OR($I214="REAL",$I214="INCURRIDO"),SUMIF(S!$O:$O,$I214&amp;$O214&amp;$Q214&amp;UPPER(TEXT(BG$4,"MMMMYYYY"))&amp;$Z214,IF($W$1="Pesos CLP",S!$AD:$AD,S!$AO:$AO)),0)</f>
        <v>0</v>
      </c>
      <c r="BH214" s="19">
        <f>IF(OR($I214="REAL",$I214="INCURRIDO"),SUMIF(S!$O:$O,$I214&amp;$O214&amp;$Q214&amp;UPPER(TEXT(BH$4,"MMMMYYYY"))&amp;$Z214,IF($W$1="Pesos CLP",S!$AD:$AD,S!$AO:$AO)),0)</f>
        <v>0</v>
      </c>
      <c r="BI214" s="19">
        <f>IF(OR($I214="REAL",$I214="INCURRIDO"),SUMIF(S!$O:$O,$I214&amp;$O214&amp;$Q214&amp;UPPER(TEXT(BI$4,"MMMMYYYY"))&amp;$Z214,IF($W$1="Pesos CLP",S!$AD:$AD,S!$AO:$AO)),0)</f>
        <v>0</v>
      </c>
      <c r="BJ214" s="19">
        <f>IF(OR($I214="REAL",$I214="INCURRIDO"),SUMIF(S!$O:$O,$I214&amp;$O214&amp;$Q214&amp;UPPER(TEXT(BJ$4,"MMMMYYYY"))&amp;$Z214,IF($W$1="Pesos CLP",S!$AD:$AD,S!$AO:$AO)),0)</f>
        <v>0</v>
      </c>
      <c r="BK214" s="19">
        <f>IF(OR($I214="REAL",$I214="INCURRIDO"),SUMIF(S!$O:$O,$I214&amp;$O214&amp;$Q214&amp;UPPER(TEXT(BK$4,"MMMMYYYY"))&amp;$Z214,IF($W$1="Pesos CLP",S!$AD:$AD,S!$AO:$AO)),0)</f>
        <v>0</v>
      </c>
      <c r="BL214" s="19">
        <f>IF(OR($I214="REAL",$I214="INCURRIDO"),SUMIF(S!$O:$O,$I214&amp;$O214&amp;$Q214&amp;UPPER(TEXT(BL$4,"MMMMYYYY"))&amp;$Z214,IF($W$1="Pesos CLP",S!$AD:$AD,S!$AO:$AO)),0)</f>
        <v>0</v>
      </c>
      <c r="BM214" s="19">
        <f>IF(OR($I214="REAL",$I214="INCURRIDO"),SUMIF(S!$O:$O,$I214&amp;$O214&amp;$Q214&amp;UPPER(TEXT(BM$4,"MMMMYYYY"))&amp;$Z214,IF($W$1="Pesos CLP",S!$AD:$AD,S!$AO:$AO)),0)</f>
        <v>0</v>
      </c>
      <c r="BN214" s="19">
        <f>IF(OR($I214="REAL",$I214="INCURRIDO"),SUMIF(S!$O:$O,$I214&amp;$O214&amp;$Q214&amp;UPPER(TEXT(BN$4,"MMMMYYYY"))&amp;$Z214,IF($W$1="Pesos CLP",S!$AD:$AD,S!$AO:$AO)),0)</f>
        <v>0</v>
      </c>
      <c r="BO214" s="19">
        <f>IF(OR($I214="REAL",$I214="INCURRIDO"),SUMIF(S!$O:$O,$I214&amp;$O214&amp;$Q214&amp;UPPER(TEXT(BO$4,"MMMMYYYY"))&amp;$Z214,IF($W$1="Pesos CLP",S!$AD:$AD,S!$AO:$AO)),0)</f>
        <v>0</v>
      </c>
      <c r="BP214" s="19">
        <f>IF(OR($I214="REAL",$I214="INCURRIDO"),SUMIF(S!$O:$O,$I214&amp;$O214&amp;$Q214&amp;UPPER(TEXT(BP$4,"MMMMYYYY"))&amp;$Z214,IF($W$1="Pesos CLP",S!$AD:$AD,S!$AO:$AO)),0)</f>
        <v>0</v>
      </c>
      <c r="BQ214" s="19">
        <f>IF(OR($I214="REAL",$I214="INCURRIDO"),SUMIF(S!$O:$O,$I214&amp;$O214&amp;$Q214&amp;UPPER(TEXT(BQ$4,"MMMMYYYY"))&amp;$Z214,IF($W$1="Pesos CLP",S!$AD:$AD,S!$AO:$AO)),0)</f>
        <v>0</v>
      </c>
      <c r="BR214" s="19">
        <f>IF(OR($I214="REAL",$I214="INCURRIDO"),SUMIF(S!$O:$O,$I214&amp;$O214&amp;$Q214&amp;UPPER(TEXT(BR$4,"MMMMYYYY"))&amp;$Z214,IF($W$1="Pesos CLP",S!$AD:$AD,S!$AO:$AO)),0)</f>
        <v>0</v>
      </c>
      <c r="BS214" s="19">
        <f>IF(OR($I214="REAL",$I214="INCURRIDO"),SUMIF(S!$O:$O,$I214&amp;$O214&amp;$Q214&amp;UPPER(TEXT(BS$4,"MMMMYYYY"))&amp;$Z214,IF($W$1="Pesos CLP",S!$AD:$AD,S!$AO:$AO)),0)</f>
        <v>0</v>
      </c>
      <c r="BT214" s="19">
        <f>IF(OR($I214="REAL",$I214="INCURRIDO"),SUMIF(S!$O:$O,$I214&amp;$O214&amp;$Q214&amp;UPPER(TEXT(BT$4,"MMMMYYYY"))&amp;$Z214,IF($W$1="Pesos CLP",S!$AD:$AD,S!$AO:$AO)),0)</f>
        <v>0</v>
      </c>
      <c r="BU214" s="19">
        <f>IF(OR($I214="REAL",$I214="INCURRIDO"),SUMIF(S!$O:$O,$I214&amp;$O214&amp;$Q214&amp;UPPER(TEXT(BU$4,"MMMMYYYY"))&amp;$Z214,IF($W$1="Pesos CLP",S!$AD:$AD,S!$AO:$AO)),0)</f>
        <v>0</v>
      </c>
      <c r="BV214" s="19">
        <f>IF(OR($I214="REAL",$I214="INCURRIDO"),SUMIF(S!$O:$O,$I214&amp;$O214&amp;$Q214&amp;UPPER(TEXT(BV$4,"MMMMYYYY"))&amp;$Z214,IF($W$1="Pesos CLP",S!$AD:$AD,S!$AO:$AO)),0)</f>
        <v>0</v>
      </c>
      <c r="BW214" s="19">
        <f>IF(OR($I214="REAL",$I214="INCURRIDO"),SUMIF(S!$O:$O,$I214&amp;$O214&amp;$Q214&amp;UPPER(TEXT(BW$4,"MMMMYYYY"))&amp;$Z214,IF($W$1="Pesos CLP",S!$AD:$AD,S!$AO:$AO)),0)</f>
        <v>0</v>
      </c>
      <c r="BX214" s="19">
        <f>IF(OR($I214="REAL",$I214="INCURRIDO"),SUMIF(S!$O:$O,$I214&amp;$O214&amp;$Q214&amp;UPPER(TEXT(BX$4,"MMMMYYYY"))&amp;$Z214,IF($W$1="Pesos CLP",S!$AD:$AD,S!$AO:$AO)),0)</f>
        <v>0</v>
      </c>
      <c r="BY214" s="19">
        <f>IF(OR($I214="REAL",$I214="INCURRIDO"),SUMIF(S!$O:$O,$I214&amp;$O214&amp;$Q214&amp;UPPER(TEXT(BY$4,"MMMMYYYY"))&amp;$Z214,IF($W$1="Pesos CLP",S!$AD:$AD,S!$AO:$AO)),0)</f>
        <v>0</v>
      </c>
      <c r="BZ214" s="19">
        <f>IF(OR($I214="REAL",$I214="INCURRIDO"),SUMIF(S!$O:$O,$I214&amp;$O214&amp;$Q214&amp;UPPER(TEXT(BZ$4,"MMMMYYYY"))&amp;$Z214,IF($W$1="Pesos CLP",S!$AD:$AD,S!$AO:$AO)),0)</f>
        <v>0</v>
      </c>
      <c r="CA214" s="19">
        <f>IF(OR($I214="REAL",$I214="INCURRIDO"),SUMIF(S!$O:$O,$I214&amp;$O214&amp;$Q214&amp;UPPER(TEXT(CA$4,"MMMMYYYY"))&amp;$Z214,IF($W$1="Pesos CLP",S!$AD:$AD,S!$AO:$AO)),0)</f>
        <v>0</v>
      </c>
      <c r="CB214" s="19">
        <f>IF(OR($I214="REAL",$I214="INCURRIDO"),SUMIF(S!$O:$O,$I214&amp;$O214&amp;$Q214&amp;UPPER(TEXT(CB$4,"MMMMYYYY"))&amp;$Z214,IF($W$1="Pesos CLP",S!$AD:$AD,S!$AO:$AO)),0)</f>
        <v>0</v>
      </c>
      <c r="CC214" s="19">
        <f>IF(OR($I214="REAL",$I214="INCURRIDO"),SUMIF(S!$O:$O,$I214&amp;$O214&amp;$Q214&amp;UPPER(TEXT(CC$4,"MMMMYYYY"))&amp;$Z214,IF($W$1="Pesos CLP",S!$AD:$AD,S!$AO:$AO)),0)</f>
        <v>0</v>
      </c>
      <c r="CD214" s="19">
        <f>IF(OR($I214="REAL",$I214="INCURRIDO"),SUMIF(S!$O:$O,$I214&amp;$O214&amp;$Q214&amp;UPPER(TEXT(CD$4,"MMMMYYYY"))&amp;$Z214,IF($W$1="Pesos CLP",S!$AD:$AD,S!$AO:$AO)),0)</f>
        <v>0</v>
      </c>
      <c r="CE214" s="19">
        <f>IF(OR($I214="REAL",$I214="INCURRIDO"),SUMIF(S!$O:$O,$I214&amp;$O214&amp;$Q214&amp;UPPER(TEXT(CE$4,"MMMMYYYY"))&amp;$Z214,IF($W$1="Pesos CLP",S!$AD:$AD,S!$AO:$AO)),0)</f>
        <v>0</v>
      </c>
      <c r="CF214" s="19">
        <f>IF(OR($I214="REAL",$I214="INCURRIDO"),SUMIF(S!$O:$O,$I214&amp;$O214&amp;$Q214&amp;UPPER(TEXT(CF$4,"MMMMYYYY"))&amp;$Z214,IF($W$1="Pesos CLP",S!$AD:$AD,S!$AO:$AO)),0)</f>
        <v>0</v>
      </c>
      <c r="CG214" s="19">
        <f>IF(OR($I214="REAL",$I214="INCURRIDO"),SUMIF(S!$O:$O,$I214&amp;$O214&amp;$Q214&amp;UPPER(TEXT(CG$4,"MMMMYYYY"))&amp;$Z214,IF($W$1="Pesos CLP",S!$AD:$AD,S!$AO:$AO)),0)</f>
        <v>0</v>
      </c>
      <c r="CH214" s="19">
        <f>IF(OR($I214="REAL",$I214="INCURRIDO"),SUMIF(S!$O:$O,$I214&amp;$O214&amp;$Q214&amp;UPPER(TEXT(CH$4,"MMMMYYYY"))&amp;$Z214,IF($W$1="Pesos CLP",S!$AD:$AD,S!$AO:$AO)),0)</f>
        <v>0</v>
      </c>
      <c r="CI214" s="19">
        <f>IF(OR($I214="REAL",$I214="INCURRIDO"),SUMIF(S!$O:$O,$I214&amp;$O214&amp;$Q214&amp;UPPER(TEXT(CI$4,"MMMMYYYY"))&amp;$Z214,IF($W$1="Pesos CLP",S!$AD:$AD,S!$AO:$AO)),0)</f>
        <v>0</v>
      </c>
      <c r="CJ214" s="19">
        <f>IF(OR($I214="REAL",$I214="INCURRIDO"),SUMIF(S!$O:$O,$I214&amp;$O214&amp;$Q214&amp;UPPER(TEXT(CJ$4,"MMMMYYYY"))&amp;$Z214,IF($W$1="Pesos CLP",S!$AD:$AD,S!$AO:$AO)),0)</f>
        <v>0</v>
      </c>
      <c r="CK214" s="378">
        <f t="shared" si="205"/>
        <v>0</v>
      </c>
      <c r="CL214" s="378">
        <f t="shared" si="205"/>
        <v>0</v>
      </c>
      <c r="CM214" s="378">
        <f t="shared" si="205"/>
        <v>1589.878182334962</v>
      </c>
      <c r="CN214" s="378">
        <f t="shared" si="205"/>
        <v>0</v>
      </c>
      <c r="CO214" s="378">
        <f t="shared" si="205"/>
        <v>0</v>
      </c>
      <c r="CP214" s="378">
        <f t="shared" si="205"/>
        <v>0</v>
      </c>
      <c r="CQ214" s="378">
        <f t="shared" si="205"/>
        <v>0</v>
      </c>
      <c r="CR214" s="378">
        <f t="shared" si="205"/>
        <v>0</v>
      </c>
      <c r="CS214" s="378">
        <f t="shared" si="206"/>
        <v>0</v>
      </c>
      <c r="CT214" s="378">
        <f t="shared" si="206"/>
        <v>0</v>
      </c>
      <c r="CU214" s="378">
        <f t="shared" si="206"/>
        <v>0</v>
      </c>
      <c r="CV214" s="378">
        <f t="shared" si="206"/>
        <v>0</v>
      </c>
      <c r="CW214" s="378">
        <f t="shared" si="206"/>
        <v>0</v>
      </c>
      <c r="CX214" s="378">
        <f t="shared" si="206"/>
        <v>0</v>
      </c>
      <c r="CY214" s="378">
        <f t="shared" si="206"/>
        <v>0</v>
      </c>
      <c r="CZ214" s="378">
        <f t="shared" si="206"/>
        <v>0</v>
      </c>
      <c r="DA214" s="378">
        <f t="shared" si="206"/>
        <v>0</v>
      </c>
      <c r="DB214" s="378">
        <f t="shared" si="206"/>
        <v>0</v>
      </c>
      <c r="DC214" s="378">
        <f t="shared" si="207"/>
        <v>0</v>
      </c>
      <c r="DD214" s="378">
        <f t="shared" si="207"/>
        <v>0</v>
      </c>
      <c r="DE214" s="378">
        <f t="shared" si="207"/>
        <v>0</v>
      </c>
      <c r="DF214" s="378">
        <f t="shared" si="207"/>
        <v>0</v>
      </c>
      <c r="DG214" s="378">
        <f t="shared" si="207"/>
        <v>0</v>
      </c>
      <c r="DH214" s="378">
        <f t="shared" si="207"/>
        <v>0</v>
      </c>
      <c r="DI214" s="378">
        <f t="shared" si="207"/>
        <v>0</v>
      </c>
      <c r="DJ214" s="378">
        <f t="shared" si="207"/>
        <v>0</v>
      </c>
      <c r="DK214" s="378">
        <f t="shared" si="207"/>
        <v>0</v>
      </c>
      <c r="DL214" s="378">
        <f t="shared" si="207"/>
        <v>0</v>
      </c>
      <c r="DM214" s="378">
        <f t="shared" si="208"/>
        <v>0</v>
      </c>
      <c r="DN214" s="378">
        <f t="shared" si="208"/>
        <v>0</v>
      </c>
      <c r="DO214" s="378">
        <f t="shared" si="208"/>
        <v>0</v>
      </c>
      <c r="DP214" s="378">
        <f t="shared" si="208"/>
        <v>0</v>
      </c>
      <c r="DQ214" s="378">
        <f t="shared" si="208"/>
        <v>0</v>
      </c>
      <c r="DR214" s="378">
        <f t="shared" si="208"/>
        <v>0</v>
      </c>
      <c r="DS214" s="378">
        <f t="shared" si="208"/>
        <v>0</v>
      </c>
      <c r="DT214" s="378">
        <f t="shared" si="208"/>
        <v>0</v>
      </c>
      <c r="DU214" s="378">
        <f t="shared" si="189"/>
        <v>0</v>
      </c>
      <c r="DV214" s="378">
        <f t="shared" si="209"/>
        <v>0</v>
      </c>
      <c r="DW214" s="378">
        <f t="shared" si="209"/>
        <v>0</v>
      </c>
      <c r="DX214" s="378">
        <f t="shared" si="191"/>
        <v>0</v>
      </c>
      <c r="DY214" s="378">
        <f t="shared" si="210"/>
        <v>0</v>
      </c>
      <c r="DZ214" s="378">
        <f t="shared" si="210"/>
        <v>0</v>
      </c>
      <c r="EA214" s="378">
        <f t="shared" si="193"/>
        <v>0</v>
      </c>
      <c r="EB214" s="378">
        <f t="shared" si="211"/>
        <v>0</v>
      </c>
      <c r="EC214" s="378">
        <f t="shared" si="211"/>
        <v>0</v>
      </c>
      <c r="ED214" s="378">
        <f t="shared" si="195"/>
        <v>0</v>
      </c>
      <c r="EE214" s="378">
        <f t="shared" si="212"/>
        <v>0</v>
      </c>
      <c r="EF214" s="378">
        <f t="shared" si="212"/>
        <v>0</v>
      </c>
      <c r="EG214" s="378">
        <f t="shared" si="197"/>
        <v>0</v>
      </c>
      <c r="EH214" s="378">
        <f t="shared" si="213"/>
        <v>0</v>
      </c>
      <c r="EI214" s="378">
        <f t="shared" si="213"/>
        <v>0</v>
      </c>
      <c r="EJ214" s="378">
        <f t="shared" si="199"/>
        <v>0</v>
      </c>
      <c r="EK214" s="378">
        <f t="shared" si="214"/>
        <v>0</v>
      </c>
      <c r="EL214" s="378">
        <f t="shared" si="214"/>
        <v>0</v>
      </c>
      <c r="EM214" s="378">
        <f t="shared" si="201"/>
        <v>0</v>
      </c>
      <c r="EN214" s="378">
        <f t="shared" si="215"/>
        <v>0</v>
      </c>
      <c r="EO214" s="378">
        <f t="shared" si="215"/>
        <v>0</v>
      </c>
      <c r="EP214" s="378">
        <f t="shared" si="203"/>
        <v>0</v>
      </c>
      <c r="EQ214" s="378">
        <f t="shared" si="216"/>
        <v>0</v>
      </c>
    </row>
    <row r="215" spans="1:147" x14ac:dyDescent="0.3">
      <c r="A215" s="368"/>
      <c r="B215" s="368"/>
      <c r="C215" s="368"/>
      <c r="D215" s="368">
        <f t="shared" si="182"/>
        <v>1.0658056259248334</v>
      </c>
      <c r="E215" s="368" t="str">
        <f>VLOOKUP(TEXT(Z215,0),'G2'!B:D,3,0)</f>
        <v>ME</v>
      </c>
      <c r="F215" s="816">
        <f t="shared" si="181"/>
        <v>0</v>
      </c>
      <c r="G215" s="755">
        <f t="shared" si="183"/>
        <v>0</v>
      </c>
      <c r="H215" s="756" t="s">
        <v>1190</v>
      </c>
      <c r="I215" s="370" t="s">
        <v>93</v>
      </c>
      <c r="J215" s="370" t="s">
        <v>22</v>
      </c>
      <c r="K215" s="368">
        <v>510615</v>
      </c>
      <c r="L215" s="368" t="s">
        <v>619</v>
      </c>
      <c r="M215" s="369"/>
      <c r="N215" s="370" t="s">
        <v>997</v>
      </c>
      <c r="O215" s="370" t="s">
        <v>275</v>
      </c>
      <c r="P215" s="643" t="s">
        <v>1166</v>
      </c>
      <c r="Q215" s="370" t="s">
        <v>695</v>
      </c>
      <c r="R215" s="370" t="s">
        <v>632</v>
      </c>
      <c r="S215" s="376">
        <v>25</v>
      </c>
      <c r="T215" s="678">
        <v>46447</v>
      </c>
      <c r="U215" s="678">
        <v>46471</v>
      </c>
      <c r="V215" s="373">
        <v>1</v>
      </c>
      <c r="W215" s="374">
        <v>55776.805821524307</v>
      </c>
      <c r="X215" s="17" cm="1">
        <f t="array" ref="X215">+IF($W$1="Pesos CLP",W215,W215/TC)*MB_24A25</f>
        <v>63.595127293398484</v>
      </c>
      <c r="Y215" s="18">
        <f t="shared" si="166"/>
        <v>1589.878182334962</v>
      </c>
      <c r="Z215">
        <v>91243530</v>
      </c>
      <c r="AA215" s="19">
        <f>IF(OR($I215="REAL",$I215="INCURRIDO"),SUMIF(S!$O:$O,$I215&amp;$O215&amp;$Q215&amp;UPPER(TEXT(AA$4,"MMMMYYYY"))&amp;$Z215,IF($W$1="Pesos CLP",S!$AD:$AD,S!$AO:$AO)),0)</f>
        <v>0</v>
      </c>
      <c r="AB215" s="19">
        <f>IF(OR($I215="REAL",$I215="INCURRIDO"),SUMIF(S!$O:$O,$I215&amp;$O215&amp;$Q215&amp;UPPER(TEXT(AB$4,"MMMMYYYY"))&amp;$Z215,IF($W$1="Pesos CLP",S!$AD:$AD,S!$AO:$AO)),0)</f>
        <v>0</v>
      </c>
      <c r="AC215" s="19">
        <f>IF(OR($I215="REAL",$I215="INCURRIDO"),SUMIF(S!$O:$O,$I215&amp;$O215&amp;$Q215&amp;UPPER(TEXT(AC$4,"MMMMYYYY"))&amp;$Z215,IF($W$1="Pesos CLP",S!$AD:$AD,S!$AO:$AO)),0)</f>
        <v>0</v>
      </c>
      <c r="AD215" s="19">
        <f>IF(OR($I215="REAL",$I215="INCURRIDO"),SUMIF(S!$O:$O,$I215&amp;$O215&amp;$Q215&amp;UPPER(TEXT(AD$4,"MMMMYYYY"))&amp;$Z215,IF($W$1="Pesos CLP",S!$AD:$AD,S!$AO:$AO)),0)</f>
        <v>0</v>
      </c>
      <c r="AE215" s="19">
        <f>IF(OR($I215="REAL",$I215="INCURRIDO"),SUMIF(S!$O:$O,$I215&amp;$O215&amp;$Q215&amp;UPPER(TEXT(AE$4,"MMMMYYYY"))&amp;$Z215,IF($W$1="Pesos CLP",S!$AD:$AD,S!$AO:$AO)),0)</f>
        <v>0</v>
      </c>
      <c r="AF215" s="19">
        <f>IF(OR($I215="REAL",$I215="INCURRIDO"),SUMIF(S!$O:$O,$I215&amp;$O215&amp;$Q215&amp;UPPER(TEXT(AF$4,"MMMMYYYY"))&amp;$Z215,IF($W$1="Pesos CLP",S!$AD:$AD,S!$AO:$AO)),0)</f>
        <v>0</v>
      </c>
      <c r="AG215" s="19">
        <f>IF(OR($I215="REAL",$I215="INCURRIDO"),SUMIF(S!$O:$O,$I215&amp;$O215&amp;$Q215&amp;UPPER(TEXT(AG$4,"MMMMYYYY"))&amp;$Z215,IF($W$1="Pesos CLP",S!$AD:$AD,S!$AO:$AO)),0)</f>
        <v>0</v>
      </c>
      <c r="AH215" s="19">
        <f>IF(OR($I215="REAL",$I215="INCURRIDO"),SUMIF(S!$O:$O,$I215&amp;$O215&amp;$Q215&amp;UPPER(TEXT(AH$4,"MMMMYYYY"))&amp;$Z215,IF($W$1="Pesos CLP",S!$AD:$AD,S!$AO:$AO)),0)</f>
        <v>0</v>
      </c>
      <c r="AI215" s="19">
        <f>IF(OR($I215="REAL",$I215="INCURRIDO"),SUMIF(S!$O:$O,$I215&amp;$O215&amp;$Q215&amp;UPPER(TEXT(AI$4,"MMMMYYYY"))&amp;$Z215,IF($W$1="Pesos CLP",S!$AD:$AD,S!$AO:$AO)),0)</f>
        <v>0</v>
      </c>
      <c r="AJ215" s="19">
        <f>IF(OR($I215="REAL",$I215="INCURRIDO"),SUMIF(S!$O:$O,$I215&amp;$O215&amp;$Q215&amp;UPPER(TEXT(AJ$4,"MMMMYYYY"))&amp;$Z215,IF($W$1="Pesos CLP",S!$AD:$AD,S!$AO:$AO)),0)</f>
        <v>0</v>
      </c>
      <c r="AK215" s="19">
        <f>IF(OR($I215="REAL",$I215="INCURRIDO"),SUMIF(S!$O:$O,$I215&amp;$O215&amp;$Q215&amp;UPPER(TEXT(AK$4,"MMMMYYYY"))&amp;$Z215,IF($W$1="Pesos CLP",S!$AD:$AD,S!$AO:$AO)),0)</f>
        <v>0</v>
      </c>
      <c r="AL215" s="19">
        <f>IF(OR($I215="REAL",$I215="INCURRIDO"),SUMIF(S!$O:$O,$I215&amp;$O215&amp;$Q215&amp;UPPER(TEXT(AL$4,"MMMMYYYY"))&amp;$Z215,IF($W$1="Pesos CLP",S!$AD:$AD,S!$AO:$AO)),0)</f>
        <v>0</v>
      </c>
      <c r="AM215" s="19">
        <f>IF(OR($I215="REAL",$I215="INCURRIDO"),SUMIF(S!$O:$O,$I215&amp;$O215&amp;$Q215&amp;UPPER(TEXT(AM$4,"MMMMYYYY"))&amp;$Z215,IF($W$1="Pesos CLP",S!$AD:$AD,S!$AO:$AO)),0)</f>
        <v>0</v>
      </c>
      <c r="AN215" s="19">
        <f>IF(OR($I215="REAL",$I215="INCURRIDO"),SUMIF(S!$O:$O,$I215&amp;$O215&amp;$Q215&amp;UPPER(TEXT(AN$4,"MMMMYYYY"))&amp;$Z215,IF($W$1="Pesos CLP",S!$AD:$AD,S!$AO:$AO)),0)</f>
        <v>0</v>
      </c>
      <c r="AO215" s="19">
        <f>IF(OR($I215="REAL",$I215="INCURRIDO"),SUMIF(S!$O:$O,$I215&amp;$O215&amp;$Q215&amp;UPPER(TEXT(AO$4,"MMMMYYYY"))&amp;$Z215,IF($W$1="Pesos CLP",S!$AD:$AD,S!$AO:$AO)),0)</f>
        <v>0</v>
      </c>
      <c r="AP215" s="19">
        <f>IF(OR($I215="REAL",$I215="INCURRIDO"),SUMIF(S!$O:$O,$I215&amp;$O215&amp;$Q215&amp;UPPER(TEXT(AP$4,"MMMMYYYY"))&amp;$Z215,IF($W$1="Pesos CLP",S!$AD:$AD,S!$AO:$AO)),0)</f>
        <v>0</v>
      </c>
      <c r="AQ215" s="19">
        <f>IF(OR($I215="REAL",$I215="INCURRIDO"),SUMIF(S!$O:$O,$I215&amp;$O215&amp;$Q215&amp;UPPER(TEXT(AQ$4,"MMMMYYYY"))&amp;$Z215,IF($W$1="Pesos CLP",S!$AD:$AD,S!$AO:$AO)),0)</f>
        <v>0</v>
      </c>
      <c r="AR215" s="19">
        <f>IF(OR($I215="REAL",$I215="INCURRIDO"),SUMIF(S!$O:$O,$I215&amp;$O215&amp;$Q215&amp;UPPER(TEXT(AR$4,"MMMMYYYY"))&amp;$Z215,IF($W$1="Pesos CLP",S!$AD:$AD,S!$AO:$AO)),0)</f>
        <v>0</v>
      </c>
      <c r="AS215" s="19">
        <f>IF(OR($I215="REAL",$I215="INCURRIDO"),SUMIF(S!$O:$O,$I215&amp;$O215&amp;$Q215&amp;UPPER(TEXT(AS$4,"MMMMYYYY"))&amp;$Z215,IF($W$1="Pesos CLP",S!$AD:$AD,S!$AO:$AO)),0)</f>
        <v>0</v>
      </c>
      <c r="AT215" s="19">
        <f>IF(OR($I215="REAL",$I215="INCURRIDO"),SUMIF(S!$O:$O,$I215&amp;$O215&amp;$Q215&amp;UPPER(TEXT(AT$4,"MMMMYYYY"))&amp;$Z215,IF($W$1="Pesos CLP",S!$AD:$AD,S!$AO:$AO)),0)</f>
        <v>0</v>
      </c>
      <c r="AU215" s="19">
        <f>IF(OR($I215="REAL",$I215="INCURRIDO"),SUMIF(S!$O:$O,$I215&amp;$O215&amp;$Q215&amp;UPPER(TEXT(AU$4,"MMMMYYYY"))&amp;$Z215,IF($W$1="Pesos CLP",S!$AD:$AD,S!$AO:$AO)),0)</f>
        <v>0</v>
      </c>
      <c r="AV215" s="19">
        <f>IF(OR($I215="REAL",$I215="INCURRIDO"),SUMIF(S!$O:$O,$I215&amp;$O215&amp;$Q215&amp;UPPER(TEXT(AV$4,"MMMMYYYY"))&amp;$Z215,IF($W$1="Pesos CLP",S!$AD:$AD,S!$AO:$AO)),0)</f>
        <v>0</v>
      </c>
      <c r="AW215" s="19">
        <f>IF(OR($I215="REAL",$I215="INCURRIDO"),SUMIF(S!$O:$O,$I215&amp;$O215&amp;$Q215&amp;UPPER(TEXT(AW$4,"MMMMYYYY"))&amp;$Z215,IF($W$1="Pesos CLP",S!$AD:$AD,S!$AO:$AO)),0)</f>
        <v>0</v>
      </c>
      <c r="AX215" s="19">
        <f>IF(OR($I215="REAL",$I215="INCURRIDO"),SUMIF(S!$O:$O,$I215&amp;$O215&amp;$Q215&amp;UPPER(TEXT(AX$4,"MMMMYYYY"))&amp;$Z215,IF($W$1="Pesos CLP",S!$AD:$AD,S!$AO:$AO)),0)</f>
        <v>0</v>
      </c>
      <c r="AY215" s="19">
        <f>IF(OR($I215="REAL",$I215="INCURRIDO"),SUMIF(S!$O:$O,$I215&amp;$O215&amp;$Q215&amp;UPPER(TEXT(AY$4,"MMMMYYYY"))&amp;$Z215,IF($W$1="Pesos CLP",S!$AD:$AD,S!$AO:$AO)),0)</f>
        <v>0</v>
      </c>
      <c r="AZ215" s="19">
        <f>IF(OR($I215="REAL",$I215="INCURRIDO"),SUMIF(S!$O:$O,$I215&amp;$O215&amp;$Q215&amp;UPPER(TEXT(AZ$4,"MMMMYYYY"))&amp;$Z215,IF($W$1="Pesos CLP",S!$AD:$AD,S!$AO:$AO)),0)</f>
        <v>0</v>
      </c>
      <c r="BA215" s="19">
        <f>IF(OR($I215="REAL",$I215="INCURRIDO"),SUMIF(S!$O:$O,$I215&amp;$O215&amp;$Q215&amp;UPPER(TEXT(BA$4,"MMMMYYYY"))&amp;$Z215,IF($W$1="Pesos CLP",S!$AD:$AD,S!$AO:$AO)),0)</f>
        <v>0</v>
      </c>
      <c r="BB215" s="19">
        <f>IF(OR($I215="REAL",$I215="INCURRIDO"),SUMIF(S!$O:$O,$I215&amp;$O215&amp;$Q215&amp;UPPER(TEXT(BB$4,"MMMMYYYY"))&amp;$Z215,IF($W$1="Pesos CLP",S!$AD:$AD,S!$AO:$AO)),0)</f>
        <v>0</v>
      </c>
      <c r="BC215" s="19">
        <f>IF(OR($I215="REAL",$I215="INCURRIDO"),SUMIF(S!$O:$O,$I215&amp;$O215&amp;$Q215&amp;UPPER(TEXT(BC$4,"MMMMYYYY"))&amp;$Z215,IF($W$1="Pesos CLP",S!$AD:$AD,S!$AO:$AO)),0)</f>
        <v>0</v>
      </c>
      <c r="BD215" s="19">
        <f>IF(OR($I215="REAL",$I215="INCURRIDO"),SUMIF(S!$O:$O,$I215&amp;$O215&amp;$Q215&amp;UPPER(TEXT(BD$4,"MMMMYYYY"))&amp;$Z215,IF($W$1="Pesos CLP",S!$AD:$AD,S!$AO:$AO)),0)</f>
        <v>0</v>
      </c>
      <c r="BE215" s="19">
        <f>IF(OR($I215="REAL",$I215="INCURRIDO"),SUMIF(S!$O:$O,$I215&amp;$O215&amp;$Q215&amp;UPPER(TEXT(BE$4,"MMMMYYYY"))&amp;$Z215,IF($W$1="Pesos CLP",S!$AD:$AD,S!$AO:$AO)),0)</f>
        <v>0</v>
      </c>
      <c r="BF215" s="19">
        <f>IF(OR($I215="REAL",$I215="INCURRIDO"),SUMIF(S!$O:$O,$I215&amp;$O215&amp;$Q215&amp;UPPER(TEXT(BF$4,"MMMMYYYY"))&amp;$Z215,IF($W$1="Pesos CLP",S!$AD:$AD,S!$AO:$AO)),0)</f>
        <v>0</v>
      </c>
      <c r="BG215" s="19">
        <f>IF(OR($I215="REAL",$I215="INCURRIDO"),SUMIF(S!$O:$O,$I215&amp;$O215&amp;$Q215&amp;UPPER(TEXT(BG$4,"MMMMYYYY"))&amp;$Z215,IF($W$1="Pesos CLP",S!$AD:$AD,S!$AO:$AO)),0)</f>
        <v>0</v>
      </c>
      <c r="BH215" s="19">
        <f>IF(OR($I215="REAL",$I215="INCURRIDO"),SUMIF(S!$O:$O,$I215&amp;$O215&amp;$Q215&amp;UPPER(TEXT(BH$4,"MMMMYYYY"))&amp;$Z215,IF($W$1="Pesos CLP",S!$AD:$AD,S!$AO:$AO)),0)</f>
        <v>0</v>
      </c>
      <c r="BI215" s="19">
        <f>IF(OR($I215="REAL",$I215="INCURRIDO"),SUMIF(S!$O:$O,$I215&amp;$O215&amp;$Q215&amp;UPPER(TEXT(BI$4,"MMMMYYYY"))&amp;$Z215,IF($W$1="Pesos CLP",S!$AD:$AD,S!$AO:$AO)),0)</f>
        <v>0</v>
      </c>
      <c r="BJ215" s="19">
        <f>IF(OR($I215="REAL",$I215="INCURRIDO"),SUMIF(S!$O:$O,$I215&amp;$O215&amp;$Q215&amp;UPPER(TEXT(BJ$4,"MMMMYYYY"))&amp;$Z215,IF($W$1="Pesos CLP",S!$AD:$AD,S!$AO:$AO)),0)</f>
        <v>0</v>
      </c>
      <c r="BK215" s="19">
        <f>IF(OR($I215="REAL",$I215="INCURRIDO"),SUMIF(S!$O:$O,$I215&amp;$O215&amp;$Q215&amp;UPPER(TEXT(BK$4,"MMMMYYYY"))&amp;$Z215,IF($W$1="Pesos CLP",S!$AD:$AD,S!$AO:$AO)),0)</f>
        <v>0</v>
      </c>
      <c r="BL215" s="19">
        <f>IF(OR($I215="REAL",$I215="INCURRIDO"),SUMIF(S!$O:$O,$I215&amp;$O215&amp;$Q215&amp;UPPER(TEXT(BL$4,"MMMMYYYY"))&amp;$Z215,IF($W$1="Pesos CLP",S!$AD:$AD,S!$AO:$AO)),0)</f>
        <v>0</v>
      </c>
      <c r="BM215" s="19">
        <f>IF(OR($I215="REAL",$I215="INCURRIDO"),SUMIF(S!$O:$O,$I215&amp;$O215&amp;$Q215&amp;UPPER(TEXT(BM$4,"MMMMYYYY"))&amp;$Z215,IF($W$1="Pesos CLP",S!$AD:$AD,S!$AO:$AO)),0)</f>
        <v>0</v>
      </c>
      <c r="BN215" s="19">
        <f>IF(OR($I215="REAL",$I215="INCURRIDO"),SUMIF(S!$O:$O,$I215&amp;$O215&amp;$Q215&amp;UPPER(TEXT(BN$4,"MMMMYYYY"))&amp;$Z215,IF($W$1="Pesos CLP",S!$AD:$AD,S!$AO:$AO)),0)</f>
        <v>0</v>
      </c>
      <c r="BO215" s="19">
        <f>IF(OR($I215="REAL",$I215="INCURRIDO"),SUMIF(S!$O:$O,$I215&amp;$O215&amp;$Q215&amp;UPPER(TEXT(BO$4,"MMMMYYYY"))&amp;$Z215,IF($W$1="Pesos CLP",S!$AD:$AD,S!$AO:$AO)),0)</f>
        <v>0</v>
      </c>
      <c r="BP215" s="19">
        <f>IF(OR($I215="REAL",$I215="INCURRIDO"),SUMIF(S!$O:$O,$I215&amp;$O215&amp;$Q215&amp;UPPER(TEXT(BP$4,"MMMMYYYY"))&amp;$Z215,IF($W$1="Pesos CLP",S!$AD:$AD,S!$AO:$AO)),0)</f>
        <v>0</v>
      </c>
      <c r="BQ215" s="19">
        <f>IF(OR($I215="REAL",$I215="INCURRIDO"),SUMIF(S!$O:$O,$I215&amp;$O215&amp;$Q215&amp;UPPER(TEXT(BQ$4,"MMMMYYYY"))&amp;$Z215,IF($W$1="Pesos CLP",S!$AD:$AD,S!$AO:$AO)),0)</f>
        <v>0</v>
      </c>
      <c r="BR215" s="19">
        <f>IF(OR($I215="REAL",$I215="INCURRIDO"),SUMIF(S!$O:$O,$I215&amp;$O215&amp;$Q215&amp;UPPER(TEXT(BR$4,"MMMMYYYY"))&amp;$Z215,IF($W$1="Pesos CLP",S!$AD:$AD,S!$AO:$AO)),0)</f>
        <v>0</v>
      </c>
      <c r="BS215" s="19">
        <f>IF(OR($I215="REAL",$I215="INCURRIDO"),SUMIF(S!$O:$O,$I215&amp;$O215&amp;$Q215&amp;UPPER(TEXT(BS$4,"MMMMYYYY"))&amp;$Z215,IF($W$1="Pesos CLP",S!$AD:$AD,S!$AO:$AO)),0)</f>
        <v>0</v>
      </c>
      <c r="BT215" s="19">
        <f>IF(OR($I215="REAL",$I215="INCURRIDO"),SUMIF(S!$O:$O,$I215&amp;$O215&amp;$Q215&amp;UPPER(TEXT(BT$4,"MMMMYYYY"))&amp;$Z215,IF($W$1="Pesos CLP",S!$AD:$AD,S!$AO:$AO)),0)</f>
        <v>0</v>
      </c>
      <c r="BU215" s="19">
        <f>IF(OR($I215="REAL",$I215="INCURRIDO"),SUMIF(S!$O:$O,$I215&amp;$O215&amp;$Q215&amp;UPPER(TEXT(BU$4,"MMMMYYYY"))&amp;$Z215,IF($W$1="Pesos CLP",S!$AD:$AD,S!$AO:$AO)),0)</f>
        <v>0</v>
      </c>
      <c r="BV215" s="19">
        <f>IF(OR($I215="REAL",$I215="INCURRIDO"),SUMIF(S!$O:$O,$I215&amp;$O215&amp;$Q215&amp;UPPER(TEXT(BV$4,"MMMMYYYY"))&amp;$Z215,IF($W$1="Pesos CLP",S!$AD:$AD,S!$AO:$AO)),0)</f>
        <v>0</v>
      </c>
      <c r="BW215" s="19">
        <f>IF(OR($I215="REAL",$I215="INCURRIDO"),SUMIF(S!$O:$O,$I215&amp;$O215&amp;$Q215&amp;UPPER(TEXT(BW$4,"MMMMYYYY"))&amp;$Z215,IF($W$1="Pesos CLP",S!$AD:$AD,S!$AO:$AO)),0)</f>
        <v>0</v>
      </c>
      <c r="BX215" s="19">
        <f>IF(OR($I215="REAL",$I215="INCURRIDO"),SUMIF(S!$O:$O,$I215&amp;$O215&amp;$Q215&amp;UPPER(TEXT(BX$4,"MMMMYYYY"))&amp;$Z215,IF($W$1="Pesos CLP",S!$AD:$AD,S!$AO:$AO)),0)</f>
        <v>0</v>
      </c>
      <c r="BY215" s="19">
        <f>IF(OR($I215="REAL",$I215="INCURRIDO"),SUMIF(S!$O:$O,$I215&amp;$O215&amp;$Q215&amp;UPPER(TEXT(BY$4,"MMMMYYYY"))&amp;$Z215,IF($W$1="Pesos CLP",S!$AD:$AD,S!$AO:$AO)),0)</f>
        <v>0</v>
      </c>
      <c r="BZ215" s="19">
        <f>IF(OR($I215="REAL",$I215="INCURRIDO"),SUMIF(S!$O:$O,$I215&amp;$O215&amp;$Q215&amp;UPPER(TEXT(BZ$4,"MMMMYYYY"))&amp;$Z215,IF($W$1="Pesos CLP",S!$AD:$AD,S!$AO:$AO)),0)</f>
        <v>0</v>
      </c>
      <c r="CA215" s="19">
        <f>IF(OR($I215="REAL",$I215="INCURRIDO"),SUMIF(S!$O:$O,$I215&amp;$O215&amp;$Q215&amp;UPPER(TEXT(CA$4,"MMMMYYYY"))&amp;$Z215,IF($W$1="Pesos CLP",S!$AD:$AD,S!$AO:$AO)),0)</f>
        <v>0</v>
      </c>
      <c r="CB215" s="19">
        <f>IF(OR($I215="REAL",$I215="INCURRIDO"),SUMIF(S!$O:$O,$I215&amp;$O215&amp;$Q215&amp;UPPER(TEXT(CB$4,"MMMMYYYY"))&amp;$Z215,IF($W$1="Pesos CLP",S!$AD:$AD,S!$AO:$AO)),0)</f>
        <v>0</v>
      </c>
      <c r="CC215" s="19">
        <f>IF(OR($I215="REAL",$I215="INCURRIDO"),SUMIF(S!$O:$O,$I215&amp;$O215&amp;$Q215&amp;UPPER(TEXT(CC$4,"MMMMYYYY"))&amp;$Z215,IF($W$1="Pesos CLP",S!$AD:$AD,S!$AO:$AO)),0)</f>
        <v>0</v>
      </c>
      <c r="CD215" s="19">
        <f>IF(OR($I215="REAL",$I215="INCURRIDO"),SUMIF(S!$O:$O,$I215&amp;$O215&amp;$Q215&amp;UPPER(TEXT(CD$4,"MMMMYYYY"))&amp;$Z215,IF($W$1="Pesos CLP",S!$AD:$AD,S!$AO:$AO)),0)</f>
        <v>0</v>
      </c>
      <c r="CE215" s="19">
        <f>IF(OR($I215="REAL",$I215="INCURRIDO"),SUMIF(S!$O:$O,$I215&amp;$O215&amp;$Q215&amp;UPPER(TEXT(CE$4,"MMMMYYYY"))&amp;$Z215,IF($W$1="Pesos CLP",S!$AD:$AD,S!$AO:$AO)),0)</f>
        <v>0</v>
      </c>
      <c r="CF215" s="19">
        <f>IF(OR($I215="REAL",$I215="INCURRIDO"),SUMIF(S!$O:$O,$I215&amp;$O215&amp;$Q215&amp;UPPER(TEXT(CF$4,"MMMMYYYY"))&amp;$Z215,IF($W$1="Pesos CLP",S!$AD:$AD,S!$AO:$AO)),0)</f>
        <v>0</v>
      </c>
      <c r="CG215" s="19">
        <f>IF(OR($I215="REAL",$I215="INCURRIDO"),SUMIF(S!$O:$O,$I215&amp;$O215&amp;$Q215&amp;UPPER(TEXT(CG$4,"MMMMYYYY"))&amp;$Z215,IF($W$1="Pesos CLP",S!$AD:$AD,S!$AO:$AO)),0)</f>
        <v>0</v>
      </c>
      <c r="CH215" s="19">
        <f>IF(OR($I215="REAL",$I215="INCURRIDO"),SUMIF(S!$O:$O,$I215&amp;$O215&amp;$Q215&amp;UPPER(TEXT(CH$4,"MMMMYYYY"))&amp;$Z215,IF($W$1="Pesos CLP",S!$AD:$AD,S!$AO:$AO)),0)</f>
        <v>0</v>
      </c>
      <c r="CI215" s="19">
        <f>IF(OR($I215="REAL",$I215="INCURRIDO"),SUMIF(S!$O:$O,$I215&amp;$O215&amp;$Q215&amp;UPPER(TEXT(CI$4,"MMMMYYYY"))&amp;$Z215,IF($W$1="Pesos CLP",S!$AD:$AD,S!$AO:$AO)),0)</f>
        <v>0</v>
      </c>
      <c r="CJ215" s="19">
        <f>IF(OR($I215="REAL",$I215="INCURRIDO"),SUMIF(S!$O:$O,$I215&amp;$O215&amp;$Q215&amp;UPPER(TEXT(CJ$4,"MMMMYYYY"))&amp;$Z215,IF($W$1="Pesos CLP",S!$AD:$AD,S!$AO:$AO)),0)</f>
        <v>0</v>
      </c>
      <c r="CK215" s="378">
        <f t="shared" si="205"/>
        <v>0</v>
      </c>
      <c r="CL215" s="378">
        <f t="shared" si="205"/>
        <v>0</v>
      </c>
      <c r="CM215" s="378">
        <f t="shared" si="205"/>
        <v>0</v>
      </c>
      <c r="CN215" s="378">
        <f t="shared" si="205"/>
        <v>0</v>
      </c>
      <c r="CO215" s="378">
        <f t="shared" si="205"/>
        <v>0</v>
      </c>
      <c r="CP215" s="378">
        <f t="shared" si="205"/>
        <v>0</v>
      </c>
      <c r="CQ215" s="378">
        <f t="shared" si="205"/>
        <v>0</v>
      </c>
      <c r="CR215" s="378">
        <f t="shared" si="205"/>
        <v>0</v>
      </c>
      <c r="CS215" s="378">
        <f t="shared" si="206"/>
        <v>0</v>
      </c>
      <c r="CT215" s="378">
        <f t="shared" si="206"/>
        <v>0</v>
      </c>
      <c r="CU215" s="378">
        <f t="shared" si="206"/>
        <v>0</v>
      </c>
      <c r="CV215" s="378">
        <f t="shared" si="206"/>
        <v>0</v>
      </c>
      <c r="CW215" s="378">
        <f t="shared" si="206"/>
        <v>0</v>
      </c>
      <c r="CX215" s="378">
        <f t="shared" si="206"/>
        <v>1589.878182334962</v>
      </c>
      <c r="CY215" s="378">
        <f t="shared" si="206"/>
        <v>0</v>
      </c>
      <c r="CZ215" s="378">
        <f t="shared" si="206"/>
        <v>0</v>
      </c>
      <c r="DA215" s="378">
        <f t="shared" si="206"/>
        <v>0</v>
      </c>
      <c r="DB215" s="378">
        <f t="shared" si="206"/>
        <v>0</v>
      </c>
      <c r="DC215" s="378">
        <f t="shared" si="207"/>
        <v>0</v>
      </c>
      <c r="DD215" s="378">
        <f t="shared" si="207"/>
        <v>0</v>
      </c>
      <c r="DE215" s="378">
        <f t="shared" si="207"/>
        <v>0</v>
      </c>
      <c r="DF215" s="378">
        <f t="shared" si="207"/>
        <v>0</v>
      </c>
      <c r="DG215" s="378">
        <f t="shared" si="207"/>
        <v>0</v>
      </c>
      <c r="DH215" s="378">
        <f t="shared" si="207"/>
        <v>0</v>
      </c>
      <c r="DI215" s="378">
        <f t="shared" si="207"/>
        <v>0</v>
      </c>
      <c r="DJ215" s="378">
        <f t="shared" si="207"/>
        <v>0</v>
      </c>
      <c r="DK215" s="378">
        <f t="shared" si="207"/>
        <v>0</v>
      </c>
      <c r="DL215" s="378">
        <f t="shared" si="207"/>
        <v>0</v>
      </c>
      <c r="DM215" s="378">
        <f t="shared" si="208"/>
        <v>0</v>
      </c>
      <c r="DN215" s="378">
        <f t="shared" si="208"/>
        <v>0</v>
      </c>
      <c r="DO215" s="378">
        <f t="shared" si="208"/>
        <v>0</v>
      </c>
      <c r="DP215" s="378">
        <f t="shared" si="208"/>
        <v>0</v>
      </c>
      <c r="DQ215" s="378">
        <f t="shared" si="208"/>
        <v>0</v>
      </c>
      <c r="DR215" s="378">
        <f t="shared" si="208"/>
        <v>0</v>
      </c>
      <c r="DS215" s="378">
        <f t="shared" si="208"/>
        <v>0</v>
      </c>
      <c r="DT215" s="378">
        <f t="shared" si="208"/>
        <v>0</v>
      </c>
      <c r="DU215" s="378">
        <f t="shared" si="189"/>
        <v>0</v>
      </c>
      <c r="DV215" s="378">
        <f t="shared" si="209"/>
        <v>0</v>
      </c>
      <c r="DW215" s="378">
        <f t="shared" si="209"/>
        <v>0</v>
      </c>
      <c r="DX215" s="378">
        <f t="shared" si="191"/>
        <v>0</v>
      </c>
      <c r="DY215" s="378">
        <f t="shared" si="210"/>
        <v>0</v>
      </c>
      <c r="DZ215" s="378">
        <f t="shared" si="210"/>
        <v>0</v>
      </c>
      <c r="EA215" s="378">
        <f t="shared" si="193"/>
        <v>0</v>
      </c>
      <c r="EB215" s="378">
        <f t="shared" si="211"/>
        <v>0</v>
      </c>
      <c r="EC215" s="378">
        <f t="shared" si="211"/>
        <v>0</v>
      </c>
      <c r="ED215" s="378">
        <f t="shared" si="195"/>
        <v>0</v>
      </c>
      <c r="EE215" s="378">
        <f t="shared" si="212"/>
        <v>0</v>
      </c>
      <c r="EF215" s="378">
        <f t="shared" si="212"/>
        <v>0</v>
      </c>
      <c r="EG215" s="378">
        <f t="shared" si="197"/>
        <v>0</v>
      </c>
      <c r="EH215" s="378">
        <f t="shared" si="213"/>
        <v>0</v>
      </c>
      <c r="EI215" s="378">
        <f t="shared" si="213"/>
        <v>0</v>
      </c>
      <c r="EJ215" s="378">
        <f t="shared" si="199"/>
        <v>0</v>
      </c>
      <c r="EK215" s="378">
        <f t="shared" si="214"/>
        <v>0</v>
      </c>
      <c r="EL215" s="378">
        <f t="shared" si="214"/>
        <v>0</v>
      </c>
      <c r="EM215" s="378">
        <f t="shared" si="201"/>
        <v>0</v>
      </c>
      <c r="EN215" s="378">
        <f t="shared" si="215"/>
        <v>0</v>
      </c>
      <c r="EO215" s="378">
        <f t="shared" si="215"/>
        <v>0</v>
      </c>
      <c r="EP215" s="378">
        <f t="shared" si="203"/>
        <v>0</v>
      </c>
      <c r="EQ215" s="378">
        <f t="shared" si="216"/>
        <v>0</v>
      </c>
    </row>
    <row r="216" spans="1:147" x14ac:dyDescent="0.3">
      <c r="A216" s="368"/>
      <c r="B216" s="368"/>
      <c r="C216" s="368"/>
      <c r="D216" s="368">
        <f t="shared" si="182"/>
        <v>1.0658056259248334</v>
      </c>
      <c r="E216" s="368" t="str">
        <f>VLOOKUP(TEXT(Z216,0),'G2'!B:D,3,0)</f>
        <v>ME</v>
      </c>
      <c r="F216" s="816">
        <f t="shared" si="181"/>
        <v>0</v>
      </c>
      <c r="G216" s="755">
        <f t="shared" si="183"/>
        <v>0</v>
      </c>
      <c r="H216" s="756" t="s">
        <v>1190</v>
      </c>
      <c r="I216" s="370" t="s">
        <v>93</v>
      </c>
      <c r="J216" s="370" t="s">
        <v>22</v>
      </c>
      <c r="K216" s="368">
        <v>510615</v>
      </c>
      <c r="L216" s="368" t="s">
        <v>619</v>
      </c>
      <c r="M216" s="369"/>
      <c r="N216" s="370" t="s">
        <v>982</v>
      </c>
      <c r="O216" s="370" t="s">
        <v>275</v>
      </c>
      <c r="P216" s="643" t="s">
        <v>1167</v>
      </c>
      <c r="Q216" s="370" t="s">
        <v>695</v>
      </c>
      <c r="R216" s="370" t="s">
        <v>632</v>
      </c>
      <c r="S216" s="371">
        <v>25</v>
      </c>
      <c r="T216" s="677">
        <v>45870</v>
      </c>
      <c r="U216" s="677">
        <v>45894</v>
      </c>
      <c r="V216" s="373">
        <v>1</v>
      </c>
      <c r="W216" s="374">
        <v>56613.463237875301</v>
      </c>
      <c r="X216" s="17" cm="1">
        <f t="array" ref="X216">+IF($W$1="Pesos CLP",W216,W216/TC)*MB_24A25</f>
        <v>64.54906027880574</v>
      </c>
      <c r="Y216" s="18">
        <f t="shared" si="166"/>
        <v>0</v>
      </c>
      <c r="Z216">
        <v>91243530</v>
      </c>
      <c r="AA216" s="19">
        <f>IF(OR($I216="REAL",$I216="INCURRIDO"),SUMIF(S!$O:$O,$I216&amp;$O216&amp;$Q216&amp;UPPER(TEXT(AA$4,"MMMMYYYY"))&amp;$Z216,IF($W$1="Pesos CLP",S!$AD:$AD,S!$AO:$AO)),0)</f>
        <v>0</v>
      </c>
      <c r="AB216" s="19">
        <f>IF(OR($I216="REAL",$I216="INCURRIDO"),SUMIF(S!$O:$O,$I216&amp;$O216&amp;$Q216&amp;UPPER(TEXT(AB$4,"MMMMYYYY"))&amp;$Z216,IF($W$1="Pesos CLP",S!$AD:$AD,S!$AO:$AO)),0)</f>
        <v>0</v>
      </c>
      <c r="AC216" s="19">
        <f>IF(OR($I216="REAL",$I216="INCURRIDO"),SUMIF(S!$O:$O,$I216&amp;$O216&amp;$Q216&amp;UPPER(TEXT(AC$4,"MMMMYYYY"))&amp;$Z216,IF($W$1="Pesos CLP",S!$AD:$AD,S!$AO:$AO)),0)</f>
        <v>0</v>
      </c>
      <c r="AD216" s="19">
        <f>IF(OR($I216="REAL",$I216="INCURRIDO"),SUMIF(S!$O:$O,$I216&amp;$O216&amp;$Q216&amp;UPPER(TEXT(AD$4,"MMMMYYYY"))&amp;$Z216,IF($W$1="Pesos CLP",S!$AD:$AD,S!$AO:$AO)),0)</f>
        <v>0</v>
      </c>
      <c r="AE216" s="19">
        <f>IF(OR($I216="REAL",$I216="INCURRIDO"),SUMIF(S!$O:$O,$I216&amp;$O216&amp;$Q216&amp;UPPER(TEXT(AE$4,"MMMMYYYY"))&amp;$Z216,IF($W$1="Pesos CLP",S!$AD:$AD,S!$AO:$AO)),0)</f>
        <v>0</v>
      </c>
      <c r="AF216" s="19">
        <f>IF(OR($I216="REAL",$I216="INCURRIDO"),SUMIF(S!$O:$O,$I216&amp;$O216&amp;$Q216&amp;UPPER(TEXT(AF$4,"MMMMYYYY"))&amp;$Z216,IF($W$1="Pesos CLP",S!$AD:$AD,S!$AO:$AO)),0)</f>
        <v>0</v>
      </c>
      <c r="AG216" s="19">
        <f>IF(OR($I216="REAL",$I216="INCURRIDO"),SUMIF(S!$O:$O,$I216&amp;$O216&amp;$Q216&amp;UPPER(TEXT(AG$4,"MMMMYYYY"))&amp;$Z216,IF($W$1="Pesos CLP",S!$AD:$AD,S!$AO:$AO)),0)</f>
        <v>0</v>
      </c>
      <c r="AH216" s="19">
        <f>IF(OR($I216="REAL",$I216="INCURRIDO"),SUMIF(S!$O:$O,$I216&amp;$O216&amp;$Q216&amp;UPPER(TEXT(AH$4,"MMMMYYYY"))&amp;$Z216,IF($W$1="Pesos CLP",S!$AD:$AD,S!$AO:$AO)),0)</f>
        <v>0</v>
      </c>
      <c r="AI216" s="19">
        <f>IF(OR($I216="REAL",$I216="INCURRIDO"),SUMIF(S!$O:$O,$I216&amp;$O216&amp;$Q216&amp;UPPER(TEXT(AI$4,"MMMMYYYY"))&amp;$Z216,IF($W$1="Pesos CLP",S!$AD:$AD,S!$AO:$AO)),0)</f>
        <v>0</v>
      </c>
      <c r="AJ216" s="19">
        <f>IF(OR($I216="REAL",$I216="INCURRIDO"),SUMIF(S!$O:$O,$I216&amp;$O216&amp;$Q216&amp;UPPER(TEXT(AJ$4,"MMMMYYYY"))&amp;$Z216,IF($W$1="Pesos CLP",S!$AD:$AD,S!$AO:$AO)),0)</f>
        <v>0</v>
      </c>
      <c r="AK216" s="19">
        <f>IF(OR($I216="REAL",$I216="INCURRIDO"),SUMIF(S!$O:$O,$I216&amp;$O216&amp;$Q216&amp;UPPER(TEXT(AK$4,"MMMMYYYY"))&amp;$Z216,IF($W$1="Pesos CLP",S!$AD:$AD,S!$AO:$AO)),0)</f>
        <v>0</v>
      </c>
      <c r="AL216" s="19">
        <f>IF(OR($I216="REAL",$I216="INCURRIDO"),SUMIF(S!$O:$O,$I216&amp;$O216&amp;$Q216&amp;UPPER(TEXT(AL$4,"MMMMYYYY"))&amp;$Z216,IF($W$1="Pesos CLP",S!$AD:$AD,S!$AO:$AO)),0)</f>
        <v>0</v>
      </c>
      <c r="AM216" s="19">
        <f>IF(OR($I216="REAL",$I216="INCURRIDO"),SUMIF(S!$O:$O,$I216&amp;$O216&amp;$Q216&amp;UPPER(TEXT(AM$4,"MMMMYYYY"))&amp;$Z216,IF($W$1="Pesos CLP",S!$AD:$AD,S!$AO:$AO)),0)</f>
        <v>0</v>
      </c>
      <c r="AN216" s="19">
        <f>IF(OR($I216="REAL",$I216="INCURRIDO"),SUMIF(S!$O:$O,$I216&amp;$O216&amp;$Q216&amp;UPPER(TEXT(AN$4,"MMMMYYYY"))&amp;$Z216,IF($W$1="Pesos CLP",S!$AD:$AD,S!$AO:$AO)),0)</f>
        <v>0</v>
      </c>
      <c r="AO216" s="19">
        <f>IF(OR($I216="REAL",$I216="INCURRIDO"),SUMIF(S!$O:$O,$I216&amp;$O216&amp;$Q216&amp;UPPER(TEXT(AO$4,"MMMMYYYY"))&amp;$Z216,IF($W$1="Pesos CLP",S!$AD:$AD,S!$AO:$AO)),0)</f>
        <v>0</v>
      </c>
      <c r="AP216" s="19">
        <f>IF(OR($I216="REAL",$I216="INCURRIDO"),SUMIF(S!$O:$O,$I216&amp;$O216&amp;$Q216&amp;UPPER(TEXT(AP$4,"MMMMYYYY"))&amp;$Z216,IF($W$1="Pesos CLP",S!$AD:$AD,S!$AO:$AO)),0)</f>
        <v>0</v>
      </c>
      <c r="AQ216" s="19">
        <f>IF(OR($I216="REAL",$I216="INCURRIDO"),SUMIF(S!$O:$O,$I216&amp;$O216&amp;$Q216&amp;UPPER(TEXT(AQ$4,"MMMMYYYY"))&amp;$Z216,IF($W$1="Pesos CLP",S!$AD:$AD,S!$AO:$AO)),0)</f>
        <v>0</v>
      </c>
      <c r="AR216" s="19">
        <f>IF(OR($I216="REAL",$I216="INCURRIDO"),SUMIF(S!$O:$O,$I216&amp;$O216&amp;$Q216&amp;UPPER(TEXT(AR$4,"MMMMYYYY"))&amp;$Z216,IF($W$1="Pesos CLP",S!$AD:$AD,S!$AO:$AO)),0)</f>
        <v>0</v>
      </c>
      <c r="AS216" s="19">
        <f>IF(OR($I216="REAL",$I216="INCURRIDO"),SUMIF(S!$O:$O,$I216&amp;$O216&amp;$Q216&amp;UPPER(TEXT(AS$4,"MMMMYYYY"))&amp;$Z216,IF($W$1="Pesos CLP",S!$AD:$AD,S!$AO:$AO)),0)</f>
        <v>0</v>
      </c>
      <c r="AT216" s="19">
        <f>IF(OR($I216="REAL",$I216="INCURRIDO"),SUMIF(S!$O:$O,$I216&amp;$O216&amp;$Q216&amp;UPPER(TEXT(AT$4,"MMMMYYYY"))&amp;$Z216,IF($W$1="Pesos CLP",S!$AD:$AD,S!$AO:$AO)),0)</f>
        <v>0</v>
      </c>
      <c r="AU216" s="19">
        <f>IF(OR($I216="REAL",$I216="INCURRIDO"),SUMIF(S!$O:$O,$I216&amp;$O216&amp;$Q216&amp;UPPER(TEXT(AU$4,"MMMMYYYY"))&amp;$Z216,IF($W$1="Pesos CLP",S!$AD:$AD,S!$AO:$AO)),0)</f>
        <v>0</v>
      </c>
      <c r="AV216" s="19">
        <f>IF(OR($I216="REAL",$I216="INCURRIDO"),SUMIF(S!$O:$O,$I216&amp;$O216&amp;$Q216&amp;UPPER(TEXT(AV$4,"MMMMYYYY"))&amp;$Z216,IF($W$1="Pesos CLP",S!$AD:$AD,S!$AO:$AO)),0)</f>
        <v>0</v>
      </c>
      <c r="AW216" s="19">
        <f>IF(OR($I216="REAL",$I216="INCURRIDO"),SUMIF(S!$O:$O,$I216&amp;$O216&amp;$Q216&amp;UPPER(TEXT(AW$4,"MMMMYYYY"))&amp;$Z216,IF($W$1="Pesos CLP",S!$AD:$AD,S!$AO:$AO)),0)</f>
        <v>0</v>
      </c>
      <c r="AX216" s="19">
        <f>IF(OR($I216="REAL",$I216="INCURRIDO"),SUMIF(S!$O:$O,$I216&amp;$O216&amp;$Q216&amp;UPPER(TEXT(AX$4,"MMMMYYYY"))&amp;$Z216,IF($W$1="Pesos CLP",S!$AD:$AD,S!$AO:$AO)),0)</f>
        <v>0</v>
      </c>
      <c r="AY216" s="19">
        <f>IF(OR($I216="REAL",$I216="INCURRIDO"),SUMIF(S!$O:$O,$I216&amp;$O216&amp;$Q216&amp;UPPER(TEXT(AY$4,"MMMMYYYY"))&amp;$Z216,IF($W$1="Pesos CLP",S!$AD:$AD,S!$AO:$AO)),0)</f>
        <v>0</v>
      </c>
      <c r="AZ216" s="19">
        <f>IF(OR($I216="REAL",$I216="INCURRIDO"),SUMIF(S!$O:$O,$I216&amp;$O216&amp;$Q216&amp;UPPER(TEXT(AZ$4,"MMMMYYYY"))&amp;$Z216,IF($W$1="Pesos CLP",S!$AD:$AD,S!$AO:$AO)),0)</f>
        <v>0</v>
      </c>
      <c r="BA216" s="19">
        <f>IF(OR($I216="REAL",$I216="INCURRIDO"),SUMIF(S!$O:$O,$I216&amp;$O216&amp;$Q216&amp;UPPER(TEXT(BA$4,"MMMMYYYY"))&amp;$Z216,IF($W$1="Pesos CLP",S!$AD:$AD,S!$AO:$AO)),0)</f>
        <v>0</v>
      </c>
      <c r="BB216" s="19">
        <f>IF(OR($I216="REAL",$I216="INCURRIDO"),SUMIF(S!$O:$O,$I216&amp;$O216&amp;$Q216&amp;UPPER(TEXT(BB$4,"MMMMYYYY"))&amp;$Z216,IF($W$1="Pesos CLP",S!$AD:$AD,S!$AO:$AO)),0)</f>
        <v>0</v>
      </c>
      <c r="BC216" s="19">
        <f>IF(OR($I216="REAL",$I216="INCURRIDO"),SUMIF(S!$O:$O,$I216&amp;$O216&amp;$Q216&amp;UPPER(TEXT(BC$4,"MMMMYYYY"))&amp;$Z216,IF($W$1="Pesos CLP",S!$AD:$AD,S!$AO:$AO)),0)</f>
        <v>0</v>
      </c>
      <c r="BD216" s="19">
        <f>IF(OR($I216="REAL",$I216="INCURRIDO"),SUMIF(S!$O:$O,$I216&amp;$O216&amp;$Q216&amp;UPPER(TEXT(BD$4,"MMMMYYYY"))&amp;$Z216,IF($W$1="Pesos CLP",S!$AD:$AD,S!$AO:$AO)),0)</f>
        <v>0</v>
      </c>
      <c r="BE216" s="19">
        <f>IF(OR($I216="REAL",$I216="INCURRIDO"),SUMIF(S!$O:$O,$I216&amp;$O216&amp;$Q216&amp;UPPER(TEXT(BE$4,"MMMMYYYY"))&amp;$Z216,IF($W$1="Pesos CLP",S!$AD:$AD,S!$AO:$AO)),0)</f>
        <v>0</v>
      </c>
      <c r="BF216" s="19">
        <f>IF(OR($I216="REAL",$I216="INCURRIDO"),SUMIF(S!$O:$O,$I216&amp;$O216&amp;$Q216&amp;UPPER(TEXT(BF$4,"MMMMYYYY"))&amp;$Z216,IF($W$1="Pesos CLP",S!$AD:$AD,S!$AO:$AO)),0)</f>
        <v>0</v>
      </c>
      <c r="BG216" s="19">
        <f>IF(OR($I216="REAL",$I216="INCURRIDO"),SUMIF(S!$O:$O,$I216&amp;$O216&amp;$Q216&amp;UPPER(TEXT(BG$4,"MMMMYYYY"))&amp;$Z216,IF($W$1="Pesos CLP",S!$AD:$AD,S!$AO:$AO)),0)</f>
        <v>0</v>
      </c>
      <c r="BH216" s="19">
        <f>IF(OR($I216="REAL",$I216="INCURRIDO"),SUMIF(S!$O:$O,$I216&amp;$O216&amp;$Q216&amp;UPPER(TEXT(BH$4,"MMMMYYYY"))&amp;$Z216,IF($W$1="Pesos CLP",S!$AD:$AD,S!$AO:$AO)),0)</f>
        <v>0</v>
      </c>
      <c r="BI216" s="19">
        <f>IF(OR($I216="REAL",$I216="INCURRIDO"),SUMIF(S!$O:$O,$I216&amp;$O216&amp;$Q216&amp;UPPER(TEXT(BI$4,"MMMMYYYY"))&amp;$Z216,IF($W$1="Pesos CLP",S!$AD:$AD,S!$AO:$AO)),0)</f>
        <v>0</v>
      </c>
      <c r="BJ216" s="19">
        <f>IF(OR($I216="REAL",$I216="INCURRIDO"),SUMIF(S!$O:$O,$I216&amp;$O216&amp;$Q216&amp;UPPER(TEXT(BJ$4,"MMMMYYYY"))&amp;$Z216,IF($W$1="Pesos CLP",S!$AD:$AD,S!$AO:$AO)),0)</f>
        <v>0</v>
      </c>
      <c r="BK216" s="19">
        <f>IF(OR($I216="REAL",$I216="INCURRIDO"),SUMIF(S!$O:$O,$I216&amp;$O216&amp;$Q216&amp;UPPER(TEXT(BK$4,"MMMMYYYY"))&amp;$Z216,IF($W$1="Pesos CLP",S!$AD:$AD,S!$AO:$AO)),0)</f>
        <v>0</v>
      </c>
      <c r="BL216" s="19">
        <f>IF(OR($I216="REAL",$I216="INCURRIDO"),SUMIF(S!$O:$O,$I216&amp;$O216&amp;$Q216&amp;UPPER(TEXT(BL$4,"MMMMYYYY"))&amp;$Z216,IF($W$1="Pesos CLP",S!$AD:$AD,S!$AO:$AO)),0)</f>
        <v>0</v>
      </c>
      <c r="BM216" s="19">
        <f>IF(OR($I216="REAL",$I216="INCURRIDO"),SUMIF(S!$O:$O,$I216&amp;$O216&amp;$Q216&amp;UPPER(TEXT(BM$4,"MMMMYYYY"))&amp;$Z216,IF($W$1="Pesos CLP",S!$AD:$AD,S!$AO:$AO)),0)</f>
        <v>0</v>
      </c>
      <c r="BN216" s="19">
        <f>IF(OR($I216="REAL",$I216="INCURRIDO"),SUMIF(S!$O:$O,$I216&amp;$O216&amp;$Q216&amp;UPPER(TEXT(BN$4,"MMMMYYYY"))&amp;$Z216,IF($W$1="Pesos CLP",S!$AD:$AD,S!$AO:$AO)),0)</f>
        <v>0</v>
      </c>
      <c r="BO216" s="19">
        <f>IF(OR($I216="REAL",$I216="INCURRIDO"),SUMIF(S!$O:$O,$I216&amp;$O216&amp;$Q216&amp;UPPER(TEXT(BO$4,"MMMMYYYY"))&amp;$Z216,IF($W$1="Pesos CLP",S!$AD:$AD,S!$AO:$AO)),0)</f>
        <v>0</v>
      </c>
      <c r="BP216" s="19">
        <f>IF(OR($I216="REAL",$I216="INCURRIDO"),SUMIF(S!$O:$O,$I216&amp;$O216&amp;$Q216&amp;UPPER(TEXT(BP$4,"MMMMYYYY"))&amp;$Z216,IF($W$1="Pesos CLP",S!$AD:$AD,S!$AO:$AO)),0)</f>
        <v>0</v>
      </c>
      <c r="BQ216" s="19">
        <f>IF(OR($I216="REAL",$I216="INCURRIDO"),SUMIF(S!$O:$O,$I216&amp;$O216&amp;$Q216&amp;UPPER(TEXT(BQ$4,"MMMMYYYY"))&amp;$Z216,IF($W$1="Pesos CLP",S!$AD:$AD,S!$AO:$AO)),0)</f>
        <v>0</v>
      </c>
      <c r="BR216" s="19">
        <f>IF(OR($I216="REAL",$I216="INCURRIDO"),SUMIF(S!$O:$O,$I216&amp;$O216&amp;$Q216&amp;UPPER(TEXT(BR$4,"MMMMYYYY"))&amp;$Z216,IF($W$1="Pesos CLP",S!$AD:$AD,S!$AO:$AO)),0)</f>
        <v>0</v>
      </c>
      <c r="BS216" s="19">
        <f>IF(OR($I216="REAL",$I216="INCURRIDO"),SUMIF(S!$O:$O,$I216&amp;$O216&amp;$Q216&amp;UPPER(TEXT(BS$4,"MMMMYYYY"))&amp;$Z216,IF($W$1="Pesos CLP",S!$AD:$AD,S!$AO:$AO)),0)</f>
        <v>0</v>
      </c>
      <c r="BT216" s="19">
        <f>IF(OR($I216="REAL",$I216="INCURRIDO"),SUMIF(S!$O:$O,$I216&amp;$O216&amp;$Q216&amp;UPPER(TEXT(BT$4,"MMMMYYYY"))&amp;$Z216,IF($W$1="Pesos CLP",S!$AD:$AD,S!$AO:$AO)),0)</f>
        <v>0</v>
      </c>
      <c r="BU216" s="19">
        <f>IF(OR($I216="REAL",$I216="INCURRIDO"),SUMIF(S!$O:$O,$I216&amp;$O216&amp;$Q216&amp;UPPER(TEXT(BU$4,"MMMMYYYY"))&amp;$Z216,IF($W$1="Pesos CLP",S!$AD:$AD,S!$AO:$AO)),0)</f>
        <v>0</v>
      </c>
      <c r="BV216" s="19">
        <f>IF(OR($I216="REAL",$I216="INCURRIDO"),SUMIF(S!$O:$O,$I216&amp;$O216&amp;$Q216&amp;UPPER(TEXT(BV$4,"MMMMYYYY"))&amp;$Z216,IF($W$1="Pesos CLP",S!$AD:$AD,S!$AO:$AO)),0)</f>
        <v>0</v>
      </c>
      <c r="BW216" s="19">
        <f>IF(OR($I216="REAL",$I216="INCURRIDO"),SUMIF(S!$O:$O,$I216&amp;$O216&amp;$Q216&amp;UPPER(TEXT(BW$4,"MMMMYYYY"))&amp;$Z216,IF($W$1="Pesos CLP",S!$AD:$AD,S!$AO:$AO)),0)</f>
        <v>0</v>
      </c>
      <c r="BX216" s="19">
        <f>IF(OR($I216="REAL",$I216="INCURRIDO"),SUMIF(S!$O:$O,$I216&amp;$O216&amp;$Q216&amp;UPPER(TEXT(BX$4,"MMMMYYYY"))&amp;$Z216,IF($W$1="Pesos CLP",S!$AD:$AD,S!$AO:$AO)),0)</f>
        <v>0</v>
      </c>
      <c r="BY216" s="19">
        <f>IF(OR($I216="REAL",$I216="INCURRIDO"),SUMIF(S!$O:$O,$I216&amp;$O216&amp;$Q216&amp;UPPER(TEXT(BY$4,"MMMMYYYY"))&amp;$Z216,IF($W$1="Pesos CLP",S!$AD:$AD,S!$AO:$AO)),0)</f>
        <v>0</v>
      </c>
      <c r="BZ216" s="19">
        <f>IF(OR($I216="REAL",$I216="INCURRIDO"),SUMIF(S!$O:$O,$I216&amp;$O216&amp;$Q216&amp;UPPER(TEXT(BZ$4,"MMMMYYYY"))&amp;$Z216,IF($W$1="Pesos CLP",S!$AD:$AD,S!$AO:$AO)),0)</f>
        <v>0</v>
      </c>
      <c r="CA216" s="19">
        <f>IF(OR($I216="REAL",$I216="INCURRIDO"),SUMIF(S!$O:$O,$I216&amp;$O216&amp;$Q216&amp;UPPER(TEXT(CA$4,"MMMMYYYY"))&amp;$Z216,IF($W$1="Pesos CLP",S!$AD:$AD,S!$AO:$AO)),0)</f>
        <v>0</v>
      </c>
      <c r="CB216" s="19">
        <f>IF(OR($I216="REAL",$I216="INCURRIDO"),SUMIF(S!$O:$O,$I216&amp;$O216&amp;$Q216&amp;UPPER(TEXT(CB$4,"MMMMYYYY"))&amp;$Z216,IF($W$1="Pesos CLP",S!$AD:$AD,S!$AO:$AO)),0)</f>
        <v>0</v>
      </c>
      <c r="CC216" s="19">
        <f>IF(OR($I216="REAL",$I216="INCURRIDO"),SUMIF(S!$O:$O,$I216&amp;$O216&amp;$Q216&amp;UPPER(TEXT(CC$4,"MMMMYYYY"))&amp;$Z216,IF($W$1="Pesos CLP",S!$AD:$AD,S!$AO:$AO)),0)</f>
        <v>0</v>
      </c>
      <c r="CD216" s="19">
        <f>IF(OR($I216="REAL",$I216="INCURRIDO"),SUMIF(S!$O:$O,$I216&amp;$O216&amp;$Q216&amp;UPPER(TEXT(CD$4,"MMMMYYYY"))&amp;$Z216,IF($W$1="Pesos CLP",S!$AD:$AD,S!$AO:$AO)),0)</f>
        <v>0</v>
      </c>
      <c r="CE216" s="19">
        <f>IF(OR($I216="REAL",$I216="INCURRIDO"),SUMIF(S!$O:$O,$I216&amp;$O216&amp;$Q216&amp;UPPER(TEXT(CE$4,"MMMMYYYY"))&amp;$Z216,IF($W$1="Pesos CLP",S!$AD:$AD,S!$AO:$AO)),0)</f>
        <v>0</v>
      </c>
      <c r="CF216" s="19">
        <f>IF(OR($I216="REAL",$I216="INCURRIDO"),SUMIF(S!$O:$O,$I216&amp;$O216&amp;$Q216&amp;UPPER(TEXT(CF$4,"MMMMYYYY"))&amp;$Z216,IF($W$1="Pesos CLP",S!$AD:$AD,S!$AO:$AO)),0)</f>
        <v>0</v>
      </c>
      <c r="CG216" s="19">
        <f>IF(OR($I216="REAL",$I216="INCURRIDO"),SUMIF(S!$O:$O,$I216&amp;$O216&amp;$Q216&amp;UPPER(TEXT(CG$4,"MMMMYYYY"))&amp;$Z216,IF($W$1="Pesos CLP",S!$AD:$AD,S!$AO:$AO)),0)</f>
        <v>0</v>
      </c>
      <c r="CH216" s="19">
        <f>IF(OR($I216="REAL",$I216="INCURRIDO"),SUMIF(S!$O:$O,$I216&amp;$O216&amp;$Q216&amp;UPPER(TEXT(CH$4,"MMMMYYYY"))&amp;$Z216,IF($W$1="Pesos CLP",S!$AD:$AD,S!$AO:$AO)),0)</f>
        <v>0</v>
      </c>
      <c r="CI216" s="19">
        <f>IF(OR($I216="REAL",$I216="INCURRIDO"),SUMIF(S!$O:$O,$I216&amp;$O216&amp;$Q216&amp;UPPER(TEXT(CI$4,"MMMMYYYY"))&amp;$Z216,IF($W$1="Pesos CLP",S!$AD:$AD,S!$AO:$AO)),0)</f>
        <v>0</v>
      </c>
      <c r="CJ216" s="19">
        <f>IF(OR($I216="REAL",$I216="INCURRIDO"),SUMIF(S!$O:$O,$I216&amp;$O216&amp;$Q216&amp;UPPER(TEXT(CJ$4,"MMMMYYYY"))&amp;$Z216,IF($W$1="Pesos CLP",S!$AD:$AD,S!$AO:$AO)),0)</f>
        <v>0</v>
      </c>
      <c r="CK216" s="378">
        <f t="shared" si="205"/>
        <v>0</v>
      </c>
      <c r="CL216" s="378">
        <f t="shared" si="205"/>
        <v>0</v>
      </c>
      <c r="CM216" s="378">
        <f t="shared" si="205"/>
        <v>0</v>
      </c>
      <c r="CN216" s="378">
        <f t="shared" si="205"/>
        <v>0</v>
      </c>
      <c r="CO216" s="378">
        <f t="shared" si="205"/>
        <v>0</v>
      </c>
      <c r="CP216" s="378">
        <f t="shared" si="205"/>
        <v>0</v>
      </c>
      <c r="CQ216" s="378">
        <f t="shared" si="205"/>
        <v>0</v>
      </c>
      <c r="CR216" s="378">
        <f t="shared" si="205"/>
        <v>0</v>
      </c>
      <c r="CS216" s="378">
        <f t="shared" si="206"/>
        <v>0</v>
      </c>
      <c r="CT216" s="378">
        <f t="shared" si="206"/>
        <v>0</v>
      </c>
      <c r="CU216" s="378">
        <f t="shared" si="206"/>
        <v>0</v>
      </c>
      <c r="CV216" s="378">
        <f t="shared" si="206"/>
        <v>0</v>
      </c>
      <c r="CW216" s="378">
        <f t="shared" si="206"/>
        <v>0</v>
      </c>
      <c r="CX216" s="378">
        <f t="shared" si="206"/>
        <v>0</v>
      </c>
      <c r="CY216" s="378">
        <f t="shared" si="206"/>
        <v>0</v>
      </c>
      <c r="CZ216" s="378">
        <f t="shared" si="206"/>
        <v>0</v>
      </c>
      <c r="DA216" s="378">
        <f t="shared" si="206"/>
        <v>0</v>
      </c>
      <c r="DB216" s="378">
        <f t="shared" si="206"/>
        <v>0</v>
      </c>
      <c r="DC216" s="378">
        <f t="shared" si="207"/>
        <v>0</v>
      </c>
      <c r="DD216" s="378">
        <f t="shared" si="207"/>
        <v>0</v>
      </c>
      <c r="DE216" s="378">
        <f t="shared" si="207"/>
        <v>0</v>
      </c>
      <c r="DF216" s="378">
        <f t="shared" si="207"/>
        <v>0</v>
      </c>
      <c r="DG216" s="378">
        <f t="shared" si="207"/>
        <v>0</v>
      </c>
      <c r="DH216" s="378">
        <f t="shared" si="207"/>
        <v>0</v>
      </c>
      <c r="DI216" s="378">
        <f t="shared" si="207"/>
        <v>0</v>
      </c>
      <c r="DJ216" s="378">
        <f t="shared" si="207"/>
        <v>0</v>
      </c>
      <c r="DK216" s="378">
        <f t="shared" si="207"/>
        <v>0</v>
      </c>
      <c r="DL216" s="378">
        <f t="shared" si="207"/>
        <v>0</v>
      </c>
      <c r="DM216" s="378">
        <f t="shared" si="208"/>
        <v>0</v>
      </c>
      <c r="DN216" s="378">
        <f t="shared" si="208"/>
        <v>0</v>
      </c>
      <c r="DO216" s="378">
        <f t="shared" si="208"/>
        <v>0</v>
      </c>
      <c r="DP216" s="378">
        <f t="shared" si="208"/>
        <v>0</v>
      </c>
      <c r="DQ216" s="378">
        <f t="shared" si="208"/>
        <v>0</v>
      </c>
      <c r="DR216" s="378">
        <f t="shared" si="208"/>
        <v>0</v>
      </c>
      <c r="DS216" s="378">
        <f t="shared" si="208"/>
        <v>0</v>
      </c>
      <c r="DT216" s="378">
        <f t="shared" si="208"/>
        <v>0</v>
      </c>
      <c r="DU216" s="378">
        <f t="shared" si="189"/>
        <v>0</v>
      </c>
      <c r="DV216" s="378">
        <f t="shared" si="209"/>
        <v>0</v>
      </c>
      <c r="DW216" s="378">
        <f t="shared" si="209"/>
        <v>0</v>
      </c>
      <c r="DX216" s="378">
        <f t="shared" si="191"/>
        <v>0</v>
      </c>
      <c r="DY216" s="378">
        <f t="shared" si="210"/>
        <v>0</v>
      </c>
      <c r="DZ216" s="378">
        <f t="shared" si="210"/>
        <v>0</v>
      </c>
      <c r="EA216" s="378">
        <f t="shared" si="193"/>
        <v>0</v>
      </c>
      <c r="EB216" s="378">
        <f t="shared" si="211"/>
        <v>0</v>
      </c>
      <c r="EC216" s="378">
        <f t="shared" si="211"/>
        <v>0</v>
      </c>
      <c r="ED216" s="378">
        <f t="shared" si="195"/>
        <v>0</v>
      </c>
      <c r="EE216" s="378">
        <f t="shared" si="212"/>
        <v>0</v>
      </c>
      <c r="EF216" s="378">
        <f t="shared" si="212"/>
        <v>0</v>
      </c>
      <c r="EG216" s="378">
        <f t="shared" si="197"/>
        <v>0</v>
      </c>
      <c r="EH216" s="378">
        <f t="shared" si="213"/>
        <v>0</v>
      </c>
      <c r="EI216" s="378">
        <f t="shared" si="213"/>
        <v>0</v>
      </c>
      <c r="EJ216" s="378">
        <f t="shared" si="199"/>
        <v>0</v>
      </c>
      <c r="EK216" s="378">
        <f t="shared" si="214"/>
        <v>0</v>
      </c>
      <c r="EL216" s="378">
        <f t="shared" si="214"/>
        <v>0</v>
      </c>
      <c r="EM216" s="378">
        <f t="shared" si="201"/>
        <v>0</v>
      </c>
      <c r="EN216" s="378">
        <f t="shared" si="215"/>
        <v>0</v>
      </c>
      <c r="EO216" s="378">
        <f t="shared" si="215"/>
        <v>0</v>
      </c>
      <c r="EP216" s="378">
        <f t="shared" si="203"/>
        <v>0</v>
      </c>
      <c r="EQ216" s="378">
        <f t="shared" si="216"/>
        <v>0</v>
      </c>
    </row>
    <row r="217" spans="1:147" x14ac:dyDescent="0.3">
      <c r="A217" s="368"/>
      <c r="B217" s="368"/>
      <c r="C217" s="368"/>
      <c r="D217" s="368">
        <f t="shared" si="182"/>
        <v>1.0658056259248334</v>
      </c>
      <c r="E217" s="368" t="str">
        <f>VLOOKUP(TEXT(Z217,0),'G2'!B:D,3,0)</f>
        <v>ME</v>
      </c>
      <c r="F217" s="816">
        <f t="shared" si="181"/>
        <v>0</v>
      </c>
      <c r="G217" s="755">
        <f t="shared" si="183"/>
        <v>0</v>
      </c>
      <c r="H217" s="756" t="s">
        <v>1190</v>
      </c>
      <c r="I217" s="370" t="s">
        <v>93</v>
      </c>
      <c r="J217" s="370" t="s">
        <v>22</v>
      </c>
      <c r="K217" s="368">
        <v>510615</v>
      </c>
      <c r="L217" s="368" t="s">
        <v>619</v>
      </c>
      <c r="M217" s="369"/>
      <c r="N217" s="370" t="s">
        <v>983</v>
      </c>
      <c r="O217" s="370" t="s">
        <v>275</v>
      </c>
      <c r="P217" s="643" t="s">
        <v>1167</v>
      </c>
      <c r="Q217" s="370" t="s">
        <v>695</v>
      </c>
      <c r="R217" s="370" t="s">
        <v>632</v>
      </c>
      <c r="S217" s="371">
        <v>25</v>
      </c>
      <c r="T217" s="677">
        <v>46174</v>
      </c>
      <c r="U217" s="677">
        <v>46198</v>
      </c>
      <c r="V217" s="373">
        <v>1</v>
      </c>
      <c r="W217" s="374">
        <v>56613.463237875301</v>
      </c>
      <c r="X217" s="17" cm="1">
        <f t="array" ref="X217">+IF($W$1="Pesos CLP",W217,W217/TC)*MB_24A25</f>
        <v>64.54906027880574</v>
      </c>
      <c r="Y217" s="18">
        <f t="shared" si="166"/>
        <v>1613.7265069701434</v>
      </c>
      <c r="Z217">
        <v>91243530</v>
      </c>
      <c r="AA217" s="19">
        <f>IF(OR($I217="REAL",$I217="INCURRIDO"),SUMIF(S!$O:$O,$I217&amp;$O217&amp;$Q217&amp;UPPER(TEXT(AA$4,"MMMMYYYY"))&amp;$Z217,IF($W$1="Pesos CLP",S!$AD:$AD,S!$AO:$AO)),0)</f>
        <v>0</v>
      </c>
      <c r="AB217" s="19">
        <f>IF(OR($I217="REAL",$I217="INCURRIDO"),SUMIF(S!$O:$O,$I217&amp;$O217&amp;$Q217&amp;UPPER(TEXT(AB$4,"MMMMYYYY"))&amp;$Z217,IF($W$1="Pesos CLP",S!$AD:$AD,S!$AO:$AO)),0)</f>
        <v>0</v>
      </c>
      <c r="AC217" s="19">
        <f>IF(OR($I217="REAL",$I217="INCURRIDO"),SUMIF(S!$O:$O,$I217&amp;$O217&amp;$Q217&amp;UPPER(TEXT(AC$4,"MMMMYYYY"))&amp;$Z217,IF($W$1="Pesos CLP",S!$AD:$AD,S!$AO:$AO)),0)</f>
        <v>0</v>
      </c>
      <c r="AD217" s="19">
        <f>IF(OR($I217="REAL",$I217="INCURRIDO"),SUMIF(S!$O:$O,$I217&amp;$O217&amp;$Q217&amp;UPPER(TEXT(AD$4,"MMMMYYYY"))&amp;$Z217,IF($W$1="Pesos CLP",S!$AD:$AD,S!$AO:$AO)),0)</f>
        <v>0</v>
      </c>
      <c r="AE217" s="19">
        <f>IF(OR($I217="REAL",$I217="INCURRIDO"),SUMIF(S!$O:$O,$I217&amp;$O217&amp;$Q217&amp;UPPER(TEXT(AE$4,"MMMMYYYY"))&amp;$Z217,IF($W$1="Pesos CLP",S!$AD:$AD,S!$AO:$AO)),0)</f>
        <v>0</v>
      </c>
      <c r="AF217" s="19">
        <f>IF(OR($I217="REAL",$I217="INCURRIDO"),SUMIF(S!$O:$O,$I217&amp;$O217&amp;$Q217&amp;UPPER(TEXT(AF$4,"MMMMYYYY"))&amp;$Z217,IF($W$1="Pesos CLP",S!$AD:$AD,S!$AO:$AO)),0)</f>
        <v>0</v>
      </c>
      <c r="AG217" s="19">
        <f>IF(OR($I217="REAL",$I217="INCURRIDO"),SUMIF(S!$O:$O,$I217&amp;$O217&amp;$Q217&amp;UPPER(TEXT(AG$4,"MMMMYYYY"))&amp;$Z217,IF($W$1="Pesos CLP",S!$AD:$AD,S!$AO:$AO)),0)</f>
        <v>0</v>
      </c>
      <c r="AH217" s="19">
        <f>IF(OR($I217="REAL",$I217="INCURRIDO"),SUMIF(S!$O:$O,$I217&amp;$O217&amp;$Q217&amp;UPPER(TEXT(AH$4,"MMMMYYYY"))&amp;$Z217,IF($W$1="Pesos CLP",S!$AD:$AD,S!$AO:$AO)),0)</f>
        <v>0</v>
      </c>
      <c r="AI217" s="19">
        <f>IF(OR($I217="REAL",$I217="INCURRIDO"),SUMIF(S!$O:$O,$I217&amp;$O217&amp;$Q217&amp;UPPER(TEXT(AI$4,"MMMMYYYY"))&amp;$Z217,IF($W$1="Pesos CLP",S!$AD:$AD,S!$AO:$AO)),0)</f>
        <v>0</v>
      </c>
      <c r="AJ217" s="19">
        <f>IF(OR($I217="REAL",$I217="INCURRIDO"),SUMIF(S!$O:$O,$I217&amp;$O217&amp;$Q217&amp;UPPER(TEXT(AJ$4,"MMMMYYYY"))&amp;$Z217,IF($W$1="Pesos CLP",S!$AD:$AD,S!$AO:$AO)),0)</f>
        <v>0</v>
      </c>
      <c r="AK217" s="19">
        <f>IF(OR($I217="REAL",$I217="INCURRIDO"),SUMIF(S!$O:$O,$I217&amp;$O217&amp;$Q217&amp;UPPER(TEXT(AK$4,"MMMMYYYY"))&amp;$Z217,IF($W$1="Pesos CLP",S!$AD:$AD,S!$AO:$AO)),0)</f>
        <v>0</v>
      </c>
      <c r="AL217" s="19">
        <f>IF(OR($I217="REAL",$I217="INCURRIDO"),SUMIF(S!$O:$O,$I217&amp;$O217&amp;$Q217&amp;UPPER(TEXT(AL$4,"MMMMYYYY"))&amp;$Z217,IF($W$1="Pesos CLP",S!$AD:$AD,S!$AO:$AO)),0)</f>
        <v>0</v>
      </c>
      <c r="AM217" s="19">
        <f>IF(OR($I217="REAL",$I217="INCURRIDO"),SUMIF(S!$O:$O,$I217&amp;$O217&amp;$Q217&amp;UPPER(TEXT(AM$4,"MMMMYYYY"))&amp;$Z217,IF($W$1="Pesos CLP",S!$AD:$AD,S!$AO:$AO)),0)</f>
        <v>0</v>
      </c>
      <c r="AN217" s="19">
        <f>IF(OR($I217="REAL",$I217="INCURRIDO"),SUMIF(S!$O:$O,$I217&amp;$O217&amp;$Q217&amp;UPPER(TEXT(AN$4,"MMMMYYYY"))&amp;$Z217,IF($W$1="Pesos CLP",S!$AD:$AD,S!$AO:$AO)),0)</f>
        <v>0</v>
      </c>
      <c r="AO217" s="19">
        <f>IF(OR($I217="REAL",$I217="INCURRIDO"),SUMIF(S!$O:$O,$I217&amp;$O217&amp;$Q217&amp;UPPER(TEXT(AO$4,"MMMMYYYY"))&amp;$Z217,IF($W$1="Pesos CLP",S!$AD:$AD,S!$AO:$AO)),0)</f>
        <v>0</v>
      </c>
      <c r="AP217" s="19">
        <f>IF(OR($I217="REAL",$I217="INCURRIDO"),SUMIF(S!$O:$O,$I217&amp;$O217&amp;$Q217&amp;UPPER(TEXT(AP$4,"MMMMYYYY"))&amp;$Z217,IF($W$1="Pesos CLP",S!$AD:$AD,S!$AO:$AO)),0)</f>
        <v>0</v>
      </c>
      <c r="AQ217" s="19">
        <f>IF(OR($I217="REAL",$I217="INCURRIDO"),SUMIF(S!$O:$O,$I217&amp;$O217&amp;$Q217&amp;UPPER(TEXT(AQ$4,"MMMMYYYY"))&amp;$Z217,IF($W$1="Pesos CLP",S!$AD:$AD,S!$AO:$AO)),0)</f>
        <v>0</v>
      </c>
      <c r="AR217" s="19">
        <f>IF(OR($I217="REAL",$I217="INCURRIDO"),SUMIF(S!$O:$O,$I217&amp;$O217&amp;$Q217&amp;UPPER(TEXT(AR$4,"MMMMYYYY"))&amp;$Z217,IF($W$1="Pesos CLP",S!$AD:$AD,S!$AO:$AO)),0)</f>
        <v>0</v>
      </c>
      <c r="AS217" s="19">
        <f>IF(OR($I217="REAL",$I217="INCURRIDO"),SUMIF(S!$O:$O,$I217&amp;$O217&amp;$Q217&amp;UPPER(TEXT(AS$4,"MMMMYYYY"))&amp;$Z217,IF($W$1="Pesos CLP",S!$AD:$AD,S!$AO:$AO)),0)</f>
        <v>0</v>
      </c>
      <c r="AT217" s="19">
        <f>IF(OR($I217="REAL",$I217="INCURRIDO"),SUMIF(S!$O:$O,$I217&amp;$O217&amp;$Q217&amp;UPPER(TEXT(AT$4,"MMMMYYYY"))&amp;$Z217,IF($W$1="Pesos CLP",S!$AD:$AD,S!$AO:$AO)),0)</f>
        <v>0</v>
      </c>
      <c r="AU217" s="19">
        <f>IF(OR($I217="REAL",$I217="INCURRIDO"),SUMIF(S!$O:$O,$I217&amp;$O217&amp;$Q217&amp;UPPER(TEXT(AU$4,"MMMMYYYY"))&amp;$Z217,IF($W$1="Pesos CLP",S!$AD:$AD,S!$AO:$AO)),0)</f>
        <v>0</v>
      </c>
      <c r="AV217" s="19">
        <f>IF(OR($I217="REAL",$I217="INCURRIDO"),SUMIF(S!$O:$O,$I217&amp;$O217&amp;$Q217&amp;UPPER(TEXT(AV$4,"MMMMYYYY"))&amp;$Z217,IF($W$1="Pesos CLP",S!$AD:$AD,S!$AO:$AO)),0)</f>
        <v>0</v>
      </c>
      <c r="AW217" s="19">
        <f>IF(OR($I217="REAL",$I217="INCURRIDO"),SUMIF(S!$O:$O,$I217&amp;$O217&amp;$Q217&amp;UPPER(TEXT(AW$4,"MMMMYYYY"))&amp;$Z217,IF($W$1="Pesos CLP",S!$AD:$AD,S!$AO:$AO)),0)</f>
        <v>0</v>
      </c>
      <c r="AX217" s="19">
        <f>IF(OR($I217="REAL",$I217="INCURRIDO"),SUMIF(S!$O:$O,$I217&amp;$O217&amp;$Q217&amp;UPPER(TEXT(AX$4,"MMMMYYYY"))&amp;$Z217,IF($W$1="Pesos CLP",S!$AD:$AD,S!$AO:$AO)),0)</f>
        <v>0</v>
      </c>
      <c r="AY217" s="19">
        <f>IF(OR($I217="REAL",$I217="INCURRIDO"),SUMIF(S!$O:$O,$I217&amp;$O217&amp;$Q217&amp;UPPER(TEXT(AY$4,"MMMMYYYY"))&amp;$Z217,IF($W$1="Pesos CLP",S!$AD:$AD,S!$AO:$AO)),0)</f>
        <v>0</v>
      </c>
      <c r="AZ217" s="19">
        <f>IF(OR($I217="REAL",$I217="INCURRIDO"),SUMIF(S!$O:$O,$I217&amp;$O217&amp;$Q217&amp;UPPER(TEXT(AZ$4,"MMMMYYYY"))&amp;$Z217,IF($W$1="Pesos CLP",S!$AD:$AD,S!$AO:$AO)),0)</f>
        <v>0</v>
      </c>
      <c r="BA217" s="19">
        <f>IF(OR($I217="REAL",$I217="INCURRIDO"),SUMIF(S!$O:$O,$I217&amp;$O217&amp;$Q217&amp;UPPER(TEXT(BA$4,"MMMMYYYY"))&amp;$Z217,IF($W$1="Pesos CLP",S!$AD:$AD,S!$AO:$AO)),0)</f>
        <v>0</v>
      </c>
      <c r="BB217" s="19">
        <f>IF(OR($I217="REAL",$I217="INCURRIDO"),SUMIF(S!$O:$O,$I217&amp;$O217&amp;$Q217&amp;UPPER(TEXT(BB$4,"MMMMYYYY"))&amp;$Z217,IF($W$1="Pesos CLP",S!$AD:$AD,S!$AO:$AO)),0)</f>
        <v>0</v>
      </c>
      <c r="BC217" s="19">
        <f>IF(OR($I217="REAL",$I217="INCURRIDO"),SUMIF(S!$O:$O,$I217&amp;$O217&amp;$Q217&amp;UPPER(TEXT(BC$4,"MMMMYYYY"))&amp;$Z217,IF($W$1="Pesos CLP",S!$AD:$AD,S!$AO:$AO)),0)</f>
        <v>0</v>
      </c>
      <c r="BD217" s="19">
        <f>IF(OR($I217="REAL",$I217="INCURRIDO"),SUMIF(S!$O:$O,$I217&amp;$O217&amp;$Q217&amp;UPPER(TEXT(BD$4,"MMMMYYYY"))&amp;$Z217,IF($W$1="Pesos CLP",S!$AD:$AD,S!$AO:$AO)),0)</f>
        <v>0</v>
      </c>
      <c r="BE217" s="19">
        <f>IF(OR($I217="REAL",$I217="INCURRIDO"),SUMIF(S!$O:$O,$I217&amp;$O217&amp;$Q217&amp;UPPER(TEXT(BE$4,"MMMMYYYY"))&amp;$Z217,IF($W$1="Pesos CLP",S!$AD:$AD,S!$AO:$AO)),0)</f>
        <v>0</v>
      </c>
      <c r="BF217" s="19">
        <f>IF(OR($I217="REAL",$I217="INCURRIDO"),SUMIF(S!$O:$O,$I217&amp;$O217&amp;$Q217&amp;UPPER(TEXT(BF$4,"MMMMYYYY"))&amp;$Z217,IF($W$1="Pesos CLP",S!$AD:$AD,S!$AO:$AO)),0)</f>
        <v>0</v>
      </c>
      <c r="BG217" s="19">
        <f>IF(OR($I217="REAL",$I217="INCURRIDO"),SUMIF(S!$O:$O,$I217&amp;$O217&amp;$Q217&amp;UPPER(TEXT(BG$4,"MMMMYYYY"))&amp;$Z217,IF($W$1="Pesos CLP",S!$AD:$AD,S!$AO:$AO)),0)</f>
        <v>0</v>
      </c>
      <c r="BH217" s="19">
        <f>IF(OR($I217="REAL",$I217="INCURRIDO"),SUMIF(S!$O:$O,$I217&amp;$O217&amp;$Q217&amp;UPPER(TEXT(BH$4,"MMMMYYYY"))&amp;$Z217,IF($W$1="Pesos CLP",S!$AD:$AD,S!$AO:$AO)),0)</f>
        <v>0</v>
      </c>
      <c r="BI217" s="19">
        <f>IF(OR($I217="REAL",$I217="INCURRIDO"),SUMIF(S!$O:$O,$I217&amp;$O217&amp;$Q217&amp;UPPER(TEXT(BI$4,"MMMMYYYY"))&amp;$Z217,IF($W$1="Pesos CLP",S!$AD:$AD,S!$AO:$AO)),0)</f>
        <v>0</v>
      </c>
      <c r="BJ217" s="19">
        <f>IF(OR($I217="REAL",$I217="INCURRIDO"),SUMIF(S!$O:$O,$I217&amp;$O217&amp;$Q217&amp;UPPER(TEXT(BJ$4,"MMMMYYYY"))&amp;$Z217,IF($W$1="Pesos CLP",S!$AD:$AD,S!$AO:$AO)),0)</f>
        <v>0</v>
      </c>
      <c r="BK217" s="19">
        <f>IF(OR($I217="REAL",$I217="INCURRIDO"),SUMIF(S!$O:$O,$I217&amp;$O217&amp;$Q217&amp;UPPER(TEXT(BK$4,"MMMMYYYY"))&amp;$Z217,IF($W$1="Pesos CLP",S!$AD:$AD,S!$AO:$AO)),0)</f>
        <v>0</v>
      </c>
      <c r="BL217" s="19">
        <f>IF(OR($I217="REAL",$I217="INCURRIDO"),SUMIF(S!$O:$O,$I217&amp;$O217&amp;$Q217&amp;UPPER(TEXT(BL$4,"MMMMYYYY"))&amp;$Z217,IF($W$1="Pesos CLP",S!$AD:$AD,S!$AO:$AO)),0)</f>
        <v>0</v>
      </c>
      <c r="BM217" s="19">
        <f>IF(OR($I217="REAL",$I217="INCURRIDO"),SUMIF(S!$O:$O,$I217&amp;$O217&amp;$Q217&amp;UPPER(TEXT(BM$4,"MMMMYYYY"))&amp;$Z217,IF($W$1="Pesos CLP",S!$AD:$AD,S!$AO:$AO)),0)</f>
        <v>0</v>
      </c>
      <c r="BN217" s="19">
        <f>IF(OR($I217="REAL",$I217="INCURRIDO"),SUMIF(S!$O:$O,$I217&amp;$O217&amp;$Q217&amp;UPPER(TEXT(BN$4,"MMMMYYYY"))&amp;$Z217,IF($W$1="Pesos CLP",S!$AD:$AD,S!$AO:$AO)),0)</f>
        <v>0</v>
      </c>
      <c r="BO217" s="19">
        <f>IF(OR($I217="REAL",$I217="INCURRIDO"),SUMIF(S!$O:$O,$I217&amp;$O217&amp;$Q217&amp;UPPER(TEXT(BO$4,"MMMMYYYY"))&amp;$Z217,IF($W$1="Pesos CLP",S!$AD:$AD,S!$AO:$AO)),0)</f>
        <v>0</v>
      </c>
      <c r="BP217" s="19">
        <f>IF(OR($I217="REAL",$I217="INCURRIDO"),SUMIF(S!$O:$O,$I217&amp;$O217&amp;$Q217&amp;UPPER(TEXT(BP$4,"MMMMYYYY"))&amp;$Z217,IF($W$1="Pesos CLP",S!$AD:$AD,S!$AO:$AO)),0)</f>
        <v>0</v>
      </c>
      <c r="BQ217" s="19">
        <f>IF(OR($I217="REAL",$I217="INCURRIDO"),SUMIF(S!$O:$O,$I217&amp;$O217&amp;$Q217&amp;UPPER(TEXT(BQ$4,"MMMMYYYY"))&amp;$Z217,IF($W$1="Pesos CLP",S!$AD:$AD,S!$AO:$AO)),0)</f>
        <v>0</v>
      </c>
      <c r="BR217" s="19">
        <f>IF(OR($I217="REAL",$I217="INCURRIDO"),SUMIF(S!$O:$O,$I217&amp;$O217&amp;$Q217&amp;UPPER(TEXT(BR$4,"MMMMYYYY"))&amp;$Z217,IF($W$1="Pesos CLP",S!$AD:$AD,S!$AO:$AO)),0)</f>
        <v>0</v>
      </c>
      <c r="BS217" s="19">
        <f>IF(OR($I217="REAL",$I217="INCURRIDO"),SUMIF(S!$O:$O,$I217&amp;$O217&amp;$Q217&amp;UPPER(TEXT(BS$4,"MMMMYYYY"))&amp;$Z217,IF($W$1="Pesos CLP",S!$AD:$AD,S!$AO:$AO)),0)</f>
        <v>0</v>
      </c>
      <c r="BT217" s="19">
        <f>IF(OR($I217="REAL",$I217="INCURRIDO"),SUMIF(S!$O:$O,$I217&amp;$O217&amp;$Q217&amp;UPPER(TEXT(BT$4,"MMMMYYYY"))&amp;$Z217,IF($W$1="Pesos CLP",S!$AD:$AD,S!$AO:$AO)),0)</f>
        <v>0</v>
      </c>
      <c r="BU217" s="19">
        <f>IF(OR($I217="REAL",$I217="INCURRIDO"),SUMIF(S!$O:$O,$I217&amp;$O217&amp;$Q217&amp;UPPER(TEXT(BU$4,"MMMMYYYY"))&amp;$Z217,IF($W$1="Pesos CLP",S!$AD:$AD,S!$AO:$AO)),0)</f>
        <v>0</v>
      </c>
      <c r="BV217" s="19">
        <f>IF(OR($I217="REAL",$I217="INCURRIDO"),SUMIF(S!$O:$O,$I217&amp;$O217&amp;$Q217&amp;UPPER(TEXT(BV$4,"MMMMYYYY"))&amp;$Z217,IF($W$1="Pesos CLP",S!$AD:$AD,S!$AO:$AO)),0)</f>
        <v>0</v>
      </c>
      <c r="BW217" s="19">
        <f>IF(OR($I217="REAL",$I217="INCURRIDO"),SUMIF(S!$O:$O,$I217&amp;$O217&amp;$Q217&amp;UPPER(TEXT(BW$4,"MMMMYYYY"))&amp;$Z217,IF($W$1="Pesos CLP",S!$AD:$AD,S!$AO:$AO)),0)</f>
        <v>0</v>
      </c>
      <c r="BX217" s="19">
        <f>IF(OR($I217="REAL",$I217="INCURRIDO"),SUMIF(S!$O:$O,$I217&amp;$O217&amp;$Q217&amp;UPPER(TEXT(BX$4,"MMMMYYYY"))&amp;$Z217,IF($W$1="Pesos CLP",S!$AD:$AD,S!$AO:$AO)),0)</f>
        <v>0</v>
      </c>
      <c r="BY217" s="19">
        <f>IF(OR($I217="REAL",$I217="INCURRIDO"),SUMIF(S!$O:$O,$I217&amp;$O217&amp;$Q217&amp;UPPER(TEXT(BY$4,"MMMMYYYY"))&amp;$Z217,IF($W$1="Pesos CLP",S!$AD:$AD,S!$AO:$AO)),0)</f>
        <v>0</v>
      </c>
      <c r="BZ217" s="19">
        <f>IF(OR($I217="REAL",$I217="INCURRIDO"),SUMIF(S!$O:$O,$I217&amp;$O217&amp;$Q217&amp;UPPER(TEXT(BZ$4,"MMMMYYYY"))&amp;$Z217,IF($W$1="Pesos CLP",S!$AD:$AD,S!$AO:$AO)),0)</f>
        <v>0</v>
      </c>
      <c r="CA217" s="19">
        <f>IF(OR($I217="REAL",$I217="INCURRIDO"),SUMIF(S!$O:$O,$I217&amp;$O217&amp;$Q217&amp;UPPER(TEXT(CA$4,"MMMMYYYY"))&amp;$Z217,IF($W$1="Pesos CLP",S!$AD:$AD,S!$AO:$AO)),0)</f>
        <v>0</v>
      </c>
      <c r="CB217" s="19">
        <f>IF(OR($I217="REAL",$I217="INCURRIDO"),SUMIF(S!$O:$O,$I217&amp;$O217&amp;$Q217&amp;UPPER(TEXT(CB$4,"MMMMYYYY"))&amp;$Z217,IF($W$1="Pesos CLP",S!$AD:$AD,S!$AO:$AO)),0)</f>
        <v>0</v>
      </c>
      <c r="CC217" s="19">
        <f>IF(OR($I217="REAL",$I217="INCURRIDO"),SUMIF(S!$O:$O,$I217&amp;$O217&amp;$Q217&amp;UPPER(TEXT(CC$4,"MMMMYYYY"))&amp;$Z217,IF($W$1="Pesos CLP",S!$AD:$AD,S!$AO:$AO)),0)</f>
        <v>0</v>
      </c>
      <c r="CD217" s="19">
        <f>IF(OR($I217="REAL",$I217="INCURRIDO"),SUMIF(S!$O:$O,$I217&amp;$O217&amp;$Q217&amp;UPPER(TEXT(CD$4,"MMMMYYYY"))&amp;$Z217,IF($W$1="Pesos CLP",S!$AD:$AD,S!$AO:$AO)),0)</f>
        <v>0</v>
      </c>
      <c r="CE217" s="19">
        <f>IF(OR($I217="REAL",$I217="INCURRIDO"),SUMIF(S!$O:$O,$I217&amp;$O217&amp;$Q217&amp;UPPER(TEXT(CE$4,"MMMMYYYY"))&amp;$Z217,IF($W$1="Pesos CLP",S!$AD:$AD,S!$AO:$AO)),0)</f>
        <v>0</v>
      </c>
      <c r="CF217" s="19">
        <f>IF(OR($I217="REAL",$I217="INCURRIDO"),SUMIF(S!$O:$O,$I217&amp;$O217&amp;$Q217&amp;UPPER(TEXT(CF$4,"MMMMYYYY"))&amp;$Z217,IF($W$1="Pesos CLP",S!$AD:$AD,S!$AO:$AO)),0)</f>
        <v>0</v>
      </c>
      <c r="CG217" s="19">
        <f>IF(OR($I217="REAL",$I217="INCURRIDO"),SUMIF(S!$O:$O,$I217&amp;$O217&amp;$Q217&amp;UPPER(TEXT(CG$4,"MMMMYYYY"))&amp;$Z217,IF($W$1="Pesos CLP",S!$AD:$AD,S!$AO:$AO)),0)</f>
        <v>0</v>
      </c>
      <c r="CH217" s="19">
        <f>IF(OR($I217="REAL",$I217="INCURRIDO"),SUMIF(S!$O:$O,$I217&amp;$O217&amp;$Q217&amp;UPPER(TEXT(CH$4,"MMMMYYYY"))&amp;$Z217,IF($W$1="Pesos CLP",S!$AD:$AD,S!$AO:$AO)),0)</f>
        <v>0</v>
      </c>
      <c r="CI217" s="19">
        <f>IF(OR($I217="REAL",$I217="INCURRIDO"),SUMIF(S!$O:$O,$I217&amp;$O217&amp;$Q217&amp;UPPER(TEXT(CI$4,"MMMMYYYY"))&amp;$Z217,IF($W$1="Pesos CLP",S!$AD:$AD,S!$AO:$AO)),0)</f>
        <v>0</v>
      </c>
      <c r="CJ217" s="19">
        <f>IF(OR($I217="REAL",$I217="INCURRIDO"),SUMIF(S!$O:$O,$I217&amp;$O217&amp;$Q217&amp;UPPER(TEXT(CJ$4,"MMMMYYYY"))&amp;$Z217,IF($W$1="Pesos CLP",S!$AD:$AD,S!$AO:$AO)),0)</f>
        <v>0</v>
      </c>
      <c r="CK217" s="378">
        <f t="shared" si="205"/>
        <v>0</v>
      </c>
      <c r="CL217" s="378">
        <f t="shared" si="205"/>
        <v>0</v>
      </c>
      <c r="CM217" s="378">
        <f t="shared" si="205"/>
        <v>0</v>
      </c>
      <c r="CN217" s="378">
        <f t="shared" si="205"/>
        <v>0</v>
      </c>
      <c r="CO217" s="378">
        <f t="shared" si="205"/>
        <v>1613.7265069701434</v>
      </c>
      <c r="CP217" s="378">
        <f t="shared" si="205"/>
        <v>0</v>
      </c>
      <c r="CQ217" s="378">
        <f t="shared" si="205"/>
        <v>0</v>
      </c>
      <c r="CR217" s="378">
        <f t="shared" si="205"/>
        <v>0</v>
      </c>
      <c r="CS217" s="378">
        <f t="shared" si="206"/>
        <v>0</v>
      </c>
      <c r="CT217" s="378">
        <f t="shared" si="206"/>
        <v>0</v>
      </c>
      <c r="CU217" s="378">
        <f t="shared" si="206"/>
        <v>0</v>
      </c>
      <c r="CV217" s="378">
        <f t="shared" si="206"/>
        <v>0</v>
      </c>
      <c r="CW217" s="378">
        <f t="shared" si="206"/>
        <v>0</v>
      </c>
      <c r="CX217" s="378">
        <f t="shared" si="206"/>
        <v>0</v>
      </c>
      <c r="CY217" s="378">
        <f t="shared" si="206"/>
        <v>0</v>
      </c>
      <c r="CZ217" s="378">
        <f t="shared" si="206"/>
        <v>0</v>
      </c>
      <c r="DA217" s="378">
        <f t="shared" si="206"/>
        <v>0</v>
      </c>
      <c r="DB217" s="378">
        <f t="shared" si="206"/>
        <v>0</v>
      </c>
      <c r="DC217" s="378">
        <f t="shared" si="207"/>
        <v>0</v>
      </c>
      <c r="DD217" s="378">
        <f t="shared" si="207"/>
        <v>0</v>
      </c>
      <c r="DE217" s="378">
        <f t="shared" si="207"/>
        <v>0</v>
      </c>
      <c r="DF217" s="378">
        <f t="shared" si="207"/>
        <v>0</v>
      </c>
      <c r="DG217" s="378">
        <f t="shared" si="207"/>
        <v>0</v>
      </c>
      <c r="DH217" s="378">
        <f t="shared" si="207"/>
        <v>0</v>
      </c>
      <c r="DI217" s="378">
        <f t="shared" si="207"/>
        <v>0</v>
      </c>
      <c r="DJ217" s="378">
        <f t="shared" si="207"/>
        <v>0</v>
      </c>
      <c r="DK217" s="378">
        <f t="shared" si="207"/>
        <v>0</v>
      </c>
      <c r="DL217" s="378">
        <f t="shared" si="207"/>
        <v>0</v>
      </c>
      <c r="DM217" s="378">
        <f t="shared" si="208"/>
        <v>0</v>
      </c>
      <c r="DN217" s="378">
        <f t="shared" si="208"/>
        <v>0</v>
      </c>
      <c r="DO217" s="378">
        <f t="shared" si="208"/>
        <v>0</v>
      </c>
      <c r="DP217" s="378">
        <f t="shared" si="208"/>
        <v>0</v>
      </c>
      <c r="DQ217" s="378">
        <f t="shared" si="208"/>
        <v>0</v>
      </c>
      <c r="DR217" s="378">
        <f t="shared" si="208"/>
        <v>0</v>
      </c>
      <c r="DS217" s="378">
        <f t="shared" si="208"/>
        <v>0</v>
      </c>
      <c r="DT217" s="378">
        <f t="shared" si="208"/>
        <v>0</v>
      </c>
      <c r="DU217" s="378">
        <f t="shared" si="189"/>
        <v>0</v>
      </c>
      <c r="DV217" s="378">
        <f t="shared" si="209"/>
        <v>0</v>
      </c>
      <c r="DW217" s="378">
        <f t="shared" si="209"/>
        <v>0</v>
      </c>
      <c r="DX217" s="378">
        <f t="shared" si="191"/>
        <v>0</v>
      </c>
      <c r="DY217" s="378">
        <f t="shared" si="210"/>
        <v>0</v>
      </c>
      <c r="DZ217" s="378">
        <f t="shared" si="210"/>
        <v>0</v>
      </c>
      <c r="EA217" s="378">
        <f t="shared" si="193"/>
        <v>0</v>
      </c>
      <c r="EB217" s="378">
        <f t="shared" si="211"/>
        <v>0</v>
      </c>
      <c r="EC217" s="378">
        <f t="shared" si="211"/>
        <v>0</v>
      </c>
      <c r="ED217" s="378">
        <f t="shared" si="195"/>
        <v>0</v>
      </c>
      <c r="EE217" s="378">
        <f t="shared" si="212"/>
        <v>0</v>
      </c>
      <c r="EF217" s="378">
        <f t="shared" si="212"/>
        <v>0</v>
      </c>
      <c r="EG217" s="378">
        <f t="shared" si="197"/>
        <v>0</v>
      </c>
      <c r="EH217" s="378">
        <f t="shared" si="213"/>
        <v>0</v>
      </c>
      <c r="EI217" s="378">
        <f t="shared" si="213"/>
        <v>0</v>
      </c>
      <c r="EJ217" s="378">
        <f t="shared" si="199"/>
        <v>0</v>
      </c>
      <c r="EK217" s="378">
        <f t="shared" si="214"/>
        <v>0</v>
      </c>
      <c r="EL217" s="378">
        <f t="shared" si="214"/>
        <v>0</v>
      </c>
      <c r="EM217" s="378">
        <f t="shared" si="201"/>
        <v>0</v>
      </c>
      <c r="EN217" s="378">
        <f t="shared" si="215"/>
        <v>0</v>
      </c>
      <c r="EO217" s="378">
        <f t="shared" si="215"/>
        <v>0</v>
      </c>
      <c r="EP217" s="378">
        <f t="shared" si="203"/>
        <v>0</v>
      </c>
      <c r="EQ217" s="378">
        <f t="shared" si="216"/>
        <v>0</v>
      </c>
    </row>
    <row r="218" spans="1:147" x14ac:dyDescent="0.3">
      <c r="A218" s="368"/>
      <c r="B218" s="368"/>
      <c r="C218" s="368"/>
      <c r="D218" s="368">
        <f t="shared" si="182"/>
        <v>1.0658056259248334</v>
      </c>
      <c r="E218" s="368" t="str">
        <f>VLOOKUP(TEXT(Z218,0),'G2'!B:D,3,0)</f>
        <v>ME</v>
      </c>
      <c r="F218" s="816">
        <f t="shared" si="181"/>
        <v>0</v>
      </c>
      <c r="G218" s="755">
        <f t="shared" si="183"/>
        <v>0</v>
      </c>
      <c r="H218" s="756" t="s">
        <v>1190</v>
      </c>
      <c r="I218" s="370" t="s">
        <v>93</v>
      </c>
      <c r="J218" s="370" t="s">
        <v>22</v>
      </c>
      <c r="K218" s="368">
        <v>510615</v>
      </c>
      <c r="L218" s="368" t="s">
        <v>619</v>
      </c>
      <c r="M218" s="369"/>
      <c r="N218" s="370" t="s">
        <v>984</v>
      </c>
      <c r="O218" s="370" t="s">
        <v>275</v>
      </c>
      <c r="P218" s="643" t="s">
        <v>1166</v>
      </c>
      <c r="Q218" s="370" t="s">
        <v>695</v>
      </c>
      <c r="R218" s="370" t="s">
        <v>632</v>
      </c>
      <c r="S218" s="371">
        <v>25</v>
      </c>
      <c r="T218" s="677">
        <v>46539</v>
      </c>
      <c r="U218" s="677">
        <v>46563</v>
      </c>
      <c r="V218" s="373">
        <v>1</v>
      </c>
      <c r="W218" s="374">
        <v>56613.463237875301</v>
      </c>
      <c r="X218" s="17" cm="1">
        <f t="array" ref="X218">+IF($W$1="Pesos CLP",W218,W218/TC)*MB_24A25</f>
        <v>64.54906027880574</v>
      </c>
      <c r="Y218" s="18">
        <f t="shared" si="166"/>
        <v>1613.7265069701434</v>
      </c>
      <c r="Z218">
        <v>91243530</v>
      </c>
      <c r="AA218" s="19">
        <f>IF(OR($I218="REAL",$I218="INCURRIDO"),SUMIF(S!$O:$O,$I218&amp;$O218&amp;$Q218&amp;UPPER(TEXT(AA$4,"MMMMYYYY"))&amp;$Z218,IF($W$1="Pesos CLP",S!$AD:$AD,S!$AO:$AO)),0)</f>
        <v>0</v>
      </c>
      <c r="AB218" s="19">
        <f>IF(OR($I218="REAL",$I218="INCURRIDO"),SUMIF(S!$O:$O,$I218&amp;$O218&amp;$Q218&amp;UPPER(TEXT(AB$4,"MMMMYYYY"))&amp;$Z218,IF($W$1="Pesos CLP",S!$AD:$AD,S!$AO:$AO)),0)</f>
        <v>0</v>
      </c>
      <c r="AC218" s="19">
        <f>IF(OR($I218="REAL",$I218="INCURRIDO"),SUMIF(S!$O:$O,$I218&amp;$O218&amp;$Q218&amp;UPPER(TEXT(AC$4,"MMMMYYYY"))&amp;$Z218,IF($W$1="Pesos CLP",S!$AD:$AD,S!$AO:$AO)),0)</f>
        <v>0</v>
      </c>
      <c r="AD218" s="19">
        <f>IF(OR($I218="REAL",$I218="INCURRIDO"),SUMIF(S!$O:$O,$I218&amp;$O218&amp;$Q218&amp;UPPER(TEXT(AD$4,"MMMMYYYY"))&amp;$Z218,IF($W$1="Pesos CLP",S!$AD:$AD,S!$AO:$AO)),0)</f>
        <v>0</v>
      </c>
      <c r="AE218" s="19">
        <f>IF(OR($I218="REAL",$I218="INCURRIDO"),SUMIF(S!$O:$O,$I218&amp;$O218&amp;$Q218&amp;UPPER(TEXT(AE$4,"MMMMYYYY"))&amp;$Z218,IF($W$1="Pesos CLP",S!$AD:$AD,S!$AO:$AO)),0)</f>
        <v>0</v>
      </c>
      <c r="AF218" s="19">
        <f>IF(OR($I218="REAL",$I218="INCURRIDO"),SUMIF(S!$O:$O,$I218&amp;$O218&amp;$Q218&amp;UPPER(TEXT(AF$4,"MMMMYYYY"))&amp;$Z218,IF($W$1="Pesos CLP",S!$AD:$AD,S!$AO:$AO)),0)</f>
        <v>0</v>
      </c>
      <c r="AG218" s="19">
        <f>IF(OR($I218="REAL",$I218="INCURRIDO"),SUMIF(S!$O:$O,$I218&amp;$O218&amp;$Q218&amp;UPPER(TEXT(AG$4,"MMMMYYYY"))&amp;$Z218,IF($W$1="Pesos CLP",S!$AD:$AD,S!$AO:$AO)),0)</f>
        <v>0</v>
      </c>
      <c r="AH218" s="19">
        <f>IF(OR($I218="REAL",$I218="INCURRIDO"),SUMIF(S!$O:$O,$I218&amp;$O218&amp;$Q218&amp;UPPER(TEXT(AH$4,"MMMMYYYY"))&amp;$Z218,IF($W$1="Pesos CLP",S!$AD:$AD,S!$AO:$AO)),0)</f>
        <v>0</v>
      </c>
      <c r="AI218" s="19">
        <f>IF(OR($I218="REAL",$I218="INCURRIDO"),SUMIF(S!$O:$O,$I218&amp;$O218&amp;$Q218&amp;UPPER(TEXT(AI$4,"MMMMYYYY"))&amp;$Z218,IF($W$1="Pesos CLP",S!$AD:$AD,S!$AO:$AO)),0)</f>
        <v>0</v>
      </c>
      <c r="AJ218" s="19">
        <f>IF(OR($I218="REAL",$I218="INCURRIDO"),SUMIF(S!$O:$O,$I218&amp;$O218&amp;$Q218&amp;UPPER(TEXT(AJ$4,"MMMMYYYY"))&amp;$Z218,IF($W$1="Pesos CLP",S!$AD:$AD,S!$AO:$AO)),0)</f>
        <v>0</v>
      </c>
      <c r="AK218" s="19">
        <f>IF(OR($I218="REAL",$I218="INCURRIDO"),SUMIF(S!$O:$O,$I218&amp;$O218&amp;$Q218&amp;UPPER(TEXT(AK$4,"MMMMYYYY"))&amp;$Z218,IF($W$1="Pesos CLP",S!$AD:$AD,S!$AO:$AO)),0)</f>
        <v>0</v>
      </c>
      <c r="AL218" s="19">
        <f>IF(OR($I218="REAL",$I218="INCURRIDO"),SUMIF(S!$O:$O,$I218&amp;$O218&amp;$Q218&amp;UPPER(TEXT(AL$4,"MMMMYYYY"))&amp;$Z218,IF($W$1="Pesos CLP",S!$AD:$AD,S!$AO:$AO)),0)</f>
        <v>0</v>
      </c>
      <c r="AM218" s="19">
        <f>IF(OR($I218="REAL",$I218="INCURRIDO"),SUMIF(S!$O:$O,$I218&amp;$O218&amp;$Q218&amp;UPPER(TEXT(AM$4,"MMMMYYYY"))&amp;$Z218,IF($W$1="Pesos CLP",S!$AD:$AD,S!$AO:$AO)),0)</f>
        <v>0</v>
      </c>
      <c r="AN218" s="19">
        <f>IF(OR($I218="REAL",$I218="INCURRIDO"),SUMIF(S!$O:$O,$I218&amp;$O218&amp;$Q218&amp;UPPER(TEXT(AN$4,"MMMMYYYY"))&amp;$Z218,IF($W$1="Pesos CLP",S!$AD:$AD,S!$AO:$AO)),0)</f>
        <v>0</v>
      </c>
      <c r="AO218" s="19">
        <f>IF(OR($I218="REAL",$I218="INCURRIDO"),SUMIF(S!$O:$O,$I218&amp;$O218&amp;$Q218&amp;UPPER(TEXT(AO$4,"MMMMYYYY"))&amp;$Z218,IF($W$1="Pesos CLP",S!$AD:$AD,S!$AO:$AO)),0)</f>
        <v>0</v>
      </c>
      <c r="AP218" s="19">
        <f>IF(OR($I218="REAL",$I218="INCURRIDO"),SUMIF(S!$O:$O,$I218&amp;$O218&amp;$Q218&amp;UPPER(TEXT(AP$4,"MMMMYYYY"))&amp;$Z218,IF($W$1="Pesos CLP",S!$AD:$AD,S!$AO:$AO)),0)</f>
        <v>0</v>
      </c>
      <c r="AQ218" s="19">
        <f>IF(OR($I218="REAL",$I218="INCURRIDO"),SUMIF(S!$O:$O,$I218&amp;$O218&amp;$Q218&amp;UPPER(TEXT(AQ$4,"MMMMYYYY"))&amp;$Z218,IF($W$1="Pesos CLP",S!$AD:$AD,S!$AO:$AO)),0)</f>
        <v>0</v>
      </c>
      <c r="AR218" s="19">
        <f>IF(OR($I218="REAL",$I218="INCURRIDO"),SUMIF(S!$O:$O,$I218&amp;$O218&amp;$Q218&amp;UPPER(TEXT(AR$4,"MMMMYYYY"))&amp;$Z218,IF($W$1="Pesos CLP",S!$AD:$AD,S!$AO:$AO)),0)</f>
        <v>0</v>
      </c>
      <c r="AS218" s="19">
        <f>IF(OR($I218="REAL",$I218="INCURRIDO"),SUMIF(S!$O:$O,$I218&amp;$O218&amp;$Q218&amp;UPPER(TEXT(AS$4,"MMMMYYYY"))&amp;$Z218,IF($W$1="Pesos CLP",S!$AD:$AD,S!$AO:$AO)),0)</f>
        <v>0</v>
      </c>
      <c r="AT218" s="19">
        <f>IF(OR($I218="REAL",$I218="INCURRIDO"),SUMIF(S!$O:$O,$I218&amp;$O218&amp;$Q218&amp;UPPER(TEXT(AT$4,"MMMMYYYY"))&amp;$Z218,IF($W$1="Pesos CLP",S!$AD:$AD,S!$AO:$AO)),0)</f>
        <v>0</v>
      </c>
      <c r="AU218" s="19">
        <f>IF(OR($I218="REAL",$I218="INCURRIDO"),SUMIF(S!$O:$O,$I218&amp;$O218&amp;$Q218&amp;UPPER(TEXT(AU$4,"MMMMYYYY"))&amp;$Z218,IF($W$1="Pesos CLP",S!$AD:$AD,S!$AO:$AO)),0)</f>
        <v>0</v>
      </c>
      <c r="AV218" s="19">
        <f>IF(OR($I218="REAL",$I218="INCURRIDO"),SUMIF(S!$O:$O,$I218&amp;$O218&amp;$Q218&amp;UPPER(TEXT(AV$4,"MMMMYYYY"))&amp;$Z218,IF($W$1="Pesos CLP",S!$AD:$AD,S!$AO:$AO)),0)</f>
        <v>0</v>
      </c>
      <c r="AW218" s="19">
        <f>IF(OR($I218="REAL",$I218="INCURRIDO"),SUMIF(S!$O:$O,$I218&amp;$O218&amp;$Q218&amp;UPPER(TEXT(AW$4,"MMMMYYYY"))&amp;$Z218,IF($W$1="Pesos CLP",S!$AD:$AD,S!$AO:$AO)),0)</f>
        <v>0</v>
      </c>
      <c r="AX218" s="19">
        <f>IF(OR($I218="REAL",$I218="INCURRIDO"),SUMIF(S!$O:$O,$I218&amp;$O218&amp;$Q218&amp;UPPER(TEXT(AX$4,"MMMMYYYY"))&amp;$Z218,IF($W$1="Pesos CLP",S!$AD:$AD,S!$AO:$AO)),0)</f>
        <v>0</v>
      </c>
      <c r="AY218" s="19">
        <f>IF(OR($I218="REAL",$I218="INCURRIDO"),SUMIF(S!$O:$O,$I218&amp;$O218&amp;$Q218&amp;UPPER(TEXT(AY$4,"MMMMYYYY"))&amp;$Z218,IF($W$1="Pesos CLP",S!$AD:$AD,S!$AO:$AO)),0)</f>
        <v>0</v>
      </c>
      <c r="AZ218" s="19">
        <f>IF(OR($I218="REAL",$I218="INCURRIDO"),SUMIF(S!$O:$O,$I218&amp;$O218&amp;$Q218&amp;UPPER(TEXT(AZ$4,"MMMMYYYY"))&amp;$Z218,IF($W$1="Pesos CLP",S!$AD:$AD,S!$AO:$AO)),0)</f>
        <v>0</v>
      </c>
      <c r="BA218" s="19">
        <f>IF(OR($I218="REAL",$I218="INCURRIDO"),SUMIF(S!$O:$O,$I218&amp;$O218&amp;$Q218&amp;UPPER(TEXT(BA$4,"MMMMYYYY"))&amp;$Z218,IF($W$1="Pesos CLP",S!$AD:$AD,S!$AO:$AO)),0)</f>
        <v>0</v>
      </c>
      <c r="BB218" s="19">
        <f>IF(OR($I218="REAL",$I218="INCURRIDO"),SUMIF(S!$O:$O,$I218&amp;$O218&amp;$Q218&amp;UPPER(TEXT(BB$4,"MMMMYYYY"))&amp;$Z218,IF($W$1="Pesos CLP",S!$AD:$AD,S!$AO:$AO)),0)</f>
        <v>0</v>
      </c>
      <c r="BC218" s="19">
        <f>IF(OR($I218="REAL",$I218="INCURRIDO"),SUMIF(S!$O:$O,$I218&amp;$O218&amp;$Q218&amp;UPPER(TEXT(BC$4,"MMMMYYYY"))&amp;$Z218,IF($W$1="Pesos CLP",S!$AD:$AD,S!$AO:$AO)),0)</f>
        <v>0</v>
      </c>
      <c r="BD218" s="19">
        <f>IF(OR($I218="REAL",$I218="INCURRIDO"),SUMIF(S!$O:$O,$I218&amp;$O218&amp;$Q218&amp;UPPER(TEXT(BD$4,"MMMMYYYY"))&amp;$Z218,IF($W$1="Pesos CLP",S!$AD:$AD,S!$AO:$AO)),0)</f>
        <v>0</v>
      </c>
      <c r="BE218" s="19">
        <f>IF(OR($I218="REAL",$I218="INCURRIDO"),SUMIF(S!$O:$O,$I218&amp;$O218&amp;$Q218&amp;UPPER(TEXT(BE$4,"MMMMYYYY"))&amp;$Z218,IF($W$1="Pesos CLP",S!$AD:$AD,S!$AO:$AO)),0)</f>
        <v>0</v>
      </c>
      <c r="BF218" s="19">
        <f>IF(OR($I218="REAL",$I218="INCURRIDO"),SUMIF(S!$O:$O,$I218&amp;$O218&amp;$Q218&amp;UPPER(TEXT(BF$4,"MMMMYYYY"))&amp;$Z218,IF($W$1="Pesos CLP",S!$AD:$AD,S!$AO:$AO)),0)</f>
        <v>0</v>
      </c>
      <c r="BG218" s="19">
        <f>IF(OR($I218="REAL",$I218="INCURRIDO"),SUMIF(S!$O:$O,$I218&amp;$O218&amp;$Q218&amp;UPPER(TEXT(BG$4,"MMMMYYYY"))&amp;$Z218,IF($W$1="Pesos CLP",S!$AD:$AD,S!$AO:$AO)),0)</f>
        <v>0</v>
      </c>
      <c r="BH218" s="19">
        <f>IF(OR($I218="REAL",$I218="INCURRIDO"),SUMIF(S!$O:$O,$I218&amp;$O218&amp;$Q218&amp;UPPER(TEXT(BH$4,"MMMMYYYY"))&amp;$Z218,IF($W$1="Pesos CLP",S!$AD:$AD,S!$AO:$AO)),0)</f>
        <v>0</v>
      </c>
      <c r="BI218" s="19">
        <f>IF(OR($I218="REAL",$I218="INCURRIDO"),SUMIF(S!$O:$O,$I218&amp;$O218&amp;$Q218&amp;UPPER(TEXT(BI$4,"MMMMYYYY"))&amp;$Z218,IF($W$1="Pesos CLP",S!$AD:$AD,S!$AO:$AO)),0)</f>
        <v>0</v>
      </c>
      <c r="BJ218" s="19">
        <f>IF(OR($I218="REAL",$I218="INCURRIDO"),SUMIF(S!$O:$O,$I218&amp;$O218&amp;$Q218&amp;UPPER(TEXT(BJ$4,"MMMMYYYY"))&amp;$Z218,IF($W$1="Pesos CLP",S!$AD:$AD,S!$AO:$AO)),0)</f>
        <v>0</v>
      </c>
      <c r="BK218" s="19">
        <f>IF(OR($I218="REAL",$I218="INCURRIDO"),SUMIF(S!$O:$O,$I218&amp;$O218&amp;$Q218&amp;UPPER(TEXT(BK$4,"MMMMYYYY"))&amp;$Z218,IF($W$1="Pesos CLP",S!$AD:$AD,S!$AO:$AO)),0)</f>
        <v>0</v>
      </c>
      <c r="BL218" s="19">
        <f>IF(OR($I218="REAL",$I218="INCURRIDO"),SUMIF(S!$O:$O,$I218&amp;$O218&amp;$Q218&amp;UPPER(TEXT(BL$4,"MMMMYYYY"))&amp;$Z218,IF($W$1="Pesos CLP",S!$AD:$AD,S!$AO:$AO)),0)</f>
        <v>0</v>
      </c>
      <c r="BM218" s="19">
        <f>IF(OR($I218="REAL",$I218="INCURRIDO"),SUMIF(S!$O:$O,$I218&amp;$O218&amp;$Q218&amp;UPPER(TEXT(BM$4,"MMMMYYYY"))&amp;$Z218,IF($W$1="Pesos CLP",S!$AD:$AD,S!$AO:$AO)),0)</f>
        <v>0</v>
      </c>
      <c r="BN218" s="19">
        <f>IF(OR($I218="REAL",$I218="INCURRIDO"),SUMIF(S!$O:$O,$I218&amp;$O218&amp;$Q218&amp;UPPER(TEXT(BN$4,"MMMMYYYY"))&amp;$Z218,IF($W$1="Pesos CLP",S!$AD:$AD,S!$AO:$AO)),0)</f>
        <v>0</v>
      </c>
      <c r="BO218" s="19">
        <f>IF(OR($I218="REAL",$I218="INCURRIDO"),SUMIF(S!$O:$O,$I218&amp;$O218&amp;$Q218&amp;UPPER(TEXT(BO$4,"MMMMYYYY"))&amp;$Z218,IF($W$1="Pesos CLP",S!$AD:$AD,S!$AO:$AO)),0)</f>
        <v>0</v>
      </c>
      <c r="BP218" s="19">
        <f>IF(OR($I218="REAL",$I218="INCURRIDO"),SUMIF(S!$O:$O,$I218&amp;$O218&amp;$Q218&amp;UPPER(TEXT(BP$4,"MMMMYYYY"))&amp;$Z218,IF($W$1="Pesos CLP",S!$AD:$AD,S!$AO:$AO)),0)</f>
        <v>0</v>
      </c>
      <c r="BQ218" s="19">
        <f>IF(OR($I218="REAL",$I218="INCURRIDO"),SUMIF(S!$O:$O,$I218&amp;$O218&amp;$Q218&amp;UPPER(TEXT(BQ$4,"MMMMYYYY"))&amp;$Z218,IF($W$1="Pesos CLP",S!$AD:$AD,S!$AO:$AO)),0)</f>
        <v>0</v>
      </c>
      <c r="BR218" s="19">
        <f>IF(OR($I218="REAL",$I218="INCURRIDO"),SUMIF(S!$O:$O,$I218&amp;$O218&amp;$Q218&amp;UPPER(TEXT(BR$4,"MMMMYYYY"))&amp;$Z218,IF($W$1="Pesos CLP",S!$AD:$AD,S!$AO:$AO)),0)</f>
        <v>0</v>
      </c>
      <c r="BS218" s="19">
        <f>IF(OR($I218="REAL",$I218="INCURRIDO"),SUMIF(S!$O:$O,$I218&amp;$O218&amp;$Q218&amp;UPPER(TEXT(BS$4,"MMMMYYYY"))&amp;$Z218,IF($W$1="Pesos CLP",S!$AD:$AD,S!$AO:$AO)),0)</f>
        <v>0</v>
      </c>
      <c r="BT218" s="19">
        <f>IF(OR($I218="REAL",$I218="INCURRIDO"),SUMIF(S!$O:$O,$I218&amp;$O218&amp;$Q218&amp;UPPER(TEXT(BT$4,"MMMMYYYY"))&amp;$Z218,IF($W$1="Pesos CLP",S!$AD:$AD,S!$AO:$AO)),0)</f>
        <v>0</v>
      </c>
      <c r="BU218" s="19">
        <f>IF(OR($I218="REAL",$I218="INCURRIDO"),SUMIF(S!$O:$O,$I218&amp;$O218&amp;$Q218&amp;UPPER(TEXT(BU$4,"MMMMYYYY"))&amp;$Z218,IF($W$1="Pesos CLP",S!$AD:$AD,S!$AO:$AO)),0)</f>
        <v>0</v>
      </c>
      <c r="BV218" s="19">
        <f>IF(OR($I218="REAL",$I218="INCURRIDO"),SUMIF(S!$O:$O,$I218&amp;$O218&amp;$Q218&amp;UPPER(TEXT(BV$4,"MMMMYYYY"))&amp;$Z218,IF($W$1="Pesos CLP",S!$AD:$AD,S!$AO:$AO)),0)</f>
        <v>0</v>
      </c>
      <c r="BW218" s="19">
        <f>IF(OR($I218="REAL",$I218="INCURRIDO"),SUMIF(S!$O:$O,$I218&amp;$O218&amp;$Q218&amp;UPPER(TEXT(BW$4,"MMMMYYYY"))&amp;$Z218,IF($W$1="Pesos CLP",S!$AD:$AD,S!$AO:$AO)),0)</f>
        <v>0</v>
      </c>
      <c r="BX218" s="19">
        <f>IF(OR($I218="REAL",$I218="INCURRIDO"),SUMIF(S!$O:$O,$I218&amp;$O218&amp;$Q218&amp;UPPER(TEXT(BX$4,"MMMMYYYY"))&amp;$Z218,IF($W$1="Pesos CLP",S!$AD:$AD,S!$AO:$AO)),0)</f>
        <v>0</v>
      </c>
      <c r="BY218" s="19">
        <f>IF(OR($I218="REAL",$I218="INCURRIDO"),SUMIF(S!$O:$O,$I218&amp;$O218&amp;$Q218&amp;UPPER(TEXT(BY$4,"MMMMYYYY"))&amp;$Z218,IF($W$1="Pesos CLP",S!$AD:$AD,S!$AO:$AO)),0)</f>
        <v>0</v>
      </c>
      <c r="BZ218" s="19">
        <f>IF(OR($I218="REAL",$I218="INCURRIDO"),SUMIF(S!$O:$O,$I218&amp;$O218&amp;$Q218&amp;UPPER(TEXT(BZ$4,"MMMMYYYY"))&amp;$Z218,IF($W$1="Pesos CLP",S!$AD:$AD,S!$AO:$AO)),0)</f>
        <v>0</v>
      </c>
      <c r="CA218" s="19">
        <f>IF(OR($I218="REAL",$I218="INCURRIDO"),SUMIF(S!$O:$O,$I218&amp;$O218&amp;$Q218&amp;UPPER(TEXT(CA$4,"MMMMYYYY"))&amp;$Z218,IF($W$1="Pesos CLP",S!$AD:$AD,S!$AO:$AO)),0)</f>
        <v>0</v>
      </c>
      <c r="CB218" s="19">
        <f>IF(OR($I218="REAL",$I218="INCURRIDO"),SUMIF(S!$O:$O,$I218&amp;$O218&amp;$Q218&amp;UPPER(TEXT(CB$4,"MMMMYYYY"))&amp;$Z218,IF($W$1="Pesos CLP",S!$AD:$AD,S!$AO:$AO)),0)</f>
        <v>0</v>
      </c>
      <c r="CC218" s="19">
        <f>IF(OR($I218="REAL",$I218="INCURRIDO"),SUMIF(S!$O:$O,$I218&amp;$O218&amp;$Q218&amp;UPPER(TEXT(CC$4,"MMMMYYYY"))&amp;$Z218,IF($W$1="Pesos CLP",S!$AD:$AD,S!$AO:$AO)),0)</f>
        <v>0</v>
      </c>
      <c r="CD218" s="19">
        <f>IF(OR($I218="REAL",$I218="INCURRIDO"),SUMIF(S!$O:$O,$I218&amp;$O218&amp;$Q218&amp;UPPER(TEXT(CD$4,"MMMMYYYY"))&amp;$Z218,IF($W$1="Pesos CLP",S!$AD:$AD,S!$AO:$AO)),0)</f>
        <v>0</v>
      </c>
      <c r="CE218" s="19">
        <f>IF(OR($I218="REAL",$I218="INCURRIDO"),SUMIF(S!$O:$O,$I218&amp;$O218&amp;$Q218&amp;UPPER(TEXT(CE$4,"MMMMYYYY"))&amp;$Z218,IF($W$1="Pesos CLP",S!$AD:$AD,S!$AO:$AO)),0)</f>
        <v>0</v>
      </c>
      <c r="CF218" s="19">
        <f>IF(OR($I218="REAL",$I218="INCURRIDO"),SUMIF(S!$O:$O,$I218&amp;$O218&amp;$Q218&amp;UPPER(TEXT(CF$4,"MMMMYYYY"))&amp;$Z218,IF($W$1="Pesos CLP",S!$AD:$AD,S!$AO:$AO)),0)</f>
        <v>0</v>
      </c>
      <c r="CG218" s="19">
        <f>IF(OR($I218="REAL",$I218="INCURRIDO"),SUMIF(S!$O:$O,$I218&amp;$O218&amp;$Q218&amp;UPPER(TEXT(CG$4,"MMMMYYYY"))&amp;$Z218,IF($W$1="Pesos CLP",S!$AD:$AD,S!$AO:$AO)),0)</f>
        <v>0</v>
      </c>
      <c r="CH218" s="19">
        <f>IF(OR($I218="REAL",$I218="INCURRIDO"),SUMIF(S!$O:$O,$I218&amp;$O218&amp;$Q218&amp;UPPER(TEXT(CH$4,"MMMMYYYY"))&amp;$Z218,IF($W$1="Pesos CLP",S!$AD:$AD,S!$AO:$AO)),0)</f>
        <v>0</v>
      </c>
      <c r="CI218" s="19">
        <f>IF(OR($I218="REAL",$I218="INCURRIDO"),SUMIF(S!$O:$O,$I218&amp;$O218&amp;$Q218&amp;UPPER(TEXT(CI$4,"MMMMYYYY"))&amp;$Z218,IF($W$1="Pesos CLP",S!$AD:$AD,S!$AO:$AO)),0)</f>
        <v>0</v>
      </c>
      <c r="CJ218" s="19">
        <f>IF(OR($I218="REAL",$I218="INCURRIDO"),SUMIF(S!$O:$O,$I218&amp;$O218&amp;$Q218&amp;UPPER(TEXT(CJ$4,"MMMMYYYY"))&amp;$Z218,IF($W$1="Pesos CLP",S!$AD:$AD,S!$AO:$AO)),0)</f>
        <v>0</v>
      </c>
      <c r="CK218" s="378">
        <f t="shared" si="205"/>
        <v>0</v>
      </c>
      <c r="CL218" s="378">
        <f t="shared" si="205"/>
        <v>0</v>
      </c>
      <c r="CM218" s="378">
        <f t="shared" si="205"/>
        <v>0</v>
      </c>
      <c r="CN218" s="378">
        <f t="shared" si="205"/>
        <v>0</v>
      </c>
      <c r="CO218" s="378">
        <f t="shared" si="205"/>
        <v>0</v>
      </c>
      <c r="CP218" s="378">
        <f t="shared" si="205"/>
        <v>0</v>
      </c>
      <c r="CQ218" s="378">
        <f t="shared" si="205"/>
        <v>0</v>
      </c>
      <c r="CR218" s="378">
        <f t="shared" si="205"/>
        <v>0</v>
      </c>
      <c r="CS218" s="378">
        <f t="shared" si="206"/>
        <v>0</v>
      </c>
      <c r="CT218" s="378">
        <f t="shared" si="206"/>
        <v>0</v>
      </c>
      <c r="CU218" s="378">
        <f t="shared" si="206"/>
        <v>0</v>
      </c>
      <c r="CV218" s="378">
        <f t="shared" si="206"/>
        <v>0</v>
      </c>
      <c r="CW218" s="378">
        <f t="shared" si="206"/>
        <v>0</v>
      </c>
      <c r="CX218" s="378">
        <f t="shared" si="206"/>
        <v>0</v>
      </c>
      <c r="CY218" s="378">
        <f t="shared" si="206"/>
        <v>0</v>
      </c>
      <c r="CZ218" s="378">
        <f t="shared" si="206"/>
        <v>0</v>
      </c>
      <c r="DA218" s="378">
        <f t="shared" si="206"/>
        <v>1613.7265069701434</v>
      </c>
      <c r="DB218" s="378">
        <f t="shared" si="206"/>
        <v>0</v>
      </c>
      <c r="DC218" s="378">
        <f t="shared" si="207"/>
        <v>0</v>
      </c>
      <c r="DD218" s="378">
        <f t="shared" si="207"/>
        <v>0</v>
      </c>
      <c r="DE218" s="378">
        <f t="shared" si="207"/>
        <v>0</v>
      </c>
      <c r="DF218" s="378">
        <f t="shared" si="207"/>
        <v>0</v>
      </c>
      <c r="DG218" s="378">
        <f t="shared" si="207"/>
        <v>0</v>
      </c>
      <c r="DH218" s="378">
        <f t="shared" si="207"/>
        <v>0</v>
      </c>
      <c r="DI218" s="378">
        <f t="shared" si="207"/>
        <v>0</v>
      </c>
      <c r="DJ218" s="378">
        <f t="shared" si="207"/>
        <v>0</v>
      </c>
      <c r="DK218" s="378">
        <f t="shared" si="207"/>
        <v>0</v>
      </c>
      <c r="DL218" s="378">
        <f t="shared" si="207"/>
        <v>0</v>
      </c>
      <c r="DM218" s="378">
        <f t="shared" si="208"/>
        <v>0</v>
      </c>
      <c r="DN218" s="378">
        <f t="shared" si="208"/>
        <v>0</v>
      </c>
      <c r="DO218" s="378">
        <f t="shared" si="208"/>
        <v>0</v>
      </c>
      <c r="DP218" s="378">
        <f t="shared" si="208"/>
        <v>0</v>
      </c>
      <c r="DQ218" s="378">
        <f t="shared" si="208"/>
        <v>0</v>
      </c>
      <c r="DR218" s="378">
        <f t="shared" si="208"/>
        <v>0</v>
      </c>
      <c r="DS218" s="378">
        <f t="shared" si="208"/>
        <v>0</v>
      </c>
      <c r="DT218" s="378">
        <f t="shared" si="208"/>
        <v>0</v>
      </c>
      <c r="DU218" s="378">
        <f t="shared" si="189"/>
        <v>0</v>
      </c>
      <c r="DV218" s="378">
        <f t="shared" si="209"/>
        <v>0</v>
      </c>
      <c r="DW218" s="378">
        <f t="shared" si="209"/>
        <v>0</v>
      </c>
      <c r="DX218" s="378">
        <f t="shared" si="191"/>
        <v>0</v>
      </c>
      <c r="DY218" s="378">
        <f t="shared" si="210"/>
        <v>0</v>
      </c>
      <c r="DZ218" s="378">
        <f t="shared" si="210"/>
        <v>0</v>
      </c>
      <c r="EA218" s="378">
        <f t="shared" si="193"/>
        <v>0</v>
      </c>
      <c r="EB218" s="378">
        <f t="shared" si="211"/>
        <v>0</v>
      </c>
      <c r="EC218" s="378">
        <f t="shared" si="211"/>
        <v>0</v>
      </c>
      <c r="ED218" s="378">
        <f t="shared" si="195"/>
        <v>0</v>
      </c>
      <c r="EE218" s="378">
        <f t="shared" si="212"/>
        <v>0</v>
      </c>
      <c r="EF218" s="378">
        <f t="shared" si="212"/>
        <v>0</v>
      </c>
      <c r="EG218" s="378">
        <f t="shared" si="197"/>
        <v>0</v>
      </c>
      <c r="EH218" s="378">
        <f t="shared" si="213"/>
        <v>0</v>
      </c>
      <c r="EI218" s="378">
        <f t="shared" si="213"/>
        <v>0</v>
      </c>
      <c r="EJ218" s="378">
        <f t="shared" si="199"/>
        <v>0</v>
      </c>
      <c r="EK218" s="378">
        <f t="shared" si="214"/>
        <v>0</v>
      </c>
      <c r="EL218" s="378">
        <f t="shared" si="214"/>
        <v>0</v>
      </c>
      <c r="EM218" s="378">
        <f t="shared" si="201"/>
        <v>0</v>
      </c>
      <c r="EN218" s="378">
        <f t="shared" si="215"/>
        <v>0</v>
      </c>
      <c r="EO218" s="378">
        <f t="shared" si="215"/>
        <v>0</v>
      </c>
      <c r="EP218" s="378">
        <f t="shared" si="203"/>
        <v>0</v>
      </c>
      <c r="EQ218" s="378">
        <f t="shared" si="216"/>
        <v>0</v>
      </c>
    </row>
    <row r="219" spans="1:147" x14ac:dyDescent="0.3">
      <c r="A219" s="368"/>
      <c r="B219" s="368"/>
      <c r="C219" s="368"/>
      <c r="D219" s="368">
        <f t="shared" si="182"/>
        <v>1.0658056259248334</v>
      </c>
      <c r="E219" s="368" t="str">
        <f>VLOOKUP(TEXT(Z219,0),'G2'!B:D,3,0)</f>
        <v>ME</v>
      </c>
      <c r="F219" s="816">
        <f t="shared" si="181"/>
        <v>0</v>
      </c>
      <c r="G219" s="755">
        <f t="shared" si="183"/>
        <v>0</v>
      </c>
      <c r="H219" s="756" t="s">
        <v>1190</v>
      </c>
      <c r="I219" s="370" t="s">
        <v>93</v>
      </c>
      <c r="J219" s="370" t="s">
        <v>22</v>
      </c>
      <c r="K219" s="368">
        <v>510615</v>
      </c>
      <c r="L219" s="368" t="s">
        <v>619</v>
      </c>
      <c r="M219" s="369"/>
      <c r="N219" s="370" t="s">
        <v>1004</v>
      </c>
      <c r="O219" s="370" t="s">
        <v>275</v>
      </c>
      <c r="P219" s="643" t="s">
        <v>1167</v>
      </c>
      <c r="Q219" s="370" t="s">
        <v>695</v>
      </c>
      <c r="R219" s="370" t="s">
        <v>632</v>
      </c>
      <c r="S219" s="371">
        <v>25</v>
      </c>
      <c r="T219" s="679">
        <v>46054</v>
      </c>
      <c r="U219" s="679">
        <v>46078</v>
      </c>
      <c r="V219" s="373">
        <v>1</v>
      </c>
      <c r="W219" s="374">
        <v>28306.731618937651</v>
      </c>
      <c r="X219" s="17" cm="1">
        <f t="array" ref="X219">+IF($W$1="Pesos CLP",W219,W219/TC)*MB_24A25</f>
        <v>32.27453013940287</v>
      </c>
      <c r="Y219" s="18">
        <f t="shared" si="166"/>
        <v>806.86325348507171</v>
      </c>
      <c r="Z219">
        <v>91243530</v>
      </c>
      <c r="AA219" s="19">
        <f>IF(OR($I219="REAL",$I219="INCURRIDO"),SUMIF(S!$O:$O,$I219&amp;$O219&amp;$Q219&amp;UPPER(TEXT(AA$4,"MMMMYYYY"))&amp;$Z219,IF($W$1="Pesos CLP",S!$AD:$AD,S!$AO:$AO)),0)</f>
        <v>0</v>
      </c>
      <c r="AB219" s="19">
        <f>IF(OR($I219="REAL",$I219="INCURRIDO"),SUMIF(S!$O:$O,$I219&amp;$O219&amp;$Q219&amp;UPPER(TEXT(AB$4,"MMMMYYYY"))&amp;$Z219,IF($W$1="Pesos CLP",S!$AD:$AD,S!$AO:$AO)),0)</f>
        <v>0</v>
      </c>
      <c r="AC219" s="19">
        <f>IF(OR($I219="REAL",$I219="INCURRIDO"),SUMIF(S!$O:$O,$I219&amp;$O219&amp;$Q219&amp;UPPER(TEXT(AC$4,"MMMMYYYY"))&amp;$Z219,IF($W$1="Pesos CLP",S!$AD:$AD,S!$AO:$AO)),0)</f>
        <v>0</v>
      </c>
      <c r="AD219" s="19">
        <f>IF(OR($I219="REAL",$I219="INCURRIDO"),SUMIF(S!$O:$O,$I219&amp;$O219&amp;$Q219&amp;UPPER(TEXT(AD$4,"MMMMYYYY"))&amp;$Z219,IF($W$1="Pesos CLP",S!$AD:$AD,S!$AO:$AO)),0)</f>
        <v>0</v>
      </c>
      <c r="AE219" s="19">
        <f>IF(OR($I219="REAL",$I219="INCURRIDO"),SUMIF(S!$O:$O,$I219&amp;$O219&amp;$Q219&amp;UPPER(TEXT(AE$4,"MMMMYYYY"))&amp;$Z219,IF($W$1="Pesos CLP",S!$AD:$AD,S!$AO:$AO)),0)</f>
        <v>0</v>
      </c>
      <c r="AF219" s="19">
        <f>IF(OR($I219="REAL",$I219="INCURRIDO"),SUMIF(S!$O:$O,$I219&amp;$O219&amp;$Q219&amp;UPPER(TEXT(AF$4,"MMMMYYYY"))&amp;$Z219,IF($W$1="Pesos CLP",S!$AD:$AD,S!$AO:$AO)),0)</f>
        <v>0</v>
      </c>
      <c r="AG219" s="19">
        <f>IF(OR($I219="REAL",$I219="INCURRIDO"),SUMIF(S!$O:$O,$I219&amp;$O219&amp;$Q219&amp;UPPER(TEXT(AG$4,"MMMMYYYY"))&amp;$Z219,IF($W$1="Pesos CLP",S!$AD:$AD,S!$AO:$AO)),0)</f>
        <v>0</v>
      </c>
      <c r="AH219" s="19">
        <f>IF(OR($I219="REAL",$I219="INCURRIDO"),SUMIF(S!$O:$O,$I219&amp;$O219&amp;$Q219&amp;UPPER(TEXT(AH$4,"MMMMYYYY"))&amp;$Z219,IF($W$1="Pesos CLP",S!$AD:$AD,S!$AO:$AO)),0)</f>
        <v>0</v>
      </c>
      <c r="AI219" s="19">
        <f>IF(OR($I219="REAL",$I219="INCURRIDO"),SUMIF(S!$O:$O,$I219&amp;$O219&amp;$Q219&amp;UPPER(TEXT(AI$4,"MMMMYYYY"))&amp;$Z219,IF($W$1="Pesos CLP",S!$AD:$AD,S!$AO:$AO)),0)</f>
        <v>0</v>
      </c>
      <c r="AJ219" s="19">
        <f>IF(OR($I219="REAL",$I219="INCURRIDO"),SUMIF(S!$O:$O,$I219&amp;$O219&amp;$Q219&amp;UPPER(TEXT(AJ$4,"MMMMYYYY"))&amp;$Z219,IF($W$1="Pesos CLP",S!$AD:$AD,S!$AO:$AO)),0)</f>
        <v>0</v>
      </c>
      <c r="AK219" s="19">
        <f>IF(OR($I219="REAL",$I219="INCURRIDO"),SUMIF(S!$O:$O,$I219&amp;$O219&amp;$Q219&amp;UPPER(TEXT(AK$4,"MMMMYYYY"))&amp;$Z219,IF($W$1="Pesos CLP",S!$AD:$AD,S!$AO:$AO)),0)</f>
        <v>0</v>
      </c>
      <c r="AL219" s="19">
        <f>IF(OR($I219="REAL",$I219="INCURRIDO"),SUMIF(S!$O:$O,$I219&amp;$O219&amp;$Q219&amp;UPPER(TEXT(AL$4,"MMMMYYYY"))&amp;$Z219,IF($W$1="Pesos CLP",S!$AD:$AD,S!$AO:$AO)),0)</f>
        <v>0</v>
      </c>
      <c r="AM219" s="19">
        <f>IF(OR($I219="REAL",$I219="INCURRIDO"),SUMIF(S!$O:$O,$I219&amp;$O219&amp;$Q219&amp;UPPER(TEXT(AM$4,"MMMMYYYY"))&amp;$Z219,IF($W$1="Pesos CLP",S!$AD:$AD,S!$AO:$AO)),0)</f>
        <v>0</v>
      </c>
      <c r="AN219" s="19">
        <f>IF(OR($I219="REAL",$I219="INCURRIDO"),SUMIF(S!$O:$O,$I219&amp;$O219&amp;$Q219&amp;UPPER(TEXT(AN$4,"MMMMYYYY"))&amp;$Z219,IF($W$1="Pesos CLP",S!$AD:$AD,S!$AO:$AO)),0)</f>
        <v>0</v>
      </c>
      <c r="AO219" s="19">
        <f>IF(OR($I219="REAL",$I219="INCURRIDO"),SUMIF(S!$O:$O,$I219&amp;$O219&amp;$Q219&amp;UPPER(TEXT(AO$4,"MMMMYYYY"))&amp;$Z219,IF($W$1="Pesos CLP",S!$AD:$AD,S!$AO:$AO)),0)</f>
        <v>0</v>
      </c>
      <c r="AP219" s="19">
        <f>IF(OR($I219="REAL",$I219="INCURRIDO"),SUMIF(S!$O:$O,$I219&amp;$O219&amp;$Q219&amp;UPPER(TEXT(AP$4,"MMMMYYYY"))&amp;$Z219,IF($W$1="Pesos CLP",S!$AD:$AD,S!$AO:$AO)),0)</f>
        <v>0</v>
      </c>
      <c r="AQ219" s="19">
        <f>IF(OR($I219="REAL",$I219="INCURRIDO"),SUMIF(S!$O:$O,$I219&amp;$O219&amp;$Q219&amp;UPPER(TEXT(AQ$4,"MMMMYYYY"))&amp;$Z219,IF($W$1="Pesos CLP",S!$AD:$AD,S!$AO:$AO)),0)</f>
        <v>0</v>
      </c>
      <c r="AR219" s="19">
        <f>IF(OR($I219="REAL",$I219="INCURRIDO"),SUMIF(S!$O:$O,$I219&amp;$O219&amp;$Q219&amp;UPPER(TEXT(AR$4,"MMMMYYYY"))&amp;$Z219,IF($W$1="Pesos CLP",S!$AD:$AD,S!$AO:$AO)),0)</f>
        <v>0</v>
      </c>
      <c r="AS219" s="19">
        <f>IF(OR($I219="REAL",$I219="INCURRIDO"),SUMIF(S!$O:$O,$I219&amp;$O219&amp;$Q219&amp;UPPER(TEXT(AS$4,"MMMMYYYY"))&amp;$Z219,IF($W$1="Pesos CLP",S!$AD:$AD,S!$AO:$AO)),0)</f>
        <v>0</v>
      </c>
      <c r="AT219" s="19">
        <f>IF(OR($I219="REAL",$I219="INCURRIDO"),SUMIF(S!$O:$O,$I219&amp;$O219&amp;$Q219&amp;UPPER(TEXT(AT$4,"MMMMYYYY"))&amp;$Z219,IF($W$1="Pesos CLP",S!$AD:$AD,S!$AO:$AO)),0)</f>
        <v>0</v>
      </c>
      <c r="AU219" s="19">
        <f>IF(OR($I219="REAL",$I219="INCURRIDO"),SUMIF(S!$O:$O,$I219&amp;$O219&amp;$Q219&amp;UPPER(TEXT(AU$4,"MMMMYYYY"))&amp;$Z219,IF($W$1="Pesos CLP",S!$AD:$AD,S!$AO:$AO)),0)</f>
        <v>0</v>
      </c>
      <c r="AV219" s="19">
        <f>IF(OR($I219="REAL",$I219="INCURRIDO"),SUMIF(S!$O:$O,$I219&amp;$O219&amp;$Q219&amp;UPPER(TEXT(AV$4,"MMMMYYYY"))&amp;$Z219,IF($W$1="Pesos CLP",S!$AD:$AD,S!$AO:$AO)),0)</f>
        <v>0</v>
      </c>
      <c r="AW219" s="19">
        <f>IF(OR($I219="REAL",$I219="INCURRIDO"),SUMIF(S!$O:$O,$I219&amp;$O219&amp;$Q219&amp;UPPER(TEXT(AW$4,"MMMMYYYY"))&amp;$Z219,IF($W$1="Pesos CLP",S!$AD:$AD,S!$AO:$AO)),0)</f>
        <v>0</v>
      </c>
      <c r="AX219" s="19">
        <f>IF(OR($I219="REAL",$I219="INCURRIDO"),SUMIF(S!$O:$O,$I219&amp;$O219&amp;$Q219&amp;UPPER(TEXT(AX$4,"MMMMYYYY"))&amp;$Z219,IF($W$1="Pesos CLP",S!$AD:$AD,S!$AO:$AO)),0)</f>
        <v>0</v>
      </c>
      <c r="AY219" s="19">
        <f>IF(OR($I219="REAL",$I219="INCURRIDO"),SUMIF(S!$O:$O,$I219&amp;$O219&amp;$Q219&amp;UPPER(TEXT(AY$4,"MMMMYYYY"))&amp;$Z219,IF($W$1="Pesos CLP",S!$AD:$AD,S!$AO:$AO)),0)</f>
        <v>0</v>
      </c>
      <c r="AZ219" s="19">
        <f>IF(OR($I219="REAL",$I219="INCURRIDO"),SUMIF(S!$O:$O,$I219&amp;$O219&amp;$Q219&amp;UPPER(TEXT(AZ$4,"MMMMYYYY"))&amp;$Z219,IF($W$1="Pesos CLP",S!$AD:$AD,S!$AO:$AO)),0)</f>
        <v>0</v>
      </c>
      <c r="BA219" s="19">
        <f>IF(OR($I219="REAL",$I219="INCURRIDO"),SUMIF(S!$O:$O,$I219&amp;$O219&amp;$Q219&amp;UPPER(TEXT(BA$4,"MMMMYYYY"))&amp;$Z219,IF($W$1="Pesos CLP",S!$AD:$AD,S!$AO:$AO)),0)</f>
        <v>0</v>
      </c>
      <c r="BB219" s="19">
        <f>IF(OR($I219="REAL",$I219="INCURRIDO"),SUMIF(S!$O:$O,$I219&amp;$O219&amp;$Q219&amp;UPPER(TEXT(BB$4,"MMMMYYYY"))&amp;$Z219,IF($W$1="Pesos CLP",S!$AD:$AD,S!$AO:$AO)),0)</f>
        <v>0</v>
      </c>
      <c r="BC219" s="19">
        <f>IF(OR($I219="REAL",$I219="INCURRIDO"),SUMIF(S!$O:$O,$I219&amp;$O219&amp;$Q219&amp;UPPER(TEXT(BC$4,"MMMMYYYY"))&amp;$Z219,IF($W$1="Pesos CLP",S!$AD:$AD,S!$AO:$AO)),0)</f>
        <v>0</v>
      </c>
      <c r="BD219" s="19">
        <f>IF(OR($I219="REAL",$I219="INCURRIDO"),SUMIF(S!$O:$O,$I219&amp;$O219&amp;$Q219&amp;UPPER(TEXT(BD$4,"MMMMYYYY"))&amp;$Z219,IF($W$1="Pesos CLP",S!$AD:$AD,S!$AO:$AO)),0)</f>
        <v>0</v>
      </c>
      <c r="BE219" s="19">
        <f>IF(OR($I219="REAL",$I219="INCURRIDO"),SUMIF(S!$O:$O,$I219&amp;$O219&amp;$Q219&amp;UPPER(TEXT(BE$4,"MMMMYYYY"))&amp;$Z219,IF($W$1="Pesos CLP",S!$AD:$AD,S!$AO:$AO)),0)</f>
        <v>0</v>
      </c>
      <c r="BF219" s="19">
        <f>IF(OR($I219="REAL",$I219="INCURRIDO"),SUMIF(S!$O:$O,$I219&amp;$O219&amp;$Q219&amp;UPPER(TEXT(BF$4,"MMMMYYYY"))&amp;$Z219,IF($W$1="Pesos CLP",S!$AD:$AD,S!$AO:$AO)),0)</f>
        <v>0</v>
      </c>
      <c r="BG219" s="19">
        <f>IF(OR($I219="REAL",$I219="INCURRIDO"),SUMIF(S!$O:$O,$I219&amp;$O219&amp;$Q219&amp;UPPER(TEXT(BG$4,"MMMMYYYY"))&amp;$Z219,IF($W$1="Pesos CLP",S!$AD:$AD,S!$AO:$AO)),0)</f>
        <v>0</v>
      </c>
      <c r="BH219" s="19">
        <f>IF(OR($I219="REAL",$I219="INCURRIDO"),SUMIF(S!$O:$O,$I219&amp;$O219&amp;$Q219&amp;UPPER(TEXT(BH$4,"MMMMYYYY"))&amp;$Z219,IF($W$1="Pesos CLP",S!$AD:$AD,S!$AO:$AO)),0)</f>
        <v>0</v>
      </c>
      <c r="BI219" s="19">
        <f>IF(OR($I219="REAL",$I219="INCURRIDO"),SUMIF(S!$O:$O,$I219&amp;$O219&amp;$Q219&amp;UPPER(TEXT(BI$4,"MMMMYYYY"))&amp;$Z219,IF($W$1="Pesos CLP",S!$AD:$AD,S!$AO:$AO)),0)</f>
        <v>0</v>
      </c>
      <c r="BJ219" s="19">
        <f>IF(OR($I219="REAL",$I219="INCURRIDO"),SUMIF(S!$O:$O,$I219&amp;$O219&amp;$Q219&amp;UPPER(TEXT(BJ$4,"MMMMYYYY"))&amp;$Z219,IF($W$1="Pesos CLP",S!$AD:$AD,S!$AO:$AO)),0)</f>
        <v>0</v>
      </c>
      <c r="BK219" s="19">
        <f>IF(OR($I219="REAL",$I219="INCURRIDO"),SUMIF(S!$O:$O,$I219&amp;$O219&amp;$Q219&amp;UPPER(TEXT(BK$4,"MMMMYYYY"))&amp;$Z219,IF($W$1="Pesos CLP",S!$AD:$AD,S!$AO:$AO)),0)</f>
        <v>0</v>
      </c>
      <c r="BL219" s="19">
        <f>IF(OR($I219="REAL",$I219="INCURRIDO"),SUMIF(S!$O:$O,$I219&amp;$O219&amp;$Q219&amp;UPPER(TEXT(BL$4,"MMMMYYYY"))&amp;$Z219,IF($W$1="Pesos CLP",S!$AD:$AD,S!$AO:$AO)),0)</f>
        <v>0</v>
      </c>
      <c r="BM219" s="19">
        <f>IF(OR($I219="REAL",$I219="INCURRIDO"),SUMIF(S!$O:$O,$I219&amp;$O219&amp;$Q219&amp;UPPER(TEXT(BM$4,"MMMMYYYY"))&amp;$Z219,IF($W$1="Pesos CLP",S!$AD:$AD,S!$AO:$AO)),0)</f>
        <v>0</v>
      </c>
      <c r="BN219" s="19">
        <f>IF(OR($I219="REAL",$I219="INCURRIDO"),SUMIF(S!$O:$O,$I219&amp;$O219&amp;$Q219&amp;UPPER(TEXT(BN$4,"MMMMYYYY"))&amp;$Z219,IF($W$1="Pesos CLP",S!$AD:$AD,S!$AO:$AO)),0)</f>
        <v>0</v>
      </c>
      <c r="BO219" s="19">
        <f>IF(OR($I219="REAL",$I219="INCURRIDO"),SUMIF(S!$O:$O,$I219&amp;$O219&amp;$Q219&amp;UPPER(TEXT(BO$4,"MMMMYYYY"))&amp;$Z219,IF($W$1="Pesos CLP",S!$AD:$AD,S!$AO:$AO)),0)</f>
        <v>0</v>
      </c>
      <c r="BP219" s="19">
        <f>IF(OR($I219="REAL",$I219="INCURRIDO"),SUMIF(S!$O:$O,$I219&amp;$O219&amp;$Q219&amp;UPPER(TEXT(BP$4,"MMMMYYYY"))&amp;$Z219,IF($W$1="Pesos CLP",S!$AD:$AD,S!$AO:$AO)),0)</f>
        <v>0</v>
      </c>
      <c r="BQ219" s="19">
        <f>IF(OR($I219="REAL",$I219="INCURRIDO"),SUMIF(S!$O:$O,$I219&amp;$O219&amp;$Q219&amp;UPPER(TEXT(BQ$4,"MMMMYYYY"))&amp;$Z219,IF($W$1="Pesos CLP",S!$AD:$AD,S!$AO:$AO)),0)</f>
        <v>0</v>
      </c>
      <c r="BR219" s="19">
        <f>IF(OR($I219="REAL",$I219="INCURRIDO"),SUMIF(S!$O:$O,$I219&amp;$O219&amp;$Q219&amp;UPPER(TEXT(BR$4,"MMMMYYYY"))&amp;$Z219,IF($W$1="Pesos CLP",S!$AD:$AD,S!$AO:$AO)),0)</f>
        <v>0</v>
      </c>
      <c r="BS219" s="19">
        <f>IF(OR($I219="REAL",$I219="INCURRIDO"),SUMIF(S!$O:$O,$I219&amp;$O219&amp;$Q219&amp;UPPER(TEXT(BS$4,"MMMMYYYY"))&amp;$Z219,IF($W$1="Pesos CLP",S!$AD:$AD,S!$AO:$AO)),0)</f>
        <v>0</v>
      </c>
      <c r="BT219" s="19">
        <f>IF(OR($I219="REAL",$I219="INCURRIDO"),SUMIF(S!$O:$O,$I219&amp;$O219&amp;$Q219&amp;UPPER(TEXT(BT$4,"MMMMYYYY"))&amp;$Z219,IF($W$1="Pesos CLP",S!$AD:$AD,S!$AO:$AO)),0)</f>
        <v>0</v>
      </c>
      <c r="BU219" s="19">
        <f>IF(OR($I219="REAL",$I219="INCURRIDO"),SUMIF(S!$O:$O,$I219&amp;$O219&amp;$Q219&amp;UPPER(TEXT(BU$4,"MMMMYYYY"))&amp;$Z219,IF($W$1="Pesos CLP",S!$AD:$AD,S!$AO:$AO)),0)</f>
        <v>0</v>
      </c>
      <c r="BV219" s="19">
        <f>IF(OR($I219="REAL",$I219="INCURRIDO"),SUMIF(S!$O:$O,$I219&amp;$O219&amp;$Q219&amp;UPPER(TEXT(BV$4,"MMMMYYYY"))&amp;$Z219,IF($W$1="Pesos CLP",S!$AD:$AD,S!$AO:$AO)),0)</f>
        <v>0</v>
      </c>
      <c r="BW219" s="19">
        <f>IF(OR($I219="REAL",$I219="INCURRIDO"),SUMIF(S!$O:$O,$I219&amp;$O219&amp;$Q219&amp;UPPER(TEXT(BW$4,"MMMMYYYY"))&amp;$Z219,IF($W$1="Pesos CLP",S!$AD:$AD,S!$AO:$AO)),0)</f>
        <v>0</v>
      </c>
      <c r="BX219" s="19">
        <f>IF(OR($I219="REAL",$I219="INCURRIDO"),SUMIF(S!$O:$O,$I219&amp;$O219&amp;$Q219&amp;UPPER(TEXT(BX$4,"MMMMYYYY"))&amp;$Z219,IF($W$1="Pesos CLP",S!$AD:$AD,S!$AO:$AO)),0)</f>
        <v>0</v>
      </c>
      <c r="BY219" s="19">
        <f>IF(OR($I219="REAL",$I219="INCURRIDO"),SUMIF(S!$O:$O,$I219&amp;$O219&amp;$Q219&amp;UPPER(TEXT(BY$4,"MMMMYYYY"))&amp;$Z219,IF($W$1="Pesos CLP",S!$AD:$AD,S!$AO:$AO)),0)</f>
        <v>0</v>
      </c>
      <c r="BZ219" s="19">
        <f>IF(OR($I219="REAL",$I219="INCURRIDO"),SUMIF(S!$O:$O,$I219&amp;$O219&amp;$Q219&amp;UPPER(TEXT(BZ$4,"MMMMYYYY"))&amp;$Z219,IF($W$1="Pesos CLP",S!$AD:$AD,S!$AO:$AO)),0)</f>
        <v>0</v>
      </c>
      <c r="CA219" s="19">
        <f>IF(OR($I219="REAL",$I219="INCURRIDO"),SUMIF(S!$O:$O,$I219&amp;$O219&amp;$Q219&amp;UPPER(TEXT(CA$4,"MMMMYYYY"))&amp;$Z219,IF($W$1="Pesos CLP",S!$AD:$AD,S!$AO:$AO)),0)</f>
        <v>0</v>
      </c>
      <c r="CB219" s="19">
        <f>IF(OR($I219="REAL",$I219="INCURRIDO"),SUMIF(S!$O:$O,$I219&amp;$O219&amp;$Q219&amp;UPPER(TEXT(CB$4,"MMMMYYYY"))&amp;$Z219,IF($W$1="Pesos CLP",S!$AD:$AD,S!$AO:$AO)),0)</f>
        <v>0</v>
      </c>
      <c r="CC219" s="19">
        <f>IF(OR($I219="REAL",$I219="INCURRIDO"),SUMIF(S!$O:$O,$I219&amp;$O219&amp;$Q219&amp;UPPER(TEXT(CC$4,"MMMMYYYY"))&amp;$Z219,IF($W$1="Pesos CLP",S!$AD:$AD,S!$AO:$AO)),0)</f>
        <v>0</v>
      </c>
      <c r="CD219" s="19">
        <f>IF(OR($I219="REAL",$I219="INCURRIDO"),SUMIF(S!$O:$O,$I219&amp;$O219&amp;$Q219&amp;UPPER(TEXT(CD$4,"MMMMYYYY"))&amp;$Z219,IF($W$1="Pesos CLP",S!$AD:$AD,S!$AO:$AO)),0)</f>
        <v>0</v>
      </c>
      <c r="CE219" s="19">
        <f>IF(OR($I219="REAL",$I219="INCURRIDO"),SUMIF(S!$O:$O,$I219&amp;$O219&amp;$Q219&amp;UPPER(TEXT(CE$4,"MMMMYYYY"))&amp;$Z219,IF($W$1="Pesos CLP",S!$AD:$AD,S!$AO:$AO)),0)</f>
        <v>0</v>
      </c>
      <c r="CF219" s="19">
        <f>IF(OR($I219="REAL",$I219="INCURRIDO"),SUMIF(S!$O:$O,$I219&amp;$O219&amp;$Q219&amp;UPPER(TEXT(CF$4,"MMMMYYYY"))&amp;$Z219,IF($W$1="Pesos CLP",S!$AD:$AD,S!$AO:$AO)),0)</f>
        <v>0</v>
      </c>
      <c r="CG219" s="19">
        <f>IF(OR($I219="REAL",$I219="INCURRIDO"),SUMIF(S!$O:$O,$I219&amp;$O219&amp;$Q219&amp;UPPER(TEXT(CG$4,"MMMMYYYY"))&amp;$Z219,IF($W$1="Pesos CLP",S!$AD:$AD,S!$AO:$AO)),0)</f>
        <v>0</v>
      </c>
      <c r="CH219" s="19">
        <f>IF(OR($I219="REAL",$I219="INCURRIDO"),SUMIF(S!$O:$O,$I219&amp;$O219&amp;$Q219&amp;UPPER(TEXT(CH$4,"MMMMYYYY"))&amp;$Z219,IF($W$1="Pesos CLP",S!$AD:$AD,S!$AO:$AO)),0)</f>
        <v>0</v>
      </c>
      <c r="CI219" s="19">
        <f>IF(OR($I219="REAL",$I219="INCURRIDO"),SUMIF(S!$O:$O,$I219&amp;$O219&amp;$Q219&amp;UPPER(TEXT(CI$4,"MMMMYYYY"))&amp;$Z219,IF($W$1="Pesos CLP",S!$AD:$AD,S!$AO:$AO)),0)</f>
        <v>0</v>
      </c>
      <c r="CJ219" s="19">
        <f>IF(OR($I219="REAL",$I219="INCURRIDO"),SUMIF(S!$O:$O,$I219&amp;$O219&amp;$Q219&amp;UPPER(TEXT(CJ$4,"MMMMYYYY"))&amp;$Z219,IF($W$1="Pesos CLP",S!$AD:$AD,S!$AO:$AO)),0)</f>
        <v>0</v>
      </c>
      <c r="CK219" s="378">
        <f t="shared" si="205"/>
        <v>806.86325348507171</v>
      </c>
      <c r="CL219" s="378">
        <f t="shared" si="205"/>
        <v>0</v>
      </c>
      <c r="CM219" s="378">
        <f t="shared" si="205"/>
        <v>0</v>
      </c>
      <c r="CN219" s="378">
        <f t="shared" si="205"/>
        <v>0</v>
      </c>
      <c r="CO219" s="378">
        <f t="shared" si="205"/>
        <v>0</v>
      </c>
      <c r="CP219" s="378">
        <f t="shared" si="205"/>
        <v>0</v>
      </c>
      <c r="CQ219" s="378">
        <f t="shared" si="205"/>
        <v>0</v>
      </c>
      <c r="CR219" s="378">
        <f t="shared" si="205"/>
        <v>0</v>
      </c>
      <c r="CS219" s="378">
        <f t="shared" si="206"/>
        <v>0</v>
      </c>
      <c r="CT219" s="378">
        <f t="shared" si="206"/>
        <v>0</v>
      </c>
      <c r="CU219" s="378">
        <f t="shared" si="206"/>
        <v>0</v>
      </c>
      <c r="CV219" s="378">
        <f t="shared" si="206"/>
        <v>0</v>
      </c>
      <c r="CW219" s="378">
        <f t="shared" si="206"/>
        <v>0</v>
      </c>
      <c r="CX219" s="378">
        <f t="shared" si="206"/>
        <v>0</v>
      </c>
      <c r="CY219" s="378">
        <f t="shared" si="206"/>
        <v>0</v>
      </c>
      <c r="CZ219" s="378">
        <f t="shared" si="206"/>
        <v>0</v>
      </c>
      <c r="DA219" s="378">
        <f t="shared" si="206"/>
        <v>0</v>
      </c>
      <c r="DB219" s="378">
        <f t="shared" si="206"/>
        <v>0</v>
      </c>
      <c r="DC219" s="378">
        <f t="shared" si="207"/>
        <v>0</v>
      </c>
      <c r="DD219" s="378">
        <f t="shared" si="207"/>
        <v>0</v>
      </c>
      <c r="DE219" s="378">
        <f t="shared" si="207"/>
        <v>0</v>
      </c>
      <c r="DF219" s="378">
        <f t="shared" si="207"/>
        <v>0</v>
      </c>
      <c r="DG219" s="378">
        <f t="shared" si="207"/>
        <v>0</v>
      </c>
      <c r="DH219" s="378">
        <f t="shared" si="207"/>
        <v>0</v>
      </c>
      <c r="DI219" s="378">
        <f t="shared" si="207"/>
        <v>0</v>
      </c>
      <c r="DJ219" s="378">
        <f t="shared" si="207"/>
        <v>0</v>
      </c>
      <c r="DK219" s="378">
        <f t="shared" si="207"/>
        <v>0</v>
      </c>
      <c r="DL219" s="378">
        <f t="shared" si="207"/>
        <v>0</v>
      </c>
      <c r="DM219" s="378">
        <f t="shared" si="208"/>
        <v>0</v>
      </c>
      <c r="DN219" s="378">
        <f t="shared" si="208"/>
        <v>0</v>
      </c>
      <c r="DO219" s="378">
        <f t="shared" si="208"/>
        <v>0</v>
      </c>
      <c r="DP219" s="378">
        <f t="shared" si="208"/>
        <v>0</v>
      </c>
      <c r="DQ219" s="378">
        <f t="shared" si="208"/>
        <v>0</v>
      </c>
      <c r="DR219" s="378">
        <f t="shared" si="208"/>
        <v>0</v>
      </c>
      <c r="DS219" s="378">
        <f t="shared" si="208"/>
        <v>0</v>
      </c>
      <c r="DT219" s="378">
        <f t="shared" si="208"/>
        <v>0</v>
      </c>
      <c r="DU219" s="378">
        <f t="shared" si="189"/>
        <v>0</v>
      </c>
      <c r="DV219" s="378">
        <f t="shared" si="209"/>
        <v>0</v>
      </c>
      <c r="DW219" s="378">
        <f t="shared" si="209"/>
        <v>0</v>
      </c>
      <c r="DX219" s="378">
        <f t="shared" si="191"/>
        <v>0</v>
      </c>
      <c r="DY219" s="378">
        <f t="shared" si="210"/>
        <v>0</v>
      </c>
      <c r="DZ219" s="378">
        <f t="shared" si="210"/>
        <v>0</v>
      </c>
      <c r="EA219" s="378">
        <f t="shared" si="193"/>
        <v>0</v>
      </c>
      <c r="EB219" s="378">
        <f t="shared" si="211"/>
        <v>0</v>
      </c>
      <c r="EC219" s="378">
        <f t="shared" si="211"/>
        <v>0</v>
      </c>
      <c r="ED219" s="378">
        <f t="shared" si="195"/>
        <v>0</v>
      </c>
      <c r="EE219" s="378">
        <f t="shared" si="212"/>
        <v>0</v>
      </c>
      <c r="EF219" s="378">
        <f t="shared" si="212"/>
        <v>0</v>
      </c>
      <c r="EG219" s="378">
        <f t="shared" si="197"/>
        <v>0</v>
      </c>
      <c r="EH219" s="378">
        <f t="shared" si="213"/>
        <v>0</v>
      </c>
      <c r="EI219" s="378">
        <f t="shared" si="213"/>
        <v>0</v>
      </c>
      <c r="EJ219" s="378">
        <f t="shared" si="199"/>
        <v>0</v>
      </c>
      <c r="EK219" s="378">
        <f t="shared" si="214"/>
        <v>0</v>
      </c>
      <c r="EL219" s="378">
        <f t="shared" si="214"/>
        <v>0</v>
      </c>
      <c r="EM219" s="378">
        <f t="shared" si="201"/>
        <v>0</v>
      </c>
      <c r="EN219" s="378">
        <f t="shared" si="215"/>
        <v>0</v>
      </c>
      <c r="EO219" s="378">
        <f t="shared" si="215"/>
        <v>0</v>
      </c>
      <c r="EP219" s="378">
        <f t="shared" si="203"/>
        <v>0</v>
      </c>
      <c r="EQ219" s="378">
        <f t="shared" si="216"/>
        <v>0</v>
      </c>
    </row>
    <row r="220" spans="1:147" x14ac:dyDescent="0.3">
      <c r="A220" s="368"/>
      <c r="B220" s="368"/>
      <c r="C220" s="368"/>
      <c r="D220" s="368">
        <f t="shared" si="182"/>
        <v>1.0658056259248334</v>
      </c>
      <c r="E220" s="368" t="str">
        <f>VLOOKUP(TEXT(Z220,0),'G2'!B:D,3,0)</f>
        <v>ME</v>
      </c>
      <c r="F220" s="816">
        <f t="shared" si="181"/>
        <v>0</v>
      </c>
      <c r="G220" s="755">
        <f t="shared" si="183"/>
        <v>0</v>
      </c>
      <c r="H220" s="756" t="s">
        <v>1190</v>
      </c>
      <c r="I220" s="370" t="s">
        <v>93</v>
      </c>
      <c r="J220" s="370" t="s">
        <v>22</v>
      </c>
      <c r="K220" s="368">
        <v>510615</v>
      </c>
      <c r="L220" s="368" t="s">
        <v>619</v>
      </c>
      <c r="M220" s="369"/>
      <c r="N220" s="370" t="s">
        <v>998</v>
      </c>
      <c r="O220" s="370" t="s">
        <v>275</v>
      </c>
      <c r="P220" s="643" t="s">
        <v>1167</v>
      </c>
      <c r="Q220" s="370" t="s">
        <v>695</v>
      </c>
      <c r="R220" s="370" t="s">
        <v>632</v>
      </c>
      <c r="S220" s="371">
        <v>25</v>
      </c>
      <c r="T220" s="677">
        <v>45870</v>
      </c>
      <c r="U220" s="677">
        <v>45894</v>
      </c>
      <c r="V220" s="373">
        <v>1</v>
      </c>
      <c r="W220" s="374">
        <v>28306.731618937651</v>
      </c>
      <c r="X220" s="17" cm="1">
        <f t="array" ref="X220">+IF($W$1="Pesos CLP",W220,W220/TC)*MB_24A25</f>
        <v>32.27453013940287</v>
      </c>
      <c r="Y220" s="18">
        <f t="shared" si="166"/>
        <v>0</v>
      </c>
      <c r="Z220">
        <v>91243530</v>
      </c>
      <c r="AA220" s="19">
        <f>IF(OR($I220="REAL",$I220="INCURRIDO"),SUMIF(S!$O:$O,$I220&amp;$O220&amp;$Q220&amp;UPPER(TEXT(AA$4,"MMMMYYYY"))&amp;$Z220,IF($W$1="Pesos CLP",S!$AD:$AD,S!$AO:$AO)),0)</f>
        <v>0</v>
      </c>
      <c r="AB220" s="19">
        <f>IF(OR($I220="REAL",$I220="INCURRIDO"),SUMIF(S!$O:$O,$I220&amp;$O220&amp;$Q220&amp;UPPER(TEXT(AB$4,"MMMMYYYY"))&amp;$Z220,IF($W$1="Pesos CLP",S!$AD:$AD,S!$AO:$AO)),0)</f>
        <v>0</v>
      </c>
      <c r="AC220" s="19">
        <f>IF(OR($I220="REAL",$I220="INCURRIDO"),SUMIF(S!$O:$O,$I220&amp;$O220&amp;$Q220&amp;UPPER(TEXT(AC$4,"MMMMYYYY"))&amp;$Z220,IF($W$1="Pesos CLP",S!$AD:$AD,S!$AO:$AO)),0)</f>
        <v>0</v>
      </c>
      <c r="AD220" s="19">
        <f>IF(OR($I220="REAL",$I220="INCURRIDO"),SUMIF(S!$O:$O,$I220&amp;$O220&amp;$Q220&amp;UPPER(TEXT(AD$4,"MMMMYYYY"))&amp;$Z220,IF($W$1="Pesos CLP",S!$AD:$AD,S!$AO:$AO)),0)</f>
        <v>0</v>
      </c>
      <c r="AE220" s="19">
        <f>IF(OR($I220="REAL",$I220="INCURRIDO"),SUMIF(S!$O:$O,$I220&amp;$O220&amp;$Q220&amp;UPPER(TEXT(AE$4,"MMMMYYYY"))&amp;$Z220,IF($W$1="Pesos CLP",S!$AD:$AD,S!$AO:$AO)),0)</f>
        <v>0</v>
      </c>
      <c r="AF220" s="19">
        <f>IF(OR($I220="REAL",$I220="INCURRIDO"),SUMIF(S!$O:$O,$I220&amp;$O220&amp;$Q220&amp;UPPER(TEXT(AF$4,"MMMMYYYY"))&amp;$Z220,IF($W$1="Pesos CLP",S!$AD:$AD,S!$AO:$AO)),0)</f>
        <v>0</v>
      </c>
      <c r="AG220" s="19">
        <f>IF(OR($I220="REAL",$I220="INCURRIDO"),SUMIF(S!$O:$O,$I220&amp;$O220&amp;$Q220&amp;UPPER(TEXT(AG$4,"MMMMYYYY"))&amp;$Z220,IF($W$1="Pesos CLP",S!$AD:$AD,S!$AO:$AO)),0)</f>
        <v>0</v>
      </c>
      <c r="AH220" s="19">
        <f>IF(OR($I220="REAL",$I220="INCURRIDO"),SUMIF(S!$O:$O,$I220&amp;$O220&amp;$Q220&amp;UPPER(TEXT(AH$4,"MMMMYYYY"))&amp;$Z220,IF($W$1="Pesos CLP",S!$AD:$AD,S!$AO:$AO)),0)</f>
        <v>0</v>
      </c>
      <c r="AI220" s="19">
        <f>IF(OR($I220="REAL",$I220="INCURRIDO"),SUMIF(S!$O:$O,$I220&amp;$O220&amp;$Q220&amp;UPPER(TEXT(AI$4,"MMMMYYYY"))&amp;$Z220,IF($W$1="Pesos CLP",S!$AD:$AD,S!$AO:$AO)),0)</f>
        <v>0</v>
      </c>
      <c r="AJ220" s="19">
        <f>IF(OR($I220="REAL",$I220="INCURRIDO"),SUMIF(S!$O:$O,$I220&amp;$O220&amp;$Q220&amp;UPPER(TEXT(AJ$4,"MMMMYYYY"))&amp;$Z220,IF($W$1="Pesos CLP",S!$AD:$AD,S!$AO:$AO)),0)</f>
        <v>0</v>
      </c>
      <c r="AK220" s="19">
        <f>IF(OR($I220="REAL",$I220="INCURRIDO"),SUMIF(S!$O:$O,$I220&amp;$O220&amp;$Q220&amp;UPPER(TEXT(AK$4,"MMMMYYYY"))&amp;$Z220,IF($W$1="Pesos CLP",S!$AD:$AD,S!$AO:$AO)),0)</f>
        <v>0</v>
      </c>
      <c r="AL220" s="19">
        <f>IF(OR($I220="REAL",$I220="INCURRIDO"),SUMIF(S!$O:$O,$I220&amp;$O220&amp;$Q220&amp;UPPER(TEXT(AL$4,"MMMMYYYY"))&amp;$Z220,IF($W$1="Pesos CLP",S!$AD:$AD,S!$AO:$AO)),0)</f>
        <v>0</v>
      </c>
      <c r="AM220" s="19">
        <f>IF(OR($I220="REAL",$I220="INCURRIDO"),SUMIF(S!$O:$O,$I220&amp;$O220&amp;$Q220&amp;UPPER(TEXT(AM$4,"MMMMYYYY"))&amp;$Z220,IF($W$1="Pesos CLP",S!$AD:$AD,S!$AO:$AO)),0)</f>
        <v>0</v>
      </c>
      <c r="AN220" s="19">
        <f>IF(OR($I220="REAL",$I220="INCURRIDO"),SUMIF(S!$O:$O,$I220&amp;$O220&amp;$Q220&amp;UPPER(TEXT(AN$4,"MMMMYYYY"))&amp;$Z220,IF($W$1="Pesos CLP",S!$AD:$AD,S!$AO:$AO)),0)</f>
        <v>0</v>
      </c>
      <c r="AO220" s="19">
        <f>IF(OR($I220="REAL",$I220="INCURRIDO"),SUMIF(S!$O:$O,$I220&amp;$O220&amp;$Q220&amp;UPPER(TEXT(AO$4,"MMMMYYYY"))&amp;$Z220,IF($W$1="Pesos CLP",S!$AD:$AD,S!$AO:$AO)),0)</f>
        <v>0</v>
      </c>
      <c r="AP220" s="19">
        <f>IF(OR($I220="REAL",$I220="INCURRIDO"),SUMIF(S!$O:$O,$I220&amp;$O220&amp;$Q220&amp;UPPER(TEXT(AP$4,"MMMMYYYY"))&amp;$Z220,IF($W$1="Pesos CLP",S!$AD:$AD,S!$AO:$AO)),0)</f>
        <v>0</v>
      </c>
      <c r="AQ220" s="19">
        <f>IF(OR($I220="REAL",$I220="INCURRIDO"),SUMIF(S!$O:$O,$I220&amp;$O220&amp;$Q220&amp;UPPER(TEXT(AQ$4,"MMMMYYYY"))&amp;$Z220,IF($W$1="Pesos CLP",S!$AD:$AD,S!$AO:$AO)),0)</f>
        <v>0</v>
      </c>
      <c r="AR220" s="19">
        <f>IF(OR($I220="REAL",$I220="INCURRIDO"),SUMIF(S!$O:$O,$I220&amp;$O220&amp;$Q220&amp;UPPER(TEXT(AR$4,"MMMMYYYY"))&amp;$Z220,IF($W$1="Pesos CLP",S!$AD:$AD,S!$AO:$AO)),0)</f>
        <v>0</v>
      </c>
      <c r="AS220" s="19">
        <f>IF(OR($I220="REAL",$I220="INCURRIDO"),SUMIF(S!$O:$O,$I220&amp;$O220&amp;$Q220&amp;UPPER(TEXT(AS$4,"MMMMYYYY"))&amp;$Z220,IF($W$1="Pesos CLP",S!$AD:$AD,S!$AO:$AO)),0)</f>
        <v>0</v>
      </c>
      <c r="AT220" s="19">
        <f>IF(OR($I220="REAL",$I220="INCURRIDO"),SUMIF(S!$O:$O,$I220&amp;$O220&amp;$Q220&amp;UPPER(TEXT(AT$4,"MMMMYYYY"))&amp;$Z220,IF($W$1="Pesos CLP",S!$AD:$AD,S!$AO:$AO)),0)</f>
        <v>0</v>
      </c>
      <c r="AU220" s="19">
        <f>IF(OR($I220="REAL",$I220="INCURRIDO"),SUMIF(S!$O:$O,$I220&amp;$O220&amp;$Q220&amp;UPPER(TEXT(AU$4,"MMMMYYYY"))&amp;$Z220,IF($W$1="Pesos CLP",S!$AD:$AD,S!$AO:$AO)),0)</f>
        <v>0</v>
      </c>
      <c r="AV220" s="19">
        <f>IF(OR($I220="REAL",$I220="INCURRIDO"),SUMIF(S!$O:$O,$I220&amp;$O220&amp;$Q220&amp;UPPER(TEXT(AV$4,"MMMMYYYY"))&amp;$Z220,IF($W$1="Pesos CLP",S!$AD:$AD,S!$AO:$AO)),0)</f>
        <v>0</v>
      </c>
      <c r="AW220" s="19">
        <f>IF(OR($I220="REAL",$I220="INCURRIDO"),SUMIF(S!$O:$O,$I220&amp;$O220&amp;$Q220&amp;UPPER(TEXT(AW$4,"MMMMYYYY"))&amp;$Z220,IF($W$1="Pesos CLP",S!$AD:$AD,S!$AO:$AO)),0)</f>
        <v>0</v>
      </c>
      <c r="AX220" s="19">
        <f>IF(OR($I220="REAL",$I220="INCURRIDO"),SUMIF(S!$O:$O,$I220&amp;$O220&amp;$Q220&amp;UPPER(TEXT(AX$4,"MMMMYYYY"))&amp;$Z220,IF($W$1="Pesos CLP",S!$AD:$AD,S!$AO:$AO)),0)</f>
        <v>0</v>
      </c>
      <c r="AY220" s="19">
        <f>IF(OR($I220="REAL",$I220="INCURRIDO"),SUMIF(S!$O:$O,$I220&amp;$O220&amp;$Q220&amp;UPPER(TEXT(AY$4,"MMMMYYYY"))&amp;$Z220,IF($W$1="Pesos CLP",S!$AD:$AD,S!$AO:$AO)),0)</f>
        <v>0</v>
      </c>
      <c r="AZ220" s="19">
        <f>IF(OR($I220="REAL",$I220="INCURRIDO"),SUMIF(S!$O:$O,$I220&amp;$O220&amp;$Q220&amp;UPPER(TEXT(AZ$4,"MMMMYYYY"))&amp;$Z220,IF($W$1="Pesos CLP",S!$AD:$AD,S!$AO:$AO)),0)</f>
        <v>0</v>
      </c>
      <c r="BA220" s="19">
        <f>IF(OR($I220="REAL",$I220="INCURRIDO"),SUMIF(S!$O:$O,$I220&amp;$O220&amp;$Q220&amp;UPPER(TEXT(BA$4,"MMMMYYYY"))&amp;$Z220,IF($W$1="Pesos CLP",S!$AD:$AD,S!$AO:$AO)),0)</f>
        <v>0</v>
      </c>
      <c r="BB220" s="19">
        <f>IF(OR($I220="REAL",$I220="INCURRIDO"),SUMIF(S!$O:$O,$I220&amp;$O220&amp;$Q220&amp;UPPER(TEXT(BB$4,"MMMMYYYY"))&amp;$Z220,IF($W$1="Pesos CLP",S!$AD:$AD,S!$AO:$AO)),0)</f>
        <v>0</v>
      </c>
      <c r="BC220" s="19">
        <f>IF(OR($I220="REAL",$I220="INCURRIDO"),SUMIF(S!$O:$O,$I220&amp;$O220&amp;$Q220&amp;UPPER(TEXT(BC$4,"MMMMYYYY"))&amp;$Z220,IF($W$1="Pesos CLP",S!$AD:$AD,S!$AO:$AO)),0)</f>
        <v>0</v>
      </c>
      <c r="BD220" s="19">
        <f>IF(OR($I220="REAL",$I220="INCURRIDO"),SUMIF(S!$O:$O,$I220&amp;$O220&amp;$Q220&amp;UPPER(TEXT(BD$4,"MMMMYYYY"))&amp;$Z220,IF($W$1="Pesos CLP",S!$AD:$AD,S!$AO:$AO)),0)</f>
        <v>0</v>
      </c>
      <c r="BE220" s="19">
        <f>IF(OR($I220="REAL",$I220="INCURRIDO"),SUMIF(S!$O:$O,$I220&amp;$O220&amp;$Q220&amp;UPPER(TEXT(BE$4,"MMMMYYYY"))&amp;$Z220,IF($W$1="Pesos CLP",S!$AD:$AD,S!$AO:$AO)),0)</f>
        <v>0</v>
      </c>
      <c r="BF220" s="19">
        <f>IF(OR($I220="REAL",$I220="INCURRIDO"),SUMIF(S!$O:$O,$I220&amp;$O220&amp;$Q220&amp;UPPER(TEXT(BF$4,"MMMMYYYY"))&amp;$Z220,IF($W$1="Pesos CLP",S!$AD:$AD,S!$AO:$AO)),0)</f>
        <v>0</v>
      </c>
      <c r="BG220" s="19">
        <f>IF(OR($I220="REAL",$I220="INCURRIDO"),SUMIF(S!$O:$O,$I220&amp;$O220&amp;$Q220&amp;UPPER(TEXT(BG$4,"MMMMYYYY"))&amp;$Z220,IF($W$1="Pesos CLP",S!$AD:$AD,S!$AO:$AO)),0)</f>
        <v>0</v>
      </c>
      <c r="BH220" s="19">
        <f>IF(OR($I220="REAL",$I220="INCURRIDO"),SUMIF(S!$O:$O,$I220&amp;$O220&amp;$Q220&amp;UPPER(TEXT(BH$4,"MMMMYYYY"))&amp;$Z220,IF($W$1="Pesos CLP",S!$AD:$AD,S!$AO:$AO)),0)</f>
        <v>0</v>
      </c>
      <c r="BI220" s="19">
        <f>IF(OR($I220="REAL",$I220="INCURRIDO"),SUMIF(S!$O:$O,$I220&amp;$O220&amp;$Q220&amp;UPPER(TEXT(BI$4,"MMMMYYYY"))&amp;$Z220,IF($W$1="Pesos CLP",S!$AD:$AD,S!$AO:$AO)),0)</f>
        <v>0</v>
      </c>
      <c r="BJ220" s="19">
        <f>IF(OR($I220="REAL",$I220="INCURRIDO"),SUMIF(S!$O:$O,$I220&amp;$O220&amp;$Q220&amp;UPPER(TEXT(BJ$4,"MMMMYYYY"))&amp;$Z220,IF($W$1="Pesos CLP",S!$AD:$AD,S!$AO:$AO)),0)</f>
        <v>0</v>
      </c>
      <c r="BK220" s="19">
        <f>IF(OR($I220="REAL",$I220="INCURRIDO"),SUMIF(S!$O:$O,$I220&amp;$O220&amp;$Q220&amp;UPPER(TEXT(BK$4,"MMMMYYYY"))&amp;$Z220,IF($W$1="Pesos CLP",S!$AD:$AD,S!$AO:$AO)),0)</f>
        <v>0</v>
      </c>
      <c r="BL220" s="19">
        <f>IF(OR($I220="REAL",$I220="INCURRIDO"),SUMIF(S!$O:$O,$I220&amp;$O220&amp;$Q220&amp;UPPER(TEXT(BL$4,"MMMMYYYY"))&amp;$Z220,IF($W$1="Pesos CLP",S!$AD:$AD,S!$AO:$AO)),0)</f>
        <v>0</v>
      </c>
      <c r="BM220" s="19">
        <f>IF(OR($I220="REAL",$I220="INCURRIDO"),SUMIF(S!$O:$O,$I220&amp;$O220&amp;$Q220&amp;UPPER(TEXT(BM$4,"MMMMYYYY"))&amp;$Z220,IF($W$1="Pesos CLP",S!$AD:$AD,S!$AO:$AO)),0)</f>
        <v>0</v>
      </c>
      <c r="BN220" s="19">
        <f>IF(OR($I220="REAL",$I220="INCURRIDO"),SUMIF(S!$O:$O,$I220&amp;$O220&amp;$Q220&amp;UPPER(TEXT(BN$4,"MMMMYYYY"))&amp;$Z220,IF($W$1="Pesos CLP",S!$AD:$AD,S!$AO:$AO)),0)</f>
        <v>0</v>
      </c>
      <c r="BO220" s="19">
        <f>IF(OR($I220="REAL",$I220="INCURRIDO"),SUMIF(S!$O:$O,$I220&amp;$O220&amp;$Q220&amp;UPPER(TEXT(BO$4,"MMMMYYYY"))&amp;$Z220,IF($W$1="Pesos CLP",S!$AD:$AD,S!$AO:$AO)),0)</f>
        <v>0</v>
      </c>
      <c r="BP220" s="19">
        <f>IF(OR($I220="REAL",$I220="INCURRIDO"),SUMIF(S!$O:$O,$I220&amp;$O220&amp;$Q220&amp;UPPER(TEXT(BP$4,"MMMMYYYY"))&amp;$Z220,IF($W$1="Pesos CLP",S!$AD:$AD,S!$AO:$AO)),0)</f>
        <v>0</v>
      </c>
      <c r="BQ220" s="19">
        <f>IF(OR($I220="REAL",$I220="INCURRIDO"),SUMIF(S!$O:$O,$I220&amp;$O220&amp;$Q220&amp;UPPER(TEXT(BQ$4,"MMMMYYYY"))&amp;$Z220,IF($W$1="Pesos CLP",S!$AD:$AD,S!$AO:$AO)),0)</f>
        <v>0</v>
      </c>
      <c r="BR220" s="19">
        <f>IF(OR($I220="REAL",$I220="INCURRIDO"),SUMIF(S!$O:$O,$I220&amp;$O220&amp;$Q220&amp;UPPER(TEXT(BR$4,"MMMMYYYY"))&amp;$Z220,IF($W$1="Pesos CLP",S!$AD:$AD,S!$AO:$AO)),0)</f>
        <v>0</v>
      </c>
      <c r="BS220" s="19">
        <f>IF(OR($I220="REAL",$I220="INCURRIDO"),SUMIF(S!$O:$O,$I220&amp;$O220&amp;$Q220&amp;UPPER(TEXT(BS$4,"MMMMYYYY"))&amp;$Z220,IF($W$1="Pesos CLP",S!$AD:$AD,S!$AO:$AO)),0)</f>
        <v>0</v>
      </c>
      <c r="BT220" s="19">
        <f>IF(OR($I220="REAL",$I220="INCURRIDO"),SUMIF(S!$O:$O,$I220&amp;$O220&amp;$Q220&amp;UPPER(TEXT(BT$4,"MMMMYYYY"))&amp;$Z220,IF($W$1="Pesos CLP",S!$AD:$AD,S!$AO:$AO)),0)</f>
        <v>0</v>
      </c>
      <c r="BU220" s="19">
        <f>IF(OR($I220="REAL",$I220="INCURRIDO"),SUMIF(S!$O:$O,$I220&amp;$O220&amp;$Q220&amp;UPPER(TEXT(BU$4,"MMMMYYYY"))&amp;$Z220,IF($W$1="Pesos CLP",S!$AD:$AD,S!$AO:$AO)),0)</f>
        <v>0</v>
      </c>
      <c r="BV220" s="19">
        <f>IF(OR($I220="REAL",$I220="INCURRIDO"),SUMIF(S!$O:$O,$I220&amp;$O220&amp;$Q220&amp;UPPER(TEXT(BV$4,"MMMMYYYY"))&amp;$Z220,IF($W$1="Pesos CLP",S!$AD:$AD,S!$AO:$AO)),0)</f>
        <v>0</v>
      </c>
      <c r="BW220" s="19">
        <f>IF(OR($I220="REAL",$I220="INCURRIDO"),SUMIF(S!$O:$O,$I220&amp;$O220&amp;$Q220&amp;UPPER(TEXT(BW$4,"MMMMYYYY"))&amp;$Z220,IF($W$1="Pesos CLP",S!$AD:$AD,S!$AO:$AO)),0)</f>
        <v>0</v>
      </c>
      <c r="BX220" s="19">
        <f>IF(OR($I220="REAL",$I220="INCURRIDO"),SUMIF(S!$O:$O,$I220&amp;$O220&amp;$Q220&amp;UPPER(TEXT(BX$4,"MMMMYYYY"))&amp;$Z220,IF($W$1="Pesos CLP",S!$AD:$AD,S!$AO:$AO)),0)</f>
        <v>0</v>
      </c>
      <c r="BY220" s="19">
        <f>IF(OR($I220="REAL",$I220="INCURRIDO"),SUMIF(S!$O:$O,$I220&amp;$O220&amp;$Q220&amp;UPPER(TEXT(BY$4,"MMMMYYYY"))&amp;$Z220,IF($W$1="Pesos CLP",S!$AD:$AD,S!$AO:$AO)),0)</f>
        <v>0</v>
      </c>
      <c r="BZ220" s="19">
        <f>IF(OR($I220="REAL",$I220="INCURRIDO"),SUMIF(S!$O:$O,$I220&amp;$O220&amp;$Q220&amp;UPPER(TEXT(BZ$4,"MMMMYYYY"))&amp;$Z220,IF($W$1="Pesos CLP",S!$AD:$AD,S!$AO:$AO)),0)</f>
        <v>0</v>
      </c>
      <c r="CA220" s="19">
        <f>IF(OR($I220="REAL",$I220="INCURRIDO"),SUMIF(S!$O:$O,$I220&amp;$O220&amp;$Q220&amp;UPPER(TEXT(CA$4,"MMMMYYYY"))&amp;$Z220,IF($W$1="Pesos CLP",S!$AD:$AD,S!$AO:$AO)),0)</f>
        <v>0</v>
      </c>
      <c r="CB220" s="19">
        <f>IF(OR($I220="REAL",$I220="INCURRIDO"),SUMIF(S!$O:$O,$I220&amp;$O220&amp;$Q220&amp;UPPER(TEXT(CB$4,"MMMMYYYY"))&amp;$Z220,IF($W$1="Pesos CLP",S!$AD:$AD,S!$AO:$AO)),0)</f>
        <v>0</v>
      </c>
      <c r="CC220" s="19">
        <f>IF(OR($I220="REAL",$I220="INCURRIDO"),SUMIF(S!$O:$O,$I220&amp;$O220&amp;$Q220&amp;UPPER(TEXT(CC$4,"MMMMYYYY"))&amp;$Z220,IF($W$1="Pesos CLP",S!$AD:$AD,S!$AO:$AO)),0)</f>
        <v>0</v>
      </c>
      <c r="CD220" s="19">
        <f>IF(OR($I220="REAL",$I220="INCURRIDO"),SUMIF(S!$O:$O,$I220&amp;$O220&amp;$Q220&amp;UPPER(TEXT(CD$4,"MMMMYYYY"))&amp;$Z220,IF($W$1="Pesos CLP",S!$AD:$AD,S!$AO:$AO)),0)</f>
        <v>0</v>
      </c>
      <c r="CE220" s="19">
        <f>IF(OR($I220="REAL",$I220="INCURRIDO"),SUMIF(S!$O:$O,$I220&amp;$O220&amp;$Q220&amp;UPPER(TEXT(CE$4,"MMMMYYYY"))&amp;$Z220,IF($W$1="Pesos CLP",S!$AD:$AD,S!$AO:$AO)),0)</f>
        <v>0</v>
      </c>
      <c r="CF220" s="19">
        <f>IF(OR($I220="REAL",$I220="INCURRIDO"),SUMIF(S!$O:$O,$I220&amp;$O220&amp;$Q220&amp;UPPER(TEXT(CF$4,"MMMMYYYY"))&amp;$Z220,IF($W$1="Pesos CLP",S!$AD:$AD,S!$AO:$AO)),0)</f>
        <v>0</v>
      </c>
      <c r="CG220" s="19">
        <f>IF(OR($I220="REAL",$I220="INCURRIDO"),SUMIF(S!$O:$O,$I220&amp;$O220&amp;$Q220&amp;UPPER(TEXT(CG$4,"MMMMYYYY"))&amp;$Z220,IF($W$1="Pesos CLP",S!$AD:$AD,S!$AO:$AO)),0)</f>
        <v>0</v>
      </c>
      <c r="CH220" s="19">
        <f>IF(OR($I220="REAL",$I220="INCURRIDO"),SUMIF(S!$O:$O,$I220&amp;$O220&amp;$Q220&amp;UPPER(TEXT(CH$4,"MMMMYYYY"))&amp;$Z220,IF($W$1="Pesos CLP",S!$AD:$AD,S!$AO:$AO)),0)</f>
        <v>0</v>
      </c>
      <c r="CI220" s="19">
        <f>IF(OR($I220="REAL",$I220="INCURRIDO"),SUMIF(S!$O:$O,$I220&amp;$O220&amp;$Q220&amp;UPPER(TEXT(CI$4,"MMMMYYYY"))&amp;$Z220,IF($W$1="Pesos CLP",S!$AD:$AD,S!$AO:$AO)),0)</f>
        <v>0</v>
      </c>
      <c r="CJ220" s="19">
        <f>IF(OR($I220="REAL",$I220="INCURRIDO"),SUMIF(S!$O:$O,$I220&amp;$O220&amp;$Q220&amp;UPPER(TEXT(CJ$4,"MMMMYYYY"))&amp;$Z220,IF($W$1="Pesos CLP",S!$AD:$AD,S!$AO:$AO)),0)</f>
        <v>0</v>
      </c>
      <c r="CK220" s="378">
        <f t="shared" si="205"/>
        <v>0</v>
      </c>
      <c r="CL220" s="378">
        <f t="shared" si="205"/>
        <v>0</v>
      </c>
      <c r="CM220" s="378">
        <f t="shared" si="205"/>
        <v>0</v>
      </c>
      <c r="CN220" s="378">
        <f t="shared" si="205"/>
        <v>0</v>
      </c>
      <c r="CO220" s="378">
        <f t="shared" si="205"/>
        <v>0</v>
      </c>
      <c r="CP220" s="378">
        <f t="shared" si="205"/>
        <v>0</v>
      </c>
      <c r="CQ220" s="378">
        <f t="shared" si="205"/>
        <v>0</v>
      </c>
      <c r="CR220" s="378">
        <f t="shared" si="205"/>
        <v>0</v>
      </c>
      <c r="CS220" s="378">
        <f t="shared" si="206"/>
        <v>0</v>
      </c>
      <c r="CT220" s="378">
        <f t="shared" si="206"/>
        <v>0</v>
      </c>
      <c r="CU220" s="378">
        <f t="shared" si="206"/>
        <v>0</v>
      </c>
      <c r="CV220" s="378">
        <f t="shared" si="206"/>
        <v>0</v>
      </c>
      <c r="CW220" s="378">
        <f t="shared" si="206"/>
        <v>0</v>
      </c>
      <c r="CX220" s="378">
        <f t="shared" si="206"/>
        <v>0</v>
      </c>
      <c r="CY220" s="378">
        <f t="shared" si="206"/>
        <v>0</v>
      </c>
      <c r="CZ220" s="378">
        <f t="shared" si="206"/>
        <v>0</v>
      </c>
      <c r="DA220" s="378">
        <f t="shared" si="206"/>
        <v>0</v>
      </c>
      <c r="DB220" s="378">
        <f t="shared" si="206"/>
        <v>0</v>
      </c>
      <c r="DC220" s="378">
        <f t="shared" si="207"/>
        <v>0</v>
      </c>
      <c r="DD220" s="378">
        <f t="shared" si="207"/>
        <v>0</v>
      </c>
      <c r="DE220" s="378">
        <f t="shared" si="207"/>
        <v>0</v>
      </c>
      <c r="DF220" s="378">
        <f t="shared" si="207"/>
        <v>0</v>
      </c>
      <c r="DG220" s="378">
        <f t="shared" si="207"/>
        <v>0</v>
      </c>
      <c r="DH220" s="378">
        <f t="shared" si="207"/>
        <v>0</v>
      </c>
      <c r="DI220" s="378">
        <f t="shared" si="207"/>
        <v>0</v>
      </c>
      <c r="DJ220" s="378">
        <f t="shared" si="207"/>
        <v>0</v>
      </c>
      <c r="DK220" s="378">
        <f t="shared" si="207"/>
        <v>0</v>
      </c>
      <c r="DL220" s="378">
        <f t="shared" si="207"/>
        <v>0</v>
      </c>
      <c r="DM220" s="378">
        <f t="shared" si="208"/>
        <v>0</v>
      </c>
      <c r="DN220" s="378">
        <f t="shared" si="208"/>
        <v>0</v>
      </c>
      <c r="DO220" s="378">
        <f t="shared" si="208"/>
        <v>0</v>
      </c>
      <c r="DP220" s="378">
        <f t="shared" si="208"/>
        <v>0</v>
      </c>
      <c r="DQ220" s="378">
        <f t="shared" si="208"/>
        <v>0</v>
      </c>
      <c r="DR220" s="378">
        <f t="shared" si="208"/>
        <v>0</v>
      </c>
      <c r="DS220" s="378">
        <f t="shared" si="208"/>
        <v>0</v>
      </c>
      <c r="DT220" s="378">
        <f t="shared" si="208"/>
        <v>0</v>
      </c>
      <c r="DU220" s="378">
        <f t="shared" si="189"/>
        <v>0</v>
      </c>
      <c r="DV220" s="378">
        <f t="shared" si="209"/>
        <v>0</v>
      </c>
      <c r="DW220" s="378">
        <f t="shared" si="209"/>
        <v>0</v>
      </c>
      <c r="DX220" s="378">
        <f t="shared" si="191"/>
        <v>0</v>
      </c>
      <c r="DY220" s="378">
        <f t="shared" si="210"/>
        <v>0</v>
      </c>
      <c r="DZ220" s="378">
        <f t="shared" si="210"/>
        <v>0</v>
      </c>
      <c r="EA220" s="378">
        <f t="shared" si="193"/>
        <v>0</v>
      </c>
      <c r="EB220" s="378">
        <f t="shared" si="211"/>
        <v>0</v>
      </c>
      <c r="EC220" s="378">
        <f t="shared" si="211"/>
        <v>0</v>
      </c>
      <c r="ED220" s="378">
        <f t="shared" si="195"/>
        <v>0</v>
      </c>
      <c r="EE220" s="378">
        <f t="shared" si="212"/>
        <v>0</v>
      </c>
      <c r="EF220" s="378">
        <f t="shared" si="212"/>
        <v>0</v>
      </c>
      <c r="EG220" s="378">
        <f t="shared" si="197"/>
        <v>0</v>
      </c>
      <c r="EH220" s="378">
        <f t="shared" si="213"/>
        <v>0</v>
      </c>
      <c r="EI220" s="378">
        <f t="shared" si="213"/>
        <v>0</v>
      </c>
      <c r="EJ220" s="378">
        <f t="shared" si="199"/>
        <v>0</v>
      </c>
      <c r="EK220" s="378">
        <f t="shared" si="214"/>
        <v>0</v>
      </c>
      <c r="EL220" s="378">
        <f t="shared" si="214"/>
        <v>0</v>
      </c>
      <c r="EM220" s="378">
        <f t="shared" si="201"/>
        <v>0</v>
      </c>
      <c r="EN220" s="378">
        <f t="shared" si="215"/>
        <v>0</v>
      </c>
      <c r="EO220" s="378">
        <f t="shared" si="215"/>
        <v>0</v>
      </c>
      <c r="EP220" s="378">
        <f t="shared" si="203"/>
        <v>0</v>
      </c>
      <c r="EQ220" s="378">
        <f t="shared" si="216"/>
        <v>0</v>
      </c>
    </row>
    <row r="221" spans="1:147" x14ac:dyDescent="0.3">
      <c r="A221" s="368"/>
      <c r="B221" s="368"/>
      <c r="C221" s="368"/>
      <c r="D221" s="368">
        <f t="shared" si="182"/>
        <v>1.0658056259248334</v>
      </c>
      <c r="E221" s="368" t="str">
        <f>VLOOKUP(TEXT(Z221,0),'G2'!B:D,3,0)</f>
        <v>ME</v>
      </c>
      <c r="F221" s="816">
        <f t="shared" si="181"/>
        <v>0</v>
      </c>
      <c r="G221" s="755">
        <f t="shared" si="183"/>
        <v>0</v>
      </c>
      <c r="H221" s="756" t="s">
        <v>1190</v>
      </c>
      <c r="I221" s="370" t="s">
        <v>93</v>
      </c>
      <c r="J221" s="370" t="s">
        <v>22</v>
      </c>
      <c r="K221" s="368">
        <v>510615</v>
      </c>
      <c r="L221" s="368" t="s">
        <v>619</v>
      </c>
      <c r="M221" s="369"/>
      <c r="N221" s="370" t="s">
        <v>999</v>
      </c>
      <c r="O221" s="370" t="s">
        <v>275</v>
      </c>
      <c r="P221" s="643" t="s">
        <v>1167</v>
      </c>
      <c r="Q221" s="370" t="s">
        <v>695</v>
      </c>
      <c r="R221" s="370" t="s">
        <v>632</v>
      </c>
      <c r="S221" s="371">
        <v>25</v>
      </c>
      <c r="T221" s="677">
        <v>46174</v>
      </c>
      <c r="U221" s="677">
        <v>46198</v>
      </c>
      <c r="V221" s="373">
        <v>1</v>
      </c>
      <c r="W221" s="374">
        <v>28306.731618937651</v>
      </c>
      <c r="X221" s="17" cm="1">
        <f t="array" ref="X221">+IF($W$1="Pesos CLP",W221,W221/TC)*MB_24A25</f>
        <v>32.27453013940287</v>
      </c>
      <c r="Y221" s="18">
        <f t="shared" si="166"/>
        <v>806.86325348507171</v>
      </c>
      <c r="Z221">
        <v>91243530</v>
      </c>
      <c r="AA221" s="19">
        <f>IF(OR($I221="REAL",$I221="INCURRIDO"),SUMIF(S!$O:$O,$I221&amp;$O221&amp;$Q221&amp;UPPER(TEXT(AA$4,"MMMMYYYY"))&amp;$Z221,IF($W$1="Pesos CLP",S!$AD:$AD,S!$AO:$AO)),0)</f>
        <v>0</v>
      </c>
      <c r="AB221" s="19">
        <f>IF(OR($I221="REAL",$I221="INCURRIDO"),SUMIF(S!$O:$O,$I221&amp;$O221&amp;$Q221&amp;UPPER(TEXT(AB$4,"MMMMYYYY"))&amp;$Z221,IF($W$1="Pesos CLP",S!$AD:$AD,S!$AO:$AO)),0)</f>
        <v>0</v>
      </c>
      <c r="AC221" s="19">
        <f>IF(OR($I221="REAL",$I221="INCURRIDO"),SUMIF(S!$O:$O,$I221&amp;$O221&amp;$Q221&amp;UPPER(TEXT(AC$4,"MMMMYYYY"))&amp;$Z221,IF($W$1="Pesos CLP",S!$AD:$AD,S!$AO:$AO)),0)</f>
        <v>0</v>
      </c>
      <c r="AD221" s="19">
        <f>IF(OR($I221="REAL",$I221="INCURRIDO"),SUMIF(S!$O:$O,$I221&amp;$O221&amp;$Q221&amp;UPPER(TEXT(AD$4,"MMMMYYYY"))&amp;$Z221,IF($W$1="Pesos CLP",S!$AD:$AD,S!$AO:$AO)),0)</f>
        <v>0</v>
      </c>
      <c r="AE221" s="19">
        <f>IF(OR($I221="REAL",$I221="INCURRIDO"),SUMIF(S!$O:$O,$I221&amp;$O221&amp;$Q221&amp;UPPER(TEXT(AE$4,"MMMMYYYY"))&amp;$Z221,IF($W$1="Pesos CLP",S!$AD:$AD,S!$AO:$AO)),0)</f>
        <v>0</v>
      </c>
      <c r="AF221" s="19">
        <f>IF(OR($I221="REAL",$I221="INCURRIDO"),SUMIF(S!$O:$O,$I221&amp;$O221&amp;$Q221&amp;UPPER(TEXT(AF$4,"MMMMYYYY"))&amp;$Z221,IF($W$1="Pesos CLP",S!$AD:$AD,S!$AO:$AO)),0)</f>
        <v>0</v>
      </c>
      <c r="AG221" s="19">
        <f>IF(OR($I221="REAL",$I221="INCURRIDO"),SUMIF(S!$O:$O,$I221&amp;$O221&amp;$Q221&amp;UPPER(TEXT(AG$4,"MMMMYYYY"))&amp;$Z221,IF($W$1="Pesos CLP",S!$AD:$AD,S!$AO:$AO)),0)</f>
        <v>0</v>
      </c>
      <c r="AH221" s="19">
        <f>IF(OR($I221="REAL",$I221="INCURRIDO"),SUMIF(S!$O:$O,$I221&amp;$O221&amp;$Q221&amp;UPPER(TEXT(AH$4,"MMMMYYYY"))&amp;$Z221,IF($W$1="Pesos CLP",S!$AD:$AD,S!$AO:$AO)),0)</f>
        <v>0</v>
      </c>
      <c r="AI221" s="19">
        <f>IF(OR($I221="REAL",$I221="INCURRIDO"),SUMIF(S!$O:$O,$I221&amp;$O221&amp;$Q221&amp;UPPER(TEXT(AI$4,"MMMMYYYY"))&amp;$Z221,IF($W$1="Pesos CLP",S!$AD:$AD,S!$AO:$AO)),0)</f>
        <v>0</v>
      </c>
      <c r="AJ221" s="19">
        <f>IF(OR($I221="REAL",$I221="INCURRIDO"),SUMIF(S!$O:$O,$I221&amp;$O221&amp;$Q221&amp;UPPER(TEXT(AJ$4,"MMMMYYYY"))&amp;$Z221,IF($W$1="Pesos CLP",S!$AD:$AD,S!$AO:$AO)),0)</f>
        <v>0</v>
      </c>
      <c r="AK221" s="19">
        <f>IF(OR($I221="REAL",$I221="INCURRIDO"),SUMIF(S!$O:$O,$I221&amp;$O221&amp;$Q221&amp;UPPER(TEXT(AK$4,"MMMMYYYY"))&amp;$Z221,IF($W$1="Pesos CLP",S!$AD:$AD,S!$AO:$AO)),0)</f>
        <v>0</v>
      </c>
      <c r="AL221" s="19">
        <f>IF(OR($I221="REAL",$I221="INCURRIDO"),SUMIF(S!$O:$O,$I221&amp;$O221&amp;$Q221&amp;UPPER(TEXT(AL$4,"MMMMYYYY"))&amp;$Z221,IF($W$1="Pesos CLP",S!$AD:$AD,S!$AO:$AO)),0)</f>
        <v>0</v>
      </c>
      <c r="AM221" s="19">
        <f>IF(OR($I221="REAL",$I221="INCURRIDO"),SUMIF(S!$O:$O,$I221&amp;$O221&amp;$Q221&amp;UPPER(TEXT(AM$4,"MMMMYYYY"))&amp;$Z221,IF($W$1="Pesos CLP",S!$AD:$AD,S!$AO:$AO)),0)</f>
        <v>0</v>
      </c>
      <c r="AN221" s="19">
        <f>IF(OR($I221="REAL",$I221="INCURRIDO"),SUMIF(S!$O:$O,$I221&amp;$O221&amp;$Q221&amp;UPPER(TEXT(AN$4,"MMMMYYYY"))&amp;$Z221,IF($W$1="Pesos CLP",S!$AD:$AD,S!$AO:$AO)),0)</f>
        <v>0</v>
      </c>
      <c r="AO221" s="19">
        <f>IF(OR($I221="REAL",$I221="INCURRIDO"),SUMIF(S!$O:$O,$I221&amp;$O221&amp;$Q221&amp;UPPER(TEXT(AO$4,"MMMMYYYY"))&amp;$Z221,IF($W$1="Pesos CLP",S!$AD:$AD,S!$AO:$AO)),0)</f>
        <v>0</v>
      </c>
      <c r="AP221" s="19">
        <f>IF(OR($I221="REAL",$I221="INCURRIDO"),SUMIF(S!$O:$O,$I221&amp;$O221&amp;$Q221&amp;UPPER(TEXT(AP$4,"MMMMYYYY"))&amp;$Z221,IF($W$1="Pesos CLP",S!$AD:$AD,S!$AO:$AO)),0)</f>
        <v>0</v>
      </c>
      <c r="AQ221" s="19">
        <f>IF(OR($I221="REAL",$I221="INCURRIDO"),SUMIF(S!$O:$O,$I221&amp;$O221&amp;$Q221&amp;UPPER(TEXT(AQ$4,"MMMMYYYY"))&amp;$Z221,IF($W$1="Pesos CLP",S!$AD:$AD,S!$AO:$AO)),0)</f>
        <v>0</v>
      </c>
      <c r="AR221" s="19">
        <f>IF(OR($I221="REAL",$I221="INCURRIDO"),SUMIF(S!$O:$O,$I221&amp;$O221&amp;$Q221&amp;UPPER(TEXT(AR$4,"MMMMYYYY"))&amp;$Z221,IF($W$1="Pesos CLP",S!$AD:$AD,S!$AO:$AO)),0)</f>
        <v>0</v>
      </c>
      <c r="AS221" s="19">
        <f>IF(OR($I221="REAL",$I221="INCURRIDO"),SUMIF(S!$O:$O,$I221&amp;$O221&amp;$Q221&amp;UPPER(TEXT(AS$4,"MMMMYYYY"))&amp;$Z221,IF($W$1="Pesos CLP",S!$AD:$AD,S!$AO:$AO)),0)</f>
        <v>0</v>
      </c>
      <c r="AT221" s="19">
        <f>IF(OR($I221="REAL",$I221="INCURRIDO"),SUMIF(S!$O:$O,$I221&amp;$O221&amp;$Q221&amp;UPPER(TEXT(AT$4,"MMMMYYYY"))&amp;$Z221,IF($W$1="Pesos CLP",S!$AD:$AD,S!$AO:$AO)),0)</f>
        <v>0</v>
      </c>
      <c r="AU221" s="19">
        <f>IF(OR($I221="REAL",$I221="INCURRIDO"),SUMIF(S!$O:$O,$I221&amp;$O221&amp;$Q221&amp;UPPER(TEXT(AU$4,"MMMMYYYY"))&amp;$Z221,IF($W$1="Pesos CLP",S!$AD:$AD,S!$AO:$AO)),0)</f>
        <v>0</v>
      </c>
      <c r="AV221" s="19">
        <f>IF(OR($I221="REAL",$I221="INCURRIDO"),SUMIF(S!$O:$O,$I221&amp;$O221&amp;$Q221&amp;UPPER(TEXT(AV$4,"MMMMYYYY"))&amp;$Z221,IF($W$1="Pesos CLP",S!$AD:$AD,S!$AO:$AO)),0)</f>
        <v>0</v>
      </c>
      <c r="AW221" s="19">
        <f>IF(OR($I221="REAL",$I221="INCURRIDO"),SUMIF(S!$O:$O,$I221&amp;$O221&amp;$Q221&amp;UPPER(TEXT(AW$4,"MMMMYYYY"))&amp;$Z221,IF($W$1="Pesos CLP",S!$AD:$AD,S!$AO:$AO)),0)</f>
        <v>0</v>
      </c>
      <c r="AX221" s="19">
        <f>IF(OR($I221="REAL",$I221="INCURRIDO"),SUMIF(S!$O:$O,$I221&amp;$O221&amp;$Q221&amp;UPPER(TEXT(AX$4,"MMMMYYYY"))&amp;$Z221,IF($W$1="Pesos CLP",S!$AD:$AD,S!$AO:$AO)),0)</f>
        <v>0</v>
      </c>
      <c r="AY221" s="19">
        <f>IF(OR($I221="REAL",$I221="INCURRIDO"),SUMIF(S!$O:$O,$I221&amp;$O221&amp;$Q221&amp;UPPER(TEXT(AY$4,"MMMMYYYY"))&amp;$Z221,IF($W$1="Pesos CLP",S!$AD:$AD,S!$AO:$AO)),0)</f>
        <v>0</v>
      </c>
      <c r="AZ221" s="19">
        <f>IF(OR($I221="REAL",$I221="INCURRIDO"),SUMIF(S!$O:$O,$I221&amp;$O221&amp;$Q221&amp;UPPER(TEXT(AZ$4,"MMMMYYYY"))&amp;$Z221,IF($W$1="Pesos CLP",S!$AD:$AD,S!$AO:$AO)),0)</f>
        <v>0</v>
      </c>
      <c r="BA221" s="19">
        <f>IF(OR($I221="REAL",$I221="INCURRIDO"),SUMIF(S!$O:$O,$I221&amp;$O221&amp;$Q221&amp;UPPER(TEXT(BA$4,"MMMMYYYY"))&amp;$Z221,IF($W$1="Pesos CLP",S!$AD:$AD,S!$AO:$AO)),0)</f>
        <v>0</v>
      </c>
      <c r="BB221" s="19">
        <f>IF(OR($I221="REAL",$I221="INCURRIDO"),SUMIF(S!$O:$O,$I221&amp;$O221&amp;$Q221&amp;UPPER(TEXT(BB$4,"MMMMYYYY"))&amp;$Z221,IF($W$1="Pesos CLP",S!$AD:$AD,S!$AO:$AO)),0)</f>
        <v>0</v>
      </c>
      <c r="BC221" s="19">
        <f>IF(OR($I221="REAL",$I221="INCURRIDO"),SUMIF(S!$O:$O,$I221&amp;$O221&amp;$Q221&amp;UPPER(TEXT(BC$4,"MMMMYYYY"))&amp;$Z221,IF($W$1="Pesos CLP",S!$AD:$AD,S!$AO:$AO)),0)</f>
        <v>0</v>
      </c>
      <c r="BD221" s="19">
        <f>IF(OR($I221="REAL",$I221="INCURRIDO"),SUMIF(S!$O:$O,$I221&amp;$O221&amp;$Q221&amp;UPPER(TEXT(BD$4,"MMMMYYYY"))&amp;$Z221,IF($W$1="Pesos CLP",S!$AD:$AD,S!$AO:$AO)),0)</f>
        <v>0</v>
      </c>
      <c r="BE221" s="19">
        <f>IF(OR($I221="REAL",$I221="INCURRIDO"),SUMIF(S!$O:$O,$I221&amp;$O221&amp;$Q221&amp;UPPER(TEXT(BE$4,"MMMMYYYY"))&amp;$Z221,IF($W$1="Pesos CLP",S!$AD:$AD,S!$AO:$AO)),0)</f>
        <v>0</v>
      </c>
      <c r="BF221" s="19">
        <f>IF(OR($I221="REAL",$I221="INCURRIDO"),SUMIF(S!$O:$O,$I221&amp;$O221&amp;$Q221&amp;UPPER(TEXT(BF$4,"MMMMYYYY"))&amp;$Z221,IF($W$1="Pesos CLP",S!$AD:$AD,S!$AO:$AO)),0)</f>
        <v>0</v>
      </c>
      <c r="BG221" s="19">
        <f>IF(OR($I221="REAL",$I221="INCURRIDO"),SUMIF(S!$O:$O,$I221&amp;$O221&amp;$Q221&amp;UPPER(TEXT(BG$4,"MMMMYYYY"))&amp;$Z221,IF($W$1="Pesos CLP",S!$AD:$AD,S!$AO:$AO)),0)</f>
        <v>0</v>
      </c>
      <c r="BH221" s="19">
        <f>IF(OR($I221="REAL",$I221="INCURRIDO"),SUMIF(S!$O:$O,$I221&amp;$O221&amp;$Q221&amp;UPPER(TEXT(BH$4,"MMMMYYYY"))&amp;$Z221,IF($W$1="Pesos CLP",S!$AD:$AD,S!$AO:$AO)),0)</f>
        <v>0</v>
      </c>
      <c r="BI221" s="19">
        <f>IF(OR($I221="REAL",$I221="INCURRIDO"),SUMIF(S!$O:$O,$I221&amp;$O221&amp;$Q221&amp;UPPER(TEXT(BI$4,"MMMMYYYY"))&amp;$Z221,IF($W$1="Pesos CLP",S!$AD:$AD,S!$AO:$AO)),0)</f>
        <v>0</v>
      </c>
      <c r="BJ221" s="19">
        <f>IF(OR($I221="REAL",$I221="INCURRIDO"),SUMIF(S!$O:$O,$I221&amp;$O221&amp;$Q221&amp;UPPER(TEXT(BJ$4,"MMMMYYYY"))&amp;$Z221,IF($W$1="Pesos CLP",S!$AD:$AD,S!$AO:$AO)),0)</f>
        <v>0</v>
      </c>
      <c r="BK221" s="19">
        <f>IF(OR($I221="REAL",$I221="INCURRIDO"),SUMIF(S!$O:$O,$I221&amp;$O221&amp;$Q221&amp;UPPER(TEXT(BK$4,"MMMMYYYY"))&amp;$Z221,IF($W$1="Pesos CLP",S!$AD:$AD,S!$AO:$AO)),0)</f>
        <v>0</v>
      </c>
      <c r="BL221" s="19">
        <f>IF(OR($I221="REAL",$I221="INCURRIDO"),SUMIF(S!$O:$O,$I221&amp;$O221&amp;$Q221&amp;UPPER(TEXT(BL$4,"MMMMYYYY"))&amp;$Z221,IF($W$1="Pesos CLP",S!$AD:$AD,S!$AO:$AO)),0)</f>
        <v>0</v>
      </c>
      <c r="BM221" s="19">
        <f>IF(OR($I221="REAL",$I221="INCURRIDO"),SUMIF(S!$O:$O,$I221&amp;$O221&amp;$Q221&amp;UPPER(TEXT(BM$4,"MMMMYYYY"))&amp;$Z221,IF($W$1="Pesos CLP",S!$AD:$AD,S!$AO:$AO)),0)</f>
        <v>0</v>
      </c>
      <c r="BN221" s="19">
        <f>IF(OR($I221="REAL",$I221="INCURRIDO"),SUMIF(S!$O:$O,$I221&amp;$O221&amp;$Q221&amp;UPPER(TEXT(BN$4,"MMMMYYYY"))&amp;$Z221,IF($W$1="Pesos CLP",S!$AD:$AD,S!$AO:$AO)),0)</f>
        <v>0</v>
      </c>
      <c r="BO221" s="19">
        <f>IF(OR($I221="REAL",$I221="INCURRIDO"),SUMIF(S!$O:$O,$I221&amp;$O221&amp;$Q221&amp;UPPER(TEXT(BO$4,"MMMMYYYY"))&amp;$Z221,IF($W$1="Pesos CLP",S!$AD:$AD,S!$AO:$AO)),0)</f>
        <v>0</v>
      </c>
      <c r="BP221" s="19">
        <f>IF(OR($I221="REAL",$I221="INCURRIDO"),SUMIF(S!$O:$O,$I221&amp;$O221&amp;$Q221&amp;UPPER(TEXT(BP$4,"MMMMYYYY"))&amp;$Z221,IF($W$1="Pesos CLP",S!$AD:$AD,S!$AO:$AO)),0)</f>
        <v>0</v>
      </c>
      <c r="BQ221" s="19">
        <f>IF(OR($I221="REAL",$I221="INCURRIDO"),SUMIF(S!$O:$O,$I221&amp;$O221&amp;$Q221&amp;UPPER(TEXT(BQ$4,"MMMMYYYY"))&amp;$Z221,IF($W$1="Pesos CLP",S!$AD:$AD,S!$AO:$AO)),0)</f>
        <v>0</v>
      </c>
      <c r="BR221" s="19">
        <f>IF(OR($I221="REAL",$I221="INCURRIDO"),SUMIF(S!$O:$O,$I221&amp;$O221&amp;$Q221&amp;UPPER(TEXT(BR$4,"MMMMYYYY"))&amp;$Z221,IF($W$1="Pesos CLP",S!$AD:$AD,S!$AO:$AO)),0)</f>
        <v>0</v>
      </c>
      <c r="BS221" s="19">
        <f>IF(OR($I221="REAL",$I221="INCURRIDO"),SUMIF(S!$O:$O,$I221&amp;$O221&amp;$Q221&amp;UPPER(TEXT(BS$4,"MMMMYYYY"))&amp;$Z221,IF($W$1="Pesos CLP",S!$AD:$AD,S!$AO:$AO)),0)</f>
        <v>0</v>
      </c>
      <c r="BT221" s="19">
        <f>IF(OR($I221="REAL",$I221="INCURRIDO"),SUMIF(S!$O:$O,$I221&amp;$O221&amp;$Q221&amp;UPPER(TEXT(BT$4,"MMMMYYYY"))&amp;$Z221,IF($W$1="Pesos CLP",S!$AD:$AD,S!$AO:$AO)),0)</f>
        <v>0</v>
      </c>
      <c r="BU221" s="19">
        <f>IF(OR($I221="REAL",$I221="INCURRIDO"),SUMIF(S!$O:$O,$I221&amp;$O221&amp;$Q221&amp;UPPER(TEXT(BU$4,"MMMMYYYY"))&amp;$Z221,IF($W$1="Pesos CLP",S!$AD:$AD,S!$AO:$AO)),0)</f>
        <v>0</v>
      </c>
      <c r="BV221" s="19">
        <f>IF(OR($I221="REAL",$I221="INCURRIDO"),SUMIF(S!$O:$O,$I221&amp;$O221&amp;$Q221&amp;UPPER(TEXT(BV$4,"MMMMYYYY"))&amp;$Z221,IF($W$1="Pesos CLP",S!$AD:$AD,S!$AO:$AO)),0)</f>
        <v>0</v>
      </c>
      <c r="BW221" s="19">
        <f>IF(OR($I221="REAL",$I221="INCURRIDO"),SUMIF(S!$O:$O,$I221&amp;$O221&amp;$Q221&amp;UPPER(TEXT(BW$4,"MMMMYYYY"))&amp;$Z221,IF($W$1="Pesos CLP",S!$AD:$AD,S!$AO:$AO)),0)</f>
        <v>0</v>
      </c>
      <c r="BX221" s="19">
        <f>IF(OR($I221="REAL",$I221="INCURRIDO"),SUMIF(S!$O:$O,$I221&amp;$O221&amp;$Q221&amp;UPPER(TEXT(BX$4,"MMMMYYYY"))&amp;$Z221,IF($W$1="Pesos CLP",S!$AD:$AD,S!$AO:$AO)),0)</f>
        <v>0</v>
      </c>
      <c r="BY221" s="19">
        <f>IF(OR($I221="REAL",$I221="INCURRIDO"),SUMIF(S!$O:$O,$I221&amp;$O221&amp;$Q221&amp;UPPER(TEXT(BY$4,"MMMMYYYY"))&amp;$Z221,IF($W$1="Pesos CLP",S!$AD:$AD,S!$AO:$AO)),0)</f>
        <v>0</v>
      </c>
      <c r="BZ221" s="19">
        <f>IF(OR($I221="REAL",$I221="INCURRIDO"),SUMIF(S!$O:$O,$I221&amp;$O221&amp;$Q221&amp;UPPER(TEXT(BZ$4,"MMMMYYYY"))&amp;$Z221,IF($W$1="Pesos CLP",S!$AD:$AD,S!$AO:$AO)),0)</f>
        <v>0</v>
      </c>
      <c r="CA221" s="19">
        <f>IF(OR($I221="REAL",$I221="INCURRIDO"),SUMIF(S!$O:$O,$I221&amp;$O221&amp;$Q221&amp;UPPER(TEXT(CA$4,"MMMMYYYY"))&amp;$Z221,IF($W$1="Pesos CLP",S!$AD:$AD,S!$AO:$AO)),0)</f>
        <v>0</v>
      </c>
      <c r="CB221" s="19">
        <f>IF(OR($I221="REAL",$I221="INCURRIDO"),SUMIF(S!$O:$O,$I221&amp;$O221&amp;$Q221&amp;UPPER(TEXT(CB$4,"MMMMYYYY"))&amp;$Z221,IF($W$1="Pesos CLP",S!$AD:$AD,S!$AO:$AO)),0)</f>
        <v>0</v>
      </c>
      <c r="CC221" s="19">
        <f>IF(OR($I221="REAL",$I221="INCURRIDO"),SUMIF(S!$O:$O,$I221&amp;$O221&amp;$Q221&amp;UPPER(TEXT(CC$4,"MMMMYYYY"))&amp;$Z221,IF($W$1="Pesos CLP",S!$AD:$AD,S!$AO:$AO)),0)</f>
        <v>0</v>
      </c>
      <c r="CD221" s="19">
        <f>IF(OR($I221="REAL",$I221="INCURRIDO"),SUMIF(S!$O:$O,$I221&amp;$O221&amp;$Q221&amp;UPPER(TEXT(CD$4,"MMMMYYYY"))&amp;$Z221,IF($W$1="Pesos CLP",S!$AD:$AD,S!$AO:$AO)),0)</f>
        <v>0</v>
      </c>
      <c r="CE221" s="19">
        <f>IF(OR($I221="REAL",$I221="INCURRIDO"),SUMIF(S!$O:$O,$I221&amp;$O221&amp;$Q221&amp;UPPER(TEXT(CE$4,"MMMMYYYY"))&amp;$Z221,IF($W$1="Pesos CLP",S!$AD:$AD,S!$AO:$AO)),0)</f>
        <v>0</v>
      </c>
      <c r="CF221" s="19">
        <f>IF(OR($I221="REAL",$I221="INCURRIDO"),SUMIF(S!$O:$O,$I221&amp;$O221&amp;$Q221&amp;UPPER(TEXT(CF$4,"MMMMYYYY"))&amp;$Z221,IF($W$1="Pesos CLP",S!$AD:$AD,S!$AO:$AO)),0)</f>
        <v>0</v>
      </c>
      <c r="CG221" s="19">
        <f>IF(OR($I221="REAL",$I221="INCURRIDO"),SUMIF(S!$O:$O,$I221&amp;$O221&amp;$Q221&amp;UPPER(TEXT(CG$4,"MMMMYYYY"))&amp;$Z221,IF($W$1="Pesos CLP",S!$AD:$AD,S!$AO:$AO)),0)</f>
        <v>0</v>
      </c>
      <c r="CH221" s="19">
        <f>IF(OR($I221="REAL",$I221="INCURRIDO"),SUMIF(S!$O:$O,$I221&amp;$O221&amp;$Q221&amp;UPPER(TEXT(CH$4,"MMMMYYYY"))&amp;$Z221,IF($W$1="Pesos CLP",S!$AD:$AD,S!$AO:$AO)),0)</f>
        <v>0</v>
      </c>
      <c r="CI221" s="19">
        <f>IF(OR($I221="REAL",$I221="INCURRIDO"),SUMIF(S!$O:$O,$I221&amp;$O221&amp;$Q221&amp;UPPER(TEXT(CI$4,"MMMMYYYY"))&amp;$Z221,IF($W$1="Pesos CLP",S!$AD:$AD,S!$AO:$AO)),0)</f>
        <v>0</v>
      </c>
      <c r="CJ221" s="19">
        <f>IF(OR($I221="REAL",$I221="INCURRIDO"),SUMIF(S!$O:$O,$I221&amp;$O221&amp;$Q221&amp;UPPER(TEXT(CJ$4,"MMMMYYYY"))&amp;$Z221,IF($W$1="Pesos CLP",S!$AD:$AD,S!$AO:$AO)),0)</f>
        <v>0</v>
      </c>
      <c r="CK221" s="378">
        <f t="shared" si="205"/>
        <v>0</v>
      </c>
      <c r="CL221" s="378">
        <f t="shared" si="205"/>
        <v>0</v>
      </c>
      <c r="CM221" s="378">
        <f t="shared" si="205"/>
        <v>0</v>
      </c>
      <c r="CN221" s="378">
        <f t="shared" si="205"/>
        <v>0</v>
      </c>
      <c r="CO221" s="378">
        <f t="shared" si="205"/>
        <v>806.86325348507171</v>
      </c>
      <c r="CP221" s="378">
        <f t="shared" si="205"/>
        <v>0</v>
      </c>
      <c r="CQ221" s="378">
        <f t="shared" si="205"/>
        <v>0</v>
      </c>
      <c r="CR221" s="378">
        <f t="shared" si="205"/>
        <v>0</v>
      </c>
      <c r="CS221" s="378">
        <f t="shared" si="206"/>
        <v>0</v>
      </c>
      <c r="CT221" s="378">
        <f t="shared" si="206"/>
        <v>0</v>
      </c>
      <c r="CU221" s="378">
        <f t="shared" si="206"/>
        <v>0</v>
      </c>
      <c r="CV221" s="378">
        <f t="shared" si="206"/>
        <v>0</v>
      </c>
      <c r="CW221" s="378">
        <f t="shared" si="206"/>
        <v>0</v>
      </c>
      <c r="CX221" s="378">
        <f t="shared" si="206"/>
        <v>0</v>
      </c>
      <c r="CY221" s="378">
        <f t="shared" si="206"/>
        <v>0</v>
      </c>
      <c r="CZ221" s="378">
        <f t="shared" si="206"/>
        <v>0</v>
      </c>
      <c r="DA221" s="378">
        <f t="shared" si="206"/>
        <v>0</v>
      </c>
      <c r="DB221" s="378">
        <f t="shared" si="206"/>
        <v>0</v>
      </c>
      <c r="DC221" s="378">
        <f t="shared" si="207"/>
        <v>0</v>
      </c>
      <c r="DD221" s="378">
        <f t="shared" si="207"/>
        <v>0</v>
      </c>
      <c r="DE221" s="378">
        <f t="shared" si="207"/>
        <v>0</v>
      </c>
      <c r="DF221" s="378">
        <f t="shared" si="207"/>
        <v>0</v>
      </c>
      <c r="DG221" s="378">
        <f t="shared" si="207"/>
        <v>0</v>
      </c>
      <c r="DH221" s="378">
        <f t="shared" si="207"/>
        <v>0</v>
      </c>
      <c r="DI221" s="378">
        <f t="shared" si="207"/>
        <v>0</v>
      </c>
      <c r="DJ221" s="378">
        <f t="shared" si="207"/>
        <v>0</v>
      </c>
      <c r="DK221" s="378">
        <f t="shared" si="207"/>
        <v>0</v>
      </c>
      <c r="DL221" s="378">
        <f t="shared" si="207"/>
        <v>0</v>
      </c>
      <c r="DM221" s="378">
        <f t="shared" si="208"/>
        <v>0</v>
      </c>
      <c r="DN221" s="378">
        <f t="shared" si="208"/>
        <v>0</v>
      </c>
      <c r="DO221" s="378">
        <f t="shared" si="208"/>
        <v>0</v>
      </c>
      <c r="DP221" s="378">
        <f t="shared" si="208"/>
        <v>0</v>
      </c>
      <c r="DQ221" s="378">
        <f t="shared" si="208"/>
        <v>0</v>
      </c>
      <c r="DR221" s="378">
        <f t="shared" si="208"/>
        <v>0</v>
      </c>
      <c r="DS221" s="378">
        <f t="shared" si="208"/>
        <v>0</v>
      </c>
      <c r="DT221" s="378">
        <f t="shared" si="208"/>
        <v>0</v>
      </c>
      <c r="DU221" s="378">
        <f t="shared" si="189"/>
        <v>0</v>
      </c>
      <c r="DV221" s="378">
        <f t="shared" si="209"/>
        <v>0</v>
      </c>
      <c r="DW221" s="378">
        <f t="shared" si="209"/>
        <v>0</v>
      </c>
      <c r="DX221" s="378">
        <f t="shared" si="191"/>
        <v>0</v>
      </c>
      <c r="DY221" s="378">
        <f t="shared" si="210"/>
        <v>0</v>
      </c>
      <c r="DZ221" s="378">
        <f t="shared" si="210"/>
        <v>0</v>
      </c>
      <c r="EA221" s="378">
        <f t="shared" si="193"/>
        <v>0</v>
      </c>
      <c r="EB221" s="378">
        <f t="shared" si="211"/>
        <v>0</v>
      </c>
      <c r="EC221" s="378">
        <f t="shared" si="211"/>
        <v>0</v>
      </c>
      <c r="ED221" s="378">
        <f t="shared" si="195"/>
        <v>0</v>
      </c>
      <c r="EE221" s="378">
        <f t="shared" si="212"/>
        <v>0</v>
      </c>
      <c r="EF221" s="378">
        <f t="shared" si="212"/>
        <v>0</v>
      </c>
      <c r="EG221" s="378">
        <f t="shared" si="197"/>
        <v>0</v>
      </c>
      <c r="EH221" s="378">
        <f t="shared" si="213"/>
        <v>0</v>
      </c>
      <c r="EI221" s="378">
        <f t="shared" si="213"/>
        <v>0</v>
      </c>
      <c r="EJ221" s="378">
        <f t="shared" si="199"/>
        <v>0</v>
      </c>
      <c r="EK221" s="378">
        <f t="shared" si="214"/>
        <v>0</v>
      </c>
      <c r="EL221" s="378">
        <f t="shared" si="214"/>
        <v>0</v>
      </c>
      <c r="EM221" s="378">
        <f t="shared" si="201"/>
        <v>0</v>
      </c>
      <c r="EN221" s="378">
        <f t="shared" si="215"/>
        <v>0</v>
      </c>
      <c r="EO221" s="378">
        <f t="shared" si="215"/>
        <v>0</v>
      </c>
      <c r="EP221" s="378">
        <f t="shared" si="203"/>
        <v>0</v>
      </c>
      <c r="EQ221" s="378">
        <f t="shared" si="216"/>
        <v>0</v>
      </c>
    </row>
    <row r="222" spans="1:147" x14ac:dyDescent="0.3">
      <c r="A222" s="368"/>
      <c r="B222" s="368"/>
      <c r="C222" s="368"/>
      <c r="D222" s="368">
        <f t="shared" si="182"/>
        <v>1.0658056259248334</v>
      </c>
      <c r="E222" s="368" t="str">
        <f>VLOOKUP(TEXT(Z222,0),'G2'!B:D,3,0)</f>
        <v>ME</v>
      </c>
      <c r="F222" s="816">
        <f t="shared" si="181"/>
        <v>0</v>
      </c>
      <c r="G222" s="755">
        <f t="shared" si="183"/>
        <v>0</v>
      </c>
      <c r="H222" s="756" t="s">
        <v>1190</v>
      </c>
      <c r="I222" s="370" t="s">
        <v>93</v>
      </c>
      <c r="J222" s="370" t="s">
        <v>22</v>
      </c>
      <c r="K222" s="368">
        <v>510615</v>
      </c>
      <c r="L222" s="368" t="s">
        <v>619</v>
      </c>
      <c r="M222" s="369"/>
      <c r="N222" s="370" t="s">
        <v>1000</v>
      </c>
      <c r="O222" s="370" t="s">
        <v>275</v>
      </c>
      <c r="P222" s="643" t="s">
        <v>1166</v>
      </c>
      <c r="Q222" s="370" t="s">
        <v>695</v>
      </c>
      <c r="R222" s="370" t="s">
        <v>632</v>
      </c>
      <c r="S222" s="371">
        <v>25</v>
      </c>
      <c r="T222" s="677">
        <v>46539</v>
      </c>
      <c r="U222" s="677">
        <v>46563</v>
      </c>
      <c r="V222" s="373">
        <v>1</v>
      </c>
      <c r="W222" s="374">
        <v>28306.731618937651</v>
      </c>
      <c r="X222" s="17" cm="1">
        <f t="array" ref="X222">+IF($W$1="Pesos CLP",W222,W222/TC)*MB_24A25</f>
        <v>32.27453013940287</v>
      </c>
      <c r="Y222" s="18">
        <f t="shared" si="166"/>
        <v>806.86325348507171</v>
      </c>
      <c r="Z222">
        <v>91243530</v>
      </c>
      <c r="AA222" s="19">
        <f>IF(OR($I222="REAL",$I222="INCURRIDO"),SUMIF(S!$O:$O,$I222&amp;$O222&amp;$Q222&amp;UPPER(TEXT(AA$4,"MMMMYYYY"))&amp;$Z222,IF($W$1="Pesos CLP",S!$AD:$AD,S!$AO:$AO)),0)</f>
        <v>0</v>
      </c>
      <c r="AB222" s="19">
        <f>IF(OR($I222="REAL",$I222="INCURRIDO"),SUMIF(S!$O:$O,$I222&amp;$O222&amp;$Q222&amp;UPPER(TEXT(AB$4,"MMMMYYYY"))&amp;$Z222,IF($W$1="Pesos CLP",S!$AD:$AD,S!$AO:$AO)),0)</f>
        <v>0</v>
      </c>
      <c r="AC222" s="19">
        <f>IF(OR($I222="REAL",$I222="INCURRIDO"),SUMIF(S!$O:$O,$I222&amp;$O222&amp;$Q222&amp;UPPER(TEXT(AC$4,"MMMMYYYY"))&amp;$Z222,IF($W$1="Pesos CLP",S!$AD:$AD,S!$AO:$AO)),0)</f>
        <v>0</v>
      </c>
      <c r="AD222" s="19">
        <f>IF(OR($I222="REAL",$I222="INCURRIDO"),SUMIF(S!$O:$O,$I222&amp;$O222&amp;$Q222&amp;UPPER(TEXT(AD$4,"MMMMYYYY"))&amp;$Z222,IF($W$1="Pesos CLP",S!$AD:$AD,S!$AO:$AO)),0)</f>
        <v>0</v>
      </c>
      <c r="AE222" s="19">
        <f>IF(OR($I222="REAL",$I222="INCURRIDO"),SUMIF(S!$O:$O,$I222&amp;$O222&amp;$Q222&amp;UPPER(TEXT(AE$4,"MMMMYYYY"))&amp;$Z222,IF($W$1="Pesos CLP",S!$AD:$AD,S!$AO:$AO)),0)</f>
        <v>0</v>
      </c>
      <c r="AF222" s="19">
        <f>IF(OR($I222="REAL",$I222="INCURRIDO"),SUMIF(S!$O:$O,$I222&amp;$O222&amp;$Q222&amp;UPPER(TEXT(AF$4,"MMMMYYYY"))&amp;$Z222,IF($W$1="Pesos CLP",S!$AD:$AD,S!$AO:$AO)),0)</f>
        <v>0</v>
      </c>
      <c r="AG222" s="19">
        <f>IF(OR($I222="REAL",$I222="INCURRIDO"),SUMIF(S!$O:$O,$I222&amp;$O222&amp;$Q222&amp;UPPER(TEXT(AG$4,"MMMMYYYY"))&amp;$Z222,IF($W$1="Pesos CLP",S!$AD:$AD,S!$AO:$AO)),0)</f>
        <v>0</v>
      </c>
      <c r="AH222" s="19">
        <f>IF(OR($I222="REAL",$I222="INCURRIDO"),SUMIF(S!$O:$O,$I222&amp;$O222&amp;$Q222&amp;UPPER(TEXT(AH$4,"MMMMYYYY"))&amp;$Z222,IF($W$1="Pesos CLP",S!$AD:$AD,S!$AO:$AO)),0)</f>
        <v>0</v>
      </c>
      <c r="AI222" s="19">
        <f>IF(OR($I222="REAL",$I222="INCURRIDO"),SUMIF(S!$O:$O,$I222&amp;$O222&amp;$Q222&amp;UPPER(TEXT(AI$4,"MMMMYYYY"))&amp;$Z222,IF($W$1="Pesos CLP",S!$AD:$AD,S!$AO:$AO)),0)</f>
        <v>0</v>
      </c>
      <c r="AJ222" s="19">
        <f>IF(OR($I222="REAL",$I222="INCURRIDO"),SUMIF(S!$O:$O,$I222&amp;$O222&amp;$Q222&amp;UPPER(TEXT(AJ$4,"MMMMYYYY"))&amp;$Z222,IF($W$1="Pesos CLP",S!$AD:$AD,S!$AO:$AO)),0)</f>
        <v>0</v>
      </c>
      <c r="AK222" s="19">
        <f>IF(OR($I222="REAL",$I222="INCURRIDO"),SUMIF(S!$O:$O,$I222&amp;$O222&amp;$Q222&amp;UPPER(TEXT(AK$4,"MMMMYYYY"))&amp;$Z222,IF($W$1="Pesos CLP",S!$AD:$AD,S!$AO:$AO)),0)</f>
        <v>0</v>
      </c>
      <c r="AL222" s="19">
        <f>IF(OR($I222="REAL",$I222="INCURRIDO"),SUMIF(S!$O:$O,$I222&amp;$O222&amp;$Q222&amp;UPPER(TEXT(AL$4,"MMMMYYYY"))&amp;$Z222,IF($W$1="Pesos CLP",S!$AD:$AD,S!$AO:$AO)),0)</f>
        <v>0</v>
      </c>
      <c r="AM222" s="19">
        <f>IF(OR($I222="REAL",$I222="INCURRIDO"),SUMIF(S!$O:$O,$I222&amp;$O222&amp;$Q222&amp;UPPER(TEXT(AM$4,"MMMMYYYY"))&amp;$Z222,IF($W$1="Pesos CLP",S!$AD:$AD,S!$AO:$AO)),0)</f>
        <v>0</v>
      </c>
      <c r="AN222" s="19">
        <f>IF(OR($I222="REAL",$I222="INCURRIDO"),SUMIF(S!$O:$O,$I222&amp;$O222&amp;$Q222&amp;UPPER(TEXT(AN$4,"MMMMYYYY"))&amp;$Z222,IF($W$1="Pesos CLP",S!$AD:$AD,S!$AO:$AO)),0)</f>
        <v>0</v>
      </c>
      <c r="AO222" s="19">
        <f>IF(OR($I222="REAL",$I222="INCURRIDO"),SUMIF(S!$O:$O,$I222&amp;$O222&amp;$Q222&amp;UPPER(TEXT(AO$4,"MMMMYYYY"))&amp;$Z222,IF($W$1="Pesos CLP",S!$AD:$AD,S!$AO:$AO)),0)</f>
        <v>0</v>
      </c>
      <c r="AP222" s="19">
        <f>IF(OR($I222="REAL",$I222="INCURRIDO"),SUMIF(S!$O:$O,$I222&amp;$O222&amp;$Q222&amp;UPPER(TEXT(AP$4,"MMMMYYYY"))&amp;$Z222,IF($W$1="Pesos CLP",S!$AD:$AD,S!$AO:$AO)),0)</f>
        <v>0</v>
      </c>
      <c r="AQ222" s="19">
        <f>IF(OR($I222="REAL",$I222="INCURRIDO"),SUMIF(S!$O:$O,$I222&amp;$O222&amp;$Q222&amp;UPPER(TEXT(AQ$4,"MMMMYYYY"))&amp;$Z222,IF($W$1="Pesos CLP",S!$AD:$AD,S!$AO:$AO)),0)</f>
        <v>0</v>
      </c>
      <c r="AR222" s="19">
        <f>IF(OR($I222="REAL",$I222="INCURRIDO"),SUMIF(S!$O:$O,$I222&amp;$O222&amp;$Q222&amp;UPPER(TEXT(AR$4,"MMMMYYYY"))&amp;$Z222,IF($W$1="Pesos CLP",S!$AD:$AD,S!$AO:$AO)),0)</f>
        <v>0</v>
      </c>
      <c r="AS222" s="19">
        <f>IF(OR($I222="REAL",$I222="INCURRIDO"),SUMIF(S!$O:$O,$I222&amp;$O222&amp;$Q222&amp;UPPER(TEXT(AS$4,"MMMMYYYY"))&amp;$Z222,IF($W$1="Pesos CLP",S!$AD:$AD,S!$AO:$AO)),0)</f>
        <v>0</v>
      </c>
      <c r="AT222" s="19">
        <f>IF(OR($I222="REAL",$I222="INCURRIDO"),SUMIF(S!$O:$O,$I222&amp;$O222&amp;$Q222&amp;UPPER(TEXT(AT$4,"MMMMYYYY"))&amp;$Z222,IF($W$1="Pesos CLP",S!$AD:$AD,S!$AO:$AO)),0)</f>
        <v>0</v>
      </c>
      <c r="AU222" s="19">
        <f>IF(OR($I222="REAL",$I222="INCURRIDO"),SUMIF(S!$O:$O,$I222&amp;$O222&amp;$Q222&amp;UPPER(TEXT(AU$4,"MMMMYYYY"))&amp;$Z222,IF($W$1="Pesos CLP",S!$AD:$AD,S!$AO:$AO)),0)</f>
        <v>0</v>
      </c>
      <c r="AV222" s="19">
        <f>IF(OR($I222="REAL",$I222="INCURRIDO"),SUMIF(S!$O:$O,$I222&amp;$O222&amp;$Q222&amp;UPPER(TEXT(AV$4,"MMMMYYYY"))&amp;$Z222,IF($W$1="Pesos CLP",S!$AD:$AD,S!$AO:$AO)),0)</f>
        <v>0</v>
      </c>
      <c r="AW222" s="19">
        <f>IF(OR($I222="REAL",$I222="INCURRIDO"),SUMIF(S!$O:$O,$I222&amp;$O222&amp;$Q222&amp;UPPER(TEXT(AW$4,"MMMMYYYY"))&amp;$Z222,IF($W$1="Pesos CLP",S!$AD:$AD,S!$AO:$AO)),0)</f>
        <v>0</v>
      </c>
      <c r="AX222" s="19">
        <f>IF(OR($I222="REAL",$I222="INCURRIDO"),SUMIF(S!$O:$O,$I222&amp;$O222&amp;$Q222&amp;UPPER(TEXT(AX$4,"MMMMYYYY"))&amp;$Z222,IF($W$1="Pesos CLP",S!$AD:$AD,S!$AO:$AO)),0)</f>
        <v>0</v>
      </c>
      <c r="AY222" s="19">
        <f>IF(OR($I222="REAL",$I222="INCURRIDO"),SUMIF(S!$O:$O,$I222&amp;$O222&amp;$Q222&amp;UPPER(TEXT(AY$4,"MMMMYYYY"))&amp;$Z222,IF($W$1="Pesos CLP",S!$AD:$AD,S!$AO:$AO)),0)</f>
        <v>0</v>
      </c>
      <c r="AZ222" s="19">
        <f>IF(OR($I222="REAL",$I222="INCURRIDO"),SUMIF(S!$O:$O,$I222&amp;$O222&amp;$Q222&amp;UPPER(TEXT(AZ$4,"MMMMYYYY"))&amp;$Z222,IF($W$1="Pesos CLP",S!$AD:$AD,S!$AO:$AO)),0)</f>
        <v>0</v>
      </c>
      <c r="BA222" s="19">
        <f>IF(OR($I222="REAL",$I222="INCURRIDO"),SUMIF(S!$O:$O,$I222&amp;$O222&amp;$Q222&amp;UPPER(TEXT(BA$4,"MMMMYYYY"))&amp;$Z222,IF($W$1="Pesos CLP",S!$AD:$AD,S!$AO:$AO)),0)</f>
        <v>0</v>
      </c>
      <c r="BB222" s="19">
        <f>IF(OR($I222="REAL",$I222="INCURRIDO"),SUMIF(S!$O:$O,$I222&amp;$O222&amp;$Q222&amp;UPPER(TEXT(BB$4,"MMMMYYYY"))&amp;$Z222,IF($W$1="Pesos CLP",S!$AD:$AD,S!$AO:$AO)),0)</f>
        <v>0</v>
      </c>
      <c r="BC222" s="19">
        <f>IF(OR($I222="REAL",$I222="INCURRIDO"),SUMIF(S!$O:$O,$I222&amp;$O222&amp;$Q222&amp;UPPER(TEXT(BC$4,"MMMMYYYY"))&amp;$Z222,IF($W$1="Pesos CLP",S!$AD:$AD,S!$AO:$AO)),0)</f>
        <v>0</v>
      </c>
      <c r="BD222" s="19">
        <f>IF(OR($I222="REAL",$I222="INCURRIDO"),SUMIF(S!$O:$O,$I222&amp;$O222&amp;$Q222&amp;UPPER(TEXT(BD$4,"MMMMYYYY"))&amp;$Z222,IF($W$1="Pesos CLP",S!$AD:$AD,S!$AO:$AO)),0)</f>
        <v>0</v>
      </c>
      <c r="BE222" s="19">
        <f>IF(OR($I222="REAL",$I222="INCURRIDO"),SUMIF(S!$O:$O,$I222&amp;$O222&amp;$Q222&amp;UPPER(TEXT(BE$4,"MMMMYYYY"))&amp;$Z222,IF($W$1="Pesos CLP",S!$AD:$AD,S!$AO:$AO)),0)</f>
        <v>0</v>
      </c>
      <c r="BF222" s="19">
        <f>IF(OR($I222="REAL",$I222="INCURRIDO"),SUMIF(S!$O:$O,$I222&amp;$O222&amp;$Q222&amp;UPPER(TEXT(BF$4,"MMMMYYYY"))&amp;$Z222,IF($W$1="Pesos CLP",S!$AD:$AD,S!$AO:$AO)),0)</f>
        <v>0</v>
      </c>
      <c r="BG222" s="19">
        <f>IF(OR($I222="REAL",$I222="INCURRIDO"),SUMIF(S!$O:$O,$I222&amp;$O222&amp;$Q222&amp;UPPER(TEXT(BG$4,"MMMMYYYY"))&amp;$Z222,IF($W$1="Pesos CLP",S!$AD:$AD,S!$AO:$AO)),0)</f>
        <v>0</v>
      </c>
      <c r="BH222" s="19">
        <f>IF(OR($I222="REAL",$I222="INCURRIDO"),SUMIF(S!$O:$O,$I222&amp;$O222&amp;$Q222&amp;UPPER(TEXT(BH$4,"MMMMYYYY"))&amp;$Z222,IF($W$1="Pesos CLP",S!$AD:$AD,S!$AO:$AO)),0)</f>
        <v>0</v>
      </c>
      <c r="BI222" s="19">
        <f>IF(OR($I222="REAL",$I222="INCURRIDO"),SUMIF(S!$O:$O,$I222&amp;$O222&amp;$Q222&amp;UPPER(TEXT(BI$4,"MMMMYYYY"))&amp;$Z222,IF($W$1="Pesos CLP",S!$AD:$AD,S!$AO:$AO)),0)</f>
        <v>0</v>
      </c>
      <c r="BJ222" s="19">
        <f>IF(OR($I222="REAL",$I222="INCURRIDO"),SUMIF(S!$O:$O,$I222&amp;$O222&amp;$Q222&amp;UPPER(TEXT(BJ$4,"MMMMYYYY"))&amp;$Z222,IF($W$1="Pesos CLP",S!$AD:$AD,S!$AO:$AO)),0)</f>
        <v>0</v>
      </c>
      <c r="BK222" s="19">
        <f>IF(OR($I222="REAL",$I222="INCURRIDO"),SUMIF(S!$O:$O,$I222&amp;$O222&amp;$Q222&amp;UPPER(TEXT(BK$4,"MMMMYYYY"))&amp;$Z222,IF($W$1="Pesos CLP",S!$AD:$AD,S!$AO:$AO)),0)</f>
        <v>0</v>
      </c>
      <c r="BL222" s="19">
        <f>IF(OR($I222="REAL",$I222="INCURRIDO"),SUMIF(S!$O:$O,$I222&amp;$O222&amp;$Q222&amp;UPPER(TEXT(BL$4,"MMMMYYYY"))&amp;$Z222,IF($W$1="Pesos CLP",S!$AD:$AD,S!$AO:$AO)),0)</f>
        <v>0</v>
      </c>
      <c r="BM222" s="19">
        <f>IF(OR($I222="REAL",$I222="INCURRIDO"),SUMIF(S!$O:$O,$I222&amp;$O222&amp;$Q222&amp;UPPER(TEXT(BM$4,"MMMMYYYY"))&amp;$Z222,IF($W$1="Pesos CLP",S!$AD:$AD,S!$AO:$AO)),0)</f>
        <v>0</v>
      </c>
      <c r="BN222" s="19">
        <f>IF(OR($I222="REAL",$I222="INCURRIDO"),SUMIF(S!$O:$O,$I222&amp;$O222&amp;$Q222&amp;UPPER(TEXT(BN$4,"MMMMYYYY"))&amp;$Z222,IF($W$1="Pesos CLP",S!$AD:$AD,S!$AO:$AO)),0)</f>
        <v>0</v>
      </c>
      <c r="BO222" s="19">
        <f>IF(OR($I222="REAL",$I222="INCURRIDO"),SUMIF(S!$O:$O,$I222&amp;$O222&amp;$Q222&amp;UPPER(TEXT(BO$4,"MMMMYYYY"))&amp;$Z222,IF($W$1="Pesos CLP",S!$AD:$AD,S!$AO:$AO)),0)</f>
        <v>0</v>
      </c>
      <c r="BP222" s="19">
        <f>IF(OR($I222="REAL",$I222="INCURRIDO"),SUMIF(S!$O:$O,$I222&amp;$O222&amp;$Q222&amp;UPPER(TEXT(BP$4,"MMMMYYYY"))&amp;$Z222,IF($W$1="Pesos CLP",S!$AD:$AD,S!$AO:$AO)),0)</f>
        <v>0</v>
      </c>
      <c r="BQ222" s="19">
        <f>IF(OR($I222="REAL",$I222="INCURRIDO"),SUMIF(S!$O:$O,$I222&amp;$O222&amp;$Q222&amp;UPPER(TEXT(BQ$4,"MMMMYYYY"))&amp;$Z222,IF($W$1="Pesos CLP",S!$AD:$AD,S!$AO:$AO)),0)</f>
        <v>0</v>
      </c>
      <c r="BR222" s="19">
        <f>IF(OR($I222="REAL",$I222="INCURRIDO"),SUMIF(S!$O:$O,$I222&amp;$O222&amp;$Q222&amp;UPPER(TEXT(BR$4,"MMMMYYYY"))&amp;$Z222,IF($W$1="Pesos CLP",S!$AD:$AD,S!$AO:$AO)),0)</f>
        <v>0</v>
      </c>
      <c r="BS222" s="19">
        <f>IF(OR($I222="REAL",$I222="INCURRIDO"),SUMIF(S!$O:$O,$I222&amp;$O222&amp;$Q222&amp;UPPER(TEXT(BS$4,"MMMMYYYY"))&amp;$Z222,IF($W$1="Pesos CLP",S!$AD:$AD,S!$AO:$AO)),0)</f>
        <v>0</v>
      </c>
      <c r="BT222" s="19">
        <f>IF(OR($I222="REAL",$I222="INCURRIDO"),SUMIF(S!$O:$O,$I222&amp;$O222&amp;$Q222&amp;UPPER(TEXT(BT$4,"MMMMYYYY"))&amp;$Z222,IF($W$1="Pesos CLP",S!$AD:$AD,S!$AO:$AO)),0)</f>
        <v>0</v>
      </c>
      <c r="BU222" s="19">
        <f>IF(OR($I222="REAL",$I222="INCURRIDO"),SUMIF(S!$O:$O,$I222&amp;$O222&amp;$Q222&amp;UPPER(TEXT(BU$4,"MMMMYYYY"))&amp;$Z222,IF($W$1="Pesos CLP",S!$AD:$AD,S!$AO:$AO)),0)</f>
        <v>0</v>
      </c>
      <c r="BV222" s="19">
        <f>IF(OR($I222="REAL",$I222="INCURRIDO"),SUMIF(S!$O:$O,$I222&amp;$O222&amp;$Q222&amp;UPPER(TEXT(BV$4,"MMMMYYYY"))&amp;$Z222,IF($W$1="Pesos CLP",S!$AD:$AD,S!$AO:$AO)),0)</f>
        <v>0</v>
      </c>
      <c r="BW222" s="19">
        <f>IF(OR($I222="REAL",$I222="INCURRIDO"),SUMIF(S!$O:$O,$I222&amp;$O222&amp;$Q222&amp;UPPER(TEXT(BW$4,"MMMMYYYY"))&amp;$Z222,IF($W$1="Pesos CLP",S!$AD:$AD,S!$AO:$AO)),0)</f>
        <v>0</v>
      </c>
      <c r="BX222" s="19">
        <f>IF(OR($I222="REAL",$I222="INCURRIDO"),SUMIF(S!$O:$O,$I222&amp;$O222&amp;$Q222&amp;UPPER(TEXT(BX$4,"MMMMYYYY"))&amp;$Z222,IF($W$1="Pesos CLP",S!$AD:$AD,S!$AO:$AO)),0)</f>
        <v>0</v>
      </c>
      <c r="BY222" s="19">
        <f>IF(OR($I222="REAL",$I222="INCURRIDO"),SUMIF(S!$O:$O,$I222&amp;$O222&amp;$Q222&amp;UPPER(TEXT(BY$4,"MMMMYYYY"))&amp;$Z222,IF($W$1="Pesos CLP",S!$AD:$AD,S!$AO:$AO)),0)</f>
        <v>0</v>
      </c>
      <c r="BZ222" s="19">
        <f>IF(OR($I222="REAL",$I222="INCURRIDO"),SUMIF(S!$O:$O,$I222&amp;$O222&amp;$Q222&amp;UPPER(TEXT(BZ$4,"MMMMYYYY"))&amp;$Z222,IF($W$1="Pesos CLP",S!$AD:$AD,S!$AO:$AO)),0)</f>
        <v>0</v>
      </c>
      <c r="CA222" s="19">
        <f>IF(OR($I222="REAL",$I222="INCURRIDO"),SUMIF(S!$O:$O,$I222&amp;$O222&amp;$Q222&amp;UPPER(TEXT(CA$4,"MMMMYYYY"))&amp;$Z222,IF($W$1="Pesos CLP",S!$AD:$AD,S!$AO:$AO)),0)</f>
        <v>0</v>
      </c>
      <c r="CB222" s="19">
        <f>IF(OR($I222="REAL",$I222="INCURRIDO"),SUMIF(S!$O:$O,$I222&amp;$O222&amp;$Q222&amp;UPPER(TEXT(CB$4,"MMMMYYYY"))&amp;$Z222,IF($W$1="Pesos CLP",S!$AD:$AD,S!$AO:$AO)),0)</f>
        <v>0</v>
      </c>
      <c r="CC222" s="19">
        <f>IF(OR($I222="REAL",$I222="INCURRIDO"),SUMIF(S!$O:$O,$I222&amp;$O222&amp;$Q222&amp;UPPER(TEXT(CC$4,"MMMMYYYY"))&amp;$Z222,IF($W$1="Pesos CLP",S!$AD:$AD,S!$AO:$AO)),0)</f>
        <v>0</v>
      </c>
      <c r="CD222" s="19">
        <f>IF(OR($I222="REAL",$I222="INCURRIDO"),SUMIF(S!$O:$O,$I222&amp;$O222&amp;$Q222&amp;UPPER(TEXT(CD$4,"MMMMYYYY"))&amp;$Z222,IF($W$1="Pesos CLP",S!$AD:$AD,S!$AO:$AO)),0)</f>
        <v>0</v>
      </c>
      <c r="CE222" s="19">
        <f>IF(OR($I222="REAL",$I222="INCURRIDO"),SUMIF(S!$O:$O,$I222&amp;$O222&amp;$Q222&amp;UPPER(TEXT(CE$4,"MMMMYYYY"))&amp;$Z222,IF($W$1="Pesos CLP",S!$AD:$AD,S!$AO:$AO)),0)</f>
        <v>0</v>
      </c>
      <c r="CF222" s="19">
        <f>IF(OR($I222="REAL",$I222="INCURRIDO"),SUMIF(S!$O:$O,$I222&amp;$O222&amp;$Q222&amp;UPPER(TEXT(CF$4,"MMMMYYYY"))&amp;$Z222,IF($W$1="Pesos CLP",S!$AD:$AD,S!$AO:$AO)),0)</f>
        <v>0</v>
      </c>
      <c r="CG222" s="19">
        <f>IF(OR($I222="REAL",$I222="INCURRIDO"),SUMIF(S!$O:$O,$I222&amp;$O222&amp;$Q222&amp;UPPER(TEXT(CG$4,"MMMMYYYY"))&amp;$Z222,IF($W$1="Pesos CLP",S!$AD:$AD,S!$AO:$AO)),0)</f>
        <v>0</v>
      </c>
      <c r="CH222" s="19">
        <f>IF(OR($I222="REAL",$I222="INCURRIDO"),SUMIF(S!$O:$O,$I222&amp;$O222&amp;$Q222&amp;UPPER(TEXT(CH$4,"MMMMYYYY"))&amp;$Z222,IF($W$1="Pesos CLP",S!$AD:$AD,S!$AO:$AO)),0)</f>
        <v>0</v>
      </c>
      <c r="CI222" s="19">
        <f>IF(OR($I222="REAL",$I222="INCURRIDO"),SUMIF(S!$O:$O,$I222&amp;$O222&amp;$Q222&amp;UPPER(TEXT(CI$4,"MMMMYYYY"))&amp;$Z222,IF($W$1="Pesos CLP",S!$AD:$AD,S!$AO:$AO)),0)</f>
        <v>0</v>
      </c>
      <c r="CJ222" s="19">
        <f>IF(OR($I222="REAL",$I222="INCURRIDO"),SUMIF(S!$O:$O,$I222&amp;$O222&amp;$Q222&amp;UPPER(TEXT(CJ$4,"MMMMYYYY"))&amp;$Z222,IF($W$1="Pesos CLP",S!$AD:$AD,S!$AO:$AO)),0)</f>
        <v>0</v>
      </c>
      <c r="CK222" s="378">
        <f t="shared" si="205"/>
        <v>0</v>
      </c>
      <c r="CL222" s="378">
        <f t="shared" si="205"/>
        <v>0</v>
      </c>
      <c r="CM222" s="378">
        <f t="shared" si="205"/>
        <v>0</v>
      </c>
      <c r="CN222" s="378">
        <f t="shared" si="205"/>
        <v>0</v>
      </c>
      <c r="CO222" s="378">
        <f t="shared" si="205"/>
        <v>0</v>
      </c>
      <c r="CP222" s="378">
        <f t="shared" si="205"/>
        <v>0</v>
      </c>
      <c r="CQ222" s="378">
        <f t="shared" si="205"/>
        <v>0</v>
      </c>
      <c r="CR222" s="378">
        <f t="shared" si="205"/>
        <v>0</v>
      </c>
      <c r="CS222" s="378">
        <f t="shared" si="206"/>
        <v>0</v>
      </c>
      <c r="CT222" s="378">
        <f t="shared" si="206"/>
        <v>0</v>
      </c>
      <c r="CU222" s="378">
        <f t="shared" si="206"/>
        <v>0</v>
      </c>
      <c r="CV222" s="378">
        <f t="shared" si="206"/>
        <v>0</v>
      </c>
      <c r="CW222" s="378">
        <f t="shared" si="206"/>
        <v>0</v>
      </c>
      <c r="CX222" s="378">
        <f t="shared" si="206"/>
        <v>0</v>
      </c>
      <c r="CY222" s="378">
        <f t="shared" si="206"/>
        <v>0</v>
      </c>
      <c r="CZ222" s="378">
        <f t="shared" si="206"/>
        <v>0</v>
      </c>
      <c r="DA222" s="378">
        <f t="shared" si="206"/>
        <v>806.86325348507171</v>
      </c>
      <c r="DB222" s="378">
        <f t="shared" si="206"/>
        <v>0</v>
      </c>
      <c r="DC222" s="378">
        <f t="shared" si="207"/>
        <v>0</v>
      </c>
      <c r="DD222" s="378">
        <f t="shared" si="207"/>
        <v>0</v>
      </c>
      <c r="DE222" s="378">
        <f t="shared" si="207"/>
        <v>0</v>
      </c>
      <c r="DF222" s="378">
        <f t="shared" si="207"/>
        <v>0</v>
      </c>
      <c r="DG222" s="378">
        <f t="shared" si="207"/>
        <v>0</v>
      </c>
      <c r="DH222" s="378">
        <f t="shared" si="207"/>
        <v>0</v>
      </c>
      <c r="DI222" s="378">
        <f t="shared" si="207"/>
        <v>0</v>
      </c>
      <c r="DJ222" s="378">
        <f t="shared" si="207"/>
        <v>0</v>
      </c>
      <c r="DK222" s="378">
        <f t="shared" si="207"/>
        <v>0</v>
      </c>
      <c r="DL222" s="378">
        <f t="shared" si="207"/>
        <v>0</v>
      </c>
      <c r="DM222" s="378">
        <f t="shared" si="208"/>
        <v>0</v>
      </c>
      <c r="DN222" s="378">
        <f t="shared" si="208"/>
        <v>0</v>
      </c>
      <c r="DO222" s="378">
        <f t="shared" si="208"/>
        <v>0</v>
      </c>
      <c r="DP222" s="378">
        <f t="shared" si="208"/>
        <v>0</v>
      </c>
      <c r="DQ222" s="378">
        <f t="shared" si="208"/>
        <v>0</v>
      </c>
      <c r="DR222" s="378">
        <f t="shared" si="208"/>
        <v>0</v>
      </c>
      <c r="DS222" s="378">
        <f t="shared" si="208"/>
        <v>0</v>
      </c>
      <c r="DT222" s="378">
        <f t="shared" si="208"/>
        <v>0</v>
      </c>
      <c r="DU222" s="378">
        <f t="shared" si="189"/>
        <v>0</v>
      </c>
      <c r="DV222" s="378">
        <f t="shared" si="209"/>
        <v>0</v>
      </c>
      <c r="DW222" s="378">
        <f t="shared" si="209"/>
        <v>0</v>
      </c>
      <c r="DX222" s="378">
        <f t="shared" si="191"/>
        <v>0</v>
      </c>
      <c r="DY222" s="378">
        <f t="shared" si="210"/>
        <v>0</v>
      </c>
      <c r="DZ222" s="378">
        <f t="shared" si="210"/>
        <v>0</v>
      </c>
      <c r="EA222" s="378">
        <f t="shared" si="193"/>
        <v>0</v>
      </c>
      <c r="EB222" s="378">
        <f t="shared" si="211"/>
        <v>0</v>
      </c>
      <c r="EC222" s="378">
        <f t="shared" si="211"/>
        <v>0</v>
      </c>
      <c r="ED222" s="378">
        <f t="shared" si="195"/>
        <v>0</v>
      </c>
      <c r="EE222" s="378">
        <f t="shared" si="212"/>
        <v>0</v>
      </c>
      <c r="EF222" s="378">
        <f t="shared" si="212"/>
        <v>0</v>
      </c>
      <c r="EG222" s="378">
        <f t="shared" si="197"/>
        <v>0</v>
      </c>
      <c r="EH222" s="378">
        <f t="shared" si="213"/>
        <v>0</v>
      </c>
      <c r="EI222" s="378">
        <f t="shared" si="213"/>
        <v>0</v>
      </c>
      <c r="EJ222" s="378">
        <f t="shared" si="199"/>
        <v>0</v>
      </c>
      <c r="EK222" s="378">
        <f t="shared" si="214"/>
        <v>0</v>
      </c>
      <c r="EL222" s="378">
        <f t="shared" si="214"/>
        <v>0</v>
      </c>
      <c r="EM222" s="378">
        <f t="shared" si="201"/>
        <v>0</v>
      </c>
      <c r="EN222" s="378">
        <f t="shared" si="215"/>
        <v>0</v>
      </c>
      <c r="EO222" s="378">
        <f t="shared" si="215"/>
        <v>0</v>
      </c>
      <c r="EP222" s="378">
        <f t="shared" si="203"/>
        <v>0</v>
      </c>
      <c r="EQ222" s="378">
        <f t="shared" si="216"/>
        <v>0</v>
      </c>
    </row>
    <row r="223" spans="1:147" x14ac:dyDescent="0.3">
      <c r="A223" s="368" t="s">
        <v>243</v>
      </c>
      <c r="B223" s="368"/>
      <c r="C223" s="368"/>
      <c r="D223" s="368">
        <f t="shared" si="182"/>
        <v>1.0658056259248334</v>
      </c>
      <c r="E223" s="368" t="str">
        <f>VLOOKUP(TEXT(Z223,0),'G2'!B:D,3,0)</f>
        <v>ME</v>
      </c>
      <c r="F223" s="816">
        <f t="shared" si="181"/>
        <v>0</v>
      </c>
      <c r="G223" s="755">
        <f t="shared" si="183"/>
        <v>0</v>
      </c>
      <c r="H223" s="756" t="s">
        <v>1190</v>
      </c>
      <c r="I223" s="370" t="s">
        <v>93</v>
      </c>
      <c r="J223" s="370" t="s">
        <v>22</v>
      </c>
      <c r="K223" s="368">
        <v>510615</v>
      </c>
      <c r="L223" s="368" t="s">
        <v>619</v>
      </c>
      <c r="M223" s="369"/>
      <c r="N223" s="370" t="s">
        <v>1001</v>
      </c>
      <c r="O223" s="370" t="s">
        <v>275</v>
      </c>
      <c r="P223" s="643" t="s">
        <v>1167</v>
      </c>
      <c r="Q223" s="370" t="s">
        <v>695</v>
      </c>
      <c r="R223" s="370" t="s">
        <v>632</v>
      </c>
      <c r="S223" s="376">
        <v>25</v>
      </c>
      <c r="T223" s="678">
        <v>45962</v>
      </c>
      <c r="U223" s="678">
        <v>45986</v>
      </c>
      <c r="V223" s="373">
        <v>1</v>
      </c>
      <c r="W223" s="374">
        <v>27888.935813575117</v>
      </c>
      <c r="X223" s="17" cm="1">
        <f t="array" ref="X223">+IF($W$1="Pesos CLP",W223,W223/TC)*MB_24A25</f>
        <v>31.798171247326891</v>
      </c>
      <c r="Y223" s="18">
        <f t="shared" si="166"/>
        <v>0</v>
      </c>
      <c r="Z223">
        <v>91243530</v>
      </c>
      <c r="AA223" s="19">
        <f>IF(OR($I223="REAL",$I223="INCURRIDO"),SUMIF(S!$O:$O,$I223&amp;$O223&amp;$Q223&amp;UPPER(TEXT(AA$4,"MMMMYYYY"))&amp;$Z223,IF($W$1="Pesos CLP",S!$AD:$AD,S!$AO:$AO)),0)</f>
        <v>0</v>
      </c>
      <c r="AB223" s="19">
        <f>IF(OR($I223="REAL",$I223="INCURRIDO"),SUMIF(S!$O:$O,$I223&amp;$O223&amp;$Q223&amp;UPPER(TEXT(AB$4,"MMMMYYYY"))&amp;$Z223,IF($W$1="Pesos CLP",S!$AD:$AD,S!$AO:$AO)),0)</f>
        <v>0</v>
      </c>
      <c r="AC223" s="19">
        <f>IF(OR($I223="REAL",$I223="INCURRIDO"),SUMIF(S!$O:$O,$I223&amp;$O223&amp;$Q223&amp;UPPER(TEXT(AC$4,"MMMMYYYY"))&amp;$Z223,IF($W$1="Pesos CLP",S!$AD:$AD,S!$AO:$AO)),0)</f>
        <v>0</v>
      </c>
      <c r="AD223" s="19">
        <f>IF(OR($I223="REAL",$I223="INCURRIDO"),SUMIF(S!$O:$O,$I223&amp;$O223&amp;$Q223&amp;UPPER(TEXT(AD$4,"MMMMYYYY"))&amp;$Z223,IF($W$1="Pesos CLP",S!$AD:$AD,S!$AO:$AO)),0)</f>
        <v>0</v>
      </c>
      <c r="AE223" s="19">
        <f>IF(OR($I223="REAL",$I223="INCURRIDO"),SUMIF(S!$O:$O,$I223&amp;$O223&amp;$Q223&amp;UPPER(TEXT(AE$4,"MMMMYYYY"))&amp;$Z223,IF($W$1="Pesos CLP",S!$AD:$AD,S!$AO:$AO)),0)</f>
        <v>0</v>
      </c>
      <c r="AF223" s="19">
        <f>IF(OR($I223="REAL",$I223="INCURRIDO"),SUMIF(S!$O:$O,$I223&amp;$O223&amp;$Q223&amp;UPPER(TEXT(AF$4,"MMMMYYYY"))&amp;$Z223,IF($W$1="Pesos CLP",S!$AD:$AD,S!$AO:$AO)),0)</f>
        <v>0</v>
      </c>
      <c r="AG223" s="19">
        <f>IF(OR($I223="REAL",$I223="INCURRIDO"),SUMIF(S!$O:$O,$I223&amp;$O223&amp;$Q223&amp;UPPER(TEXT(AG$4,"MMMMYYYY"))&amp;$Z223,IF($W$1="Pesos CLP",S!$AD:$AD,S!$AO:$AO)),0)</f>
        <v>0</v>
      </c>
      <c r="AH223" s="19">
        <f>IF(OR($I223="REAL",$I223="INCURRIDO"),SUMIF(S!$O:$O,$I223&amp;$O223&amp;$Q223&amp;UPPER(TEXT(AH$4,"MMMMYYYY"))&amp;$Z223,IF($W$1="Pesos CLP",S!$AD:$AD,S!$AO:$AO)),0)</f>
        <v>0</v>
      </c>
      <c r="AI223" s="19">
        <f>IF(OR($I223="REAL",$I223="INCURRIDO"),SUMIF(S!$O:$O,$I223&amp;$O223&amp;$Q223&amp;UPPER(TEXT(AI$4,"MMMMYYYY"))&amp;$Z223,IF($W$1="Pesos CLP",S!$AD:$AD,S!$AO:$AO)),0)</f>
        <v>0</v>
      </c>
      <c r="AJ223" s="19">
        <f>IF(OR($I223="REAL",$I223="INCURRIDO"),SUMIF(S!$O:$O,$I223&amp;$O223&amp;$Q223&amp;UPPER(TEXT(AJ$4,"MMMMYYYY"))&amp;$Z223,IF($W$1="Pesos CLP",S!$AD:$AD,S!$AO:$AO)),0)</f>
        <v>0</v>
      </c>
      <c r="AK223" s="19">
        <f>IF(OR($I223="REAL",$I223="INCURRIDO"),SUMIF(S!$O:$O,$I223&amp;$O223&amp;$Q223&amp;UPPER(TEXT(AK$4,"MMMMYYYY"))&amp;$Z223,IF($W$1="Pesos CLP",S!$AD:$AD,S!$AO:$AO)),0)</f>
        <v>0</v>
      </c>
      <c r="AL223" s="19">
        <f>IF(OR($I223="REAL",$I223="INCURRIDO"),SUMIF(S!$O:$O,$I223&amp;$O223&amp;$Q223&amp;UPPER(TEXT(AL$4,"MMMMYYYY"))&amp;$Z223,IF($W$1="Pesos CLP",S!$AD:$AD,S!$AO:$AO)),0)</f>
        <v>0</v>
      </c>
      <c r="AM223" s="19">
        <f>IF(OR($I223="REAL",$I223="INCURRIDO"),SUMIF(S!$O:$O,$I223&amp;$O223&amp;$Q223&amp;UPPER(TEXT(AM$4,"MMMMYYYY"))&amp;$Z223,IF($W$1="Pesos CLP",S!$AD:$AD,S!$AO:$AO)),0)</f>
        <v>0</v>
      </c>
      <c r="AN223" s="19">
        <f>IF(OR($I223="REAL",$I223="INCURRIDO"),SUMIF(S!$O:$O,$I223&amp;$O223&amp;$Q223&amp;UPPER(TEXT(AN$4,"MMMMYYYY"))&amp;$Z223,IF($W$1="Pesos CLP",S!$AD:$AD,S!$AO:$AO)),0)</f>
        <v>0</v>
      </c>
      <c r="AO223" s="19">
        <f>IF(OR($I223="REAL",$I223="INCURRIDO"),SUMIF(S!$O:$O,$I223&amp;$O223&amp;$Q223&amp;UPPER(TEXT(AO$4,"MMMMYYYY"))&amp;$Z223,IF($W$1="Pesos CLP",S!$AD:$AD,S!$AO:$AO)),0)</f>
        <v>0</v>
      </c>
      <c r="AP223" s="19">
        <f>IF(OR($I223="REAL",$I223="INCURRIDO"),SUMIF(S!$O:$O,$I223&amp;$O223&amp;$Q223&amp;UPPER(TEXT(AP$4,"MMMMYYYY"))&amp;$Z223,IF($W$1="Pesos CLP",S!$AD:$AD,S!$AO:$AO)),0)</f>
        <v>0</v>
      </c>
      <c r="AQ223" s="19">
        <f>IF(OR($I223="REAL",$I223="INCURRIDO"),SUMIF(S!$O:$O,$I223&amp;$O223&amp;$Q223&amp;UPPER(TEXT(AQ$4,"MMMMYYYY"))&amp;$Z223,IF($W$1="Pesos CLP",S!$AD:$AD,S!$AO:$AO)),0)</f>
        <v>0</v>
      </c>
      <c r="AR223" s="19">
        <f>IF(OR($I223="REAL",$I223="INCURRIDO"),SUMIF(S!$O:$O,$I223&amp;$O223&amp;$Q223&amp;UPPER(TEXT(AR$4,"MMMMYYYY"))&amp;$Z223,IF($W$1="Pesos CLP",S!$AD:$AD,S!$AO:$AO)),0)</f>
        <v>0</v>
      </c>
      <c r="AS223" s="19">
        <f>IF(OR($I223="REAL",$I223="INCURRIDO"),SUMIF(S!$O:$O,$I223&amp;$O223&amp;$Q223&amp;UPPER(TEXT(AS$4,"MMMMYYYY"))&amp;$Z223,IF($W$1="Pesos CLP",S!$AD:$AD,S!$AO:$AO)),0)</f>
        <v>0</v>
      </c>
      <c r="AT223" s="19">
        <f>IF(OR($I223="REAL",$I223="INCURRIDO"),SUMIF(S!$O:$O,$I223&amp;$O223&amp;$Q223&amp;UPPER(TEXT(AT$4,"MMMMYYYY"))&amp;$Z223,IF($W$1="Pesos CLP",S!$AD:$AD,S!$AO:$AO)),0)</f>
        <v>0</v>
      </c>
      <c r="AU223" s="19">
        <f>IF(OR($I223="REAL",$I223="INCURRIDO"),SUMIF(S!$O:$O,$I223&amp;$O223&amp;$Q223&amp;UPPER(TEXT(AU$4,"MMMMYYYY"))&amp;$Z223,IF($W$1="Pesos CLP",S!$AD:$AD,S!$AO:$AO)),0)</f>
        <v>0</v>
      </c>
      <c r="AV223" s="19">
        <f>IF(OR($I223="REAL",$I223="INCURRIDO"),SUMIF(S!$O:$O,$I223&amp;$O223&amp;$Q223&amp;UPPER(TEXT(AV$4,"MMMMYYYY"))&amp;$Z223,IF($W$1="Pesos CLP",S!$AD:$AD,S!$AO:$AO)),0)</f>
        <v>0</v>
      </c>
      <c r="AW223" s="19">
        <f>IF(OR($I223="REAL",$I223="INCURRIDO"),SUMIF(S!$O:$O,$I223&amp;$O223&amp;$Q223&amp;UPPER(TEXT(AW$4,"MMMMYYYY"))&amp;$Z223,IF($W$1="Pesos CLP",S!$AD:$AD,S!$AO:$AO)),0)</f>
        <v>0</v>
      </c>
      <c r="AX223" s="19">
        <f>IF(OR($I223="REAL",$I223="INCURRIDO"),SUMIF(S!$O:$O,$I223&amp;$O223&amp;$Q223&amp;UPPER(TEXT(AX$4,"MMMMYYYY"))&amp;$Z223,IF($W$1="Pesos CLP",S!$AD:$AD,S!$AO:$AO)),0)</f>
        <v>0</v>
      </c>
      <c r="AY223" s="19">
        <f>IF(OR($I223="REAL",$I223="INCURRIDO"),SUMIF(S!$O:$O,$I223&amp;$O223&amp;$Q223&amp;UPPER(TEXT(AY$4,"MMMMYYYY"))&amp;$Z223,IF($W$1="Pesos CLP",S!$AD:$AD,S!$AO:$AO)),0)</f>
        <v>0</v>
      </c>
      <c r="AZ223" s="19">
        <f>IF(OR($I223="REAL",$I223="INCURRIDO"),SUMIF(S!$O:$O,$I223&amp;$O223&amp;$Q223&amp;UPPER(TEXT(AZ$4,"MMMMYYYY"))&amp;$Z223,IF($W$1="Pesos CLP",S!$AD:$AD,S!$AO:$AO)),0)</f>
        <v>0</v>
      </c>
      <c r="BA223" s="19">
        <f>IF(OR($I223="REAL",$I223="INCURRIDO"),SUMIF(S!$O:$O,$I223&amp;$O223&amp;$Q223&amp;UPPER(TEXT(BA$4,"MMMMYYYY"))&amp;$Z223,IF($W$1="Pesos CLP",S!$AD:$AD,S!$AO:$AO)),0)</f>
        <v>0</v>
      </c>
      <c r="BB223" s="19">
        <f>IF(OR($I223="REAL",$I223="INCURRIDO"),SUMIF(S!$O:$O,$I223&amp;$O223&amp;$Q223&amp;UPPER(TEXT(BB$4,"MMMMYYYY"))&amp;$Z223,IF($W$1="Pesos CLP",S!$AD:$AD,S!$AO:$AO)),0)</f>
        <v>0</v>
      </c>
      <c r="BC223" s="19">
        <f>IF(OR($I223="REAL",$I223="INCURRIDO"),SUMIF(S!$O:$O,$I223&amp;$O223&amp;$Q223&amp;UPPER(TEXT(BC$4,"MMMMYYYY"))&amp;$Z223,IF($W$1="Pesos CLP",S!$AD:$AD,S!$AO:$AO)),0)</f>
        <v>0</v>
      </c>
      <c r="BD223" s="19">
        <f>IF(OR($I223="REAL",$I223="INCURRIDO"),SUMIF(S!$O:$O,$I223&amp;$O223&amp;$Q223&amp;UPPER(TEXT(BD$4,"MMMMYYYY"))&amp;$Z223,IF($W$1="Pesos CLP",S!$AD:$AD,S!$AO:$AO)),0)</f>
        <v>0</v>
      </c>
      <c r="BE223" s="19">
        <f>IF(OR($I223="REAL",$I223="INCURRIDO"),SUMIF(S!$O:$O,$I223&amp;$O223&amp;$Q223&amp;UPPER(TEXT(BE$4,"MMMMYYYY"))&amp;$Z223,IF($W$1="Pesos CLP",S!$AD:$AD,S!$AO:$AO)),0)</f>
        <v>0</v>
      </c>
      <c r="BF223" s="19">
        <f>IF(OR($I223="REAL",$I223="INCURRIDO"),SUMIF(S!$O:$O,$I223&amp;$O223&amp;$Q223&amp;UPPER(TEXT(BF$4,"MMMMYYYY"))&amp;$Z223,IF($W$1="Pesos CLP",S!$AD:$AD,S!$AO:$AO)),0)</f>
        <v>0</v>
      </c>
      <c r="BG223" s="19">
        <f>IF(OR($I223="REAL",$I223="INCURRIDO"),SUMIF(S!$O:$O,$I223&amp;$O223&amp;$Q223&amp;UPPER(TEXT(BG$4,"MMMMYYYY"))&amp;$Z223,IF($W$1="Pesos CLP",S!$AD:$AD,S!$AO:$AO)),0)</f>
        <v>0</v>
      </c>
      <c r="BH223" s="19">
        <f>IF(OR($I223="REAL",$I223="INCURRIDO"),SUMIF(S!$O:$O,$I223&amp;$O223&amp;$Q223&amp;UPPER(TEXT(BH$4,"MMMMYYYY"))&amp;$Z223,IF($W$1="Pesos CLP",S!$AD:$AD,S!$AO:$AO)),0)</f>
        <v>0</v>
      </c>
      <c r="BI223" s="19">
        <f>IF(OR($I223="REAL",$I223="INCURRIDO"),SUMIF(S!$O:$O,$I223&amp;$O223&amp;$Q223&amp;UPPER(TEXT(BI$4,"MMMMYYYY"))&amp;$Z223,IF($W$1="Pesos CLP",S!$AD:$AD,S!$AO:$AO)),0)</f>
        <v>0</v>
      </c>
      <c r="BJ223" s="19">
        <f>IF(OR($I223="REAL",$I223="INCURRIDO"),SUMIF(S!$O:$O,$I223&amp;$O223&amp;$Q223&amp;UPPER(TEXT(BJ$4,"MMMMYYYY"))&amp;$Z223,IF($W$1="Pesos CLP",S!$AD:$AD,S!$AO:$AO)),0)</f>
        <v>0</v>
      </c>
      <c r="BK223" s="19">
        <f>IF(OR($I223="REAL",$I223="INCURRIDO"),SUMIF(S!$O:$O,$I223&amp;$O223&amp;$Q223&amp;UPPER(TEXT(BK$4,"MMMMYYYY"))&amp;$Z223,IF($W$1="Pesos CLP",S!$AD:$AD,S!$AO:$AO)),0)</f>
        <v>0</v>
      </c>
      <c r="BL223" s="19">
        <f>IF(OR($I223="REAL",$I223="INCURRIDO"),SUMIF(S!$O:$O,$I223&amp;$O223&amp;$Q223&amp;UPPER(TEXT(BL$4,"MMMMYYYY"))&amp;$Z223,IF($W$1="Pesos CLP",S!$AD:$AD,S!$AO:$AO)),0)</f>
        <v>0</v>
      </c>
      <c r="BM223" s="19">
        <f>IF(OR($I223="REAL",$I223="INCURRIDO"),SUMIF(S!$O:$O,$I223&amp;$O223&amp;$Q223&amp;UPPER(TEXT(BM$4,"MMMMYYYY"))&amp;$Z223,IF($W$1="Pesos CLP",S!$AD:$AD,S!$AO:$AO)),0)</f>
        <v>0</v>
      </c>
      <c r="BN223" s="19">
        <f>IF(OR($I223="REAL",$I223="INCURRIDO"),SUMIF(S!$O:$O,$I223&amp;$O223&amp;$Q223&amp;UPPER(TEXT(BN$4,"MMMMYYYY"))&amp;$Z223,IF($W$1="Pesos CLP",S!$AD:$AD,S!$AO:$AO)),0)</f>
        <v>0</v>
      </c>
      <c r="BO223" s="19">
        <f>IF(OR($I223="REAL",$I223="INCURRIDO"),SUMIF(S!$O:$O,$I223&amp;$O223&amp;$Q223&amp;UPPER(TEXT(BO$4,"MMMMYYYY"))&amp;$Z223,IF($W$1="Pesos CLP",S!$AD:$AD,S!$AO:$AO)),0)</f>
        <v>0</v>
      </c>
      <c r="BP223" s="19">
        <f>IF(OR($I223="REAL",$I223="INCURRIDO"),SUMIF(S!$O:$O,$I223&amp;$O223&amp;$Q223&amp;UPPER(TEXT(BP$4,"MMMMYYYY"))&amp;$Z223,IF($W$1="Pesos CLP",S!$AD:$AD,S!$AO:$AO)),0)</f>
        <v>0</v>
      </c>
      <c r="BQ223" s="19">
        <f>IF(OR($I223="REAL",$I223="INCURRIDO"),SUMIF(S!$O:$O,$I223&amp;$O223&amp;$Q223&amp;UPPER(TEXT(BQ$4,"MMMMYYYY"))&amp;$Z223,IF($W$1="Pesos CLP",S!$AD:$AD,S!$AO:$AO)),0)</f>
        <v>0</v>
      </c>
      <c r="BR223" s="19">
        <f>IF(OR($I223="REAL",$I223="INCURRIDO"),SUMIF(S!$O:$O,$I223&amp;$O223&amp;$Q223&amp;UPPER(TEXT(BR$4,"MMMMYYYY"))&amp;$Z223,IF($W$1="Pesos CLP",S!$AD:$AD,S!$AO:$AO)),0)</f>
        <v>0</v>
      </c>
      <c r="BS223" s="19">
        <f>IF(OR($I223="REAL",$I223="INCURRIDO"),SUMIF(S!$O:$O,$I223&amp;$O223&amp;$Q223&amp;UPPER(TEXT(BS$4,"MMMMYYYY"))&amp;$Z223,IF($W$1="Pesos CLP",S!$AD:$AD,S!$AO:$AO)),0)</f>
        <v>0</v>
      </c>
      <c r="BT223" s="19">
        <f>IF(OR($I223="REAL",$I223="INCURRIDO"),SUMIF(S!$O:$O,$I223&amp;$O223&amp;$Q223&amp;UPPER(TEXT(BT$4,"MMMMYYYY"))&amp;$Z223,IF($W$1="Pesos CLP",S!$AD:$AD,S!$AO:$AO)),0)</f>
        <v>0</v>
      </c>
      <c r="BU223" s="19">
        <f>IF(OR($I223="REAL",$I223="INCURRIDO"),SUMIF(S!$O:$O,$I223&amp;$O223&amp;$Q223&amp;UPPER(TEXT(BU$4,"MMMMYYYY"))&amp;$Z223,IF($W$1="Pesos CLP",S!$AD:$AD,S!$AO:$AO)),0)</f>
        <v>0</v>
      </c>
      <c r="BV223" s="19">
        <f>IF(OR($I223="REAL",$I223="INCURRIDO"),SUMIF(S!$O:$O,$I223&amp;$O223&amp;$Q223&amp;UPPER(TEXT(BV$4,"MMMMYYYY"))&amp;$Z223,IF($W$1="Pesos CLP",S!$AD:$AD,S!$AO:$AO)),0)</f>
        <v>0</v>
      </c>
      <c r="BW223" s="19">
        <f>IF(OR($I223="REAL",$I223="INCURRIDO"),SUMIF(S!$O:$O,$I223&amp;$O223&amp;$Q223&amp;UPPER(TEXT(BW$4,"MMMMYYYY"))&amp;$Z223,IF($W$1="Pesos CLP",S!$AD:$AD,S!$AO:$AO)),0)</f>
        <v>0</v>
      </c>
      <c r="BX223" s="19">
        <f>IF(OR($I223="REAL",$I223="INCURRIDO"),SUMIF(S!$O:$O,$I223&amp;$O223&amp;$Q223&amp;UPPER(TEXT(BX$4,"MMMMYYYY"))&amp;$Z223,IF($W$1="Pesos CLP",S!$AD:$AD,S!$AO:$AO)),0)</f>
        <v>0</v>
      </c>
      <c r="BY223" s="19">
        <f>IF(OR($I223="REAL",$I223="INCURRIDO"),SUMIF(S!$O:$O,$I223&amp;$O223&amp;$Q223&amp;UPPER(TEXT(BY$4,"MMMMYYYY"))&amp;$Z223,IF($W$1="Pesos CLP",S!$AD:$AD,S!$AO:$AO)),0)</f>
        <v>0</v>
      </c>
      <c r="BZ223" s="19">
        <f>IF(OR($I223="REAL",$I223="INCURRIDO"),SUMIF(S!$O:$O,$I223&amp;$O223&amp;$Q223&amp;UPPER(TEXT(BZ$4,"MMMMYYYY"))&amp;$Z223,IF($W$1="Pesos CLP",S!$AD:$AD,S!$AO:$AO)),0)</f>
        <v>0</v>
      </c>
      <c r="CA223" s="19">
        <f>IF(OR($I223="REAL",$I223="INCURRIDO"),SUMIF(S!$O:$O,$I223&amp;$O223&amp;$Q223&amp;UPPER(TEXT(CA$4,"MMMMYYYY"))&amp;$Z223,IF($W$1="Pesos CLP",S!$AD:$AD,S!$AO:$AO)),0)</f>
        <v>0</v>
      </c>
      <c r="CB223" s="19">
        <f>IF(OR($I223="REAL",$I223="INCURRIDO"),SUMIF(S!$O:$O,$I223&amp;$O223&amp;$Q223&amp;UPPER(TEXT(CB$4,"MMMMYYYY"))&amp;$Z223,IF($W$1="Pesos CLP",S!$AD:$AD,S!$AO:$AO)),0)</f>
        <v>0</v>
      </c>
      <c r="CC223" s="19">
        <f>IF(OR($I223="REAL",$I223="INCURRIDO"),SUMIF(S!$O:$O,$I223&amp;$O223&amp;$Q223&amp;UPPER(TEXT(CC$4,"MMMMYYYY"))&amp;$Z223,IF($W$1="Pesos CLP",S!$AD:$AD,S!$AO:$AO)),0)</f>
        <v>0</v>
      </c>
      <c r="CD223" s="19">
        <f>IF(OR($I223="REAL",$I223="INCURRIDO"),SUMIF(S!$O:$O,$I223&amp;$O223&amp;$Q223&amp;UPPER(TEXT(CD$4,"MMMMYYYY"))&amp;$Z223,IF($W$1="Pesos CLP",S!$AD:$AD,S!$AO:$AO)),0)</f>
        <v>0</v>
      </c>
      <c r="CE223" s="19">
        <f>IF(OR($I223="REAL",$I223="INCURRIDO"),SUMIF(S!$O:$O,$I223&amp;$O223&amp;$Q223&amp;UPPER(TEXT(CE$4,"MMMMYYYY"))&amp;$Z223,IF($W$1="Pesos CLP",S!$AD:$AD,S!$AO:$AO)),0)</f>
        <v>0</v>
      </c>
      <c r="CF223" s="19">
        <f>IF(OR($I223="REAL",$I223="INCURRIDO"),SUMIF(S!$O:$O,$I223&amp;$O223&amp;$Q223&amp;UPPER(TEXT(CF$4,"MMMMYYYY"))&amp;$Z223,IF($W$1="Pesos CLP",S!$AD:$AD,S!$AO:$AO)),0)</f>
        <v>0</v>
      </c>
      <c r="CG223" s="19">
        <f>IF(OR($I223="REAL",$I223="INCURRIDO"),SUMIF(S!$O:$O,$I223&amp;$O223&amp;$Q223&amp;UPPER(TEXT(CG$4,"MMMMYYYY"))&amp;$Z223,IF($W$1="Pesos CLP",S!$AD:$AD,S!$AO:$AO)),0)</f>
        <v>0</v>
      </c>
      <c r="CH223" s="19">
        <f>IF(OR($I223="REAL",$I223="INCURRIDO"),SUMIF(S!$O:$O,$I223&amp;$O223&amp;$Q223&amp;UPPER(TEXT(CH$4,"MMMMYYYY"))&amp;$Z223,IF($W$1="Pesos CLP",S!$AD:$AD,S!$AO:$AO)),0)</f>
        <v>0</v>
      </c>
      <c r="CI223" s="19">
        <f>IF(OR($I223="REAL",$I223="INCURRIDO"),SUMIF(S!$O:$O,$I223&amp;$O223&amp;$Q223&amp;UPPER(TEXT(CI$4,"MMMMYYYY"))&amp;$Z223,IF($W$1="Pesos CLP",S!$AD:$AD,S!$AO:$AO)),0)</f>
        <v>0</v>
      </c>
      <c r="CJ223" s="19">
        <f>IF(OR($I223="REAL",$I223="INCURRIDO"),SUMIF(S!$O:$O,$I223&amp;$O223&amp;$Q223&amp;UPPER(TEXT(CJ$4,"MMMMYYYY"))&amp;$Z223,IF($W$1="Pesos CLP",S!$AD:$AD,S!$AO:$AO)),0)</f>
        <v>0</v>
      </c>
      <c r="CK223" s="378">
        <f t="shared" si="205"/>
        <v>0</v>
      </c>
      <c r="CL223" s="378">
        <f t="shared" si="205"/>
        <v>0</v>
      </c>
      <c r="CM223" s="378">
        <f t="shared" si="205"/>
        <v>0</v>
      </c>
      <c r="CN223" s="378">
        <f t="shared" si="205"/>
        <v>0</v>
      </c>
      <c r="CO223" s="378">
        <f t="shared" si="205"/>
        <v>0</v>
      </c>
      <c r="CP223" s="378">
        <f t="shared" si="205"/>
        <v>0</v>
      </c>
      <c r="CQ223" s="378">
        <f t="shared" si="205"/>
        <v>0</v>
      </c>
      <c r="CR223" s="378">
        <f t="shared" si="205"/>
        <v>0</v>
      </c>
      <c r="CS223" s="378">
        <f t="shared" si="206"/>
        <v>0</v>
      </c>
      <c r="CT223" s="378">
        <f t="shared" si="206"/>
        <v>0</v>
      </c>
      <c r="CU223" s="378">
        <f t="shared" si="206"/>
        <v>0</v>
      </c>
      <c r="CV223" s="378">
        <f t="shared" si="206"/>
        <v>0</v>
      </c>
      <c r="CW223" s="378">
        <f t="shared" si="206"/>
        <v>0</v>
      </c>
      <c r="CX223" s="378">
        <f t="shared" si="206"/>
        <v>0</v>
      </c>
      <c r="CY223" s="378">
        <f t="shared" si="206"/>
        <v>0</v>
      </c>
      <c r="CZ223" s="378">
        <f t="shared" si="206"/>
        <v>0</v>
      </c>
      <c r="DA223" s="378">
        <f t="shared" si="206"/>
        <v>0</v>
      </c>
      <c r="DB223" s="378">
        <f t="shared" si="206"/>
        <v>0</v>
      </c>
      <c r="DC223" s="378">
        <f t="shared" si="207"/>
        <v>0</v>
      </c>
      <c r="DD223" s="378">
        <f t="shared" si="207"/>
        <v>0</v>
      </c>
      <c r="DE223" s="378">
        <f t="shared" si="207"/>
        <v>0</v>
      </c>
      <c r="DF223" s="378">
        <f t="shared" si="207"/>
        <v>0</v>
      </c>
      <c r="DG223" s="378">
        <f t="shared" si="207"/>
        <v>0</v>
      </c>
      <c r="DH223" s="378">
        <f t="shared" si="207"/>
        <v>0</v>
      </c>
      <c r="DI223" s="378">
        <f t="shared" si="207"/>
        <v>0</v>
      </c>
      <c r="DJ223" s="378">
        <f t="shared" si="207"/>
        <v>0</v>
      </c>
      <c r="DK223" s="378">
        <f t="shared" si="207"/>
        <v>0</v>
      </c>
      <c r="DL223" s="378">
        <f t="shared" si="207"/>
        <v>0</v>
      </c>
      <c r="DM223" s="378">
        <f t="shared" si="208"/>
        <v>0</v>
      </c>
      <c r="DN223" s="378">
        <f t="shared" si="208"/>
        <v>0</v>
      </c>
      <c r="DO223" s="378">
        <f t="shared" si="208"/>
        <v>0</v>
      </c>
      <c r="DP223" s="378">
        <f t="shared" si="208"/>
        <v>0</v>
      </c>
      <c r="DQ223" s="378">
        <f t="shared" si="208"/>
        <v>0</v>
      </c>
      <c r="DR223" s="378">
        <f t="shared" si="208"/>
        <v>0</v>
      </c>
      <c r="DS223" s="378">
        <f t="shared" si="208"/>
        <v>0</v>
      </c>
      <c r="DT223" s="378">
        <f t="shared" si="208"/>
        <v>0</v>
      </c>
      <c r="DU223" s="378">
        <f t="shared" si="189"/>
        <v>0</v>
      </c>
      <c r="DV223" s="378">
        <f t="shared" si="209"/>
        <v>0</v>
      </c>
      <c r="DW223" s="378">
        <f t="shared" si="209"/>
        <v>0</v>
      </c>
      <c r="DX223" s="378">
        <f t="shared" si="191"/>
        <v>0</v>
      </c>
      <c r="DY223" s="378">
        <f t="shared" si="210"/>
        <v>0</v>
      </c>
      <c r="DZ223" s="378">
        <f t="shared" si="210"/>
        <v>0</v>
      </c>
      <c r="EA223" s="378">
        <f t="shared" si="193"/>
        <v>0</v>
      </c>
      <c r="EB223" s="378">
        <f t="shared" si="211"/>
        <v>0</v>
      </c>
      <c r="EC223" s="378">
        <f t="shared" si="211"/>
        <v>0</v>
      </c>
      <c r="ED223" s="378">
        <f t="shared" si="195"/>
        <v>0</v>
      </c>
      <c r="EE223" s="378">
        <f t="shared" si="212"/>
        <v>0</v>
      </c>
      <c r="EF223" s="378">
        <f t="shared" si="212"/>
        <v>0</v>
      </c>
      <c r="EG223" s="378">
        <f t="shared" si="197"/>
        <v>0</v>
      </c>
      <c r="EH223" s="378">
        <f t="shared" si="213"/>
        <v>0</v>
      </c>
      <c r="EI223" s="378">
        <f t="shared" si="213"/>
        <v>0</v>
      </c>
      <c r="EJ223" s="378">
        <f t="shared" si="199"/>
        <v>0</v>
      </c>
      <c r="EK223" s="378">
        <f t="shared" si="214"/>
        <v>0</v>
      </c>
      <c r="EL223" s="378">
        <f t="shared" si="214"/>
        <v>0</v>
      </c>
      <c r="EM223" s="378">
        <f t="shared" si="201"/>
        <v>0</v>
      </c>
      <c r="EN223" s="378">
        <f t="shared" si="215"/>
        <v>0</v>
      </c>
      <c r="EO223" s="378">
        <f t="shared" si="215"/>
        <v>0</v>
      </c>
      <c r="EP223" s="378">
        <f t="shared" si="203"/>
        <v>0</v>
      </c>
      <c r="EQ223" s="378">
        <f t="shared" si="216"/>
        <v>0</v>
      </c>
    </row>
    <row r="224" spans="1:147" x14ac:dyDescent="0.3">
      <c r="A224" s="368" t="s">
        <v>243</v>
      </c>
      <c r="B224" s="368"/>
      <c r="C224" s="368"/>
      <c r="D224" s="368">
        <f t="shared" si="182"/>
        <v>1.0658056259248334</v>
      </c>
      <c r="E224" s="368" t="str">
        <f>VLOOKUP(TEXT(Z224,0),'G2'!B:D,3,0)</f>
        <v>ME</v>
      </c>
      <c r="F224" s="816">
        <f t="shared" si="181"/>
        <v>0</v>
      </c>
      <c r="G224" s="755">
        <f t="shared" si="183"/>
        <v>0</v>
      </c>
      <c r="H224" s="756" t="s">
        <v>1190</v>
      </c>
      <c r="I224" s="370" t="s">
        <v>93</v>
      </c>
      <c r="J224" s="370" t="s">
        <v>22</v>
      </c>
      <c r="K224" s="368">
        <v>510615</v>
      </c>
      <c r="L224" s="368" t="s">
        <v>619</v>
      </c>
      <c r="M224" s="369"/>
      <c r="N224" s="370" t="s">
        <v>1002</v>
      </c>
      <c r="O224" s="370" t="s">
        <v>275</v>
      </c>
      <c r="P224" s="643" t="s">
        <v>1167</v>
      </c>
      <c r="Q224" s="370" t="s">
        <v>695</v>
      </c>
      <c r="R224" s="370" t="s">
        <v>632</v>
      </c>
      <c r="S224" s="376">
        <v>25</v>
      </c>
      <c r="T224" s="678">
        <v>46113</v>
      </c>
      <c r="U224" s="678">
        <v>46142</v>
      </c>
      <c r="V224" s="373">
        <v>1</v>
      </c>
      <c r="W224" s="374">
        <v>27888.935813575117</v>
      </c>
      <c r="X224" s="17" cm="1">
        <f t="array" ref="X224">+IF($W$1="Pesos CLP",W224,W224/TC)*MB_24A25</f>
        <v>31.798171247326891</v>
      </c>
      <c r="Y224" s="18">
        <f t="shared" si="166"/>
        <v>794.95428118317227</v>
      </c>
      <c r="Z224">
        <v>91243530</v>
      </c>
      <c r="AA224" s="19">
        <f>IF(OR($I224="REAL",$I224="INCURRIDO"),SUMIF(S!$O:$O,$I224&amp;$O224&amp;$Q224&amp;UPPER(TEXT(AA$4,"MMMMYYYY"))&amp;$Z224,IF($W$1="Pesos CLP",S!$AD:$AD,S!$AO:$AO)),0)</f>
        <v>0</v>
      </c>
      <c r="AB224" s="19">
        <f>IF(OR($I224="REAL",$I224="INCURRIDO"),SUMIF(S!$O:$O,$I224&amp;$O224&amp;$Q224&amp;UPPER(TEXT(AB$4,"MMMMYYYY"))&amp;$Z224,IF($W$1="Pesos CLP",S!$AD:$AD,S!$AO:$AO)),0)</f>
        <v>0</v>
      </c>
      <c r="AC224" s="19">
        <f>IF(OR($I224="REAL",$I224="INCURRIDO"),SUMIF(S!$O:$O,$I224&amp;$O224&amp;$Q224&amp;UPPER(TEXT(AC$4,"MMMMYYYY"))&amp;$Z224,IF($W$1="Pesos CLP",S!$AD:$AD,S!$AO:$AO)),0)</f>
        <v>0</v>
      </c>
      <c r="AD224" s="19">
        <f>IF(OR($I224="REAL",$I224="INCURRIDO"),SUMIF(S!$O:$O,$I224&amp;$O224&amp;$Q224&amp;UPPER(TEXT(AD$4,"MMMMYYYY"))&amp;$Z224,IF($W$1="Pesos CLP",S!$AD:$AD,S!$AO:$AO)),0)</f>
        <v>0</v>
      </c>
      <c r="AE224" s="19">
        <f>IF(OR($I224="REAL",$I224="INCURRIDO"),SUMIF(S!$O:$O,$I224&amp;$O224&amp;$Q224&amp;UPPER(TEXT(AE$4,"MMMMYYYY"))&amp;$Z224,IF($W$1="Pesos CLP",S!$AD:$AD,S!$AO:$AO)),0)</f>
        <v>0</v>
      </c>
      <c r="AF224" s="19">
        <f>IF(OR($I224="REAL",$I224="INCURRIDO"),SUMIF(S!$O:$O,$I224&amp;$O224&amp;$Q224&amp;UPPER(TEXT(AF$4,"MMMMYYYY"))&amp;$Z224,IF($W$1="Pesos CLP",S!$AD:$AD,S!$AO:$AO)),0)</f>
        <v>0</v>
      </c>
      <c r="AG224" s="19">
        <f>IF(OR($I224="REAL",$I224="INCURRIDO"),SUMIF(S!$O:$O,$I224&amp;$O224&amp;$Q224&amp;UPPER(TEXT(AG$4,"MMMMYYYY"))&amp;$Z224,IF($W$1="Pesos CLP",S!$AD:$AD,S!$AO:$AO)),0)</f>
        <v>0</v>
      </c>
      <c r="AH224" s="19">
        <f>IF(OR($I224="REAL",$I224="INCURRIDO"),SUMIF(S!$O:$O,$I224&amp;$O224&amp;$Q224&amp;UPPER(TEXT(AH$4,"MMMMYYYY"))&amp;$Z224,IF($W$1="Pesos CLP",S!$AD:$AD,S!$AO:$AO)),0)</f>
        <v>0</v>
      </c>
      <c r="AI224" s="19">
        <f>IF(OR($I224="REAL",$I224="INCURRIDO"),SUMIF(S!$O:$O,$I224&amp;$O224&amp;$Q224&amp;UPPER(TEXT(AI$4,"MMMMYYYY"))&amp;$Z224,IF($W$1="Pesos CLP",S!$AD:$AD,S!$AO:$AO)),0)</f>
        <v>0</v>
      </c>
      <c r="AJ224" s="19">
        <f>IF(OR($I224="REAL",$I224="INCURRIDO"),SUMIF(S!$O:$O,$I224&amp;$O224&amp;$Q224&amp;UPPER(TEXT(AJ$4,"MMMMYYYY"))&amp;$Z224,IF($W$1="Pesos CLP",S!$AD:$AD,S!$AO:$AO)),0)</f>
        <v>0</v>
      </c>
      <c r="AK224" s="19">
        <f>IF(OR($I224="REAL",$I224="INCURRIDO"),SUMIF(S!$O:$O,$I224&amp;$O224&amp;$Q224&amp;UPPER(TEXT(AK$4,"MMMMYYYY"))&amp;$Z224,IF($W$1="Pesos CLP",S!$AD:$AD,S!$AO:$AO)),0)</f>
        <v>0</v>
      </c>
      <c r="AL224" s="19">
        <f>IF(OR($I224="REAL",$I224="INCURRIDO"),SUMIF(S!$O:$O,$I224&amp;$O224&amp;$Q224&amp;UPPER(TEXT(AL$4,"MMMMYYYY"))&amp;$Z224,IF($W$1="Pesos CLP",S!$AD:$AD,S!$AO:$AO)),0)</f>
        <v>0</v>
      </c>
      <c r="AM224" s="19">
        <f>IF(OR($I224="REAL",$I224="INCURRIDO"),SUMIF(S!$O:$O,$I224&amp;$O224&amp;$Q224&amp;UPPER(TEXT(AM$4,"MMMMYYYY"))&amp;$Z224,IF($W$1="Pesos CLP",S!$AD:$AD,S!$AO:$AO)),0)</f>
        <v>0</v>
      </c>
      <c r="AN224" s="19">
        <f>IF(OR($I224="REAL",$I224="INCURRIDO"),SUMIF(S!$O:$O,$I224&amp;$O224&amp;$Q224&amp;UPPER(TEXT(AN$4,"MMMMYYYY"))&amp;$Z224,IF($W$1="Pesos CLP",S!$AD:$AD,S!$AO:$AO)),0)</f>
        <v>0</v>
      </c>
      <c r="AO224" s="19">
        <f>IF(OR($I224="REAL",$I224="INCURRIDO"),SUMIF(S!$O:$O,$I224&amp;$O224&amp;$Q224&amp;UPPER(TEXT(AO$4,"MMMMYYYY"))&amp;$Z224,IF($W$1="Pesos CLP",S!$AD:$AD,S!$AO:$AO)),0)</f>
        <v>0</v>
      </c>
      <c r="AP224" s="19">
        <f>IF(OR($I224="REAL",$I224="INCURRIDO"),SUMIF(S!$O:$O,$I224&amp;$O224&amp;$Q224&amp;UPPER(TEXT(AP$4,"MMMMYYYY"))&amp;$Z224,IF($W$1="Pesos CLP",S!$AD:$AD,S!$AO:$AO)),0)</f>
        <v>0</v>
      </c>
      <c r="AQ224" s="19">
        <f>IF(OR($I224="REAL",$I224="INCURRIDO"),SUMIF(S!$O:$O,$I224&amp;$O224&amp;$Q224&amp;UPPER(TEXT(AQ$4,"MMMMYYYY"))&amp;$Z224,IF($W$1="Pesos CLP",S!$AD:$AD,S!$AO:$AO)),0)</f>
        <v>0</v>
      </c>
      <c r="AR224" s="19">
        <f>IF(OR($I224="REAL",$I224="INCURRIDO"),SUMIF(S!$O:$O,$I224&amp;$O224&amp;$Q224&amp;UPPER(TEXT(AR$4,"MMMMYYYY"))&amp;$Z224,IF($W$1="Pesos CLP",S!$AD:$AD,S!$AO:$AO)),0)</f>
        <v>0</v>
      </c>
      <c r="AS224" s="19">
        <f>IF(OR($I224="REAL",$I224="INCURRIDO"),SUMIF(S!$O:$O,$I224&amp;$O224&amp;$Q224&amp;UPPER(TEXT(AS$4,"MMMMYYYY"))&amp;$Z224,IF($W$1="Pesos CLP",S!$AD:$AD,S!$AO:$AO)),0)</f>
        <v>0</v>
      </c>
      <c r="AT224" s="19">
        <f>IF(OR($I224="REAL",$I224="INCURRIDO"),SUMIF(S!$O:$O,$I224&amp;$O224&amp;$Q224&amp;UPPER(TEXT(AT$4,"MMMMYYYY"))&amp;$Z224,IF($W$1="Pesos CLP",S!$AD:$AD,S!$AO:$AO)),0)</f>
        <v>0</v>
      </c>
      <c r="AU224" s="19">
        <f>IF(OR($I224="REAL",$I224="INCURRIDO"),SUMIF(S!$O:$O,$I224&amp;$O224&amp;$Q224&amp;UPPER(TEXT(AU$4,"MMMMYYYY"))&amp;$Z224,IF($W$1="Pesos CLP",S!$AD:$AD,S!$AO:$AO)),0)</f>
        <v>0</v>
      </c>
      <c r="AV224" s="19">
        <f>IF(OR($I224="REAL",$I224="INCURRIDO"),SUMIF(S!$O:$O,$I224&amp;$O224&amp;$Q224&amp;UPPER(TEXT(AV$4,"MMMMYYYY"))&amp;$Z224,IF($W$1="Pesos CLP",S!$AD:$AD,S!$AO:$AO)),0)</f>
        <v>0</v>
      </c>
      <c r="AW224" s="19">
        <f>IF(OR($I224="REAL",$I224="INCURRIDO"),SUMIF(S!$O:$O,$I224&amp;$O224&amp;$Q224&amp;UPPER(TEXT(AW$4,"MMMMYYYY"))&amp;$Z224,IF($W$1="Pesos CLP",S!$AD:$AD,S!$AO:$AO)),0)</f>
        <v>0</v>
      </c>
      <c r="AX224" s="19">
        <f>IF(OR($I224="REAL",$I224="INCURRIDO"),SUMIF(S!$O:$O,$I224&amp;$O224&amp;$Q224&amp;UPPER(TEXT(AX$4,"MMMMYYYY"))&amp;$Z224,IF($W$1="Pesos CLP",S!$AD:$AD,S!$AO:$AO)),0)</f>
        <v>0</v>
      </c>
      <c r="AY224" s="19">
        <f>IF(OR($I224="REAL",$I224="INCURRIDO"),SUMIF(S!$O:$O,$I224&amp;$O224&amp;$Q224&amp;UPPER(TEXT(AY$4,"MMMMYYYY"))&amp;$Z224,IF($W$1="Pesos CLP",S!$AD:$AD,S!$AO:$AO)),0)</f>
        <v>0</v>
      </c>
      <c r="AZ224" s="19">
        <f>IF(OR($I224="REAL",$I224="INCURRIDO"),SUMIF(S!$O:$O,$I224&amp;$O224&amp;$Q224&amp;UPPER(TEXT(AZ$4,"MMMMYYYY"))&amp;$Z224,IF($W$1="Pesos CLP",S!$AD:$AD,S!$AO:$AO)),0)</f>
        <v>0</v>
      </c>
      <c r="BA224" s="19">
        <f>IF(OR($I224="REAL",$I224="INCURRIDO"),SUMIF(S!$O:$O,$I224&amp;$O224&amp;$Q224&amp;UPPER(TEXT(BA$4,"MMMMYYYY"))&amp;$Z224,IF($W$1="Pesos CLP",S!$AD:$AD,S!$AO:$AO)),0)</f>
        <v>0</v>
      </c>
      <c r="BB224" s="19">
        <f>IF(OR($I224="REAL",$I224="INCURRIDO"),SUMIF(S!$O:$O,$I224&amp;$O224&amp;$Q224&amp;UPPER(TEXT(BB$4,"MMMMYYYY"))&amp;$Z224,IF($W$1="Pesos CLP",S!$AD:$AD,S!$AO:$AO)),0)</f>
        <v>0</v>
      </c>
      <c r="BC224" s="19">
        <f>IF(OR($I224="REAL",$I224="INCURRIDO"),SUMIF(S!$O:$O,$I224&amp;$O224&amp;$Q224&amp;UPPER(TEXT(BC$4,"MMMMYYYY"))&amp;$Z224,IF($W$1="Pesos CLP",S!$AD:$AD,S!$AO:$AO)),0)</f>
        <v>0</v>
      </c>
      <c r="BD224" s="19">
        <f>IF(OR($I224="REAL",$I224="INCURRIDO"),SUMIF(S!$O:$O,$I224&amp;$O224&amp;$Q224&amp;UPPER(TEXT(BD$4,"MMMMYYYY"))&amp;$Z224,IF($W$1="Pesos CLP",S!$AD:$AD,S!$AO:$AO)),0)</f>
        <v>0</v>
      </c>
      <c r="BE224" s="19">
        <f>IF(OR($I224="REAL",$I224="INCURRIDO"),SUMIF(S!$O:$O,$I224&amp;$O224&amp;$Q224&amp;UPPER(TEXT(BE$4,"MMMMYYYY"))&amp;$Z224,IF($W$1="Pesos CLP",S!$AD:$AD,S!$AO:$AO)),0)</f>
        <v>0</v>
      </c>
      <c r="BF224" s="19">
        <f>IF(OR($I224="REAL",$I224="INCURRIDO"),SUMIF(S!$O:$O,$I224&amp;$O224&amp;$Q224&amp;UPPER(TEXT(BF$4,"MMMMYYYY"))&amp;$Z224,IF($W$1="Pesos CLP",S!$AD:$AD,S!$AO:$AO)),0)</f>
        <v>0</v>
      </c>
      <c r="BG224" s="19">
        <f>IF(OR($I224="REAL",$I224="INCURRIDO"),SUMIF(S!$O:$O,$I224&amp;$O224&amp;$Q224&amp;UPPER(TEXT(BG$4,"MMMMYYYY"))&amp;$Z224,IF($W$1="Pesos CLP",S!$AD:$AD,S!$AO:$AO)),0)</f>
        <v>0</v>
      </c>
      <c r="BH224" s="19">
        <f>IF(OR($I224="REAL",$I224="INCURRIDO"),SUMIF(S!$O:$O,$I224&amp;$O224&amp;$Q224&amp;UPPER(TEXT(BH$4,"MMMMYYYY"))&amp;$Z224,IF($W$1="Pesos CLP",S!$AD:$AD,S!$AO:$AO)),0)</f>
        <v>0</v>
      </c>
      <c r="BI224" s="19">
        <f>IF(OR($I224="REAL",$I224="INCURRIDO"),SUMIF(S!$O:$O,$I224&amp;$O224&amp;$Q224&amp;UPPER(TEXT(BI$4,"MMMMYYYY"))&amp;$Z224,IF($W$1="Pesos CLP",S!$AD:$AD,S!$AO:$AO)),0)</f>
        <v>0</v>
      </c>
      <c r="BJ224" s="19">
        <f>IF(OR($I224="REAL",$I224="INCURRIDO"),SUMIF(S!$O:$O,$I224&amp;$O224&amp;$Q224&amp;UPPER(TEXT(BJ$4,"MMMMYYYY"))&amp;$Z224,IF($W$1="Pesos CLP",S!$AD:$AD,S!$AO:$AO)),0)</f>
        <v>0</v>
      </c>
      <c r="BK224" s="19">
        <f>IF(OR($I224="REAL",$I224="INCURRIDO"),SUMIF(S!$O:$O,$I224&amp;$O224&amp;$Q224&amp;UPPER(TEXT(BK$4,"MMMMYYYY"))&amp;$Z224,IF($W$1="Pesos CLP",S!$AD:$AD,S!$AO:$AO)),0)</f>
        <v>0</v>
      </c>
      <c r="BL224" s="19">
        <f>IF(OR($I224="REAL",$I224="INCURRIDO"),SUMIF(S!$O:$O,$I224&amp;$O224&amp;$Q224&amp;UPPER(TEXT(BL$4,"MMMMYYYY"))&amp;$Z224,IF($W$1="Pesos CLP",S!$AD:$AD,S!$AO:$AO)),0)</f>
        <v>0</v>
      </c>
      <c r="BM224" s="19">
        <f>IF(OR($I224="REAL",$I224="INCURRIDO"),SUMIF(S!$O:$O,$I224&amp;$O224&amp;$Q224&amp;UPPER(TEXT(BM$4,"MMMMYYYY"))&amp;$Z224,IF($W$1="Pesos CLP",S!$AD:$AD,S!$AO:$AO)),0)</f>
        <v>0</v>
      </c>
      <c r="BN224" s="19">
        <f>IF(OR($I224="REAL",$I224="INCURRIDO"),SUMIF(S!$O:$O,$I224&amp;$O224&amp;$Q224&amp;UPPER(TEXT(BN$4,"MMMMYYYY"))&amp;$Z224,IF($W$1="Pesos CLP",S!$AD:$AD,S!$AO:$AO)),0)</f>
        <v>0</v>
      </c>
      <c r="BO224" s="19">
        <f>IF(OR($I224="REAL",$I224="INCURRIDO"),SUMIF(S!$O:$O,$I224&amp;$O224&amp;$Q224&amp;UPPER(TEXT(BO$4,"MMMMYYYY"))&amp;$Z224,IF($W$1="Pesos CLP",S!$AD:$AD,S!$AO:$AO)),0)</f>
        <v>0</v>
      </c>
      <c r="BP224" s="19">
        <f>IF(OR($I224="REAL",$I224="INCURRIDO"),SUMIF(S!$O:$O,$I224&amp;$O224&amp;$Q224&amp;UPPER(TEXT(BP$4,"MMMMYYYY"))&amp;$Z224,IF($W$1="Pesos CLP",S!$AD:$AD,S!$AO:$AO)),0)</f>
        <v>0</v>
      </c>
      <c r="BQ224" s="19">
        <f>IF(OR($I224="REAL",$I224="INCURRIDO"),SUMIF(S!$O:$O,$I224&amp;$O224&amp;$Q224&amp;UPPER(TEXT(BQ$4,"MMMMYYYY"))&amp;$Z224,IF($W$1="Pesos CLP",S!$AD:$AD,S!$AO:$AO)),0)</f>
        <v>0</v>
      </c>
      <c r="BR224" s="19">
        <f>IF(OR($I224="REAL",$I224="INCURRIDO"),SUMIF(S!$O:$O,$I224&amp;$O224&amp;$Q224&amp;UPPER(TEXT(BR$4,"MMMMYYYY"))&amp;$Z224,IF($W$1="Pesos CLP",S!$AD:$AD,S!$AO:$AO)),0)</f>
        <v>0</v>
      </c>
      <c r="BS224" s="19">
        <f>IF(OR($I224="REAL",$I224="INCURRIDO"),SUMIF(S!$O:$O,$I224&amp;$O224&amp;$Q224&amp;UPPER(TEXT(BS$4,"MMMMYYYY"))&amp;$Z224,IF($W$1="Pesos CLP",S!$AD:$AD,S!$AO:$AO)),0)</f>
        <v>0</v>
      </c>
      <c r="BT224" s="19">
        <f>IF(OR($I224="REAL",$I224="INCURRIDO"),SUMIF(S!$O:$O,$I224&amp;$O224&amp;$Q224&amp;UPPER(TEXT(BT$4,"MMMMYYYY"))&amp;$Z224,IF($W$1="Pesos CLP",S!$AD:$AD,S!$AO:$AO)),0)</f>
        <v>0</v>
      </c>
      <c r="BU224" s="19">
        <f>IF(OR($I224="REAL",$I224="INCURRIDO"),SUMIF(S!$O:$O,$I224&amp;$O224&amp;$Q224&amp;UPPER(TEXT(BU$4,"MMMMYYYY"))&amp;$Z224,IF($W$1="Pesos CLP",S!$AD:$AD,S!$AO:$AO)),0)</f>
        <v>0</v>
      </c>
      <c r="BV224" s="19">
        <f>IF(OR($I224="REAL",$I224="INCURRIDO"),SUMIF(S!$O:$O,$I224&amp;$O224&amp;$Q224&amp;UPPER(TEXT(BV$4,"MMMMYYYY"))&amp;$Z224,IF($W$1="Pesos CLP",S!$AD:$AD,S!$AO:$AO)),0)</f>
        <v>0</v>
      </c>
      <c r="BW224" s="19">
        <f>IF(OR($I224="REAL",$I224="INCURRIDO"),SUMIF(S!$O:$O,$I224&amp;$O224&amp;$Q224&amp;UPPER(TEXT(BW$4,"MMMMYYYY"))&amp;$Z224,IF($W$1="Pesos CLP",S!$AD:$AD,S!$AO:$AO)),0)</f>
        <v>0</v>
      </c>
      <c r="BX224" s="19">
        <f>IF(OR($I224="REAL",$I224="INCURRIDO"),SUMIF(S!$O:$O,$I224&amp;$O224&amp;$Q224&amp;UPPER(TEXT(BX$4,"MMMMYYYY"))&amp;$Z224,IF($W$1="Pesos CLP",S!$AD:$AD,S!$AO:$AO)),0)</f>
        <v>0</v>
      </c>
      <c r="BY224" s="19">
        <f>IF(OR($I224="REAL",$I224="INCURRIDO"),SUMIF(S!$O:$O,$I224&amp;$O224&amp;$Q224&amp;UPPER(TEXT(BY$4,"MMMMYYYY"))&amp;$Z224,IF($W$1="Pesos CLP",S!$AD:$AD,S!$AO:$AO)),0)</f>
        <v>0</v>
      </c>
      <c r="BZ224" s="19">
        <f>IF(OR($I224="REAL",$I224="INCURRIDO"),SUMIF(S!$O:$O,$I224&amp;$O224&amp;$Q224&amp;UPPER(TEXT(BZ$4,"MMMMYYYY"))&amp;$Z224,IF($W$1="Pesos CLP",S!$AD:$AD,S!$AO:$AO)),0)</f>
        <v>0</v>
      </c>
      <c r="CA224" s="19">
        <f>IF(OR($I224="REAL",$I224="INCURRIDO"),SUMIF(S!$O:$O,$I224&amp;$O224&amp;$Q224&amp;UPPER(TEXT(CA$4,"MMMMYYYY"))&amp;$Z224,IF($W$1="Pesos CLP",S!$AD:$AD,S!$AO:$AO)),0)</f>
        <v>0</v>
      </c>
      <c r="CB224" s="19">
        <f>IF(OR($I224="REAL",$I224="INCURRIDO"),SUMIF(S!$O:$O,$I224&amp;$O224&amp;$Q224&amp;UPPER(TEXT(CB$4,"MMMMYYYY"))&amp;$Z224,IF($W$1="Pesos CLP",S!$AD:$AD,S!$AO:$AO)),0)</f>
        <v>0</v>
      </c>
      <c r="CC224" s="19">
        <f>IF(OR($I224="REAL",$I224="INCURRIDO"),SUMIF(S!$O:$O,$I224&amp;$O224&amp;$Q224&amp;UPPER(TEXT(CC$4,"MMMMYYYY"))&amp;$Z224,IF($W$1="Pesos CLP",S!$AD:$AD,S!$AO:$AO)),0)</f>
        <v>0</v>
      </c>
      <c r="CD224" s="19">
        <f>IF(OR($I224="REAL",$I224="INCURRIDO"),SUMIF(S!$O:$O,$I224&amp;$O224&amp;$Q224&amp;UPPER(TEXT(CD$4,"MMMMYYYY"))&amp;$Z224,IF($W$1="Pesos CLP",S!$AD:$AD,S!$AO:$AO)),0)</f>
        <v>0</v>
      </c>
      <c r="CE224" s="19">
        <f>IF(OR($I224="REAL",$I224="INCURRIDO"),SUMIF(S!$O:$O,$I224&amp;$O224&amp;$Q224&amp;UPPER(TEXT(CE$4,"MMMMYYYY"))&amp;$Z224,IF($W$1="Pesos CLP",S!$AD:$AD,S!$AO:$AO)),0)</f>
        <v>0</v>
      </c>
      <c r="CF224" s="19">
        <f>IF(OR($I224="REAL",$I224="INCURRIDO"),SUMIF(S!$O:$O,$I224&amp;$O224&amp;$Q224&amp;UPPER(TEXT(CF$4,"MMMMYYYY"))&amp;$Z224,IF($W$1="Pesos CLP",S!$AD:$AD,S!$AO:$AO)),0)</f>
        <v>0</v>
      </c>
      <c r="CG224" s="19">
        <f>IF(OR($I224="REAL",$I224="INCURRIDO"),SUMIF(S!$O:$O,$I224&amp;$O224&amp;$Q224&amp;UPPER(TEXT(CG$4,"MMMMYYYY"))&amp;$Z224,IF($W$1="Pesos CLP",S!$AD:$AD,S!$AO:$AO)),0)</f>
        <v>0</v>
      </c>
      <c r="CH224" s="19">
        <f>IF(OR($I224="REAL",$I224="INCURRIDO"),SUMIF(S!$O:$O,$I224&amp;$O224&amp;$Q224&amp;UPPER(TEXT(CH$4,"MMMMYYYY"))&amp;$Z224,IF($W$1="Pesos CLP",S!$AD:$AD,S!$AO:$AO)),0)</f>
        <v>0</v>
      </c>
      <c r="CI224" s="19">
        <f>IF(OR($I224="REAL",$I224="INCURRIDO"),SUMIF(S!$O:$O,$I224&amp;$O224&amp;$Q224&amp;UPPER(TEXT(CI$4,"MMMMYYYY"))&amp;$Z224,IF($W$1="Pesos CLP",S!$AD:$AD,S!$AO:$AO)),0)</f>
        <v>0</v>
      </c>
      <c r="CJ224" s="19">
        <f>IF(OR($I224="REAL",$I224="INCURRIDO"),SUMIF(S!$O:$O,$I224&amp;$O224&amp;$Q224&amp;UPPER(TEXT(CJ$4,"MMMMYYYY"))&amp;$Z224,IF($W$1="Pesos CLP",S!$AD:$AD,S!$AO:$AO)),0)</f>
        <v>0</v>
      </c>
      <c r="CK224" s="378">
        <f t="shared" si="205"/>
        <v>0</v>
      </c>
      <c r="CL224" s="378">
        <f t="shared" si="205"/>
        <v>0</v>
      </c>
      <c r="CM224" s="378">
        <f t="shared" si="205"/>
        <v>794.95428118317227</v>
      </c>
      <c r="CN224" s="378">
        <f t="shared" si="205"/>
        <v>0</v>
      </c>
      <c r="CO224" s="378">
        <f t="shared" si="205"/>
        <v>0</v>
      </c>
      <c r="CP224" s="378">
        <f t="shared" si="205"/>
        <v>0</v>
      </c>
      <c r="CQ224" s="378">
        <f t="shared" si="205"/>
        <v>0</v>
      </c>
      <c r="CR224" s="378">
        <f t="shared" si="205"/>
        <v>0</v>
      </c>
      <c r="CS224" s="378">
        <f t="shared" si="206"/>
        <v>0</v>
      </c>
      <c r="CT224" s="378">
        <f t="shared" si="206"/>
        <v>0</v>
      </c>
      <c r="CU224" s="378">
        <f t="shared" si="206"/>
        <v>0</v>
      </c>
      <c r="CV224" s="378">
        <f t="shared" si="206"/>
        <v>0</v>
      </c>
      <c r="CW224" s="378">
        <f t="shared" si="206"/>
        <v>0</v>
      </c>
      <c r="CX224" s="378">
        <f t="shared" si="206"/>
        <v>0</v>
      </c>
      <c r="CY224" s="378">
        <f t="shared" si="206"/>
        <v>0</v>
      </c>
      <c r="CZ224" s="378">
        <f t="shared" si="206"/>
        <v>0</v>
      </c>
      <c r="DA224" s="378">
        <f t="shared" si="206"/>
        <v>0</v>
      </c>
      <c r="DB224" s="378">
        <f t="shared" si="206"/>
        <v>0</v>
      </c>
      <c r="DC224" s="378">
        <f t="shared" si="207"/>
        <v>0</v>
      </c>
      <c r="DD224" s="378">
        <f t="shared" si="207"/>
        <v>0</v>
      </c>
      <c r="DE224" s="378">
        <f t="shared" si="207"/>
        <v>0</v>
      </c>
      <c r="DF224" s="378">
        <f t="shared" si="207"/>
        <v>0</v>
      </c>
      <c r="DG224" s="378">
        <f t="shared" si="207"/>
        <v>0</v>
      </c>
      <c r="DH224" s="378">
        <f t="shared" si="207"/>
        <v>0</v>
      </c>
      <c r="DI224" s="378">
        <f t="shared" si="207"/>
        <v>0</v>
      </c>
      <c r="DJ224" s="378">
        <f t="shared" si="207"/>
        <v>0</v>
      </c>
      <c r="DK224" s="378">
        <f t="shared" si="207"/>
        <v>0</v>
      </c>
      <c r="DL224" s="378">
        <f t="shared" si="207"/>
        <v>0</v>
      </c>
      <c r="DM224" s="378">
        <f t="shared" si="208"/>
        <v>0</v>
      </c>
      <c r="DN224" s="378">
        <f t="shared" si="208"/>
        <v>0</v>
      </c>
      <c r="DO224" s="378">
        <f t="shared" si="208"/>
        <v>0</v>
      </c>
      <c r="DP224" s="378">
        <f t="shared" si="208"/>
        <v>0</v>
      </c>
      <c r="DQ224" s="378">
        <f t="shared" si="208"/>
        <v>0</v>
      </c>
      <c r="DR224" s="378">
        <f t="shared" si="208"/>
        <v>0</v>
      </c>
      <c r="DS224" s="378">
        <f t="shared" si="208"/>
        <v>0</v>
      </c>
      <c r="DT224" s="378">
        <f t="shared" si="208"/>
        <v>0</v>
      </c>
      <c r="DU224" s="378">
        <f t="shared" si="189"/>
        <v>0</v>
      </c>
      <c r="DV224" s="378">
        <f t="shared" si="209"/>
        <v>0</v>
      </c>
      <c r="DW224" s="378">
        <f t="shared" si="209"/>
        <v>0</v>
      </c>
      <c r="DX224" s="378">
        <f t="shared" si="191"/>
        <v>0</v>
      </c>
      <c r="DY224" s="378">
        <f t="shared" si="210"/>
        <v>0</v>
      </c>
      <c r="DZ224" s="378">
        <f t="shared" si="210"/>
        <v>0</v>
      </c>
      <c r="EA224" s="378">
        <f t="shared" si="193"/>
        <v>0</v>
      </c>
      <c r="EB224" s="378">
        <f t="shared" si="211"/>
        <v>0</v>
      </c>
      <c r="EC224" s="378">
        <f t="shared" si="211"/>
        <v>0</v>
      </c>
      <c r="ED224" s="378">
        <f t="shared" si="195"/>
        <v>0</v>
      </c>
      <c r="EE224" s="378">
        <f t="shared" si="212"/>
        <v>0</v>
      </c>
      <c r="EF224" s="378">
        <f t="shared" si="212"/>
        <v>0</v>
      </c>
      <c r="EG224" s="378">
        <f t="shared" si="197"/>
        <v>0</v>
      </c>
      <c r="EH224" s="378">
        <f t="shared" si="213"/>
        <v>0</v>
      </c>
      <c r="EI224" s="378">
        <f t="shared" si="213"/>
        <v>0</v>
      </c>
      <c r="EJ224" s="378">
        <f t="shared" si="199"/>
        <v>0</v>
      </c>
      <c r="EK224" s="378">
        <f t="shared" si="214"/>
        <v>0</v>
      </c>
      <c r="EL224" s="378">
        <f t="shared" si="214"/>
        <v>0</v>
      </c>
      <c r="EM224" s="378">
        <f t="shared" si="201"/>
        <v>0</v>
      </c>
      <c r="EN224" s="378">
        <f t="shared" si="215"/>
        <v>0</v>
      </c>
      <c r="EO224" s="378">
        <f t="shared" si="215"/>
        <v>0</v>
      </c>
      <c r="EP224" s="378">
        <f t="shared" si="203"/>
        <v>0</v>
      </c>
      <c r="EQ224" s="378">
        <f t="shared" si="216"/>
        <v>0</v>
      </c>
    </row>
    <row r="225" spans="1:147" x14ac:dyDescent="0.3">
      <c r="A225" s="368" t="s">
        <v>243</v>
      </c>
      <c r="B225" s="368"/>
      <c r="C225" s="368"/>
      <c r="D225" s="368">
        <f t="shared" si="182"/>
        <v>1.0658056259248334</v>
      </c>
      <c r="E225" s="368" t="str">
        <f>VLOOKUP(TEXT(Z225,0),'G2'!B:D,3,0)</f>
        <v>ME</v>
      </c>
      <c r="F225" s="816">
        <f t="shared" si="181"/>
        <v>0</v>
      </c>
      <c r="G225" s="755">
        <f t="shared" si="183"/>
        <v>0</v>
      </c>
      <c r="H225" s="756" t="s">
        <v>1190</v>
      </c>
      <c r="I225" s="370" t="s">
        <v>93</v>
      </c>
      <c r="J225" s="370" t="s">
        <v>22</v>
      </c>
      <c r="K225" s="368">
        <v>510615</v>
      </c>
      <c r="L225" s="368" t="s">
        <v>619</v>
      </c>
      <c r="M225" s="369"/>
      <c r="N225" s="370" t="s">
        <v>1003</v>
      </c>
      <c r="O225" s="370" t="s">
        <v>275</v>
      </c>
      <c r="P225" s="643" t="s">
        <v>1166</v>
      </c>
      <c r="Q225" s="370" t="s">
        <v>695</v>
      </c>
      <c r="R225" s="370" t="s">
        <v>632</v>
      </c>
      <c r="S225" s="376">
        <v>25</v>
      </c>
      <c r="T225" s="678">
        <v>46447</v>
      </c>
      <c r="U225" s="678">
        <v>46471</v>
      </c>
      <c r="V225" s="373">
        <v>1</v>
      </c>
      <c r="W225" s="374">
        <v>27888.935813575117</v>
      </c>
      <c r="X225" s="17" cm="1">
        <f t="array" ref="X225">+IF($W$1="Pesos CLP",W225,W225/TC)*MB_24A25</f>
        <v>31.798171247326891</v>
      </c>
      <c r="Y225" s="18">
        <f t="shared" si="166"/>
        <v>794.95428118317227</v>
      </c>
      <c r="Z225">
        <v>91243530</v>
      </c>
      <c r="AA225" s="19">
        <f>IF(OR($I225="REAL",$I225="INCURRIDO"),SUMIF(S!$O:$O,$I225&amp;$O225&amp;$Q225&amp;UPPER(TEXT(AA$4,"MMMMYYYY"))&amp;$Z225,IF($W$1="Pesos CLP",S!$AD:$AD,S!$AO:$AO)),0)</f>
        <v>0</v>
      </c>
      <c r="AB225" s="19">
        <f>IF(OR($I225="REAL",$I225="INCURRIDO"),SUMIF(S!$O:$O,$I225&amp;$O225&amp;$Q225&amp;UPPER(TEXT(AB$4,"MMMMYYYY"))&amp;$Z225,IF($W$1="Pesos CLP",S!$AD:$AD,S!$AO:$AO)),0)</f>
        <v>0</v>
      </c>
      <c r="AC225" s="19">
        <f>IF(OR($I225="REAL",$I225="INCURRIDO"),SUMIF(S!$O:$O,$I225&amp;$O225&amp;$Q225&amp;UPPER(TEXT(AC$4,"MMMMYYYY"))&amp;$Z225,IF($W$1="Pesos CLP",S!$AD:$AD,S!$AO:$AO)),0)</f>
        <v>0</v>
      </c>
      <c r="AD225" s="19">
        <f>IF(OR($I225="REAL",$I225="INCURRIDO"),SUMIF(S!$O:$O,$I225&amp;$O225&amp;$Q225&amp;UPPER(TEXT(AD$4,"MMMMYYYY"))&amp;$Z225,IF($W$1="Pesos CLP",S!$AD:$AD,S!$AO:$AO)),0)</f>
        <v>0</v>
      </c>
      <c r="AE225" s="19">
        <f>IF(OR($I225="REAL",$I225="INCURRIDO"),SUMIF(S!$O:$O,$I225&amp;$O225&amp;$Q225&amp;UPPER(TEXT(AE$4,"MMMMYYYY"))&amp;$Z225,IF($W$1="Pesos CLP",S!$AD:$AD,S!$AO:$AO)),0)</f>
        <v>0</v>
      </c>
      <c r="AF225" s="19">
        <f>IF(OR($I225="REAL",$I225="INCURRIDO"),SUMIF(S!$O:$O,$I225&amp;$O225&amp;$Q225&amp;UPPER(TEXT(AF$4,"MMMMYYYY"))&amp;$Z225,IF($W$1="Pesos CLP",S!$AD:$AD,S!$AO:$AO)),0)</f>
        <v>0</v>
      </c>
      <c r="AG225" s="19">
        <f>IF(OR($I225="REAL",$I225="INCURRIDO"),SUMIF(S!$O:$O,$I225&amp;$O225&amp;$Q225&amp;UPPER(TEXT(AG$4,"MMMMYYYY"))&amp;$Z225,IF($W$1="Pesos CLP",S!$AD:$AD,S!$AO:$AO)),0)</f>
        <v>0</v>
      </c>
      <c r="AH225" s="19">
        <f>IF(OR($I225="REAL",$I225="INCURRIDO"),SUMIF(S!$O:$O,$I225&amp;$O225&amp;$Q225&amp;UPPER(TEXT(AH$4,"MMMMYYYY"))&amp;$Z225,IF($W$1="Pesos CLP",S!$AD:$AD,S!$AO:$AO)),0)</f>
        <v>0</v>
      </c>
      <c r="AI225" s="19">
        <f>IF(OR($I225="REAL",$I225="INCURRIDO"),SUMIF(S!$O:$O,$I225&amp;$O225&amp;$Q225&amp;UPPER(TEXT(AI$4,"MMMMYYYY"))&amp;$Z225,IF($W$1="Pesos CLP",S!$AD:$AD,S!$AO:$AO)),0)</f>
        <v>0</v>
      </c>
      <c r="AJ225" s="19">
        <f>IF(OR($I225="REAL",$I225="INCURRIDO"),SUMIF(S!$O:$O,$I225&amp;$O225&amp;$Q225&amp;UPPER(TEXT(AJ$4,"MMMMYYYY"))&amp;$Z225,IF($W$1="Pesos CLP",S!$AD:$AD,S!$AO:$AO)),0)</f>
        <v>0</v>
      </c>
      <c r="AK225" s="19">
        <f>IF(OR($I225="REAL",$I225="INCURRIDO"),SUMIF(S!$O:$O,$I225&amp;$O225&amp;$Q225&amp;UPPER(TEXT(AK$4,"MMMMYYYY"))&amp;$Z225,IF($W$1="Pesos CLP",S!$AD:$AD,S!$AO:$AO)),0)</f>
        <v>0</v>
      </c>
      <c r="AL225" s="19">
        <f>IF(OR($I225="REAL",$I225="INCURRIDO"),SUMIF(S!$O:$O,$I225&amp;$O225&amp;$Q225&amp;UPPER(TEXT(AL$4,"MMMMYYYY"))&amp;$Z225,IF($W$1="Pesos CLP",S!$AD:$AD,S!$AO:$AO)),0)</f>
        <v>0</v>
      </c>
      <c r="AM225" s="19">
        <f>IF(OR($I225="REAL",$I225="INCURRIDO"),SUMIF(S!$O:$O,$I225&amp;$O225&amp;$Q225&amp;UPPER(TEXT(AM$4,"MMMMYYYY"))&amp;$Z225,IF($W$1="Pesos CLP",S!$AD:$AD,S!$AO:$AO)),0)</f>
        <v>0</v>
      </c>
      <c r="AN225" s="19">
        <f>IF(OR($I225="REAL",$I225="INCURRIDO"),SUMIF(S!$O:$O,$I225&amp;$O225&amp;$Q225&amp;UPPER(TEXT(AN$4,"MMMMYYYY"))&amp;$Z225,IF($W$1="Pesos CLP",S!$AD:$AD,S!$AO:$AO)),0)</f>
        <v>0</v>
      </c>
      <c r="AO225" s="19">
        <f>IF(OR($I225="REAL",$I225="INCURRIDO"),SUMIF(S!$O:$O,$I225&amp;$O225&amp;$Q225&amp;UPPER(TEXT(AO$4,"MMMMYYYY"))&amp;$Z225,IF($W$1="Pesos CLP",S!$AD:$AD,S!$AO:$AO)),0)</f>
        <v>0</v>
      </c>
      <c r="AP225" s="19">
        <f>IF(OR($I225="REAL",$I225="INCURRIDO"),SUMIF(S!$O:$O,$I225&amp;$O225&amp;$Q225&amp;UPPER(TEXT(AP$4,"MMMMYYYY"))&amp;$Z225,IF($W$1="Pesos CLP",S!$AD:$AD,S!$AO:$AO)),0)</f>
        <v>0</v>
      </c>
      <c r="AQ225" s="19">
        <f>IF(OR($I225="REAL",$I225="INCURRIDO"),SUMIF(S!$O:$O,$I225&amp;$O225&amp;$Q225&amp;UPPER(TEXT(AQ$4,"MMMMYYYY"))&amp;$Z225,IF($W$1="Pesos CLP",S!$AD:$AD,S!$AO:$AO)),0)</f>
        <v>0</v>
      </c>
      <c r="AR225" s="19">
        <f>IF(OR($I225="REAL",$I225="INCURRIDO"),SUMIF(S!$O:$O,$I225&amp;$O225&amp;$Q225&amp;UPPER(TEXT(AR$4,"MMMMYYYY"))&amp;$Z225,IF($W$1="Pesos CLP",S!$AD:$AD,S!$AO:$AO)),0)</f>
        <v>0</v>
      </c>
      <c r="AS225" s="19">
        <f>IF(OR($I225="REAL",$I225="INCURRIDO"),SUMIF(S!$O:$O,$I225&amp;$O225&amp;$Q225&amp;UPPER(TEXT(AS$4,"MMMMYYYY"))&amp;$Z225,IF($W$1="Pesos CLP",S!$AD:$AD,S!$AO:$AO)),0)</f>
        <v>0</v>
      </c>
      <c r="AT225" s="19">
        <f>IF(OR($I225="REAL",$I225="INCURRIDO"),SUMIF(S!$O:$O,$I225&amp;$O225&amp;$Q225&amp;UPPER(TEXT(AT$4,"MMMMYYYY"))&amp;$Z225,IF($W$1="Pesos CLP",S!$AD:$AD,S!$AO:$AO)),0)</f>
        <v>0</v>
      </c>
      <c r="AU225" s="19">
        <f>IF(OR($I225="REAL",$I225="INCURRIDO"),SUMIF(S!$O:$O,$I225&amp;$O225&amp;$Q225&amp;UPPER(TEXT(AU$4,"MMMMYYYY"))&amp;$Z225,IF($W$1="Pesos CLP",S!$AD:$AD,S!$AO:$AO)),0)</f>
        <v>0</v>
      </c>
      <c r="AV225" s="19">
        <f>IF(OR($I225="REAL",$I225="INCURRIDO"),SUMIF(S!$O:$O,$I225&amp;$O225&amp;$Q225&amp;UPPER(TEXT(AV$4,"MMMMYYYY"))&amp;$Z225,IF($W$1="Pesos CLP",S!$AD:$AD,S!$AO:$AO)),0)</f>
        <v>0</v>
      </c>
      <c r="AW225" s="19">
        <f>IF(OR($I225="REAL",$I225="INCURRIDO"),SUMIF(S!$O:$O,$I225&amp;$O225&amp;$Q225&amp;UPPER(TEXT(AW$4,"MMMMYYYY"))&amp;$Z225,IF($W$1="Pesos CLP",S!$AD:$AD,S!$AO:$AO)),0)</f>
        <v>0</v>
      </c>
      <c r="AX225" s="19">
        <f>IF(OR($I225="REAL",$I225="INCURRIDO"),SUMIF(S!$O:$O,$I225&amp;$O225&amp;$Q225&amp;UPPER(TEXT(AX$4,"MMMMYYYY"))&amp;$Z225,IF($W$1="Pesos CLP",S!$AD:$AD,S!$AO:$AO)),0)</f>
        <v>0</v>
      </c>
      <c r="AY225" s="19">
        <f>IF(OR($I225="REAL",$I225="INCURRIDO"),SUMIF(S!$O:$O,$I225&amp;$O225&amp;$Q225&amp;UPPER(TEXT(AY$4,"MMMMYYYY"))&amp;$Z225,IF($W$1="Pesos CLP",S!$AD:$AD,S!$AO:$AO)),0)</f>
        <v>0</v>
      </c>
      <c r="AZ225" s="19">
        <f>IF(OR($I225="REAL",$I225="INCURRIDO"),SUMIF(S!$O:$O,$I225&amp;$O225&amp;$Q225&amp;UPPER(TEXT(AZ$4,"MMMMYYYY"))&amp;$Z225,IF($W$1="Pesos CLP",S!$AD:$AD,S!$AO:$AO)),0)</f>
        <v>0</v>
      </c>
      <c r="BA225" s="19">
        <f>IF(OR($I225="REAL",$I225="INCURRIDO"),SUMIF(S!$O:$O,$I225&amp;$O225&amp;$Q225&amp;UPPER(TEXT(BA$4,"MMMMYYYY"))&amp;$Z225,IF($W$1="Pesos CLP",S!$AD:$AD,S!$AO:$AO)),0)</f>
        <v>0</v>
      </c>
      <c r="BB225" s="19">
        <f>IF(OR($I225="REAL",$I225="INCURRIDO"),SUMIF(S!$O:$O,$I225&amp;$O225&amp;$Q225&amp;UPPER(TEXT(BB$4,"MMMMYYYY"))&amp;$Z225,IF($W$1="Pesos CLP",S!$AD:$AD,S!$AO:$AO)),0)</f>
        <v>0</v>
      </c>
      <c r="BC225" s="19">
        <f>IF(OR($I225="REAL",$I225="INCURRIDO"),SUMIF(S!$O:$O,$I225&amp;$O225&amp;$Q225&amp;UPPER(TEXT(BC$4,"MMMMYYYY"))&amp;$Z225,IF($W$1="Pesos CLP",S!$AD:$AD,S!$AO:$AO)),0)</f>
        <v>0</v>
      </c>
      <c r="BD225" s="19">
        <f>IF(OR($I225="REAL",$I225="INCURRIDO"),SUMIF(S!$O:$O,$I225&amp;$O225&amp;$Q225&amp;UPPER(TEXT(BD$4,"MMMMYYYY"))&amp;$Z225,IF($W$1="Pesos CLP",S!$AD:$AD,S!$AO:$AO)),0)</f>
        <v>0</v>
      </c>
      <c r="BE225" s="19">
        <f>IF(OR($I225="REAL",$I225="INCURRIDO"),SUMIF(S!$O:$O,$I225&amp;$O225&amp;$Q225&amp;UPPER(TEXT(BE$4,"MMMMYYYY"))&amp;$Z225,IF($W$1="Pesos CLP",S!$AD:$AD,S!$AO:$AO)),0)</f>
        <v>0</v>
      </c>
      <c r="BF225" s="19">
        <f>IF(OR($I225="REAL",$I225="INCURRIDO"),SUMIF(S!$O:$O,$I225&amp;$O225&amp;$Q225&amp;UPPER(TEXT(BF$4,"MMMMYYYY"))&amp;$Z225,IF($W$1="Pesos CLP",S!$AD:$AD,S!$AO:$AO)),0)</f>
        <v>0</v>
      </c>
      <c r="BG225" s="19">
        <f>IF(OR($I225="REAL",$I225="INCURRIDO"),SUMIF(S!$O:$O,$I225&amp;$O225&amp;$Q225&amp;UPPER(TEXT(BG$4,"MMMMYYYY"))&amp;$Z225,IF($W$1="Pesos CLP",S!$AD:$AD,S!$AO:$AO)),0)</f>
        <v>0</v>
      </c>
      <c r="BH225" s="19">
        <f>IF(OR($I225="REAL",$I225="INCURRIDO"),SUMIF(S!$O:$O,$I225&amp;$O225&amp;$Q225&amp;UPPER(TEXT(BH$4,"MMMMYYYY"))&amp;$Z225,IF($W$1="Pesos CLP",S!$AD:$AD,S!$AO:$AO)),0)</f>
        <v>0</v>
      </c>
      <c r="BI225" s="19">
        <f>IF(OR($I225="REAL",$I225="INCURRIDO"),SUMIF(S!$O:$O,$I225&amp;$O225&amp;$Q225&amp;UPPER(TEXT(BI$4,"MMMMYYYY"))&amp;$Z225,IF($W$1="Pesos CLP",S!$AD:$AD,S!$AO:$AO)),0)</f>
        <v>0</v>
      </c>
      <c r="BJ225" s="19">
        <f>IF(OR($I225="REAL",$I225="INCURRIDO"),SUMIF(S!$O:$O,$I225&amp;$O225&amp;$Q225&amp;UPPER(TEXT(BJ$4,"MMMMYYYY"))&amp;$Z225,IF($W$1="Pesos CLP",S!$AD:$AD,S!$AO:$AO)),0)</f>
        <v>0</v>
      </c>
      <c r="BK225" s="19">
        <f>IF(OR($I225="REAL",$I225="INCURRIDO"),SUMIF(S!$O:$O,$I225&amp;$O225&amp;$Q225&amp;UPPER(TEXT(BK$4,"MMMMYYYY"))&amp;$Z225,IF($W$1="Pesos CLP",S!$AD:$AD,S!$AO:$AO)),0)</f>
        <v>0</v>
      </c>
      <c r="BL225" s="19">
        <f>IF(OR($I225="REAL",$I225="INCURRIDO"),SUMIF(S!$O:$O,$I225&amp;$O225&amp;$Q225&amp;UPPER(TEXT(BL$4,"MMMMYYYY"))&amp;$Z225,IF($W$1="Pesos CLP",S!$AD:$AD,S!$AO:$AO)),0)</f>
        <v>0</v>
      </c>
      <c r="BM225" s="19">
        <f>IF(OR($I225="REAL",$I225="INCURRIDO"),SUMIF(S!$O:$O,$I225&amp;$O225&amp;$Q225&amp;UPPER(TEXT(BM$4,"MMMMYYYY"))&amp;$Z225,IF($W$1="Pesos CLP",S!$AD:$AD,S!$AO:$AO)),0)</f>
        <v>0</v>
      </c>
      <c r="BN225" s="19">
        <f>IF(OR($I225="REAL",$I225="INCURRIDO"),SUMIF(S!$O:$O,$I225&amp;$O225&amp;$Q225&amp;UPPER(TEXT(BN$4,"MMMMYYYY"))&amp;$Z225,IF($W$1="Pesos CLP",S!$AD:$AD,S!$AO:$AO)),0)</f>
        <v>0</v>
      </c>
      <c r="BO225" s="19">
        <f>IF(OR($I225="REAL",$I225="INCURRIDO"),SUMIF(S!$O:$O,$I225&amp;$O225&amp;$Q225&amp;UPPER(TEXT(BO$4,"MMMMYYYY"))&amp;$Z225,IF($W$1="Pesos CLP",S!$AD:$AD,S!$AO:$AO)),0)</f>
        <v>0</v>
      </c>
      <c r="BP225" s="19">
        <f>IF(OR($I225="REAL",$I225="INCURRIDO"),SUMIF(S!$O:$O,$I225&amp;$O225&amp;$Q225&amp;UPPER(TEXT(BP$4,"MMMMYYYY"))&amp;$Z225,IF($W$1="Pesos CLP",S!$AD:$AD,S!$AO:$AO)),0)</f>
        <v>0</v>
      </c>
      <c r="BQ225" s="19">
        <f>IF(OR($I225="REAL",$I225="INCURRIDO"),SUMIF(S!$O:$O,$I225&amp;$O225&amp;$Q225&amp;UPPER(TEXT(BQ$4,"MMMMYYYY"))&amp;$Z225,IF($W$1="Pesos CLP",S!$AD:$AD,S!$AO:$AO)),0)</f>
        <v>0</v>
      </c>
      <c r="BR225" s="19">
        <f>IF(OR($I225="REAL",$I225="INCURRIDO"),SUMIF(S!$O:$O,$I225&amp;$O225&amp;$Q225&amp;UPPER(TEXT(BR$4,"MMMMYYYY"))&amp;$Z225,IF($W$1="Pesos CLP",S!$AD:$AD,S!$AO:$AO)),0)</f>
        <v>0</v>
      </c>
      <c r="BS225" s="19">
        <f>IF(OR($I225="REAL",$I225="INCURRIDO"),SUMIF(S!$O:$O,$I225&amp;$O225&amp;$Q225&amp;UPPER(TEXT(BS$4,"MMMMYYYY"))&amp;$Z225,IF($W$1="Pesos CLP",S!$AD:$AD,S!$AO:$AO)),0)</f>
        <v>0</v>
      </c>
      <c r="BT225" s="19">
        <f>IF(OR($I225="REAL",$I225="INCURRIDO"),SUMIF(S!$O:$O,$I225&amp;$O225&amp;$Q225&amp;UPPER(TEXT(BT$4,"MMMMYYYY"))&amp;$Z225,IF($W$1="Pesos CLP",S!$AD:$AD,S!$AO:$AO)),0)</f>
        <v>0</v>
      </c>
      <c r="BU225" s="19">
        <f>IF(OR($I225="REAL",$I225="INCURRIDO"),SUMIF(S!$O:$O,$I225&amp;$O225&amp;$Q225&amp;UPPER(TEXT(BU$4,"MMMMYYYY"))&amp;$Z225,IF($W$1="Pesos CLP",S!$AD:$AD,S!$AO:$AO)),0)</f>
        <v>0</v>
      </c>
      <c r="BV225" s="19">
        <f>IF(OR($I225="REAL",$I225="INCURRIDO"),SUMIF(S!$O:$O,$I225&amp;$O225&amp;$Q225&amp;UPPER(TEXT(BV$4,"MMMMYYYY"))&amp;$Z225,IF($W$1="Pesos CLP",S!$AD:$AD,S!$AO:$AO)),0)</f>
        <v>0</v>
      </c>
      <c r="BW225" s="19">
        <f>IF(OR($I225="REAL",$I225="INCURRIDO"),SUMIF(S!$O:$O,$I225&amp;$O225&amp;$Q225&amp;UPPER(TEXT(BW$4,"MMMMYYYY"))&amp;$Z225,IF($W$1="Pesos CLP",S!$AD:$AD,S!$AO:$AO)),0)</f>
        <v>0</v>
      </c>
      <c r="BX225" s="19">
        <f>IF(OR($I225="REAL",$I225="INCURRIDO"),SUMIF(S!$O:$O,$I225&amp;$O225&amp;$Q225&amp;UPPER(TEXT(BX$4,"MMMMYYYY"))&amp;$Z225,IF($W$1="Pesos CLP",S!$AD:$AD,S!$AO:$AO)),0)</f>
        <v>0</v>
      </c>
      <c r="BY225" s="19">
        <f>IF(OR($I225="REAL",$I225="INCURRIDO"),SUMIF(S!$O:$O,$I225&amp;$O225&amp;$Q225&amp;UPPER(TEXT(BY$4,"MMMMYYYY"))&amp;$Z225,IF($W$1="Pesos CLP",S!$AD:$AD,S!$AO:$AO)),0)</f>
        <v>0</v>
      </c>
      <c r="BZ225" s="19">
        <f>IF(OR($I225="REAL",$I225="INCURRIDO"),SUMIF(S!$O:$O,$I225&amp;$O225&amp;$Q225&amp;UPPER(TEXT(BZ$4,"MMMMYYYY"))&amp;$Z225,IF($W$1="Pesos CLP",S!$AD:$AD,S!$AO:$AO)),0)</f>
        <v>0</v>
      </c>
      <c r="CA225" s="19">
        <f>IF(OR($I225="REAL",$I225="INCURRIDO"),SUMIF(S!$O:$O,$I225&amp;$O225&amp;$Q225&amp;UPPER(TEXT(CA$4,"MMMMYYYY"))&amp;$Z225,IF($W$1="Pesos CLP",S!$AD:$AD,S!$AO:$AO)),0)</f>
        <v>0</v>
      </c>
      <c r="CB225" s="19">
        <f>IF(OR($I225="REAL",$I225="INCURRIDO"),SUMIF(S!$O:$O,$I225&amp;$O225&amp;$Q225&amp;UPPER(TEXT(CB$4,"MMMMYYYY"))&amp;$Z225,IF($W$1="Pesos CLP",S!$AD:$AD,S!$AO:$AO)),0)</f>
        <v>0</v>
      </c>
      <c r="CC225" s="19">
        <f>IF(OR($I225="REAL",$I225="INCURRIDO"),SUMIF(S!$O:$O,$I225&amp;$O225&amp;$Q225&amp;UPPER(TEXT(CC$4,"MMMMYYYY"))&amp;$Z225,IF($W$1="Pesos CLP",S!$AD:$AD,S!$AO:$AO)),0)</f>
        <v>0</v>
      </c>
      <c r="CD225" s="19">
        <f>IF(OR($I225="REAL",$I225="INCURRIDO"),SUMIF(S!$O:$O,$I225&amp;$O225&amp;$Q225&amp;UPPER(TEXT(CD$4,"MMMMYYYY"))&amp;$Z225,IF($W$1="Pesos CLP",S!$AD:$AD,S!$AO:$AO)),0)</f>
        <v>0</v>
      </c>
      <c r="CE225" s="19">
        <f>IF(OR($I225="REAL",$I225="INCURRIDO"),SUMIF(S!$O:$O,$I225&amp;$O225&amp;$Q225&amp;UPPER(TEXT(CE$4,"MMMMYYYY"))&amp;$Z225,IF($W$1="Pesos CLP",S!$AD:$AD,S!$AO:$AO)),0)</f>
        <v>0</v>
      </c>
      <c r="CF225" s="19">
        <f>IF(OR($I225="REAL",$I225="INCURRIDO"),SUMIF(S!$O:$O,$I225&amp;$O225&amp;$Q225&amp;UPPER(TEXT(CF$4,"MMMMYYYY"))&amp;$Z225,IF($W$1="Pesos CLP",S!$AD:$AD,S!$AO:$AO)),0)</f>
        <v>0</v>
      </c>
      <c r="CG225" s="19">
        <f>IF(OR($I225="REAL",$I225="INCURRIDO"),SUMIF(S!$O:$O,$I225&amp;$O225&amp;$Q225&amp;UPPER(TEXT(CG$4,"MMMMYYYY"))&amp;$Z225,IF($W$1="Pesos CLP",S!$AD:$AD,S!$AO:$AO)),0)</f>
        <v>0</v>
      </c>
      <c r="CH225" s="19">
        <f>IF(OR($I225="REAL",$I225="INCURRIDO"),SUMIF(S!$O:$O,$I225&amp;$O225&amp;$Q225&amp;UPPER(TEXT(CH$4,"MMMMYYYY"))&amp;$Z225,IF($W$1="Pesos CLP",S!$AD:$AD,S!$AO:$AO)),0)</f>
        <v>0</v>
      </c>
      <c r="CI225" s="19">
        <f>IF(OR($I225="REAL",$I225="INCURRIDO"),SUMIF(S!$O:$O,$I225&amp;$O225&amp;$Q225&amp;UPPER(TEXT(CI$4,"MMMMYYYY"))&amp;$Z225,IF($W$1="Pesos CLP",S!$AD:$AD,S!$AO:$AO)),0)</f>
        <v>0</v>
      </c>
      <c r="CJ225" s="19">
        <f>IF(OR($I225="REAL",$I225="INCURRIDO"),SUMIF(S!$O:$O,$I225&amp;$O225&amp;$Q225&amp;UPPER(TEXT(CJ$4,"MMMMYYYY"))&amp;$Z225,IF($W$1="Pesos CLP",S!$AD:$AD,S!$AO:$AO)),0)</f>
        <v>0</v>
      </c>
      <c r="CK225" s="378">
        <f t="shared" si="205"/>
        <v>0</v>
      </c>
      <c r="CL225" s="378">
        <f t="shared" si="205"/>
        <v>0</v>
      </c>
      <c r="CM225" s="378">
        <f t="shared" si="205"/>
        <v>0</v>
      </c>
      <c r="CN225" s="378">
        <f t="shared" si="205"/>
        <v>0</v>
      </c>
      <c r="CO225" s="378">
        <f t="shared" si="205"/>
        <v>0</v>
      </c>
      <c r="CP225" s="378">
        <f t="shared" si="205"/>
        <v>0</v>
      </c>
      <c r="CQ225" s="378">
        <f t="shared" si="205"/>
        <v>0</v>
      </c>
      <c r="CR225" s="378">
        <f t="shared" si="205"/>
        <v>0</v>
      </c>
      <c r="CS225" s="378">
        <f t="shared" si="206"/>
        <v>0</v>
      </c>
      <c r="CT225" s="378">
        <f t="shared" si="206"/>
        <v>0</v>
      </c>
      <c r="CU225" s="378">
        <f t="shared" si="206"/>
        <v>0</v>
      </c>
      <c r="CV225" s="378">
        <f t="shared" si="206"/>
        <v>0</v>
      </c>
      <c r="CW225" s="378">
        <f t="shared" si="206"/>
        <v>0</v>
      </c>
      <c r="CX225" s="378">
        <f t="shared" si="206"/>
        <v>794.95428118317227</v>
      </c>
      <c r="CY225" s="378">
        <f t="shared" si="206"/>
        <v>0</v>
      </c>
      <c r="CZ225" s="378">
        <f t="shared" si="206"/>
        <v>0</v>
      </c>
      <c r="DA225" s="378">
        <f t="shared" si="206"/>
        <v>0</v>
      </c>
      <c r="DB225" s="378">
        <f t="shared" si="206"/>
        <v>0</v>
      </c>
      <c r="DC225" s="378">
        <f t="shared" si="207"/>
        <v>0</v>
      </c>
      <c r="DD225" s="378">
        <f t="shared" si="207"/>
        <v>0</v>
      </c>
      <c r="DE225" s="378">
        <f t="shared" si="207"/>
        <v>0</v>
      </c>
      <c r="DF225" s="378">
        <f t="shared" si="207"/>
        <v>0</v>
      </c>
      <c r="DG225" s="378">
        <f t="shared" si="207"/>
        <v>0</v>
      </c>
      <c r="DH225" s="378">
        <f t="shared" si="207"/>
        <v>0</v>
      </c>
      <c r="DI225" s="378">
        <f t="shared" si="207"/>
        <v>0</v>
      </c>
      <c r="DJ225" s="378">
        <f t="shared" si="207"/>
        <v>0</v>
      </c>
      <c r="DK225" s="378">
        <f t="shared" si="207"/>
        <v>0</v>
      </c>
      <c r="DL225" s="378">
        <f t="shared" si="207"/>
        <v>0</v>
      </c>
      <c r="DM225" s="378">
        <f t="shared" si="208"/>
        <v>0</v>
      </c>
      <c r="DN225" s="378">
        <f t="shared" si="208"/>
        <v>0</v>
      </c>
      <c r="DO225" s="378">
        <f t="shared" si="208"/>
        <v>0</v>
      </c>
      <c r="DP225" s="378">
        <f t="shared" si="208"/>
        <v>0</v>
      </c>
      <c r="DQ225" s="378">
        <f t="shared" si="208"/>
        <v>0</v>
      </c>
      <c r="DR225" s="378">
        <f t="shared" si="208"/>
        <v>0</v>
      </c>
      <c r="DS225" s="378">
        <f t="shared" si="208"/>
        <v>0</v>
      </c>
      <c r="DT225" s="378">
        <f t="shared" si="208"/>
        <v>0</v>
      </c>
      <c r="DU225" s="378">
        <f t="shared" si="189"/>
        <v>0</v>
      </c>
      <c r="DV225" s="378">
        <f t="shared" si="209"/>
        <v>0</v>
      </c>
      <c r="DW225" s="378">
        <f t="shared" si="209"/>
        <v>0</v>
      </c>
      <c r="DX225" s="378">
        <f t="shared" si="191"/>
        <v>0</v>
      </c>
      <c r="DY225" s="378">
        <f t="shared" si="210"/>
        <v>0</v>
      </c>
      <c r="DZ225" s="378">
        <f t="shared" si="210"/>
        <v>0</v>
      </c>
      <c r="EA225" s="378">
        <f t="shared" si="193"/>
        <v>0</v>
      </c>
      <c r="EB225" s="378">
        <f t="shared" si="211"/>
        <v>0</v>
      </c>
      <c r="EC225" s="378">
        <f t="shared" si="211"/>
        <v>0</v>
      </c>
      <c r="ED225" s="378">
        <f t="shared" si="195"/>
        <v>0</v>
      </c>
      <c r="EE225" s="378">
        <f t="shared" si="212"/>
        <v>0</v>
      </c>
      <c r="EF225" s="378">
        <f t="shared" si="212"/>
        <v>0</v>
      </c>
      <c r="EG225" s="378">
        <f t="shared" si="197"/>
        <v>0</v>
      </c>
      <c r="EH225" s="378">
        <f t="shared" si="213"/>
        <v>0</v>
      </c>
      <c r="EI225" s="378">
        <f t="shared" si="213"/>
        <v>0</v>
      </c>
      <c r="EJ225" s="378">
        <f t="shared" si="199"/>
        <v>0</v>
      </c>
      <c r="EK225" s="378">
        <f t="shared" si="214"/>
        <v>0</v>
      </c>
      <c r="EL225" s="378">
        <f t="shared" si="214"/>
        <v>0</v>
      </c>
      <c r="EM225" s="378">
        <f t="shared" si="201"/>
        <v>0</v>
      </c>
      <c r="EN225" s="378">
        <f t="shared" si="215"/>
        <v>0</v>
      </c>
      <c r="EO225" s="378">
        <f t="shared" si="215"/>
        <v>0</v>
      </c>
      <c r="EP225" s="378">
        <f t="shared" si="203"/>
        <v>0</v>
      </c>
      <c r="EQ225" s="378">
        <f t="shared" si="216"/>
        <v>0</v>
      </c>
    </row>
    <row r="226" spans="1:147" x14ac:dyDescent="0.3">
      <c r="A226" s="368" t="s">
        <v>243</v>
      </c>
      <c r="B226" s="368"/>
      <c r="C226" s="368"/>
      <c r="D226" s="368">
        <f t="shared" si="182"/>
        <v>1.034195933456562</v>
      </c>
      <c r="E226" s="368" t="str">
        <f>VLOOKUP(TEXT(Z226,0),'G2'!B:D,3,0)</f>
        <v>MN</v>
      </c>
      <c r="F226" s="816">
        <f t="shared" si="181"/>
        <v>0</v>
      </c>
      <c r="G226" s="755">
        <f t="shared" si="183"/>
        <v>0</v>
      </c>
      <c r="H226" s="756" t="s">
        <v>1190</v>
      </c>
      <c r="I226" s="370" t="s">
        <v>93</v>
      </c>
      <c r="J226" s="370" t="s">
        <v>22</v>
      </c>
      <c r="K226" s="368">
        <v>510615</v>
      </c>
      <c r="L226" s="368" t="s">
        <v>24</v>
      </c>
      <c r="M226" s="369"/>
      <c r="N226" s="370" t="s">
        <v>649</v>
      </c>
      <c r="O226" s="370" t="s">
        <v>644</v>
      </c>
      <c r="P226" s="370"/>
      <c r="Q226" s="370" t="s">
        <v>695</v>
      </c>
      <c r="R226" s="370" t="s">
        <v>26</v>
      </c>
      <c r="S226" s="371">
        <v>1</v>
      </c>
      <c r="T226" s="372">
        <v>46024</v>
      </c>
      <c r="U226" s="372">
        <v>46035</v>
      </c>
      <c r="V226" s="373"/>
      <c r="W226" s="374">
        <v>0</v>
      </c>
      <c r="X226" s="17" cm="1">
        <f t="array" ref="X226">+IF($W$1="Pesos CLP",W226,W226/TC)*MB_24A25</f>
        <v>0</v>
      </c>
      <c r="Y226" s="18">
        <f t="shared" si="166"/>
        <v>1415.4628480472843</v>
      </c>
      <c r="Z226">
        <v>91243520</v>
      </c>
      <c r="AA226" s="19">
        <f>IF(OR($I226="REAL",$I226="INCURRIDO"),SUMIF(S!$O:$O,$I226&amp;$O226&amp;$Q226&amp;UPPER(TEXT(AA$4,"MMMMYYYY"))&amp;$Z226,IF($W$1="Pesos CLP",S!$AD:$AD,S!$AO:$AO)),0)</f>
        <v>0</v>
      </c>
      <c r="AB226" s="19">
        <f>IF(OR($I226="REAL",$I226="INCURRIDO"),SUMIF(S!$O:$O,$I226&amp;$O226&amp;$Q226&amp;UPPER(TEXT(AB$4,"MMMMYYYY"))&amp;$Z226,IF($W$1="Pesos CLP",S!$AD:$AD,S!$AO:$AO)),0)</f>
        <v>0</v>
      </c>
      <c r="AC226" s="19">
        <f>IF(OR($I226="REAL",$I226="INCURRIDO"),SUMIF(S!$O:$O,$I226&amp;$O226&amp;$Q226&amp;UPPER(TEXT(AC$4,"MMMMYYYY"))&amp;$Z226,IF($W$1="Pesos CLP",S!$AD:$AD,S!$AO:$AO)),0)</f>
        <v>0</v>
      </c>
      <c r="AD226" s="19">
        <f>IF(OR($I226="REAL",$I226="INCURRIDO"),SUMIF(S!$O:$O,$I226&amp;$O226&amp;$Q226&amp;UPPER(TEXT(AD$4,"MMMMYYYY"))&amp;$Z226,IF($W$1="Pesos CLP",S!$AD:$AD,S!$AO:$AO)),0)</f>
        <v>0</v>
      </c>
      <c r="AE226" s="19">
        <f>IF(OR($I226="REAL",$I226="INCURRIDO"),SUMIF(S!$O:$O,$I226&amp;$O226&amp;$Q226&amp;UPPER(TEXT(AE$4,"MMMMYYYY"))&amp;$Z226,IF($W$1="Pesos CLP",S!$AD:$AD,S!$AO:$AO)),0)</f>
        <v>0</v>
      </c>
      <c r="AF226" s="19">
        <f>IF(OR($I226="REAL",$I226="INCURRIDO"),SUMIF(S!$O:$O,$I226&amp;$O226&amp;$Q226&amp;UPPER(TEXT(AF$4,"MMMMYYYY"))&amp;$Z226,IF($W$1="Pesos CLP",S!$AD:$AD,S!$AO:$AO)),0)</f>
        <v>0</v>
      </c>
      <c r="AG226" s="19">
        <f>IF(OR($I226="REAL",$I226="INCURRIDO"),SUMIF(S!$O:$O,$I226&amp;$O226&amp;$Q226&amp;UPPER(TEXT(AG$4,"MMMMYYYY"))&amp;$Z226,IF($W$1="Pesos CLP",S!$AD:$AD,S!$AO:$AO)),0)</f>
        <v>0</v>
      </c>
      <c r="AH226" s="19">
        <f>IF(OR($I226="REAL",$I226="INCURRIDO"),SUMIF(S!$O:$O,$I226&amp;$O226&amp;$Q226&amp;UPPER(TEXT(AH$4,"MMMMYYYY"))&amp;$Z226,IF($W$1="Pesos CLP",S!$AD:$AD,S!$AO:$AO)),0)</f>
        <v>0</v>
      </c>
      <c r="AI226" s="19">
        <f>IF(OR($I226="REAL",$I226="INCURRIDO"),SUMIF(S!$O:$O,$I226&amp;$O226&amp;$Q226&amp;UPPER(TEXT(AI$4,"MMMMYYYY"))&amp;$Z226,IF($W$1="Pesos CLP",S!$AD:$AD,S!$AO:$AO)),0)</f>
        <v>0</v>
      </c>
      <c r="AJ226" s="19">
        <f>IF(OR($I226="REAL",$I226="INCURRIDO"),SUMIF(S!$O:$O,$I226&amp;$O226&amp;$Q226&amp;UPPER(TEXT(AJ$4,"MMMMYYYY"))&amp;$Z226,IF($W$1="Pesos CLP",S!$AD:$AD,S!$AO:$AO)),0)</f>
        <v>0</v>
      </c>
      <c r="AK226" s="19">
        <f>IF(OR($I226="REAL",$I226="INCURRIDO"),SUMIF(S!$O:$O,$I226&amp;$O226&amp;$Q226&amp;UPPER(TEXT(AK$4,"MMMMYYYY"))&amp;$Z226,IF($W$1="Pesos CLP",S!$AD:$AD,S!$AO:$AO)),0)</f>
        <v>0</v>
      </c>
      <c r="AL226" s="19">
        <f>IF(OR($I226="REAL",$I226="INCURRIDO"),SUMIF(S!$O:$O,$I226&amp;$O226&amp;$Q226&amp;UPPER(TEXT(AL$4,"MMMMYYYY"))&amp;$Z226,IF($W$1="Pesos CLP",S!$AD:$AD,S!$AO:$AO)),0)</f>
        <v>0</v>
      </c>
      <c r="AM226" s="19">
        <f>IF(OR($I226="REAL",$I226="INCURRIDO"),SUMIF(S!$O:$O,$I226&amp;$O226&amp;$Q226&amp;UPPER(TEXT(AM$4,"MMMMYYYY"))&amp;$Z226,IF($W$1="Pesos CLP",S!$AD:$AD,S!$AO:$AO)),0)</f>
        <v>0</v>
      </c>
      <c r="AN226" s="19">
        <f>IF(OR($I226="REAL",$I226="INCURRIDO"),SUMIF(S!$O:$O,$I226&amp;$O226&amp;$Q226&amp;UPPER(TEXT(AN$4,"MMMMYYYY"))&amp;$Z226,IF($W$1="Pesos CLP",S!$AD:$AD,S!$AO:$AO)),0)</f>
        <v>0</v>
      </c>
      <c r="AO226" s="19">
        <f>IF(OR($I226="REAL",$I226="INCURRIDO"),SUMIF(S!$O:$O,$I226&amp;$O226&amp;$Q226&amp;UPPER(TEXT(AO$4,"MMMMYYYY"))&amp;$Z226,IF($W$1="Pesos CLP",S!$AD:$AD,S!$AO:$AO)),0)</f>
        <v>0</v>
      </c>
      <c r="AP226" s="19">
        <f>IF(OR($I226="REAL",$I226="INCURRIDO"),SUMIF(S!$O:$O,$I226&amp;$O226&amp;$Q226&amp;UPPER(TEXT(AP$4,"MMMMYYYY"))&amp;$Z226,IF($W$1="Pesos CLP",S!$AD:$AD,S!$AO:$AO)),0)</f>
        <v>0</v>
      </c>
      <c r="AQ226" s="19">
        <f>IF(OR($I226="REAL",$I226="INCURRIDO"),SUMIF(S!$O:$O,$I226&amp;$O226&amp;$Q226&amp;UPPER(TEXT(AQ$4,"MMMMYYYY"))&amp;$Z226,IF($W$1="Pesos CLP",S!$AD:$AD,S!$AO:$AO)),0)</f>
        <v>0</v>
      </c>
      <c r="AR226" s="19">
        <f>IF(OR($I226="REAL",$I226="INCURRIDO"),SUMIF(S!$O:$O,$I226&amp;$O226&amp;$Q226&amp;UPPER(TEXT(AR$4,"MMMMYYYY"))&amp;$Z226,IF($W$1="Pesos CLP",S!$AD:$AD,S!$AO:$AO)),0)</f>
        <v>0</v>
      </c>
      <c r="AS226" s="19">
        <f>IF(OR($I226="REAL",$I226="INCURRIDO"),SUMIF(S!$O:$O,$I226&amp;$O226&amp;$Q226&amp;UPPER(TEXT(AS$4,"MMMMYYYY"))&amp;$Z226,IF($W$1="Pesos CLP",S!$AD:$AD,S!$AO:$AO)),0)</f>
        <v>0</v>
      </c>
      <c r="AT226" s="19">
        <f>IF(OR($I226="REAL",$I226="INCURRIDO"),SUMIF(S!$O:$O,$I226&amp;$O226&amp;$Q226&amp;UPPER(TEXT(AT$4,"MMMMYYYY"))&amp;$Z226,IF($W$1="Pesos CLP",S!$AD:$AD,S!$AO:$AO)),0)</f>
        <v>0</v>
      </c>
      <c r="AU226" s="19">
        <f>IF(OR($I226="REAL",$I226="INCURRIDO"),SUMIF(S!$O:$O,$I226&amp;$O226&amp;$Q226&amp;UPPER(TEXT(AU$4,"MMMMYYYY"))&amp;$Z226,IF($W$1="Pesos CLP",S!$AD:$AD,S!$AO:$AO)),0)</f>
        <v>0</v>
      </c>
      <c r="AV226" s="19">
        <f>IF(OR($I226="REAL",$I226="INCURRIDO"),SUMIF(S!$O:$O,$I226&amp;$O226&amp;$Q226&amp;UPPER(TEXT(AV$4,"MMMMYYYY"))&amp;$Z226,IF($W$1="Pesos CLP",S!$AD:$AD,S!$AO:$AO)),0)</f>
        <v>0</v>
      </c>
      <c r="AW226" s="19">
        <f>IF(OR($I226="REAL",$I226="INCURRIDO"),SUMIF(S!$O:$O,$I226&amp;$O226&amp;$Q226&amp;UPPER(TEXT(AW$4,"MMMMYYYY"))&amp;$Z226,IF($W$1="Pesos CLP",S!$AD:$AD,S!$AO:$AO)),0)</f>
        <v>0</v>
      </c>
      <c r="AX226" s="19">
        <f>IF(OR($I226="REAL",$I226="INCURRIDO"),SUMIF(S!$O:$O,$I226&amp;$O226&amp;$Q226&amp;UPPER(TEXT(AX$4,"MMMMYYYY"))&amp;$Z226,IF($W$1="Pesos CLP",S!$AD:$AD,S!$AO:$AO)),0)</f>
        <v>0</v>
      </c>
      <c r="AY226" s="19">
        <f>IF(OR($I226="REAL",$I226="INCURRIDO"),SUMIF(S!$O:$O,$I226&amp;$O226&amp;$Q226&amp;UPPER(TEXT(AY$4,"MMMMYYYY"))&amp;$Z226,IF($W$1="Pesos CLP",S!$AD:$AD,S!$AO:$AO)),0)</f>
        <v>0</v>
      </c>
      <c r="AZ226" s="19">
        <f>IF(OR($I226="REAL",$I226="INCURRIDO"),SUMIF(S!$O:$O,$I226&amp;$O226&amp;$Q226&amp;UPPER(TEXT(AZ$4,"MMMMYYYY"))&amp;$Z226,IF($W$1="Pesos CLP",S!$AD:$AD,S!$AO:$AO)),0)</f>
        <v>0</v>
      </c>
      <c r="BA226" s="19">
        <f>IF(OR($I226="REAL",$I226="INCURRIDO"),SUMIF(S!$O:$O,$I226&amp;$O226&amp;$Q226&amp;UPPER(TEXT(BA$4,"MMMMYYYY"))&amp;$Z226,IF($W$1="Pesos CLP",S!$AD:$AD,S!$AO:$AO)),0)</f>
        <v>0</v>
      </c>
      <c r="BB226" s="19">
        <f>IF(OR($I226="REAL",$I226="INCURRIDO"),SUMIF(S!$O:$O,$I226&amp;$O226&amp;$Q226&amp;UPPER(TEXT(BB$4,"MMMMYYYY"))&amp;$Z226,IF($W$1="Pesos CLP",S!$AD:$AD,S!$AO:$AO)),0)</f>
        <v>0</v>
      </c>
      <c r="BC226" s="19">
        <f>IF(OR($I226="REAL",$I226="INCURRIDO"),SUMIF(S!$O:$O,$I226&amp;$O226&amp;$Q226&amp;UPPER(TEXT(BC$4,"MMMMYYYY"))&amp;$Z226,IF($W$1="Pesos CLP",S!$AD:$AD,S!$AO:$AO)),0)</f>
        <v>0</v>
      </c>
      <c r="BD226" s="19">
        <f>IF(OR($I226="REAL",$I226="INCURRIDO"),SUMIF(S!$O:$O,$I226&amp;$O226&amp;$Q226&amp;UPPER(TEXT(BD$4,"MMMMYYYY"))&amp;$Z226,IF($W$1="Pesos CLP",S!$AD:$AD,S!$AO:$AO)),0)</f>
        <v>0</v>
      </c>
      <c r="BE226" s="19">
        <f>IF(OR($I226="REAL",$I226="INCURRIDO"),SUMIF(S!$O:$O,$I226&amp;$O226&amp;$Q226&amp;UPPER(TEXT(BE$4,"MMMMYYYY"))&amp;$Z226,IF($W$1="Pesos CLP",S!$AD:$AD,S!$AO:$AO)),0)</f>
        <v>0</v>
      </c>
      <c r="BF226" s="19">
        <f>IF(OR($I226="REAL",$I226="INCURRIDO"),SUMIF(S!$O:$O,$I226&amp;$O226&amp;$Q226&amp;UPPER(TEXT(BF$4,"MMMMYYYY"))&amp;$Z226,IF($W$1="Pesos CLP",S!$AD:$AD,S!$AO:$AO)),0)</f>
        <v>0</v>
      </c>
      <c r="BG226" s="19">
        <f>IF(OR($I226="REAL",$I226="INCURRIDO"),SUMIF(S!$O:$O,$I226&amp;$O226&amp;$Q226&amp;UPPER(TEXT(BG$4,"MMMMYYYY"))&amp;$Z226,IF($W$1="Pesos CLP",S!$AD:$AD,S!$AO:$AO)),0)</f>
        <v>0</v>
      </c>
      <c r="BH226" s="19">
        <f>IF(OR($I226="REAL",$I226="INCURRIDO"),SUMIF(S!$O:$O,$I226&amp;$O226&amp;$Q226&amp;UPPER(TEXT(BH$4,"MMMMYYYY"))&amp;$Z226,IF($W$1="Pesos CLP",S!$AD:$AD,S!$AO:$AO)),0)</f>
        <v>0</v>
      </c>
      <c r="BI226" s="19">
        <f>IF(OR($I226="REAL",$I226="INCURRIDO"),SUMIF(S!$O:$O,$I226&amp;$O226&amp;$Q226&amp;UPPER(TEXT(BI$4,"MMMMYYYY"))&amp;$Z226,IF($W$1="Pesos CLP",S!$AD:$AD,S!$AO:$AO)),0)</f>
        <v>0</v>
      </c>
      <c r="BJ226" s="19">
        <f>IF(OR($I226="REAL",$I226="INCURRIDO"),SUMIF(S!$O:$O,$I226&amp;$O226&amp;$Q226&amp;UPPER(TEXT(BJ$4,"MMMMYYYY"))&amp;$Z226,IF($W$1="Pesos CLP",S!$AD:$AD,S!$AO:$AO)),0)</f>
        <v>0</v>
      </c>
      <c r="BK226" s="19">
        <f>IF(OR($I226="REAL",$I226="INCURRIDO"),SUMIF(S!$O:$O,$I226&amp;$O226&amp;$Q226&amp;UPPER(TEXT(BK$4,"MMMMYYYY"))&amp;$Z226,IF($W$1="Pesos CLP",S!$AD:$AD,S!$AO:$AO)),0)</f>
        <v>0</v>
      </c>
      <c r="BL226" s="19">
        <f>IF(OR($I226="REAL",$I226="INCURRIDO"),SUMIF(S!$O:$O,$I226&amp;$O226&amp;$Q226&amp;UPPER(TEXT(BL$4,"MMMMYYYY"))&amp;$Z226,IF($W$1="Pesos CLP",S!$AD:$AD,S!$AO:$AO)),0)</f>
        <v>0</v>
      </c>
      <c r="BM226" s="19">
        <f>IF(OR($I226="REAL",$I226="INCURRIDO"),SUMIF(S!$O:$O,$I226&amp;$O226&amp;$Q226&amp;UPPER(TEXT(BM$4,"MMMMYYYY"))&amp;$Z226,IF($W$1="Pesos CLP",S!$AD:$AD,S!$AO:$AO)),0)</f>
        <v>0</v>
      </c>
      <c r="BN226" s="19">
        <f>IF(OR($I226="REAL",$I226="INCURRIDO"),SUMIF(S!$O:$O,$I226&amp;$O226&amp;$Q226&amp;UPPER(TEXT(BN$4,"MMMMYYYY"))&amp;$Z226,IF($W$1="Pesos CLP",S!$AD:$AD,S!$AO:$AO)),0)</f>
        <v>0</v>
      </c>
      <c r="BO226" s="19">
        <f>IF(OR($I226="REAL",$I226="INCURRIDO"),SUMIF(S!$O:$O,$I226&amp;$O226&amp;$Q226&amp;UPPER(TEXT(BO$4,"MMMMYYYY"))&amp;$Z226,IF($W$1="Pesos CLP",S!$AD:$AD,S!$AO:$AO)),0)</f>
        <v>0</v>
      </c>
      <c r="BP226" s="19">
        <f>IF(OR($I226="REAL",$I226="INCURRIDO"),SUMIF(S!$O:$O,$I226&amp;$O226&amp;$Q226&amp;UPPER(TEXT(BP$4,"MMMMYYYY"))&amp;$Z226,IF($W$1="Pesos CLP",S!$AD:$AD,S!$AO:$AO)),0)</f>
        <v>0</v>
      </c>
      <c r="BQ226" s="19">
        <f>IF(OR($I226="REAL",$I226="INCURRIDO"),SUMIF(S!$O:$O,$I226&amp;$O226&amp;$Q226&amp;UPPER(TEXT(BQ$4,"MMMMYYYY"))&amp;$Z226,IF($W$1="Pesos CLP",S!$AD:$AD,S!$AO:$AO)),0)</f>
        <v>0</v>
      </c>
      <c r="BR226" s="19">
        <f>IF(OR($I226="REAL",$I226="INCURRIDO"),SUMIF(S!$O:$O,$I226&amp;$O226&amp;$Q226&amp;UPPER(TEXT(BR$4,"MMMMYYYY"))&amp;$Z226,IF($W$1="Pesos CLP",S!$AD:$AD,S!$AO:$AO)),0)</f>
        <v>0</v>
      </c>
      <c r="BS226" s="19">
        <f>IF(OR($I226="REAL",$I226="INCURRIDO"),SUMIF(S!$O:$O,$I226&amp;$O226&amp;$Q226&amp;UPPER(TEXT(BS$4,"MMMMYYYY"))&amp;$Z226,IF($W$1="Pesos CLP",S!$AD:$AD,S!$AO:$AO)),0)</f>
        <v>0</v>
      </c>
      <c r="BT226" s="19">
        <f>IF(OR($I226="REAL",$I226="INCURRIDO"),SUMIF(S!$O:$O,$I226&amp;$O226&amp;$Q226&amp;UPPER(TEXT(BT$4,"MMMMYYYY"))&amp;$Z226,IF($W$1="Pesos CLP",S!$AD:$AD,S!$AO:$AO)),0)</f>
        <v>0</v>
      </c>
      <c r="BU226" s="19">
        <f>IF(OR($I226="REAL",$I226="INCURRIDO"),SUMIF(S!$O:$O,$I226&amp;$O226&amp;$Q226&amp;UPPER(TEXT(BU$4,"MMMMYYYY"))&amp;$Z226,IF($W$1="Pesos CLP",S!$AD:$AD,S!$AO:$AO)),0)</f>
        <v>0</v>
      </c>
      <c r="BV226" s="19">
        <f>IF(OR($I226="REAL",$I226="INCURRIDO"),SUMIF(S!$O:$O,$I226&amp;$O226&amp;$Q226&amp;UPPER(TEXT(BV$4,"MMMMYYYY"))&amp;$Z226,IF($W$1="Pesos CLP",S!$AD:$AD,S!$AO:$AO)),0)</f>
        <v>0</v>
      </c>
      <c r="BW226" s="19">
        <f>IF(OR($I226="REAL",$I226="INCURRIDO"),SUMIF(S!$O:$O,$I226&amp;$O226&amp;$Q226&amp;UPPER(TEXT(BW$4,"MMMMYYYY"))&amp;$Z226,IF($W$1="Pesos CLP",S!$AD:$AD,S!$AO:$AO)),0)</f>
        <v>0</v>
      </c>
      <c r="BX226" s="19">
        <f>IF(OR($I226="REAL",$I226="INCURRIDO"),SUMIF(S!$O:$O,$I226&amp;$O226&amp;$Q226&amp;UPPER(TEXT(BX$4,"MMMMYYYY"))&amp;$Z226,IF($W$1="Pesos CLP",S!$AD:$AD,S!$AO:$AO)),0)</f>
        <v>0</v>
      </c>
      <c r="BY226" s="19">
        <f>IF(OR($I226="REAL",$I226="INCURRIDO"),SUMIF(S!$O:$O,$I226&amp;$O226&amp;$Q226&amp;UPPER(TEXT(BY$4,"MMMMYYYY"))&amp;$Z226,IF($W$1="Pesos CLP",S!$AD:$AD,S!$AO:$AO)),0)</f>
        <v>0</v>
      </c>
      <c r="BZ226" s="19">
        <f>IF(OR($I226="REAL",$I226="INCURRIDO"),SUMIF(S!$O:$O,$I226&amp;$O226&amp;$Q226&amp;UPPER(TEXT(BZ$4,"MMMMYYYY"))&amp;$Z226,IF($W$1="Pesos CLP",S!$AD:$AD,S!$AO:$AO)),0)</f>
        <v>0</v>
      </c>
      <c r="CA226" s="19">
        <f>IF(OR($I226="REAL",$I226="INCURRIDO"),SUMIF(S!$O:$O,$I226&amp;$O226&amp;$Q226&amp;UPPER(TEXT(CA$4,"MMMMYYYY"))&amp;$Z226,IF($W$1="Pesos CLP",S!$AD:$AD,S!$AO:$AO)),0)</f>
        <v>0</v>
      </c>
      <c r="CB226" s="19">
        <f>IF(OR($I226="REAL",$I226="INCURRIDO"),SUMIF(S!$O:$O,$I226&amp;$O226&amp;$Q226&amp;UPPER(TEXT(CB$4,"MMMMYYYY"))&amp;$Z226,IF($W$1="Pesos CLP",S!$AD:$AD,S!$AO:$AO)),0)</f>
        <v>0</v>
      </c>
      <c r="CC226" s="19">
        <f>IF(OR($I226="REAL",$I226="INCURRIDO"),SUMIF(S!$O:$O,$I226&amp;$O226&amp;$Q226&amp;UPPER(TEXT(CC$4,"MMMMYYYY"))&amp;$Z226,IF($W$1="Pesos CLP",S!$AD:$AD,S!$AO:$AO)),0)</f>
        <v>0</v>
      </c>
      <c r="CD226" s="19">
        <f>IF(OR($I226="REAL",$I226="INCURRIDO"),SUMIF(S!$O:$O,$I226&amp;$O226&amp;$Q226&amp;UPPER(TEXT(CD$4,"MMMMYYYY"))&amp;$Z226,IF($W$1="Pesos CLP",S!$AD:$AD,S!$AO:$AO)),0)</f>
        <v>0</v>
      </c>
      <c r="CE226" s="19">
        <f>IF(OR($I226="REAL",$I226="INCURRIDO"),SUMIF(S!$O:$O,$I226&amp;$O226&amp;$Q226&amp;UPPER(TEXT(CE$4,"MMMMYYYY"))&amp;$Z226,IF($W$1="Pesos CLP",S!$AD:$AD,S!$AO:$AO)),0)</f>
        <v>0</v>
      </c>
      <c r="CF226" s="19">
        <f>IF(OR($I226="REAL",$I226="INCURRIDO"),SUMIF(S!$O:$O,$I226&amp;$O226&amp;$Q226&amp;UPPER(TEXT(CF$4,"MMMMYYYY"))&amp;$Z226,IF($W$1="Pesos CLP",S!$AD:$AD,S!$AO:$AO)),0)</f>
        <v>0</v>
      </c>
      <c r="CG226" s="19">
        <f>IF(OR($I226="REAL",$I226="INCURRIDO"),SUMIF(S!$O:$O,$I226&amp;$O226&amp;$Q226&amp;UPPER(TEXT(CG$4,"MMMMYYYY"))&amp;$Z226,IF($W$1="Pesos CLP",S!$AD:$AD,S!$AO:$AO)),0)</f>
        <v>0</v>
      </c>
      <c r="CH226" s="19">
        <f>IF(OR($I226="REAL",$I226="INCURRIDO"),SUMIF(S!$O:$O,$I226&amp;$O226&amp;$Q226&amp;UPPER(TEXT(CH$4,"MMMMYYYY"))&amp;$Z226,IF($W$1="Pesos CLP",S!$AD:$AD,S!$AO:$AO)),0)</f>
        <v>0</v>
      </c>
      <c r="CI226" s="19">
        <f>IF(OR($I226="REAL",$I226="INCURRIDO"),SUMIF(S!$O:$O,$I226&amp;$O226&amp;$Q226&amp;UPPER(TEXT(CI$4,"MMMMYYYY"))&amp;$Z226,IF($W$1="Pesos CLP",S!$AD:$AD,S!$AO:$AO)),0)</f>
        <v>0</v>
      </c>
      <c r="CJ226" s="19">
        <f>IF(OR($I226="REAL",$I226="INCURRIDO"),SUMIF(S!$O:$O,$I226&amp;$O226&amp;$Q226&amp;UPPER(TEXT(CJ$4,"MMMMYYYY"))&amp;$Z226,IF($W$1="Pesos CLP",S!$AD:$AD,S!$AO:$AO)),0)</f>
        <v>0</v>
      </c>
      <c r="CK226" s="378">
        <f t="shared" ref="CK226:DK226" si="217">(SUM(CK212:CK225)*1/0.85)*0.1</f>
        <v>284.77526593590773</v>
      </c>
      <c r="CL226" s="378">
        <f t="shared" si="217"/>
        <v>0</v>
      </c>
      <c r="CM226" s="378">
        <f t="shared" si="217"/>
        <v>280.56852511978053</v>
      </c>
      <c r="CN226" s="378">
        <f t="shared" si="217"/>
        <v>0</v>
      </c>
      <c r="CO226" s="378">
        <f t="shared" si="217"/>
        <v>284.77526593590773</v>
      </c>
      <c r="CP226" s="378">
        <f t="shared" si="217"/>
        <v>0</v>
      </c>
      <c r="CQ226" s="378">
        <f t="shared" si="217"/>
        <v>0</v>
      </c>
      <c r="CR226" s="378">
        <f t="shared" si="217"/>
        <v>0</v>
      </c>
      <c r="CS226" s="378">
        <f t="shared" si="217"/>
        <v>0</v>
      </c>
      <c r="CT226" s="378">
        <f t="shared" si="217"/>
        <v>0</v>
      </c>
      <c r="CU226" s="378">
        <f t="shared" si="217"/>
        <v>0</v>
      </c>
      <c r="CV226" s="378">
        <f t="shared" si="217"/>
        <v>0</v>
      </c>
      <c r="CW226" s="378">
        <f t="shared" si="217"/>
        <v>0</v>
      </c>
      <c r="CX226" s="378">
        <f t="shared" si="217"/>
        <v>280.56852511978053</v>
      </c>
      <c r="CY226" s="378">
        <f t="shared" si="217"/>
        <v>0</v>
      </c>
      <c r="CZ226" s="378">
        <f t="shared" si="217"/>
        <v>0</v>
      </c>
      <c r="DA226" s="378">
        <f t="shared" si="217"/>
        <v>284.77526593590773</v>
      </c>
      <c r="DB226" s="378">
        <f t="shared" si="217"/>
        <v>0</v>
      </c>
      <c r="DC226" s="378">
        <f t="shared" si="217"/>
        <v>0</v>
      </c>
      <c r="DD226" s="378">
        <f t="shared" si="217"/>
        <v>0</v>
      </c>
      <c r="DE226" s="378">
        <f t="shared" si="217"/>
        <v>0</v>
      </c>
      <c r="DF226" s="378">
        <f t="shared" si="217"/>
        <v>0</v>
      </c>
      <c r="DG226" s="378">
        <f t="shared" si="217"/>
        <v>0</v>
      </c>
      <c r="DH226" s="378">
        <f t="shared" si="217"/>
        <v>0</v>
      </c>
      <c r="DI226" s="378">
        <f t="shared" si="217"/>
        <v>0</v>
      </c>
      <c r="DJ226" s="378">
        <f t="shared" si="217"/>
        <v>0</v>
      </c>
      <c r="DK226" s="378">
        <f t="shared" si="217"/>
        <v>0</v>
      </c>
      <c r="DL226" s="378">
        <f t="shared" ref="DL226:DT226" si="218">(IF(AND(AND($T226&gt;=(DL$4-DAY(DL$4)+1),$T226&lt;=DL$4),AND($U226&gt;=(DL$4-DAY(DL$4)+1),$U226&lt;=DL$4)),$U226-$T226+1,IF(AND($T226&gt;=(DL$4-DAY(DL$4)+1),$T226&lt;=DL$4),DL$4-$T226+1,IF(AND($U226&gt;=(DL$4-DAY(DL$4)+1),$U226&lt;=DL$4),$U226-(DL$4-DAY(DL$4)+1)+1,IF(OR(AND((DL$4-DAY(DL$4)+1)&gt;=$T226,(DL$4-DAY(DL$4)+1)&lt;=$U226),AND((DL$4&gt;=$T226),(DL$4&lt;=$U226))),DL$4-(DL$4-DAY(DL$4)+1)+1,0))))/IF($R226="mes",_xlfn.DAYS(DL$4,(DL$4-DAY(DL$4)+1))+1,(_xlfn.DAYS($U226,$T226)+1))*$S226)*IF($X$1="Físico",1,$X226)</f>
        <v>0</v>
      </c>
      <c r="DM226" s="378">
        <f t="shared" si="218"/>
        <v>0</v>
      </c>
      <c r="DN226" s="378">
        <f t="shared" si="218"/>
        <v>0</v>
      </c>
      <c r="DO226" s="378">
        <f t="shared" si="218"/>
        <v>0</v>
      </c>
      <c r="DP226" s="378">
        <f t="shared" si="218"/>
        <v>0</v>
      </c>
      <c r="DQ226" s="378">
        <f t="shared" si="218"/>
        <v>0</v>
      </c>
      <c r="DR226" s="378">
        <f t="shared" si="218"/>
        <v>0</v>
      </c>
      <c r="DS226" s="378">
        <f t="shared" si="218"/>
        <v>0</v>
      </c>
      <c r="DT226" s="378">
        <f t="shared" si="218"/>
        <v>0</v>
      </c>
      <c r="DU226" s="378">
        <f t="shared" si="189"/>
        <v>0</v>
      </c>
      <c r="DV226" s="378">
        <f t="shared" si="209"/>
        <v>0</v>
      </c>
      <c r="DW226" s="378">
        <f t="shared" si="209"/>
        <v>0</v>
      </c>
      <c r="DX226" s="378">
        <f t="shared" si="191"/>
        <v>0</v>
      </c>
      <c r="DY226" s="378">
        <f t="shared" si="210"/>
        <v>0</v>
      </c>
      <c r="DZ226" s="378">
        <f t="shared" si="210"/>
        <v>0</v>
      </c>
      <c r="EA226" s="378">
        <f t="shared" si="193"/>
        <v>0</v>
      </c>
      <c r="EB226" s="378">
        <f t="shared" si="211"/>
        <v>0</v>
      </c>
      <c r="EC226" s="378">
        <f t="shared" si="211"/>
        <v>0</v>
      </c>
      <c r="ED226" s="378">
        <f t="shared" si="195"/>
        <v>0</v>
      </c>
      <c r="EE226" s="378">
        <f t="shared" si="212"/>
        <v>0</v>
      </c>
      <c r="EF226" s="378">
        <f t="shared" si="212"/>
        <v>0</v>
      </c>
      <c r="EG226" s="378">
        <f t="shared" si="197"/>
        <v>0</v>
      </c>
      <c r="EH226" s="378">
        <f t="shared" si="213"/>
        <v>0</v>
      </c>
      <c r="EI226" s="378">
        <f t="shared" si="213"/>
        <v>0</v>
      </c>
      <c r="EJ226" s="378">
        <f t="shared" si="199"/>
        <v>0</v>
      </c>
      <c r="EK226" s="378">
        <f t="shared" si="214"/>
        <v>0</v>
      </c>
      <c r="EL226" s="378">
        <f t="shared" si="214"/>
        <v>0</v>
      </c>
      <c r="EM226" s="378">
        <f t="shared" si="201"/>
        <v>0</v>
      </c>
      <c r="EN226" s="378">
        <f t="shared" si="215"/>
        <v>0</v>
      </c>
      <c r="EO226" s="378">
        <f t="shared" si="215"/>
        <v>0</v>
      </c>
      <c r="EP226" s="378">
        <f t="shared" si="203"/>
        <v>0</v>
      </c>
      <c r="EQ226" s="378">
        <f t="shared" si="216"/>
        <v>0</v>
      </c>
    </row>
    <row r="227" spans="1:147" x14ac:dyDescent="0.3">
      <c r="A227" s="182"/>
      <c r="B227" s="182"/>
      <c r="C227" s="368"/>
      <c r="D227" s="368"/>
      <c r="E227" s="368"/>
      <c r="F227" s="816"/>
      <c r="G227" s="755"/>
      <c r="H227" s="756"/>
      <c r="I227" s="181"/>
      <c r="J227" s="181"/>
      <c r="K227" s="182"/>
      <c r="L227" s="182"/>
      <c r="M227" s="183"/>
      <c r="N227" s="184"/>
      <c r="O227" s="181"/>
      <c r="P227" s="181"/>
      <c r="Q227" s="181"/>
      <c r="R227" s="181"/>
      <c r="S227" s="185"/>
      <c r="T227" s="186"/>
      <c r="U227" s="186"/>
      <c r="V227" s="188"/>
      <c r="W227" s="188"/>
      <c r="X227" s="188"/>
      <c r="Y227" s="188"/>
      <c r="Z227" s="182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380"/>
      <c r="CL227" s="380"/>
      <c r="CM227" s="380"/>
      <c r="CN227" s="380"/>
      <c r="CO227" s="380"/>
      <c r="CP227" s="380"/>
      <c r="CQ227" s="380"/>
      <c r="CR227" s="380"/>
      <c r="CS227" s="380"/>
      <c r="CT227" s="380"/>
      <c r="CU227" s="380"/>
      <c r="CV227" s="380"/>
      <c r="CW227" s="380"/>
      <c r="CX227" s="380"/>
      <c r="CY227" s="380"/>
      <c r="CZ227" s="380"/>
      <c r="DA227" s="380"/>
      <c r="DB227" s="380"/>
      <c r="DC227" s="380"/>
      <c r="DD227" s="380"/>
      <c r="DE227" s="380"/>
      <c r="DF227" s="380"/>
      <c r="DG227" s="380"/>
      <c r="DH227" s="380"/>
      <c r="DI227" s="380"/>
      <c r="DJ227" s="380"/>
      <c r="DK227" s="380"/>
      <c r="DL227" s="380"/>
      <c r="DM227" s="380"/>
      <c r="DN227" s="380"/>
      <c r="DO227" s="380"/>
      <c r="DP227" s="380"/>
      <c r="DQ227" s="380"/>
      <c r="DR227" s="380"/>
      <c r="DS227" s="380"/>
      <c r="DT227" s="380"/>
      <c r="DU227" s="380"/>
      <c r="DV227" s="380"/>
      <c r="DW227" s="380"/>
      <c r="DX227" s="380"/>
      <c r="DY227" s="380"/>
      <c r="DZ227" s="380"/>
      <c r="EA227" s="380"/>
      <c r="EB227" s="380"/>
      <c r="EC227" s="380"/>
      <c r="ED227" s="380"/>
      <c r="EE227" s="380"/>
      <c r="EF227" s="380"/>
      <c r="EG227" s="380"/>
      <c r="EH227" s="380"/>
      <c r="EI227" s="380"/>
      <c r="EJ227" s="380"/>
      <c r="EK227" s="380"/>
      <c r="EL227" s="380"/>
      <c r="EM227" s="380"/>
      <c r="EN227" s="380"/>
      <c r="EO227" s="380"/>
      <c r="EP227" s="380"/>
      <c r="EQ227" s="380"/>
    </row>
    <row r="228" spans="1:147" x14ac:dyDescent="0.3">
      <c r="A228" s="368"/>
      <c r="B228" s="368"/>
      <c r="C228" s="368"/>
      <c r="D228" s="368">
        <f t="shared" si="182"/>
        <v>1.034195933456562</v>
      </c>
      <c r="E228" s="368" t="str">
        <f>VLOOKUP(TEXT(Z228,0),'G2'!B:D,3,0)</f>
        <v>MN</v>
      </c>
      <c r="F228" s="816">
        <f t="shared" si="181"/>
        <v>0</v>
      </c>
      <c r="G228" s="755">
        <f t="shared" si="183"/>
        <v>0</v>
      </c>
      <c r="H228" s="756" t="s">
        <v>1190</v>
      </c>
      <c r="I228" s="370" t="s">
        <v>93</v>
      </c>
      <c r="J228" s="370" t="s">
        <v>22</v>
      </c>
      <c r="K228" s="368">
        <v>510614</v>
      </c>
      <c r="L228" s="368" t="s">
        <v>24</v>
      </c>
      <c r="M228" s="369"/>
      <c r="N228" s="370" t="s">
        <v>967</v>
      </c>
      <c r="O228" s="370" t="s">
        <v>631</v>
      </c>
      <c r="P228" s="643" t="s">
        <v>1167</v>
      </c>
      <c r="Q228" s="370" t="s">
        <v>695</v>
      </c>
      <c r="R228" s="370" t="s">
        <v>651</v>
      </c>
      <c r="S228" s="376">
        <v>2</v>
      </c>
      <c r="T228" s="679">
        <v>46054</v>
      </c>
      <c r="U228" s="679">
        <v>46078</v>
      </c>
      <c r="V228" s="373">
        <v>1</v>
      </c>
      <c r="W228" s="374">
        <v>3711830.5563770798</v>
      </c>
      <c r="X228" s="17" cm="1">
        <f t="array" ref="X228">+IF($W$1="Pesos CLP",W228,W228/TC)*MB_24A25</f>
        <v>4232.1236085059745</v>
      </c>
      <c r="Y228" s="18">
        <f t="shared" si="166"/>
        <v>8464.247217011949</v>
      </c>
      <c r="Z228">
        <v>91243520</v>
      </c>
      <c r="AA228" s="19">
        <f>IF(OR($I228="REAL",$I228="INCURRIDO"),SUMIF(S!$O:$O,$I228&amp;$O228&amp;$Q228&amp;UPPER(TEXT(AA$4,"MMMMYYYY"))&amp;$Z228,IF($W$1="Pesos CLP",S!$AD:$AD,S!$AO:$AO)),0)</f>
        <v>0</v>
      </c>
      <c r="AB228" s="19">
        <f>IF(OR($I228="REAL",$I228="INCURRIDO"),SUMIF(S!$O:$O,$I228&amp;$O228&amp;$Q228&amp;UPPER(TEXT(AB$4,"MMMMYYYY"))&amp;$Z228,IF($W$1="Pesos CLP",S!$AD:$AD,S!$AO:$AO)),0)</f>
        <v>0</v>
      </c>
      <c r="AC228" s="19">
        <f>IF(OR($I228="REAL",$I228="INCURRIDO"),SUMIF(S!$O:$O,$I228&amp;$O228&amp;$Q228&amp;UPPER(TEXT(AC$4,"MMMMYYYY"))&amp;$Z228,IF($W$1="Pesos CLP",S!$AD:$AD,S!$AO:$AO)),0)</f>
        <v>0</v>
      </c>
      <c r="AD228" s="19">
        <f>IF(OR($I228="REAL",$I228="INCURRIDO"),SUMIF(S!$O:$O,$I228&amp;$O228&amp;$Q228&amp;UPPER(TEXT(AD$4,"MMMMYYYY"))&amp;$Z228,IF($W$1="Pesos CLP",S!$AD:$AD,S!$AO:$AO)),0)</f>
        <v>0</v>
      </c>
      <c r="AE228" s="19">
        <f>IF(OR($I228="REAL",$I228="INCURRIDO"),SUMIF(S!$O:$O,$I228&amp;$O228&amp;$Q228&amp;UPPER(TEXT(AE$4,"MMMMYYYY"))&amp;$Z228,IF($W$1="Pesos CLP",S!$AD:$AD,S!$AO:$AO)),0)</f>
        <v>0</v>
      </c>
      <c r="AF228" s="19">
        <f>IF(OR($I228="REAL",$I228="INCURRIDO"),SUMIF(S!$O:$O,$I228&amp;$O228&amp;$Q228&amp;UPPER(TEXT(AF$4,"MMMMYYYY"))&amp;$Z228,IF($W$1="Pesos CLP",S!$AD:$AD,S!$AO:$AO)),0)</f>
        <v>0</v>
      </c>
      <c r="AG228" s="19">
        <f>IF(OR($I228="REAL",$I228="INCURRIDO"),SUMIF(S!$O:$O,$I228&amp;$O228&amp;$Q228&amp;UPPER(TEXT(AG$4,"MMMMYYYY"))&amp;$Z228,IF($W$1="Pesos CLP",S!$AD:$AD,S!$AO:$AO)),0)</f>
        <v>0</v>
      </c>
      <c r="AH228" s="19">
        <f>IF(OR($I228="REAL",$I228="INCURRIDO"),SUMIF(S!$O:$O,$I228&amp;$O228&amp;$Q228&amp;UPPER(TEXT(AH$4,"MMMMYYYY"))&amp;$Z228,IF($W$1="Pesos CLP",S!$AD:$AD,S!$AO:$AO)),0)</f>
        <v>0</v>
      </c>
      <c r="AI228" s="19">
        <f>IF(OR($I228="REAL",$I228="INCURRIDO"),SUMIF(S!$O:$O,$I228&amp;$O228&amp;$Q228&amp;UPPER(TEXT(AI$4,"MMMMYYYY"))&amp;$Z228,IF($W$1="Pesos CLP",S!$AD:$AD,S!$AO:$AO)),0)</f>
        <v>0</v>
      </c>
      <c r="AJ228" s="19">
        <f>IF(OR($I228="REAL",$I228="INCURRIDO"),SUMIF(S!$O:$O,$I228&amp;$O228&amp;$Q228&amp;UPPER(TEXT(AJ$4,"MMMMYYYY"))&amp;$Z228,IF($W$1="Pesos CLP",S!$AD:$AD,S!$AO:$AO)),0)</f>
        <v>0</v>
      </c>
      <c r="AK228" s="19">
        <f>IF(OR($I228="REAL",$I228="INCURRIDO"),SUMIF(S!$O:$O,$I228&amp;$O228&amp;$Q228&amp;UPPER(TEXT(AK$4,"MMMMYYYY"))&amp;$Z228,IF($W$1="Pesos CLP",S!$AD:$AD,S!$AO:$AO)),0)</f>
        <v>0</v>
      </c>
      <c r="AL228" s="19">
        <f>IF(OR($I228="REAL",$I228="INCURRIDO"),SUMIF(S!$O:$O,$I228&amp;$O228&amp;$Q228&amp;UPPER(TEXT(AL$4,"MMMMYYYY"))&amp;$Z228,IF($W$1="Pesos CLP",S!$AD:$AD,S!$AO:$AO)),0)</f>
        <v>0</v>
      </c>
      <c r="AM228" s="19">
        <f>IF(OR($I228="REAL",$I228="INCURRIDO"),SUMIF(S!$O:$O,$I228&amp;$O228&amp;$Q228&amp;UPPER(TEXT(AM$4,"MMMMYYYY"))&amp;$Z228,IF($W$1="Pesos CLP",S!$AD:$AD,S!$AO:$AO)),0)</f>
        <v>0</v>
      </c>
      <c r="AN228" s="19">
        <f>IF(OR($I228="REAL",$I228="INCURRIDO"),SUMIF(S!$O:$O,$I228&amp;$O228&amp;$Q228&amp;UPPER(TEXT(AN$4,"MMMMYYYY"))&amp;$Z228,IF($W$1="Pesos CLP",S!$AD:$AD,S!$AO:$AO)),0)</f>
        <v>0</v>
      </c>
      <c r="AO228" s="19">
        <f>IF(OR($I228="REAL",$I228="INCURRIDO"),SUMIF(S!$O:$O,$I228&amp;$O228&amp;$Q228&amp;UPPER(TEXT(AO$4,"MMMMYYYY"))&amp;$Z228,IF($W$1="Pesos CLP",S!$AD:$AD,S!$AO:$AO)),0)</f>
        <v>0</v>
      </c>
      <c r="AP228" s="19">
        <f>IF(OR($I228="REAL",$I228="INCURRIDO"),SUMIF(S!$O:$O,$I228&amp;$O228&amp;$Q228&amp;UPPER(TEXT(AP$4,"MMMMYYYY"))&amp;$Z228,IF($W$1="Pesos CLP",S!$AD:$AD,S!$AO:$AO)),0)</f>
        <v>0</v>
      </c>
      <c r="AQ228" s="19">
        <f>IF(OR($I228="REAL",$I228="INCURRIDO"),SUMIF(S!$O:$O,$I228&amp;$O228&amp;$Q228&amp;UPPER(TEXT(AQ$4,"MMMMYYYY"))&amp;$Z228,IF($W$1="Pesos CLP",S!$AD:$AD,S!$AO:$AO)),0)</f>
        <v>0</v>
      </c>
      <c r="AR228" s="19">
        <f>IF(OR($I228="REAL",$I228="INCURRIDO"),SUMIF(S!$O:$O,$I228&amp;$O228&amp;$Q228&amp;UPPER(TEXT(AR$4,"MMMMYYYY"))&amp;$Z228,IF($W$1="Pesos CLP",S!$AD:$AD,S!$AO:$AO)),0)</f>
        <v>0</v>
      </c>
      <c r="AS228" s="19">
        <f>IF(OR($I228="REAL",$I228="INCURRIDO"),SUMIF(S!$O:$O,$I228&amp;$O228&amp;$Q228&amp;UPPER(TEXT(AS$4,"MMMMYYYY"))&amp;$Z228,IF($W$1="Pesos CLP",S!$AD:$AD,S!$AO:$AO)),0)</f>
        <v>0</v>
      </c>
      <c r="AT228" s="19">
        <f>IF(OR($I228="REAL",$I228="INCURRIDO"),SUMIF(S!$O:$O,$I228&amp;$O228&amp;$Q228&amp;UPPER(TEXT(AT$4,"MMMMYYYY"))&amp;$Z228,IF($W$1="Pesos CLP",S!$AD:$AD,S!$AO:$AO)),0)</f>
        <v>0</v>
      </c>
      <c r="AU228" s="19">
        <f>IF(OR($I228="REAL",$I228="INCURRIDO"),SUMIF(S!$O:$O,$I228&amp;$O228&amp;$Q228&amp;UPPER(TEXT(AU$4,"MMMMYYYY"))&amp;$Z228,IF($W$1="Pesos CLP",S!$AD:$AD,S!$AO:$AO)),0)</f>
        <v>0</v>
      </c>
      <c r="AV228" s="19">
        <f>IF(OR($I228="REAL",$I228="INCURRIDO"),SUMIF(S!$O:$O,$I228&amp;$O228&amp;$Q228&amp;UPPER(TEXT(AV$4,"MMMMYYYY"))&amp;$Z228,IF($W$1="Pesos CLP",S!$AD:$AD,S!$AO:$AO)),0)</f>
        <v>0</v>
      </c>
      <c r="AW228" s="19">
        <f>IF(OR($I228="REAL",$I228="INCURRIDO"),SUMIF(S!$O:$O,$I228&amp;$O228&amp;$Q228&amp;UPPER(TEXT(AW$4,"MMMMYYYY"))&amp;$Z228,IF($W$1="Pesos CLP",S!$AD:$AD,S!$AO:$AO)),0)</f>
        <v>0</v>
      </c>
      <c r="AX228" s="19">
        <f>IF(OR($I228="REAL",$I228="INCURRIDO"),SUMIF(S!$O:$O,$I228&amp;$O228&amp;$Q228&amp;UPPER(TEXT(AX$4,"MMMMYYYY"))&amp;$Z228,IF($W$1="Pesos CLP",S!$AD:$AD,S!$AO:$AO)),0)</f>
        <v>0</v>
      </c>
      <c r="AY228" s="19">
        <f>IF(OR($I228="REAL",$I228="INCURRIDO"),SUMIF(S!$O:$O,$I228&amp;$O228&amp;$Q228&amp;UPPER(TEXT(AY$4,"MMMMYYYY"))&amp;$Z228,IF($W$1="Pesos CLP",S!$AD:$AD,S!$AO:$AO)),0)</f>
        <v>0</v>
      </c>
      <c r="AZ228" s="19">
        <f>IF(OR($I228="REAL",$I228="INCURRIDO"),SUMIF(S!$O:$O,$I228&amp;$O228&amp;$Q228&amp;UPPER(TEXT(AZ$4,"MMMMYYYY"))&amp;$Z228,IF($W$1="Pesos CLP",S!$AD:$AD,S!$AO:$AO)),0)</f>
        <v>0</v>
      </c>
      <c r="BA228" s="19">
        <f>IF(OR($I228="REAL",$I228="INCURRIDO"),SUMIF(S!$O:$O,$I228&amp;$O228&amp;$Q228&amp;UPPER(TEXT(BA$4,"MMMMYYYY"))&amp;$Z228,IF($W$1="Pesos CLP",S!$AD:$AD,S!$AO:$AO)),0)</f>
        <v>0</v>
      </c>
      <c r="BB228" s="19">
        <f>IF(OR($I228="REAL",$I228="INCURRIDO"),SUMIF(S!$O:$O,$I228&amp;$O228&amp;$Q228&amp;UPPER(TEXT(BB$4,"MMMMYYYY"))&amp;$Z228,IF($W$1="Pesos CLP",S!$AD:$AD,S!$AO:$AO)),0)</f>
        <v>0</v>
      </c>
      <c r="BC228" s="19">
        <f>IF(OR($I228="REAL",$I228="INCURRIDO"),SUMIF(S!$O:$O,$I228&amp;$O228&amp;$Q228&amp;UPPER(TEXT(BC$4,"MMMMYYYY"))&amp;$Z228,IF($W$1="Pesos CLP",S!$AD:$AD,S!$AO:$AO)),0)</f>
        <v>0</v>
      </c>
      <c r="BD228" s="19">
        <f>IF(OR($I228="REAL",$I228="INCURRIDO"),SUMIF(S!$O:$O,$I228&amp;$O228&amp;$Q228&amp;UPPER(TEXT(BD$4,"MMMMYYYY"))&amp;$Z228,IF($W$1="Pesos CLP",S!$AD:$AD,S!$AO:$AO)),0)</f>
        <v>0</v>
      </c>
      <c r="BE228" s="19">
        <f>IF(OR($I228="REAL",$I228="INCURRIDO"),SUMIF(S!$O:$O,$I228&amp;$O228&amp;$Q228&amp;UPPER(TEXT(BE$4,"MMMMYYYY"))&amp;$Z228,IF($W$1="Pesos CLP",S!$AD:$AD,S!$AO:$AO)),0)</f>
        <v>0</v>
      </c>
      <c r="BF228" s="19">
        <f>IF(OR($I228="REAL",$I228="INCURRIDO"),SUMIF(S!$O:$O,$I228&amp;$O228&amp;$Q228&amp;UPPER(TEXT(BF$4,"MMMMYYYY"))&amp;$Z228,IF($W$1="Pesos CLP",S!$AD:$AD,S!$AO:$AO)),0)</f>
        <v>0</v>
      </c>
      <c r="BG228" s="19">
        <f>IF(OR($I228="REAL",$I228="INCURRIDO"),SUMIF(S!$O:$O,$I228&amp;$O228&amp;$Q228&amp;UPPER(TEXT(BG$4,"MMMMYYYY"))&amp;$Z228,IF($W$1="Pesos CLP",S!$AD:$AD,S!$AO:$AO)),0)</f>
        <v>0</v>
      </c>
      <c r="BH228" s="19">
        <f>IF(OR($I228="REAL",$I228="INCURRIDO"),SUMIF(S!$O:$O,$I228&amp;$O228&amp;$Q228&amp;UPPER(TEXT(BH$4,"MMMMYYYY"))&amp;$Z228,IF($W$1="Pesos CLP",S!$AD:$AD,S!$AO:$AO)),0)</f>
        <v>0</v>
      </c>
      <c r="BI228" s="19">
        <f>IF(OR($I228="REAL",$I228="INCURRIDO"),SUMIF(S!$O:$O,$I228&amp;$O228&amp;$Q228&amp;UPPER(TEXT(BI$4,"MMMMYYYY"))&amp;$Z228,IF($W$1="Pesos CLP",S!$AD:$AD,S!$AO:$AO)),0)</f>
        <v>0</v>
      </c>
      <c r="BJ228" s="19">
        <f>IF(OR($I228="REAL",$I228="INCURRIDO"),SUMIF(S!$O:$O,$I228&amp;$O228&amp;$Q228&amp;UPPER(TEXT(BJ$4,"MMMMYYYY"))&amp;$Z228,IF($W$1="Pesos CLP",S!$AD:$AD,S!$AO:$AO)),0)</f>
        <v>0</v>
      </c>
      <c r="BK228" s="19">
        <f>IF(OR($I228="REAL",$I228="INCURRIDO"),SUMIF(S!$O:$O,$I228&amp;$O228&amp;$Q228&amp;UPPER(TEXT(BK$4,"MMMMYYYY"))&amp;$Z228,IF($W$1="Pesos CLP",S!$AD:$AD,S!$AO:$AO)),0)</f>
        <v>0</v>
      </c>
      <c r="BL228" s="19">
        <f>IF(OR($I228="REAL",$I228="INCURRIDO"),SUMIF(S!$O:$O,$I228&amp;$O228&amp;$Q228&amp;UPPER(TEXT(BL$4,"MMMMYYYY"))&amp;$Z228,IF($W$1="Pesos CLP",S!$AD:$AD,S!$AO:$AO)),0)</f>
        <v>0</v>
      </c>
      <c r="BM228" s="19">
        <f>IF(OR($I228="REAL",$I228="INCURRIDO"),SUMIF(S!$O:$O,$I228&amp;$O228&amp;$Q228&amp;UPPER(TEXT(BM$4,"MMMMYYYY"))&amp;$Z228,IF($W$1="Pesos CLP",S!$AD:$AD,S!$AO:$AO)),0)</f>
        <v>0</v>
      </c>
      <c r="BN228" s="19">
        <f>IF(OR($I228="REAL",$I228="INCURRIDO"),SUMIF(S!$O:$O,$I228&amp;$O228&amp;$Q228&amp;UPPER(TEXT(BN$4,"MMMMYYYY"))&amp;$Z228,IF($W$1="Pesos CLP",S!$AD:$AD,S!$AO:$AO)),0)</f>
        <v>0</v>
      </c>
      <c r="BO228" s="19">
        <f>IF(OR($I228="REAL",$I228="INCURRIDO"),SUMIF(S!$O:$O,$I228&amp;$O228&amp;$Q228&amp;UPPER(TEXT(BO$4,"MMMMYYYY"))&amp;$Z228,IF($W$1="Pesos CLP",S!$AD:$AD,S!$AO:$AO)),0)</f>
        <v>0</v>
      </c>
      <c r="BP228" s="19">
        <f>IF(OR($I228="REAL",$I228="INCURRIDO"),SUMIF(S!$O:$O,$I228&amp;$O228&amp;$Q228&amp;UPPER(TEXT(BP$4,"MMMMYYYY"))&amp;$Z228,IF($W$1="Pesos CLP",S!$AD:$AD,S!$AO:$AO)),0)</f>
        <v>0</v>
      </c>
      <c r="BQ228" s="19">
        <f>IF(OR($I228="REAL",$I228="INCURRIDO"),SUMIF(S!$O:$O,$I228&amp;$O228&amp;$Q228&amp;UPPER(TEXT(BQ$4,"MMMMYYYY"))&amp;$Z228,IF($W$1="Pesos CLP",S!$AD:$AD,S!$AO:$AO)),0)</f>
        <v>0</v>
      </c>
      <c r="BR228" s="19">
        <f>IF(OR($I228="REAL",$I228="INCURRIDO"),SUMIF(S!$O:$O,$I228&amp;$O228&amp;$Q228&amp;UPPER(TEXT(BR$4,"MMMMYYYY"))&amp;$Z228,IF($W$1="Pesos CLP",S!$AD:$AD,S!$AO:$AO)),0)</f>
        <v>0</v>
      </c>
      <c r="BS228" s="19">
        <f>IF(OR($I228="REAL",$I228="INCURRIDO"),SUMIF(S!$O:$O,$I228&amp;$O228&amp;$Q228&amp;UPPER(TEXT(BS$4,"MMMMYYYY"))&amp;$Z228,IF($W$1="Pesos CLP",S!$AD:$AD,S!$AO:$AO)),0)</f>
        <v>0</v>
      </c>
      <c r="BT228" s="19">
        <f>IF(OR($I228="REAL",$I228="INCURRIDO"),SUMIF(S!$O:$O,$I228&amp;$O228&amp;$Q228&amp;UPPER(TEXT(BT$4,"MMMMYYYY"))&amp;$Z228,IF($W$1="Pesos CLP",S!$AD:$AD,S!$AO:$AO)),0)</f>
        <v>0</v>
      </c>
      <c r="BU228" s="19">
        <f>IF(OR($I228="REAL",$I228="INCURRIDO"),SUMIF(S!$O:$O,$I228&amp;$O228&amp;$Q228&amp;UPPER(TEXT(BU$4,"MMMMYYYY"))&amp;$Z228,IF($W$1="Pesos CLP",S!$AD:$AD,S!$AO:$AO)),0)</f>
        <v>0</v>
      </c>
      <c r="BV228" s="19">
        <f>IF(OR($I228="REAL",$I228="INCURRIDO"),SUMIF(S!$O:$O,$I228&amp;$O228&amp;$Q228&amp;UPPER(TEXT(BV$4,"MMMMYYYY"))&amp;$Z228,IF($W$1="Pesos CLP",S!$AD:$AD,S!$AO:$AO)),0)</f>
        <v>0</v>
      </c>
      <c r="BW228" s="19">
        <f>IF(OR($I228="REAL",$I228="INCURRIDO"),SUMIF(S!$O:$O,$I228&amp;$O228&amp;$Q228&amp;UPPER(TEXT(BW$4,"MMMMYYYY"))&amp;$Z228,IF($W$1="Pesos CLP",S!$AD:$AD,S!$AO:$AO)),0)</f>
        <v>0</v>
      </c>
      <c r="BX228" s="19">
        <f>IF(OR($I228="REAL",$I228="INCURRIDO"),SUMIF(S!$O:$O,$I228&amp;$O228&amp;$Q228&amp;UPPER(TEXT(BX$4,"MMMMYYYY"))&amp;$Z228,IF($W$1="Pesos CLP",S!$AD:$AD,S!$AO:$AO)),0)</f>
        <v>0</v>
      </c>
      <c r="BY228" s="19">
        <f>IF(OR($I228="REAL",$I228="INCURRIDO"),SUMIF(S!$O:$O,$I228&amp;$O228&amp;$Q228&amp;UPPER(TEXT(BY$4,"MMMMYYYY"))&amp;$Z228,IF($W$1="Pesos CLP",S!$AD:$AD,S!$AO:$AO)),0)</f>
        <v>0</v>
      </c>
      <c r="BZ228" s="19">
        <f>IF(OR($I228="REAL",$I228="INCURRIDO"),SUMIF(S!$O:$O,$I228&amp;$O228&amp;$Q228&amp;UPPER(TEXT(BZ$4,"MMMMYYYY"))&amp;$Z228,IF($W$1="Pesos CLP",S!$AD:$AD,S!$AO:$AO)),0)</f>
        <v>0</v>
      </c>
      <c r="CA228" s="19">
        <f>IF(OR($I228="REAL",$I228="INCURRIDO"),SUMIF(S!$O:$O,$I228&amp;$O228&amp;$Q228&amp;UPPER(TEXT(CA$4,"MMMMYYYY"))&amp;$Z228,IF($W$1="Pesos CLP",S!$AD:$AD,S!$AO:$AO)),0)</f>
        <v>0</v>
      </c>
      <c r="CB228" s="19">
        <f>IF(OR($I228="REAL",$I228="INCURRIDO"),SUMIF(S!$O:$O,$I228&amp;$O228&amp;$Q228&amp;UPPER(TEXT(CB$4,"MMMMYYYY"))&amp;$Z228,IF($W$1="Pesos CLP",S!$AD:$AD,S!$AO:$AO)),0)</f>
        <v>0</v>
      </c>
      <c r="CC228" s="19">
        <f>IF(OR($I228="REAL",$I228="INCURRIDO"),SUMIF(S!$O:$O,$I228&amp;$O228&amp;$Q228&amp;UPPER(TEXT(CC$4,"MMMMYYYY"))&amp;$Z228,IF($W$1="Pesos CLP",S!$AD:$AD,S!$AO:$AO)),0)</f>
        <v>0</v>
      </c>
      <c r="CD228" s="19">
        <f>IF(OR($I228="REAL",$I228="INCURRIDO"),SUMIF(S!$O:$O,$I228&amp;$O228&amp;$Q228&amp;UPPER(TEXT(CD$4,"MMMMYYYY"))&amp;$Z228,IF($W$1="Pesos CLP",S!$AD:$AD,S!$AO:$AO)),0)</f>
        <v>0</v>
      </c>
      <c r="CE228" s="19">
        <f>IF(OR($I228="REAL",$I228="INCURRIDO"),SUMIF(S!$O:$O,$I228&amp;$O228&amp;$Q228&amp;UPPER(TEXT(CE$4,"MMMMYYYY"))&amp;$Z228,IF($W$1="Pesos CLP",S!$AD:$AD,S!$AO:$AO)),0)</f>
        <v>0</v>
      </c>
      <c r="CF228" s="19">
        <f>IF(OR($I228="REAL",$I228="INCURRIDO"),SUMIF(S!$O:$O,$I228&amp;$O228&amp;$Q228&amp;UPPER(TEXT(CF$4,"MMMMYYYY"))&amp;$Z228,IF($W$1="Pesos CLP",S!$AD:$AD,S!$AO:$AO)),0)</f>
        <v>0</v>
      </c>
      <c r="CG228" s="19">
        <f>IF(OR($I228="REAL",$I228="INCURRIDO"),SUMIF(S!$O:$O,$I228&amp;$O228&amp;$Q228&amp;UPPER(TEXT(CG$4,"MMMMYYYY"))&amp;$Z228,IF($W$1="Pesos CLP",S!$AD:$AD,S!$AO:$AO)),0)</f>
        <v>0</v>
      </c>
      <c r="CH228" s="19">
        <f>IF(OR($I228="REAL",$I228="INCURRIDO"),SUMIF(S!$O:$O,$I228&amp;$O228&amp;$Q228&amp;UPPER(TEXT(CH$4,"MMMMYYYY"))&amp;$Z228,IF($W$1="Pesos CLP",S!$AD:$AD,S!$AO:$AO)),0)</f>
        <v>0</v>
      </c>
      <c r="CI228" s="19">
        <f>IF(OR($I228="REAL",$I228="INCURRIDO"),SUMIF(S!$O:$O,$I228&amp;$O228&amp;$Q228&amp;UPPER(TEXT(CI$4,"MMMMYYYY"))&amp;$Z228,IF($W$1="Pesos CLP",S!$AD:$AD,S!$AO:$AO)),0)</f>
        <v>0</v>
      </c>
      <c r="CJ228" s="19">
        <f>IF(OR($I228="REAL",$I228="INCURRIDO"),SUMIF(S!$O:$O,$I228&amp;$O228&amp;$Q228&amp;UPPER(TEXT(CJ$4,"MMMMYYYY"))&amp;$Z228,IF($W$1="Pesos CLP",S!$AD:$AD,S!$AO:$AO)),0)</f>
        <v>0</v>
      </c>
      <c r="CK228" s="378">
        <f t="shared" ref="CK228:CR240" si="219">(IF(AND(AND($T228&gt;=(CK$4-DAY(CK$4)+1),$T228&lt;=CK$4),AND($U228&gt;=(CK$4-DAY(CK$4)+1),$U228&lt;=CK$4)),$U228-$T228+1,IF(AND($T228&gt;=(CK$4-DAY(CK$4)+1),$T228&lt;=CK$4),CK$4-$T228+1,IF(AND($U228&gt;=(CK$4-DAY(CK$4)+1),$U228&lt;=CK$4),$U228-(CK$4-DAY(CK$4)+1)+1,IF(OR(AND((CK$4-DAY(CK$4)+1)&gt;=$T228,(CK$4-DAY(CK$4)+1)&lt;=$U228),AND((CK$4&gt;=$T228),(CK$4&lt;=$U228))),CK$4-(CK$4-DAY(CK$4)+1)+1,0))))/IF($R228="mes",_xlfn.DAYS(CK$4,(CK$4-DAY(CK$4)+1))+1,(_xlfn.DAYS($U228,$T228)+1))*$S228)*IF($X$1="Físico",1,$X228)</f>
        <v>8464.247217011949</v>
      </c>
      <c r="CL228" s="378">
        <f t="shared" si="219"/>
        <v>0</v>
      </c>
      <c r="CM228" s="378">
        <f t="shared" si="219"/>
        <v>0</v>
      </c>
      <c r="CN228" s="378">
        <f t="shared" si="219"/>
        <v>0</v>
      </c>
      <c r="CO228" s="378">
        <f t="shared" si="219"/>
        <v>0</v>
      </c>
      <c r="CP228" s="378">
        <f t="shared" si="219"/>
        <v>0</v>
      </c>
      <c r="CQ228" s="378">
        <f t="shared" si="219"/>
        <v>0</v>
      </c>
      <c r="CR228" s="378">
        <f t="shared" si="219"/>
        <v>0</v>
      </c>
      <c r="CS228" s="378">
        <f t="shared" ref="CS228:DB240" si="220">(IF(AND(AND($T228&gt;=(CS$4-DAY(CS$4)+1),$T228&lt;=CS$4),AND($U228&gt;=(CS$4-DAY(CS$4)+1),$U228&lt;=CS$4)),$U228-$T228+1,IF(AND($T228&gt;=(CS$4-DAY(CS$4)+1),$T228&lt;=CS$4),CS$4-$T228+1,IF(AND($U228&gt;=(CS$4-DAY(CS$4)+1),$U228&lt;=CS$4),$U228-(CS$4-DAY(CS$4)+1)+1,IF(OR(AND((CS$4-DAY(CS$4)+1)&gt;=$T228,(CS$4-DAY(CS$4)+1)&lt;=$U228),AND((CS$4&gt;=$T228),(CS$4&lt;=$U228))),CS$4-(CS$4-DAY(CS$4)+1)+1,0))))/IF($R228="mes",_xlfn.DAYS(CS$4,(CS$4-DAY(CS$4)+1))+1,(_xlfn.DAYS($U228,$T228)+1))*$S228)*IF($X$1="Físico",1,$X228)</f>
        <v>0</v>
      </c>
      <c r="CT228" s="378">
        <f t="shared" si="220"/>
        <v>0</v>
      </c>
      <c r="CU228" s="378">
        <f t="shared" si="220"/>
        <v>0</v>
      </c>
      <c r="CV228" s="378">
        <f t="shared" si="220"/>
        <v>0</v>
      </c>
      <c r="CW228" s="378">
        <f t="shared" si="220"/>
        <v>0</v>
      </c>
      <c r="CX228" s="378">
        <f t="shared" si="220"/>
        <v>0</v>
      </c>
      <c r="CY228" s="378">
        <f t="shared" si="220"/>
        <v>0</v>
      </c>
      <c r="CZ228" s="378">
        <f t="shared" si="220"/>
        <v>0</v>
      </c>
      <c r="DA228" s="378">
        <f t="shared" si="220"/>
        <v>0</v>
      </c>
      <c r="DB228" s="378">
        <f t="shared" si="220"/>
        <v>0</v>
      </c>
      <c r="DC228" s="378">
        <f t="shared" ref="DC228:DL240" si="221">(IF(AND(AND($T228&gt;=(DC$4-DAY(DC$4)+1),$T228&lt;=DC$4),AND($U228&gt;=(DC$4-DAY(DC$4)+1),$U228&lt;=DC$4)),$U228-$T228+1,IF(AND($T228&gt;=(DC$4-DAY(DC$4)+1),$T228&lt;=DC$4),DC$4-$T228+1,IF(AND($U228&gt;=(DC$4-DAY(DC$4)+1),$U228&lt;=DC$4),$U228-(DC$4-DAY(DC$4)+1)+1,IF(OR(AND((DC$4-DAY(DC$4)+1)&gt;=$T228,(DC$4-DAY(DC$4)+1)&lt;=$U228),AND((DC$4&gt;=$T228),(DC$4&lt;=$U228))),DC$4-(DC$4-DAY(DC$4)+1)+1,0))))/IF($R228="mes",_xlfn.DAYS(DC$4,(DC$4-DAY(DC$4)+1))+1,(_xlfn.DAYS($U228,$T228)+1))*$S228)*IF($X$1="Físico",1,$X228)</f>
        <v>0</v>
      </c>
      <c r="DD228" s="378">
        <f t="shared" si="221"/>
        <v>0</v>
      </c>
      <c r="DE228" s="378">
        <f t="shared" si="221"/>
        <v>0</v>
      </c>
      <c r="DF228" s="378">
        <f t="shared" si="221"/>
        <v>0</v>
      </c>
      <c r="DG228" s="378">
        <f t="shared" si="221"/>
        <v>0</v>
      </c>
      <c r="DH228" s="378">
        <f t="shared" si="221"/>
        <v>0</v>
      </c>
      <c r="DI228" s="378">
        <f t="shared" si="221"/>
        <v>0</v>
      </c>
      <c r="DJ228" s="378">
        <f t="shared" si="221"/>
        <v>0</v>
      </c>
      <c r="DK228" s="378">
        <f t="shared" si="221"/>
        <v>0</v>
      </c>
      <c r="DL228" s="378">
        <f t="shared" si="221"/>
        <v>0</v>
      </c>
      <c r="DM228" s="378">
        <f t="shared" ref="DM228:DV240" si="222">(IF(AND(AND($T228&gt;=(DM$4-DAY(DM$4)+1),$T228&lt;=DM$4),AND($U228&gt;=(DM$4-DAY(DM$4)+1),$U228&lt;=DM$4)),$U228-$T228+1,IF(AND($T228&gt;=(DM$4-DAY(DM$4)+1),$T228&lt;=DM$4),DM$4-$T228+1,IF(AND($U228&gt;=(DM$4-DAY(DM$4)+1),$U228&lt;=DM$4),$U228-(DM$4-DAY(DM$4)+1)+1,IF(OR(AND((DM$4-DAY(DM$4)+1)&gt;=$T228,(DM$4-DAY(DM$4)+1)&lt;=$U228),AND((DM$4&gt;=$T228),(DM$4&lt;=$U228))),DM$4-(DM$4-DAY(DM$4)+1)+1,0))))/IF($R228="mes",_xlfn.DAYS(DM$4,(DM$4-DAY(DM$4)+1))+1,(_xlfn.DAYS($U228,$T228)+1))*$S228)*IF($X$1="Físico",1,$X228)</f>
        <v>0</v>
      </c>
      <c r="DN228" s="378">
        <f t="shared" si="222"/>
        <v>0</v>
      </c>
      <c r="DO228" s="378">
        <f t="shared" si="222"/>
        <v>0</v>
      </c>
      <c r="DP228" s="378">
        <f t="shared" si="222"/>
        <v>0</v>
      </c>
      <c r="DQ228" s="378">
        <f t="shared" si="222"/>
        <v>0</v>
      </c>
      <c r="DR228" s="378">
        <f t="shared" si="222"/>
        <v>0</v>
      </c>
      <c r="DS228" s="378">
        <f t="shared" si="222"/>
        <v>0</v>
      </c>
      <c r="DT228" s="378">
        <f t="shared" si="222"/>
        <v>0</v>
      </c>
      <c r="DU228" s="378">
        <f t="shared" si="222"/>
        <v>0</v>
      </c>
      <c r="DV228" s="378">
        <f t="shared" si="222"/>
        <v>0</v>
      </c>
      <c r="DW228" s="378">
        <f t="shared" ref="DW228:EF240" si="223">(IF(AND(AND($T228&gt;=(DW$4-DAY(DW$4)+1),$T228&lt;=DW$4),AND($U228&gt;=(DW$4-DAY(DW$4)+1),$U228&lt;=DW$4)),$U228-$T228+1,IF(AND($T228&gt;=(DW$4-DAY(DW$4)+1),$T228&lt;=DW$4),DW$4-$T228+1,IF(AND($U228&gt;=(DW$4-DAY(DW$4)+1),$U228&lt;=DW$4),$U228-(DW$4-DAY(DW$4)+1)+1,IF(OR(AND((DW$4-DAY(DW$4)+1)&gt;=$T228,(DW$4-DAY(DW$4)+1)&lt;=$U228),AND((DW$4&gt;=$T228),(DW$4&lt;=$U228))),DW$4-(DW$4-DAY(DW$4)+1)+1,0))))/IF($R228="mes",_xlfn.DAYS(DW$4,(DW$4-DAY(DW$4)+1))+1,(_xlfn.DAYS($U228,$T228)+1))*$S228)*IF($X$1="Físico",1,$X228)</f>
        <v>0</v>
      </c>
      <c r="DX228" s="378">
        <f t="shared" si="223"/>
        <v>0</v>
      </c>
      <c r="DY228" s="378">
        <f t="shared" si="223"/>
        <v>0</v>
      </c>
      <c r="DZ228" s="378">
        <f t="shared" si="223"/>
        <v>0</v>
      </c>
      <c r="EA228" s="378">
        <f t="shared" si="223"/>
        <v>0</v>
      </c>
      <c r="EB228" s="378">
        <f t="shared" si="223"/>
        <v>0</v>
      </c>
      <c r="EC228" s="378">
        <f t="shared" si="223"/>
        <v>0</v>
      </c>
      <c r="ED228" s="378">
        <f t="shared" si="223"/>
        <v>0</v>
      </c>
      <c r="EE228" s="378">
        <f t="shared" si="223"/>
        <v>0</v>
      </c>
      <c r="EF228" s="378">
        <f t="shared" si="223"/>
        <v>0</v>
      </c>
      <c r="EG228" s="378">
        <f t="shared" ref="EG228:EQ240" si="224">(IF(AND(AND($T228&gt;=(EG$4-DAY(EG$4)+1),$T228&lt;=EG$4),AND($U228&gt;=(EG$4-DAY(EG$4)+1),$U228&lt;=EG$4)),$U228-$T228+1,IF(AND($T228&gt;=(EG$4-DAY(EG$4)+1),$T228&lt;=EG$4),EG$4-$T228+1,IF(AND($U228&gt;=(EG$4-DAY(EG$4)+1),$U228&lt;=EG$4),$U228-(EG$4-DAY(EG$4)+1)+1,IF(OR(AND((EG$4-DAY(EG$4)+1)&gt;=$T228,(EG$4-DAY(EG$4)+1)&lt;=$U228),AND((EG$4&gt;=$T228),(EG$4&lt;=$U228))),EG$4-(EG$4-DAY(EG$4)+1)+1,0))))/IF($R228="mes",_xlfn.DAYS(EG$4,(EG$4-DAY(EG$4)+1))+1,(_xlfn.DAYS($U228,$T228)+1))*$S228)*IF($X$1="Físico",1,$X228)</f>
        <v>0</v>
      </c>
      <c r="EH228" s="378">
        <f t="shared" si="224"/>
        <v>0</v>
      </c>
      <c r="EI228" s="378">
        <f t="shared" si="224"/>
        <v>0</v>
      </c>
      <c r="EJ228" s="378">
        <f t="shared" si="224"/>
        <v>0</v>
      </c>
      <c r="EK228" s="378">
        <f t="shared" si="224"/>
        <v>0</v>
      </c>
      <c r="EL228" s="378">
        <f t="shared" si="224"/>
        <v>0</v>
      </c>
      <c r="EM228" s="378">
        <f t="shared" si="224"/>
        <v>0</v>
      </c>
      <c r="EN228" s="378">
        <f t="shared" si="224"/>
        <v>0</v>
      </c>
      <c r="EO228" s="378">
        <f t="shared" si="224"/>
        <v>0</v>
      </c>
      <c r="EP228" s="378">
        <f t="shared" si="224"/>
        <v>0</v>
      </c>
      <c r="EQ228" s="378">
        <f t="shared" si="224"/>
        <v>0</v>
      </c>
    </row>
    <row r="229" spans="1:147" x14ac:dyDescent="0.3">
      <c r="A229" s="368"/>
      <c r="B229" s="368"/>
      <c r="C229" s="368"/>
      <c r="D229" s="368">
        <f t="shared" si="182"/>
        <v>1.034195933456562</v>
      </c>
      <c r="E229" s="368" t="str">
        <f>VLOOKUP(TEXT(Z229,0),'G2'!B:D,3,0)</f>
        <v>MN</v>
      </c>
      <c r="F229" s="816">
        <f t="shared" si="181"/>
        <v>0</v>
      </c>
      <c r="G229" s="755">
        <f t="shared" si="183"/>
        <v>0</v>
      </c>
      <c r="H229" s="756" t="s">
        <v>1190</v>
      </c>
      <c r="I229" s="370" t="s">
        <v>93</v>
      </c>
      <c r="J229" s="370" t="s">
        <v>22</v>
      </c>
      <c r="K229" s="368">
        <v>510614</v>
      </c>
      <c r="L229" s="368" t="s">
        <v>24</v>
      </c>
      <c r="M229" s="369"/>
      <c r="N229" s="370" t="s">
        <v>1009</v>
      </c>
      <c r="O229" s="370" t="s">
        <v>631</v>
      </c>
      <c r="P229" s="643" t="s">
        <v>1167</v>
      </c>
      <c r="Q229" s="370" t="s">
        <v>695</v>
      </c>
      <c r="R229" s="370" t="s">
        <v>651</v>
      </c>
      <c r="S229" s="376">
        <v>2</v>
      </c>
      <c r="T229" s="678">
        <v>45962</v>
      </c>
      <c r="U229" s="678">
        <v>45986</v>
      </c>
      <c r="V229" s="373">
        <v>1</v>
      </c>
      <c r="W229" s="374">
        <v>5097720.3299445473</v>
      </c>
      <c r="X229" s="17" cm="1">
        <f t="array" ref="X229">+IF($W$1="Pesos CLP",W229,W229/TC)*MB_24A25</f>
        <v>5812.2757033867938</v>
      </c>
      <c r="Y229" s="18">
        <f t="shared" si="166"/>
        <v>0</v>
      </c>
      <c r="Z229">
        <v>91243520</v>
      </c>
      <c r="AA229" s="19">
        <f>IF(OR($I229="REAL",$I229="INCURRIDO"),SUMIF(S!$O:$O,$I229&amp;$O229&amp;$Q229&amp;UPPER(TEXT(AA$4,"MMMMYYYY"))&amp;$Z229,IF($W$1="Pesos CLP",S!$AD:$AD,S!$AO:$AO)),0)</f>
        <v>0</v>
      </c>
      <c r="AB229" s="19">
        <f>IF(OR($I229="REAL",$I229="INCURRIDO"),SUMIF(S!$O:$O,$I229&amp;$O229&amp;$Q229&amp;UPPER(TEXT(AB$4,"MMMMYYYY"))&amp;$Z229,IF($W$1="Pesos CLP",S!$AD:$AD,S!$AO:$AO)),0)</f>
        <v>0</v>
      </c>
      <c r="AC229" s="19">
        <f>IF(OR($I229="REAL",$I229="INCURRIDO"),SUMIF(S!$O:$O,$I229&amp;$O229&amp;$Q229&amp;UPPER(TEXT(AC$4,"MMMMYYYY"))&amp;$Z229,IF($W$1="Pesos CLP",S!$AD:$AD,S!$AO:$AO)),0)</f>
        <v>0</v>
      </c>
      <c r="AD229" s="19">
        <f>IF(OR($I229="REAL",$I229="INCURRIDO"),SUMIF(S!$O:$O,$I229&amp;$O229&amp;$Q229&amp;UPPER(TEXT(AD$4,"MMMMYYYY"))&amp;$Z229,IF($W$1="Pesos CLP",S!$AD:$AD,S!$AO:$AO)),0)</f>
        <v>0</v>
      </c>
      <c r="AE229" s="19">
        <f>IF(OR($I229="REAL",$I229="INCURRIDO"),SUMIF(S!$O:$O,$I229&amp;$O229&amp;$Q229&amp;UPPER(TEXT(AE$4,"MMMMYYYY"))&amp;$Z229,IF($W$1="Pesos CLP",S!$AD:$AD,S!$AO:$AO)),0)</f>
        <v>0</v>
      </c>
      <c r="AF229" s="19">
        <f>IF(OR($I229="REAL",$I229="INCURRIDO"),SUMIF(S!$O:$O,$I229&amp;$O229&amp;$Q229&amp;UPPER(TEXT(AF$4,"MMMMYYYY"))&amp;$Z229,IF($W$1="Pesos CLP",S!$AD:$AD,S!$AO:$AO)),0)</f>
        <v>0</v>
      </c>
      <c r="AG229" s="19">
        <f>IF(OR($I229="REAL",$I229="INCURRIDO"),SUMIF(S!$O:$O,$I229&amp;$O229&amp;$Q229&amp;UPPER(TEXT(AG$4,"MMMMYYYY"))&amp;$Z229,IF($W$1="Pesos CLP",S!$AD:$AD,S!$AO:$AO)),0)</f>
        <v>0</v>
      </c>
      <c r="AH229" s="19">
        <f>IF(OR($I229="REAL",$I229="INCURRIDO"),SUMIF(S!$O:$O,$I229&amp;$O229&amp;$Q229&amp;UPPER(TEXT(AH$4,"MMMMYYYY"))&amp;$Z229,IF($W$1="Pesos CLP",S!$AD:$AD,S!$AO:$AO)),0)</f>
        <v>0</v>
      </c>
      <c r="AI229" s="19">
        <f>IF(OR($I229="REAL",$I229="INCURRIDO"),SUMIF(S!$O:$O,$I229&amp;$O229&amp;$Q229&amp;UPPER(TEXT(AI$4,"MMMMYYYY"))&amp;$Z229,IF($W$1="Pesos CLP",S!$AD:$AD,S!$AO:$AO)),0)</f>
        <v>0</v>
      </c>
      <c r="AJ229" s="19">
        <f>IF(OR($I229="REAL",$I229="INCURRIDO"),SUMIF(S!$O:$O,$I229&amp;$O229&amp;$Q229&amp;UPPER(TEXT(AJ$4,"MMMMYYYY"))&amp;$Z229,IF($W$1="Pesos CLP",S!$AD:$AD,S!$AO:$AO)),0)</f>
        <v>0</v>
      </c>
      <c r="AK229" s="19">
        <f>IF(OR($I229="REAL",$I229="INCURRIDO"),SUMIF(S!$O:$O,$I229&amp;$O229&amp;$Q229&amp;UPPER(TEXT(AK$4,"MMMMYYYY"))&amp;$Z229,IF($W$1="Pesos CLP",S!$AD:$AD,S!$AO:$AO)),0)</f>
        <v>0</v>
      </c>
      <c r="AL229" s="19">
        <f>IF(OR($I229="REAL",$I229="INCURRIDO"),SUMIF(S!$O:$O,$I229&amp;$O229&amp;$Q229&amp;UPPER(TEXT(AL$4,"MMMMYYYY"))&amp;$Z229,IF($W$1="Pesos CLP",S!$AD:$AD,S!$AO:$AO)),0)</f>
        <v>0</v>
      </c>
      <c r="AM229" s="19">
        <f>IF(OR($I229="REAL",$I229="INCURRIDO"),SUMIF(S!$O:$O,$I229&amp;$O229&amp;$Q229&amp;UPPER(TEXT(AM$4,"MMMMYYYY"))&amp;$Z229,IF($W$1="Pesos CLP",S!$AD:$AD,S!$AO:$AO)),0)</f>
        <v>0</v>
      </c>
      <c r="AN229" s="19">
        <f>IF(OR($I229="REAL",$I229="INCURRIDO"),SUMIF(S!$O:$O,$I229&amp;$O229&amp;$Q229&amp;UPPER(TEXT(AN$4,"MMMMYYYY"))&amp;$Z229,IF($W$1="Pesos CLP",S!$AD:$AD,S!$AO:$AO)),0)</f>
        <v>0</v>
      </c>
      <c r="AO229" s="19">
        <f>IF(OR($I229="REAL",$I229="INCURRIDO"),SUMIF(S!$O:$O,$I229&amp;$O229&amp;$Q229&amp;UPPER(TEXT(AO$4,"MMMMYYYY"))&amp;$Z229,IF($W$1="Pesos CLP",S!$AD:$AD,S!$AO:$AO)),0)</f>
        <v>0</v>
      </c>
      <c r="AP229" s="19">
        <f>IF(OR($I229="REAL",$I229="INCURRIDO"),SUMIF(S!$O:$O,$I229&amp;$O229&amp;$Q229&amp;UPPER(TEXT(AP$4,"MMMMYYYY"))&amp;$Z229,IF($W$1="Pesos CLP",S!$AD:$AD,S!$AO:$AO)),0)</f>
        <v>0</v>
      </c>
      <c r="AQ229" s="19">
        <f>IF(OR($I229="REAL",$I229="INCURRIDO"),SUMIF(S!$O:$O,$I229&amp;$O229&amp;$Q229&amp;UPPER(TEXT(AQ$4,"MMMMYYYY"))&amp;$Z229,IF($W$1="Pesos CLP",S!$AD:$AD,S!$AO:$AO)),0)</f>
        <v>0</v>
      </c>
      <c r="AR229" s="19">
        <f>IF(OR($I229="REAL",$I229="INCURRIDO"),SUMIF(S!$O:$O,$I229&amp;$O229&amp;$Q229&amp;UPPER(TEXT(AR$4,"MMMMYYYY"))&amp;$Z229,IF($W$1="Pesos CLP",S!$AD:$AD,S!$AO:$AO)),0)</f>
        <v>0</v>
      </c>
      <c r="AS229" s="19">
        <f>IF(OR($I229="REAL",$I229="INCURRIDO"),SUMIF(S!$O:$O,$I229&amp;$O229&amp;$Q229&amp;UPPER(TEXT(AS$4,"MMMMYYYY"))&amp;$Z229,IF($W$1="Pesos CLP",S!$AD:$AD,S!$AO:$AO)),0)</f>
        <v>0</v>
      </c>
      <c r="AT229" s="19">
        <f>IF(OR($I229="REAL",$I229="INCURRIDO"),SUMIF(S!$O:$O,$I229&amp;$O229&amp;$Q229&amp;UPPER(TEXT(AT$4,"MMMMYYYY"))&amp;$Z229,IF($W$1="Pesos CLP",S!$AD:$AD,S!$AO:$AO)),0)</f>
        <v>0</v>
      </c>
      <c r="AU229" s="19">
        <f>IF(OR($I229="REAL",$I229="INCURRIDO"),SUMIF(S!$O:$O,$I229&amp;$O229&amp;$Q229&amp;UPPER(TEXT(AU$4,"MMMMYYYY"))&amp;$Z229,IF($W$1="Pesos CLP",S!$AD:$AD,S!$AO:$AO)),0)</f>
        <v>0</v>
      </c>
      <c r="AV229" s="19">
        <f>IF(OR($I229="REAL",$I229="INCURRIDO"),SUMIF(S!$O:$O,$I229&amp;$O229&amp;$Q229&amp;UPPER(TEXT(AV$4,"MMMMYYYY"))&amp;$Z229,IF($W$1="Pesos CLP",S!$AD:$AD,S!$AO:$AO)),0)</f>
        <v>0</v>
      </c>
      <c r="AW229" s="19">
        <f>IF(OR($I229="REAL",$I229="INCURRIDO"),SUMIF(S!$O:$O,$I229&amp;$O229&amp;$Q229&amp;UPPER(TEXT(AW$4,"MMMMYYYY"))&amp;$Z229,IF($W$1="Pesos CLP",S!$AD:$AD,S!$AO:$AO)),0)</f>
        <v>0</v>
      </c>
      <c r="AX229" s="19">
        <f>IF(OR($I229="REAL",$I229="INCURRIDO"),SUMIF(S!$O:$O,$I229&amp;$O229&amp;$Q229&amp;UPPER(TEXT(AX$4,"MMMMYYYY"))&amp;$Z229,IF($W$1="Pesos CLP",S!$AD:$AD,S!$AO:$AO)),0)</f>
        <v>0</v>
      </c>
      <c r="AY229" s="19">
        <f>IF(OR($I229="REAL",$I229="INCURRIDO"),SUMIF(S!$O:$O,$I229&amp;$O229&amp;$Q229&amp;UPPER(TEXT(AY$4,"MMMMYYYY"))&amp;$Z229,IF($W$1="Pesos CLP",S!$AD:$AD,S!$AO:$AO)),0)</f>
        <v>0</v>
      </c>
      <c r="AZ229" s="19">
        <f>IF(OR($I229="REAL",$I229="INCURRIDO"),SUMIF(S!$O:$O,$I229&amp;$O229&amp;$Q229&amp;UPPER(TEXT(AZ$4,"MMMMYYYY"))&amp;$Z229,IF($W$1="Pesos CLP",S!$AD:$AD,S!$AO:$AO)),0)</f>
        <v>0</v>
      </c>
      <c r="BA229" s="19">
        <f>IF(OR($I229="REAL",$I229="INCURRIDO"),SUMIF(S!$O:$O,$I229&amp;$O229&amp;$Q229&amp;UPPER(TEXT(BA$4,"MMMMYYYY"))&amp;$Z229,IF($W$1="Pesos CLP",S!$AD:$AD,S!$AO:$AO)),0)</f>
        <v>0</v>
      </c>
      <c r="BB229" s="19">
        <f>IF(OR($I229="REAL",$I229="INCURRIDO"),SUMIF(S!$O:$O,$I229&amp;$O229&amp;$Q229&amp;UPPER(TEXT(BB$4,"MMMMYYYY"))&amp;$Z229,IF($W$1="Pesos CLP",S!$AD:$AD,S!$AO:$AO)),0)</f>
        <v>0</v>
      </c>
      <c r="BC229" s="19">
        <f>IF(OR($I229="REAL",$I229="INCURRIDO"),SUMIF(S!$O:$O,$I229&amp;$O229&amp;$Q229&amp;UPPER(TEXT(BC$4,"MMMMYYYY"))&amp;$Z229,IF($W$1="Pesos CLP",S!$AD:$AD,S!$AO:$AO)),0)</f>
        <v>0</v>
      </c>
      <c r="BD229" s="19">
        <f>IF(OR($I229="REAL",$I229="INCURRIDO"),SUMIF(S!$O:$O,$I229&amp;$O229&amp;$Q229&amp;UPPER(TEXT(BD$4,"MMMMYYYY"))&amp;$Z229,IF($W$1="Pesos CLP",S!$AD:$AD,S!$AO:$AO)),0)</f>
        <v>0</v>
      </c>
      <c r="BE229" s="19">
        <f>IF(OR($I229="REAL",$I229="INCURRIDO"),SUMIF(S!$O:$O,$I229&amp;$O229&amp;$Q229&amp;UPPER(TEXT(BE$4,"MMMMYYYY"))&amp;$Z229,IF($W$1="Pesos CLP",S!$AD:$AD,S!$AO:$AO)),0)</f>
        <v>0</v>
      </c>
      <c r="BF229" s="19">
        <f>IF(OR($I229="REAL",$I229="INCURRIDO"),SUMIF(S!$O:$O,$I229&amp;$O229&amp;$Q229&amp;UPPER(TEXT(BF$4,"MMMMYYYY"))&amp;$Z229,IF($W$1="Pesos CLP",S!$AD:$AD,S!$AO:$AO)),0)</f>
        <v>0</v>
      </c>
      <c r="BG229" s="19">
        <f>IF(OR($I229="REAL",$I229="INCURRIDO"),SUMIF(S!$O:$O,$I229&amp;$O229&amp;$Q229&amp;UPPER(TEXT(BG$4,"MMMMYYYY"))&amp;$Z229,IF($W$1="Pesos CLP",S!$AD:$AD,S!$AO:$AO)),0)</f>
        <v>0</v>
      </c>
      <c r="BH229" s="19">
        <f>IF(OR($I229="REAL",$I229="INCURRIDO"),SUMIF(S!$O:$O,$I229&amp;$O229&amp;$Q229&amp;UPPER(TEXT(BH$4,"MMMMYYYY"))&amp;$Z229,IF($W$1="Pesos CLP",S!$AD:$AD,S!$AO:$AO)),0)</f>
        <v>0</v>
      </c>
      <c r="BI229" s="19">
        <f>IF(OR($I229="REAL",$I229="INCURRIDO"),SUMIF(S!$O:$O,$I229&amp;$O229&amp;$Q229&amp;UPPER(TEXT(BI$4,"MMMMYYYY"))&amp;$Z229,IF($W$1="Pesos CLP",S!$AD:$AD,S!$AO:$AO)),0)</f>
        <v>0</v>
      </c>
      <c r="BJ229" s="19">
        <f>IF(OR($I229="REAL",$I229="INCURRIDO"),SUMIF(S!$O:$O,$I229&amp;$O229&amp;$Q229&amp;UPPER(TEXT(BJ$4,"MMMMYYYY"))&amp;$Z229,IF($W$1="Pesos CLP",S!$AD:$AD,S!$AO:$AO)),0)</f>
        <v>0</v>
      </c>
      <c r="BK229" s="19">
        <f>IF(OR($I229="REAL",$I229="INCURRIDO"),SUMIF(S!$O:$O,$I229&amp;$O229&amp;$Q229&amp;UPPER(TEXT(BK$4,"MMMMYYYY"))&amp;$Z229,IF($W$1="Pesos CLP",S!$AD:$AD,S!$AO:$AO)),0)</f>
        <v>0</v>
      </c>
      <c r="BL229" s="19">
        <f>IF(OR($I229="REAL",$I229="INCURRIDO"),SUMIF(S!$O:$O,$I229&amp;$O229&amp;$Q229&amp;UPPER(TEXT(BL$4,"MMMMYYYY"))&amp;$Z229,IF($W$1="Pesos CLP",S!$AD:$AD,S!$AO:$AO)),0)</f>
        <v>0</v>
      </c>
      <c r="BM229" s="19">
        <f>IF(OR($I229="REAL",$I229="INCURRIDO"),SUMIF(S!$O:$O,$I229&amp;$O229&amp;$Q229&amp;UPPER(TEXT(BM$4,"MMMMYYYY"))&amp;$Z229,IF($W$1="Pesos CLP",S!$AD:$AD,S!$AO:$AO)),0)</f>
        <v>0</v>
      </c>
      <c r="BN229" s="19">
        <f>IF(OR($I229="REAL",$I229="INCURRIDO"),SUMIF(S!$O:$O,$I229&amp;$O229&amp;$Q229&amp;UPPER(TEXT(BN$4,"MMMMYYYY"))&amp;$Z229,IF($W$1="Pesos CLP",S!$AD:$AD,S!$AO:$AO)),0)</f>
        <v>0</v>
      </c>
      <c r="BO229" s="19">
        <f>IF(OR($I229="REAL",$I229="INCURRIDO"),SUMIF(S!$O:$O,$I229&amp;$O229&amp;$Q229&amp;UPPER(TEXT(BO$4,"MMMMYYYY"))&amp;$Z229,IF($W$1="Pesos CLP",S!$AD:$AD,S!$AO:$AO)),0)</f>
        <v>0</v>
      </c>
      <c r="BP229" s="19">
        <f>IF(OR($I229="REAL",$I229="INCURRIDO"),SUMIF(S!$O:$O,$I229&amp;$O229&amp;$Q229&amp;UPPER(TEXT(BP$4,"MMMMYYYY"))&amp;$Z229,IF($W$1="Pesos CLP",S!$AD:$AD,S!$AO:$AO)),0)</f>
        <v>0</v>
      </c>
      <c r="BQ229" s="19">
        <f>IF(OR($I229="REAL",$I229="INCURRIDO"),SUMIF(S!$O:$O,$I229&amp;$O229&amp;$Q229&amp;UPPER(TEXT(BQ$4,"MMMMYYYY"))&amp;$Z229,IF($W$1="Pesos CLP",S!$AD:$AD,S!$AO:$AO)),0)</f>
        <v>0</v>
      </c>
      <c r="BR229" s="19">
        <f>IF(OR($I229="REAL",$I229="INCURRIDO"),SUMIF(S!$O:$O,$I229&amp;$O229&amp;$Q229&amp;UPPER(TEXT(BR$4,"MMMMYYYY"))&amp;$Z229,IF($W$1="Pesos CLP",S!$AD:$AD,S!$AO:$AO)),0)</f>
        <v>0</v>
      </c>
      <c r="BS229" s="19">
        <f>IF(OR($I229="REAL",$I229="INCURRIDO"),SUMIF(S!$O:$O,$I229&amp;$O229&amp;$Q229&amp;UPPER(TEXT(BS$4,"MMMMYYYY"))&amp;$Z229,IF($W$1="Pesos CLP",S!$AD:$AD,S!$AO:$AO)),0)</f>
        <v>0</v>
      </c>
      <c r="BT229" s="19">
        <f>IF(OR($I229="REAL",$I229="INCURRIDO"),SUMIF(S!$O:$O,$I229&amp;$O229&amp;$Q229&amp;UPPER(TEXT(BT$4,"MMMMYYYY"))&amp;$Z229,IF($W$1="Pesos CLP",S!$AD:$AD,S!$AO:$AO)),0)</f>
        <v>0</v>
      </c>
      <c r="BU229" s="19">
        <f>IF(OR($I229="REAL",$I229="INCURRIDO"),SUMIF(S!$O:$O,$I229&amp;$O229&amp;$Q229&amp;UPPER(TEXT(BU$4,"MMMMYYYY"))&amp;$Z229,IF($W$1="Pesos CLP",S!$AD:$AD,S!$AO:$AO)),0)</f>
        <v>0</v>
      </c>
      <c r="BV229" s="19">
        <f>IF(OR($I229="REAL",$I229="INCURRIDO"),SUMIF(S!$O:$O,$I229&amp;$O229&amp;$Q229&amp;UPPER(TEXT(BV$4,"MMMMYYYY"))&amp;$Z229,IF($W$1="Pesos CLP",S!$AD:$AD,S!$AO:$AO)),0)</f>
        <v>0</v>
      </c>
      <c r="BW229" s="19">
        <f>IF(OR($I229="REAL",$I229="INCURRIDO"),SUMIF(S!$O:$O,$I229&amp;$O229&amp;$Q229&amp;UPPER(TEXT(BW$4,"MMMMYYYY"))&amp;$Z229,IF($W$1="Pesos CLP",S!$AD:$AD,S!$AO:$AO)),0)</f>
        <v>0</v>
      </c>
      <c r="BX229" s="19">
        <f>IF(OR($I229="REAL",$I229="INCURRIDO"),SUMIF(S!$O:$O,$I229&amp;$O229&amp;$Q229&amp;UPPER(TEXT(BX$4,"MMMMYYYY"))&amp;$Z229,IF($W$1="Pesos CLP",S!$AD:$AD,S!$AO:$AO)),0)</f>
        <v>0</v>
      </c>
      <c r="BY229" s="19">
        <f>IF(OR($I229="REAL",$I229="INCURRIDO"),SUMIF(S!$O:$O,$I229&amp;$O229&amp;$Q229&amp;UPPER(TEXT(BY$4,"MMMMYYYY"))&amp;$Z229,IF($W$1="Pesos CLP",S!$AD:$AD,S!$AO:$AO)),0)</f>
        <v>0</v>
      </c>
      <c r="BZ229" s="19">
        <f>IF(OR($I229="REAL",$I229="INCURRIDO"),SUMIF(S!$O:$O,$I229&amp;$O229&amp;$Q229&amp;UPPER(TEXT(BZ$4,"MMMMYYYY"))&amp;$Z229,IF($W$1="Pesos CLP",S!$AD:$AD,S!$AO:$AO)),0)</f>
        <v>0</v>
      </c>
      <c r="CA229" s="19">
        <f>IF(OR($I229="REAL",$I229="INCURRIDO"),SUMIF(S!$O:$O,$I229&amp;$O229&amp;$Q229&amp;UPPER(TEXT(CA$4,"MMMMYYYY"))&amp;$Z229,IF($W$1="Pesos CLP",S!$AD:$AD,S!$AO:$AO)),0)</f>
        <v>0</v>
      </c>
      <c r="CB229" s="19">
        <f>IF(OR($I229="REAL",$I229="INCURRIDO"),SUMIF(S!$O:$O,$I229&amp;$O229&amp;$Q229&amp;UPPER(TEXT(CB$4,"MMMMYYYY"))&amp;$Z229,IF($W$1="Pesos CLP",S!$AD:$AD,S!$AO:$AO)),0)</f>
        <v>0</v>
      </c>
      <c r="CC229" s="19">
        <f>IF(OR($I229="REAL",$I229="INCURRIDO"),SUMIF(S!$O:$O,$I229&amp;$O229&amp;$Q229&amp;UPPER(TEXT(CC$4,"MMMMYYYY"))&amp;$Z229,IF($W$1="Pesos CLP",S!$AD:$AD,S!$AO:$AO)),0)</f>
        <v>0</v>
      </c>
      <c r="CD229" s="19">
        <f>IF(OR($I229="REAL",$I229="INCURRIDO"),SUMIF(S!$O:$O,$I229&amp;$O229&amp;$Q229&amp;UPPER(TEXT(CD$4,"MMMMYYYY"))&amp;$Z229,IF($W$1="Pesos CLP",S!$AD:$AD,S!$AO:$AO)),0)</f>
        <v>0</v>
      </c>
      <c r="CE229" s="19">
        <f>IF(OR($I229="REAL",$I229="INCURRIDO"),SUMIF(S!$O:$O,$I229&amp;$O229&amp;$Q229&amp;UPPER(TEXT(CE$4,"MMMMYYYY"))&amp;$Z229,IF($W$1="Pesos CLP",S!$AD:$AD,S!$AO:$AO)),0)</f>
        <v>0</v>
      </c>
      <c r="CF229" s="19">
        <f>IF(OR($I229="REAL",$I229="INCURRIDO"),SUMIF(S!$O:$O,$I229&amp;$O229&amp;$Q229&amp;UPPER(TEXT(CF$4,"MMMMYYYY"))&amp;$Z229,IF($W$1="Pesos CLP",S!$AD:$AD,S!$AO:$AO)),0)</f>
        <v>0</v>
      </c>
      <c r="CG229" s="19">
        <f>IF(OR($I229="REAL",$I229="INCURRIDO"),SUMIF(S!$O:$O,$I229&amp;$O229&amp;$Q229&amp;UPPER(TEXT(CG$4,"MMMMYYYY"))&amp;$Z229,IF($W$1="Pesos CLP",S!$AD:$AD,S!$AO:$AO)),0)</f>
        <v>0</v>
      </c>
      <c r="CH229" s="19">
        <f>IF(OR($I229="REAL",$I229="INCURRIDO"),SUMIF(S!$O:$O,$I229&amp;$O229&amp;$Q229&amp;UPPER(TEXT(CH$4,"MMMMYYYY"))&amp;$Z229,IF($W$1="Pesos CLP",S!$AD:$AD,S!$AO:$AO)),0)</f>
        <v>0</v>
      </c>
      <c r="CI229" s="19">
        <f>IF(OR($I229="REAL",$I229="INCURRIDO"),SUMIF(S!$O:$O,$I229&amp;$O229&amp;$Q229&amp;UPPER(TEXT(CI$4,"MMMMYYYY"))&amp;$Z229,IF($W$1="Pesos CLP",S!$AD:$AD,S!$AO:$AO)),0)</f>
        <v>0</v>
      </c>
      <c r="CJ229" s="19">
        <f>IF(OR($I229="REAL",$I229="INCURRIDO"),SUMIF(S!$O:$O,$I229&amp;$O229&amp;$Q229&amp;UPPER(TEXT(CJ$4,"MMMMYYYY"))&amp;$Z229,IF($W$1="Pesos CLP",S!$AD:$AD,S!$AO:$AO)),0)</f>
        <v>0</v>
      </c>
      <c r="CK229" s="378">
        <f t="shared" si="219"/>
        <v>0</v>
      </c>
      <c r="CL229" s="378">
        <f t="shared" si="219"/>
        <v>0</v>
      </c>
      <c r="CM229" s="378">
        <f t="shared" si="219"/>
        <v>0</v>
      </c>
      <c r="CN229" s="378">
        <f t="shared" si="219"/>
        <v>0</v>
      </c>
      <c r="CO229" s="378">
        <f t="shared" si="219"/>
        <v>0</v>
      </c>
      <c r="CP229" s="378">
        <f t="shared" si="219"/>
        <v>0</v>
      </c>
      <c r="CQ229" s="378">
        <f t="shared" si="219"/>
        <v>0</v>
      </c>
      <c r="CR229" s="378">
        <f t="shared" si="219"/>
        <v>0</v>
      </c>
      <c r="CS229" s="378">
        <f t="shared" si="220"/>
        <v>0</v>
      </c>
      <c r="CT229" s="378">
        <f t="shared" si="220"/>
        <v>0</v>
      </c>
      <c r="CU229" s="378">
        <f t="shared" si="220"/>
        <v>0</v>
      </c>
      <c r="CV229" s="378">
        <f t="shared" si="220"/>
        <v>0</v>
      </c>
      <c r="CW229" s="378">
        <f t="shared" si="220"/>
        <v>0</v>
      </c>
      <c r="CX229" s="378">
        <f t="shared" si="220"/>
        <v>0</v>
      </c>
      <c r="CY229" s="378">
        <f t="shared" si="220"/>
        <v>0</v>
      </c>
      <c r="CZ229" s="378">
        <f t="shared" si="220"/>
        <v>0</v>
      </c>
      <c r="DA229" s="378">
        <f t="shared" si="220"/>
        <v>0</v>
      </c>
      <c r="DB229" s="378">
        <f t="shared" si="220"/>
        <v>0</v>
      </c>
      <c r="DC229" s="378">
        <f t="shared" si="221"/>
        <v>0</v>
      </c>
      <c r="DD229" s="378">
        <f t="shared" si="221"/>
        <v>0</v>
      </c>
      <c r="DE229" s="378">
        <f t="shared" si="221"/>
        <v>0</v>
      </c>
      <c r="DF229" s="378">
        <f t="shared" si="221"/>
        <v>0</v>
      </c>
      <c r="DG229" s="378">
        <f t="shared" si="221"/>
        <v>0</v>
      </c>
      <c r="DH229" s="378">
        <f t="shared" si="221"/>
        <v>0</v>
      </c>
      <c r="DI229" s="378">
        <f t="shared" si="221"/>
        <v>0</v>
      </c>
      <c r="DJ229" s="378">
        <f t="shared" si="221"/>
        <v>0</v>
      </c>
      <c r="DK229" s="378">
        <f t="shared" si="221"/>
        <v>0</v>
      </c>
      <c r="DL229" s="378">
        <f t="shared" si="221"/>
        <v>0</v>
      </c>
      <c r="DM229" s="378">
        <f t="shared" si="222"/>
        <v>0</v>
      </c>
      <c r="DN229" s="378">
        <f t="shared" si="222"/>
        <v>0</v>
      </c>
      <c r="DO229" s="378">
        <f t="shared" si="222"/>
        <v>0</v>
      </c>
      <c r="DP229" s="378">
        <f t="shared" si="222"/>
        <v>0</v>
      </c>
      <c r="DQ229" s="378">
        <f t="shared" si="222"/>
        <v>0</v>
      </c>
      <c r="DR229" s="378">
        <f t="shared" si="222"/>
        <v>0</v>
      </c>
      <c r="DS229" s="378">
        <f t="shared" si="222"/>
        <v>0</v>
      </c>
      <c r="DT229" s="378">
        <f t="shared" si="222"/>
        <v>0</v>
      </c>
      <c r="DU229" s="378">
        <f t="shared" si="222"/>
        <v>0</v>
      </c>
      <c r="DV229" s="378">
        <f t="shared" si="222"/>
        <v>0</v>
      </c>
      <c r="DW229" s="378">
        <f t="shared" si="223"/>
        <v>0</v>
      </c>
      <c r="DX229" s="378">
        <f t="shared" si="223"/>
        <v>0</v>
      </c>
      <c r="DY229" s="378">
        <f t="shared" si="223"/>
        <v>0</v>
      </c>
      <c r="DZ229" s="378">
        <f t="shared" si="223"/>
        <v>0</v>
      </c>
      <c r="EA229" s="378">
        <f t="shared" si="223"/>
        <v>0</v>
      </c>
      <c r="EB229" s="378">
        <f t="shared" si="223"/>
        <v>0</v>
      </c>
      <c r="EC229" s="378">
        <f t="shared" si="223"/>
        <v>0</v>
      </c>
      <c r="ED229" s="378">
        <f t="shared" si="223"/>
        <v>0</v>
      </c>
      <c r="EE229" s="378">
        <f t="shared" si="223"/>
        <v>0</v>
      </c>
      <c r="EF229" s="378">
        <f t="shared" si="223"/>
        <v>0</v>
      </c>
      <c r="EG229" s="378">
        <f t="shared" si="224"/>
        <v>0</v>
      </c>
      <c r="EH229" s="378">
        <f t="shared" si="224"/>
        <v>0</v>
      </c>
      <c r="EI229" s="378">
        <f t="shared" si="224"/>
        <v>0</v>
      </c>
      <c r="EJ229" s="378">
        <f t="shared" si="224"/>
        <v>0</v>
      </c>
      <c r="EK229" s="378">
        <f t="shared" si="224"/>
        <v>0</v>
      </c>
      <c r="EL229" s="378">
        <f t="shared" si="224"/>
        <v>0</v>
      </c>
      <c r="EM229" s="378">
        <f t="shared" si="224"/>
        <v>0</v>
      </c>
      <c r="EN229" s="378">
        <f t="shared" si="224"/>
        <v>0</v>
      </c>
      <c r="EO229" s="378">
        <f t="shared" si="224"/>
        <v>0</v>
      </c>
      <c r="EP229" s="378">
        <f t="shared" si="224"/>
        <v>0</v>
      </c>
      <c r="EQ229" s="378">
        <f t="shared" si="224"/>
        <v>0</v>
      </c>
    </row>
    <row r="230" spans="1:147" x14ac:dyDescent="0.3">
      <c r="A230" s="368"/>
      <c r="B230" s="368"/>
      <c r="C230" s="368"/>
      <c r="D230" s="368">
        <f t="shared" si="182"/>
        <v>1.034195933456562</v>
      </c>
      <c r="E230" s="368" t="str">
        <f>VLOOKUP(TEXT(Z230,0),'G2'!B:D,3,0)</f>
        <v>MN</v>
      </c>
      <c r="F230" s="816">
        <f t="shared" si="181"/>
        <v>0</v>
      </c>
      <c r="G230" s="755">
        <f t="shared" si="183"/>
        <v>0</v>
      </c>
      <c r="H230" s="756" t="s">
        <v>1190</v>
      </c>
      <c r="I230" s="370" t="s">
        <v>93</v>
      </c>
      <c r="J230" s="370" t="s">
        <v>22</v>
      </c>
      <c r="K230" s="368">
        <v>510614</v>
      </c>
      <c r="L230" s="368" t="s">
        <v>24</v>
      </c>
      <c r="M230" s="369"/>
      <c r="N230" s="370" t="s">
        <v>1010</v>
      </c>
      <c r="O230" s="370" t="s">
        <v>631</v>
      </c>
      <c r="P230" s="643" t="s">
        <v>1167</v>
      </c>
      <c r="Q230" s="370" t="s">
        <v>695</v>
      </c>
      <c r="R230" s="370" t="s">
        <v>651</v>
      </c>
      <c r="S230" s="376">
        <v>2</v>
      </c>
      <c r="T230" s="678">
        <v>46113</v>
      </c>
      <c r="U230" s="678">
        <v>46142</v>
      </c>
      <c r="V230" s="373">
        <v>1</v>
      </c>
      <c r="W230" s="374">
        <v>5097720.3299445473</v>
      </c>
      <c r="X230" s="17" cm="1">
        <f t="array" ref="X230">+IF($W$1="Pesos CLP",W230,W230/TC)*MB_24A25</f>
        <v>5812.2757033867938</v>
      </c>
      <c r="Y230" s="18">
        <f t="shared" si="166"/>
        <v>11624.551406773588</v>
      </c>
      <c r="Z230">
        <v>91243520</v>
      </c>
      <c r="AA230" s="19">
        <f>IF(OR($I230="REAL",$I230="INCURRIDO"),SUMIF(S!$O:$O,$I230&amp;$O230&amp;$Q230&amp;UPPER(TEXT(AA$4,"MMMMYYYY"))&amp;$Z230,IF($W$1="Pesos CLP",S!$AD:$AD,S!$AO:$AO)),0)</f>
        <v>0</v>
      </c>
      <c r="AB230" s="19">
        <f>IF(OR($I230="REAL",$I230="INCURRIDO"),SUMIF(S!$O:$O,$I230&amp;$O230&amp;$Q230&amp;UPPER(TEXT(AB$4,"MMMMYYYY"))&amp;$Z230,IF($W$1="Pesos CLP",S!$AD:$AD,S!$AO:$AO)),0)</f>
        <v>0</v>
      </c>
      <c r="AC230" s="19">
        <f>IF(OR($I230="REAL",$I230="INCURRIDO"),SUMIF(S!$O:$O,$I230&amp;$O230&amp;$Q230&amp;UPPER(TEXT(AC$4,"MMMMYYYY"))&amp;$Z230,IF($W$1="Pesos CLP",S!$AD:$AD,S!$AO:$AO)),0)</f>
        <v>0</v>
      </c>
      <c r="AD230" s="19">
        <f>IF(OR($I230="REAL",$I230="INCURRIDO"),SUMIF(S!$O:$O,$I230&amp;$O230&amp;$Q230&amp;UPPER(TEXT(AD$4,"MMMMYYYY"))&amp;$Z230,IF($W$1="Pesos CLP",S!$AD:$AD,S!$AO:$AO)),0)</f>
        <v>0</v>
      </c>
      <c r="AE230" s="19">
        <f>IF(OR($I230="REAL",$I230="INCURRIDO"),SUMIF(S!$O:$O,$I230&amp;$O230&amp;$Q230&amp;UPPER(TEXT(AE$4,"MMMMYYYY"))&amp;$Z230,IF($W$1="Pesos CLP",S!$AD:$AD,S!$AO:$AO)),0)</f>
        <v>0</v>
      </c>
      <c r="AF230" s="19">
        <f>IF(OR($I230="REAL",$I230="INCURRIDO"),SUMIF(S!$O:$O,$I230&amp;$O230&amp;$Q230&amp;UPPER(TEXT(AF$4,"MMMMYYYY"))&amp;$Z230,IF($W$1="Pesos CLP",S!$AD:$AD,S!$AO:$AO)),0)</f>
        <v>0</v>
      </c>
      <c r="AG230" s="19">
        <f>IF(OR($I230="REAL",$I230="INCURRIDO"),SUMIF(S!$O:$O,$I230&amp;$O230&amp;$Q230&amp;UPPER(TEXT(AG$4,"MMMMYYYY"))&amp;$Z230,IF($W$1="Pesos CLP",S!$AD:$AD,S!$AO:$AO)),0)</f>
        <v>0</v>
      </c>
      <c r="AH230" s="19">
        <f>IF(OR($I230="REAL",$I230="INCURRIDO"),SUMIF(S!$O:$O,$I230&amp;$O230&amp;$Q230&amp;UPPER(TEXT(AH$4,"MMMMYYYY"))&amp;$Z230,IF($W$1="Pesos CLP",S!$AD:$AD,S!$AO:$AO)),0)</f>
        <v>0</v>
      </c>
      <c r="AI230" s="19">
        <f>IF(OR($I230="REAL",$I230="INCURRIDO"),SUMIF(S!$O:$O,$I230&amp;$O230&amp;$Q230&amp;UPPER(TEXT(AI$4,"MMMMYYYY"))&amp;$Z230,IF($W$1="Pesos CLP",S!$AD:$AD,S!$AO:$AO)),0)</f>
        <v>0</v>
      </c>
      <c r="AJ230" s="19">
        <f>IF(OR($I230="REAL",$I230="INCURRIDO"),SUMIF(S!$O:$O,$I230&amp;$O230&amp;$Q230&amp;UPPER(TEXT(AJ$4,"MMMMYYYY"))&amp;$Z230,IF($W$1="Pesos CLP",S!$AD:$AD,S!$AO:$AO)),0)</f>
        <v>0</v>
      </c>
      <c r="AK230" s="19">
        <f>IF(OR($I230="REAL",$I230="INCURRIDO"),SUMIF(S!$O:$O,$I230&amp;$O230&amp;$Q230&amp;UPPER(TEXT(AK$4,"MMMMYYYY"))&amp;$Z230,IF($W$1="Pesos CLP",S!$AD:$AD,S!$AO:$AO)),0)</f>
        <v>0</v>
      </c>
      <c r="AL230" s="19">
        <f>IF(OR($I230="REAL",$I230="INCURRIDO"),SUMIF(S!$O:$O,$I230&amp;$O230&amp;$Q230&amp;UPPER(TEXT(AL$4,"MMMMYYYY"))&amp;$Z230,IF($W$1="Pesos CLP",S!$AD:$AD,S!$AO:$AO)),0)</f>
        <v>0</v>
      </c>
      <c r="AM230" s="19">
        <f>IF(OR($I230="REAL",$I230="INCURRIDO"),SUMIF(S!$O:$O,$I230&amp;$O230&amp;$Q230&amp;UPPER(TEXT(AM$4,"MMMMYYYY"))&amp;$Z230,IF($W$1="Pesos CLP",S!$AD:$AD,S!$AO:$AO)),0)</f>
        <v>0</v>
      </c>
      <c r="AN230" s="19">
        <f>IF(OR($I230="REAL",$I230="INCURRIDO"),SUMIF(S!$O:$O,$I230&amp;$O230&amp;$Q230&amp;UPPER(TEXT(AN$4,"MMMMYYYY"))&amp;$Z230,IF($W$1="Pesos CLP",S!$AD:$AD,S!$AO:$AO)),0)</f>
        <v>0</v>
      </c>
      <c r="AO230" s="19">
        <f>IF(OR($I230="REAL",$I230="INCURRIDO"),SUMIF(S!$O:$O,$I230&amp;$O230&amp;$Q230&amp;UPPER(TEXT(AO$4,"MMMMYYYY"))&amp;$Z230,IF($W$1="Pesos CLP",S!$AD:$AD,S!$AO:$AO)),0)</f>
        <v>0</v>
      </c>
      <c r="AP230" s="19">
        <f>IF(OR($I230="REAL",$I230="INCURRIDO"),SUMIF(S!$O:$O,$I230&amp;$O230&amp;$Q230&amp;UPPER(TEXT(AP$4,"MMMMYYYY"))&amp;$Z230,IF($W$1="Pesos CLP",S!$AD:$AD,S!$AO:$AO)),0)</f>
        <v>0</v>
      </c>
      <c r="AQ230" s="19">
        <f>IF(OR($I230="REAL",$I230="INCURRIDO"),SUMIF(S!$O:$O,$I230&amp;$O230&amp;$Q230&amp;UPPER(TEXT(AQ$4,"MMMMYYYY"))&amp;$Z230,IF($W$1="Pesos CLP",S!$AD:$AD,S!$AO:$AO)),0)</f>
        <v>0</v>
      </c>
      <c r="AR230" s="19">
        <f>IF(OR($I230="REAL",$I230="INCURRIDO"),SUMIF(S!$O:$O,$I230&amp;$O230&amp;$Q230&amp;UPPER(TEXT(AR$4,"MMMMYYYY"))&amp;$Z230,IF($W$1="Pesos CLP",S!$AD:$AD,S!$AO:$AO)),0)</f>
        <v>0</v>
      </c>
      <c r="AS230" s="19">
        <f>IF(OR($I230="REAL",$I230="INCURRIDO"),SUMIF(S!$O:$O,$I230&amp;$O230&amp;$Q230&amp;UPPER(TEXT(AS$4,"MMMMYYYY"))&amp;$Z230,IF($W$1="Pesos CLP",S!$AD:$AD,S!$AO:$AO)),0)</f>
        <v>0</v>
      </c>
      <c r="AT230" s="19">
        <f>IF(OR($I230="REAL",$I230="INCURRIDO"),SUMIF(S!$O:$O,$I230&amp;$O230&amp;$Q230&amp;UPPER(TEXT(AT$4,"MMMMYYYY"))&amp;$Z230,IF($W$1="Pesos CLP",S!$AD:$AD,S!$AO:$AO)),0)</f>
        <v>0</v>
      </c>
      <c r="AU230" s="19">
        <f>IF(OR($I230="REAL",$I230="INCURRIDO"),SUMIF(S!$O:$O,$I230&amp;$O230&amp;$Q230&amp;UPPER(TEXT(AU$4,"MMMMYYYY"))&amp;$Z230,IF($W$1="Pesos CLP",S!$AD:$AD,S!$AO:$AO)),0)</f>
        <v>0</v>
      </c>
      <c r="AV230" s="19">
        <f>IF(OR($I230="REAL",$I230="INCURRIDO"),SUMIF(S!$O:$O,$I230&amp;$O230&amp;$Q230&amp;UPPER(TEXT(AV$4,"MMMMYYYY"))&amp;$Z230,IF($W$1="Pesos CLP",S!$AD:$AD,S!$AO:$AO)),0)</f>
        <v>0</v>
      </c>
      <c r="AW230" s="19">
        <f>IF(OR($I230="REAL",$I230="INCURRIDO"),SUMIF(S!$O:$O,$I230&amp;$O230&amp;$Q230&amp;UPPER(TEXT(AW$4,"MMMMYYYY"))&amp;$Z230,IF($W$1="Pesos CLP",S!$AD:$AD,S!$AO:$AO)),0)</f>
        <v>0</v>
      </c>
      <c r="AX230" s="19">
        <f>IF(OR($I230="REAL",$I230="INCURRIDO"),SUMIF(S!$O:$O,$I230&amp;$O230&amp;$Q230&amp;UPPER(TEXT(AX$4,"MMMMYYYY"))&amp;$Z230,IF($W$1="Pesos CLP",S!$AD:$AD,S!$AO:$AO)),0)</f>
        <v>0</v>
      </c>
      <c r="AY230" s="19">
        <f>IF(OR($I230="REAL",$I230="INCURRIDO"),SUMIF(S!$O:$O,$I230&amp;$O230&amp;$Q230&amp;UPPER(TEXT(AY$4,"MMMMYYYY"))&amp;$Z230,IF($W$1="Pesos CLP",S!$AD:$AD,S!$AO:$AO)),0)</f>
        <v>0</v>
      </c>
      <c r="AZ230" s="19">
        <f>IF(OR($I230="REAL",$I230="INCURRIDO"),SUMIF(S!$O:$O,$I230&amp;$O230&amp;$Q230&amp;UPPER(TEXT(AZ$4,"MMMMYYYY"))&amp;$Z230,IF($W$1="Pesos CLP",S!$AD:$AD,S!$AO:$AO)),0)</f>
        <v>0</v>
      </c>
      <c r="BA230" s="19">
        <f>IF(OR($I230="REAL",$I230="INCURRIDO"),SUMIF(S!$O:$O,$I230&amp;$O230&amp;$Q230&amp;UPPER(TEXT(BA$4,"MMMMYYYY"))&amp;$Z230,IF($W$1="Pesos CLP",S!$AD:$AD,S!$AO:$AO)),0)</f>
        <v>0</v>
      </c>
      <c r="BB230" s="19">
        <f>IF(OR($I230="REAL",$I230="INCURRIDO"),SUMIF(S!$O:$O,$I230&amp;$O230&amp;$Q230&amp;UPPER(TEXT(BB$4,"MMMMYYYY"))&amp;$Z230,IF($W$1="Pesos CLP",S!$AD:$AD,S!$AO:$AO)),0)</f>
        <v>0</v>
      </c>
      <c r="BC230" s="19">
        <f>IF(OR($I230="REAL",$I230="INCURRIDO"),SUMIF(S!$O:$O,$I230&amp;$O230&amp;$Q230&amp;UPPER(TEXT(BC$4,"MMMMYYYY"))&amp;$Z230,IF($W$1="Pesos CLP",S!$AD:$AD,S!$AO:$AO)),0)</f>
        <v>0</v>
      </c>
      <c r="BD230" s="19">
        <f>IF(OR($I230="REAL",$I230="INCURRIDO"),SUMIF(S!$O:$O,$I230&amp;$O230&amp;$Q230&amp;UPPER(TEXT(BD$4,"MMMMYYYY"))&amp;$Z230,IF($W$1="Pesos CLP",S!$AD:$AD,S!$AO:$AO)),0)</f>
        <v>0</v>
      </c>
      <c r="BE230" s="19">
        <f>IF(OR($I230="REAL",$I230="INCURRIDO"),SUMIF(S!$O:$O,$I230&amp;$O230&amp;$Q230&amp;UPPER(TEXT(BE$4,"MMMMYYYY"))&amp;$Z230,IF($W$1="Pesos CLP",S!$AD:$AD,S!$AO:$AO)),0)</f>
        <v>0</v>
      </c>
      <c r="BF230" s="19">
        <f>IF(OR($I230="REAL",$I230="INCURRIDO"),SUMIF(S!$O:$O,$I230&amp;$O230&amp;$Q230&amp;UPPER(TEXT(BF$4,"MMMMYYYY"))&amp;$Z230,IF($W$1="Pesos CLP",S!$AD:$AD,S!$AO:$AO)),0)</f>
        <v>0</v>
      </c>
      <c r="BG230" s="19">
        <f>IF(OR($I230="REAL",$I230="INCURRIDO"),SUMIF(S!$O:$O,$I230&amp;$O230&amp;$Q230&amp;UPPER(TEXT(BG$4,"MMMMYYYY"))&amp;$Z230,IF($W$1="Pesos CLP",S!$AD:$AD,S!$AO:$AO)),0)</f>
        <v>0</v>
      </c>
      <c r="BH230" s="19">
        <f>IF(OR($I230="REAL",$I230="INCURRIDO"),SUMIF(S!$O:$O,$I230&amp;$O230&amp;$Q230&amp;UPPER(TEXT(BH$4,"MMMMYYYY"))&amp;$Z230,IF($W$1="Pesos CLP",S!$AD:$AD,S!$AO:$AO)),0)</f>
        <v>0</v>
      </c>
      <c r="BI230" s="19">
        <f>IF(OR($I230="REAL",$I230="INCURRIDO"),SUMIF(S!$O:$O,$I230&amp;$O230&amp;$Q230&amp;UPPER(TEXT(BI$4,"MMMMYYYY"))&amp;$Z230,IF($W$1="Pesos CLP",S!$AD:$AD,S!$AO:$AO)),0)</f>
        <v>0</v>
      </c>
      <c r="BJ230" s="19">
        <f>IF(OR($I230="REAL",$I230="INCURRIDO"),SUMIF(S!$O:$O,$I230&amp;$O230&amp;$Q230&amp;UPPER(TEXT(BJ$4,"MMMMYYYY"))&amp;$Z230,IF($W$1="Pesos CLP",S!$AD:$AD,S!$AO:$AO)),0)</f>
        <v>0</v>
      </c>
      <c r="BK230" s="19">
        <f>IF(OR($I230="REAL",$I230="INCURRIDO"),SUMIF(S!$O:$O,$I230&amp;$O230&amp;$Q230&amp;UPPER(TEXT(BK$4,"MMMMYYYY"))&amp;$Z230,IF($W$1="Pesos CLP",S!$AD:$AD,S!$AO:$AO)),0)</f>
        <v>0</v>
      </c>
      <c r="BL230" s="19">
        <f>IF(OR($I230="REAL",$I230="INCURRIDO"),SUMIF(S!$O:$O,$I230&amp;$O230&amp;$Q230&amp;UPPER(TEXT(BL$4,"MMMMYYYY"))&amp;$Z230,IF($W$1="Pesos CLP",S!$AD:$AD,S!$AO:$AO)),0)</f>
        <v>0</v>
      </c>
      <c r="BM230" s="19">
        <f>IF(OR($I230="REAL",$I230="INCURRIDO"),SUMIF(S!$O:$O,$I230&amp;$O230&amp;$Q230&amp;UPPER(TEXT(BM$4,"MMMMYYYY"))&amp;$Z230,IF($W$1="Pesos CLP",S!$AD:$AD,S!$AO:$AO)),0)</f>
        <v>0</v>
      </c>
      <c r="BN230" s="19">
        <f>IF(OR($I230="REAL",$I230="INCURRIDO"),SUMIF(S!$O:$O,$I230&amp;$O230&amp;$Q230&amp;UPPER(TEXT(BN$4,"MMMMYYYY"))&amp;$Z230,IF($W$1="Pesos CLP",S!$AD:$AD,S!$AO:$AO)),0)</f>
        <v>0</v>
      </c>
      <c r="BO230" s="19">
        <f>IF(OR($I230="REAL",$I230="INCURRIDO"),SUMIF(S!$O:$O,$I230&amp;$O230&amp;$Q230&amp;UPPER(TEXT(BO$4,"MMMMYYYY"))&amp;$Z230,IF($W$1="Pesos CLP",S!$AD:$AD,S!$AO:$AO)),0)</f>
        <v>0</v>
      </c>
      <c r="BP230" s="19">
        <f>IF(OR($I230="REAL",$I230="INCURRIDO"),SUMIF(S!$O:$O,$I230&amp;$O230&amp;$Q230&amp;UPPER(TEXT(BP$4,"MMMMYYYY"))&amp;$Z230,IF($W$1="Pesos CLP",S!$AD:$AD,S!$AO:$AO)),0)</f>
        <v>0</v>
      </c>
      <c r="BQ230" s="19">
        <f>IF(OR($I230="REAL",$I230="INCURRIDO"),SUMIF(S!$O:$O,$I230&amp;$O230&amp;$Q230&amp;UPPER(TEXT(BQ$4,"MMMMYYYY"))&amp;$Z230,IF($W$1="Pesos CLP",S!$AD:$AD,S!$AO:$AO)),0)</f>
        <v>0</v>
      </c>
      <c r="BR230" s="19">
        <f>IF(OR($I230="REAL",$I230="INCURRIDO"),SUMIF(S!$O:$O,$I230&amp;$O230&amp;$Q230&amp;UPPER(TEXT(BR$4,"MMMMYYYY"))&amp;$Z230,IF($W$1="Pesos CLP",S!$AD:$AD,S!$AO:$AO)),0)</f>
        <v>0</v>
      </c>
      <c r="BS230" s="19">
        <f>IF(OR($I230="REAL",$I230="INCURRIDO"),SUMIF(S!$O:$O,$I230&amp;$O230&amp;$Q230&amp;UPPER(TEXT(BS$4,"MMMMYYYY"))&amp;$Z230,IF($W$1="Pesos CLP",S!$AD:$AD,S!$AO:$AO)),0)</f>
        <v>0</v>
      </c>
      <c r="BT230" s="19">
        <f>IF(OR($I230="REAL",$I230="INCURRIDO"),SUMIF(S!$O:$O,$I230&amp;$O230&amp;$Q230&amp;UPPER(TEXT(BT$4,"MMMMYYYY"))&amp;$Z230,IF($W$1="Pesos CLP",S!$AD:$AD,S!$AO:$AO)),0)</f>
        <v>0</v>
      </c>
      <c r="BU230" s="19">
        <f>IF(OR($I230="REAL",$I230="INCURRIDO"),SUMIF(S!$O:$O,$I230&amp;$O230&amp;$Q230&amp;UPPER(TEXT(BU$4,"MMMMYYYY"))&amp;$Z230,IF($W$1="Pesos CLP",S!$AD:$AD,S!$AO:$AO)),0)</f>
        <v>0</v>
      </c>
      <c r="BV230" s="19">
        <f>IF(OR($I230="REAL",$I230="INCURRIDO"),SUMIF(S!$O:$O,$I230&amp;$O230&amp;$Q230&amp;UPPER(TEXT(BV$4,"MMMMYYYY"))&amp;$Z230,IF($W$1="Pesos CLP",S!$AD:$AD,S!$AO:$AO)),0)</f>
        <v>0</v>
      </c>
      <c r="BW230" s="19">
        <f>IF(OR($I230="REAL",$I230="INCURRIDO"),SUMIF(S!$O:$O,$I230&amp;$O230&amp;$Q230&amp;UPPER(TEXT(BW$4,"MMMMYYYY"))&amp;$Z230,IF($W$1="Pesos CLP",S!$AD:$AD,S!$AO:$AO)),0)</f>
        <v>0</v>
      </c>
      <c r="BX230" s="19">
        <f>IF(OR($I230="REAL",$I230="INCURRIDO"),SUMIF(S!$O:$O,$I230&amp;$O230&amp;$Q230&amp;UPPER(TEXT(BX$4,"MMMMYYYY"))&amp;$Z230,IF($W$1="Pesos CLP",S!$AD:$AD,S!$AO:$AO)),0)</f>
        <v>0</v>
      </c>
      <c r="BY230" s="19">
        <f>IF(OR($I230="REAL",$I230="INCURRIDO"),SUMIF(S!$O:$O,$I230&amp;$O230&amp;$Q230&amp;UPPER(TEXT(BY$4,"MMMMYYYY"))&amp;$Z230,IF($W$1="Pesos CLP",S!$AD:$AD,S!$AO:$AO)),0)</f>
        <v>0</v>
      </c>
      <c r="BZ230" s="19">
        <f>IF(OR($I230="REAL",$I230="INCURRIDO"),SUMIF(S!$O:$O,$I230&amp;$O230&amp;$Q230&amp;UPPER(TEXT(BZ$4,"MMMMYYYY"))&amp;$Z230,IF($W$1="Pesos CLP",S!$AD:$AD,S!$AO:$AO)),0)</f>
        <v>0</v>
      </c>
      <c r="CA230" s="19">
        <f>IF(OR($I230="REAL",$I230="INCURRIDO"),SUMIF(S!$O:$O,$I230&amp;$O230&amp;$Q230&amp;UPPER(TEXT(CA$4,"MMMMYYYY"))&amp;$Z230,IF($W$1="Pesos CLP",S!$AD:$AD,S!$AO:$AO)),0)</f>
        <v>0</v>
      </c>
      <c r="CB230" s="19">
        <f>IF(OR($I230="REAL",$I230="INCURRIDO"),SUMIF(S!$O:$O,$I230&amp;$O230&amp;$Q230&amp;UPPER(TEXT(CB$4,"MMMMYYYY"))&amp;$Z230,IF($W$1="Pesos CLP",S!$AD:$AD,S!$AO:$AO)),0)</f>
        <v>0</v>
      </c>
      <c r="CC230" s="19">
        <f>IF(OR($I230="REAL",$I230="INCURRIDO"),SUMIF(S!$O:$O,$I230&amp;$O230&amp;$Q230&amp;UPPER(TEXT(CC$4,"MMMMYYYY"))&amp;$Z230,IF($W$1="Pesos CLP",S!$AD:$AD,S!$AO:$AO)),0)</f>
        <v>0</v>
      </c>
      <c r="CD230" s="19">
        <f>IF(OR($I230="REAL",$I230="INCURRIDO"),SUMIF(S!$O:$O,$I230&amp;$O230&amp;$Q230&amp;UPPER(TEXT(CD$4,"MMMMYYYY"))&amp;$Z230,IF($W$1="Pesos CLP",S!$AD:$AD,S!$AO:$AO)),0)</f>
        <v>0</v>
      </c>
      <c r="CE230" s="19">
        <f>IF(OR($I230="REAL",$I230="INCURRIDO"),SUMIF(S!$O:$O,$I230&amp;$O230&amp;$Q230&amp;UPPER(TEXT(CE$4,"MMMMYYYY"))&amp;$Z230,IF($W$1="Pesos CLP",S!$AD:$AD,S!$AO:$AO)),0)</f>
        <v>0</v>
      </c>
      <c r="CF230" s="19">
        <f>IF(OR($I230="REAL",$I230="INCURRIDO"),SUMIF(S!$O:$O,$I230&amp;$O230&amp;$Q230&amp;UPPER(TEXT(CF$4,"MMMMYYYY"))&amp;$Z230,IF($W$1="Pesos CLP",S!$AD:$AD,S!$AO:$AO)),0)</f>
        <v>0</v>
      </c>
      <c r="CG230" s="19">
        <f>IF(OR($I230="REAL",$I230="INCURRIDO"),SUMIF(S!$O:$O,$I230&amp;$O230&amp;$Q230&amp;UPPER(TEXT(CG$4,"MMMMYYYY"))&amp;$Z230,IF($W$1="Pesos CLP",S!$AD:$AD,S!$AO:$AO)),0)</f>
        <v>0</v>
      </c>
      <c r="CH230" s="19">
        <f>IF(OR($I230="REAL",$I230="INCURRIDO"),SUMIF(S!$O:$O,$I230&amp;$O230&amp;$Q230&amp;UPPER(TEXT(CH$4,"MMMMYYYY"))&amp;$Z230,IF($W$1="Pesos CLP",S!$AD:$AD,S!$AO:$AO)),0)</f>
        <v>0</v>
      </c>
      <c r="CI230" s="19">
        <f>IF(OR($I230="REAL",$I230="INCURRIDO"),SUMIF(S!$O:$O,$I230&amp;$O230&amp;$Q230&amp;UPPER(TEXT(CI$4,"MMMMYYYY"))&amp;$Z230,IF($W$1="Pesos CLP",S!$AD:$AD,S!$AO:$AO)),0)</f>
        <v>0</v>
      </c>
      <c r="CJ230" s="19">
        <f>IF(OR($I230="REAL",$I230="INCURRIDO"),SUMIF(S!$O:$O,$I230&amp;$O230&amp;$Q230&amp;UPPER(TEXT(CJ$4,"MMMMYYYY"))&amp;$Z230,IF($W$1="Pesos CLP",S!$AD:$AD,S!$AO:$AO)),0)</f>
        <v>0</v>
      </c>
      <c r="CK230" s="378">
        <f t="shared" si="219"/>
        <v>0</v>
      </c>
      <c r="CL230" s="378">
        <f t="shared" si="219"/>
        <v>0</v>
      </c>
      <c r="CM230" s="378">
        <f t="shared" si="219"/>
        <v>11624.551406773588</v>
      </c>
      <c r="CN230" s="378">
        <f t="shared" si="219"/>
        <v>0</v>
      </c>
      <c r="CO230" s="378">
        <f t="shared" si="219"/>
        <v>0</v>
      </c>
      <c r="CP230" s="378">
        <f t="shared" si="219"/>
        <v>0</v>
      </c>
      <c r="CQ230" s="378">
        <f t="shared" si="219"/>
        <v>0</v>
      </c>
      <c r="CR230" s="378">
        <f t="shared" si="219"/>
        <v>0</v>
      </c>
      <c r="CS230" s="378">
        <f t="shared" si="220"/>
        <v>0</v>
      </c>
      <c r="CT230" s="378">
        <f t="shared" si="220"/>
        <v>0</v>
      </c>
      <c r="CU230" s="378">
        <f t="shared" si="220"/>
        <v>0</v>
      </c>
      <c r="CV230" s="378">
        <f t="shared" si="220"/>
        <v>0</v>
      </c>
      <c r="CW230" s="378">
        <f t="shared" si="220"/>
        <v>0</v>
      </c>
      <c r="CX230" s="378">
        <f t="shared" si="220"/>
        <v>0</v>
      </c>
      <c r="CY230" s="378">
        <f t="shared" si="220"/>
        <v>0</v>
      </c>
      <c r="CZ230" s="378">
        <f t="shared" si="220"/>
        <v>0</v>
      </c>
      <c r="DA230" s="378">
        <f t="shared" si="220"/>
        <v>0</v>
      </c>
      <c r="DB230" s="378">
        <f t="shared" si="220"/>
        <v>0</v>
      </c>
      <c r="DC230" s="378">
        <f t="shared" si="221"/>
        <v>0</v>
      </c>
      <c r="DD230" s="378">
        <f t="shared" si="221"/>
        <v>0</v>
      </c>
      <c r="DE230" s="378">
        <f t="shared" si="221"/>
        <v>0</v>
      </c>
      <c r="DF230" s="378">
        <f t="shared" si="221"/>
        <v>0</v>
      </c>
      <c r="DG230" s="378">
        <f t="shared" si="221"/>
        <v>0</v>
      </c>
      <c r="DH230" s="378">
        <f t="shared" si="221"/>
        <v>0</v>
      </c>
      <c r="DI230" s="378">
        <f t="shared" si="221"/>
        <v>0</v>
      </c>
      <c r="DJ230" s="378">
        <f t="shared" si="221"/>
        <v>0</v>
      </c>
      <c r="DK230" s="378">
        <f t="shared" si="221"/>
        <v>0</v>
      </c>
      <c r="DL230" s="378">
        <f t="shared" si="221"/>
        <v>0</v>
      </c>
      <c r="DM230" s="378">
        <f t="shared" si="222"/>
        <v>0</v>
      </c>
      <c r="DN230" s="378">
        <f t="shared" si="222"/>
        <v>0</v>
      </c>
      <c r="DO230" s="378">
        <f t="shared" si="222"/>
        <v>0</v>
      </c>
      <c r="DP230" s="378">
        <f t="shared" si="222"/>
        <v>0</v>
      </c>
      <c r="DQ230" s="378">
        <f t="shared" si="222"/>
        <v>0</v>
      </c>
      <c r="DR230" s="378">
        <f t="shared" si="222"/>
        <v>0</v>
      </c>
      <c r="DS230" s="378">
        <f t="shared" si="222"/>
        <v>0</v>
      </c>
      <c r="DT230" s="378">
        <f t="shared" si="222"/>
        <v>0</v>
      </c>
      <c r="DU230" s="378">
        <f t="shared" si="222"/>
        <v>0</v>
      </c>
      <c r="DV230" s="378">
        <f t="shared" si="222"/>
        <v>0</v>
      </c>
      <c r="DW230" s="378">
        <f t="shared" si="223"/>
        <v>0</v>
      </c>
      <c r="DX230" s="378">
        <f t="shared" si="223"/>
        <v>0</v>
      </c>
      <c r="DY230" s="378">
        <f t="shared" si="223"/>
        <v>0</v>
      </c>
      <c r="DZ230" s="378">
        <f t="shared" si="223"/>
        <v>0</v>
      </c>
      <c r="EA230" s="378">
        <f t="shared" si="223"/>
        <v>0</v>
      </c>
      <c r="EB230" s="378">
        <f t="shared" si="223"/>
        <v>0</v>
      </c>
      <c r="EC230" s="378">
        <f t="shared" si="223"/>
        <v>0</v>
      </c>
      <c r="ED230" s="378">
        <f t="shared" si="223"/>
        <v>0</v>
      </c>
      <c r="EE230" s="378">
        <f t="shared" si="223"/>
        <v>0</v>
      </c>
      <c r="EF230" s="378">
        <f t="shared" si="223"/>
        <v>0</v>
      </c>
      <c r="EG230" s="378">
        <f t="shared" si="224"/>
        <v>0</v>
      </c>
      <c r="EH230" s="378">
        <f t="shared" si="224"/>
        <v>0</v>
      </c>
      <c r="EI230" s="378">
        <f t="shared" si="224"/>
        <v>0</v>
      </c>
      <c r="EJ230" s="378">
        <f t="shared" si="224"/>
        <v>0</v>
      </c>
      <c r="EK230" s="378">
        <f t="shared" si="224"/>
        <v>0</v>
      </c>
      <c r="EL230" s="378">
        <f t="shared" si="224"/>
        <v>0</v>
      </c>
      <c r="EM230" s="378">
        <f t="shared" si="224"/>
        <v>0</v>
      </c>
      <c r="EN230" s="378">
        <f t="shared" si="224"/>
        <v>0</v>
      </c>
      <c r="EO230" s="378">
        <f t="shared" si="224"/>
        <v>0</v>
      </c>
      <c r="EP230" s="378">
        <f t="shared" si="224"/>
        <v>0</v>
      </c>
      <c r="EQ230" s="378">
        <f t="shared" si="224"/>
        <v>0</v>
      </c>
    </row>
    <row r="231" spans="1:147" x14ac:dyDescent="0.3">
      <c r="A231" s="368"/>
      <c r="B231" s="368"/>
      <c r="C231" s="368"/>
      <c r="D231" s="368">
        <f t="shared" si="182"/>
        <v>1.034195933456562</v>
      </c>
      <c r="E231" s="368" t="str">
        <f>VLOOKUP(TEXT(Z231,0),'G2'!B:D,3,0)</f>
        <v>MN</v>
      </c>
      <c r="F231" s="816">
        <f t="shared" si="181"/>
        <v>0</v>
      </c>
      <c r="G231" s="755">
        <f t="shared" si="183"/>
        <v>0</v>
      </c>
      <c r="H231" s="756" t="s">
        <v>1190</v>
      </c>
      <c r="I231" s="370" t="s">
        <v>93</v>
      </c>
      <c r="J231" s="370" t="s">
        <v>22</v>
      </c>
      <c r="K231" s="368">
        <v>510614</v>
      </c>
      <c r="L231" s="368" t="s">
        <v>24</v>
      </c>
      <c r="M231" s="369"/>
      <c r="N231" s="370" t="s">
        <v>1011</v>
      </c>
      <c r="O231" s="370" t="s">
        <v>631</v>
      </c>
      <c r="P231" s="643" t="s">
        <v>1166</v>
      </c>
      <c r="Q231" s="370" t="s">
        <v>695</v>
      </c>
      <c r="R231" s="370" t="s">
        <v>651</v>
      </c>
      <c r="S231" s="376">
        <v>2</v>
      </c>
      <c r="T231" s="678">
        <v>46447</v>
      </c>
      <c r="U231" s="678">
        <v>46471</v>
      </c>
      <c r="V231" s="373">
        <v>1</v>
      </c>
      <c r="W231" s="374">
        <v>5097720.3299445473</v>
      </c>
      <c r="X231" s="17" cm="1">
        <f t="array" ref="X231">+IF($W$1="Pesos CLP",W231,W231/TC)*MB_24A25</f>
        <v>5812.2757033867938</v>
      </c>
      <c r="Y231" s="18">
        <f t="shared" si="166"/>
        <v>11624.551406773588</v>
      </c>
      <c r="Z231">
        <v>91243520</v>
      </c>
      <c r="AA231" s="19">
        <f>IF(OR($I231="REAL",$I231="INCURRIDO"),SUMIF(S!$O:$O,$I231&amp;$O231&amp;$Q231&amp;UPPER(TEXT(AA$4,"MMMMYYYY"))&amp;$Z231,IF($W$1="Pesos CLP",S!$AD:$AD,S!$AO:$AO)),0)</f>
        <v>0</v>
      </c>
      <c r="AB231" s="19">
        <f>IF(OR($I231="REAL",$I231="INCURRIDO"),SUMIF(S!$O:$O,$I231&amp;$O231&amp;$Q231&amp;UPPER(TEXT(AB$4,"MMMMYYYY"))&amp;$Z231,IF($W$1="Pesos CLP",S!$AD:$AD,S!$AO:$AO)),0)</f>
        <v>0</v>
      </c>
      <c r="AC231" s="19">
        <f>IF(OR($I231="REAL",$I231="INCURRIDO"),SUMIF(S!$O:$O,$I231&amp;$O231&amp;$Q231&amp;UPPER(TEXT(AC$4,"MMMMYYYY"))&amp;$Z231,IF($W$1="Pesos CLP",S!$AD:$AD,S!$AO:$AO)),0)</f>
        <v>0</v>
      </c>
      <c r="AD231" s="19">
        <f>IF(OR($I231="REAL",$I231="INCURRIDO"),SUMIF(S!$O:$O,$I231&amp;$O231&amp;$Q231&amp;UPPER(TEXT(AD$4,"MMMMYYYY"))&amp;$Z231,IF($W$1="Pesos CLP",S!$AD:$AD,S!$AO:$AO)),0)</f>
        <v>0</v>
      </c>
      <c r="AE231" s="19">
        <f>IF(OR($I231="REAL",$I231="INCURRIDO"),SUMIF(S!$O:$O,$I231&amp;$O231&amp;$Q231&amp;UPPER(TEXT(AE$4,"MMMMYYYY"))&amp;$Z231,IF($W$1="Pesos CLP",S!$AD:$AD,S!$AO:$AO)),0)</f>
        <v>0</v>
      </c>
      <c r="AF231" s="19">
        <f>IF(OR($I231="REAL",$I231="INCURRIDO"),SUMIF(S!$O:$O,$I231&amp;$O231&amp;$Q231&amp;UPPER(TEXT(AF$4,"MMMMYYYY"))&amp;$Z231,IF($W$1="Pesos CLP",S!$AD:$AD,S!$AO:$AO)),0)</f>
        <v>0</v>
      </c>
      <c r="AG231" s="19">
        <f>IF(OR($I231="REAL",$I231="INCURRIDO"),SUMIF(S!$O:$O,$I231&amp;$O231&amp;$Q231&amp;UPPER(TEXT(AG$4,"MMMMYYYY"))&amp;$Z231,IF($W$1="Pesos CLP",S!$AD:$AD,S!$AO:$AO)),0)</f>
        <v>0</v>
      </c>
      <c r="AH231" s="19">
        <f>IF(OR($I231="REAL",$I231="INCURRIDO"),SUMIF(S!$O:$O,$I231&amp;$O231&amp;$Q231&amp;UPPER(TEXT(AH$4,"MMMMYYYY"))&amp;$Z231,IF($W$1="Pesos CLP",S!$AD:$AD,S!$AO:$AO)),0)</f>
        <v>0</v>
      </c>
      <c r="AI231" s="19">
        <f>IF(OR($I231="REAL",$I231="INCURRIDO"),SUMIF(S!$O:$O,$I231&amp;$O231&amp;$Q231&amp;UPPER(TEXT(AI$4,"MMMMYYYY"))&amp;$Z231,IF($W$1="Pesos CLP",S!$AD:$AD,S!$AO:$AO)),0)</f>
        <v>0</v>
      </c>
      <c r="AJ231" s="19">
        <f>IF(OR($I231="REAL",$I231="INCURRIDO"),SUMIF(S!$O:$O,$I231&amp;$O231&amp;$Q231&amp;UPPER(TEXT(AJ$4,"MMMMYYYY"))&amp;$Z231,IF($W$1="Pesos CLP",S!$AD:$AD,S!$AO:$AO)),0)</f>
        <v>0</v>
      </c>
      <c r="AK231" s="19">
        <f>IF(OR($I231="REAL",$I231="INCURRIDO"),SUMIF(S!$O:$O,$I231&amp;$O231&amp;$Q231&amp;UPPER(TEXT(AK$4,"MMMMYYYY"))&amp;$Z231,IF($W$1="Pesos CLP",S!$AD:$AD,S!$AO:$AO)),0)</f>
        <v>0</v>
      </c>
      <c r="AL231" s="19">
        <f>IF(OR($I231="REAL",$I231="INCURRIDO"),SUMIF(S!$O:$O,$I231&amp;$O231&amp;$Q231&amp;UPPER(TEXT(AL$4,"MMMMYYYY"))&amp;$Z231,IF($W$1="Pesos CLP",S!$AD:$AD,S!$AO:$AO)),0)</f>
        <v>0</v>
      </c>
      <c r="AM231" s="19">
        <f>IF(OR($I231="REAL",$I231="INCURRIDO"),SUMIF(S!$O:$O,$I231&amp;$O231&amp;$Q231&amp;UPPER(TEXT(AM$4,"MMMMYYYY"))&amp;$Z231,IF($W$1="Pesos CLP",S!$AD:$AD,S!$AO:$AO)),0)</f>
        <v>0</v>
      </c>
      <c r="AN231" s="19">
        <f>IF(OR($I231="REAL",$I231="INCURRIDO"),SUMIF(S!$O:$O,$I231&amp;$O231&amp;$Q231&amp;UPPER(TEXT(AN$4,"MMMMYYYY"))&amp;$Z231,IF($W$1="Pesos CLP",S!$AD:$AD,S!$AO:$AO)),0)</f>
        <v>0</v>
      </c>
      <c r="AO231" s="19">
        <f>IF(OR($I231="REAL",$I231="INCURRIDO"),SUMIF(S!$O:$O,$I231&amp;$O231&amp;$Q231&amp;UPPER(TEXT(AO$4,"MMMMYYYY"))&amp;$Z231,IF($W$1="Pesos CLP",S!$AD:$AD,S!$AO:$AO)),0)</f>
        <v>0</v>
      </c>
      <c r="AP231" s="19">
        <f>IF(OR($I231="REAL",$I231="INCURRIDO"),SUMIF(S!$O:$O,$I231&amp;$O231&amp;$Q231&amp;UPPER(TEXT(AP$4,"MMMMYYYY"))&amp;$Z231,IF($W$1="Pesos CLP",S!$AD:$AD,S!$AO:$AO)),0)</f>
        <v>0</v>
      </c>
      <c r="AQ231" s="19">
        <f>IF(OR($I231="REAL",$I231="INCURRIDO"),SUMIF(S!$O:$O,$I231&amp;$O231&amp;$Q231&amp;UPPER(TEXT(AQ$4,"MMMMYYYY"))&amp;$Z231,IF($W$1="Pesos CLP",S!$AD:$AD,S!$AO:$AO)),0)</f>
        <v>0</v>
      </c>
      <c r="AR231" s="19">
        <f>IF(OR($I231="REAL",$I231="INCURRIDO"),SUMIF(S!$O:$O,$I231&amp;$O231&amp;$Q231&amp;UPPER(TEXT(AR$4,"MMMMYYYY"))&amp;$Z231,IF($W$1="Pesos CLP",S!$AD:$AD,S!$AO:$AO)),0)</f>
        <v>0</v>
      </c>
      <c r="AS231" s="19">
        <f>IF(OR($I231="REAL",$I231="INCURRIDO"),SUMIF(S!$O:$O,$I231&amp;$O231&amp;$Q231&amp;UPPER(TEXT(AS$4,"MMMMYYYY"))&amp;$Z231,IF($W$1="Pesos CLP",S!$AD:$AD,S!$AO:$AO)),0)</f>
        <v>0</v>
      </c>
      <c r="AT231" s="19">
        <f>IF(OR($I231="REAL",$I231="INCURRIDO"),SUMIF(S!$O:$O,$I231&amp;$O231&amp;$Q231&amp;UPPER(TEXT(AT$4,"MMMMYYYY"))&amp;$Z231,IF($W$1="Pesos CLP",S!$AD:$AD,S!$AO:$AO)),0)</f>
        <v>0</v>
      </c>
      <c r="AU231" s="19">
        <f>IF(OR($I231="REAL",$I231="INCURRIDO"),SUMIF(S!$O:$O,$I231&amp;$O231&amp;$Q231&amp;UPPER(TEXT(AU$4,"MMMMYYYY"))&amp;$Z231,IF($W$1="Pesos CLP",S!$AD:$AD,S!$AO:$AO)),0)</f>
        <v>0</v>
      </c>
      <c r="AV231" s="19">
        <f>IF(OR($I231="REAL",$I231="INCURRIDO"),SUMIF(S!$O:$O,$I231&amp;$O231&amp;$Q231&amp;UPPER(TEXT(AV$4,"MMMMYYYY"))&amp;$Z231,IF($W$1="Pesos CLP",S!$AD:$AD,S!$AO:$AO)),0)</f>
        <v>0</v>
      </c>
      <c r="AW231" s="19">
        <f>IF(OR($I231="REAL",$I231="INCURRIDO"),SUMIF(S!$O:$O,$I231&amp;$O231&amp;$Q231&amp;UPPER(TEXT(AW$4,"MMMMYYYY"))&amp;$Z231,IF($W$1="Pesos CLP",S!$AD:$AD,S!$AO:$AO)),0)</f>
        <v>0</v>
      </c>
      <c r="AX231" s="19">
        <f>IF(OR($I231="REAL",$I231="INCURRIDO"),SUMIF(S!$O:$O,$I231&amp;$O231&amp;$Q231&amp;UPPER(TEXT(AX$4,"MMMMYYYY"))&amp;$Z231,IF($W$1="Pesos CLP",S!$AD:$AD,S!$AO:$AO)),0)</f>
        <v>0</v>
      </c>
      <c r="AY231" s="19">
        <f>IF(OR($I231="REAL",$I231="INCURRIDO"),SUMIF(S!$O:$O,$I231&amp;$O231&amp;$Q231&amp;UPPER(TEXT(AY$4,"MMMMYYYY"))&amp;$Z231,IF($W$1="Pesos CLP",S!$AD:$AD,S!$AO:$AO)),0)</f>
        <v>0</v>
      </c>
      <c r="AZ231" s="19">
        <f>IF(OR($I231="REAL",$I231="INCURRIDO"),SUMIF(S!$O:$O,$I231&amp;$O231&amp;$Q231&amp;UPPER(TEXT(AZ$4,"MMMMYYYY"))&amp;$Z231,IF($W$1="Pesos CLP",S!$AD:$AD,S!$AO:$AO)),0)</f>
        <v>0</v>
      </c>
      <c r="BA231" s="19">
        <f>IF(OR($I231="REAL",$I231="INCURRIDO"),SUMIF(S!$O:$O,$I231&amp;$O231&amp;$Q231&amp;UPPER(TEXT(BA$4,"MMMMYYYY"))&amp;$Z231,IF($W$1="Pesos CLP",S!$AD:$AD,S!$AO:$AO)),0)</f>
        <v>0</v>
      </c>
      <c r="BB231" s="19">
        <f>IF(OR($I231="REAL",$I231="INCURRIDO"),SUMIF(S!$O:$O,$I231&amp;$O231&amp;$Q231&amp;UPPER(TEXT(BB$4,"MMMMYYYY"))&amp;$Z231,IF($W$1="Pesos CLP",S!$AD:$AD,S!$AO:$AO)),0)</f>
        <v>0</v>
      </c>
      <c r="BC231" s="19">
        <f>IF(OR($I231="REAL",$I231="INCURRIDO"),SUMIF(S!$O:$O,$I231&amp;$O231&amp;$Q231&amp;UPPER(TEXT(BC$4,"MMMMYYYY"))&amp;$Z231,IF($W$1="Pesos CLP",S!$AD:$AD,S!$AO:$AO)),0)</f>
        <v>0</v>
      </c>
      <c r="BD231" s="19">
        <f>IF(OR($I231="REAL",$I231="INCURRIDO"),SUMIF(S!$O:$O,$I231&amp;$O231&amp;$Q231&amp;UPPER(TEXT(BD$4,"MMMMYYYY"))&amp;$Z231,IF($W$1="Pesos CLP",S!$AD:$AD,S!$AO:$AO)),0)</f>
        <v>0</v>
      </c>
      <c r="BE231" s="19">
        <f>IF(OR($I231="REAL",$I231="INCURRIDO"),SUMIF(S!$O:$O,$I231&amp;$O231&amp;$Q231&amp;UPPER(TEXT(BE$4,"MMMMYYYY"))&amp;$Z231,IF($W$1="Pesos CLP",S!$AD:$AD,S!$AO:$AO)),0)</f>
        <v>0</v>
      </c>
      <c r="BF231" s="19">
        <f>IF(OR($I231="REAL",$I231="INCURRIDO"),SUMIF(S!$O:$O,$I231&amp;$O231&amp;$Q231&amp;UPPER(TEXT(BF$4,"MMMMYYYY"))&amp;$Z231,IF($W$1="Pesos CLP",S!$AD:$AD,S!$AO:$AO)),0)</f>
        <v>0</v>
      </c>
      <c r="BG231" s="19">
        <f>IF(OR($I231="REAL",$I231="INCURRIDO"),SUMIF(S!$O:$O,$I231&amp;$O231&amp;$Q231&amp;UPPER(TEXT(BG$4,"MMMMYYYY"))&amp;$Z231,IF($W$1="Pesos CLP",S!$AD:$AD,S!$AO:$AO)),0)</f>
        <v>0</v>
      </c>
      <c r="BH231" s="19">
        <f>IF(OR($I231="REAL",$I231="INCURRIDO"),SUMIF(S!$O:$O,$I231&amp;$O231&amp;$Q231&amp;UPPER(TEXT(BH$4,"MMMMYYYY"))&amp;$Z231,IF($W$1="Pesos CLP",S!$AD:$AD,S!$AO:$AO)),0)</f>
        <v>0</v>
      </c>
      <c r="BI231" s="19">
        <f>IF(OR($I231="REAL",$I231="INCURRIDO"),SUMIF(S!$O:$O,$I231&amp;$O231&amp;$Q231&amp;UPPER(TEXT(BI$4,"MMMMYYYY"))&amp;$Z231,IF($W$1="Pesos CLP",S!$AD:$AD,S!$AO:$AO)),0)</f>
        <v>0</v>
      </c>
      <c r="BJ231" s="19">
        <f>IF(OR($I231="REAL",$I231="INCURRIDO"),SUMIF(S!$O:$O,$I231&amp;$O231&amp;$Q231&amp;UPPER(TEXT(BJ$4,"MMMMYYYY"))&amp;$Z231,IF($W$1="Pesos CLP",S!$AD:$AD,S!$AO:$AO)),0)</f>
        <v>0</v>
      </c>
      <c r="BK231" s="19">
        <f>IF(OR($I231="REAL",$I231="INCURRIDO"),SUMIF(S!$O:$O,$I231&amp;$O231&amp;$Q231&amp;UPPER(TEXT(BK$4,"MMMMYYYY"))&amp;$Z231,IF($W$1="Pesos CLP",S!$AD:$AD,S!$AO:$AO)),0)</f>
        <v>0</v>
      </c>
      <c r="BL231" s="19">
        <f>IF(OR($I231="REAL",$I231="INCURRIDO"),SUMIF(S!$O:$O,$I231&amp;$O231&amp;$Q231&amp;UPPER(TEXT(BL$4,"MMMMYYYY"))&amp;$Z231,IF($W$1="Pesos CLP",S!$AD:$AD,S!$AO:$AO)),0)</f>
        <v>0</v>
      </c>
      <c r="BM231" s="19">
        <f>IF(OR($I231="REAL",$I231="INCURRIDO"),SUMIF(S!$O:$O,$I231&amp;$O231&amp;$Q231&amp;UPPER(TEXT(BM$4,"MMMMYYYY"))&amp;$Z231,IF($W$1="Pesos CLP",S!$AD:$AD,S!$AO:$AO)),0)</f>
        <v>0</v>
      </c>
      <c r="BN231" s="19">
        <f>IF(OR($I231="REAL",$I231="INCURRIDO"),SUMIF(S!$O:$O,$I231&amp;$O231&amp;$Q231&amp;UPPER(TEXT(BN$4,"MMMMYYYY"))&amp;$Z231,IF($W$1="Pesos CLP",S!$AD:$AD,S!$AO:$AO)),0)</f>
        <v>0</v>
      </c>
      <c r="BO231" s="19">
        <f>IF(OR($I231="REAL",$I231="INCURRIDO"),SUMIF(S!$O:$O,$I231&amp;$O231&amp;$Q231&amp;UPPER(TEXT(BO$4,"MMMMYYYY"))&amp;$Z231,IF($W$1="Pesos CLP",S!$AD:$AD,S!$AO:$AO)),0)</f>
        <v>0</v>
      </c>
      <c r="BP231" s="19">
        <f>IF(OR($I231="REAL",$I231="INCURRIDO"),SUMIF(S!$O:$O,$I231&amp;$O231&amp;$Q231&amp;UPPER(TEXT(BP$4,"MMMMYYYY"))&amp;$Z231,IF($W$1="Pesos CLP",S!$AD:$AD,S!$AO:$AO)),0)</f>
        <v>0</v>
      </c>
      <c r="BQ231" s="19">
        <f>IF(OR($I231="REAL",$I231="INCURRIDO"),SUMIF(S!$O:$O,$I231&amp;$O231&amp;$Q231&amp;UPPER(TEXT(BQ$4,"MMMMYYYY"))&amp;$Z231,IF($W$1="Pesos CLP",S!$AD:$AD,S!$AO:$AO)),0)</f>
        <v>0</v>
      </c>
      <c r="BR231" s="19">
        <f>IF(OR($I231="REAL",$I231="INCURRIDO"),SUMIF(S!$O:$O,$I231&amp;$O231&amp;$Q231&amp;UPPER(TEXT(BR$4,"MMMMYYYY"))&amp;$Z231,IF($W$1="Pesos CLP",S!$AD:$AD,S!$AO:$AO)),0)</f>
        <v>0</v>
      </c>
      <c r="BS231" s="19">
        <f>IF(OR($I231="REAL",$I231="INCURRIDO"),SUMIF(S!$O:$O,$I231&amp;$O231&amp;$Q231&amp;UPPER(TEXT(BS$4,"MMMMYYYY"))&amp;$Z231,IF($W$1="Pesos CLP",S!$AD:$AD,S!$AO:$AO)),0)</f>
        <v>0</v>
      </c>
      <c r="BT231" s="19">
        <f>IF(OR($I231="REAL",$I231="INCURRIDO"),SUMIF(S!$O:$O,$I231&amp;$O231&amp;$Q231&amp;UPPER(TEXT(BT$4,"MMMMYYYY"))&amp;$Z231,IF($W$1="Pesos CLP",S!$AD:$AD,S!$AO:$AO)),0)</f>
        <v>0</v>
      </c>
      <c r="BU231" s="19">
        <f>IF(OR($I231="REAL",$I231="INCURRIDO"),SUMIF(S!$O:$O,$I231&amp;$O231&amp;$Q231&amp;UPPER(TEXT(BU$4,"MMMMYYYY"))&amp;$Z231,IF($W$1="Pesos CLP",S!$AD:$AD,S!$AO:$AO)),0)</f>
        <v>0</v>
      </c>
      <c r="BV231" s="19">
        <f>IF(OR($I231="REAL",$I231="INCURRIDO"),SUMIF(S!$O:$O,$I231&amp;$O231&amp;$Q231&amp;UPPER(TEXT(BV$4,"MMMMYYYY"))&amp;$Z231,IF($W$1="Pesos CLP",S!$AD:$AD,S!$AO:$AO)),0)</f>
        <v>0</v>
      </c>
      <c r="BW231" s="19">
        <f>IF(OR($I231="REAL",$I231="INCURRIDO"),SUMIF(S!$O:$O,$I231&amp;$O231&amp;$Q231&amp;UPPER(TEXT(BW$4,"MMMMYYYY"))&amp;$Z231,IF($W$1="Pesos CLP",S!$AD:$AD,S!$AO:$AO)),0)</f>
        <v>0</v>
      </c>
      <c r="BX231" s="19">
        <f>IF(OR($I231="REAL",$I231="INCURRIDO"),SUMIF(S!$O:$O,$I231&amp;$O231&amp;$Q231&amp;UPPER(TEXT(BX$4,"MMMMYYYY"))&amp;$Z231,IF($W$1="Pesos CLP",S!$AD:$AD,S!$AO:$AO)),0)</f>
        <v>0</v>
      </c>
      <c r="BY231" s="19">
        <f>IF(OR($I231="REAL",$I231="INCURRIDO"),SUMIF(S!$O:$O,$I231&amp;$O231&amp;$Q231&amp;UPPER(TEXT(BY$4,"MMMMYYYY"))&amp;$Z231,IF($W$1="Pesos CLP",S!$AD:$AD,S!$AO:$AO)),0)</f>
        <v>0</v>
      </c>
      <c r="BZ231" s="19">
        <f>IF(OR($I231="REAL",$I231="INCURRIDO"),SUMIF(S!$O:$O,$I231&amp;$O231&amp;$Q231&amp;UPPER(TEXT(BZ$4,"MMMMYYYY"))&amp;$Z231,IF($W$1="Pesos CLP",S!$AD:$AD,S!$AO:$AO)),0)</f>
        <v>0</v>
      </c>
      <c r="CA231" s="19">
        <f>IF(OR($I231="REAL",$I231="INCURRIDO"),SUMIF(S!$O:$O,$I231&amp;$O231&amp;$Q231&amp;UPPER(TEXT(CA$4,"MMMMYYYY"))&amp;$Z231,IF($W$1="Pesos CLP",S!$AD:$AD,S!$AO:$AO)),0)</f>
        <v>0</v>
      </c>
      <c r="CB231" s="19">
        <f>IF(OR($I231="REAL",$I231="INCURRIDO"),SUMIF(S!$O:$O,$I231&amp;$O231&amp;$Q231&amp;UPPER(TEXT(CB$4,"MMMMYYYY"))&amp;$Z231,IF($W$1="Pesos CLP",S!$AD:$AD,S!$AO:$AO)),0)</f>
        <v>0</v>
      </c>
      <c r="CC231" s="19">
        <f>IF(OR($I231="REAL",$I231="INCURRIDO"),SUMIF(S!$O:$O,$I231&amp;$O231&amp;$Q231&amp;UPPER(TEXT(CC$4,"MMMMYYYY"))&amp;$Z231,IF($W$1="Pesos CLP",S!$AD:$AD,S!$AO:$AO)),0)</f>
        <v>0</v>
      </c>
      <c r="CD231" s="19">
        <f>IF(OR($I231="REAL",$I231="INCURRIDO"),SUMIF(S!$O:$O,$I231&amp;$O231&amp;$Q231&amp;UPPER(TEXT(CD$4,"MMMMYYYY"))&amp;$Z231,IF($W$1="Pesos CLP",S!$AD:$AD,S!$AO:$AO)),0)</f>
        <v>0</v>
      </c>
      <c r="CE231" s="19">
        <f>IF(OR($I231="REAL",$I231="INCURRIDO"),SUMIF(S!$O:$O,$I231&amp;$O231&amp;$Q231&amp;UPPER(TEXT(CE$4,"MMMMYYYY"))&amp;$Z231,IF($W$1="Pesos CLP",S!$AD:$AD,S!$AO:$AO)),0)</f>
        <v>0</v>
      </c>
      <c r="CF231" s="19">
        <f>IF(OR($I231="REAL",$I231="INCURRIDO"),SUMIF(S!$O:$O,$I231&amp;$O231&amp;$Q231&amp;UPPER(TEXT(CF$4,"MMMMYYYY"))&amp;$Z231,IF($W$1="Pesos CLP",S!$AD:$AD,S!$AO:$AO)),0)</f>
        <v>0</v>
      </c>
      <c r="CG231" s="19">
        <f>IF(OR($I231="REAL",$I231="INCURRIDO"),SUMIF(S!$O:$O,$I231&amp;$O231&amp;$Q231&amp;UPPER(TEXT(CG$4,"MMMMYYYY"))&amp;$Z231,IF($W$1="Pesos CLP",S!$AD:$AD,S!$AO:$AO)),0)</f>
        <v>0</v>
      </c>
      <c r="CH231" s="19">
        <f>IF(OR($I231="REAL",$I231="INCURRIDO"),SUMIF(S!$O:$O,$I231&amp;$O231&amp;$Q231&amp;UPPER(TEXT(CH$4,"MMMMYYYY"))&amp;$Z231,IF($W$1="Pesos CLP",S!$AD:$AD,S!$AO:$AO)),0)</f>
        <v>0</v>
      </c>
      <c r="CI231" s="19">
        <f>IF(OR($I231="REAL",$I231="INCURRIDO"),SUMIF(S!$O:$O,$I231&amp;$O231&amp;$Q231&amp;UPPER(TEXT(CI$4,"MMMMYYYY"))&amp;$Z231,IF($W$1="Pesos CLP",S!$AD:$AD,S!$AO:$AO)),0)</f>
        <v>0</v>
      </c>
      <c r="CJ231" s="19">
        <f>IF(OR($I231="REAL",$I231="INCURRIDO"),SUMIF(S!$O:$O,$I231&amp;$O231&amp;$Q231&amp;UPPER(TEXT(CJ$4,"MMMMYYYY"))&amp;$Z231,IF($W$1="Pesos CLP",S!$AD:$AD,S!$AO:$AO)),0)</f>
        <v>0</v>
      </c>
      <c r="CK231" s="378">
        <f t="shared" si="219"/>
        <v>0</v>
      </c>
      <c r="CL231" s="378">
        <f t="shared" si="219"/>
        <v>0</v>
      </c>
      <c r="CM231" s="378">
        <f t="shared" si="219"/>
        <v>0</v>
      </c>
      <c r="CN231" s="378">
        <f t="shared" si="219"/>
        <v>0</v>
      </c>
      <c r="CO231" s="378">
        <f t="shared" si="219"/>
        <v>0</v>
      </c>
      <c r="CP231" s="378">
        <f t="shared" si="219"/>
        <v>0</v>
      </c>
      <c r="CQ231" s="378">
        <f t="shared" si="219"/>
        <v>0</v>
      </c>
      <c r="CR231" s="378">
        <f t="shared" si="219"/>
        <v>0</v>
      </c>
      <c r="CS231" s="378">
        <f t="shared" si="220"/>
        <v>0</v>
      </c>
      <c r="CT231" s="378">
        <f t="shared" si="220"/>
        <v>0</v>
      </c>
      <c r="CU231" s="378">
        <f t="shared" si="220"/>
        <v>0</v>
      </c>
      <c r="CV231" s="378">
        <f t="shared" si="220"/>
        <v>0</v>
      </c>
      <c r="CW231" s="378">
        <f t="shared" si="220"/>
        <v>0</v>
      </c>
      <c r="CX231" s="378">
        <f t="shared" si="220"/>
        <v>11624.551406773588</v>
      </c>
      <c r="CY231" s="378">
        <f t="shared" si="220"/>
        <v>0</v>
      </c>
      <c r="CZ231" s="378">
        <f t="shared" si="220"/>
        <v>0</v>
      </c>
      <c r="DA231" s="378">
        <f t="shared" si="220"/>
        <v>0</v>
      </c>
      <c r="DB231" s="378">
        <f t="shared" si="220"/>
        <v>0</v>
      </c>
      <c r="DC231" s="378">
        <f t="shared" si="221"/>
        <v>0</v>
      </c>
      <c r="DD231" s="378">
        <f t="shared" si="221"/>
        <v>0</v>
      </c>
      <c r="DE231" s="378">
        <f t="shared" si="221"/>
        <v>0</v>
      </c>
      <c r="DF231" s="378">
        <f t="shared" si="221"/>
        <v>0</v>
      </c>
      <c r="DG231" s="378">
        <f t="shared" si="221"/>
        <v>0</v>
      </c>
      <c r="DH231" s="378">
        <f t="shared" si="221"/>
        <v>0</v>
      </c>
      <c r="DI231" s="378">
        <f t="shared" si="221"/>
        <v>0</v>
      </c>
      <c r="DJ231" s="378">
        <f t="shared" si="221"/>
        <v>0</v>
      </c>
      <c r="DK231" s="378">
        <f t="shared" si="221"/>
        <v>0</v>
      </c>
      <c r="DL231" s="378">
        <f t="shared" si="221"/>
        <v>0</v>
      </c>
      <c r="DM231" s="378">
        <f t="shared" si="222"/>
        <v>0</v>
      </c>
      <c r="DN231" s="378">
        <f t="shared" si="222"/>
        <v>0</v>
      </c>
      <c r="DO231" s="378">
        <f t="shared" si="222"/>
        <v>0</v>
      </c>
      <c r="DP231" s="378">
        <f t="shared" si="222"/>
        <v>0</v>
      </c>
      <c r="DQ231" s="378">
        <f t="shared" si="222"/>
        <v>0</v>
      </c>
      <c r="DR231" s="378">
        <f t="shared" si="222"/>
        <v>0</v>
      </c>
      <c r="DS231" s="378">
        <f t="shared" si="222"/>
        <v>0</v>
      </c>
      <c r="DT231" s="378">
        <f t="shared" si="222"/>
        <v>0</v>
      </c>
      <c r="DU231" s="378">
        <f t="shared" si="222"/>
        <v>0</v>
      </c>
      <c r="DV231" s="378">
        <f t="shared" si="222"/>
        <v>0</v>
      </c>
      <c r="DW231" s="378">
        <f t="shared" si="223"/>
        <v>0</v>
      </c>
      <c r="DX231" s="378">
        <f t="shared" si="223"/>
        <v>0</v>
      </c>
      <c r="DY231" s="378">
        <f t="shared" si="223"/>
        <v>0</v>
      </c>
      <c r="DZ231" s="378">
        <f t="shared" si="223"/>
        <v>0</v>
      </c>
      <c r="EA231" s="378">
        <f t="shared" si="223"/>
        <v>0</v>
      </c>
      <c r="EB231" s="378">
        <f t="shared" si="223"/>
        <v>0</v>
      </c>
      <c r="EC231" s="378">
        <f t="shared" si="223"/>
        <v>0</v>
      </c>
      <c r="ED231" s="378">
        <f t="shared" si="223"/>
        <v>0</v>
      </c>
      <c r="EE231" s="378">
        <f t="shared" si="223"/>
        <v>0</v>
      </c>
      <c r="EF231" s="378">
        <f t="shared" si="223"/>
        <v>0</v>
      </c>
      <c r="EG231" s="378">
        <f t="shared" si="224"/>
        <v>0</v>
      </c>
      <c r="EH231" s="378">
        <f t="shared" si="224"/>
        <v>0</v>
      </c>
      <c r="EI231" s="378">
        <f t="shared" si="224"/>
        <v>0</v>
      </c>
      <c r="EJ231" s="378">
        <f t="shared" si="224"/>
        <v>0</v>
      </c>
      <c r="EK231" s="378">
        <f t="shared" si="224"/>
        <v>0</v>
      </c>
      <c r="EL231" s="378">
        <f t="shared" si="224"/>
        <v>0</v>
      </c>
      <c r="EM231" s="378">
        <f t="shared" si="224"/>
        <v>0</v>
      </c>
      <c r="EN231" s="378">
        <f t="shared" si="224"/>
        <v>0</v>
      </c>
      <c r="EO231" s="378">
        <f t="shared" si="224"/>
        <v>0</v>
      </c>
      <c r="EP231" s="378">
        <f t="shared" si="224"/>
        <v>0</v>
      </c>
      <c r="EQ231" s="378">
        <f t="shared" si="224"/>
        <v>0</v>
      </c>
    </row>
    <row r="232" spans="1:147" x14ac:dyDescent="0.3">
      <c r="A232" s="368"/>
      <c r="B232" s="368"/>
      <c r="C232" s="368"/>
      <c r="D232" s="368">
        <f t="shared" si="182"/>
        <v>1.034195933456562</v>
      </c>
      <c r="E232" s="368" t="str">
        <f>VLOOKUP(TEXT(Z232,0),'G2'!B:D,3,0)</f>
        <v>MN</v>
      </c>
      <c r="F232" s="816">
        <f t="shared" si="181"/>
        <v>0</v>
      </c>
      <c r="G232" s="755">
        <f t="shared" si="183"/>
        <v>0</v>
      </c>
      <c r="H232" s="756" t="s">
        <v>1190</v>
      </c>
      <c r="I232" s="370" t="s">
        <v>93</v>
      </c>
      <c r="J232" s="370" t="s">
        <v>22</v>
      </c>
      <c r="K232" s="368">
        <v>510614</v>
      </c>
      <c r="L232" s="368" t="s">
        <v>24</v>
      </c>
      <c r="M232" s="369"/>
      <c r="N232" s="370" t="s">
        <v>1006</v>
      </c>
      <c r="O232" s="370" t="s">
        <v>631</v>
      </c>
      <c r="P232" s="643" t="s">
        <v>1167</v>
      </c>
      <c r="Q232" s="370" t="s">
        <v>695</v>
      </c>
      <c r="R232" s="370" t="s">
        <v>651</v>
      </c>
      <c r="S232" s="376">
        <v>2</v>
      </c>
      <c r="T232" s="677">
        <v>45870</v>
      </c>
      <c r="U232" s="677">
        <v>45894</v>
      </c>
      <c r="V232" s="373">
        <v>1</v>
      </c>
      <c r="W232" s="374">
        <v>3711830.5563770798</v>
      </c>
      <c r="X232" s="17" cm="1">
        <f t="array" ref="X232">+IF($W$1="Pesos CLP",W232,W232/TC)*MB_24A25</f>
        <v>4232.1236085059745</v>
      </c>
      <c r="Y232" s="18">
        <f t="shared" si="166"/>
        <v>0</v>
      </c>
      <c r="Z232">
        <v>91243520</v>
      </c>
      <c r="AA232" s="19">
        <f>IF(OR($I232="REAL",$I232="INCURRIDO"),SUMIF(S!$O:$O,$I232&amp;$O232&amp;$Q232&amp;UPPER(TEXT(AA$4,"MMMMYYYY"))&amp;$Z232,IF($W$1="Pesos CLP",S!$AD:$AD,S!$AO:$AO)),0)</f>
        <v>0</v>
      </c>
      <c r="AB232" s="19">
        <f>IF(OR($I232="REAL",$I232="INCURRIDO"),SUMIF(S!$O:$O,$I232&amp;$O232&amp;$Q232&amp;UPPER(TEXT(AB$4,"MMMMYYYY"))&amp;$Z232,IF($W$1="Pesos CLP",S!$AD:$AD,S!$AO:$AO)),0)</f>
        <v>0</v>
      </c>
      <c r="AC232" s="19">
        <f>IF(OR($I232="REAL",$I232="INCURRIDO"),SUMIF(S!$O:$O,$I232&amp;$O232&amp;$Q232&amp;UPPER(TEXT(AC$4,"MMMMYYYY"))&amp;$Z232,IF($W$1="Pesos CLP",S!$AD:$AD,S!$AO:$AO)),0)</f>
        <v>0</v>
      </c>
      <c r="AD232" s="19">
        <f>IF(OR($I232="REAL",$I232="INCURRIDO"),SUMIF(S!$O:$O,$I232&amp;$O232&amp;$Q232&amp;UPPER(TEXT(AD$4,"MMMMYYYY"))&amp;$Z232,IF($W$1="Pesos CLP",S!$AD:$AD,S!$AO:$AO)),0)</f>
        <v>0</v>
      </c>
      <c r="AE232" s="19">
        <f>IF(OR($I232="REAL",$I232="INCURRIDO"),SUMIF(S!$O:$O,$I232&amp;$O232&amp;$Q232&amp;UPPER(TEXT(AE$4,"MMMMYYYY"))&amp;$Z232,IF($W$1="Pesos CLP",S!$AD:$AD,S!$AO:$AO)),0)</f>
        <v>0</v>
      </c>
      <c r="AF232" s="19">
        <f>IF(OR($I232="REAL",$I232="INCURRIDO"),SUMIF(S!$O:$O,$I232&amp;$O232&amp;$Q232&amp;UPPER(TEXT(AF$4,"MMMMYYYY"))&amp;$Z232,IF($W$1="Pesos CLP",S!$AD:$AD,S!$AO:$AO)),0)</f>
        <v>0</v>
      </c>
      <c r="AG232" s="19">
        <f>IF(OR($I232="REAL",$I232="INCURRIDO"),SUMIF(S!$O:$O,$I232&amp;$O232&amp;$Q232&amp;UPPER(TEXT(AG$4,"MMMMYYYY"))&amp;$Z232,IF($W$1="Pesos CLP",S!$AD:$AD,S!$AO:$AO)),0)</f>
        <v>0</v>
      </c>
      <c r="AH232" s="19">
        <f>IF(OR($I232="REAL",$I232="INCURRIDO"),SUMIF(S!$O:$O,$I232&amp;$O232&amp;$Q232&amp;UPPER(TEXT(AH$4,"MMMMYYYY"))&amp;$Z232,IF($W$1="Pesos CLP",S!$AD:$AD,S!$AO:$AO)),0)</f>
        <v>0</v>
      </c>
      <c r="AI232" s="19">
        <f>IF(OR($I232="REAL",$I232="INCURRIDO"),SUMIF(S!$O:$O,$I232&amp;$O232&amp;$Q232&amp;UPPER(TEXT(AI$4,"MMMMYYYY"))&amp;$Z232,IF($W$1="Pesos CLP",S!$AD:$AD,S!$AO:$AO)),0)</f>
        <v>0</v>
      </c>
      <c r="AJ232" s="19">
        <f>IF(OR($I232="REAL",$I232="INCURRIDO"),SUMIF(S!$O:$O,$I232&amp;$O232&amp;$Q232&amp;UPPER(TEXT(AJ$4,"MMMMYYYY"))&amp;$Z232,IF($W$1="Pesos CLP",S!$AD:$AD,S!$AO:$AO)),0)</f>
        <v>0</v>
      </c>
      <c r="AK232" s="19">
        <f>IF(OR($I232="REAL",$I232="INCURRIDO"),SUMIF(S!$O:$O,$I232&amp;$O232&amp;$Q232&amp;UPPER(TEXT(AK$4,"MMMMYYYY"))&amp;$Z232,IF($W$1="Pesos CLP",S!$AD:$AD,S!$AO:$AO)),0)</f>
        <v>0</v>
      </c>
      <c r="AL232" s="19">
        <f>IF(OR($I232="REAL",$I232="INCURRIDO"),SUMIF(S!$O:$O,$I232&amp;$O232&amp;$Q232&amp;UPPER(TEXT(AL$4,"MMMMYYYY"))&amp;$Z232,IF($W$1="Pesos CLP",S!$AD:$AD,S!$AO:$AO)),0)</f>
        <v>0</v>
      </c>
      <c r="AM232" s="19">
        <f>IF(OR($I232="REAL",$I232="INCURRIDO"),SUMIF(S!$O:$O,$I232&amp;$O232&amp;$Q232&amp;UPPER(TEXT(AM$4,"MMMMYYYY"))&amp;$Z232,IF($W$1="Pesos CLP",S!$AD:$AD,S!$AO:$AO)),0)</f>
        <v>0</v>
      </c>
      <c r="AN232" s="19">
        <f>IF(OR($I232="REAL",$I232="INCURRIDO"),SUMIF(S!$O:$O,$I232&amp;$O232&amp;$Q232&amp;UPPER(TEXT(AN$4,"MMMMYYYY"))&amp;$Z232,IF($W$1="Pesos CLP",S!$AD:$AD,S!$AO:$AO)),0)</f>
        <v>0</v>
      </c>
      <c r="AO232" s="19">
        <f>IF(OR($I232="REAL",$I232="INCURRIDO"),SUMIF(S!$O:$O,$I232&amp;$O232&amp;$Q232&amp;UPPER(TEXT(AO$4,"MMMMYYYY"))&amp;$Z232,IF($W$1="Pesos CLP",S!$AD:$AD,S!$AO:$AO)),0)</f>
        <v>0</v>
      </c>
      <c r="AP232" s="19">
        <f>IF(OR($I232="REAL",$I232="INCURRIDO"),SUMIF(S!$O:$O,$I232&amp;$O232&amp;$Q232&amp;UPPER(TEXT(AP$4,"MMMMYYYY"))&amp;$Z232,IF($W$1="Pesos CLP",S!$AD:$AD,S!$AO:$AO)),0)</f>
        <v>0</v>
      </c>
      <c r="AQ232" s="19">
        <f>IF(OR($I232="REAL",$I232="INCURRIDO"),SUMIF(S!$O:$O,$I232&amp;$O232&amp;$Q232&amp;UPPER(TEXT(AQ$4,"MMMMYYYY"))&amp;$Z232,IF($W$1="Pesos CLP",S!$AD:$AD,S!$AO:$AO)),0)</f>
        <v>0</v>
      </c>
      <c r="AR232" s="19">
        <f>IF(OR($I232="REAL",$I232="INCURRIDO"),SUMIF(S!$O:$O,$I232&amp;$O232&amp;$Q232&amp;UPPER(TEXT(AR$4,"MMMMYYYY"))&amp;$Z232,IF($W$1="Pesos CLP",S!$AD:$AD,S!$AO:$AO)),0)</f>
        <v>0</v>
      </c>
      <c r="AS232" s="19">
        <f>IF(OR($I232="REAL",$I232="INCURRIDO"),SUMIF(S!$O:$O,$I232&amp;$O232&amp;$Q232&amp;UPPER(TEXT(AS$4,"MMMMYYYY"))&amp;$Z232,IF($W$1="Pesos CLP",S!$AD:$AD,S!$AO:$AO)),0)</f>
        <v>0</v>
      </c>
      <c r="AT232" s="19">
        <f>IF(OR($I232="REAL",$I232="INCURRIDO"),SUMIF(S!$O:$O,$I232&amp;$O232&amp;$Q232&amp;UPPER(TEXT(AT$4,"MMMMYYYY"))&amp;$Z232,IF($W$1="Pesos CLP",S!$AD:$AD,S!$AO:$AO)),0)</f>
        <v>0</v>
      </c>
      <c r="AU232" s="19">
        <f>IF(OR($I232="REAL",$I232="INCURRIDO"),SUMIF(S!$O:$O,$I232&amp;$O232&amp;$Q232&amp;UPPER(TEXT(AU$4,"MMMMYYYY"))&amp;$Z232,IF($W$1="Pesos CLP",S!$AD:$AD,S!$AO:$AO)),0)</f>
        <v>0</v>
      </c>
      <c r="AV232" s="19">
        <f>IF(OR($I232="REAL",$I232="INCURRIDO"),SUMIF(S!$O:$O,$I232&amp;$O232&amp;$Q232&amp;UPPER(TEXT(AV$4,"MMMMYYYY"))&amp;$Z232,IF($W$1="Pesos CLP",S!$AD:$AD,S!$AO:$AO)),0)</f>
        <v>0</v>
      </c>
      <c r="AW232" s="19">
        <f>IF(OR($I232="REAL",$I232="INCURRIDO"),SUMIF(S!$O:$O,$I232&amp;$O232&amp;$Q232&amp;UPPER(TEXT(AW$4,"MMMMYYYY"))&amp;$Z232,IF($W$1="Pesos CLP",S!$AD:$AD,S!$AO:$AO)),0)</f>
        <v>0</v>
      </c>
      <c r="AX232" s="19">
        <f>IF(OR($I232="REAL",$I232="INCURRIDO"),SUMIF(S!$O:$O,$I232&amp;$O232&amp;$Q232&amp;UPPER(TEXT(AX$4,"MMMMYYYY"))&amp;$Z232,IF($W$1="Pesos CLP",S!$AD:$AD,S!$AO:$AO)),0)</f>
        <v>0</v>
      </c>
      <c r="AY232" s="19">
        <f>IF(OR($I232="REAL",$I232="INCURRIDO"),SUMIF(S!$O:$O,$I232&amp;$O232&amp;$Q232&amp;UPPER(TEXT(AY$4,"MMMMYYYY"))&amp;$Z232,IF($W$1="Pesos CLP",S!$AD:$AD,S!$AO:$AO)),0)</f>
        <v>0</v>
      </c>
      <c r="AZ232" s="19">
        <f>IF(OR($I232="REAL",$I232="INCURRIDO"),SUMIF(S!$O:$O,$I232&amp;$O232&amp;$Q232&amp;UPPER(TEXT(AZ$4,"MMMMYYYY"))&amp;$Z232,IF($W$1="Pesos CLP",S!$AD:$AD,S!$AO:$AO)),0)</f>
        <v>0</v>
      </c>
      <c r="BA232" s="19">
        <f>IF(OR($I232="REAL",$I232="INCURRIDO"),SUMIF(S!$O:$O,$I232&amp;$O232&amp;$Q232&amp;UPPER(TEXT(BA$4,"MMMMYYYY"))&amp;$Z232,IF($W$1="Pesos CLP",S!$AD:$AD,S!$AO:$AO)),0)</f>
        <v>0</v>
      </c>
      <c r="BB232" s="19">
        <f>IF(OR($I232="REAL",$I232="INCURRIDO"),SUMIF(S!$O:$O,$I232&amp;$O232&amp;$Q232&amp;UPPER(TEXT(BB$4,"MMMMYYYY"))&amp;$Z232,IF($W$1="Pesos CLP",S!$AD:$AD,S!$AO:$AO)),0)</f>
        <v>0</v>
      </c>
      <c r="BC232" s="19">
        <f>IF(OR($I232="REAL",$I232="INCURRIDO"),SUMIF(S!$O:$O,$I232&amp;$O232&amp;$Q232&amp;UPPER(TEXT(BC$4,"MMMMYYYY"))&amp;$Z232,IF($W$1="Pesos CLP",S!$AD:$AD,S!$AO:$AO)),0)</f>
        <v>0</v>
      </c>
      <c r="BD232" s="19">
        <f>IF(OR($I232="REAL",$I232="INCURRIDO"),SUMIF(S!$O:$O,$I232&amp;$O232&amp;$Q232&amp;UPPER(TEXT(BD$4,"MMMMYYYY"))&amp;$Z232,IF($W$1="Pesos CLP",S!$AD:$AD,S!$AO:$AO)),0)</f>
        <v>0</v>
      </c>
      <c r="BE232" s="19">
        <f>IF(OR($I232="REAL",$I232="INCURRIDO"),SUMIF(S!$O:$O,$I232&amp;$O232&amp;$Q232&amp;UPPER(TEXT(BE$4,"MMMMYYYY"))&amp;$Z232,IF($W$1="Pesos CLP",S!$AD:$AD,S!$AO:$AO)),0)</f>
        <v>0</v>
      </c>
      <c r="BF232" s="19">
        <f>IF(OR($I232="REAL",$I232="INCURRIDO"),SUMIF(S!$O:$O,$I232&amp;$O232&amp;$Q232&amp;UPPER(TEXT(BF$4,"MMMMYYYY"))&amp;$Z232,IF($W$1="Pesos CLP",S!$AD:$AD,S!$AO:$AO)),0)</f>
        <v>0</v>
      </c>
      <c r="BG232" s="19">
        <f>IF(OR($I232="REAL",$I232="INCURRIDO"),SUMIF(S!$O:$O,$I232&amp;$O232&amp;$Q232&amp;UPPER(TEXT(BG$4,"MMMMYYYY"))&amp;$Z232,IF($W$1="Pesos CLP",S!$AD:$AD,S!$AO:$AO)),0)</f>
        <v>0</v>
      </c>
      <c r="BH232" s="19">
        <f>IF(OR($I232="REAL",$I232="INCURRIDO"),SUMIF(S!$O:$O,$I232&amp;$O232&amp;$Q232&amp;UPPER(TEXT(BH$4,"MMMMYYYY"))&amp;$Z232,IF($W$1="Pesos CLP",S!$AD:$AD,S!$AO:$AO)),0)</f>
        <v>0</v>
      </c>
      <c r="BI232" s="19">
        <f>IF(OR($I232="REAL",$I232="INCURRIDO"),SUMIF(S!$O:$O,$I232&amp;$O232&amp;$Q232&amp;UPPER(TEXT(BI$4,"MMMMYYYY"))&amp;$Z232,IF($W$1="Pesos CLP",S!$AD:$AD,S!$AO:$AO)),0)</f>
        <v>0</v>
      </c>
      <c r="BJ232" s="19">
        <f>IF(OR($I232="REAL",$I232="INCURRIDO"),SUMIF(S!$O:$O,$I232&amp;$O232&amp;$Q232&amp;UPPER(TEXT(BJ$4,"MMMMYYYY"))&amp;$Z232,IF($W$1="Pesos CLP",S!$AD:$AD,S!$AO:$AO)),0)</f>
        <v>0</v>
      </c>
      <c r="BK232" s="19">
        <f>IF(OR($I232="REAL",$I232="INCURRIDO"),SUMIF(S!$O:$O,$I232&amp;$O232&amp;$Q232&amp;UPPER(TEXT(BK$4,"MMMMYYYY"))&amp;$Z232,IF($W$1="Pesos CLP",S!$AD:$AD,S!$AO:$AO)),0)</f>
        <v>0</v>
      </c>
      <c r="BL232" s="19">
        <f>IF(OR($I232="REAL",$I232="INCURRIDO"),SUMIF(S!$O:$O,$I232&amp;$O232&amp;$Q232&amp;UPPER(TEXT(BL$4,"MMMMYYYY"))&amp;$Z232,IF($W$1="Pesos CLP",S!$AD:$AD,S!$AO:$AO)),0)</f>
        <v>0</v>
      </c>
      <c r="BM232" s="19">
        <f>IF(OR($I232="REAL",$I232="INCURRIDO"),SUMIF(S!$O:$O,$I232&amp;$O232&amp;$Q232&amp;UPPER(TEXT(BM$4,"MMMMYYYY"))&amp;$Z232,IF($W$1="Pesos CLP",S!$AD:$AD,S!$AO:$AO)),0)</f>
        <v>0</v>
      </c>
      <c r="BN232" s="19">
        <f>IF(OR($I232="REAL",$I232="INCURRIDO"),SUMIF(S!$O:$O,$I232&amp;$O232&amp;$Q232&amp;UPPER(TEXT(BN$4,"MMMMYYYY"))&amp;$Z232,IF($W$1="Pesos CLP",S!$AD:$AD,S!$AO:$AO)),0)</f>
        <v>0</v>
      </c>
      <c r="BO232" s="19">
        <f>IF(OR($I232="REAL",$I232="INCURRIDO"),SUMIF(S!$O:$O,$I232&amp;$O232&amp;$Q232&amp;UPPER(TEXT(BO$4,"MMMMYYYY"))&amp;$Z232,IF($W$1="Pesos CLP",S!$AD:$AD,S!$AO:$AO)),0)</f>
        <v>0</v>
      </c>
      <c r="BP232" s="19">
        <f>IF(OR($I232="REAL",$I232="INCURRIDO"),SUMIF(S!$O:$O,$I232&amp;$O232&amp;$Q232&amp;UPPER(TEXT(BP$4,"MMMMYYYY"))&amp;$Z232,IF($W$1="Pesos CLP",S!$AD:$AD,S!$AO:$AO)),0)</f>
        <v>0</v>
      </c>
      <c r="BQ232" s="19">
        <f>IF(OR($I232="REAL",$I232="INCURRIDO"),SUMIF(S!$O:$O,$I232&amp;$O232&amp;$Q232&amp;UPPER(TEXT(BQ$4,"MMMMYYYY"))&amp;$Z232,IF($W$1="Pesos CLP",S!$AD:$AD,S!$AO:$AO)),0)</f>
        <v>0</v>
      </c>
      <c r="BR232" s="19">
        <f>IF(OR($I232="REAL",$I232="INCURRIDO"),SUMIF(S!$O:$O,$I232&amp;$O232&amp;$Q232&amp;UPPER(TEXT(BR$4,"MMMMYYYY"))&amp;$Z232,IF($W$1="Pesos CLP",S!$AD:$AD,S!$AO:$AO)),0)</f>
        <v>0</v>
      </c>
      <c r="BS232" s="19">
        <f>IF(OR($I232="REAL",$I232="INCURRIDO"),SUMIF(S!$O:$O,$I232&amp;$O232&amp;$Q232&amp;UPPER(TEXT(BS$4,"MMMMYYYY"))&amp;$Z232,IF($W$1="Pesos CLP",S!$AD:$AD,S!$AO:$AO)),0)</f>
        <v>0</v>
      </c>
      <c r="BT232" s="19">
        <f>IF(OR($I232="REAL",$I232="INCURRIDO"),SUMIF(S!$O:$O,$I232&amp;$O232&amp;$Q232&amp;UPPER(TEXT(BT$4,"MMMMYYYY"))&amp;$Z232,IF($W$1="Pesos CLP",S!$AD:$AD,S!$AO:$AO)),0)</f>
        <v>0</v>
      </c>
      <c r="BU232" s="19">
        <f>IF(OR($I232="REAL",$I232="INCURRIDO"),SUMIF(S!$O:$O,$I232&amp;$O232&amp;$Q232&amp;UPPER(TEXT(BU$4,"MMMMYYYY"))&amp;$Z232,IF($W$1="Pesos CLP",S!$AD:$AD,S!$AO:$AO)),0)</f>
        <v>0</v>
      </c>
      <c r="BV232" s="19">
        <f>IF(OR($I232="REAL",$I232="INCURRIDO"),SUMIF(S!$O:$O,$I232&amp;$O232&amp;$Q232&amp;UPPER(TEXT(BV$4,"MMMMYYYY"))&amp;$Z232,IF($W$1="Pesos CLP",S!$AD:$AD,S!$AO:$AO)),0)</f>
        <v>0</v>
      </c>
      <c r="BW232" s="19">
        <f>IF(OR($I232="REAL",$I232="INCURRIDO"),SUMIF(S!$O:$O,$I232&amp;$O232&amp;$Q232&amp;UPPER(TEXT(BW$4,"MMMMYYYY"))&amp;$Z232,IF($W$1="Pesos CLP",S!$AD:$AD,S!$AO:$AO)),0)</f>
        <v>0</v>
      </c>
      <c r="BX232" s="19">
        <f>IF(OR($I232="REAL",$I232="INCURRIDO"),SUMIF(S!$O:$O,$I232&amp;$O232&amp;$Q232&amp;UPPER(TEXT(BX$4,"MMMMYYYY"))&amp;$Z232,IF($W$1="Pesos CLP",S!$AD:$AD,S!$AO:$AO)),0)</f>
        <v>0</v>
      </c>
      <c r="BY232" s="19">
        <f>IF(OR($I232="REAL",$I232="INCURRIDO"),SUMIF(S!$O:$O,$I232&amp;$O232&amp;$Q232&amp;UPPER(TEXT(BY$4,"MMMMYYYY"))&amp;$Z232,IF($W$1="Pesos CLP",S!$AD:$AD,S!$AO:$AO)),0)</f>
        <v>0</v>
      </c>
      <c r="BZ232" s="19">
        <f>IF(OR($I232="REAL",$I232="INCURRIDO"),SUMIF(S!$O:$O,$I232&amp;$O232&amp;$Q232&amp;UPPER(TEXT(BZ$4,"MMMMYYYY"))&amp;$Z232,IF($W$1="Pesos CLP",S!$AD:$AD,S!$AO:$AO)),0)</f>
        <v>0</v>
      </c>
      <c r="CA232" s="19">
        <f>IF(OR($I232="REAL",$I232="INCURRIDO"),SUMIF(S!$O:$O,$I232&amp;$O232&amp;$Q232&amp;UPPER(TEXT(CA$4,"MMMMYYYY"))&amp;$Z232,IF($W$1="Pesos CLP",S!$AD:$AD,S!$AO:$AO)),0)</f>
        <v>0</v>
      </c>
      <c r="CB232" s="19">
        <f>IF(OR($I232="REAL",$I232="INCURRIDO"),SUMIF(S!$O:$O,$I232&amp;$O232&amp;$Q232&amp;UPPER(TEXT(CB$4,"MMMMYYYY"))&amp;$Z232,IF($W$1="Pesos CLP",S!$AD:$AD,S!$AO:$AO)),0)</f>
        <v>0</v>
      </c>
      <c r="CC232" s="19">
        <f>IF(OR($I232="REAL",$I232="INCURRIDO"),SUMIF(S!$O:$O,$I232&amp;$O232&amp;$Q232&amp;UPPER(TEXT(CC$4,"MMMMYYYY"))&amp;$Z232,IF($W$1="Pesos CLP",S!$AD:$AD,S!$AO:$AO)),0)</f>
        <v>0</v>
      </c>
      <c r="CD232" s="19">
        <f>IF(OR($I232="REAL",$I232="INCURRIDO"),SUMIF(S!$O:$O,$I232&amp;$O232&amp;$Q232&amp;UPPER(TEXT(CD$4,"MMMMYYYY"))&amp;$Z232,IF($W$1="Pesos CLP",S!$AD:$AD,S!$AO:$AO)),0)</f>
        <v>0</v>
      </c>
      <c r="CE232" s="19">
        <f>IF(OR($I232="REAL",$I232="INCURRIDO"),SUMIF(S!$O:$O,$I232&amp;$O232&amp;$Q232&amp;UPPER(TEXT(CE$4,"MMMMYYYY"))&amp;$Z232,IF($W$1="Pesos CLP",S!$AD:$AD,S!$AO:$AO)),0)</f>
        <v>0</v>
      </c>
      <c r="CF232" s="19">
        <f>IF(OR($I232="REAL",$I232="INCURRIDO"),SUMIF(S!$O:$O,$I232&amp;$O232&amp;$Q232&amp;UPPER(TEXT(CF$4,"MMMMYYYY"))&amp;$Z232,IF($W$1="Pesos CLP",S!$AD:$AD,S!$AO:$AO)),0)</f>
        <v>0</v>
      </c>
      <c r="CG232" s="19">
        <f>IF(OR($I232="REAL",$I232="INCURRIDO"),SUMIF(S!$O:$O,$I232&amp;$O232&amp;$Q232&amp;UPPER(TEXT(CG$4,"MMMMYYYY"))&amp;$Z232,IF($W$1="Pesos CLP",S!$AD:$AD,S!$AO:$AO)),0)</f>
        <v>0</v>
      </c>
      <c r="CH232" s="19">
        <f>IF(OR($I232="REAL",$I232="INCURRIDO"),SUMIF(S!$O:$O,$I232&amp;$O232&amp;$Q232&amp;UPPER(TEXT(CH$4,"MMMMYYYY"))&amp;$Z232,IF($W$1="Pesos CLP",S!$AD:$AD,S!$AO:$AO)),0)</f>
        <v>0</v>
      </c>
      <c r="CI232" s="19">
        <f>IF(OR($I232="REAL",$I232="INCURRIDO"),SUMIF(S!$O:$O,$I232&amp;$O232&amp;$Q232&amp;UPPER(TEXT(CI$4,"MMMMYYYY"))&amp;$Z232,IF($W$1="Pesos CLP",S!$AD:$AD,S!$AO:$AO)),0)</f>
        <v>0</v>
      </c>
      <c r="CJ232" s="19">
        <f>IF(OR($I232="REAL",$I232="INCURRIDO"),SUMIF(S!$O:$O,$I232&amp;$O232&amp;$Q232&amp;UPPER(TEXT(CJ$4,"MMMMYYYY"))&amp;$Z232,IF($W$1="Pesos CLP",S!$AD:$AD,S!$AO:$AO)),0)</f>
        <v>0</v>
      </c>
      <c r="CK232" s="378">
        <f t="shared" si="219"/>
        <v>0</v>
      </c>
      <c r="CL232" s="378">
        <f t="shared" si="219"/>
        <v>0</v>
      </c>
      <c r="CM232" s="378">
        <f t="shared" si="219"/>
        <v>0</v>
      </c>
      <c r="CN232" s="378">
        <f t="shared" si="219"/>
        <v>0</v>
      </c>
      <c r="CO232" s="378">
        <f t="shared" si="219"/>
        <v>0</v>
      </c>
      <c r="CP232" s="378">
        <f t="shared" si="219"/>
        <v>0</v>
      </c>
      <c r="CQ232" s="378">
        <f t="shared" si="219"/>
        <v>0</v>
      </c>
      <c r="CR232" s="378">
        <f t="shared" si="219"/>
        <v>0</v>
      </c>
      <c r="CS232" s="378">
        <f t="shared" si="220"/>
        <v>0</v>
      </c>
      <c r="CT232" s="378">
        <f t="shared" si="220"/>
        <v>0</v>
      </c>
      <c r="CU232" s="378">
        <f t="shared" si="220"/>
        <v>0</v>
      </c>
      <c r="CV232" s="378">
        <f t="shared" si="220"/>
        <v>0</v>
      </c>
      <c r="CW232" s="378">
        <f t="shared" si="220"/>
        <v>0</v>
      </c>
      <c r="CX232" s="378">
        <f t="shared" si="220"/>
        <v>0</v>
      </c>
      <c r="CY232" s="378">
        <f t="shared" si="220"/>
        <v>0</v>
      </c>
      <c r="CZ232" s="378">
        <f t="shared" si="220"/>
        <v>0</v>
      </c>
      <c r="DA232" s="378">
        <f t="shared" si="220"/>
        <v>0</v>
      </c>
      <c r="DB232" s="378">
        <f t="shared" si="220"/>
        <v>0</v>
      </c>
      <c r="DC232" s="378">
        <f t="shared" si="221"/>
        <v>0</v>
      </c>
      <c r="DD232" s="378">
        <f t="shared" si="221"/>
        <v>0</v>
      </c>
      <c r="DE232" s="378">
        <f t="shared" si="221"/>
        <v>0</v>
      </c>
      <c r="DF232" s="378">
        <f t="shared" si="221"/>
        <v>0</v>
      </c>
      <c r="DG232" s="378">
        <f t="shared" si="221"/>
        <v>0</v>
      </c>
      <c r="DH232" s="378">
        <f t="shared" si="221"/>
        <v>0</v>
      </c>
      <c r="DI232" s="378">
        <f t="shared" si="221"/>
        <v>0</v>
      </c>
      <c r="DJ232" s="378">
        <f t="shared" si="221"/>
        <v>0</v>
      </c>
      <c r="DK232" s="378">
        <f t="shared" si="221"/>
        <v>0</v>
      </c>
      <c r="DL232" s="378">
        <f t="shared" si="221"/>
        <v>0</v>
      </c>
      <c r="DM232" s="378">
        <f t="shared" si="222"/>
        <v>0</v>
      </c>
      <c r="DN232" s="378">
        <f t="shared" si="222"/>
        <v>0</v>
      </c>
      <c r="DO232" s="378">
        <f t="shared" si="222"/>
        <v>0</v>
      </c>
      <c r="DP232" s="378">
        <f t="shared" si="222"/>
        <v>0</v>
      </c>
      <c r="DQ232" s="378">
        <f t="shared" si="222"/>
        <v>0</v>
      </c>
      <c r="DR232" s="378">
        <f t="shared" si="222"/>
        <v>0</v>
      </c>
      <c r="DS232" s="378">
        <f t="shared" si="222"/>
        <v>0</v>
      </c>
      <c r="DT232" s="378">
        <f t="shared" si="222"/>
        <v>0</v>
      </c>
      <c r="DU232" s="378">
        <f t="shared" si="222"/>
        <v>0</v>
      </c>
      <c r="DV232" s="378">
        <f t="shared" si="222"/>
        <v>0</v>
      </c>
      <c r="DW232" s="378">
        <f t="shared" si="223"/>
        <v>0</v>
      </c>
      <c r="DX232" s="378">
        <f t="shared" si="223"/>
        <v>0</v>
      </c>
      <c r="DY232" s="378">
        <f t="shared" si="223"/>
        <v>0</v>
      </c>
      <c r="DZ232" s="378">
        <f t="shared" si="223"/>
        <v>0</v>
      </c>
      <c r="EA232" s="378">
        <f t="shared" si="223"/>
        <v>0</v>
      </c>
      <c r="EB232" s="378">
        <f t="shared" si="223"/>
        <v>0</v>
      </c>
      <c r="EC232" s="378">
        <f t="shared" si="223"/>
        <v>0</v>
      </c>
      <c r="ED232" s="378">
        <f t="shared" si="223"/>
        <v>0</v>
      </c>
      <c r="EE232" s="378">
        <f t="shared" si="223"/>
        <v>0</v>
      </c>
      <c r="EF232" s="378">
        <f t="shared" si="223"/>
        <v>0</v>
      </c>
      <c r="EG232" s="378">
        <f t="shared" si="224"/>
        <v>0</v>
      </c>
      <c r="EH232" s="378">
        <f t="shared" si="224"/>
        <v>0</v>
      </c>
      <c r="EI232" s="378">
        <f t="shared" si="224"/>
        <v>0</v>
      </c>
      <c r="EJ232" s="378">
        <f t="shared" si="224"/>
        <v>0</v>
      </c>
      <c r="EK232" s="378">
        <f t="shared" si="224"/>
        <v>0</v>
      </c>
      <c r="EL232" s="378">
        <f t="shared" si="224"/>
        <v>0</v>
      </c>
      <c r="EM232" s="378">
        <f t="shared" si="224"/>
        <v>0</v>
      </c>
      <c r="EN232" s="378">
        <f t="shared" si="224"/>
        <v>0</v>
      </c>
      <c r="EO232" s="378">
        <f t="shared" si="224"/>
        <v>0</v>
      </c>
      <c r="EP232" s="378">
        <f t="shared" si="224"/>
        <v>0</v>
      </c>
      <c r="EQ232" s="378">
        <f t="shared" si="224"/>
        <v>0</v>
      </c>
    </row>
    <row r="233" spans="1:147" x14ac:dyDescent="0.3">
      <c r="A233" s="368"/>
      <c r="B233" s="368"/>
      <c r="C233" s="368"/>
      <c r="D233" s="368">
        <f t="shared" si="182"/>
        <v>1.034195933456562</v>
      </c>
      <c r="E233" s="368" t="str">
        <f>VLOOKUP(TEXT(Z233,0),'G2'!B:D,3,0)</f>
        <v>MN</v>
      </c>
      <c r="F233" s="816">
        <f t="shared" si="181"/>
        <v>0</v>
      </c>
      <c r="G233" s="755">
        <f t="shared" si="183"/>
        <v>0</v>
      </c>
      <c r="H233" s="756" t="s">
        <v>1190</v>
      </c>
      <c r="I233" s="370" t="s">
        <v>93</v>
      </c>
      <c r="J233" s="370" t="s">
        <v>22</v>
      </c>
      <c r="K233" s="368">
        <v>510614</v>
      </c>
      <c r="L233" s="368" t="s">
        <v>24</v>
      </c>
      <c r="M233" s="369"/>
      <c r="N233" s="370" t="s">
        <v>1007</v>
      </c>
      <c r="O233" s="370" t="s">
        <v>631</v>
      </c>
      <c r="P233" s="643" t="s">
        <v>1167</v>
      </c>
      <c r="Q233" s="370" t="s">
        <v>695</v>
      </c>
      <c r="R233" s="370" t="s">
        <v>651</v>
      </c>
      <c r="S233" s="376">
        <v>2</v>
      </c>
      <c r="T233" s="677">
        <v>46174</v>
      </c>
      <c r="U233" s="677">
        <v>46198</v>
      </c>
      <c r="V233" s="373">
        <v>1</v>
      </c>
      <c r="W233" s="374">
        <v>3711830.5563770798</v>
      </c>
      <c r="X233" s="17" cm="1">
        <f t="array" ref="X233">+IF($W$1="Pesos CLP",W233,W233/TC)*MB_24A25</f>
        <v>4232.1236085059745</v>
      </c>
      <c r="Y233" s="18">
        <f t="shared" si="166"/>
        <v>8464.247217011949</v>
      </c>
      <c r="Z233">
        <v>91243520</v>
      </c>
      <c r="AA233" s="19">
        <f>IF(OR($I233="REAL",$I233="INCURRIDO"),SUMIF(S!$O:$O,$I233&amp;$O233&amp;$Q233&amp;UPPER(TEXT(AA$4,"MMMMYYYY"))&amp;$Z233,IF($W$1="Pesos CLP",S!$AD:$AD,S!$AO:$AO)),0)</f>
        <v>0</v>
      </c>
      <c r="AB233" s="19">
        <f>IF(OR($I233="REAL",$I233="INCURRIDO"),SUMIF(S!$O:$O,$I233&amp;$O233&amp;$Q233&amp;UPPER(TEXT(AB$4,"MMMMYYYY"))&amp;$Z233,IF($W$1="Pesos CLP",S!$AD:$AD,S!$AO:$AO)),0)</f>
        <v>0</v>
      </c>
      <c r="AC233" s="19">
        <f>IF(OR($I233="REAL",$I233="INCURRIDO"),SUMIF(S!$O:$O,$I233&amp;$O233&amp;$Q233&amp;UPPER(TEXT(AC$4,"MMMMYYYY"))&amp;$Z233,IF($W$1="Pesos CLP",S!$AD:$AD,S!$AO:$AO)),0)</f>
        <v>0</v>
      </c>
      <c r="AD233" s="19">
        <f>IF(OR($I233="REAL",$I233="INCURRIDO"),SUMIF(S!$O:$O,$I233&amp;$O233&amp;$Q233&amp;UPPER(TEXT(AD$4,"MMMMYYYY"))&amp;$Z233,IF($W$1="Pesos CLP",S!$AD:$AD,S!$AO:$AO)),0)</f>
        <v>0</v>
      </c>
      <c r="AE233" s="19">
        <f>IF(OR($I233="REAL",$I233="INCURRIDO"),SUMIF(S!$O:$O,$I233&amp;$O233&amp;$Q233&amp;UPPER(TEXT(AE$4,"MMMMYYYY"))&amp;$Z233,IF($W$1="Pesos CLP",S!$AD:$AD,S!$AO:$AO)),0)</f>
        <v>0</v>
      </c>
      <c r="AF233" s="19">
        <f>IF(OR($I233="REAL",$I233="INCURRIDO"),SUMIF(S!$O:$O,$I233&amp;$O233&amp;$Q233&amp;UPPER(TEXT(AF$4,"MMMMYYYY"))&amp;$Z233,IF($W$1="Pesos CLP",S!$AD:$AD,S!$AO:$AO)),0)</f>
        <v>0</v>
      </c>
      <c r="AG233" s="19">
        <f>IF(OR($I233="REAL",$I233="INCURRIDO"),SUMIF(S!$O:$O,$I233&amp;$O233&amp;$Q233&amp;UPPER(TEXT(AG$4,"MMMMYYYY"))&amp;$Z233,IF($W$1="Pesos CLP",S!$AD:$AD,S!$AO:$AO)),0)</f>
        <v>0</v>
      </c>
      <c r="AH233" s="19">
        <f>IF(OR($I233="REAL",$I233="INCURRIDO"),SUMIF(S!$O:$O,$I233&amp;$O233&amp;$Q233&amp;UPPER(TEXT(AH$4,"MMMMYYYY"))&amp;$Z233,IF($W$1="Pesos CLP",S!$AD:$AD,S!$AO:$AO)),0)</f>
        <v>0</v>
      </c>
      <c r="AI233" s="19">
        <f>IF(OR($I233="REAL",$I233="INCURRIDO"),SUMIF(S!$O:$O,$I233&amp;$O233&amp;$Q233&amp;UPPER(TEXT(AI$4,"MMMMYYYY"))&amp;$Z233,IF($W$1="Pesos CLP",S!$AD:$AD,S!$AO:$AO)),0)</f>
        <v>0</v>
      </c>
      <c r="AJ233" s="19">
        <f>IF(OR($I233="REAL",$I233="INCURRIDO"),SUMIF(S!$O:$O,$I233&amp;$O233&amp;$Q233&amp;UPPER(TEXT(AJ$4,"MMMMYYYY"))&amp;$Z233,IF($W$1="Pesos CLP",S!$AD:$AD,S!$AO:$AO)),0)</f>
        <v>0</v>
      </c>
      <c r="AK233" s="19">
        <f>IF(OR($I233="REAL",$I233="INCURRIDO"),SUMIF(S!$O:$O,$I233&amp;$O233&amp;$Q233&amp;UPPER(TEXT(AK$4,"MMMMYYYY"))&amp;$Z233,IF($W$1="Pesos CLP",S!$AD:$AD,S!$AO:$AO)),0)</f>
        <v>0</v>
      </c>
      <c r="AL233" s="19">
        <f>IF(OR($I233="REAL",$I233="INCURRIDO"),SUMIF(S!$O:$O,$I233&amp;$O233&amp;$Q233&amp;UPPER(TEXT(AL$4,"MMMMYYYY"))&amp;$Z233,IF($W$1="Pesos CLP",S!$AD:$AD,S!$AO:$AO)),0)</f>
        <v>0</v>
      </c>
      <c r="AM233" s="19">
        <f>IF(OR($I233="REAL",$I233="INCURRIDO"),SUMIF(S!$O:$O,$I233&amp;$O233&amp;$Q233&amp;UPPER(TEXT(AM$4,"MMMMYYYY"))&amp;$Z233,IF($W$1="Pesos CLP",S!$AD:$AD,S!$AO:$AO)),0)</f>
        <v>0</v>
      </c>
      <c r="AN233" s="19">
        <f>IF(OR($I233="REAL",$I233="INCURRIDO"),SUMIF(S!$O:$O,$I233&amp;$O233&amp;$Q233&amp;UPPER(TEXT(AN$4,"MMMMYYYY"))&amp;$Z233,IF($W$1="Pesos CLP",S!$AD:$AD,S!$AO:$AO)),0)</f>
        <v>0</v>
      </c>
      <c r="AO233" s="19">
        <f>IF(OR($I233="REAL",$I233="INCURRIDO"),SUMIF(S!$O:$O,$I233&amp;$O233&amp;$Q233&amp;UPPER(TEXT(AO$4,"MMMMYYYY"))&amp;$Z233,IF($W$1="Pesos CLP",S!$AD:$AD,S!$AO:$AO)),0)</f>
        <v>0</v>
      </c>
      <c r="AP233" s="19">
        <f>IF(OR($I233="REAL",$I233="INCURRIDO"),SUMIF(S!$O:$O,$I233&amp;$O233&amp;$Q233&amp;UPPER(TEXT(AP$4,"MMMMYYYY"))&amp;$Z233,IF($W$1="Pesos CLP",S!$AD:$AD,S!$AO:$AO)),0)</f>
        <v>0</v>
      </c>
      <c r="AQ233" s="19">
        <f>IF(OR($I233="REAL",$I233="INCURRIDO"),SUMIF(S!$O:$O,$I233&amp;$O233&amp;$Q233&amp;UPPER(TEXT(AQ$4,"MMMMYYYY"))&amp;$Z233,IF($W$1="Pesos CLP",S!$AD:$AD,S!$AO:$AO)),0)</f>
        <v>0</v>
      </c>
      <c r="AR233" s="19">
        <f>IF(OR($I233="REAL",$I233="INCURRIDO"),SUMIF(S!$O:$O,$I233&amp;$O233&amp;$Q233&amp;UPPER(TEXT(AR$4,"MMMMYYYY"))&amp;$Z233,IF($W$1="Pesos CLP",S!$AD:$AD,S!$AO:$AO)),0)</f>
        <v>0</v>
      </c>
      <c r="AS233" s="19">
        <f>IF(OR($I233="REAL",$I233="INCURRIDO"),SUMIF(S!$O:$O,$I233&amp;$O233&amp;$Q233&amp;UPPER(TEXT(AS$4,"MMMMYYYY"))&amp;$Z233,IF($W$1="Pesos CLP",S!$AD:$AD,S!$AO:$AO)),0)</f>
        <v>0</v>
      </c>
      <c r="AT233" s="19">
        <f>IF(OR($I233="REAL",$I233="INCURRIDO"),SUMIF(S!$O:$O,$I233&amp;$O233&amp;$Q233&amp;UPPER(TEXT(AT$4,"MMMMYYYY"))&amp;$Z233,IF($W$1="Pesos CLP",S!$AD:$AD,S!$AO:$AO)),0)</f>
        <v>0</v>
      </c>
      <c r="AU233" s="19">
        <f>IF(OR($I233="REAL",$I233="INCURRIDO"),SUMIF(S!$O:$O,$I233&amp;$O233&amp;$Q233&amp;UPPER(TEXT(AU$4,"MMMMYYYY"))&amp;$Z233,IF($W$1="Pesos CLP",S!$AD:$AD,S!$AO:$AO)),0)</f>
        <v>0</v>
      </c>
      <c r="AV233" s="19">
        <f>IF(OR($I233="REAL",$I233="INCURRIDO"),SUMIF(S!$O:$O,$I233&amp;$O233&amp;$Q233&amp;UPPER(TEXT(AV$4,"MMMMYYYY"))&amp;$Z233,IF($W$1="Pesos CLP",S!$AD:$AD,S!$AO:$AO)),0)</f>
        <v>0</v>
      </c>
      <c r="AW233" s="19">
        <f>IF(OR($I233="REAL",$I233="INCURRIDO"),SUMIF(S!$O:$O,$I233&amp;$O233&amp;$Q233&amp;UPPER(TEXT(AW$4,"MMMMYYYY"))&amp;$Z233,IF($W$1="Pesos CLP",S!$AD:$AD,S!$AO:$AO)),0)</f>
        <v>0</v>
      </c>
      <c r="AX233" s="19">
        <f>IF(OR($I233="REAL",$I233="INCURRIDO"),SUMIF(S!$O:$O,$I233&amp;$O233&amp;$Q233&amp;UPPER(TEXT(AX$4,"MMMMYYYY"))&amp;$Z233,IF($W$1="Pesos CLP",S!$AD:$AD,S!$AO:$AO)),0)</f>
        <v>0</v>
      </c>
      <c r="AY233" s="19">
        <f>IF(OR($I233="REAL",$I233="INCURRIDO"),SUMIF(S!$O:$O,$I233&amp;$O233&amp;$Q233&amp;UPPER(TEXT(AY$4,"MMMMYYYY"))&amp;$Z233,IF($W$1="Pesos CLP",S!$AD:$AD,S!$AO:$AO)),0)</f>
        <v>0</v>
      </c>
      <c r="AZ233" s="19">
        <f>IF(OR($I233="REAL",$I233="INCURRIDO"),SUMIF(S!$O:$O,$I233&amp;$O233&amp;$Q233&amp;UPPER(TEXT(AZ$4,"MMMMYYYY"))&amp;$Z233,IF($W$1="Pesos CLP",S!$AD:$AD,S!$AO:$AO)),0)</f>
        <v>0</v>
      </c>
      <c r="BA233" s="19">
        <f>IF(OR($I233="REAL",$I233="INCURRIDO"),SUMIF(S!$O:$O,$I233&amp;$O233&amp;$Q233&amp;UPPER(TEXT(BA$4,"MMMMYYYY"))&amp;$Z233,IF($W$1="Pesos CLP",S!$AD:$AD,S!$AO:$AO)),0)</f>
        <v>0</v>
      </c>
      <c r="BB233" s="19">
        <f>IF(OR($I233="REAL",$I233="INCURRIDO"),SUMIF(S!$O:$O,$I233&amp;$O233&amp;$Q233&amp;UPPER(TEXT(BB$4,"MMMMYYYY"))&amp;$Z233,IF($W$1="Pesos CLP",S!$AD:$AD,S!$AO:$AO)),0)</f>
        <v>0</v>
      </c>
      <c r="BC233" s="19">
        <f>IF(OR($I233="REAL",$I233="INCURRIDO"),SUMIF(S!$O:$O,$I233&amp;$O233&amp;$Q233&amp;UPPER(TEXT(BC$4,"MMMMYYYY"))&amp;$Z233,IF($W$1="Pesos CLP",S!$AD:$AD,S!$AO:$AO)),0)</f>
        <v>0</v>
      </c>
      <c r="BD233" s="19">
        <f>IF(OR($I233="REAL",$I233="INCURRIDO"),SUMIF(S!$O:$O,$I233&amp;$O233&amp;$Q233&amp;UPPER(TEXT(BD$4,"MMMMYYYY"))&amp;$Z233,IF($W$1="Pesos CLP",S!$AD:$AD,S!$AO:$AO)),0)</f>
        <v>0</v>
      </c>
      <c r="BE233" s="19">
        <f>IF(OR($I233="REAL",$I233="INCURRIDO"),SUMIF(S!$O:$O,$I233&amp;$O233&amp;$Q233&amp;UPPER(TEXT(BE$4,"MMMMYYYY"))&amp;$Z233,IF($W$1="Pesos CLP",S!$AD:$AD,S!$AO:$AO)),0)</f>
        <v>0</v>
      </c>
      <c r="BF233" s="19">
        <f>IF(OR($I233="REAL",$I233="INCURRIDO"),SUMIF(S!$O:$O,$I233&amp;$O233&amp;$Q233&amp;UPPER(TEXT(BF$4,"MMMMYYYY"))&amp;$Z233,IF($W$1="Pesos CLP",S!$AD:$AD,S!$AO:$AO)),0)</f>
        <v>0</v>
      </c>
      <c r="BG233" s="19">
        <f>IF(OR($I233="REAL",$I233="INCURRIDO"),SUMIF(S!$O:$O,$I233&amp;$O233&amp;$Q233&amp;UPPER(TEXT(BG$4,"MMMMYYYY"))&amp;$Z233,IF($W$1="Pesos CLP",S!$AD:$AD,S!$AO:$AO)),0)</f>
        <v>0</v>
      </c>
      <c r="BH233" s="19">
        <f>IF(OR($I233="REAL",$I233="INCURRIDO"),SUMIF(S!$O:$O,$I233&amp;$O233&amp;$Q233&amp;UPPER(TEXT(BH$4,"MMMMYYYY"))&amp;$Z233,IF($W$1="Pesos CLP",S!$AD:$AD,S!$AO:$AO)),0)</f>
        <v>0</v>
      </c>
      <c r="BI233" s="19">
        <f>IF(OR($I233="REAL",$I233="INCURRIDO"),SUMIF(S!$O:$O,$I233&amp;$O233&amp;$Q233&amp;UPPER(TEXT(BI$4,"MMMMYYYY"))&amp;$Z233,IF($W$1="Pesos CLP",S!$AD:$AD,S!$AO:$AO)),0)</f>
        <v>0</v>
      </c>
      <c r="BJ233" s="19">
        <f>IF(OR($I233="REAL",$I233="INCURRIDO"),SUMIF(S!$O:$O,$I233&amp;$O233&amp;$Q233&amp;UPPER(TEXT(BJ$4,"MMMMYYYY"))&amp;$Z233,IF($W$1="Pesos CLP",S!$AD:$AD,S!$AO:$AO)),0)</f>
        <v>0</v>
      </c>
      <c r="BK233" s="19">
        <f>IF(OR($I233="REAL",$I233="INCURRIDO"),SUMIF(S!$O:$O,$I233&amp;$O233&amp;$Q233&amp;UPPER(TEXT(BK$4,"MMMMYYYY"))&amp;$Z233,IF($W$1="Pesos CLP",S!$AD:$AD,S!$AO:$AO)),0)</f>
        <v>0</v>
      </c>
      <c r="BL233" s="19">
        <f>IF(OR($I233="REAL",$I233="INCURRIDO"),SUMIF(S!$O:$O,$I233&amp;$O233&amp;$Q233&amp;UPPER(TEXT(BL$4,"MMMMYYYY"))&amp;$Z233,IF($W$1="Pesos CLP",S!$AD:$AD,S!$AO:$AO)),0)</f>
        <v>0</v>
      </c>
      <c r="BM233" s="19">
        <f>IF(OR($I233="REAL",$I233="INCURRIDO"),SUMIF(S!$O:$O,$I233&amp;$O233&amp;$Q233&amp;UPPER(TEXT(BM$4,"MMMMYYYY"))&amp;$Z233,IF($W$1="Pesos CLP",S!$AD:$AD,S!$AO:$AO)),0)</f>
        <v>0</v>
      </c>
      <c r="BN233" s="19">
        <f>IF(OR($I233="REAL",$I233="INCURRIDO"),SUMIF(S!$O:$O,$I233&amp;$O233&amp;$Q233&amp;UPPER(TEXT(BN$4,"MMMMYYYY"))&amp;$Z233,IF($W$1="Pesos CLP",S!$AD:$AD,S!$AO:$AO)),0)</f>
        <v>0</v>
      </c>
      <c r="BO233" s="19">
        <f>IF(OR($I233="REAL",$I233="INCURRIDO"),SUMIF(S!$O:$O,$I233&amp;$O233&amp;$Q233&amp;UPPER(TEXT(BO$4,"MMMMYYYY"))&amp;$Z233,IF($W$1="Pesos CLP",S!$AD:$AD,S!$AO:$AO)),0)</f>
        <v>0</v>
      </c>
      <c r="BP233" s="19">
        <f>IF(OR($I233="REAL",$I233="INCURRIDO"),SUMIF(S!$O:$O,$I233&amp;$O233&amp;$Q233&amp;UPPER(TEXT(BP$4,"MMMMYYYY"))&amp;$Z233,IF($W$1="Pesos CLP",S!$AD:$AD,S!$AO:$AO)),0)</f>
        <v>0</v>
      </c>
      <c r="BQ233" s="19">
        <f>IF(OR($I233="REAL",$I233="INCURRIDO"),SUMIF(S!$O:$O,$I233&amp;$O233&amp;$Q233&amp;UPPER(TEXT(BQ$4,"MMMMYYYY"))&amp;$Z233,IF($W$1="Pesos CLP",S!$AD:$AD,S!$AO:$AO)),0)</f>
        <v>0</v>
      </c>
      <c r="BR233" s="19">
        <f>IF(OR($I233="REAL",$I233="INCURRIDO"),SUMIF(S!$O:$O,$I233&amp;$O233&amp;$Q233&amp;UPPER(TEXT(BR$4,"MMMMYYYY"))&amp;$Z233,IF($W$1="Pesos CLP",S!$AD:$AD,S!$AO:$AO)),0)</f>
        <v>0</v>
      </c>
      <c r="BS233" s="19">
        <f>IF(OR($I233="REAL",$I233="INCURRIDO"),SUMIF(S!$O:$O,$I233&amp;$O233&amp;$Q233&amp;UPPER(TEXT(BS$4,"MMMMYYYY"))&amp;$Z233,IF($W$1="Pesos CLP",S!$AD:$AD,S!$AO:$AO)),0)</f>
        <v>0</v>
      </c>
      <c r="BT233" s="19">
        <f>IF(OR($I233="REAL",$I233="INCURRIDO"),SUMIF(S!$O:$O,$I233&amp;$O233&amp;$Q233&amp;UPPER(TEXT(BT$4,"MMMMYYYY"))&amp;$Z233,IF($W$1="Pesos CLP",S!$AD:$AD,S!$AO:$AO)),0)</f>
        <v>0</v>
      </c>
      <c r="BU233" s="19">
        <f>IF(OR($I233="REAL",$I233="INCURRIDO"),SUMIF(S!$O:$O,$I233&amp;$O233&amp;$Q233&amp;UPPER(TEXT(BU$4,"MMMMYYYY"))&amp;$Z233,IF($W$1="Pesos CLP",S!$AD:$AD,S!$AO:$AO)),0)</f>
        <v>0</v>
      </c>
      <c r="BV233" s="19">
        <f>IF(OR($I233="REAL",$I233="INCURRIDO"),SUMIF(S!$O:$O,$I233&amp;$O233&amp;$Q233&amp;UPPER(TEXT(BV$4,"MMMMYYYY"))&amp;$Z233,IF($W$1="Pesos CLP",S!$AD:$AD,S!$AO:$AO)),0)</f>
        <v>0</v>
      </c>
      <c r="BW233" s="19">
        <f>IF(OR($I233="REAL",$I233="INCURRIDO"),SUMIF(S!$O:$O,$I233&amp;$O233&amp;$Q233&amp;UPPER(TEXT(BW$4,"MMMMYYYY"))&amp;$Z233,IF($W$1="Pesos CLP",S!$AD:$AD,S!$AO:$AO)),0)</f>
        <v>0</v>
      </c>
      <c r="BX233" s="19">
        <f>IF(OR($I233="REAL",$I233="INCURRIDO"),SUMIF(S!$O:$O,$I233&amp;$O233&amp;$Q233&amp;UPPER(TEXT(BX$4,"MMMMYYYY"))&amp;$Z233,IF($W$1="Pesos CLP",S!$AD:$AD,S!$AO:$AO)),0)</f>
        <v>0</v>
      </c>
      <c r="BY233" s="19">
        <f>IF(OR($I233="REAL",$I233="INCURRIDO"),SUMIF(S!$O:$O,$I233&amp;$O233&amp;$Q233&amp;UPPER(TEXT(BY$4,"MMMMYYYY"))&amp;$Z233,IF($W$1="Pesos CLP",S!$AD:$AD,S!$AO:$AO)),0)</f>
        <v>0</v>
      </c>
      <c r="BZ233" s="19">
        <f>IF(OR($I233="REAL",$I233="INCURRIDO"),SUMIF(S!$O:$O,$I233&amp;$O233&amp;$Q233&amp;UPPER(TEXT(BZ$4,"MMMMYYYY"))&amp;$Z233,IF($W$1="Pesos CLP",S!$AD:$AD,S!$AO:$AO)),0)</f>
        <v>0</v>
      </c>
      <c r="CA233" s="19">
        <f>IF(OR($I233="REAL",$I233="INCURRIDO"),SUMIF(S!$O:$O,$I233&amp;$O233&amp;$Q233&amp;UPPER(TEXT(CA$4,"MMMMYYYY"))&amp;$Z233,IF($W$1="Pesos CLP",S!$AD:$AD,S!$AO:$AO)),0)</f>
        <v>0</v>
      </c>
      <c r="CB233" s="19">
        <f>IF(OR($I233="REAL",$I233="INCURRIDO"),SUMIF(S!$O:$O,$I233&amp;$O233&amp;$Q233&amp;UPPER(TEXT(CB$4,"MMMMYYYY"))&amp;$Z233,IF($W$1="Pesos CLP",S!$AD:$AD,S!$AO:$AO)),0)</f>
        <v>0</v>
      </c>
      <c r="CC233" s="19">
        <f>IF(OR($I233="REAL",$I233="INCURRIDO"),SUMIF(S!$O:$O,$I233&amp;$O233&amp;$Q233&amp;UPPER(TEXT(CC$4,"MMMMYYYY"))&amp;$Z233,IF($W$1="Pesos CLP",S!$AD:$AD,S!$AO:$AO)),0)</f>
        <v>0</v>
      </c>
      <c r="CD233" s="19">
        <f>IF(OR($I233="REAL",$I233="INCURRIDO"),SUMIF(S!$O:$O,$I233&amp;$O233&amp;$Q233&amp;UPPER(TEXT(CD$4,"MMMMYYYY"))&amp;$Z233,IF($W$1="Pesos CLP",S!$AD:$AD,S!$AO:$AO)),0)</f>
        <v>0</v>
      </c>
      <c r="CE233" s="19">
        <f>IF(OR($I233="REAL",$I233="INCURRIDO"),SUMIF(S!$O:$O,$I233&amp;$O233&amp;$Q233&amp;UPPER(TEXT(CE$4,"MMMMYYYY"))&amp;$Z233,IF($W$1="Pesos CLP",S!$AD:$AD,S!$AO:$AO)),0)</f>
        <v>0</v>
      </c>
      <c r="CF233" s="19">
        <f>IF(OR($I233="REAL",$I233="INCURRIDO"),SUMIF(S!$O:$O,$I233&amp;$O233&amp;$Q233&amp;UPPER(TEXT(CF$4,"MMMMYYYY"))&amp;$Z233,IF($W$1="Pesos CLP",S!$AD:$AD,S!$AO:$AO)),0)</f>
        <v>0</v>
      </c>
      <c r="CG233" s="19">
        <f>IF(OR($I233="REAL",$I233="INCURRIDO"),SUMIF(S!$O:$O,$I233&amp;$O233&amp;$Q233&amp;UPPER(TEXT(CG$4,"MMMMYYYY"))&amp;$Z233,IF($W$1="Pesos CLP",S!$AD:$AD,S!$AO:$AO)),0)</f>
        <v>0</v>
      </c>
      <c r="CH233" s="19">
        <f>IF(OR($I233="REAL",$I233="INCURRIDO"),SUMIF(S!$O:$O,$I233&amp;$O233&amp;$Q233&amp;UPPER(TEXT(CH$4,"MMMMYYYY"))&amp;$Z233,IF($W$1="Pesos CLP",S!$AD:$AD,S!$AO:$AO)),0)</f>
        <v>0</v>
      </c>
      <c r="CI233" s="19">
        <f>IF(OR($I233="REAL",$I233="INCURRIDO"),SUMIF(S!$O:$O,$I233&amp;$O233&amp;$Q233&amp;UPPER(TEXT(CI$4,"MMMMYYYY"))&amp;$Z233,IF($W$1="Pesos CLP",S!$AD:$AD,S!$AO:$AO)),0)</f>
        <v>0</v>
      </c>
      <c r="CJ233" s="19">
        <f>IF(OR($I233="REAL",$I233="INCURRIDO"),SUMIF(S!$O:$O,$I233&amp;$O233&amp;$Q233&amp;UPPER(TEXT(CJ$4,"MMMMYYYY"))&amp;$Z233,IF($W$1="Pesos CLP",S!$AD:$AD,S!$AO:$AO)),0)</f>
        <v>0</v>
      </c>
      <c r="CK233" s="378">
        <f t="shared" si="219"/>
        <v>0</v>
      </c>
      <c r="CL233" s="378">
        <f t="shared" si="219"/>
        <v>0</v>
      </c>
      <c r="CM233" s="378">
        <f t="shared" si="219"/>
        <v>0</v>
      </c>
      <c r="CN233" s="378">
        <f t="shared" si="219"/>
        <v>0</v>
      </c>
      <c r="CO233" s="378">
        <f t="shared" si="219"/>
        <v>8464.247217011949</v>
      </c>
      <c r="CP233" s="378">
        <f t="shared" si="219"/>
        <v>0</v>
      </c>
      <c r="CQ233" s="378">
        <f t="shared" si="219"/>
        <v>0</v>
      </c>
      <c r="CR233" s="378">
        <f t="shared" si="219"/>
        <v>0</v>
      </c>
      <c r="CS233" s="378">
        <f t="shared" si="220"/>
        <v>0</v>
      </c>
      <c r="CT233" s="378">
        <f t="shared" si="220"/>
        <v>0</v>
      </c>
      <c r="CU233" s="378">
        <f t="shared" si="220"/>
        <v>0</v>
      </c>
      <c r="CV233" s="378">
        <f t="shared" si="220"/>
        <v>0</v>
      </c>
      <c r="CW233" s="378">
        <f t="shared" si="220"/>
        <v>0</v>
      </c>
      <c r="CX233" s="378">
        <f t="shared" si="220"/>
        <v>0</v>
      </c>
      <c r="CY233" s="378">
        <f t="shared" si="220"/>
        <v>0</v>
      </c>
      <c r="CZ233" s="378">
        <f t="shared" si="220"/>
        <v>0</v>
      </c>
      <c r="DA233" s="378">
        <f t="shared" si="220"/>
        <v>0</v>
      </c>
      <c r="DB233" s="378">
        <f t="shared" si="220"/>
        <v>0</v>
      </c>
      <c r="DC233" s="378">
        <f t="shared" si="221"/>
        <v>0</v>
      </c>
      <c r="DD233" s="378">
        <f t="shared" si="221"/>
        <v>0</v>
      </c>
      <c r="DE233" s="378">
        <f t="shared" si="221"/>
        <v>0</v>
      </c>
      <c r="DF233" s="378">
        <f t="shared" si="221"/>
        <v>0</v>
      </c>
      <c r="DG233" s="378">
        <f t="shared" si="221"/>
        <v>0</v>
      </c>
      <c r="DH233" s="378">
        <f t="shared" si="221"/>
        <v>0</v>
      </c>
      <c r="DI233" s="378">
        <f t="shared" si="221"/>
        <v>0</v>
      </c>
      <c r="DJ233" s="378">
        <f t="shared" si="221"/>
        <v>0</v>
      </c>
      <c r="DK233" s="378">
        <f t="shared" si="221"/>
        <v>0</v>
      </c>
      <c r="DL233" s="378">
        <f t="shared" si="221"/>
        <v>0</v>
      </c>
      <c r="DM233" s="378">
        <f t="shared" si="222"/>
        <v>0</v>
      </c>
      <c r="DN233" s="378">
        <f t="shared" si="222"/>
        <v>0</v>
      </c>
      <c r="DO233" s="378">
        <f t="shared" si="222"/>
        <v>0</v>
      </c>
      <c r="DP233" s="378">
        <f t="shared" si="222"/>
        <v>0</v>
      </c>
      <c r="DQ233" s="378">
        <f t="shared" si="222"/>
        <v>0</v>
      </c>
      <c r="DR233" s="378">
        <f t="shared" si="222"/>
        <v>0</v>
      </c>
      <c r="DS233" s="378">
        <f t="shared" si="222"/>
        <v>0</v>
      </c>
      <c r="DT233" s="378">
        <f t="shared" si="222"/>
        <v>0</v>
      </c>
      <c r="DU233" s="378">
        <f t="shared" si="222"/>
        <v>0</v>
      </c>
      <c r="DV233" s="378">
        <f t="shared" si="222"/>
        <v>0</v>
      </c>
      <c r="DW233" s="378">
        <f t="shared" si="223"/>
        <v>0</v>
      </c>
      <c r="DX233" s="378">
        <f t="shared" si="223"/>
        <v>0</v>
      </c>
      <c r="DY233" s="378">
        <f t="shared" si="223"/>
        <v>0</v>
      </c>
      <c r="DZ233" s="378">
        <f t="shared" si="223"/>
        <v>0</v>
      </c>
      <c r="EA233" s="378">
        <f t="shared" si="223"/>
        <v>0</v>
      </c>
      <c r="EB233" s="378">
        <f t="shared" si="223"/>
        <v>0</v>
      </c>
      <c r="EC233" s="378">
        <f t="shared" si="223"/>
        <v>0</v>
      </c>
      <c r="ED233" s="378">
        <f t="shared" si="223"/>
        <v>0</v>
      </c>
      <c r="EE233" s="378">
        <f t="shared" si="223"/>
        <v>0</v>
      </c>
      <c r="EF233" s="378">
        <f t="shared" si="223"/>
        <v>0</v>
      </c>
      <c r="EG233" s="378">
        <f t="shared" si="224"/>
        <v>0</v>
      </c>
      <c r="EH233" s="378">
        <f t="shared" si="224"/>
        <v>0</v>
      </c>
      <c r="EI233" s="378">
        <f t="shared" si="224"/>
        <v>0</v>
      </c>
      <c r="EJ233" s="378">
        <f t="shared" si="224"/>
        <v>0</v>
      </c>
      <c r="EK233" s="378">
        <f t="shared" si="224"/>
        <v>0</v>
      </c>
      <c r="EL233" s="378">
        <f t="shared" si="224"/>
        <v>0</v>
      </c>
      <c r="EM233" s="378">
        <f t="shared" si="224"/>
        <v>0</v>
      </c>
      <c r="EN233" s="378">
        <f t="shared" si="224"/>
        <v>0</v>
      </c>
      <c r="EO233" s="378">
        <f t="shared" si="224"/>
        <v>0</v>
      </c>
      <c r="EP233" s="378">
        <f t="shared" si="224"/>
        <v>0</v>
      </c>
      <c r="EQ233" s="378">
        <f t="shared" si="224"/>
        <v>0</v>
      </c>
    </row>
    <row r="234" spans="1:147" x14ac:dyDescent="0.3">
      <c r="A234" s="368"/>
      <c r="B234" s="368"/>
      <c r="C234" s="368"/>
      <c r="D234" s="368">
        <f t="shared" si="182"/>
        <v>1.034195933456562</v>
      </c>
      <c r="E234" s="368" t="str">
        <f>VLOOKUP(TEXT(Z234,0),'G2'!B:D,3,0)</f>
        <v>MN</v>
      </c>
      <c r="F234" s="816">
        <f t="shared" si="181"/>
        <v>0</v>
      </c>
      <c r="G234" s="755">
        <f t="shared" si="183"/>
        <v>0</v>
      </c>
      <c r="H234" s="756" t="s">
        <v>1190</v>
      </c>
      <c r="I234" s="370" t="s">
        <v>93</v>
      </c>
      <c r="J234" s="370" t="s">
        <v>22</v>
      </c>
      <c r="K234" s="368">
        <v>510614</v>
      </c>
      <c r="L234" s="368" t="s">
        <v>24</v>
      </c>
      <c r="M234" s="369"/>
      <c r="N234" s="370" t="s">
        <v>1008</v>
      </c>
      <c r="O234" s="370" t="s">
        <v>631</v>
      </c>
      <c r="P234" s="643" t="s">
        <v>1166</v>
      </c>
      <c r="Q234" s="370" t="s">
        <v>695</v>
      </c>
      <c r="R234" s="370" t="s">
        <v>651</v>
      </c>
      <c r="S234" s="376">
        <v>2</v>
      </c>
      <c r="T234" s="677">
        <v>46539</v>
      </c>
      <c r="U234" s="677">
        <v>46563</v>
      </c>
      <c r="V234" s="373">
        <v>1</v>
      </c>
      <c r="W234" s="374">
        <v>3711830.5563770798</v>
      </c>
      <c r="X234" s="17" cm="1">
        <f t="array" ref="X234">+IF($W$1="Pesos CLP",W234,W234/TC)*MB_24A25</f>
        <v>4232.1236085059745</v>
      </c>
      <c r="Y234" s="18">
        <f t="shared" si="166"/>
        <v>8464.247217011949</v>
      </c>
      <c r="Z234">
        <v>91243520</v>
      </c>
      <c r="AA234" s="19">
        <f>IF(OR($I234="REAL",$I234="INCURRIDO"),SUMIF(S!$O:$O,$I234&amp;$O234&amp;$Q234&amp;UPPER(TEXT(AA$4,"MMMMYYYY"))&amp;$Z234,IF($W$1="Pesos CLP",S!$AD:$AD,S!$AO:$AO)),0)</f>
        <v>0</v>
      </c>
      <c r="AB234" s="19">
        <f>IF(OR($I234="REAL",$I234="INCURRIDO"),SUMIF(S!$O:$O,$I234&amp;$O234&amp;$Q234&amp;UPPER(TEXT(AB$4,"MMMMYYYY"))&amp;$Z234,IF($W$1="Pesos CLP",S!$AD:$AD,S!$AO:$AO)),0)</f>
        <v>0</v>
      </c>
      <c r="AC234" s="19">
        <f>IF(OR($I234="REAL",$I234="INCURRIDO"),SUMIF(S!$O:$O,$I234&amp;$O234&amp;$Q234&amp;UPPER(TEXT(AC$4,"MMMMYYYY"))&amp;$Z234,IF($W$1="Pesos CLP",S!$AD:$AD,S!$AO:$AO)),0)</f>
        <v>0</v>
      </c>
      <c r="AD234" s="19">
        <f>IF(OR($I234="REAL",$I234="INCURRIDO"),SUMIF(S!$O:$O,$I234&amp;$O234&amp;$Q234&amp;UPPER(TEXT(AD$4,"MMMMYYYY"))&amp;$Z234,IF($W$1="Pesos CLP",S!$AD:$AD,S!$AO:$AO)),0)</f>
        <v>0</v>
      </c>
      <c r="AE234" s="19">
        <f>IF(OR($I234="REAL",$I234="INCURRIDO"),SUMIF(S!$O:$O,$I234&amp;$O234&amp;$Q234&amp;UPPER(TEXT(AE$4,"MMMMYYYY"))&amp;$Z234,IF($W$1="Pesos CLP",S!$AD:$AD,S!$AO:$AO)),0)</f>
        <v>0</v>
      </c>
      <c r="AF234" s="19">
        <f>IF(OR($I234="REAL",$I234="INCURRIDO"),SUMIF(S!$O:$O,$I234&amp;$O234&amp;$Q234&amp;UPPER(TEXT(AF$4,"MMMMYYYY"))&amp;$Z234,IF($W$1="Pesos CLP",S!$AD:$AD,S!$AO:$AO)),0)</f>
        <v>0</v>
      </c>
      <c r="AG234" s="19">
        <f>IF(OR($I234="REAL",$I234="INCURRIDO"),SUMIF(S!$O:$O,$I234&amp;$O234&amp;$Q234&amp;UPPER(TEXT(AG$4,"MMMMYYYY"))&amp;$Z234,IF($W$1="Pesos CLP",S!$AD:$AD,S!$AO:$AO)),0)</f>
        <v>0</v>
      </c>
      <c r="AH234" s="19">
        <f>IF(OR($I234="REAL",$I234="INCURRIDO"),SUMIF(S!$O:$O,$I234&amp;$O234&amp;$Q234&amp;UPPER(TEXT(AH$4,"MMMMYYYY"))&amp;$Z234,IF($W$1="Pesos CLP",S!$AD:$AD,S!$AO:$AO)),0)</f>
        <v>0</v>
      </c>
      <c r="AI234" s="19">
        <f>IF(OR($I234="REAL",$I234="INCURRIDO"),SUMIF(S!$O:$O,$I234&amp;$O234&amp;$Q234&amp;UPPER(TEXT(AI$4,"MMMMYYYY"))&amp;$Z234,IF($W$1="Pesos CLP",S!$AD:$AD,S!$AO:$AO)),0)</f>
        <v>0</v>
      </c>
      <c r="AJ234" s="19">
        <f>IF(OR($I234="REAL",$I234="INCURRIDO"),SUMIF(S!$O:$O,$I234&amp;$O234&amp;$Q234&amp;UPPER(TEXT(AJ$4,"MMMMYYYY"))&amp;$Z234,IF($W$1="Pesos CLP",S!$AD:$AD,S!$AO:$AO)),0)</f>
        <v>0</v>
      </c>
      <c r="AK234" s="19">
        <f>IF(OR($I234="REAL",$I234="INCURRIDO"),SUMIF(S!$O:$O,$I234&amp;$O234&amp;$Q234&amp;UPPER(TEXT(AK$4,"MMMMYYYY"))&amp;$Z234,IF($W$1="Pesos CLP",S!$AD:$AD,S!$AO:$AO)),0)</f>
        <v>0</v>
      </c>
      <c r="AL234" s="19">
        <f>IF(OR($I234="REAL",$I234="INCURRIDO"),SUMIF(S!$O:$O,$I234&amp;$O234&amp;$Q234&amp;UPPER(TEXT(AL$4,"MMMMYYYY"))&amp;$Z234,IF($W$1="Pesos CLP",S!$AD:$AD,S!$AO:$AO)),0)</f>
        <v>0</v>
      </c>
      <c r="AM234" s="19">
        <f>IF(OR($I234="REAL",$I234="INCURRIDO"),SUMIF(S!$O:$O,$I234&amp;$O234&amp;$Q234&amp;UPPER(TEXT(AM$4,"MMMMYYYY"))&amp;$Z234,IF($W$1="Pesos CLP",S!$AD:$AD,S!$AO:$AO)),0)</f>
        <v>0</v>
      </c>
      <c r="AN234" s="19">
        <f>IF(OR($I234="REAL",$I234="INCURRIDO"),SUMIF(S!$O:$O,$I234&amp;$O234&amp;$Q234&amp;UPPER(TEXT(AN$4,"MMMMYYYY"))&amp;$Z234,IF($W$1="Pesos CLP",S!$AD:$AD,S!$AO:$AO)),0)</f>
        <v>0</v>
      </c>
      <c r="AO234" s="19">
        <f>IF(OR($I234="REAL",$I234="INCURRIDO"),SUMIF(S!$O:$O,$I234&amp;$O234&amp;$Q234&amp;UPPER(TEXT(AO$4,"MMMMYYYY"))&amp;$Z234,IF($W$1="Pesos CLP",S!$AD:$AD,S!$AO:$AO)),0)</f>
        <v>0</v>
      </c>
      <c r="AP234" s="19">
        <f>IF(OR($I234="REAL",$I234="INCURRIDO"),SUMIF(S!$O:$O,$I234&amp;$O234&amp;$Q234&amp;UPPER(TEXT(AP$4,"MMMMYYYY"))&amp;$Z234,IF($W$1="Pesos CLP",S!$AD:$AD,S!$AO:$AO)),0)</f>
        <v>0</v>
      </c>
      <c r="AQ234" s="19">
        <f>IF(OR($I234="REAL",$I234="INCURRIDO"),SUMIF(S!$O:$O,$I234&amp;$O234&amp;$Q234&amp;UPPER(TEXT(AQ$4,"MMMMYYYY"))&amp;$Z234,IF($W$1="Pesos CLP",S!$AD:$AD,S!$AO:$AO)),0)</f>
        <v>0</v>
      </c>
      <c r="AR234" s="19">
        <f>IF(OR($I234="REAL",$I234="INCURRIDO"),SUMIF(S!$O:$O,$I234&amp;$O234&amp;$Q234&amp;UPPER(TEXT(AR$4,"MMMMYYYY"))&amp;$Z234,IF($W$1="Pesos CLP",S!$AD:$AD,S!$AO:$AO)),0)</f>
        <v>0</v>
      </c>
      <c r="AS234" s="19">
        <f>IF(OR($I234="REAL",$I234="INCURRIDO"),SUMIF(S!$O:$O,$I234&amp;$O234&amp;$Q234&amp;UPPER(TEXT(AS$4,"MMMMYYYY"))&amp;$Z234,IF($W$1="Pesos CLP",S!$AD:$AD,S!$AO:$AO)),0)</f>
        <v>0</v>
      </c>
      <c r="AT234" s="19">
        <f>IF(OR($I234="REAL",$I234="INCURRIDO"),SUMIF(S!$O:$O,$I234&amp;$O234&amp;$Q234&amp;UPPER(TEXT(AT$4,"MMMMYYYY"))&amp;$Z234,IF($W$1="Pesos CLP",S!$AD:$AD,S!$AO:$AO)),0)</f>
        <v>0</v>
      </c>
      <c r="AU234" s="19">
        <f>IF(OR($I234="REAL",$I234="INCURRIDO"),SUMIF(S!$O:$O,$I234&amp;$O234&amp;$Q234&amp;UPPER(TEXT(AU$4,"MMMMYYYY"))&amp;$Z234,IF($W$1="Pesos CLP",S!$AD:$AD,S!$AO:$AO)),0)</f>
        <v>0</v>
      </c>
      <c r="AV234" s="19">
        <f>IF(OR($I234="REAL",$I234="INCURRIDO"),SUMIF(S!$O:$O,$I234&amp;$O234&amp;$Q234&amp;UPPER(TEXT(AV$4,"MMMMYYYY"))&amp;$Z234,IF($W$1="Pesos CLP",S!$AD:$AD,S!$AO:$AO)),0)</f>
        <v>0</v>
      </c>
      <c r="AW234" s="19">
        <f>IF(OR($I234="REAL",$I234="INCURRIDO"),SUMIF(S!$O:$O,$I234&amp;$O234&amp;$Q234&amp;UPPER(TEXT(AW$4,"MMMMYYYY"))&amp;$Z234,IF($W$1="Pesos CLP",S!$AD:$AD,S!$AO:$AO)),0)</f>
        <v>0</v>
      </c>
      <c r="AX234" s="19">
        <f>IF(OR($I234="REAL",$I234="INCURRIDO"),SUMIF(S!$O:$O,$I234&amp;$O234&amp;$Q234&amp;UPPER(TEXT(AX$4,"MMMMYYYY"))&amp;$Z234,IF($W$1="Pesos CLP",S!$AD:$AD,S!$AO:$AO)),0)</f>
        <v>0</v>
      </c>
      <c r="AY234" s="19">
        <f>IF(OR($I234="REAL",$I234="INCURRIDO"),SUMIF(S!$O:$O,$I234&amp;$O234&amp;$Q234&amp;UPPER(TEXT(AY$4,"MMMMYYYY"))&amp;$Z234,IF($W$1="Pesos CLP",S!$AD:$AD,S!$AO:$AO)),0)</f>
        <v>0</v>
      </c>
      <c r="AZ234" s="19">
        <f>IF(OR($I234="REAL",$I234="INCURRIDO"),SUMIF(S!$O:$O,$I234&amp;$O234&amp;$Q234&amp;UPPER(TEXT(AZ$4,"MMMMYYYY"))&amp;$Z234,IF($W$1="Pesos CLP",S!$AD:$AD,S!$AO:$AO)),0)</f>
        <v>0</v>
      </c>
      <c r="BA234" s="19">
        <f>IF(OR($I234="REAL",$I234="INCURRIDO"),SUMIF(S!$O:$O,$I234&amp;$O234&amp;$Q234&amp;UPPER(TEXT(BA$4,"MMMMYYYY"))&amp;$Z234,IF($W$1="Pesos CLP",S!$AD:$AD,S!$AO:$AO)),0)</f>
        <v>0</v>
      </c>
      <c r="BB234" s="19">
        <f>IF(OR($I234="REAL",$I234="INCURRIDO"),SUMIF(S!$O:$O,$I234&amp;$O234&amp;$Q234&amp;UPPER(TEXT(BB$4,"MMMMYYYY"))&amp;$Z234,IF($W$1="Pesos CLP",S!$AD:$AD,S!$AO:$AO)),0)</f>
        <v>0</v>
      </c>
      <c r="BC234" s="19">
        <f>IF(OR($I234="REAL",$I234="INCURRIDO"),SUMIF(S!$O:$O,$I234&amp;$O234&amp;$Q234&amp;UPPER(TEXT(BC$4,"MMMMYYYY"))&amp;$Z234,IF($W$1="Pesos CLP",S!$AD:$AD,S!$AO:$AO)),0)</f>
        <v>0</v>
      </c>
      <c r="BD234" s="19">
        <f>IF(OR($I234="REAL",$I234="INCURRIDO"),SUMIF(S!$O:$O,$I234&amp;$O234&amp;$Q234&amp;UPPER(TEXT(BD$4,"MMMMYYYY"))&amp;$Z234,IF($W$1="Pesos CLP",S!$AD:$AD,S!$AO:$AO)),0)</f>
        <v>0</v>
      </c>
      <c r="BE234" s="19">
        <f>IF(OR($I234="REAL",$I234="INCURRIDO"),SUMIF(S!$O:$O,$I234&amp;$O234&amp;$Q234&amp;UPPER(TEXT(BE$4,"MMMMYYYY"))&amp;$Z234,IF($W$1="Pesos CLP",S!$AD:$AD,S!$AO:$AO)),0)</f>
        <v>0</v>
      </c>
      <c r="BF234" s="19">
        <f>IF(OR($I234="REAL",$I234="INCURRIDO"),SUMIF(S!$O:$O,$I234&amp;$O234&amp;$Q234&amp;UPPER(TEXT(BF$4,"MMMMYYYY"))&amp;$Z234,IF($W$1="Pesos CLP",S!$AD:$AD,S!$AO:$AO)),0)</f>
        <v>0</v>
      </c>
      <c r="BG234" s="19">
        <f>IF(OR($I234="REAL",$I234="INCURRIDO"),SUMIF(S!$O:$O,$I234&amp;$O234&amp;$Q234&amp;UPPER(TEXT(BG$4,"MMMMYYYY"))&amp;$Z234,IF($W$1="Pesos CLP",S!$AD:$AD,S!$AO:$AO)),0)</f>
        <v>0</v>
      </c>
      <c r="BH234" s="19">
        <f>IF(OR($I234="REAL",$I234="INCURRIDO"),SUMIF(S!$O:$O,$I234&amp;$O234&amp;$Q234&amp;UPPER(TEXT(BH$4,"MMMMYYYY"))&amp;$Z234,IF($W$1="Pesos CLP",S!$AD:$AD,S!$AO:$AO)),0)</f>
        <v>0</v>
      </c>
      <c r="BI234" s="19">
        <f>IF(OR($I234="REAL",$I234="INCURRIDO"),SUMIF(S!$O:$O,$I234&amp;$O234&amp;$Q234&amp;UPPER(TEXT(BI$4,"MMMMYYYY"))&amp;$Z234,IF($W$1="Pesos CLP",S!$AD:$AD,S!$AO:$AO)),0)</f>
        <v>0</v>
      </c>
      <c r="BJ234" s="19">
        <f>IF(OR($I234="REAL",$I234="INCURRIDO"),SUMIF(S!$O:$O,$I234&amp;$O234&amp;$Q234&amp;UPPER(TEXT(BJ$4,"MMMMYYYY"))&amp;$Z234,IF($W$1="Pesos CLP",S!$AD:$AD,S!$AO:$AO)),0)</f>
        <v>0</v>
      </c>
      <c r="BK234" s="19">
        <f>IF(OR($I234="REAL",$I234="INCURRIDO"),SUMIF(S!$O:$O,$I234&amp;$O234&amp;$Q234&amp;UPPER(TEXT(BK$4,"MMMMYYYY"))&amp;$Z234,IF($W$1="Pesos CLP",S!$AD:$AD,S!$AO:$AO)),0)</f>
        <v>0</v>
      </c>
      <c r="BL234" s="19">
        <f>IF(OR($I234="REAL",$I234="INCURRIDO"),SUMIF(S!$O:$O,$I234&amp;$O234&amp;$Q234&amp;UPPER(TEXT(BL$4,"MMMMYYYY"))&amp;$Z234,IF($W$1="Pesos CLP",S!$AD:$AD,S!$AO:$AO)),0)</f>
        <v>0</v>
      </c>
      <c r="BM234" s="19">
        <f>IF(OR($I234="REAL",$I234="INCURRIDO"),SUMIF(S!$O:$O,$I234&amp;$O234&amp;$Q234&amp;UPPER(TEXT(BM$4,"MMMMYYYY"))&amp;$Z234,IF($W$1="Pesos CLP",S!$AD:$AD,S!$AO:$AO)),0)</f>
        <v>0</v>
      </c>
      <c r="BN234" s="19">
        <f>IF(OR($I234="REAL",$I234="INCURRIDO"),SUMIF(S!$O:$O,$I234&amp;$O234&amp;$Q234&amp;UPPER(TEXT(BN$4,"MMMMYYYY"))&amp;$Z234,IF($W$1="Pesos CLP",S!$AD:$AD,S!$AO:$AO)),0)</f>
        <v>0</v>
      </c>
      <c r="BO234" s="19">
        <f>IF(OR($I234="REAL",$I234="INCURRIDO"),SUMIF(S!$O:$O,$I234&amp;$O234&amp;$Q234&amp;UPPER(TEXT(BO$4,"MMMMYYYY"))&amp;$Z234,IF($W$1="Pesos CLP",S!$AD:$AD,S!$AO:$AO)),0)</f>
        <v>0</v>
      </c>
      <c r="BP234" s="19">
        <f>IF(OR($I234="REAL",$I234="INCURRIDO"),SUMIF(S!$O:$O,$I234&amp;$O234&amp;$Q234&amp;UPPER(TEXT(BP$4,"MMMMYYYY"))&amp;$Z234,IF($W$1="Pesos CLP",S!$AD:$AD,S!$AO:$AO)),0)</f>
        <v>0</v>
      </c>
      <c r="BQ234" s="19">
        <f>IF(OR($I234="REAL",$I234="INCURRIDO"),SUMIF(S!$O:$O,$I234&amp;$O234&amp;$Q234&amp;UPPER(TEXT(BQ$4,"MMMMYYYY"))&amp;$Z234,IF($W$1="Pesos CLP",S!$AD:$AD,S!$AO:$AO)),0)</f>
        <v>0</v>
      </c>
      <c r="BR234" s="19">
        <f>IF(OR($I234="REAL",$I234="INCURRIDO"),SUMIF(S!$O:$O,$I234&amp;$O234&amp;$Q234&amp;UPPER(TEXT(BR$4,"MMMMYYYY"))&amp;$Z234,IF($W$1="Pesos CLP",S!$AD:$AD,S!$AO:$AO)),0)</f>
        <v>0</v>
      </c>
      <c r="BS234" s="19">
        <f>IF(OR($I234="REAL",$I234="INCURRIDO"),SUMIF(S!$O:$O,$I234&amp;$O234&amp;$Q234&amp;UPPER(TEXT(BS$4,"MMMMYYYY"))&amp;$Z234,IF($W$1="Pesos CLP",S!$AD:$AD,S!$AO:$AO)),0)</f>
        <v>0</v>
      </c>
      <c r="BT234" s="19">
        <f>IF(OR($I234="REAL",$I234="INCURRIDO"),SUMIF(S!$O:$O,$I234&amp;$O234&amp;$Q234&amp;UPPER(TEXT(BT$4,"MMMMYYYY"))&amp;$Z234,IF($W$1="Pesos CLP",S!$AD:$AD,S!$AO:$AO)),0)</f>
        <v>0</v>
      </c>
      <c r="BU234" s="19">
        <f>IF(OR($I234="REAL",$I234="INCURRIDO"),SUMIF(S!$O:$O,$I234&amp;$O234&amp;$Q234&amp;UPPER(TEXT(BU$4,"MMMMYYYY"))&amp;$Z234,IF($W$1="Pesos CLP",S!$AD:$AD,S!$AO:$AO)),0)</f>
        <v>0</v>
      </c>
      <c r="BV234" s="19">
        <f>IF(OR($I234="REAL",$I234="INCURRIDO"),SUMIF(S!$O:$O,$I234&amp;$O234&amp;$Q234&amp;UPPER(TEXT(BV$4,"MMMMYYYY"))&amp;$Z234,IF($W$1="Pesos CLP",S!$AD:$AD,S!$AO:$AO)),0)</f>
        <v>0</v>
      </c>
      <c r="BW234" s="19">
        <f>IF(OR($I234="REAL",$I234="INCURRIDO"),SUMIF(S!$O:$O,$I234&amp;$O234&amp;$Q234&amp;UPPER(TEXT(BW$4,"MMMMYYYY"))&amp;$Z234,IF($W$1="Pesos CLP",S!$AD:$AD,S!$AO:$AO)),0)</f>
        <v>0</v>
      </c>
      <c r="BX234" s="19">
        <f>IF(OR($I234="REAL",$I234="INCURRIDO"),SUMIF(S!$O:$O,$I234&amp;$O234&amp;$Q234&amp;UPPER(TEXT(BX$4,"MMMMYYYY"))&amp;$Z234,IF($W$1="Pesos CLP",S!$AD:$AD,S!$AO:$AO)),0)</f>
        <v>0</v>
      </c>
      <c r="BY234" s="19">
        <f>IF(OR($I234="REAL",$I234="INCURRIDO"),SUMIF(S!$O:$O,$I234&amp;$O234&amp;$Q234&amp;UPPER(TEXT(BY$4,"MMMMYYYY"))&amp;$Z234,IF($W$1="Pesos CLP",S!$AD:$AD,S!$AO:$AO)),0)</f>
        <v>0</v>
      </c>
      <c r="BZ234" s="19">
        <f>IF(OR($I234="REAL",$I234="INCURRIDO"),SUMIF(S!$O:$O,$I234&amp;$O234&amp;$Q234&amp;UPPER(TEXT(BZ$4,"MMMMYYYY"))&amp;$Z234,IF($W$1="Pesos CLP",S!$AD:$AD,S!$AO:$AO)),0)</f>
        <v>0</v>
      </c>
      <c r="CA234" s="19">
        <f>IF(OR($I234="REAL",$I234="INCURRIDO"),SUMIF(S!$O:$O,$I234&amp;$O234&amp;$Q234&amp;UPPER(TEXT(CA$4,"MMMMYYYY"))&amp;$Z234,IF($W$1="Pesos CLP",S!$AD:$AD,S!$AO:$AO)),0)</f>
        <v>0</v>
      </c>
      <c r="CB234" s="19">
        <f>IF(OR($I234="REAL",$I234="INCURRIDO"),SUMIF(S!$O:$O,$I234&amp;$O234&amp;$Q234&amp;UPPER(TEXT(CB$4,"MMMMYYYY"))&amp;$Z234,IF($W$1="Pesos CLP",S!$AD:$AD,S!$AO:$AO)),0)</f>
        <v>0</v>
      </c>
      <c r="CC234" s="19">
        <f>IF(OR($I234="REAL",$I234="INCURRIDO"),SUMIF(S!$O:$O,$I234&amp;$O234&amp;$Q234&amp;UPPER(TEXT(CC$4,"MMMMYYYY"))&amp;$Z234,IF($W$1="Pesos CLP",S!$AD:$AD,S!$AO:$AO)),0)</f>
        <v>0</v>
      </c>
      <c r="CD234" s="19">
        <f>IF(OR($I234="REAL",$I234="INCURRIDO"),SUMIF(S!$O:$O,$I234&amp;$O234&amp;$Q234&amp;UPPER(TEXT(CD$4,"MMMMYYYY"))&amp;$Z234,IF($W$1="Pesos CLP",S!$AD:$AD,S!$AO:$AO)),0)</f>
        <v>0</v>
      </c>
      <c r="CE234" s="19">
        <f>IF(OR($I234="REAL",$I234="INCURRIDO"),SUMIF(S!$O:$O,$I234&amp;$O234&amp;$Q234&amp;UPPER(TEXT(CE$4,"MMMMYYYY"))&amp;$Z234,IF($W$1="Pesos CLP",S!$AD:$AD,S!$AO:$AO)),0)</f>
        <v>0</v>
      </c>
      <c r="CF234" s="19">
        <f>IF(OR($I234="REAL",$I234="INCURRIDO"),SUMIF(S!$O:$O,$I234&amp;$O234&amp;$Q234&amp;UPPER(TEXT(CF$4,"MMMMYYYY"))&amp;$Z234,IF($W$1="Pesos CLP",S!$AD:$AD,S!$AO:$AO)),0)</f>
        <v>0</v>
      </c>
      <c r="CG234" s="19">
        <f>IF(OR($I234="REAL",$I234="INCURRIDO"),SUMIF(S!$O:$O,$I234&amp;$O234&amp;$Q234&amp;UPPER(TEXT(CG$4,"MMMMYYYY"))&amp;$Z234,IF($W$1="Pesos CLP",S!$AD:$AD,S!$AO:$AO)),0)</f>
        <v>0</v>
      </c>
      <c r="CH234" s="19">
        <f>IF(OR($I234="REAL",$I234="INCURRIDO"),SUMIF(S!$O:$O,$I234&amp;$O234&amp;$Q234&amp;UPPER(TEXT(CH$4,"MMMMYYYY"))&amp;$Z234,IF($W$1="Pesos CLP",S!$AD:$AD,S!$AO:$AO)),0)</f>
        <v>0</v>
      </c>
      <c r="CI234" s="19">
        <f>IF(OR($I234="REAL",$I234="INCURRIDO"),SUMIF(S!$O:$O,$I234&amp;$O234&amp;$Q234&amp;UPPER(TEXT(CI$4,"MMMMYYYY"))&amp;$Z234,IF($W$1="Pesos CLP",S!$AD:$AD,S!$AO:$AO)),0)</f>
        <v>0</v>
      </c>
      <c r="CJ234" s="19">
        <f>IF(OR($I234="REAL",$I234="INCURRIDO"),SUMIF(S!$O:$O,$I234&amp;$O234&amp;$Q234&amp;UPPER(TEXT(CJ$4,"MMMMYYYY"))&amp;$Z234,IF($W$1="Pesos CLP",S!$AD:$AD,S!$AO:$AO)),0)</f>
        <v>0</v>
      </c>
      <c r="CK234" s="378">
        <f t="shared" si="219"/>
        <v>0</v>
      </c>
      <c r="CL234" s="378">
        <f t="shared" si="219"/>
        <v>0</v>
      </c>
      <c r="CM234" s="378">
        <f t="shared" si="219"/>
        <v>0</v>
      </c>
      <c r="CN234" s="378">
        <f t="shared" si="219"/>
        <v>0</v>
      </c>
      <c r="CO234" s="378">
        <f t="shared" si="219"/>
        <v>0</v>
      </c>
      <c r="CP234" s="378">
        <f t="shared" si="219"/>
        <v>0</v>
      </c>
      <c r="CQ234" s="378">
        <f t="shared" si="219"/>
        <v>0</v>
      </c>
      <c r="CR234" s="378">
        <f t="shared" si="219"/>
        <v>0</v>
      </c>
      <c r="CS234" s="378">
        <f t="shared" si="220"/>
        <v>0</v>
      </c>
      <c r="CT234" s="378">
        <f t="shared" si="220"/>
        <v>0</v>
      </c>
      <c r="CU234" s="378">
        <f t="shared" si="220"/>
        <v>0</v>
      </c>
      <c r="CV234" s="378">
        <f t="shared" si="220"/>
        <v>0</v>
      </c>
      <c r="CW234" s="378">
        <f t="shared" si="220"/>
        <v>0</v>
      </c>
      <c r="CX234" s="378">
        <f t="shared" si="220"/>
        <v>0</v>
      </c>
      <c r="CY234" s="378">
        <f t="shared" si="220"/>
        <v>0</v>
      </c>
      <c r="CZ234" s="378">
        <f t="shared" si="220"/>
        <v>0</v>
      </c>
      <c r="DA234" s="378">
        <f t="shared" si="220"/>
        <v>8464.247217011949</v>
      </c>
      <c r="DB234" s="378">
        <f t="shared" si="220"/>
        <v>0</v>
      </c>
      <c r="DC234" s="378">
        <f t="shared" si="221"/>
        <v>0</v>
      </c>
      <c r="DD234" s="378">
        <f t="shared" si="221"/>
        <v>0</v>
      </c>
      <c r="DE234" s="378">
        <f t="shared" si="221"/>
        <v>0</v>
      </c>
      <c r="DF234" s="378">
        <f t="shared" si="221"/>
        <v>0</v>
      </c>
      <c r="DG234" s="378">
        <f t="shared" si="221"/>
        <v>0</v>
      </c>
      <c r="DH234" s="378">
        <f t="shared" si="221"/>
        <v>0</v>
      </c>
      <c r="DI234" s="378">
        <f t="shared" si="221"/>
        <v>0</v>
      </c>
      <c r="DJ234" s="378">
        <f t="shared" si="221"/>
        <v>0</v>
      </c>
      <c r="DK234" s="378">
        <f t="shared" si="221"/>
        <v>0</v>
      </c>
      <c r="DL234" s="378">
        <f t="shared" si="221"/>
        <v>0</v>
      </c>
      <c r="DM234" s="378">
        <f t="shared" si="222"/>
        <v>0</v>
      </c>
      <c r="DN234" s="378">
        <f t="shared" si="222"/>
        <v>0</v>
      </c>
      <c r="DO234" s="378">
        <f t="shared" si="222"/>
        <v>0</v>
      </c>
      <c r="DP234" s="378">
        <f t="shared" si="222"/>
        <v>0</v>
      </c>
      <c r="DQ234" s="378">
        <f t="shared" si="222"/>
        <v>0</v>
      </c>
      <c r="DR234" s="378">
        <f t="shared" si="222"/>
        <v>0</v>
      </c>
      <c r="DS234" s="378">
        <f t="shared" si="222"/>
        <v>0</v>
      </c>
      <c r="DT234" s="378">
        <f t="shared" si="222"/>
        <v>0</v>
      </c>
      <c r="DU234" s="378">
        <f t="shared" si="222"/>
        <v>0</v>
      </c>
      <c r="DV234" s="378">
        <f t="shared" si="222"/>
        <v>0</v>
      </c>
      <c r="DW234" s="378">
        <f t="shared" si="223"/>
        <v>0</v>
      </c>
      <c r="DX234" s="378">
        <f t="shared" si="223"/>
        <v>0</v>
      </c>
      <c r="DY234" s="378">
        <f t="shared" si="223"/>
        <v>0</v>
      </c>
      <c r="DZ234" s="378">
        <f t="shared" si="223"/>
        <v>0</v>
      </c>
      <c r="EA234" s="378">
        <f t="shared" si="223"/>
        <v>0</v>
      </c>
      <c r="EB234" s="378">
        <f t="shared" si="223"/>
        <v>0</v>
      </c>
      <c r="EC234" s="378">
        <f t="shared" si="223"/>
        <v>0</v>
      </c>
      <c r="ED234" s="378">
        <f t="shared" si="223"/>
        <v>0</v>
      </c>
      <c r="EE234" s="378">
        <f t="shared" si="223"/>
        <v>0</v>
      </c>
      <c r="EF234" s="378">
        <f t="shared" si="223"/>
        <v>0</v>
      </c>
      <c r="EG234" s="378">
        <f t="shared" si="224"/>
        <v>0</v>
      </c>
      <c r="EH234" s="378">
        <f t="shared" si="224"/>
        <v>0</v>
      </c>
      <c r="EI234" s="378">
        <f t="shared" si="224"/>
        <v>0</v>
      </c>
      <c r="EJ234" s="378">
        <f t="shared" si="224"/>
        <v>0</v>
      </c>
      <c r="EK234" s="378">
        <f t="shared" si="224"/>
        <v>0</v>
      </c>
      <c r="EL234" s="378">
        <f t="shared" si="224"/>
        <v>0</v>
      </c>
      <c r="EM234" s="378">
        <f t="shared" si="224"/>
        <v>0</v>
      </c>
      <c r="EN234" s="378">
        <f t="shared" si="224"/>
        <v>0</v>
      </c>
      <c r="EO234" s="378">
        <f t="shared" si="224"/>
        <v>0</v>
      </c>
      <c r="EP234" s="378">
        <f t="shared" si="224"/>
        <v>0</v>
      </c>
      <c r="EQ234" s="378">
        <f t="shared" si="224"/>
        <v>0</v>
      </c>
    </row>
    <row r="235" spans="1:147" x14ac:dyDescent="0.3">
      <c r="A235" s="368"/>
      <c r="B235" s="368"/>
      <c r="C235" s="368"/>
      <c r="D235" s="368">
        <f t="shared" si="182"/>
        <v>1.0658056259248334</v>
      </c>
      <c r="E235" s="368" t="str">
        <f>VLOOKUP(TEXT(Z235,0),'G2'!B:D,3,0)</f>
        <v>ME</v>
      </c>
      <c r="F235" s="816">
        <f t="shared" si="181"/>
        <v>0</v>
      </c>
      <c r="G235" s="755">
        <f t="shared" si="183"/>
        <v>0</v>
      </c>
      <c r="H235" s="756" t="s">
        <v>1190</v>
      </c>
      <c r="I235" s="370" t="s">
        <v>93</v>
      </c>
      <c r="J235" s="370" t="s">
        <v>22</v>
      </c>
      <c r="K235" s="368">
        <v>510614</v>
      </c>
      <c r="L235" s="368" t="s">
        <v>619</v>
      </c>
      <c r="M235" s="369"/>
      <c r="N235" s="370" t="s">
        <v>1012</v>
      </c>
      <c r="O235" s="370" t="s">
        <v>641</v>
      </c>
      <c r="P235" s="643" t="s">
        <v>1167</v>
      </c>
      <c r="Q235" s="370" t="s">
        <v>695</v>
      </c>
      <c r="R235" s="370" t="s">
        <v>651</v>
      </c>
      <c r="S235" s="376">
        <v>2</v>
      </c>
      <c r="T235" s="678">
        <v>45962</v>
      </c>
      <c r="U235" s="678">
        <v>45986</v>
      </c>
      <c r="V235" s="373">
        <v>1</v>
      </c>
      <c r="W235" s="374">
        <v>825307.65224052069</v>
      </c>
      <c r="X235" s="17" cm="1">
        <f t="array" ref="X235">+IF($W$1="Pesos CLP",W235,W235/TC)*MB_24A25</f>
        <v>940.99230723960807</v>
      </c>
      <c r="Y235" s="18">
        <f t="shared" si="166"/>
        <v>0</v>
      </c>
      <c r="Z235">
        <v>91243530</v>
      </c>
      <c r="AA235" s="19">
        <f>IF(OR($I235="REAL",$I235="INCURRIDO"),SUMIF(S!$O:$O,$I235&amp;$O235&amp;$Q235&amp;UPPER(TEXT(AA$4,"MMMMYYYY"))&amp;$Z235,IF($W$1="Pesos CLP",S!$AD:$AD,S!$AO:$AO)),0)</f>
        <v>0</v>
      </c>
      <c r="AB235" s="19">
        <f>IF(OR($I235="REAL",$I235="INCURRIDO"),SUMIF(S!$O:$O,$I235&amp;$O235&amp;$Q235&amp;UPPER(TEXT(AB$4,"MMMMYYYY"))&amp;$Z235,IF($W$1="Pesos CLP",S!$AD:$AD,S!$AO:$AO)),0)</f>
        <v>0</v>
      </c>
      <c r="AC235" s="19">
        <f>IF(OR($I235="REAL",$I235="INCURRIDO"),SUMIF(S!$O:$O,$I235&amp;$O235&amp;$Q235&amp;UPPER(TEXT(AC$4,"MMMMYYYY"))&amp;$Z235,IF($W$1="Pesos CLP",S!$AD:$AD,S!$AO:$AO)),0)</f>
        <v>0</v>
      </c>
      <c r="AD235" s="19">
        <f>IF(OR($I235="REAL",$I235="INCURRIDO"),SUMIF(S!$O:$O,$I235&amp;$O235&amp;$Q235&amp;UPPER(TEXT(AD$4,"MMMMYYYY"))&amp;$Z235,IF($W$1="Pesos CLP",S!$AD:$AD,S!$AO:$AO)),0)</f>
        <v>0</v>
      </c>
      <c r="AE235" s="19">
        <f>IF(OR($I235="REAL",$I235="INCURRIDO"),SUMIF(S!$O:$O,$I235&amp;$O235&amp;$Q235&amp;UPPER(TEXT(AE$4,"MMMMYYYY"))&amp;$Z235,IF($W$1="Pesos CLP",S!$AD:$AD,S!$AO:$AO)),0)</f>
        <v>0</v>
      </c>
      <c r="AF235" s="19">
        <f>IF(OR($I235="REAL",$I235="INCURRIDO"),SUMIF(S!$O:$O,$I235&amp;$O235&amp;$Q235&amp;UPPER(TEXT(AF$4,"MMMMYYYY"))&amp;$Z235,IF($W$1="Pesos CLP",S!$AD:$AD,S!$AO:$AO)),0)</f>
        <v>0</v>
      </c>
      <c r="AG235" s="19">
        <f>IF(OR($I235="REAL",$I235="INCURRIDO"),SUMIF(S!$O:$O,$I235&amp;$O235&amp;$Q235&amp;UPPER(TEXT(AG$4,"MMMMYYYY"))&amp;$Z235,IF($W$1="Pesos CLP",S!$AD:$AD,S!$AO:$AO)),0)</f>
        <v>0</v>
      </c>
      <c r="AH235" s="19">
        <f>IF(OR($I235="REAL",$I235="INCURRIDO"),SUMIF(S!$O:$O,$I235&amp;$O235&amp;$Q235&amp;UPPER(TEXT(AH$4,"MMMMYYYY"))&amp;$Z235,IF($W$1="Pesos CLP",S!$AD:$AD,S!$AO:$AO)),0)</f>
        <v>0</v>
      </c>
      <c r="AI235" s="19">
        <f>IF(OR($I235="REAL",$I235="INCURRIDO"),SUMIF(S!$O:$O,$I235&amp;$O235&amp;$Q235&amp;UPPER(TEXT(AI$4,"MMMMYYYY"))&amp;$Z235,IF($W$1="Pesos CLP",S!$AD:$AD,S!$AO:$AO)),0)</f>
        <v>0</v>
      </c>
      <c r="AJ235" s="19">
        <f>IF(OR($I235="REAL",$I235="INCURRIDO"),SUMIF(S!$O:$O,$I235&amp;$O235&amp;$Q235&amp;UPPER(TEXT(AJ$4,"MMMMYYYY"))&amp;$Z235,IF($W$1="Pesos CLP",S!$AD:$AD,S!$AO:$AO)),0)</f>
        <v>0</v>
      </c>
      <c r="AK235" s="19">
        <f>IF(OR($I235="REAL",$I235="INCURRIDO"),SUMIF(S!$O:$O,$I235&amp;$O235&amp;$Q235&amp;UPPER(TEXT(AK$4,"MMMMYYYY"))&amp;$Z235,IF($W$1="Pesos CLP",S!$AD:$AD,S!$AO:$AO)),0)</f>
        <v>0</v>
      </c>
      <c r="AL235" s="19">
        <f>IF(OR($I235="REAL",$I235="INCURRIDO"),SUMIF(S!$O:$O,$I235&amp;$O235&amp;$Q235&amp;UPPER(TEXT(AL$4,"MMMMYYYY"))&amp;$Z235,IF($W$1="Pesos CLP",S!$AD:$AD,S!$AO:$AO)),0)</f>
        <v>0</v>
      </c>
      <c r="AM235" s="19">
        <f>IF(OR($I235="REAL",$I235="INCURRIDO"),SUMIF(S!$O:$O,$I235&amp;$O235&amp;$Q235&amp;UPPER(TEXT(AM$4,"MMMMYYYY"))&amp;$Z235,IF($W$1="Pesos CLP",S!$AD:$AD,S!$AO:$AO)),0)</f>
        <v>0</v>
      </c>
      <c r="AN235" s="19">
        <f>IF(OR($I235="REAL",$I235="INCURRIDO"),SUMIF(S!$O:$O,$I235&amp;$O235&amp;$Q235&amp;UPPER(TEXT(AN$4,"MMMMYYYY"))&amp;$Z235,IF($W$1="Pesos CLP",S!$AD:$AD,S!$AO:$AO)),0)</f>
        <v>0</v>
      </c>
      <c r="AO235" s="19">
        <f>IF(OR($I235="REAL",$I235="INCURRIDO"),SUMIF(S!$O:$O,$I235&amp;$O235&amp;$Q235&amp;UPPER(TEXT(AO$4,"MMMMYYYY"))&amp;$Z235,IF($W$1="Pesos CLP",S!$AD:$AD,S!$AO:$AO)),0)</f>
        <v>0</v>
      </c>
      <c r="AP235" s="19">
        <f>IF(OR($I235="REAL",$I235="INCURRIDO"),SUMIF(S!$O:$O,$I235&amp;$O235&amp;$Q235&amp;UPPER(TEXT(AP$4,"MMMMYYYY"))&amp;$Z235,IF($W$1="Pesos CLP",S!$AD:$AD,S!$AO:$AO)),0)</f>
        <v>0</v>
      </c>
      <c r="AQ235" s="19">
        <f>IF(OR($I235="REAL",$I235="INCURRIDO"),SUMIF(S!$O:$O,$I235&amp;$O235&amp;$Q235&amp;UPPER(TEXT(AQ$4,"MMMMYYYY"))&amp;$Z235,IF($W$1="Pesos CLP",S!$AD:$AD,S!$AO:$AO)),0)</f>
        <v>0</v>
      </c>
      <c r="AR235" s="19">
        <f>IF(OR($I235="REAL",$I235="INCURRIDO"),SUMIF(S!$O:$O,$I235&amp;$O235&amp;$Q235&amp;UPPER(TEXT(AR$4,"MMMMYYYY"))&amp;$Z235,IF($W$1="Pesos CLP",S!$AD:$AD,S!$AO:$AO)),0)</f>
        <v>0</v>
      </c>
      <c r="AS235" s="19">
        <f>IF(OR($I235="REAL",$I235="INCURRIDO"),SUMIF(S!$O:$O,$I235&amp;$O235&amp;$Q235&amp;UPPER(TEXT(AS$4,"MMMMYYYY"))&amp;$Z235,IF($W$1="Pesos CLP",S!$AD:$AD,S!$AO:$AO)),0)</f>
        <v>0</v>
      </c>
      <c r="AT235" s="19">
        <f>IF(OR($I235="REAL",$I235="INCURRIDO"),SUMIF(S!$O:$O,$I235&amp;$O235&amp;$Q235&amp;UPPER(TEXT(AT$4,"MMMMYYYY"))&amp;$Z235,IF($W$1="Pesos CLP",S!$AD:$AD,S!$AO:$AO)),0)</f>
        <v>0</v>
      </c>
      <c r="AU235" s="19">
        <f>IF(OR($I235="REAL",$I235="INCURRIDO"),SUMIF(S!$O:$O,$I235&amp;$O235&amp;$Q235&amp;UPPER(TEXT(AU$4,"MMMMYYYY"))&amp;$Z235,IF($W$1="Pesos CLP",S!$AD:$AD,S!$AO:$AO)),0)</f>
        <v>0</v>
      </c>
      <c r="AV235" s="19">
        <f>IF(OR($I235="REAL",$I235="INCURRIDO"),SUMIF(S!$O:$O,$I235&amp;$O235&amp;$Q235&amp;UPPER(TEXT(AV$4,"MMMMYYYY"))&amp;$Z235,IF($W$1="Pesos CLP",S!$AD:$AD,S!$AO:$AO)),0)</f>
        <v>0</v>
      </c>
      <c r="AW235" s="19">
        <f>IF(OR($I235="REAL",$I235="INCURRIDO"),SUMIF(S!$O:$O,$I235&amp;$O235&amp;$Q235&amp;UPPER(TEXT(AW$4,"MMMMYYYY"))&amp;$Z235,IF($W$1="Pesos CLP",S!$AD:$AD,S!$AO:$AO)),0)</f>
        <v>0</v>
      </c>
      <c r="AX235" s="19">
        <f>IF(OR($I235="REAL",$I235="INCURRIDO"),SUMIF(S!$O:$O,$I235&amp;$O235&amp;$Q235&amp;UPPER(TEXT(AX$4,"MMMMYYYY"))&amp;$Z235,IF($W$1="Pesos CLP",S!$AD:$AD,S!$AO:$AO)),0)</f>
        <v>0</v>
      </c>
      <c r="AY235" s="19">
        <f>IF(OR($I235="REAL",$I235="INCURRIDO"),SUMIF(S!$O:$O,$I235&amp;$O235&amp;$Q235&amp;UPPER(TEXT(AY$4,"MMMMYYYY"))&amp;$Z235,IF($W$1="Pesos CLP",S!$AD:$AD,S!$AO:$AO)),0)</f>
        <v>0</v>
      </c>
      <c r="AZ235" s="19">
        <f>IF(OR($I235="REAL",$I235="INCURRIDO"),SUMIF(S!$O:$O,$I235&amp;$O235&amp;$Q235&amp;UPPER(TEXT(AZ$4,"MMMMYYYY"))&amp;$Z235,IF($W$1="Pesos CLP",S!$AD:$AD,S!$AO:$AO)),0)</f>
        <v>0</v>
      </c>
      <c r="BA235" s="19">
        <f>IF(OR($I235="REAL",$I235="INCURRIDO"),SUMIF(S!$O:$O,$I235&amp;$O235&amp;$Q235&amp;UPPER(TEXT(BA$4,"MMMMYYYY"))&amp;$Z235,IF($W$1="Pesos CLP",S!$AD:$AD,S!$AO:$AO)),0)</f>
        <v>0</v>
      </c>
      <c r="BB235" s="19">
        <f>IF(OR($I235="REAL",$I235="INCURRIDO"),SUMIF(S!$O:$O,$I235&amp;$O235&amp;$Q235&amp;UPPER(TEXT(BB$4,"MMMMYYYY"))&amp;$Z235,IF($W$1="Pesos CLP",S!$AD:$AD,S!$AO:$AO)),0)</f>
        <v>0</v>
      </c>
      <c r="BC235" s="19">
        <f>IF(OR($I235="REAL",$I235="INCURRIDO"),SUMIF(S!$O:$O,$I235&amp;$O235&amp;$Q235&amp;UPPER(TEXT(BC$4,"MMMMYYYY"))&amp;$Z235,IF($W$1="Pesos CLP",S!$AD:$AD,S!$AO:$AO)),0)</f>
        <v>0</v>
      </c>
      <c r="BD235" s="19">
        <f>IF(OR($I235="REAL",$I235="INCURRIDO"),SUMIF(S!$O:$O,$I235&amp;$O235&amp;$Q235&amp;UPPER(TEXT(BD$4,"MMMMYYYY"))&amp;$Z235,IF($W$1="Pesos CLP",S!$AD:$AD,S!$AO:$AO)),0)</f>
        <v>0</v>
      </c>
      <c r="BE235" s="19">
        <f>IF(OR($I235="REAL",$I235="INCURRIDO"),SUMIF(S!$O:$O,$I235&amp;$O235&amp;$Q235&amp;UPPER(TEXT(BE$4,"MMMMYYYY"))&amp;$Z235,IF($W$1="Pesos CLP",S!$AD:$AD,S!$AO:$AO)),0)</f>
        <v>0</v>
      </c>
      <c r="BF235" s="19">
        <f>IF(OR($I235="REAL",$I235="INCURRIDO"),SUMIF(S!$O:$O,$I235&amp;$O235&amp;$Q235&amp;UPPER(TEXT(BF$4,"MMMMYYYY"))&amp;$Z235,IF($W$1="Pesos CLP",S!$AD:$AD,S!$AO:$AO)),0)</f>
        <v>0</v>
      </c>
      <c r="BG235" s="19">
        <f>IF(OR($I235="REAL",$I235="INCURRIDO"),SUMIF(S!$O:$O,$I235&amp;$O235&amp;$Q235&amp;UPPER(TEXT(BG$4,"MMMMYYYY"))&amp;$Z235,IF($W$1="Pesos CLP",S!$AD:$AD,S!$AO:$AO)),0)</f>
        <v>0</v>
      </c>
      <c r="BH235" s="19">
        <f>IF(OR($I235="REAL",$I235="INCURRIDO"),SUMIF(S!$O:$O,$I235&amp;$O235&amp;$Q235&amp;UPPER(TEXT(BH$4,"MMMMYYYY"))&amp;$Z235,IF($W$1="Pesos CLP",S!$AD:$AD,S!$AO:$AO)),0)</f>
        <v>0</v>
      </c>
      <c r="BI235" s="19">
        <f>IF(OR($I235="REAL",$I235="INCURRIDO"),SUMIF(S!$O:$O,$I235&amp;$O235&amp;$Q235&amp;UPPER(TEXT(BI$4,"MMMMYYYY"))&amp;$Z235,IF($W$1="Pesos CLP",S!$AD:$AD,S!$AO:$AO)),0)</f>
        <v>0</v>
      </c>
      <c r="BJ235" s="19">
        <f>IF(OR($I235="REAL",$I235="INCURRIDO"),SUMIF(S!$O:$O,$I235&amp;$O235&amp;$Q235&amp;UPPER(TEXT(BJ$4,"MMMMYYYY"))&amp;$Z235,IF($W$1="Pesos CLP",S!$AD:$AD,S!$AO:$AO)),0)</f>
        <v>0</v>
      </c>
      <c r="BK235" s="19">
        <f>IF(OR($I235="REAL",$I235="INCURRIDO"),SUMIF(S!$O:$O,$I235&amp;$O235&amp;$Q235&amp;UPPER(TEXT(BK$4,"MMMMYYYY"))&amp;$Z235,IF($W$1="Pesos CLP",S!$AD:$AD,S!$AO:$AO)),0)</f>
        <v>0</v>
      </c>
      <c r="BL235" s="19">
        <f>IF(OR($I235="REAL",$I235="INCURRIDO"),SUMIF(S!$O:$O,$I235&amp;$O235&amp;$Q235&amp;UPPER(TEXT(BL$4,"MMMMYYYY"))&amp;$Z235,IF($W$1="Pesos CLP",S!$AD:$AD,S!$AO:$AO)),0)</f>
        <v>0</v>
      </c>
      <c r="BM235" s="19">
        <f>IF(OR($I235="REAL",$I235="INCURRIDO"),SUMIF(S!$O:$O,$I235&amp;$O235&amp;$Q235&amp;UPPER(TEXT(BM$4,"MMMMYYYY"))&amp;$Z235,IF($W$1="Pesos CLP",S!$AD:$AD,S!$AO:$AO)),0)</f>
        <v>0</v>
      </c>
      <c r="BN235" s="19">
        <f>IF(OR($I235="REAL",$I235="INCURRIDO"),SUMIF(S!$O:$O,$I235&amp;$O235&amp;$Q235&amp;UPPER(TEXT(BN$4,"MMMMYYYY"))&amp;$Z235,IF($W$1="Pesos CLP",S!$AD:$AD,S!$AO:$AO)),0)</f>
        <v>0</v>
      </c>
      <c r="BO235" s="19">
        <f>IF(OR($I235="REAL",$I235="INCURRIDO"),SUMIF(S!$O:$O,$I235&amp;$O235&amp;$Q235&amp;UPPER(TEXT(BO$4,"MMMMYYYY"))&amp;$Z235,IF($W$1="Pesos CLP",S!$AD:$AD,S!$AO:$AO)),0)</f>
        <v>0</v>
      </c>
      <c r="BP235" s="19">
        <f>IF(OR($I235="REAL",$I235="INCURRIDO"),SUMIF(S!$O:$O,$I235&amp;$O235&amp;$Q235&amp;UPPER(TEXT(BP$4,"MMMMYYYY"))&amp;$Z235,IF($W$1="Pesos CLP",S!$AD:$AD,S!$AO:$AO)),0)</f>
        <v>0</v>
      </c>
      <c r="BQ235" s="19">
        <f>IF(OR($I235="REAL",$I235="INCURRIDO"),SUMIF(S!$O:$O,$I235&amp;$O235&amp;$Q235&amp;UPPER(TEXT(BQ$4,"MMMMYYYY"))&amp;$Z235,IF($W$1="Pesos CLP",S!$AD:$AD,S!$AO:$AO)),0)</f>
        <v>0</v>
      </c>
      <c r="BR235" s="19">
        <f>IF(OR($I235="REAL",$I235="INCURRIDO"),SUMIF(S!$O:$O,$I235&amp;$O235&amp;$Q235&amp;UPPER(TEXT(BR$4,"MMMMYYYY"))&amp;$Z235,IF($W$1="Pesos CLP",S!$AD:$AD,S!$AO:$AO)),0)</f>
        <v>0</v>
      </c>
      <c r="BS235" s="19">
        <f>IF(OR($I235="REAL",$I235="INCURRIDO"),SUMIF(S!$O:$O,$I235&amp;$O235&amp;$Q235&amp;UPPER(TEXT(BS$4,"MMMMYYYY"))&amp;$Z235,IF($W$1="Pesos CLP",S!$AD:$AD,S!$AO:$AO)),0)</f>
        <v>0</v>
      </c>
      <c r="BT235" s="19">
        <f>IF(OR($I235="REAL",$I235="INCURRIDO"),SUMIF(S!$O:$O,$I235&amp;$O235&amp;$Q235&amp;UPPER(TEXT(BT$4,"MMMMYYYY"))&amp;$Z235,IF($W$1="Pesos CLP",S!$AD:$AD,S!$AO:$AO)),0)</f>
        <v>0</v>
      </c>
      <c r="BU235" s="19">
        <f>IF(OR($I235="REAL",$I235="INCURRIDO"),SUMIF(S!$O:$O,$I235&amp;$O235&amp;$Q235&amp;UPPER(TEXT(BU$4,"MMMMYYYY"))&amp;$Z235,IF($W$1="Pesos CLP",S!$AD:$AD,S!$AO:$AO)),0)</f>
        <v>0</v>
      </c>
      <c r="BV235" s="19">
        <f>IF(OR($I235="REAL",$I235="INCURRIDO"),SUMIF(S!$O:$O,$I235&amp;$O235&amp;$Q235&amp;UPPER(TEXT(BV$4,"MMMMYYYY"))&amp;$Z235,IF($W$1="Pesos CLP",S!$AD:$AD,S!$AO:$AO)),0)</f>
        <v>0</v>
      </c>
      <c r="BW235" s="19">
        <f>IF(OR($I235="REAL",$I235="INCURRIDO"),SUMIF(S!$O:$O,$I235&amp;$O235&amp;$Q235&amp;UPPER(TEXT(BW$4,"MMMMYYYY"))&amp;$Z235,IF($W$1="Pesos CLP",S!$AD:$AD,S!$AO:$AO)),0)</f>
        <v>0</v>
      </c>
      <c r="BX235" s="19">
        <f>IF(OR($I235="REAL",$I235="INCURRIDO"),SUMIF(S!$O:$O,$I235&amp;$O235&amp;$Q235&amp;UPPER(TEXT(BX$4,"MMMMYYYY"))&amp;$Z235,IF($W$1="Pesos CLP",S!$AD:$AD,S!$AO:$AO)),0)</f>
        <v>0</v>
      </c>
      <c r="BY235" s="19">
        <f>IF(OR($I235="REAL",$I235="INCURRIDO"),SUMIF(S!$O:$O,$I235&amp;$O235&amp;$Q235&amp;UPPER(TEXT(BY$4,"MMMMYYYY"))&amp;$Z235,IF($W$1="Pesos CLP",S!$AD:$AD,S!$AO:$AO)),0)</f>
        <v>0</v>
      </c>
      <c r="BZ235" s="19">
        <f>IF(OR($I235="REAL",$I235="INCURRIDO"),SUMIF(S!$O:$O,$I235&amp;$O235&amp;$Q235&amp;UPPER(TEXT(BZ$4,"MMMMYYYY"))&amp;$Z235,IF($W$1="Pesos CLP",S!$AD:$AD,S!$AO:$AO)),0)</f>
        <v>0</v>
      </c>
      <c r="CA235" s="19">
        <f>IF(OR($I235="REAL",$I235="INCURRIDO"),SUMIF(S!$O:$O,$I235&amp;$O235&amp;$Q235&amp;UPPER(TEXT(CA$4,"MMMMYYYY"))&amp;$Z235,IF($W$1="Pesos CLP",S!$AD:$AD,S!$AO:$AO)),0)</f>
        <v>0</v>
      </c>
      <c r="CB235" s="19">
        <f>IF(OR($I235="REAL",$I235="INCURRIDO"),SUMIF(S!$O:$O,$I235&amp;$O235&amp;$Q235&amp;UPPER(TEXT(CB$4,"MMMMYYYY"))&amp;$Z235,IF($W$1="Pesos CLP",S!$AD:$AD,S!$AO:$AO)),0)</f>
        <v>0</v>
      </c>
      <c r="CC235" s="19">
        <f>IF(OR($I235="REAL",$I235="INCURRIDO"),SUMIF(S!$O:$O,$I235&amp;$O235&amp;$Q235&amp;UPPER(TEXT(CC$4,"MMMMYYYY"))&amp;$Z235,IF($W$1="Pesos CLP",S!$AD:$AD,S!$AO:$AO)),0)</f>
        <v>0</v>
      </c>
      <c r="CD235" s="19">
        <f>IF(OR($I235="REAL",$I235="INCURRIDO"),SUMIF(S!$O:$O,$I235&amp;$O235&amp;$Q235&amp;UPPER(TEXT(CD$4,"MMMMYYYY"))&amp;$Z235,IF($W$1="Pesos CLP",S!$AD:$AD,S!$AO:$AO)),0)</f>
        <v>0</v>
      </c>
      <c r="CE235" s="19">
        <f>IF(OR($I235="REAL",$I235="INCURRIDO"),SUMIF(S!$O:$O,$I235&amp;$O235&amp;$Q235&amp;UPPER(TEXT(CE$4,"MMMMYYYY"))&amp;$Z235,IF($W$1="Pesos CLP",S!$AD:$AD,S!$AO:$AO)),0)</f>
        <v>0</v>
      </c>
      <c r="CF235" s="19">
        <f>IF(OR($I235="REAL",$I235="INCURRIDO"),SUMIF(S!$O:$O,$I235&amp;$O235&amp;$Q235&amp;UPPER(TEXT(CF$4,"MMMMYYYY"))&amp;$Z235,IF($W$1="Pesos CLP",S!$AD:$AD,S!$AO:$AO)),0)</f>
        <v>0</v>
      </c>
      <c r="CG235" s="19">
        <f>IF(OR($I235="REAL",$I235="INCURRIDO"),SUMIF(S!$O:$O,$I235&amp;$O235&amp;$Q235&amp;UPPER(TEXT(CG$4,"MMMMYYYY"))&amp;$Z235,IF($W$1="Pesos CLP",S!$AD:$AD,S!$AO:$AO)),0)</f>
        <v>0</v>
      </c>
      <c r="CH235" s="19">
        <f>IF(OR($I235="REAL",$I235="INCURRIDO"),SUMIF(S!$O:$O,$I235&amp;$O235&amp;$Q235&amp;UPPER(TEXT(CH$4,"MMMMYYYY"))&amp;$Z235,IF($W$1="Pesos CLP",S!$AD:$AD,S!$AO:$AO)),0)</f>
        <v>0</v>
      </c>
      <c r="CI235" s="19">
        <f>IF(OR($I235="REAL",$I235="INCURRIDO"),SUMIF(S!$O:$O,$I235&amp;$O235&amp;$Q235&amp;UPPER(TEXT(CI$4,"MMMMYYYY"))&amp;$Z235,IF($W$1="Pesos CLP",S!$AD:$AD,S!$AO:$AO)),0)</f>
        <v>0</v>
      </c>
      <c r="CJ235" s="19">
        <f>IF(OR($I235="REAL",$I235="INCURRIDO"),SUMIF(S!$O:$O,$I235&amp;$O235&amp;$Q235&amp;UPPER(TEXT(CJ$4,"MMMMYYYY"))&amp;$Z235,IF($W$1="Pesos CLP",S!$AD:$AD,S!$AO:$AO)),0)</f>
        <v>0</v>
      </c>
      <c r="CK235" s="378">
        <f t="shared" si="219"/>
        <v>0</v>
      </c>
      <c r="CL235" s="378">
        <f t="shared" si="219"/>
        <v>0</v>
      </c>
      <c r="CM235" s="378">
        <f t="shared" si="219"/>
        <v>0</v>
      </c>
      <c r="CN235" s="378">
        <f t="shared" si="219"/>
        <v>0</v>
      </c>
      <c r="CO235" s="378">
        <f t="shared" si="219"/>
        <v>0</v>
      </c>
      <c r="CP235" s="378">
        <f t="shared" si="219"/>
        <v>0</v>
      </c>
      <c r="CQ235" s="378">
        <f t="shared" si="219"/>
        <v>0</v>
      </c>
      <c r="CR235" s="378">
        <f t="shared" si="219"/>
        <v>0</v>
      </c>
      <c r="CS235" s="378">
        <f t="shared" si="220"/>
        <v>0</v>
      </c>
      <c r="CT235" s="378">
        <f t="shared" si="220"/>
        <v>0</v>
      </c>
      <c r="CU235" s="378">
        <f t="shared" si="220"/>
        <v>0</v>
      </c>
      <c r="CV235" s="378">
        <f t="shared" si="220"/>
        <v>0</v>
      </c>
      <c r="CW235" s="378">
        <f t="shared" si="220"/>
        <v>0</v>
      </c>
      <c r="CX235" s="378">
        <f t="shared" si="220"/>
        <v>0</v>
      </c>
      <c r="CY235" s="378">
        <f t="shared" si="220"/>
        <v>0</v>
      </c>
      <c r="CZ235" s="378">
        <f t="shared" si="220"/>
        <v>0</v>
      </c>
      <c r="DA235" s="378">
        <f t="shared" si="220"/>
        <v>0</v>
      </c>
      <c r="DB235" s="378">
        <f t="shared" si="220"/>
        <v>0</v>
      </c>
      <c r="DC235" s="378">
        <f t="shared" si="221"/>
        <v>0</v>
      </c>
      <c r="DD235" s="378">
        <f t="shared" si="221"/>
        <v>0</v>
      </c>
      <c r="DE235" s="378">
        <f t="shared" si="221"/>
        <v>0</v>
      </c>
      <c r="DF235" s="378">
        <f t="shared" si="221"/>
        <v>0</v>
      </c>
      <c r="DG235" s="378">
        <f t="shared" si="221"/>
        <v>0</v>
      </c>
      <c r="DH235" s="378">
        <f t="shared" si="221"/>
        <v>0</v>
      </c>
      <c r="DI235" s="378">
        <f t="shared" si="221"/>
        <v>0</v>
      </c>
      <c r="DJ235" s="378">
        <f t="shared" si="221"/>
        <v>0</v>
      </c>
      <c r="DK235" s="378">
        <f t="shared" si="221"/>
        <v>0</v>
      </c>
      <c r="DL235" s="378">
        <f t="shared" si="221"/>
        <v>0</v>
      </c>
      <c r="DM235" s="378">
        <f t="shared" si="222"/>
        <v>0</v>
      </c>
      <c r="DN235" s="378">
        <f t="shared" si="222"/>
        <v>0</v>
      </c>
      <c r="DO235" s="378">
        <f t="shared" si="222"/>
        <v>0</v>
      </c>
      <c r="DP235" s="378">
        <f t="shared" si="222"/>
        <v>0</v>
      </c>
      <c r="DQ235" s="378">
        <f t="shared" si="222"/>
        <v>0</v>
      </c>
      <c r="DR235" s="378">
        <f t="shared" si="222"/>
        <v>0</v>
      </c>
      <c r="DS235" s="378">
        <f t="shared" si="222"/>
        <v>0</v>
      </c>
      <c r="DT235" s="378">
        <f t="shared" si="222"/>
        <v>0</v>
      </c>
      <c r="DU235" s="378">
        <f t="shared" si="222"/>
        <v>0</v>
      </c>
      <c r="DV235" s="378">
        <f t="shared" si="222"/>
        <v>0</v>
      </c>
      <c r="DW235" s="378">
        <f t="shared" si="223"/>
        <v>0</v>
      </c>
      <c r="DX235" s="378">
        <f t="shared" si="223"/>
        <v>0</v>
      </c>
      <c r="DY235" s="378">
        <f t="shared" si="223"/>
        <v>0</v>
      </c>
      <c r="DZ235" s="378">
        <f t="shared" si="223"/>
        <v>0</v>
      </c>
      <c r="EA235" s="378">
        <f t="shared" si="223"/>
        <v>0</v>
      </c>
      <c r="EB235" s="378">
        <f t="shared" si="223"/>
        <v>0</v>
      </c>
      <c r="EC235" s="378">
        <f t="shared" si="223"/>
        <v>0</v>
      </c>
      <c r="ED235" s="378">
        <f t="shared" si="223"/>
        <v>0</v>
      </c>
      <c r="EE235" s="378">
        <f t="shared" si="223"/>
        <v>0</v>
      </c>
      <c r="EF235" s="378">
        <f t="shared" si="223"/>
        <v>0</v>
      </c>
      <c r="EG235" s="378">
        <f t="shared" si="224"/>
        <v>0</v>
      </c>
      <c r="EH235" s="378">
        <f t="shared" si="224"/>
        <v>0</v>
      </c>
      <c r="EI235" s="378">
        <f t="shared" si="224"/>
        <v>0</v>
      </c>
      <c r="EJ235" s="378">
        <f t="shared" si="224"/>
        <v>0</v>
      </c>
      <c r="EK235" s="378">
        <f t="shared" si="224"/>
        <v>0</v>
      </c>
      <c r="EL235" s="378">
        <f t="shared" si="224"/>
        <v>0</v>
      </c>
      <c r="EM235" s="378">
        <f t="shared" si="224"/>
        <v>0</v>
      </c>
      <c r="EN235" s="378">
        <f t="shared" si="224"/>
        <v>0</v>
      </c>
      <c r="EO235" s="378">
        <f t="shared" si="224"/>
        <v>0</v>
      </c>
      <c r="EP235" s="378">
        <f t="shared" si="224"/>
        <v>0</v>
      </c>
      <c r="EQ235" s="378">
        <f t="shared" si="224"/>
        <v>0</v>
      </c>
    </row>
    <row r="236" spans="1:147" x14ac:dyDescent="0.3">
      <c r="A236" s="368"/>
      <c r="B236" s="368"/>
      <c r="C236" s="368"/>
      <c r="D236" s="368">
        <f t="shared" si="182"/>
        <v>1.0658056259248334</v>
      </c>
      <c r="E236" s="368" t="str">
        <f>VLOOKUP(TEXT(Z236,0),'G2'!B:D,3,0)</f>
        <v>ME</v>
      </c>
      <c r="F236" s="816">
        <f t="shared" si="181"/>
        <v>0</v>
      </c>
      <c r="G236" s="755">
        <f t="shared" si="183"/>
        <v>0</v>
      </c>
      <c r="H236" s="756" t="s">
        <v>1190</v>
      </c>
      <c r="I236" s="370" t="s">
        <v>93</v>
      </c>
      <c r="J236" s="370" t="s">
        <v>22</v>
      </c>
      <c r="K236" s="368">
        <v>510614</v>
      </c>
      <c r="L236" s="368" t="s">
        <v>619</v>
      </c>
      <c r="M236" s="369"/>
      <c r="N236" s="370" t="s">
        <v>1013</v>
      </c>
      <c r="O236" s="370" t="s">
        <v>641</v>
      </c>
      <c r="P236" s="643" t="s">
        <v>1167</v>
      </c>
      <c r="Q236" s="370" t="s">
        <v>695</v>
      </c>
      <c r="R236" s="370" t="s">
        <v>651</v>
      </c>
      <c r="S236" s="376">
        <v>2</v>
      </c>
      <c r="T236" s="678">
        <v>46113</v>
      </c>
      <c r="U236" s="678">
        <v>46142</v>
      </c>
      <c r="V236" s="373">
        <v>1</v>
      </c>
      <c r="W236" s="374">
        <v>825307.65224052069</v>
      </c>
      <c r="X236" s="17" cm="1">
        <f t="array" ref="X236">+IF($W$1="Pesos CLP",W236,W236/TC)*MB_24A25</f>
        <v>940.99230723960807</v>
      </c>
      <c r="Y236" s="18">
        <f t="shared" si="166"/>
        <v>1881.9846144792161</v>
      </c>
      <c r="Z236">
        <v>91243530</v>
      </c>
      <c r="AA236" s="19">
        <f>IF(OR($I236="REAL",$I236="INCURRIDO"),SUMIF(S!$O:$O,$I236&amp;$O236&amp;$Q236&amp;UPPER(TEXT(AA$4,"MMMMYYYY"))&amp;$Z236,IF($W$1="Pesos CLP",S!$AD:$AD,S!$AO:$AO)),0)</f>
        <v>0</v>
      </c>
      <c r="AB236" s="19">
        <f>IF(OR($I236="REAL",$I236="INCURRIDO"),SUMIF(S!$O:$O,$I236&amp;$O236&amp;$Q236&amp;UPPER(TEXT(AB$4,"MMMMYYYY"))&amp;$Z236,IF($W$1="Pesos CLP",S!$AD:$AD,S!$AO:$AO)),0)</f>
        <v>0</v>
      </c>
      <c r="AC236" s="19">
        <f>IF(OR($I236="REAL",$I236="INCURRIDO"),SUMIF(S!$O:$O,$I236&amp;$O236&amp;$Q236&amp;UPPER(TEXT(AC$4,"MMMMYYYY"))&amp;$Z236,IF($W$1="Pesos CLP",S!$AD:$AD,S!$AO:$AO)),0)</f>
        <v>0</v>
      </c>
      <c r="AD236" s="19">
        <f>IF(OR($I236="REAL",$I236="INCURRIDO"),SUMIF(S!$O:$O,$I236&amp;$O236&amp;$Q236&amp;UPPER(TEXT(AD$4,"MMMMYYYY"))&amp;$Z236,IF($W$1="Pesos CLP",S!$AD:$AD,S!$AO:$AO)),0)</f>
        <v>0</v>
      </c>
      <c r="AE236" s="19">
        <f>IF(OR($I236="REAL",$I236="INCURRIDO"),SUMIF(S!$O:$O,$I236&amp;$O236&amp;$Q236&amp;UPPER(TEXT(AE$4,"MMMMYYYY"))&amp;$Z236,IF($W$1="Pesos CLP",S!$AD:$AD,S!$AO:$AO)),0)</f>
        <v>0</v>
      </c>
      <c r="AF236" s="19">
        <f>IF(OR($I236="REAL",$I236="INCURRIDO"),SUMIF(S!$O:$O,$I236&amp;$O236&amp;$Q236&amp;UPPER(TEXT(AF$4,"MMMMYYYY"))&amp;$Z236,IF($W$1="Pesos CLP",S!$AD:$AD,S!$AO:$AO)),0)</f>
        <v>0</v>
      </c>
      <c r="AG236" s="19">
        <f>IF(OR($I236="REAL",$I236="INCURRIDO"),SUMIF(S!$O:$O,$I236&amp;$O236&amp;$Q236&amp;UPPER(TEXT(AG$4,"MMMMYYYY"))&amp;$Z236,IF($W$1="Pesos CLP",S!$AD:$AD,S!$AO:$AO)),0)</f>
        <v>0</v>
      </c>
      <c r="AH236" s="19">
        <f>IF(OR($I236="REAL",$I236="INCURRIDO"),SUMIF(S!$O:$O,$I236&amp;$O236&amp;$Q236&amp;UPPER(TEXT(AH$4,"MMMMYYYY"))&amp;$Z236,IF($W$1="Pesos CLP",S!$AD:$AD,S!$AO:$AO)),0)</f>
        <v>0</v>
      </c>
      <c r="AI236" s="19">
        <f>IF(OR($I236="REAL",$I236="INCURRIDO"),SUMIF(S!$O:$O,$I236&amp;$O236&amp;$Q236&amp;UPPER(TEXT(AI$4,"MMMMYYYY"))&amp;$Z236,IF($W$1="Pesos CLP",S!$AD:$AD,S!$AO:$AO)),0)</f>
        <v>0</v>
      </c>
      <c r="AJ236" s="19">
        <f>IF(OR($I236="REAL",$I236="INCURRIDO"),SUMIF(S!$O:$O,$I236&amp;$O236&amp;$Q236&amp;UPPER(TEXT(AJ$4,"MMMMYYYY"))&amp;$Z236,IF($W$1="Pesos CLP",S!$AD:$AD,S!$AO:$AO)),0)</f>
        <v>0</v>
      </c>
      <c r="AK236" s="19">
        <f>IF(OR($I236="REAL",$I236="INCURRIDO"),SUMIF(S!$O:$O,$I236&amp;$O236&amp;$Q236&amp;UPPER(TEXT(AK$4,"MMMMYYYY"))&amp;$Z236,IF($W$1="Pesos CLP",S!$AD:$AD,S!$AO:$AO)),0)</f>
        <v>0</v>
      </c>
      <c r="AL236" s="19">
        <f>IF(OR($I236="REAL",$I236="INCURRIDO"),SUMIF(S!$O:$O,$I236&amp;$O236&amp;$Q236&amp;UPPER(TEXT(AL$4,"MMMMYYYY"))&amp;$Z236,IF($W$1="Pesos CLP",S!$AD:$AD,S!$AO:$AO)),0)</f>
        <v>0</v>
      </c>
      <c r="AM236" s="19">
        <f>IF(OR($I236="REAL",$I236="INCURRIDO"),SUMIF(S!$O:$O,$I236&amp;$O236&amp;$Q236&amp;UPPER(TEXT(AM$4,"MMMMYYYY"))&amp;$Z236,IF($W$1="Pesos CLP",S!$AD:$AD,S!$AO:$AO)),0)</f>
        <v>0</v>
      </c>
      <c r="AN236" s="19">
        <f>IF(OR($I236="REAL",$I236="INCURRIDO"),SUMIF(S!$O:$O,$I236&amp;$O236&amp;$Q236&amp;UPPER(TEXT(AN$4,"MMMMYYYY"))&amp;$Z236,IF($W$1="Pesos CLP",S!$AD:$AD,S!$AO:$AO)),0)</f>
        <v>0</v>
      </c>
      <c r="AO236" s="19">
        <f>IF(OR($I236="REAL",$I236="INCURRIDO"),SUMIF(S!$O:$O,$I236&amp;$O236&amp;$Q236&amp;UPPER(TEXT(AO$4,"MMMMYYYY"))&amp;$Z236,IF($W$1="Pesos CLP",S!$AD:$AD,S!$AO:$AO)),0)</f>
        <v>0</v>
      </c>
      <c r="AP236" s="19">
        <f>IF(OR($I236="REAL",$I236="INCURRIDO"),SUMIF(S!$O:$O,$I236&amp;$O236&amp;$Q236&amp;UPPER(TEXT(AP$4,"MMMMYYYY"))&amp;$Z236,IF($W$1="Pesos CLP",S!$AD:$AD,S!$AO:$AO)),0)</f>
        <v>0</v>
      </c>
      <c r="AQ236" s="19">
        <f>IF(OR($I236="REAL",$I236="INCURRIDO"),SUMIF(S!$O:$O,$I236&amp;$O236&amp;$Q236&amp;UPPER(TEXT(AQ$4,"MMMMYYYY"))&amp;$Z236,IF($W$1="Pesos CLP",S!$AD:$AD,S!$AO:$AO)),0)</f>
        <v>0</v>
      </c>
      <c r="AR236" s="19">
        <f>IF(OR($I236="REAL",$I236="INCURRIDO"),SUMIF(S!$O:$O,$I236&amp;$O236&amp;$Q236&amp;UPPER(TEXT(AR$4,"MMMMYYYY"))&amp;$Z236,IF($W$1="Pesos CLP",S!$AD:$AD,S!$AO:$AO)),0)</f>
        <v>0</v>
      </c>
      <c r="AS236" s="19">
        <f>IF(OR($I236="REAL",$I236="INCURRIDO"),SUMIF(S!$O:$O,$I236&amp;$O236&amp;$Q236&amp;UPPER(TEXT(AS$4,"MMMMYYYY"))&amp;$Z236,IF($W$1="Pesos CLP",S!$AD:$AD,S!$AO:$AO)),0)</f>
        <v>0</v>
      </c>
      <c r="AT236" s="19">
        <f>IF(OR($I236="REAL",$I236="INCURRIDO"),SUMIF(S!$O:$O,$I236&amp;$O236&amp;$Q236&amp;UPPER(TEXT(AT$4,"MMMMYYYY"))&amp;$Z236,IF($W$1="Pesos CLP",S!$AD:$AD,S!$AO:$AO)),0)</f>
        <v>0</v>
      </c>
      <c r="AU236" s="19">
        <f>IF(OR($I236="REAL",$I236="INCURRIDO"),SUMIF(S!$O:$O,$I236&amp;$O236&amp;$Q236&amp;UPPER(TEXT(AU$4,"MMMMYYYY"))&amp;$Z236,IF($W$1="Pesos CLP",S!$AD:$AD,S!$AO:$AO)),0)</f>
        <v>0</v>
      </c>
      <c r="AV236" s="19">
        <f>IF(OR($I236="REAL",$I236="INCURRIDO"),SUMIF(S!$O:$O,$I236&amp;$O236&amp;$Q236&amp;UPPER(TEXT(AV$4,"MMMMYYYY"))&amp;$Z236,IF($W$1="Pesos CLP",S!$AD:$AD,S!$AO:$AO)),0)</f>
        <v>0</v>
      </c>
      <c r="AW236" s="19">
        <f>IF(OR($I236="REAL",$I236="INCURRIDO"),SUMIF(S!$O:$O,$I236&amp;$O236&amp;$Q236&amp;UPPER(TEXT(AW$4,"MMMMYYYY"))&amp;$Z236,IF($W$1="Pesos CLP",S!$AD:$AD,S!$AO:$AO)),0)</f>
        <v>0</v>
      </c>
      <c r="AX236" s="19">
        <f>IF(OR($I236="REAL",$I236="INCURRIDO"),SUMIF(S!$O:$O,$I236&amp;$O236&amp;$Q236&amp;UPPER(TEXT(AX$4,"MMMMYYYY"))&amp;$Z236,IF($W$1="Pesos CLP",S!$AD:$AD,S!$AO:$AO)),0)</f>
        <v>0</v>
      </c>
      <c r="AY236" s="19">
        <f>IF(OR($I236="REAL",$I236="INCURRIDO"),SUMIF(S!$O:$O,$I236&amp;$O236&amp;$Q236&amp;UPPER(TEXT(AY$4,"MMMMYYYY"))&amp;$Z236,IF($W$1="Pesos CLP",S!$AD:$AD,S!$AO:$AO)),0)</f>
        <v>0</v>
      </c>
      <c r="AZ236" s="19">
        <f>IF(OR($I236="REAL",$I236="INCURRIDO"),SUMIF(S!$O:$O,$I236&amp;$O236&amp;$Q236&amp;UPPER(TEXT(AZ$4,"MMMMYYYY"))&amp;$Z236,IF($W$1="Pesos CLP",S!$AD:$AD,S!$AO:$AO)),0)</f>
        <v>0</v>
      </c>
      <c r="BA236" s="19">
        <f>IF(OR($I236="REAL",$I236="INCURRIDO"),SUMIF(S!$O:$O,$I236&amp;$O236&amp;$Q236&amp;UPPER(TEXT(BA$4,"MMMMYYYY"))&amp;$Z236,IF($W$1="Pesos CLP",S!$AD:$AD,S!$AO:$AO)),0)</f>
        <v>0</v>
      </c>
      <c r="BB236" s="19">
        <f>IF(OR($I236="REAL",$I236="INCURRIDO"),SUMIF(S!$O:$O,$I236&amp;$O236&amp;$Q236&amp;UPPER(TEXT(BB$4,"MMMMYYYY"))&amp;$Z236,IF($W$1="Pesos CLP",S!$AD:$AD,S!$AO:$AO)),0)</f>
        <v>0</v>
      </c>
      <c r="BC236" s="19">
        <f>IF(OR($I236="REAL",$I236="INCURRIDO"),SUMIF(S!$O:$O,$I236&amp;$O236&amp;$Q236&amp;UPPER(TEXT(BC$4,"MMMMYYYY"))&amp;$Z236,IF($W$1="Pesos CLP",S!$AD:$AD,S!$AO:$AO)),0)</f>
        <v>0</v>
      </c>
      <c r="BD236" s="19">
        <f>IF(OR($I236="REAL",$I236="INCURRIDO"),SUMIF(S!$O:$O,$I236&amp;$O236&amp;$Q236&amp;UPPER(TEXT(BD$4,"MMMMYYYY"))&amp;$Z236,IF($W$1="Pesos CLP",S!$AD:$AD,S!$AO:$AO)),0)</f>
        <v>0</v>
      </c>
      <c r="BE236" s="19">
        <f>IF(OR($I236="REAL",$I236="INCURRIDO"),SUMIF(S!$O:$O,$I236&amp;$O236&amp;$Q236&amp;UPPER(TEXT(BE$4,"MMMMYYYY"))&amp;$Z236,IF($W$1="Pesos CLP",S!$AD:$AD,S!$AO:$AO)),0)</f>
        <v>0</v>
      </c>
      <c r="BF236" s="19">
        <f>IF(OR($I236="REAL",$I236="INCURRIDO"),SUMIF(S!$O:$O,$I236&amp;$O236&amp;$Q236&amp;UPPER(TEXT(BF$4,"MMMMYYYY"))&amp;$Z236,IF($W$1="Pesos CLP",S!$AD:$AD,S!$AO:$AO)),0)</f>
        <v>0</v>
      </c>
      <c r="BG236" s="19">
        <f>IF(OR($I236="REAL",$I236="INCURRIDO"),SUMIF(S!$O:$O,$I236&amp;$O236&amp;$Q236&amp;UPPER(TEXT(BG$4,"MMMMYYYY"))&amp;$Z236,IF($W$1="Pesos CLP",S!$AD:$AD,S!$AO:$AO)),0)</f>
        <v>0</v>
      </c>
      <c r="BH236" s="19">
        <f>IF(OR($I236="REAL",$I236="INCURRIDO"),SUMIF(S!$O:$O,$I236&amp;$O236&amp;$Q236&amp;UPPER(TEXT(BH$4,"MMMMYYYY"))&amp;$Z236,IF($W$1="Pesos CLP",S!$AD:$AD,S!$AO:$AO)),0)</f>
        <v>0</v>
      </c>
      <c r="BI236" s="19">
        <f>IF(OR($I236="REAL",$I236="INCURRIDO"),SUMIF(S!$O:$O,$I236&amp;$O236&amp;$Q236&amp;UPPER(TEXT(BI$4,"MMMMYYYY"))&amp;$Z236,IF($W$1="Pesos CLP",S!$AD:$AD,S!$AO:$AO)),0)</f>
        <v>0</v>
      </c>
      <c r="BJ236" s="19">
        <f>IF(OR($I236="REAL",$I236="INCURRIDO"),SUMIF(S!$O:$O,$I236&amp;$O236&amp;$Q236&amp;UPPER(TEXT(BJ$4,"MMMMYYYY"))&amp;$Z236,IF($W$1="Pesos CLP",S!$AD:$AD,S!$AO:$AO)),0)</f>
        <v>0</v>
      </c>
      <c r="BK236" s="19">
        <f>IF(OR($I236="REAL",$I236="INCURRIDO"),SUMIF(S!$O:$O,$I236&amp;$O236&amp;$Q236&amp;UPPER(TEXT(BK$4,"MMMMYYYY"))&amp;$Z236,IF($W$1="Pesos CLP",S!$AD:$AD,S!$AO:$AO)),0)</f>
        <v>0</v>
      </c>
      <c r="BL236" s="19">
        <f>IF(OR($I236="REAL",$I236="INCURRIDO"),SUMIF(S!$O:$O,$I236&amp;$O236&amp;$Q236&amp;UPPER(TEXT(BL$4,"MMMMYYYY"))&amp;$Z236,IF($W$1="Pesos CLP",S!$AD:$AD,S!$AO:$AO)),0)</f>
        <v>0</v>
      </c>
      <c r="BM236" s="19">
        <f>IF(OR($I236="REAL",$I236="INCURRIDO"),SUMIF(S!$O:$O,$I236&amp;$O236&amp;$Q236&amp;UPPER(TEXT(BM$4,"MMMMYYYY"))&amp;$Z236,IF($W$1="Pesos CLP",S!$AD:$AD,S!$AO:$AO)),0)</f>
        <v>0</v>
      </c>
      <c r="BN236" s="19">
        <f>IF(OR($I236="REAL",$I236="INCURRIDO"),SUMIF(S!$O:$O,$I236&amp;$O236&amp;$Q236&amp;UPPER(TEXT(BN$4,"MMMMYYYY"))&amp;$Z236,IF($W$1="Pesos CLP",S!$AD:$AD,S!$AO:$AO)),0)</f>
        <v>0</v>
      </c>
      <c r="BO236" s="19">
        <f>IF(OR($I236="REAL",$I236="INCURRIDO"),SUMIF(S!$O:$O,$I236&amp;$O236&amp;$Q236&amp;UPPER(TEXT(BO$4,"MMMMYYYY"))&amp;$Z236,IF($W$1="Pesos CLP",S!$AD:$AD,S!$AO:$AO)),0)</f>
        <v>0</v>
      </c>
      <c r="BP236" s="19">
        <f>IF(OR($I236="REAL",$I236="INCURRIDO"),SUMIF(S!$O:$O,$I236&amp;$O236&amp;$Q236&amp;UPPER(TEXT(BP$4,"MMMMYYYY"))&amp;$Z236,IF($W$1="Pesos CLP",S!$AD:$AD,S!$AO:$AO)),0)</f>
        <v>0</v>
      </c>
      <c r="BQ236" s="19">
        <f>IF(OR($I236="REAL",$I236="INCURRIDO"),SUMIF(S!$O:$O,$I236&amp;$O236&amp;$Q236&amp;UPPER(TEXT(BQ$4,"MMMMYYYY"))&amp;$Z236,IF($W$1="Pesos CLP",S!$AD:$AD,S!$AO:$AO)),0)</f>
        <v>0</v>
      </c>
      <c r="BR236" s="19">
        <f>IF(OR($I236="REAL",$I236="INCURRIDO"),SUMIF(S!$O:$O,$I236&amp;$O236&amp;$Q236&amp;UPPER(TEXT(BR$4,"MMMMYYYY"))&amp;$Z236,IF($W$1="Pesos CLP",S!$AD:$AD,S!$AO:$AO)),0)</f>
        <v>0</v>
      </c>
      <c r="BS236" s="19">
        <f>IF(OR($I236="REAL",$I236="INCURRIDO"),SUMIF(S!$O:$O,$I236&amp;$O236&amp;$Q236&amp;UPPER(TEXT(BS$4,"MMMMYYYY"))&amp;$Z236,IF($W$1="Pesos CLP",S!$AD:$AD,S!$AO:$AO)),0)</f>
        <v>0</v>
      </c>
      <c r="BT236" s="19">
        <f>IF(OR($I236="REAL",$I236="INCURRIDO"),SUMIF(S!$O:$O,$I236&amp;$O236&amp;$Q236&amp;UPPER(TEXT(BT$4,"MMMMYYYY"))&amp;$Z236,IF($W$1="Pesos CLP",S!$AD:$AD,S!$AO:$AO)),0)</f>
        <v>0</v>
      </c>
      <c r="BU236" s="19">
        <f>IF(OR($I236="REAL",$I236="INCURRIDO"),SUMIF(S!$O:$O,$I236&amp;$O236&amp;$Q236&amp;UPPER(TEXT(BU$4,"MMMMYYYY"))&amp;$Z236,IF($W$1="Pesos CLP",S!$AD:$AD,S!$AO:$AO)),0)</f>
        <v>0</v>
      </c>
      <c r="BV236" s="19">
        <f>IF(OR($I236="REAL",$I236="INCURRIDO"),SUMIF(S!$O:$O,$I236&amp;$O236&amp;$Q236&amp;UPPER(TEXT(BV$4,"MMMMYYYY"))&amp;$Z236,IF($W$1="Pesos CLP",S!$AD:$AD,S!$AO:$AO)),0)</f>
        <v>0</v>
      </c>
      <c r="BW236" s="19">
        <f>IF(OR($I236="REAL",$I236="INCURRIDO"),SUMIF(S!$O:$O,$I236&amp;$O236&amp;$Q236&amp;UPPER(TEXT(BW$4,"MMMMYYYY"))&amp;$Z236,IF($W$1="Pesos CLP",S!$AD:$AD,S!$AO:$AO)),0)</f>
        <v>0</v>
      </c>
      <c r="BX236" s="19">
        <f>IF(OR($I236="REAL",$I236="INCURRIDO"),SUMIF(S!$O:$O,$I236&amp;$O236&amp;$Q236&amp;UPPER(TEXT(BX$4,"MMMMYYYY"))&amp;$Z236,IF($W$1="Pesos CLP",S!$AD:$AD,S!$AO:$AO)),0)</f>
        <v>0</v>
      </c>
      <c r="BY236" s="19">
        <f>IF(OR($I236="REAL",$I236="INCURRIDO"),SUMIF(S!$O:$O,$I236&amp;$O236&amp;$Q236&amp;UPPER(TEXT(BY$4,"MMMMYYYY"))&amp;$Z236,IF($W$1="Pesos CLP",S!$AD:$AD,S!$AO:$AO)),0)</f>
        <v>0</v>
      </c>
      <c r="BZ236" s="19">
        <f>IF(OR($I236="REAL",$I236="INCURRIDO"),SUMIF(S!$O:$O,$I236&amp;$O236&amp;$Q236&amp;UPPER(TEXT(BZ$4,"MMMMYYYY"))&amp;$Z236,IF($W$1="Pesos CLP",S!$AD:$AD,S!$AO:$AO)),0)</f>
        <v>0</v>
      </c>
      <c r="CA236" s="19">
        <f>IF(OR($I236="REAL",$I236="INCURRIDO"),SUMIF(S!$O:$O,$I236&amp;$O236&amp;$Q236&amp;UPPER(TEXT(CA$4,"MMMMYYYY"))&amp;$Z236,IF($W$1="Pesos CLP",S!$AD:$AD,S!$AO:$AO)),0)</f>
        <v>0</v>
      </c>
      <c r="CB236" s="19">
        <f>IF(OR($I236="REAL",$I236="INCURRIDO"),SUMIF(S!$O:$O,$I236&amp;$O236&amp;$Q236&amp;UPPER(TEXT(CB$4,"MMMMYYYY"))&amp;$Z236,IF($W$1="Pesos CLP",S!$AD:$AD,S!$AO:$AO)),0)</f>
        <v>0</v>
      </c>
      <c r="CC236" s="19">
        <f>IF(OR($I236="REAL",$I236="INCURRIDO"),SUMIF(S!$O:$O,$I236&amp;$O236&amp;$Q236&amp;UPPER(TEXT(CC$4,"MMMMYYYY"))&amp;$Z236,IF($W$1="Pesos CLP",S!$AD:$AD,S!$AO:$AO)),0)</f>
        <v>0</v>
      </c>
      <c r="CD236" s="19">
        <f>IF(OR($I236="REAL",$I236="INCURRIDO"),SUMIF(S!$O:$O,$I236&amp;$O236&amp;$Q236&amp;UPPER(TEXT(CD$4,"MMMMYYYY"))&amp;$Z236,IF($W$1="Pesos CLP",S!$AD:$AD,S!$AO:$AO)),0)</f>
        <v>0</v>
      </c>
      <c r="CE236" s="19">
        <f>IF(OR($I236="REAL",$I236="INCURRIDO"),SUMIF(S!$O:$O,$I236&amp;$O236&amp;$Q236&amp;UPPER(TEXT(CE$4,"MMMMYYYY"))&amp;$Z236,IF($W$1="Pesos CLP",S!$AD:$AD,S!$AO:$AO)),0)</f>
        <v>0</v>
      </c>
      <c r="CF236" s="19">
        <f>IF(OR($I236="REAL",$I236="INCURRIDO"),SUMIF(S!$O:$O,$I236&amp;$O236&amp;$Q236&amp;UPPER(TEXT(CF$4,"MMMMYYYY"))&amp;$Z236,IF($W$1="Pesos CLP",S!$AD:$AD,S!$AO:$AO)),0)</f>
        <v>0</v>
      </c>
      <c r="CG236" s="19">
        <f>IF(OR($I236="REAL",$I236="INCURRIDO"),SUMIF(S!$O:$O,$I236&amp;$O236&amp;$Q236&amp;UPPER(TEXT(CG$4,"MMMMYYYY"))&amp;$Z236,IF($W$1="Pesos CLP",S!$AD:$AD,S!$AO:$AO)),0)</f>
        <v>0</v>
      </c>
      <c r="CH236" s="19">
        <f>IF(OR($I236="REAL",$I236="INCURRIDO"),SUMIF(S!$O:$O,$I236&amp;$O236&amp;$Q236&amp;UPPER(TEXT(CH$4,"MMMMYYYY"))&amp;$Z236,IF($W$1="Pesos CLP",S!$AD:$AD,S!$AO:$AO)),0)</f>
        <v>0</v>
      </c>
      <c r="CI236" s="19">
        <f>IF(OR($I236="REAL",$I236="INCURRIDO"),SUMIF(S!$O:$O,$I236&amp;$O236&amp;$Q236&amp;UPPER(TEXT(CI$4,"MMMMYYYY"))&amp;$Z236,IF($W$1="Pesos CLP",S!$AD:$AD,S!$AO:$AO)),0)</f>
        <v>0</v>
      </c>
      <c r="CJ236" s="19">
        <f>IF(OR($I236="REAL",$I236="INCURRIDO"),SUMIF(S!$O:$O,$I236&amp;$O236&amp;$Q236&amp;UPPER(TEXT(CJ$4,"MMMMYYYY"))&amp;$Z236,IF($W$1="Pesos CLP",S!$AD:$AD,S!$AO:$AO)),0)</f>
        <v>0</v>
      </c>
      <c r="CK236" s="378">
        <f t="shared" si="219"/>
        <v>0</v>
      </c>
      <c r="CL236" s="378">
        <f t="shared" si="219"/>
        <v>0</v>
      </c>
      <c r="CM236" s="378">
        <f t="shared" si="219"/>
        <v>1881.9846144792161</v>
      </c>
      <c r="CN236" s="378">
        <f t="shared" si="219"/>
        <v>0</v>
      </c>
      <c r="CO236" s="378">
        <f t="shared" si="219"/>
        <v>0</v>
      </c>
      <c r="CP236" s="378">
        <f t="shared" si="219"/>
        <v>0</v>
      </c>
      <c r="CQ236" s="378">
        <f t="shared" si="219"/>
        <v>0</v>
      </c>
      <c r="CR236" s="378">
        <f t="shared" si="219"/>
        <v>0</v>
      </c>
      <c r="CS236" s="378">
        <f t="shared" si="220"/>
        <v>0</v>
      </c>
      <c r="CT236" s="378">
        <f t="shared" si="220"/>
        <v>0</v>
      </c>
      <c r="CU236" s="378">
        <f t="shared" si="220"/>
        <v>0</v>
      </c>
      <c r="CV236" s="378">
        <f t="shared" si="220"/>
        <v>0</v>
      </c>
      <c r="CW236" s="378">
        <f t="shared" si="220"/>
        <v>0</v>
      </c>
      <c r="CX236" s="378">
        <f t="shared" si="220"/>
        <v>0</v>
      </c>
      <c r="CY236" s="378">
        <f t="shared" si="220"/>
        <v>0</v>
      </c>
      <c r="CZ236" s="378">
        <f t="shared" si="220"/>
        <v>0</v>
      </c>
      <c r="DA236" s="378">
        <f t="shared" si="220"/>
        <v>0</v>
      </c>
      <c r="DB236" s="378">
        <f t="shared" si="220"/>
        <v>0</v>
      </c>
      <c r="DC236" s="378">
        <f t="shared" si="221"/>
        <v>0</v>
      </c>
      <c r="DD236" s="378">
        <f t="shared" si="221"/>
        <v>0</v>
      </c>
      <c r="DE236" s="378">
        <f t="shared" si="221"/>
        <v>0</v>
      </c>
      <c r="DF236" s="378">
        <f t="shared" si="221"/>
        <v>0</v>
      </c>
      <c r="DG236" s="378">
        <f t="shared" si="221"/>
        <v>0</v>
      </c>
      <c r="DH236" s="378">
        <f t="shared" si="221"/>
        <v>0</v>
      </c>
      <c r="DI236" s="378">
        <f t="shared" si="221"/>
        <v>0</v>
      </c>
      <c r="DJ236" s="378">
        <f t="shared" si="221"/>
        <v>0</v>
      </c>
      <c r="DK236" s="378">
        <f t="shared" si="221"/>
        <v>0</v>
      </c>
      <c r="DL236" s="378">
        <f t="shared" si="221"/>
        <v>0</v>
      </c>
      <c r="DM236" s="378">
        <f t="shared" si="222"/>
        <v>0</v>
      </c>
      <c r="DN236" s="378">
        <f t="shared" si="222"/>
        <v>0</v>
      </c>
      <c r="DO236" s="378">
        <f t="shared" si="222"/>
        <v>0</v>
      </c>
      <c r="DP236" s="378">
        <f t="shared" si="222"/>
        <v>0</v>
      </c>
      <c r="DQ236" s="378">
        <f t="shared" si="222"/>
        <v>0</v>
      </c>
      <c r="DR236" s="378">
        <f t="shared" si="222"/>
        <v>0</v>
      </c>
      <c r="DS236" s="378">
        <f t="shared" si="222"/>
        <v>0</v>
      </c>
      <c r="DT236" s="378">
        <f t="shared" si="222"/>
        <v>0</v>
      </c>
      <c r="DU236" s="378">
        <f t="shared" si="222"/>
        <v>0</v>
      </c>
      <c r="DV236" s="378">
        <f t="shared" si="222"/>
        <v>0</v>
      </c>
      <c r="DW236" s="378">
        <f t="shared" si="223"/>
        <v>0</v>
      </c>
      <c r="DX236" s="378">
        <f t="shared" si="223"/>
        <v>0</v>
      </c>
      <c r="DY236" s="378">
        <f t="shared" si="223"/>
        <v>0</v>
      </c>
      <c r="DZ236" s="378">
        <f t="shared" si="223"/>
        <v>0</v>
      </c>
      <c r="EA236" s="378">
        <f t="shared" si="223"/>
        <v>0</v>
      </c>
      <c r="EB236" s="378">
        <f t="shared" si="223"/>
        <v>0</v>
      </c>
      <c r="EC236" s="378">
        <f t="shared" si="223"/>
        <v>0</v>
      </c>
      <c r="ED236" s="378">
        <f t="shared" si="223"/>
        <v>0</v>
      </c>
      <c r="EE236" s="378">
        <f t="shared" si="223"/>
        <v>0</v>
      </c>
      <c r="EF236" s="378">
        <f t="shared" si="223"/>
        <v>0</v>
      </c>
      <c r="EG236" s="378">
        <f t="shared" si="224"/>
        <v>0</v>
      </c>
      <c r="EH236" s="378">
        <f t="shared" si="224"/>
        <v>0</v>
      </c>
      <c r="EI236" s="378">
        <f t="shared" si="224"/>
        <v>0</v>
      </c>
      <c r="EJ236" s="378">
        <f t="shared" si="224"/>
        <v>0</v>
      </c>
      <c r="EK236" s="378">
        <f t="shared" si="224"/>
        <v>0</v>
      </c>
      <c r="EL236" s="378">
        <f t="shared" si="224"/>
        <v>0</v>
      </c>
      <c r="EM236" s="378">
        <f t="shared" si="224"/>
        <v>0</v>
      </c>
      <c r="EN236" s="378">
        <f t="shared" si="224"/>
        <v>0</v>
      </c>
      <c r="EO236" s="378">
        <f t="shared" si="224"/>
        <v>0</v>
      </c>
      <c r="EP236" s="378">
        <f t="shared" si="224"/>
        <v>0</v>
      </c>
      <c r="EQ236" s="378">
        <f t="shared" si="224"/>
        <v>0</v>
      </c>
    </row>
    <row r="237" spans="1:147" x14ac:dyDescent="0.3">
      <c r="A237" s="368"/>
      <c r="B237" s="368"/>
      <c r="C237" s="368"/>
      <c r="D237" s="368">
        <f t="shared" si="182"/>
        <v>1.0658056259248334</v>
      </c>
      <c r="E237" s="368" t="str">
        <f>VLOOKUP(TEXT(Z237,0),'G2'!B:D,3,0)</f>
        <v>ME</v>
      </c>
      <c r="F237" s="816">
        <f t="shared" si="181"/>
        <v>0</v>
      </c>
      <c r="G237" s="755">
        <f t="shared" si="183"/>
        <v>0</v>
      </c>
      <c r="H237" s="756" t="s">
        <v>1190</v>
      </c>
      <c r="I237" s="370" t="s">
        <v>93</v>
      </c>
      <c r="J237" s="370" t="s">
        <v>22</v>
      </c>
      <c r="K237" s="368">
        <v>510614</v>
      </c>
      <c r="L237" s="368" t="s">
        <v>619</v>
      </c>
      <c r="M237" s="369"/>
      <c r="N237" s="370" t="s">
        <v>1014</v>
      </c>
      <c r="O237" s="370" t="s">
        <v>641</v>
      </c>
      <c r="P237" s="643" t="s">
        <v>1166</v>
      </c>
      <c r="Q237" s="370" t="s">
        <v>695</v>
      </c>
      <c r="R237" s="370" t="s">
        <v>651</v>
      </c>
      <c r="S237" s="376">
        <v>2</v>
      </c>
      <c r="T237" s="678">
        <v>46447</v>
      </c>
      <c r="U237" s="678">
        <v>46471</v>
      </c>
      <c r="V237" s="373">
        <v>1</v>
      </c>
      <c r="W237" s="374">
        <v>825307.65224052069</v>
      </c>
      <c r="X237" s="17" cm="1">
        <f t="array" ref="X237">+IF($W$1="Pesos CLP",W237,W237/TC)*MB_24A25</f>
        <v>940.99230723960807</v>
      </c>
      <c r="Y237" s="18">
        <f t="shared" si="166"/>
        <v>1881.9846144792161</v>
      </c>
      <c r="Z237">
        <v>91243530</v>
      </c>
      <c r="AA237" s="19">
        <f>IF(OR($I237="REAL",$I237="INCURRIDO"),SUMIF(S!$O:$O,$I237&amp;$O237&amp;$Q237&amp;UPPER(TEXT(AA$4,"MMMMYYYY"))&amp;$Z237,IF($W$1="Pesos CLP",S!$AD:$AD,S!$AO:$AO)),0)</f>
        <v>0</v>
      </c>
      <c r="AB237" s="19">
        <f>IF(OR($I237="REAL",$I237="INCURRIDO"),SUMIF(S!$O:$O,$I237&amp;$O237&amp;$Q237&amp;UPPER(TEXT(AB$4,"MMMMYYYY"))&amp;$Z237,IF($W$1="Pesos CLP",S!$AD:$AD,S!$AO:$AO)),0)</f>
        <v>0</v>
      </c>
      <c r="AC237" s="19">
        <f>IF(OR($I237="REAL",$I237="INCURRIDO"),SUMIF(S!$O:$O,$I237&amp;$O237&amp;$Q237&amp;UPPER(TEXT(AC$4,"MMMMYYYY"))&amp;$Z237,IF($W$1="Pesos CLP",S!$AD:$AD,S!$AO:$AO)),0)</f>
        <v>0</v>
      </c>
      <c r="AD237" s="19">
        <f>IF(OR($I237="REAL",$I237="INCURRIDO"),SUMIF(S!$O:$O,$I237&amp;$O237&amp;$Q237&amp;UPPER(TEXT(AD$4,"MMMMYYYY"))&amp;$Z237,IF($W$1="Pesos CLP",S!$AD:$AD,S!$AO:$AO)),0)</f>
        <v>0</v>
      </c>
      <c r="AE237" s="19">
        <f>IF(OR($I237="REAL",$I237="INCURRIDO"),SUMIF(S!$O:$O,$I237&amp;$O237&amp;$Q237&amp;UPPER(TEXT(AE$4,"MMMMYYYY"))&amp;$Z237,IF($W$1="Pesos CLP",S!$AD:$AD,S!$AO:$AO)),0)</f>
        <v>0</v>
      </c>
      <c r="AF237" s="19">
        <f>IF(OR($I237="REAL",$I237="INCURRIDO"),SUMIF(S!$O:$O,$I237&amp;$O237&amp;$Q237&amp;UPPER(TEXT(AF$4,"MMMMYYYY"))&amp;$Z237,IF($W$1="Pesos CLP",S!$AD:$AD,S!$AO:$AO)),0)</f>
        <v>0</v>
      </c>
      <c r="AG237" s="19">
        <f>IF(OR($I237="REAL",$I237="INCURRIDO"),SUMIF(S!$O:$O,$I237&amp;$O237&amp;$Q237&amp;UPPER(TEXT(AG$4,"MMMMYYYY"))&amp;$Z237,IF($W$1="Pesos CLP",S!$AD:$AD,S!$AO:$AO)),0)</f>
        <v>0</v>
      </c>
      <c r="AH237" s="19">
        <f>IF(OR($I237="REAL",$I237="INCURRIDO"),SUMIF(S!$O:$O,$I237&amp;$O237&amp;$Q237&amp;UPPER(TEXT(AH$4,"MMMMYYYY"))&amp;$Z237,IF($W$1="Pesos CLP",S!$AD:$AD,S!$AO:$AO)),0)</f>
        <v>0</v>
      </c>
      <c r="AI237" s="19">
        <f>IF(OR($I237="REAL",$I237="INCURRIDO"),SUMIF(S!$O:$O,$I237&amp;$O237&amp;$Q237&amp;UPPER(TEXT(AI$4,"MMMMYYYY"))&amp;$Z237,IF($W$1="Pesos CLP",S!$AD:$AD,S!$AO:$AO)),0)</f>
        <v>0</v>
      </c>
      <c r="AJ237" s="19">
        <f>IF(OR($I237="REAL",$I237="INCURRIDO"),SUMIF(S!$O:$O,$I237&amp;$O237&amp;$Q237&amp;UPPER(TEXT(AJ$4,"MMMMYYYY"))&amp;$Z237,IF($W$1="Pesos CLP",S!$AD:$AD,S!$AO:$AO)),0)</f>
        <v>0</v>
      </c>
      <c r="AK237" s="19">
        <f>IF(OR($I237="REAL",$I237="INCURRIDO"),SUMIF(S!$O:$O,$I237&amp;$O237&amp;$Q237&amp;UPPER(TEXT(AK$4,"MMMMYYYY"))&amp;$Z237,IF($W$1="Pesos CLP",S!$AD:$AD,S!$AO:$AO)),0)</f>
        <v>0</v>
      </c>
      <c r="AL237" s="19">
        <f>IF(OR($I237="REAL",$I237="INCURRIDO"),SUMIF(S!$O:$O,$I237&amp;$O237&amp;$Q237&amp;UPPER(TEXT(AL$4,"MMMMYYYY"))&amp;$Z237,IF($W$1="Pesos CLP",S!$AD:$AD,S!$AO:$AO)),0)</f>
        <v>0</v>
      </c>
      <c r="AM237" s="19">
        <f>IF(OR($I237="REAL",$I237="INCURRIDO"),SUMIF(S!$O:$O,$I237&amp;$O237&amp;$Q237&amp;UPPER(TEXT(AM$4,"MMMMYYYY"))&amp;$Z237,IF($W$1="Pesos CLP",S!$AD:$AD,S!$AO:$AO)),0)</f>
        <v>0</v>
      </c>
      <c r="AN237" s="19">
        <f>IF(OR($I237="REAL",$I237="INCURRIDO"),SUMIF(S!$O:$O,$I237&amp;$O237&amp;$Q237&amp;UPPER(TEXT(AN$4,"MMMMYYYY"))&amp;$Z237,IF($W$1="Pesos CLP",S!$AD:$AD,S!$AO:$AO)),0)</f>
        <v>0</v>
      </c>
      <c r="AO237" s="19">
        <f>IF(OR($I237="REAL",$I237="INCURRIDO"),SUMIF(S!$O:$O,$I237&amp;$O237&amp;$Q237&amp;UPPER(TEXT(AO$4,"MMMMYYYY"))&amp;$Z237,IF($W$1="Pesos CLP",S!$AD:$AD,S!$AO:$AO)),0)</f>
        <v>0</v>
      </c>
      <c r="AP237" s="19">
        <f>IF(OR($I237="REAL",$I237="INCURRIDO"),SUMIF(S!$O:$O,$I237&amp;$O237&amp;$Q237&amp;UPPER(TEXT(AP$4,"MMMMYYYY"))&amp;$Z237,IF($W$1="Pesos CLP",S!$AD:$AD,S!$AO:$AO)),0)</f>
        <v>0</v>
      </c>
      <c r="AQ237" s="19">
        <f>IF(OR($I237="REAL",$I237="INCURRIDO"),SUMIF(S!$O:$O,$I237&amp;$O237&amp;$Q237&amp;UPPER(TEXT(AQ$4,"MMMMYYYY"))&amp;$Z237,IF($W$1="Pesos CLP",S!$AD:$AD,S!$AO:$AO)),0)</f>
        <v>0</v>
      </c>
      <c r="AR237" s="19">
        <f>IF(OR($I237="REAL",$I237="INCURRIDO"),SUMIF(S!$O:$O,$I237&amp;$O237&amp;$Q237&amp;UPPER(TEXT(AR$4,"MMMMYYYY"))&amp;$Z237,IF($W$1="Pesos CLP",S!$AD:$AD,S!$AO:$AO)),0)</f>
        <v>0</v>
      </c>
      <c r="AS237" s="19">
        <f>IF(OR($I237="REAL",$I237="INCURRIDO"),SUMIF(S!$O:$O,$I237&amp;$O237&amp;$Q237&amp;UPPER(TEXT(AS$4,"MMMMYYYY"))&amp;$Z237,IF($W$1="Pesos CLP",S!$AD:$AD,S!$AO:$AO)),0)</f>
        <v>0</v>
      </c>
      <c r="AT237" s="19">
        <f>IF(OR($I237="REAL",$I237="INCURRIDO"),SUMIF(S!$O:$O,$I237&amp;$O237&amp;$Q237&amp;UPPER(TEXT(AT$4,"MMMMYYYY"))&amp;$Z237,IF($W$1="Pesos CLP",S!$AD:$AD,S!$AO:$AO)),0)</f>
        <v>0</v>
      </c>
      <c r="AU237" s="19">
        <f>IF(OR($I237="REAL",$I237="INCURRIDO"),SUMIF(S!$O:$O,$I237&amp;$O237&amp;$Q237&amp;UPPER(TEXT(AU$4,"MMMMYYYY"))&amp;$Z237,IF($W$1="Pesos CLP",S!$AD:$AD,S!$AO:$AO)),0)</f>
        <v>0</v>
      </c>
      <c r="AV237" s="19">
        <f>IF(OR($I237="REAL",$I237="INCURRIDO"),SUMIF(S!$O:$O,$I237&amp;$O237&amp;$Q237&amp;UPPER(TEXT(AV$4,"MMMMYYYY"))&amp;$Z237,IF($W$1="Pesos CLP",S!$AD:$AD,S!$AO:$AO)),0)</f>
        <v>0</v>
      </c>
      <c r="AW237" s="19">
        <f>IF(OR($I237="REAL",$I237="INCURRIDO"),SUMIF(S!$O:$O,$I237&amp;$O237&amp;$Q237&amp;UPPER(TEXT(AW$4,"MMMMYYYY"))&amp;$Z237,IF($W$1="Pesos CLP",S!$AD:$AD,S!$AO:$AO)),0)</f>
        <v>0</v>
      </c>
      <c r="AX237" s="19">
        <f>IF(OR($I237="REAL",$I237="INCURRIDO"),SUMIF(S!$O:$O,$I237&amp;$O237&amp;$Q237&amp;UPPER(TEXT(AX$4,"MMMMYYYY"))&amp;$Z237,IF($W$1="Pesos CLP",S!$AD:$AD,S!$AO:$AO)),0)</f>
        <v>0</v>
      </c>
      <c r="AY237" s="19">
        <f>IF(OR($I237="REAL",$I237="INCURRIDO"),SUMIF(S!$O:$O,$I237&amp;$O237&amp;$Q237&amp;UPPER(TEXT(AY$4,"MMMMYYYY"))&amp;$Z237,IF($W$1="Pesos CLP",S!$AD:$AD,S!$AO:$AO)),0)</f>
        <v>0</v>
      </c>
      <c r="AZ237" s="19">
        <f>IF(OR($I237="REAL",$I237="INCURRIDO"),SUMIF(S!$O:$O,$I237&amp;$O237&amp;$Q237&amp;UPPER(TEXT(AZ$4,"MMMMYYYY"))&amp;$Z237,IF($W$1="Pesos CLP",S!$AD:$AD,S!$AO:$AO)),0)</f>
        <v>0</v>
      </c>
      <c r="BA237" s="19">
        <f>IF(OR($I237="REAL",$I237="INCURRIDO"),SUMIF(S!$O:$O,$I237&amp;$O237&amp;$Q237&amp;UPPER(TEXT(BA$4,"MMMMYYYY"))&amp;$Z237,IF($W$1="Pesos CLP",S!$AD:$AD,S!$AO:$AO)),0)</f>
        <v>0</v>
      </c>
      <c r="BB237" s="19">
        <f>IF(OR($I237="REAL",$I237="INCURRIDO"),SUMIF(S!$O:$O,$I237&amp;$O237&amp;$Q237&amp;UPPER(TEXT(BB$4,"MMMMYYYY"))&amp;$Z237,IF($W$1="Pesos CLP",S!$AD:$AD,S!$AO:$AO)),0)</f>
        <v>0</v>
      </c>
      <c r="BC237" s="19">
        <f>IF(OR($I237="REAL",$I237="INCURRIDO"),SUMIF(S!$O:$O,$I237&amp;$O237&amp;$Q237&amp;UPPER(TEXT(BC$4,"MMMMYYYY"))&amp;$Z237,IF($W$1="Pesos CLP",S!$AD:$AD,S!$AO:$AO)),0)</f>
        <v>0</v>
      </c>
      <c r="BD237" s="19">
        <f>IF(OR($I237="REAL",$I237="INCURRIDO"),SUMIF(S!$O:$O,$I237&amp;$O237&amp;$Q237&amp;UPPER(TEXT(BD$4,"MMMMYYYY"))&amp;$Z237,IF($W$1="Pesos CLP",S!$AD:$AD,S!$AO:$AO)),0)</f>
        <v>0</v>
      </c>
      <c r="BE237" s="19">
        <f>IF(OR($I237="REAL",$I237="INCURRIDO"),SUMIF(S!$O:$O,$I237&amp;$O237&amp;$Q237&amp;UPPER(TEXT(BE$4,"MMMMYYYY"))&amp;$Z237,IF($W$1="Pesos CLP",S!$AD:$AD,S!$AO:$AO)),0)</f>
        <v>0</v>
      </c>
      <c r="BF237" s="19">
        <f>IF(OR($I237="REAL",$I237="INCURRIDO"),SUMIF(S!$O:$O,$I237&amp;$O237&amp;$Q237&amp;UPPER(TEXT(BF$4,"MMMMYYYY"))&amp;$Z237,IF($W$1="Pesos CLP",S!$AD:$AD,S!$AO:$AO)),0)</f>
        <v>0</v>
      </c>
      <c r="BG237" s="19">
        <f>IF(OR($I237="REAL",$I237="INCURRIDO"),SUMIF(S!$O:$O,$I237&amp;$O237&amp;$Q237&amp;UPPER(TEXT(BG$4,"MMMMYYYY"))&amp;$Z237,IF($W$1="Pesos CLP",S!$AD:$AD,S!$AO:$AO)),0)</f>
        <v>0</v>
      </c>
      <c r="BH237" s="19">
        <f>IF(OR($I237="REAL",$I237="INCURRIDO"),SUMIF(S!$O:$O,$I237&amp;$O237&amp;$Q237&amp;UPPER(TEXT(BH$4,"MMMMYYYY"))&amp;$Z237,IF($W$1="Pesos CLP",S!$AD:$AD,S!$AO:$AO)),0)</f>
        <v>0</v>
      </c>
      <c r="BI237" s="19">
        <f>IF(OR($I237="REAL",$I237="INCURRIDO"),SUMIF(S!$O:$O,$I237&amp;$O237&amp;$Q237&amp;UPPER(TEXT(BI$4,"MMMMYYYY"))&amp;$Z237,IF($W$1="Pesos CLP",S!$AD:$AD,S!$AO:$AO)),0)</f>
        <v>0</v>
      </c>
      <c r="BJ237" s="19">
        <f>IF(OR($I237="REAL",$I237="INCURRIDO"),SUMIF(S!$O:$O,$I237&amp;$O237&amp;$Q237&amp;UPPER(TEXT(BJ$4,"MMMMYYYY"))&amp;$Z237,IF($W$1="Pesos CLP",S!$AD:$AD,S!$AO:$AO)),0)</f>
        <v>0</v>
      </c>
      <c r="BK237" s="19">
        <f>IF(OR($I237="REAL",$I237="INCURRIDO"),SUMIF(S!$O:$O,$I237&amp;$O237&amp;$Q237&amp;UPPER(TEXT(BK$4,"MMMMYYYY"))&amp;$Z237,IF($W$1="Pesos CLP",S!$AD:$AD,S!$AO:$AO)),0)</f>
        <v>0</v>
      </c>
      <c r="BL237" s="19">
        <f>IF(OR($I237="REAL",$I237="INCURRIDO"),SUMIF(S!$O:$O,$I237&amp;$O237&amp;$Q237&amp;UPPER(TEXT(BL$4,"MMMMYYYY"))&amp;$Z237,IF($W$1="Pesos CLP",S!$AD:$AD,S!$AO:$AO)),0)</f>
        <v>0</v>
      </c>
      <c r="BM237" s="19">
        <f>IF(OR($I237="REAL",$I237="INCURRIDO"),SUMIF(S!$O:$O,$I237&amp;$O237&amp;$Q237&amp;UPPER(TEXT(BM$4,"MMMMYYYY"))&amp;$Z237,IF($W$1="Pesos CLP",S!$AD:$AD,S!$AO:$AO)),0)</f>
        <v>0</v>
      </c>
      <c r="BN237" s="19">
        <f>IF(OR($I237="REAL",$I237="INCURRIDO"),SUMIF(S!$O:$O,$I237&amp;$O237&amp;$Q237&amp;UPPER(TEXT(BN$4,"MMMMYYYY"))&amp;$Z237,IF($W$1="Pesos CLP",S!$AD:$AD,S!$AO:$AO)),0)</f>
        <v>0</v>
      </c>
      <c r="BO237" s="19">
        <f>IF(OR($I237="REAL",$I237="INCURRIDO"),SUMIF(S!$O:$O,$I237&amp;$O237&amp;$Q237&amp;UPPER(TEXT(BO$4,"MMMMYYYY"))&amp;$Z237,IF($W$1="Pesos CLP",S!$AD:$AD,S!$AO:$AO)),0)</f>
        <v>0</v>
      </c>
      <c r="BP237" s="19">
        <f>IF(OR($I237="REAL",$I237="INCURRIDO"),SUMIF(S!$O:$O,$I237&amp;$O237&amp;$Q237&amp;UPPER(TEXT(BP$4,"MMMMYYYY"))&amp;$Z237,IF($W$1="Pesos CLP",S!$AD:$AD,S!$AO:$AO)),0)</f>
        <v>0</v>
      </c>
      <c r="BQ237" s="19">
        <f>IF(OR($I237="REAL",$I237="INCURRIDO"),SUMIF(S!$O:$O,$I237&amp;$O237&amp;$Q237&amp;UPPER(TEXT(BQ$4,"MMMMYYYY"))&amp;$Z237,IF($W$1="Pesos CLP",S!$AD:$AD,S!$AO:$AO)),0)</f>
        <v>0</v>
      </c>
      <c r="BR237" s="19">
        <f>IF(OR($I237="REAL",$I237="INCURRIDO"),SUMIF(S!$O:$O,$I237&amp;$O237&amp;$Q237&amp;UPPER(TEXT(BR$4,"MMMMYYYY"))&amp;$Z237,IF($W$1="Pesos CLP",S!$AD:$AD,S!$AO:$AO)),0)</f>
        <v>0</v>
      </c>
      <c r="BS237" s="19">
        <f>IF(OR($I237="REAL",$I237="INCURRIDO"),SUMIF(S!$O:$O,$I237&amp;$O237&amp;$Q237&amp;UPPER(TEXT(BS$4,"MMMMYYYY"))&amp;$Z237,IF($W$1="Pesos CLP",S!$AD:$AD,S!$AO:$AO)),0)</f>
        <v>0</v>
      </c>
      <c r="BT237" s="19">
        <f>IF(OR($I237="REAL",$I237="INCURRIDO"),SUMIF(S!$O:$O,$I237&amp;$O237&amp;$Q237&amp;UPPER(TEXT(BT$4,"MMMMYYYY"))&amp;$Z237,IF($W$1="Pesos CLP",S!$AD:$AD,S!$AO:$AO)),0)</f>
        <v>0</v>
      </c>
      <c r="BU237" s="19">
        <f>IF(OR($I237="REAL",$I237="INCURRIDO"),SUMIF(S!$O:$O,$I237&amp;$O237&amp;$Q237&amp;UPPER(TEXT(BU$4,"MMMMYYYY"))&amp;$Z237,IF($W$1="Pesos CLP",S!$AD:$AD,S!$AO:$AO)),0)</f>
        <v>0</v>
      </c>
      <c r="BV237" s="19">
        <f>IF(OR($I237="REAL",$I237="INCURRIDO"),SUMIF(S!$O:$O,$I237&amp;$O237&amp;$Q237&amp;UPPER(TEXT(BV$4,"MMMMYYYY"))&amp;$Z237,IF($W$1="Pesos CLP",S!$AD:$AD,S!$AO:$AO)),0)</f>
        <v>0</v>
      </c>
      <c r="BW237" s="19">
        <f>IF(OR($I237="REAL",$I237="INCURRIDO"),SUMIF(S!$O:$O,$I237&amp;$O237&amp;$Q237&amp;UPPER(TEXT(BW$4,"MMMMYYYY"))&amp;$Z237,IF($W$1="Pesos CLP",S!$AD:$AD,S!$AO:$AO)),0)</f>
        <v>0</v>
      </c>
      <c r="BX237" s="19">
        <f>IF(OR($I237="REAL",$I237="INCURRIDO"),SUMIF(S!$O:$O,$I237&amp;$O237&amp;$Q237&amp;UPPER(TEXT(BX$4,"MMMMYYYY"))&amp;$Z237,IF($W$1="Pesos CLP",S!$AD:$AD,S!$AO:$AO)),0)</f>
        <v>0</v>
      </c>
      <c r="BY237" s="19">
        <f>IF(OR($I237="REAL",$I237="INCURRIDO"),SUMIF(S!$O:$O,$I237&amp;$O237&amp;$Q237&amp;UPPER(TEXT(BY$4,"MMMMYYYY"))&amp;$Z237,IF($W$1="Pesos CLP",S!$AD:$AD,S!$AO:$AO)),0)</f>
        <v>0</v>
      </c>
      <c r="BZ237" s="19">
        <f>IF(OR($I237="REAL",$I237="INCURRIDO"),SUMIF(S!$O:$O,$I237&amp;$O237&amp;$Q237&amp;UPPER(TEXT(BZ$4,"MMMMYYYY"))&amp;$Z237,IF($W$1="Pesos CLP",S!$AD:$AD,S!$AO:$AO)),0)</f>
        <v>0</v>
      </c>
      <c r="CA237" s="19">
        <f>IF(OR($I237="REAL",$I237="INCURRIDO"),SUMIF(S!$O:$O,$I237&amp;$O237&amp;$Q237&amp;UPPER(TEXT(CA$4,"MMMMYYYY"))&amp;$Z237,IF($W$1="Pesos CLP",S!$AD:$AD,S!$AO:$AO)),0)</f>
        <v>0</v>
      </c>
      <c r="CB237" s="19">
        <f>IF(OR($I237="REAL",$I237="INCURRIDO"),SUMIF(S!$O:$O,$I237&amp;$O237&amp;$Q237&amp;UPPER(TEXT(CB$4,"MMMMYYYY"))&amp;$Z237,IF($W$1="Pesos CLP",S!$AD:$AD,S!$AO:$AO)),0)</f>
        <v>0</v>
      </c>
      <c r="CC237" s="19">
        <f>IF(OR($I237="REAL",$I237="INCURRIDO"),SUMIF(S!$O:$O,$I237&amp;$O237&amp;$Q237&amp;UPPER(TEXT(CC$4,"MMMMYYYY"))&amp;$Z237,IF($W$1="Pesos CLP",S!$AD:$AD,S!$AO:$AO)),0)</f>
        <v>0</v>
      </c>
      <c r="CD237" s="19">
        <f>IF(OR($I237="REAL",$I237="INCURRIDO"),SUMIF(S!$O:$O,$I237&amp;$O237&amp;$Q237&amp;UPPER(TEXT(CD$4,"MMMMYYYY"))&amp;$Z237,IF($W$1="Pesos CLP",S!$AD:$AD,S!$AO:$AO)),0)</f>
        <v>0</v>
      </c>
      <c r="CE237" s="19">
        <f>IF(OR($I237="REAL",$I237="INCURRIDO"),SUMIF(S!$O:$O,$I237&amp;$O237&amp;$Q237&amp;UPPER(TEXT(CE$4,"MMMMYYYY"))&amp;$Z237,IF($W$1="Pesos CLP",S!$AD:$AD,S!$AO:$AO)),0)</f>
        <v>0</v>
      </c>
      <c r="CF237" s="19">
        <f>IF(OR($I237="REAL",$I237="INCURRIDO"),SUMIF(S!$O:$O,$I237&amp;$O237&amp;$Q237&amp;UPPER(TEXT(CF$4,"MMMMYYYY"))&amp;$Z237,IF($W$1="Pesos CLP",S!$AD:$AD,S!$AO:$AO)),0)</f>
        <v>0</v>
      </c>
      <c r="CG237" s="19">
        <f>IF(OR($I237="REAL",$I237="INCURRIDO"),SUMIF(S!$O:$O,$I237&amp;$O237&amp;$Q237&amp;UPPER(TEXT(CG$4,"MMMMYYYY"))&amp;$Z237,IF($W$1="Pesos CLP",S!$AD:$AD,S!$AO:$AO)),0)</f>
        <v>0</v>
      </c>
      <c r="CH237" s="19">
        <f>IF(OR($I237="REAL",$I237="INCURRIDO"),SUMIF(S!$O:$O,$I237&amp;$O237&amp;$Q237&amp;UPPER(TEXT(CH$4,"MMMMYYYY"))&amp;$Z237,IF($W$1="Pesos CLP",S!$AD:$AD,S!$AO:$AO)),0)</f>
        <v>0</v>
      </c>
      <c r="CI237" s="19">
        <f>IF(OR($I237="REAL",$I237="INCURRIDO"),SUMIF(S!$O:$O,$I237&amp;$O237&amp;$Q237&amp;UPPER(TEXT(CI$4,"MMMMYYYY"))&amp;$Z237,IF($W$1="Pesos CLP",S!$AD:$AD,S!$AO:$AO)),0)</f>
        <v>0</v>
      </c>
      <c r="CJ237" s="19">
        <f>IF(OR($I237="REAL",$I237="INCURRIDO"),SUMIF(S!$O:$O,$I237&amp;$O237&amp;$Q237&amp;UPPER(TEXT(CJ$4,"MMMMYYYY"))&amp;$Z237,IF($W$1="Pesos CLP",S!$AD:$AD,S!$AO:$AO)),0)</f>
        <v>0</v>
      </c>
      <c r="CK237" s="378">
        <f t="shared" si="219"/>
        <v>0</v>
      </c>
      <c r="CL237" s="378">
        <f t="shared" si="219"/>
        <v>0</v>
      </c>
      <c r="CM237" s="378">
        <f t="shared" si="219"/>
        <v>0</v>
      </c>
      <c r="CN237" s="378">
        <f t="shared" si="219"/>
        <v>0</v>
      </c>
      <c r="CO237" s="378">
        <f t="shared" si="219"/>
        <v>0</v>
      </c>
      <c r="CP237" s="378">
        <f t="shared" si="219"/>
        <v>0</v>
      </c>
      <c r="CQ237" s="378">
        <f t="shared" si="219"/>
        <v>0</v>
      </c>
      <c r="CR237" s="378">
        <f t="shared" si="219"/>
        <v>0</v>
      </c>
      <c r="CS237" s="378">
        <f t="shared" si="220"/>
        <v>0</v>
      </c>
      <c r="CT237" s="378">
        <f t="shared" si="220"/>
        <v>0</v>
      </c>
      <c r="CU237" s="378">
        <f t="shared" si="220"/>
        <v>0</v>
      </c>
      <c r="CV237" s="378">
        <f t="shared" si="220"/>
        <v>0</v>
      </c>
      <c r="CW237" s="378">
        <f t="shared" si="220"/>
        <v>0</v>
      </c>
      <c r="CX237" s="378">
        <f t="shared" si="220"/>
        <v>1881.9846144792161</v>
      </c>
      <c r="CY237" s="378">
        <f t="shared" si="220"/>
        <v>0</v>
      </c>
      <c r="CZ237" s="378">
        <f t="shared" si="220"/>
        <v>0</v>
      </c>
      <c r="DA237" s="378">
        <f t="shared" si="220"/>
        <v>0</v>
      </c>
      <c r="DB237" s="378">
        <f t="shared" si="220"/>
        <v>0</v>
      </c>
      <c r="DC237" s="378">
        <f t="shared" si="221"/>
        <v>0</v>
      </c>
      <c r="DD237" s="378">
        <f t="shared" si="221"/>
        <v>0</v>
      </c>
      <c r="DE237" s="378">
        <f t="shared" si="221"/>
        <v>0</v>
      </c>
      <c r="DF237" s="378">
        <f t="shared" si="221"/>
        <v>0</v>
      </c>
      <c r="DG237" s="378">
        <f t="shared" si="221"/>
        <v>0</v>
      </c>
      <c r="DH237" s="378">
        <f t="shared" si="221"/>
        <v>0</v>
      </c>
      <c r="DI237" s="378">
        <f t="shared" si="221"/>
        <v>0</v>
      </c>
      <c r="DJ237" s="378">
        <f t="shared" si="221"/>
        <v>0</v>
      </c>
      <c r="DK237" s="378">
        <f t="shared" si="221"/>
        <v>0</v>
      </c>
      <c r="DL237" s="378">
        <f t="shared" si="221"/>
        <v>0</v>
      </c>
      <c r="DM237" s="378">
        <f t="shared" si="222"/>
        <v>0</v>
      </c>
      <c r="DN237" s="378">
        <f t="shared" si="222"/>
        <v>0</v>
      </c>
      <c r="DO237" s="378">
        <f t="shared" si="222"/>
        <v>0</v>
      </c>
      <c r="DP237" s="378">
        <f t="shared" si="222"/>
        <v>0</v>
      </c>
      <c r="DQ237" s="378">
        <f t="shared" si="222"/>
        <v>0</v>
      </c>
      <c r="DR237" s="378">
        <f t="shared" si="222"/>
        <v>0</v>
      </c>
      <c r="DS237" s="378">
        <f t="shared" si="222"/>
        <v>0</v>
      </c>
      <c r="DT237" s="378">
        <f t="shared" si="222"/>
        <v>0</v>
      </c>
      <c r="DU237" s="378">
        <f t="shared" si="222"/>
        <v>0</v>
      </c>
      <c r="DV237" s="378">
        <f t="shared" si="222"/>
        <v>0</v>
      </c>
      <c r="DW237" s="378">
        <f t="shared" si="223"/>
        <v>0</v>
      </c>
      <c r="DX237" s="378">
        <f t="shared" si="223"/>
        <v>0</v>
      </c>
      <c r="DY237" s="378">
        <f t="shared" si="223"/>
        <v>0</v>
      </c>
      <c r="DZ237" s="378">
        <f t="shared" si="223"/>
        <v>0</v>
      </c>
      <c r="EA237" s="378">
        <f t="shared" si="223"/>
        <v>0</v>
      </c>
      <c r="EB237" s="378">
        <f t="shared" si="223"/>
        <v>0</v>
      </c>
      <c r="EC237" s="378">
        <f t="shared" si="223"/>
        <v>0</v>
      </c>
      <c r="ED237" s="378">
        <f t="shared" si="223"/>
        <v>0</v>
      </c>
      <c r="EE237" s="378">
        <f t="shared" si="223"/>
        <v>0</v>
      </c>
      <c r="EF237" s="378">
        <f t="shared" si="223"/>
        <v>0</v>
      </c>
      <c r="EG237" s="378">
        <f t="shared" si="224"/>
        <v>0</v>
      </c>
      <c r="EH237" s="378">
        <f t="shared" si="224"/>
        <v>0</v>
      </c>
      <c r="EI237" s="378">
        <f t="shared" si="224"/>
        <v>0</v>
      </c>
      <c r="EJ237" s="378">
        <f t="shared" si="224"/>
        <v>0</v>
      </c>
      <c r="EK237" s="378">
        <f t="shared" si="224"/>
        <v>0</v>
      </c>
      <c r="EL237" s="378">
        <f t="shared" si="224"/>
        <v>0</v>
      </c>
      <c r="EM237" s="378">
        <f t="shared" si="224"/>
        <v>0</v>
      </c>
      <c r="EN237" s="378">
        <f t="shared" si="224"/>
        <v>0</v>
      </c>
      <c r="EO237" s="378">
        <f t="shared" si="224"/>
        <v>0</v>
      </c>
      <c r="EP237" s="378">
        <f t="shared" si="224"/>
        <v>0</v>
      </c>
      <c r="EQ237" s="378">
        <f t="shared" si="224"/>
        <v>0</v>
      </c>
    </row>
    <row r="238" spans="1:147" x14ac:dyDescent="0.3">
      <c r="A238" s="368"/>
      <c r="B238" s="368"/>
      <c r="C238" s="368"/>
      <c r="D238" s="368">
        <f t="shared" si="182"/>
        <v>1.0658056259248334</v>
      </c>
      <c r="E238" s="368" t="str">
        <f>VLOOKUP(TEXT(Z238,0),'G2'!B:D,3,0)</f>
        <v>ME</v>
      </c>
      <c r="F238" s="816">
        <f t="shared" si="181"/>
        <v>0</v>
      </c>
      <c r="G238" s="755">
        <f t="shared" si="183"/>
        <v>0</v>
      </c>
      <c r="H238" s="756" t="s">
        <v>1190</v>
      </c>
      <c r="I238" s="370" t="s">
        <v>93</v>
      </c>
      <c r="J238" s="370" t="s">
        <v>22</v>
      </c>
      <c r="K238" s="368">
        <v>510614</v>
      </c>
      <c r="L238" s="368" t="s">
        <v>619</v>
      </c>
      <c r="M238" s="369"/>
      <c r="N238" s="370" t="s">
        <v>1015</v>
      </c>
      <c r="O238" s="370" t="s">
        <v>641</v>
      </c>
      <c r="P238" s="643" t="s">
        <v>1167</v>
      </c>
      <c r="Q238" s="370" t="s">
        <v>695</v>
      </c>
      <c r="R238" s="370" t="s">
        <v>651</v>
      </c>
      <c r="S238" s="376">
        <v>2</v>
      </c>
      <c r="T238" s="677">
        <v>45870</v>
      </c>
      <c r="U238" s="677">
        <v>45894</v>
      </c>
      <c r="V238" s="373">
        <v>1</v>
      </c>
      <c r="W238" s="374">
        <v>706942.47684218641</v>
      </c>
      <c r="X238" s="17" cm="1">
        <f t="array" ref="X238">+IF($W$1="Pesos CLP",W238,W238/TC)*MB_24A25</f>
        <v>806.03570143021523</v>
      </c>
      <c r="Y238" s="18">
        <f t="shared" si="166"/>
        <v>0</v>
      </c>
      <c r="Z238">
        <v>91243530</v>
      </c>
      <c r="AA238" s="19">
        <f>IF(OR($I238="REAL",$I238="INCURRIDO"),SUMIF(S!$O:$O,$I238&amp;$O238&amp;$Q238&amp;UPPER(TEXT(AA$4,"MMMMYYYY"))&amp;$Z238,IF($W$1="Pesos CLP",S!$AD:$AD,S!$AO:$AO)),0)</f>
        <v>0</v>
      </c>
      <c r="AB238" s="19">
        <f>IF(OR($I238="REAL",$I238="INCURRIDO"),SUMIF(S!$O:$O,$I238&amp;$O238&amp;$Q238&amp;UPPER(TEXT(AB$4,"MMMMYYYY"))&amp;$Z238,IF($W$1="Pesos CLP",S!$AD:$AD,S!$AO:$AO)),0)</f>
        <v>0</v>
      </c>
      <c r="AC238" s="19">
        <f>IF(OR($I238="REAL",$I238="INCURRIDO"),SUMIF(S!$O:$O,$I238&amp;$O238&amp;$Q238&amp;UPPER(TEXT(AC$4,"MMMMYYYY"))&amp;$Z238,IF($W$1="Pesos CLP",S!$AD:$AD,S!$AO:$AO)),0)</f>
        <v>0</v>
      </c>
      <c r="AD238" s="19">
        <f>IF(OR($I238="REAL",$I238="INCURRIDO"),SUMIF(S!$O:$O,$I238&amp;$O238&amp;$Q238&amp;UPPER(TEXT(AD$4,"MMMMYYYY"))&amp;$Z238,IF($W$1="Pesos CLP",S!$AD:$AD,S!$AO:$AO)),0)</f>
        <v>0</v>
      </c>
      <c r="AE238" s="19">
        <f>IF(OR($I238="REAL",$I238="INCURRIDO"),SUMIF(S!$O:$O,$I238&amp;$O238&amp;$Q238&amp;UPPER(TEXT(AE$4,"MMMMYYYY"))&amp;$Z238,IF($W$1="Pesos CLP",S!$AD:$AD,S!$AO:$AO)),0)</f>
        <v>0</v>
      </c>
      <c r="AF238" s="19">
        <f>IF(OR($I238="REAL",$I238="INCURRIDO"),SUMIF(S!$O:$O,$I238&amp;$O238&amp;$Q238&amp;UPPER(TEXT(AF$4,"MMMMYYYY"))&amp;$Z238,IF($W$1="Pesos CLP",S!$AD:$AD,S!$AO:$AO)),0)</f>
        <v>0</v>
      </c>
      <c r="AG238" s="19">
        <f>IF(OR($I238="REAL",$I238="INCURRIDO"),SUMIF(S!$O:$O,$I238&amp;$O238&amp;$Q238&amp;UPPER(TEXT(AG$4,"MMMMYYYY"))&amp;$Z238,IF($W$1="Pesos CLP",S!$AD:$AD,S!$AO:$AO)),0)</f>
        <v>0</v>
      </c>
      <c r="AH238" s="19">
        <f>IF(OR($I238="REAL",$I238="INCURRIDO"),SUMIF(S!$O:$O,$I238&amp;$O238&amp;$Q238&amp;UPPER(TEXT(AH$4,"MMMMYYYY"))&amp;$Z238,IF($W$1="Pesos CLP",S!$AD:$AD,S!$AO:$AO)),0)</f>
        <v>0</v>
      </c>
      <c r="AI238" s="19">
        <f>IF(OR($I238="REAL",$I238="INCURRIDO"),SUMIF(S!$O:$O,$I238&amp;$O238&amp;$Q238&amp;UPPER(TEXT(AI$4,"MMMMYYYY"))&amp;$Z238,IF($W$1="Pesos CLP",S!$AD:$AD,S!$AO:$AO)),0)</f>
        <v>0</v>
      </c>
      <c r="AJ238" s="19">
        <f>IF(OR($I238="REAL",$I238="INCURRIDO"),SUMIF(S!$O:$O,$I238&amp;$O238&amp;$Q238&amp;UPPER(TEXT(AJ$4,"MMMMYYYY"))&amp;$Z238,IF($W$1="Pesos CLP",S!$AD:$AD,S!$AO:$AO)),0)</f>
        <v>0</v>
      </c>
      <c r="AK238" s="19">
        <f>IF(OR($I238="REAL",$I238="INCURRIDO"),SUMIF(S!$O:$O,$I238&amp;$O238&amp;$Q238&amp;UPPER(TEXT(AK$4,"MMMMYYYY"))&amp;$Z238,IF($W$1="Pesos CLP",S!$AD:$AD,S!$AO:$AO)),0)</f>
        <v>0</v>
      </c>
      <c r="AL238" s="19">
        <f>IF(OR($I238="REAL",$I238="INCURRIDO"),SUMIF(S!$O:$O,$I238&amp;$O238&amp;$Q238&amp;UPPER(TEXT(AL$4,"MMMMYYYY"))&amp;$Z238,IF($W$1="Pesos CLP",S!$AD:$AD,S!$AO:$AO)),0)</f>
        <v>0</v>
      </c>
      <c r="AM238" s="19">
        <f>IF(OR($I238="REAL",$I238="INCURRIDO"),SUMIF(S!$O:$O,$I238&amp;$O238&amp;$Q238&amp;UPPER(TEXT(AM$4,"MMMMYYYY"))&amp;$Z238,IF($W$1="Pesos CLP",S!$AD:$AD,S!$AO:$AO)),0)</f>
        <v>0</v>
      </c>
      <c r="AN238" s="19">
        <f>IF(OR($I238="REAL",$I238="INCURRIDO"),SUMIF(S!$O:$O,$I238&amp;$O238&amp;$Q238&amp;UPPER(TEXT(AN$4,"MMMMYYYY"))&amp;$Z238,IF($W$1="Pesos CLP",S!$AD:$AD,S!$AO:$AO)),0)</f>
        <v>0</v>
      </c>
      <c r="AO238" s="19">
        <f>IF(OR($I238="REAL",$I238="INCURRIDO"),SUMIF(S!$O:$O,$I238&amp;$O238&amp;$Q238&amp;UPPER(TEXT(AO$4,"MMMMYYYY"))&amp;$Z238,IF($W$1="Pesos CLP",S!$AD:$AD,S!$AO:$AO)),0)</f>
        <v>0</v>
      </c>
      <c r="AP238" s="19">
        <f>IF(OR($I238="REAL",$I238="INCURRIDO"),SUMIF(S!$O:$O,$I238&amp;$O238&amp;$Q238&amp;UPPER(TEXT(AP$4,"MMMMYYYY"))&amp;$Z238,IF($W$1="Pesos CLP",S!$AD:$AD,S!$AO:$AO)),0)</f>
        <v>0</v>
      </c>
      <c r="AQ238" s="19">
        <f>IF(OR($I238="REAL",$I238="INCURRIDO"),SUMIF(S!$O:$O,$I238&amp;$O238&amp;$Q238&amp;UPPER(TEXT(AQ$4,"MMMMYYYY"))&amp;$Z238,IF($W$1="Pesos CLP",S!$AD:$AD,S!$AO:$AO)),0)</f>
        <v>0</v>
      </c>
      <c r="AR238" s="19">
        <f>IF(OR($I238="REAL",$I238="INCURRIDO"),SUMIF(S!$O:$O,$I238&amp;$O238&amp;$Q238&amp;UPPER(TEXT(AR$4,"MMMMYYYY"))&amp;$Z238,IF($W$1="Pesos CLP",S!$AD:$AD,S!$AO:$AO)),0)</f>
        <v>0</v>
      </c>
      <c r="AS238" s="19">
        <f>IF(OR($I238="REAL",$I238="INCURRIDO"),SUMIF(S!$O:$O,$I238&amp;$O238&amp;$Q238&amp;UPPER(TEXT(AS$4,"MMMMYYYY"))&amp;$Z238,IF($W$1="Pesos CLP",S!$AD:$AD,S!$AO:$AO)),0)</f>
        <v>0</v>
      </c>
      <c r="AT238" s="19">
        <f>IF(OR($I238="REAL",$I238="INCURRIDO"),SUMIF(S!$O:$O,$I238&amp;$O238&amp;$Q238&amp;UPPER(TEXT(AT$4,"MMMMYYYY"))&amp;$Z238,IF($W$1="Pesos CLP",S!$AD:$AD,S!$AO:$AO)),0)</f>
        <v>0</v>
      </c>
      <c r="AU238" s="19">
        <f>IF(OR($I238="REAL",$I238="INCURRIDO"),SUMIF(S!$O:$O,$I238&amp;$O238&amp;$Q238&amp;UPPER(TEXT(AU$4,"MMMMYYYY"))&amp;$Z238,IF($W$1="Pesos CLP",S!$AD:$AD,S!$AO:$AO)),0)</f>
        <v>0</v>
      </c>
      <c r="AV238" s="19">
        <f>IF(OR($I238="REAL",$I238="INCURRIDO"),SUMIF(S!$O:$O,$I238&amp;$O238&amp;$Q238&amp;UPPER(TEXT(AV$4,"MMMMYYYY"))&amp;$Z238,IF($W$1="Pesos CLP",S!$AD:$AD,S!$AO:$AO)),0)</f>
        <v>0</v>
      </c>
      <c r="AW238" s="19">
        <f>IF(OR($I238="REAL",$I238="INCURRIDO"),SUMIF(S!$O:$O,$I238&amp;$O238&amp;$Q238&amp;UPPER(TEXT(AW$4,"MMMMYYYY"))&amp;$Z238,IF($W$1="Pesos CLP",S!$AD:$AD,S!$AO:$AO)),0)</f>
        <v>0</v>
      </c>
      <c r="AX238" s="19">
        <f>IF(OR($I238="REAL",$I238="INCURRIDO"),SUMIF(S!$O:$O,$I238&amp;$O238&amp;$Q238&amp;UPPER(TEXT(AX$4,"MMMMYYYY"))&amp;$Z238,IF($W$1="Pesos CLP",S!$AD:$AD,S!$AO:$AO)),0)</f>
        <v>0</v>
      </c>
      <c r="AY238" s="19">
        <f>IF(OR($I238="REAL",$I238="INCURRIDO"),SUMIF(S!$O:$O,$I238&amp;$O238&amp;$Q238&amp;UPPER(TEXT(AY$4,"MMMMYYYY"))&amp;$Z238,IF($W$1="Pesos CLP",S!$AD:$AD,S!$AO:$AO)),0)</f>
        <v>0</v>
      </c>
      <c r="AZ238" s="19">
        <f>IF(OR($I238="REAL",$I238="INCURRIDO"),SUMIF(S!$O:$O,$I238&amp;$O238&amp;$Q238&amp;UPPER(TEXT(AZ$4,"MMMMYYYY"))&amp;$Z238,IF($W$1="Pesos CLP",S!$AD:$AD,S!$AO:$AO)),0)</f>
        <v>0</v>
      </c>
      <c r="BA238" s="19">
        <f>IF(OR($I238="REAL",$I238="INCURRIDO"),SUMIF(S!$O:$O,$I238&amp;$O238&amp;$Q238&amp;UPPER(TEXT(BA$4,"MMMMYYYY"))&amp;$Z238,IF($W$1="Pesos CLP",S!$AD:$AD,S!$AO:$AO)),0)</f>
        <v>0</v>
      </c>
      <c r="BB238" s="19">
        <f>IF(OR($I238="REAL",$I238="INCURRIDO"),SUMIF(S!$O:$O,$I238&amp;$O238&amp;$Q238&amp;UPPER(TEXT(BB$4,"MMMMYYYY"))&amp;$Z238,IF($W$1="Pesos CLP",S!$AD:$AD,S!$AO:$AO)),0)</f>
        <v>0</v>
      </c>
      <c r="BC238" s="19">
        <f>IF(OR($I238="REAL",$I238="INCURRIDO"),SUMIF(S!$O:$O,$I238&amp;$O238&amp;$Q238&amp;UPPER(TEXT(BC$4,"MMMMYYYY"))&amp;$Z238,IF($W$1="Pesos CLP",S!$AD:$AD,S!$AO:$AO)),0)</f>
        <v>0</v>
      </c>
      <c r="BD238" s="19">
        <f>IF(OR($I238="REAL",$I238="INCURRIDO"),SUMIF(S!$O:$O,$I238&amp;$O238&amp;$Q238&amp;UPPER(TEXT(BD$4,"MMMMYYYY"))&amp;$Z238,IF($W$1="Pesos CLP",S!$AD:$AD,S!$AO:$AO)),0)</f>
        <v>0</v>
      </c>
      <c r="BE238" s="19">
        <f>IF(OR($I238="REAL",$I238="INCURRIDO"),SUMIF(S!$O:$O,$I238&amp;$O238&amp;$Q238&amp;UPPER(TEXT(BE$4,"MMMMYYYY"))&amp;$Z238,IF($W$1="Pesos CLP",S!$AD:$AD,S!$AO:$AO)),0)</f>
        <v>0</v>
      </c>
      <c r="BF238" s="19">
        <f>IF(OR($I238="REAL",$I238="INCURRIDO"),SUMIF(S!$O:$O,$I238&amp;$O238&amp;$Q238&amp;UPPER(TEXT(BF$4,"MMMMYYYY"))&amp;$Z238,IF($W$1="Pesos CLP",S!$AD:$AD,S!$AO:$AO)),0)</f>
        <v>0</v>
      </c>
      <c r="BG238" s="19">
        <f>IF(OR($I238="REAL",$I238="INCURRIDO"),SUMIF(S!$O:$O,$I238&amp;$O238&amp;$Q238&amp;UPPER(TEXT(BG$4,"MMMMYYYY"))&amp;$Z238,IF($W$1="Pesos CLP",S!$AD:$AD,S!$AO:$AO)),0)</f>
        <v>0</v>
      </c>
      <c r="BH238" s="19">
        <f>IF(OR($I238="REAL",$I238="INCURRIDO"),SUMIF(S!$O:$O,$I238&amp;$O238&amp;$Q238&amp;UPPER(TEXT(BH$4,"MMMMYYYY"))&amp;$Z238,IF($W$1="Pesos CLP",S!$AD:$AD,S!$AO:$AO)),0)</f>
        <v>0</v>
      </c>
      <c r="BI238" s="19">
        <f>IF(OR($I238="REAL",$I238="INCURRIDO"),SUMIF(S!$O:$O,$I238&amp;$O238&amp;$Q238&amp;UPPER(TEXT(BI$4,"MMMMYYYY"))&amp;$Z238,IF($W$1="Pesos CLP",S!$AD:$AD,S!$AO:$AO)),0)</f>
        <v>0</v>
      </c>
      <c r="BJ238" s="19">
        <f>IF(OR($I238="REAL",$I238="INCURRIDO"),SUMIF(S!$O:$O,$I238&amp;$O238&amp;$Q238&amp;UPPER(TEXT(BJ$4,"MMMMYYYY"))&amp;$Z238,IF($W$1="Pesos CLP",S!$AD:$AD,S!$AO:$AO)),0)</f>
        <v>0</v>
      </c>
      <c r="BK238" s="19">
        <f>IF(OR($I238="REAL",$I238="INCURRIDO"),SUMIF(S!$O:$O,$I238&amp;$O238&amp;$Q238&amp;UPPER(TEXT(BK$4,"MMMMYYYY"))&amp;$Z238,IF($W$1="Pesos CLP",S!$AD:$AD,S!$AO:$AO)),0)</f>
        <v>0</v>
      </c>
      <c r="BL238" s="19">
        <f>IF(OR($I238="REAL",$I238="INCURRIDO"),SUMIF(S!$O:$O,$I238&amp;$O238&amp;$Q238&amp;UPPER(TEXT(BL$4,"MMMMYYYY"))&amp;$Z238,IF($W$1="Pesos CLP",S!$AD:$AD,S!$AO:$AO)),0)</f>
        <v>0</v>
      </c>
      <c r="BM238" s="19">
        <f>IF(OR($I238="REAL",$I238="INCURRIDO"),SUMIF(S!$O:$O,$I238&amp;$O238&amp;$Q238&amp;UPPER(TEXT(BM$4,"MMMMYYYY"))&amp;$Z238,IF($W$1="Pesos CLP",S!$AD:$AD,S!$AO:$AO)),0)</f>
        <v>0</v>
      </c>
      <c r="BN238" s="19">
        <f>IF(OR($I238="REAL",$I238="INCURRIDO"),SUMIF(S!$O:$O,$I238&amp;$O238&amp;$Q238&amp;UPPER(TEXT(BN$4,"MMMMYYYY"))&amp;$Z238,IF($W$1="Pesos CLP",S!$AD:$AD,S!$AO:$AO)),0)</f>
        <v>0</v>
      </c>
      <c r="BO238" s="19">
        <f>IF(OR($I238="REAL",$I238="INCURRIDO"),SUMIF(S!$O:$O,$I238&amp;$O238&amp;$Q238&amp;UPPER(TEXT(BO$4,"MMMMYYYY"))&amp;$Z238,IF($W$1="Pesos CLP",S!$AD:$AD,S!$AO:$AO)),0)</f>
        <v>0</v>
      </c>
      <c r="BP238" s="19">
        <f>IF(OR($I238="REAL",$I238="INCURRIDO"),SUMIF(S!$O:$O,$I238&amp;$O238&amp;$Q238&amp;UPPER(TEXT(BP$4,"MMMMYYYY"))&amp;$Z238,IF($W$1="Pesos CLP",S!$AD:$AD,S!$AO:$AO)),0)</f>
        <v>0</v>
      </c>
      <c r="BQ238" s="19">
        <f>IF(OR($I238="REAL",$I238="INCURRIDO"),SUMIF(S!$O:$O,$I238&amp;$O238&amp;$Q238&amp;UPPER(TEXT(BQ$4,"MMMMYYYY"))&amp;$Z238,IF($W$1="Pesos CLP",S!$AD:$AD,S!$AO:$AO)),0)</f>
        <v>0</v>
      </c>
      <c r="BR238" s="19">
        <f>IF(OR($I238="REAL",$I238="INCURRIDO"),SUMIF(S!$O:$O,$I238&amp;$O238&amp;$Q238&amp;UPPER(TEXT(BR$4,"MMMMYYYY"))&amp;$Z238,IF($W$1="Pesos CLP",S!$AD:$AD,S!$AO:$AO)),0)</f>
        <v>0</v>
      </c>
      <c r="BS238" s="19">
        <f>IF(OR($I238="REAL",$I238="INCURRIDO"),SUMIF(S!$O:$O,$I238&amp;$O238&amp;$Q238&amp;UPPER(TEXT(BS$4,"MMMMYYYY"))&amp;$Z238,IF($W$1="Pesos CLP",S!$AD:$AD,S!$AO:$AO)),0)</f>
        <v>0</v>
      </c>
      <c r="BT238" s="19">
        <f>IF(OR($I238="REAL",$I238="INCURRIDO"),SUMIF(S!$O:$O,$I238&amp;$O238&amp;$Q238&amp;UPPER(TEXT(BT$4,"MMMMYYYY"))&amp;$Z238,IF($W$1="Pesos CLP",S!$AD:$AD,S!$AO:$AO)),0)</f>
        <v>0</v>
      </c>
      <c r="BU238" s="19">
        <f>IF(OR($I238="REAL",$I238="INCURRIDO"),SUMIF(S!$O:$O,$I238&amp;$O238&amp;$Q238&amp;UPPER(TEXT(BU$4,"MMMMYYYY"))&amp;$Z238,IF($W$1="Pesos CLP",S!$AD:$AD,S!$AO:$AO)),0)</f>
        <v>0</v>
      </c>
      <c r="BV238" s="19">
        <f>IF(OR($I238="REAL",$I238="INCURRIDO"),SUMIF(S!$O:$O,$I238&amp;$O238&amp;$Q238&amp;UPPER(TEXT(BV$4,"MMMMYYYY"))&amp;$Z238,IF($W$1="Pesos CLP",S!$AD:$AD,S!$AO:$AO)),0)</f>
        <v>0</v>
      </c>
      <c r="BW238" s="19">
        <f>IF(OR($I238="REAL",$I238="INCURRIDO"),SUMIF(S!$O:$O,$I238&amp;$O238&amp;$Q238&amp;UPPER(TEXT(BW$4,"MMMMYYYY"))&amp;$Z238,IF($W$1="Pesos CLP",S!$AD:$AD,S!$AO:$AO)),0)</f>
        <v>0</v>
      </c>
      <c r="BX238" s="19">
        <f>IF(OR($I238="REAL",$I238="INCURRIDO"),SUMIF(S!$O:$O,$I238&amp;$O238&amp;$Q238&amp;UPPER(TEXT(BX$4,"MMMMYYYY"))&amp;$Z238,IF($W$1="Pesos CLP",S!$AD:$AD,S!$AO:$AO)),0)</f>
        <v>0</v>
      </c>
      <c r="BY238" s="19">
        <f>IF(OR($I238="REAL",$I238="INCURRIDO"),SUMIF(S!$O:$O,$I238&amp;$O238&amp;$Q238&amp;UPPER(TEXT(BY$4,"MMMMYYYY"))&amp;$Z238,IF($W$1="Pesos CLP",S!$AD:$AD,S!$AO:$AO)),0)</f>
        <v>0</v>
      </c>
      <c r="BZ238" s="19">
        <f>IF(OR($I238="REAL",$I238="INCURRIDO"),SUMIF(S!$O:$O,$I238&amp;$O238&amp;$Q238&amp;UPPER(TEXT(BZ$4,"MMMMYYYY"))&amp;$Z238,IF($W$1="Pesos CLP",S!$AD:$AD,S!$AO:$AO)),0)</f>
        <v>0</v>
      </c>
      <c r="CA238" s="19">
        <f>IF(OR($I238="REAL",$I238="INCURRIDO"),SUMIF(S!$O:$O,$I238&amp;$O238&amp;$Q238&amp;UPPER(TEXT(CA$4,"MMMMYYYY"))&amp;$Z238,IF($W$1="Pesos CLP",S!$AD:$AD,S!$AO:$AO)),0)</f>
        <v>0</v>
      </c>
      <c r="CB238" s="19">
        <f>IF(OR($I238="REAL",$I238="INCURRIDO"),SUMIF(S!$O:$O,$I238&amp;$O238&amp;$Q238&amp;UPPER(TEXT(CB$4,"MMMMYYYY"))&amp;$Z238,IF($W$1="Pesos CLP",S!$AD:$AD,S!$AO:$AO)),0)</f>
        <v>0</v>
      </c>
      <c r="CC238" s="19">
        <f>IF(OR($I238="REAL",$I238="INCURRIDO"),SUMIF(S!$O:$O,$I238&amp;$O238&amp;$Q238&amp;UPPER(TEXT(CC$4,"MMMMYYYY"))&amp;$Z238,IF($W$1="Pesos CLP",S!$AD:$AD,S!$AO:$AO)),0)</f>
        <v>0</v>
      </c>
      <c r="CD238" s="19">
        <f>IF(OR($I238="REAL",$I238="INCURRIDO"),SUMIF(S!$O:$O,$I238&amp;$O238&amp;$Q238&amp;UPPER(TEXT(CD$4,"MMMMYYYY"))&amp;$Z238,IF($W$1="Pesos CLP",S!$AD:$AD,S!$AO:$AO)),0)</f>
        <v>0</v>
      </c>
      <c r="CE238" s="19">
        <f>IF(OR($I238="REAL",$I238="INCURRIDO"),SUMIF(S!$O:$O,$I238&amp;$O238&amp;$Q238&amp;UPPER(TEXT(CE$4,"MMMMYYYY"))&amp;$Z238,IF($W$1="Pesos CLP",S!$AD:$AD,S!$AO:$AO)),0)</f>
        <v>0</v>
      </c>
      <c r="CF238" s="19">
        <f>IF(OR($I238="REAL",$I238="INCURRIDO"),SUMIF(S!$O:$O,$I238&amp;$O238&amp;$Q238&amp;UPPER(TEXT(CF$4,"MMMMYYYY"))&amp;$Z238,IF($W$1="Pesos CLP",S!$AD:$AD,S!$AO:$AO)),0)</f>
        <v>0</v>
      </c>
      <c r="CG238" s="19">
        <f>IF(OR($I238="REAL",$I238="INCURRIDO"),SUMIF(S!$O:$O,$I238&amp;$O238&amp;$Q238&amp;UPPER(TEXT(CG$4,"MMMMYYYY"))&amp;$Z238,IF($W$1="Pesos CLP",S!$AD:$AD,S!$AO:$AO)),0)</f>
        <v>0</v>
      </c>
      <c r="CH238" s="19">
        <f>IF(OR($I238="REAL",$I238="INCURRIDO"),SUMIF(S!$O:$O,$I238&amp;$O238&amp;$Q238&amp;UPPER(TEXT(CH$4,"MMMMYYYY"))&amp;$Z238,IF($W$1="Pesos CLP",S!$AD:$AD,S!$AO:$AO)),0)</f>
        <v>0</v>
      </c>
      <c r="CI238" s="19">
        <f>IF(OR($I238="REAL",$I238="INCURRIDO"),SUMIF(S!$O:$O,$I238&amp;$O238&amp;$Q238&amp;UPPER(TEXT(CI$4,"MMMMYYYY"))&amp;$Z238,IF($W$1="Pesos CLP",S!$AD:$AD,S!$AO:$AO)),0)</f>
        <v>0</v>
      </c>
      <c r="CJ238" s="19">
        <f>IF(OR($I238="REAL",$I238="INCURRIDO"),SUMIF(S!$O:$O,$I238&amp;$O238&amp;$Q238&amp;UPPER(TEXT(CJ$4,"MMMMYYYY"))&amp;$Z238,IF($W$1="Pesos CLP",S!$AD:$AD,S!$AO:$AO)),0)</f>
        <v>0</v>
      </c>
      <c r="CK238" s="378">
        <f t="shared" si="219"/>
        <v>0</v>
      </c>
      <c r="CL238" s="378">
        <f t="shared" si="219"/>
        <v>0</v>
      </c>
      <c r="CM238" s="378">
        <f t="shared" si="219"/>
        <v>0</v>
      </c>
      <c r="CN238" s="378">
        <f t="shared" si="219"/>
        <v>0</v>
      </c>
      <c r="CO238" s="378">
        <f t="shared" si="219"/>
        <v>0</v>
      </c>
      <c r="CP238" s="378">
        <f t="shared" si="219"/>
        <v>0</v>
      </c>
      <c r="CQ238" s="378">
        <f t="shared" si="219"/>
        <v>0</v>
      </c>
      <c r="CR238" s="378">
        <f t="shared" si="219"/>
        <v>0</v>
      </c>
      <c r="CS238" s="378">
        <f t="shared" si="220"/>
        <v>0</v>
      </c>
      <c r="CT238" s="378">
        <f t="shared" si="220"/>
        <v>0</v>
      </c>
      <c r="CU238" s="378">
        <f t="shared" si="220"/>
        <v>0</v>
      </c>
      <c r="CV238" s="378">
        <f t="shared" si="220"/>
        <v>0</v>
      </c>
      <c r="CW238" s="378">
        <f t="shared" si="220"/>
        <v>0</v>
      </c>
      <c r="CX238" s="378">
        <f t="shared" si="220"/>
        <v>0</v>
      </c>
      <c r="CY238" s="378">
        <f t="shared" si="220"/>
        <v>0</v>
      </c>
      <c r="CZ238" s="378">
        <f t="shared" si="220"/>
        <v>0</v>
      </c>
      <c r="DA238" s="378">
        <f t="shared" si="220"/>
        <v>0</v>
      </c>
      <c r="DB238" s="378">
        <f t="shared" si="220"/>
        <v>0</v>
      </c>
      <c r="DC238" s="378">
        <f t="shared" si="221"/>
        <v>0</v>
      </c>
      <c r="DD238" s="378">
        <f t="shared" si="221"/>
        <v>0</v>
      </c>
      <c r="DE238" s="378">
        <f t="shared" si="221"/>
        <v>0</v>
      </c>
      <c r="DF238" s="378">
        <f t="shared" si="221"/>
        <v>0</v>
      </c>
      <c r="DG238" s="378">
        <f t="shared" si="221"/>
        <v>0</v>
      </c>
      <c r="DH238" s="378">
        <f t="shared" si="221"/>
        <v>0</v>
      </c>
      <c r="DI238" s="378">
        <f t="shared" si="221"/>
        <v>0</v>
      </c>
      <c r="DJ238" s="378">
        <f t="shared" si="221"/>
        <v>0</v>
      </c>
      <c r="DK238" s="378">
        <f t="shared" si="221"/>
        <v>0</v>
      </c>
      <c r="DL238" s="378">
        <f t="shared" si="221"/>
        <v>0</v>
      </c>
      <c r="DM238" s="378">
        <f t="shared" si="222"/>
        <v>0</v>
      </c>
      <c r="DN238" s="378">
        <f t="shared" si="222"/>
        <v>0</v>
      </c>
      <c r="DO238" s="378">
        <f t="shared" si="222"/>
        <v>0</v>
      </c>
      <c r="DP238" s="378">
        <f t="shared" si="222"/>
        <v>0</v>
      </c>
      <c r="DQ238" s="378">
        <f t="shared" si="222"/>
        <v>0</v>
      </c>
      <c r="DR238" s="378">
        <f t="shared" si="222"/>
        <v>0</v>
      </c>
      <c r="DS238" s="378">
        <f t="shared" si="222"/>
        <v>0</v>
      </c>
      <c r="DT238" s="378">
        <f t="shared" si="222"/>
        <v>0</v>
      </c>
      <c r="DU238" s="378">
        <f t="shared" si="222"/>
        <v>0</v>
      </c>
      <c r="DV238" s="378">
        <f t="shared" si="222"/>
        <v>0</v>
      </c>
      <c r="DW238" s="378">
        <f t="shared" si="223"/>
        <v>0</v>
      </c>
      <c r="DX238" s="378">
        <f t="shared" si="223"/>
        <v>0</v>
      </c>
      <c r="DY238" s="378">
        <f t="shared" si="223"/>
        <v>0</v>
      </c>
      <c r="DZ238" s="378">
        <f t="shared" si="223"/>
        <v>0</v>
      </c>
      <c r="EA238" s="378">
        <f t="shared" si="223"/>
        <v>0</v>
      </c>
      <c r="EB238" s="378">
        <f t="shared" si="223"/>
        <v>0</v>
      </c>
      <c r="EC238" s="378">
        <f t="shared" si="223"/>
        <v>0</v>
      </c>
      <c r="ED238" s="378">
        <f t="shared" si="223"/>
        <v>0</v>
      </c>
      <c r="EE238" s="378">
        <f t="shared" si="223"/>
        <v>0</v>
      </c>
      <c r="EF238" s="378">
        <f t="shared" si="223"/>
        <v>0</v>
      </c>
      <c r="EG238" s="378">
        <f t="shared" si="224"/>
        <v>0</v>
      </c>
      <c r="EH238" s="378">
        <f t="shared" si="224"/>
        <v>0</v>
      </c>
      <c r="EI238" s="378">
        <f t="shared" si="224"/>
        <v>0</v>
      </c>
      <c r="EJ238" s="378">
        <f t="shared" si="224"/>
        <v>0</v>
      </c>
      <c r="EK238" s="378">
        <f t="shared" si="224"/>
        <v>0</v>
      </c>
      <c r="EL238" s="378">
        <f t="shared" si="224"/>
        <v>0</v>
      </c>
      <c r="EM238" s="378">
        <f t="shared" si="224"/>
        <v>0</v>
      </c>
      <c r="EN238" s="378">
        <f t="shared" si="224"/>
        <v>0</v>
      </c>
      <c r="EO238" s="378">
        <f t="shared" si="224"/>
        <v>0</v>
      </c>
      <c r="EP238" s="378">
        <f t="shared" si="224"/>
        <v>0</v>
      </c>
      <c r="EQ238" s="378">
        <f t="shared" si="224"/>
        <v>0</v>
      </c>
    </row>
    <row r="239" spans="1:147" x14ac:dyDescent="0.3">
      <c r="A239" s="368"/>
      <c r="B239" s="368"/>
      <c r="C239" s="368"/>
      <c r="D239" s="368">
        <f t="shared" si="182"/>
        <v>1.0658056259248334</v>
      </c>
      <c r="E239" s="368" t="str">
        <f>VLOOKUP(TEXT(Z239,0),'G2'!B:D,3,0)</f>
        <v>ME</v>
      </c>
      <c r="F239" s="816">
        <f t="shared" si="181"/>
        <v>0</v>
      </c>
      <c r="G239" s="755">
        <f t="shared" si="183"/>
        <v>0</v>
      </c>
      <c r="H239" s="756" t="s">
        <v>1190</v>
      </c>
      <c r="I239" s="370" t="s">
        <v>93</v>
      </c>
      <c r="J239" s="370" t="s">
        <v>22</v>
      </c>
      <c r="K239" s="368">
        <v>510614</v>
      </c>
      <c r="L239" s="368" t="s">
        <v>619</v>
      </c>
      <c r="M239" s="369"/>
      <c r="N239" s="370" t="s">
        <v>1016</v>
      </c>
      <c r="O239" s="370" t="s">
        <v>641</v>
      </c>
      <c r="P239" s="643" t="s">
        <v>1167</v>
      </c>
      <c r="Q239" s="370" t="s">
        <v>695</v>
      </c>
      <c r="R239" s="370" t="s">
        <v>651</v>
      </c>
      <c r="S239" s="376">
        <v>2</v>
      </c>
      <c r="T239" s="677">
        <v>46174</v>
      </c>
      <c r="U239" s="677">
        <v>46198</v>
      </c>
      <c r="V239" s="373">
        <v>1</v>
      </c>
      <c r="W239" s="374">
        <v>706942.47684218641</v>
      </c>
      <c r="X239" s="17" cm="1">
        <f t="array" ref="X239">+IF($W$1="Pesos CLP",W239,W239/TC)*MB_24A25</f>
        <v>806.03570143021523</v>
      </c>
      <c r="Y239" s="18">
        <f t="shared" si="166"/>
        <v>1612.0714028604305</v>
      </c>
      <c r="Z239">
        <v>91243530</v>
      </c>
      <c r="AA239" s="19">
        <f>IF(OR($I239="REAL",$I239="INCURRIDO"),SUMIF(S!$O:$O,$I239&amp;$O239&amp;$Q239&amp;UPPER(TEXT(AA$4,"MMMMYYYY"))&amp;$Z239,IF($W$1="Pesos CLP",S!$AD:$AD,S!$AO:$AO)),0)</f>
        <v>0</v>
      </c>
      <c r="AB239" s="19">
        <f>IF(OR($I239="REAL",$I239="INCURRIDO"),SUMIF(S!$O:$O,$I239&amp;$O239&amp;$Q239&amp;UPPER(TEXT(AB$4,"MMMMYYYY"))&amp;$Z239,IF($W$1="Pesos CLP",S!$AD:$AD,S!$AO:$AO)),0)</f>
        <v>0</v>
      </c>
      <c r="AC239" s="19">
        <f>IF(OR($I239="REAL",$I239="INCURRIDO"),SUMIF(S!$O:$O,$I239&amp;$O239&amp;$Q239&amp;UPPER(TEXT(AC$4,"MMMMYYYY"))&amp;$Z239,IF($W$1="Pesos CLP",S!$AD:$AD,S!$AO:$AO)),0)</f>
        <v>0</v>
      </c>
      <c r="AD239" s="19">
        <f>IF(OR($I239="REAL",$I239="INCURRIDO"),SUMIF(S!$O:$O,$I239&amp;$O239&amp;$Q239&amp;UPPER(TEXT(AD$4,"MMMMYYYY"))&amp;$Z239,IF($W$1="Pesos CLP",S!$AD:$AD,S!$AO:$AO)),0)</f>
        <v>0</v>
      </c>
      <c r="AE239" s="19">
        <f>IF(OR($I239="REAL",$I239="INCURRIDO"),SUMIF(S!$O:$O,$I239&amp;$O239&amp;$Q239&amp;UPPER(TEXT(AE$4,"MMMMYYYY"))&amp;$Z239,IF($W$1="Pesos CLP",S!$AD:$AD,S!$AO:$AO)),0)</f>
        <v>0</v>
      </c>
      <c r="AF239" s="19">
        <f>IF(OR($I239="REAL",$I239="INCURRIDO"),SUMIF(S!$O:$O,$I239&amp;$O239&amp;$Q239&amp;UPPER(TEXT(AF$4,"MMMMYYYY"))&amp;$Z239,IF($W$1="Pesos CLP",S!$AD:$AD,S!$AO:$AO)),0)</f>
        <v>0</v>
      </c>
      <c r="AG239" s="19">
        <f>IF(OR($I239="REAL",$I239="INCURRIDO"),SUMIF(S!$O:$O,$I239&amp;$O239&amp;$Q239&amp;UPPER(TEXT(AG$4,"MMMMYYYY"))&amp;$Z239,IF($W$1="Pesos CLP",S!$AD:$AD,S!$AO:$AO)),0)</f>
        <v>0</v>
      </c>
      <c r="AH239" s="19">
        <f>IF(OR($I239="REAL",$I239="INCURRIDO"),SUMIF(S!$O:$O,$I239&amp;$O239&amp;$Q239&amp;UPPER(TEXT(AH$4,"MMMMYYYY"))&amp;$Z239,IF($W$1="Pesos CLP",S!$AD:$AD,S!$AO:$AO)),0)</f>
        <v>0</v>
      </c>
      <c r="AI239" s="19">
        <f>IF(OR($I239="REAL",$I239="INCURRIDO"),SUMIF(S!$O:$O,$I239&amp;$O239&amp;$Q239&amp;UPPER(TEXT(AI$4,"MMMMYYYY"))&amp;$Z239,IF($W$1="Pesos CLP",S!$AD:$AD,S!$AO:$AO)),0)</f>
        <v>0</v>
      </c>
      <c r="AJ239" s="19">
        <f>IF(OR($I239="REAL",$I239="INCURRIDO"),SUMIF(S!$O:$O,$I239&amp;$O239&amp;$Q239&amp;UPPER(TEXT(AJ$4,"MMMMYYYY"))&amp;$Z239,IF($W$1="Pesos CLP",S!$AD:$AD,S!$AO:$AO)),0)</f>
        <v>0</v>
      </c>
      <c r="AK239" s="19">
        <f>IF(OR($I239="REAL",$I239="INCURRIDO"),SUMIF(S!$O:$O,$I239&amp;$O239&amp;$Q239&amp;UPPER(TEXT(AK$4,"MMMMYYYY"))&amp;$Z239,IF($W$1="Pesos CLP",S!$AD:$AD,S!$AO:$AO)),0)</f>
        <v>0</v>
      </c>
      <c r="AL239" s="19">
        <f>IF(OR($I239="REAL",$I239="INCURRIDO"),SUMIF(S!$O:$O,$I239&amp;$O239&amp;$Q239&amp;UPPER(TEXT(AL$4,"MMMMYYYY"))&amp;$Z239,IF($W$1="Pesos CLP",S!$AD:$AD,S!$AO:$AO)),0)</f>
        <v>0</v>
      </c>
      <c r="AM239" s="19">
        <f>IF(OR($I239="REAL",$I239="INCURRIDO"),SUMIF(S!$O:$O,$I239&amp;$O239&amp;$Q239&amp;UPPER(TEXT(AM$4,"MMMMYYYY"))&amp;$Z239,IF($W$1="Pesos CLP",S!$AD:$AD,S!$AO:$AO)),0)</f>
        <v>0</v>
      </c>
      <c r="AN239" s="19">
        <f>IF(OR($I239="REAL",$I239="INCURRIDO"),SUMIF(S!$O:$O,$I239&amp;$O239&amp;$Q239&amp;UPPER(TEXT(AN$4,"MMMMYYYY"))&amp;$Z239,IF($W$1="Pesos CLP",S!$AD:$AD,S!$AO:$AO)),0)</f>
        <v>0</v>
      </c>
      <c r="AO239" s="19">
        <f>IF(OR($I239="REAL",$I239="INCURRIDO"),SUMIF(S!$O:$O,$I239&amp;$O239&amp;$Q239&amp;UPPER(TEXT(AO$4,"MMMMYYYY"))&amp;$Z239,IF($W$1="Pesos CLP",S!$AD:$AD,S!$AO:$AO)),0)</f>
        <v>0</v>
      </c>
      <c r="AP239" s="19">
        <f>IF(OR($I239="REAL",$I239="INCURRIDO"),SUMIF(S!$O:$O,$I239&amp;$O239&amp;$Q239&amp;UPPER(TEXT(AP$4,"MMMMYYYY"))&amp;$Z239,IF($W$1="Pesos CLP",S!$AD:$AD,S!$AO:$AO)),0)</f>
        <v>0</v>
      </c>
      <c r="AQ239" s="19">
        <f>IF(OR($I239="REAL",$I239="INCURRIDO"),SUMIF(S!$O:$O,$I239&amp;$O239&amp;$Q239&amp;UPPER(TEXT(AQ$4,"MMMMYYYY"))&amp;$Z239,IF($W$1="Pesos CLP",S!$AD:$AD,S!$AO:$AO)),0)</f>
        <v>0</v>
      </c>
      <c r="AR239" s="19">
        <f>IF(OR($I239="REAL",$I239="INCURRIDO"),SUMIF(S!$O:$O,$I239&amp;$O239&amp;$Q239&amp;UPPER(TEXT(AR$4,"MMMMYYYY"))&amp;$Z239,IF($W$1="Pesos CLP",S!$AD:$AD,S!$AO:$AO)),0)</f>
        <v>0</v>
      </c>
      <c r="AS239" s="19">
        <f>IF(OR($I239="REAL",$I239="INCURRIDO"),SUMIF(S!$O:$O,$I239&amp;$O239&amp;$Q239&amp;UPPER(TEXT(AS$4,"MMMMYYYY"))&amp;$Z239,IF($W$1="Pesos CLP",S!$AD:$AD,S!$AO:$AO)),0)</f>
        <v>0</v>
      </c>
      <c r="AT239" s="19">
        <f>IF(OR($I239="REAL",$I239="INCURRIDO"),SUMIF(S!$O:$O,$I239&amp;$O239&amp;$Q239&amp;UPPER(TEXT(AT$4,"MMMMYYYY"))&amp;$Z239,IF($W$1="Pesos CLP",S!$AD:$AD,S!$AO:$AO)),0)</f>
        <v>0</v>
      </c>
      <c r="AU239" s="19">
        <f>IF(OR($I239="REAL",$I239="INCURRIDO"),SUMIF(S!$O:$O,$I239&amp;$O239&amp;$Q239&amp;UPPER(TEXT(AU$4,"MMMMYYYY"))&amp;$Z239,IF($W$1="Pesos CLP",S!$AD:$AD,S!$AO:$AO)),0)</f>
        <v>0</v>
      </c>
      <c r="AV239" s="19">
        <f>IF(OR($I239="REAL",$I239="INCURRIDO"),SUMIF(S!$O:$O,$I239&amp;$O239&amp;$Q239&amp;UPPER(TEXT(AV$4,"MMMMYYYY"))&amp;$Z239,IF($W$1="Pesos CLP",S!$AD:$AD,S!$AO:$AO)),0)</f>
        <v>0</v>
      </c>
      <c r="AW239" s="19">
        <f>IF(OR($I239="REAL",$I239="INCURRIDO"),SUMIF(S!$O:$O,$I239&amp;$O239&amp;$Q239&amp;UPPER(TEXT(AW$4,"MMMMYYYY"))&amp;$Z239,IF($W$1="Pesos CLP",S!$AD:$AD,S!$AO:$AO)),0)</f>
        <v>0</v>
      </c>
      <c r="AX239" s="19">
        <f>IF(OR($I239="REAL",$I239="INCURRIDO"),SUMIF(S!$O:$O,$I239&amp;$O239&amp;$Q239&amp;UPPER(TEXT(AX$4,"MMMMYYYY"))&amp;$Z239,IF($W$1="Pesos CLP",S!$AD:$AD,S!$AO:$AO)),0)</f>
        <v>0</v>
      </c>
      <c r="AY239" s="19">
        <f>IF(OR($I239="REAL",$I239="INCURRIDO"),SUMIF(S!$O:$O,$I239&amp;$O239&amp;$Q239&amp;UPPER(TEXT(AY$4,"MMMMYYYY"))&amp;$Z239,IF($W$1="Pesos CLP",S!$AD:$AD,S!$AO:$AO)),0)</f>
        <v>0</v>
      </c>
      <c r="AZ239" s="19">
        <f>IF(OR($I239="REAL",$I239="INCURRIDO"),SUMIF(S!$O:$O,$I239&amp;$O239&amp;$Q239&amp;UPPER(TEXT(AZ$4,"MMMMYYYY"))&amp;$Z239,IF($W$1="Pesos CLP",S!$AD:$AD,S!$AO:$AO)),0)</f>
        <v>0</v>
      </c>
      <c r="BA239" s="19">
        <f>IF(OR($I239="REAL",$I239="INCURRIDO"),SUMIF(S!$O:$O,$I239&amp;$O239&amp;$Q239&amp;UPPER(TEXT(BA$4,"MMMMYYYY"))&amp;$Z239,IF($W$1="Pesos CLP",S!$AD:$AD,S!$AO:$AO)),0)</f>
        <v>0</v>
      </c>
      <c r="BB239" s="19">
        <f>IF(OR($I239="REAL",$I239="INCURRIDO"),SUMIF(S!$O:$O,$I239&amp;$O239&amp;$Q239&amp;UPPER(TEXT(BB$4,"MMMMYYYY"))&amp;$Z239,IF($W$1="Pesos CLP",S!$AD:$AD,S!$AO:$AO)),0)</f>
        <v>0</v>
      </c>
      <c r="BC239" s="19">
        <f>IF(OR($I239="REAL",$I239="INCURRIDO"),SUMIF(S!$O:$O,$I239&amp;$O239&amp;$Q239&amp;UPPER(TEXT(BC$4,"MMMMYYYY"))&amp;$Z239,IF($W$1="Pesos CLP",S!$AD:$AD,S!$AO:$AO)),0)</f>
        <v>0</v>
      </c>
      <c r="BD239" s="19">
        <f>IF(OR($I239="REAL",$I239="INCURRIDO"),SUMIF(S!$O:$O,$I239&amp;$O239&amp;$Q239&amp;UPPER(TEXT(BD$4,"MMMMYYYY"))&amp;$Z239,IF($W$1="Pesos CLP",S!$AD:$AD,S!$AO:$AO)),0)</f>
        <v>0</v>
      </c>
      <c r="BE239" s="19">
        <f>IF(OR($I239="REAL",$I239="INCURRIDO"),SUMIF(S!$O:$O,$I239&amp;$O239&amp;$Q239&amp;UPPER(TEXT(BE$4,"MMMMYYYY"))&amp;$Z239,IF($W$1="Pesos CLP",S!$AD:$AD,S!$AO:$AO)),0)</f>
        <v>0</v>
      </c>
      <c r="BF239" s="19">
        <f>IF(OR($I239="REAL",$I239="INCURRIDO"),SUMIF(S!$O:$O,$I239&amp;$O239&amp;$Q239&amp;UPPER(TEXT(BF$4,"MMMMYYYY"))&amp;$Z239,IF($W$1="Pesos CLP",S!$AD:$AD,S!$AO:$AO)),0)</f>
        <v>0</v>
      </c>
      <c r="BG239" s="19">
        <f>IF(OR($I239="REAL",$I239="INCURRIDO"),SUMIF(S!$O:$O,$I239&amp;$O239&amp;$Q239&amp;UPPER(TEXT(BG$4,"MMMMYYYY"))&amp;$Z239,IF($W$1="Pesos CLP",S!$AD:$AD,S!$AO:$AO)),0)</f>
        <v>0</v>
      </c>
      <c r="BH239" s="19">
        <f>IF(OR($I239="REAL",$I239="INCURRIDO"),SUMIF(S!$O:$O,$I239&amp;$O239&amp;$Q239&amp;UPPER(TEXT(BH$4,"MMMMYYYY"))&amp;$Z239,IF($W$1="Pesos CLP",S!$AD:$AD,S!$AO:$AO)),0)</f>
        <v>0</v>
      </c>
      <c r="BI239" s="19">
        <f>IF(OR($I239="REAL",$I239="INCURRIDO"),SUMIF(S!$O:$O,$I239&amp;$O239&amp;$Q239&amp;UPPER(TEXT(BI$4,"MMMMYYYY"))&amp;$Z239,IF($W$1="Pesos CLP",S!$AD:$AD,S!$AO:$AO)),0)</f>
        <v>0</v>
      </c>
      <c r="BJ239" s="19">
        <f>IF(OR($I239="REAL",$I239="INCURRIDO"),SUMIF(S!$O:$O,$I239&amp;$O239&amp;$Q239&amp;UPPER(TEXT(BJ$4,"MMMMYYYY"))&amp;$Z239,IF($W$1="Pesos CLP",S!$AD:$AD,S!$AO:$AO)),0)</f>
        <v>0</v>
      </c>
      <c r="BK239" s="19">
        <f>IF(OR($I239="REAL",$I239="INCURRIDO"),SUMIF(S!$O:$O,$I239&amp;$O239&amp;$Q239&amp;UPPER(TEXT(BK$4,"MMMMYYYY"))&amp;$Z239,IF($W$1="Pesos CLP",S!$AD:$AD,S!$AO:$AO)),0)</f>
        <v>0</v>
      </c>
      <c r="BL239" s="19">
        <f>IF(OR($I239="REAL",$I239="INCURRIDO"),SUMIF(S!$O:$O,$I239&amp;$O239&amp;$Q239&amp;UPPER(TEXT(BL$4,"MMMMYYYY"))&amp;$Z239,IF($W$1="Pesos CLP",S!$AD:$AD,S!$AO:$AO)),0)</f>
        <v>0</v>
      </c>
      <c r="BM239" s="19">
        <f>IF(OR($I239="REAL",$I239="INCURRIDO"),SUMIF(S!$O:$O,$I239&amp;$O239&amp;$Q239&amp;UPPER(TEXT(BM$4,"MMMMYYYY"))&amp;$Z239,IF($W$1="Pesos CLP",S!$AD:$AD,S!$AO:$AO)),0)</f>
        <v>0</v>
      </c>
      <c r="BN239" s="19">
        <f>IF(OR($I239="REAL",$I239="INCURRIDO"),SUMIF(S!$O:$O,$I239&amp;$O239&amp;$Q239&amp;UPPER(TEXT(BN$4,"MMMMYYYY"))&amp;$Z239,IF($W$1="Pesos CLP",S!$AD:$AD,S!$AO:$AO)),0)</f>
        <v>0</v>
      </c>
      <c r="BO239" s="19">
        <f>IF(OR($I239="REAL",$I239="INCURRIDO"),SUMIF(S!$O:$O,$I239&amp;$O239&amp;$Q239&amp;UPPER(TEXT(BO$4,"MMMMYYYY"))&amp;$Z239,IF($W$1="Pesos CLP",S!$AD:$AD,S!$AO:$AO)),0)</f>
        <v>0</v>
      </c>
      <c r="BP239" s="19">
        <f>IF(OR($I239="REAL",$I239="INCURRIDO"),SUMIF(S!$O:$O,$I239&amp;$O239&amp;$Q239&amp;UPPER(TEXT(BP$4,"MMMMYYYY"))&amp;$Z239,IF($W$1="Pesos CLP",S!$AD:$AD,S!$AO:$AO)),0)</f>
        <v>0</v>
      </c>
      <c r="BQ239" s="19">
        <f>IF(OR($I239="REAL",$I239="INCURRIDO"),SUMIF(S!$O:$O,$I239&amp;$O239&amp;$Q239&amp;UPPER(TEXT(BQ$4,"MMMMYYYY"))&amp;$Z239,IF($W$1="Pesos CLP",S!$AD:$AD,S!$AO:$AO)),0)</f>
        <v>0</v>
      </c>
      <c r="BR239" s="19">
        <f>IF(OR($I239="REAL",$I239="INCURRIDO"),SUMIF(S!$O:$O,$I239&amp;$O239&amp;$Q239&amp;UPPER(TEXT(BR$4,"MMMMYYYY"))&amp;$Z239,IF($W$1="Pesos CLP",S!$AD:$AD,S!$AO:$AO)),0)</f>
        <v>0</v>
      </c>
      <c r="BS239" s="19">
        <f>IF(OR($I239="REAL",$I239="INCURRIDO"),SUMIF(S!$O:$O,$I239&amp;$O239&amp;$Q239&amp;UPPER(TEXT(BS$4,"MMMMYYYY"))&amp;$Z239,IF($W$1="Pesos CLP",S!$AD:$AD,S!$AO:$AO)),0)</f>
        <v>0</v>
      </c>
      <c r="BT239" s="19">
        <f>IF(OR($I239="REAL",$I239="INCURRIDO"),SUMIF(S!$O:$O,$I239&amp;$O239&amp;$Q239&amp;UPPER(TEXT(BT$4,"MMMMYYYY"))&amp;$Z239,IF($W$1="Pesos CLP",S!$AD:$AD,S!$AO:$AO)),0)</f>
        <v>0</v>
      </c>
      <c r="BU239" s="19">
        <f>IF(OR($I239="REAL",$I239="INCURRIDO"),SUMIF(S!$O:$O,$I239&amp;$O239&amp;$Q239&amp;UPPER(TEXT(BU$4,"MMMMYYYY"))&amp;$Z239,IF($W$1="Pesos CLP",S!$AD:$AD,S!$AO:$AO)),0)</f>
        <v>0</v>
      </c>
      <c r="BV239" s="19">
        <f>IF(OR($I239="REAL",$I239="INCURRIDO"),SUMIF(S!$O:$O,$I239&amp;$O239&amp;$Q239&amp;UPPER(TEXT(BV$4,"MMMMYYYY"))&amp;$Z239,IF($W$1="Pesos CLP",S!$AD:$AD,S!$AO:$AO)),0)</f>
        <v>0</v>
      </c>
      <c r="BW239" s="19">
        <f>IF(OR($I239="REAL",$I239="INCURRIDO"),SUMIF(S!$O:$O,$I239&amp;$O239&amp;$Q239&amp;UPPER(TEXT(BW$4,"MMMMYYYY"))&amp;$Z239,IF($W$1="Pesos CLP",S!$AD:$AD,S!$AO:$AO)),0)</f>
        <v>0</v>
      </c>
      <c r="BX239" s="19">
        <f>IF(OR($I239="REAL",$I239="INCURRIDO"),SUMIF(S!$O:$O,$I239&amp;$O239&amp;$Q239&amp;UPPER(TEXT(BX$4,"MMMMYYYY"))&amp;$Z239,IF($W$1="Pesos CLP",S!$AD:$AD,S!$AO:$AO)),0)</f>
        <v>0</v>
      </c>
      <c r="BY239" s="19">
        <f>IF(OR($I239="REAL",$I239="INCURRIDO"),SUMIF(S!$O:$O,$I239&amp;$O239&amp;$Q239&amp;UPPER(TEXT(BY$4,"MMMMYYYY"))&amp;$Z239,IF($W$1="Pesos CLP",S!$AD:$AD,S!$AO:$AO)),0)</f>
        <v>0</v>
      </c>
      <c r="BZ239" s="19">
        <f>IF(OR($I239="REAL",$I239="INCURRIDO"),SUMIF(S!$O:$O,$I239&amp;$O239&amp;$Q239&amp;UPPER(TEXT(BZ$4,"MMMMYYYY"))&amp;$Z239,IF($W$1="Pesos CLP",S!$AD:$AD,S!$AO:$AO)),0)</f>
        <v>0</v>
      </c>
      <c r="CA239" s="19">
        <f>IF(OR($I239="REAL",$I239="INCURRIDO"),SUMIF(S!$O:$O,$I239&amp;$O239&amp;$Q239&amp;UPPER(TEXT(CA$4,"MMMMYYYY"))&amp;$Z239,IF($W$1="Pesos CLP",S!$AD:$AD,S!$AO:$AO)),0)</f>
        <v>0</v>
      </c>
      <c r="CB239" s="19">
        <f>IF(OR($I239="REAL",$I239="INCURRIDO"),SUMIF(S!$O:$O,$I239&amp;$O239&amp;$Q239&amp;UPPER(TEXT(CB$4,"MMMMYYYY"))&amp;$Z239,IF($W$1="Pesos CLP",S!$AD:$AD,S!$AO:$AO)),0)</f>
        <v>0</v>
      </c>
      <c r="CC239" s="19">
        <f>IF(OR($I239="REAL",$I239="INCURRIDO"),SUMIF(S!$O:$O,$I239&amp;$O239&amp;$Q239&amp;UPPER(TEXT(CC$4,"MMMMYYYY"))&amp;$Z239,IF($W$1="Pesos CLP",S!$AD:$AD,S!$AO:$AO)),0)</f>
        <v>0</v>
      </c>
      <c r="CD239" s="19">
        <f>IF(OR($I239="REAL",$I239="INCURRIDO"),SUMIF(S!$O:$O,$I239&amp;$O239&amp;$Q239&amp;UPPER(TEXT(CD$4,"MMMMYYYY"))&amp;$Z239,IF($W$1="Pesos CLP",S!$AD:$AD,S!$AO:$AO)),0)</f>
        <v>0</v>
      </c>
      <c r="CE239" s="19">
        <f>IF(OR($I239="REAL",$I239="INCURRIDO"),SUMIF(S!$O:$O,$I239&amp;$O239&amp;$Q239&amp;UPPER(TEXT(CE$4,"MMMMYYYY"))&amp;$Z239,IF($W$1="Pesos CLP",S!$AD:$AD,S!$AO:$AO)),0)</f>
        <v>0</v>
      </c>
      <c r="CF239" s="19">
        <f>IF(OR($I239="REAL",$I239="INCURRIDO"),SUMIF(S!$O:$O,$I239&amp;$O239&amp;$Q239&amp;UPPER(TEXT(CF$4,"MMMMYYYY"))&amp;$Z239,IF($W$1="Pesos CLP",S!$AD:$AD,S!$AO:$AO)),0)</f>
        <v>0</v>
      </c>
      <c r="CG239" s="19">
        <f>IF(OR($I239="REAL",$I239="INCURRIDO"),SUMIF(S!$O:$O,$I239&amp;$O239&amp;$Q239&amp;UPPER(TEXT(CG$4,"MMMMYYYY"))&amp;$Z239,IF($W$1="Pesos CLP",S!$AD:$AD,S!$AO:$AO)),0)</f>
        <v>0</v>
      </c>
      <c r="CH239" s="19">
        <f>IF(OR($I239="REAL",$I239="INCURRIDO"),SUMIF(S!$O:$O,$I239&amp;$O239&amp;$Q239&amp;UPPER(TEXT(CH$4,"MMMMYYYY"))&amp;$Z239,IF($W$1="Pesos CLP",S!$AD:$AD,S!$AO:$AO)),0)</f>
        <v>0</v>
      </c>
      <c r="CI239" s="19">
        <f>IF(OR($I239="REAL",$I239="INCURRIDO"),SUMIF(S!$O:$O,$I239&amp;$O239&amp;$Q239&amp;UPPER(TEXT(CI$4,"MMMMYYYY"))&amp;$Z239,IF($W$1="Pesos CLP",S!$AD:$AD,S!$AO:$AO)),0)</f>
        <v>0</v>
      </c>
      <c r="CJ239" s="19">
        <f>IF(OR($I239="REAL",$I239="INCURRIDO"),SUMIF(S!$O:$O,$I239&amp;$O239&amp;$Q239&amp;UPPER(TEXT(CJ$4,"MMMMYYYY"))&amp;$Z239,IF($W$1="Pesos CLP",S!$AD:$AD,S!$AO:$AO)),0)</f>
        <v>0</v>
      </c>
      <c r="CK239" s="378">
        <f t="shared" si="219"/>
        <v>0</v>
      </c>
      <c r="CL239" s="378">
        <f t="shared" si="219"/>
        <v>0</v>
      </c>
      <c r="CM239" s="378">
        <f t="shared" si="219"/>
        <v>0</v>
      </c>
      <c r="CN239" s="378">
        <f t="shared" si="219"/>
        <v>0</v>
      </c>
      <c r="CO239" s="378">
        <f t="shared" si="219"/>
        <v>1612.0714028604305</v>
      </c>
      <c r="CP239" s="378">
        <f t="shared" si="219"/>
        <v>0</v>
      </c>
      <c r="CQ239" s="378">
        <f t="shared" si="219"/>
        <v>0</v>
      </c>
      <c r="CR239" s="378">
        <f t="shared" si="219"/>
        <v>0</v>
      </c>
      <c r="CS239" s="378">
        <f t="shared" si="220"/>
        <v>0</v>
      </c>
      <c r="CT239" s="378">
        <f t="shared" si="220"/>
        <v>0</v>
      </c>
      <c r="CU239" s="378">
        <f t="shared" si="220"/>
        <v>0</v>
      </c>
      <c r="CV239" s="378">
        <f t="shared" si="220"/>
        <v>0</v>
      </c>
      <c r="CW239" s="378">
        <f t="shared" si="220"/>
        <v>0</v>
      </c>
      <c r="CX239" s="378">
        <f t="shared" si="220"/>
        <v>0</v>
      </c>
      <c r="CY239" s="378">
        <f t="shared" si="220"/>
        <v>0</v>
      </c>
      <c r="CZ239" s="378">
        <f t="shared" si="220"/>
        <v>0</v>
      </c>
      <c r="DA239" s="378">
        <f t="shared" si="220"/>
        <v>0</v>
      </c>
      <c r="DB239" s="378">
        <f t="shared" si="220"/>
        <v>0</v>
      </c>
      <c r="DC239" s="378">
        <f t="shared" si="221"/>
        <v>0</v>
      </c>
      <c r="DD239" s="378">
        <f t="shared" si="221"/>
        <v>0</v>
      </c>
      <c r="DE239" s="378">
        <f t="shared" si="221"/>
        <v>0</v>
      </c>
      <c r="DF239" s="378">
        <f t="shared" si="221"/>
        <v>0</v>
      </c>
      <c r="DG239" s="378">
        <f t="shared" si="221"/>
        <v>0</v>
      </c>
      <c r="DH239" s="378">
        <f t="shared" si="221"/>
        <v>0</v>
      </c>
      <c r="DI239" s="378">
        <f t="shared" si="221"/>
        <v>0</v>
      </c>
      <c r="DJ239" s="378">
        <f t="shared" si="221"/>
        <v>0</v>
      </c>
      <c r="DK239" s="378">
        <f t="shared" si="221"/>
        <v>0</v>
      </c>
      <c r="DL239" s="378">
        <f t="shared" si="221"/>
        <v>0</v>
      </c>
      <c r="DM239" s="378">
        <f t="shared" si="222"/>
        <v>0</v>
      </c>
      <c r="DN239" s="378">
        <f t="shared" si="222"/>
        <v>0</v>
      </c>
      <c r="DO239" s="378">
        <f t="shared" si="222"/>
        <v>0</v>
      </c>
      <c r="DP239" s="378">
        <f t="shared" si="222"/>
        <v>0</v>
      </c>
      <c r="DQ239" s="378">
        <f t="shared" si="222"/>
        <v>0</v>
      </c>
      <c r="DR239" s="378">
        <f t="shared" si="222"/>
        <v>0</v>
      </c>
      <c r="DS239" s="378">
        <f t="shared" si="222"/>
        <v>0</v>
      </c>
      <c r="DT239" s="378">
        <f t="shared" si="222"/>
        <v>0</v>
      </c>
      <c r="DU239" s="378">
        <f t="shared" si="222"/>
        <v>0</v>
      </c>
      <c r="DV239" s="378">
        <f t="shared" si="222"/>
        <v>0</v>
      </c>
      <c r="DW239" s="378">
        <f t="shared" si="223"/>
        <v>0</v>
      </c>
      <c r="DX239" s="378">
        <f t="shared" si="223"/>
        <v>0</v>
      </c>
      <c r="DY239" s="378">
        <f t="shared" si="223"/>
        <v>0</v>
      </c>
      <c r="DZ239" s="378">
        <f t="shared" si="223"/>
        <v>0</v>
      </c>
      <c r="EA239" s="378">
        <f t="shared" si="223"/>
        <v>0</v>
      </c>
      <c r="EB239" s="378">
        <f t="shared" si="223"/>
        <v>0</v>
      </c>
      <c r="EC239" s="378">
        <f t="shared" si="223"/>
        <v>0</v>
      </c>
      <c r="ED239" s="378">
        <f t="shared" si="223"/>
        <v>0</v>
      </c>
      <c r="EE239" s="378">
        <f t="shared" si="223"/>
        <v>0</v>
      </c>
      <c r="EF239" s="378">
        <f t="shared" si="223"/>
        <v>0</v>
      </c>
      <c r="EG239" s="378">
        <f t="shared" si="224"/>
        <v>0</v>
      </c>
      <c r="EH239" s="378">
        <f t="shared" si="224"/>
        <v>0</v>
      </c>
      <c r="EI239" s="378">
        <f t="shared" si="224"/>
        <v>0</v>
      </c>
      <c r="EJ239" s="378">
        <f t="shared" si="224"/>
        <v>0</v>
      </c>
      <c r="EK239" s="378">
        <f t="shared" si="224"/>
        <v>0</v>
      </c>
      <c r="EL239" s="378">
        <f t="shared" si="224"/>
        <v>0</v>
      </c>
      <c r="EM239" s="378">
        <f t="shared" si="224"/>
        <v>0</v>
      </c>
      <c r="EN239" s="378">
        <f t="shared" si="224"/>
        <v>0</v>
      </c>
      <c r="EO239" s="378">
        <f t="shared" si="224"/>
        <v>0</v>
      </c>
      <c r="EP239" s="378">
        <f t="shared" si="224"/>
        <v>0</v>
      </c>
      <c r="EQ239" s="378">
        <f t="shared" si="224"/>
        <v>0</v>
      </c>
    </row>
    <row r="240" spans="1:147" x14ac:dyDescent="0.3">
      <c r="A240" s="368"/>
      <c r="B240" s="368"/>
      <c r="C240" s="368"/>
      <c r="D240" s="368">
        <f t="shared" si="182"/>
        <v>1.0658056259248334</v>
      </c>
      <c r="E240" s="368" t="str">
        <f>VLOOKUP(TEXT(Z240,0),'G2'!B:D,3,0)</f>
        <v>ME</v>
      </c>
      <c r="F240" s="816">
        <f t="shared" si="181"/>
        <v>0</v>
      </c>
      <c r="G240" s="755">
        <f t="shared" si="183"/>
        <v>0</v>
      </c>
      <c r="H240" s="756" t="s">
        <v>1190</v>
      </c>
      <c r="I240" s="370" t="s">
        <v>93</v>
      </c>
      <c r="J240" s="370" t="s">
        <v>22</v>
      </c>
      <c r="K240" s="368">
        <v>510614</v>
      </c>
      <c r="L240" s="368" t="s">
        <v>619</v>
      </c>
      <c r="M240" s="369"/>
      <c r="N240" s="370" t="s">
        <v>1017</v>
      </c>
      <c r="O240" s="370" t="s">
        <v>641</v>
      </c>
      <c r="P240" s="643" t="s">
        <v>1166</v>
      </c>
      <c r="Q240" s="370" t="s">
        <v>695</v>
      </c>
      <c r="R240" s="370" t="s">
        <v>651</v>
      </c>
      <c r="S240" s="376">
        <v>2</v>
      </c>
      <c r="T240" s="677">
        <v>46539</v>
      </c>
      <c r="U240" s="677">
        <v>46563</v>
      </c>
      <c r="V240" s="373">
        <v>1</v>
      </c>
      <c r="W240" s="374">
        <v>706942.47684218641</v>
      </c>
      <c r="X240" s="17" cm="1">
        <f t="array" ref="X240">+IF($W$1="Pesos CLP",W240,W240/TC)*MB_24A25</f>
        <v>806.03570143021523</v>
      </c>
      <c r="Y240" s="18">
        <f t="shared" si="166"/>
        <v>1612.0714028604305</v>
      </c>
      <c r="Z240">
        <v>91243530</v>
      </c>
      <c r="AA240" s="19">
        <f>IF(OR($I240="REAL",$I240="INCURRIDO"),SUMIF(S!$O:$O,$I240&amp;$O240&amp;$Q240&amp;UPPER(TEXT(AA$4,"MMMMYYYY"))&amp;$Z240,IF($W$1="Pesos CLP",S!$AD:$AD,S!$AO:$AO)),0)</f>
        <v>0</v>
      </c>
      <c r="AB240" s="19">
        <f>IF(OR($I240="REAL",$I240="INCURRIDO"),SUMIF(S!$O:$O,$I240&amp;$O240&amp;$Q240&amp;UPPER(TEXT(AB$4,"MMMMYYYY"))&amp;$Z240,IF($W$1="Pesos CLP",S!$AD:$AD,S!$AO:$AO)),0)</f>
        <v>0</v>
      </c>
      <c r="AC240" s="19">
        <f>IF(OR($I240="REAL",$I240="INCURRIDO"),SUMIF(S!$O:$O,$I240&amp;$O240&amp;$Q240&amp;UPPER(TEXT(AC$4,"MMMMYYYY"))&amp;$Z240,IF($W$1="Pesos CLP",S!$AD:$AD,S!$AO:$AO)),0)</f>
        <v>0</v>
      </c>
      <c r="AD240" s="19">
        <f>IF(OR($I240="REAL",$I240="INCURRIDO"),SUMIF(S!$O:$O,$I240&amp;$O240&amp;$Q240&amp;UPPER(TEXT(AD$4,"MMMMYYYY"))&amp;$Z240,IF($W$1="Pesos CLP",S!$AD:$AD,S!$AO:$AO)),0)</f>
        <v>0</v>
      </c>
      <c r="AE240" s="19">
        <f>IF(OR($I240="REAL",$I240="INCURRIDO"),SUMIF(S!$O:$O,$I240&amp;$O240&amp;$Q240&amp;UPPER(TEXT(AE$4,"MMMMYYYY"))&amp;$Z240,IF($W$1="Pesos CLP",S!$AD:$AD,S!$AO:$AO)),0)</f>
        <v>0</v>
      </c>
      <c r="AF240" s="19">
        <f>IF(OR($I240="REAL",$I240="INCURRIDO"),SUMIF(S!$O:$O,$I240&amp;$O240&amp;$Q240&amp;UPPER(TEXT(AF$4,"MMMMYYYY"))&amp;$Z240,IF($W$1="Pesos CLP",S!$AD:$AD,S!$AO:$AO)),0)</f>
        <v>0</v>
      </c>
      <c r="AG240" s="19">
        <f>IF(OR($I240="REAL",$I240="INCURRIDO"),SUMIF(S!$O:$O,$I240&amp;$O240&amp;$Q240&amp;UPPER(TEXT(AG$4,"MMMMYYYY"))&amp;$Z240,IF($W$1="Pesos CLP",S!$AD:$AD,S!$AO:$AO)),0)</f>
        <v>0</v>
      </c>
      <c r="AH240" s="19">
        <f>IF(OR($I240="REAL",$I240="INCURRIDO"),SUMIF(S!$O:$O,$I240&amp;$O240&amp;$Q240&amp;UPPER(TEXT(AH$4,"MMMMYYYY"))&amp;$Z240,IF($W$1="Pesos CLP",S!$AD:$AD,S!$AO:$AO)),0)</f>
        <v>0</v>
      </c>
      <c r="AI240" s="19">
        <f>IF(OR($I240="REAL",$I240="INCURRIDO"),SUMIF(S!$O:$O,$I240&amp;$O240&amp;$Q240&amp;UPPER(TEXT(AI$4,"MMMMYYYY"))&amp;$Z240,IF($W$1="Pesos CLP",S!$AD:$AD,S!$AO:$AO)),0)</f>
        <v>0</v>
      </c>
      <c r="AJ240" s="19">
        <f>IF(OR($I240="REAL",$I240="INCURRIDO"),SUMIF(S!$O:$O,$I240&amp;$O240&amp;$Q240&amp;UPPER(TEXT(AJ$4,"MMMMYYYY"))&amp;$Z240,IF($W$1="Pesos CLP",S!$AD:$AD,S!$AO:$AO)),0)</f>
        <v>0</v>
      </c>
      <c r="AK240" s="19">
        <f>IF(OR($I240="REAL",$I240="INCURRIDO"),SUMIF(S!$O:$O,$I240&amp;$O240&amp;$Q240&amp;UPPER(TEXT(AK$4,"MMMMYYYY"))&amp;$Z240,IF($W$1="Pesos CLP",S!$AD:$AD,S!$AO:$AO)),0)</f>
        <v>0</v>
      </c>
      <c r="AL240" s="19">
        <f>IF(OR($I240="REAL",$I240="INCURRIDO"),SUMIF(S!$O:$O,$I240&amp;$O240&amp;$Q240&amp;UPPER(TEXT(AL$4,"MMMMYYYY"))&amp;$Z240,IF($W$1="Pesos CLP",S!$AD:$AD,S!$AO:$AO)),0)</f>
        <v>0</v>
      </c>
      <c r="AM240" s="19">
        <f>IF(OR($I240="REAL",$I240="INCURRIDO"),SUMIF(S!$O:$O,$I240&amp;$O240&amp;$Q240&amp;UPPER(TEXT(AM$4,"MMMMYYYY"))&amp;$Z240,IF($W$1="Pesos CLP",S!$AD:$AD,S!$AO:$AO)),0)</f>
        <v>0</v>
      </c>
      <c r="AN240" s="19">
        <f>IF(OR($I240="REAL",$I240="INCURRIDO"),SUMIF(S!$O:$O,$I240&amp;$O240&amp;$Q240&amp;UPPER(TEXT(AN$4,"MMMMYYYY"))&amp;$Z240,IF($W$1="Pesos CLP",S!$AD:$AD,S!$AO:$AO)),0)</f>
        <v>0</v>
      </c>
      <c r="AO240" s="19">
        <f>IF(OR($I240="REAL",$I240="INCURRIDO"),SUMIF(S!$O:$O,$I240&amp;$O240&amp;$Q240&amp;UPPER(TEXT(AO$4,"MMMMYYYY"))&amp;$Z240,IF($W$1="Pesos CLP",S!$AD:$AD,S!$AO:$AO)),0)</f>
        <v>0</v>
      </c>
      <c r="AP240" s="19">
        <f>IF(OR($I240="REAL",$I240="INCURRIDO"),SUMIF(S!$O:$O,$I240&amp;$O240&amp;$Q240&amp;UPPER(TEXT(AP$4,"MMMMYYYY"))&amp;$Z240,IF($W$1="Pesos CLP",S!$AD:$AD,S!$AO:$AO)),0)</f>
        <v>0</v>
      </c>
      <c r="AQ240" s="19">
        <f>IF(OR($I240="REAL",$I240="INCURRIDO"),SUMIF(S!$O:$O,$I240&amp;$O240&amp;$Q240&amp;UPPER(TEXT(AQ$4,"MMMMYYYY"))&amp;$Z240,IF($W$1="Pesos CLP",S!$AD:$AD,S!$AO:$AO)),0)</f>
        <v>0</v>
      </c>
      <c r="AR240" s="19">
        <f>IF(OR($I240="REAL",$I240="INCURRIDO"),SUMIF(S!$O:$O,$I240&amp;$O240&amp;$Q240&amp;UPPER(TEXT(AR$4,"MMMMYYYY"))&amp;$Z240,IF($W$1="Pesos CLP",S!$AD:$AD,S!$AO:$AO)),0)</f>
        <v>0</v>
      </c>
      <c r="AS240" s="19">
        <f>IF(OR($I240="REAL",$I240="INCURRIDO"),SUMIF(S!$O:$O,$I240&amp;$O240&amp;$Q240&amp;UPPER(TEXT(AS$4,"MMMMYYYY"))&amp;$Z240,IF($W$1="Pesos CLP",S!$AD:$AD,S!$AO:$AO)),0)</f>
        <v>0</v>
      </c>
      <c r="AT240" s="19">
        <f>IF(OR($I240="REAL",$I240="INCURRIDO"),SUMIF(S!$O:$O,$I240&amp;$O240&amp;$Q240&amp;UPPER(TEXT(AT$4,"MMMMYYYY"))&amp;$Z240,IF($W$1="Pesos CLP",S!$AD:$AD,S!$AO:$AO)),0)</f>
        <v>0</v>
      </c>
      <c r="AU240" s="19">
        <f>IF(OR($I240="REAL",$I240="INCURRIDO"),SUMIF(S!$O:$O,$I240&amp;$O240&amp;$Q240&amp;UPPER(TEXT(AU$4,"MMMMYYYY"))&amp;$Z240,IF($W$1="Pesos CLP",S!$AD:$AD,S!$AO:$AO)),0)</f>
        <v>0</v>
      </c>
      <c r="AV240" s="19">
        <f>IF(OR($I240="REAL",$I240="INCURRIDO"),SUMIF(S!$O:$O,$I240&amp;$O240&amp;$Q240&amp;UPPER(TEXT(AV$4,"MMMMYYYY"))&amp;$Z240,IF($W$1="Pesos CLP",S!$AD:$AD,S!$AO:$AO)),0)</f>
        <v>0</v>
      </c>
      <c r="AW240" s="19">
        <f>IF(OR($I240="REAL",$I240="INCURRIDO"),SUMIF(S!$O:$O,$I240&amp;$O240&amp;$Q240&amp;UPPER(TEXT(AW$4,"MMMMYYYY"))&amp;$Z240,IF($W$1="Pesos CLP",S!$AD:$AD,S!$AO:$AO)),0)</f>
        <v>0</v>
      </c>
      <c r="AX240" s="19">
        <f>IF(OR($I240="REAL",$I240="INCURRIDO"),SUMIF(S!$O:$O,$I240&amp;$O240&amp;$Q240&amp;UPPER(TEXT(AX$4,"MMMMYYYY"))&amp;$Z240,IF($W$1="Pesos CLP",S!$AD:$AD,S!$AO:$AO)),0)</f>
        <v>0</v>
      </c>
      <c r="AY240" s="19">
        <f>IF(OR($I240="REAL",$I240="INCURRIDO"),SUMIF(S!$O:$O,$I240&amp;$O240&amp;$Q240&amp;UPPER(TEXT(AY$4,"MMMMYYYY"))&amp;$Z240,IF($W$1="Pesos CLP",S!$AD:$AD,S!$AO:$AO)),0)</f>
        <v>0</v>
      </c>
      <c r="AZ240" s="19">
        <f>IF(OR($I240="REAL",$I240="INCURRIDO"),SUMIF(S!$O:$O,$I240&amp;$O240&amp;$Q240&amp;UPPER(TEXT(AZ$4,"MMMMYYYY"))&amp;$Z240,IF($W$1="Pesos CLP",S!$AD:$AD,S!$AO:$AO)),0)</f>
        <v>0</v>
      </c>
      <c r="BA240" s="19">
        <f>IF(OR($I240="REAL",$I240="INCURRIDO"),SUMIF(S!$O:$O,$I240&amp;$O240&amp;$Q240&amp;UPPER(TEXT(BA$4,"MMMMYYYY"))&amp;$Z240,IF($W$1="Pesos CLP",S!$AD:$AD,S!$AO:$AO)),0)</f>
        <v>0</v>
      </c>
      <c r="BB240" s="19">
        <f>IF(OR($I240="REAL",$I240="INCURRIDO"),SUMIF(S!$O:$O,$I240&amp;$O240&amp;$Q240&amp;UPPER(TEXT(BB$4,"MMMMYYYY"))&amp;$Z240,IF($W$1="Pesos CLP",S!$AD:$AD,S!$AO:$AO)),0)</f>
        <v>0</v>
      </c>
      <c r="BC240" s="19">
        <f>IF(OR($I240="REAL",$I240="INCURRIDO"),SUMIF(S!$O:$O,$I240&amp;$O240&amp;$Q240&amp;UPPER(TEXT(BC$4,"MMMMYYYY"))&amp;$Z240,IF($W$1="Pesos CLP",S!$AD:$AD,S!$AO:$AO)),0)</f>
        <v>0</v>
      </c>
      <c r="BD240" s="19">
        <f>IF(OR($I240="REAL",$I240="INCURRIDO"),SUMIF(S!$O:$O,$I240&amp;$O240&amp;$Q240&amp;UPPER(TEXT(BD$4,"MMMMYYYY"))&amp;$Z240,IF($W$1="Pesos CLP",S!$AD:$AD,S!$AO:$AO)),0)</f>
        <v>0</v>
      </c>
      <c r="BE240" s="19">
        <f>IF(OR($I240="REAL",$I240="INCURRIDO"),SUMIF(S!$O:$O,$I240&amp;$O240&amp;$Q240&amp;UPPER(TEXT(BE$4,"MMMMYYYY"))&amp;$Z240,IF($W$1="Pesos CLP",S!$AD:$AD,S!$AO:$AO)),0)</f>
        <v>0</v>
      </c>
      <c r="BF240" s="19">
        <f>IF(OR($I240="REAL",$I240="INCURRIDO"),SUMIF(S!$O:$O,$I240&amp;$O240&amp;$Q240&amp;UPPER(TEXT(BF$4,"MMMMYYYY"))&amp;$Z240,IF($W$1="Pesos CLP",S!$AD:$AD,S!$AO:$AO)),0)</f>
        <v>0</v>
      </c>
      <c r="BG240" s="19">
        <f>IF(OR($I240="REAL",$I240="INCURRIDO"),SUMIF(S!$O:$O,$I240&amp;$O240&amp;$Q240&amp;UPPER(TEXT(BG$4,"MMMMYYYY"))&amp;$Z240,IF($W$1="Pesos CLP",S!$AD:$AD,S!$AO:$AO)),0)</f>
        <v>0</v>
      </c>
      <c r="BH240" s="19">
        <f>IF(OR($I240="REAL",$I240="INCURRIDO"),SUMIF(S!$O:$O,$I240&amp;$O240&amp;$Q240&amp;UPPER(TEXT(BH$4,"MMMMYYYY"))&amp;$Z240,IF($W$1="Pesos CLP",S!$AD:$AD,S!$AO:$AO)),0)</f>
        <v>0</v>
      </c>
      <c r="BI240" s="19">
        <f>IF(OR($I240="REAL",$I240="INCURRIDO"),SUMIF(S!$O:$O,$I240&amp;$O240&amp;$Q240&amp;UPPER(TEXT(BI$4,"MMMMYYYY"))&amp;$Z240,IF($W$1="Pesos CLP",S!$AD:$AD,S!$AO:$AO)),0)</f>
        <v>0</v>
      </c>
      <c r="BJ240" s="19">
        <f>IF(OR($I240="REAL",$I240="INCURRIDO"),SUMIF(S!$O:$O,$I240&amp;$O240&amp;$Q240&amp;UPPER(TEXT(BJ$4,"MMMMYYYY"))&amp;$Z240,IF($W$1="Pesos CLP",S!$AD:$AD,S!$AO:$AO)),0)</f>
        <v>0</v>
      </c>
      <c r="BK240" s="19">
        <f>IF(OR($I240="REAL",$I240="INCURRIDO"),SUMIF(S!$O:$O,$I240&amp;$O240&amp;$Q240&amp;UPPER(TEXT(BK$4,"MMMMYYYY"))&amp;$Z240,IF($W$1="Pesos CLP",S!$AD:$AD,S!$AO:$AO)),0)</f>
        <v>0</v>
      </c>
      <c r="BL240" s="19">
        <f>IF(OR($I240="REAL",$I240="INCURRIDO"),SUMIF(S!$O:$O,$I240&amp;$O240&amp;$Q240&amp;UPPER(TEXT(BL$4,"MMMMYYYY"))&amp;$Z240,IF($W$1="Pesos CLP",S!$AD:$AD,S!$AO:$AO)),0)</f>
        <v>0</v>
      </c>
      <c r="BM240" s="19">
        <f>IF(OR($I240="REAL",$I240="INCURRIDO"),SUMIF(S!$O:$O,$I240&amp;$O240&amp;$Q240&amp;UPPER(TEXT(BM$4,"MMMMYYYY"))&amp;$Z240,IF($W$1="Pesos CLP",S!$AD:$AD,S!$AO:$AO)),0)</f>
        <v>0</v>
      </c>
      <c r="BN240" s="19">
        <f>IF(OR($I240="REAL",$I240="INCURRIDO"),SUMIF(S!$O:$O,$I240&amp;$O240&amp;$Q240&amp;UPPER(TEXT(BN$4,"MMMMYYYY"))&amp;$Z240,IF($W$1="Pesos CLP",S!$AD:$AD,S!$AO:$AO)),0)</f>
        <v>0</v>
      </c>
      <c r="BO240" s="19">
        <f>IF(OR($I240="REAL",$I240="INCURRIDO"),SUMIF(S!$O:$O,$I240&amp;$O240&amp;$Q240&amp;UPPER(TEXT(BO$4,"MMMMYYYY"))&amp;$Z240,IF($W$1="Pesos CLP",S!$AD:$AD,S!$AO:$AO)),0)</f>
        <v>0</v>
      </c>
      <c r="BP240" s="19">
        <f>IF(OR($I240="REAL",$I240="INCURRIDO"),SUMIF(S!$O:$O,$I240&amp;$O240&amp;$Q240&amp;UPPER(TEXT(BP$4,"MMMMYYYY"))&amp;$Z240,IF($W$1="Pesos CLP",S!$AD:$AD,S!$AO:$AO)),0)</f>
        <v>0</v>
      </c>
      <c r="BQ240" s="19">
        <f>IF(OR($I240="REAL",$I240="INCURRIDO"),SUMIF(S!$O:$O,$I240&amp;$O240&amp;$Q240&amp;UPPER(TEXT(BQ$4,"MMMMYYYY"))&amp;$Z240,IF($W$1="Pesos CLP",S!$AD:$AD,S!$AO:$AO)),0)</f>
        <v>0</v>
      </c>
      <c r="BR240" s="19">
        <f>IF(OR($I240="REAL",$I240="INCURRIDO"),SUMIF(S!$O:$O,$I240&amp;$O240&amp;$Q240&amp;UPPER(TEXT(BR$4,"MMMMYYYY"))&amp;$Z240,IF($W$1="Pesos CLP",S!$AD:$AD,S!$AO:$AO)),0)</f>
        <v>0</v>
      </c>
      <c r="BS240" s="19">
        <f>IF(OR($I240="REAL",$I240="INCURRIDO"),SUMIF(S!$O:$O,$I240&amp;$O240&amp;$Q240&amp;UPPER(TEXT(BS$4,"MMMMYYYY"))&amp;$Z240,IF($W$1="Pesos CLP",S!$AD:$AD,S!$AO:$AO)),0)</f>
        <v>0</v>
      </c>
      <c r="BT240" s="19">
        <f>IF(OR($I240="REAL",$I240="INCURRIDO"),SUMIF(S!$O:$O,$I240&amp;$O240&amp;$Q240&amp;UPPER(TEXT(BT$4,"MMMMYYYY"))&amp;$Z240,IF($W$1="Pesos CLP",S!$AD:$AD,S!$AO:$AO)),0)</f>
        <v>0</v>
      </c>
      <c r="BU240" s="19">
        <f>IF(OR($I240="REAL",$I240="INCURRIDO"),SUMIF(S!$O:$O,$I240&amp;$O240&amp;$Q240&amp;UPPER(TEXT(BU$4,"MMMMYYYY"))&amp;$Z240,IF($W$1="Pesos CLP",S!$AD:$AD,S!$AO:$AO)),0)</f>
        <v>0</v>
      </c>
      <c r="BV240" s="19">
        <f>IF(OR($I240="REAL",$I240="INCURRIDO"),SUMIF(S!$O:$O,$I240&amp;$O240&amp;$Q240&amp;UPPER(TEXT(BV$4,"MMMMYYYY"))&amp;$Z240,IF($W$1="Pesos CLP",S!$AD:$AD,S!$AO:$AO)),0)</f>
        <v>0</v>
      </c>
      <c r="BW240" s="19">
        <f>IF(OR($I240="REAL",$I240="INCURRIDO"),SUMIF(S!$O:$O,$I240&amp;$O240&amp;$Q240&amp;UPPER(TEXT(BW$4,"MMMMYYYY"))&amp;$Z240,IF($W$1="Pesos CLP",S!$AD:$AD,S!$AO:$AO)),0)</f>
        <v>0</v>
      </c>
      <c r="BX240" s="19">
        <f>IF(OR($I240="REAL",$I240="INCURRIDO"),SUMIF(S!$O:$O,$I240&amp;$O240&amp;$Q240&amp;UPPER(TEXT(BX$4,"MMMMYYYY"))&amp;$Z240,IF($W$1="Pesos CLP",S!$AD:$AD,S!$AO:$AO)),0)</f>
        <v>0</v>
      </c>
      <c r="BY240" s="19">
        <f>IF(OR($I240="REAL",$I240="INCURRIDO"),SUMIF(S!$O:$O,$I240&amp;$O240&amp;$Q240&amp;UPPER(TEXT(BY$4,"MMMMYYYY"))&amp;$Z240,IF($W$1="Pesos CLP",S!$AD:$AD,S!$AO:$AO)),0)</f>
        <v>0</v>
      </c>
      <c r="BZ240" s="19">
        <f>IF(OR($I240="REAL",$I240="INCURRIDO"),SUMIF(S!$O:$O,$I240&amp;$O240&amp;$Q240&amp;UPPER(TEXT(BZ$4,"MMMMYYYY"))&amp;$Z240,IF($W$1="Pesos CLP",S!$AD:$AD,S!$AO:$AO)),0)</f>
        <v>0</v>
      </c>
      <c r="CA240" s="19">
        <f>IF(OR($I240="REAL",$I240="INCURRIDO"),SUMIF(S!$O:$O,$I240&amp;$O240&amp;$Q240&amp;UPPER(TEXT(CA$4,"MMMMYYYY"))&amp;$Z240,IF($W$1="Pesos CLP",S!$AD:$AD,S!$AO:$AO)),0)</f>
        <v>0</v>
      </c>
      <c r="CB240" s="19">
        <f>IF(OR($I240="REAL",$I240="INCURRIDO"),SUMIF(S!$O:$O,$I240&amp;$O240&amp;$Q240&amp;UPPER(TEXT(CB$4,"MMMMYYYY"))&amp;$Z240,IF($W$1="Pesos CLP",S!$AD:$AD,S!$AO:$AO)),0)</f>
        <v>0</v>
      </c>
      <c r="CC240" s="19">
        <f>IF(OR($I240="REAL",$I240="INCURRIDO"),SUMIF(S!$O:$O,$I240&amp;$O240&amp;$Q240&amp;UPPER(TEXT(CC$4,"MMMMYYYY"))&amp;$Z240,IF($W$1="Pesos CLP",S!$AD:$AD,S!$AO:$AO)),0)</f>
        <v>0</v>
      </c>
      <c r="CD240" s="19">
        <f>IF(OR($I240="REAL",$I240="INCURRIDO"),SUMIF(S!$O:$O,$I240&amp;$O240&amp;$Q240&amp;UPPER(TEXT(CD$4,"MMMMYYYY"))&amp;$Z240,IF($W$1="Pesos CLP",S!$AD:$AD,S!$AO:$AO)),0)</f>
        <v>0</v>
      </c>
      <c r="CE240" s="19">
        <f>IF(OR($I240="REAL",$I240="INCURRIDO"),SUMIF(S!$O:$O,$I240&amp;$O240&amp;$Q240&amp;UPPER(TEXT(CE$4,"MMMMYYYY"))&amp;$Z240,IF($W$1="Pesos CLP",S!$AD:$AD,S!$AO:$AO)),0)</f>
        <v>0</v>
      </c>
      <c r="CF240" s="19">
        <f>IF(OR($I240="REAL",$I240="INCURRIDO"),SUMIF(S!$O:$O,$I240&amp;$O240&amp;$Q240&amp;UPPER(TEXT(CF$4,"MMMMYYYY"))&amp;$Z240,IF($W$1="Pesos CLP",S!$AD:$AD,S!$AO:$AO)),0)</f>
        <v>0</v>
      </c>
      <c r="CG240" s="19">
        <f>IF(OR($I240="REAL",$I240="INCURRIDO"),SUMIF(S!$O:$O,$I240&amp;$O240&amp;$Q240&amp;UPPER(TEXT(CG$4,"MMMMYYYY"))&amp;$Z240,IF($W$1="Pesos CLP",S!$AD:$AD,S!$AO:$AO)),0)</f>
        <v>0</v>
      </c>
      <c r="CH240" s="19">
        <f>IF(OR($I240="REAL",$I240="INCURRIDO"),SUMIF(S!$O:$O,$I240&amp;$O240&amp;$Q240&amp;UPPER(TEXT(CH$4,"MMMMYYYY"))&amp;$Z240,IF($W$1="Pesos CLP",S!$AD:$AD,S!$AO:$AO)),0)</f>
        <v>0</v>
      </c>
      <c r="CI240" s="19">
        <f>IF(OR($I240="REAL",$I240="INCURRIDO"),SUMIF(S!$O:$O,$I240&amp;$O240&amp;$Q240&amp;UPPER(TEXT(CI$4,"MMMMYYYY"))&amp;$Z240,IF($W$1="Pesos CLP",S!$AD:$AD,S!$AO:$AO)),0)</f>
        <v>0</v>
      </c>
      <c r="CJ240" s="19">
        <f>IF(OR($I240="REAL",$I240="INCURRIDO"),SUMIF(S!$O:$O,$I240&amp;$O240&amp;$Q240&amp;UPPER(TEXT(CJ$4,"MMMMYYYY"))&amp;$Z240,IF($W$1="Pesos CLP",S!$AD:$AD,S!$AO:$AO)),0)</f>
        <v>0</v>
      </c>
      <c r="CK240" s="378">
        <f t="shared" si="219"/>
        <v>0</v>
      </c>
      <c r="CL240" s="378">
        <f t="shared" si="219"/>
        <v>0</v>
      </c>
      <c r="CM240" s="378">
        <f t="shared" si="219"/>
        <v>0</v>
      </c>
      <c r="CN240" s="378">
        <f t="shared" si="219"/>
        <v>0</v>
      </c>
      <c r="CO240" s="378">
        <f t="shared" si="219"/>
        <v>0</v>
      </c>
      <c r="CP240" s="378">
        <f t="shared" si="219"/>
        <v>0</v>
      </c>
      <c r="CQ240" s="378">
        <f t="shared" si="219"/>
        <v>0</v>
      </c>
      <c r="CR240" s="378">
        <f t="shared" si="219"/>
        <v>0</v>
      </c>
      <c r="CS240" s="378">
        <f t="shared" si="220"/>
        <v>0</v>
      </c>
      <c r="CT240" s="378">
        <f t="shared" si="220"/>
        <v>0</v>
      </c>
      <c r="CU240" s="378">
        <f t="shared" si="220"/>
        <v>0</v>
      </c>
      <c r="CV240" s="378">
        <f t="shared" si="220"/>
        <v>0</v>
      </c>
      <c r="CW240" s="378">
        <f t="shared" si="220"/>
        <v>0</v>
      </c>
      <c r="CX240" s="378">
        <f t="shared" si="220"/>
        <v>0</v>
      </c>
      <c r="CY240" s="378">
        <f t="shared" si="220"/>
        <v>0</v>
      </c>
      <c r="CZ240" s="378">
        <f t="shared" si="220"/>
        <v>0</v>
      </c>
      <c r="DA240" s="378">
        <f t="shared" si="220"/>
        <v>1612.0714028604305</v>
      </c>
      <c r="DB240" s="378">
        <f t="shared" si="220"/>
        <v>0</v>
      </c>
      <c r="DC240" s="378">
        <f t="shared" si="221"/>
        <v>0</v>
      </c>
      <c r="DD240" s="378">
        <f t="shared" si="221"/>
        <v>0</v>
      </c>
      <c r="DE240" s="378">
        <f t="shared" si="221"/>
        <v>0</v>
      </c>
      <c r="DF240" s="378">
        <f t="shared" si="221"/>
        <v>0</v>
      </c>
      <c r="DG240" s="378">
        <f t="shared" si="221"/>
        <v>0</v>
      </c>
      <c r="DH240" s="378">
        <f t="shared" si="221"/>
        <v>0</v>
      </c>
      <c r="DI240" s="378">
        <f t="shared" si="221"/>
        <v>0</v>
      </c>
      <c r="DJ240" s="378">
        <f t="shared" si="221"/>
        <v>0</v>
      </c>
      <c r="DK240" s="378">
        <f t="shared" si="221"/>
        <v>0</v>
      </c>
      <c r="DL240" s="378">
        <f t="shared" si="221"/>
        <v>0</v>
      </c>
      <c r="DM240" s="378">
        <f t="shared" si="222"/>
        <v>0</v>
      </c>
      <c r="DN240" s="378">
        <f t="shared" si="222"/>
        <v>0</v>
      </c>
      <c r="DO240" s="378">
        <f t="shared" si="222"/>
        <v>0</v>
      </c>
      <c r="DP240" s="378">
        <f t="shared" si="222"/>
        <v>0</v>
      </c>
      <c r="DQ240" s="378">
        <f t="shared" si="222"/>
        <v>0</v>
      </c>
      <c r="DR240" s="378">
        <f t="shared" si="222"/>
        <v>0</v>
      </c>
      <c r="DS240" s="378">
        <f t="shared" si="222"/>
        <v>0</v>
      </c>
      <c r="DT240" s="378">
        <f t="shared" si="222"/>
        <v>0</v>
      </c>
      <c r="DU240" s="378">
        <f t="shared" si="222"/>
        <v>0</v>
      </c>
      <c r="DV240" s="378">
        <f t="shared" si="222"/>
        <v>0</v>
      </c>
      <c r="DW240" s="378">
        <f t="shared" si="223"/>
        <v>0</v>
      </c>
      <c r="DX240" s="378">
        <f t="shared" si="223"/>
        <v>0</v>
      </c>
      <c r="DY240" s="378">
        <f t="shared" si="223"/>
        <v>0</v>
      </c>
      <c r="DZ240" s="378">
        <f t="shared" si="223"/>
        <v>0</v>
      </c>
      <c r="EA240" s="378">
        <f t="shared" si="223"/>
        <v>0</v>
      </c>
      <c r="EB240" s="378">
        <f t="shared" si="223"/>
        <v>0</v>
      </c>
      <c r="EC240" s="378">
        <f t="shared" si="223"/>
        <v>0</v>
      </c>
      <c r="ED240" s="378">
        <f t="shared" si="223"/>
        <v>0</v>
      </c>
      <c r="EE240" s="378">
        <f t="shared" si="223"/>
        <v>0</v>
      </c>
      <c r="EF240" s="378">
        <f t="shared" si="223"/>
        <v>0</v>
      </c>
      <c r="EG240" s="378">
        <f t="shared" si="224"/>
        <v>0</v>
      </c>
      <c r="EH240" s="378">
        <f t="shared" si="224"/>
        <v>0</v>
      </c>
      <c r="EI240" s="378">
        <f t="shared" si="224"/>
        <v>0</v>
      </c>
      <c r="EJ240" s="378">
        <f t="shared" si="224"/>
        <v>0</v>
      </c>
      <c r="EK240" s="378">
        <f t="shared" si="224"/>
        <v>0</v>
      </c>
      <c r="EL240" s="378">
        <f t="shared" si="224"/>
        <v>0</v>
      </c>
      <c r="EM240" s="378">
        <f t="shared" si="224"/>
        <v>0</v>
      </c>
      <c r="EN240" s="378">
        <f t="shared" si="224"/>
        <v>0</v>
      </c>
      <c r="EO240" s="378">
        <f t="shared" si="224"/>
        <v>0</v>
      </c>
      <c r="EP240" s="378">
        <f t="shared" si="224"/>
        <v>0</v>
      </c>
      <c r="EQ240" s="378">
        <f t="shared" si="224"/>
        <v>0</v>
      </c>
    </row>
    <row r="241" spans="1:147" x14ac:dyDescent="0.3">
      <c r="A241" s="368"/>
      <c r="B241" s="368"/>
      <c r="C241" s="368"/>
      <c r="D241" s="368">
        <f t="shared" si="182"/>
        <v>1.034195933456562</v>
      </c>
      <c r="E241" s="368" t="str">
        <f>VLOOKUP(TEXT(Z241,0),'G2'!B:D,3,0)</f>
        <v>MN</v>
      </c>
      <c r="F241" s="816">
        <f t="shared" si="181"/>
        <v>0</v>
      </c>
      <c r="G241" s="755">
        <f t="shared" si="183"/>
        <v>0</v>
      </c>
      <c r="H241" s="756" t="s">
        <v>1190</v>
      </c>
      <c r="I241" s="370" t="s">
        <v>93</v>
      </c>
      <c r="J241" s="370" t="s">
        <v>22</v>
      </c>
      <c r="K241" s="368">
        <v>510614</v>
      </c>
      <c r="L241" s="368" t="s">
        <v>24</v>
      </c>
      <c r="M241" s="369"/>
      <c r="N241" s="370" t="s">
        <v>655</v>
      </c>
      <c r="O241" s="370" t="s">
        <v>644</v>
      </c>
      <c r="P241" s="370"/>
      <c r="Q241" s="370" t="s">
        <v>695</v>
      </c>
      <c r="R241" s="370" t="s">
        <v>26</v>
      </c>
      <c r="S241" s="376">
        <v>1</v>
      </c>
      <c r="T241" s="372">
        <v>46042</v>
      </c>
      <c r="U241" s="372">
        <v>46069</v>
      </c>
      <c r="V241" s="373">
        <v>1</v>
      </c>
      <c r="W241" s="374">
        <v>0</v>
      </c>
      <c r="X241" s="17" cm="1">
        <f t="array" ref="X241">+IF($W$1="Pesos CLP",W241,W241/TC)*MB_24A25</f>
        <v>0</v>
      </c>
      <c r="Y241" s="18">
        <f t="shared" ref="Y241:Y305" si="225">SUM(BH241:DU241)</f>
        <v>9817.051146928643</v>
      </c>
      <c r="Z241">
        <v>91243520</v>
      </c>
      <c r="AA241" s="19">
        <f>IF(OR($I241="REAL",$I241="INCURRIDO"),SUMIF(S!$O:$O,$I241&amp;$O241&amp;$Q241&amp;UPPER(TEXT(AA$4,"MMMMYYYY"))&amp;$Z241,IF($W$1="Pesos CLP",S!$AD:$AD,S!$AO:$AO)),0)</f>
        <v>0</v>
      </c>
      <c r="AB241" s="19">
        <f>IF(OR($I241="REAL",$I241="INCURRIDO"),SUMIF(S!$O:$O,$I241&amp;$O241&amp;$Q241&amp;UPPER(TEXT(AB$4,"MMMMYYYY"))&amp;$Z241,IF($W$1="Pesos CLP",S!$AD:$AD,S!$AO:$AO)),0)</f>
        <v>0</v>
      </c>
      <c r="AC241" s="19">
        <f>IF(OR($I241="REAL",$I241="INCURRIDO"),SUMIF(S!$O:$O,$I241&amp;$O241&amp;$Q241&amp;UPPER(TEXT(AC$4,"MMMMYYYY"))&amp;$Z241,IF($W$1="Pesos CLP",S!$AD:$AD,S!$AO:$AO)),0)</f>
        <v>0</v>
      </c>
      <c r="AD241" s="19">
        <f>IF(OR($I241="REAL",$I241="INCURRIDO"),SUMIF(S!$O:$O,$I241&amp;$O241&amp;$Q241&amp;UPPER(TEXT(AD$4,"MMMMYYYY"))&amp;$Z241,IF($W$1="Pesos CLP",S!$AD:$AD,S!$AO:$AO)),0)</f>
        <v>0</v>
      </c>
      <c r="AE241" s="19">
        <f>IF(OR($I241="REAL",$I241="INCURRIDO"),SUMIF(S!$O:$O,$I241&amp;$O241&amp;$Q241&amp;UPPER(TEXT(AE$4,"MMMMYYYY"))&amp;$Z241,IF($W$1="Pesos CLP",S!$AD:$AD,S!$AO:$AO)),0)</f>
        <v>0</v>
      </c>
      <c r="AF241" s="19">
        <f>IF(OR($I241="REAL",$I241="INCURRIDO"),SUMIF(S!$O:$O,$I241&amp;$O241&amp;$Q241&amp;UPPER(TEXT(AF$4,"MMMMYYYY"))&amp;$Z241,IF($W$1="Pesos CLP",S!$AD:$AD,S!$AO:$AO)),0)</f>
        <v>0</v>
      </c>
      <c r="AG241" s="19">
        <f>IF(OR($I241="REAL",$I241="INCURRIDO"),SUMIF(S!$O:$O,$I241&amp;$O241&amp;$Q241&amp;UPPER(TEXT(AG$4,"MMMMYYYY"))&amp;$Z241,IF($W$1="Pesos CLP",S!$AD:$AD,S!$AO:$AO)),0)</f>
        <v>0</v>
      </c>
      <c r="AH241" s="19">
        <f>IF(OR($I241="REAL",$I241="INCURRIDO"),SUMIF(S!$O:$O,$I241&amp;$O241&amp;$Q241&amp;UPPER(TEXT(AH$4,"MMMMYYYY"))&amp;$Z241,IF($W$1="Pesos CLP",S!$AD:$AD,S!$AO:$AO)),0)</f>
        <v>0</v>
      </c>
      <c r="AI241" s="19">
        <f>IF(OR($I241="REAL",$I241="INCURRIDO"),SUMIF(S!$O:$O,$I241&amp;$O241&amp;$Q241&amp;UPPER(TEXT(AI$4,"MMMMYYYY"))&amp;$Z241,IF($W$1="Pesos CLP",S!$AD:$AD,S!$AO:$AO)),0)</f>
        <v>0</v>
      </c>
      <c r="AJ241" s="19">
        <f>IF(OR($I241="REAL",$I241="INCURRIDO"),SUMIF(S!$O:$O,$I241&amp;$O241&amp;$Q241&amp;UPPER(TEXT(AJ$4,"MMMMYYYY"))&amp;$Z241,IF($W$1="Pesos CLP",S!$AD:$AD,S!$AO:$AO)),0)</f>
        <v>0</v>
      </c>
      <c r="AK241" s="19">
        <f>IF(OR($I241="REAL",$I241="INCURRIDO"),SUMIF(S!$O:$O,$I241&amp;$O241&amp;$Q241&amp;UPPER(TEXT(AK$4,"MMMMYYYY"))&amp;$Z241,IF($W$1="Pesos CLP",S!$AD:$AD,S!$AO:$AO)),0)</f>
        <v>0</v>
      </c>
      <c r="AL241" s="19">
        <f>IF(OR($I241="REAL",$I241="INCURRIDO"),SUMIF(S!$O:$O,$I241&amp;$O241&amp;$Q241&amp;UPPER(TEXT(AL$4,"MMMMYYYY"))&amp;$Z241,IF($W$1="Pesos CLP",S!$AD:$AD,S!$AO:$AO)),0)</f>
        <v>0</v>
      </c>
      <c r="AM241" s="19">
        <f>IF(OR($I241="REAL",$I241="INCURRIDO"),SUMIF(S!$O:$O,$I241&amp;$O241&amp;$Q241&amp;UPPER(TEXT(AM$4,"MMMMYYYY"))&amp;$Z241,IF($W$1="Pesos CLP",S!$AD:$AD,S!$AO:$AO)),0)</f>
        <v>0</v>
      </c>
      <c r="AN241" s="19">
        <f>IF(OR($I241="REAL",$I241="INCURRIDO"),SUMIF(S!$O:$O,$I241&amp;$O241&amp;$Q241&amp;UPPER(TEXT(AN$4,"MMMMYYYY"))&amp;$Z241,IF($W$1="Pesos CLP",S!$AD:$AD,S!$AO:$AO)),0)</f>
        <v>0</v>
      </c>
      <c r="AO241" s="19">
        <f>IF(OR($I241="REAL",$I241="INCURRIDO"),SUMIF(S!$O:$O,$I241&amp;$O241&amp;$Q241&amp;UPPER(TEXT(AO$4,"MMMMYYYY"))&amp;$Z241,IF($W$1="Pesos CLP",S!$AD:$AD,S!$AO:$AO)),0)</f>
        <v>0</v>
      </c>
      <c r="AP241" s="19">
        <f>IF(OR($I241="REAL",$I241="INCURRIDO"),SUMIF(S!$O:$O,$I241&amp;$O241&amp;$Q241&amp;UPPER(TEXT(AP$4,"MMMMYYYY"))&amp;$Z241,IF($W$1="Pesos CLP",S!$AD:$AD,S!$AO:$AO)),0)</f>
        <v>0</v>
      </c>
      <c r="AQ241" s="19">
        <f>IF(OR($I241="REAL",$I241="INCURRIDO"),SUMIF(S!$O:$O,$I241&amp;$O241&amp;$Q241&amp;UPPER(TEXT(AQ$4,"MMMMYYYY"))&amp;$Z241,IF($W$1="Pesos CLP",S!$AD:$AD,S!$AO:$AO)),0)</f>
        <v>0</v>
      </c>
      <c r="AR241" s="19">
        <f>IF(OR($I241="REAL",$I241="INCURRIDO"),SUMIF(S!$O:$O,$I241&amp;$O241&amp;$Q241&amp;UPPER(TEXT(AR$4,"MMMMYYYY"))&amp;$Z241,IF($W$1="Pesos CLP",S!$AD:$AD,S!$AO:$AO)),0)</f>
        <v>0</v>
      </c>
      <c r="AS241" s="19">
        <f>IF(OR($I241="REAL",$I241="INCURRIDO"),SUMIF(S!$O:$O,$I241&amp;$O241&amp;$Q241&amp;UPPER(TEXT(AS$4,"MMMMYYYY"))&amp;$Z241,IF($W$1="Pesos CLP",S!$AD:$AD,S!$AO:$AO)),0)</f>
        <v>0</v>
      </c>
      <c r="AT241" s="19">
        <f>IF(OR($I241="REAL",$I241="INCURRIDO"),SUMIF(S!$O:$O,$I241&amp;$O241&amp;$Q241&amp;UPPER(TEXT(AT$4,"MMMMYYYY"))&amp;$Z241,IF($W$1="Pesos CLP",S!$AD:$AD,S!$AO:$AO)),0)</f>
        <v>0</v>
      </c>
      <c r="AU241" s="19">
        <f>IF(OR($I241="REAL",$I241="INCURRIDO"),SUMIF(S!$O:$O,$I241&amp;$O241&amp;$Q241&amp;UPPER(TEXT(AU$4,"MMMMYYYY"))&amp;$Z241,IF($W$1="Pesos CLP",S!$AD:$AD,S!$AO:$AO)),0)</f>
        <v>0</v>
      </c>
      <c r="AV241" s="19">
        <f>IF(OR($I241="REAL",$I241="INCURRIDO"),SUMIF(S!$O:$O,$I241&amp;$O241&amp;$Q241&amp;UPPER(TEXT(AV$4,"MMMMYYYY"))&amp;$Z241,IF($W$1="Pesos CLP",S!$AD:$AD,S!$AO:$AO)),0)</f>
        <v>0</v>
      </c>
      <c r="AW241" s="19">
        <f>IF(OR($I241="REAL",$I241="INCURRIDO"),SUMIF(S!$O:$O,$I241&amp;$O241&amp;$Q241&amp;UPPER(TEXT(AW$4,"MMMMYYYY"))&amp;$Z241,IF($W$1="Pesos CLP",S!$AD:$AD,S!$AO:$AO)),0)</f>
        <v>0</v>
      </c>
      <c r="AX241" s="19">
        <f>IF(OR($I241="REAL",$I241="INCURRIDO"),SUMIF(S!$O:$O,$I241&amp;$O241&amp;$Q241&amp;UPPER(TEXT(AX$4,"MMMMYYYY"))&amp;$Z241,IF($W$1="Pesos CLP",S!$AD:$AD,S!$AO:$AO)),0)</f>
        <v>0</v>
      </c>
      <c r="AY241" s="19">
        <f>IF(OR($I241="REAL",$I241="INCURRIDO"),SUMIF(S!$O:$O,$I241&amp;$O241&amp;$Q241&amp;UPPER(TEXT(AY$4,"MMMMYYYY"))&amp;$Z241,IF($W$1="Pesos CLP",S!$AD:$AD,S!$AO:$AO)),0)</f>
        <v>0</v>
      </c>
      <c r="AZ241" s="19">
        <f>IF(OR($I241="REAL",$I241="INCURRIDO"),SUMIF(S!$O:$O,$I241&amp;$O241&amp;$Q241&amp;UPPER(TEXT(AZ$4,"MMMMYYYY"))&amp;$Z241,IF($W$1="Pesos CLP",S!$AD:$AD,S!$AO:$AO)),0)</f>
        <v>0</v>
      </c>
      <c r="BA241" s="19">
        <f>IF(OR($I241="REAL",$I241="INCURRIDO"),SUMIF(S!$O:$O,$I241&amp;$O241&amp;$Q241&amp;UPPER(TEXT(BA$4,"MMMMYYYY"))&amp;$Z241,IF($W$1="Pesos CLP",S!$AD:$AD,S!$AO:$AO)),0)</f>
        <v>0</v>
      </c>
      <c r="BB241" s="19">
        <f>IF(OR($I241="REAL",$I241="INCURRIDO"),SUMIF(S!$O:$O,$I241&amp;$O241&amp;$Q241&amp;UPPER(TEXT(BB$4,"MMMMYYYY"))&amp;$Z241,IF($W$1="Pesos CLP",S!$AD:$AD,S!$AO:$AO)),0)</f>
        <v>0</v>
      </c>
      <c r="BC241" s="19">
        <f>IF(OR($I241="REAL",$I241="INCURRIDO"),SUMIF(S!$O:$O,$I241&amp;$O241&amp;$Q241&amp;UPPER(TEXT(BC$4,"MMMMYYYY"))&amp;$Z241,IF($W$1="Pesos CLP",S!$AD:$AD,S!$AO:$AO)),0)</f>
        <v>0</v>
      </c>
      <c r="BD241" s="19">
        <f>IF(OR($I241="REAL",$I241="INCURRIDO"),SUMIF(S!$O:$O,$I241&amp;$O241&amp;$Q241&amp;UPPER(TEXT(BD$4,"MMMMYYYY"))&amp;$Z241,IF($W$1="Pesos CLP",S!$AD:$AD,S!$AO:$AO)),0)</f>
        <v>0</v>
      </c>
      <c r="BE241" s="19">
        <f>IF(OR($I241="REAL",$I241="INCURRIDO"),SUMIF(S!$O:$O,$I241&amp;$O241&amp;$Q241&amp;UPPER(TEXT(BE$4,"MMMMYYYY"))&amp;$Z241,IF($W$1="Pesos CLP",S!$AD:$AD,S!$AO:$AO)),0)</f>
        <v>0</v>
      </c>
      <c r="BF241" s="19">
        <f>IF(OR($I241="REAL",$I241="INCURRIDO"),SUMIF(S!$O:$O,$I241&amp;$O241&amp;$Q241&amp;UPPER(TEXT(BF$4,"MMMMYYYY"))&amp;$Z241,IF($W$1="Pesos CLP",S!$AD:$AD,S!$AO:$AO)),0)</f>
        <v>0</v>
      </c>
      <c r="BG241" s="19">
        <f>IF(OR($I241="REAL",$I241="INCURRIDO"),SUMIF(S!$O:$O,$I241&amp;$O241&amp;$Q241&amp;UPPER(TEXT(BG$4,"MMMMYYYY"))&amp;$Z241,IF($W$1="Pesos CLP",S!$AD:$AD,S!$AO:$AO)),0)</f>
        <v>0</v>
      </c>
      <c r="BH241" s="19">
        <f>IF(OR($I241="REAL",$I241="INCURRIDO"),SUMIF(S!$O:$O,$I241&amp;$O241&amp;$Q241&amp;UPPER(TEXT(BH$4,"MMMMYYYY"))&amp;$Z241,IF($W$1="Pesos CLP",S!$AD:$AD,S!$AO:$AO)),0)</f>
        <v>0</v>
      </c>
      <c r="BI241" s="19">
        <f>IF(OR($I241="REAL",$I241="INCURRIDO"),SUMIF(S!$O:$O,$I241&amp;$O241&amp;$Q241&amp;UPPER(TEXT(BI$4,"MMMMYYYY"))&amp;$Z241,IF($W$1="Pesos CLP",S!$AD:$AD,S!$AO:$AO)),0)</f>
        <v>0</v>
      </c>
      <c r="BJ241" s="19">
        <f>IF(OR($I241="REAL",$I241="INCURRIDO"),SUMIF(S!$O:$O,$I241&amp;$O241&amp;$Q241&amp;UPPER(TEXT(BJ$4,"MMMMYYYY"))&amp;$Z241,IF($W$1="Pesos CLP",S!$AD:$AD,S!$AO:$AO)),0)</f>
        <v>0</v>
      </c>
      <c r="BK241" s="19">
        <f>IF(OR($I241="REAL",$I241="INCURRIDO"),SUMIF(S!$O:$O,$I241&amp;$O241&amp;$Q241&amp;UPPER(TEXT(BK$4,"MMMMYYYY"))&amp;$Z241,IF($W$1="Pesos CLP",S!$AD:$AD,S!$AO:$AO)),0)</f>
        <v>0</v>
      </c>
      <c r="BL241" s="19">
        <f>IF(OR($I241="REAL",$I241="INCURRIDO"),SUMIF(S!$O:$O,$I241&amp;$O241&amp;$Q241&amp;UPPER(TEXT(BL$4,"MMMMYYYY"))&amp;$Z241,IF($W$1="Pesos CLP",S!$AD:$AD,S!$AO:$AO)),0)</f>
        <v>0</v>
      </c>
      <c r="BM241" s="19">
        <f>IF(OR($I241="REAL",$I241="INCURRIDO"),SUMIF(S!$O:$O,$I241&amp;$O241&amp;$Q241&amp;UPPER(TEXT(BM$4,"MMMMYYYY"))&amp;$Z241,IF($W$1="Pesos CLP",S!$AD:$AD,S!$AO:$AO)),0)</f>
        <v>0</v>
      </c>
      <c r="BN241" s="19">
        <f>IF(OR($I241="REAL",$I241="INCURRIDO"),SUMIF(S!$O:$O,$I241&amp;$O241&amp;$Q241&amp;UPPER(TEXT(BN$4,"MMMMYYYY"))&amp;$Z241,IF($W$1="Pesos CLP",S!$AD:$AD,S!$AO:$AO)),0)</f>
        <v>0</v>
      </c>
      <c r="BO241" s="19">
        <f>IF(OR($I241="REAL",$I241="INCURRIDO"),SUMIF(S!$O:$O,$I241&amp;$O241&amp;$Q241&amp;UPPER(TEXT(BO$4,"MMMMYYYY"))&amp;$Z241,IF($W$1="Pesos CLP",S!$AD:$AD,S!$AO:$AO)),0)</f>
        <v>0</v>
      </c>
      <c r="BP241" s="19">
        <f>IF(OR($I241="REAL",$I241="INCURRIDO"),SUMIF(S!$O:$O,$I241&amp;$O241&amp;$Q241&amp;UPPER(TEXT(BP$4,"MMMMYYYY"))&amp;$Z241,IF($W$1="Pesos CLP",S!$AD:$AD,S!$AO:$AO)),0)</f>
        <v>0</v>
      </c>
      <c r="BQ241" s="19">
        <f>IF(OR($I241="REAL",$I241="INCURRIDO"),SUMIF(S!$O:$O,$I241&amp;$O241&amp;$Q241&amp;UPPER(TEXT(BQ$4,"MMMMYYYY"))&amp;$Z241,IF($W$1="Pesos CLP",S!$AD:$AD,S!$AO:$AO)),0)</f>
        <v>0</v>
      </c>
      <c r="BR241" s="19">
        <f>IF(OR($I241="REAL",$I241="INCURRIDO"),SUMIF(S!$O:$O,$I241&amp;$O241&amp;$Q241&amp;UPPER(TEXT(BR$4,"MMMMYYYY"))&amp;$Z241,IF($W$1="Pesos CLP",S!$AD:$AD,S!$AO:$AO)),0)</f>
        <v>0</v>
      </c>
      <c r="BS241" s="19">
        <f>IF(OR($I241="REAL",$I241="INCURRIDO"),SUMIF(S!$O:$O,$I241&amp;$O241&amp;$Q241&amp;UPPER(TEXT(BS$4,"MMMMYYYY"))&amp;$Z241,IF($W$1="Pesos CLP",S!$AD:$AD,S!$AO:$AO)),0)</f>
        <v>0</v>
      </c>
      <c r="BT241" s="19">
        <f>IF(OR($I241="REAL",$I241="INCURRIDO"),SUMIF(S!$O:$O,$I241&amp;$O241&amp;$Q241&amp;UPPER(TEXT(BT$4,"MMMMYYYY"))&amp;$Z241,IF($W$1="Pesos CLP",S!$AD:$AD,S!$AO:$AO)),0)</f>
        <v>0</v>
      </c>
      <c r="BU241" s="19">
        <f>IF(OR($I241="REAL",$I241="INCURRIDO"),SUMIF(S!$O:$O,$I241&amp;$O241&amp;$Q241&amp;UPPER(TEXT(BU$4,"MMMMYYYY"))&amp;$Z241,IF($W$1="Pesos CLP",S!$AD:$AD,S!$AO:$AO)),0)</f>
        <v>0</v>
      </c>
      <c r="BV241" s="19">
        <f>IF(OR($I241="REAL",$I241="INCURRIDO"),SUMIF(S!$O:$O,$I241&amp;$O241&amp;$Q241&amp;UPPER(TEXT(BV$4,"MMMMYYYY"))&amp;$Z241,IF($W$1="Pesos CLP",S!$AD:$AD,S!$AO:$AO)),0)</f>
        <v>0</v>
      </c>
      <c r="BW241" s="19">
        <f>IF(OR($I241="REAL",$I241="INCURRIDO"),SUMIF(S!$O:$O,$I241&amp;$O241&amp;$Q241&amp;UPPER(TEXT(BW$4,"MMMMYYYY"))&amp;$Z241,IF($W$1="Pesos CLP",S!$AD:$AD,S!$AO:$AO)),0)</f>
        <v>0</v>
      </c>
      <c r="BX241" s="19">
        <f>IF(OR($I241="REAL",$I241="INCURRIDO"),SUMIF(S!$O:$O,$I241&amp;$O241&amp;$Q241&amp;UPPER(TEXT(BX$4,"MMMMYYYY"))&amp;$Z241,IF($W$1="Pesos CLP",S!$AD:$AD,S!$AO:$AO)),0)</f>
        <v>0</v>
      </c>
      <c r="BY241" s="19">
        <f>IF(OR($I241="REAL",$I241="INCURRIDO"),SUMIF(S!$O:$O,$I241&amp;$O241&amp;$Q241&amp;UPPER(TEXT(BY$4,"MMMMYYYY"))&amp;$Z241,IF($W$1="Pesos CLP",S!$AD:$AD,S!$AO:$AO)),0)</f>
        <v>0</v>
      </c>
      <c r="BZ241" s="19">
        <f>IF(OR($I241="REAL",$I241="INCURRIDO"),SUMIF(S!$O:$O,$I241&amp;$O241&amp;$Q241&amp;UPPER(TEXT(BZ$4,"MMMMYYYY"))&amp;$Z241,IF($W$1="Pesos CLP",S!$AD:$AD,S!$AO:$AO)),0)</f>
        <v>0</v>
      </c>
      <c r="CA241" s="19">
        <f>IF(OR($I241="REAL",$I241="INCURRIDO"),SUMIF(S!$O:$O,$I241&amp;$O241&amp;$Q241&amp;UPPER(TEXT(CA$4,"MMMMYYYY"))&amp;$Z241,IF($W$1="Pesos CLP",S!$AD:$AD,S!$AO:$AO)),0)</f>
        <v>0</v>
      </c>
      <c r="CB241" s="19">
        <f>IF(OR($I241="REAL",$I241="INCURRIDO"),SUMIF(S!$O:$O,$I241&amp;$O241&amp;$Q241&amp;UPPER(TEXT(CB$4,"MMMMYYYY"))&amp;$Z241,IF($W$1="Pesos CLP",S!$AD:$AD,S!$AO:$AO)),0)</f>
        <v>0</v>
      </c>
      <c r="CC241" s="19">
        <f>IF(OR($I241="REAL",$I241="INCURRIDO"),SUMIF(S!$O:$O,$I241&amp;$O241&amp;$Q241&amp;UPPER(TEXT(CC$4,"MMMMYYYY"))&amp;$Z241,IF($W$1="Pesos CLP",S!$AD:$AD,S!$AO:$AO)),0)</f>
        <v>0</v>
      </c>
      <c r="CD241" s="19">
        <f>IF(OR($I241="REAL",$I241="INCURRIDO"),SUMIF(S!$O:$O,$I241&amp;$O241&amp;$Q241&amp;UPPER(TEXT(CD$4,"MMMMYYYY"))&amp;$Z241,IF($W$1="Pesos CLP",S!$AD:$AD,S!$AO:$AO)),0)</f>
        <v>0</v>
      </c>
      <c r="CE241" s="19">
        <f>IF(OR($I241="REAL",$I241="INCURRIDO"),SUMIF(S!$O:$O,$I241&amp;$O241&amp;$Q241&amp;UPPER(TEXT(CE$4,"MMMMYYYY"))&amp;$Z241,IF($W$1="Pesos CLP",S!$AD:$AD,S!$AO:$AO)),0)</f>
        <v>0</v>
      </c>
      <c r="CF241" s="19">
        <f>IF(OR($I241="REAL",$I241="INCURRIDO"),SUMIF(S!$O:$O,$I241&amp;$O241&amp;$Q241&amp;UPPER(TEXT(CF$4,"MMMMYYYY"))&amp;$Z241,IF($W$1="Pesos CLP",S!$AD:$AD,S!$AO:$AO)),0)</f>
        <v>0</v>
      </c>
      <c r="CG241" s="19">
        <f>IF(OR($I241="REAL",$I241="INCURRIDO"),SUMIF(S!$O:$O,$I241&amp;$O241&amp;$Q241&amp;UPPER(TEXT(CG$4,"MMMMYYYY"))&amp;$Z241,IF($W$1="Pesos CLP",S!$AD:$AD,S!$AO:$AO)),0)</f>
        <v>0</v>
      </c>
      <c r="CH241" s="19">
        <f>IF(OR($I241="REAL",$I241="INCURRIDO"),SUMIF(S!$O:$O,$I241&amp;$O241&amp;$Q241&amp;UPPER(TEXT(CH$4,"MMMMYYYY"))&amp;$Z241,IF($W$1="Pesos CLP",S!$AD:$AD,S!$AO:$AO)),0)</f>
        <v>0</v>
      </c>
      <c r="CI241" s="19">
        <f>IF(OR($I241="REAL",$I241="INCURRIDO"),SUMIF(S!$O:$O,$I241&amp;$O241&amp;$Q241&amp;UPPER(TEXT(CI$4,"MMMMYYYY"))&amp;$Z241,IF($W$1="Pesos CLP",S!$AD:$AD,S!$AO:$AO)),0)</f>
        <v>0</v>
      </c>
      <c r="CJ241" s="19">
        <f>IF(OR($I241="REAL",$I241="INCURRIDO"),SUMIF(S!$O:$O,$I241&amp;$O241&amp;$Q241&amp;UPPER(TEXT(CJ$4,"MMMMYYYY"))&amp;$Z241,IF($W$1="Pesos CLP",S!$AD:$AD,S!$AO:$AO)),0)</f>
        <v>0</v>
      </c>
      <c r="CK241" s="378">
        <f t="shared" ref="CK241:DK241" si="226">(SUM(CK228:CK240)*1/0.85)*0.15</f>
        <v>1493.6906853550497</v>
      </c>
      <c r="CL241" s="378">
        <f t="shared" si="226"/>
        <v>0</v>
      </c>
      <c r="CM241" s="378">
        <f t="shared" si="226"/>
        <v>2383.506356691671</v>
      </c>
      <c r="CN241" s="378">
        <f t="shared" si="226"/>
        <v>0</v>
      </c>
      <c r="CO241" s="378">
        <f t="shared" si="226"/>
        <v>1778.1738740951257</v>
      </c>
      <c r="CP241" s="378">
        <f t="shared" si="226"/>
        <v>0</v>
      </c>
      <c r="CQ241" s="378">
        <f t="shared" si="226"/>
        <v>0</v>
      </c>
      <c r="CR241" s="378">
        <f t="shared" si="226"/>
        <v>0</v>
      </c>
      <c r="CS241" s="378">
        <f t="shared" si="226"/>
        <v>0</v>
      </c>
      <c r="CT241" s="378">
        <f t="shared" si="226"/>
        <v>0</v>
      </c>
      <c r="CU241" s="378">
        <f t="shared" si="226"/>
        <v>0</v>
      </c>
      <c r="CV241" s="378">
        <f t="shared" si="226"/>
        <v>0</v>
      </c>
      <c r="CW241" s="378">
        <f t="shared" si="226"/>
        <v>0</v>
      </c>
      <c r="CX241" s="378">
        <f t="shared" si="226"/>
        <v>2383.506356691671</v>
      </c>
      <c r="CY241" s="378">
        <f t="shared" si="226"/>
        <v>0</v>
      </c>
      <c r="CZ241" s="378">
        <f t="shared" si="226"/>
        <v>0</v>
      </c>
      <c r="DA241" s="378">
        <f t="shared" si="226"/>
        <v>1778.1738740951257</v>
      </c>
      <c r="DB241" s="378">
        <f t="shared" si="226"/>
        <v>0</v>
      </c>
      <c r="DC241" s="378">
        <f t="shared" si="226"/>
        <v>0</v>
      </c>
      <c r="DD241" s="378">
        <f t="shared" si="226"/>
        <v>0</v>
      </c>
      <c r="DE241" s="378">
        <f t="shared" si="226"/>
        <v>0</v>
      </c>
      <c r="DF241" s="378">
        <f t="shared" si="226"/>
        <v>0</v>
      </c>
      <c r="DG241" s="378">
        <f t="shared" si="226"/>
        <v>0</v>
      </c>
      <c r="DH241" s="378">
        <f t="shared" si="226"/>
        <v>0</v>
      </c>
      <c r="DI241" s="378">
        <f t="shared" si="226"/>
        <v>0</v>
      </c>
      <c r="DJ241" s="378">
        <f t="shared" si="226"/>
        <v>0</v>
      </c>
      <c r="DK241" s="378">
        <f t="shared" si="226"/>
        <v>0</v>
      </c>
      <c r="DL241" s="378">
        <f t="shared" ref="DL241:DU249" si="227">(IF(AND(AND($T241&gt;=(DL$4-DAY(DL$4)+1),$T241&lt;=DL$4),AND($U241&gt;=(DL$4-DAY(DL$4)+1),$U241&lt;=DL$4)),$U241-$T241+1,IF(AND($T241&gt;=(DL$4-DAY(DL$4)+1),$T241&lt;=DL$4),DL$4-$T241+1,IF(AND($U241&gt;=(DL$4-DAY(DL$4)+1),$U241&lt;=DL$4),$U241-(DL$4-DAY(DL$4)+1)+1,IF(OR(AND((DL$4-DAY(DL$4)+1)&gt;=$T241,(DL$4-DAY(DL$4)+1)&lt;=$U241),AND((DL$4&gt;=$T241),(DL$4&lt;=$U241))),DL$4-(DL$4-DAY(DL$4)+1)+1,0))))/IF($R241="mes",_xlfn.DAYS(DL$4,(DL$4-DAY(DL$4)+1))+1,(_xlfn.DAYS($U241,$T241)+1))*$S241)*IF($X$1="Físico",1,$X241)</f>
        <v>0</v>
      </c>
      <c r="DM241" s="378">
        <f t="shared" si="227"/>
        <v>0</v>
      </c>
      <c r="DN241" s="378">
        <f t="shared" si="227"/>
        <v>0</v>
      </c>
      <c r="DO241" s="378">
        <f t="shared" si="227"/>
        <v>0</v>
      </c>
      <c r="DP241" s="378">
        <f t="shared" si="227"/>
        <v>0</v>
      </c>
      <c r="DQ241" s="378">
        <f t="shared" si="227"/>
        <v>0</v>
      </c>
      <c r="DR241" s="378">
        <f t="shared" si="227"/>
        <v>0</v>
      </c>
      <c r="DS241" s="378">
        <f t="shared" si="227"/>
        <v>0</v>
      </c>
      <c r="DT241" s="378">
        <f t="shared" si="227"/>
        <v>0</v>
      </c>
      <c r="DU241" s="378">
        <f t="shared" si="227"/>
        <v>0</v>
      </c>
      <c r="DV241" s="378">
        <f t="shared" ref="DV241:EE249" si="228">(IF(AND(AND($T241&gt;=(DV$4-DAY(DV$4)+1),$T241&lt;=DV$4),AND($U241&gt;=(DV$4-DAY(DV$4)+1),$U241&lt;=DV$4)),$U241-$T241+1,IF(AND($T241&gt;=(DV$4-DAY(DV$4)+1),$T241&lt;=DV$4),DV$4-$T241+1,IF(AND($U241&gt;=(DV$4-DAY(DV$4)+1),$U241&lt;=DV$4),$U241-(DV$4-DAY(DV$4)+1)+1,IF(OR(AND((DV$4-DAY(DV$4)+1)&gt;=$T241,(DV$4-DAY(DV$4)+1)&lt;=$U241),AND((DV$4&gt;=$T241),(DV$4&lt;=$U241))),DV$4-(DV$4-DAY(DV$4)+1)+1,0))))/IF($R241="mes",_xlfn.DAYS(DV$4,(DV$4-DAY(DV$4)+1))+1,(_xlfn.DAYS($U241,$T241)+1))*$S241)*IF($X$1="Físico",1,$X241)</f>
        <v>0</v>
      </c>
      <c r="DW241" s="378">
        <f t="shared" si="228"/>
        <v>0</v>
      </c>
      <c r="DX241" s="378">
        <f t="shared" si="228"/>
        <v>0</v>
      </c>
      <c r="DY241" s="378">
        <f t="shared" si="228"/>
        <v>0</v>
      </c>
      <c r="DZ241" s="378">
        <f t="shared" si="228"/>
        <v>0</v>
      </c>
      <c r="EA241" s="378">
        <f t="shared" si="228"/>
        <v>0</v>
      </c>
      <c r="EB241" s="378">
        <f t="shared" si="228"/>
        <v>0</v>
      </c>
      <c r="EC241" s="378">
        <f t="shared" si="228"/>
        <v>0</v>
      </c>
      <c r="ED241" s="378">
        <f t="shared" si="228"/>
        <v>0</v>
      </c>
      <c r="EE241" s="378">
        <f t="shared" si="228"/>
        <v>0</v>
      </c>
      <c r="EF241" s="378">
        <f t="shared" ref="EF241:EQ249" si="229">(IF(AND(AND($T241&gt;=(EF$4-DAY(EF$4)+1),$T241&lt;=EF$4),AND($U241&gt;=(EF$4-DAY(EF$4)+1),$U241&lt;=EF$4)),$U241-$T241+1,IF(AND($T241&gt;=(EF$4-DAY(EF$4)+1),$T241&lt;=EF$4),EF$4-$T241+1,IF(AND($U241&gt;=(EF$4-DAY(EF$4)+1),$U241&lt;=EF$4),$U241-(EF$4-DAY(EF$4)+1)+1,IF(OR(AND((EF$4-DAY(EF$4)+1)&gt;=$T241,(EF$4-DAY(EF$4)+1)&lt;=$U241),AND((EF$4&gt;=$T241),(EF$4&lt;=$U241))),EF$4-(EF$4-DAY(EF$4)+1)+1,0))))/IF($R241="mes",_xlfn.DAYS(EF$4,(EF$4-DAY(EF$4)+1))+1,(_xlfn.DAYS($U241,$T241)+1))*$S241)*IF($X$1="Físico",1,$X241)</f>
        <v>0</v>
      </c>
      <c r="EG241" s="378">
        <f t="shared" si="229"/>
        <v>0</v>
      </c>
      <c r="EH241" s="378">
        <f t="shared" si="229"/>
        <v>0</v>
      </c>
      <c r="EI241" s="378">
        <f t="shared" si="229"/>
        <v>0</v>
      </c>
      <c r="EJ241" s="378">
        <f t="shared" si="229"/>
        <v>0</v>
      </c>
      <c r="EK241" s="378">
        <f t="shared" si="229"/>
        <v>0</v>
      </c>
      <c r="EL241" s="378">
        <f t="shared" si="229"/>
        <v>0</v>
      </c>
      <c r="EM241" s="378">
        <f t="shared" si="229"/>
        <v>0</v>
      </c>
      <c r="EN241" s="378">
        <f t="shared" si="229"/>
        <v>0</v>
      </c>
      <c r="EO241" s="378">
        <f t="shared" si="229"/>
        <v>0</v>
      </c>
      <c r="EP241" s="378">
        <f t="shared" si="229"/>
        <v>0</v>
      </c>
      <c r="EQ241" s="378">
        <f t="shared" si="229"/>
        <v>0</v>
      </c>
    </row>
    <row r="242" spans="1:147" x14ac:dyDescent="0.3">
      <c r="A242" s="368"/>
      <c r="B242" s="368"/>
      <c r="C242" s="368"/>
      <c r="D242" s="368">
        <f t="shared" si="182"/>
        <v>1.034195933456562</v>
      </c>
      <c r="E242" s="368" t="str">
        <f>VLOOKUP(TEXT(Z242,0),'G2'!B:D,3,0)</f>
        <v>MN</v>
      </c>
      <c r="F242" s="816">
        <f t="shared" si="181"/>
        <v>0</v>
      </c>
      <c r="G242" s="755">
        <f t="shared" si="183"/>
        <v>0</v>
      </c>
      <c r="H242" s="756" t="s">
        <v>1190</v>
      </c>
      <c r="I242" s="370" t="s">
        <v>93</v>
      </c>
      <c r="J242" s="370" t="s">
        <v>22</v>
      </c>
      <c r="K242" s="368">
        <v>510616</v>
      </c>
      <c r="L242" s="368" t="s">
        <v>24</v>
      </c>
      <c r="M242" s="369"/>
      <c r="N242" s="370" t="s">
        <v>1018</v>
      </c>
      <c r="O242" s="370" t="s">
        <v>641</v>
      </c>
      <c r="P242" s="643" t="s">
        <v>1167</v>
      </c>
      <c r="Q242" s="370" t="s">
        <v>695</v>
      </c>
      <c r="R242" s="370" t="s">
        <v>273</v>
      </c>
      <c r="S242" s="376">
        <v>1</v>
      </c>
      <c r="T242" s="677">
        <v>45870</v>
      </c>
      <c r="U242" s="677">
        <v>45894</v>
      </c>
      <c r="V242" s="373">
        <v>1</v>
      </c>
      <c r="W242" s="374">
        <v>55873.46950092422</v>
      </c>
      <c r="X242" s="17" cm="1">
        <f t="array" ref="X242">+IF($W$1="Pesos CLP",W242,W242/TC)*MB_24A25</f>
        <v>63.705340470821298</v>
      </c>
      <c r="Y242" s="18">
        <f t="shared" si="225"/>
        <v>0</v>
      </c>
      <c r="Z242">
        <v>91243520</v>
      </c>
      <c r="AA242" s="19">
        <f>IF(OR($I242="REAL",$I242="INCURRIDO"),SUMIF(S!$O:$O,$I242&amp;$O242&amp;$Q242&amp;UPPER(TEXT(AA$4,"MMMMYYYY"))&amp;$Z242,IF($W$1="Pesos CLP",S!$AD:$AD,S!$AO:$AO)),0)</f>
        <v>0</v>
      </c>
      <c r="AB242" s="19">
        <f>IF(OR($I242="REAL",$I242="INCURRIDO"),SUMIF(S!$O:$O,$I242&amp;$O242&amp;$Q242&amp;UPPER(TEXT(AB$4,"MMMMYYYY"))&amp;$Z242,IF($W$1="Pesos CLP",S!$AD:$AD,S!$AO:$AO)),0)</f>
        <v>0</v>
      </c>
      <c r="AC242" s="19">
        <f>IF(OR($I242="REAL",$I242="INCURRIDO"),SUMIF(S!$O:$O,$I242&amp;$O242&amp;$Q242&amp;UPPER(TEXT(AC$4,"MMMMYYYY"))&amp;$Z242,IF($W$1="Pesos CLP",S!$AD:$AD,S!$AO:$AO)),0)</f>
        <v>0</v>
      </c>
      <c r="AD242" s="19">
        <f>IF(OR($I242="REAL",$I242="INCURRIDO"),SUMIF(S!$O:$O,$I242&amp;$O242&amp;$Q242&amp;UPPER(TEXT(AD$4,"MMMMYYYY"))&amp;$Z242,IF($W$1="Pesos CLP",S!$AD:$AD,S!$AO:$AO)),0)</f>
        <v>0</v>
      </c>
      <c r="AE242" s="19">
        <f>IF(OR($I242="REAL",$I242="INCURRIDO"),SUMIF(S!$O:$O,$I242&amp;$O242&amp;$Q242&amp;UPPER(TEXT(AE$4,"MMMMYYYY"))&amp;$Z242,IF($W$1="Pesos CLP",S!$AD:$AD,S!$AO:$AO)),0)</f>
        <v>0</v>
      </c>
      <c r="AF242" s="19">
        <f>IF(OR($I242="REAL",$I242="INCURRIDO"),SUMIF(S!$O:$O,$I242&amp;$O242&amp;$Q242&amp;UPPER(TEXT(AF$4,"MMMMYYYY"))&amp;$Z242,IF($W$1="Pesos CLP",S!$AD:$AD,S!$AO:$AO)),0)</f>
        <v>0</v>
      </c>
      <c r="AG242" s="19">
        <f>IF(OR($I242="REAL",$I242="INCURRIDO"),SUMIF(S!$O:$O,$I242&amp;$O242&amp;$Q242&amp;UPPER(TEXT(AG$4,"MMMMYYYY"))&amp;$Z242,IF($W$1="Pesos CLP",S!$AD:$AD,S!$AO:$AO)),0)</f>
        <v>0</v>
      </c>
      <c r="AH242" s="19">
        <f>IF(OR($I242="REAL",$I242="INCURRIDO"),SUMIF(S!$O:$O,$I242&amp;$O242&amp;$Q242&amp;UPPER(TEXT(AH$4,"MMMMYYYY"))&amp;$Z242,IF($W$1="Pesos CLP",S!$AD:$AD,S!$AO:$AO)),0)</f>
        <v>0</v>
      </c>
      <c r="AI242" s="19">
        <f>IF(OR($I242="REAL",$I242="INCURRIDO"),SUMIF(S!$O:$O,$I242&amp;$O242&amp;$Q242&amp;UPPER(TEXT(AI$4,"MMMMYYYY"))&amp;$Z242,IF($W$1="Pesos CLP",S!$AD:$AD,S!$AO:$AO)),0)</f>
        <v>0</v>
      </c>
      <c r="AJ242" s="19">
        <f>IF(OR($I242="REAL",$I242="INCURRIDO"),SUMIF(S!$O:$O,$I242&amp;$O242&amp;$Q242&amp;UPPER(TEXT(AJ$4,"MMMMYYYY"))&amp;$Z242,IF($W$1="Pesos CLP",S!$AD:$AD,S!$AO:$AO)),0)</f>
        <v>0</v>
      </c>
      <c r="AK242" s="19">
        <f>IF(OR($I242="REAL",$I242="INCURRIDO"),SUMIF(S!$O:$O,$I242&amp;$O242&amp;$Q242&amp;UPPER(TEXT(AK$4,"MMMMYYYY"))&amp;$Z242,IF($W$1="Pesos CLP",S!$AD:$AD,S!$AO:$AO)),0)</f>
        <v>0</v>
      </c>
      <c r="AL242" s="19">
        <f>IF(OR($I242="REAL",$I242="INCURRIDO"),SUMIF(S!$O:$O,$I242&amp;$O242&amp;$Q242&amp;UPPER(TEXT(AL$4,"MMMMYYYY"))&amp;$Z242,IF($W$1="Pesos CLP",S!$AD:$AD,S!$AO:$AO)),0)</f>
        <v>0</v>
      </c>
      <c r="AM242" s="19">
        <f>IF(OR($I242="REAL",$I242="INCURRIDO"),SUMIF(S!$O:$O,$I242&amp;$O242&amp;$Q242&amp;UPPER(TEXT(AM$4,"MMMMYYYY"))&amp;$Z242,IF($W$1="Pesos CLP",S!$AD:$AD,S!$AO:$AO)),0)</f>
        <v>0</v>
      </c>
      <c r="AN242" s="19">
        <f>IF(OR($I242="REAL",$I242="INCURRIDO"),SUMIF(S!$O:$O,$I242&amp;$O242&amp;$Q242&amp;UPPER(TEXT(AN$4,"MMMMYYYY"))&amp;$Z242,IF($W$1="Pesos CLP",S!$AD:$AD,S!$AO:$AO)),0)</f>
        <v>0</v>
      </c>
      <c r="AO242" s="19">
        <f>IF(OR($I242="REAL",$I242="INCURRIDO"),SUMIF(S!$O:$O,$I242&amp;$O242&amp;$Q242&amp;UPPER(TEXT(AO$4,"MMMMYYYY"))&amp;$Z242,IF($W$1="Pesos CLP",S!$AD:$AD,S!$AO:$AO)),0)</f>
        <v>0</v>
      </c>
      <c r="AP242" s="19">
        <f>IF(OR($I242="REAL",$I242="INCURRIDO"),SUMIF(S!$O:$O,$I242&amp;$O242&amp;$Q242&amp;UPPER(TEXT(AP$4,"MMMMYYYY"))&amp;$Z242,IF($W$1="Pesos CLP",S!$AD:$AD,S!$AO:$AO)),0)</f>
        <v>0</v>
      </c>
      <c r="AQ242" s="19">
        <f>IF(OR($I242="REAL",$I242="INCURRIDO"),SUMIF(S!$O:$O,$I242&amp;$O242&amp;$Q242&amp;UPPER(TEXT(AQ$4,"MMMMYYYY"))&amp;$Z242,IF($W$1="Pesos CLP",S!$AD:$AD,S!$AO:$AO)),0)</f>
        <v>0</v>
      </c>
      <c r="AR242" s="19">
        <f>IF(OR($I242="REAL",$I242="INCURRIDO"),SUMIF(S!$O:$O,$I242&amp;$O242&amp;$Q242&amp;UPPER(TEXT(AR$4,"MMMMYYYY"))&amp;$Z242,IF($W$1="Pesos CLP",S!$AD:$AD,S!$AO:$AO)),0)</f>
        <v>0</v>
      </c>
      <c r="AS242" s="19">
        <f>IF(OR($I242="REAL",$I242="INCURRIDO"),SUMIF(S!$O:$O,$I242&amp;$O242&amp;$Q242&amp;UPPER(TEXT(AS$4,"MMMMYYYY"))&amp;$Z242,IF($W$1="Pesos CLP",S!$AD:$AD,S!$AO:$AO)),0)</f>
        <v>0</v>
      </c>
      <c r="AT242" s="19">
        <f>IF(OR($I242="REAL",$I242="INCURRIDO"),SUMIF(S!$O:$O,$I242&amp;$O242&amp;$Q242&amp;UPPER(TEXT(AT$4,"MMMMYYYY"))&amp;$Z242,IF($W$1="Pesos CLP",S!$AD:$AD,S!$AO:$AO)),0)</f>
        <v>0</v>
      </c>
      <c r="AU242" s="19">
        <f>IF(OR($I242="REAL",$I242="INCURRIDO"),SUMIF(S!$O:$O,$I242&amp;$O242&amp;$Q242&amp;UPPER(TEXT(AU$4,"MMMMYYYY"))&amp;$Z242,IF($W$1="Pesos CLP",S!$AD:$AD,S!$AO:$AO)),0)</f>
        <v>0</v>
      </c>
      <c r="AV242" s="19">
        <f>IF(OR($I242="REAL",$I242="INCURRIDO"),SUMIF(S!$O:$O,$I242&amp;$O242&amp;$Q242&amp;UPPER(TEXT(AV$4,"MMMMYYYY"))&amp;$Z242,IF($W$1="Pesos CLP",S!$AD:$AD,S!$AO:$AO)),0)</f>
        <v>0</v>
      </c>
      <c r="AW242" s="19">
        <f>IF(OR($I242="REAL",$I242="INCURRIDO"),SUMIF(S!$O:$O,$I242&amp;$O242&amp;$Q242&amp;UPPER(TEXT(AW$4,"MMMMYYYY"))&amp;$Z242,IF($W$1="Pesos CLP",S!$AD:$AD,S!$AO:$AO)),0)</f>
        <v>0</v>
      </c>
      <c r="AX242" s="19">
        <f>IF(OR($I242="REAL",$I242="INCURRIDO"),SUMIF(S!$O:$O,$I242&amp;$O242&amp;$Q242&amp;UPPER(TEXT(AX$4,"MMMMYYYY"))&amp;$Z242,IF($W$1="Pesos CLP",S!$AD:$AD,S!$AO:$AO)),0)</f>
        <v>0</v>
      </c>
      <c r="AY242" s="19">
        <f>IF(OR($I242="REAL",$I242="INCURRIDO"),SUMIF(S!$O:$O,$I242&amp;$O242&amp;$Q242&amp;UPPER(TEXT(AY$4,"MMMMYYYY"))&amp;$Z242,IF($W$1="Pesos CLP",S!$AD:$AD,S!$AO:$AO)),0)</f>
        <v>0</v>
      </c>
      <c r="AZ242" s="19">
        <f>IF(OR($I242="REAL",$I242="INCURRIDO"),SUMIF(S!$O:$O,$I242&amp;$O242&amp;$Q242&amp;UPPER(TEXT(AZ$4,"MMMMYYYY"))&amp;$Z242,IF($W$1="Pesos CLP",S!$AD:$AD,S!$AO:$AO)),0)</f>
        <v>0</v>
      </c>
      <c r="BA242" s="19">
        <f>IF(OR($I242="REAL",$I242="INCURRIDO"),SUMIF(S!$O:$O,$I242&amp;$O242&amp;$Q242&amp;UPPER(TEXT(BA$4,"MMMMYYYY"))&amp;$Z242,IF($W$1="Pesos CLP",S!$AD:$AD,S!$AO:$AO)),0)</f>
        <v>0</v>
      </c>
      <c r="BB242" s="19">
        <f>IF(OR($I242="REAL",$I242="INCURRIDO"),SUMIF(S!$O:$O,$I242&amp;$O242&amp;$Q242&amp;UPPER(TEXT(BB$4,"MMMMYYYY"))&amp;$Z242,IF($W$1="Pesos CLP",S!$AD:$AD,S!$AO:$AO)),0)</f>
        <v>0</v>
      </c>
      <c r="BC242" s="19">
        <f>IF(OR($I242="REAL",$I242="INCURRIDO"),SUMIF(S!$O:$O,$I242&amp;$O242&amp;$Q242&amp;UPPER(TEXT(BC$4,"MMMMYYYY"))&amp;$Z242,IF($W$1="Pesos CLP",S!$AD:$AD,S!$AO:$AO)),0)</f>
        <v>0</v>
      </c>
      <c r="BD242" s="19">
        <f>IF(OR($I242="REAL",$I242="INCURRIDO"),SUMIF(S!$O:$O,$I242&amp;$O242&amp;$Q242&amp;UPPER(TEXT(BD$4,"MMMMYYYY"))&amp;$Z242,IF($W$1="Pesos CLP",S!$AD:$AD,S!$AO:$AO)),0)</f>
        <v>0</v>
      </c>
      <c r="BE242" s="19">
        <f>IF(OR($I242="REAL",$I242="INCURRIDO"),SUMIF(S!$O:$O,$I242&amp;$O242&amp;$Q242&amp;UPPER(TEXT(BE$4,"MMMMYYYY"))&amp;$Z242,IF($W$1="Pesos CLP",S!$AD:$AD,S!$AO:$AO)),0)</f>
        <v>0</v>
      </c>
      <c r="BF242" s="19">
        <f>IF(OR($I242="REAL",$I242="INCURRIDO"),SUMIF(S!$O:$O,$I242&amp;$O242&amp;$Q242&amp;UPPER(TEXT(BF$4,"MMMMYYYY"))&amp;$Z242,IF($W$1="Pesos CLP",S!$AD:$AD,S!$AO:$AO)),0)</f>
        <v>0</v>
      </c>
      <c r="BG242" s="19">
        <f>IF(OR($I242="REAL",$I242="INCURRIDO"),SUMIF(S!$O:$O,$I242&amp;$O242&amp;$Q242&amp;UPPER(TEXT(BG$4,"MMMMYYYY"))&amp;$Z242,IF($W$1="Pesos CLP",S!$AD:$AD,S!$AO:$AO)),0)</f>
        <v>0</v>
      </c>
      <c r="BH242" s="19">
        <f>IF(OR($I242="REAL",$I242="INCURRIDO"),SUMIF(S!$O:$O,$I242&amp;$O242&amp;$Q242&amp;UPPER(TEXT(BH$4,"MMMMYYYY"))&amp;$Z242,IF($W$1="Pesos CLP",S!$AD:$AD,S!$AO:$AO)),0)</f>
        <v>0</v>
      </c>
      <c r="BI242" s="19">
        <f>IF(OR($I242="REAL",$I242="INCURRIDO"),SUMIF(S!$O:$O,$I242&amp;$O242&amp;$Q242&amp;UPPER(TEXT(BI$4,"MMMMYYYY"))&amp;$Z242,IF($W$1="Pesos CLP",S!$AD:$AD,S!$AO:$AO)),0)</f>
        <v>0</v>
      </c>
      <c r="BJ242" s="19">
        <f>IF(OR($I242="REAL",$I242="INCURRIDO"),SUMIF(S!$O:$O,$I242&amp;$O242&amp;$Q242&amp;UPPER(TEXT(BJ$4,"MMMMYYYY"))&amp;$Z242,IF($W$1="Pesos CLP",S!$AD:$AD,S!$AO:$AO)),0)</f>
        <v>0</v>
      </c>
      <c r="BK242" s="19">
        <f>IF(OR($I242="REAL",$I242="INCURRIDO"),SUMIF(S!$O:$O,$I242&amp;$O242&amp;$Q242&amp;UPPER(TEXT(BK$4,"MMMMYYYY"))&amp;$Z242,IF($W$1="Pesos CLP",S!$AD:$AD,S!$AO:$AO)),0)</f>
        <v>0</v>
      </c>
      <c r="BL242" s="19">
        <f>IF(OR($I242="REAL",$I242="INCURRIDO"),SUMIF(S!$O:$O,$I242&amp;$O242&amp;$Q242&amp;UPPER(TEXT(BL$4,"MMMMYYYY"))&amp;$Z242,IF($W$1="Pesos CLP",S!$AD:$AD,S!$AO:$AO)),0)</f>
        <v>0</v>
      </c>
      <c r="BM242" s="19">
        <f>IF(OR($I242="REAL",$I242="INCURRIDO"),SUMIF(S!$O:$O,$I242&amp;$O242&amp;$Q242&amp;UPPER(TEXT(BM$4,"MMMMYYYY"))&amp;$Z242,IF($W$1="Pesos CLP",S!$AD:$AD,S!$AO:$AO)),0)</f>
        <v>0</v>
      </c>
      <c r="BN242" s="19">
        <f>IF(OR($I242="REAL",$I242="INCURRIDO"),SUMIF(S!$O:$O,$I242&amp;$O242&amp;$Q242&amp;UPPER(TEXT(BN$4,"MMMMYYYY"))&amp;$Z242,IF($W$1="Pesos CLP",S!$AD:$AD,S!$AO:$AO)),0)</f>
        <v>0</v>
      </c>
      <c r="BO242" s="19">
        <f>IF(OR($I242="REAL",$I242="INCURRIDO"),SUMIF(S!$O:$O,$I242&amp;$O242&amp;$Q242&amp;UPPER(TEXT(BO$4,"MMMMYYYY"))&amp;$Z242,IF($W$1="Pesos CLP",S!$AD:$AD,S!$AO:$AO)),0)</f>
        <v>0</v>
      </c>
      <c r="BP242" s="19">
        <f>IF(OR($I242="REAL",$I242="INCURRIDO"),SUMIF(S!$O:$O,$I242&amp;$O242&amp;$Q242&amp;UPPER(TEXT(BP$4,"MMMMYYYY"))&amp;$Z242,IF($W$1="Pesos CLP",S!$AD:$AD,S!$AO:$AO)),0)</f>
        <v>0</v>
      </c>
      <c r="BQ242" s="19">
        <f>IF(OR($I242="REAL",$I242="INCURRIDO"),SUMIF(S!$O:$O,$I242&amp;$O242&amp;$Q242&amp;UPPER(TEXT(BQ$4,"MMMMYYYY"))&amp;$Z242,IF($W$1="Pesos CLP",S!$AD:$AD,S!$AO:$AO)),0)</f>
        <v>0</v>
      </c>
      <c r="BR242" s="19">
        <f>IF(OR($I242="REAL",$I242="INCURRIDO"),SUMIF(S!$O:$O,$I242&amp;$O242&amp;$Q242&amp;UPPER(TEXT(BR$4,"MMMMYYYY"))&amp;$Z242,IF($W$1="Pesos CLP",S!$AD:$AD,S!$AO:$AO)),0)</f>
        <v>0</v>
      </c>
      <c r="BS242" s="19">
        <f>IF(OR($I242="REAL",$I242="INCURRIDO"),SUMIF(S!$O:$O,$I242&amp;$O242&amp;$Q242&amp;UPPER(TEXT(BS$4,"MMMMYYYY"))&amp;$Z242,IF($W$1="Pesos CLP",S!$AD:$AD,S!$AO:$AO)),0)</f>
        <v>0</v>
      </c>
      <c r="BT242" s="19">
        <f>IF(OR($I242="REAL",$I242="INCURRIDO"),SUMIF(S!$O:$O,$I242&amp;$O242&amp;$Q242&amp;UPPER(TEXT(BT$4,"MMMMYYYY"))&amp;$Z242,IF($W$1="Pesos CLP",S!$AD:$AD,S!$AO:$AO)),0)</f>
        <v>0</v>
      </c>
      <c r="BU242" s="19">
        <f>IF(OR($I242="REAL",$I242="INCURRIDO"),SUMIF(S!$O:$O,$I242&amp;$O242&amp;$Q242&amp;UPPER(TEXT(BU$4,"MMMMYYYY"))&amp;$Z242,IF($W$1="Pesos CLP",S!$AD:$AD,S!$AO:$AO)),0)</f>
        <v>0</v>
      </c>
      <c r="BV242" s="19">
        <f>IF(OR($I242="REAL",$I242="INCURRIDO"),SUMIF(S!$O:$O,$I242&amp;$O242&amp;$Q242&amp;UPPER(TEXT(BV$4,"MMMMYYYY"))&amp;$Z242,IF($W$1="Pesos CLP",S!$AD:$AD,S!$AO:$AO)),0)</f>
        <v>0</v>
      </c>
      <c r="BW242" s="19">
        <f>IF(OR($I242="REAL",$I242="INCURRIDO"),SUMIF(S!$O:$O,$I242&amp;$O242&amp;$Q242&amp;UPPER(TEXT(BW$4,"MMMMYYYY"))&amp;$Z242,IF($W$1="Pesos CLP",S!$AD:$AD,S!$AO:$AO)),0)</f>
        <v>0</v>
      </c>
      <c r="BX242" s="19">
        <f>IF(OR($I242="REAL",$I242="INCURRIDO"),SUMIF(S!$O:$O,$I242&amp;$O242&amp;$Q242&amp;UPPER(TEXT(BX$4,"MMMMYYYY"))&amp;$Z242,IF($W$1="Pesos CLP",S!$AD:$AD,S!$AO:$AO)),0)</f>
        <v>0</v>
      </c>
      <c r="BY242" s="19">
        <f>IF(OR($I242="REAL",$I242="INCURRIDO"),SUMIF(S!$O:$O,$I242&amp;$O242&amp;$Q242&amp;UPPER(TEXT(BY$4,"MMMMYYYY"))&amp;$Z242,IF($W$1="Pesos CLP",S!$AD:$AD,S!$AO:$AO)),0)</f>
        <v>0</v>
      </c>
      <c r="BZ242" s="19">
        <f>IF(OR($I242="REAL",$I242="INCURRIDO"),SUMIF(S!$O:$O,$I242&amp;$O242&amp;$Q242&amp;UPPER(TEXT(BZ$4,"MMMMYYYY"))&amp;$Z242,IF($W$1="Pesos CLP",S!$AD:$AD,S!$AO:$AO)),0)</f>
        <v>0</v>
      </c>
      <c r="CA242" s="19">
        <f>IF(OR($I242="REAL",$I242="INCURRIDO"),SUMIF(S!$O:$O,$I242&amp;$O242&amp;$Q242&amp;UPPER(TEXT(CA$4,"MMMMYYYY"))&amp;$Z242,IF($W$1="Pesos CLP",S!$AD:$AD,S!$AO:$AO)),0)</f>
        <v>0</v>
      </c>
      <c r="CB242" s="19">
        <f>IF(OR($I242="REAL",$I242="INCURRIDO"),SUMIF(S!$O:$O,$I242&amp;$O242&amp;$Q242&amp;UPPER(TEXT(CB$4,"MMMMYYYY"))&amp;$Z242,IF($W$1="Pesos CLP",S!$AD:$AD,S!$AO:$AO)),0)</f>
        <v>0</v>
      </c>
      <c r="CC242" s="19">
        <f>IF(OR($I242="REAL",$I242="INCURRIDO"),SUMIF(S!$O:$O,$I242&amp;$O242&amp;$Q242&amp;UPPER(TEXT(CC$4,"MMMMYYYY"))&amp;$Z242,IF($W$1="Pesos CLP",S!$AD:$AD,S!$AO:$AO)),0)</f>
        <v>0</v>
      </c>
      <c r="CD242" s="19">
        <f>IF(OR($I242="REAL",$I242="INCURRIDO"),SUMIF(S!$O:$O,$I242&amp;$O242&amp;$Q242&amp;UPPER(TEXT(CD$4,"MMMMYYYY"))&amp;$Z242,IF($W$1="Pesos CLP",S!$AD:$AD,S!$AO:$AO)),0)</f>
        <v>0</v>
      </c>
      <c r="CE242" s="19">
        <f>IF(OR($I242="REAL",$I242="INCURRIDO"),SUMIF(S!$O:$O,$I242&amp;$O242&amp;$Q242&amp;UPPER(TEXT(CE$4,"MMMMYYYY"))&amp;$Z242,IF($W$1="Pesos CLP",S!$AD:$AD,S!$AO:$AO)),0)</f>
        <v>0</v>
      </c>
      <c r="CF242" s="19">
        <f>IF(OR($I242="REAL",$I242="INCURRIDO"),SUMIF(S!$O:$O,$I242&amp;$O242&amp;$Q242&amp;UPPER(TEXT(CF$4,"MMMMYYYY"))&amp;$Z242,IF($W$1="Pesos CLP",S!$AD:$AD,S!$AO:$AO)),0)</f>
        <v>0</v>
      </c>
      <c r="CG242" s="19">
        <f>IF(OR($I242="REAL",$I242="INCURRIDO"),SUMIF(S!$O:$O,$I242&amp;$O242&amp;$Q242&amp;UPPER(TEXT(CG$4,"MMMMYYYY"))&amp;$Z242,IF($W$1="Pesos CLP",S!$AD:$AD,S!$AO:$AO)),0)</f>
        <v>0</v>
      </c>
      <c r="CH242" s="19">
        <f>IF(OR($I242="REAL",$I242="INCURRIDO"),SUMIF(S!$O:$O,$I242&amp;$O242&amp;$Q242&amp;UPPER(TEXT(CH$4,"MMMMYYYY"))&amp;$Z242,IF($W$1="Pesos CLP",S!$AD:$AD,S!$AO:$AO)),0)</f>
        <v>0</v>
      </c>
      <c r="CI242" s="19">
        <f>IF(OR($I242="REAL",$I242="INCURRIDO"),SUMIF(S!$O:$O,$I242&amp;$O242&amp;$Q242&amp;UPPER(TEXT(CI$4,"MMMMYYYY"))&amp;$Z242,IF($W$1="Pesos CLP",S!$AD:$AD,S!$AO:$AO)),0)</f>
        <v>0</v>
      </c>
      <c r="CJ242" s="19">
        <f>IF(OR($I242="REAL",$I242="INCURRIDO"),SUMIF(S!$O:$O,$I242&amp;$O242&amp;$Q242&amp;UPPER(TEXT(CJ$4,"MMMMYYYY"))&amp;$Z242,IF($W$1="Pesos CLP",S!$AD:$AD,S!$AO:$AO)),0)</f>
        <v>0</v>
      </c>
      <c r="CK242" s="378">
        <f t="shared" ref="CK242:CR248" si="230">(IF(AND(AND($T242&gt;=(CK$4-DAY(CK$4)+1),$T242&lt;=CK$4),AND($U242&gt;=(CK$4-DAY(CK$4)+1),$U242&lt;=CK$4)),$U242-$T242+1,IF(AND($T242&gt;=(CK$4-DAY(CK$4)+1),$T242&lt;=CK$4),CK$4-$T242+1,IF(AND($U242&gt;=(CK$4-DAY(CK$4)+1),$U242&lt;=CK$4),$U242-(CK$4-DAY(CK$4)+1)+1,IF(OR(AND((CK$4-DAY(CK$4)+1)&gt;=$T242,(CK$4-DAY(CK$4)+1)&lt;=$U242),AND((CK$4&gt;=$T242),(CK$4&lt;=$U242))),CK$4-(CK$4-DAY(CK$4)+1)+1,0))))/IF($R242="mes",_xlfn.DAYS(CK$4,(CK$4-DAY(CK$4)+1))+1,(_xlfn.DAYS($U242,$T242)+1))*$S242)*IF($X$1="Físico",1,$X242)</f>
        <v>0</v>
      </c>
      <c r="CL242" s="378">
        <f t="shared" si="230"/>
        <v>0</v>
      </c>
      <c r="CM242" s="378">
        <f t="shared" si="230"/>
        <v>0</v>
      </c>
      <c r="CN242" s="378">
        <f t="shared" si="230"/>
        <v>0</v>
      </c>
      <c r="CO242" s="378">
        <f t="shared" si="230"/>
        <v>0</v>
      </c>
      <c r="CP242" s="378">
        <f t="shared" si="230"/>
        <v>0</v>
      </c>
      <c r="CQ242" s="378">
        <f t="shared" si="230"/>
        <v>0</v>
      </c>
      <c r="CR242" s="378">
        <f t="shared" si="230"/>
        <v>0</v>
      </c>
      <c r="CS242" s="378">
        <f t="shared" ref="CS242:DB248" si="231">(IF(AND(AND($T242&gt;=(CS$4-DAY(CS$4)+1),$T242&lt;=CS$4),AND($U242&gt;=(CS$4-DAY(CS$4)+1),$U242&lt;=CS$4)),$U242-$T242+1,IF(AND($T242&gt;=(CS$4-DAY(CS$4)+1),$T242&lt;=CS$4),CS$4-$T242+1,IF(AND($U242&gt;=(CS$4-DAY(CS$4)+1),$U242&lt;=CS$4),$U242-(CS$4-DAY(CS$4)+1)+1,IF(OR(AND((CS$4-DAY(CS$4)+1)&gt;=$T242,(CS$4-DAY(CS$4)+1)&lt;=$U242),AND((CS$4&gt;=$T242),(CS$4&lt;=$U242))),CS$4-(CS$4-DAY(CS$4)+1)+1,0))))/IF($R242="mes",_xlfn.DAYS(CS$4,(CS$4-DAY(CS$4)+1))+1,(_xlfn.DAYS($U242,$T242)+1))*$S242)*IF($X$1="Físico",1,$X242)</f>
        <v>0</v>
      </c>
      <c r="CT242" s="378">
        <f t="shared" si="231"/>
        <v>0</v>
      </c>
      <c r="CU242" s="378">
        <f t="shared" si="231"/>
        <v>0</v>
      </c>
      <c r="CV242" s="378">
        <f t="shared" si="231"/>
        <v>0</v>
      </c>
      <c r="CW242" s="378">
        <f t="shared" si="231"/>
        <v>0</v>
      </c>
      <c r="CX242" s="378">
        <f t="shared" si="231"/>
        <v>0</v>
      </c>
      <c r="CY242" s="378">
        <f t="shared" si="231"/>
        <v>0</v>
      </c>
      <c r="CZ242" s="378">
        <f t="shared" si="231"/>
        <v>0</v>
      </c>
      <c r="DA242" s="378">
        <f t="shared" si="231"/>
        <v>0</v>
      </c>
      <c r="DB242" s="378">
        <f t="shared" si="231"/>
        <v>0</v>
      </c>
      <c r="DC242" s="378">
        <f t="shared" ref="DC242:DK248" si="232">(IF(AND(AND($T242&gt;=(DC$4-DAY(DC$4)+1),$T242&lt;=DC$4),AND($U242&gt;=(DC$4-DAY(DC$4)+1),$U242&lt;=DC$4)),$U242-$T242+1,IF(AND($T242&gt;=(DC$4-DAY(DC$4)+1),$T242&lt;=DC$4),DC$4-$T242+1,IF(AND($U242&gt;=(DC$4-DAY(DC$4)+1),$U242&lt;=DC$4),$U242-(DC$4-DAY(DC$4)+1)+1,IF(OR(AND((DC$4-DAY(DC$4)+1)&gt;=$T242,(DC$4-DAY(DC$4)+1)&lt;=$U242),AND((DC$4&gt;=$T242),(DC$4&lt;=$U242))),DC$4-(DC$4-DAY(DC$4)+1)+1,0))))/IF($R242="mes",_xlfn.DAYS(DC$4,(DC$4-DAY(DC$4)+1))+1,(_xlfn.DAYS($U242,$T242)+1))*$S242)*IF($X$1="Físico",1,$X242)</f>
        <v>0</v>
      </c>
      <c r="DD242" s="378">
        <f t="shared" si="232"/>
        <v>0</v>
      </c>
      <c r="DE242" s="378">
        <f t="shared" si="232"/>
        <v>0</v>
      </c>
      <c r="DF242" s="378">
        <f t="shared" si="232"/>
        <v>0</v>
      </c>
      <c r="DG242" s="378">
        <f t="shared" si="232"/>
        <v>0</v>
      </c>
      <c r="DH242" s="378">
        <f t="shared" si="232"/>
        <v>0</v>
      </c>
      <c r="DI242" s="378">
        <f t="shared" si="232"/>
        <v>0</v>
      </c>
      <c r="DJ242" s="378">
        <f t="shared" si="232"/>
        <v>0</v>
      </c>
      <c r="DK242" s="378">
        <f t="shared" si="232"/>
        <v>0</v>
      </c>
      <c r="DL242" s="378">
        <f t="shared" si="227"/>
        <v>0</v>
      </c>
      <c r="DM242" s="378">
        <f t="shared" si="227"/>
        <v>0</v>
      </c>
      <c r="DN242" s="378">
        <f t="shared" si="227"/>
        <v>0</v>
      </c>
      <c r="DO242" s="378">
        <f t="shared" si="227"/>
        <v>0</v>
      </c>
      <c r="DP242" s="378">
        <f t="shared" si="227"/>
        <v>0</v>
      </c>
      <c r="DQ242" s="378">
        <f t="shared" si="227"/>
        <v>0</v>
      </c>
      <c r="DR242" s="378">
        <f t="shared" si="227"/>
        <v>0</v>
      </c>
      <c r="DS242" s="378">
        <f t="shared" si="227"/>
        <v>0</v>
      </c>
      <c r="DT242" s="378">
        <f t="shared" si="227"/>
        <v>0</v>
      </c>
      <c r="DU242" s="378">
        <f t="shared" si="227"/>
        <v>0</v>
      </c>
      <c r="DV242" s="378">
        <f t="shared" si="228"/>
        <v>0</v>
      </c>
      <c r="DW242" s="378">
        <f t="shared" si="228"/>
        <v>0</v>
      </c>
      <c r="DX242" s="378">
        <f t="shared" si="228"/>
        <v>0</v>
      </c>
      <c r="DY242" s="378">
        <f t="shared" si="228"/>
        <v>0</v>
      </c>
      <c r="DZ242" s="378">
        <f t="shared" si="228"/>
        <v>0</v>
      </c>
      <c r="EA242" s="378">
        <f t="shared" si="228"/>
        <v>0</v>
      </c>
      <c r="EB242" s="378">
        <f t="shared" si="228"/>
        <v>0</v>
      </c>
      <c r="EC242" s="378">
        <f t="shared" si="228"/>
        <v>0</v>
      </c>
      <c r="ED242" s="378">
        <f t="shared" si="228"/>
        <v>0</v>
      </c>
      <c r="EE242" s="378">
        <f t="shared" si="228"/>
        <v>0</v>
      </c>
      <c r="EF242" s="378">
        <f t="shared" si="229"/>
        <v>0</v>
      </c>
      <c r="EG242" s="378">
        <f t="shared" si="229"/>
        <v>0</v>
      </c>
      <c r="EH242" s="378">
        <f t="shared" si="229"/>
        <v>0</v>
      </c>
      <c r="EI242" s="378">
        <f t="shared" si="229"/>
        <v>0</v>
      </c>
      <c r="EJ242" s="378">
        <f t="shared" si="229"/>
        <v>0</v>
      </c>
      <c r="EK242" s="378">
        <f t="shared" si="229"/>
        <v>0</v>
      </c>
      <c r="EL242" s="378">
        <f t="shared" si="229"/>
        <v>0</v>
      </c>
      <c r="EM242" s="378">
        <f t="shared" si="229"/>
        <v>0</v>
      </c>
      <c r="EN242" s="378">
        <f t="shared" si="229"/>
        <v>0</v>
      </c>
      <c r="EO242" s="378">
        <f t="shared" si="229"/>
        <v>0</v>
      </c>
      <c r="EP242" s="378">
        <f t="shared" si="229"/>
        <v>0</v>
      </c>
      <c r="EQ242" s="378">
        <f t="shared" si="229"/>
        <v>0</v>
      </c>
    </row>
    <row r="243" spans="1:147" x14ac:dyDescent="0.3">
      <c r="A243" s="368"/>
      <c r="B243" s="368"/>
      <c r="C243" s="368"/>
      <c r="D243" s="368">
        <f t="shared" si="182"/>
        <v>1.034195933456562</v>
      </c>
      <c r="E243" s="368" t="str">
        <f>VLOOKUP(TEXT(Z243,0),'G2'!B:D,3,0)</f>
        <v>MN</v>
      </c>
      <c r="F243" s="816">
        <f t="shared" si="181"/>
        <v>0</v>
      </c>
      <c r="G243" s="755">
        <f t="shared" si="183"/>
        <v>0</v>
      </c>
      <c r="H243" s="756" t="s">
        <v>1190</v>
      </c>
      <c r="I243" s="370" t="s">
        <v>93</v>
      </c>
      <c r="J243" s="370" t="s">
        <v>22</v>
      </c>
      <c r="K243" s="368">
        <v>510616</v>
      </c>
      <c r="L243" s="368" t="s">
        <v>24</v>
      </c>
      <c r="M243" s="369"/>
      <c r="N243" s="370" t="s">
        <v>1019</v>
      </c>
      <c r="O243" s="370" t="s">
        <v>641</v>
      </c>
      <c r="P243" s="643" t="s">
        <v>1167</v>
      </c>
      <c r="Q243" s="370" t="s">
        <v>695</v>
      </c>
      <c r="R243" s="370" t="s">
        <v>273</v>
      </c>
      <c r="S243" s="376">
        <v>1</v>
      </c>
      <c r="T243" s="677">
        <v>46174</v>
      </c>
      <c r="U243" s="677">
        <v>46198</v>
      </c>
      <c r="V243" s="373">
        <v>1</v>
      </c>
      <c r="W243" s="374">
        <v>55873.46950092422</v>
      </c>
      <c r="X243" s="17" cm="1">
        <f t="array" ref="X243">+IF($W$1="Pesos CLP",W243,W243/TC)*MB_24A25</f>
        <v>63.705340470821298</v>
      </c>
      <c r="Y243" s="18">
        <f t="shared" si="225"/>
        <v>63.705340470821298</v>
      </c>
      <c r="Z243">
        <v>91243520</v>
      </c>
      <c r="AA243" s="19">
        <f>IF(OR($I243="REAL",$I243="INCURRIDO"),SUMIF(S!$O:$O,$I243&amp;$O243&amp;$Q243&amp;UPPER(TEXT(AA$4,"MMMMYYYY"))&amp;$Z243,IF($W$1="Pesos CLP",S!$AD:$AD,S!$AO:$AO)),0)</f>
        <v>0</v>
      </c>
      <c r="AB243" s="19">
        <f>IF(OR($I243="REAL",$I243="INCURRIDO"),SUMIF(S!$O:$O,$I243&amp;$O243&amp;$Q243&amp;UPPER(TEXT(AB$4,"MMMMYYYY"))&amp;$Z243,IF($W$1="Pesos CLP",S!$AD:$AD,S!$AO:$AO)),0)</f>
        <v>0</v>
      </c>
      <c r="AC243" s="19">
        <f>IF(OR($I243="REAL",$I243="INCURRIDO"),SUMIF(S!$O:$O,$I243&amp;$O243&amp;$Q243&amp;UPPER(TEXT(AC$4,"MMMMYYYY"))&amp;$Z243,IF($W$1="Pesos CLP",S!$AD:$AD,S!$AO:$AO)),0)</f>
        <v>0</v>
      </c>
      <c r="AD243" s="19">
        <f>IF(OR($I243="REAL",$I243="INCURRIDO"),SUMIF(S!$O:$O,$I243&amp;$O243&amp;$Q243&amp;UPPER(TEXT(AD$4,"MMMMYYYY"))&amp;$Z243,IF($W$1="Pesos CLP",S!$AD:$AD,S!$AO:$AO)),0)</f>
        <v>0</v>
      </c>
      <c r="AE243" s="19">
        <f>IF(OR($I243="REAL",$I243="INCURRIDO"),SUMIF(S!$O:$O,$I243&amp;$O243&amp;$Q243&amp;UPPER(TEXT(AE$4,"MMMMYYYY"))&amp;$Z243,IF($W$1="Pesos CLP",S!$AD:$AD,S!$AO:$AO)),0)</f>
        <v>0</v>
      </c>
      <c r="AF243" s="19">
        <f>IF(OR($I243="REAL",$I243="INCURRIDO"),SUMIF(S!$O:$O,$I243&amp;$O243&amp;$Q243&amp;UPPER(TEXT(AF$4,"MMMMYYYY"))&amp;$Z243,IF($W$1="Pesos CLP",S!$AD:$AD,S!$AO:$AO)),0)</f>
        <v>0</v>
      </c>
      <c r="AG243" s="19">
        <f>IF(OR($I243="REAL",$I243="INCURRIDO"),SUMIF(S!$O:$O,$I243&amp;$O243&amp;$Q243&amp;UPPER(TEXT(AG$4,"MMMMYYYY"))&amp;$Z243,IF($W$1="Pesos CLP",S!$AD:$AD,S!$AO:$AO)),0)</f>
        <v>0</v>
      </c>
      <c r="AH243" s="19">
        <f>IF(OR($I243="REAL",$I243="INCURRIDO"),SUMIF(S!$O:$O,$I243&amp;$O243&amp;$Q243&amp;UPPER(TEXT(AH$4,"MMMMYYYY"))&amp;$Z243,IF($W$1="Pesos CLP",S!$AD:$AD,S!$AO:$AO)),0)</f>
        <v>0</v>
      </c>
      <c r="AI243" s="19">
        <f>IF(OR($I243="REAL",$I243="INCURRIDO"),SUMIF(S!$O:$O,$I243&amp;$O243&amp;$Q243&amp;UPPER(TEXT(AI$4,"MMMMYYYY"))&amp;$Z243,IF($W$1="Pesos CLP",S!$AD:$AD,S!$AO:$AO)),0)</f>
        <v>0</v>
      </c>
      <c r="AJ243" s="19">
        <f>IF(OR($I243="REAL",$I243="INCURRIDO"),SUMIF(S!$O:$O,$I243&amp;$O243&amp;$Q243&amp;UPPER(TEXT(AJ$4,"MMMMYYYY"))&amp;$Z243,IF($W$1="Pesos CLP",S!$AD:$AD,S!$AO:$AO)),0)</f>
        <v>0</v>
      </c>
      <c r="AK243" s="19">
        <f>IF(OR($I243="REAL",$I243="INCURRIDO"),SUMIF(S!$O:$O,$I243&amp;$O243&amp;$Q243&amp;UPPER(TEXT(AK$4,"MMMMYYYY"))&amp;$Z243,IF($W$1="Pesos CLP",S!$AD:$AD,S!$AO:$AO)),0)</f>
        <v>0</v>
      </c>
      <c r="AL243" s="19">
        <f>IF(OR($I243="REAL",$I243="INCURRIDO"),SUMIF(S!$O:$O,$I243&amp;$O243&amp;$Q243&amp;UPPER(TEXT(AL$4,"MMMMYYYY"))&amp;$Z243,IF($W$1="Pesos CLP",S!$AD:$AD,S!$AO:$AO)),0)</f>
        <v>0</v>
      </c>
      <c r="AM243" s="19">
        <f>IF(OR($I243="REAL",$I243="INCURRIDO"),SUMIF(S!$O:$O,$I243&amp;$O243&amp;$Q243&amp;UPPER(TEXT(AM$4,"MMMMYYYY"))&amp;$Z243,IF($W$1="Pesos CLP",S!$AD:$AD,S!$AO:$AO)),0)</f>
        <v>0</v>
      </c>
      <c r="AN243" s="19">
        <f>IF(OR($I243="REAL",$I243="INCURRIDO"),SUMIF(S!$O:$O,$I243&amp;$O243&amp;$Q243&amp;UPPER(TEXT(AN$4,"MMMMYYYY"))&amp;$Z243,IF($W$1="Pesos CLP",S!$AD:$AD,S!$AO:$AO)),0)</f>
        <v>0</v>
      </c>
      <c r="AO243" s="19">
        <f>IF(OR($I243="REAL",$I243="INCURRIDO"),SUMIF(S!$O:$O,$I243&amp;$O243&amp;$Q243&amp;UPPER(TEXT(AO$4,"MMMMYYYY"))&amp;$Z243,IF($W$1="Pesos CLP",S!$AD:$AD,S!$AO:$AO)),0)</f>
        <v>0</v>
      </c>
      <c r="AP243" s="19">
        <f>IF(OR($I243="REAL",$I243="INCURRIDO"),SUMIF(S!$O:$O,$I243&amp;$O243&amp;$Q243&amp;UPPER(TEXT(AP$4,"MMMMYYYY"))&amp;$Z243,IF($W$1="Pesos CLP",S!$AD:$AD,S!$AO:$AO)),0)</f>
        <v>0</v>
      </c>
      <c r="AQ243" s="19">
        <f>IF(OR($I243="REAL",$I243="INCURRIDO"),SUMIF(S!$O:$O,$I243&amp;$O243&amp;$Q243&amp;UPPER(TEXT(AQ$4,"MMMMYYYY"))&amp;$Z243,IF($W$1="Pesos CLP",S!$AD:$AD,S!$AO:$AO)),0)</f>
        <v>0</v>
      </c>
      <c r="AR243" s="19">
        <f>IF(OR($I243="REAL",$I243="INCURRIDO"),SUMIF(S!$O:$O,$I243&amp;$O243&amp;$Q243&amp;UPPER(TEXT(AR$4,"MMMMYYYY"))&amp;$Z243,IF($W$1="Pesos CLP",S!$AD:$AD,S!$AO:$AO)),0)</f>
        <v>0</v>
      </c>
      <c r="AS243" s="19">
        <f>IF(OR($I243="REAL",$I243="INCURRIDO"),SUMIF(S!$O:$O,$I243&amp;$O243&amp;$Q243&amp;UPPER(TEXT(AS$4,"MMMMYYYY"))&amp;$Z243,IF($W$1="Pesos CLP",S!$AD:$AD,S!$AO:$AO)),0)</f>
        <v>0</v>
      </c>
      <c r="AT243" s="19">
        <f>IF(OR($I243="REAL",$I243="INCURRIDO"),SUMIF(S!$O:$O,$I243&amp;$O243&amp;$Q243&amp;UPPER(TEXT(AT$4,"MMMMYYYY"))&amp;$Z243,IF($W$1="Pesos CLP",S!$AD:$AD,S!$AO:$AO)),0)</f>
        <v>0</v>
      </c>
      <c r="AU243" s="19">
        <f>IF(OR($I243="REAL",$I243="INCURRIDO"),SUMIF(S!$O:$O,$I243&amp;$O243&amp;$Q243&amp;UPPER(TEXT(AU$4,"MMMMYYYY"))&amp;$Z243,IF($W$1="Pesos CLP",S!$AD:$AD,S!$AO:$AO)),0)</f>
        <v>0</v>
      </c>
      <c r="AV243" s="19">
        <f>IF(OR($I243="REAL",$I243="INCURRIDO"),SUMIF(S!$O:$O,$I243&amp;$O243&amp;$Q243&amp;UPPER(TEXT(AV$4,"MMMMYYYY"))&amp;$Z243,IF($W$1="Pesos CLP",S!$AD:$AD,S!$AO:$AO)),0)</f>
        <v>0</v>
      </c>
      <c r="AW243" s="19">
        <f>IF(OR($I243="REAL",$I243="INCURRIDO"),SUMIF(S!$O:$O,$I243&amp;$O243&amp;$Q243&amp;UPPER(TEXT(AW$4,"MMMMYYYY"))&amp;$Z243,IF($W$1="Pesos CLP",S!$AD:$AD,S!$AO:$AO)),0)</f>
        <v>0</v>
      </c>
      <c r="AX243" s="19">
        <f>IF(OR($I243="REAL",$I243="INCURRIDO"),SUMIF(S!$O:$O,$I243&amp;$O243&amp;$Q243&amp;UPPER(TEXT(AX$4,"MMMMYYYY"))&amp;$Z243,IF($W$1="Pesos CLP",S!$AD:$AD,S!$AO:$AO)),0)</f>
        <v>0</v>
      </c>
      <c r="AY243" s="19">
        <f>IF(OR($I243="REAL",$I243="INCURRIDO"),SUMIF(S!$O:$O,$I243&amp;$O243&amp;$Q243&amp;UPPER(TEXT(AY$4,"MMMMYYYY"))&amp;$Z243,IF($W$1="Pesos CLP",S!$AD:$AD,S!$AO:$AO)),0)</f>
        <v>0</v>
      </c>
      <c r="AZ243" s="19">
        <f>IF(OR($I243="REAL",$I243="INCURRIDO"),SUMIF(S!$O:$O,$I243&amp;$O243&amp;$Q243&amp;UPPER(TEXT(AZ$4,"MMMMYYYY"))&amp;$Z243,IF($W$1="Pesos CLP",S!$AD:$AD,S!$AO:$AO)),0)</f>
        <v>0</v>
      </c>
      <c r="BA243" s="19">
        <f>IF(OR($I243="REAL",$I243="INCURRIDO"),SUMIF(S!$O:$O,$I243&amp;$O243&amp;$Q243&amp;UPPER(TEXT(BA$4,"MMMMYYYY"))&amp;$Z243,IF($W$1="Pesos CLP",S!$AD:$AD,S!$AO:$AO)),0)</f>
        <v>0</v>
      </c>
      <c r="BB243" s="19">
        <f>IF(OR($I243="REAL",$I243="INCURRIDO"),SUMIF(S!$O:$O,$I243&amp;$O243&amp;$Q243&amp;UPPER(TEXT(BB$4,"MMMMYYYY"))&amp;$Z243,IF($W$1="Pesos CLP",S!$AD:$AD,S!$AO:$AO)),0)</f>
        <v>0</v>
      </c>
      <c r="BC243" s="19">
        <f>IF(OR($I243="REAL",$I243="INCURRIDO"),SUMIF(S!$O:$O,$I243&amp;$O243&amp;$Q243&amp;UPPER(TEXT(BC$4,"MMMMYYYY"))&amp;$Z243,IF($W$1="Pesos CLP",S!$AD:$AD,S!$AO:$AO)),0)</f>
        <v>0</v>
      </c>
      <c r="BD243" s="19">
        <f>IF(OR($I243="REAL",$I243="INCURRIDO"),SUMIF(S!$O:$O,$I243&amp;$O243&amp;$Q243&amp;UPPER(TEXT(BD$4,"MMMMYYYY"))&amp;$Z243,IF($W$1="Pesos CLP",S!$AD:$AD,S!$AO:$AO)),0)</f>
        <v>0</v>
      </c>
      <c r="BE243" s="19">
        <f>IF(OR($I243="REAL",$I243="INCURRIDO"),SUMIF(S!$O:$O,$I243&amp;$O243&amp;$Q243&amp;UPPER(TEXT(BE$4,"MMMMYYYY"))&amp;$Z243,IF($W$1="Pesos CLP",S!$AD:$AD,S!$AO:$AO)),0)</f>
        <v>0</v>
      </c>
      <c r="BF243" s="19">
        <f>IF(OR($I243="REAL",$I243="INCURRIDO"),SUMIF(S!$O:$O,$I243&amp;$O243&amp;$Q243&amp;UPPER(TEXT(BF$4,"MMMMYYYY"))&amp;$Z243,IF($W$1="Pesos CLP",S!$AD:$AD,S!$AO:$AO)),0)</f>
        <v>0</v>
      </c>
      <c r="BG243" s="19">
        <f>IF(OR($I243="REAL",$I243="INCURRIDO"),SUMIF(S!$O:$O,$I243&amp;$O243&amp;$Q243&amp;UPPER(TEXT(BG$4,"MMMMYYYY"))&amp;$Z243,IF($W$1="Pesos CLP",S!$AD:$AD,S!$AO:$AO)),0)</f>
        <v>0</v>
      </c>
      <c r="BH243" s="19">
        <f>IF(OR($I243="REAL",$I243="INCURRIDO"),SUMIF(S!$O:$O,$I243&amp;$O243&amp;$Q243&amp;UPPER(TEXT(BH$4,"MMMMYYYY"))&amp;$Z243,IF($W$1="Pesos CLP",S!$AD:$AD,S!$AO:$AO)),0)</f>
        <v>0</v>
      </c>
      <c r="BI243" s="19">
        <f>IF(OR($I243="REAL",$I243="INCURRIDO"),SUMIF(S!$O:$O,$I243&amp;$O243&amp;$Q243&amp;UPPER(TEXT(BI$4,"MMMMYYYY"))&amp;$Z243,IF($W$1="Pesos CLP",S!$AD:$AD,S!$AO:$AO)),0)</f>
        <v>0</v>
      </c>
      <c r="BJ243" s="19">
        <f>IF(OR($I243="REAL",$I243="INCURRIDO"),SUMIF(S!$O:$O,$I243&amp;$O243&amp;$Q243&amp;UPPER(TEXT(BJ$4,"MMMMYYYY"))&amp;$Z243,IF($W$1="Pesos CLP",S!$AD:$AD,S!$AO:$AO)),0)</f>
        <v>0</v>
      </c>
      <c r="BK243" s="19">
        <f>IF(OR($I243="REAL",$I243="INCURRIDO"),SUMIF(S!$O:$O,$I243&amp;$O243&amp;$Q243&amp;UPPER(TEXT(BK$4,"MMMMYYYY"))&amp;$Z243,IF($W$1="Pesos CLP",S!$AD:$AD,S!$AO:$AO)),0)</f>
        <v>0</v>
      </c>
      <c r="BL243" s="19">
        <f>IF(OR($I243="REAL",$I243="INCURRIDO"),SUMIF(S!$O:$O,$I243&amp;$O243&amp;$Q243&amp;UPPER(TEXT(BL$4,"MMMMYYYY"))&amp;$Z243,IF($W$1="Pesos CLP",S!$AD:$AD,S!$AO:$AO)),0)</f>
        <v>0</v>
      </c>
      <c r="BM243" s="19">
        <f>IF(OR($I243="REAL",$I243="INCURRIDO"),SUMIF(S!$O:$O,$I243&amp;$O243&amp;$Q243&amp;UPPER(TEXT(BM$4,"MMMMYYYY"))&amp;$Z243,IF($W$1="Pesos CLP",S!$AD:$AD,S!$AO:$AO)),0)</f>
        <v>0</v>
      </c>
      <c r="BN243" s="19">
        <f>IF(OR($I243="REAL",$I243="INCURRIDO"),SUMIF(S!$O:$O,$I243&amp;$O243&amp;$Q243&amp;UPPER(TEXT(BN$4,"MMMMYYYY"))&amp;$Z243,IF($W$1="Pesos CLP",S!$AD:$AD,S!$AO:$AO)),0)</f>
        <v>0</v>
      </c>
      <c r="BO243" s="19">
        <f>IF(OR($I243="REAL",$I243="INCURRIDO"),SUMIF(S!$O:$O,$I243&amp;$O243&amp;$Q243&amp;UPPER(TEXT(BO$4,"MMMMYYYY"))&amp;$Z243,IF($W$1="Pesos CLP",S!$AD:$AD,S!$AO:$AO)),0)</f>
        <v>0</v>
      </c>
      <c r="BP243" s="19">
        <f>IF(OR($I243="REAL",$I243="INCURRIDO"),SUMIF(S!$O:$O,$I243&amp;$O243&amp;$Q243&amp;UPPER(TEXT(BP$4,"MMMMYYYY"))&amp;$Z243,IF($W$1="Pesos CLP",S!$AD:$AD,S!$AO:$AO)),0)</f>
        <v>0</v>
      </c>
      <c r="BQ243" s="19">
        <f>IF(OR($I243="REAL",$I243="INCURRIDO"),SUMIF(S!$O:$O,$I243&amp;$O243&amp;$Q243&amp;UPPER(TEXT(BQ$4,"MMMMYYYY"))&amp;$Z243,IF($W$1="Pesos CLP",S!$AD:$AD,S!$AO:$AO)),0)</f>
        <v>0</v>
      </c>
      <c r="BR243" s="19">
        <f>IF(OR($I243="REAL",$I243="INCURRIDO"),SUMIF(S!$O:$O,$I243&amp;$O243&amp;$Q243&amp;UPPER(TEXT(BR$4,"MMMMYYYY"))&amp;$Z243,IF($W$1="Pesos CLP",S!$AD:$AD,S!$AO:$AO)),0)</f>
        <v>0</v>
      </c>
      <c r="BS243" s="19">
        <f>IF(OR($I243="REAL",$I243="INCURRIDO"),SUMIF(S!$O:$O,$I243&amp;$O243&amp;$Q243&amp;UPPER(TEXT(BS$4,"MMMMYYYY"))&amp;$Z243,IF($W$1="Pesos CLP",S!$AD:$AD,S!$AO:$AO)),0)</f>
        <v>0</v>
      </c>
      <c r="BT243" s="19">
        <f>IF(OR($I243="REAL",$I243="INCURRIDO"),SUMIF(S!$O:$O,$I243&amp;$O243&amp;$Q243&amp;UPPER(TEXT(BT$4,"MMMMYYYY"))&amp;$Z243,IF($W$1="Pesos CLP",S!$AD:$AD,S!$AO:$AO)),0)</f>
        <v>0</v>
      </c>
      <c r="BU243" s="19">
        <f>IF(OR($I243="REAL",$I243="INCURRIDO"),SUMIF(S!$O:$O,$I243&amp;$O243&amp;$Q243&amp;UPPER(TEXT(BU$4,"MMMMYYYY"))&amp;$Z243,IF($W$1="Pesos CLP",S!$AD:$AD,S!$AO:$AO)),0)</f>
        <v>0</v>
      </c>
      <c r="BV243" s="19">
        <f>IF(OR($I243="REAL",$I243="INCURRIDO"),SUMIF(S!$O:$O,$I243&amp;$O243&amp;$Q243&amp;UPPER(TEXT(BV$4,"MMMMYYYY"))&amp;$Z243,IF($W$1="Pesos CLP",S!$AD:$AD,S!$AO:$AO)),0)</f>
        <v>0</v>
      </c>
      <c r="BW243" s="19">
        <f>IF(OR($I243="REAL",$I243="INCURRIDO"),SUMIF(S!$O:$O,$I243&amp;$O243&amp;$Q243&amp;UPPER(TEXT(BW$4,"MMMMYYYY"))&amp;$Z243,IF($W$1="Pesos CLP",S!$AD:$AD,S!$AO:$AO)),0)</f>
        <v>0</v>
      </c>
      <c r="BX243" s="19">
        <f>IF(OR($I243="REAL",$I243="INCURRIDO"),SUMIF(S!$O:$O,$I243&amp;$O243&amp;$Q243&amp;UPPER(TEXT(BX$4,"MMMMYYYY"))&amp;$Z243,IF($W$1="Pesos CLP",S!$AD:$AD,S!$AO:$AO)),0)</f>
        <v>0</v>
      </c>
      <c r="BY243" s="19">
        <f>IF(OR($I243="REAL",$I243="INCURRIDO"),SUMIF(S!$O:$O,$I243&amp;$O243&amp;$Q243&amp;UPPER(TEXT(BY$4,"MMMMYYYY"))&amp;$Z243,IF($W$1="Pesos CLP",S!$AD:$AD,S!$AO:$AO)),0)</f>
        <v>0</v>
      </c>
      <c r="BZ243" s="19">
        <f>IF(OR($I243="REAL",$I243="INCURRIDO"),SUMIF(S!$O:$O,$I243&amp;$O243&amp;$Q243&amp;UPPER(TEXT(BZ$4,"MMMMYYYY"))&amp;$Z243,IF($W$1="Pesos CLP",S!$AD:$AD,S!$AO:$AO)),0)</f>
        <v>0</v>
      </c>
      <c r="CA243" s="19">
        <f>IF(OR($I243="REAL",$I243="INCURRIDO"),SUMIF(S!$O:$O,$I243&amp;$O243&amp;$Q243&amp;UPPER(TEXT(CA$4,"MMMMYYYY"))&amp;$Z243,IF($W$1="Pesos CLP",S!$AD:$AD,S!$AO:$AO)),0)</f>
        <v>0</v>
      </c>
      <c r="CB243" s="19">
        <f>IF(OR($I243="REAL",$I243="INCURRIDO"),SUMIF(S!$O:$O,$I243&amp;$O243&amp;$Q243&amp;UPPER(TEXT(CB$4,"MMMMYYYY"))&amp;$Z243,IF($W$1="Pesos CLP",S!$AD:$AD,S!$AO:$AO)),0)</f>
        <v>0</v>
      </c>
      <c r="CC243" s="19">
        <f>IF(OR($I243="REAL",$I243="INCURRIDO"),SUMIF(S!$O:$O,$I243&amp;$O243&amp;$Q243&amp;UPPER(TEXT(CC$4,"MMMMYYYY"))&amp;$Z243,IF($W$1="Pesos CLP",S!$AD:$AD,S!$AO:$AO)),0)</f>
        <v>0</v>
      </c>
      <c r="CD243" s="19">
        <f>IF(OR($I243="REAL",$I243="INCURRIDO"),SUMIF(S!$O:$O,$I243&amp;$O243&amp;$Q243&amp;UPPER(TEXT(CD$4,"MMMMYYYY"))&amp;$Z243,IF($W$1="Pesos CLP",S!$AD:$AD,S!$AO:$AO)),0)</f>
        <v>0</v>
      </c>
      <c r="CE243" s="19">
        <f>IF(OR($I243="REAL",$I243="INCURRIDO"),SUMIF(S!$O:$O,$I243&amp;$O243&amp;$Q243&amp;UPPER(TEXT(CE$4,"MMMMYYYY"))&amp;$Z243,IF($W$1="Pesos CLP",S!$AD:$AD,S!$AO:$AO)),0)</f>
        <v>0</v>
      </c>
      <c r="CF243" s="19">
        <f>IF(OR($I243="REAL",$I243="INCURRIDO"),SUMIF(S!$O:$O,$I243&amp;$O243&amp;$Q243&amp;UPPER(TEXT(CF$4,"MMMMYYYY"))&amp;$Z243,IF($W$1="Pesos CLP",S!$AD:$AD,S!$AO:$AO)),0)</f>
        <v>0</v>
      </c>
      <c r="CG243" s="19">
        <f>IF(OR($I243="REAL",$I243="INCURRIDO"),SUMIF(S!$O:$O,$I243&amp;$O243&amp;$Q243&amp;UPPER(TEXT(CG$4,"MMMMYYYY"))&amp;$Z243,IF($W$1="Pesos CLP",S!$AD:$AD,S!$AO:$AO)),0)</f>
        <v>0</v>
      </c>
      <c r="CH243" s="19">
        <f>IF(OR($I243="REAL",$I243="INCURRIDO"),SUMIF(S!$O:$O,$I243&amp;$O243&amp;$Q243&amp;UPPER(TEXT(CH$4,"MMMMYYYY"))&amp;$Z243,IF($W$1="Pesos CLP",S!$AD:$AD,S!$AO:$AO)),0)</f>
        <v>0</v>
      </c>
      <c r="CI243" s="19">
        <f>IF(OR($I243="REAL",$I243="INCURRIDO"),SUMIF(S!$O:$O,$I243&amp;$O243&amp;$Q243&amp;UPPER(TEXT(CI$4,"MMMMYYYY"))&amp;$Z243,IF($W$1="Pesos CLP",S!$AD:$AD,S!$AO:$AO)),0)</f>
        <v>0</v>
      </c>
      <c r="CJ243" s="19">
        <f>IF(OR($I243="REAL",$I243="INCURRIDO"),SUMIF(S!$O:$O,$I243&amp;$O243&amp;$Q243&amp;UPPER(TEXT(CJ$4,"MMMMYYYY"))&amp;$Z243,IF($W$1="Pesos CLP",S!$AD:$AD,S!$AO:$AO)),0)</f>
        <v>0</v>
      </c>
      <c r="CK243" s="378">
        <f t="shared" si="230"/>
        <v>0</v>
      </c>
      <c r="CL243" s="378">
        <f t="shared" si="230"/>
        <v>0</v>
      </c>
      <c r="CM243" s="378">
        <f t="shared" si="230"/>
        <v>0</v>
      </c>
      <c r="CN243" s="378">
        <f t="shared" si="230"/>
        <v>0</v>
      </c>
      <c r="CO243" s="378">
        <f t="shared" si="230"/>
        <v>63.705340470821298</v>
      </c>
      <c r="CP243" s="378">
        <f t="shared" si="230"/>
        <v>0</v>
      </c>
      <c r="CQ243" s="378">
        <f t="shared" si="230"/>
        <v>0</v>
      </c>
      <c r="CR243" s="378">
        <f t="shared" si="230"/>
        <v>0</v>
      </c>
      <c r="CS243" s="378">
        <f t="shared" si="231"/>
        <v>0</v>
      </c>
      <c r="CT243" s="378">
        <f t="shared" si="231"/>
        <v>0</v>
      </c>
      <c r="CU243" s="378">
        <f t="shared" si="231"/>
        <v>0</v>
      </c>
      <c r="CV243" s="378">
        <f t="shared" si="231"/>
        <v>0</v>
      </c>
      <c r="CW243" s="378">
        <f t="shared" si="231"/>
        <v>0</v>
      </c>
      <c r="CX243" s="378">
        <f t="shared" si="231"/>
        <v>0</v>
      </c>
      <c r="CY243" s="378">
        <f t="shared" si="231"/>
        <v>0</v>
      </c>
      <c r="CZ243" s="378">
        <f t="shared" si="231"/>
        <v>0</v>
      </c>
      <c r="DA243" s="378">
        <f t="shared" si="231"/>
        <v>0</v>
      </c>
      <c r="DB243" s="378">
        <f t="shared" si="231"/>
        <v>0</v>
      </c>
      <c r="DC243" s="378">
        <f t="shared" si="232"/>
        <v>0</v>
      </c>
      <c r="DD243" s="378">
        <f t="shared" si="232"/>
        <v>0</v>
      </c>
      <c r="DE243" s="378">
        <f t="shared" si="232"/>
        <v>0</v>
      </c>
      <c r="DF243" s="378">
        <f t="shared" si="232"/>
        <v>0</v>
      </c>
      <c r="DG243" s="378">
        <f t="shared" si="232"/>
        <v>0</v>
      </c>
      <c r="DH243" s="378">
        <f t="shared" si="232"/>
        <v>0</v>
      </c>
      <c r="DI243" s="378">
        <f t="shared" si="232"/>
        <v>0</v>
      </c>
      <c r="DJ243" s="378">
        <f t="shared" si="232"/>
        <v>0</v>
      </c>
      <c r="DK243" s="378">
        <f t="shared" si="232"/>
        <v>0</v>
      </c>
      <c r="DL243" s="378">
        <f t="shared" si="227"/>
        <v>0</v>
      </c>
      <c r="DM243" s="378">
        <f t="shared" si="227"/>
        <v>0</v>
      </c>
      <c r="DN243" s="378">
        <f t="shared" si="227"/>
        <v>0</v>
      </c>
      <c r="DO243" s="378">
        <f t="shared" si="227"/>
        <v>0</v>
      </c>
      <c r="DP243" s="378">
        <f t="shared" si="227"/>
        <v>0</v>
      </c>
      <c r="DQ243" s="378">
        <f t="shared" si="227"/>
        <v>0</v>
      </c>
      <c r="DR243" s="378">
        <f t="shared" si="227"/>
        <v>0</v>
      </c>
      <c r="DS243" s="378">
        <f t="shared" si="227"/>
        <v>0</v>
      </c>
      <c r="DT243" s="378">
        <f t="shared" si="227"/>
        <v>0</v>
      </c>
      <c r="DU243" s="378">
        <f t="shared" si="227"/>
        <v>0</v>
      </c>
      <c r="DV243" s="378">
        <f t="shared" si="228"/>
        <v>0</v>
      </c>
      <c r="DW243" s="378">
        <f t="shared" si="228"/>
        <v>0</v>
      </c>
      <c r="DX243" s="378">
        <f t="shared" si="228"/>
        <v>0</v>
      </c>
      <c r="DY243" s="378">
        <f t="shared" si="228"/>
        <v>0</v>
      </c>
      <c r="DZ243" s="378">
        <f t="shared" si="228"/>
        <v>0</v>
      </c>
      <c r="EA243" s="378">
        <f t="shared" si="228"/>
        <v>0</v>
      </c>
      <c r="EB243" s="378">
        <f t="shared" si="228"/>
        <v>0</v>
      </c>
      <c r="EC243" s="378">
        <f t="shared" si="228"/>
        <v>0</v>
      </c>
      <c r="ED243" s="378">
        <f t="shared" si="228"/>
        <v>0</v>
      </c>
      <c r="EE243" s="378">
        <f t="shared" si="228"/>
        <v>0</v>
      </c>
      <c r="EF243" s="378">
        <f t="shared" si="229"/>
        <v>0</v>
      </c>
      <c r="EG243" s="378">
        <f t="shared" si="229"/>
        <v>0</v>
      </c>
      <c r="EH243" s="378">
        <f t="shared" si="229"/>
        <v>0</v>
      </c>
      <c r="EI243" s="378">
        <f t="shared" si="229"/>
        <v>0</v>
      </c>
      <c r="EJ243" s="378">
        <f t="shared" si="229"/>
        <v>0</v>
      </c>
      <c r="EK243" s="378">
        <f t="shared" si="229"/>
        <v>0</v>
      </c>
      <c r="EL243" s="378">
        <f t="shared" si="229"/>
        <v>0</v>
      </c>
      <c r="EM243" s="378">
        <f t="shared" si="229"/>
        <v>0</v>
      </c>
      <c r="EN243" s="378">
        <f t="shared" si="229"/>
        <v>0</v>
      </c>
      <c r="EO243" s="378">
        <f t="shared" si="229"/>
        <v>0</v>
      </c>
      <c r="EP243" s="378">
        <f t="shared" si="229"/>
        <v>0</v>
      </c>
      <c r="EQ243" s="378">
        <f t="shared" si="229"/>
        <v>0</v>
      </c>
    </row>
    <row r="244" spans="1:147" x14ac:dyDescent="0.3">
      <c r="A244" s="368"/>
      <c r="B244" s="368"/>
      <c r="C244" s="368"/>
      <c r="D244" s="368">
        <f t="shared" si="182"/>
        <v>1.034195933456562</v>
      </c>
      <c r="E244" s="368" t="str">
        <f>VLOOKUP(TEXT(Z244,0),'G2'!B:D,3,0)</f>
        <v>MN</v>
      </c>
      <c r="F244" s="816">
        <f t="shared" si="181"/>
        <v>0</v>
      </c>
      <c r="G244" s="755">
        <f t="shared" si="183"/>
        <v>0</v>
      </c>
      <c r="H244" s="756" t="s">
        <v>1190</v>
      </c>
      <c r="I244" s="370" t="s">
        <v>93</v>
      </c>
      <c r="J244" s="370" t="s">
        <v>22</v>
      </c>
      <c r="K244" s="368">
        <v>510616</v>
      </c>
      <c r="L244" s="368" t="s">
        <v>24</v>
      </c>
      <c r="M244" s="369"/>
      <c r="N244" s="370" t="s">
        <v>1020</v>
      </c>
      <c r="O244" s="370" t="s">
        <v>641</v>
      </c>
      <c r="P244" s="643" t="s">
        <v>1166</v>
      </c>
      <c r="Q244" s="370" t="s">
        <v>695</v>
      </c>
      <c r="R244" s="370" t="s">
        <v>273</v>
      </c>
      <c r="S244" s="376">
        <v>1</v>
      </c>
      <c r="T244" s="677">
        <v>46539</v>
      </c>
      <c r="U244" s="677">
        <v>46563</v>
      </c>
      <c r="V244" s="373">
        <v>1</v>
      </c>
      <c r="W244" s="374">
        <v>55873.46950092422</v>
      </c>
      <c r="X244" s="17" cm="1">
        <f t="array" ref="X244">+IF($W$1="Pesos CLP",W244,W244/TC)*MB_24A25</f>
        <v>63.705340470821298</v>
      </c>
      <c r="Y244" s="18">
        <f t="shared" si="225"/>
        <v>63.705340470821298</v>
      </c>
      <c r="Z244">
        <v>91243520</v>
      </c>
      <c r="AA244" s="19">
        <f>IF(OR($I244="REAL",$I244="INCURRIDO"),SUMIF(S!$O:$O,$I244&amp;$O244&amp;$Q244&amp;UPPER(TEXT(AA$4,"MMMMYYYY"))&amp;$Z244,IF($W$1="Pesos CLP",S!$AD:$AD,S!$AO:$AO)),0)</f>
        <v>0</v>
      </c>
      <c r="AB244" s="19">
        <f>IF(OR($I244="REAL",$I244="INCURRIDO"),SUMIF(S!$O:$O,$I244&amp;$O244&amp;$Q244&amp;UPPER(TEXT(AB$4,"MMMMYYYY"))&amp;$Z244,IF($W$1="Pesos CLP",S!$AD:$AD,S!$AO:$AO)),0)</f>
        <v>0</v>
      </c>
      <c r="AC244" s="19">
        <f>IF(OR($I244="REAL",$I244="INCURRIDO"),SUMIF(S!$O:$O,$I244&amp;$O244&amp;$Q244&amp;UPPER(TEXT(AC$4,"MMMMYYYY"))&amp;$Z244,IF($W$1="Pesos CLP",S!$AD:$AD,S!$AO:$AO)),0)</f>
        <v>0</v>
      </c>
      <c r="AD244" s="19">
        <f>IF(OR($I244="REAL",$I244="INCURRIDO"),SUMIF(S!$O:$O,$I244&amp;$O244&amp;$Q244&amp;UPPER(TEXT(AD$4,"MMMMYYYY"))&amp;$Z244,IF($W$1="Pesos CLP",S!$AD:$AD,S!$AO:$AO)),0)</f>
        <v>0</v>
      </c>
      <c r="AE244" s="19">
        <f>IF(OR($I244="REAL",$I244="INCURRIDO"),SUMIF(S!$O:$O,$I244&amp;$O244&amp;$Q244&amp;UPPER(TEXT(AE$4,"MMMMYYYY"))&amp;$Z244,IF($W$1="Pesos CLP",S!$AD:$AD,S!$AO:$AO)),0)</f>
        <v>0</v>
      </c>
      <c r="AF244" s="19">
        <f>IF(OR($I244="REAL",$I244="INCURRIDO"),SUMIF(S!$O:$O,$I244&amp;$O244&amp;$Q244&amp;UPPER(TEXT(AF$4,"MMMMYYYY"))&amp;$Z244,IF($W$1="Pesos CLP",S!$AD:$AD,S!$AO:$AO)),0)</f>
        <v>0</v>
      </c>
      <c r="AG244" s="19">
        <f>IF(OR($I244="REAL",$I244="INCURRIDO"),SUMIF(S!$O:$O,$I244&amp;$O244&amp;$Q244&amp;UPPER(TEXT(AG$4,"MMMMYYYY"))&amp;$Z244,IF($W$1="Pesos CLP",S!$AD:$AD,S!$AO:$AO)),0)</f>
        <v>0</v>
      </c>
      <c r="AH244" s="19">
        <f>IF(OR($I244="REAL",$I244="INCURRIDO"),SUMIF(S!$O:$O,$I244&amp;$O244&amp;$Q244&amp;UPPER(TEXT(AH$4,"MMMMYYYY"))&amp;$Z244,IF($W$1="Pesos CLP",S!$AD:$AD,S!$AO:$AO)),0)</f>
        <v>0</v>
      </c>
      <c r="AI244" s="19">
        <f>IF(OR($I244="REAL",$I244="INCURRIDO"),SUMIF(S!$O:$O,$I244&amp;$O244&amp;$Q244&amp;UPPER(TEXT(AI$4,"MMMMYYYY"))&amp;$Z244,IF($W$1="Pesos CLP",S!$AD:$AD,S!$AO:$AO)),0)</f>
        <v>0</v>
      </c>
      <c r="AJ244" s="19">
        <f>IF(OR($I244="REAL",$I244="INCURRIDO"),SUMIF(S!$O:$O,$I244&amp;$O244&amp;$Q244&amp;UPPER(TEXT(AJ$4,"MMMMYYYY"))&amp;$Z244,IF($W$1="Pesos CLP",S!$AD:$AD,S!$AO:$AO)),0)</f>
        <v>0</v>
      </c>
      <c r="AK244" s="19">
        <f>IF(OR($I244="REAL",$I244="INCURRIDO"),SUMIF(S!$O:$O,$I244&amp;$O244&amp;$Q244&amp;UPPER(TEXT(AK$4,"MMMMYYYY"))&amp;$Z244,IF($W$1="Pesos CLP",S!$AD:$AD,S!$AO:$AO)),0)</f>
        <v>0</v>
      </c>
      <c r="AL244" s="19">
        <f>IF(OR($I244="REAL",$I244="INCURRIDO"),SUMIF(S!$O:$O,$I244&amp;$O244&amp;$Q244&amp;UPPER(TEXT(AL$4,"MMMMYYYY"))&amp;$Z244,IF($W$1="Pesos CLP",S!$AD:$AD,S!$AO:$AO)),0)</f>
        <v>0</v>
      </c>
      <c r="AM244" s="19">
        <f>IF(OR($I244="REAL",$I244="INCURRIDO"),SUMIF(S!$O:$O,$I244&amp;$O244&amp;$Q244&amp;UPPER(TEXT(AM$4,"MMMMYYYY"))&amp;$Z244,IF($W$1="Pesos CLP",S!$AD:$AD,S!$AO:$AO)),0)</f>
        <v>0</v>
      </c>
      <c r="AN244" s="19">
        <f>IF(OR($I244="REAL",$I244="INCURRIDO"),SUMIF(S!$O:$O,$I244&amp;$O244&amp;$Q244&amp;UPPER(TEXT(AN$4,"MMMMYYYY"))&amp;$Z244,IF($W$1="Pesos CLP",S!$AD:$AD,S!$AO:$AO)),0)</f>
        <v>0</v>
      </c>
      <c r="AO244" s="19">
        <f>IF(OR($I244="REAL",$I244="INCURRIDO"),SUMIF(S!$O:$O,$I244&amp;$O244&amp;$Q244&amp;UPPER(TEXT(AO$4,"MMMMYYYY"))&amp;$Z244,IF($W$1="Pesos CLP",S!$AD:$AD,S!$AO:$AO)),0)</f>
        <v>0</v>
      </c>
      <c r="AP244" s="19">
        <f>IF(OR($I244="REAL",$I244="INCURRIDO"),SUMIF(S!$O:$O,$I244&amp;$O244&amp;$Q244&amp;UPPER(TEXT(AP$4,"MMMMYYYY"))&amp;$Z244,IF($W$1="Pesos CLP",S!$AD:$AD,S!$AO:$AO)),0)</f>
        <v>0</v>
      </c>
      <c r="AQ244" s="19">
        <f>IF(OR($I244="REAL",$I244="INCURRIDO"),SUMIF(S!$O:$O,$I244&amp;$O244&amp;$Q244&amp;UPPER(TEXT(AQ$4,"MMMMYYYY"))&amp;$Z244,IF($W$1="Pesos CLP",S!$AD:$AD,S!$AO:$AO)),0)</f>
        <v>0</v>
      </c>
      <c r="AR244" s="19">
        <f>IF(OR($I244="REAL",$I244="INCURRIDO"),SUMIF(S!$O:$O,$I244&amp;$O244&amp;$Q244&amp;UPPER(TEXT(AR$4,"MMMMYYYY"))&amp;$Z244,IF($W$1="Pesos CLP",S!$AD:$AD,S!$AO:$AO)),0)</f>
        <v>0</v>
      </c>
      <c r="AS244" s="19">
        <f>IF(OR($I244="REAL",$I244="INCURRIDO"),SUMIF(S!$O:$O,$I244&amp;$O244&amp;$Q244&amp;UPPER(TEXT(AS$4,"MMMMYYYY"))&amp;$Z244,IF($W$1="Pesos CLP",S!$AD:$AD,S!$AO:$AO)),0)</f>
        <v>0</v>
      </c>
      <c r="AT244" s="19">
        <f>IF(OR($I244="REAL",$I244="INCURRIDO"),SUMIF(S!$O:$O,$I244&amp;$O244&amp;$Q244&amp;UPPER(TEXT(AT$4,"MMMMYYYY"))&amp;$Z244,IF($W$1="Pesos CLP",S!$AD:$AD,S!$AO:$AO)),0)</f>
        <v>0</v>
      </c>
      <c r="AU244" s="19">
        <f>IF(OR($I244="REAL",$I244="INCURRIDO"),SUMIF(S!$O:$O,$I244&amp;$O244&amp;$Q244&amp;UPPER(TEXT(AU$4,"MMMMYYYY"))&amp;$Z244,IF($W$1="Pesos CLP",S!$AD:$AD,S!$AO:$AO)),0)</f>
        <v>0</v>
      </c>
      <c r="AV244" s="19">
        <f>IF(OR($I244="REAL",$I244="INCURRIDO"),SUMIF(S!$O:$O,$I244&amp;$O244&amp;$Q244&amp;UPPER(TEXT(AV$4,"MMMMYYYY"))&amp;$Z244,IF($W$1="Pesos CLP",S!$AD:$AD,S!$AO:$AO)),0)</f>
        <v>0</v>
      </c>
      <c r="AW244" s="19">
        <f>IF(OR($I244="REAL",$I244="INCURRIDO"),SUMIF(S!$O:$O,$I244&amp;$O244&amp;$Q244&amp;UPPER(TEXT(AW$4,"MMMMYYYY"))&amp;$Z244,IF($W$1="Pesos CLP",S!$AD:$AD,S!$AO:$AO)),0)</f>
        <v>0</v>
      </c>
      <c r="AX244" s="19">
        <f>IF(OR($I244="REAL",$I244="INCURRIDO"),SUMIF(S!$O:$O,$I244&amp;$O244&amp;$Q244&amp;UPPER(TEXT(AX$4,"MMMMYYYY"))&amp;$Z244,IF($W$1="Pesos CLP",S!$AD:$AD,S!$AO:$AO)),0)</f>
        <v>0</v>
      </c>
      <c r="AY244" s="19">
        <f>IF(OR($I244="REAL",$I244="INCURRIDO"),SUMIF(S!$O:$O,$I244&amp;$O244&amp;$Q244&amp;UPPER(TEXT(AY$4,"MMMMYYYY"))&amp;$Z244,IF($W$1="Pesos CLP",S!$AD:$AD,S!$AO:$AO)),0)</f>
        <v>0</v>
      </c>
      <c r="AZ244" s="19">
        <f>IF(OR($I244="REAL",$I244="INCURRIDO"),SUMIF(S!$O:$O,$I244&amp;$O244&amp;$Q244&amp;UPPER(TEXT(AZ$4,"MMMMYYYY"))&amp;$Z244,IF($W$1="Pesos CLP",S!$AD:$AD,S!$AO:$AO)),0)</f>
        <v>0</v>
      </c>
      <c r="BA244" s="19">
        <f>IF(OR($I244="REAL",$I244="INCURRIDO"),SUMIF(S!$O:$O,$I244&amp;$O244&amp;$Q244&amp;UPPER(TEXT(BA$4,"MMMMYYYY"))&amp;$Z244,IF($W$1="Pesos CLP",S!$AD:$AD,S!$AO:$AO)),0)</f>
        <v>0</v>
      </c>
      <c r="BB244" s="19">
        <f>IF(OR($I244="REAL",$I244="INCURRIDO"),SUMIF(S!$O:$O,$I244&amp;$O244&amp;$Q244&amp;UPPER(TEXT(BB$4,"MMMMYYYY"))&amp;$Z244,IF($W$1="Pesos CLP",S!$AD:$AD,S!$AO:$AO)),0)</f>
        <v>0</v>
      </c>
      <c r="BC244" s="19">
        <f>IF(OR($I244="REAL",$I244="INCURRIDO"),SUMIF(S!$O:$O,$I244&amp;$O244&amp;$Q244&amp;UPPER(TEXT(BC$4,"MMMMYYYY"))&amp;$Z244,IF($W$1="Pesos CLP",S!$AD:$AD,S!$AO:$AO)),0)</f>
        <v>0</v>
      </c>
      <c r="BD244" s="19">
        <f>IF(OR($I244="REAL",$I244="INCURRIDO"),SUMIF(S!$O:$O,$I244&amp;$O244&amp;$Q244&amp;UPPER(TEXT(BD$4,"MMMMYYYY"))&amp;$Z244,IF($W$1="Pesos CLP",S!$AD:$AD,S!$AO:$AO)),0)</f>
        <v>0</v>
      </c>
      <c r="BE244" s="19">
        <f>IF(OR($I244="REAL",$I244="INCURRIDO"),SUMIF(S!$O:$O,$I244&amp;$O244&amp;$Q244&amp;UPPER(TEXT(BE$4,"MMMMYYYY"))&amp;$Z244,IF($W$1="Pesos CLP",S!$AD:$AD,S!$AO:$AO)),0)</f>
        <v>0</v>
      </c>
      <c r="BF244" s="19">
        <f>IF(OR($I244="REAL",$I244="INCURRIDO"),SUMIF(S!$O:$O,$I244&amp;$O244&amp;$Q244&amp;UPPER(TEXT(BF$4,"MMMMYYYY"))&amp;$Z244,IF($W$1="Pesos CLP",S!$AD:$AD,S!$AO:$AO)),0)</f>
        <v>0</v>
      </c>
      <c r="BG244" s="19">
        <f>IF(OR($I244="REAL",$I244="INCURRIDO"),SUMIF(S!$O:$O,$I244&amp;$O244&amp;$Q244&amp;UPPER(TEXT(BG$4,"MMMMYYYY"))&amp;$Z244,IF($W$1="Pesos CLP",S!$AD:$AD,S!$AO:$AO)),0)</f>
        <v>0</v>
      </c>
      <c r="BH244" s="19">
        <f>IF(OR($I244="REAL",$I244="INCURRIDO"),SUMIF(S!$O:$O,$I244&amp;$O244&amp;$Q244&amp;UPPER(TEXT(BH$4,"MMMMYYYY"))&amp;$Z244,IF($W$1="Pesos CLP",S!$AD:$AD,S!$AO:$AO)),0)</f>
        <v>0</v>
      </c>
      <c r="BI244" s="19">
        <f>IF(OR($I244="REAL",$I244="INCURRIDO"),SUMIF(S!$O:$O,$I244&amp;$O244&amp;$Q244&amp;UPPER(TEXT(BI$4,"MMMMYYYY"))&amp;$Z244,IF($W$1="Pesos CLP",S!$AD:$AD,S!$AO:$AO)),0)</f>
        <v>0</v>
      </c>
      <c r="BJ244" s="19">
        <f>IF(OR($I244="REAL",$I244="INCURRIDO"),SUMIF(S!$O:$O,$I244&amp;$O244&amp;$Q244&amp;UPPER(TEXT(BJ$4,"MMMMYYYY"))&amp;$Z244,IF($W$1="Pesos CLP",S!$AD:$AD,S!$AO:$AO)),0)</f>
        <v>0</v>
      </c>
      <c r="BK244" s="19">
        <f>IF(OR($I244="REAL",$I244="INCURRIDO"),SUMIF(S!$O:$O,$I244&amp;$O244&amp;$Q244&amp;UPPER(TEXT(BK$4,"MMMMYYYY"))&amp;$Z244,IF($W$1="Pesos CLP",S!$AD:$AD,S!$AO:$AO)),0)</f>
        <v>0</v>
      </c>
      <c r="BL244" s="19">
        <f>IF(OR($I244="REAL",$I244="INCURRIDO"),SUMIF(S!$O:$O,$I244&amp;$O244&amp;$Q244&amp;UPPER(TEXT(BL$4,"MMMMYYYY"))&amp;$Z244,IF($W$1="Pesos CLP",S!$AD:$AD,S!$AO:$AO)),0)</f>
        <v>0</v>
      </c>
      <c r="BM244" s="19">
        <f>IF(OR($I244="REAL",$I244="INCURRIDO"),SUMIF(S!$O:$O,$I244&amp;$O244&amp;$Q244&amp;UPPER(TEXT(BM$4,"MMMMYYYY"))&amp;$Z244,IF($W$1="Pesos CLP",S!$AD:$AD,S!$AO:$AO)),0)</f>
        <v>0</v>
      </c>
      <c r="BN244" s="19">
        <f>IF(OR($I244="REAL",$I244="INCURRIDO"),SUMIF(S!$O:$O,$I244&amp;$O244&amp;$Q244&amp;UPPER(TEXT(BN$4,"MMMMYYYY"))&amp;$Z244,IF($W$1="Pesos CLP",S!$AD:$AD,S!$AO:$AO)),0)</f>
        <v>0</v>
      </c>
      <c r="BO244" s="19">
        <f>IF(OR($I244="REAL",$I244="INCURRIDO"),SUMIF(S!$O:$O,$I244&amp;$O244&amp;$Q244&amp;UPPER(TEXT(BO$4,"MMMMYYYY"))&amp;$Z244,IF($W$1="Pesos CLP",S!$AD:$AD,S!$AO:$AO)),0)</f>
        <v>0</v>
      </c>
      <c r="BP244" s="19">
        <f>IF(OR($I244="REAL",$I244="INCURRIDO"),SUMIF(S!$O:$O,$I244&amp;$O244&amp;$Q244&amp;UPPER(TEXT(BP$4,"MMMMYYYY"))&amp;$Z244,IF($W$1="Pesos CLP",S!$AD:$AD,S!$AO:$AO)),0)</f>
        <v>0</v>
      </c>
      <c r="BQ244" s="19">
        <f>IF(OR($I244="REAL",$I244="INCURRIDO"),SUMIF(S!$O:$O,$I244&amp;$O244&amp;$Q244&amp;UPPER(TEXT(BQ$4,"MMMMYYYY"))&amp;$Z244,IF($W$1="Pesos CLP",S!$AD:$AD,S!$AO:$AO)),0)</f>
        <v>0</v>
      </c>
      <c r="BR244" s="19">
        <f>IF(OR($I244="REAL",$I244="INCURRIDO"),SUMIF(S!$O:$O,$I244&amp;$O244&amp;$Q244&amp;UPPER(TEXT(BR$4,"MMMMYYYY"))&amp;$Z244,IF($W$1="Pesos CLP",S!$AD:$AD,S!$AO:$AO)),0)</f>
        <v>0</v>
      </c>
      <c r="BS244" s="19">
        <f>IF(OR($I244="REAL",$I244="INCURRIDO"),SUMIF(S!$O:$O,$I244&amp;$O244&amp;$Q244&amp;UPPER(TEXT(BS$4,"MMMMYYYY"))&amp;$Z244,IF($W$1="Pesos CLP",S!$AD:$AD,S!$AO:$AO)),0)</f>
        <v>0</v>
      </c>
      <c r="BT244" s="19">
        <f>IF(OR($I244="REAL",$I244="INCURRIDO"),SUMIF(S!$O:$O,$I244&amp;$O244&amp;$Q244&amp;UPPER(TEXT(BT$4,"MMMMYYYY"))&amp;$Z244,IF($W$1="Pesos CLP",S!$AD:$AD,S!$AO:$AO)),0)</f>
        <v>0</v>
      </c>
      <c r="BU244" s="19">
        <f>IF(OR($I244="REAL",$I244="INCURRIDO"),SUMIF(S!$O:$O,$I244&amp;$O244&amp;$Q244&amp;UPPER(TEXT(BU$4,"MMMMYYYY"))&amp;$Z244,IF($W$1="Pesos CLP",S!$AD:$AD,S!$AO:$AO)),0)</f>
        <v>0</v>
      </c>
      <c r="BV244" s="19">
        <f>IF(OR($I244="REAL",$I244="INCURRIDO"),SUMIF(S!$O:$O,$I244&amp;$O244&amp;$Q244&amp;UPPER(TEXT(BV$4,"MMMMYYYY"))&amp;$Z244,IF($W$1="Pesos CLP",S!$AD:$AD,S!$AO:$AO)),0)</f>
        <v>0</v>
      </c>
      <c r="BW244" s="19">
        <f>IF(OR($I244="REAL",$I244="INCURRIDO"),SUMIF(S!$O:$O,$I244&amp;$O244&amp;$Q244&amp;UPPER(TEXT(BW$4,"MMMMYYYY"))&amp;$Z244,IF($W$1="Pesos CLP",S!$AD:$AD,S!$AO:$AO)),0)</f>
        <v>0</v>
      </c>
      <c r="BX244" s="19">
        <f>IF(OR($I244="REAL",$I244="INCURRIDO"),SUMIF(S!$O:$O,$I244&amp;$O244&amp;$Q244&amp;UPPER(TEXT(BX$4,"MMMMYYYY"))&amp;$Z244,IF($W$1="Pesos CLP",S!$AD:$AD,S!$AO:$AO)),0)</f>
        <v>0</v>
      </c>
      <c r="BY244" s="19">
        <f>IF(OR($I244="REAL",$I244="INCURRIDO"),SUMIF(S!$O:$O,$I244&amp;$O244&amp;$Q244&amp;UPPER(TEXT(BY$4,"MMMMYYYY"))&amp;$Z244,IF($W$1="Pesos CLP",S!$AD:$AD,S!$AO:$AO)),0)</f>
        <v>0</v>
      </c>
      <c r="BZ244" s="19">
        <f>IF(OR($I244="REAL",$I244="INCURRIDO"),SUMIF(S!$O:$O,$I244&amp;$O244&amp;$Q244&amp;UPPER(TEXT(BZ$4,"MMMMYYYY"))&amp;$Z244,IF($W$1="Pesos CLP",S!$AD:$AD,S!$AO:$AO)),0)</f>
        <v>0</v>
      </c>
      <c r="CA244" s="19">
        <f>IF(OR($I244="REAL",$I244="INCURRIDO"),SUMIF(S!$O:$O,$I244&amp;$O244&amp;$Q244&amp;UPPER(TEXT(CA$4,"MMMMYYYY"))&amp;$Z244,IF($W$1="Pesos CLP",S!$AD:$AD,S!$AO:$AO)),0)</f>
        <v>0</v>
      </c>
      <c r="CB244" s="19">
        <f>IF(OR($I244="REAL",$I244="INCURRIDO"),SUMIF(S!$O:$O,$I244&amp;$O244&amp;$Q244&amp;UPPER(TEXT(CB$4,"MMMMYYYY"))&amp;$Z244,IF($W$1="Pesos CLP",S!$AD:$AD,S!$AO:$AO)),0)</f>
        <v>0</v>
      </c>
      <c r="CC244" s="19">
        <f>IF(OR($I244="REAL",$I244="INCURRIDO"),SUMIF(S!$O:$O,$I244&amp;$O244&amp;$Q244&amp;UPPER(TEXT(CC$4,"MMMMYYYY"))&amp;$Z244,IF($W$1="Pesos CLP",S!$AD:$AD,S!$AO:$AO)),0)</f>
        <v>0</v>
      </c>
      <c r="CD244" s="19">
        <f>IF(OR($I244="REAL",$I244="INCURRIDO"),SUMIF(S!$O:$O,$I244&amp;$O244&amp;$Q244&amp;UPPER(TEXT(CD$4,"MMMMYYYY"))&amp;$Z244,IF($W$1="Pesos CLP",S!$AD:$AD,S!$AO:$AO)),0)</f>
        <v>0</v>
      </c>
      <c r="CE244" s="19">
        <f>IF(OR($I244="REAL",$I244="INCURRIDO"),SUMIF(S!$O:$O,$I244&amp;$O244&amp;$Q244&amp;UPPER(TEXT(CE$4,"MMMMYYYY"))&amp;$Z244,IF($W$1="Pesos CLP",S!$AD:$AD,S!$AO:$AO)),0)</f>
        <v>0</v>
      </c>
      <c r="CF244" s="19">
        <f>IF(OR($I244="REAL",$I244="INCURRIDO"),SUMIF(S!$O:$O,$I244&amp;$O244&amp;$Q244&amp;UPPER(TEXT(CF$4,"MMMMYYYY"))&amp;$Z244,IF($W$1="Pesos CLP",S!$AD:$AD,S!$AO:$AO)),0)</f>
        <v>0</v>
      </c>
      <c r="CG244" s="19">
        <f>IF(OR($I244="REAL",$I244="INCURRIDO"),SUMIF(S!$O:$O,$I244&amp;$O244&amp;$Q244&amp;UPPER(TEXT(CG$4,"MMMMYYYY"))&amp;$Z244,IF($W$1="Pesos CLP",S!$AD:$AD,S!$AO:$AO)),0)</f>
        <v>0</v>
      </c>
      <c r="CH244" s="19">
        <f>IF(OR($I244="REAL",$I244="INCURRIDO"),SUMIF(S!$O:$O,$I244&amp;$O244&amp;$Q244&amp;UPPER(TEXT(CH$4,"MMMMYYYY"))&amp;$Z244,IF($W$1="Pesos CLP",S!$AD:$AD,S!$AO:$AO)),0)</f>
        <v>0</v>
      </c>
      <c r="CI244" s="19">
        <f>IF(OR($I244="REAL",$I244="INCURRIDO"),SUMIF(S!$O:$O,$I244&amp;$O244&amp;$Q244&amp;UPPER(TEXT(CI$4,"MMMMYYYY"))&amp;$Z244,IF($W$1="Pesos CLP",S!$AD:$AD,S!$AO:$AO)),0)</f>
        <v>0</v>
      </c>
      <c r="CJ244" s="19">
        <f>IF(OR($I244="REAL",$I244="INCURRIDO"),SUMIF(S!$O:$O,$I244&amp;$O244&amp;$Q244&amp;UPPER(TEXT(CJ$4,"MMMMYYYY"))&amp;$Z244,IF($W$1="Pesos CLP",S!$AD:$AD,S!$AO:$AO)),0)</f>
        <v>0</v>
      </c>
      <c r="CK244" s="378">
        <f t="shared" si="230"/>
        <v>0</v>
      </c>
      <c r="CL244" s="378">
        <f t="shared" si="230"/>
        <v>0</v>
      </c>
      <c r="CM244" s="378">
        <f t="shared" si="230"/>
        <v>0</v>
      </c>
      <c r="CN244" s="378">
        <f t="shared" si="230"/>
        <v>0</v>
      </c>
      <c r="CO244" s="378">
        <f t="shared" si="230"/>
        <v>0</v>
      </c>
      <c r="CP244" s="378">
        <f t="shared" si="230"/>
        <v>0</v>
      </c>
      <c r="CQ244" s="378">
        <f t="shared" si="230"/>
        <v>0</v>
      </c>
      <c r="CR244" s="378">
        <f t="shared" si="230"/>
        <v>0</v>
      </c>
      <c r="CS244" s="378">
        <f t="shared" si="231"/>
        <v>0</v>
      </c>
      <c r="CT244" s="378">
        <f t="shared" si="231"/>
        <v>0</v>
      </c>
      <c r="CU244" s="378">
        <f t="shared" si="231"/>
        <v>0</v>
      </c>
      <c r="CV244" s="378">
        <f t="shared" si="231"/>
        <v>0</v>
      </c>
      <c r="CW244" s="378">
        <f t="shared" si="231"/>
        <v>0</v>
      </c>
      <c r="CX244" s="378">
        <f t="shared" si="231"/>
        <v>0</v>
      </c>
      <c r="CY244" s="378">
        <f t="shared" si="231"/>
        <v>0</v>
      </c>
      <c r="CZ244" s="378">
        <f t="shared" si="231"/>
        <v>0</v>
      </c>
      <c r="DA244" s="378">
        <f t="shared" si="231"/>
        <v>63.705340470821298</v>
      </c>
      <c r="DB244" s="378">
        <f t="shared" si="231"/>
        <v>0</v>
      </c>
      <c r="DC244" s="378">
        <f t="shared" si="232"/>
        <v>0</v>
      </c>
      <c r="DD244" s="378">
        <f t="shared" si="232"/>
        <v>0</v>
      </c>
      <c r="DE244" s="378">
        <f t="shared" si="232"/>
        <v>0</v>
      </c>
      <c r="DF244" s="378">
        <f t="shared" si="232"/>
        <v>0</v>
      </c>
      <c r="DG244" s="378">
        <f t="shared" si="232"/>
        <v>0</v>
      </c>
      <c r="DH244" s="378">
        <f t="shared" si="232"/>
        <v>0</v>
      </c>
      <c r="DI244" s="378">
        <f t="shared" si="232"/>
        <v>0</v>
      </c>
      <c r="DJ244" s="378">
        <f t="shared" si="232"/>
        <v>0</v>
      </c>
      <c r="DK244" s="378">
        <f t="shared" si="232"/>
        <v>0</v>
      </c>
      <c r="DL244" s="378">
        <f t="shared" si="227"/>
        <v>0</v>
      </c>
      <c r="DM244" s="378">
        <f t="shared" si="227"/>
        <v>0</v>
      </c>
      <c r="DN244" s="378">
        <f t="shared" si="227"/>
        <v>0</v>
      </c>
      <c r="DO244" s="378">
        <f t="shared" si="227"/>
        <v>0</v>
      </c>
      <c r="DP244" s="378">
        <f t="shared" si="227"/>
        <v>0</v>
      </c>
      <c r="DQ244" s="378">
        <f t="shared" si="227"/>
        <v>0</v>
      </c>
      <c r="DR244" s="378">
        <f t="shared" si="227"/>
        <v>0</v>
      </c>
      <c r="DS244" s="378">
        <f t="shared" si="227"/>
        <v>0</v>
      </c>
      <c r="DT244" s="378">
        <f t="shared" si="227"/>
        <v>0</v>
      </c>
      <c r="DU244" s="378">
        <f t="shared" si="227"/>
        <v>0</v>
      </c>
      <c r="DV244" s="378">
        <f t="shared" si="228"/>
        <v>0</v>
      </c>
      <c r="DW244" s="378">
        <f t="shared" si="228"/>
        <v>0</v>
      </c>
      <c r="DX244" s="378">
        <f t="shared" si="228"/>
        <v>0</v>
      </c>
      <c r="DY244" s="378">
        <f t="shared" si="228"/>
        <v>0</v>
      </c>
      <c r="DZ244" s="378">
        <f t="shared" si="228"/>
        <v>0</v>
      </c>
      <c r="EA244" s="378">
        <f t="shared" si="228"/>
        <v>0</v>
      </c>
      <c r="EB244" s="378">
        <f t="shared" si="228"/>
        <v>0</v>
      </c>
      <c r="EC244" s="378">
        <f t="shared" si="228"/>
        <v>0</v>
      </c>
      <c r="ED244" s="378">
        <f t="shared" si="228"/>
        <v>0</v>
      </c>
      <c r="EE244" s="378">
        <f t="shared" si="228"/>
        <v>0</v>
      </c>
      <c r="EF244" s="378">
        <f t="shared" si="229"/>
        <v>0</v>
      </c>
      <c r="EG244" s="378">
        <f t="shared" si="229"/>
        <v>0</v>
      </c>
      <c r="EH244" s="378">
        <f t="shared" si="229"/>
        <v>0</v>
      </c>
      <c r="EI244" s="378">
        <f t="shared" si="229"/>
        <v>0</v>
      </c>
      <c r="EJ244" s="378">
        <f t="shared" si="229"/>
        <v>0</v>
      </c>
      <c r="EK244" s="378">
        <f t="shared" si="229"/>
        <v>0</v>
      </c>
      <c r="EL244" s="378">
        <f t="shared" si="229"/>
        <v>0</v>
      </c>
      <c r="EM244" s="378">
        <f t="shared" si="229"/>
        <v>0</v>
      </c>
      <c r="EN244" s="378">
        <f t="shared" si="229"/>
        <v>0</v>
      </c>
      <c r="EO244" s="378">
        <f t="shared" si="229"/>
        <v>0</v>
      </c>
      <c r="EP244" s="378">
        <f t="shared" si="229"/>
        <v>0</v>
      </c>
      <c r="EQ244" s="378">
        <f t="shared" si="229"/>
        <v>0</v>
      </c>
    </row>
    <row r="245" spans="1:147" x14ac:dyDescent="0.3">
      <c r="A245" s="368"/>
      <c r="B245" s="368"/>
      <c r="C245" s="368"/>
      <c r="D245" s="368">
        <f t="shared" si="182"/>
        <v>1.034195933456562</v>
      </c>
      <c r="E245" s="368" t="str">
        <f>VLOOKUP(TEXT(Z245,0),'G2'!B:D,3,0)</f>
        <v>MN</v>
      </c>
      <c r="F245" s="816">
        <f t="shared" si="181"/>
        <v>0</v>
      </c>
      <c r="G245" s="755">
        <f t="shared" si="183"/>
        <v>0</v>
      </c>
      <c r="H245" s="756" t="s">
        <v>1190</v>
      </c>
      <c r="I245" s="370" t="s">
        <v>93</v>
      </c>
      <c r="J245" s="370" t="s">
        <v>22</v>
      </c>
      <c r="K245" s="368">
        <v>510616</v>
      </c>
      <c r="L245" s="368" t="s">
        <v>24</v>
      </c>
      <c r="M245" s="369"/>
      <c r="N245" s="370" t="s">
        <v>1021</v>
      </c>
      <c r="O245" s="370" t="s">
        <v>641</v>
      </c>
      <c r="P245" s="643" t="s">
        <v>1167</v>
      </c>
      <c r="Q245" s="370" t="s">
        <v>695</v>
      </c>
      <c r="R245" s="370" t="s">
        <v>273</v>
      </c>
      <c r="S245" s="376">
        <v>1</v>
      </c>
      <c r="T245" s="678">
        <v>45962</v>
      </c>
      <c r="U245" s="678">
        <v>45986</v>
      </c>
      <c r="V245" s="373">
        <v>1</v>
      </c>
      <c r="W245" s="374">
        <v>85617.978743068394</v>
      </c>
      <c r="X245" s="17" cm="1">
        <f t="array" ref="X245">+IF($W$1="Pesos CLP",W245,W245/TC)*MB_24A25</f>
        <v>97.619183755189766</v>
      </c>
      <c r="Y245" s="18">
        <f t="shared" si="225"/>
        <v>0</v>
      </c>
      <c r="Z245">
        <v>91243520</v>
      </c>
      <c r="AA245" s="19">
        <f>IF(OR($I245="REAL",$I245="INCURRIDO"),SUMIF(S!$O:$O,$I245&amp;$O245&amp;$Q245&amp;UPPER(TEXT(AA$4,"MMMMYYYY"))&amp;$Z245,IF($W$1="Pesos CLP",S!$AD:$AD,S!$AO:$AO)),0)</f>
        <v>0</v>
      </c>
      <c r="AB245" s="19">
        <f>IF(OR($I245="REAL",$I245="INCURRIDO"),SUMIF(S!$O:$O,$I245&amp;$O245&amp;$Q245&amp;UPPER(TEXT(AB$4,"MMMMYYYY"))&amp;$Z245,IF($W$1="Pesos CLP",S!$AD:$AD,S!$AO:$AO)),0)</f>
        <v>0</v>
      </c>
      <c r="AC245" s="19">
        <f>IF(OR($I245="REAL",$I245="INCURRIDO"),SUMIF(S!$O:$O,$I245&amp;$O245&amp;$Q245&amp;UPPER(TEXT(AC$4,"MMMMYYYY"))&amp;$Z245,IF($W$1="Pesos CLP",S!$AD:$AD,S!$AO:$AO)),0)</f>
        <v>0</v>
      </c>
      <c r="AD245" s="19">
        <f>IF(OR($I245="REAL",$I245="INCURRIDO"),SUMIF(S!$O:$O,$I245&amp;$O245&amp;$Q245&amp;UPPER(TEXT(AD$4,"MMMMYYYY"))&amp;$Z245,IF($W$1="Pesos CLP",S!$AD:$AD,S!$AO:$AO)),0)</f>
        <v>0</v>
      </c>
      <c r="AE245" s="19">
        <f>IF(OR($I245="REAL",$I245="INCURRIDO"),SUMIF(S!$O:$O,$I245&amp;$O245&amp;$Q245&amp;UPPER(TEXT(AE$4,"MMMMYYYY"))&amp;$Z245,IF($W$1="Pesos CLP",S!$AD:$AD,S!$AO:$AO)),0)</f>
        <v>0</v>
      </c>
      <c r="AF245" s="19">
        <f>IF(OR($I245="REAL",$I245="INCURRIDO"),SUMIF(S!$O:$O,$I245&amp;$O245&amp;$Q245&amp;UPPER(TEXT(AF$4,"MMMMYYYY"))&amp;$Z245,IF($W$1="Pesos CLP",S!$AD:$AD,S!$AO:$AO)),0)</f>
        <v>0</v>
      </c>
      <c r="AG245" s="19">
        <f>IF(OR($I245="REAL",$I245="INCURRIDO"),SUMIF(S!$O:$O,$I245&amp;$O245&amp;$Q245&amp;UPPER(TEXT(AG$4,"MMMMYYYY"))&amp;$Z245,IF($W$1="Pesos CLP",S!$AD:$AD,S!$AO:$AO)),0)</f>
        <v>0</v>
      </c>
      <c r="AH245" s="19">
        <f>IF(OR($I245="REAL",$I245="INCURRIDO"),SUMIF(S!$O:$O,$I245&amp;$O245&amp;$Q245&amp;UPPER(TEXT(AH$4,"MMMMYYYY"))&amp;$Z245,IF($W$1="Pesos CLP",S!$AD:$AD,S!$AO:$AO)),0)</f>
        <v>0</v>
      </c>
      <c r="AI245" s="19">
        <f>IF(OR($I245="REAL",$I245="INCURRIDO"),SUMIF(S!$O:$O,$I245&amp;$O245&amp;$Q245&amp;UPPER(TEXT(AI$4,"MMMMYYYY"))&amp;$Z245,IF($W$1="Pesos CLP",S!$AD:$AD,S!$AO:$AO)),0)</f>
        <v>0</v>
      </c>
      <c r="AJ245" s="19">
        <f>IF(OR($I245="REAL",$I245="INCURRIDO"),SUMIF(S!$O:$O,$I245&amp;$O245&amp;$Q245&amp;UPPER(TEXT(AJ$4,"MMMMYYYY"))&amp;$Z245,IF($W$1="Pesos CLP",S!$AD:$AD,S!$AO:$AO)),0)</f>
        <v>0</v>
      </c>
      <c r="AK245" s="19">
        <f>IF(OR($I245="REAL",$I245="INCURRIDO"),SUMIF(S!$O:$O,$I245&amp;$O245&amp;$Q245&amp;UPPER(TEXT(AK$4,"MMMMYYYY"))&amp;$Z245,IF($W$1="Pesos CLP",S!$AD:$AD,S!$AO:$AO)),0)</f>
        <v>0</v>
      </c>
      <c r="AL245" s="19">
        <f>IF(OR($I245="REAL",$I245="INCURRIDO"),SUMIF(S!$O:$O,$I245&amp;$O245&amp;$Q245&amp;UPPER(TEXT(AL$4,"MMMMYYYY"))&amp;$Z245,IF($W$1="Pesos CLP",S!$AD:$AD,S!$AO:$AO)),0)</f>
        <v>0</v>
      </c>
      <c r="AM245" s="19">
        <f>IF(OR($I245="REAL",$I245="INCURRIDO"),SUMIF(S!$O:$O,$I245&amp;$O245&amp;$Q245&amp;UPPER(TEXT(AM$4,"MMMMYYYY"))&amp;$Z245,IF($W$1="Pesos CLP",S!$AD:$AD,S!$AO:$AO)),0)</f>
        <v>0</v>
      </c>
      <c r="AN245" s="19">
        <f>IF(OR($I245="REAL",$I245="INCURRIDO"),SUMIF(S!$O:$O,$I245&amp;$O245&amp;$Q245&amp;UPPER(TEXT(AN$4,"MMMMYYYY"))&amp;$Z245,IF($W$1="Pesos CLP",S!$AD:$AD,S!$AO:$AO)),0)</f>
        <v>0</v>
      </c>
      <c r="AO245" s="19">
        <f>IF(OR($I245="REAL",$I245="INCURRIDO"),SUMIF(S!$O:$O,$I245&amp;$O245&amp;$Q245&amp;UPPER(TEXT(AO$4,"MMMMYYYY"))&amp;$Z245,IF($W$1="Pesos CLP",S!$AD:$AD,S!$AO:$AO)),0)</f>
        <v>0</v>
      </c>
      <c r="AP245" s="19">
        <f>IF(OR($I245="REAL",$I245="INCURRIDO"),SUMIF(S!$O:$O,$I245&amp;$O245&amp;$Q245&amp;UPPER(TEXT(AP$4,"MMMMYYYY"))&amp;$Z245,IF($W$1="Pesos CLP",S!$AD:$AD,S!$AO:$AO)),0)</f>
        <v>0</v>
      </c>
      <c r="AQ245" s="19">
        <f>IF(OR($I245="REAL",$I245="INCURRIDO"),SUMIF(S!$O:$O,$I245&amp;$O245&amp;$Q245&amp;UPPER(TEXT(AQ$4,"MMMMYYYY"))&amp;$Z245,IF($W$1="Pesos CLP",S!$AD:$AD,S!$AO:$AO)),0)</f>
        <v>0</v>
      </c>
      <c r="AR245" s="19">
        <f>IF(OR($I245="REAL",$I245="INCURRIDO"),SUMIF(S!$O:$O,$I245&amp;$O245&amp;$Q245&amp;UPPER(TEXT(AR$4,"MMMMYYYY"))&amp;$Z245,IF($W$1="Pesos CLP",S!$AD:$AD,S!$AO:$AO)),0)</f>
        <v>0</v>
      </c>
      <c r="AS245" s="19">
        <f>IF(OR($I245="REAL",$I245="INCURRIDO"),SUMIF(S!$O:$O,$I245&amp;$O245&amp;$Q245&amp;UPPER(TEXT(AS$4,"MMMMYYYY"))&amp;$Z245,IF($W$1="Pesos CLP",S!$AD:$AD,S!$AO:$AO)),0)</f>
        <v>0</v>
      </c>
      <c r="AT245" s="19">
        <f>IF(OR($I245="REAL",$I245="INCURRIDO"),SUMIF(S!$O:$O,$I245&amp;$O245&amp;$Q245&amp;UPPER(TEXT(AT$4,"MMMMYYYY"))&amp;$Z245,IF($W$1="Pesos CLP",S!$AD:$AD,S!$AO:$AO)),0)</f>
        <v>0</v>
      </c>
      <c r="AU245" s="19">
        <f>IF(OR($I245="REAL",$I245="INCURRIDO"),SUMIF(S!$O:$O,$I245&amp;$O245&amp;$Q245&amp;UPPER(TEXT(AU$4,"MMMMYYYY"))&amp;$Z245,IF($W$1="Pesos CLP",S!$AD:$AD,S!$AO:$AO)),0)</f>
        <v>0</v>
      </c>
      <c r="AV245" s="19">
        <f>IF(OR($I245="REAL",$I245="INCURRIDO"),SUMIF(S!$O:$O,$I245&amp;$O245&amp;$Q245&amp;UPPER(TEXT(AV$4,"MMMMYYYY"))&amp;$Z245,IF($W$1="Pesos CLP",S!$AD:$AD,S!$AO:$AO)),0)</f>
        <v>0</v>
      </c>
      <c r="AW245" s="19">
        <f>IF(OR($I245="REAL",$I245="INCURRIDO"),SUMIF(S!$O:$O,$I245&amp;$O245&amp;$Q245&amp;UPPER(TEXT(AW$4,"MMMMYYYY"))&amp;$Z245,IF($W$1="Pesos CLP",S!$AD:$AD,S!$AO:$AO)),0)</f>
        <v>0</v>
      </c>
      <c r="AX245" s="19">
        <f>IF(OR($I245="REAL",$I245="INCURRIDO"),SUMIF(S!$O:$O,$I245&amp;$O245&amp;$Q245&amp;UPPER(TEXT(AX$4,"MMMMYYYY"))&amp;$Z245,IF($W$1="Pesos CLP",S!$AD:$AD,S!$AO:$AO)),0)</f>
        <v>0</v>
      </c>
      <c r="AY245" s="19">
        <f>IF(OR($I245="REAL",$I245="INCURRIDO"),SUMIF(S!$O:$O,$I245&amp;$O245&amp;$Q245&amp;UPPER(TEXT(AY$4,"MMMMYYYY"))&amp;$Z245,IF($W$1="Pesos CLP",S!$AD:$AD,S!$AO:$AO)),0)</f>
        <v>0</v>
      </c>
      <c r="AZ245" s="19">
        <f>IF(OR($I245="REAL",$I245="INCURRIDO"),SUMIF(S!$O:$O,$I245&amp;$O245&amp;$Q245&amp;UPPER(TEXT(AZ$4,"MMMMYYYY"))&amp;$Z245,IF($W$1="Pesos CLP",S!$AD:$AD,S!$AO:$AO)),0)</f>
        <v>0</v>
      </c>
      <c r="BA245" s="19">
        <f>IF(OR($I245="REAL",$I245="INCURRIDO"),SUMIF(S!$O:$O,$I245&amp;$O245&amp;$Q245&amp;UPPER(TEXT(BA$4,"MMMMYYYY"))&amp;$Z245,IF($W$1="Pesos CLP",S!$AD:$AD,S!$AO:$AO)),0)</f>
        <v>0</v>
      </c>
      <c r="BB245" s="19">
        <f>IF(OR($I245="REAL",$I245="INCURRIDO"),SUMIF(S!$O:$O,$I245&amp;$O245&amp;$Q245&amp;UPPER(TEXT(BB$4,"MMMMYYYY"))&amp;$Z245,IF($W$1="Pesos CLP",S!$AD:$AD,S!$AO:$AO)),0)</f>
        <v>0</v>
      </c>
      <c r="BC245" s="19">
        <f>IF(OR($I245="REAL",$I245="INCURRIDO"),SUMIF(S!$O:$O,$I245&amp;$O245&amp;$Q245&amp;UPPER(TEXT(BC$4,"MMMMYYYY"))&amp;$Z245,IF($W$1="Pesos CLP",S!$AD:$AD,S!$AO:$AO)),0)</f>
        <v>0</v>
      </c>
      <c r="BD245" s="19">
        <f>IF(OR($I245="REAL",$I245="INCURRIDO"),SUMIF(S!$O:$O,$I245&amp;$O245&amp;$Q245&amp;UPPER(TEXT(BD$4,"MMMMYYYY"))&amp;$Z245,IF($W$1="Pesos CLP",S!$AD:$AD,S!$AO:$AO)),0)</f>
        <v>0</v>
      </c>
      <c r="BE245" s="19">
        <f>IF(OR($I245="REAL",$I245="INCURRIDO"),SUMIF(S!$O:$O,$I245&amp;$O245&amp;$Q245&amp;UPPER(TEXT(BE$4,"MMMMYYYY"))&amp;$Z245,IF($W$1="Pesos CLP",S!$AD:$AD,S!$AO:$AO)),0)</f>
        <v>0</v>
      </c>
      <c r="BF245" s="19">
        <f>IF(OR($I245="REAL",$I245="INCURRIDO"),SUMIF(S!$O:$O,$I245&amp;$O245&amp;$Q245&amp;UPPER(TEXT(BF$4,"MMMMYYYY"))&amp;$Z245,IF($W$1="Pesos CLP",S!$AD:$AD,S!$AO:$AO)),0)</f>
        <v>0</v>
      </c>
      <c r="BG245" s="19">
        <f>IF(OR($I245="REAL",$I245="INCURRIDO"),SUMIF(S!$O:$O,$I245&amp;$O245&amp;$Q245&amp;UPPER(TEXT(BG$4,"MMMMYYYY"))&amp;$Z245,IF($W$1="Pesos CLP",S!$AD:$AD,S!$AO:$AO)),0)</f>
        <v>0</v>
      </c>
      <c r="BH245" s="19">
        <f>IF(OR($I245="REAL",$I245="INCURRIDO"),SUMIF(S!$O:$O,$I245&amp;$O245&amp;$Q245&amp;UPPER(TEXT(BH$4,"MMMMYYYY"))&amp;$Z245,IF($W$1="Pesos CLP",S!$AD:$AD,S!$AO:$AO)),0)</f>
        <v>0</v>
      </c>
      <c r="BI245" s="19">
        <f>IF(OR($I245="REAL",$I245="INCURRIDO"),SUMIF(S!$O:$O,$I245&amp;$O245&amp;$Q245&amp;UPPER(TEXT(BI$4,"MMMMYYYY"))&amp;$Z245,IF($W$1="Pesos CLP",S!$AD:$AD,S!$AO:$AO)),0)</f>
        <v>0</v>
      </c>
      <c r="BJ245" s="19">
        <f>IF(OR($I245="REAL",$I245="INCURRIDO"),SUMIF(S!$O:$O,$I245&amp;$O245&amp;$Q245&amp;UPPER(TEXT(BJ$4,"MMMMYYYY"))&amp;$Z245,IF($W$1="Pesos CLP",S!$AD:$AD,S!$AO:$AO)),0)</f>
        <v>0</v>
      </c>
      <c r="BK245" s="19">
        <f>IF(OR($I245="REAL",$I245="INCURRIDO"),SUMIF(S!$O:$O,$I245&amp;$O245&amp;$Q245&amp;UPPER(TEXT(BK$4,"MMMMYYYY"))&amp;$Z245,IF($W$1="Pesos CLP",S!$AD:$AD,S!$AO:$AO)),0)</f>
        <v>0</v>
      </c>
      <c r="BL245" s="19">
        <f>IF(OR($I245="REAL",$I245="INCURRIDO"),SUMIF(S!$O:$O,$I245&amp;$O245&amp;$Q245&amp;UPPER(TEXT(BL$4,"MMMMYYYY"))&amp;$Z245,IF($W$1="Pesos CLP",S!$AD:$AD,S!$AO:$AO)),0)</f>
        <v>0</v>
      </c>
      <c r="BM245" s="19">
        <f>IF(OR($I245="REAL",$I245="INCURRIDO"),SUMIF(S!$O:$O,$I245&amp;$O245&amp;$Q245&amp;UPPER(TEXT(BM$4,"MMMMYYYY"))&amp;$Z245,IF($W$1="Pesos CLP",S!$AD:$AD,S!$AO:$AO)),0)</f>
        <v>0</v>
      </c>
      <c r="BN245" s="19">
        <f>IF(OR($I245="REAL",$I245="INCURRIDO"),SUMIF(S!$O:$O,$I245&amp;$O245&amp;$Q245&amp;UPPER(TEXT(BN$4,"MMMMYYYY"))&amp;$Z245,IF($W$1="Pesos CLP",S!$AD:$AD,S!$AO:$AO)),0)</f>
        <v>0</v>
      </c>
      <c r="BO245" s="19">
        <f>IF(OR($I245="REAL",$I245="INCURRIDO"),SUMIF(S!$O:$O,$I245&amp;$O245&amp;$Q245&amp;UPPER(TEXT(BO$4,"MMMMYYYY"))&amp;$Z245,IF($W$1="Pesos CLP",S!$AD:$AD,S!$AO:$AO)),0)</f>
        <v>0</v>
      </c>
      <c r="BP245" s="19">
        <f>IF(OR($I245="REAL",$I245="INCURRIDO"),SUMIF(S!$O:$O,$I245&amp;$O245&amp;$Q245&amp;UPPER(TEXT(BP$4,"MMMMYYYY"))&amp;$Z245,IF($W$1="Pesos CLP",S!$AD:$AD,S!$AO:$AO)),0)</f>
        <v>0</v>
      </c>
      <c r="BQ245" s="19">
        <f>IF(OR($I245="REAL",$I245="INCURRIDO"),SUMIF(S!$O:$O,$I245&amp;$O245&amp;$Q245&amp;UPPER(TEXT(BQ$4,"MMMMYYYY"))&amp;$Z245,IF($W$1="Pesos CLP",S!$AD:$AD,S!$AO:$AO)),0)</f>
        <v>0</v>
      </c>
      <c r="BR245" s="19">
        <f>IF(OR($I245="REAL",$I245="INCURRIDO"),SUMIF(S!$O:$O,$I245&amp;$O245&amp;$Q245&amp;UPPER(TEXT(BR$4,"MMMMYYYY"))&amp;$Z245,IF($W$1="Pesos CLP",S!$AD:$AD,S!$AO:$AO)),0)</f>
        <v>0</v>
      </c>
      <c r="BS245" s="19">
        <f>IF(OR($I245="REAL",$I245="INCURRIDO"),SUMIF(S!$O:$O,$I245&amp;$O245&amp;$Q245&amp;UPPER(TEXT(BS$4,"MMMMYYYY"))&amp;$Z245,IF($W$1="Pesos CLP",S!$AD:$AD,S!$AO:$AO)),0)</f>
        <v>0</v>
      </c>
      <c r="BT245" s="19">
        <f>IF(OR($I245="REAL",$I245="INCURRIDO"),SUMIF(S!$O:$O,$I245&amp;$O245&amp;$Q245&amp;UPPER(TEXT(BT$4,"MMMMYYYY"))&amp;$Z245,IF($W$1="Pesos CLP",S!$AD:$AD,S!$AO:$AO)),0)</f>
        <v>0</v>
      </c>
      <c r="BU245" s="19">
        <f>IF(OR($I245="REAL",$I245="INCURRIDO"),SUMIF(S!$O:$O,$I245&amp;$O245&amp;$Q245&amp;UPPER(TEXT(BU$4,"MMMMYYYY"))&amp;$Z245,IF($W$1="Pesos CLP",S!$AD:$AD,S!$AO:$AO)),0)</f>
        <v>0</v>
      </c>
      <c r="BV245" s="19">
        <f>IF(OR($I245="REAL",$I245="INCURRIDO"),SUMIF(S!$O:$O,$I245&amp;$O245&amp;$Q245&amp;UPPER(TEXT(BV$4,"MMMMYYYY"))&amp;$Z245,IF($W$1="Pesos CLP",S!$AD:$AD,S!$AO:$AO)),0)</f>
        <v>0</v>
      </c>
      <c r="BW245" s="19">
        <f>IF(OR($I245="REAL",$I245="INCURRIDO"),SUMIF(S!$O:$O,$I245&amp;$O245&amp;$Q245&amp;UPPER(TEXT(BW$4,"MMMMYYYY"))&amp;$Z245,IF($W$1="Pesos CLP",S!$AD:$AD,S!$AO:$AO)),0)</f>
        <v>0</v>
      </c>
      <c r="BX245" s="19">
        <f>IF(OR($I245="REAL",$I245="INCURRIDO"),SUMIF(S!$O:$O,$I245&amp;$O245&amp;$Q245&amp;UPPER(TEXT(BX$4,"MMMMYYYY"))&amp;$Z245,IF($W$1="Pesos CLP",S!$AD:$AD,S!$AO:$AO)),0)</f>
        <v>0</v>
      </c>
      <c r="BY245" s="19">
        <f>IF(OR($I245="REAL",$I245="INCURRIDO"),SUMIF(S!$O:$O,$I245&amp;$O245&amp;$Q245&amp;UPPER(TEXT(BY$4,"MMMMYYYY"))&amp;$Z245,IF($W$1="Pesos CLP",S!$AD:$AD,S!$AO:$AO)),0)</f>
        <v>0</v>
      </c>
      <c r="BZ245" s="19">
        <f>IF(OR($I245="REAL",$I245="INCURRIDO"),SUMIF(S!$O:$O,$I245&amp;$O245&amp;$Q245&amp;UPPER(TEXT(BZ$4,"MMMMYYYY"))&amp;$Z245,IF($W$1="Pesos CLP",S!$AD:$AD,S!$AO:$AO)),0)</f>
        <v>0</v>
      </c>
      <c r="CA245" s="19">
        <f>IF(OR($I245="REAL",$I245="INCURRIDO"),SUMIF(S!$O:$O,$I245&amp;$O245&amp;$Q245&amp;UPPER(TEXT(CA$4,"MMMMYYYY"))&amp;$Z245,IF($W$1="Pesos CLP",S!$AD:$AD,S!$AO:$AO)),0)</f>
        <v>0</v>
      </c>
      <c r="CB245" s="19">
        <f>IF(OR($I245="REAL",$I245="INCURRIDO"),SUMIF(S!$O:$O,$I245&amp;$O245&amp;$Q245&amp;UPPER(TEXT(CB$4,"MMMMYYYY"))&amp;$Z245,IF($W$1="Pesos CLP",S!$AD:$AD,S!$AO:$AO)),0)</f>
        <v>0</v>
      </c>
      <c r="CC245" s="19">
        <f>IF(OR($I245="REAL",$I245="INCURRIDO"),SUMIF(S!$O:$O,$I245&amp;$O245&amp;$Q245&amp;UPPER(TEXT(CC$4,"MMMMYYYY"))&amp;$Z245,IF($W$1="Pesos CLP",S!$AD:$AD,S!$AO:$AO)),0)</f>
        <v>0</v>
      </c>
      <c r="CD245" s="19">
        <f>IF(OR($I245="REAL",$I245="INCURRIDO"),SUMIF(S!$O:$O,$I245&amp;$O245&amp;$Q245&amp;UPPER(TEXT(CD$4,"MMMMYYYY"))&amp;$Z245,IF($W$1="Pesos CLP",S!$AD:$AD,S!$AO:$AO)),0)</f>
        <v>0</v>
      </c>
      <c r="CE245" s="19">
        <f>IF(OR($I245="REAL",$I245="INCURRIDO"),SUMIF(S!$O:$O,$I245&amp;$O245&amp;$Q245&amp;UPPER(TEXT(CE$4,"MMMMYYYY"))&amp;$Z245,IF($W$1="Pesos CLP",S!$AD:$AD,S!$AO:$AO)),0)</f>
        <v>0</v>
      </c>
      <c r="CF245" s="19">
        <f>IF(OR($I245="REAL",$I245="INCURRIDO"),SUMIF(S!$O:$O,$I245&amp;$O245&amp;$Q245&amp;UPPER(TEXT(CF$4,"MMMMYYYY"))&amp;$Z245,IF($W$1="Pesos CLP",S!$AD:$AD,S!$AO:$AO)),0)</f>
        <v>0</v>
      </c>
      <c r="CG245" s="19">
        <f>IF(OR($I245="REAL",$I245="INCURRIDO"),SUMIF(S!$O:$O,$I245&amp;$O245&amp;$Q245&amp;UPPER(TEXT(CG$4,"MMMMYYYY"))&amp;$Z245,IF($W$1="Pesos CLP",S!$AD:$AD,S!$AO:$AO)),0)</f>
        <v>0</v>
      </c>
      <c r="CH245" s="19">
        <f>IF(OR($I245="REAL",$I245="INCURRIDO"),SUMIF(S!$O:$O,$I245&amp;$O245&amp;$Q245&amp;UPPER(TEXT(CH$4,"MMMMYYYY"))&amp;$Z245,IF($W$1="Pesos CLP",S!$AD:$AD,S!$AO:$AO)),0)</f>
        <v>0</v>
      </c>
      <c r="CI245" s="19">
        <f>IF(OR($I245="REAL",$I245="INCURRIDO"),SUMIF(S!$O:$O,$I245&amp;$O245&amp;$Q245&amp;UPPER(TEXT(CI$4,"MMMMYYYY"))&amp;$Z245,IF($W$1="Pesos CLP",S!$AD:$AD,S!$AO:$AO)),0)</f>
        <v>0</v>
      </c>
      <c r="CJ245" s="19">
        <f>IF(OR($I245="REAL",$I245="INCURRIDO"),SUMIF(S!$O:$O,$I245&amp;$O245&amp;$Q245&amp;UPPER(TEXT(CJ$4,"MMMMYYYY"))&amp;$Z245,IF($W$1="Pesos CLP",S!$AD:$AD,S!$AO:$AO)),0)</f>
        <v>0</v>
      </c>
      <c r="CK245" s="378">
        <f t="shared" si="230"/>
        <v>0</v>
      </c>
      <c r="CL245" s="378">
        <f t="shared" si="230"/>
        <v>0</v>
      </c>
      <c r="CM245" s="378">
        <f t="shared" si="230"/>
        <v>0</v>
      </c>
      <c r="CN245" s="378">
        <f t="shared" si="230"/>
        <v>0</v>
      </c>
      <c r="CO245" s="378">
        <f t="shared" si="230"/>
        <v>0</v>
      </c>
      <c r="CP245" s="378">
        <f t="shared" si="230"/>
        <v>0</v>
      </c>
      <c r="CQ245" s="378">
        <f t="shared" si="230"/>
        <v>0</v>
      </c>
      <c r="CR245" s="378">
        <f t="shared" si="230"/>
        <v>0</v>
      </c>
      <c r="CS245" s="378">
        <f t="shared" si="231"/>
        <v>0</v>
      </c>
      <c r="CT245" s="378">
        <f t="shared" si="231"/>
        <v>0</v>
      </c>
      <c r="CU245" s="378">
        <f t="shared" si="231"/>
        <v>0</v>
      </c>
      <c r="CV245" s="378">
        <f t="shared" si="231"/>
        <v>0</v>
      </c>
      <c r="CW245" s="378">
        <f t="shared" si="231"/>
        <v>0</v>
      </c>
      <c r="CX245" s="378">
        <f t="shared" si="231"/>
        <v>0</v>
      </c>
      <c r="CY245" s="378">
        <f t="shared" si="231"/>
        <v>0</v>
      </c>
      <c r="CZ245" s="378">
        <f t="shared" si="231"/>
        <v>0</v>
      </c>
      <c r="DA245" s="378">
        <f t="shared" si="231"/>
        <v>0</v>
      </c>
      <c r="DB245" s="378">
        <f t="shared" si="231"/>
        <v>0</v>
      </c>
      <c r="DC245" s="378">
        <f t="shared" si="232"/>
        <v>0</v>
      </c>
      <c r="DD245" s="378">
        <f t="shared" si="232"/>
        <v>0</v>
      </c>
      <c r="DE245" s="378">
        <f t="shared" si="232"/>
        <v>0</v>
      </c>
      <c r="DF245" s="378">
        <f t="shared" si="232"/>
        <v>0</v>
      </c>
      <c r="DG245" s="378">
        <f t="shared" si="232"/>
        <v>0</v>
      </c>
      <c r="DH245" s="378">
        <f t="shared" si="232"/>
        <v>0</v>
      </c>
      <c r="DI245" s="378">
        <f t="shared" si="232"/>
        <v>0</v>
      </c>
      <c r="DJ245" s="378">
        <f t="shared" si="232"/>
        <v>0</v>
      </c>
      <c r="DK245" s="378">
        <f t="shared" si="232"/>
        <v>0</v>
      </c>
      <c r="DL245" s="378">
        <f t="shared" si="227"/>
        <v>0</v>
      </c>
      <c r="DM245" s="378">
        <f t="shared" si="227"/>
        <v>0</v>
      </c>
      <c r="DN245" s="378">
        <f t="shared" si="227"/>
        <v>0</v>
      </c>
      <c r="DO245" s="378">
        <f t="shared" si="227"/>
        <v>0</v>
      </c>
      <c r="DP245" s="378">
        <f t="shared" si="227"/>
        <v>0</v>
      </c>
      <c r="DQ245" s="378">
        <f t="shared" si="227"/>
        <v>0</v>
      </c>
      <c r="DR245" s="378">
        <f t="shared" si="227"/>
        <v>0</v>
      </c>
      <c r="DS245" s="378">
        <f t="shared" si="227"/>
        <v>0</v>
      </c>
      <c r="DT245" s="378">
        <f t="shared" si="227"/>
        <v>0</v>
      </c>
      <c r="DU245" s="378">
        <f t="shared" si="227"/>
        <v>0</v>
      </c>
      <c r="DV245" s="378">
        <f t="shared" si="228"/>
        <v>0</v>
      </c>
      <c r="DW245" s="378">
        <f t="shared" si="228"/>
        <v>0</v>
      </c>
      <c r="DX245" s="378">
        <f t="shared" si="228"/>
        <v>0</v>
      </c>
      <c r="DY245" s="378">
        <f t="shared" si="228"/>
        <v>0</v>
      </c>
      <c r="DZ245" s="378">
        <f t="shared" si="228"/>
        <v>0</v>
      </c>
      <c r="EA245" s="378">
        <f t="shared" si="228"/>
        <v>0</v>
      </c>
      <c r="EB245" s="378">
        <f t="shared" si="228"/>
        <v>0</v>
      </c>
      <c r="EC245" s="378">
        <f t="shared" si="228"/>
        <v>0</v>
      </c>
      <c r="ED245" s="378">
        <f t="shared" si="228"/>
        <v>0</v>
      </c>
      <c r="EE245" s="378">
        <f t="shared" si="228"/>
        <v>0</v>
      </c>
      <c r="EF245" s="378">
        <f t="shared" si="229"/>
        <v>0</v>
      </c>
      <c r="EG245" s="378">
        <f t="shared" si="229"/>
        <v>0</v>
      </c>
      <c r="EH245" s="378">
        <f t="shared" si="229"/>
        <v>0</v>
      </c>
      <c r="EI245" s="378">
        <f t="shared" si="229"/>
        <v>0</v>
      </c>
      <c r="EJ245" s="378">
        <f t="shared" si="229"/>
        <v>0</v>
      </c>
      <c r="EK245" s="378">
        <f t="shared" si="229"/>
        <v>0</v>
      </c>
      <c r="EL245" s="378">
        <f t="shared" si="229"/>
        <v>0</v>
      </c>
      <c r="EM245" s="378">
        <f t="shared" si="229"/>
        <v>0</v>
      </c>
      <c r="EN245" s="378">
        <f t="shared" si="229"/>
        <v>0</v>
      </c>
      <c r="EO245" s="378">
        <f t="shared" si="229"/>
        <v>0</v>
      </c>
      <c r="EP245" s="378">
        <f t="shared" si="229"/>
        <v>0</v>
      </c>
      <c r="EQ245" s="378">
        <f t="shared" si="229"/>
        <v>0</v>
      </c>
    </row>
    <row r="246" spans="1:147" x14ac:dyDescent="0.3">
      <c r="A246" s="368"/>
      <c r="B246" s="368"/>
      <c r="C246" s="368"/>
      <c r="D246" s="368">
        <f t="shared" si="182"/>
        <v>1.034195933456562</v>
      </c>
      <c r="E246" s="368" t="str">
        <f>VLOOKUP(TEXT(Z246,0),'G2'!B:D,3,0)</f>
        <v>MN</v>
      </c>
      <c r="F246" s="816">
        <f t="shared" si="181"/>
        <v>0</v>
      </c>
      <c r="G246" s="755">
        <f t="shared" si="183"/>
        <v>0</v>
      </c>
      <c r="H246" s="756" t="s">
        <v>1190</v>
      </c>
      <c r="I246" s="370" t="s">
        <v>93</v>
      </c>
      <c r="J246" s="370" t="s">
        <v>22</v>
      </c>
      <c r="K246" s="368">
        <v>510616</v>
      </c>
      <c r="L246" s="368" t="s">
        <v>24</v>
      </c>
      <c r="M246" s="369"/>
      <c r="N246" s="370" t="s">
        <v>1022</v>
      </c>
      <c r="O246" s="370" t="s">
        <v>641</v>
      </c>
      <c r="P246" s="643" t="s">
        <v>1167</v>
      </c>
      <c r="Q246" s="370" t="s">
        <v>695</v>
      </c>
      <c r="R246" s="370" t="s">
        <v>273</v>
      </c>
      <c r="S246" s="376">
        <v>1</v>
      </c>
      <c r="T246" s="678">
        <v>46113</v>
      </c>
      <c r="U246" s="678">
        <v>46142</v>
      </c>
      <c r="V246" s="373">
        <v>1</v>
      </c>
      <c r="W246" s="374">
        <v>85617.978743068394</v>
      </c>
      <c r="X246" s="17" cm="1">
        <f t="array" ref="X246">+IF($W$1="Pesos CLP",W246,W246/TC)*MB_24A25</f>
        <v>97.619183755189766</v>
      </c>
      <c r="Y246" s="18">
        <f t="shared" si="225"/>
        <v>97.619183755189766</v>
      </c>
      <c r="Z246">
        <v>91243520</v>
      </c>
      <c r="AA246" s="19">
        <f>IF(OR($I246="REAL",$I246="INCURRIDO"),SUMIF(S!$O:$O,$I246&amp;$O246&amp;$Q246&amp;UPPER(TEXT(AA$4,"MMMMYYYY"))&amp;$Z246,IF($W$1="Pesos CLP",S!$AD:$AD,S!$AO:$AO)),0)</f>
        <v>0</v>
      </c>
      <c r="AB246" s="19">
        <f>IF(OR($I246="REAL",$I246="INCURRIDO"),SUMIF(S!$O:$O,$I246&amp;$O246&amp;$Q246&amp;UPPER(TEXT(AB$4,"MMMMYYYY"))&amp;$Z246,IF($W$1="Pesos CLP",S!$AD:$AD,S!$AO:$AO)),0)</f>
        <v>0</v>
      </c>
      <c r="AC246" s="19">
        <f>IF(OR($I246="REAL",$I246="INCURRIDO"),SUMIF(S!$O:$O,$I246&amp;$O246&amp;$Q246&amp;UPPER(TEXT(AC$4,"MMMMYYYY"))&amp;$Z246,IF($W$1="Pesos CLP",S!$AD:$AD,S!$AO:$AO)),0)</f>
        <v>0</v>
      </c>
      <c r="AD246" s="19">
        <f>IF(OR($I246="REAL",$I246="INCURRIDO"),SUMIF(S!$O:$O,$I246&amp;$O246&amp;$Q246&amp;UPPER(TEXT(AD$4,"MMMMYYYY"))&amp;$Z246,IF($W$1="Pesos CLP",S!$AD:$AD,S!$AO:$AO)),0)</f>
        <v>0</v>
      </c>
      <c r="AE246" s="19">
        <f>IF(OR($I246="REAL",$I246="INCURRIDO"),SUMIF(S!$O:$O,$I246&amp;$O246&amp;$Q246&amp;UPPER(TEXT(AE$4,"MMMMYYYY"))&amp;$Z246,IF($W$1="Pesos CLP",S!$AD:$AD,S!$AO:$AO)),0)</f>
        <v>0</v>
      </c>
      <c r="AF246" s="19">
        <f>IF(OR($I246="REAL",$I246="INCURRIDO"),SUMIF(S!$O:$O,$I246&amp;$O246&amp;$Q246&amp;UPPER(TEXT(AF$4,"MMMMYYYY"))&amp;$Z246,IF($W$1="Pesos CLP",S!$AD:$AD,S!$AO:$AO)),0)</f>
        <v>0</v>
      </c>
      <c r="AG246" s="19">
        <f>IF(OR($I246="REAL",$I246="INCURRIDO"),SUMIF(S!$O:$O,$I246&amp;$O246&amp;$Q246&amp;UPPER(TEXT(AG$4,"MMMMYYYY"))&amp;$Z246,IF($W$1="Pesos CLP",S!$AD:$AD,S!$AO:$AO)),0)</f>
        <v>0</v>
      </c>
      <c r="AH246" s="19">
        <f>IF(OR($I246="REAL",$I246="INCURRIDO"),SUMIF(S!$O:$O,$I246&amp;$O246&amp;$Q246&amp;UPPER(TEXT(AH$4,"MMMMYYYY"))&amp;$Z246,IF($W$1="Pesos CLP",S!$AD:$AD,S!$AO:$AO)),0)</f>
        <v>0</v>
      </c>
      <c r="AI246" s="19">
        <f>IF(OR($I246="REAL",$I246="INCURRIDO"),SUMIF(S!$O:$O,$I246&amp;$O246&amp;$Q246&amp;UPPER(TEXT(AI$4,"MMMMYYYY"))&amp;$Z246,IF($W$1="Pesos CLP",S!$AD:$AD,S!$AO:$AO)),0)</f>
        <v>0</v>
      </c>
      <c r="AJ246" s="19">
        <f>IF(OR($I246="REAL",$I246="INCURRIDO"),SUMIF(S!$O:$O,$I246&amp;$O246&amp;$Q246&amp;UPPER(TEXT(AJ$4,"MMMMYYYY"))&amp;$Z246,IF($W$1="Pesos CLP",S!$AD:$AD,S!$AO:$AO)),0)</f>
        <v>0</v>
      </c>
      <c r="AK246" s="19">
        <f>IF(OR($I246="REAL",$I246="INCURRIDO"),SUMIF(S!$O:$O,$I246&amp;$O246&amp;$Q246&amp;UPPER(TEXT(AK$4,"MMMMYYYY"))&amp;$Z246,IF($W$1="Pesos CLP",S!$AD:$AD,S!$AO:$AO)),0)</f>
        <v>0</v>
      </c>
      <c r="AL246" s="19">
        <f>IF(OR($I246="REAL",$I246="INCURRIDO"),SUMIF(S!$O:$O,$I246&amp;$O246&amp;$Q246&amp;UPPER(TEXT(AL$4,"MMMMYYYY"))&amp;$Z246,IF($W$1="Pesos CLP",S!$AD:$AD,S!$AO:$AO)),0)</f>
        <v>0</v>
      </c>
      <c r="AM246" s="19">
        <f>IF(OR($I246="REAL",$I246="INCURRIDO"),SUMIF(S!$O:$O,$I246&amp;$O246&amp;$Q246&amp;UPPER(TEXT(AM$4,"MMMMYYYY"))&amp;$Z246,IF($W$1="Pesos CLP",S!$AD:$AD,S!$AO:$AO)),0)</f>
        <v>0</v>
      </c>
      <c r="AN246" s="19">
        <f>IF(OR($I246="REAL",$I246="INCURRIDO"),SUMIF(S!$O:$O,$I246&amp;$O246&amp;$Q246&amp;UPPER(TEXT(AN$4,"MMMMYYYY"))&amp;$Z246,IF($W$1="Pesos CLP",S!$AD:$AD,S!$AO:$AO)),0)</f>
        <v>0</v>
      </c>
      <c r="AO246" s="19">
        <f>IF(OR($I246="REAL",$I246="INCURRIDO"),SUMIF(S!$O:$O,$I246&amp;$O246&amp;$Q246&amp;UPPER(TEXT(AO$4,"MMMMYYYY"))&amp;$Z246,IF($W$1="Pesos CLP",S!$AD:$AD,S!$AO:$AO)),0)</f>
        <v>0</v>
      </c>
      <c r="AP246" s="19">
        <f>IF(OR($I246="REAL",$I246="INCURRIDO"),SUMIF(S!$O:$O,$I246&amp;$O246&amp;$Q246&amp;UPPER(TEXT(AP$4,"MMMMYYYY"))&amp;$Z246,IF($W$1="Pesos CLP",S!$AD:$AD,S!$AO:$AO)),0)</f>
        <v>0</v>
      </c>
      <c r="AQ246" s="19">
        <f>IF(OR($I246="REAL",$I246="INCURRIDO"),SUMIF(S!$O:$O,$I246&amp;$O246&amp;$Q246&amp;UPPER(TEXT(AQ$4,"MMMMYYYY"))&amp;$Z246,IF($W$1="Pesos CLP",S!$AD:$AD,S!$AO:$AO)),0)</f>
        <v>0</v>
      </c>
      <c r="AR246" s="19">
        <f>IF(OR($I246="REAL",$I246="INCURRIDO"),SUMIF(S!$O:$O,$I246&amp;$O246&amp;$Q246&amp;UPPER(TEXT(AR$4,"MMMMYYYY"))&amp;$Z246,IF($W$1="Pesos CLP",S!$AD:$AD,S!$AO:$AO)),0)</f>
        <v>0</v>
      </c>
      <c r="AS246" s="19">
        <f>IF(OR($I246="REAL",$I246="INCURRIDO"),SUMIF(S!$O:$O,$I246&amp;$O246&amp;$Q246&amp;UPPER(TEXT(AS$4,"MMMMYYYY"))&amp;$Z246,IF($W$1="Pesos CLP",S!$AD:$AD,S!$AO:$AO)),0)</f>
        <v>0</v>
      </c>
      <c r="AT246" s="19">
        <f>IF(OR($I246="REAL",$I246="INCURRIDO"),SUMIF(S!$O:$O,$I246&amp;$O246&amp;$Q246&amp;UPPER(TEXT(AT$4,"MMMMYYYY"))&amp;$Z246,IF($W$1="Pesos CLP",S!$AD:$AD,S!$AO:$AO)),0)</f>
        <v>0</v>
      </c>
      <c r="AU246" s="19">
        <f>IF(OR($I246="REAL",$I246="INCURRIDO"),SUMIF(S!$O:$O,$I246&amp;$O246&amp;$Q246&amp;UPPER(TEXT(AU$4,"MMMMYYYY"))&amp;$Z246,IF($W$1="Pesos CLP",S!$AD:$AD,S!$AO:$AO)),0)</f>
        <v>0</v>
      </c>
      <c r="AV246" s="19">
        <f>IF(OR($I246="REAL",$I246="INCURRIDO"),SUMIF(S!$O:$O,$I246&amp;$O246&amp;$Q246&amp;UPPER(TEXT(AV$4,"MMMMYYYY"))&amp;$Z246,IF($W$1="Pesos CLP",S!$AD:$AD,S!$AO:$AO)),0)</f>
        <v>0</v>
      </c>
      <c r="AW246" s="19">
        <f>IF(OR($I246="REAL",$I246="INCURRIDO"),SUMIF(S!$O:$O,$I246&amp;$O246&amp;$Q246&amp;UPPER(TEXT(AW$4,"MMMMYYYY"))&amp;$Z246,IF($W$1="Pesos CLP",S!$AD:$AD,S!$AO:$AO)),0)</f>
        <v>0</v>
      </c>
      <c r="AX246" s="19">
        <f>IF(OR($I246="REAL",$I246="INCURRIDO"),SUMIF(S!$O:$O,$I246&amp;$O246&amp;$Q246&amp;UPPER(TEXT(AX$4,"MMMMYYYY"))&amp;$Z246,IF($W$1="Pesos CLP",S!$AD:$AD,S!$AO:$AO)),0)</f>
        <v>0</v>
      </c>
      <c r="AY246" s="19">
        <f>IF(OR($I246="REAL",$I246="INCURRIDO"),SUMIF(S!$O:$O,$I246&amp;$O246&amp;$Q246&amp;UPPER(TEXT(AY$4,"MMMMYYYY"))&amp;$Z246,IF($W$1="Pesos CLP",S!$AD:$AD,S!$AO:$AO)),0)</f>
        <v>0</v>
      </c>
      <c r="AZ246" s="19">
        <f>IF(OR($I246="REAL",$I246="INCURRIDO"),SUMIF(S!$O:$O,$I246&amp;$O246&amp;$Q246&amp;UPPER(TEXT(AZ$4,"MMMMYYYY"))&amp;$Z246,IF($W$1="Pesos CLP",S!$AD:$AD,S!$AO:$AO)),0)</f>
        <v>0</v>
      </c>
      <c r="BA246" s="19">
        <f>IF(OR($I246="REAL",$I246="INCURRIDO"),SUMIF(S!$O:$O,$I246&amp;$O246&amp;$Q246&amp;UPPER(TEXT(BA$4,"MMMMYYYY"))&amp;$Z246,IF($W$1="Pesos CLP",S!$AD:$AD,S!$AO:$AO)),0)</f>
        <v>0</v>
      </c>
      <c r="BB246" s="19">
        <f>IF(OR($I246="REAL",$I246="INCURRIDO"),SUMIF(S!$O:$O,$I246&amp;$O246&amp;$Q246&amp;UPPER(TEXT(BB$4,"MMMMYYYY"))&amp;$Z246,IF($W$1="Pesos CLP",S!$AD:$AD,S!$AO:$AO)),0)</f>
        <v>0</v>
      </c>
      <c r="BC246" s="19">
        <f>IF(OR($I246="REAL",$I246="INCURRIDO"),SUMIF(S!$O:$O,$I246&amp;$O246&amp;$Q246&amp;UPPER(TEXT(BC$4,"MMMMYYYY"))&amp;$Z246,IF($W$1="Pesos CLP",S!$AD:$AD,S!$AO:$AO)),0)</f>
        <v>0</v>
      </c>
      <c r="BD246" s="19">
        <f>IF(OR($I246="REAL",$I246="INCURRIDO"),SUMIF(S!$O:$O,$I246&amp;$O246&amp;$Q246&amp;UPPER(TEXT(BD$4,"MMMMYYYY"))&amp;$Z246,IF($W$1="Pesos CLP",S!$AD:$AD,S!$AO:$AO)),0)</f>
        <v>0</v>
      </c>
      <c r="BE246" s="19">
        <f>IF(OR($I246="REAL",$I246="INCURRIDO"),SUMIF(S!$O:$O,$I246&amp;$O246&amp;$Q246&amp;UPPER(TEXT(BE$4,"MMMMYYYY"))&amp;$Z246,IF($W$1="Pesos CLP",S!$AD:$AD,S!$AO:$AO)),0)</f>
        <v>0</v>
      </c>
      <c r="BF246" s="19">
        <f>IF(OR($I246="REAL",$I246="INCURRIDO"),SUMIF(S!$O:$O,$I246&amp;$O246&amp;$Q246&amp;UPPER(TEXT(BF$4,"MMMMYYYY"))&amp;$Z246,IF($W$1="Pesos CLP",S!$AD:$AD,S!$AO:$AO)),0)</f>
        <v>0</v>
      </c>
      <c r="BG246" s="19">
        <f>IF(OR($I246="REAL",$I246="INCURRIDO"),SUMIF(S!$O:$O,$I246&amp;$O246&amp;$Q246&amp;UPPER(TEXT(BG$4,"MMMMYYYY"))&amp;$Z246,IF($W$1="Pesos CLP",S!$AD:$AD,S!$AO:$AO)),0)</f>
        <v>0</v>
      </c>
      <c r="BH246" s="19">
        <f>IF(OR($I246="REAL",$I246="INCURRIDO"),SUMIF(S!$O:$O,$I246&amp;$O246&amp;$Q246&amp;UPPER(TEXT(BH$4,"MMMMYYYY"))&amp;$Z246,IF($W$1="Pesos CLP",S!$AD:$AD,S!$AO:$AO)),0)</f>
        <v>0</v>
      </c>
      <c r="BI246" s="19">
        <f>IF(OR($I246="REAL",$I246="INCURRIDO"),SUMIF(S!$O:$O,$I246&amp;$O246&amp;$Q246&amp;UPPER(TEXT(BI$4,"MMMMYYYY"))&amp;$Z246,IF($W$1="Pesos CLP",S!$AD:$AD,S!$AO:$AO)),0)</f>
        <v>0</v>
      </c>
      <c r="BJ246" s="19">
        <f>IF(OR($I246="REAL",$I246="INCURRIDO"),SUMIF(S!$O:$O,$I246&amp;$O246&amp;$Q246&amp;UPPER(TEXT(BJ$4,"MMMMYYYY"))&amp;$Z246,IF($W$1="Pesos CLP",S!$AD:$AD,S!$AO:$AO)),0)</f>
        <v>0</v>
      </c>
      <c r="BK246" s="19">
        <f>IF(OR($I246="REAL",$I246="INCURRIDO"),SUMIF(S!$O:$O,$I246&amp;$O246&amp;$Q246&amp;UPPER(TEXT(BK$4,"MMMMYYYY"))&amp;$Z246,IF($W$1="Pesos CLP",S!$AD:$AD,S!$AO:$AO)),0)</f>
        <v>0</v>
      </c>
      <c r="BL246" s="19">
        <f>IF(OR($I246="REAL",$I246="INCURRIDO"),SUMIF(S!$O:$O,$I246&amp;$O246&amp;$Q246&amp;UPPER(TEXT(BL$4,"MMMMYYYY"))&amp;$Z246,IF($W$1="Pesos CLP",S!$AD:$AD,S!$AO:$AO)),0)</f>
        <v>0</v>
      </c>
      <c r="BM246" s="19">
        <f>IF(OR($I246="REAL",$I246="INCURRIDO"),SUMIF(S!$O:$O,$I246&amp;$O246&amp;$Q246&amp;UPPER(TEXT(BM$4,"MMMMYYYY"))&amp;$Z246,IF($W$1="Pesos CLP",S!$AD:$AD,S!$AO:$AO)),0)</f>
        <v>0</v>
      </c>
      <c r="BN246" s="19">
        <f>IF(OR($I246="REAL",$I246="INCURRIDO"),SUMIF(S!$O:$O,$I246&amp;$O246&amp;$Q246&amp;UPPER(TEXT(BN$4,"MMMMYYYY"))&amp;$Z246,IF($W$1="Pesos CLP",S!$AD:$AD,S!$AO:$AO)),0)</f>
        <v>0</v>
      </c>
      <c r="BO246" s="19">
        <f>IF(OR($I246="REAL",$I246="INCURRIDO"),SUMIF(S!$O:$O,$I246&amp;$O246&amp;$Q246&amp;UPPER(TEXT(BO$4,"MMMMYYYY"))&amp;$Z246,IF($W$1="Pesos CLP",S!$AD:$AD,S!$AO:$AO)),0)</f>
        <v>0</v>
      </c>
      <c r="BP246" s="19">
        <f>IF(OR($I246="REAL",$I246="INCURRIDO"),SUMIF(S!$O:$O,$I246&amp;$O246&amp;$Q246&amp;UPPER(TEXT(BP$4,"MMMMYYYY"))&amp;$Z246,IF($W$1="Pesos CLP",S!$AD:$AD,S!$AO:$AO)),0)</f>
        <v>0</v>
      </c>
      <c r="BQ246" s="19">
        <f>IF(OR($I246="REAL",$I246="INCURRIDO"),SUMIF(S!$O:$O,$I246&amp;$O246&amp;$Q246&amp;UPPER(TEXT(BQ$4,"MMMMYYYY"))&amp;$Z246,IF($W$1="Pesos CLP",S!$AD:$AD,S!$AO:$AO)),0)</f>
        <v>0</v>
      </c>
      <c r="BR246" s="19">
        <f>IF(OR($I246="REAL",$I246="INCURRIDO"),SUMIF(S!$O:$O,$I246&amp;$O246&amp;$Q246&amp;UPPER(TEXT(BR$4,"MMMMYYYY"))&amp;$Z246,IF($W$1="Pesos CLP",S!$AD:$AD,S!$AO:$AO)),0)</f>
        <v>0</v>
      </c>
      <c r="BS246" s="19">
        <f>IF(OR($I246="REAL",$I246="INCURRIDO"),SUMIF(S!$O:$O,$I246&amp;$O246&amp;$Q246&amp;UPPER(TEXT(BS$4,"MMMMYYYY"))&amp;$Z246,IF($W$1="Pesos CLP",S!$AD:$AD,S!$AO:$AO)),0)</f>
        <v>0</v>
      </c>
      <c r="BT246" s="19">
        <f>IF(OR($I246="REAL",$I246="INCURRIDO"),SUMIF(S!$O:$O,$I246&amp;$O246&amp;$Q246&amp;UPPER(TEXT(BT$4,"MMMMYYYY"))&amp;$Z246,IF($W$1="Pesos CLP",S!$AD:$AD,S!$AO:$AO)),0)</f>
        <v>0</v>
      </c>
      <c r="BU246" s="19">
        <f>IF(OR($I246="REAL",$I246="INCURRIDO"),SUMIF(S!$O:$O,$I246&amp;$O246&amp;$Q246&amp;UPPER(TEXT(BU$4,"MMMMYYYY"))&amp;$Z246,IF($W$1="Pesos CLP",S!$AD:$AD,S!$AO:$AO)),0)</f>
        <v>0</v>
      </c>
      <c r="BV246" s="19">
        <f>IF(OR($I246="REAL",$I246="INCURRIDO"),SUMIF(S!$O:$O,$I246&amp;$O246&amp;$Q246&amp;UPPER(TEXT(BV$4,"MMMMYYYY"))&amp;$Z246,IF($W$1="Pesos CLP",S!$AD:$AD,S!$AO:$AO)),0)</f>
        <v>0</v>
      </c>
      <c r="BW246" s="19">
        <f>IF(OR($I246="REAL",$I246="INCURRIDO"),SUMIF(S!$O:$O,$I246&amp;$O246&amp;$Q246&amp;UPPER(TEXT(BW$4,"MMMMYYYY"))&amp;$Z246,IF($W$1="Pesos CLP",S!$AD:$AD,S!$AO:$AO)),0)</f>
        <v>0</v>
      </c>
      <c r="BX246" s="19">
        <f>IF(OR($I246="REAL",$I246="INCURRIDO"),SUMIF(S!$O:$O,$I246&amp;$O246&amp;$Q246&amp;UPPER(TEXT(BX$4,"MMMMYYYY"))&amp;$Z246,IF($W$1="Pesos CLP",S!$AD:$AD,S!$AO:$AO)),0)</f>
        <v>0</v>
      </c>
      <c r="BY246" s="19">
        <f>IF(OR($I246="REAL",$I246="INCURRIDO"),SUMIF(S!$O:$O,$I246&amp;$O246&amp;$Q246&amp;UPPER(TEXT(BY$4,"MMMMYYYY"))&amp;$Z246,IF($W$1="Pesos CLP",S!$AD:$AD,S!$AO:$AO)),0)</f>
        <v>0</v>
      </c>
      <c r="BZ246" s="19">
        <f>IF(OR($I246="REAL",$I246="INCURRIDO"),SUMIF(S!$O:$O,$I246&amp;$O246&amp;$Q246&amp;UPPER(TEXT(BZ$4,"MMMMYYYY"))&amp;$Z246,IF($W$1="Pesos CLP",S!$AD:$AD,S!$AO:$AO)),0)</f>
        <v>0</v>
      </c>
      <c r="CA246" s="19">
        <f>IF(OR($I246="REAL",$I246="INCURRIDO"),SUMIF(S!$O:$O,$I246&amp;$O246&amp;$Q246&amp;UPPER(TEXT(CA$4,"MMMMYYYY"))&amp;$Z246,IF($W$1="Pesos CLP",S!$AD:$AD,S!$AO:$AO)),0)</f>
        <v>0</v>
      </c>
      <c r="CB246" s="19">
        <f>IF(OR($I246="REAL",$I246="INCURRIDO"),SUMIF(S!$O:$O,$I246&amp;$O246&amp;$Q246&amp;UPPER(TEXT(CB$4,"MMMMYYYY"))&amp;$Z246,IF($W$1="Pesos CLP",S!$AD:$AD,S!$AO:$AO)),0)</f>
        <v>0</v>
      </c>
      <c r="CC246" s="19">
        <f>IF(OR($I246="REAL",$I246="INCURRIDO"),SUMIF(S!$O:$O,$I246&amp;$O246&amp;$Q246&amp;UPPER(TEXT(CC$4,"MMMMYYYY"))&amp;$Z246,IF($W$1="Pesos CLP",S!$AD:$AD,S!$AO:$AO)),0)</f>
        <v>0</v>
      </c>
      <c r="CD246" s="19">
        <f>IF(OR($I246="REAL",$I246="INCURRIDO"),SUMIF(S!$O:$O,$I246&amp;$O246&amp;$Q246&amp;UPPER(TEXT(CD$4,"MMMMYYYY"))&amp;$Z246,IF($W$1="Pesos CLP",S!$AD:$AD,S!$AO:$AO)),0)</f>
        <v>0</v>
      </c>
      <c r="CE246" s="19">
        <f>IF(OR($I246="REAL",$I246="INCURRIDO"),SUMIF(S!$O:$O,$I246&amp;$O246&amp;$Q246&amp;UPPER(TEXT(CE$4,"MMMMYYYY"))&amp;$Z246,IF($W$1="Pesos CLP",S!$AD:$AD,S!$AO:$AO)),0)</f>
        <v>0</v>
      </c>
      <c r="CF246" s="19">
        <f>IF(OR($I246="REAL",$I246="INCURRIDO"),SUMIF(S!$O:$O,$I246&amp;$O246&amp;$Q246&amp;UPPER(TEXT(CF$4,"MMMMYYYY"))&amp;$Z246,IF($W$1="Pesos CLP",S!$AD:$AD,S!$AO:$AO)),0)</f>
        <v>0</v>
      </c>
      <c r="CG246" s="19">
        <f>IF(OR($I246="REAL",$I246="INCURRIDO"),SUMIF(S!$O:$O,$I246&amp;$O246&amp;$Q246&amp;UPPER(TEXT(CG$4,"MMMMYYYY"))&amp;$Z246,IF($W$1="Pesos CLP",S!$AD:$AD,S!$AO:$AO)),0)</f>
        <v>0</v>
      </c>
      <c r="CH246" s="19">
        <f>IF(OR($I246="REAL",$I246="INCURRIDO"),SUMIF(S!$O:$O,$I246&amp;$O246&amp;$Q246&amp;UPPER(TEXT(CH$4,"MMMMYYYY"))&amp;$Z246,IF($W$1="Pesos CLP",S!$AD:$AD,S!$AO:$AO)),0)</f>
        <v>0</v>
      </c>
      <c r="CI246" s="19">
        <f>IF(OR($I246="REAL",$I246="INCURRIDO"),SUMIF(S!$O:$O,$I246&amp;$O246&amp;$Q246&amp;UPPER(TEXT(CI$4,"MMMMYYYY"))&amp;$Z246,IF($W$1="Pesos CLP",S!$AD:$AD,S!$AO:$AO)),0)</f>
        <v>0</v>
      </c>
      <c r="CJ246" s="19">
        <f>IF(OR($I246="REAL",$I246="INCURRIDO"),SUMIF(S!$O:$O,$I246&amp;$O246&amp;$Q246&amp;UPPER(TEXT(CJ$4,"MMMMYYYY"))&amp;$Z246,IF($W$1="Pesos CLP",S!$AD:$AD,S!$AO:$AO)),0)</f>
        <v>0</v>
      </c>
      <c r="CK246" s="378">
        <f t="shared" si="230"/>
        <v>0</v>
      </c>
      <c r="CL246" s="378">
        <f t="shared" si="230"/>
        <v>0</v>
      </c>
      <c r="CM246" s="378">
        <f t="shared" si="230"/>
        <v>97.619183755189766</v>
      </c>
      <c r="CN246" s="378">
        <f t="shared" si="230"/>
        <v>0</v>
      </c>
      <c r="CO246" s="378">
        <f t="shared" si="230"/>
        <v>0</v>
      </c>
      <c r="CP246" s="378">
        <f t="shared" si="230"/>
        <v>0</v>
      </c>
      <c r="CQ246" s="378">
        <f t="shared" si="230"/>
        <v>0</v>
      </c>
      <c r="CR246" s="378">
        <f t="shared" si="230"/>
        <v>0</v>
      </c>
      <c r="CS246" s="378">
        <f t="shared" si="231"/>
        <v>0</v>
      </c>
      <c r="CT246" s="378">
        <f t="shared" si="231"/>
        <v>0</v>
      </c>
      <c r="CU246" s="378">
        <f t="shared" si="231"/>
        <v>0</v>
      </c>
      <c r="CV246" s="378">
        <f t="shared" si="231"/>
        <v>0</v>
      </c>
      <c r="CW246" s="378">
        <f t="shared" si="231"/>
        <v>0</v>
      </c>
      <c r="CX246" s="378">
        <f t="shared" si="231"/>
        <v>0</v>
      </c>
      <c r="CY246" s="378">
        <f t="shared" si="231"/>
        <v>0</v>
      </c>
      <c r="CZ246" s="378">
        <f t="shared" si="231"/>
        <v>0</v>
      </c>
      <c r="DA246" s="378">
        <f t="shared" si="231"/>
        <v>0</v>
      </c>
      <c r="DB246" s="378">
        <f t="shared" si="231"/>
        <v>0</v>
      </c>
      <c r="DC246" s="378">
        <f t="shared" si="232"/>
        <v>0</v>
      </c>
      <c r="DD246" s="378">
        <f t="shared" si="232"/>
        <v>0</v>
      </c>
      <c r="DE246" s="378">
        <f t="shared" si="232"/>
        <v>0</v>
      </c>
      <c r="DF246" s="378">
        <f t="shared" si="232"/>
        <v>0</v>
      </c>
      <c r="DG246" s="378">
        <f t="shared" si="232"/>
        <v>0</v>
      </c>
      <c r="DH246" s="378">
        <f t="shared" si="232"/>
        <v>0</v>
      </c>
      <c r="DI246" s="378">
        <f t="shared" si="232"/>
        <v>0</v>
      </c>
      <c r="DJ246" s="378">
        <f t="shared" si="232"/>
        <v>0</v>
      </c>
      <c r="DK246" s="378">
        <f t="shared" si="232"/>
        <v>0</v>
      </c>
      <c r="DL246" s="378">
        <f t="shared" si="227"/>
        <v>0</v>
      </c>
      <c r="DM246" s="378">
        <f t="shared" si="227"/>
        <v>0</v>
      </c>
      <c r="DN246" s="378">
        <f t="shared" si="227"/>
        <v>0</v>
      </c>
      <c r="DO246" s="378">
        <f t="shared" si="227"/>
        <v>0</v>
      </c>
      <c r="DP246" s="378">
        <f t="shared" si="227"/>
        <v>0</v>
      </c>
      <c r="DQ246" s="378">
        <f t="shared" si="227"/>
        <v>0</v>
      </c>
      <c r="DR246" s="378">
        <f t="shared" si="227"/>
        <v>0</v>
      </c>
      <c r="DS246" s="378">
        <f t="shared" si="227"/>
        <v>0</v>
      </c>
      <c r="DT246" s="378">
        <f t="shared" si="227"/>
        <v>0</v>
      </c>
      <c r="DU246" s="378">
        <f t="shared" si="227"/>
        <v>0</v>
      </c>
      <c r="DV246" s="378">
        <f t="shared" si="228"/>
        <v>0</v>
      </c>
      <c r="DW246" s="378">
        <f t="shared" si="228"/>
        <v>0</v>
      </c>
      <c r="DX246" s="378">
        <f t="shared" si="228"/>
        <v>0</v>
      </c>
      <c r="DY246" s="378">
        <f t="shared" si="228"/>
        <v>0</v>
      </c>
      <c r="DZ246" s="378">
        <f t="shared" si="228"/>
        <v>0</v>
      </c>
      <c r="EA246" s="378">
        <f t="shared" si="228"/>
        <v>0</v>
      </c>
      <c r="EB246" s="378">
        <f t="shared" si="228"/>
        <v>0</v>
      </c>
      <c r="EC246" s="378">
        <f t="shared" si="228"/>
        <v>0</v>
      </c>
      <c r="ED246" s="378">
        <f t="shared" si="228"/>
        <v>0</v>
      </c>
      <c r="EE246" s="378">
        <f t="shared" si="228"/>
        <v>0</v>
      </c>
      <c r="EF246" s="378">
        <f t="shared" si="229"/>
        <v>0</v>
      </c>
      <c r="EG246" s="378">
        <f t="shared" si="229"/>
        <v>0</v>
      </c>
      <c r="EH246" s="378">
        <f t="shared" si="229"/>
        <v>0</v>
      </c>
      <c r="EI246" s="378">
        <f t="shared" si="229"/>
        <v>0</v>
      </c>
      <c r="EJ246" s="378">
        <f t="shared" si="229"/>
        <v>0</v>
      </c>
      <c r="EK246" s="378">
        <f t="shared" si="229"/>
        <v>0</v>
      </c>
      <c r="EL246" s="378">
        <f t="shared" si="229"/>
        <v>0</v>
      </c>
      <c r="EM246" s="378">
        <f t="shared" si="229"/>
        <v>0</v>
      </c>
      <c r="EN246" s="378">
        <f t="shared" si="229"/>
        <v>0</v>
      </c>
      <c r="EO246" s="378">
        <f t="shared" si="229"/>
        <v>0</v>
      </c>
      <c r="EP246" s="378">
        <f t="shared" si="229"/>
        <v>0</v>
      </c>
      <c r="EQ246" s="378">
        <f t="shared" si="229"/>
        <v>0</v>
      </c>
    </row>
    <row r="247" spans="1:147" x14ac:dyDescent="0.3">
      <c r="A247" s="368"/>
      <c r="B247" s="368"/>
      <c r="C247" s="368"/>
      <c r="D247" s="368">
        <f t="shared" si="182"/>
        <v>1.0658056259248334</v>
      </c>
      <c r="E247" s="368" t="str">
        <f>VLOOKUP(TEXT(Z247,0),'G2'!B:D,3,0)</f>
        <v>ME</v>
      </c>
      <c r="F247" s="816">
        <f t="shared" si="181"/>
        <v>0</v>
      </c>
      <c r="G247" s="755">
        <f t="shared" si="183"/>
        <v>0</v>
      </c>
      <c r="H247" s="756" t="s">
        <v>1190</v>
      </c>
      <c r="I247" s="370" t="s">
        <v>93</v>
      </c>
      <c r="J247" s="370" t="s">
        <v>22</v>
      </c>
      <c r="K247" s="368">
        <v>510616</v>
      </c>
      <c r="L247" s="368" t="s">
        <v>619</v>
      </c>
      <c r="M247" s="369"/>
      <c r="N247" s="370" t="s">
        <v>1023</v>
      </c>
      <c r="O247" s="370" t="s">
        <v>641</v>
      </c>
      <c r="P247" s="643" t="s">
        <v>1166</v>
      </c>
      <c r="Q247" s="370" t="s">
        <v>695</v>
      </c>
      <c r="R247" s="370" t="s">
        <v>273</v>
      </c>
      <c r="S247" s="376">
        <v>1</v>
      </c>
      <c r="T247" s="678">
        <v>46447</v>
      </c>
      <c r="U247" s="678">
        <v>46471</v>
      </c>
      <c r="V247" s="373">
        <v>1</v>
      </c>
      <c r="W247" s="374">
        <v>88234.850353439178</v>
      </c>
      <c r="X247" s="17" cm="1">
        <f t="array" ref="X247">+IF($W$1="Pesos CLP",W247,W247/TC)*MB_24A25</f>
        <v>100.60286632217876</v>
      </c>
      <c r="Y247" s="18">
        <f t="shared" si="225"/>
        <v>100.60286632217876</v>
      </c>
      <c r="Z247">
        <v>91243530</v>
      </c>
      <c r="AA247" s="19">
        <f>IF(OR($I247="REAL",$I247="INCURRIDO"),SUMIF(S!$O:$O,$I247&amp;$O247&amp;$Q247&amp;UPPER(TEXT(AA$4,"MMMMYYYY"))&amp;$Z247,IF($W$1="Pesos CLP",S!$AD:$AD,S!$AO:$AO)),0)</f>
        <v>0</v>
      </c>
      <c r="AB247" s="19">
        <f>IF(OR($I247="REAL",$I247="INCURRIDO"),SUMIF(S!$O:$O,$I247&amp;$O247&amp;$Q247&amp;UPPER(TEXT(AB$4,"MMMMYYYY"))&amp;$Z247,IF($W$1="Pesos CLP",S!$AD:$AD,S!$AO:$AO)),0)</f>
        <v>0</v>
      </c>
      <c r="AC247" s="19">
        <f>IF(OR($I247="REAL",$I247="INCURRIDO"),SUMIF(S!$O:$O,$I247&amp;$O247&amp;$Q247&amp;UPPER(TEXT(AC$4,"MMMMYYYY"))&amp;$Z247,IF($W$1="Pesos CLP",S!$AD:$AD,S!$AO:$AO)),0)</f>
        <v>0</v>
      </c>
      <c r="AD247" s="19">
        <f>IF(OR($I247="REAL",$I247="INCURRIDO"),SUMIF(S!$O:$O,$I247&amp;$O247&amp;$Q247&amp;UPPER(TEXT(AD$4,"MMMMYYYY"))&amp;$Z247,IF($W$1="Pesos CLP",S!$AD:$AD,S!$AO:$AO)),0)</f>
        <v>0</v>
      </c>
      <c r="AE247" s="19">
        <f>IF(OR($I247="REAL",$I247="INCURRIDO"),SUMIF(S!$O:$O,$I247&amp;$O247&amp;$Q247&amp;UPPER(TEXT(AE$4,"MMMMYYYY"))&amp;$Z247,IF($W$1="Pesos CLP",S!$AD:$AD,S!$AO:$AO)),0)</f>
        <v>0</v>
      </c>
      <c r="AF247" s="19">
        <f>IF(OR($I247="REAL",$I247="INCURRIDO"),SUMIF(S!$O:$O,$I247&amp;$O247&amp;$Q247&amp;UPPER(TEXT(AF$4,"MMMMYYYY"))&amp;$Z247,IF($W$1="Pesos CLP",S!$AD:$AD,S!$AO:$AO)),0)</f>
        <v>0</v>
      </c>
      <c r="AG247" s="19">
        <f>IF(OR($I247="REAL",$I247="INCURRIDO"),SUMIF(S!$O:$O,$I247&amp;$O247&amp;$Q247&amp;UPPER(TEXT(AG$4,"MMMMYYYY"))&amp;$Z247,IF($W$1="Pesos CLP",S!$AD:$AD,S!$AO:$AO)),0)</f>
        <v>0</v>
      </c>
      <c r="AH247" s="19">
        <f>IF(OR($I247="REAL",$I247="INCURRIDO"),SUMIF(S!$O:$O,$I247&amp;$O247&amp;$Q247&amp;UPPER(TEXT(AH$4,"MMMMYYYY"))&amp;$Z247,IF($W$1="Pesos CLP",S!$AD:$AD,S!$AO:$AO)),0)</f>
        <v>0</v>
      </c>
      <c r="AI247" s="19">
        <f>IF(OR($I247="REAL",$I247="INCURRIDO"),SUMIF(S!$O:$O,$I247&amp;$O247&amp;$Q247&amp;UPPER(TEXT(AI$4,"MMMMYYYY"))&amp;$Z247,IF($W$1="Pesos CLP",S!$AD:$AD,S!$AO:$AO)),0)</f>
        <v>0</v>
      </c>
      <c r="AJ247" s="19">
        <f>IF(OR($I247="REAL",$I247="INCURRIDO"),SUMIF(S!$O:$O,$I247&amp;$O247&amp;$Q247&amp;UPPER(TEXT(AJ$4,"MMMMYYYY"))&amp;$Z247,IF($W$1="Pesos CLP",S!$AD:$AD,S!$AO:$AO)),0)</f>
        <v>0</v>
      </c>
      <c r="AK247" s="19">
        <f>IF(OR($I247="REAL",$I247="INCURRIDO"),SUMIF(S!$O:$O,$I247&amp;$O247&amp;$Q247&amp;UPPER(TEXT(AK$4,"MMMMYYYY"))&amp;$Z247,IF($W$1="Pesos CLP",S!$AD:$AD,S!$AO:$AO)),0)</f>
        <v>0</v>
      </c>
      <c r="AL247" s="19">
        <f>IF(OR($I247="REAL",$I247="INCURRIDO"),SUMIF(S!$O:$O,$I247&amp;$O247&amp;$Q247&amp;UPPER(TEXT(AL$4,"MMMMYYYY"))&amp;$Z247,IF($W$1="Pesos CLP",S!$AD:$AD,S!$AO:$AO)),0)</f>
        <v>0</v>
      </c>
      <c r="AM247" s="19">
        <f>IF(OR($I247="REAL",$I247="INCURRIDO"),SUMIF(S!$O:$O,$I247&amp;$O247&amp;$Q247&amp;UPPER(TEXT(AM$4,"MMMMYYYY"))&amp;$Z247,IF($W$1="Pesos CLP",S!$AD:$AD,S!$AO:$AO)),0)</f>
        <v>0</v>
      </c>
      <c r="AN247" s="19">
        <f>IF(OR($I247="REAL",$I247="INCURRIDO"),SUMIF(S!$O:$O,$I247&amp;$O247&amp;$Q247&amp;UPPER(TEXT(AN$4,"MMMMYYYY"))&amp;$Z247,IF($W$1="Pesos CLP",S!$AD:$AD,S!$AO:$AO)),0)</f>
        <v>0</v>
      </c>
      <c r="AO247" s="19">
        <f>IF(OR($I247="REAL",$I247="INCURRIDO"),SUMIF(S!$O:$O,$I247&amp;$O247&amp;$Q247&amp;UPPER(TEXT(AO$4,"MMMMYYYY"))&amp;$Z247,IF($W$1="Pesos CLP",S!$AD:$AD,S!$AO:$AO)),0)</f>
        <v>0</v>
      </c>
      <c r="AP247" s="19">
        <f>IF(OR($I247="REAL",$I247="INCURRIDO"),SUMIF(S!$O:$O,$I247&amp;$O247&amp;$Q247&amp;UPPER(TEXT(AP$4,"MMMMYYYY"))&amp;$Z247,IF($W$1="Pesos CLP",S!$AD:$AD,S!$AO:$AO)),0)</f>
        <v>0</v>
      </c>
      <c r="AQ247" s="19">
        <f>IF(OR($I247="REAL",$I247="INCURRIDO"),SUMIF(S!$O:$O,$I247&amp;$O247&amp;$Q247&amp;UPPER(TEXT(AQ$4,"MMMMYYYY"))&amp;$Z247,IF($W$1="Pesos CLP",S!$AD:$AD,S!$AO:$AO)),0)</f>
        <v>0</v>
      </c>
      <c r="AR247" s="19">
        <f>IF(OR($I247="REAL",$I247="INCURRIDO"),SUMIF(S!$O:$O,$I247&amp;$O247&amp;$Q247&amp;UPPER(TEXT(AR$4,"MMMMYYYY"))&amp;$Z247,IF($W$1="Pesos CLP",S!$AD:$AD,S!$AO:$AO)),0)</f>
        <v>0</v>
      </c>
      <c r="AS247" s="19">
        <f>IF(OR($I247="REAL",$I247="INCURRIDO"),SUMIF(S!$O:$O,$I247&amp;$O247&amp;$Q247&amp;UPPER(TEXT(AS$4,"MMMMYYYY"))&amp;$Z247,IF($W$1="Pesos CLP",S!$AD:$AD,S!$AO:$AO)),0)</f>
        <v>0</v>
      </c>
      <c r="AT247" s="19">
        <f>IF(OR($I247="REAL",$I247="INCURRIDO"),SUMIF(S!$O:$O,$I247&amp;$O247&amp;$Q247&amp;UPPER(TEXT(AT$4,"MMMMYYYY"))&amp;$Z247,IF($W$1="Pesos CLP",S!$AD:$AD,S!$AO:$AO)),0)</f>
        <v>0</v>
      </c>
      <c r="AU247" s="19">
        <f>IF(OR($I247="REAL",$I247="INCURRIDO"),SUMIF(S!$O:$O,$I247&amp;$O247&amp;$Q247&amp;UPPER(TEXT(AU$4,"MMMMYYYY"))&amp;$Z247,IF($W$1="Pesos CLP",S!$AD:$AD,S!$AO:$AO)),0)</f>
        <v>0</v>
      </c>
      <c r="AV247" s="19">
        <f>IF(OR($I247="REAL",$I247="INCURRIDO"),SUMIF(S!$O:$O,$I247&amp;$O247&amp;$Q247&amp;UPPER(TEXT(AV$4,"MMMMYYYY"))&amp;$Z247,IF($W$1="Pesos CLP",S!$AD:$AD,S!$AO:$AO)),0)</f>
        <v>0</v>
      </c>
      <c r="AW247" s="19">
        <f>IF(OR($I247="REAL",$I247="INCURRIDO"),SUMIF(S!$O:$O,$I247&amp;$O247&amp;$Q247&amp;UPPER(TEXT(AW$4,"MMMMYYYY"))&amp;$Z247,IF($W$1="Pesos CLP",S!$AD:$AD,S!$AO:$AO)),0)</f>
        <v>0</v>
      </c>
      <c r="AX247" s="19">
        <f>IF(OR($I247="REAL",$I247="INCURRIDO"),SUMIF(S!$O:$O,$I247&amp;$O247&amp;$Q247&amp;UPPER(TEXT(AX$4,"MMMMYYYY"))&amp;$Z247,IF($W$1="Pesos CLP",S!$AD:$AD,S!$AO:$AO)),0)</f>
        <v>0</v>
      </c>
      <c r="AY247" s="19">
        <f>IF(OR($I247="REAL",$I247="INCURRIDO"),SUMIF(S!$O:$O,$I247&amp;$O247&amp;$Q247&amp;UPPER(TEXT(AY$4,"MMMMYYYY"))&amp;$Z247,IF($W$1="Pesos CLP",S!$AD:$AD,S!$AO:$AO)),0)</f>
        <v>0</v>
      </c>
      <c r="AZ247" s="19">
        <f>IF(OR($I247="REAL",$I247="INCURRIDO"),SUMIF(S!$O:$O,$I247&amp;$O247&amp;$Q247&amp;UPPER(TEXT(AZ$4,"MMMMYYYY"))&amp;$Z247,IF($W$1="Pesos CLP",S!$AD:$AD,S!$AO:$AO)),0)</f>
        <v>0</v>
      </c>
      <c r="BA247" s="19">
        <f>IF(OR($I247="REAL",$I247="INCURRIDO"),SUMIF(S!$O:$O,$I247&amp;$O247&amp;$Q247&amp;UPPER(TEXT(BA$4,"MMMMYYYY"))&amp;$Z247,IF($W$1="Pesos CLP",S!$AD:$AD,S!$AO:$AO)),0)</f>
        <v>0</v>
      </c>
      <c r="BB247" s="19">
        <f>IF(OR($I247="REAL",$I247="INCURRIDO"),SUMIF(S!$O:$O,$I247&amp;$O247&amp;$Q247&amp;UPPER(TEXT(BB$4,"MMMMYYYY"))&amp;$Z247,IF($W$1="Pesos CLP",S!$AD:$AD,S!$AO:$AO)),0)</f>
        <v>0</v>
      </c>
      <c r="BC247" s="19">
        <f>IF(OR($I247="REAL",$I247="INCURRIDO"),SUMIF(S!$O:$O,$I247&amp;$O247&amp;$Q247&amp;UPPER(TEXT(BC$4,"MMMMYYYY"))&amp;$Z247,IF($W$1="Pesos CLP",S!$AD:$AD,S!$AO:$AO)),0)</f>
        <v>0</v>
      </c>
      <c r="BD247" s="19">
        <f>IF(OR($I247="REAL",$I247="INCURRIDO"),SUMIF(S!$O:$O,$I247&amp;$O247&amp;$Q247&amp;UPPER(TEXT(BD$4,"MMMMYYYY"))&amp;$Z247,IF($W$1="Pesos CLP",S!$AD:$AD,S!$AO:$AO)),0)</f>
        <v>0</v>
      </c>
      <c r="BE247" s="19">
        <f>IF(OR($I247="REAL",$I247="INCURRIDO"),SUMIF(S!$O:$O,$I247&amp;$O247&amp;$Q247&amp;UPPER(TEXT(BE$4,"MMMMYYYY"))&amp;$Z247,IF($W$1="Pesos CLP",S!$AD:$AD,S!$AO:$AO)),0)</f>
        <v>0</v>
      </c>
      <c r="BF247" s="19">
        <f>IF(OR($I247="REAL",$I247="INCURRIDO"),SUMIF(S!$O:$O,$I247&amp;$O247&amp;$Q247&amp;UPPER(TEXT(BF$4,"MMMMYYYY"))&amp;$Z247,IF($W$1="Pesos CLP",S!$AD:$AD,S!$AO:$AO)),0)</f>
        <v>0</v>
      </c>
      <c r="BG247" s="19">
        <f>IF(OR($I247="REAL",$I247="INCURRIDO"),SUMIF(S!$O:$O,$I247&amp;$O247&amp;$Q247&amp;UPPER(TEXT(BG$4,"MMMMYYYY"))&amp;$Z247,IF($W$1="Pesos CLP",S!$AD:$AD,S!$AO:$AO)),0)</f>
        <v>0</v>
      </c>
      <c r="BH247" s="19">
        <f>IF(OR($I247="REAL",$I247="INCURRIDO"),SUMIF(S!$O:$O,$I247&amp;$O247&amp;$Q247&amp;UPPER(TEXT(BH$4,"MMMMYYYY"))&amp;$Z247,IF($W$1="Pesos CLP",S!$AD:$AD,S!$AO:$AO)),0)</f>
        <v>0</v>
      </c>
      <c r="BI247" s="19">
        <f>IF(OR($I247="REAL",$I247="INCURRIDO"),SUMIF(S!$O:$O,$I247&amp;$O247&amp;$Q247&amp;UPPER(TEXT(BI$4,"MMMMYYYY"))&amp;$Z247,IF($W$1="Pesos CLP",S!$AD:$AD,S!$AO:$AO)),0)</f>
        <v>0</v>
      </c>
      <c r="BJ247" s="19">
        <f>IF(OR($I247="REAL",$I247="INCURRIDO"),SUMIF(S!$O:$O,$I247&amp;$O247&amp;$Q247&amp;UPPER(TEXT(BJ$4,"MMMMYYYY"))&amp;$Z247,IF($W$1="Pesos CLP",S!$AD:$AD,S!$AO:$AO)),0)</f>
        <v>0</v>
      </c>
      <c r="BK247" s="19">
        <f>IF(OR($I247="REAL",$I247="INCURRIDO"),SUMIF(S!$O:$O,$I247&amp;$O247&amp;$Q247&amp;UPPER(TEXT(BK$4,"MMMMYYYY"))&amp;$Z247,IF($W$1="Pesos CLP",S!$AD:$AD,S!$AO:$AO)),0)</f>
        <v>0</v>
      </c>
      <c r="BL247" s="19">
        <f>IF(OR($I247="REAL",$I247="INCURRIDO"),SUMIF(S!$O:$O,$I247&amp;$O247&amp;$Q247&amp;UPPER(TEXT(BL$4,"MMMMYYYY"))&amp;$Z247,IF($W$1="Pesos CLP",S!$AD:$AD,S!$AO:$AO)),0)</f>
        <v>0</v>
      </c>
      <c r="BM247" s="19">
        <f>IF(OR($I247="REAL",$I247="INCURRIDO"),SUMIF(S!$O:$O,$I247&amp;$O247&amp;$Q247&amp;UPPER(TEXT(BM$4,"MMMMYYYY"))&amp;$Z247,IF($W$1="Pesos CLP",S!$AD:$AD,S!$AO:$AO)),0)</f>
        <v>0</v>
      </c>
      <c r="BN247" s="19">
        <f>IF(OR($I247="REAL",$I247="INCURRIDO"),SUMIF(S!$O:$O,$I247&amp;$O247&amp;$Q247&amp;UPPER(TEXT(BN$4,"MMMMYYYY"))&amp;$Z247,IF($W$1="Pesos CLP",S!$AD:$AD,S!$AO:$AO)),0)</f>
        <v>0</v>
      </c>
      <c r="BO247" s="19">
        <f>IF(OR($I247="REAL",$I247="INCURRIDO"),SUMIF(S!$O:$O,$I247&amp;$O247&amp;$Q247&amp;UPPER(TEXT(BO$4,"MMMMYYYY"))&amp;$Z247,IF($W$1="Pesos CLP",S!$AD:$AD,S!$AO:$AO)),0)</f>
        <v>0</v>
      </c>
      <c r="BP247" s="19">
        <f>IF(OR($I247="REAL",$I247="INCURRIDO"),SUMIF(S!$O:$O,$I247&amp;$O247&amp;$Q247&amp;UPPER(TEXT(BP$4,"MMMMYYYY"))&amp;$Z247,IF($W$1="Pesos CLP",S!$AD:$AD,S!$AO:$AO)),0)</f>
        <v>0</v>
      </c>
      <c r="BQ247" s="19">
        <f>IF(OR($I247="REAL",$I247="INCURRIDO"),SUMIF(S!$O:$O,$I247&amp;$O247&amp;$Q247&amp;UPPER(TEXT(BQ$4,"MMMMYYYY"))&amp;$Z247,IF($W$1="Pesos CLP",S!$AD:$AD,S!$AO:$AO)),0)</f>
        <v>0</v>
      </c>
      <c r="BR247" s="19">
        <f>IF(OR($I247="REAL",$I247="INCURRIDO"),SUMIF(S!$O:$O,$I247&amp;$O247&amp;$Q247&amp;UPPER(TEXT(BR$4,"MMMMYYYY"))&amp;$Z247,IF($W$1="Pesos CLP",S!$AD:$AD,S!$AO:$AO)),0)</f>
        <v>0</v>
      </c>
      <c r="BS247" s="19">
        <f>IF(OR($I247="REAL",$I247="INCURRIDO"),SUMIF(S!$O:$O,$I247&amp;$O247&amp;$Q247&amp;UPPER(TEXT(BS$4,"MMMMYYYY"))&amp;$Z247,IF($W$1="Pesos CLP",S!$AD:$AD,S!$AO:$AO)),0)</f>
        <v>0</v>
      </c>
      <c r="BT247" s="19">
        <f>IF(OR($I247="REAL",$I247="INCURRIDO"),SUMIF(S!$O:$O,$I247&amp;$O247&amp;$Q247&amp;UPPER(TEXT(BT$4,"MMMMYYYY"))&amp;$Z247,IF($W$1="Pesos CLP",S!$AD:$AD,S!$AO:$AO)),0)</f>
        <v>0</v>
      </c>
      <c r="BU247" s="19">
        <f>IF(OR($I247="REAL",$I247="INCURRIDO"),SUMIF(S!$O:$O,$I247&amp;$O247&amp;$Q247&amp;UPPER(TEXT(BU$4,"MMMMYYYY"))&amp;$Z247,IF($W$1="Pesos CLP",S!$AD:$AD,S!$AO:$AO)),0)</f>
        <v>0</v>
      </c>
      <c r="BV247" s="19">
        <f>IF(OR($I247="REAL",$I247="INCURRIDO"),SUMIF(S!$O:$O,$I247&amp;$O247&amp;$Q247&amp;UPPER(TEXT(BV$4,"MMMMYYYY"))&amp;$Z247,IF($W$1="Pesos CLP",S!$AD:$AD,S!$AO:$AO)),0)</f>
        <v>0</v>
      </c>
      <c r="BW247" s="19">
        <f>IF(OR($I247="REAL",$I247="INCURRIDO"),SUMIF(S!$O:$O,$I247&amp;$O247&amp;$Q247&amp;UPPER(TEXT(BW$4,"MMMMYYYY"))&amp;$Z247,IF($W$1="Pesos CLP",S!$AD:$AD,S!$AO:$AO)),0)</f>
        <v>0</v>
      </c>
      <c r="BX247" s="19">
        <f>IF(OR($I247="REAL",$I247="INCURRIDO"),SUMIF(S!$O:$O,$I247&amp;$O247&amp;$Q247&amp;UPPER(TEXT(BX$4,"MMMMYYYY"))&amp;$Z247,IF($W$1="Pesos CLP",S!$AD:$AD,S!$AO:$AO)),0)</f>
        <v>0</v>
      </c>
      <c r="BY247" s="19">
        <f>IF(OR($I247="REAL",$I247="INCURRIDO"),SUMIF(S!$O:$O,$I247&amp;$O247&amp;$Q247&amp;UPPER(TEXT(BY$4,"MMMMYYYY"))&amp;$Z247,IF($W$1="Pesos CLP",S!$AD:$AD,S!$AO:$AO)),0)</f>
        <v>0</v>
      </c>
      <c r="BZ247" s="19">
        <f>IF(OR($I247="REAL",$I247="INCURRIDO"),SUMIF(S!$O:$O,$I247&amp;$O247&amp;$Q247&amp;UPPER(TEXT(BZ$4,"MMMMYYYY"))&amp;$Z247,IF($W$1="Pesos CLP",S!$AD:$AD,S!$AO:$AO)),0)</f>
        <v>0</v>
      </c>
      <c r="CA247" s="19">
        <f>IF(OR($I247="REAL",$I247="INCURRIDO"),SUMIF(S!$O:$O,$I247&amp;$O247&amp;$Q247&amp;UPPER(TEXT(CA$4,"MMMMYYYY"))&amp;$Z247,IF($W$1="Pesos CLP",S!$AD:$AD,S!$AO:$AO)),0)</f>
        <v>0</v>
      </c>
      <c r="CB247" s="19">
        <f>IF(OR($I247="REAL",$I247="INCURRIDO"),SUMIF(S!$O:$O,$I247&amp;$O247&amp;$Q247&amp;UPPER(TEXT(CB$4,"MMMMYYYY"))&amp;$Z247,IF($W$1="Pesos CLP",S!$AD:$AD,S!$AO:$AO)),0)</f>
        <v>0</v>
      </c>
      <c r="CC247" s="19">
        <f>IF(OR($I247="REAL",$I247="INCURRIDO"),SUMIF(S!$O:$O,$I247&amp;$O247&amp;$Q247&amp;UPPER(TEXT(CC$4,"MMMMYYYY"))&amp;$Z247,IF($W$1="Pesos CLP",S!$AD:$AD,S!$AO:$AO)),0)</f>
        <v>0</v>
      </c>
      <c r="CD247" s="19">
        <f>IF(OR($I247="REAL",$I247="INCURRIDO"),SUMIF(S!$O:$O,$I247&amp;$O247&amp;$Q247&amp;UPPER(TEXT(CD$4,"MMMMYYYY"))&amp;$Z247,IF($W$1="Pesos CLP",S!$AD:$AD,S!$AO:$AO)),0)</f>
        <v>0</v>
      </c>
      <c r="CE247" s="19">
        <f>IF(OR($I247="REAL",$I247="INCURRIDO"),SUMIF(S!$O:$O,$I247&amp;$O247&amp;$Q247&amp;UPPER(TEXT(CE$4,"MMMMYYYY"))&amp;$Z247,IF($W$1="Pesos CLP",S!$AD:$AD,S!$AO:$AO)),0)</f>
        <v>0</v>
      </c>
      <c r="CF247" s="19">
        <f>IF(OR($I247="REAL",$I247="INCURRIDO"),SUMIF(S!$O:$O,$I247&amp;$O247&amp;$Q247&amp;UPPER(TEXT(CF$4,"MMMMYYYY"))&amp;$Z247,IF($W$1="Pesos CLP",S!$AD:$AD,S!$AO:$AO)),0)</f>
        <v>0</v>
      </c>
      <c r="CG247" s="19">
        <f>IF(OR($I247="REAL",$I247="INCURRIDO"),SUMIF(S!$O:$O,$I247&amp;$O247&amp;$Q247&amp;UPPER(TEXT(CG$4,"MMMMYYYY"))&amp;$Z247,IF($W$1="Pesos CLP",S!$AD:$AD,S!$AO:$AO)),0)</f>
        <v>0</v>
      </c>
      <c r="CH247" s="19">
        <f>IF(OR($I247="REAL",$I247="INCURRIDO"),SUMIF(S!$O:$O,$I247&amp;$O247&amp;$Q247&amp;UPPER(TEXT(CH$4,"MMMMYYYY"))&amp;$Z247,IF($W$1="Pesos CLP",S!$AD:$AD,S!$AO:$AO)),0)</f>
        <v>0</v>
      </c>
      <c r="CI247" s="19">
        <f>IF(OR($I247="REAL",$I247="INCURRIDO"),SUMIF(S!$O:$O,$I247&amp;$O247&amp;$Q247&amp;UPPER(TEXT(CI$4,"MMMMYYYY"))&amp;$Z247,IF($W$1="Pesos CLP",S!$AD:$AD,S!$AO:$AO)),0)</f>
        <v>0</v>
      </c>
      <c r="CJ247" s="19">
        <f>IF(OR($I247="REAL",$I247="INCURRIDO"),SUMIF(S!$O:$O,$I247&amp;$O247&amp;$Q247&amp;UPPER(TEXT(CJ$4,"MMMMYYYY"))&amp;$Z247,IF($W$1="Pesos CLP",S!$AD:$AD,S!$AO:$AO)),0)</f>
        <v>0</v>
      </c>
      <c r="CK247" s="378">
        <f t="shared" si="230"/>
        <v>0</v>
      </c>
      <c r="CL247" s="378">
        <f t="shared" si="230"/>
        <v>0</v>
      </c>
      <c r="CM247" s="378">
        <f t="shared" si="230"/>
        <v>0</v>
      </c>
      <c r="CN247" s="378">
        <f t="shared" si="230"/>
        <v>0</v>
      </c>
      <c r="CO247" s="378">
        <f t="shared" si="230"/>
        <v>0</v>
      </c>
      <c r="CP247" s="378">
        <f t="shared" si="230"/>
        <v>0</v>
      </c>
      <c r="CQ247" s="378">
        <f t="shared" si="230"/>
        <v>0</v>
      </c>
      <c r="CR247" s="378">
        <f t="shared" si="230"/>
        <v>0</v>
      </c>
      <c r="CS247" s="378">
        <f t="shared" si="231"/>
        <v>0</v>
      </c>
      <c r="CT247" s="378">
        <f t="shared" si="231"/>
        <v>0</v>
      </c>
      <c r="CU247" s="378">
        <f t="shared" si="231"/>
        <v>0</v>
      </c>
      <c r="CV247" s="378">
        <f t="shared" si="231"/>
        <v>0</v>
      </c>
      <c r="CW247" s="378">
        <f t="shared" si="231"/>
        <v>0</v>
      </c>
      <c r="CX247" s="378">
        <f t="shared" si="231"/>
        <v>100.60286632217876</v>
      </c>
      <c r="CY247" s="378">
        <f t="shared" si="231"/>
        <v>0</v>
      </c>
      <c r="CZ247" s="378">
        <f t="shared" si="231"/>
        <v>0</v>
      </c>
      <c r="DA247" s="378">
        <f t="shared" si="231"/>
        <v>0</v>
      </c>
      <c r="DB247" s="378">
        <f t="shared" si="231"/>
        <v>0</v>
      </c>
      <c r="DC247" s="378">
        <f t="shared" si="232"/>
        <v>0</v>
      </c>
      <c r="DD247" s="378">
        <f t="shared" si="232"/>
        <v>0</v>
      </c>
      <c r="DE247" s="378">
        <f t="shared" si="232"/>
        <v>0</v>
      </c>
      <c r="DF247" s="378">
        <f t="shared" si="232"/>
        <v>0</v>
      </c>
      <c r="DG247" s="378">
        <f t="shared" si="232"/>
        <v>0</v>
      </c>
      <c r="DH247" s="378">
        <f t="shared" si="232"/>
        <v>0</v>
      </c>
      <c r="DI247" s="378">
        <f t="shared" si="232"/>
        <v>0</v>
      </c>
      <c r="DJ247" s="378">
        <f t="shared" si="232"/>
        <v>0</v>
      </c>
      <c r="DK247" s="378">
        <f t="shared" si="232"/>
        <v>0</v>
      </c>
      <c r="DL247" s="378">
        <f t="shared" si="227"/>
        <v>0</v>
      </c>
      <c r="DM247" s="378">
        <f t="shared" si="227"/>
        <v>0</v>
      </c>
      <c r="DN247" s="378">
        <f t="shared" si="227"/>
        <v>0</v>
      </c>
      <c r="DO247" s="378">
        <f t="shared" si="227"/>
        <v>0</v>
      </c>
      <c r="DP247" s="378">
        <f t="shared" si="227"/>
        <v>0</v>
      </c>
      <c r="DQ247" s="378">
        <f t="shared" si="227"/>
        <v>0</v>
      </c>
      <c r="DR247" s="378">
        <f t="shared" si="227"/>
        <v>0</v>
      </c>
      <c r="DS247" s="378">
        <f t="shared" si="227"/>
        <v>0</v>
      </c>
      <c r="DT247" s="378">
        <f t="shared" si="227"/>
        <v>0</v>
      </c>
      <c r="DU247" s="378">
        <f t="shared" si="227"/>
        <v>0</v>
      </c>
      <c r="DV247" s="378">
        <f t="shared" si="228"/>
        <v>0</v>
      </c>
      <c r="DW247" s="378">
        <f t="shared" si="228"/>
        <v>0</v>
      </c>
      <c r="DX247" s="378">
        <f t="shared" si="228"/>
        <v>0</v>
      </c>
      <c r="DY247" s="378">
        <f t="shared" si="228"/>
        <v>0</v>
      </c>
      <c r="DZ247" s="378">
        <f t="shared" si="228"/>
        <v>0</v>
      </c>
      <c r="EA247" s="378">
        <f t="shared" si="228"/>
        <v>0</v>
      </c>
      <c r="EB247" s="378">
        <f t="shared" si="228"/>
        <v>0</v>
      </c>
      <c r="EC247" s="378">
        <f t="shared" si="228"/>
        <v>0</v>
      </c>
      <c r="ED247" s="378">
        <f t="shared" si="228"/>
        <v>0</v>
      </c>
      <c r="EE247" s="378">
        <f t="shared" si="228"/>
        <v>0</v>
      </c>
      <c r="EF247" s="378">
        <f t="shared" si="229"/>
        <v>0</v>
      </c>
      <c r="EG247" s="378">
        <f t="shared" si="229"/>
        <v>0</v>
      </c>
      <c r="EH247" s="378">
        <f t="shared" si="229"/>
        <v>0</v>
      </c>
      <c r="EI247" s="378">
        <f t="shared" si="229"/>
        <v>0</v>
      </c>
      <c r="EJ247" s="378">
        <f t="shared" si="229"/>
        <v>0</v>
      </c>
      <c r="EK247" s="378">
        <f t="shared" si="229"/>
        <v>0</v>
      </c>
      <c r="EL247" s="378">
        <f t="shared" si="229"/>
        <v>0</v>
      </c>
      <c r="EM247" s="378">
        <f t="shared" si="229"/>
        <v>0</v>
      </c>
      <c r="EN247" s="378">
        <f t="shared" si="229"/>
        <v>0</v>
      </c>
      <c r="EO247" s="378">
        <f t="shared" si="229"/>
        <v>0</v>
      </c>
      <c r="EP247" s="378">
        <f t="shared" si="229"/>
        <v>0</v>
      </c>
      <c r="EQ247" s="378">
        <f t="shared" si="229"/>
        <v>0</v>
      </c>
    </row>
    <row r="248" spans="1:147" x14ac:dyDescent="0.3">
      <c r="A248" s="368"/>
      <c r="B248" s="368"/>
      <c r="C248" s="368"/>
      <c r="D248" s="368">
        <f t="shared" si="182"/>
        <v>1.0658056259248334</v>
      </c>
      <c r="E248" s="368" t="str">
        <f>VLOOKUP(TEXT(Z248,0),'G2'!B:D,3,0)</f>
        <v>ME</v>
      </c>
      <c r="F248" s="816">
        <f t="shared" si="181"/>
        <v>0</v>
      </c>
      <c r="G248" s="755">
        <f t="shared" si="183"/>
        <v>0</v>
      </c>
      <c r="H248" s="756" t="s">
        <v>1190</v>
      </c>
      <c r="I248" s="370" t="s">
        <v>93</v>
      </c>
      <c r="J248" s="370" t="s">
        <v>22</v>
      </c>
      <c r="K248" s="368">
        <v>510616</v>
      </c>
      <c r="L248" s="368" t="s">
        <v>619</v>
      </c>
      <c r="M248" s="369"/>
      <c r="N248" s="370" t="s">
        <v>1024</v>
      </c>
      <c r="O248" s="370" t="s">
        <v>641</v>
      </c>
      <c r="P248" s="643" t="s">
        <v>1167</v>
      </c>
      <c r="Q248" s="370" t="s">
        <v>695</v>
      </c>
      <c r="R248" s="370" t="s">
        <v>273</v>
      </c>
      <c r="S248" s="376">
        <v>1</v>
      </c>
      <c r="T248" s="679">
        <v>46054</v>
      </c>
      <c r="U248" s="679">
        <v>46078</v>
      </c>
      <c r="V248" s="373">
        <v>1</v>
      </c>
      <c r="W248" s="374">
        <v>57581.214746215053</v>
      </c>
      <c r="X248" s="17" cm="1">
        <f t="array" ref="X248">+IF($W$1="Pesos CLP",W248,W248/TC)*MB_24A25</f>
        <v>65.652463018614384</v>
      </c>
      <c r="Y248" s="18">
        <f t="shared" si="225"/>
        <v>65.652463018614384</v>
      </c>
      <c r="Z248">
        <v>91243530</v>
      </c>
      <c r="AA248" s="19">
        <f>IF(OR($I248="REAL",$I248="INCURRIDO"),SUMIF(S!$O:$O,$I248&amp;$O248&amp;$Q248&amp;UPPER(TEXT(AA$4,"MMMMYYYY"))&amp;$Z248,IF($W$1="Pesos CLP",S!$AD:$AD,S!$AO:$AO)),0)</f>
        <v>0</v>
      </c>
      <c r="AB248" s="19">
        <f>IF(OR($I248="REAL",$I248="INCURRIDO"),SUMIF(S!$O:$O,$I248&amp;$O248&amp;$Q248&amp;UPPER(TEXT(AB$4,"MMMMYYYY"))&amp;$Z248,IF($W$1="Pesos CLP",S!$AD:$AD,S!$AO:$AO)),0)</f>
        <v>0</v>
      </c>
      <c r="AC248" s="19">
        <f>IF(OR($I248="REAL",$I248="INCURRIDO"),SUMIF(S!$O:$O,$I248&amp;$O248&amp;$Q248&amp;UPPER(TEXT(AC$4,"MMMMYYYY"))&amp;$Z248,IF($W$1="Pesos CLP",S!$AD:$AD,S!$AO:$AO)),0)</f>
        <v>0</v>
      </c>
      <c r="AD248" s="19">
        <f>IF(OR($I248="REAL",$I248="INCURRIDO"),SUMIF(S!$O:$O,$I248&amp;$O248&amp;$Q248&amp;UPPER(TEXT(AD$4,"MMMMYYYY"))&amp;$Z248,IF($W$1="Pesos CLP",S!$AD:$AD,S!$AO:$AO)),0)</f>
        <v>0</v>
      </c>
      <c r="AE248" s="19">
        <f>IF(OR($I248="REAL",$I248="INCURRIDO"),SUMIF(S!$O:$O,$I248&amp;$O248&amp;$Q248&amp;UPPER(TEXT(AE$4,"MMMMYYYY"))&amp;$Z248,IF($W$1="Pesos CLP",S!$AD:$AD,S!$AO:$AO)),0)</f>
        <v>0</v>
      </c>
      <c r="AF248" s="19">
        <f>IF(OR($I248="REAL",$I248="INCURRIDO"),SUMIF(S!$O:$O,$I248&amp;$O248&amp;$Q248&amp;UPPER(TEXT(AF$4,"MMMMYYYY"))&amp;$Z248,IF($W$1="Pesos CLP",S!$AD:$AD,S!$AO:$AO)),0)</f>
        <v>0</v>
      </c>
      <c r="AG248" s="19">
        <f>IF(OR($I248="REAL",$I248="INCURRIDO"),SUMIF(S!$O:$O,$I248&amp;$O248&amp;$Q248&amp;UPPER(TEXT(AG$4,"MMMMYYYY"))&amp;$Z248,IF($W$1="Pesos CLP",S!$AD:$AD,S!$AO:$AO)),0)</f>
        <v>0</v>
      </c>
      <c r="AH248" s="19">
        <f>IF(OR($I248="REAL",$I248="INCURRIDO"),SUMIF(S!$O:$O,$I248&amp;$O248&amp;$Q248&amp;UPPER(TEXT(AH$4,"MMMMYYYY"))&amp;$Z248,IF($W$1="Pesos CLP",S!$AD:$AD,S!$AO:$AO)),0)</f>
        <v>0</v>
      </c>
      <c r="AI248" s="19">
        <f>IF(OR($I248="REAL",$I248="INCURRIDO"),SUMIF(S!$O:$O,$I248&amp;$O248&amp;$Q248&amp;UPPER(TEXT(AI$4,"MMMMYYYY"))&amp;$Z248,IF($W$1="Pesos CLP",S!$AD:$AD,S!$AO:$AO)),0)</f>
        <v>0</v>
      </c>
      <c r="AJ248" s="19">
        <f>IF(OR($I248="REAL",$I248="INCURRIDO"),SUMIF(S!$O:$O,$I248&amp;$O248&amp;$Q248&amp;UPPER(TEXT(AJ$4,"MMMMYYYY"))&amp;$Z248,IF($W$1="Pesos CLP",S!$AD:$AD,S!$AO:$AO)),0)</f>
        <v>0</v>
      </c>
      <c r="AK248" s="19">
        <f>IF(OR($I248="REAL",$I248="INCURRIDO"),SUMIF(S!$O:$O,$I248&amp;$O248&amp;$Q248&amp;UPPER(TEXT(AK$4,"MMMMYYYY"))&amp;$Z248,IF($W$1="Pesos CLP",S!$AD:$AD,S!$AO:$AO)),0)</f>
        <v>0</v>
      </c>
      <c r="AL248" s="19">
        <f>IF(OR($I248="REAL",$I248="INCURRIDO"),SUMIF(S!$O:$O,$I248&amp;$O248&amp;$Q248&amp;UPPER(TEXT(AL$4,"MMMMYYYY"))&amp;$Z248,IF($W$1="Pesos CLP",S!$AD:$AD,S!$AO:$AO)),0)</f>
        <v>0</v>
      </c>
      <c r="AM248" s="19">
        <f>IF(OR($I248="REAL",$I248="INCURRIDO"),SUMIF(S!$O:$O,$I248&amp;$O248&amp;$Q248&amp;UPPER(TEXT(AM$4,"MMMMYYYY"))&amp;$Z248,IF($W$1="Pesos CLP",S!$AD:$AD,S!$AO:$AO)),0)</f>
        <v>0</v>
      </c>
      <c r="AN248" s="19">
        <f>IF(OR($I248="REAL",$I248="INCURRIDO"),SUMIF(S!$O:$O,$I248&amp;$O248&amp;$Q248&amp;UPPER(TEXT(AN$4,"MMMMYYYY"))&amp;$Z248,IF($W$1="Pesos CLP",S!$AD:$AD,S!$AO:$AO)),0)</f>
        <v>0</v>
      </c>
      <c r="AO248" s="19">
        <f>IF(OR($I248="REAL",$I248="INCURRIDO"),SUMIF(S!$O:$O,$I248&amp;$O248&amp;$Q248&amp;UPPER(TEXT(AO$4,"MMMMYYYY"))&amp;$Z248,IF($W$1="Pesos CLP",S!$AD:$AD,S!$AO:$AO)),0)</f>
        <v>0</v>
      </c>
      <c r="AP248" s="19">
        <f>IF(OR($I248="REAL",$I248="INCURRIDO"),SUMIF(S!$O:$O,$I248&amp;$O248&amp;$Q248&amp;UPPER(TEXT(AP$4,"MMMMYYYY"))&amp;$Z248,IF($W$1="Pesos CLP",S!$AD:$AD,S!$AO:$AO)),0)</f>
        <v>0</v>
      </c>
      <c r="AQ248" s="19">
        <f>IF(OR($I248="REAL",$I248="INCURRIDO"),SUMIF(S!$O:$O,$I248&amp;$O248&amp;$Q248&amp;UPPER(TEXT(AQ$4,"MMMMYYYY"))&amp;$Z248,IF($W$1="Pesos CLP",S!$AD:$AD,S!$AO:$AO)),0)</f>
        <v>0</v>
      </c>
      <c r="AR248" s="19">
        <f>IF(OR($I248="REAL",$I248="INCURRIDO"),SUMIF(S!$O:$O,$I248&amp;$O248&amp;$Q248&amp;UPPER(TEXT(AR$4,"MMMMYYYY"))&amp;$Z248,IF($W$1="Pesos CLP",S!$AD:$AD,S!$AO:$AO)),0)</f>
        <v>0</v>
      </c>
      <c r="AS248" s="19">
        <f>IF(OR($I248="REAL",$I248="INCURRIDO"),SUMIF(S!$O:$O,$I248&amp;$O248&amp;$Q248&amp;UPPER(TEXT(AS$4,"MMMMYYYY"))&amp;$Z248,IF($W$1="Pesos CLP",S!$AD:$AD,S!$AO:$AO)),0)</f>
        <v>0</v>
      </c>
      <c r="AT248" s="19">
        <f>IF(OR($I248="REAL",$I248="INCURRIDO"),SUMIF(S!$O:$O,$I248&amp;$O248&amp;$Q248&amp;UPPER(TEXT(AT$4,"MMMMYYYY"))&amp;$Z248,IF($W$1="Pesos CLP",S!$AD:$AD,S!$AO:$AO)),0)</f>
        <v>0</v>
      </c>
      <c r="AU248" s="19">
        <f>IF(OR($I248="REAL",$I248="INCURRIDO"),SUMIF(S!$O:$O,$I248&amp;$O248&amp;$Q248&amp;UPPER(TEXT(AU$4,"MMMMYYYY"))&amp;$Z248,IF($W$1="Pesos CLP",S!$AD:$AD,S!$AO:$AO)),0)</f>
        <v>0</v>
      </c>
      <c r="AV248" s="19">
        <f>IF(OR($I248="REAL",$I248="INCURRIDO"),SUMIF(S!$O:$O,$I248&amp;$O248&amp;$Q248&amp;UPPER(TEXT(AV$4,"MMMMYYYY"))&amp;$Z248,IF($W$1="Pesos CLP",S!$AD:$AD,S!$AO:$AO)),0)</f>
        <v>0</v>
      </c>
      <c r="AW248" s="19">
        <f>IF(OR($I248="REAL",$I248="INCURRIDO"),SUMIF(S!$O:$O,$I248&amp;$O248&amp;$Q248&amp;UPPER(TEXT(AW$4,"MMMMYYYY"))&amp;$Z248,IF($W$1="Pesos CLP",S!$AD:$AD,S!$AO:$AO)),0)</f>
        <v>0</v>
      </c>
      <c r="AX248" s="19">
        <f>IF(OR($I248="REAL",$I248="INCURRIDO"),SUMIF(S!$O:$O,$I248&amp;$O248&amp;$Q248&amp;UPPER(TEXT(AX$4,"MMMMYYYY"))&amp;$Z248,IF($W$1="Pesos CLP",S!$AD:$AD,S!$AO:$AO)),0)</f>
        <v>0</v>
      </c>
      <c r="AY248" s="19">
        <f>IF(OR($I248="REAL",$I248="INCURRIDO"),SUMIF(S!$O:$O,$I248&amp;$O248&amp;$Q248&amp;UPPER(TEXT(AY$4,"MMMMYYYY"))&amp;$Z248,IF($W$1="Pesos CLP",S!$AD:$AD,S!$AO:$AO)),0)</f>
        <v>0</v>
      </c>
      <c r="AZ248" s="19">
        <f>IF(OR($I248="REAL",$I248="INCURRIDO"),SUMIF(S!$O:$O,$I248&amp;$O248&amp;$Q248&amp;UPPER(TEXT(AZ$4,"MMMMYYYY"))&amp;$Z248,IF($W$1="Pesos CLP",S!$AD:$AD,S!$AO:$AO)),0)</f>
        <v>0</v>
      </c>
      <c r="BA248" s="19">
        <f>IF(OR($I248="REAL",$I248="INCURRIDO"),SUMIF(S!$O:$O,$I248&amp;$O248&amp;$Q248&amp;UPPER(TEXT(BA$4,"MMMMYYYY"))&amp;$Z248,IF($W$1="Pesos CLP",S!$AD:$AD,S!$AO:$AO)),0)</f>
        <v>0</v>
      </c>
      <c r="BB248" s="19">
        <f>IF(OR($I248="REAL",$I248="INCURRIDO"),SUMIF(S!$O:$O,$I248&amp;$O248&amp;$Q248&amp;UPPER(TEXT(BB$4,"MMMMYYYY"))&amp;$Z248,IF($W$1="Pesos CLP",S!$AD:$AD,S!$AO:$AO)),0)</f>
        <v>0</v>
      </c>
      <c r="BC248" s="19">
        <f>IF(OR($I248="REAL",$I248="INCURRIDO"),SUMIF(S!$O:$O,$I248&amp;$O248&amp;$Q248&amp;UPPER(TEXT(BC$4,"MMMMYYYY"))&amp;$Z248,IF($W$1="Pesos CLP",S!$AD:$AD,S!$AO:$AO)),0)</f>
        <v>0</v>
      </c>
      <c r="BD248" s="19">
        <f>IF(OR($I248="REAL",$I248="INCURRIDO"),SUMIF(S!$O:$O,$I248&amp;$O248&amp;$Q248&amp;UPPER(TEXT(BD$4,"MMMMYYYY"))&amp;$Z248,IF($W$1="Pesos CLP",S!$AD:$AD,S!$AO:$AO)),0)</f>
        <v>0</v>
      </c>
      <c r="BE248" s="19">
        <f>IF(OR($I248="REAL",$I248="INCURRIDO"),SUMIF(S!$O:$O,$I248&amp;$O248&amp;$Q248&amp;UPPER(TEXT(BE$4,"MMMMYYYY"))&amp;$Z248,IF($W$1="Pesos CLP",S!$AD:$AD,S!$AO:$AO)),0)</f>
        <v>0</v>
      </c>
      <c r="BF248" s="19">
        <f>IF(OR($I248="REAL",$I248="INCURRIDO"),SUMIF(S!$O:$O,$I248&amp;$O248&amp;$Q248&amp;UPPER(TEXT(BF$4,"MMMMYYYY"))&amp;$Z248,IF($W$1="Pesos CLP",S!$AD:$AD,S!$AO:$AO)),0)</f>
        <v>0</v>
      </c>
      <c r="BG248" s="19">
        <f>IF(OR($I248="REAL",$I248="INCURRIDO"),SUMIF(S!$O:$O,$I248&amp;$O248&amp;$Q248&amp;UPPER(TEXT(BG$4,"MMMMYYYY"))&amp;$Z248,IF($W$1="Pesos CLP",S!$AD:$AD,S!$AO:$AO)),0)</f>
        <v>0</v>
      </c>
      <c r="BH248" s="19">
        <f>IF(OR($I248="REAL",$I248="INCURRIDO"),SUMIF(S!$O:$O,$I248&amp;$O248&amp;$Q248&amp;UPPER(TEXT(BH$4,"MMMMYYYY"))&amp;$Z248,IF($W$1="Pesos CLP",S!$AD:$AD,S!$AO:$AO)),0)</f>
        <v>0</v>
      </c>
      <c r="BI248" s="19">
        <f>IF(OR($I248="REAL",$I248="INCURRIDO"),SUMIF(S!$O:$O,$I248&amp;$O248&amp;$Q248&amp;UPPER(TEXT(BI$4,"MMMMYYYY"))&amp;$Z248,IF($W$1="Pesos CLP",S!$AD:$AD,S!$AO:$AO)),0)</f>
        <v>0</v>
      </c>
      <c r="BJ248" s="19">
        <f>IF(OR($I248="REAL",$I248="INCURRIDO"),SUMIF(S!$O:$O,$I248&amp;$O248&amp;$Q248&amp;UPPER(TEXT(BJ$4,"MMMMYYYY"))&amp;$Z248,IF($W$1="Pesos CLP",S!$AD:$AD,S!$AO:$AO)),0)</f>
        <v>0</v>
      </c>
      <c r="BK248" s="19">
        <f>IF(OR($I248="REAL",$I248="INCURRIDO"),SUMIF(S!$O:$O,$I248&amp;$O248&amp;$Q248&amp;UPPER(TEXT(BK$4,"MMMMYYYY"))&amp;$Z248,IF($W$1="Pesos CLP",S!$AD:$AD,S!$AO:$AO)),0)</f>
        <v>0</v>
      </c>
      <c r="BL248" s="19">
        <f>IF(OR($I248="REAL",$I248="INCURRIDO"),SUMIF(S!$O:$O,$I248&amp;$O248&amp;$Q248&amp;UPPER(TEXT(BL$4,"MMMMYYYY"))&amp;$Z248,IF($W$1="Pesos CLP",S!$AD:$AD,S!$AO:$AO)),0)</f>
        <v>0</v>
      </c>
      <c r="BM248" s="19">
        <f>IF(OR($I248="REAL",$I248="INCURRIDO"),SUMIF(S!$O:$O,$I248&amp;$O248&amp;$Q248&amp;UPPER(TEXT(BM$4,"MMMMYYYY"))&amp;$Z248,IF($W$1="Pesos CLP",S!$AD:$AD,S!$AO:$AO)),0)</f>
        <v>0</v>
      </c>
      <c r="BN248" s="19">
        <f>IF(OR($I248="REAL",$I248="INCURRIDO"),SUMIF(S!$O:$O,$I248&amp;$O248&amp;$Q248&amp;UPPER(TEXT(BN$4,"MMMMYYYY"))&amp;$Z248,IF($W$1="Pesos CLP",S!$AD:$AD,S!$AO:$AO)),0)</f>
        <v>0</v>
      </c>
      <c r="BO248" s="19">
        <f>IF(OR($I248="REAL",$I248="INCURRIDO"),SUMIF(S!$O:$O,$I248&amp;$O248&amp;$Q248&amp;UPPER(TEXT(BO$4,"MMMMYYYY"))&amp;$Z248,IF($W$1="Pesos CLP",S!$AD:$AD,S!$AO:$AO)),0)</f>
        <v>0</v>
      </c>
      <c r="BP248" s="19">
        <f>IF(OR($I248="REAL",$I248="INCURRIDO"),SUMIF(S!$O:$O,$I248&amp;$O248&amp;$Q248&amp;UPPER(TEXT(BP$4,"MMMMYYYY"))&amp;$Z248,IF($W$1="Pesos CLP",S!$AD:$AD,S!$AO:$AO)),0)</f>
        <v>0</v>
      </c>
      <c r="BQ248" s="19">
        <f>IF(OR($I248="REAL",$I248="INCURRIDO"),SUMIF(S!$O:$O,$I248&amp;$O248&amp;$Q248&amp;UPPER(TEXT(BQ$4,"MMMMYYYY"))&amp;$Z248,IF($W$1="Pesos CLP",S!$AD:$AD,S!$AO:$AO)),0)</f>
        <v>0</v>
      </c>
      <c r="BR248" s="19">
        <f>IF(OR($I248="REAL",$I248="INCURRIDO"),SUMIF(S!$O:$O,$I248&amp;$O248&amp;$Q248&amp;UPPER(TEXT(BR$4,"MMMMYYYY"))&amp;$Z248,IF($W$1="Pesos CLP",S!$AD:$AD,S!$AO:$AO)),0)</f>
        <v>0</v>
      </c>
      <c r="BS248" s="19">
        <f>IF(OR($I248="REAL",$I248="INCURRIDO"),SUMIF(S!$O:$O,$I248&amp;$O248&amp;$Q248&amp;UPPER(TEXT(BS$4,"MMMMYYYY"))&amp;$Z248,IF($W$1="Pesos CLP",S!$AD:$AD,S!$AO:$AO)),0)</f>
        <v>0</v>
      </c>
      <c r="BT248" s="19">
        <f>IF(OR($I248="REAL",$I248="INCURRIDO"),SUMIF(S!$O:$O,$I248&amp;$O248&amp;$Q248&amp;UPPER(TEXT(BT$4,"MMMMYYYY"))&amp;$Z248,IF($W$1="Pesos CLP",S!$AD:$AD,S!$AO:$AO)),0)</f>
        <v>0</v>
      </c>
      <c r="BU248" s="19">
        <f>IF(OR($I248="REAL",$I248="INCURRIDO"),SUMIF(S!$O:$O,$I248&amp;$O248&amp;$Q248&amp;UPPER(TEXT(BU$4,"MMMMYYYY"))&amp;$Z248,IF($W$1="Pesos CLP",S!$AD:$AD,S!$AO:$AO)),0)</f>
        <v>0</v>
      </c>
      <c r="BV248" s="19">
        <f>IF(OR($I248="REAL",$I248="INCURRIDO"),SUMIF(S!$O:$O,$I248&amp;$O248&amp;$Q248&amp;UPPER(TEXT(BV$4,"MMMMYYYY"))&amp;$Z248,IF($W$1="Pesos CLP",S!$AD:$AD,S!$AO:$AO)),0)</f>
        <v>0</v>
      </c>
      <c r="BW248" s="19">
        <f>IF(OR($I248="REAL",$I248="INCURRIDO"),SUMIF(S!$O:$O,$I248&amp;$O248&amp;$Q248&amp;UPPER(TEXT(BW$4,"MMMMYYYY"))&amp;$Z248,IF($W$1="Pesos CLP",S!$AD:$AD,S!$AO:$AO)),0)</f>
        <v>0</v>
      </c>
      <c r="BX248" s="19">
        <f>IF(OR($I248="REAL",$I248="INCURRIDO"),SUMIF(S!$O:$O,$I248&amp;$O248&amp;$Q248&amp;UPPER(TEXT(BX$4,"MMMMYYYY"))&amp;$Z248,IF($W$1="Pesos CLP",S!$AD:$AD,S!$AO:$AO)),0)</f>
        <v>0</v>
      </c>
      <c r="BY248" s="19">
        <f>IF(OR($I248="REAL",$I248="INCURRIDO"),SUMIF(S!$O:$O,$I248&amp;$O248&amp;$Q248&amp;UPPER(TEXT(BY$4,"MMMMYYYY"))&amp;$Z248,IF($W$1="Pesos CLP",S!$AD:$AD,S!$AO:$AO)),0)</f>
        <v>0</v>
      </c>
      <c r="BZ248" s="19">
        <f>IF(OR($I248="REAL",$I248="INCURRIDO"),SUMIF(S!$O:$O,$I248&amp;$O248&amp;$Q248&amp;UPPER(TEXT(BZ$4,"MMMMYYYY"))&amp;$Z248,IF($W$1="Pesos CLP",S!$AD:$AD,S!$AO:$AO)),0)</f>
        <v>0</v>
      </c>
      <c r="CA248" s="19">
        <f>IF(OR($I248="REAL",$I248="INCURRIDO"),SUMIF(S!$O:$O,$I248&amp;$O248&amp;$Q248&amp;UPPER(TEXT(CA$4,"MMMMYYYY"))&amp;$Z248,IF($W$1="Pesos CLP",S!$AD:$AD,S!$AO:$AO)),0)</f>
        <v>0</v>
      </c>
      <c r="CB248" s="19">
        <f>IF(OR($I248="REAL",$I248="INCURRIDO"),SUMIF(S!$O:$O,$I248&amp;$O248&amp;$Q248&amp;UPPER(TEXT(CB$4,"MMMMYYYY"))&amp;$Z248,IF($W$1="Pesos CLP",S!$AD:$AD,S!$AO:$AO)),0)</f>
        <v>0</v>
      </c>
      <c r="CC248" s="19">
        <f>IF(OR($I248="REAL",$I248="INCURRIDO"),SUMIF(S!$O:$O,$I248&amp;$O248&amp;$Q248&amp;UPPER(TEXT(CC$4,"MMMMYYYY"))&amp;$Z248,IF($W$1="Pesos CLP",S!$AD:$AD,S!$AO:$AO)),0)</f>
        <v>0</v>
      </c>
      <c r="CD248" s="19">
        <f>IF(OR($I248="REAL",$I248="INCURRIDO"),SUMIF(S!$O:$O,$I248&amp;$O248&amp;$Q248&amp;UPPER(TEXT(CD$4,"MMMMYYYY"))&amp;$Z248,IF($W$1="Pesos CLP",S!$AD:$AD,S!$AO:$AO)),0)</f>
        <v>0</v>
      </c>
      <c r="CE248" s="19">
        <f>IF(OR($I248="REAL",$I248="INCURRIDO"),SUMIF(S!$O:$O,$I248&amp;$O248&amp;$Q248&amp;UPPER(TEXT(CE$4,"MMMMYYYY"))&amp;$Z248,IF($W$1="Pesos CLP",S!$AD:$AD,S!$AO:$AO)),0)</f>
        <v>0</v>
      </c>
      <c r="CF248" s="19">
        <f>IF(OR($I248="REAL",$I248="INCURRIDO"),SUMIF(S!$O:$O,$I248&amp;$O248&amp;$Q248&amp;UPPER(TEXT(CF$4,"MMMMYYYY"))&amp;$Z248,IF($W$1="Pesos CLP",S!$AD:$AD,S!$AO:$AO)),0)</f>
        <v>0</v>
      </c>
      <c r="CG248" s="19">
        <f>IF(OR($I248="REAL",$I248="INCURRIDO"),SUMIF(S!$O:$O,$I248&amp;$O248&amp;$Q248&amp;UPPER(TEXT(CG$4,"MMMMYYYY"))&amp;$Z248,IF($W$1="Pesos CLP",S!$AD:$AD,S!$AO:$AO)),0)</f>
        <v>0</v>
      </c>
      <c r="CH248" s="19">
        <f>IF(OR($I248="REAL",$I248="INCURRIDO"),SUMIF(S!$O:$O,$I248&amp;$O248&amp;$Q248&amp;UPPER(TEXT(CH$4,"MMMMYYYY"))&amp;$Z248,IF($W$1="Pesos CLP",S!$AD:$AD,S!$AO:$AO)),0)</f>
        <v>0</v>
      </c>
      <c r="CI248" s="19">
        <f>IF(OR($I248="REAL",$I248="INCURRIDO"),SUMIF(S!$O:$O,$I248&amp;$O248&amp;$Q248&amp;UPPER(TEXT(CI$4,"MMMMYYYY"))&amp;$Z248,IF($W$1="Pesos CLP",S!$AD:$AD,S!$AO:$AO)),0)</f>
        <v>0</v>
      </c>
      <c r="CJ248" s="19">
        <f>IF(OR($I248="REAL",$I248="INCURRIDO"),SUMIF(S!$O:$O,$I248&amp;$O248&amp;$Q248&amp;UPPER(TEXT(CJ$4,"MMMMYYYY"))&amp;$Z248,IF($W$1="Pesos CLP",S!$AD:$AD,S!$AO:$AO)),0)</f>
        <v>0</v>
      </c>
      <c r="CK248" s="378">
        <f t="shared" si="230"/>
        <v>65.652463018614384</v>
      </c>
      <c r="CL248" s="378">
        <f t="shared" si="230"/>
        <v>0</v>
      </c>
      <c r="CM248" s="378">
        <f t="shared" si="230"/>
        <v>0</v>
      </c>
      <c r="CN248" s="378">
        <f t="shared" si="230"/>
        <v>0</v>
      </c>
      <c r="CO248" s="378">
        <f t="shared" si="230"/>
        <v>0</v>
      </c>
      <c r="CP248" s="378">
        <f t="shared" si="230"/>
        <v>0</v>
      </c>
      <c r="CQ248" s="378">
        <f t="shared" si="230"/>
        <v>0</v>
      </c>
      <c r="CR248" s="378">
        <f t="shared" si="230"/>
        <v>0</v>
      </c>
      <c r="CS248" s="378">
        <f t="shared" si="231"/>
        <v>0</v>
      </c>
      <c r="CT248" s="378">
        <f t="shared" si="231"/>
        <v>0</v>
      </c>
      <c r="CU248" s="378">
        <f t="shared" si="231"/>
        <v>0</v>
      </c>
      <c r="CV248" s="378">
        <f t="shared" si="231"/>
        <v>0</v>
      </c>
      <c r="CW248" s="378">
        <f t="shared" si="231"/>
        <v>0</v>
      </c>
      <c r="CX248" s="378">
        <f t="shared" si="231"/>
        <v>0</v>
      </c>
      <c r="CY248" s="378">
        <f t="shared" si="231"/>
        <v>0</v>
      </c>
      <c r="CZ248" s="378">
        <f t="shared" si="231"/>
        <v>0</v>
      </c>
      <c r="DA248" s="378">
        <f t="shared" si="231"/>
        <v>0</v>
      </c>
      <c r="DB248" s="378">
        <f t="shared" si="231"/>
        <v>0</v>
      </c>
      <c r="DC248" s="378">
        <f t="shared" si="232"/>
        <v>0</v>
      </c>
      <c r="DD248" s="378">
        <f t="shared" si="232"/>
        <v>0</v>
      </c>
      <c r="DE248" s="378">
        <f t="shared" si="232"/>
        <v>0</v>
      </c>
      <c r="DF248" s="378">
        <f t="shared" si="232"/>
        <v>0</v>
      </c>
      <c r="DG248" s="378">
        <f t="shared" si="232"/>
        <v>0</v>
      </c>
      <c r="DH248" s="378">
        <f t="shared" si="232"/>
        <v>0</v>
      </c>
      <c r="DI248" s="378">
        <f t="shared" si="232"/>
        <v>0</v>
      </c>
      <c r="DJ248" s="378">
        <f t="shared" si="232"/>
        <v>0</v>
      </c>
      <c r="DK248" s="378">
        <f t="shared" si="232"/>
        <v>0</v>
      </c>
      <c r="DL248" s="378">
        <f t="shared" si="227"/>
        <v>0</v>
      </c>
      <c r="DM248" s="378">
        <f t="shared" si="227"/>
        <v>0</v>
      </c>
      <c r="DN248" s="378">
        <f t="shared" si="227"/>
        <v>0</v>
      </c>
      <c r="DO248" s="378">
        <f t="shared" si="227"/>
        <v>0</v>
      </c>
      <c r="DP248" s="378">
        <f t="shared" si="227"/>
        <v>0</v>
      </c>
      <c r="DQ248" s="378">
        <f t="shared" si="227"/>
        <v>0</v>
      </c>
      <c r="DR248" s="378">
        <f t="shared" si="227"/>
        <v>0</v>
      </c>
      <c r="DS248" s="378">
        <f t="shared" si="227"/>
        <v>0</v>
      </c>
      <c r="DT248" s="378">
        <f t="shared" si="227"/>
        <v>0</v>
      </c>
      <c r="DU248" s="378">
        <f t="shared" si="227"/>
        <v>0</v>
      </c>
      <c r="DV248" s="378">
        <f t="shared" si="228"/>
        <v>0</v>
      </c>
      <c r="DW248" s="378">
        <f t="shared" si="228"/>
        <v>0</v>
      </c>
      <c r="DX248" s="378">
        <f t="shared" si="228"/>
        <v>0</v>
      </c>
      <c r="DY248" s="378">
        <f t="shared" si="228"/>
        <v>0</v>
      </c>
      <c r="DZ248" s="378">
        <f t="shared" si="228"/>
        <v>0</v>
      </c>
      <c r="EA248" s="378">
        <f t="shared" si="228"/>
        <v>0</v>
      </c>
      <c r="EB248" s="378">
        <f t="shared" si="228"/>
        <v>0</v>
      </c>
      <c r="EC248" s="378">
        <f t="shared" si="228"/>
        <v>0</v>
      </c>
      <c r="ED248" s="378">
        <f t="shared" si="228"/>
        <v>0</v>
      </c>
      <c r="EE248" s="378">
        <f t="shared" si="228"/>
        <v>0</v>
      </c>
      <c r="EF248" s="378">
        <f t="shared" si="229"/>
        <v>0</v>
      </c>
      <c r="EG248" s="378">
        <f t="shared" si="229"/>
        <v>0</v>
      </c>
      <c r="EH248" s="378">
        <f t="shared" si="229"/>
        <v>0</v>
      </c>
      <c r="EI248" s="378">
        <f t="shared" si="229"/>
        <v>0</v>
      </c>
      <c r="EJ248" s="378">
        <f t="shared" si="229"/>
        <v>0</v>
      </c>
      <c r="EK248" s="378">
        <f t="shared" si="229"/>
        <v>0</v>
      </c>
      <c r="EL248" s="378">
        <f t="shared" si="229"/>
        <v>0</v>
      </c>
      <c r="EM248" s="378">
        <f t="shared" si="229"/>
        <v>0</v>
      </c>
      <c r="EN248" s="378">
        <f t="shared" si="229"/>
        <v>0</v>
      </c>
      <c r="EO248" s="378">
        <f t="shared" si="229"/>
        <v>0</v>
      </c>
      <c r="EP248" s="378">
        <f t="shared" si="229"/>
        <v>0</v>
      </c>
      <c r="EQ248" s="378">
        <f t="shared" si="229"/>
        <v>0</v>
      </c>
    </row>
    <row r="249" spans="1:147" x14ac:dyDescent="0.3">
      <c r="A249" s="368"/>
      <c r="B249" s="368"/>
      <c r="C249" s="368"/>
      <c r="D249" s="368">
        <f t="shared" si="182"/>
        <v>1.034195933456562</v>
      </c>
      <c r="E249" s="368" t="str">
        <f>VLOOKUP(TEXT(Z249,0),'G2'!B:D,3,0)</f>
        <v>MN</v>
      </c>
      <c r="F249" s="816">
        <f t="shared" si="181"/>
        <v>0</v>
      </c>
      <c r="G249" s="755">
        <f t="shared" si="183"/>
        <v>0</v>
      </c>
      <c r="H249" s="756" t="s">
        <v>1190</v>
      </c>
      <c r="I249" s="370" t="s">
        <v>93</v>
      </c>
      <c r="J249" s="370" t="s">
        <v>22</v>
      </c>
      <c r="K249" s="368">
        <v>510616</v>
      </c>
      <c r="L249" s="368" t="s">
        <v>24</v>
      </c>
      <c r="M249" s="369"/>
      <c r="N249" s="370" t="s">
        <v>660</v>
      </c>
      <c r="O249" s="370" t="s">
        <v>644</v>
      </c>
      <c r="P249" s="370"/>
      <c r="Q249" s="370" t="s">
        <v>695</v>
      </c>
      <c r="R249" s="370" t="s">
        <v>26</v>
      </c>
      <c r="S249" s="371">
        <v>1</v>
      </c>
      <c r="T249" s="372">
        <v>46042</v>
      </c>
      <c r="U249" s="372">
        <v>46069</v>
      </c>
      <c r="V249" s="373">
        <v>1</v>
      </c>
      <c r="W249" s="374">
        <v>0</v>
      </c>
      <c r="X249" s="17" cm="1">
        <f t="array" ref="X249">+IF($W$1="Pesos CLP",W249,W249/TC)*MB_24A25</f>
        <v>0</v>
      </c>
      <c r="Y249" s="18">
        <f t="shared" si="225"/>
        <v>57.464599591590193</v>
      </c>
      <c r="Z249">
        <v>91243520</v>
      </c>
      <c r="AA249" s="19">
        <f>IF(OR($I249="REAL",$I249="INCURRIDO"),SUMIF(S!$O:$O,$I249&amp;$O249&amp;$Q249&amp;UPPER(TEXT(AA$4,"MMMMYYYY"))&amp;$Z249,IF($W$1="Pesos CLP",S!$AD:$AD,S!$AO:$AO)),0)</f>
        <v>0</v>
      </c>
      <c r="AB249" s="19">
        <f>IF(OR($I249="REAL",$I249="INCURRIDO"),SUMIF(S!$O:$O,$I249&amp;$O249&amp;$Q249&amp;UPPER(TEXT(AB$4,"MMMMYYYY"))&amp;$Z249,IF($W$1="Pesos CLP",S!$AD:$AD,S!$AO:$AO)),0)</f>
        <v>0</v>
      </c>
      <c r="AC249" s="19">
        <f>IF(OR($I249="REAL",$I249="INCURRIDO"),SUMIF(S!$O:$O,$I249&amp;$O249&amp;$Q249&amp;UPPER(TEXT(AC$4,"MMMMYYYY"))&amp;$Z249,IF($W$1="Pesos CLP",S!$AD:$AD,S!$AO:$AO)),0)</f>
        <v>0</v>
      </c>
      <c r="AD249" s="19">
        <f>IF(OR($I249="REAL",$I249="INCURRIDO"),SUMIF(S!$O:$O,$I249&amp;$O249&amp;$Q249&amp;UPPER(TEXT(AD$4,"MMMMYYYY"))&amp;$Z249,IF($W$1="Pesos CLP",S!$AD:$AD,S!$AO:$AO)),0)</f>
        <v>0</v>
      </c>
      <c r="AE249" s="19">
        <f>IF(OR($I249="REAL",$I249="INCURRIDO"),SUMIF(S!$O:$O,$I249&amp;$O249&amp;$Q249&amp;UPPER(TEXT(AE$4,"MMMMYYYY"))&amp;$Z249,IF($W$1="Pesos CLP",S!$AD:$AD,S!$AO:$AO)),0)</f>
        <v>0</v>
      </c>
      <c r="AF249" s="19">
        <f>IF(OR($I249="REAL",$I249="INCURRIDO"),SUMIF(S!$O:$O,$I249&amp;$O249&amp;$Q249&amp;UPPER(TEXT(AF$4,"MMMMYYYY"))&amp;$Z249,IF($W$1="Pesos CLP",S!$AD:$AD,S!$AO:$AO)),0)</f>
        <v>0</v>
      </c>
      <c r="AG249" s="19">
        <f>IF(OR($I249="REAL",$I249="INCURRIDO"),SUMIF(S!$O:$O,$I249&amp;$O249&amp;$Q249&amp;UPPER(TEXT(AG$4,"MMMMYYYY"))&amp;$Z249,IF($W$1="Pesos CLP",S!$AD:$AD,S!$AO:$AO)),0)</f>
        <v>0</v>
      </c>
      <c r="AH249" s="19">
        <f>IF(OR($I249="REAL",$I249="INCURRIDO"),SUMIF(S!$O:$O,$I249&amp;$O249&amp;$Q249&amp;UPPER(TEXT(AH$4,"MMMMYYYY"))&amp;$Z249,IF($W$1="Pesos CLP",S!$AD:$AD,S!$AO:$AO)),0)</f>
        <v>0</v>
      </c>
      <c r="AI249" s="19">
        <f>IF(OR($I249="REAL",$I249="INCURRIDO"),SUMIF(S!$O:$O,$I249&amp;$O249&amp;$Q249&amp;UPPER(TEXT(AI$4,"MMMMYYYY"))&amp;$Z249,IF($W$1="Pesos CLP",S!$AD:$AD,S!$AO:$AO)),0)</f>
        <v>0</v>
      </c>
      <c r="AJ249" s="19">
        <f>IF(OR($I249="REAL",$I249="INCURRIDO"),SUMIF(S!$O:$O,$I249&amp;$O249&amp;$Q249&amp;UPPER(TEXT(AJ$4,"MMMMYYYY"))&amp;$Z249,IF($W$1="Pesos CLP",S!$AD:$AD,S!$AO:$AO)),0)</f>
        <v>0</v>
      </c>
      <c r="AK249" s="19">
        <f>IF(OR($I249="REAL",$I249="INCURRIDO"),SUMIF(S!$O:$O,$I249&amp;$O249&amp;$Q249&amp;UPPER(TEXT(AK$4,"MMMMYYYY"))&amp;$Z249,IF($W$1="Pesos CLP",S!$AD:$AD,S!$AO:$AO)),0)</f>
        <v>0</v>
      </c>
      <c r="AL249" s="19">
        <f>IF(OR($I249="REAL",$I249="INCURRIDO"),SUMIF(S!$O:$O,$I249&amp;$O249&amp;$Q249&amp;UPPER(TEXT(AL$4,"MMMMYYYY"))&amp;$Z249,IF($W$1="Pesos CLP",S!$AD:$AD,S!$AO:$AO)),0)</f>
        <v>0</v>
      </c>
      <c r="AM249" s="19">
        <f>IF(OR($I249="REAL",$I249="INCURRIDO"),SUMIF(S!$O:$O,$I249&amp;$O249&amp;$Q249&amp;UPPER(TEXT(AM$4,"MMMMYYYY"))&amp;$Z249,IF($W$1="Pesos CLP",S!$AD:$AD,S!$AO:$AO)),0)</f>
        <v>0</v>
      </c>
      <c r="AN249" s="19">
        <f>IF(OR($I249="REAL",$I249="INCURRIDO"),SUMIF(S!$O:$O,$I249&amp;$O249&amp;$Q249&amp;UPPER(TEXT(AN$4,"MMMMYYYY"))&amp;$Z249,IF($W$1="Pesos CLP",S!$AD:$AD,S!$AO:$AO)),0)</f>
        <v>0</v>
      </c>
      <c r="AO249" s="19">
        <f>IF(OR($I249="REAL",$I249="INCURRIDO"),SUMIF(S!$O:$O,$I249&amp;$O249&amp;$Q249&amp;UPPER(TEXT(AO$4,"MMMMYYYY"))&amp;$Z249,IF($W$1="Pesos CLP",S!$AD:$AD,S!$AO:$AO)),0)</f>
        <v>0</v>
      </c>
      <c r="AP249" s="19">
        <f>IF(OR($I249="REAL",$I249="INCURRIDO"),SUMIF(S!$O:$O,$I249&amp;$O249&amp;$Q249&amp;UPPER(TEXT(AP$4,"MMMMYYYY"))&amp;$Z249,IF($W$1="Pesos CLP",S!$AD:$AD,S!$AO:$AO)),0)</f>
        <v>0</v>
      </c>
      <c r="AQ249" s="19">
        <f>IF(OR($I249="REAL",$I249="INCURRIDO"),SUMIF(S!$O:$O,$I249&amp;$O249&amp;$Q249&amp;UPPER(TEXT(AQ$4,"MMMMYYYY"))&amp;$Z249,IF($W$1="Pesos CLP",S!$AD:$AD,S!$AO:$AO)),0)</f>
        <v>0</v>
      </c>
      <c r="AR249" s="19">
        <f>IF(OR($I249="REAL",$I249="INCURRIDO"),SUMIF(S!$O:$O,$I249&amp;$O249&amp;$Q249&amp;UPPER(TEXT(AR$4,"MMMMYYYY"))&amp;$Z249,IF($W$1="Pesos CLP",S!$AD:$AD,S!$AO:$AO)),0)</f>
        <v>0</v>
      </c>
      <c r="AS249" s="19">
        <f>IF(OR($I249="REAL",$I249="INCURRIDO"),SUMIF(S!$O:$O,$I249&amp;$O249&amp;$Q249&amp;UPPER(TEXT(AS$4,"MMMMYYYY"))&amp;$Z249,IF($W$1="Pesos CLP",S!$AD:$AD,S!$AO:$AO)),0)</f>
        <v>0</v>
      </c>
      <c r="AT249" s="19">
        <f>IF(OR($I249="REAL",$I249="INCURRIDO"),SUMIF(S!$O:$O,$I249&amp;$O249&amp;$Q249&amp;UPPER(TEXT(AT$4,"MMMMYYYY"))&amp;$Z249,IF($W$1="Pesos CLP",S!$AD:$AD,S!$AO:$AO)),0)</f>
        <v>0</v>
      </c>
      <c r="AU249" s="19">
        <f>IF(OR($I249="REAL",$I249="INCURRIDO"),SUMIF(S!$O:$O,$I249&amp;$O249&amp;$Q249&amp;UPPER(TEXT(AU$4,"MMMMYYYY"))&amp;$Z249,IF($W$1="Pesos CLP",S!$AD:$AD,S!$AO:$AO)),0)</f>
        <v>0</v>
      </c>
      <c r="AV249" s="19">
        <f>IF(OR($I249="REAL",$I249="INCURRIDO"),SUMIF(S!$O:$O,$I249&amp;$O249&amp;$Q249&amp;UPPER(TEXT(AV$4,"MMMMYYYY"))&amp;$Z249,IF($W$1="Pesos CLP",S!$AD:$AD,S!$AO:$AO)),0)</f>
        <v>0</v>
      </c>
      <c r="AW249" s="19">
        <f>IF(OR($I249="REAL",$I249="INCURRIDO"),SUMIF(S!$O:$O,$I249&amp;$O249&amp;$Q249&amp;UPPER(TEXT(AW$4,"MMMMYYYY"))&amp;$Z249,IF($W$1="Pesos CLP",S!$AD:$AD,S!$AO:$AO)),0)</f>
        <v>0</v>
      </c>
      <c r="AX249" s="19">
        <f>IF(OR($I249="REAL",$I249="INCURRIDO"),SUMIF(S!$O:$O,$I249&amp;$O249&amp;$Q249&amp;UPPER(TEXT(AX$4,"MMMMYYYY"))&amp;$Z249,IF($W$1="Pesos CLP",S!$AD:$AD,S!$AO:$AO)),0)</f>
        <v>0</v>
      </c>
      <c r="AY249" s="19">
        <f>IF(OR($I249="REAL",$I249="INCURRIDO"),SUMIF(S!$O:$O,$I249&amp;$O249&amp;$Q249&amp;UPPER(TEXT(AY$4,"MMMMYYYY"))&amp;$Z249,IF($W$1="Pesos CLP",S!$AD:$AD,S!$AO:$AO)),0)</f>
        <v>0</v>
      </c>
      <c r="AZ249" s="19">
        <f>IF(OR($I249="REAL",$I249="INCURRIDO"),SUMIF(S!$O:$O,$I249&amp;$O249&amp;$Q249&amp;UPPER(TEXT(AZ$4,"MMMMYYYY"))&amp;$Z249,IF($W$1="Pesos CLP",S!$AD:$AD,S!$AO:$AO)),0)</f>
        <v>0</v>
      </c>
      <c r="BA249" s="19">
        <f>IF(OR($I249="REAL",$I249="INCURRIDO"),SUMIF(S!$O:$O,$I249&amp;$O249&amp;$Q249&amp;UPPER(TEXT(BA$4,"MMMMYYYY"))&amp;$Z249,IF($W$1="Pesos CLP",S!$AD:$AD,S!$AO:$AO)),0)</f>
        <v>0</v>
      </c>
      <c r="BB249" s="19">
        <f>IF(OR($I249="REAL",$I249="INCURRIDO"),SUMIF(S!$O:$O,$I249&amp;$O249&amp;$Q249&amp;UPPER(TEXT(BB$4,"MMMMYYYY"))&amp;$Z249,IF($W$1="Pesos CLP",S!$AD:$AD,S!$AO:$AO)),0)</f>
        <v>0</v>
      </c>
      <c r="BC249" s="19">
        <f>IF(OR($I249="REAL",$I249="INCURRIDO"),SUMIF(S!$O:$O,$I249&amp;$O249&amp;$Q249&amp;UPPER(TEXT(BC$4,"MMMMYYYY"))&amp;$Z249,IF($W$1="Pesos CLP",S!$AD:$AD,S!$AO:$AO)),0)</f>
        <v>0</v>
      </c>
      <c r="BD249" s="19">
        <f>IF(OR($I249="REAL",$I249="INCURRIDO"),SUMIF(S!$O:$O,$I249&amp;$O249&amp;$Q249&amp;UPPER(TEXT(BD$4,"MMMMYYYY"))&amp;$Z249,IF($W$1="Pesos CLP",S!$AD:$AD,S!$AO:$AO)),0)</f>
        <v>0</v>
      </c>
      <c r="BE249" s="19">
        <f>IF(OR($I249="REAL",$I249="INCURRIDO"),SUMIF(S!$O:$O,$I249&amp;$O249&amp;$Q249&amp;UPPER(TEXT(BE$4,"MMMMYYYY"))&amp;$Z249,IF($W$1="Pesos CLP",S!$AD:$AD,S!$AO:$AO)),0)</f>
        <v>0</v>
      </c>
      <c r="BF249" s="19">
        <f>IF(OR($I249="REAL",$I249="INCURRIDO"),SUMIF(S!$O:$O,$I249&amp;$O249&amp;$Q249&amp;UPPER(TEXT(BF$4,"MMMMYYYY"))&amp;$Z249,IF($W$1="Pesos CLP",S!$AD:$AD,S!$AO:$AO)),0)</f>
        <v>0</v>
      </c>
      <c r="BG249" s="19">
        <f>IF(OR($I249="REAL",$I249="INCURRIDO"),SUMIF(S!$O:$O,$I249&amp;$O249&amp;$Q249&amp;UPPER(TEXT(BG$4,"MMMMYYYY"))&amp;$Z249,IF($W$1="Pesos CLP",S!$AD:$AD,S!$AO:$AO)),0)</f>
        <v>0</v>
      </c>
      <c r="BH249" s="19">
        <f>IF(OR($I249="REAL",$I249="INCURRIDO"),SUMIF(S!$O:$O,$I249&amp;$O249&amp;$Q249&amp;UPPER(TEXT(BH$4,"MMMMYYYY"))&amp;$Z249,IF($W$1="Pesos CLP",S!$AD:$AD,S!$AO:$AO)),0)</f>
        <v>0</v>
      </c>
      <c r="BI249" s="19">
        <f>IF(OR($I249="REAL",$I249="INCURRIDO"),SUMIF(S!$O:$O,$I249&amp;$O249&amp;$Q249&amp;UPPER(TEXT(BI$4,"MMMMYYYY"))&amp;$Z249,IF($W$1="Pesos CLP",S!$AD:$AD,S!$AO:$AO)),0)</f>
        <v>0</v>
      </c>
      <c r="BJ249" s="19">
        <f>IF(OR($I249="REAL",$I249="INCURRIDO"),SUMIF(S!$O:$O,$I249&amp;$O249&amp;$Q249&amp;UPPER(TEXT(BJ$4,"MMMMYYYY"))&amp;$Z249,IF($W$1="Pesos CLP",S!$AD:$AD,S!$AO:$AO)),0)</f>
        <v>0</v>
      </c>
      <c r="BK249" s="19">
        <f>IF(OR($I249="REAL",$I249="INCURRIDO"),SUMIF(S!$O:$O,$I249&amp;$O249&amp;$Q249&amp;UPPER(TEXT(BK$4,"MMMMYYYY"))&amp;$Z249,IF($W$1="Pesos CLP",S!$AD:$AD,S!$AO:$AO)),0)</f>
        <v>0</v>
      </c>
      <c r="BL249" s="19">
        <f>IF(OR($I249="REAL",$I249="INCURRIDO"),SUMIF(S!$O:$O,$I249&amp;$O249&amp;$Q249&amp;UPPER(TEXT(BL$4,"MMMMYYYY"))&amp;$Z249,IF($W$1="Pesos CLP",S!$AD:$AD,S!$AO:$AO)),0)</f>
        <v>0</v>
      </c>
      <c r="BM249" s="19">
        <f>IF(OR($I249="REAL",$I249="INCURRIDO"),SUMIF(S!$O:$O,$I249&amp;$O249&amp;$Q249&amp;UPPER(TEXT(BM$4,"MMMMYYYY"))&amp;$Z249,IF($W$1="Pesos CLP",S!$AD:$AD,S!$AO:$AO)),0)</f>
        <v>0</v>
      </c>
      <c r="BN249" s="19">
        <f>IF(OR($I249="REAL",$I249="INCURRIDO"),SUMIF(S!$O:$O,$I249&amp;$O249&amp;$Q249&amp;UPPER(TEXT(BN$4,"MMMMYYYY"))&amp;$Z249,IF($W$1="Pesos CLP",S!$AD:$AD,S!$AO:$AO)),0)</f>
        <v>0</v>
      </c>
      <c r="BO249" s="19">
        <f>IF(OR($I249="REAL",$I249="INCURRIDO"),SUMIF(S!$O:$O,$I249&amp;$O249&amp;$Q249&amp;UPPER(TEXT(BO$4,"MMMMYYYY"))&amp;$Z249,IF($W$1="Pesos CLP",S!$AD:$AD,S!$AO:$AO)),0)</f>
        <v>0</v>
      </c>
      <c r="BP249" s="19">
        <f>IF(OR($I249="REAL",$I249="INCURRIDO"),SUMIF(S!$O:$O,$I249&amp;$O249&amp;$Q249&amp;UPPER(TEXT(BP$4,"MMMMYYYY"))&amp;$Z249,IF($W$1="Pesos CLP",S!$AD:$AD,S!$AO:$AO)),0)</f>
        <v>0</v>
      </c>
      <c r="BQ249" s="19">
        <f>IF(OR($I249="REAL",$I249="INCURRIDO"),SUMIF(S!$O:$O,$I249&amp;$O249&amp;$Q249&amp;UPPER(TEXT(BQ$4,"MMMMYYYY"))&amp;$Z249,IF($W$1="Pesos CLP",S!$AD:$AD,S!$AO:$AO)),0)</f>
        <v>0</v>
      </c>
      <c r="BR249" s="19">
        <f>IF(OR($I249="REAL",$I249="INCURRIDO"),SUMIF(S!$O:$O,$I249&amp;$O249&amp;$Q249&amp;UPPER(TEXT(BR$4,"MMMMYYYY"))&amp;$Z249,IF($W$1="Pesos CLP",S!$AD:$AD,S!$AO:$AO)),0)</f>
        <v>0</v>
      </c>
      <c r="BS249" s="19">
        <f>IF(OR($I249="REAL",$I249="INCURRIDO"),SUMIF(S!$O:$O,$I249&amp;$O249&amp;$Q249&amp;UPPER(TEXT(BS$4,"MMMMYYYY"))&amp;$Z249,IF($W$1="Pesos CLP",S!$AD:$AD,S!$AO:$AO)),0)</f>
        <v>0</v>
      </c>
      <c r="BT249" s="19">
        <f>IF(OR($I249="REAL",$I249="INCURRIDO"),SUMIF(S!$O:$O,$I249&amp;$O249&amp;$Q249&amp;UPPER(TEXT(BT$4,"MMMMYYYY"))&amp;$Z249,IF($W$1="Pesos CLP",S!$AD:$AD,S!$AO:$AO)),0)</f>
        <v>0</v>
      </c>
      <c r="BU249" s="19">
        <f>IF(OR($I249="REAL",$I249="INCURRIDO"),SUMIF(S!$O:$O,$I249&amp;$O249&amp;$Q249&amp;UPPER(TEXT(BU$4,"MMMMYYYY"))&amp;$Z249,IF($W$1="Pesos CLP",S!$AD:$AD,S!$AO:$AO)),0)</f>
        <v>0</v>
      </c>
      <c r="BV249" s="19">
        <f>IF(OR($I249="REAL",$I249="INCURRIDO"),SUMIF(S!$O:$O,$I249&amp;$O249&amp;$Q249&amp;UPPER(TEXT(BV$4,"MMMMYYYY"))&amp;$Z249,IF($W$1="Pesos CLP",S!$AD:$AD,S!$AO:$AO)),0)</f>
        <v>0</v>
      </c>
      <c r="BW249" s="19">
        <f>IF(OR($I249="REAL",$I249="INCURRIDO"),SUMIF(S!$O:$O,$I249&amp;$O249&amp;$Q249&amp;UPPER(TEXT(BW$4,"MMMMYYYY"))&amp;$Z249,IF($W$1="Pesos CLP",S!$AD:$AD,S!$AO:$AO)),0)</f>
        <v>0</v>
      </c>
      <c r="BX249" s="19">
        <f>IF(OR($I249="REAL",$I249="INCURRIDO"),SUMIF(S!$O:$O,$I249&amp;$O249&amp;$Q249&amp;UPPER(TEXT(BX$4,"MMMMYYYY"))&amp;$Z249,IF($W$1="Pesos CLP",S!$AD:$AD,S!$AO:$AO)),0)</f>
        <v>0</v>
      </c>
      <c r="BY249" s="19">
        <f>IF(OR($I249="REAL",$I249="INCURRIDO"),SUMIF(S!$O:$O,$I249&amp;$O249&amp;$Q249&amp;UPPER(TEXT(BY$4,"MMMMYYYY"))&amp;$Z249,IF($W$1="Pesos CLP",S!$AD:$AD,S!$AO:$AO)),0)</f>
        <v>0</v>
      </c>
      <c r="BZ249" s="19">
        <f>IF(OR($I249="REAL",$I249="INCURRIDO"),SUMIF(S!$O:$O,$I249&amp;$O249&amp;$Q249&amp;UPPER(TEXT(BZ$4,"MMMMYYYY"))&amp;$Z249,IF($W$1="Pesos CLP",S!$AD:$AD,S!$AO:$AO)),0)</f>
        <v>0</v>
      </c>
      <c r="CA249" s="19">
        <f>IF(OR($I249="REAL",$I249="INCURRIDO"),SUMIF(S!$O:$O,$I249&amp;$O249&amp;$Q249&amp;UPPER(TEXT(CA$4,"MMMMYYYY"))&amp;$Z249,IF($W$1="Pesos CLP",S!$AD:$AD,S!$AO:$AO)),0)</f>
        <v>0</v>
      </c>
      <c r="CB249" s="19">
        <f>IF(OR($I249="REAL",$I249="INCURRIDO"),SUMIF(S!$O:$O,$I249&amp;$O249&amp;$Q249&amp;UPPER(TEXT(CB$4,"MMMMYYYY"))&amp;$Z249,IF($W$1="Pesos CLP",S!$AD:$AD,S!$AO:$AO)),0)</f>
        <v>0</v>
      </c>
      <c r="CC249" s="19">
        <f>IF(OR($I249="REAL",$I249="INCURRIDO"),SUMIF(S!$O:$O,$I249&amp;$O249&amp;$Q249&amp;UPPER(TEXT(CC$4,"MMMMYYYY"))&amp;$Z249,IF($W$1="Pesos CLP",S!$AD:$AD,S!$AO:$AO)),0)</f>
        <v>0</v>
      </c>
      <c r="CD249" s="19">
        <f>IF(OR($I249="REAL",$I249="INCURRIDO"),SUMIF(S!$O:$O,$I249&amp;$O249&amp;$Q249&amp;UPPER(TEXT(CD$4,"MMMMYYYY"))&amp;$Z249,IF($W$1="Pesos CLP",S!$AD:$AD,S!$AO:$AO)),0)</f>
        <v>0</v>
      </c>
      <c r="CE249" s="19">
        <f>IF(OR($I249="REAL",$I249="INCURRIDO"),SUMIF(S!$O:$O,$I249&amp;$O249&amp;$Q249&amp;UPPER(TEXT(CE$4,"MMMMYYYY"))&amp;$Z249,IF($W$1="Pesos CLP",S!$AD:$AD,S!$AO:$AO)),0)</f>
        <v>0</v>
      </c>
      <c r="CF249" s="19">
        <f>IF(OR($I249="REAL",$I249="INCURRIDO"),SUMIF(S!$O:$O,$I249&amp;$O249&amp;$Q249&amp;UPPER(TEXT(CF$4,"MMMMYYYY"))&amp;$Z249,IF($W$1="Pesos CLP",S!$AD:$AD,S!$AO:$AO)),0)</f>
        <v>0</v>
      </c>
      <c r="CG249" s="19">
        <f>IF(OR($I249="REAL",$I249="INCURRIDO"),SUMIF(S!$O:$O,$I249&amp;$O249&amp;$Q249&amp;UPPER(TEXT(CG$4,"MMMMYYYY"))&amp;$Z249,IF($W$1="Pesos CLP",S!$AD:$AD,S!$AO:$AO)),0)</f>
        <v>0</v>
      </c>
      <c r="CH249" s="19">
        <f>IF(OR($I249="REAL",$I249="INCURRIDO"),SUMIF(S!$O:$O,$I249&amp;$O249&amp;$Q249&amp;UPPER(TEXT(CH$4,"MMMMYYYY"))&amp;$Z249,IF($W$1="Pesos CLP",S!$AD:$AD,S!$AO:$AO)),0)</f>
        <v>0</v>
      </c>
      <c r="CI249" s="19">
        <f>IF(OR($I249="REAL",$I249="INCURRIDO"),SUMIF(S!$O:$O,$I249&amp;$O249&amp;$Q249&amp;UPPER(TEXT(CI$4,"MMMMYYYY"))&amp;$Z249,IF($W$1="Pesos CLP",S!$AD:$AD,S!$AO:$AO)),0)</f>
        <v>0</v>
      </c>
      <c r="CJ249" s="19">
        <f>IF(OR($I249="REAL",$I249="INCURRIDO"),SUMIF(S!$O:$O,$I249&amp;$O249&amp;$Q249&amp;UPPER(TEXT(CJ$4,"MMMMYYYY"))&amp;$Z249,IF($W$1="Pesos CLP",S!$AD:$AD,S!$AO:$AO)),0)</f>
        <v>0</v>
      </c>
      <c r="CK249" s="378">
        <f t="shared" ref="CK249:DK249" si="233">(SUM(CK242:CK247)*1/0.85)*0.15</f>
        <v>0</v>
      </c>
      <c r="CL249" s="378">
        <f t="shared" si="233"/>
        <v>0</v>
      </c>
      <c r="CM249" s="378">
        <f t="shared" si="233"/>
        <v>17.226914780327604</v>
      </c>
      <c r="CN249" s="378">
        <f t="shared" si="233"/>
        <v>0</v>
      </c>
      <c r="CO249" s="378">
        <f t="shared" si="233"/>
        <v>11.242118906615524</v>
      </c>
      <c r="CP249" s="378">
        <f t="shared" si="233"/>
        <v>0</v>
      </c>
      <c r="CQ249" s="378">
        <f t="shared" si="233"/>
        <v>0</v>
      </c>
      <c r="CR249" s="378">
        <f t="shared" si="233"/>
        <v>0</v>
      </c>
      <c r="CS249" s="378">
        <f t="shared" si="233"/>
        <v>0</v>
      </c>
      <c r="CT249" s="378">
        <f t="shared" si="233"/>
        <v>0</v>
      </c>
      <c r="CU249" s="378">
        <f t="shared" si="233"/>
        <v>0</v>
      </c>
      <c r="CV249" s="378">
        <f t="shared" si="233"/>
        <v>0</v>
      </c>
      <c r="CW249" s="378">
        <f t="shared" si="233"/>
        <v>0</v>
      </c>
      <c r="CX249" s="378">
        <f t="shared" si="233"/>
        <v>17.753446998031546</v>
      </c>
      <c r="CY249" s="378">
        <f t="shared" si="233"/>
        <v>0</v>
      </c>
      <c r="CZ249" s="378">
        <f t="shared" si="233"/>
        <v>0</v>
      </c>
      <c r="DA249" s="378">
        <f t="shared" si="233"/>
        <v>11.242118906615524</v>
      </c>
      <c r="DB249" s="378">
        <f t="shared" si="233"/>
        <v>0</v>
      </c>
      <c r="DC249" s="378">
        <f t="shared" si="233"/>
        <v>0</v>
      </c>
      <c r="DD249" s="378">
        <f t="shared" si="233"/>
        <v>0</v>
      </c>
      <c r="DE249" s="378">
        <f t="shared" si="233"/>
        <v>0</v>
      </c>
      <c r="DF249" s="378">
        <f t="shared" si="233"/>
        <v>0</v>
      </c>
      <c r="DG249" s="378">
        <f t="shared" si="233"/>
        <v>0</v>
      </c>
      <c r="DH249" s="378">
        <f t="shared" si="233"/>
        <v>0</v>
      </c>
      <c r="DI249" s="378">
        <f t="shared" si="233"/>
        <v>0</v>
      </c>
      <c r="DJ249" s="378">
        <f t="shared" si="233"/>
        <v>0</v>
      </c>
      <c r="DK249" s="378">
        <f t="shared" si="233"/>
        <v>0</v>
      </c>
      <c r="DL249" s="378">
        <f t="shared" si="227"/>
        <v>0</v>
      </c>
      <c r="DM249" s="378">
        <f t="shared" si="227"/>
        <v>0</v>
      </c>
      <c r="DN249" s="378">
        <f t="shared" si="227"/>
        <v>0</v>
      </c>
      <c r="DO249" s="378">
        <f t="shared" si="227"/>
        <v>0</v>
      </c>
      <c r="DP249" s="378">
        <f t="shared" si="227"/>
        <v>0</v>
      </c>
      <c r="DQ249" s="378">
        <f t="shared" si="227"/>
        <v>0</v>
      </c>
      <c r="DR249" s="378">
        <f t="shared" si="227"/>
        <v>0</v>
      </c>
      <c r="DS249" s="378">
        <f t="shared" si="227"/>
        <v>0</v>
      </c>
      <c r="DT249" s="378">
        <f t="shared" si="227"/>
        <v>0</v>
      </c>
      <c r="DU249" s="378">
        <f t="shared" si="227"/>
        <v>0</v>
      </c>
      <c r="DV249" s="378">
        <f t="shared" si="228"/>
        <v>0</v>
      </c>
      <c r="DW249" s="378">
        <f t="shared" si="228"/>
        <v>0</v>
      </c>
      <c r="DX249" s="378">
        <f t="shared" si="228"/>
        <v>0</v>
      </c>
      <c r="DY249" s="378">
        <f t="shared" si="228"/>
        <v>0</v>
      </c>
      <c r="DZ249" s="378">
        <f t="shared" si="228"/>
        <v>0</v>
      </c>
      <c r="EA249" s="378">
        <f t="shared" si="228"/>
        <v>0</v>
      </c>
      <c r="EB249" s="378">
        <f t="shared" si="228"/>
        <v>0</v>
      </c>
      <c r="EC249" s="378">
        <f t="shared" si="228"/>
        <v>0</v>
      </c>
      <c r="ED249" s="378">
        <f t="shared" si="228"/>
        <v>0</v>
      </c>
      <c r="EE249" s="378">
        <f t="shared" si="228"/>
        <v>0</v>
      </c>
      <c r="EF249" s="378">
        <f t="shared" si="229"/>
        <v>0</v>
      </c>
      <c r="EG249" s="378">
        <f t="shared" si="229"/>
        <v>0</v>
      </c>
      <c r="EH249" s="378">
        <f t="shared" si="229"/>
        <v>0</v>
      </c>
      <c r="EI249" s="378">
        <f t="shared" si="229"/>
        <v>0</v>
      </c>
      <c r="EJ249" s="378">
        <f t="shared" si="229"/>
        <v>0</v>
      </c>
      <c r="EK249" s="378">
        <f t="shared" si="229"/>
        <v>0</v>
      </c>
      <c r="EL249" s="378">
        <f t="shared" si="229"/>
        <v>0</v>
      </c>
      <c r="EM249" s="378">
        <f t="shared" si="229"/>
        <v>0</v>
      </c>
      <c r="EN249" s="378">
        <f t="shared" si="229"/>
        <v>0</v>
      </c>
      <c r="EO249" s="378">
        <f t="shared" si="229"/>
        <v>0</v>
      </c>
      <c r="EP249" s="378">
        <f t="shared" si="229"/>
        <v>0</v>
      </c>
      <c r="EQ249" s="378">
        <f t="shared" si="229"/>
        <v>0</v>
      </c>
    </row>
    <row r="250" spans="1:147" x14ac:dyDescent="0.3">
      <c r="A250" s="167"/>
      <c r="B250" s="167"/>
      <c r="C250" s="368"/>
      <c r="D250" s="368"/>
      <c r="E250" s="368"/>
      <c r="F250" s="816"/>
      <c r="G250" s="755"/>
      <c r="H250" s="756"/>
      <c r="I250" s="166"/>
      <c r="J250" s="166"/>
      <c r="K250" s="167"/>
      <c r="L250" s="167"/>
      <c r="M250" s="168"/>
      <c r="N250" s="169"/>
      <c r="O250" s="166"/>
      <c r="P250" s="166"/>
      <c r="Q250" s="166"/>
      <c r="R250" s="166"/>
      <c r="S250" s="170"/>
      <c r="T250" s="171"/>
      <c r="U250" s="171"/>
      <c r="V250" s="173"/>
      <c r="W250" s="173"/>
      <c r="X250" s="173"/>
      <c r="Y250" s="173"/>
      <c r="Z250" s="173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73"/>
      <c r="BN250" s="173"/>
      <c r="BO250" s="173"/>
      <c r="BP250" s="173"/>
      <c r="BQ250" s="173"/>
      <c r="BR250" s="173"/>
      <c r="BS250" s="173"/>
      <c r="BT250" s="173"/>
      <c r="BU250" s="173"/>
      <c r="BV250" s="173"/>
      <c r="BW250" s="173"/>
      <c r="BX250" s="173"/>
      <c r="BY250" s="173"/>
      <c r="BZ250" s="173"/>
      <c r="CA250" s="173"/>
      <c r="CB250" s="173"/>
      <c r="CC250" s="173"/>
      <c r="CD250" s="173"/>
      <c r="CE250" s="173"/>
      <c r="CF250" s="173"/>
      <c r="CG250" s="173"/>
      <c r="CH250" s="173"/>
      <c r="CI250" s="173"/>
      <c r="CJ250" s="173"/>
      <c r="CK250" s="381"/>
      <c r="CL250" s="381"/>
      <c r="CM250" s="381"/>
      <c r="CN250" s="381"/>
      <c r="CO250" s="381"/>
      <c r="CP250" s="381"/>
      <c r="CQ250" s="381"/>
      <c r="CR250" s="381"/>
      <c r="CS250" s="381"/>
      <c r="CT250" s="381"/>
      <c r="CU250" s="381"/>
      <c r="CV250" s="381"/>
      <c r="CW250" s="381"/>
      <c r="CX250" s="381"/>
      <c r="CY250" s="381"/>
      <c r="CZ250" s="381"/>
      <c r="DA250" s="381"/>
      <c r="DB250" s="381"/>
      <c r="DC250" s="381"/>
      <c r="DD250" s="381"/>
      <c r="DE250" s="381"/>
      <c r="DF250" s="381"/>
      <c r="DG250" s="381"/>
      <c r="DH250" s="381"/>
      <c r="DI250" s="381"/>
      <c r="DJ250" s="381"/>
      <c r="DK250" s="381"/>
      <c r="DL250" s="381"/>
      <c r="DM250" s="381"/>
      <c r="DN250" s="381"/>
      <c r="DO250" s="381"/>
      <c r="DP250" s="381"/>
      <c r="DQ250" s="381"/>
      <c r="DR250" s="381"/>
      <c r="DS250" s="381"/>
      <c r="DT250" s="381"/>
      <c r="DU250" s="381"/>
      <c r="DV250" s="381"/>
      <c r="DW250" s="381"/>
      <c r="DX250" s="381"/>
      <c r="DY250" s="381"/>
      <c r="DZ250" s="381"/>
      <c r="EA250" s="381"/>
      <c r="EB250" s="381"/>
      <c r="EC250" s="381"/>
      <c r="ED250" s="381"/>
      <c r="EE250" s="381"/>
      <c r="EF250" s="381"/>
      <c r="EG250" s="381"/>
      <c r="EH250" s="381"/>
      <c r="EI250" s="381"/>
      <c r="EJ250" s="381"/>
      <c r="EK250" s="381"/>
      <c r="EL250" s="381"/>
      <c r="EM250" s="381"/>
      <c r="EN250" s="381"/>
      <c r="EO250" s="381"/>
      <c r="EP250" s="381"/>
      <c r="EQ250" s="381"/>
    </row>
    <row r="251" spans="1:147" x14ac:dyDescent="0.3">
      <c r="A251" s="182"/>
      <c r="B251" s="182"/>
      <c r="C251" s="368"/>
      <c r="D251" s="368"/>
      <c r="E251" s="368"/>
      <c r="F251" s="816"/>
      <c r="G251" s="755"/>
      <c r="H251" s="756"/>
      <c r="I251" s="181"/>
      <c r="J251" s="181"/>
      <c r="K251" s="182"/>
      <c r="L251" s="182"/>
      <c r="M251" s="183"/>
      <c r="N251" s="184"/>
      <c r="O251" s="181"/>
      <c r="P251" s="181"/>
      <c r="Q251" s="181"/>
      <c r="R251" s="181"/>
      <c r="S251" s="185"/>
      <c r="T251" s="186"/>
      <c r="U251" s="186"/>
      <c r="V251" s="188"/>
      <c r="W251" s="188"/>
      <c r="X251" s="188"/>
      <c r="Y251" s="188"/>
      <c r="Z251" s="182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82"/>
      <c r="BN251" s="182"/>
      <c r="BO251" s="182"/>
      <c r="BP251" s="182"/>
      <c r="BQ251" s="182"/>
      <c r="BR251" s="182"/>
      <c r="BS251" s="182"/>
      <c r="BT251" s="182"/>
      <c r="BU251" s="182"/>
      <c r="BV251" s="182"/>
      <c r="BW251" s="182"/>
      <c r="BX251" s="182"/>
      <c r="BY251" s="182"/>
      <c r="BZ251" s="182"/>
      <c r="CA251" s="182"/>
      <c r="CB251" s="182"/>
      <c r="CC251" s="182"/>
      <c r="CD251" s="182"/>
      <c r="CE251" s="182"/>
      <c r="CF251" s="182"/>
      <c r="CG251" s="182"/>
      <c r="CH251" s="182"/>
      <c r="CI251" s="182"/>
      <c r="CJ251" s="182"/>
      <c r="CK251" s="380"/>
      <c r="CL251" s="380"/>
      <c r="CM251" s="380"/>
      <c r="CN251" s="380"/>
      <c r="CO251" s="380"/>
      <c r="CP251" s="380"/>
      <c r="CQ251" s="380"/>
      <c r="CR251" s="380"/>
      <c r="CS251" s="380"/>
      <c r="CT251" s="380"/>
      <c r="CU251" s="380"/>
      <c r="CV251" s="380"/>
      <c r="CW251" s="380"/>
      <c r="CX251" s="380"/>
      <c r="CY251" s="380"/>
      <c r="CZ251" s="380"/>
      <c r="DA251" s="380"/>
      <c r="DB251" s="380"/>
      <c r="DC251" s="380"/>
      <c r="DD251" s="380"/>
      <c r="DE251" s="380"/>
      <c r="DF251" s="380"/>
      <c r="DG251" s="380"/>
      <c r="DH251" s="380"/>
      <c r="DI251" s="380"/>
      <c r="DJ251" s="380"/>
      <c r="DK251" s="380"/>
      <c r="DL251" s="380"/>
      <c r="DM251" s="380"/>
      <c r="DN251" s="380"/>
      <c r="DO251" s="380"/>
      <c r="DP251" s="380"/>
      <c r="DQ251" s="380"/>
      <c r="DR251" s="380"/>
      <c r="DS251" s="380"/>
      <c r="DT251" s="380"/>
      <c r="DU251" s="380"/>
      <c r="DV251" s="380"/>
      <c r="DW251" s="380"/>
      <c r="DX251" s="380"/>
      <c r="DY251" s="380"/>
      <c r="DZ251" s="380"/>
      <c r="EA251" s="380"/>
      <c r="EB251" s="380"/>
      <c r="EC251" s="380"/>
      <c r="ED251" s="380"/>
      <c r="EE251" s="380"/>
      <c r="EF251" s="380"/>
      <c r="EG251" s="380"/>
      <c r="EH251" s="380"/>
      <c r="EI251" s="380"/>
      <c r="EJ251" s="380"/>
      <c r="EK251" s="380"/>
      <c r="EL251" s="380"/>
      <c r="EM251" s="380"/>
      <c r="EN251" s="380"/>
      <c r="EO251" s="380"/>
      <c r="EP251" s="380"/>
      <c r="EQ251" s="380"/>
    </row>
    <row r="252" spans="1:147" x14ac:dyDescent="0.3">
      <c r="A252" s="368"/>
      <c r="B252" s="368"/>
      <c r="C252" s="368"/>
      <c r="D252" s="368">
        <f t="shared" si="182"/>
        <v>1.0658056259248334</v>
      </c>
      <c r="E252" s="368" t="str">
        <f>VLOOKUP(TEXT(Z252,0),'G2'!B:D,3,0)</f>
        <v>ME</v>
      </c>
      <c r="F252" s="816">
        <f t="shared" si="181"/>
        <v>0</v>
      </c>
      <c r="G252" s="755">
        <f t="shared" si="183"/>
        <v>0</v>
      </c>
      <c r="H252" s="756" t="s">
        <v>1190</v>
      </c>
      <c r="I252" s="370" t="s">
        <v>93</v>
      </c>
      <c r="J252" s="370" t="s">
        <v>22</v>
      </c>
      <c r="K252" s="368" t="s">
        <v>276</v>
      </c>
      <c r="L252" s="368" t="s">
        <v>619</v>
      </c>
      <c r="M252" s="369"/>
      <c r="N252" s="370" t="s">
        <v>1080</v>
      </c>
      <c r="O252" s="370" t="s">
        <v>276</v>
      </c>
      <c r="P252" s="643" t="s">
        <v>1167</v>
      </c>
      <c r="Q252" s="370" t="s">
        <v>695</v>
      </c>
      <c r="R252" s="370" t="s">
        <v>632</v>
      </c>
      <c r="S252" s="371">
        <v>25</v>
      </c>
      <c r="T252" s="679">
        <v>46054</v>
      </c>
      <c r="U252" s="679">
        <v>46078</v>
      </c>
      <c r="V252" s="373">
        <v>1</v>
      </c>
      <c r="W252" s="374">
        <v>42339.128489864008</v>
      </c>
      <c r="X252" s="17" cm="1">
        <f t="array" ref="X252">+IF($W$1="Pesos CLP",W252,W252/TC)*MB_24A25</f>
        <v>48.273869866628225</v>
      </c>
      <c r="Y252" s="18">
        <f t="shared" si="225"/>
        <v>1206.8467466657057</v>
      </c>
      <c r="Z252">
        <v>91243530</v>
      </c>
      <c r="AA252" s="19">
        <f>IF(OR($I252="REAL",$I252="INCURRIDO"),SUMIF(S!$O:$O,$I252&amp;$O252&amp;$Q252&amp;UPPER(TEXT(AA$4,"MMMMYYYY"))&amp;$Z252,IF($W$1="Pesos CLP",S!$AD:$AD,S!$AO:$AO)),0)</f>
        <v>0</v>
      </c>
      <c r="AB252" s="19">
        <f>IF(OR($I252="REAL",$I252="INCURRIDO"),SUMIF(S!$O:$O,$I252&amp;$O252&amp;$Q252&amp;UPPER(TEXT(AB$4,"MMMMYYYY"))&amp;$Z252,IF($W$1="Pesos CLP",S!$AD:$AD,S!$AO:$AO)),0)</f>
        <v>0</v>
      </c>
      <c r="AC252" s="19">
        <f>IF(OR($I252="REAL",$I252="INCURRIDO"),SUMIF(S!$O:$O,$I252&amp;$O252&amp;$Q252&amp;UPPER(TEXT(AC$4,"MMMMYYYY"))&amp;$Z252,IF($W$1="Pesos CLP",S!$AD:$AD,S!$AO:$AO)),0)</f>
        <v>0</v>
      </c>
      <c r="AD252" s="19">
        <f>IF(OR($I252="REAL",$I252="INCURRIDO"),SUMIF(S!$O:$O,$I252&amp;$O252&amp;$Q252&amp;UPPER(TEXT(AD$4,"MMMMYYYY"))&amp;$Z252,IF($W$1="Pesos CLP",S!$AD:$AD,S!$AO:$AO)),0)</f>
        <v>0</v>
      </c>
      <c r="AE252" s="19">
        <f>IF(OR($I252="REAL",$I252="INCURRIDO"),SUMIF(S!$O:$O,$I252&amp;$O252&amp;$Q252&amp;UPPER(TEXT(AE$4,"MMMMYYYY"))&amp;$Z252,IF($W$1="Pesos CLP",S!$AD:$AD,S!$AO:$AO)),0)</f>
        <v>0</v>
      </c>
      <c r="AF252" s="19">
        <f>IF(OR($I252="REAL",$I252="INCURRIDO"),SUMIF(S!$O:$O,$I252&amp;$O252&amp;$Q252&amp;UPPER(TEXT(AF$4,"MMMMYYYY"))&amp;$Z252,IF($W$1="Pesos CLP",S!$AD:$AD,S!$AO:$AO)),0)</f>
        <v>0</v>
      </c>
      <c r="AG252" s="19">
        <f>IF(OR($I252="REAL",$I252="INCURRIDO"),SUMIF(S!$O:$O,$I252&amp;$O252&amp;$Q252&amp;UPPER(TEXT(AG$4,"MMMMYYYY"))&amp;$Z252,IF($W$1="Pesos CLP",S!$AD:$AD,S!$AO:$AO)),0)</f>
        <v>0</v>
      </c>
      <c r="AH252" s="19">
        <f>IF(OR($I252="REAL",$I252="INCURRIDO"),SUMIF(S!$O:$O,$I252&amp;$O252&amp;$Q252&amp;UPPER(TEXT(AH$4,"MMMMYYYY"))&amp;$Z252,IF($W$1="Pesos CLP",S!$AD:$AD,S!$AO:$AO)),0)</f>
        <v>0</v>
      </c>
      <c r="AI252" s="19">
        <f>IF(OR($I252="REAL",$I252="INCURRIDO"),SUMIF(S!$O:$O,$I252&amp;$O252&amp;$Q252&amp;UPPER(TEXT(AI$4,"MMMMYYYY"))&amp;$Z252,IF($W$1="Pesos CLP",S!$AD:$AD,S!$AO:$AO)),0)</f>
        <v>0</v>
      </c>
      <c r="AJ252" s="19">
        <f>IF(OR($I252="REAL",$I252="INCURRIDO"),SUMIF(S!$O:$O,$I252&amp;$O252&amp;$Q252&amp;UPPER(TEXT(AJ$4,"MMMMYYYY"))&amp;$Z252,IF($W$1="Pesos CLP",S!$AD:$AD,S!$AO:$AO)),0)</f>
        <v>0</v>
      </c>
      <c r="AK252" s="19">
        <f>IF(OR($I252="REAL",$I252="INCURRIDO"),SUMIF(S!$O:$O,$I252&amp;$O252&amp;$Q252&amp;UPPER(TEXT(AK$4,"MMMMYYYY"))&amp;$Z252,IF($W$1="Pesos CLP",S!$AD:$AD,S!$AO:$AO)),0)</f>
        <v>0</v>
      </c>
      <c r="AL252" s="19">
        <f>IF(OR($I252="REAL",$I252="INCURRIDO"),SUMIF(S!$O:$O,$I252&amp;$O252&amp;$Q252&amp;UPPER(TEXT(AL$4,"MMMMYYYY"))&amp;$Z252,IF($W$1="Pesos CLP",S!$AD:$AD,S!$AO:$AO)),0)</f>
        <v>0</v>
      </c>
      <c r="AM252" s="19">
        <f>IF(OR($I252="REAL",$I252="INCURRIDO"),SUMIF(S!$O:$O,$I252&amp;$O252&amp;$Q252&amp;UPPER(TEXT(AM$4,"MMMMYYYY"))&amp;$Z252,IF($W$1="Pesos CLP",S!$AD:$AD,S!$AO:$AO)),0)</f>
        <v>0</v>
      </c>
      <c r="AN252" s="19">
        <f>IF(OR($I252="REAL",$I252="INCURRIDO"),SUMIF(S!$O:$O,$I252&amp;$O252&amp;$Q252&amp;UPPER(TEXT(AN$4,"MMMMYYYY"))&amp;$Z252,IF($W$1="Pesos CLP",S!$AD:$AD,S!$AO:$AO)),0)</f>
        <v>0</v>
      </c>
      <c r="AO252" s="19">
        <f>IF(OR($I252="REAL",$I252="INCURRIDO"),SUMIF(S!$O:$O,$I252&amp;$O252&amp;$Q252&amp;UPPER(TEXT(AO$4,"MMMMYYYY"))&amp;$Z252,IF($W$1="Pesos CLP",S!$AD:$AD,S!$AO:$AO)),0)</f>
        <v>0</v>
      </c>
      <c r="AP252" s="19">
        <f>IF(OR($I252="REAL",$I252="INCURRIDO"),SUMIF(S!$O:$O,$I252&amp;$O252&amp;$Q252&amp;UPPER(TEXT(AP$4,"MMMMYYYY"))&amp;$Z252,IF($W$1="Pesos CLP",S!$AD:$AD,S!$AO:$AO)),0)</f>
        <v>0</v>
      </c>
      <c r="AQ252" s="19">
        <f>IF(OR($I252="REAL",$I252="INCURRIDO"),SUMIF(S!$O:$O,$I252&amp;$O252&amp;$Q252&amp;UPPER(TEXT(AQ$4,"MMMMYYYY"))&amp;$Z252,IF($W$1="Pesos CLP",S!$AD:$AD,S!$AO:$AO)),0)</f>
        <v>0</v>
      </c>
      <c r="AR252" s="19">
        <f>IF(OR($I252="REAL",$I252="INCURRIDO"),SUMIF(S!$O:$O,$I252&amp;$O252&amp;$Q252&amp;UPPER(TEXT(AR$4,"MMMMYYYY"))&amp;$Z252,IF($W$1="Pesos CLP",S!$AD:$AD,S!$AO:$AO)),0)</f>
        <v>0</v>
      </c>
      <c r="AS252" s="19">
        <f>IF(OR($I252="REAL",$I252="INCURRIDO"),SUMIF(S!$O:$O,$I252&amp;$O252&amp;$Q252&amp;UPPER(TEXT(AS$4,"MMMMYYYY"))&amp;$Z252,IF($W$1="Pesos CLP",S!$AD:$AD,S!$AO:$AO)),0)</f>
        <v>0</v>
      </c>
      <c r="AT252" s="19">
        <f>IF(OR($I252="REAL",$I252="INCURRIDO"),SUMIF(S!$O:$O,$I252&amp;$O252&amp;$Q252&amp;UPPER(TEXT(AT$4,"MMMMYYYY"))&amp;$Z252,IF($W$1="Pesos CLP",S!$AD:$AD,S!$AO:$AO)),0)</f>
        <v>0</v>
      </c>
      <c r="AU252" s="19">
        <f>IF(OR($I252="REAL",$I252="INCURRIDO"),SUMIF(S!$O:$O,$I252&amp;$O252&amp;$Q252&amp;UPPER(TEXT(AU$4,"MMMMYYYY"))&amp;$Z252,IF($W$1="Pesos CLP",S!$AD:$AD,S!$AO:$AO)),0)</f>
        <v>0</v>
      </c>
      <c r="AV252" s="19">
        <f>IF(OR($I252="REAL",$I252="INCURRIDO"),SUMIF(S!$O:$O,$I252&amp;$O252&amp;$Q252&amp;UPPER(TEXT(AV$4,"MMMMYYYY"))&amp;$Z252,IF($W$1="Pesos CLP",S!$AD:$AD,S!$AO:$AO)),0)</f>
        <v>0</v>
      </c>
      <c r="AW252" s="19">
        <f>IF(OR($I252="REAL",$I252="INCURRIDO"),SUMIF(S!$O:$O,$I252&amp;$O252&amp;$Q252&amp;UPPER(TEXT(AW$4,"MMMMYYYY"))&amp;$Z252,IF($W$1="Pesos CLP",S!$AD:$AD,S!$AO:$AO)),0)</f>
        <v>0</v>
      </c>
      <c r="AX252" s="19">
        <f>IF(OR($I252="REAL",$I252="INCURRIDO"),SUMIF(S!$O:$O,$I252&amp;$O252&amp;$Q252&amp;UPPER(TEXT(AX$4,"MMMMYYYY"))&amp;$Z252,IF($W$1="Pesos CLP",S!$AD:$AD,S!$AO:$AO)),0)</f>
        <v>0</v>
      </c>
      <c r="AY252" s="19">
        <f>IF(OR($I252="REAL",$I252="INCURRIDO"),SUMIF(S!$O:$O,$I252&amp;$O252&amp;$Q252&amp;UPPER(TEXT(AY$4,"MMMMYYYY"))&amp;$Z252,IF($W$1="Pesos CLP",S!$AD:$AD,S!$AO:$AO)),0)</f>
        <v>0</v>
      </c>
      <c r="AZ252" s="19">
        <f>IF(OR($I252="REAL",$I252="INCURRIDO"),SUMIF(S!$O:$O,$I252&amp;$O252&amp;$Q252&amp;UPPER(TEXT(AZ$4,"MMMMYYYY"))&amp;$Z252,IF($W$1="Pesos CLP",S!$AD:$AD,S!$AO:$AO)),0)</f>
        <v>0</v>
      </c>
      <c r="BA252" s="19">
        <f>IF(OR($I252="REAL",$I252="INCURRIDO"),SUMIF(S!$O:$O,$I252&amp;$O252&amp;$Q252&amp;UPPER(TEXT(BA$4,"MMMMYYYY"))&amp;$Z252,IF($W$1="Pesos CLP",S!$AD:$AD,S!$AO:$AO)),0)</f>
        <v>0</v>
      </c>
      <c r="BB252" s="19">
        <f>IF(OR($I252="REAL",$I252="INCURRIDO"),SUMIF(S!$O:$O,$I252&amp;$O252&amp;$Q252&amp;UPPER(TEXT(BB$4,"MMMMYYYY"))&amp;$Z252,IF($W$1="Pesos CLP",S!$AD:$AD,S!$AO:$AO)),0)</f>
        <v>0</v>
      </c>
      <c r="BC252" s="19">
        <f>IF(OR($I252="REAL",$I252="INCURRIDO"),SUMIF(S!$O:$O,$I252&amp;$O252&amp;$Q252&amp;UPPER(TEXT(BC$4,"MMMMYYYY"))&amp;$Z252,IF($W$1="Pesos CLP",S!$AD:$AD,S!$AO:$AO)),0)</f>
        <v>0</v>
      </c>
      <c r="BD252" s="19">
        <f>IF(OR($I252="REAL",$I252="INCURRIDO"),SUMIF(S!$O:$O,$I252&amp;$O252&amp;$Q252&amp;UPPER(TEXT(BD$4,"MMMMYYYY"))&amp;$Z252,IF($W$1="Pesos CLP",S!$AD:$AD,S!$AO:$AO)),0)</f>
        <v>0</v>
      </c>
      <c r="BE252" s="19">
        <f>IF(OR($I252="REAL",$I252="INCURRIDO"),SUMIF(S!$O:$O,$I252&amp;$O252&amp;$Q252&amp;UPPER(TEXT(BE$4,"MMMMYYYY"))&amp;$Z252,IF($W$1="Pesos CLP",S!$AD:$AD,S!$AO:$AO)),0)</f>
        <v>0</v>
      </c>
      <c r="BF252" s="19">
        <f>IF(OR($I252="REAL",$I252="INCURRIDO"),SUMIF(S!$O:$O,$I252&amp;$O252&amp;$Q252&amp;UPPER(TEXT(BF$4,"MMMMYYYY"))&amp;$Z252,IF($W$1="Pesos CLP",S!$AD:$AD,S!$AO:$AO)),0)</f>
        <v>0</v>
      </c>
      <c r="BG252" s="19">
        <f>IF(OR($I252="REAL",$I252="INCURRIDO"),SUMIF(S!$O:$O,$I252&amp;$O252&amp;$Q252&amp;UPPER(TEXT(BG$4,"MMMMYYYY"))&amp;$Z252,IF($W$1="Pesos CLP",S!$AD:$AD,S!$AO:$AO)),0)</f>
        <v>0</v>
      </c>
      <c r="BH252" s="19">
        <f>IF(OR($I252="REAL",$I252="INCURRIDO"),SUMIF(S!$O:$O,$I252&amp;$O252&amp;$Q252&amp;UPPER(TEXT(BH$4,"MMMMYYYY"))&amp;$Z252,IF($W$1="Pesos CLP",S!$AD:$AD,S!$AO:$AO)),0)</f>
        <v>0</v>
      </c>
      <c r="BI252" s="19">
        <f>IF(OR($I252="REAL",$I252="INCURRIDO"),SUMIF(S!$O:$O,$I252&amp;$O252&amp;$Q252&amp;UPPER(TEXT(BI$4,"MMMMYYYY"))&amp;$Z252,IF($W$1="Pesos CLP",S!$AD:$AD,S!$AO:$AO)),0)</f>
        <v>0</v>
      </c>
      <c r="BJ252" s="19">
        <f>IF(OR($I252="REAL",$I252="INCURRIDO"),SUMIF(S!$O:$O,$I252&amp;$O252&amp;$Q252&amp;UPPER(TEXT(BJ$4,"MMMMYYYY"))&amp;$Z252,IF($W$1="Pesos CLP",S!$AD:$AD,S!$AO:$AO)),0)</f>
        <v>0</v>
      </c>
      <c r="BK252" s="19">
        <f>IF(OR($I252="REAL",$I252="INCURRIDO"),SUMIF(S!$O:$O,$I252&amp;$O252&amp;$Q252&amp;UPPER(TEXT(BK$4,"MMMMYYYY"))&amp;$Z252,IF($W$1="Pesos CLP",S!$AD:$AD,S!$AO:$AO)),0)</f>
        <v>0</v>
      </c>
      <c r="BL252" s="19">
        <f>IF(OR($I252="REAL",$I252="INCURRIDO"),SUMIF(S!$O:$O,$I252&amp;$O252&amp;$Q252&amp;UPPER(TEXT(BL$4,"MMMMYYYY"))&amp;$Z252,IF($W$1="Pesos CLP",S!$AD:$AD,S!$AO:$AO)),0)</f>
        <v>0</v>
      </c>
      <c r="BM252" s="19">
        <f>IF(OR($I252="REAL",$I252="INCURRIDO"),SUMIF(S!$O:$O,$I252&amp;$O252&amp;$Q252&amp;UPPER(TEXT(BM$4,"MMMMYYYY"))&amp;$Z252,IF($W$1="Pesos CLP",S!$AD:$AD,S!$AO:$AO)),0)</f>
        <v>0</v>
      </c>
      <c r="BN252" s="19">
        <f>IF(OR($I252="REAL",$I252="INCURRIDO"),SUMIF(S!$O:$O,$I252&amp;$O252&amp;$Q252&amp;UPPER(TEXT(BN$4,"MMMMYYYY"))&amp;$Z252,IF($W$1="Pesos CLP",S!$AD:$AD,S!$AO:$AO)),0)</f>
        <v>0</v>
      </c>
      <c r="BO252" s="19">
        <f>IF(OR($I252="REAL",$I252="INCURRIDO"),SUMIF(S!$O:$O,$I252&amp;$O252&amp;$Q252&amp;UPPER(TEXT(BO$4,"MMMMYYYY"))&amp;$Z252,IF($W$1="Pesos CLP",S!$AD:$AD,S!$AO:$AO)),0)</f>
        <v>0</v>
      </c>
      <c r="BP252" s="19">
        <f>IF(OR($I252="REAL",$I252="INCURRIDO"),SUMIF(S!$O:$O,$I252&amp;$O252&amp;$Q252&amp;UPPER(TEXT(BP$4,"MMMMYYYY"))&amp;$Z252,IF($W$1="Pesos CLP",S!$AD:$AD,S!$AO:$AO)),0)</f>
        <v>0</v>
      </c>
      <c r="BQ252" s="19">
        <f>IF(OR($I252="REAL",$I252="INCURRIDO"),SUMIF(S!$O:$O,$I252&amp;$O252&amp;$Q252&amp;UPPER(TEXT(BQ$4,"MMMMYYYY"))&amp;$Z252,IF($W$1="Pesos CLP",S!$AD:$AD,S!$AO:$AO)),0)</f>
        <v>0</v>
      </c>
      <c r="BR252" s="19">
        <f>IF(OR($I252="REAL",$I252="INCURRIDO"),SUMIF(S!$O:$O,$I252&amp;$O252&amp;$Q252&amp;UPPER(TEXT(BR$4,"MMMMYYYY"))&amp;$Z252,IF($W$1="Pesos CLP",S!$AD:$AD,S!$AO:$AO)),0)</f>
        <v>0</v>
      </c>
      <c r="BS252" s="19">
        <f>IF(OR($I252="REAL",$I252="INCURRIDO"),SUMIF(S!$O:$O,$I252&amp;$O252&amp;$Q252&amp;UPPER(TEXT(BS$4,"MMMMYYYY"))&amp;$Z252,IF($W$1="Pesos CLP",S!$AD:$AD,S!$AO:$AO)),0)</f>
        <v>0</v>
      </c>
      <c r="BT252" s="19">
        <f>IF(OR($I252="REAL",$I252="INCURRIDO"),SUMIF(S!$O:$O,$I252&amp;$O252&amp;$Q252&amp;UPPER(TEXT(BT$4,"MMMMYYYY"))&amp;$Z252,IF($W$1="Pesos CLP",S!$AD:$AD,S!$AO:$AO)),0)</f>
        <v>0</v>
      </c>
      <c r="BU252" s="19">
        <f>IF(OR($I252="REAL",$I252="INCURRIDO"),SUMIF(S!$O:$O,$I252&amp;$O252&amp;$Q252&amp;UPPER(TEXT(BU$4,"MMMMYYYY"))&amp;$Z252,IF($W$1="Pesos CLP",S!$AD:$AD,S!$AO:$AO)),0)</f>
        <v>0</v>
      </c>
      <c r="BV252" s="19">
        <f>IF(OR($I252="REAL",$I252="INCURRIDO"),SUMIF(S!$O:$O,$I252&amp;$O252&amp;$Q252&amp;UPPER(TEXT(BV$4,"MMMMYYYY"))&amp;$Z252,IF($W$1="Pesos CLP",S!$AD:$AD,S!$AO:$AO)),0)</f>
        <v>0</v>
      </c>
      <c r="BW252" s="19">
        <f>IF(OR($I252="REAL",$I252="INCURRIDO"),SUMIF(S!$O:$O,$I252&amp;$O252&amp;$Q252&amp;UPPER(TEXT(BW$4,"MMMMYYYY"))&amp;$Z252,IF($W$1="Pesos CLP",S!$AD:$AD,S!$AO:$AO)),0)</f>
        <v>0</v>
      </c>
      <c r="BX252" s="19">
        <f>IF(OR($I252="REAL",$I252="INCURRIDO"),SUMIF(S!$O:$O,$I252&amp;$O252&amp;$Q252&amp;UPPER(TEXT(BX$4,"MMMMYYYY"))&amp;$Z252,IF($W$1="Pesos CLP",S!$AD:$AD,S!$AO:$AO)),0)</f>
        <v>0</v>
      </c>
      <c r="BY252" s="19">
        <f>IF(OR($I252="REAL",$I252="INCURRIDO"),SUMIF(S!$O:$O,$I252&amp;$O252&amp;$Q252&amp;UPPER(TEXT(BY$4,"MMMMYYYY"))&amp;$Z252,IF($W$1="Pesos CLP",S!$AD:$AD,S!$AO:$AO)),0)</f>
        <v>0</v>
      </c>
      <c r="BZ252" s="19">
        <f>IF(OR($I252="REAL",$I252="INCURRIDO"),SUMIF(S!$O:$O,$I252&amp;$O252&amp;$Q252&amp;UPPER(TEXT(BZ$4,"MMMMYYYY"))&amp;$Z252,IF($W$1="Pesos CLP",S!$AD:$AD,S!$AO:$AO)),0)</f>
        <v>0</v>
      </c>
      <c r="CA252" s="19">
        <f>IF(OR($I252="REAL",$I252="INCURRIDO"),SUMIF(S!$O:$O,$I252&amp;$O252&amp;$Q252&amp;UPPER(TEXT(CA$4,"MMMMYYYY"))&amp;$Z252,IF($W$1="Pesos CLP",S!$AD:$AD,S!$AO:$AO)),0)</f>
        <v>0</v>
      </c>
      <c r="CB252" s="19">
        <f>IF(OR($I252="REAL",$I252="INCURRIDO"),SUMIF(S!$O:$O,$I252&amp;$O252&amp;$Q252&amp;UPPER(TEXT(CB$4,"MMMMYYYY"))&amp;$Z252,IF($W$1="Pesos CLP",S!$AD:$AD,S!$AO:$AO)),0)</f>
        <v>0</v>
      </c>
      <c r="CC252" s="19">
        <f>IF(OR($I252="REAL",$I252="INCURRIDO"),SUMIF(S!$O:$O,$I252&amp;$O252&amp;$Q252&amp;UPPER(TEXT(CC$4,"MMMMYYYY"))&amp;$Z252,IF($W$1="Pesos CLP",S!$AD:$AD,S!$AO:$AO)),0)</f>
        <v>0</v>
      </c>
      <c r="CD252" s="19">
        <f>IF(OR($I252="REAL",$I252="INCURRIDO"),SUMIF(S!$O:$O,$I252&amp;$O252&amp;$Q252&amp;UPPER(TEXT(CD$4,"MMMMYYYY"))&amp;$Z252,IF($W$1="Pesos CLP",S!$AD:$AD,S!$AO:$AO)),0)</f>
        <v>0</v>
      </c>
      <c r="CE252" s="19">
        <f>IF(OR($I252="REAL",$I252="INCURRIDO"),SUMIF(S!$O:$O,$I252&amp;$O252&amp;$Q252&amp;UPPER(TEXT(CE$4,"MMMMYYYY"))&amp;$Z252,IF($W$1="Pesos CLP",S!$AD:$AD,S!$AO:$AO)),0)</f>
        <v>0</v>
      </c>
      <c r="CF252" s="19">
        <f>IF(OR($I252="REAL",$I252="INCURRIDO"),SUMIF(S!$O:$O,$I252&amp;$O252&amp;$Q252&amp;UPPER(TEXT(CF$4,"MMMMYYYY"))&amp;$Z252,IF($W$1="Pesos CLP",S!$AD:$AD,S!$AO:$AO)),0)</f>
        <v>0</v>
      </c>
      <c r="CG252" s="19">
        <f>IF(OR($I252="REAL",$I252="INCURRIDO"),SUMIF(S!$O:$O,$I252&amp;$O252&amp;$Q252&amp;UPPER(TEXT(CG$4,"MMMMYYYY"))&amp;$Z252,IF($W$1="Pesos CLP",S!$AD:$AD,S!$AO:$AO)),0)</f>
        <v>0</v>
      </c>
      <c r="CH252" s="19">
        <f>IF(OR($I252="REAL",$I252="INCURRIDO"),SUMIF(S!$O:$O,$I252&amp;$O252&amp;$Q252&amp;UPPER(TEXT(CH$4,"MMMMYYYY"))&amp;$Z252,IF($W$1="Pesos CLP",S!$AD:$AD,S!$AO:$AO)),0)</f>
        <v>0</v>
      </c>
      <c r="CI252" s="19">
        <f>IF(OR($I252="REAL",$I252="INCURRIDO"),SUMIF(S!$O:$O,$I252&amp;$O252&amp;$Q252&amp;UPPER(TEXT(CI$4,"MMMMYYYY"))&amp;$Z252,IF($W$1="Pesos CLP",S!$AD:$AD,S!$AO:$AO)),0)</f>
        <v>0</v>
      </c>
      <c r="CJ252" s="19">
        <f>IF(OR($I252="REAL",$I252="INCURRIDO"),SUMIF(S!$O:$O,$I252&amp;$O252&amp;$Q252&amp;UPPER(TEXT(CJ$4,"MMMMYYYY"))&amp;$Z252,IF($W$1="Pesos CLP",S!$AD:$AD,S!$AO:$AO)),0)</f>
        <v>0</v>
      </c>
      <c r="CK252" s="378">
        <f t="shared" ref="CK252:CR258" si="234">(IF(AND(AND($T252&gt;=(CK$4-DAY(CK$4)+1),$T252&lt;=CK$4),AND($U252&gt;=(CK$4-DAY(CK$4)+1),$U252&lt;=CK$4)),$U252-$T252+1,IF(AND($T252&gt;=(CK$4-DAY(CK$4)+1),$T252&lt;=CK$4),CK$4-$T252+1,IF(AND($U252&gt;=(CK$4-DAY(CK$4)+1),$U252&lt;=CK$4),$U252-(CK$4-DAY(CK$4)+1)+1,IF(OR(AND((CK$4-DAY(CK$4)+1)&gt;=$T252,(CK$4-DAY(CK$4)+1)&lt;=$U252),AND((CK$4&gt;=$T252),(CK$4&lt;=$U252))),CK$4-(CK$4-DAY(CK$4)+1)+1,0))))/IF($R252="mes",_xlfn.DAYS(CK$4,(CK$4-DAY(CK$4)+1))+1,(_xlfn.DAYS($U252,$T252)+1))*$S252)*IF($X$1="Físico",1,$X252)</f>
        <v>1206.8467466657057</v>
      </c>
      <c r="CL252" s="378">
        <f t="shared" si="234"/>
        <v>0</v>
      </c>
      <c r="CM252" s="378">
        <f t="shared" si="234"/>
        <v>0</v>
      </c>
      <c r="CN252" s="378">
        <f t="shared" si="234"/>
        <v>0</v>
      </c>
      <c r="CO252" s="378">
        <f t="shared" si="234"/>
        <v>0</v>
      </c>
      <c r="CP252" s="378">
        <f t="shared" si="234"/>
        <v>0</v>
      </c>
      <c r="CQ252" s="378">
        <f t="shared" si="234"/>
        <v>0</v>
      </c>
      <c r="CR252" s="378">
        <f t="shared" si="234"/>
        <v>0</v>
      </c>
      <c r="CS252" s="378">
        <f t="shared" ref="CS252:DB258" si="235">(IF(AND(AND($T252&gt;=(CS$4-DAY(CS$4)+1),$T252&lt;=CS$4),AND($U252&gt;=(CS$4-DAY(CS$4)+1),$U252&lt;=CS$4)),$U252-$T252+1,IF(AND($T252&gt;=(CS$4-DAY(CS$4)+1),$T252&lt;=CS$4),CS$4-$T252+1,IF(AND($U252&gt;=(CS$4-DAY(CS$4)+1),$U252&lt;=CS$4),$U252-(CS$4-DAY(CS$4)+1)+1,IF(OR(AND((CS$4-DAY(CS$4)+1)&gt;=$T252,(CS$4-DAY(CS$4)+1)&lt;=$U252),AND((CS$4&gt;=$T252),(CS$4&lt;=$U252))),CS$4-(CS$4-DAY(CS$4)+1)+1,0))))/IF($R252="mes",_xlfn.DAYS(CS$4,(CS$4-DAY(CS$4)+1))+1,(_xlfn.DAYS($U252,$T252)+1))*$S252)*IF($X$1="Físico",1,$X252)</f>
        <v>0</v>
      </c>
      <c r="CT252" s="378">
        <f t="shared" si="235"/>
        <v>0</v>
      </c>
      <c r="CU252" s="378">
        <f t="shared" si="235"/>
        <v>0</v>
      </c>
      <c r="CV252" s="378">
        <f t="shared" si="235"/>
        <v>0</v>
      </c>
      <c r="CW252" s="378">
        <f t="shared" si="235"/>
        <v>0</v>
      </c>
      <c r="CX252" s="378">
        <f t="shared" si="235"/>
        <v>0</v>
      </c>
      <c r="CY252" s="378">
        <f t="shared" si="235"/>
        <v>0</v>
      </c>
      <c r="CZ252" s="378">
        <f t="shared" si="235"/>
        <v>0</v>
      </c>
      <c r="DA252" s="378">
        <f t="shared" si="235"/>
        <v>0</v>
      </c>
      <c r="DB252" s="378">
        <f t="shared" si="235"/>
        <v>0</v>
      </c>
      <c r="DC252" s="378">
        <f t="shared" ref="DC252:DL258" si="236">(IF(AND(AND($T252&gt;=(DC$4-DAY(DC$4)+1),$T252&lt;=DC$4),AND($U252&gt;=(DC$4-DAY(DC$4)+1),$U252&lt;=DC$4)),$U252-$T252+1,IF(AND($T252&gt;=(DC$4-DAY(DC$4)+1),$T252&lt;=DC$4),DC$4-$T252+1,IF(AND($U252&gt;=(DC$4-DAY(DC$4)+1),$U252&lt;=DC$4),$U252-(DC$4-DAY(DC$4)+1)+1,IF(OR(AND((DC$4-DAY(DC$4)+1)&gt;=$T252,(DC$4-DAY(DC$4)+1)&lt;=$U252),AND((DC$4&gt;=$T252),(DC$4&lt;=$U252))),DC$4-(DC$4-DAY(DC$4)+1)+1,0))))/IF($R252="mes",_xlfn.DAYS(DC$4,(DC$4-DAY(DC$4)+1))+1,(_xlfn.DAYS($U252,$T252)+1))*$S252)*IF($X$1="Físico",1,$X252)</f>
        <v>0</v>
      </c>
      <c r="DD252" s="378">
        <f t="shared" si="236"/>
        <v>0</v>
      </c>
      <c r="DE252" s="378">
        <f t="shared" si="236"/>
        <v>0</v>
      </c>
      <c r="DF252" s="378">
        <f t="shared" si="236"/>
        <v>0</v>
      </c>
      <c r="DG252" s="378">
        <f t="shared" si="236"/>
        <v>0</v>
      </c>
      <c r="DH252" s="378">
        <f t="shared" si="236"/>
        <v>0</v>
      </c>
      <c r="DI252" s="378">
        <f t="shared" si="236"/>
        <v>0</v>
      </c>
      <c r="DJ252" s="378">
        <f t="shared" si="236"/>
        <v>0</v>
      </c>
      <c r="DK252" s="378">
        <f t="shared" si="236"/>
        <v>0</v>
      </c>
      <c r="DL252" s="378">
        <f t="shared" si="236"/>
        <v>0</v>
      </c>
      <c r="DM252" s="378">
        <f t="shared" ref="DM252:DV258" si="237">(IF(AND(AND($T252&gt;=(DM$4-DAY(DM$4)+1),$T252&lt;=DM$4),AND($U252&gt;=(DM$4-DAY(DM$4)+1),$U252&lt;=DM$4)),$U252-$T252+1,IF(AND($T252&gt;=(DM$4-DAY(DM$4)+1),$T252&lt;=DM$4),DM$4-$T252+1,IF(AND($U252&gt;=(DM$4-DAY(DM$4)+1),$U252&lt;=DM$4),$U252-(DM$4-DAY(DM$4)+1)+1,IF(OR(AND((DM$4-DAY(DM$4)+1)&gt;=$T252,(DM$4-DAY(DM$4)+1)&lt;=$U252),AND((DM$4&gt;=$T252),(DM$4&lt;=$U252))),DM$4-(DM$4-DAY(DM$4)+1)+1,0))))/IF($R252="mes",_xlfn.DAYS(DM$4,(DM$4-DAY(DM$4)+1))+1,(_xlfn.DAYS($U252,$T252)+1))*$S252)*IF($X$1="Físico",1,$X252)</f>
        <v>0</v>
      </c>
      <c r="DN252" s="378">
        <f t="shared" si="237"/>
        <v>0</v>
      </c>
      <c r="DO252" s="378">
        <f t="shared" si="237"/>
        <v>0</v>
      </c>
      <c r="DP252" s="378">
        <f t="shared" si="237"/>
        <v>0</v>
      </c>
      <c r="DQ252" s="378">
        <f t="shared" si="237"/>
        <v>0</v>
      </c>
      <c r="DR252" s="378">
        <f t="shared" si="237"/>
        <v>0</v>
      </c>
      <c r="DS252" s="378">
        <f t="shared" si="237"/>
        <v>0</v>
      </c>
      <c r="DT252" s="378">
        <f t="shared" si="237"/>
        <v>0</v>
      </c>
      <c r="DU252" s="378">
        <f t="shared" si="237"/>
        <v>0</v>
      </c>
      <c r="DV252" s="378">
        <f t="shared" si="237"/>
        <v>0</v>
      </c>
      <c r="DW252" s="378">
        <f t="shared" ref="DW252:EF258" si="238">(IF(AND(AND($T252&gt;=(DW$4-DAY(DW$4)+1),$T252&lt;=DW$4),AND($U252&gt;=(DW$4-DAY(DW$4)+1),$U252&lt;=DW$4)),$U252-$T252+1,IF(AND($T252&gt;=(DW$4-DAY(DW$4)+1),$T252&lt;=DW$4),DW$4-$T252+1,IF(AND($U252&gt;=(DW$4-DAY(DW$4)+1),$U252&lt;=DW$4),$U252-(DW$4-DAY(DW$4)+1)+1,IF(OR(AND((DW$4-DAY(DW$4)+1)&gt;=$T252,(DW$4-DAY(DW$4)+1)&lt;=$U252),AND((DW$4&gt;=$T252),(DW$4&lt;=$U252))),DW$4-(DW$4-DAY(DW$4)+1)+1,0))))/IF($R252="mes",_xlfn.DAYS(DW$4,(DW$4-DAY(DW$4)+1))+1,(_xlfn.DAYS($U252,$T252)+1))*$S252)*IF($X$1="Físico",1,$X252)</f>
        <v>0</v>
      </c>
      <c r="DX252" s="378">
        <f t="shared" si="238"/>
        <v>0</v>
      </c>
      <c r="DY252" s="378">
        <f t="shared" si="238"/>
        <v>0</v>
      </c>
      <c r="DZ252" s="378">
        <f t="shared" si="238"/>
        <v>0</v>
      </c>
      <c r="EA252" s="378">
        <f t="shared" si="238"/>
        <v>0</v>
      </c>
      <c r="EB252" s="378">
        <f t="shared" si="238"/>
        <v>0</v>
      </c>
      <c r="EC252" s="378">
        <f t="shared" si="238"/>
        <v>0</v>
      </c>
      <c r="ED252" s="378">
        <f t="shared" si="238"/>
        <v>0</v>
      </c>
      <c r="EE252" s="378">
        <f t="shared" si="238"/>
        <v>0</v>
      </c>
      <c r="EF252" s="378">
        <f t="shared" si="238"/>
        <v>0</v>
      </c>
      <c r="EG252" s="378">
        <f t="shared" ref="EG252:EQ258" si="239">(IF(AND(AND($T252&gt;=(EG$4-DAY(EG$4)+1),$T252&lt;=EG$4),AND($U252&gt;=(EG$4-DAY(EG$4)+1),$U252&lt;=EG$4)),$U252-$T252+1,IF(AND($T252&gt;=(EG$4-DAY(EG$4)+1),$T252&lt;=EG$4),EG$4-$T252+1,IF(AND($U252&gt;=(EG$4-DAY(EG$4)+1),$U252&lt;=EG$4),$U252-(EG$4-DAY(EG$4)+1)+1,IF(OR(AND((EG$4-DAY(EG$4)+1)&gt;=$T252,(EG$4-DAY(EG$4)+1)&lt;=$U252),AND((EG$4&gt;=$T252),(EG$4&lt;=$U252))),EG$4-(EG$4-DAY(EG$4)+1)+1,0))))/IF($R252="mes",_xlfn.DAYS(EG$4,(EG$4-DAY(EG$4)+1))+1,(_xlfn.DAYS($U252,$T252)+1))*$S252)*IF($X$1="Físico",1,$X252)</f>
        <v>0</v>
      </c>
      <c r="EH252" s="378">
        <f t="shared" si="239"/>
        <v>0</v>
      </c>
      <c r="EI252" s="378">
        <f t="shared" si="239"/>
        <v>0</v>
      </c>
      <c r="EJ252" s="378">
        <f t="shared" si="239"/>
        <v>0</v>
      </c>
      <c r="EK252" s="378">
        <f t="shared" si="239"/>
        <v>0</v>
      </c>
      <c r="EL252" s="378">
        <f t="shared" si="239"/>
        <v>0</v>
      </c>
      <c r="EM252" s="378">
        <f t="shared" si="239"/>
        <v>0</v>
      </c>
      <c r="EN252" s="378">
        <f t="shared" si="239"/>
        <v>0</v>
      </c>
      <c r="EO252" s="378">
        <f t="shared" si="239"/>
        <v>0</v>
      </c>
      <c r="EP252" s="378">
        <f t="shared" si="239"/>
        <v>0</v>
      </c>
      <c r="EQ252" s="378">
        <f t="shared" si="239"/>
        <v>0</v>
      </c>
    </row>
    <row r="253" spans="1:147" x14ac:dyDescent="0.3">
      <c r="A253" s="368"/>
      <c r="B253" s="368"/>
      <c r="C253" s="368"/>
      <c r="D253" s="368">
        <f t="shared" si="182"/>
        <v>1.0658056259248334</v>
      </c>
      <c r="E253" s="368" t="str">
        <f>VLOOKUP(TEXT(Z253,0),'G2'!B:D,3,0)</f>
        <v>ME</v>
      </c>
      <c r="F253" s="816">
        <f t="shared" si="181"/>
        <v>0</v>
      </c>
      <c r="G253" s="755">
        <f t="shared" si="183"/>
        <v>0</v>
      </c>
      <c r="H253" s="756" t="s">
        <v>1190</v>
      </c>
      <c r="I253" s="370" t="s">
        <v>93</v>
      </c>
      <c r="J253" s="370" t="s">
        <v>22</v>
      </c>
      <c r="K253" s="368" t="s">
        <v>276</v>
      </c>
      <c r="L253" s="368" t="s">
        <v>619</v>
      </c>
      <c r="M253" s="369"/>
      <c r="N253" s="370" t="s">
        <v>1081</v>
      </c>
      <c r="O253" s="370" t="s">
        <v>276</v>
      </c>
      <c r="P253" s="643" t="s">
        <v>1167</v>
      </c>
      <c r="Q253" s="370" t="s">
        <v>695</v>
      </c>
      <c r="R253" s="370" t="s">
        <v>632</v>
      </c>
      <c r="S253" s="376">
        <v>25</v>
      </c>
      <c r="T253" s="678">
        <v>45962</v>
      </c>
      <c r="U253" s="678">
        <v>45986</v>
      </c>
      <c r="V253" s="373">
        <v>1</v>
      </c>
      <c r="W253" s="374">
        <v>28518.826938496692</v>
      </c>
      <c r="X253" s="17" cm="1">
        <f t="array" ref="X253">+IF($W$1="Pesos CLP",W253,W253/TC)*MB_24A25</f>
        <v>32.516355189206742</v>
      </c>
      <c r="Y253" s="18">
        <f t="shared" si="225"/>
        <v>0</v>
      </c>
      <c r="Z253">
        <v>91243530</v>
      </c>
      <c r="AA253" s="19">
        <f>IF(OR($I253="REAL",$I253="INCURRIDO"),SUMIF(S!$O:$O,$I253&amp;$O253&amp;$Q253&amp;UPPER(TEXT(AA$4,"MMMMYYYY"))&amp;$Z253,IF($W$1="Pesos CLP",S!$AD:$AD,S!$AO:$AO)),0)</f>
        <v>0</v>
      </c>
      <c r="AB253" s="19">
        <f>IF(OR($I253="REAL",$I253="INCURRIDO"),SUMIF(S!$O:$O,$I253&amp;$O253&amp;$Q253&amp;UPPER(TEXT(AB$4,"MMMMYYYY"))&amp;$Z253,IF($W$1="Pesos CLP",S!$AD:$AD,S!$AO:$AO)),0)</f>
        <v>0</v>
      </c>
      <c r="AC253" s="19">
        <f>IF(OR($I253="REAL",$I253="INCURRIDO"),SUMIF(S!$O:$O,$I253&amp;$O253&amp;$Q253&amp;UPPER(TEXT(AC$4,"MMMMYYYY"))&amp;$Z253,IF($W$1="Pesos CLP",S!$AD:$AD,S!$AO:$AO)),0)</f>
        <v>0</v>
      </c>
      <c r="AD253" s="19">
        <f>IF(OR($I253="REAL",$I253="INCURRIDO"),SUMIF(S!$O:$O,$I253&amp;$O253&amp;$Q253&amp;UPPER(TEXT(AD$4,"MMMMYYYY"))&amp;$Z253,IF($W$1="Pesos CLP",S!$AD:$AD,S!$AO:$AO)),0)</f>
        <v>0</v>
      </c>
      <c r="AE253" s="19">
        <f>IF(OR($I253="REAL",$I253="INCURRIDO"),SUMIF(S!$O:$O,$I253&amp;$O253&amp;$Q253&amp;UPPER(TEXT(AE$4,"MMMMYYYY"))&amp;$Z253,IF($W$1="Pesos CLP",S!$AD:$AD,S!$AO:$AO)),0)</f>
        <v>0</v>
      </c>
      <c r="AF253" s="19">
        <f>IF(OR($I253="REAL",$I253="INCURRIDO"),SUMIF(S!$O:$O,$I253&amp;$O253&amp;$Q253&amp;UPPER(TEXT(AF$4,"MMMMYYYY"))&amp;$Z253,IF($W$1="Pesos CLP",S!$AD:$AD,S!$AO:$AO)),0)</f>
        <v>0</v>
      </c>
      <c r="AG253" s="19">
        <f>IF(OR($I253="REAL",$I253="INCURRIDO"),SUMIF(S!$O:$O,$I253&amp;$O253&amp;$Q253&amp;UPPER(TEXT(AG$4,"MMMMYYYY"))&amp;$Z253,IF($W$1="Pesos CLP",S!$AD:$AD,S!$AO:$AO)),0)</f>
        <v>0</v>
      </c>
      <c r="AH253" s="19">
        <f>IF(OR($I253="REAL",$I253="INCURRIDO"),SUMIF(S!$O:$O,$I253&amp;$O253&amp;$Q253&amp;UPPER(TEXT(AH$4,"MMMMYYYY"))&amp;$Z253,IF($W$1="Pesos CLP",S!$AD:$AD,S!$AO:$AO)),0)</f>
        <v>0</v>
      </c>
      <c r="AI253" s="19">
        <f>IF(OR($I253="REAL",$I253="INCURRIDO"),SUMIF(S!$O:$O,$I253&amp;$O253&amp;$Q253&amp;UPPER(TEXT(AI$4,"MMMMYYYY"))&amp;$Z253,IF($W$1="Pesos CLP",S!$AD:$AD,S!$AO:$AO)),0)</f>
        <v>0</v>
      </c>
      <c r="AJ253" s="19">
        <f>IF(OR($I253="REAL",$I253="INCURRIDO"),SUMIF(S!$O:$O,$I253&amp;$O253&amp;$Q253&amp;UPPER(TEXT(AJ$4,"MMMMYYYY"))&amp;$Z253,IF($W$1="Pesos CLP",S!$AD:$AD,S!$AO:$AO)),0)</f>
        <v>0</v>
      </c>
      <c r="AK253" s="19">
        <f>IF(OR($I253="REAL",$I253="INCURRIDO"),SUMIF(S!$O:$O,$I253&amp;$O253&amp;$Q253&amp;UPPER(TEXT(AK$4,"MMMMYYYY"))&amp;$Z253,IF($W$1="Pesos CLP",S!$AD:$AD,S!$AO:$AO)),0)</f>
        <v>0</v>
      </c>
      <c r="AL253" s="19">
        <f>IF(OR($I253="REAL",$I253="INCURRIDO"),SUMIF(S!$O:$O,$I253&amp;$O253&amp;$Q253&amp;UPPER(TEXT(AL$4,"MMMMYYYY"))&amp;$Z253,IF($W$1="Pesos CLP",S!$AD:$AD,S!$AO:$AO)),0)</f>
        <v>0</v>
      </c>
      <c r="AM253" s="19">
        <f>IF(OR($I253="REAL",$I253="INCURRIDO"),SUMIF(S!$O:$O,$I253&amp;$O253&amp;$Q253&amp;UPPER(TEXT(AM$4,"MMMMYYYY"))&amp;$Z253,IF($W$1="Pesos CLP",S!$AD:$AD,S!$AO:$AO)),0)</f>
        <v>0</v>
      </c>
      <c r="AN253" s="19">
        <f>IF(OR($I253="REAL",$I253="INCURRIDO"),SUMIF(S!$O:$O,$I253&amp;$O253&amp;$Q253&amp;UPPER(TEXT(AN$4,"MMMMYYYY"))&amp;$Z253,IF($W$1="Pesos CLP",S!$AD:$AD,S!$AO:$AO)),0)</f>
        <v>0</v>
      </c>
      <c r="AO253" s="19">
        <f>IF(OR($I253="REAL",$I253="INCURRIDO"),SUMIF(S!$O:$O,$I253&amp;$O253&amp;$Q253&amp;UPPER(TEXT(AO$4,"MMMMYYYY"))&amp;$Z253,IF($W$1="Pesos CLP",S!$AD:$AD,S!$AO:$AO)),0)</f>
        <v>0</v>
      </c>
      <c r="AP253" s="19">
        <f>IF(OR($I253="REAL",$I253="INCURRIDO"),SUMIF(S!$O:$O,$I253&amp;$O253&amp;$Q253&amp;UPPER(TEXT(AP$4,"MMMMYYYY"))&amp;$Z253,IF($W$1="Pesos CLP",S!$AD:$AD,S!$AO:$AO)),0)</f>
        <v>0</v>
      </c>
      <c r="AQ253" s="19">
        <f>IF(OR($I253="REAL",$I253="INCURRIDO"),SUMIF(S!$O:$O,$I253&amp;$O253&amp;$Q253&amp;UPPER(TEXT(AQ$4,"MMMMYYYY"))&amp;$Z253,IF($W$1="Pesos CLP",S!$AD:$AD,S!$AO:$AO)),0)</f>
        <v>0</v>
      </c>
      <c r="AR253" s="19">
        <f>IF(OR($I253="REAL",$I253="INCURRIDO"),SUMIF(S!$O:$O,$I253&amp;$O253&amp;$Q253&amp;UPPER(TEXT(AR$4,"MMMMYYYY"))&amp;$Z253,IF($W$1="Pesos CLP",S!$AD:$AD,S!$AO:$AO)),0)</f>
        <v>0</v>
      </c>
      <c r="AS253" s="19">
        <f>IF(OR($I253="REAL",$I253="INCURRIDO"),SUMIF(S!$O:$O,$I253&amp;$O253&amp;$Q253&amp;UPPER(TEXT(AS$4,"MMMMYYYY"))&amp;$Z253,IF($W$1="Pesos CLP",S!$AD:$AD,S!$AO:$AO)),0)</f>
        <v>0</v>
      </c>
      <c r="AT253" s="19">
        <f>IF(OR($I253="REAL",$I253="INCURRIDO"),SUMIF(S!$O:$O,$I253&amp;$O253&amp;$Q253&amp;UPPER(TEXT(AT$4,"MMMMYYYY"))&amp;$Z253,IF($W$1="Pesos CLP",S!$AD:$AD,S!$AO:$AO)),0)</f>
        <v>0</v>
      </c>
      <c r="AU253" s="19">
        <f>IF(OR($I253="REAL",$I253="INCURRIDO"),SUMIF(S!$O:$O,$I253&amp;$O253&amp;$Q253&amp;UPPER(TEXT(AU$4,"MMMMYYYY"))&amp;$Z253,IF($W$1="Pesos CLP",S!$AD:$AD,S!$AO:$AO)),0)</f>
        <v>0</v>
      </c>
      <c r="AV253" s="19">
        <f>IF(OR($I253="REAL",$I253="INCURRIDO"),SUMIF(S!$O:$O,$I253&amp;$O253&amp;$Q253&amp;UPPER(TEXT(AV$4,"MMMMYYYY"))&amp;$Z253,IF($W$1="Pesos CLP",S!$AD:$AD,S!$AO:$AO)),0)</f>
        <v>0</v>
      </c>
      <c r="AW253" s="19">
        <f>IF(OR($I253="REAL",$I253="INCURRIDO"),SUMIF(S!$O:$O,$I253&amp;$O253&amp;$Q253&amp;UPPER(TEXT(AW$4,"MMMMYYYY"))&amp;$Z253,IF($W$1="Pesos CLP",S!$AD:$AD,S!$AO:$AO)),0)</f>
        <v>0</v>
      </c>
      <c r="AX253" s="19">
        <f>IF(OR($I253="REAL",$I253="INCURRIDO"),SUMIF(S!$O:$O,$I253&amp;$O253&amp;$Q253&amp;UPPER(TEXT(AX$4,"MMMMYYYY"))&amp;$Z253,IF($W$1="Pesos CLP",S!$AD:$AD,S!$AO:$AO)),0)</f>
        <v>0</v>
      </c>
      <c r="AY253" s="19">
        <f>IF(OR($I253="REAL",$I253="INCURRIDO"),SUMIF(S!$O:$O,$I253&amp;$O253&amp;$Q253&amp;UPPER(TEXT(AY$4,"MMMMYYYY"))&amp;$Z253,IF($W$1="Pesos CLP",S!$AD:$AD,S!$AO:$AO)),0)</f>
        <v>0</v>
      </c>
      <c r="AZ253" s="19">
        <f>IF(OR($I253="REAL",$I253="INCURRIDO"),SUMIF(S!$O:$O,$I253&amp;$O253&amp;$Q253&amp;UPPER(TEXT(AZ$4,"MMMMYYYY"))&amp;$Z253,IF($W$1="Pesos CLP",S!$AD:$AD,S!$AO:$AO)),0)</f>
        <v>0</v>
      </c>
      <c r="BA253" s="19">
        <f>IF(OR($I253="REAL",$I253="INCURRIDO"),SUMIF(S!$O:$O,$I253&amp;$O253&amp;$Q253&amp;UPPER(TEXT(BA$4,"MMMMYYYY"))&amp;$Z253,IF($W$1="Pesos CLP",S!$AD:$AD,S!$AO:$AO)),0)</f>
        <v>0</v>
      </c>
      <c r="BB253" s="19">
        <f>IF(OR($I253="REAL",$I253="INCURRIDO"),SUMIF(S!$O:$O,$I253&amp;$O253&amp;$Q253&amp;UPPER(TEXT(BB$4,"MMMMYYYY"))&amp;$Z253,IF($W$1="Pesos CLP",S!$AD:$AD,S!$AO:$AO)),0)</f>
        <v>0</v>
      </c>
      <c r="BC253" s="19">
        <f>IF(OR($I253="REAL",$I253="INCURRIDO"),SUMIF(S!$O:$O,$I253&amp;$O253&amp;$Q253&amp;UPPER(TEXT(BC$4,"MMMMYYYY"))&amp;$Z253,IF($W$1="Pesos CLP",S!$AD:$AD,S!$AO:$AO)),0)</f>
        <v>0</v>
      </c>
      <c r="BD253" s="19">
        <f>IF(OR($I253="REAL",$I253="INCURRIDO"),SUMIF(S!$O:$O,$I253&amp;$O253&amp;$Q253&amp;UPPER(TEXT(BD$4,"MMMMYYYY"))&amp;$Z253,IF($W$1="Pesos CLP",S!$AD:$AD,S!$AO:$AO)),0)</f>
        <v>0</v>
      </c>
      <c r="BE253" s="19">
        <f>IF(OR($I253="REAL",$I253="INCURRIDO"),SUMIF(S!$O:$O,$I253&amp;$O253&amp;$Q253&amp;UPPER(TEXT(BE$4,"MMMMYYYY"))&amp;$Z253,IF($W$1="Pesos CLP",S!$AD:$AD,S!$AO:$AO)),0)</f>
        <v>0</v>
      </c>
      <c r="BF253" s="19">
        <f>IF(OR($I253="REAL",$I253="INCURRIDO"),SUMIF(S!$O:$O,$I253&amp;$O253&amp;$Q253&amp;UPPER(TEXT(BF$4,"MMMMYYYY"))&amp;$Z253,IF($W$1="Pesos CLP",S!$AD:$AD,S!$AO:$AO)),0)</f>
        <v>0</v>
      </c>
      <c r="BG253" s="19">
        <f>IF(OR($I253="REAL",$I253="INCURRIDO"),SUMIF(S!$O:$O,$I253&amp;$O253&amp;$Q253&amp;UPPER(TEXT(BG$4,"MMMMYYYY"))&amp;$Z253,IF($W$1="Pesos CLP",S!$AD:$AD,S!$AO:$AO)),0)</f>
        <v>0</v>
      </c>
      <c r="BH253" s="19">
        <f>IF(OR($I253="REAL",$I253="INCURRIDO"),SUMIF(S!$O:$O,$I253&amp;$O253&amp;$Q253&amp;UPPER(TEXT(BH$4,"MMMMYYYY"))&amp;$Z253,IF($W$1="Pesos CLP",S!$AD:$AD,S!$AO:$AO)),0)</f>
        <v>0</v>
      </c>
      <c r="BI253" s="19">
        <f>IF(OR($I253="REAL",$I253="INCURRIDO"),SUMIF(S!$O:$O,$I253&amp;$O253&amp;$Q253&amp;UPPER(TEXT(BI$4,"MMMMYYYY"))&amp;$Z253,IF($W$1="Pesos CLP",S!$AD:$AD,S!$AO:$AO)),0)</f>
        <v>0</v>
      </c>
      <c r="BJ253" s="19">
        <f>IF(OR($I253="REAL",$I253="INCURRIDO"),SUMIF(S!$O:$O,$I253&amp;$O253&amp;$Q253&amp;UPPER(TEXT(BJ$4,"MMMMYYYY"))&amp;$Z253,IF($W$1="Pesos CLP",S!$AD:$AD,S!$AO:$AO)),0)</f>
        <v>0</v>
      </c>
      <c r="BK253" s="19">
        <f>IF(OR($I253="REAL",$I253="INCURRIDO"),SUMIF(S!$O:$O,$I253&amp;$O253&amp;$Q253&amp;UPPER(TEXT(BK$4,"MMMMYYYY"))&amp;$Z253,IF($W$1="Pesos CLP",S!$AD:$AD,S!$AO:$AO)),0)</f>
        <v>0</v>
      </c>
      <c r="BL253" s="19">
        <f>IF(OR($I253="REAL",$I253="INCURRIDO"),SUMIF(S!$O:$O,$I253&amp;$O253&amp;$Q253&amp;UPPER(TEXT(BL$4,"MMMMYYYY"))&amp;$Z253,IF($W$1="Pesos CLP",S!$AD:$AD,S!$AO:$AO)),0)</f>
        <v>0</v>
      </c>
      <c r="BM253" s="19">
        <f>IF(OR($I253="REAL",$I253="INCURRIDO"),SUMIF(S!$O:$O,$I253&amp;$O253&amp;$Q253&amp;UPPER(TEXT(BM$4,"MMMMYYYY"))&amp;$Z253,IF($W$1="Pesos CLP",S!$AD:$AD,S!$AO:$AO)),0)</f>
        <v>0</v>
      </c>
      <c r="BN253" s="19">
        <f>IF(OR($I253="REAL",$I253="INCURRIDO"),SUMIF(S!$O:$O,$I253&amp;$O253&amp;$Q253&amp;UPPER(TEXT(BN$4,"MMMMYYYY"))&amp;$Z253,IF($W$1="Pesos CLP",S!$AD:$AD,S!$AO:$AO)),0)</f>
        <v>0</v>
      </c>
      <c r="BO253" s="19">
        <f>IF(OR($I253="REAL",$I253="INCURRIDO"),SUMIF(S!$O:$O,$I253&amp;$O253&amp;$Q253&amp;UPPER(TEXT(BO$4,"MMMMYYYY"))&amp;$Z253,IF($W$1="Pesos CLP",S!$AD:$AD,S!$AO:$AO)),0)</f>
        <v>0</v>
      </c>
      <c r="BP253" s="19">
        <f>IF(OR($I253="REAL",$I253="INCURRIDO"),SUMIF(S!$O:$O,$I253&amp;$O253&amp;$Q253&amp;UPPER(TEXT(BP$4,"MMMMYYYY"))&amp;$Z253,IF($W$1="Pesos CLP",S!$AD:$AD,S!$AO:$AO)),0)</f>
        <v>0</v>
      </c>
      <c r="BQ253" s="19">
        <f>IF(OR($I253="REAL",$I253="INCURRIDO"),SUMIF(S!$O:$O,$I253&amp;$O253&amp;$Q253&amp;UPPER(TEXT(BQ$4,"MMMMYYYY"))&amp;$Z253,IF($W$1="Pesos CLP",S!$AD:$AD,S!$AO:$AO)),0)</f>
        <v>0</v>
      </c>
      <c r="BR253" s="19">
        <f>IF(OR($I253="REAL",$I253="INCURRIDO"),SUMIF(S!$O:$O,$I253&amp;$O253&amp;$Q253&amp;UPPER(TEXT(BR$4,"MMMMYYYY"))&amp;$Z253,IF($W$1="Pesos CLP",S!$AD:$AD,S!$AO:$AO)),0)</f>
        <v>0</v>
      </c>
      <c r="BS253" s="19">
        <f>IF(OR($I253="REAL",$I253="INCURRIDO"),SUMIF(S!$O:$O,$I253&amp;$O253&amp;$Q253&amp;UPPER(TEXT(BS$4,"MMMMYYYY"))&amp;$Z253,IF($W$1="Pesos CLP",S!$AD:$AD,S!$AO:$AO)),0)</f>
        <v>0</v>
      </c>
      <c r="BT253" s="19">
        <f>IF(OR($I253="REAL",$I253="INCURRIDO"),SUMIF(S!$O:$O,$I253&amp;$O253&amp;$Q253&amp;UPPER(TEXT(BT$4,"MMMMYYYY"))&amp;$Z253,IF($W$1="Pesos CLP",S!$AD:$AD,S!$AO:$AO)),0)</f>
        <v>0</v>
      </c>
      <c r="BU253" s="19">
        <f>IF(OR($I253="REAL",$I253="INCURRIDO"),SUMIF(S!$O:$O,$I253&amp;$O253&amp;$Q253&amp;UPPER(TEXT(BU$4,"MMMMYYYY"))&amp;$Z253,IF($W$1="Pesos CLP",S!$AD:$AD,S!$AO:$AO)),0)</f>
        <v>0</v>
      </c>
      <c r="BV253" s="19">
        <f>IF(OR($I253="REAL",$I253="INCURRIDO"),SUMIF(S!$O:$O,$I253&amp;$O253&amp;$Q253&amp;UPPER(TEXT(BV$4,"MMMMYYYY"))&amp;$Z253,IF($W$1="Pesos CLP",S!$AD:$AD,S!$AO:$AO)),0)</f>
        <v>0</v>
      </c>
      <c r="BW253" s="19">
        <f>IF(OR($I253="REAL",$I253="INCURRIDO"),SUMIF(S!$O:$O,$I253&amp;$O253&amp;$Q253&amp;UPPER(TEXT(BW$4,"MMMMYYYY"))&amp;$Z253,IF($W$1="Pesos CLP",S!$AD:$AD,S!$AO:$AO)),0)</f>
        <v>0</v>
      </c>
      <c r="BX253" s="19">
        <f>IF(OR($I253="REAL",$I253="INCURRIDO"),SUMIF(S!$O:$O,$I253&amp;$O253&amp;$Q253&amp;UPPER(TEXT(BX$4,"MMMMYYYY"))&amp;$Z253,IF($W$1="Pesos CLP",S!$AD:$AD,S!$AO:$AO)),0)</f>
        <v>0</v>
      </c>
      <c r="BY253" s="19">
        <f>IF(OR($I253="REAL",$I253="INCURRIDO"),SUMIF(S!$O:$O,$I253&amp;$O253&amp;$Q253&amp;UPPER(TEXT(BY$4,"MMMMYYYY"))&amp;$Z253,IF($W$1="Pesos CLP",S!$AD:$AD,S!$AO:$AO)),0)</f>
        <v>0</v>
      </c>
      <c r="BZ253" s="19">
        <f>IF(OR($I253="REAL",$I253="INCURRIDO"),SUMIF(S!$O:$O,$I253&amp;$O253&amp;$Q253&amp;UPPER(TEXT(BZ$4,"MMMMYYYY"))&amp;$Z253,IF($W$1="Pesos CLP",S!$AD:$AD,S!$AO:$AO)),0)</f>
        <v>0</v>
      </c>
      <c r="CA253" s="19">
        <f>IF(OR($I253="REAL",$I253="INCURRIDO"),SUMIF(S!$O:$O,$I253&amp;$O253&amp;$Q253&amp;UPPER(TEXT(CA$4,"MMMMYYYY"))&amp;$Z253,IF($W$1="Pesos CLP",S!$AD:$AD,S!$AO:$AO)),0)</f>
        <v>0</v>
      </c>
      <c r="CB253" s="19">
        <f>IF(OR($I253="REAL",$I253="INCURRIDO"),SUMIF(S!$O:$O,$I253&amp;$O253&amp;$Q253&amp;UPPER(TEXT(CB$4,"MMMMYYYY"))&amp;$Z253,IF($W$1="Pesos CLP",S!$AD:$AD,S!$AO:$AO)),0)</f>
        <v>0</v>
      </c>
      <c r="CC253" s="19">
        <f>IF(OR($I253="REAL",$I253="INCURRIDO"),SUMIF(S!$O:$O,$I253&amp;$O253&amp;$Q253&amp;UPPER(TEXT(CC$4,"MMMMYYYY"))&amp;$Z253,IF($W$1="Pesos CLP",S!$AD:$AD,S!$AO:$AO)),0)</f>
        <v>0</v>
      </c>
      <c r="CD253" s="19">
        <f>IF(OR($I253="REAL",$I253="INCURRIDO"),SUMIF(S!$O:$O,$I253&amp;$O253&amp;$Q253&amp;UPPER(TEXT(CD$4,"MMMMYYYY"))&amp;$Z253,IF($W$1="Pesos CLP",S!$AD:$AD,S!$AO:$AO)),0)</f>
        <v>0</v>
      </c>
      <c r="CE253" s="19">
        <f>IF(OR($I253="REAL",$I253="INCURRIDO"),SUMIF(S!$O:$O,$I253&amp;$O253&amp;$Q253&amp;UPPER(TEXT(CE$4,"MMMMYYYY"))&amp;$Z253,IF($W$1="Pesos CLP",S!$AD:$AD,S!$AO:$AO)),0)</f>
        <v>0</v>
      </c>
      <c r="CF253" s="19">
        <f>IF(OR($I253="REAL",$I253="INCURRIDO"),SUMIF(S!$O:$O,$I253&amp;$O253&amp;$Q253&amp;UPPER(TEXT(CF$4,"MMMMYYYY"))&amp;$Z253,IF($W$1="Pesos CLP",S!$AD:$AD,S!$AO:$AO)),0)</f>
        <v>0</v>
      </c>
      <c r="CG253" s="19">
        <f>IF(OR($I253="REAL",$I253="INCURRIDO"),SUMIF(S!$O:$O,$I253&amp;$O253&amp;$Q253&amp;UPPER(TEXT(CG$4,"MMMMYYYY"))&amp;$Z253,IF($W$1="Pesos CLP",S!$AD:$AD,S!$AO:$AO)),0)</f>
        <v>0</v>
      </c>
      <c r="CH253" s="19">
        <f>IF(OR($I253="REAL",$I253="INCURRIDO"),SUMIF(S!$O:$O,$I253&amp;$O253&amp;$Q253&amp;UPPER(TEXT(CH$4,"MMMMYYYY"))&amp;$Z253,IF($W$1="Pesos CLP",S!$AD:$AD,S!$AO:$AO)),0)</f>
        <v>0</v>
      </c>
      <c r="CI253" s="19">
        <f>IF(OR($I253="REAL",$I253="INCURRIDO"),SUMIF(S!$O:$O,$I253&amp;$O253&amp;$Q253&amp;UPPER(TEXT(CI$4,"MMMMYYYY"))&amp;$Z253,IF($W$1="Pesos CLP",S!$AD:$AD,S!$AO:$AO)),0)</f>
        <v>0</v>
      </c>
      <c r="CJ253" s="19">
        <f>IF(OR($I253="REAL",$I253="INCURRIDO"),SUMIF(S!$O:$O,$I253&amp;$O253&amp;$Q253&amp;UPPER(TEXT(CJ$4,"MMMMYYYY"))&amp;$Z253,IF($W$1="Pesos CLP",S!$AD:$AD,S!$AO:$AO)),0)</f>
        <v>0</v>
      </c>
      <c r="CK253" s="378">
        <f t="shared" si="234"/>
        <v>0</v>
      </c>
      <c r="CL253" s="378">
        <f t="shared" si="234"/>
        <v>0</v>
      </c>
      <c r="CM253" s="378">
        <f t="shared" si="234"/>
        <v>0</v>
      </c>
      <c r="CN253" s="378">
        <f t="shared" si="234"/>
        <v>0</v>
      </c>
      <c r="CO253" s="378">
        <f t="shared" si="234"/>
        <v>0</v>
      </c>
      <c r="CP253" s="378">
        <f t="shared" si="234"/>
        <v>0</v>
      </c>
      <c r="CQ253" s="378">
        <f t="shared" si="234"/>
        <v>0</v>
      </c>
      <c r="CR253" s="378">
        <f t="shared" si="234"/>
        <v>0</v>
      </c>
      <c r="CS253" s="378">
        <f t="shared" si="235"/>
        <v>0</v>
      </c>
      <c r="CT253" s="378">
        <f t="shared" si="235"/>
        <v>0</v>
      </c>
      <c r="CU253" s="378">
        <f t="shared" si="235"/>
        <v>0</v>
      </c>
      <c r="CV253" s="378">
        <f t="shared" si="235"/>
        <v>0</v>
      </c>
      <c r="CW253" s="378">
        <f t="shared" si="235"/>
        <v>0</v>
      </c>
      <c r="CX253" s="378">
        <f t="shared" si="235"/>
        <v>0</v>
      </c>
      <c r="CY253" s="378">
        <f t="shared" si="235"/>
        <v>0</v>
      </c>
      <c r="CZ253" s="378">
        <f t="shared" si="235"/>
        <v>0</v>
      </c>
      <c r="DA253" s="378">
        <f t="shared" si="235"/>
        <v>0</v>
      </c>
      <c r="DB253" s="378">
        <f t="shared" si="235"/>
        <v>0</v>
      </c>
      <c r="DC253" s="378">
        <f t="shared" si="236"/>
        <v>0</v>
      </c>
      <c r="DD253" s="378">
        <f t="shared" si="236"/>
        <v>0</v>
      </c>
      <c r="DE253" s="378">
        <f t="shared" si="236"/>
        <v>0</v>
      </c>
      <c r="DF253" s="378">
        <f t="shared" si="236"/>
        <v>0</v>
      </c>
      <c r="DG253" s="378">
        <f t="shared" si="236"/>
        <v>0</v>
      </c>
      <c r="DH253" s="378">
        <f t="shared" si="236"/>
        <v>0</v>
      </c>
      <c r="DI253" s="378">
        <f t="shared" si="236"/>
        <v>0</v>
      </c>
      <c r="DJ253" s="378">
        <f t="shared" si="236"/>
        <v>0</v>
      </c>
      <c r="DK253" s="378">
        <f t="shared" si="236"/>
        <v>0</v>
      </c>
      <c r="DL253" s="378">
        <f t="shared" si="236"/>
        <v>0</v>
      </c>
      <c r="DM253" s="378">
        <f t="shared" si="237"/>
        <v>0</v>
      </c>
      <c r="DN253" s="378">
        <f t="shared" si="237"/>
        <v>0</v>
      </c>
      <c r="DO253" s="378">
        <f t="shared" si="237"/>
        <v>0</v>
      </c>
      <c r="DP253" s="378">
        <f t="shared" si="237"/>
        <v>0</v>
      </c>
      <c r="DQ253" s="378">
        <f t="shared" si="237"/>
        <v>0</v>
      </c>
      <c r="DR253" s="378">
        <f t="shared" si="237"/>
        <v>0</v>
      </c>
      <c r="DS253" s="378">
        <f t="shared" si="237"/>
        <v>0</v>
      </c>
      <c r="DT253" s="378">
        <f t="shared" si="237"/>
        <v>0</v>
      </c>
      <c r="DU253" s="378">
        <f t="shared" si="237"/>
        <v>0</v>
      </c>
      <c r="DV253" s="378">
        <f t="shared" si="237"/>
        <v>0</v>
      </c>
      <c r="DW253" s="378">
        <f t="shared" si="238"/>
        <v>0</v>
      </c>
      <c r="DX253" s="378">
        <f t="shared" si="238"/>
        <v>0</v>
      </c>
      <c r="DY253" s="378">
        <f t="shared" si="238"/>
        <v>0</v>
      </c>
      <c r="DZ253" s="378">
        <f t="shared" si="238"/>
        <v>0</v>
      </c>
      <c r="EA253" s="378">
        <f t="shared" si="238"/>
        <v>0</v>
      </c>
      <c r="EB253" s="378">
        <f t="shared" si="238"/>
        <v>0</v>
      </c>
      <c r="EC253" s="378">
        <f t="shared" si="238"/>
        <v>0</v>
      </c>
      <c r="ED253" s="378">
        <f t="shared" si="238"/>
        <v>0</v>
      </c>
      <c r="EE253" s="378">
        <f t="shared" si="238"/>
        <v>0</v>
      </c>
      <c r="EF253" s="378">
        <f t="shared" si="238"/>
        <v>0</v>
      </c>
      <c r="EG253" s="378">
        <f t="shared" si="239"/>
        <v>0</v>
      </c>
      <c r="EH253" s="378">
        <f t="shared" si="239"/>
        <v>0</v>
      </c>
      <c r="EI253" s="378">
        <f t="shared" si="239"/>
        <v>0</v>
      </c>
      <c r="EJ253" s="378">
        <f t="shared" si="239"/>
        <v>0</v>
      </c>
      <c r="EK253" s="378">
        <f t="shared" si="239"/>
        <v>0</v>
      </c>
      <c r="EL253" s="378">
        <f t="shared" si="239"/>
        <v>0</v>
      </c>
      <c r="EM253" s="378">
        <f t="shared" si="239"/>
        <v>0</v>
      </c>
      <c r="EN253" s="378">
        <f t="shared" si="239"/>
        <v>0</v>
      </c>
      <c r="EO253" s="378">
        <f t="shared" si="239"/>
        <v>0</v>
      </c>
      <c r="EP253" s="378">
        <f t="shared" si="239"/>
        <v>0</v>
      </c>
      <c r="EQ253" s="378">
        <f t="shared" si="239"/>
        <v>0</v>
      </c>
    </row>
    <row r="254" spans="1:147" x14ac:dyDescent="0.3">
      <c r="A254" s="368"/>
      <c r="B254" s="368"/>
      <c r="C254" s="368"/>
      <c r="D254" s="368">
        <f t="shared" si="182"/>
        <v>1.0658056259248334</v>
      </c>
      <c r="E254" s="368" t="str">
        <f>VLOOKUP(TEXT(Z254,0),'G2'!B:D,3,0)</f>
        <v>ME</v>
      </c>
      <c r="F254" s="816">
        <f t="shared" si="181"/>
        <v>0</v>
      </c>
      <c r="G254" s="755">
        <f t="shared" si="183"/>
        <v>0</v>
      </c>
      <c r="H254" s="756" t="s">
        <v>1190</v>
      </c>
      <c r="I254" s="370" t="s">
        <v>93</v>
      </c>
      <c r="J254" s="370" t="s">
        <v>22</v>
      </c>
      <c r="K254" s="368" t="s">
        <v>276</v>
      </c>
      <c r="L254" s="368" t="s">
        <v>619</v>
      </c>
      <c r="M254" s="369"/>
      <c r="N254" s="370" t="s">
        <v>1082</v>
      </c>
      <c r="O254" s="370" t="s">
        <v>276</v>
      </c>
      <c r="P254" s="643" t="s">
        <v>1167</v>
      </c>
      <c r="Q254" s="370" t="s">
        <v>695</v>
      </c>
      <c r="R254" s="370" t="s">
        <v>632</v>
      </c>
      <c r="S254" s="376">
        <v>25</v>
      </c>
      <c r="T254" s="678">
        <v>46113</v>
      </c>
      <c r="U254" s="678">
        <v>46142</v>
      </c>
      <c r="V254" s="373">
        <v>1</v>
      </c>
      <c r="W254" s="374">
        <v>28518.826938496692</v>
      </c>
      <c r="X254" s="17" cm="1">
        <f t="array" ref="X254">+IF($W$1="Pesos CLP",W254,W254/TC)*MB_24A25</f>
        <v>32.516355189206742</v>
      </c>
      <c r="Y254" s="18">
        <f t="shared" si="225"/>
        <v>812.90887973016856</v>
      </c>
      <c r="Z254">
        <v>91243530</v>
      </c>
      <c r="AA254" s="19">
        <f>IF(OR($I254="REAL",$I254="INCURRIDO"),SUMIF(S!$O:$O,$I254&amp;$O254&amp;$Q254&amp;UPPER(TEXT(AA$4,"MMMMYYYY"))&amp;$Z254,IF($W$1="Pesos CLP",S!$AD:$AD,S!$AO:$AO)),0)</f>
        <v>0</v>
      </c>
      <c r="AB254" s="19">
        <f>IF(OR($I254="REAL",$I254="INCURRIDO"),SUMIF(S!$O:$O,$I254&amp;$O254&amp;$Q254&amp;UPPER(TEXT(AB$4,"MMMMYYYY"))&amp;$Z254,IF($W$1="Pesos CLP",S!$AD:$AD,S!$AO:$AO)),0)</f>
        <v>0</v>
      </c>
      <c r="AC254" s="19">
        <f>IF(OR($I254="REAL",$I254="INCURRIDO"),SUMIF(S!$O:$O,$I254&amp;$O254&amp;$Q254&amp;UPPER(TEXT(AC$4,"MMMMYYYY"))&amp;$Z254,IF($W$1="Pesos CLP",S!$AD:$AD,S!$AO:$AO)),0)</f>
        <v>0</v>
      </c>
      <c r="AD254" s="19">
        <f>IF(OR($I254="REAL",$I254="INCURRIDO"),SUMIF(S!$O:$O,$I254&amp;$O254&amp;$Q254&amp;UPPER(TEXT(AD$4,"MMMMYYYY"))&amp;$Z254,IF($W$1="Pesos CLP",S!$AD:$AD,S!$AO:$AO)),0)</f>
        <v>0</v>
      </c>
      <c r="AE254" s="19">
        <f>IF(OR($I254="REAL",$I254="INCURRIDO"),SUMIF(S!$O:$O,$I254&amp;$O254&amp;$Q254&amp;UPPER(TEXT(AE$4,"MMMMYYYY"))&amp;$Z254,IF($W$1="Pesos CLP",S!$AD:$AD,S!$AO:$AO)),0)</f>
        <v>0</v>
      </c>
      <c r="AF254" s="19">
        <f>IF(OR($I254="REAL",$I254="INCURRIDO"),SUMIF(S!$O:$O,$I254&amp;$O254&amp;$Q254&amp;UPPER(TEXT(AF$4,"MMMMYYYY"))&amp;$Z254,IF($W$1="Pesos CLP",S!$AD:$AD,S!$AO:$AO)),0)</f>
        <v>0</v>
      </c>
      <c r="AG254" s="19">
        <f>IF(OR($I254="REAL",$I254="INCURRIDO"),SUMIF(S!$O:$O,$I254&amp;$O254&amp;$Q254&amp;UPPER(TEXT(AG$4,"MMMMYYYY"))&amp;$Z254,IF($W$1="Pesos CLP",S!$AD:$AD,S!$AO:$AO)),0)</f>
        <v>0</v>
      </c>
      <c r="AH254" s="19">
        <f>IF(OR($I254="REAL",$I254="INCURRIDO"),SUMIF(S!$O:$O,$I254&amp;$O254&amp;$Q254&amp;UPPER(TEXT(AH$4,"MMMMYYYY"))&amp;$Z254,IF($W$1="Pesos CLP",S!$AD:$AD,S!$AO:$AO)),0)</f>
        <v>0</v>
      </c>
      <c r="AI254" s="19">
        <f>IF(OR($I254="REAL",$I254="INCURRIDO"),SUMIF(S!$O:$O,$I254&amp;$O254&amp;$Q254&amp;UPPER(TEXT(AI$4,"MMMMYYYY"))&amp;$Z254,IF($W$1="Pesos CLP",S!$AD:$AD,S!$AO:$AO)),0)</f>
        <v>0</v>
      </c>
      <c r="AJ254" s="19">
        <f>IF(OR($I254="REAL",$I254="INCURRIDO"),SUMIF(S!$O:$O,$I254&amp;$O254&amp;$Q254&amp;UPPER(TEXT(AJ$4,"MMMMYYYY"))&amp;$Z254,IF($W$1="Pesos CLP",S!$AD:$AD,S!$AO:$AO)),0)</f>
        <v>0</v>
      </c>
      <c r="AK254" s="19">
        <f>IF(OR($I254="REAL",$I254="INCURRIDO"),SUMIF(S!$O:$O,$I254&amp;$O254&amp;$Q254&amp;UPPER(TEXT(AK$4,"MMMMYYYY"))&amp;$Z254,IF($W$1="Pesos CLP",S!$AD:$AD,S!$AO:$AO)),0)</f>
        <v>0</v>
      </c>
      <c r="AL254" s="19">
        <f>IF(OR($I254="REAL",$I254="INCURRIDO"),SUMIF(S!$O:$O,$I254&amp;$O254&amp;$Q254&amp;UPPER(TEXT(AL$4,"MMMMYYYY"))&amp;$Z254,IF($W$1="Pesos CLP",S!$AD:$AD,S!$AO:$AO)),0)</f>
        <v>0</v>
      </c>
      <c r="AM254" s="19">
        <f>IF(OR($I254="REAL",$I254="INCURRIDO"),SUMIF(S!$O:$O,$I254&amp;$O254&amp;$Q254&amp;UPPER(TEXT(AM$4,"MMMMYYYY"))&amp;$Z254,IF($W$1="Pesos CLP",S!$AD:$AD,S!$AO:$AO)),0)</f>
        <v>0</v>
      </c>
      <c r="AN254" s="19">
        <f>IF(OR($I254="REAL",$I254="INCURRIDO"),SUMIF(S!$O:$O,$I254&amp;$O254&amp;$Q254&amp;UPPER(TEXT(AN$4,"MMMMYYYY"))&amp;$Z254,IF($W$1="Pesos CLP",S!$AD:$AD,S!$AO:$AO)),0)</f>
        <v>0</v>
      </c>
      <c r="AO254" s="19">
        <f>IF(OR($I254="REAL",$I254="INCURRIDO"),SUMIF(S!$O:$O,$I254&amp;$O254&amp;$Q254&amp;UPPER(TEXT(AO$4,"MMMMYYYY"))&amp;$Z254,IF($W$1="Pesos CLP",S!$AD:$AD,S!$AO:$AO)),0)</f>
        <v>0</v>
      </c>
      <c r="AP254" s="19">
        <f>IF(OR($I254="REAL",$I254="INCURRIDO"),SUMIF(S!$O:$O,$I254&amp;$O254&amp;$Q254&amp;UPPER(TEXT(AP$4,"MMMMYYYY"))&amp;$Z254,IF($W$1="Pesos CLP",S!$AD:$AD,S!$AO:$AO)),0)</f>
        <v>0</v>
      </c>
      <c r="AQ254" s="19">
        <f>IF(OR($I254="REAL",$I254="INCURRIDO"),SUMIF(S!$O:$O,$I254&amp;$O254&amp;$Q254&amp;UPPER(TEXT(AQ$4,"MMMMYYYY"))&amp;$Z254,IF($W$1="Pesos CLP",S!$AD:$AD,S!$AO:$AO)),0)</f>
        <v>0</v>
      </c>
      <c r="AR254" s="19">
        <f>IF(OR($I254="REAL",$I254="INCURRIDO"),SUMIF(S!$O:$O,$I254&amp;$O254&amp;$Q254&amp;UPPER(TEXT(AR$4,"MMMMYYYY"))&amp;$Z254,IF($W$1="Pesos CLP",S!$AD:$AD,S!$AO:$AO)),0)</f>
        <v>0</v>
      </c>
      <c r="AS254" s="19">
        <f>IF(OR($I254="REAL",$I254="INCURRIDO"),SUMIF(S!$O:$O,$I254&amp;$O254&amp;$Q254&amp;UPPER(TEXT(AS$4,"MMMMYYYY"))&amp;$Z254,IF($W$1="Pesos CLP",S!$AD:$AD,S!$AO:$AO)),0)</f>
        <v>0</v>
      </c>
      <c r="AT254" s="19">
        <f>IF(OR($I254="REAL",$I254="INCURRIDO"),SUMIF(S!$O:$O,$I254&amp;$O254&amp;$Q254&amp;UPPER(TEXT(AT$4,"MMMMYYYY"))&amp;$Z254,IF($W$1="Pesos CLP",S!$AD:$AD,S!$AO:$AO)),0)</f>
        <v>0</v>
      </c>
      <c r="AU254" s="19">
        <f>IF(OR($I254="REAL",$I254="INCURRIDO"),SUMIF(S!$O:$O,$I254&amp;$O254&amp;$Q254&amp;UPPER(TEXT(AU$4,"MMMMYYYY"))&amp;$Z254,IF($W$1="Pesos CLP",S!$AD:$AD,S!$AO:$AO)),0)</f>
        <v>0</v>
      </c>
      <c r="AV254" s="19">
        <f>IF(OR($I254="REAL",$I254="INCURRIDO"),SUMIF(S!$O:$O,$I254&amp;$O254&amp;$Q254&amp;UPPER(TEXT(AV$4,"MMMMYYYY"))&amp;$Z254,IF($W$1="Pesos CLP",S!$AD:$AD,S!$AO:$AO)),0)</f>
        <v>0</v>
      </c>
      <c r="AW254" s="19">
        <f>IF(OR($I254="REAL",$I254="INCURRIDO"),SUMIF(S!$O:$O,$I254&amp;$O254&amp;$Q254&amp;UPPER(TEXT(AW$4,"MMMMYYYY"))&amp;$Z254,IF($W$1="Pesos CLP",S!$AD:$AD,S!$AO:$AO)),0)</f>
        <v>0</v>
      </c>
      <c r="AX254" s="19">
        <f>IF(OR($I254="REAL",$I254="INCURRIDO"),SUMIF(S!$O:$O,$I254&amp;$O254&amp;$Q254&amp;UPPER(TEXT(AX$4,"MMMMYYYY"))&amp;$Z254,IF($W$1="Pesos CLP",S!$AD:$AD,S!$AO:$AO)),0)</f>
        <v>0</v>
      </c>
      <c r="AY254" s="19">
        <f>IF(OR($I254="REAL",$I254="INCURRIDO"),SUMIF(S!$O:$O,$I254&amp;$O254&amp;$Q254&amp;UPPER(TEXT(AY$4,"MMMMYYYY"))&amp;$Z254,IF($W$1="Pesos CLP",S!$AD:$AD,S!$AO:$AO)),0)</f>
        <v>0</v>
      </c>
      <c r="AZ254" s="19">
        <f>IF(OR($I254="REAL",$I254="INCURRIDO"),SUMIF(S!$O:$O,$I254&amp;$O254&amp;$Q254&amp;UPPER(TEXT(AZ$4,"MMMMYYYY"))&amp;$Z254,IF($W$1="Pesos CLP",S!$AD:$AD,S!$AO:$AO)),0)</f>
        <v>0</v>
      </c>
      <c r="BA254" s="19">
        <f>IF(OR($I254="REAL",$I254="INCURRIDO"),SUMIF(S!$O:$O,$I254&amp;$O254&amp;$Q254&amp;UPPER(TEXT(BA$4,"MMMMYYYY"))&amp;$Z254,IF($W$1="Pesos CLP",S!$AD:$AD,S!$AO:$AO)),0)</f>
        <v>0</v>
      </c>
      <c r="BB254" s="19">
        <f>IF(OR($I254="REAL",$I254="INCURRIDO"),SUMIF(S!$O:$O,$I254&amp;$O254&amp;$Q254&amp;UPPER(TEXT(BB$4,"MMMMYYYY"))&amp;$Z254,IF($W$1="Pesos CLP",S!$AD:$AD,S!$AO:$AO)),0)</f>
        <v>0</v>
      </c>
      <c r="BC254" s="19">
        <f>IF(OR($I254="REAL",$I254="INCURRIDO"),SUMIF(S!$O:$O,$I254&amp;$O254&amp;$Q254&amp;UPPER(TEXT(BC$4,"MMMMYYYY"))&amp;$Z254,IF($W$1="Pesos CLP",S!$AD:$AD,S!$AO:$AO)),0)</f>
        <v>0</v>
      </c>
      <c r="BD254" s="19">
        <f>IF(OR($I254="REAL",$I254="INCURRIDO"),SUMIF(S!$O:$O,$I254&amp;$O254&amp;$Q254&amp;UPPER(TEXT(BD$4,"MMMMYYYY"))&amp;$Z254,IF($W$1="Pesos CLP",S!$AD:$AD,S!$AO:$AO)),0)</f>
        <v>0</v>
      </c>
      <c r="BE254" s="19">
        <f>IF(OR($I254="REAL",$I254="INCURRIDO"),SUMIF(S!$O:$O,$I254&amp;$O254&amp;$Q254&amp;UPPER(TEXT(BE$4,"MMMMYYYY"))&amp;$Z254,IF($W$1="Pesos CLP",S!$AD:$AD,S!$AO:$AO)),0)</f>
        <v>0</v>
      </c>
      <c r="BF254" s="19">
        <f>IF(OR($I254="REAL",$I254="INCURRIDO"),SUMIF(S!$O:$O,$I254&amp;$O254&amp;$Q254&amp;UPPER(TEXT(BF$4,"MMMMYYYY"))&amp;$Z254,IF($W$1="Pesos CLP",S!$AD:$AD,S!$AO:$AO)),0)</f>
        <v>0</v>
      </c>
      <c r="BG254" s="19">
        <f>IF(OR($I254="REAL",$I254="INCURRIDO"),SUMIF(S!$O:$O,$I254&amp;$O254&amp;$Q254&amp;UPPER(TEXT(BG$4,"MMMMYYYY"))&amp;$Z254,IF($W$1="Pesos CLP",S!$AD:$AD,S!$AO:$AO)),0)</f>
        <v>0</v>
      </c>
      <c r="BH254" s="19">
        <f>IF(OR($I254="REAL",$I254="INCURRIDO"),SUMIF(S!$O:$O,$I254&amp;$O254&amp;$Q254&amp;UPPER(TEXT(BH$4,"MMMMYYYY"))&amp;$Z254,IF($W$1="Pesos CLP",S!$AD:$AD,S!$AO:$AO)),0)</f>
        <v>0</v>
      </c>
      <c r="BI254" s="19">
        <f>IF(OR($I254="REAL",$I254="INCURRIDO"),SUMIF(S!$O:$O,$I254&amp;$O254&amp;$Q254&amp;UPPER(TEXT(BI$4,"MMMMYYYY"))&amp;$Z254,IF($W$1="Pesos CLP",S!$AD:$AD,S!$AO:$AO)),0)</f>
        <v>0</v>
      </c>
      <c r="BJ254" s="19">
        <f>IF(OR($I254="REAL",$I254="INCURRIDO"),SUMIF(S!$O:$O,$I254&amp;$O254&amp;$Q254&amp;UPPER(TEXT(BJ$4,"MMMMYYYY"))&amp;$Z254,IF($W$1="Pesos CLP",S!$AD:$AD,S!$AO:$AO)),0)</f>
        <v>0</v>
      </c>
      <c r="BK254" s="19">
        <f>IF(OR($I254="REAL",$I254="INCURRIDO"),SUMIF(S!$O:$O,$I254&amp;$O254&amp;$Q254&amp;UPPER(TEXT(BK$4,"MMMMYYYY"))&amp;$Z254,IF($W$1="Pesos CLP",S!$AD:$AD,S!$AO:$AO)),0)</f>
        <v>0</v>
      </c>
      <c r="BL254" s="19">
        <f>IF(OR($I254="REAL",$I254="INCURRIDO"),SUMIF(S!$O:$O,$I254&amp;$O254&amp;$Q254&amp;UPPER(TEXT(BL$4,"MMMMYYYY"))&amp;$Z254,IF($W$1="Pesos CLP",S!$AD:$AD,S!$AO:$AO)),0)</f>
        <v>0</v>
      </c>
      <c r="BM254" s="19">
        <f>IF(OR($I254="REAL",$I254="INCURRIDO"),SUMIF(S!$O:$O,$I254&amp;$O254&amp;$Q254&amp;UPPER(TEXT(BM$4,"MMMMYYYY"))&amp;$Z254,IF($W$1="Pesos CLP",S!$AD:$AD,S!$AO:$AO)),0)</f>
        <v>0</v>
      </c>
      <c r="BN254" s="19">
        <f>IF(OR($I254="REAL",$I254="INCURRIDO"),SUMIF(S!$O:$O,$I254&amp;$O254&amp;$Q254&amp;UPPER(TEXT(BN$4,"MMMMYYYY"))&amp;$Z254,IF($W$1="Pesos CLP",S!$AD:$AD,S!$AO:$AO)),0)</f>
        <v>0</v>
      </c>
      <c r="BO254" s="19">
        <f>IF(OR($I254="REAL",$I254="INCURRIDO"),SUMIF(S!$O:$O,$I254&amp;$O254&amp;$Q254&amp;UPPER(TEXT(BO$4,"MMMMYYYY"))&amp;$Z254,IF($W$1="Pesos CLP",S!$AD:$AD,S!$AO:$AO)),0)</f>
        <v>0</v>
      </c>
      <c r="BP254" s="19">
        <f>IF(OR($I254="REAL",$I254="INCURRIDO"),SUMIF(S!$O:$O,$I254&amp;$O254&amp;$Q254&amp;UPPER(TEXT(BP$4,"MMMMYYYY"))&amp;$Z254,IF($W$1="Pesos CLP",S!$AD:$AD,S!$AO:$AO)),0)</f>
        <v>0</v>
      </c>
      <c r="BQ254" s="19">
        <f>IF(OR($I254="REAL",$I254="INCURRIDO"),SUMIF(S!$O:$O,$I254&amp;$O254&amp;$Q254&amp;UPPER(TEXT(BQ$4,"MMMMYYYY"))&amp;$Z254,IF($W$1="Pesos CLP",S!$AD:$AD,S!$AO:$AO)),0)</f>
        <v>0</v>
      </c>
      <c r="BR254" s="19">
        <f>IF(OR($I254="REAL",$I254="INCURRIDO"),SUMIF(S!$O:$O,$I254&amp;$O254&amp;$Q254&amp;UPPER(TEXT(BR$4,"MMMMYYYY"))&amp;$Z254,IF($W$1="Pesos CLP",S!$AD:$AD,S!$AO:$AO)),0)</f>
        <v>0</v>
      </c>
      <c r="BS254" s="19">
        <f>IF(OR($I254="REAL",$I254="INCURRIDO"),SUMIF(S!$O:$O,$I254&amp;$O254&amp;$Q254&amp;UPPER(TEXT(BS$4,"MMMMYYYY"))&amp;$Z254,IF($W$1="Pesos CLP",S!$AD:$AD,S!$AO:$AO)),0)</f>
        <v>0</v>
      </c>
      <c r="BT254" s="19">
        <f>IF(OR($I254="REAL",$I254="INCURRIDO"),SUMIF(S!$O:$O,$I254&amp;$O254&amp;$Q254&amp;UPPER(TEXT(BT$4,"MMMMYYYY"))&amp;$Z254,IF($W$1="Pesos CLP",S!$AD:$AD,S!$AO:$AO)),0)</f>
        <v>0</v>
      </c>
      <c r="BU254" s="19">
        <f>IF(OR($I254="REAL",$I254="INCURRIDO"),SUMIF(S!$O:$O,$I254&amp;$O254&amp;$Q254&amp;UPPER(TEXT(BU$4,"MMMMYYYY"))&amp;$Z254,IF($W$1="Pesos CLP",S!$AD:$AD,S!$AO:$AO)),0)</f>
        <v>0</v>
      </c>
      <c r="BV254" s="19">
        <f>IF(OR($I254="REAL",$I254="INCURRIDO"),SUMIF(S!$O:$O,$I254&amp;$O254&amp;$Q254&amp;UPPER(TEXT(BV$4,"MMMMYYYY"))&amp;$Z254,IF($W$1="Pesos CLP",S!$AD:$AD,S!$AO:$AO)),0)</f>
        <v>0</v>
      </c>
      <c r="BW254" s="19">
        <f>IF(OR($I254="REAL",$I254="INCURRIDO"),SUMIF(S!$O:$O,$I254&amp;$O254&amp;$Q254&amp;UPPER(TEXT(BW$4,"MMMMYYYY"))&amp;$Z254,IF($W$1="Pesos CLP",S!$AD:$AD,S!$AO:$AO)),0)</f>
        <v>0</v>
      </c>
      <c r="BX254" s="19">
        <f>IF(OR($I254="REAL",$I254="INCURRIDO"),SUMIF(S!$O:$O,$I254&amp;$O254&amp;$Q254&amp;UPPER(TEXT(BX$4,"MMMMYYYY"))&amp;$Z254,IF($W$1="Pesos CLP",S!$AD:$AD,S!$AO:$AO)),0)</f>
        <v>0</v>
      </c>
      <c r="BY254" s="19">
        <f>IF(OR($I254="REAL",$I254="INCURRIDO"),SUMIF(S!$O:$O,$I254&amp;$O254&amp;$Q254&amp;UPPER(TEXT(BY$4,"MMMMYYYY"))&amp;$Z254,IF($W$1="Pesos CLP",S!$AD:$AD,S!$AO:$AO)),0)</f>
        <v>0</v>
      </c>
      <c r="BZ254" s="19">
        <f>IF(OR($I254="REAL",$I254="INCURRIDO"),SUMIF(S!$O:$O,$I254&amp;$O254&amp;$Q254&amp;UPPER(TEXT(BZ$4,"MMMMYYYY"))&amp;$Z254,IF($W$1="Pesos CLP",S!$AD:$AD,S!$AO:$AO)),0)</f>
        <v>0</v>
      </c>
      <c r="CA254" s="19">
        <f>IF(OR($I254="REAL",$I254="INCURRIDO"),SUMIF(S!$O:$O,$I254&amp;$O254&amp;$Q254&amp;UPPER(TEXT(CA$4,"MMMMYYYY"))&amp;$Z254,IF($W$1="Pesos CLP",S!$AD:$AD,S!$AO:$AO)),0)</f>
        <v>0</v>
      </c>
      <c r="CB254" s="19">
        <f>IF(OR($I254="REAL",$I254="INCURRIDO"),SUMIF(S!$O:$O,$I254&amp;$O254&amp;$Q254&amp;UPPER(TEXT(CB$4,"MMMMYYYY"))&amp;$Z254,IF($W$1="Pesos CLP",S!$AD:$AD,S!$AO:$AO)),0)</f>
        <v>0</v>
      </c>
      <c r="CC254" s="19">
        <f>IF(OR($I254="REAL",$I254="INCURRIDO"),SUMIF(S!$O:$O,$I254&amp;$O254&amp;$Q254&amp;UPPER(TEXT(CC$4,"MMMMYYYY"))&amp;$Z254,IF($W$1="Pesos CLP",S!$AD:$AD,S!$AO:$AO)),0)</f>
        <v>0</v>
      </c>
      <c r="CD254" s="19">
        <f>IF(OR($I254="REAL",$I254="INCURRIDO"),SUMIF(S!$O:$O,$I254&amp;$O254&amp;$Q254&amp;UPPER(TEXT(CD$4,"MMMMYYYY"))&amp;$Z254,IF($W$1="Pesos CLP",S!$AD:$AD,S!$AO:$AO)),0)</f>
        <v>0</v>
      </c>
      <c r="CE254" s="19">
        <f>IF(OR($I254="REAL",$I254="INCURRIDO"),SUMIF(S!$O:$O,$I254&amp;$O254&amp;$Q254&amp;UPPER(TEXT(CE$4,"MMMMYYYY"))&amp;$Z254,IF($W$1="Pesos CLP",S!$AD:$AD,S!$AO:$AO)),0)</f>
        <v>0</v>
      </c>
      <c r="CF254" s="19">
        <f>IF(OR($I254="REAL",$I254="INCURRIDO"),SUMIF(S!$O:$O,$I254&amp;$O254&amp;$Q254&amp;UPPER(TEXT(CF$4,"MMMMYYYY"))&amp;$Z254,IF($W$1="Pesos CLP",S!$AD:$AD,S!$AO:$AO)),0)</f>
        <v>0</v>
      </c>
      <c r="CG254" s="19">
        <f>IF(OR($I254="REAL",$I254="INCURRIDO"),SUMIF(S!$O:$O,$I254&amp;$O254&amp;$Q254&amp;UPPER(TEXT(CG$4,"MMMMYYYY"))&amp;$Z254,IF($W$1="Pesos CLP",S!$AD:$AD,S!$AO:$AO)),0)</f>
        <v>0</v>
      </c>
      <c r="CH254" s="19">
        <f>IF(OR($I254="REAL",$I254="INCURRIDO"),SUMIF(S!$O:$O,$I254&amp;$O254&amp;$Q254&amp;UPPER(TEXT(CH$4,"MMMMYYYY"))&amp;$Z254,IF($W$1="Pesos CLP",S!$AD:$AD,S!$AO:$AO)),0)</f>
        <v>0</v>
      </c>
      <c r="CI254" s="19">
        <f>IF(OR($I254="REAL",$I254="INCURRIDO"),SUMIF(S!$O:$O,$I254&amp;$O254&amp;$Q254&amp;UPPER(TEXT(CI$4,"MMMMYYYY"))&amp;$Z254,IF($W$1="Pesos CLP",S!$AD:$AD,S!$AO:$AO)),0)</f>
        <v>0</v>
      </c>
      <c r="CJ254" s="19">
        <f>IF(OR($I254="REAL",$I254="INCURRIDO"),SUMIF(S!$O:$O,$I254&amp;$O254&amp;$Q254&amp;UPPER(TEXT(CJ$4,"MMMMYYYY"))&amp;$Z254,IF($W$1="Pesos CLP",S!$AD:$AD,S!$AO:$AO)),0)</f>
        <v>0</v>
      </c>
      <c r="CK254" s="378">
        <f t="shared" si="234"/>
        <v>0</v>
      </c>
      <c r="CL254" s="378">
        <f t="shared" si="234"/>
        <v>0</v>
      </c>
      <c r="CM254" s="378">
        <f t="shared" si="234"/>
        <v>812.90887973016856</v>
      </c>
      <c r="CN254" s="378">
        <f t="shared" si="234"/>
        <v>0</v>
      </c>
      <c r="CO254" s="378">
        <f t="shared" si="234"/>
        <v>0</v>
      </c>
      <c r="CP254" s="378">
        <f t="shared" si="234"/>
        <v>0</v>
      </c>
      <c r="CQ254" s="378">
        <f t="shared" si="234"/>
        <v>0</v>
      </c>
      <c r="CR254" s="378">
        <f t="shared" si="234"/>
        <v>0</v>
      </c>
      <c r="CS254" s="378">
        <f t="shared" si="235"/>
        <v>0</v>
      </c>
      <c r="CT254" s="378">
        <f t="shared" si="235"/>
        <v>0</v>
      </c>
      <c r="CU254" s="378">
        <f t="shared" si="235"/>
        <v>0</v>
      </c>
      <c r="CV254" s="378">
        <f t="shared" si="235"/>
        <v>0</v>
      </c>
      <c r="CW254" s="378">
        <f t="shared" si="235"/>
        <v>0</v>
      </c>
      <c r="CX254" s="378">
        <f t="shared" si="235"/>
        <v>0</v>
      </c>
      <c r="CY254" s="378">
        <f t="shared" si="235"/>
        <v>0</v>
      </c>
      <c r="CZ254" s="378">
        <f t="shared" si="235"/>
        <v>0</v>
      </c>
      <c r="DA254" s="378">
        <f t="shared" si="235"/>
        <v>0</v>
      </c>
      <c r="DB254" s="378">
        <f t="shared" si="235"/>
        <v>0</v>
      </c>
      <c r="DC254" s="378">
        <f t="shared" si="236"/>
        <v>0</v>
      </c>
      <c r="DD254" s="378">
        <f t="shared" si="236"/>
        <v>0</v>
      </c>
      <c r="DE254" s="378">
        <f t="shared" si="236"/>
        <v>0</v>
      </c>
      <c r="DF254" s="378">
        <f t="shared" si="236"/>
        <v>0</v>
      </c>
      <c r="DG254" s="378">
        <f t="shared" si="236"/>
        <v>0</v>
      </c>
      <c r="DH254" s="378">
        <f t="shared" si="236"/>
        <v>0</v>
      </c>
      <c r="DI254" s="378">
        <f t="shared" si="236"/>
        <v>0</v>
      </c>
      <c r="DJ254" s="378">
        <f t="shared" si="236"/>
        <v>0</v>
      </c>
      <c r="DK254" s="378">
        <f t="shared" si="236"/>
        <v>0</v>
      </c>
      <c r="DL254" s="378">
        <f t="shared" si="236"/>
        <v>0</v>
      </c>
      <c r="DM254" s="378">
        <f t="shared" si="237"/>
        <v>0</v>
      </c>
      <c r="DN254" s="378">
        <f t="shared" si="237"/>
        <v>0</v>
      </c>
      <c r="DO254" s="378">
        <f t="shared" si="237"/>
        <v>0</v>
      </c>
      <c r="DP254" s="378">
        <f t="shared" si="237"/>
        <v>0</v>
      </c>
      <c r="DQ254" s="378">
        <f t="shared" si="237"/>
        <v>0</v>
      </c>
      <c r="DR254" s="378">
        <f t="shared" si="237"/>
        <v>0</v>
      </c>
      <c r="DS254" s="378">
        <f t="shared" si="237"/>
        <v>0</v>
      </c>
      <c r="DT254" s="378">
        <f t="shared" si="237"/>
        <v>0</v>
      </c>
      <c r="DU254" s="378">
        <f t="shared" si="237"/>
        <v>0</v>
      </c>
      <c r="DV254" s="378">
        <f t="shared" si="237"/>
        <v>0</v>
      </c>
      <c r="DW254" s="378">
        <f t="shared" si="238"/>
        <v>0</v>
      </c>
      <c r="DX254" s="378">
        <f t="shared" si="238"/>
        <v>0</v>
      </c>
      <c r="DY254" s="378">
        <f t="shared" si="238"/>
        <v>0</v>
      </c>
      <c r="DZ254" s="378">
        <f t="shared" si="238"/>
        <v>0</v>
      </c>
      <c r="EA254" s="378">
        <f t="shared" si="238"/>
        <v>0</v>
      </c>
      <c r="EB254" s="378">
        <f t="shared" si="238"/>
        <v>0</v>
      </c>
      <c r="EC254" s="378">
        <f t="shared" si="238"/>
        <v>0</v>
      </c>
      <c r="ED254" s="378">
        <f t="shared" si="238"/>
        <v>0</v>
      </c>
      <c r="EE254" s="378">
        <f t="shared" si="238"/>
        <v>0</v>
      </c>
      <c r="EF254" s="378">
        <f t="shared" si="238"/>
        <v>0</v>
      </c>
      <c r="EG254" s="378">
        <f t="shared" si="239"/>
        <v>0</v>
      </c>
      <c r="EH254" s="378">
        <f t="shared" si="239"/>
        <v>0</v>
      </c>
      <c r="EI254" s="378">
        <f t="shared" si="239"/>
        <v>0</v>
      </c>
      <c r="EJ254" s="378">
        <f t="shared" si="239"/>
        <v>0</v>
      </c>
      <c r="EK254" s="378">
        <f t="shared" si="239"/>
        <v>0</v>
      </c>
      <c r="EL254" s="378">
        <f t="shared" si="239"/>
        <v>0</v>
      </c>
      <c r="EM254" s="378">
        <f t="shared" si="239"/>
        <v>0</v>
      </c>
      <c r="EN254" s="378">
        <f t="shared" si="239"/>
        <v>0</v>
      </c>
      <c r="EO254" s="378">
        <f t="shared" si="239"/>
        <v>0</v>
      </c>
      <c r="EP254" s="378">
        <f t="shared" si="239"/>
        <v>0</v>
      </c>
      <c r="EQ254" s="378">
        <f t="shared" si="239"/>
        <v>0</v>
      </c>
    </row>
    <row r="255" spans="1:147" x14ac:dyDescent="0.3">
      <c r="A255" s="368"/>
      <c r="B255" s="368"/>
      <c r="C255" s="368"/>
      <c r="D255" s="368">
        <f t="shared" si="182"/>
        <v>1.0658056259248334</v>
      </c>
      <c r="E255" s="368" t="str">
        <f>VLOOKUP(TEXT(Z255,0),'G2'!B:D,3,0)</f>
        <v>ME</v>
      </c>
      <c r="F255" s="816">
        <f t="shared" si="181"/>
        <v>0</v>
      </c>
      <c r="G255" s="755">
        <f t="shared" si="183"/>
        <v>0</v>
      </c>
      <c r="H255" s="756" t="s">
        <v>1190</v>
      </c>
      <c r="I255" s="370" t="s">
        <v>93</v>
      </c>
      <c r="J255" s="370" t="s">
        <v>22</v>
      </c>
      <c r="K255" s="368" t="s">
        <v>276</v>
      </c>
      <c r="L255" s="368" t="s">
        <v>619</v>
      </c>
      <c r="M255" s="369"/>
      <c r="N255" s="370" t="s">
        <v>1083</v>
      </c>
      <c r="O255" s="370" t="s">
        <v>276</v>
      </c>
      <c r="P255" s="643" t="s">
        <v>1166</v>
      </c>
      <c r="Q255" s="370" t="s">
        <v>695</v>
      </c>
      <c r="R255" s="370" t="s">
        <v>632</v>
      </c>
      <c r="S255" s="376">
        <v>25</v>
      </c>
      <c r="T255" s="678">
        <v>46447</v>
      </c>
      <c r="U255" s="678">
        <v>46471</v>
      </c>
      <c r="V255" s="373">
        <v>1</v>
      </c>
      <c r="W255" s="374">
        <v>28518.826938496692</v>
      </c>
      <c r="X255" s="17" cm="1">
        <f t="array" ref="X255">+IF($W$1="Pesos CLP",W255,W255/TC)*MB_24A25</f>
        <v>32.516355189206742</v>
      </c>
      <c r="Y255" s="18">
        <f t="shared" si="225"/>
        <v>812.90887973016856</v>
      </c>
      <c r="Z255">
        <v>91243530</v>
      </c>
      <c r="AA255" s="19">
        <f>IF(OR($I255="REAL",$I255="INCURRIDO"),SUMIF(S!$O:$O,$I255&amp;$O255&amp;$Q255&amp;UPPER(TEXT(AA$4,"MMMMYYYY"))&amp;$Z255,IF($W$1="Pesos CLP",S!$AD:$AD,S!$AO:$AO)),0)</f>
        <v>0</v>
      </c>
      <c r="AB255" s="19">
        <f>IF(OR($I255="REAL",$I255="INCURRIDO"),SUMIF(S!$O:$O,$I255&amp;$O255&amp;$Q255&amp;UPPER(TEXT(AB$4,"MMMMYYYY"))&amp;$Z255,IF($W$1="Pesos CLP",S!$AD:$AD,S!$AO:$AO)),0)</f>
        <v>0</v>
      </c>
      <c r="AC255" s="19">
        <f>IF(OR($I255="REAL",$I255="INCURRIDO"),SUMIF(S!$O:$O,$I255&amp;$O255&amp;$Q255&amp;UPPER(TEXT(AC$4,"MMMMYYYY"))&amp;$Z255,IF($W$1="Pesos CLP",S!$AD:$AD,S!$AO:$AO)),0)</f>
        <v>0</v>
      </c>
      <c r="AD255" s="19">
        <f>IF(OR($I255="REAL",$I255="INCURRIDO"),SUMIF(S!$O:$O,$I255&amp;$O255&amp;$Q255&amp;UPPER(TEXT(AD$4,"MMMMYYYY"))&amp;$Z255,IF($W$1="Pesos CLP",S!$AD:$AD,S!$AO:$AO)),0)</f>
        <v>0</v>
      </c>
      <c r="AE255" s="19">
        <f>IF(OR($I255="REAL",$I255="INCURRIDO"),SUMIF(S!$O:$O,$I255&amp;$O255&amp;$Q255&amp;UPPER(TEXT(AE$4,"MMMMYYYY"))&amp;$Z255,IF($W$1="Pesos CLP",S!$AD:$AD,S!$AO:$AO)),0)</f>
        <v>0</v>
      </c>
      <c r="AF255" s="19">
        <f>IF(OR($I255="REAL",$I255="INCURRIDO"),SUMIF(S!$O:$O,$I255&amp;$O255&amp;$Q255&amp;UPPER(TEXT(AF$4,"MMMMYYYY"))&amp;$Z255,IF($W$1="Pesos CLP",S!$AD:$AD,S!$AO:$AO)),0)</f>
        <v>0</v>
      </c>
      <c r="AG255" s="19">
        <f>IF(OR($I255="REAL",$I255="INCURRIDO"),SUMIF(S!$O:$O,$I255&amp;$O255&amp;$Q255&amp;UPPER(TEXT(AG$4,"MMMMYYYY"))&amp;$Z255,IF($W$1="Pesos CLP",S!$AD:$AD,S!$AO:$AO)),0)</f>
        <v>0</v>
      </c>
      <c r="AH255" s="19">
        <f>IF(OR($I255="REAL",$I255="INCURRIDO"),SUMIF(S!$O:$O,$I255&amp;$O255&amp;$Q255&amp;UPPER(TEXT(AH$4,"MMMMYYYY"))&amp;$Z255,IF($W$1="Pesos CLP",S!$AD:$AD,S!$AO:$AO)),0)</f>
        <v>0</v>
      </c>
      <c r="AI255" s="19">
        <f>IF(OR($I255="REAL",$I255="INCURRIDO"),SUMIF(S!$O:$O,$I255&amp;$O255&amp;$Q255&amp;UPPER(TEXT(AI$4,"MMMMYYYY"))&amp;$Z255,IF($W$1="Pesos CLP",S!$AD:$AD,S!$AO:$AO)),0)</f>
        <v>0</v>
      </c>
      <c r="AJ255" s="19">
        <f>IF(OR($I255="REAL",$I255="INCURRIDO"),SUMIF(S!$O:$O,$I255&amp;$O255&amp;$Q255&amp;UPPER(TEXT(AJ$4,"MMMMYYYY"))&amp;$Z255,IF($W$1="Pesos CLP",S!$AD:$AD,S!$AO:$AO)),0)</f>
        <v>0</v>
      </c>
      <c r="AK255" s="19">
        <f>IF(OR($I255="REAL",$I255="INCURRIDO"),SUMIF(S!$O:$O,$I255&amp;$O255&amp;$Q255&amp;UPPER(TEXT(AK$4,"MMMMYYYY"))&amp;$Z255,IF($W$1="Pesos CLP",S!$AD:$AD,S!$AO:$AO)),0)</f>
        <v>0</v>
      </c>
      <c r="AL255" s="19">
        <f>IF(OR($I255="REAL",$I255="INCURRIDO"),SUMIF(S!$O:$O,$I255&amp;$O255&amp;$Q255&amp;UPPER(TEXT(AL$4,"MMMMYYYY"))&amp;$Z255,IF($W$1="Pesos CLP",S!$AD:$AD,S!$AO:$AO)),0)</f>
        <v>0</v>
      </c>
      <c r="AM255" s="19">
        <f>IF(OR($I255="REAL",$I255="INCURRIDO"),SUMIF(S!$O:$O,$I255&amp;$O255&amp;$Q255&amp;UPPER(TEXT(AM$4,"MMMMYYYY"))&amp;$Z255,IF($W$1="Pesos CLP",S!$AD:$AD,S!$AO:$AO)),0)</f>
        <v>0</v>
      </c>
      <c r="AN255" s="19">
        <f>IF(OR($I255="REAL",$I255="INCURRIDO"),SUMIF(S!$O:$O,$I255&amp;$O255&amp;$Q255&amp;UPPER(TEXT(AN$4,"MMMMYYYY"))&amp;$Z255,IF($W$1="Pesos CLP",S!$AD:$AD,S!$AO:$AO)),0)</f>
        <v>0</v>
      </c>
      <c r="AO255" s="19">
        <f>IF(OR($I255="REAL",$I255="INCURRIDO"),SUMIF(S!$O:$O,$I255&amp;$O255&amp;$Q255&amp;UPPER(TEXT(AO$4,"MMMMYYYY"))&amp;$Z255,IF($W$1="Pesos CLP",S!$AD:$AD,S!$AO:$AO)),0)</f>
        <v>0</v>
      </c>
      <c r="AP255" s="19">
        <f>IF(OR($I255="REAL",$I255="INCURRIDO"),SUMIF(S!$O:$O,$I255&amp;$O255&amp;$Q255&amp;UPPER(TEXT(AP$4,"MMMMYYYY"))&amp;$Z255,IF($W$1="Pesos CLP",S!$AD:$AD,S!$AO:$AO)),0)</f>
        <v>0</v>
      </c>
      <c r="AQ255" s="19">
        <f>IF(OR($I255="REAL",$I255="INCURRIDO"),SUMIF(S!$O:$O,$I255&amp;$O255&amp;$Q255&amp;UPPER(TEXT(AQ$4,"MMMMYYYY"))&amp;$Z255,IF($W$1="Pesos CLP",S!$AD:$AD,S!$AO:$AO)),0)</f>
        <v>0</v>
      </c>
      <c r="AR255" s="19">
        <f>IF(OR($I255="REAL",$I255="INCURRIDO"),SUMIF(S!$O:$O,$I255&amp;$O255&amp;$Q255&amp;UPPER(TEXT(AR$4,"MMMMYYYY"))&amp;$Z255,IF($W$1="Pesos CLP",S!$AD:$AD,S!$AO:$AO)),0)</f>
        <v>0</v>
      </c>
      <c r="AS255" s="19">
        <f>IF(OR($I255="REAL",$I255="INCURRIDO"),SUMIF(S!$O:$O,$I255&amp;$O255&amp;$Q255&amp;UPPER(TEXT(AS$4,"MMMMYYYY"))&amp;$Z255,IF($W$1="Pesos CLP",S!$AD:$AD,S!$AO:$AO)),0)</f>
        <v>0</v>
      </c>
      <c r="AT255" s="19">
        <f>IF(OR($I255="REAL",$I255="INCURRIDO"),SUMIF(S!$O:$O,$I255&amp;$O255&amp;$Q255&amp;UPPER(TEXT(AT$4,"MMMMYYYY"))&amp;$Z255,IF($W$1="Pesos CLP",S!$AD:$AD,S!$AO:$AO)),0)</f>
        <v>0</v>
      </c>
      <c r="AU255" s="19">
        <f>IF(OR($I255="REAL",$I255="INCURRIDO"),SUMIF(S!$O:$O,$I255&amp;$O255&amp;$Q255&amp;UPPER(TEXT(AU$4,"MMMMYYYY"))&amp;$Z255,IF($W$1="Pesos CLP",S!$AD:$AD,S!$AO:$AO)),0)</f>
        <v>0</v>
      </c>
      <c r="AV255" s="19">
        <f>IF(OR($I255="REAL",$I255="INCURRIDO"),SUMIF(S!$O:$O,$I255&amp;$O255&amp;$Q255&amp;UPPER(TEXT(AV$4,"MMMMYYYY"))&amp;$Z255,IF($W$1="Pesos CLP",S!$AD:$AD,S!$AO:$AO)),0)</f>
        <v>0</v>
      </c>
      <c r="AW255" s="19">
        <f>IF(OR($I255="REAL",$I255="INCURRIDO"),SUMIF(S!$O:$O,$I255&amp;$O255&amp;$Q255&amp;UPPER(TEXT(AW$4,"MMMMYYYY"))&amp;$Z255,IF($W$1="Pesos CLP",S!$AD:$AD,S!$AO:$AO)),0)</f>
        <v>0</v>
      </c>
      <c r="AX255" s="19">
        <f>IF(OR($I255="REAL",$I255="INCURRIDO"),SUMIF(S!$O:$O,$I255&amp;$O255&amp;$Q255&amp;UPPER(TEXT(AX$4,"MMMMYYYY"))&amp;$Z255,IF($W$1="Pesos CLP",S!$AD:$AD,S!$AO:$AO)),0)</f>
        <v>0</v>
      </c>
      <c r="AY255" s="19">
        <f>IF(OR($I255="REAL",$I255="INCURRIDO"),SUMIF(S!$O:$O,$I255&amp;$O255&amp;$Q255&amp;UPPER(TEXT(AY$4,"MMMMYYYY"))&amp;$Z255,IF($W$1="Pesos CLP",S!$AD:$AD,S!$AO:$AO)),0)</f>
        <v>0</v>
      </c>
      <c r="AZ255" s="19">
        <f>IF(OR($I255="REAL",$I255="INCURRIDO"),SUMIF(S!$O:$O,$I255&amp;$O255&amp;$Q255&amp;UPPER(TEXT(AZ$4,"MMMMYYYY"))&amp;$Z255,IF($W$1="Pesos CLP",S!$AD:$AD,S!$AO:$AO)),0)</f>
        <v>0</v>
      </c>
      <c r="BA255" s="19">
        <f>IF(OR($I255="REAL",$I255="INCURRIDO"),SUMIF(S!$O:$O,$I255&amp;$O255&amp;$Q255&amp;UPPER(TEXT(BA$4,"MMMMYYYY"))&amp;$Z255,IF($W$1="Pesos CLP",S!$AD:$AD,S!$AO:$AO)),0)</f>
        <v>0</v>
      </c>
      <c r="BB255" s="19">
        <f>IF(OR($I255="REAL",$I255="INCURRIDO"),SUMIF(S!$O:$O,$I255&amp;$O255&amp;$Q255&amp;UPPER(TEXT(BB$4,"MMMMYYYY"))&amp;$Z255,IF($W$1="Pesos CLP",S!$AD:$AD,S!$AO:$AO)),0)</f>
        <v>0</v>
      </c>
      <c r="BC255" s="19">
        <f>IF(OR($I255="REAL",$I255="INCURRIDO"),SUMIF(S!$O:$O,$I255&amp;$O255&amp;$Q255&amp;UPPER(TEXT(BC$4,"MMMMYYYY"))&amp;$Z255,IF($W$1="Pesos CLP",S!$AD:$AD,S!$AO:$AO)),0)</f>
        <v>0</v>
      </c>
      <c r="BD255" s="19">
        <f>IF(OR($I255="REAL",$I255="INCURRIDO"),SUMIF(S!$O:$O,$I255&amp;$O255&amp;$Q255&amp;UPPER(TEXT(BD$4,"MMMMYYYY"))&amp;$Z255,IF($W$1="Pesos CLP",S!$AD:$AD,S!$AO:$AO)),0)</f>
        <v>0</v>
      </c>
      <c r="BE255" s="19">
        <f>IF(OR($I255="REAL",$I255="INCURRIDO"),SUMIF(S!$O:$O,$I255&amp;$O255&amp;$Q255&amp;UPPER(TEXT(BE$4,"MMMMYYYY"))&amp;$Z255,IF($W$1="Pesos CLP",S!$AD:$AD,S!$AO:$AO)),0)</f>
        <v>0</v>
      </c>
      <c r="BF255" s="19">
        <f>IF(OR($I255="REAL",$I255="INCURRIDO"),SUMIF(S!$O:$O,$I255&amp;$O255&amp;$Q255&amp;UPPER(TEXT(BF$4,"MMMMYYYY"))&amp;$Z255,IF($W$1="Pesos CLP",S!$AD:$AD,S!$AO:$AO)),0)</f>
        <v>0</v>
      </c>
      <c r="BG255" s="19">
        <f>IF(OR($I255="REAL",$I255="INCURRIDO"),SUMIF(S!$O:$O,$I255&amp;$O255&amp;$Q255&amp;UPPER(TEXT(BG$4,"MMMMYYYY"))&amp;$Z255,IF($W$1="Pesos CLP",S!$AD:$AD,S!$AO:$AO)),0)</f>
        <v>0</v>
      </c>
      <c r="BH255" s="19">
        <f>IF(OR($I255="REAL",$I255="INCURRIDO"),SUMIF(S!$O:$O,$I255&amp;$O255&amp;$Q255&amp;UPPER(TEXT(BH$4,"MMMMYYYY"))&amp;$Z255,IF($W$1="Pesos CLP",S!$AD:$AD,S!$AO:$AO)),0)</f>
        <v>0</v>
      </c>
      <c r="BI255" s="19">
        <f>IF(OR($I255="REAL",$I255="INCURRIDO"),SUMIF(S!$O:$O,$I255&amp;$O255&amp;$Q255&amp;UPPER(TEXT(BI$4,"MMMMYYYY"))&amp;$Z255,IF($W$1="Pesos CLP",S!$AD:$AD,S!$AO:$AO)),0)</f>
        <v>0</v>
      </c>
      <c r="BJ255" s="19">
        <f>IF(OR($I255="REAL",$I255="INCURRIDO"),SUMIF(S!$O:$O,$I255&amp;$O255&amp;$Q255&amp;UPPER(TEXT(BJ$4,"MMMMYYYY"))&amp;$Z255,IF($W$1="Pesos CLP",S!$AD:$AD,S!$AO:$AO)),0)</f>
        <v>0</v>
      </c>
      <c r="BK255" s="19">
        <f>IF(OR($I255="REAL",$I255="INCURRIDO"),SUMIF(S!$O:$O,$I255&amp;$O255&amp;$Q255&amp;UPPER(TEXT(BK$4,"MMMMYYYY"))&amp;$Z255,IF($W$1="Pesos CLP",S!$AD:$AD,S!$AO:$AO)),0)</f>
        <v>0</v>
      </c>
      <c r="BL255" s="19">
        <f>IF(OR($I255="REAL",$I255="INCURRIDO"),SUMIF(S!$O:$O,$I255&amp;$O255&amp;$Q255&amp;UPPER(TEXT(BL$4,"MMMMYYYY"))&amp;$Z255,IF($W$1="Pesos CLP",S!$AD:$AD,S!$AO:$AO)),0)</f>
        <v>0</v>
      </c>
      <c r="BM255" s="19">
        <f>IF(OR($I255="REAL",$I255="INCURRIDO"),SUMIF(S!$O:$O,$I255&amp;$O255&amp;$Q255&amp;UPPER(TEXT(BM$4,"MMMMYYYY"))&amp;$Z255,IF($W$1="Pesos CLP",S!$AD:$AD,S!$AO:$AO)),0)</f>
        <v>0</v>
      </c>
      <c r="BN255" s="19">
        <f>IF(OR($I255="REAL",$I255="INCURRIDO"),SUMIF(S!$O:$O,$I255&amp;$O255&amp;$Q255&amp;UPPER(TEXT(BN$4,"MMMMYYYY"))&amp;$Z255,IF($W$1="Pesos CLP",S!$AD:$AD,S!$AO:$AO)),0)</f>
        <v>0</v>
      </c>
      <c r="BO255" s="19">
        <f>IF(OR($I255="REAL",$I255="INCURRIDO"),SUMIF(S!$O:$O,$I255&amp;$O255&amp;$Q255&amp;UPPER(TEXT(BO$4,"MMMMYYYY"))&amp;$Z255,IF($W$1="Pesos CLP",S!$AD:$AD,S!$AO:$AO)),0)</f>
        <v>0</v>
      </c>
      <c r="BP255" s="19">
        <f>IF(OR($I255="REAL",$I255="INCURRIDO"),SUMIF(S!$O:$O,$I255&amp;$O255&amp;$Q255&amp;UPPER(TEXT(BP$4,"MMMMYYYY"))&amp;$Z255,IF($W$1="Pesos CLP",S!$AD:$AD,S!$AO:$AO)),0)</f>
        <v>0</v>
      </c>
      <c r="BQ255" s="19">
        <f>IF(OR($I255="REAL",$I255="INCURRIDO"),SUMIF(S!$O:$O,$I255&amp;$O255&amp;$Q255&amp;UPPER(TEXT(BQ$4,"MMMMYYYY"))&amp;$Z255,IF($W$1="Pesos CLP",S!$AD:$AD,S!$AO:$AO)),0)</f>
        <v>0</v>
      </c>
      <c r="BR255" s="19">
        <f>IF(OR($I255="REAL",$I255="INCURRIDO"),SUMIF(S!$O:$O,$I255&amp;$O255&amp;$Q255&amp;UPPER(TEXT(BR$4,"MMMMYYYY"))&amp;$Z255,IF($W$1="Pesos CLP",S!$AD:$AD,S!$AO:$AO)),0)</f>
        <v>0</v>
      </c>
      <c r="BS255" s="19">
        <f>IF(OR($I255="REAL",$I255="INCURRIDO"),SUMIF(S!$O:$O,$I255&amp;$O255&amp;$Q255&amp;UPPER(TEXT(BS$4,"MMMMYYYY"))&amp;$Z255,IF($W$1="Pesos CLP",S!$AD:$AD,S!$AO:$AO)),0)</f>
        <v>0</v>
      </c>
      <c r="BT255" s="19">
        <f>IF(OR($I255="REAL",$I255="INCURRIDO"),SUMIF(S!$O:$O,$I255&amp;$O255&amp;$Q255&amp;UPPER(TEXT(BT$4,"MMMMYYYY"))&amp;$Z255,IF($W$1="Pesos CLP",S!$AD:$AD,S!$AO:$AO)),0)</f>
        <v>0</v>
      </c>
      <c r="BU255" s="19">
        <f>IF(OR($I255="REAL",$I255="INCURRIDO"),SUMIF(S!$O:$O,$I255&amp;$O255&amp;$Q255&amp;UPPER(TEXT(BU$4,"MMMMYYYY"))&amp;$Z255,IF($W$1="Pesos CLP",S!$AD:$AD,S!$AO:$AO)),0)</f>
        <v>0</v>
      </c>
      <c r="BV255" s="19">
        <f>IF(OR($I255="REAL",$I255="INCURRIDO"),SUMIF(S!$O:$O,$I255&amp;$O255&amp;$Q255&amp;UPPER(TEXT(BV$4,"MMMMYYYY"))&amp;$Z255,IF($W$1="Pesos CLP",S!$AD:$AD,S!$AO:$AO)),0)</f>
        <v>0</v>
      </c>
      <c r="BW255" s="19">
        <f>IF(OR($I255="REAL",$I255="INCURRIDO"),SUMIF(S!$O:$O,$I255&amp;$O255&amp;$Q255&amp;UPPER(TEXT(BW$4,"MMMMYYYY"))&amp;$Z255,IF($W$1="Pesos CLP",S!$AD:$AD,S!$AO:$AO)),0)</f>
        <v>0</v>
      </c>
      <c r="BX255" s="19">
        <f>IF(OR($I255="REAL",$I255="INCURRIDO"),SUMIF(S!$O:$O,$I255&amp;$O255&amp;$Q255&amp;UPPER(TEXT(BX$4,"MMMMYYYY"))&amp;$Z255,IF($W$1="Pesos CLP",S!$AD:$AD,S!$AO:$AO)),0)</f>
        <v>0</v>
      </c>
      <c r="BY255" s="19">
        <f>IF(OR($I255="REAL",$I255="INCURRIDO"),SUMIF(S!$O:$O,$I255&amp;$O255&amp;$Q255&amp;UPPER(TEXT(BY$4,"MMMMYYYY"))&amp;$Z255,IF($W$1="Pesos CLP",S!$AD:$AD,S!$AO:$AO)),0)</f>
        <v>0</v>
      </c>
      <c r="BZ255" s="19">
        <f>IF(OR($I255="REAL",$I255="INCURRIDO"),SUMIF(S!$O:$O,$I255&amp;$O255&amp;$Q255&amp;UPPER(TEXT(BZ$4,"MMMMYYYY"))&amp;$Z255,IF($W$1="Pesos CLP",S!$AD:$AD,S!$AO:$AO)),0)</f>
        <v>0</v>
      </c>
      <c r="CA255" s="19">
        <f>IF(OR($I255="REAL",$I255="INCURRIDO"),SUMIF(S!$O:$O,$I255&amp;$O255&amp;$Q255&amp;UPPER(TEXT(CA$4,"MMMMYYYY"))&amp;$Z255,IF($W$1="Pesos CLP",S!$AD:$AD,S!$AO:$AO)),0)</f>
        <v>0</v>
      </c>
      <c r="CB255" s="19">
        <f>IF(OR($I255="REAL",$I255="INCURRIDO"),SUMIF(S!$O:$O,$I255&amp;$O255&amp;$Q255&amp;UPPER(TEXT(CB$4,"MMMMYYYY"))&amp;$Z255,IF($W$1="Pesos CLP",S!$AD:$AD,S!$AO:$AO)),0)</f>
        <v>0</v>
      </c>
      <c r="CC255" s="19">
        <f>IF(OR($I255="REAL",$I255="INCURRIDO"),SUMIF(S!$O:$O,$I255&amp;$O255&amp;$Q255&amp;UPPER(TEXT(CC$4,"MMMMYYYY"))&amp;$Z255,IF($W$1="Pesos CLP",S!$AD:$AD,S!$AO:$AO)),0)</f>
        <v>0</v>
      </c>
      <c r="CD255" s="19">
        <f>IF(OR($I255="REAL",$I255="INCURRIDO"),SUMIF(S!$O:$O,$I255&amp;$O255&amp;$Q255&amp;UPPER(TEXT(CD$4,"MMMMYYYY"))&amp;$Z255,IF($W$1="Pesos CLP",S!$AD:$AD,S!$AO:$AO)),0)</f>
        <v>0</v>
      </c>
      <c r="CE255" s="19">
        <f>IF(OR($I255="REAL",$I255="INCURRIDO"),SUMIF(S!$O:$O,$I255&amp;$O255&amp;$Q255&amp;UPPER(TEXT(CE$4,"MMMMYYYY"))&amp;$Z255,IF($W$1="Pesos CLP",S!$AD:$AD,S!$AO:$AO)),0)</f>
        <v>0</v>
      </c>
      <c r="CF255" s="19">
        <f>IF(OR($I255="REAL",$I255="INCURRIDO"),SUMIF(S!$O:$O,$I255&amp;$O255&amp;$Q255&amp;UPPER(TEXT(CF$4,"MMMMYYYY"))&amp;$Z255,IF($W$1="Pesos CLP",S!$AD:$AD,S!$AO:$AO)),0)</f>
        <v>0</v>
      </c>
      <c r="CG255" s="19">
        <f>IF(OR($I255="REAL",$I255="INCURRIDO"),SUMIF(S!$O:$O,$I255&amp;$O255&amp;$Q255&amp;UPPER(TEXT(CG$4,"MMMMYYYY"))&amp;$Z255,IF($W$1="Pesos CLP",S!$AD:$AD,S!$AO:$AO)),0)</f>
        <v>0</v>
      </c>
      <c r="CH255" s="19">
        <f>IF(OR($I255="REAL",$I255="INCURRIDO"),SUMIF(S!$O:$O,$I255&amp;$O255&amp;$Q255&amp;UPPER(TEXT(CH$4,"MMMMYYYY"))&amp;$Z255,IF($W$1="Pesos CLP",S!$AD:$AD,S!$AO:$AO)),0)</f>
        <v>0</v>
      </c>
      <c r="CI255" s="19">
        <f>IF(OR($I255="REAL",$I255="INCURRIDO"),SUMIF(S!$O:$O,$I255&amp;$O255&amp;$Q255&amp;UPPER(TEXT(CI$4,"MMMMYYYY"))&amp;$Z255,IF($W$1="Pesos CLP",S!$AD:$AD,S!$AO:$AO)),0)</f>
        <v>0</v>
      </c>
      <c r="CJ255" s="19">
        <f>IF(OR($I255="REAL",$I255="INCURRIDO"),SUMIF(S!$O:$O,$I255&amp;$O255&amp;$Q255&amp;UPPER(TEXT(CJ$4,"MMMMYYYY"))&amp;$Z255,IF($W$1="Pesos CLP",S!$AD:$AD,S!$AO:$AO)),0)</f>
        <v>0</v>
      </c>
      <c r="CK255" s="378">
        <f t="shared" si="234"/>
        <v>0</v>
      </c>
      <c r="CL255" s="378">
        <f t="shared" si="234"/>
        <v>0</v>
      </c>
      <c r="CM255" s="378">
        <f t="shared" si="234"/>
        <v>0</v>
      </c>
      <c r="CN255" s="378">
        <f t="shared" si="234"/>
        <v>0</v>
      </c>
      <c r="CO255" s="378">
        <f t="shared" si="234"/>
        <v>0</v>
      </c>
      <c r="CP255" s="378">
        <f t="shared" si="234"/>
        <v>0</v>
      </c>
      <c r="CQ255" s="378">
        <f t="shared" si="234"/>
        <v>0</v>
      </c>
      <c r="CR255" s="378">
        <f t="shared" si="234"/>
        <v>0</v>
      </c>
      <c r="CS255" s="378">
        <f t="shared" si="235"/>
        <v>0</v>
      </c>
      <c r="CT255" s="378">
        <f t="shared" si="235"/>
        <v>0</v>
      </c>
      <c r="CU255" s="378">
        <f t="shared" si="235"/>
        <v>0</v>
      </c>
      <c r="CV255" s="378">
        <f t="shared" si="235"/>
        <v>0</v>
      </c>
      <c r="CW255" s="378">
        <f t="shared" si="235"/>
        <v>0</v>
      </c>
      <c r="CX255" s="378">
        <f t="shared" si="235"/>
        <v>812.90887973016856</v>
      </c>
      <c r="CY255" s="378">
        <f t="shared" si="235"/>
        <v>0</v>
      </c>
      <c r="CZ255" s="378">
        <f t="shared" si="235"/>
        <v>0</v>
      </c>
      <c r="DA255" s="378">
        <f t="shared" si="235"/>
        <v>0</v>
      </c>
      <c r="DB255" s="378">
        <f t="shared" si="235"/>
        <v>0</v>
      </c>
      <c r="DC255" s="378">
        <f t="shared" si="236"/>
        <v>0</v>
      </c>
      <c r="DD255" s="378">
        <f t="shared" si="236"/>
        <v>0</v>
      </c>
      <c r="DE255" s="378">
        <f t="shared" si="236"/>
        <v>0</v>
      </c>
      <c r="DF255" s="378">
        <f t="shared" si="236"/>
        <v>0</v>
      </c>
      <c r="DG255" s="378">
        <f t="shared" si="236"/>
        <v>0</v>
      </c>
      <c r="DH255" s="378">
        <f t="shared" si="236"/>
        <v>0</v>
      </c>
      <c r="DI255" s="378">
        <f t="shared" si="236"/>
        <v>0</v>
      </c>
      <c r="DJ255" s="378">
        <f t="shared" si="236"/>
        <v>0</v>
      </c>
      <c r="DK255" s="378">
        <f t="shared" si="236"/>
        <v>0</v>
      </c>
      <c r="DL255" s="378">
        <f t="shared" si="236"/>
        <v>0</v>
      </c>
      <c r="DM255" s="378">
        <f t="shared" si="237"/>
        <v>0</v>
      </c>
      <c r="DN255" s="378">
        <f t="shared" si="237"/>
        <v>0</v>
      </c>
      <c r="DO255" s="378">
        <f t="shared" si="237"/>
        <v>0</v>
      </c>
      <c r="DP255" s="378">
        <f t="shared" si="237"/>
        <v>0</v>
      </c>
      <c r="DQ255" s="378">
        <f t="shared" si="237"/>
        <v>0</v>
      </c>
      <c r="DR255" s="378">
        <f t="shared" si="237"/>
        <v>0</v>
      </c>
      <c r="DS255" s="378">
        <f t="shared" si="237"/>
        <v>0</v>
      </c>
      <c r="DT255" s="378">
        <f t="shared" si="237"/>
        <v>0</v>
      </c>
      <c r="DU255" s="378">
        <f t="shared" si="237"/>
        <v>0</v>
      </c>
      <c r="DV255" s="378">
        <f t="shared" si="237"/>
        <v>0</v>
      </c>
      <c r="DW255" s="378">
        <f t="shared" si="238"/>
        <v>0</v>
      </c>
      <c r="DX255" s="378">
        <f t="shared" si="238"/>
        <v>0</v>
      </c>
      <c r="DY255" s="378">
        <f t="shared" si="238"/>
        <v>0</v>
      </c>
      <c r="DZ255" s="378">
        <f t="shared" si="238"/>
        <v>0</v>
      </c>
      <c r="EA255" s="378">
        <f t="shared" si="238"/>
        <v>0</v>
      </c>
      <c r="EB255" s="378">
        <f t="shared" si="238"/>
        <v>0</v>
      </c>
      <c r="EC255" s="378">
        <f t="shared" si="238"/>
        <v>0</v>
      </c>
      <c r="ED255" s="378">
        <f t="shared" si="238"/>
        <v>0</v>
      </c>
      <c r="EE255" s="378">
        <f t="shared" si="238"/>
        <v>0</v>
      </c>
      <c r="EF255" s="378">
        <f t="shared" si="238"/>
        <v>0</v>
      </c>
      <c r="EG255" s="378">
        <f t="shared" si="239"/>
        <v>0</v>
      </c>
      <c r="EH255" s="378">
        <f t="shared" si="239"/>
        <v>0</v>
      </c>
      <c r="EI255" s="378">
        <f t="shared" si="239"/>
        <v>0</v>
      </c>
      <c r="EJ255" s="378">
        <f t="shared" si="239"/>
        <v>0</v>
      </c>
      <c r="EK255" s="378">
        <f t="shared" si="239"/>
        <v>0</v>
      </c>
      <c r="EL255" s="378">
        <f t="shared" si="239"/>
        <v>0</v>
      </c>
      <c r="EM255" s="378">
        <f t="shared" si="239"/>
        <v>0</v>
      </c>
      <c r="EN255" s="378">
        <f t="shared" si="239"/>
        <v>0</v>
      </c>
      <c r="EO255" s="378">
        <f t="shared" si="239"/>
        <v>0</v>
      </c>
      <c r="EP255" s="378">
        <f t="shared" si="239"/>
        <v>0</v>
      </c>
      <c r="EQ255" s="378">
        <f t="shared" si="239"/>
        <v>0</v>
      </c>
    </row>
    <row r="256" spans="1:147" x14ac:dyDescent="0.3">
      <c r="A256" s="368"/>
      <c r="B256" s="368"/>
      <c r="C256" s="368"/>
      <c r="D256" s="368">
        <f t="shared" si="182"/>
        <v>1.0658056259248334</v>
      </c>
      <c r="E256" s="368" t="str">
        <f>VLOOKUP(TEXT(Z256,0),'G2'!B:D,3,0)</f>
        <v>ME</v>
      </c>
      <c r="F256" s="816">
        <f t="shared" si="181"/>
        <v>0</v>
      </c>
      <c r="G256" s="755">
        <f t="shared" si="183"/>
        <v>0</v>
      </c>
      <c r="H256" s="756" t="s">
        <v>1190</v>
      </c>
      <c r="I256" s="370" t="s">
        <v>93</v>
      </c>
      <c r="J256" s="370" t="s">
        <v>22</v>
      </c>
      <c r="K256" s="368" t="s">
        <v>276</v>
      </c>
      <c r="L256" s="368" t="s">
        <v>619</v>
      </c>
      <c r="M256" s="369"/>
      <c r="N256" s="370" t="s">
        <v>1084</v>
      </c>
      <c r="O256" s="370" t="s">
        <v>276</v>
      </c>
      <c r="P256" s="643" t="s">
        <v>1167</v>
      </c>
      <c r="Q256" s="370" t="s">
        <v>695</v>
      </c>
      <c r="R256" s="370" t="s">
        <v>632</v>
      </c>
      <c r="S256" s="371">
        <v>25</v>
      </c>
      <c r="T256" s="677">
        <v>45870</v>
      </c>
      <c r="U256" s="677">
        <v>45894</v>
      </c>
      <c r="V256" s="373">
        <v>1</v>
      </c>
      <c r="W256" s="374">
        <v>42339.128489864008</v>
      </c>
      <c r="X256" s="17" cm="1">
        <f t="array" ref="X256">+IF($W$1="Pesos CLP",W256,W256/TC)*MB_24A25</f>
        <v>48.273869866628225</v>
      </c>
      <c r="Y256" s="18">
        <f t="shared" si="225"/>
        <v>0</v>
      </c>
      <c r="Z256">
        <v>91243530</v>
      </c>
      <c r="AA256" s="19">
        <f>IF(OR($I256="REAL",$I256="INCURRIDO"),SUMIF(S!$O:$O,$I256&amp;$O256&amp;$Q256&amp;UPPER(TEXT(AA$4,"MMMMYYYY"))&amp;$Z256,IF($W$1="Pesos CLP",S!$AD:$AD,S!$AO:$AO)),0)</f>
        <v>0</v>
      </c>
      <c r="AB256" s="19">
        <f>IF(OR($I256="REAL",$I256="INCURRIDO"),SUMIF(S!$O:$O,$I256&amp;$O256&amp;$Q256&amp;UPPER(TEXT(AB$4,"MMMMYYYY"))&amp;$Z256,IF($W$1="Pesos CLP",S!$AD:$AD,S!$AO:$AO)),0)</f>
        <v>0</v>
      </c>
      <c r="AC256" s="19">
        <f>IF(OR($I256="REAL",$I256="INCURRIDO"),SUMIF(S!$O:$O,$I256&amp;$O256&amp;$Q256&amp;UPPER(TEXT(AC$4,"MMMMYYYY"))&amp;$Z256,IF($W$1="Pesos CLP",S!$AD:$AD,S!$AO:$AO)),0)</f>
        <v>0</v>
      </c>
      <c r="AD256" s="19">
        <f>IF(OR($I256="REAL",$I256="INCURRIDO"),SUMIF(S!$O:$O,$I256&amp;$O256&amp;$Q256&amp;UPPER(TEXT(AD$4,"MMMMYYYY"))&amp;$Z256,IF($W$1="Pesos CLP",S!$AD:$AD,S!$AO:$AO)),0)</f>
        <v>0</v>
      </c>
      <c r="AE256" s="19">
        <f>IF(OR($I256="REAL",$I256="INCURRIDO"),SUMIF(S!$O:$O,$I256&amp;$O256&amp;$Q256&amp;UPPER(TEXT(AE$4,"MMMMYYYY"))&amp;$Z256,IF($W$1="Pesos CLP",S!$AD:$AD,S!$AO:$AO)),0)</f>
        <v>0</v>
      </c>
      <c r="AF256" s="19">
        <f>IF(OR($I256="REAL",$I256="INCURRIDO"),SUMIF(S!$O:$O,$I256&amp;$O256&amp;$Q256&amp;UPPER(TEXT(AF$4,"MMMMYYYY"))&amp;$Z256,IF($W$1="Pesos CLP",S!$AD:$AD,S!$AO:$AO)),0)</f>
        <v>0</v>
      </c>
      <c r="AG256" s="19">
        <f>IF(OR($I256="REAL",$I256="INCURRIDO"),SUMIF(S!$O:$O,$I256&amp;$O256&amp;$Q256&amp;UPPER(TEXT(AG$4,"MMMMYYYY"))&amp;$Z256,IF($W$1="Pesos CLP",S!$AD:$AD,S!$AO:$AO)),0)</f>
        <v>0</v>
      </c>
      <c r="AH256" s="19">
        <f>IF(OR($I256="REAL",$I256="INCURRIDO"),SUMIF(S!$O:$O,$I256&amp;$O256&amp;$Q256&amp;UPPER(TEXT(AH$4,"MMMMYYYY"))&amp;$Z256,IF($W$1="Pesos CLP",S!$AD:$AD,S!$AO:$AO)),0)</f>
        <v>0</v>
      </c>
      <c r="AI256" s="19">
        <f>IF(OR($I256="REAL",$I256="INCURRIDO"),SUMIF(S!$O:$O,$I256&amp;$O256&amp;$Q256&amp;UPPER(TEXT(AI$4,"MMMMYYYY"))&amp;$Z256,IF($W$1="Pesos CLP",S!$AD:$AD,S!$AO:$AO)),0)</f>
        <v>0</v>
      </c>
      <c r="AJ256" s="19">
        <f>IF(OR($I256="REAL",$I256="INCURRIDO"),SUMIF(S!$O:$O,$I256&amp;$O256&amp;$Q256&amp;UPPER(TEXT(AJ$4,"MMMMYYYY"))&amp;$Z256,IF($W$1="Pesos CLP",S!$AD:$AD,S!$AO:$AO)),0)</f>
        <v>0</v>
      </c>
      <c r="AK256" s="19">
        <f>IF(OR($I256="REAL",$I256="INCURRIDO"),SUMIF(S!$O:$O,$I256&amp;$O256&amp;$Q256&amp;UPPER(TEXT(AK$4,"MMMMYYYY"))&amp;$Z256,IF($W$1="Pesos CLP",S!$AD:$AD,S!$AO:$AO)),0)</f>
        <v>0</v>
      </c>
      <c r="AL256" s="19">
        <f>IF(OR($I256="REAL",$I256="INCURRIDO"),SUMIF(S!$O:$O,$I256&amp;$O256&amp;$Q256&amp;UPPER(TEXT(AL$4,"MMMMYYYY"))&amp;$Z256,IF($W$1="Pesos CLP",S!$AD:$AD,S!$AO:$AO)),0)</f>
        <v>0</v>
      </c>
      <c r="AM256" s="19">
        <f>IF(OR($I256="REAL",$I256="INCURRIDO"),SUMIF(S!$O:$O,$I256&amp;$O256&amp;$Q256&amp;UPPER(TEXT(AM$4,"MMMMYYYY"))&amp;$Z256,IF($W$1="Pesos CLP",S!$AD:$AD,S!$AO:$AO)),0)</f>
        <v>0</v>
      </c>
      <c r="AN256" s="19">
        <f>IF(OR($I256="REAL",$I256="INCURRIDO"),SUMIF(S!$O:$O,$I256&amp;$O256&amp;$Q256&amp;UPPER(TEXT(AN$4,"MMMMYYYY"))&amp;$Z256,IF($W$1="Pesos CLP",S!$AD:$AD,S!$AO:$AO)),0)</f>
        <v>0</v>
      </c>
      <c r="AO256" s="19">
        <f>IF(OR($I256="REAL",$I256="INCURRIDO"),SUMIF(S!$O:$O,$I256&amp;$O256&amp;$Q256&amp;UPPER(TEXT(AO$4,"MMMMYYYY"))&amp;$Z256,IF($W$1="Pesos CLP",S!$AD:$AD,S!$AO:$AO)),0)</f>
        <v>0</v>
      </c>
      <c r="AP256" s="19">
        <f>IF(OR($I256="REAL",$I256="INCURRIDO"),SUMIF(S!$O:$O,$I256&amp;$O256&amp;$Q256&amp;UPPER(TEXT(AP$4,"MMMMYYYY"))&amp;$Z256,IF($W$1="Pesos CLP",S!$AD:$AD,S!$AO:$AO)),0)</f>
        <v>0</v>
      </c>
      <c r="AQ256" s="19">
        <f>IF(OR($I256="REAL",$I256="INCURRIDO"),SUMIF(S!$O:$O,$I256&amp;$O256&amp;$Q256&amp;UPPER(TEXT(AQ$4,"MMMMYYYY"))&amp;$Z256,IF($W$1="Pesos CLP",S!$AD:$AD,S!$AO:$AO)),0)</f>
        <v>0</v>
      </c>
      <c r="AR256" s="19">
        <f>IF(OR($I256="REAL",$I256="INCURRIDO"),SUMIF(S!$O:$O,$I256&amp;$O256&amp;$Q256&amp;UPPER(TEXT(AR$4,"MMMMYYYY"))&amp;$Z256,IF($W$1="Pesos CLP",S!$AD:$AD,S!$AO:$AO)),0)</f>
        <v>0</v>
      </c>
      <c r="AS256" s="19">
        <f>IF(OR($I256="REAL",$I256="INCURRIDO"),SUMIF(S!$O:$O,$I256&amp;$O256&amp;$Q256&amp;UPPER(TEXT(AS$4,"MMMMYYYY"))&amp;$Z256,IF($W$1="Pesos CLP",S!$AD:$AD,S!$AO:$AO)),0)</f>
        <v>0</v>
      </c>
      <c r="AT256" s="19">
        <f>IF(OR($I256="REAL",$I256="INCURRIDO"),SUMIF(S!$O:$O,$I256&amp;$O256&amp;$Q256&amp;UPPER(TEXT(AT$4,"MMMMYYYY"))&amp;$Z256,IF($W$1="Pesos CLP",S!$AD:$AD,S!$AO:$AO)),0)</f>
        <v>0</v>
      </c>
      <c r="AU256" s="19">
        <f>IF(OR($I256="REAL",$I256="INCURRIDO"),SUMIF(S!$O:$O,$I256&amp;$O256&amp;$Q256&amp;UPPER(TEXT(AU$4,"MMMMYYYY"))&amp;$Z256,IF($W$1="Pesos CLP",S!$AD:$AD,S!$AO:$AO)),0)</f>
        <v>0</v>
      </c>
      <c r="AV256" s="19">
        <f>IF(OR($I256="REAL",$I256="INCURRIDO"),SUMIF(S!$O:$O,$I256&amp;$O256&amp;$Q256&amp;UPPER(TEXT(AV$4,"MMMMYYYY"))&amp;$Z256,IF($W$1="Pesos CLP",S!$AD:$AD,S!$AO:$AO)),0)</f>
        <v>0</v>
      </c>
      <c r="AW256" s="19">
        <f>IF(OR($I256="REAL",$I256="INCURRIDO"),SUMIF(S!$O:$O,$I256&amp;$O256&amp;$Q256&amp;UPPER(TEXT(AW$4,"MMMMYYYY"))&amp;$Z256,IF($W$1="Pesos CLP",S!$AD:$AD,S!$AO:$AO)),0)</f>
        <v>0</v>
      </c>
      <c r="AX256" s="19">
        <f>IF(OR($I256="REAL",$I256="INCURRIDO"),SUMIF(S!$O:$O,$I256&amp;$O256&amp;$Q256&amp;UPPER(TEXT(AX$4,"MMMMYYYY"))&amp;$Z256,IF($W$1="Pesos CLP",S!$AD:$AD,S!$AO:$AO)),0)</f>
        <v>0</v>
      </c>
      <c r="AY256" s="19">
        <f>IF(OR($I256="REAL",$I256="INCURRIDO"),SUMIF(S!$O:$O,$I256&amp;$O256&amp;$Q256&amp;UPPER(TEXT(AY$4,"MMMMYYYY"))&amp;$Z256,IF($W$1="Pesos CLP",S!$AD:$AD,S!$AO:$AO)),0)</f>
        <v>0</v>
      </c>
      <c r="AZ256" s="19">
        <f>IF(OR($I256="REAL",$I256="INCURRIDO"),SUMIF(S!$O:$O,$I256&amp;$O256&amp;$Q256&amp;UPPER(TEXT(AZ$4,"MMMMYYYY"))&amp;$Z256,IF($W$1="Pesos CLP",S!$AD:$AD,S!$AO:$AO)),0)</f>
        <v>0</v>
      </c>
      <c r="BA256" s="19">
        <f>IF(OR($I256="REAL",$I256="INCURRIDO"),SUMIF(S!$O:$O,$I256&amp;$O256&amp;$Q256&amp;UPPER(TEXT(BA$4,"MMMMYYYY"))&amp;$Z256,IF($W$1="Pesos CLP",S!$AD:$AD,S!$AO:$AO)),0)</f>
        <v>0</v>
      </c>
      <c r="BB256" s="19">
        <f>IF(OR($I256="REAL",$I256="INCURRIDO"),SUMIF(S!$O:$O,$I256&amp;$O256&amp;$Q256&amp;UPPER(TEXT(BB$4,"MMMMYYYY"))&amp;$Z256,IF($W$1="Pesos CLP",S!$AD:$AD,S!$AO:$AO)),0)</f>
        <v>0</v>
      </c>
      <c r="BC256" s="19">
        <f>IF(OR($I256="REAL",$I256="INCURRIDO"),SUMIF(S!$O:$O,$I256&amp;$O256&amp;$Q256&amp;UPPER(TEXT(BC$4,"MMMMYYYY"))&amp;$Z256,IF($W$1="Pesos CLP",S!$AD:$AD,S!$AO:$AO)),0)</f>
        <v>0</v>
      </c>
      <c r="BD256" s="19">
        <f>IF(OR($I256="REAL",$I256="INCURRIDO"),SUMIF(S!$O:$O,$I256&amp;$O256&amp;$Q256&amp;UPPER(TEXT(BD$4,"MMMMYYYY"))&amp;$Z256,IF($W$1="Pesos CLP",S!$AD:$AD,S!$AO:$AO)),0)</f>
        <v>0</v>
      </c>
      <c r="BE256" s="19">
        <f>IF(OR($I256="REAL",$I256="INCURRIDO"),SUMIF(S!$O:$O,$I256&amp;$O256&amp;$Q256&amp;UPPER(TEXT(BE$4,"MMMMYYYY"))&amp;$Z256,IF($W$1="Pesos CLP",S!$AD:$AD,S!$AO:$AO)),0)</f>
        <v>0</v>
      </c>
      <c r="BF256" s="19">
        <f>IF(OR($I256="REAL",$I256="INCURRIDO"),SUMIF(S!$O:$O,$I256&amp;$O256&amp;$Q256&amp;UPPER(TEXT(BF$4,"MMMMYYYY"))&amp;$Z256,IF($W$1="Pesos CLP",S!$AD:$AD,S!$AO:$AO)),0)</f>
        <v>0</v>
      </c>
      <c r="BG256" s="19">
        <f>IF(OR($I256="REAL",$I256="INCURRIDO"),SUMIF(S!$O:$O,$I256&amp;$O256&amp;$Q256&amp;UPPER(TEXT(BG$4,"MMMMYYYY"))&amp;$Z256,IF($W$1="Pesos CLP",S!$AD:$AD,S!$AO:$AO)),0)</f>
        <v>0</v>
      </c>
      <c r="BH256" s="19">
        <f>IF(OR($I256="REAL",$I256="INCURRIDO"),SUMIF(S!$O:$O,$I256&amp;$O256&amp;$Q256&amp;UPPER(TEXT(BH$4,"MMMMYYYY"))&amp;$Z256,IF($W$1="Pesos CLP",S!$AD:$AD,S!$AO:$AO)),0)</f>
        <v>0</v>
      </c>
      <c r="BI256" s="19">
        <f>IF(OR($I256="REAL",$I256="INCURRIDO"),SUMIF(S!$O:$O,$I256&amp;$O256&amp;$Q256&amp;UPPER(TEXT(BI$4,"MMMMYYYY"))&amp;$Z256,IF($W$1="Pesos CLP",S!$AD:$AD,S!$AO:$AO)),0)</f>
        <v>0</v>
      </c>
      <c r="BJ256" s="19">
        <f>IF(OR($I256="REAL",$I256="INCURRIDO"),SUMIF(S!$O:$O,$I256&amp;$O256&amp;$Q256&amp;UPPER(TEXT(BJ$4,"MMMMYYYY"))&amp;$Z256,IF($W$1="Pesos CLP",S!$AD:$AD,S!$AO:$AO)),0)</f>
        <v>0</v>
      </c>
      <c r="BK256" s="19">
        <f>IF(OR($I256="REAL",$I256="INCURRIDO"),SUMIF(S!$O:$O,$I256&amp;$O256&amp;$Q256&amp;UPPER(TEXT(BK$4,"MMMMYYYY"))&amp;$Z256,IF($W$1="Pesos CLP",S!$AD:$AD,S!$AO:$AO)),0)</f>
        <v>0</v>
      </c>
      <c r="BL256" s="19">
        <f>IF(OR($I256="REAL",$I256="INCURRIDO"),SUMIF(S!$O:$O,$I256&amp;$O256&amp;$Q256&amp;UPPER(TEXT(BL$4,"MMMMYYYY"))&amp;$Z256,IF($W$1="Pesos CLP",S!$AD:$AD,S!$AO:$AO)),0)</f>
        <v>0</v>
      </c>
      <c r="BM256" s="19">
        <f>IF(OR($I256="REAL",$I256="INCURRIDO"),SUMIF(S!$O:$O,$I256&amp;$O256&amp;$Q256&amp;UPPER(TEXT(BM$4,"MMMMYYYY"))&amp;$Z256,IF($W$1="Pesos CLP",S!$AD:$AD,S!$AO:$AO)),0)</f>
        <v>0</v>
      </c>
      <c r="BN256" s="19">
        <f>IF(OR($I256="REAL",$I256="INCURRIDO"),SUMIF(S!$O:$O,$I256&amp;$O256&amp;$Q256&amp;UPPER(TEXT(BN$4,"MMMMYYYY"))&amp;$Z256,IF($W$1="Pesos CLP",S!$AD:$AD,S!$AO:$AO)),0)</f>
        <v>0</v>
      </c>
      <c r="BO256" s="19">
        <f>IF(OR($I256="REAL",$I256="INCURRIDO"),SUMIF(S!$O:$O,$I256&amp;$O256&amp;$Q256&amp;UPPER(TEXT(BO$4,"MMMMYYYY"))&amp;$Z256,IF($W$1="Pesos CLP",S!$AD:$AD,S!$AO:$AO)),0)</f>
        <v>0</v>
      </c>
      <c r="BP256" s="19">
        <f>IF(OR($I256="REAL",$I256="INCURRIDO"),SUMIF(S!$O:$O,$I256&amp;$O256&amp;$Q256&amp;UPPER(TEXT(BP$4,"MMMMYYYY"))&amp;$Z256,IF($W$1="Pesos CLP",S!$AD:$AD,S!$AO:$AO)),0)</f>
        <v>0</v>
      </c>
      <c r="BQ256" s="19">
        <f>IF(OR($I256="REAL",$I256="INCURRIDO"),SUMIF(S!$O:$O,$I256&amp;$O256&amp;$Q256&amp;UPPER(TEXT(BQ$4,"MMMMYYYY"))&amp;$Z256,IF($W$1="Pesos CLP",S!$AD:$AD,S!$AO:$AO)),0)</f>
        <v>0</v>
      </c>
      <c r="BR256" s="19">
        <f>IF(OR($I256="REAL",$I256="INCURRIDO"),SUMIF(S!$O:$O,$I256&amp;$O256&amp;$Q256&amp;UPPER(TEXT(BR$4,"MMMMYYYY"))&amp;$Z256,IF($W$1="Pesos CLP",S!$AD:$AD,S!$AO:$AO)),0)</f>
        <v>0</v>
      </c>
      <c r="BS256" s="19">
        <f>IF(OR($I256="REAL",$I256="INCURRIDO"),SUMIF(S!$O:$O,$I256&amp;$O256&amp;$Q256&amp;UPPER(TEXT(BS$4,"MMMMYYYY"))&amp;$Z256,IF($W$1="Pesos CLP",S!$AD:$AD,S!$AO:$AO)),0)</f>
        <v>0</v>
      </c>
      <c r="BT256" s="19">
        <f>IF(OR($I256="REAL",$I256="INCURRIDO"),SUMIF(S!$O:$O,$I256&amp;$O256&amp;$Q256&amp;UPPER(TEXT(BT$4,"MMMMYYYY"))&amp;$Z256,IF($W$1="Pesos CLP",S!$AD:$AD,S!$AO:$AO)),0)</f>
        <v>0</v>
      </c>
      <c r="BU256" s="19">
        <f>IF(OR($I256="REAL",$I256="INCURRIDO"),SUMIF(S!$O:$O,$I256&amp;$O256&amp;$Q256&amp;UPPER(TEXT(BU$4,"MMMMYYYY"))&amp;$Z256,IF($W$1="Pesos CLP",S!$AD:$AD,S!$AO:$AO)),0)</f>
        <v>0</v>
      </c>
      <c r="BV256" s="19">
        <f>IF(OR($I256="REAL",$I256="INCURRIDO"),SUMIF(S!$O:$O,$I256&amp;$O256&amp;$Q256&amp;UPPER(TEXT(BV$4,"MMMMYYYY"))&amp;$Z256,IF($W$1="Pesos CLP",S!$AD:$AD,S!$AO:$AO)),0)</f>
        <v>0</v>
      </c>
      <c r="BW256" s="19">
        <f>IF(OR($I256="REAL",$I256="INCURRIDO"),SUMIF(S!$O:$O,$I256&amp;$O256&amp;$Q256&amp;UPPER(TEXT(BW$4,"MMMMYYYY"))&amp;$Z256,IF($W$1="Pesos CLP",S!$AD:$AD,S!$AO:$AO)),0)</f>
        <v>0</v>
      </c>
      <c r="BX256" s="19">
        <f>IF(OR($I256="REAL",$I256="INCURRIDO"),SUMIF(S!$O:$O,$I256&amp;$O256&amp;$Q256&amp;UPPER(TEXT(BX$4,"MMMMYYYY"))&amp;$Z256,IF($W$1="Pesos CLP",S!$AD:$AD,S!$AO:$AO)),0)</f>
        <v>0</v>
      </c>
      <c r="BY256" s="19">
        <f>IF(OR($I256="REAL",$I256="INCURRIDO"),SUMIF(S!$O:$O,$I256&amp;$O256&amp;$Q256&amp;UPPER(TEXT(BY$4,"MMMMYYYY"))&amp;$Z256,IF($W$1="Pesos CLP",S!$AD:$AD,S!$AO:$AO)),0)</f>
        <v>0</v>
      </c>
      <c r="BZ256" s="19">
        <f>IF(OR($I256="REAL",$I256="INCURRIDO"),SUMIF(S!$O:$O,$I256&amp;$O256&amp;$Q256&amp;UPPER(TEXT(BZ$4,"MMMMYYYY"))&amp;$Z256,IF($W$1="Pesos CLP",S!$AD:$AD,S!$AO:$AO)),0)</f>
        <v>0</v>
      </c>
      <c r="CA256" s="19">
        <f>IF(OR($I256="REAL",$I256="INCURRIDO"),SUMIF(S!$O:$O,$I256&amp;$O256&amp;$Q256&amp;UPPER(TEXT(CA$4,"MMMMYYYY"))&amp;$Z256,IF($W$1="Pesos CLP",S!$AD:$AD,S!$AO:$AO)),0)</f>
        <v>0</v>
      </c>
      <c r="CB256" s="19">
        <f>IF(OR($I256="REAL",$I256="INCURRIDO"),SUMIF(S!$O:$O,$I256&amp;$O256&amp;$Q256&amp;UPPER(TEXT(CB$4,"MMMMYYYY"))&amp;$Z256,IF($W$1="Pesos CLP",S!$AD:$AD,S!$AO:$AO)),0)</f>
        <v>0</v>
      </c>
      <c r="CC256" s="19">
        <f>IF(OR($I256="REAL",$I256="INCURRIDO"),SUMIF(S!$O:$O,$I256&amp;$O256&amp;$Q256&amp;UPPER(TEXT(CC$4,"MMMMYYYY"))&amp;$Z256,IF($W$1="Pesos CLP",S!$AD:$AD,S!$AO:$AO)),0)</f>
        <v>0</v>
      </c>
      <c r="CD256" s="19">
        <f>IF(OR($I256="REAL",$I256="INCURRIDO"),SUMIF(S!$O:$O,$I256&amp;$O256&amp;$Q256&amp;UPPER(TEXT(CD$4,"MMMMYYYY"))&amp;$Z256,IF($W$1="Pesos CLP",S!$AD:$AD,S!$AO:$AO)),0)</f>
        <v>0</v>
      </c>
      <c r="CE256" s="19">
        <f>IF(OR($I256="REAL",$I256="INCURRIDO"),SUMIF(S!$O:$O,$I256&amp;$O256&amp;$Q256&amp;UPPER(TEXT(CE$4,"MMMMYYYY"))&amp;$Z256,IF($W$1="Pesos CLP",S!$AD:$AD,S!$AO:$AO)),0)</f>
        <v>0</v>
      </c>
      <c r="CF256" s="19">
        <f>IF(OR($I256="REAL",$I256="INCURRIDO"),SUMIF(S!$O:$O,$I256&amp;$O256&amp;$Q256&amp;UPPER(TEXT(CF$4,"MMMMYYYY"))&amp;$Z256,IF($W$1="Pesos CLP",S!$AD:$AD,S!$AO:$AO)),0)</f>
        <v>0</v>
      </c>
      <c r="CG256" s="19">
        <f>IF(OR($I256="REAL",$I256="INCURRIDO"),SUMIF(S!$O:$O,$I256&amp;$O256&amp;$Q256&amp;UPPER(TEXT(CG$4,"MMMMYYYY"))&amp;$Z256,IF($W$1="Pesos CLP",S!$AD:$AD,S!$AO:$AO)),0)</f>
        <v>0</v>
      </c>
      <c r="CH256" s="19">
        <f>IF(OR($I256="REAL",$I256="INCURRIDO"),SUMIF(S!$O:$O,$I256&amp;$O256&amp;$Q256&amp;UPPER(TEXT(CH$4,"MMMMYYYY"))&amp;$Z256,IF($W$1="Pesos CLP",S!$AD:$AD,S!$AO:$AO)),0)</f>
        <v>0</v>
      </c>
      <c r="CI256" s="19">
        <f>IF(OR($I256="REAL",$I256="INCURRIDO"),SUMIF(S!$O:$O,$I256&amp;$O256&amp;$Q256&amp;UPPER(TEXT(CI$4,"MMMMYYYY"))&amp;$Z256,IF($W$1="Pesos CLP",S!$AD:$AD,S!$AO:$AO)),0)</f>
        <v>0</v>
      </c>
      <c r="CJ256" s="19">
        <f>IF(OR($I256="REAL",$I256="INCURRIDO"),SUMIF(S!$O:$O,$I256&amp;$O256&amp;$Q256&amp;UPPER(TEXT(CJ$4,"MMMMYYYY"))&amp;$Z256,IF($W$1="Pesos CLP",S!$AD:$AD,S!$AO:$AO)),0)</f>
        <v>0</v>
      </c>
      <c r="CK256" s="378">
        <f t="shared" si="234"/>
        <v>0</v>
      </c>
      <c r="CL256" s="378">
        <f t="shared" si="234"/>
        <v>0</v>
      </c>
      <c r="CM256" s="378">
        <f t="shared" si="234"/>
        <v>0</v>
      </c>
      <c r="CN256" s="378">
        <f t="shared" si="234"/>
        <v>0</v>
      </c>
      <c r="CO256" s="378">
        <f t="shared" si="234"/>
        <v>0</v>
      </c>
      <c r="CP256" s="378">
        <f t="shared" si="234"/>
        <v>0</v>
      </c>
      <c r="CQ256" s="378">
        <f t="shared" si="234"/>
        <v>0</v>
      </c>
      <c r="CR256" s="378">
        <f t="shared" si="234"/>
        <v>0</v>
      </c>
      <c r="CS256" s="378">
        <f t="shared" si="235"/>
        <v>0</v>
      </c>
      <c r="CT256" s="378">
        <f t="shared" si="235"/>
        <v>0</v>
      </c>
      <c r="CU256" s="378">
        <f t="shared" si="235"/>
        <v>0</v>
      </c>
      <c r="CV256" s="378">
        <f t="shared" si="235"/>
        <v>0</v>
      </c>
      <c r="CW256" s="378">
        <f t="shared" si="235"/>
        <v>0</v>
      </c>
      <c r="CX256" s="378">
        <f t="shared" si="235"/>
        <v>0</v>
      </c>
      <c r="CY256" s="378">
        <f t="shared" si="235"/>
        <v>0</v>
      </c>
      <c r="CZ256" s="378">
        <f t="shared" si="235"/>
        <v>0</v>
      </c>
      <c r="DA256" s="378">
        <f t="shared" si="235"/>
        <v>0</v>
      </c>
      <c r="DB256" s="378">
        <f t="shared" si="235"/>
        <v>0</v>
      </c>
      <c r="DC256" s="378">
        <f t="shared" si="236"/>
        <v>0</v>
      </c>
      <c r="DD256" s="378">
        <f t="shared" si="236"/>
        <v>0</v>
      </c>
      <c r="DE256" s="378">
        <f t="shared" si="236"/>
        <v>0</v>
      </c>
      <c r="DF256" s="378">
        <f t="shared" si="236"/>
        <v>0</v>
      </c>
      <c r="DG256" s="378">
        <f t="shared" si="236"/>
        <v>0</v>
      </c>
      <c r="DH256" s="378">
        <f t="shared" si="236"/>
        <v>0</v>
      </c>
      <c r="DI256" s="378">
        <f t="shared" si="236"/>
        <v>0</v>
      </c>
      <c r="DJ256" s="378">
        <f t="shared" si="236"/>
        <v>0</v>
      </c>
      <c r="DK256" s="378">
        <f t="shared" si="236"/>
        <v>0</v>
      </c>
      <c r="DL256" s="378">
        <f t="shared" si="236"/>
        <v>0</v>
      </c>
      <c r="DM256" s="378">
        <f t="shared" si="237"/>
        <v>0</v>
      </c>
      <c r="DN256" s="378">
        <f t="shared" si="237"/>
        <v>0</v>
      </c>
      <c r="DO256" s="378">
        <f t="shared" si="237"/>
        <v>0</v>
      </c>
      <c r="DP256" s="378">
        <f t="shared" si="237"/>
        <v>0</v>
      </c>
      <c r="DQ256" s="378">
        <f t="shared" si="237"/>
        <v>0</v>
      </c>
      <c r="DR256" s="378">
        <f t="shared" si="237"/>
        <v>0</v>
      </c>
      <c r="DS256" s="378">
        <f t="shared" si="237"/>
        <v>0</v>
      </c>
      <c r="DT256" s="378">
        <f t="shared" si="237"/>
        <v>0</v>
      </c>
      <c r="DU256" s="378">
        <f t="shared" si="237"/>
        <v>0</v>
      </c>
      <c r="DV256" s="378">
        <f t="shared" si="237"/>
        <v>0</v>
      </c>
      <c r="DW256" s="378">
        <f t="shared" si="238"/>
        <v>0</v>
      </c>
      <c r="DX256" s="378">
        <f t="shared" si="238"/>
        <v>0</v>
      </c>
      <c r="DY256" s="378">
        <f t="shared" si="238"/>
        <v>0</v>
      </c>
      <c r="DZ256" s="378">
        <f t="shared" si="238"/>
        <v>0</v>
      </c>
      <c r="EA256" s="378">
        <f t="shared" si="238"/>
        <v>0</v>
      </c>
      <c r="EB256" s="378">
        <f t="shared" si="238"/>
        <v>0</v>
      </c>
      <c r="EC256" s="378">
        <f t="shared" si="238"/>
        <v>0</v>
      </c>
      <c r="ED256" s="378">
        <f t="shared" si="238"/>
        <v>0</v>
      </c>
      <c r="EE256" s="378">
        <f t="shared" si="238"/>
        <v>0</v>
      </c>
      <c r="EF256" s="378">
        <f t="shared" si="238"/>
        <v>0</v>
      </c>
      <c r="EG256" s="378">
        <f t="shared" si="239"/>
        <v>0</v>
      </c>
      <c r="EH256" s="378">
        <f t="shared" si="239"/>
        <v>0</v>
      </c>
      <c r="EI256" s="378">
        <f t="shared" si="239"/>
        <v>0</v>
      </c>
      <c r="EJ256" s="378">
        <f t="shared" si="239"/>
        <v>0</v>
      </c>
      <c r="EK256" s="378">
        <f t="shared" si="239"/>
        <v>0</v>
      </c>
      <c r="EL256" s="378">
        <f t="shared" si="239"/>
        <v>0</v>
      </c>
      <c r="EM256" s="378">
        <f t="shared" si="239"/>
        <v>0</v>
      </c>
      <c r="EN256" s="378">
        <f t="shared" si="239"/>
        <v>0</v>
      </c>
      <c r="EO256" s="378">
        <f t="shared" si="239"/>
        <v>0</v>
      </c>
      <c r="EP256" s="378">
        <f t="shared" si="239"/>
        <v>0</v>
      </c>
      <c r="EQ256" s="378">
        <f t="shared" si="239"/>
        <v>0</v>
      </c>
    </row>
    <row r="257" spans="1:147" x14ac:dyDescent="0.3">
      <c r="A257" s="368"/>
      <c r="B257" s="368"/>
      <c r="C257" s="368"/>
      <c r="D257" s="368">
        <f t="shared" si="182"/>
        <v>1.0658056259248334</v>
      </c>
      <c r="E257" s="368" t="str">
        <f>VLOOKUP(TEXT(Z257,0),'G2'!B:D,3,0)</f>
        <v>ME</v>
      </c>
      <c r="F257" s="816">
        <f t="shared" si="181"/>
        <v>0</v>
      </c>
      <c r="G257" s="755">
        <f t="shared" si="183"/>
        <v>0</v>
      </c>
      <c r="H257" s="756" t="s">
        <v>1190</v>
      </c>
      <c r="I257" s="370" t="s">
        <v>93</v>
      </c>
      <c r="J257" s="370" t="s">
        <v>22</v>
      </c>
      <c r="K257" s="368" t="s">
        <v>276</v>
      </c>
      <c r="L257" s="368" t="s">
        <v>619</v>
      </c>
      <c r="M257" s="369"/>
      <c r="N257" s="370" t="s">
        <v>1085</v>
      </c>
      <c r="O257" s="370" t="s">
        <v>276</v>
      </c>
      <c r="P257" s="643" t="s">
        <v>1167</v>
      </c>
      <c r="Q257" s="370" t="s">
        <v>695</v>
      </c>
      <c r="R257" s="370" t="s">
        <v>632</v>
      </c>
      <c r="S257" s="371">
        <v>25</v>
      </c>
      <c r="T257" s="677">
        <v>46174</v>
      </c>
      <c r="U257" s="677">
        <v>46198</v>
      </c>
      <c r="V257" s="373">
        <v>1</v>
      </c>
      <c r="W257" s="374">
        <v>42339.128489864008</v>
      </c>
      <c r="X257" s="17" cm="1">
        <f t="array" ref="X257">+IF($W$1="Pesos CLP",W257,W257/TC)*MB_24A25</f>
        <v>48.273869866628225</v>
      </c>
      <c r="Y257" s="18">
        <f t="shared" si="225"/>
        <v>1206.8467466657057</v>
      </c>
      <c r="Z257">
        <v>91243530</v>
      </c>
      <c r="AA257" s="19">
        <f>IF(OR($I257="REAL",$I257="INCURRIDO"),SUMIF(S!$O:$O,$I257&amp;$O257&amp;$Q257&amp;UPPER(TEXT(AA$4,"MMMMYYYY"))&amp;$Z257,IF($W$1="Pesos CLP",S!$AD:$AD,S!$AO:$AO)),0)</f>
        <v>0</v>
      </c>
      <c r="AB257" s="19">
        <f>IF(OR($I257="REAL",$I257="INCURRIDO"),SUMIF(S!$O:$O,$I257&amp;$O257&amp;$Q257&amp;UPPER(TEXT(AB$4,"MMMMYYYY"))&amp;$Z257,IF($W$1="Pesos CLP",S!$AD:$AD,S!$AO:$AO)),0)</f>
        <v>0</v>
      </c>
      <c r="AC257" s="19">
        <f>IF(OR($I257="REAL",$I257="INCURRIDO"),SUMIF(S!$O:$O,$I257&amp;$O257&amp;$Q257&amp;UPPER(TEXT(AC$4,"MMMMYYYY"))&amp;$Z257,IF($W$1="Pesos CLP",S!$AD:$AD,S!$AO:$AO)),0)</f>
        <v>0</v>
      </c>
      <c r="AD257" s="19">
        <f>IF(OR($I257="REAL",$I257="INCURRIDO"),SUMIF(S!$O:$O,$I257&amp;$O257&amp;$Q257&amp;UPPER(TEXT(AD$4,"MMMMYYYY"))&amp;$Z257,IF($W$1="Pesos CLP",S!$AD:$AD,S!$AO:$AO)),0)</f>
        <v>0</v>
      </c>
      <c r="AE257" s="19">
        <f>IF(OR($I257="REAL",$I257="INCURRIDO"),SUMIF(S!$O:$O,$I257&amp;$O257&amp;$Q257&amp;UPPER(TEXT(AE$4,"MMMMYYYY"))&amp;$Z257,IF($W$1="Pesos CLP",S!$AD:$AD,S!$AO:$AO)),0)</f>
        <v>0</v>
      </c>
      <c r="AF257" s="19">
        <f>IF(OR($I257="REAL",$I257="INCURRIDO"),SUMIF(S!$O:$O,$I257&amp;$O257&amp;$Q257&amp;UPPER(TEXT(AF$4,"MMMMYYYY"))&amp;$Z257,IF($W$1="Pesos CLP",S!$AD:$AD,S!$AO:$AO)),0)</f>
        <v>0</v>
      </c>
      <c r="AG257" s="19">
        <f>IF(OR($I257="REAL",$I257="INCURRIDO"),SUMIF(S!$O:$O,$I257&amp;$O257&amp;$Q257&amp;UPPER(TEXT(AG$4,"MMMMYYYY"))&amp;$Z257,IF($W$1="Pesos CLP",S!$AD:$AD,S!$AO:$AO)),0)</f>
        <v>0</v>
      </c>
      <c r="AH257" s="19">
        <f>IF(OR($I257="REAL",$I257="INCURRIDO"),SUMIF(S!$O:$O,$I257&amp;$O257&amp;$Q257&amp;UPPER(TEXT(AH$4,"MMMMYYYY"))&amp;$Z257,IF($W$1="Pesos CLP",S!$AD:$AD,S!$AO:$AO)),0)</f>
        <v>0</v>
      </c>
      <c r="AI257" s="19">
        <f>IF(OR($I257="REAL",$I257="INCURRIDO"),SUMIF(S!$O:$O,$I257&amp;$O257&amp;$Q257&amp;UPPER(TEXT(AI$4,"MMMMYYYY"))&amp;$Z257,IF($W$1="Pesos CLP",S!$AD:$AD,S!$AO:$AO)),0)</f>
        <v>0</v>
      </c>
      <c r="AJ257" s="19">
        <f>IF(OR($I257="REAL",$I257="INCURRIDO"),SUMIF(S!$O:$O,$I257&amp;$O257&amp;$Q257&amp;UPPER(TEXT(AJ$4,"MMMMYYYY"))&amp;$Z257,IF($W$1="Pesos CLP",S!$AD:$AD,S!$AO:$AO)),0)</f>
        <v>0</v>
      </c>
      <c r="AK257" s="19">
        <f>IF(OR($I257="REAL",$I257="INCURRIDO"),SUMIF(S!$O:$O,$I257&amp;$O257&amp;$Q257&amp;UPPER(TEXT(AK$4,"MMMMYYYY"))&amp;$Z257,IF($W$1="Pesos CLP",S!$AD:$AD,S!$AO:$AO)),0)</f>
        <v>0</v>
      </c>
      <c r="AL257" s="19">
        <f>IF(OR($I257="REAL",$I257="INCURRIDO"),SUMIF(S!$O:$O,$I257&amp;$O257&amp;$Q257&amp;UPPER(TEXT(AL$4,"MMMMYYYY"))&amp;$Z257,IF($W$1="Pesos CLP",S!$AD:$AD,S!$AO:$AO)),0)</f>
        <v>0</v>
      </c>
      <c r="AM257" s="19">
        <f>IF(OR($I257="REAL",$I257="INCURRIDO"),SUMIF(S!$O:$O,$I257&amp;$O257&amp;$Q257&amp;UPPER(TEXT(AM$4,"MMMMYYYY"))&amp;$Z257,IF($W$1="Pesos CLP",S!$AD:$AD,S!$AO:$AO)),0)</f>
        <v>0</v>
      </c>
      <c r="AN257" s="19">
        <f>IF(OR($I257="REAL",$I257="INCURRIDO"),SUMIF(S!$O:$O,$I257&amp;$O257&amp;$Q257&amp;UPPER(TEXT(AN$4,"MMMMYYYY"))&amp;$Z257,IF($W$1="Pesos CLP",S!$AD:$AD,S!$AO:$AO)),0)</f>
        <v>0</v>
      </c>
      <c r="AO257" s="19">
        <f>IF(OR($I257="REAL",$I257="INCURRIDO"),SUMIF(S!$O:$O,$I257&amp;$O257&amp;$Q257&amp;UPPER(TEXT(AO$4,"MMMMYYYY"))&amp;$Z257,IF($W$1="Pesos CLP",S!$AD:$AD,S!$AO:$AO)),0)</f>
        <v>0</v>
      </c>
      <c r="AP257" s="19">
        <f>IF(OR($I257="REAL",$I257="INCURRIDO"),SUMIF(S!$O:$O,$I257&amp;$O257&amp;$Q257&amp;UPPER(TEXT(AP$4,"MMMMYYYY"))&amp;$Z257,IF($W$1="Pesos CLP",S!$AD:$AD,S!$AO:$AO)),0)</f>
        <v>0</v>
      </c>
      <c r="AQ257" s="19">
        <f>IF(OR($I257="REAL",$I257="INCURRIDO"),SUMIF(S!$O:$O,$I257&amp;$O257&amp;$Q257&amp;UPPER(TEXT(AQ$4,"MMMMYYYY"))&amp;$Z257,IF($W$1="Pesos CLP",S!$AD:$AD,S!$AO:$AO)),0)</f>
        <v>0</v>
      </c>
      <c r="AR257" s="19">
        <f>IF(OR($I257="REAL",$I257="INCURRIDO"),SUMIF(S!$O:$O,$I257&amp;$O257&amp;$Q257&amp;UPPER(TEXT(AR$4,"MMMMYYYY"))&amp;$Z257,IF($W$1="Pesos CLP",S!$AD:$AD,S!$AO:$AO)),0)</f>
        <v>0</v>
      </c>
      <c r="AS257" s="19">
        <f>IF(OR($I257="REAL",$I257="INCURRIDO"),SUMIF(S!$O:$O,$I257&amp;$O257&amp;$Q257&amp;UPPER(TEXT(AS$4,"MMMMYYYY"))&amp;$Z257,IF($W$1="Pesos CLP",S!$AD:$AD,S!$AO:$AO)),0)</f>
        <v>0</v>
      </c>
      <c r="AT257" s="19">
        <f>IF(OR($I257="REAL",$I257="INCURRIDO"),SUMIF(S!$O:$O,$I257&amp;$O257&amp;$Q257&amp;UPPER(TEXT(AT$4,"MMMMYYYY"))&amp;$Z257,IF($W$1="Pesos CLP",S!$AD:$AD,S!$AO:$AO)),0)</f>
        <v>0</v>
      </c>
      <c r="AU257" s="19">
        <f>IF(OR($I257="REAL",$I257="INCURRIDO"),SUMIF(S!$O:$O,$I257&amp;$O257&amp;$Q257&amp;UPPER(TEXT(AU$4,"MMMMYYYY"))&amp;$Z257,IF($W$1="Pesos CLP",S!$AD:$AD,S!$AO:$AO)),0)</f>
        <v>0</v>
      </c>
      <c r="AV257" s="19">
        <f>IF(OR($I257="REAL",$I257="INCURRIDO"),SUMIF(S!$O:$O,$I257&amp;$O257&amp;$Q257&amp;UPPER(TEXT(AV$4,"MMMMYYYY"))&amp;$Z257,IF($W$1="Pesos CLP",S!$AD:$AD,S!$AO:$AO)),0)</f>
        <v>0</v>
      </c>
      <c r="AW257" s="19">
        <f>IF(OR($I257="REAL",$I257="INCURRIDO"),SUMIF(S!$O:$O,$I257&amp;$O257&amp;$Q257&amp;UPPER(TEXT(AW$4,"MMMMYYYY"))&amp;$Z257,IF($W$1="Pesos CLP",S!$AD:$AD,S!$AO:$AO)),0)</f>
        <v>0</v>
      </c>
      <c r="AX257" s="19">
        <f>IF(OR($I257="REAL",$I257="INCURRIDO"),SUMIF(S!$O:$O,$I257&amp;$O257&amp;$Q257&amp;UPPER(TEXT(AX$4,"MMMMYYYY"))&amp;$Z257,IF($W$1="Pesos CLP",S!$AD:$AD,S!$AO:$AO)),0)</f>
        <v>0</v>
      </c>
      <c r="AY257" s="19">
        <f>IF(OR($I257="REAL",$I257="INCURRIDO"),SUMIF(S!$O:$O,$I257&amp;$O257&amp;$Q257&amp;UPPER(TEXT(AY$4,"MMMMYYYY"))&amp;$Z257,IF($W$1="Pesos CLP",S!$AD:$AD,S!$AO:$AO)),0)</f>
        <v>0</v>
      </c>
      <c r="AZ257" s="19">
        <f>IF(OR($I257="REAL",$I257="INCURRIDO"),SUMIF(S!$O:$O,$I257&amp;$O257&amp;$Q257&amp;UPPER(TEXT(AZ$4,"MMMMYYYY"))&amp;$Z257,IF($W$1="Pesos CLP",S!$AD:$AD,S!$AO:$AO)),0)</f>
        <v>0</v>
      </c>
      <c r="BA257" s="19">
        <f>IF(OR($I257="REAL",$I257="INCURRIDO"),SUMIF(S!$O:$O,$I257&amp;$O257&amp;$Q257&amp;UPPER(TEXT(BA$4,"MMMMYYYY"))&amp;$Z257,IF($W$1="Pesos CLP",S!$AD:$AD,S!$AO:$AO)),0)</f>
        <v>0</v>
      </c>
      <c r="BB257" s="19">
        <f>IF(OR($I257="REAL",$I257="INCURRIDO"),SUMIF(S!$O:$O,$I257&amp;$O257&amp;$Q257&amp;UPPER(TEXT(BB$4,"MMMMYYYY"))&amp;$Z257,IF($W$1="Pesos CLP",S!$AD:$AD,S!$AO:$AO)),0)</f>
        <v>0</v>
      </c>
      <c r="BC257" s="19">
        <f>IF(OR($I257="REAL",$I257="INCURRIDO"),SUMIF(S!$O:$O,$I257&amp;$O257&amp;$Q257&amp;UPPER(TEXT(BC$4,"MMMMYYYY"))&amp;$Z257,IF($W$1="Pesos CLP",S!$AD:$AD,S!$AO:$AO)),0)</f>
        <v>0</v>
      </c>
      <c r="BD257" s="19">
        <f>IF(OR($I257="REAL",$I257="INCURRIDO"),SUMIF(S!$O:$O,$I257&amp;$O257&amp;$Q257&amp;UPPER(TEXT(BD$4,"MMMMYYYY"))&amp;$Z257,IF($W$1="Pesos CLP",S!$AD:$AD,S!$AO:$AO)),0)</f>
        <v>0</v>
      </c>
      <c r="BE257" s="19">
        <f>IF(OR($I257="REAL",$I257="INCURRIDO"),SUMIF(S!$O:$O,$I257&amp;$O257&amp;$Q257&amp;UPPER(TEXT(BE$4,"MMMMYYYY"))&amp;$Z257,IF($W$1="Pesos CLP",S!$AD:$AD,S!$AO:$AO)),0)</f>
        <v>0</v>
      </c>
      <c r="BF257" s="19">
        <f>IF(OR($I257="REAL",$I257="INCURRIDO"),SUMIF(S!$O:$O,$I257&amp;$O257&amp;$Q257&amp;UPPER(TEXT(BF$4,"MMMMYYYY"))&amp;$Z257,IF($W$1="Pesos CLP",S!$AD:$AD,S!$AO:$AO)),0)</f>
        <v>0</v>
      </c>
      <c r="BG257" s="19">
        <f>IF(OR($I257="REAL",$I257="INCURRIDO"),SUMIF(S!$O:$O,$I257&amp;$O257&amp;$Q257&amp;UPPER(TEXT(BG$4,"MMMMYYYY"))&amp;$Z257,IF($W$1="Pesos CLP",S!$AD:$AD,S!$AO:$AO)),0)</f>
        <v>0</v>
      </c>
      <c r="BH257" s="19">
        <f>IF(OR($I257="REAL",$I257="INCURRIDO"),SUMIF(S!$O:$O,$I257&amp;$O257&amp;$Q257&amp;UPPER(TEXT(BH$4,"MMMMYYYY"))&amp;$Z257,IF($W$1="Pesos CLP",S!$AD:$AD,S!$AO:$AO)),0)</f>
        <v>0</v>
      </c>
      <c r="BI257" s="19">
        <f>IF(OR($I257="REAL",$I257="INCURRIDO"),SUMIF(S!$O:$O,$I257&amp;$O257&amp;$Q257&amp;UPPER(TEXT(BI$4,"MMMMYYYY"))&amp;$Z257,IF($W$1="Pesos CLP",S!$AD:$AD,S!$AO:$AO)),0)</f>
        <v>0</v>
      </c>
      <c r="BJ257" s="19">
        <f>IF(OR($I257="REAL",$I257="INCURRIDO"),SUMIF(S!$O:$O,$I257&amp;$O257&amp;$Q257&amp;UPPER(TEXT(BJ$4,"MMMMYYYY"))&amp;$Z257,IF($W$1="Pesos CLP",S!$AD:$AD,S!$AO:$AO)),0)</f>
        <v>0</v>
      </c>
      <c r="BK257" s="19">
        <f>IF(OR($I257="REAL",$I257="INCURRIDO"),SUMIF(S!$O:$O,$I257&amp;$O257&amp;$Q257&amp;UPPER(TEXT(BK$4,"MMMMYYYY"))&amp;$Z257,IF($W$1="Pesos CLP",S!$AD:$AD,S!$AO:$AO)),0)</f>
        <v>0</v>
      </c>
      <c r="BL257" s="19">
        <f>IF(OR($I257="REAL",$I257="INCURRIDO"),SUMIF(S!$O:$O,$I257&amp;$O257&amp;$Q257&amp;UPPER(TEXT(BL$4,"MMMMYYYY"))&amp;$Z257,IF($W$1="Pesos CLP",S!$AD:$AD,S!$AO:$AO)),0)</f>
        <v>0</v>
      </c>
      <c r="BM257" s="19">
        <f>IF(OR($I257="REAL",$I257="INCURRIDO"),SUMIF(S!$O:$O,$I257&amp;$O257&amp;$Q257&amp;UPPER(TEXT(BM$4,"MMMMYYYY"))&amp;$Z257,IF($W$1="Pesos CLP",S!$AD:$AD,S!$AO:$AO)),0)</f>
        <v>0</v>
      </c>
      <c r="BN257" s="19">
        <f>IF(OR($I257="REAL",$I257="INCURRIDO"),SUMIF(S!$O:$O,$I257&amp;$O257&amp;$Q257&amp;UPPER(TEXT(BN$4,"MMMMYYYY"))&amp;$Z257,IF($W$1="Pesos CLP",S!$AD:$AD,S!$AO:$AO)),0)</f>
        <v>0</v>
      </c>
      <c r="BO257" s="19">
        <f>IF(OR($I257="REAL",$I257="INCURRIDO"),SUMIF(S!$O:$O,$I257&amp;$O257&amp;$Q257&amp;UPPER(TEXT(BO$4,"MMMMYYYY"))&amp;$Z257,IF($W$1="Pesos CLP",S!$AD:$AD,S!$AO:$AO)),0)</f>
        <v>0</v>
      </c>
      <c r="BP257" s="19">
        <f>IF(OR($I257="REAL",$I257="INCURRIDO"),SUMIF(S!$O:$O,$I257&amp;$O257&amp;$Q257&amp;UPPER(TEXT(BP$4,"MMMMYYYY"))&amp;$Z257,IF($W$1="Pesos CLP",S!$AD:$AD,S!$AO:$AO)),0)</f>
        <v>0</v>
      </c>
      <c r="BQ257" s="19">
        <f>IF(OR($I257="REAL",$I257="INCURRIDO"),SUMIF(S!$O:$O,$I257&amp;$O257&amp;$Q257&amp;UPPER(TEXT(BQ$4,"MMMMYYYY"))&amp;$Z257,IF($W$1="Pesos CLP",S!$AD:$AD,S!$AO:$AO)),0)</f>
        <v>0</v>
      </c>
      <c r="BR257" s="19">
        <f>IF(OR($I257="REAL",$I257="INCURRIDO"),SUMIF(S!$O:$O,$I257&amp;$O257&amp;$Q257&amp;UPPER(TEXT(BR$4,"MMMMYYYY"))&amp;$Z257,IF($W$1="Pesos CLP",S!$AD:$AD,S!$AO:$AO)),0)</f>
        <v>0</v>
      </c>
      <c r="BS257" s="19">
        <f>IF(OR($I257="REAL",$I257="INCURRIDO"),SUMIF(S!$O:$O,$I257&amp;$O257&amp;$Q257&amp;UPPER(TEXT(BS$4,"MMMMYYYY"))&amp;$Z257,IF($W$1="Pesos CLP",S!$AD:$AD,S!$AO:$AO)),0)</f>
        <v>0</v>
      </c>
      <c r="BT257" s="19">
        <f>IF(OR($I257="REAL",$I257="INCURRIDO"),SUMIF(S!$O:$O,$I257&amp;$O257&amp;$Q257&amp;UPPER(TEXT(BT$4,"MMMMYYYY"))&amp;$Z257,IF($W$1="Pesos CLP",S!$AD:$AD,S!$AO:$AO)),0)</f>
        <v>0</v>
      </c>
      <c r="BU257" s="19">
        <f>IF(OR($I257="REAL",$I257="INCURRIDO"),SUMIF(S!$O:$O,$I257&amp;$O257&amp;$Q257&amp;UPPER(TEXT(BU$4,"MMMMYYYY"))&amp;$Z257,IF($W$1="Pesos CLP",S!$AD:$AD,S!$AO:$AO)),0)</f>
        <v>0</v>
      </c>
      <c r="BV257" s="19">
        <f>IF(OR($I257="REAL",$I257="INCURRIDO"),SUMIF(S!$O:$O,$I257&amp;$O257&amp;$Q257&amp;UPPER(TEXT(BV$4,"MMMMYYYY"))&amp;$Z257,IF($W$1="Pesos CLP",S!$AD:$AD,S!$AO:$AO)),0)</f>
        <v>0</v>
      </c>
      <c r="BW257" s="19">
        <f>IF(OR($I257="REAL",$I257="INCURRIDO"),SUMIF(S!$O:$O,$I257&amp;$O257&amp;$Q257&amp;UPPER(TEXT(BW$4,"MMMMYYYY"))&amp;$Z257,IF($W$1="Pesos CLP",S!$AD:$AD,S!$AO:$AO)),0)</f>
        <v>0</v>
      </c>
      <c r="BX257" s="19">
        <f>IF(OR($I257="REAL",$I257="INCURRIDO"),SUMIF(S!$O:$O,$I257&amp;$O257&amp;$Q257&amp;UPPER(TEXT(BX$4,"MMMMYYYY"))&amp;$Z257,IF($W$1="Pesos CLP",S!$AD:$AD,S!$AO:$AO)),0)</f>
        <v>0</v>
      </c>
      <c r="BY257" s="19">
        <f>IF(OR($I257="REAL",$I257="INCURRIDO"),SUMIF(S!$O:$O,$I257&amp;$O257&amp;$Q257&amp;UPPER(TEXT(BY$4,"MMMMYYYY"))&amp;$Z257,IF($W$1="Pesos CLP",S!$AD:$AD,S!$AO:$AO)),0)</f>
        <v>0</v>
      </c>
      <c r="BZ257" s="19">
        <f>IF(OR($I257="REAL",$I257="INCURRIDO"),SUMIF(S!$O:$O,$I257&amp;$O257&amp;$Q257&amp;UPPER(TEXT(BZ$4,"MMMMYYYY"))&amp;$Z257,IF($W$1="Pesos CLP",S!$AD:$AD,S!$AO:$AO)),0)</f>
        <v>0</v>
      </c>
      <c r="CA257" s="19">
        <f>IF(OR($I257="REAL",$I257="INCURRIDO"),SUMIF(S!$O:$O,$I257&amp;$O257&amp;$Q257&amp;UPPER(TEXT(CA$4,"MMMMYYYY"))&amp;$Z257,IF($W$1="Pesos CLP",S!$AD:$AD,S!$AO:$AO)),0)</f>
        <v>0</v>
      </c>
      <c r="CB257" s="19">
        <f>IF(OR($I257="REAL",$I257="INCURRIDO"),SUMIF(S!$O:$O,$I257&amp;$O257&amp;$Q257&amp;UPPER(TEXT(CB$4,"MMMMYYYY"))&amp;$Z257,IF($W$1="Pesos CLP",S!$AD:$AD,S!$AO:$AO)),0)</f>
        <v>0</v>
      </c>
      <c r="CC257" s="19">
        <f>IF(OR($I257="REAL",$I257="INCURRIDO"),SUMIF(S!$O:$O,$I257&amp;$O257&amp;$Q257&amp;UPPER(TEXT(CC$4,"MMMMYYYY"))&amp;$Z257,IF($W$1="Pesos CLP",S!$AD:$AD,S!$AO:$AO)),0)</f>
        <v>0</v>
      </c>
      <c r="CD257" s="19">
        <f>IF(OR($I257="REAL",$I257="INCURRIDO"),SUMIF(S!$O:$O,$I257&amp;$O257&amp;$Q257&amp;UPPER(TEXT(CD$4,"MMMMYYYY"))&amp;$Z257,IF($W$1="Pesos CLP",S!$AD:$AD,S!$AO:$AO)),0)</f>
        <v>0</v>
      </c>
      <c r="CE257" s="19">
        <f>IF(OR($I257="REAL",$I257="INCURRIDO"),SUMIF(S!$O:$O,$I257&amp;$O257&amp;$Q257&amp;UPPER(TEXT(CE$4,"MMMMYYYY"))&amp;$Z257,IF($W$1="Pesos CLP",S!$AD:$AD,S!$AO:$AO)),0)</f>
        <v>0</v>
      </c>
      <c r="CF257" s="19">
        <f>IF(OR($I257="REAL",$I257="INCURRIDO"),SUMIF(S!$O:$O,$I257&amp;$O257&amp;$Q257&amp;UPPER(TEXT(CF$4,"MMMMYYYY"))&amp;$Z257,IF($W$1="Pesos CLP",S!$AD:$AD,S!$AO:$AO)),0)</f>
        <v>0</v>
      </c>
      <c r="CG257" s="19">
        <f>IF(OR($I257="REAL",$I257="INCURRIDO"),SUMIF(S!$O:$O,$I257&amp;$O257&amp;$Q257&amp;UPPER(TEXT(CG$4,"MMMMYYYY"))&amp;$Z257,IF($W$1="Pesos CLP",S!$AD:$AD,S!$AO:$AO)),0)</f>
        <v>0</v>
      </c>
      <c r="CH257" s="19">
        <f>IF(OR($I257="REAL",$I257="INCURRIDO"),SUMIF(S!$O:$O,$I257&amp;$O257&amp;$Q257&amp;UPPER(TEXT(CH$4,"MMMMYYYY"))&amp;$Z257,IF($W$1="Pesos CLP",S!$AD:$AD,S!$AO:$AO)),0)</f>
        <v>0</v>
      </c>
      <c r="CI257" s="19">
        <f>IF(OR($I257="REAL",$I257="INCURRIDO"),SUMIF(S!$O:$O,$I257&amp;$O257&amp;$Q257&amp;UPPER(TEXT(CI$4,"MMMMYYYY"))&amp;$Z257,IF($W$1="Pesos CLP",S!$AD:$AD,S!$AO:$AO)),0)</f>
        <v>0</v>
      </c>
      <c r="CJ257" s="19">
        <f>IF(OR($I257="REAL",$I257="INCURRIDO"),SUMIF(S!$O:$O,$I257&amp;$O257&amp;$Q257&amp;UPPER(TEXT(CJ$4,"MMMMYYYY"))&amp;$Z257,IF($W$1="Pesos CLP",S!$AD:$AD,S!$AO:$AO)),0)</f>
        <v>0</v>
      </c>
      <c r="CK257" s="378">
        <f t="shared" si="234"/>
        <v>0</v>
      </c>
      <c r="CL257" s="378">
        <f t="shared" si="234"/>
        <v>0</v>
      </c>
      <c r="CM257" s="378">
        <f t="shared" si="234"/>
        <v>0</v>
      </c>
      <c r="CN257" s="378">
        <f t="shared" si="234"/>
        <v>0</v>
      </c>
      <c r="CO257" s="378">
        <f t="shared" si="234"/>
        <v>1206.8467466657057</v>
      </c>
      <c r="CP257" s="378">
        <f t="shared" si="234"/>
        <v>0</v>
      </c>
      <c r="CQ257" s="378">
        <f t="shared" si="234"/>
        <v>0</v>
      </c>
      <c r="CR257" s="378">
        <f t="shared" si="234"/>
        <v>0</v>
      </c>
      <c r="CS257" s="378">
        <f t="shared" si="235"/>
        <v>0</v>
      </c>
      <c r="CT257" s="378">
        <f t="shared" si="235"/>
        <v>0</v>
      </c>
      <c r="CU257" s="378">
        <f t="shared" si="235"/>
        <v>0</v>
      </c>
      <c r="CV257" s="378">
        <f t="shared" si="235"/>
        <v>0</v>
      </c>
      <c r="CW257" s="378">
        <f t="shared" si="235"/>
        <v>0</v>
      </c>
      <c r="CX257" s="378">
        <f t="shared" si="235"/>
        <v>0</v>
      </c>
      <c r="CY257" s="378">
        <f t="shared" si="235"/>
        <v>0</v>
      </c>
      <c r="CZ257" s="378">
        <f t="shared" si="235"/>
        <v>0</v>
      </c>
      <c r="DA257" s="378">
        <f t="shared" si="235"/>
        <v>0</v>
      </c>
      <c r="DB257" s="378">
        <f t="shared" si="235"/>
        <v>0</v>
      </c>
      <c r="DC257" s="378">
        <f t="shared" si="236"/>
        <v>0</v>
      </c>
      <c r="DD257" s="378">
        <f t="shared" si="236"/>
        <v>0</v>
      </c>
      <c r="DE257" s="378">
        <f t="shared" si="236"/>
        <v>0</v>
      </c>
      <c r="DF257" s="378">
        <f t="shared" si="236"/>
        <v>0</v>
      </c>
      <c r="DG257" s="378">
        <f t="shared" si="236"/>
        <v>0</v>
      </c>
      <c r="DH257" s="378">
        <f t="shared" si="236"/>
        <v>0</v>
      </c>
      <c r="DI257" s="378">
        <f t="shared" si="236"/>
        <v>0</v>
      </c>
      <c r="DJ257" s="378">
        <f t="shared" si="236"/>
        <v>0</v>
      </c>
      <c r="DK257" s="378">
        <f t="shared" si="236"/>
        <v>0</v>
      </c>
      <c r="DL257" s="378">
        <f t="shared" si="236"/>
        <v>0</v>
      </c>
      <c r="DM257" s="378">
        <f t="shared" si="237"/>
        <v>0</v>
      </c>
      <c r="DN257" s="378">
        <f t="shared" si="237"/>
        <v>0</v>
      </c>
      <c r="DO257" s="378">
        <f t="shared" si="237"/>
        <v>0</v>
      </c>
      <c r="DP257" s="378">
        <f t="shared" si="237"/>
        <v>0</v>
      </c>
      <c r="DQ257" s="378">
        <f t="shared" si="237"/>
        <v>0</v>
      </c>
      <c r="DR257" s="378">
        <f t="shared" si="237"/>
        <v>0</v>
      </c>
      <c r="DS257" s="378">
        <f t="shared" si="237"/>
        <v>0</v>
      </c>
      <c r="DT257" s="378">
        <f t="shared" si="237"/>
        <v>0</v>
      </c>
      <c r="DU257" s="378">
        <f t="shared" si="237"/>
        <v>0</v>
      </c>
      <c r="DV257" s="378">
        <f t="shared" si="237"/>
        <v>0</v>
      </c>
      <c r="DW257" s="378">
        <f t="shared" si="238"/>
        <v>0</v>
      </c>
      <c r="DX257" s="378">
        <f t="shared" si="238"/>
        <v>0</v>
      </c>
      <c r="DY257" s="378">
        <f t="shared" si="238"/>
        <v>0</v>
      </c>
      <c r="DZ257" s="378">
        <f t="shared" si="238"/>
        <v>0</v>
      </c>
      <c r="EA257" s="378">
        <f t="shared" si="238"/>
        <v>0</v>
      </c>
      <c r="EB257" s="378">
        <f t="shared" si="238"/>
        <v>0</v>
      </c>
      <c r="EC257" s="378">
        <f t="shared" si="238"/>
        <v>0</v>
      </c>
      <c r="ED257" s="378">
        <f t="shared" si="238"/>
        <v>0</v>
      </c>
      <c r="EE257" s="378">
        <f t="shared" si="238"/>
        <v>0</v>
      </c>
      <c r="EF257" s="378">
        <f t="shared" si="238"/>
        <v>0</v>
      </c>
      <c r="EG257" s="378">
        <f t="shared" si="239"/>
        <v>0</v>
      </c>
      <c r="EH257" s="378">
        <f t="shared" si="239"/>
        <v>0</v>
      </c>
      <c r="EI257" s="378">
        <f t="shared" si="239"/>
        <v>0</v>
      </c>
      <c r="EJ257" s="378">
        <f t="shared" si="239"/>
        <v>0</v>
      </c>
      <c r="EK257" s="378">
        <f t="shared" si="239"/>
        <v>0</v>
      </c>
      <c r="EL257" s="378">
        <f t="shared" si="239"/>
        <v>0</v>
      </c>
      <c r="EM257" s="378">
        <f t="shared" si="239"/>
        <v>0</v>
      </c>
      <c r="EN257" s="378">
        <f t="shared" si="239"/>
        <v>0</v>
      </c>
      <c r="EO257" s="378">
        <f t="shared" si="239"/>
        <v>0</v>
      </c>
      <c r="EP257" s="378">
        <f t="shared" si="239"/>
        <v>0</v>
      </c>
      <c r="EQ257" s="378">
        <f t="shared" si="239"/>
        <v>0</v>
      </c>
    </row>
    <row r="258" spans="1:147" x14ac:dyDescent="0.3">
      <c r="A258" s="368"/>
      <c r="B258" s="368"/>
      <c r="C258" s="368"/>
      <c r="D258" s="368">
        <f t="shared" si="182"/>
        <v>1.0658056259248334</v>
      </c>
      <c r="E258" s="368" t="str">
        <f>VLOOKUP(TEXT(Z258,0),'G2'!B:D,3,0)</f>
        <v>ME</v>
      </c>
      <c r="F258" s="816">
        <f t="shared" si="181"/>
        <v>0</v>
      </c>
      <c r="G258" s="755">
        <f t="shared" si="183"/>
        <v>0</v>
      </c>
      <c r="H258" s="756" t="s">
        <v>1190</v>
      </c>
      <c r="I258" s="370" t="s">
        <v>93</v>
      </c>
      <c r="J258" s="370" t="s">
        <v>22</v>
      </c>
      <c r="K258" s="368" t="s">
        <v>276</v>
      </c>
      <c r="L258" s="368" t="s">
        <v>619</v>
      </c>
      <c r="M258" s="369"/>
      <c r="N258" s="370" t="s">
        <v>1086</v>
      </c>
      <c r="O258" s="370" t="s">
        <v>276</v>
      </c>
      <c r="P258" s="643" t="s">
        <v>1166</v>
      </c>
      <c r="Q258" s="370" t="s">
        <v>695</v>
      </c>
      <c r="R258" s="370" t="s">
        <v>632</v>
      </c>
      <c r="S258" s="371">
        <v>25</v>
      </c>
      <c r="T258" s="677">
        <v>46539</v>
      </c>
      <c r="U258" s="677">
        <v>46563</v>
      </c>
      <c r="V258" s="373">
        <v>1</v>
      </c>
      <c r="W258" s="374">
        <v>42339.128489864008</v>
      </c>
      <c r="X258" s="17" cm="1">
        <f t="array" ref="X258">+IF($W$1="Pesos CLP",W258,W258/TC)*MB_24A25</f>
        <v>48.273869866628225</v>
      </c>
      <c r="Y258" s="18">
        <f t="shared" si="225"/>
        <v>1206.8467466657057</v>
      </c>
      <c r="Z258">
        <v>91243530</v>
      </c>
      <c r="AA258" s="19">
        <f>IF(OR($I258="REAL",$I258="INCURRIDO"),SUMIF(S!$O:$O,$I258&amp;$O258&amp;$Q258&amp;UPPER(TEXT(AA$4,"MMMMYYYY"))&amp;$Z258,IF($W$1="Pesos CLP",S!$AD:$AD,S!$AO:$AO)),0)</f>
        <v>0</v>
      </c>
      <c r="AB258" s="19">
        <f>IF(OR($I258="REAL",$I258="INCURRIDO"),SUMIF(S!$O:$O,$I258&amp;$O258&amp;$Q258&amp;UPPER(TEXT(AB$4,"MMMMYYYY"))&amp;$Z258,IF($W$1="Pesos CLP",S!$AD:$AD,S!$AO:$AO)),0)</f>
        <v>0</v>
      </c>
      <c r="AC258" s="19">
        <f>IF(OR($I258="REAL",$I258="INCURRIDO"),SUMIF(S!$O:$O,$I258&amp;$O258&amp;$Q258&amp;UPPER(TEXT(AC$4,"MMMMYYYY"))&amp;$Z258,IF($W$1="Pesos CLP",S!$AD:$AD,S!$AO:$AO)),0)</f>
        <v>0</v>
      </c>
      <c r="AD258" s="19">
        <f>IF(OR($I258="REAL",$I258="INCURRIDO"),SUMIF(S!$O:$O,$I258&amp;$O258&amp;$Q258&amp;UPPER(TEXT(AD$4,"MMMMYYYY"))&amp;$Z258,IF($W$1="Pesos CLP",S!$AD:$AD,S!$AO:$AO)),0)</f>
        <v>0</v>
      </c>
      <c r="AE258" s="19">
        <f>IF(OR($I258="REAL",$I258="INCURRIDO"),SUMIF(S!$O:$O,$I258&amp;$O258&amp;$Q258&amp;UPPER(TEXT(AE$4,"MMMMYYYY"))&amp;$Z258,IF($W$1="Pesos CLP",S!$AD:$AD,S!$AO:$AO)),0)</f>
        <v>0</v>
      </c>
      <c r="AF258" s="19">
        <f>IF(OR($I258="REAL",$I258="INCURRIDO"),SUMIF(S!$O:$O,$I258&amp;$O258&amp;$Q258&amp;UPPER(TEXT(AF$4,"MMMMYYYY"))&amp;$Z258,IF($W$1="Pesos CLP",S!$AD:$AD,S!$AO:$AO)),0)</f>
        <v>0</v>
      </c>
      <c r="AG258" s="19">
        <f>IF(OR($I258="REAL",$I258="INCURRIDO"),SUMIF(S!$O:$O,$I258&amp;$O258&amp;$Q258&amp;UPPER(TEXT(AG$4,"MMMMYYYY"))&amp;$Z258,IF($W$1="Pesos CLP",S!$AD:$AD,S!$AO:$AO)),0)</f>
        <v>0</v>
      </c>
      <c r="AH258" s="19">
        <f>IF(OR($I258="REAL",$I258="INCURRIDO"),SUMIF(S!$O:$O,$I258&amp;$O258&amp;$Q258&amp;UPPER(TEXT(AH$4,"MMMMYYYY"))&amp;$Z258,IF($W$1="Pesos CLP",S!$AD:$AD,S!$AO:$AO)),0)</f>
        <v>0</v>
      </c>
      <c r="AI258" s="19">
        <f>IF(OR($I258="REAL",$I258="INCURRIDO"),SUMIF(S!$O:$O,$I258&amp;$O258&amp;$Q258&amp;UPPER(TEXT(AI$4,"MMMMYYYY"))&amp;$Z258,IF($W$1="Pesos CLP",S!$AD:$AD,S!$AO:$AO)),0)</f>
        <v>0</v>
      </c>
      <c r="AJ258" s="19">
        <f>IF(OR($I258="REAL",$I258="INCURRIDO"),SUMIF(S!$O:$O,$I258&amp;$O258&amp;$Q258&amp;UPPER(TEXT(AJ$4,"MMMMYYYY"))&amp;$Z258,IF($W$1="Pesos CLP",S!$AD:$AD,S!$AO:$AO)),0)</f>
        <v>0</v>
      </c>
      <c r="AK258" s="19">
        <f>IF(OR($I258="REAL",$I258="INCURRIDO"),SUMIF(S!$O:$O,$I258&amp;$O258&amp;$Q258&amp;UPPER(TEXT(AK$4,"MMMMYYYY"))&amp;$Z258,IF($W$1="Pesos CLP",S!$AD:$AD,S!$AO:$AO)),0)</f>
        <v>0</v>
      </c>
      <c r="AL258" s="19">
        <f>IF(OR($I258="REAL",$I258="INCURRIDO"),SUMIF(S!$O:$O,$I258&amp;$O258&amp;$Q258&amp;UPPER(TEXT(AL$4,"MMMMYYYY"))&amp;$Z258,IF($W$1="Pesos CLP",S!$AD:$AD,S!$AO:$AO)),0)</f>
        <v>0</v>
      </c>
      <c r="AM258" s="19">
        <f>IF(OR($I258="REAL",$I258="INCURRIDO"),SUMIF(S!$O:$O,$I258&amp;$O258&amp;$Q258&amp;UPPER(TEXT(AM$4,"MMMMYYYY"))&amp;$Z258,IF($W$1="Pesos CLP",S!$AD:$AD,S!$AO:$AO)),0)</f>
        <v>0</v>
      </c>
      <c r="AN258" s="19">
        <f>IF(OR($I258="REAL",$I258="INCURRIDO"),SUMIF(S!$O:$O,$I258&amp;$O258&amp;$Q258&amp;UPPER(TEXT(AN$4,"MMMMYYYY"))&amp;$Z258,IF($W$1="Pesos CLP",S!$AD:$AD,S!$AO:$AO)),0)</f>
        <v>0</v>
      </c>
      <c r="AO258" s="19">
        <f>IF(OR($I258="REAL",$I258="INCURRIDO"),SUMIF(S!$O:$O,$I258&amp;$O258&amp;$Q258&amp;UPPER(TEXT(AO$4,"MMMMYYYY"))&amp;$Z258,IF($W$1="Pesos CLP",S!$AD:$AD,S!$AO:$AO)),0)</f>
        <v>0</v>
      </c>
      <c r="AP258" s="19">
        <f>IF(OR($I258="REAL",$I258="INCURRIDO"),SUMIF(S!$O:$O,$I258&amp;$O258&amp;$Q258&amp;UPPER(TEXT(AP$4,"MMMMYYYY"))&amp;$Z258,IF($W$1="Pesos CLP",S!$AD:$AD,S!$AO:$AO)),0)</f>
        <v>0</v>
      </c>
      <c r="AQ258" s="19">
        <f>IF(OR($I258="REAL",$I258="INCURRIDO"),SUMIF(S!$O:$O,$I258&amp;$O258&amp;$Q258&amp;UPPER(TEXT(AQ$4,"MMMMYYYY"))&amp;$Z258,IF($W$1="Pesos CLP",S!$AD:$AD,S!$AO:$AO)),0)</f>
        <v>0</v>
      </c>
      <c r="AR258" s="19">
        <f>IF(OR($I258="REAL",$I258="INCURRIDO"),SUMIF(S!$O:$O,$I258&amp;$O258&amp;$Q258&amp;UPPER(TEXT(AR$4,"MMMMYYYY"))&amp;$Z258,IF($W$1="Pesos CLP",S!$AD:$AD,S!$AO:$AO)),0)</f>
        <v>0</v>
      </c>
      <c r="AS258" s="19">
        <f>IF(OR($I258="REAL",$I258="INCURRIDO"),SUMIF(S!$O:$O,$I258&amp;$O258&amp;$Q258&amp;UPPER(TEXT(AS$4,"MMMMYYYY"))&amp;$Z258,IF($W$1="Pesos CLP",S!$AD:$AD,S!$AO:$AO)),0)</f>
        <v>0</v>
      </c>
      <c r="AT258" s="19">
        <f>IF(OR($I258="REAL",$I258="INCURRIDO"),SUMIF(S!$O:$O,$I258&amp;$O258&amp;$Q258&amp;UPPER(TEXT(AT$4,"MMMMYYYY"))&amp;$Z258,IF($W$1="Pesos CLP",S!$AD:$AD,S!$AO:$AO)),0)</f>
        <v>0</v>
      </c>
      <c r="AU258" s="19">
        <f>IF(OR($I258="REAL",$I258="INCURRIDO"),SUMIF(S!$O:$O,$I258&amp;$O258&amp;$Q258&amp;UPPER(TEXT(AU$4,"MMMMYYYY"))&amp;$Z258,IF($W$1="Pesos CLP",S!$AD:$AD,S!$AO:$AO)),0)</f>
        <v>0</v>
      </c>
      <c r="AV258" s="19">
        <f>IF(OR($I258="REAL",$I258="INCURRIDO"),SUMIF(S!$O:$O,$I258&amp;$O258&amp;$Q258&amp;UPPER(TEXT(AV$4,"MMMMYYYY"))&amp;$Z258,IF($W$1="Pesos CLP",S!$AD:$AD,S!$AO:$AO)),0)</f>
        <v>0</v>
      </c>
      <c r="AW258" s="19">
        <f>IF(OR($I258="REAL",$I258="INCURRIDO"),SUMIF(S!$O:$O,$I258&amp;$O258&amp;$Q258&amp;UPPER(TEXT(AW$4,"MMMMYYYY"))&amp;$Z258,IF($W$1="Pesos CLP",S!$AD:$AD,S!$AO:$AO)),0)</f>
        <v>0</v>
      </c>
      <c r="AX258" s="19">
        <f>IF(OR($I258="REAL",$I258="INCURRIDO"),SUMIF(S!$O:$O,$I258&amp;$O258&amp;$Q258&amp;UPPER(TEXT(AX$4,"MMMMYYYY"))&amp;$Z258,IF($W$1="Pesos CLP",S!$AD:$AD,S!$AO:$AO)),0)</f>
        <v>0</v>
      </c>
      <c r="AY258" s="19">
        <f>IF(OR($I258="REAL",$I258="INCURRIDO"),SUMIF(S!$O:$O,$I258&amp;$O258&amp;$Q258&amp;UPPER(TEXT(AY$4,"MMMMYYYY"))&amp;$Z258,IF($W$1="Pesos CLP",S!$AD:$AD,S!$AO:$AO)),0)</f>
        <v>0</v>
      </c>
      <c r="AZ258" s="19">
        <f>IF(OR($I258="REAL",$I258="INCURRIDO"),SUMIF(S!$O:$O,$I258&amp;$O258&amp;$Q258&amp;UPPER(TEXT(AZ$4,"MMMMYYYY"))&amp;$Z258,IF($W$1="Pesos CLP",S!$AD:$AD,S!$AO:$AO)),0)</f>
        <v>0</v>
      </c>
      <c r="BA258" s="19">
        <f>IF(OR($I258="REAL",$I258="INCURRIDO"),SUMIF(S!$O:$O,$I258&amp;$O258&amp;$Q258&amp;UPPER(TEXT(BA$4,"MMMMYYYY"))&amp;$Z258,IF($W$1="Pesos CLP",S!$AD:$AD,S!$AO:$AO)),0)</f>
        <v>0</v>
      </c>
      <c r="BB258" s="19">
        <f>IF(OR($I258="REAL",$I258="INCURRIDO"),SUMIF(S!$O:$O,$I258&amp;$O258&amp;$Q258&amp;UPPER(TEXT(BB$4,"MMMMYYYY"))&amp;$Z258,IF($W$1="Pesos CLP",S!$AD:$AD,S!$AO:$AO)),0)</f>
        <v>0</v>
      </c>
      <c r="BC258" s="19">
        <f>IF(OR($I258="REAL",$I258="INCURRIDO"),SUMIF(S!$O:$O,$I258&amp;$O258&amp;$Q258&amp;UPPER(TEXT(BC$4,"MMMMYYYY"))&amp;$Z258,IF($W$1="Pesos CLP",S!$AD:$AD,S!$AO:$AO)),0)</f>
        <v>0</v>
      </c>
      <c r="BD258" s="19">
        <f>IF(OR($I258="REAL",$I258="INCURRIDO"),SUMIF(S!$O:$O,$I258&amp;$O258&amp;$Q258&amp;UPPER(TEXT(BD$4,"MMMMYYYY"))&amp;$Z258,IF($W$1="Pesos CLP",S!$AD:$AD,S!$AO:$AO)),0)</f>
        <v>0</v>
      </c>
      <c r="BE258" s="19">
        <f>IF(OR($I258="REAL",$I258="INCURRIDO"),SUMIF(S!$O:$O,$I258&amp;$O258&amp;$Q258&amp;UPPER(TEXT(BE$4,"MMMMYYYY"))&amp;$Z258,IF($W$1="Pesos CLP",S!$AD:$AD,S!$AO:$AO)),0)</f>
        <v>0</v>
      </c>
      <c r="BF258" s="19">
        <f>IF(OR($I258="REAL",$I258="INCURRIDO"),SUMIF(S!$O:$O,$I258&amp;$O258&amp;$Q258&amp;UPPER(TEXT(BF$4,"MMMMYYYY"))&amp;$Z258,IF($W$1="Pesos CLP",S!$AD:$AD,S!$AO:$AO)),0)</f>
        <v>0</v>
      </c>
      <c r="BG258" s="19">
        <f>IF(OR($I258="REAL",$I258="INCURRIDO"),SUMIF(S!$O:$O,$I258&amp;$O258&amp;$Q258&amp;UPPER(TEXT(BG$4,"MMMMYYYY"))&amp;$Z258,IF($W$1="Pesos CLP",S!$AD:$AD,S!$AO:$AO)),0)</f>
        <v>0</v>
      </c>
      <c r="BH258" s="19">
        <f>IF(OR($I258="REAL",$I258="INCURRIDO"),SUMIF(S!$O:$O,$I258&amp;$O258&amp;$Q258&amp;UPPER(TEXT(BH$4,"MMMMYYYY"))&amp;$Z258,IF($W$1="Pesos CLP",S!$AD:$AD,S!$AO:$AO)),0)</f>
        <v>0</v>
      </c>
      <c r="BI258" s="19">
        <f>IF(OR($I258="REAL",$I258="INCURRIDO"),SUMIF(S!$O:$O,$I258&amp;$O258&amp;$Q258&amp;UPPER(TEXT(BI$4,"MMMMYYYY"))&amp;$Z258,IF($W$1="Pesos CLP",S!$AD:$AD,S!$AO:$AO)),0)</f>
        <v>0</v>
      </c>
      <c r="BJ258" s="19">
        <f>IF(OR($I258="REAL",$I258="INCURRIDO"),SUMIF(S!$O:$O,$I258&amp;$O258&amp;$Q258&amp;UPPER(TEXT(BJ$4,"MMMMYYYY"))&amp;$Z258,IF($W$1="Pesos CLP",S!$AD:$AD,S!$AO:$AO)),0)</f>
        <v>0</v>
      </c>
      <c r="BK258" s="19">
        <f>IF(OR($I258="REAL",$I258="INCURRIDO"),SUMIF(S!$O:$O,$I258&amp;$O258&amp;$Q258&amp;UPPER(TEXT(BK$4,"MMMMYYYY"))&amp;$Z258,IF($W$1="Pesos CLP",S!$AD:$AD,S!$AO:$AO)),0)</f>
        <v>0</v>
      </c>
      <c r="BL258" s="19">
        <f>IF(OR($I258="REAL",$I258="INCURRIDO"),SUMIF(S!$O:$O,$I258&amp;$O258&amp;$Q258&amp;UPPER(TEXT(BL$4,"MMMMYYYY"))&amp;$Z258,IF($W$1="Pesos CLP",S!$AD:$AD,S!$AO:$AO)),0)</f>
        <v>0</v>
      </c>
      <c r="BM258" s="19">
        <f>IF(OR($I258="REAL",$I258="INCURRIDO"),SUMIF(S!$O:$O,$I258&amp;$O258&amp;$Q258&amp;UPPER(TEXT(BM$4,"MMMMYYYY"))&amp;$Z258,IF($W$1="Pesos CLP",S!$AD:$AD,S!$AO:$AO)),0)</f>
        <v>0</v>
      </c>
      <c r="BN258" s="19">
        <f>IF(OR($I258="REAL",$I258="INCURRIDO"),SUMIF(S!$O:$O,$I258&amp;$O258&amp;$Q258&amp;UPPER(TEXT(BN$4,"MMMMYYYY"))&amp;$Z258,IF($W$1="Pesos CLP",S!$AD:$AD,S!$AO:$AO)),0)</f>
        <v>0</v>
      </c>
      <c r="BO258" s="19">
        <f>IF(OR($I258="REAL",$I258="INCURRIDO"),SUMIF(S!$O:$O,$I258&amp;$O258&amp;$Q258&amp;UPPER(TEXT(BO$4,"MMMMYYYY"))&amp;$Z258,IF($W$1="Pesos CLP",S!$AD:$AD,S!$AO:$AO)),0)</f>
        <v>0</v>
      </c>
      <c r="BP258" s="19">
        <f>IF(OR($I258="REAL",$I258="INCURRIDO"),SUMIF(S!$O:$O,$I258&amp;$O258&amp;$Q258&amp;UPPER(TEXT(BP$4,"MMMMYYYY"))&amp;$Z258,IF($W$1="Pesos CLP",S!$AD:$AD,S!$AO:$AO)),0)</f>
        <v>0</v>
      </c>
      <c r="BQ258" s="19">
        <f>IF(OR($I258="REAL",$I258="INCURRIDO"),SUMIF(S!$O:$O,$I258&amp;$O258&amp;$Q258&amp;UPPER(TEXT(BQ$4,"MMMMYYYY"))&amp;$Z258,IF($W$1="Pesos CLP",S!$AD:$AD,S!$AO:$AO)),0)</f>
        <v>0</v>
      </c>
      <c r="BR258" s="19">
        <f>IF(OR($I258="REAL",$I258="INCURRIDO"),SUMIF(S!$O:$O,$I258&amp;$O258&amp;$Q258&amp;UPPER(TEXT(BR$4,"MMMMYYYY"))&amp;$Z258,IF($W$1="Pesos CLP",S!$AD:$AD,S!$AO:$AO)),0)</f>
        <v>0</v>
      </c>
      <c r="BS258" s="19">
        <f>IF(OR($I258="REAL",$I258="INCURRIDO"),SUMIF(S!$O:$O,$I258&amp;$O258&amp;$Q258&amp;UPPER(TEXT(BS$4,"MMMMYYYY"))&amp;$Z258,IF($W$1="Pesos CLP",S!$AD:$AD,S!$AO:$AO)),0)</f>
        <v>0</v>
      </c>
      <c r="BT258" s="19">
        <f>IF(OR($I258="REAL",$I258="INCURRIDO"),SUMIF(S!$O:$O,$I258&amp;$O258&amp;$Q258&amp;UPPER(TEXT(BT$4,"MMMMYYYY"))&amp;$Z258,IF($W$1="Pesos CLP",S!$AD:$AD,S!$AO:$AO)),0)</f>
        <v>0</v>
      </c>
      <c r="BU258" s="19">
        <f>IF(OR($I258="REAL",$I258="INCURRIDO"),SUMIF(S!$O:$O,$I258&amp;$O258&amp;$Q258&amp;UPPER(TEXT(BU$4,"MMMMYYYY"))&amp;$Z258,IF($W$1="Pesos CLP",S!$AD:$AD,S!$AO:$AO)),0)</f>
        <v>0</v>
      </c>
      <c r="BV258" s="19">
        <f>IF(OR($I258="REAL",$I258="INCURRIDO"),SUMIF(S!$O:$O,$I258&amp;$O258&amp;$Q258&amp;UPPER(TEXT(BV$4,"MMMMYYYY"))&amp;$Z258,IF($W$1="Pesos CLP",S!$AD:$AD,S!$AO:$AO)),0)</f>
        <v>0</v>
      </c>
      <c r="BW258" s="19">
        <f>IF(OR($I258="REAL",$I258="INCURRIDO"),SUMIF(S!$O:$O,$I258&amp;$O258&amp;$Q258&amp;UPPER(TEXT(BW$4,"MMMMYYYY"))&amp;$Z258,IF($W$1="Pesos CLP",S!$AD:$AD,S!$AO:$AO)),0)</f>
        <v>0</v>
      </c>
      <c r="BX258" s="19">
        <f>IF(OR($I258="REAL",$I258="INCURRIDO"),SUMIF(S!$O:$O,$I258&amp;$O258&amp;$Q258&amp;UPPER(TEXT(BX$4,"MMMMYYYY"))&amp;$Z258,IF($W$1="Pesos CLP",S!$AD:$AD,S!$AO:$AO)),0)</f>
        <v>0</v>
      </c>
      <c r="BY258" s="19">
        <f>IF(OR($I258="REAL",$I258="INCURRIDO"),SUMIF(S!$O:$O,$I258&amp;$O258&amp;$Q258&amp;UPPER(TEXT(BY$4,"MMMMYYYY"))&amp;$Z258,IF($W$1="Pesos CLP",S!$AD:$AD,S!$AO:$AO)),0)</f>
        <v>0</v>
      </c>
      <c r="BZ258" s="19">
        <f>IF(OR($I258="REAL",$I258="INCURRIDO"),SUMIF(S!$O:$O,$I258&amp;$O258&amp;$Q258&amp;UPPER(TEXT(BZ$4,"MMMMYYYY"))&amp;$Z258,IF($W$1="Pesos CLP",S!$AD:$AD,S!$AO:$AO)),0)</f>
        <v>0</v>
      </c>
      <c r="CA258" s="19">
        <f>IF(OR($I258="REAL",$I258="INCURRIDO"),SUMIF(S!$O:$O,$I258&amp;$O258&amp;$Q258&amp;UPPER(TEXT(CA$4,"MMMMYYYY"))&amp;$Z258,IF($W$1="Pesos CLP",S!$AD:$AD,S!$AO:$AO)),0)</f>
        <v>0</v>
      </c>
      <c r="CB258" s="19">
        <f>IF(OR($I258="REAL",$I258="INCURRIDO"),SUMIF(S!$O:$O,$I258&amp;$O258&amp;$Q258&amp;UPPER(TEXT(CB$4,"MMMMYYYY"))&amp;$Z258,IF($W$1="Pesos CLP",S!$AD:$AD,S!$AO:$AO)),0)</f>
        <v>0</v>
      </c>
      <c r="CC258" s="19">
        <f>IF(OR($I258="REAL",$I258="INCURRIDO"),SUMIF(S!$O:$O,$I258&amp;$O258&amp;$Q258&amp;UPPER(TEXT(CC$4,"MMMMYYYY"))&amp;$Z258,IF($W$1="Pesos CLP",S!$AD:$AD,S!$AO:$AO)),0)</f>
        <v>0</v>
      </c>
      <c r="CD258" s="19">
        <f>IF(OR($I258="REAL",$I258="INCURRIDO"),SUMIF(S!$O:$O,$I258&amp;$O258&amp;$Q258&amp;UPPER(TEXT(CD$4,"MMMMYYYY"))&amp;$Z258,IF($W$1="Pesos CLP",S!$AD:$AD,S!$AO:$AO)),0)</f>
        <v>0</v>
      </c>
      <c r="CE258" s="19">
        <f>IF(OR($I258="REAL",$I258="INCURRIDO"),SUMIF(S!$O:$O,$I258&amp;$O258&amp;$Q258&amp;UPPER(TEXT(CE$4,"MMMMYYYY"))&amp;$Z258,IF($W$1="Pesos CLP",S!$AD:$AD,S!$AO:$AO)),0)</f>
        <v>0</v>
      </c>
      <c r="CF258" s="19">
        <f>IF(OR($I258="REAL",$I258="INCURRIDO"),SUMIF(S!$O:$O,$I258&amp;$O258&amp;$Q258&amp;UPPER(TEXT(CF$4,"MMMMYYYY"))&amp;$Z258,IF($W$1="Pesos CLP",S!$AD:$AD,S!$AO:$AO)),0)</f>
        <v>0</v>
      </c>
      <c r="CG258" s="19">
        <f>IF(OR($I258="REAL",$I258="INCURRIDO"),SUMIF(S!$O:$O,$I258&amp;$O258&amp;$Q258&amp;UPPER(TEXT(CG$4,"MMMMYYYY"))&amp;$Z258,IF($W$1="Pesos CLP",S!$AD:$AD,S!$AO:$AO)),0)</f>
        <v>0</v>
      </c>
      <c r="CH258" s="19">
        <f>IF(OR($I258="REAL",$I258="INCURRIDO"),SUMIF(S!$O:$O,$I258&amp;$O258&amp;$Q258&amp;UPPER(TEXT(CH$4,"MMMMYYYY"))&amp;$Z258,IF($W$1="Pesos CLP",S!$AD:$AD,S!$AO:$AO)),0)</f>
        <v>0</v>
      </c>
      <c r="CI258" s="19">
        <f>IF(OR($I258="REAL",$I258="INCURRIDO"),SUMIF(S!$O:$O,$I258&amp;$O258&amp;$Q258&amp;UPPER(TEXT(CI$4,"MMMMYYYY"))&amp;$Z258,IF($W$1="Pesos CLP",S!$AD:$AD,S!$AO:$AO)),0)</f>
        <v>0</v>
      </c>
      <c r="CJ258" s="19">
        <f>IF(OR($I258="REAL",$I258="INCURRIDO"),SUMIF(S!$O:$O,$I258&amp;$O258&amp;$Q258&amp;UPPER(TEXT(CJ$4,"MMMMYYYY"))&amp;$Z258,IF($W$1="Pesos CLP",S!$AD:$AD,S!$AO:$AO)),0)</f>
        <v>0</v>
      </c>
      <c r="CK258" s="378">
        <f t="shared" si="234"/>
        <v>0</v>
      </c>
      <c r="CL258" s="378">
        <f t="shared" si="234"/>
        <v>0</v>
      </c>
      <c r="CM258" s="378">
        <f t="shared" si="234"/>
        <v>0</v>
      </c>
      <c r="CN258" s="378">
        <f t="shared" si="234"/>
        <v>0</v>
      </c>
      <c r="CO258" s="378">
        <f t="shared" si="234"/>
        <v>0</v>
      </c>
      <c r="CP258" s="378">
        <f t="shared" si="234"/>
        <v>0</v>
      </c>
      <c r="CQ258" s="378">
        <f t="shared" si="234"/>
        <v>0</v>
      </c>
      <c r="CR258" s="378">
        <f t="shared" si="234"/>
        <v>0</v>
      </c>
      <c r="CS258" s="378">
        <f t="shared" si="235"/>
        <v>0</v>
      </c>
      <c r="CT258" s="378">
        <f t="shared" si="235"/>
        <v>0</v>
      </c>
      <c r="CU258" s="378">
        <f t="shared" si="235"/>
        <v>0</v>
      </c>
      <c r="CV258" s="378">
        <f t="shared" si="235"/>
        <v>0</v>
      </c>
      <c r="CW258" s="378">
        <f t="shared" si="235"/>
        <v>0</v>
      </c>
      <c r="CX258" s="378">
        <f t="shared" si="235"/>
        <v>0</v>
      </c>
      <c r="CY258" s="378">
        <f t="shared" si="235"/>
        <v>0</v>
      </c>
      <c r="CZ258" s="378">
        <f t="shared" si="235"/>
        <v>0</v>
      </c>
      <c r="DA258" s="378">
        <f t="shared" si="235"/>
        <v>1206.8467466657057</v>
      </c>
      <c r="DB258" s="378">
        <f t="shared" si="235"/>
        <v>0</v>
      </c>
      <c r="DC258" s="378">
        <f t="shared" si="236"/>
        <v>0</v>
      </c>
      <c r="DD258" s="378">
        <f t="shared" si="236"/>
        <v>0</v>
      </c>
      <c r="DE258" s="378">
        <f t="shared" si="236"/>
        <v>0</v>
      </c>
      <c r="DF258" s="378">
        <f t="shared" si="236"/>
        <v>0</v>
      </c>
      <c r="DG258" s="378">
        <f t="shared" si="236"/>
        <v>0</v>
      </c>
      <c r="DH258" s="378">
        <f t="shared" si="236"/>
        <v>0</v>
      </c>
      <c r="DI258" s="378">
        <f t="shared" si="236"/>
        <v>0</v>
      </c>
      <c r="DJ258" s="378">
        <f t="shared" si="236"/>
        <v>0</v>
      </c>
      <c r="DK258" s="378">
        <f t="shared" si="236"/>
        <v>0</v>
      </c>
      <c r="DL258" s="378">
        <f t="shared" si="236"/>
        <v>0</v>
      </c>
      <c r="DM258" s="378">
        <f t="shared" si="237"/>
        <v>0</v>
      </c>
      <c r="DN258" s="378">
        <f t="shared" si="237"/>
        <v>0</v>
      </c>
      <c r="DO258" s="378">
        <f t="shared" si="237"/>
        <v>0</v>
      </c>
      <c r="DP258" s="378">
        <f t="shared" si="237"/>
        <v>0</v>
      </c>
      <c r="DQ258" s="378">
        <f t="shared" si="237"/>
        <v>0</v>
      </c>
      <c r="DR258" s="378">
        <f t="shared" si="237"/>
        <v>0</v>
      </c>
      <c r="DS258" s="378">
        <f t="shared" si="237"/>
        <v>0</v>
      </c>
      <c r="DT258" s="378">
        <f t="shared" si="237"/>
        <v>0</v>
      </c>
      <c r="DU258" s="378">
        <f t="shared" si="237"/>
        <v>0</v>
      </c>
      <c r="DV258" s="378">
        <f t="shared" si="237"/>
        <v>0</v>
      </c>
      <c r="DW258" s="378">
        <f t="shared" si="238"/>
        <v>0</v>
      </c>
      <c r="DX258" s="378">
        <f t="shared" si="238"/>
        <v>0</v>
      </c>
      <c r="DY258" s="378">
        <f t="shared" si="238"/>
        <v>0</v>
      </c>
      <c r="DZ258" s="378">
        <f t="shared" si="238"/>
        <v>0</v>
      </c>
      <c r="EA258" s="378">
        <f t="shared" si="238"/>
        <v>0</v>
      </c>
      <c r="EB258" s="378">
        <f t="shared" si="238"/>
        <v>0</v>
      </c>
      <c r="EC258" s="378">
        <f t="shared" si="238"/>
        <v>0</v>
      </c>
      <c r="ED258" s="378">
        <f t="shared" si="238"/>
        <v>0</v>
      </c>
      <c r="EE258" s="378">
        <f t="shared" si="238"/>
        <v>0</v>
      </c>
      <c r="EF258" s="378">
        <f t="shared" si="238"/>
        <v>0</v>
      </c>
      <c r="EG258" s="378">
        <f t="shared" si="239"/>
        <v>0</v>
      </c>
      <c r="EH258" s="378">
        <f t="shared" si="239"/>
        <v>0</v>
      </c>
      <c r="EI258" s="378">
        <f t="shared" si="239"/>
        <v>0</v>
      </c>
      <c r="EJ258" s="378">
        <f t="shared" si="239"/>
        <v>0</v>
      </c>
      <c r="EK258" s="378">
        <f t="shared" si="239"/>
        <v>0</v>
      </c>
      <c r="EL258" s="378">
        <f t="shared" si="239"/>
        <v>0</v>
      </c>
      <c r="EM258" s="378">
        <f t="shared" si="239"/>
        <v>0</v>
      </c>
      <c r="EN258" s="378">
        <f t="shared" si="239"/>
        <v>0</v>
      </c>
      <c r="EO258" s="378">
        <f t="shared" si="239"/>
        <v>0</v>
      </c>
      <c r="EP258" s="378">
        <f t="shared" si="239"/>
        <v>0</v>
      </c>
      <c r="EQ258" s="378">
        <f t="shared" si="239"/>
        <v>0</v>
      </c>
    </row>
    <row r="259" spans="1:147" x14ac:dyDescent="0.3">
      <c r="A259" s="368"/>
      <c r="B259" s="368"/>
      <c r="C259" s="368"/>
      <c r="D259" s="368">
        <f t="shared" si="182"/>
        <v>1.0658056259248334</v>
      </c>
      <c r="E259" s="368" t="str">
        <f>VLOOKUP(TEXT(Z259,0),'G2'!B:D,3,0)</f>
        <v>ME</v>
      </c>
      <c r="F259" s="816">
        <f t="shared" si="181"/>
        <v>0</v>
      </c>
      <c r="G259" s="755">
        <f t="shared" si="183"/>
        <v>0</v>
      </c>
      <c r="H259" s="756" t="s">
        <v>1190</v>
      </c>
      <c r="I259" s="370" t="s">
        <v>93</v>
      </c>
      <c r="J259" s="370" t="s">
        <v>22</v>
      </c>
      <c r="K259" s="368" t="s">
        <v>276</v>
      </c>
      <c r="L259" s="368" t="s">
        <v>619</v>
      </c>
      <c r="M259" s="369"/>
      <c r="N259" s="370" t="s">
        <v>636</v>
      </c>
      <c r="O259" s="370" t="s">
        <v>276</v>
      </c>
      <c r="P259" s="643"/>
      <c r="Q259" s="370" t="s">
        <v>695</v>
      </c>
      <c r="R259" s="370" t="s">
        <v>26</v>
      </c>
      <c r="S259" s="371">
        <v>25</v>
      </c>
      <c r="T259" s="372">
        <v>45884</v>
      </c>
      <c r="U259" s="372">
        <v>45910</v>
      </c>
      <c r="V259" s="373">
        <v>1</v>
      </c>
      <c r="W259" s="374">
        <v>0</v>
      </c>
      <c r="X259" s="17" cm="1">
        <f t="array" ref="X259">+IF($W$1="Pesos CLP",W259,W259/TC)*MB_24A25</f>
        <v>0</v>
      </c>
      <c r="Y259" s="18">
        <f t="shared" si="225"/>
        <v>925.82788225719776</v>
      </c>
      <c r="Z259">
        <v>91243530</v>
      </c>
      <c r="AA259" s="19">
        <f>IF(OR($I259="REAL",$I259="INCURRIDO"),SUMIF(S!$O:$O,$I259&amp;$O259&amp;$Q259&amp;UPPER(TEXT(AA$4,"MMMMYYYY"))&amp;$Z259,IF($W$1="Pesos CLP",S!$AD:$AD,S!$AO:$AO)),0)</f>
        <v>0</v>
      </c>
      <c r="AB259" s="19">
        <f>IF(OR($I259="REAL",$I259="INCURRIDO"),SUMIF(S!$O:$O,$I259&amp;$O259&amp;$Q259&amp;UPPER(TEXT(AB$4,"MMMMYYYY"))&amp;$Z259,IF($W$1="Pesos CLP",S!$AD:$AD,S!$AO:$AO)),0)</f>
        <v>0</v>
      </c>
      <c r="AC259" s="19">
        <f>IF(OR($I259="REAL",$I259="INCURRIDO"),SUMIF(S!$O:$O,$I259&amp;$O259&amp;$Q259&amp;UPPER(TEXT(AC$4,"MMMMYYYY"))&amp;$Z259,IF($W$1="Pesos CLP",S!$AD:$AD,S!$AO:$AO)),0)</f>
        <v>0</v>
      </c>
      <c r="AD259" s="19">
        <f>IF(OR($I259="REAL",$I259="INCURRIDO"),SUMIF(S!$O:$O,$I259&amp;$O259&amp;$Q259&amp;UPPER(TEXT(AD$4,"MMMMYYYY"))&amp;$Z259,IF($W$1="Pesos CLP",S!$AD:$AD,S!$AO:$AO)),0)</f>
        <v>0</v>
      </c>
      <c r="AE259" s="19">
        <f>IF(OR($I259="REAL",$I259="INCURRIDO"),SUMIF(S!$O:$O,$I259&amp;$O259&amp;$Q259&amp;UPPER(TEXT(AE$4,"MMMMYYYY"))&amp;$Z259,IF($W$1="Pesos CLP",S!$AD:$AD,S!$AO:$AO)),0)</f>
        <v>0</v>
      </c>
      <c r="AF259" s="19">
        <f>IF(OR($I259="REAL",$I259="INCURRIDO"),SUMIF(S!$O:$O,$I259&amp;$O259&amp;$Q259&amp;UPPER(TEXT(AF$4,"MMMMYYYY"))&amp;$Z259,IF($W$1="Pesos CLP",S!$AD:$AD,S!$AO:$AO)),0)</f>
        <v>0</v>
      </c>
      <c r="AG259" s="19">
        <f>IF(OR($I259="REAL",$I259="INCURRIDO"),SUMIF(S!$O:$O,$I259&amp;$O259&amp;$Q259&amp;UPPER(TEXT(AG$4,"MMMMYYYY"))&amp;$Z259,IF($W$1="Pesos CLP",S!$AD:$AD,S!$AO:$AO)),0)</f>
        <v>0</v>
      </c>
      <c r="AH259" s="19">
        <f>IF(OR($I259="REAL",$I259="INCURRIDO"),SUMIF(S!$O:$O,$I259&amp;$O259&amp;$Q259&amp;UPPER(TEXT(AH$4,"MMMMYYYY"))&amp;$Z259,IF($W$1="Pesos CLP",S!$AD:$AD,S!$AO:$AO)),0)</f>
        <v>0</v>
      </c>
      <c r="AI259" s="19">
        <f>IF(OR($I259="REAL",$I259="INCURRIDO"),SUMIF(S!$O:$O,$I259&amp;$O259&amp;$Q259&amp;UPPER(TEXT(AI$4,"MMMMYYYY"))&amp;$Z259,IF($W$1="Pesos CLP",S!$AD:$AD,S!$AO:$AO)),0)</f>
        <v>0</v>
      </c>
      <c r="AJ259" s="19">
        <f>IF(OR($I259="REAL",$I259="INCURRIDO"),SUMIF(S!$O:$O,$I259&amp;$O259&amp;$Q259&amp;UPPER(TEXT(AJ$4,"MMMMYYYY"))&amp;$Z259,IF($W$1="Pesos CLP",S!$AD:$AD,S!$AO:$AO)),0)</f>
        <v>0</v>
      </c>
      <c r="AK259" s="19">
        <f>IF(OR($I259="REAL",$I259="INCURRIDO"),SUMIF(S!$O:$O,$I259&amp;$O259&amp;$Q259&amp;UPPER(TEXT(AK$4,"MMMMYYYY"))&amp;$Z259,IF($W$1="Pesos CLP",S!$AD:$AD,S!$AO:$AO)),0)</f>
        <v>0</v>
      </c>
      <c r="AL259" s="19">
        <f>IF(OR($I259="REAL",$I259="INCURRIDO"),SUMIF(S!$O:$O,$I259&amp;$O259&amp;$Q259&amp;UPPER(TEXT(AL$4,"MMMMYYYY"))&amp;$Z259,IF($W$1="Pesos CLP",S!$AD:$AD,S!$AO:$AO)),0)</f>
        <v>0</v>
      </c>
      <c r="AM259" s="19">
        <f>IF(OR($I259="REAL",$I259="INCURRIDO"),SUMIF(S!$O:$O,$I259&amp;$O259&amp;$Q259&amp;UPPER(TEXT(AM$4,"MMMMYYYY"))&amp;$Z259,IF($W$1="Pesos CLP",S!$AD:$AD,S!$AO:$AO)),0)</f>
        <v>0</v>
      </c>
      <c r="AN259" s="19">
        <f>IF(OR($I259="REAL",$I259="INCURRIDO"),SUMIF(S!$O:$O,$I259&amp;$O259&amp;$Q259&amp;UPPER(TEXT(AN$4,"MMMMYYYY"))&amp;$Z259,IF($W$1="Pesos CLP",S!$AD:$AD,S!$AO:$AO)),0)</f>
        <v>0</v>
      </c>
      <c r="AO259" s="19">
        <f>IF(OR($I259="REAL",$I259="INCURRIDO"),SUMIF(S!$O:$O,$I259&amp;$O259&amp;$Q259&amp;UPPER(TEXT(AO$4,"MMMMYYYY"))&amp;$Z259,IF($W$1="Pesos CLP",S!$AD:$AD,S!$AO:$AO)),0)</f>
        <v>0</v>
      </c>
      <c r="AP259" s="19">
        <f>IF(OR($I259="REAL",$I259="INCURRIDO"),SUMIF(S!$O:$O,$I259&amp;$O259&amp;$Q259&amp;UPPER(TEXT(AP$4,"MMMMYYYY"))&amp;$Z259,IF($W$1="Pesos CLP",S!$AD:$AD,S!$AO:$AO)),0)</f>
        <v>0</v>
      </c>
      <c r="AQ259" s="19">
        <f>IF(OR($I259="REAL",$I259="INCURRIDO"),SUMIF(S!$O:$O,$I259&amp;$O259&amp;$Q259&amp;UPPER(TEXT(AQ$4,"MMMMYYYY"))&amp;$Z259,IF($W$1="Pesos CLP",S!$AD:$AD,S!$AO:$AO)),0)</f>
        <v>0</v>
      </c>
      <c r="AR259" s="19">
        <f>IF(OR($I259="REAL",$I259="INCURRIDO"),SUMIF(S!$O:$O,$I259&amp;$O259&amp;$Q259&amp;UPPER(TEXT(AR$4,"MMMMYYYY"))&amp;$Z259,IF($W$1="Pesos CLP",S!$AD:$AD,S!$AO:$AO)),0)</f>
        <v>0</v>
      </c>
      <c r="AS259" s="19">
        <f>IF(OR($I259="REAL",$I259="INCURRIDO"),SUMIF(S!$O:$O,$I259&amp;$O259&amp;$Q259&amp;UPPER(TEXT(AS$4,"MMMMYYYY"))&amp;$Z259,IF($W$1="Pesos CLP",S!$AD:$AD,S!$AO:$AO)),0)</f>
        <v>0</v>
      </c>
      <c r="AT259" s="19">
        <f>IF(OR($I259="REAL",$I259="INCURRIDO"),SUMIF(S!$O:$O,$I259&amp;$O259&amp;$Q259&amp;UPPER(TEXT(AT$4,"MMMMYYYY"))&amp;$Z259,IF($W$1="Pesos CLP",S!$AD:$AD,S!$AO:$AO)),0)</f>
        <v>0</v>
      </c>
      <c r="AU259" s="19">
        <f>IF(OR($I259="REAL",$I259="INCURRIDO"),SUMIF(S!$O:$O,$I259&amp;$O259&amp;$Q259&amp;UPPER(TEXT(AU$4,"MMMMYYYY"))&amp;$Z259,IF($W$1="Pesos CLP",S!$AD:$AD,S!$AO:$AO)),0)</f>
        <v>0</v>
      </c>
      <c r="AV259" s="19">
        <f>IF(OR($I259="REAL",$I259="INCURRIDO"),SUMIF(S!$O:$O,$I259&amp;$O259&amp;$Q259&amp;UPPER(TEXT(AV$4,"MMMMYYYY"))&amp;$Z259,IF($W$1="Pesos CLP",S!$AD:$AD,S!$AO:$AO)),0)</f>
        <v>0</v>
      </c>
      <c r="AW259" s="19">
        <f>IF(OR($I259="REAL",$I259="INCURRIDO"),SUMIF(S!$O:$O,$I259&amp;$O259&amp;$Q259&amp;UPPER(TEXT(AW$4,"MMMMYYYY"))&amp;$Z259,IF($W$1="Pesos CLP",S!$AD:$AD,S!$AO:$AO)),0)</f>
        <v>0</v>
      </c>
      <c r="AX259" s="19">
        <f>IF(OR($I259="REAL",$I259="INCURRIDO"),SUMIF(S!$O:$O,$I259&amp;$O259&amp;$Q259&amp;UPPER(TEXT(AX$4,"MMMMYYYY"))&amp;$Z259,IF($W$1="Pesos CLP",S!$AD:$AD,S!$AO:$AO)),0)</f>
        <v>0</v>
      </c>
      <c r="AY259" s="19">
        <f>IF(OR($I259="REAL",$I259="INCURRIDO"),SUMIF(S!$O:$O,$I259&amp;$O259&amp;$Q259&amp;UPPER(TEXT(AY$4,"MMMMYYYY"))&amp;$Z259,IF($W$1="Pesos CLP",S!$AD:$AD,S!$AO:$AO)),0)</f>
        <v>0</v>
      </c>
      <c r="AZ259" s="19">
        <f>IF(OR($I259="REAL",$I259="INCURRIDO"),SUMIF(S!$O:$O,$I259&amp;$O259&amp;$Q259&amp;UPPER(TEXT(AZ$4,"MMMMYYYY"))&amp;$Z259,IF($W$1="Pesos CLP",S!$AD:$AD,S!$AO:$AO)),0)</f>
        <v>0</v>
      </c>
      <c r="BA259" s="19">
        <f>IF(OR($I259="REAL",$I259="INCURRIDO"),SUMIF(S!$O:$O,$I259&amp;$O259&amp;$Q259&amp;UPPER(TEXT(BA$4,"MMMMYYYY"))&amp;$Z259,IF($W$1="Pesos CLP",S!$AD:$AD,S!$AO:$AO)),0)</f>
        <v>0</v>
      </c>
      <c r="BB259" s="19">
        <f>IF(OR($I259="REAL",$I259="INCURRIDO"),SUMIF(S!$O:$O,$I259&amp;$O259&amp;$Q259&amp;UPPER(TEXT(BB$4,"MMMMYYYY"))&amp;$Z259,IF($W$1="Pesos CLP",S!$AD:$AD,S!$AO:$AO)),0)</f>
        <v>0</v>
      </c>
      <c r="BC259" s="19">
        <f>IF(OR($I259="REAL",$I259="INCURRIDO"),SUMIF(S!$O:$O,$I259&amp;$O259&amp;$Q259&amp;UPPER(TEXT(BC$4,"MMMMYYYY"))&amp;$Z259,IF($W$1="Pesos CLP",S!$AD:$AD,S!$AO:$AO)),0)</f>
        <v>0</v>
      </c>
      <c r="BD259" s="19">
        <f>IF(OR($I259="REAL",$I259="INCURRIDO"),SUMIF(S!$O:$O,$I259&amp;$O259&amp;$Q259&amp;UPPER(TEXT(BD$4,"MMMMYYYY"))&amp;$Z259,IF($W$1="Pesos CLP",S!$AD:$AD,S!$AO:$AO)),0)</f>
        <v>0</v>
      </c>
      <c r="BE259" s="19">
        <f>IF(OR($I259="REAL",$I259="INCURRIDO"),SUMIF(S!$O:$O,$I259&amp;$O259&amp;$Q259&amp;UPPER(TEXT(BE$4,"MMMMYYYY"))&amp;$Z259,IF($W$1="Pesos CLP",S!$AD:$AD,S!$AO:$AO)),0)</f>
        <v>0</v>
      </c>
      <c r="BF259" s="19">
        <f>IF(OR($I259="REAL",$I259="INCURRIDO"),SUMIF(S!$O:$O,$I259&amp;$O259&amp;$Q259&amp;UPPER(TEXT(BF$4,"MMMMYYYY"))&amp;$Z259,IF($W$1="Pesos CLP",S!$AD:$AD,S!$AO:$AO)),0)</f>
        <v>0</v>
      </c>
      <c r="BG259" s="19">
        <f>IF(OR($I259="REAL",$I259="INCURRIDO"),SUMIF(S!$O:$O,$I259&amp;$O259&amp;$Q259&amp;UPPER(TEXT(BG$4,"MMMMYYYY"))&amp;$Z259,IF($W$1="Pesos CLP",S!$AD:$AD,S!$AO:$AO)),0)</f>
        <v>0</v>
      </c>
      <c r="BH259" s="19">
        <f>IF(OR($I259="REAL",$I259="INCURRIDO"),SUMIF(S!$O:$O,$I259&amp;$O259&amp;$Q259&amp;UPPER(TEXT(BH$4,"MMMMYYYY"))&amp;$Z259,IF($W$1="Pesos CLP",S!$AD:$AD,S!$AO:$AO)),0)</f>
        <v>0</v>
      </c>
      <c r="BI259" s="19">
        <f>IF(OR($I259="REAL",$I259="INCURRIDO"),SUMIF(S!$O:$O,$I259&amp;$O259&amp;$Q259&amp;UPPER(TEXT(BI$4,"MMMMYYYY"))&amp;$Z259,IF($W$1="Pesos CLP",S!$AD:$AD,S!$AO:$AO)),0)</f>
        <v>0</v>
      </c>
      <c r="BJ259" s="19">
        <f>IF(OR($I259="REAL",$I259="INCURRIDO"),SUMIF(S!$O:$O,$I259&amp;$O259&amp;$Q259&amp;UPPER(TEXT(BJ$4,"MMMMYYYY"))&amp;$Z259,IF($W$1="Pesos CLP",S!$AD:$AD,S!$AO:$AO)),0)</f>
        <v>0</v>
      </c>
      <c r="BK259" s="19">
        <f>IF(OR($I259="REAL",$I259="INCURRIDO"),SUMIF(S!$O:$O,$I259&amp;$O259&amp;$Q259&amp;UPPER(TEXT(BK$4,"MMMMYYYY"))&amp;$Z259,IF($W$1="Pesos CLP",S!$AD:$AD,S!$AO:$AO)),0)</f>
        <v>0</v>
      </c>
      <c r="BL259" s="19">
        <f>IF(OR($I259="REAL",$I259="INCURRIDO"),SUMIF(S!$O:$O,$I259&amp;$O259&amp;$Q259&amp;UPPER(TEXT(BL$4,"MMMMYYYY"))&amp;$Z259,IF($W$1="Pesos CLP",S!$AD:$AD,S!$AO:$AO)),0)</f>
        <v>0</v>
      </c>
      <c r="BM259" s="19">
        <f>IF(OR($I259="REAL",$I259="INCURRIDO"),SUMIF(S!$O:$O,$I259&amp;$O259&amp;$Q259&amp;UPPER(TEXT(BM$4,"MMMMYYYY"))&amp;$Z259,IF($W$1="Pesos CLP",S!$AD:$AD,S!$AO:$AO)),0)</f>
        <v>0</v>
      </c>
      <c r="BN259" s="19">
        <f>IF(OR($I259="REAL",$I259="INCURRIDO"),SUMIF(S!$O:$O,$I259&amp;$O259&amp;$Q259&amp;UPPER(TEXT(BN$4,"MMMMYYYY"))&amp;$Z259,IF($W$1="Pesos CLP",S!$AD:$AD,S!$AO:$AO)),0)</f>
        <v>0</v>
      </c>
      <c r="BO259" s="19">
        <f>IF(OR($I259="REAL",$I259="INCURRIDO"),SUMIF(S!$O:$O,$I259&amp;$O259&amp;$Q259&amp;UPPER(TEXT(BO$4,"MMMMYYYY"))&amp;$Z259,IF($W$1="Pesos CLP",S!$AD:$AD,S!$AO:$AO)),0)</f>
        <v>0</v>
      </c>
      <c r="BP259" s="19">
        <f>IF(OR($I259="REAL",$I259="INCURRIDO"),SUMIF(S!$O:$O,$I259&amp;$O259&amp;$Q259&amp;UPPER(TEXT(BP$4,"MMMMYYYY"))&amp;$Z259,IF($W$1="Pesos CLP",S!$AD:$AD,S!$AO:$AO)),0)</f>
        <v>0</v>
      </c>
      <c r="BQ259" s="19">
        <f>IF(OR($I259="REAL",$I259="INCURRIDO"),SUMIF(S!$O:$O,$I259&amp;$O259&amp;$Q259&amp;UPPER(TEXT(BQ$4,"MMMMYYYY"))&amp;$Z259,IF($W$1="Pesos CLP",S!$AD:$AD,S!$AO:$AO)),0)</f>
        <v>0</v>
      </c>
      <c r="BR259" s="19">
        <f>IF(OR($I259="REAL",$I259="INCURRIDO"),SUMIF(S!$O:$O,$I259&amp;$O259&amp;$Q259&amp;UPPER(TEXT(BR$4,"MMMMYYYY"))&amp;$Z259,IF($W$1="Pesos CLP",S!$AD:$AD,S!$AO:$AO)),0)</f>
        <v>0</v>
      </c>
      <c r="BS259" s="19">
        <f>IF(OR($I259="REAL",$I259="INCURRIDO"),SUMIF(S!$O:$O,$I259&amp;$O259&amp;$Q259&amp;UPPER(TEXT(BS$4,"MMMMYYYY"))&amp;$Z259,IF($W$1="Pesos CLP",S!$AD:$AD,S!$AO:$AO)),0)</f>
        <v>0</v>
      </c>
      <c r="BT259" s="19">
        <f>IF(OR($I259="REAL",$I259="INCURRIDO"),SUMIF(S!$O:$O,$I259&amp;$O259&amp;$Q259&amp;UPPER(TEXT(BT$4,"MMMMYYYY"))&amp;$Z259,IF($W$1="Pesos CLP",S!$AD:$AD,S!$AO:$AO)),0)</f>
        <v>0</v>
      </c>
      <c r="BU259" s="19">
        <f>IF(OR($I259="REAL",$I259="INCURRIDO"),SUMIF(S!$O:$O,$I259&amp;$O259&amp;$Q259&amp;UPPER(TEXT(BU$4,"MMMMYYYY"))&amp;$Z259,IF($W$1="Pesos CLP",S!$AD:$AD,S!$AO:$AO)),0)</f>
        <v>0</v>
      </c>
      <c r="BV259" s="19">
        <f>IF(OR($I259="REAL",$I259="INCURRIDO"),SUMIF(S!$O:$O,$I259&amp;$O259&amp;$Q259&amp;UPPER(TEXT(BV$4,"MMMMYYYY"))&amp;$Z259,IF($W$1="Pesos CLP",S!$AD:$AD,S!$AO:$AO)),0)</f>
        <v>0</v>
      </c>
      <c r="BW259" s="19">
        <f>IF(OR($I259="REAL",$I259="INCURRIDO"),SUMIF(S!$O:$O,$I259&amp;$O259&amp;$Q259&amp;UPPER(TEXT(BW$4,"MMMMYYYY"))&amp;$Z259,IF($W$1="Pesos CLP",S!$AD:$AD,S!$AO:$AO)),0)</f>
        <v>0</v>
      </c>
      <c r="BX259" s="19">
        <f>IF(OR($I259="REAL",$I259="INCURRIDO"),SUMIF(S!$O:$O,$I259&amp;$O259&amp;$Q259&amp;UPPER(TEXT(BX$4,"MMMMYYYY"))&amp;$Z259,IF($W$1="Pesos CLP",S!$AD:$AD,S!$AO:$AO)),0)</f>
        <v>0</v>
      </c>
      <c r="BY259" s="19">
        <f>IF(OR($I259="REAL",$I259="INCURRIDO"),SUMIF(S!$O:$O,$I259&amp;$O259&amp;$Q259&amp;UPPER(TEXT(BY$4,"MMMMYYYY"))&amp;$Z259,IF($W$1="Pesos CLP",S!$AD:$AD,S!$AO:$AO)),0)</f>
        <v>0</v>
      </c>
      <c r="BZ259" s="19">
        <f>IF(OR($I259="REAL",$I259="INCURRIDO"),SUMIF(S!$O:$O,$I259&amp;$O259&amp;$Q259&amp;UPPER(TEXT(BZ$4,"MMMMYYYY"))&amp;$Z259,IF($W$1="Pesos CLP",S!$AD:$AD,S!$AO:$AO)),0)</f>
        <v>0</v>
      </c>
      <c r="CA259" s="19">
        <f>IF(OR($I259="REAL",$I259="INCURRIDO"),SUMIF(S!$O:$O,$I259&amp;$O259&amp;$Q259&amp;UPPER(TEXT(CA$4,"MMMMYYYY"))&amp;$Z259,IF($W$1="Pesos CLP",S!$AD:$AD,S!$AO:$AO)),0)</f>
        <v>0</v>
      </c>
      <c r="CB259" s="19">
        <f>IF(OR($I259="REAL",$I259="INCURRIDO"),SUMIF(S!$O:$O,$I259&amp;$O259&amp;$Q259&amp;UPPER(TEXT(CB$4,"MMMMYYYY"))&amp;$Z259,IF($W$1="Pesos CLP",S!$AD:$AD,S!$AO:$AO)),0)</f>
        <v>0</v>
      </c>
      <c r="CC259" s="19">
        <f>IF(OR($I259="REAL",$I259="INCURRIDO"),SUMIF(S!$O:$O,$I259&amp;$O259&amp;$Q259&amp;UPPER(TEXT(CC$4,"MMMMYYYY"))&amp;$Z259,IF($W$1="Pesos CLP",S!$AD:$AD,S!$AO:$AO)),0)</f>
        <v>0</v>
      </c>
      <c r="CD259" s="19">
        <f>IF(OR($I259="REAL",$I259="INCURRIDO"),SUMIF(S!$O:$O,$I259&amp;$O259&amp;$Q259&amp;UPPER(TEXT(CD$4,"MMMMYYYY"))&amp;$Z259,IF($W$1="Pesos CLP",S!$AD:$AD,S!$AO:$AO)),0)</f>
        <v>0</v>
      </c>
      <c r="CE259" s="19">
        <f>IF(OR($I259="REAL",$I259="INCURRIDO"),SUMIF(S!$O:$O,$I259&amp;$O259&amp;$Q259&amp;UPPER(TEXT(CE$4,"MMMMYYYY"))&amp;$Z259,IF($W$1="Pesos CLP",S!$AD:$AD,S!$AO:$AO)),0)</f>
        <v>0</v>
      </c>
      <c r="CF259" s="19">
        <f>IF(OR($I259="REAL",$I259="INCURRIDO"),SUMIF(S!$O:$O,$I259&amp;$O259&amp;$Q259&amp;UPPER(TEXT(CF$4,"MMMMYYYY"))&amp;$Z259,IF($W$1="Pesos CLP",S!$AD:$AD,S!$AO:$AO)),0)</f>
        <v>0</v>
      </c>
      <c r="CG259" s="19">
        <f>IF(OR($I259="REAL",$I259="INCURRIDO"),SUMIF(S!$O:$O,$I259&amp;$O259&amp;$Q259&amp;UPPER(TEXT(CG$4,"MMMMYYYY"))&amp;$Z259,IF($W$1="Pesos CLP",S!$AD:$AD,S!$AO:$AO)),0)</f>
        <v>0</v>
      </c>
      <c r="CH259" s="19">
        <f>IF(OR($I259="REAL",$I259="INCURRIDO"),SUMIF(S!$O:$O,$I259&amp;$O259&amp;$Q259&amp;UPPER(TEXT(CH$4,"MMMMYYYY"))&amp;$Z259,IF($W$1="Pesos CLP",S!$AD:$AD,S!$AO:$AO)),0)</f>
        <v>0</v>
      </c>
      <c r="CI259" s="19">
        <f>IF(OR($I259="REAL",$I259="INCURRIDO"),SUMIF(S!$O:$O,$I259&amp;$O259&amp;$Q259&amp;UPPER(TEXT(CI$4,"MMMMYYYY"))&amp;$Z259,IF($W$1="Pesos CLP",S!$AD:$AD,S!$AO:$AO)),0)</f>
        <v>0</v>
      </c>
      <c r="CJ259" s="19">
        <f>IF(OR($I259="REAL",$I259="INCURRIDO"),SUMIF(S!$O:$O,$I259&amp;$O259&amp;$Q259&amp;UPPER(TEXT(CJ$4,"MMMMYYYY"))&amp;$Z259,IF($W$1="Pesos CLP",S!$AD:$AD,S!$AO:$AO)),0)</f>
        <v>0</v>
      </c>
      <c r="CK259" s="378">
        <f t="shared" ref="CK259:DK259" si="240">(SUM(CK252:CK258)*1/0.85)*0.15</f>
        <v>212.97295529394808</v>
      </c>
      <c r="CL259" s="378">
        <f t="shared" si="240"/>
        <v>0</v>
      </c>
      <c r="CM259" s="378">
        <f t="shared" si="240"/>
        <v>143.45450818767682</v>
      </c>
      <c r="CN259" s="378">
        <f t="shared" si="240"/>
        <v>0</v>
      </c>
      <c r="CO259" s="378">
        <f t="shared" si="240"/>
        <v>212.97295529394808</v>
      </c>
      <c r="CP259" s="378">
        <f t="shared" si="240"/>
        <v>0</v>
      </c>
      <c r="CQ259" s="378">
        <f t="shared" si="240"/>
        <v>0</v>
      </c>
      <c r="CR259" s="378">
        <f t="shared" si="240"/>
        <v>0</v>
      </c>
      <c r="CS259" s="378">
        <f t="shared" si="240"/>
        <v>0</v>
      </c>
      <c r="CT259" s="378">
        <f t="shared" si="240"/>
        <v>0</v>
      </c>
      <c r="CU259" s="378">
        <f t="shared" si="240"/>
        <v>0</v>
      </c>
      <c r="CV259" s="378">
        <f t="shared" si="240"/>
        <v>0</v>
      </c>
      <c r="CW259" s="378">
        <f t="shared" si="240"/>
        <v>0</v>
      </c>
      <c r="CX259" s="378">
        <f t="shared" si="240"/>
        <v>143.45450818767682</v>
      </c>
      <c r="CY259" s="378">
        <f t="shared" si="240"/>
        <v>0</v>
      </c>
      <c r="CZ259" s="378">
        <f t="shared" si="240"/>
        <v>0</v>
      </c>
      <c r="DA259" s="378">
        <f t="shared" si="240"/>
        <v>212.97295529394808</v>
      </c>
      <c r="DB259" s="378">
        <f t="shared" si="240"/>
        <v>0</v>
      </c>
      <c r="DC259" s="378">
        <f t="shared" si="240"/>
        <v>0</v>
      </c>
      <c r="DD259" s="378">
        <f t="shared" si="240"/>
        <v>0</v>
      </c>
      <c r="DE259" s="378">
        <f t="shared" si="240"/>
        <v>0</v>
      </c>
      <c r="DF259" s="378">
        <f t="shared" si="240"/>
        <v>0</v>
      </c>
      <c r="DG259" s="378">
        <f t="shared" si="240"/>
        <v>0</v>
      </c>
      <c r="DH259" s="378">
        <f t="shared" si="240"/>
        <v>0</v>
      </c>
      <c r="DI259" s="378">
        <f t="shared" si="240"/>
        <v>0</v>
      </c>
      <c r="DJ259" s="378">
        <f t="shared" si="240"/>
        <v>0</v>
      </c>
      <c r="DK259" s="378">
        <f t="shared" si="240"/>
        <v>0</v>
      </c>
      <c r="DL259" s="378">
        <f t="shared" ref="DL259:DQ259" si="241">(SUM(DL252:DL258)*1/0.85)*0.15</f>
        <v>0</v>
      </c>
      <c r="DM259" s="378">
        <f t="shared" si="241"/>
        <v>0</v>
      </c>
      <c r="DN259" s="378">
        <f t="shared" si="241"/>
        <v>0</v>
      </c>
      <c r="DO259" s="378">
        <f t="shared" si="241"/>
        <v>0</v>
      </c>
      <c r="DP259" s="378">
        <f t="shared" si="241"/>
        <v>0</v>
      </c>
      <c r="DQ259" s="378">
        <f t="shared" si="241"/>
        <v>0</v>
      </c>
      <c r="DR259" s="378">
        <f t="shared" ref="DR259:EA267" si="242">(IF(AND(AND($T259&gt;=(DR$4-DAY(DR$4)+1),$T259&lt;=DR$4),AND($U259&gt;=(DR$4-DAY(DR$4)+1),$U259&lt;=DR$4)),$U259-$T259+1,IF(AND($T259&gt;=(DR$4-DAY(DR$4)+1),$T259&lt;=DR$4),DR$4-$T259+1,IF(AND($U259&gt;=(DR$4-DAY(DR$4)+1),$U259&lt;=DR$4),$U259-(DR$4-DAY(DR$4)+1)+1,IF(OR(AND((DR$4-DAY(DR$4)+1)&gt;=$T259,(DR$4-DAY(DR$4)+1)&lt;=$U259),AND((DR$4&gt;=$T259),(DR$4&lt;=$U259))),DR$4-(DR$4-DAY(DR$4)+1)+1,0))))/IF($R259="mes",_xlfn.DAYS(DR$4,(DR$4-DAY(DR$4)+1))+1,(_xlfn.DAYS($U259,$T259)+1))*$S259)*IF($X$1="Físico",1,$X259)</f>
        <v>0</v>
      </c>
      <c r="DS259" s="378">
        <f t="shared" si="242"/>
        <v>0</v>
      </c>
      <c r="DT259" s="378">
        <f t="shared" si="242"/>
        <v>0</v>
      </c>
      <c r="DU259" s="378">
        <f t="shared" si="242"/>
        <v>0</v>
      </c>
      <c r="DV259" s="378">
        <f t="shared" si="242"/>
        <v>0</v>
      </c>
      <c r="DW259" s="378">
        <f t="shared" si="242"/>
        <v>0</v>
      </c>
      <c r="DX259" s="378">
        <f t="shared" si="242"/>
        <v>0</v>
      </c>
      <c r="DY259" s="378">
        <f t="shared" si="242"/>
        <v>0</v>
      </c>
      <c r="DZ259" s="378">
        <f t="shared" si="242"/>
        <v>0</v>
      </c>
      <c r="EA259" s="378">
        <f t="shared" si="242"/>
        <v>0</v>
      </c>
      <c r="EB259" s="378">
        <f t="shared" ref="EB259:EK267" si="243">(IF(AND(AND($T259&gt;=(EB$4-DAY(EB$4)+1),$T259&lt;=EB$4),AND($U259&gt;=(EB$4-DAY(EB$4)+1),$U259&lt;=EB$4)),$U259-$T259+1,IF(AND($T259&gt;=(EB$4-DAY(EB$4)+1),$T259&lt;=EB$4),EB$4-$T259+1,IF(AND($U259&gt;=(EB$4-DAY(EB$4)+1),$U259&lt;=EB$4),$U259-(EB$4-DAY(EB$4)+1)+1,IF(OR(AND((EB$4-DAY(EB$4)+1)&gt;=$T259,(EB$4-DAY(EB$4)+1)&lt;=$U259),AND((EB$4&gt;=$T259),(EB$4&lt;=$U259))),EB$4-(EB$4-DAY(EB$4)+1)+1,0))))/IF($R259="mes",_xlfn.DAYS(EB$4,(EB$4-DAY(EB$4)+1))+1,(_xlfn.DAYS($U259,$T259)+1))*$S259)*IF($X$1="Físico",1,$X259)</f>
        <v>0</v>
      </c>
      <c r="EC259" s="378">
        <f t="shared" si="243"/>
        <v>0</v>
      </c>
      <c r="ED259" s="378">
        <f t="shared" si="243"/>
        <v>0</v>
      </c>
      <c r="EE259" s="378">
        <f t="shared" si="243"/>
        <v>0</v>
      </c>
      <c r="EF259" s="378">
        <f t="shared" si="243"/>
        <v>0</v>
      </c>
      <c r="EG259" s="378">
        <f t="shared" si="243"/>
        <v>0</v>
      </c>
      <c r="EH259" s="378">
        <f t="shared" si="243"/>
        <v>0</v>
      </c>
      <c r="EI259" s="378">
        <f t="shared" si="243"/>
        <v>0</v>
      </c>
      <c r="EJ259" s="378">
        <f t="shared" si="243"/>
        <v>0</v>
      </c>
      <c r="EK259" s="378">
        <f t="shared" si="243"/>
        <v>0</v>
      </c>
      <c r="EL259" s="378">
        <f t="shared" ref="EL259:EQ267" si="244">(IF(AND(AND($T259&gt;=(EL$4-DAY(EL$4)+1),$T259&lt;=EL$4),AND($U259&gt;=(EL$4-DAY(EL$4)+1),$U259&lt;=EL$4)),$U259-$T259+1,IF(AND($T259&gt;=(EL$4-DAY(EL$4)+1),$T259&lt;=EL$4),EL$4-$T259+1,IF(AND($U259&gt;=(EL$4-DAY(EL$4)+1),$U259&lt;=EL$4),$U259-(EL$4-DAY(EL$4)+1)+1,IF(OR(AND((EL$4-DAY(EL$4)+1)&gt;=$T259,(EL$4-DAY(EL$4)+1)&lt;=$U259),AND((EL$4&gt;=$T259),(EL$4&lt;=$U259))),EL$4-(EL$4-DAY(EL$4)+1)+1,0))))/IF($R259="mes",_xlfn.DAYS(EL$4,(EL$4-DAY(EL$4)+1))+1,(_xlfn.DAYS($U259,$T259)+1))*$S259)*IF($X$1="Físico",1,$X259)</f>
        <v>0</v>
      </c>
      <c r="EM259" s="378">
        <f t="shared" si="244"/>
        <v>0</v>
      </c>
      <c r="EN259" s="378">
        <f t="shared" si="244"/>
        <v>0</v>
      </c>
      <c r="EO259" s="378">
        <f t="shared" si="244"/>
        <v>0</v>
      </c>
      <c r="EP259" s="378">
        <f t="shared" si="244"/>
        <v>0</v>
      </c>
      <c r="EQ259" s="378">
        <f t="shared" si="244"/>
        <v>0</v>
      </c>
    </row>
    <row r="260" spans="1:147" x14ac:dyDescent="0.3">
      <c r="A260" s="182"/>
      <c r="B260" s="182"/>
      <c r="C260" s="368"/>
      <c r="D260" s="368"/>
      <c r="E260" s="368"/>
      <c r="F260" s="816"/>
      <c r="G260" s="755"/>
      <c r="H260" s="756"/>
      <c r="I260" s="181"/>
      <c r="J260" s="181"/>
      <c r="K260" s="182"/>
      <c r="L260" s="182"/>
      <c r="M260" s="183"/>
      <c r="N260" s="184"/>
      <c r="O260" s="181"/>
      <c r="P260" s="181"/>
      <c r="Q260" s="181"/>
      <c r="R260" s="181"/>
      <c r="S260" s="185"/>
      <c r="T260" s="186"/>
      <c r="U260" s="186"/>
      <c r="V260" s="188"/>
      <c r="W260" s="188"/>
      <c r="X260" s="188"/>
      <c r="Y260" s="188"/>
      <c r="Z260" s="182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380"/>
      <c r="CL260" s="380"/>
      <c r="CM260" s="380"/>
      <c r="CN260" s="380"/>
      <c r="CO260" s="380"/>
      <c r="CP260" s="380"/>
      <c r="CQ260" s="380"/>
      <c r="CR260" s="380"/>
      <c r="CS260" s="380"/>
      <c r="CT260" s="380"/>
      <c r="CU260" s="380"/>
      <c r="CV260" s="380"/>
      <c r="CW260" s="380"/>
      <c r="CX260" s="380"/>
      <c r="CY260" s="380"/>
      <c r="CZ260" s="380"/>
      <c r="DA260" s="380"/>
      <c r="DB260" s="380"/>
      <c r="DC260" s="380"/>
      <c r="DD260" s="380"/>
      <c r="DE260" s="380"/>
      <c r="DF260" s="380"/>
      <c r="DG260" s="380"/>
      <c r="DH260" s="380"/>
      <c r="DI260" s="380"/>
      <c r="DJ260" s="380"/>
      <c r="DK260" s="380"/>
      <c r="DL260" s="380"/>
      <c r="DM260" s="380"/>
      <c r="DN260" s="380"/>
      <c r="DO260" s="380"/>
      <c r="DP260" s="380"/>
      <c r="DQ260" s="380"/>
      <c r="DR260" s="380"/>
      <c r="DS260" s="380"/>
      <c r="DT260" s="380"/>
      <c r="DU260" s="380"/>
      <c r="DV260" s="380"/>
      <c r="DW260" s="380"/>
      <c r="DX260" s="380"/>
      <c r="DY260" s="380"/>
      <c r="DZ260" s="380"/>
      <c r="EA260" s="380"/>
      <c r="EB260" s="380"/>
      <c r="EC260" s="380"/>
      <c r="ED260" s="380"/>
      <c r="EE260" s="380"/>
      <c r="EF260" s="380"/>
      <c r="EG260" s="380"/>
      <c r="EH260" s="380"/>
      <c r="EI260" s="380"/>
      <c r="EJ260" s="380"/>
      <c r="EK260" s="380"/>
      <c r="EL260" s="380"/>
      <c r="EM260" s="380"/>
      <c r="EN260" s="380"/>
      <c r="EO260" s="380"/>
      <c r="EP260" s="380"/>
      <c r="EQ260" s="380"/>
    </row>
    <row r="261" spans="1:147" x14ac:dyDescent="0.3">
      <c r="A261" s="368"/>
      <c r="B261" s="368"/>
      <c r="C261" s="368"/>
      <c r="D261" s="368">
        <f t="shared" si="182"/>
        <v>1.0658056259248334</v>
      </c>
      <c r="E261" s="368" t="str">
        <f>VLOOKUP(TEXT(Z261,0),'G2'!B:D,3,0)</f>
        <v>ME</v>
      </c>
      <c r="F261" s="816">
        <f t="shared" si="181"/>
        <v>0</v>
      </c>
      <c r="G261" s="755">
        <f t="shared" si="183"/>
        <v>0</v>
      </c>
      <c r="H261" s="756" t="s">
        <v>1190</v>
      </c>
      <c r="I261" s="370" t="s">
        <v>93</v>
      </c>
      <c r="J261" s="370" t="s">
        <v>22</v>
      </c>
      <c r="K261" s="368" t="s">
        <v>276</v>
      </c>
      <c r="L261" s="368" t="s">
        <v>619</v>
      </c>
      <c r="M261" s="369"/>
      <c r="N261" s="370" t="s">
        <v>968</v>
      </c>
      <c r="O261" s="370" t="s">
        <v>276</v>
      </c>
      <c r="P261" s="643" t="s">
        <v>1167</v>
      </c>
      <c r="Q261" s="370" t="s">
        <v>695</v>
      </c>
      <c r="R261" s="370" t="s">
        <v>632</v>
      </c>
      <c r="S261" s="376">
        <v>25</v>
      </c>
      <c r="T261" s="679">
        <v>46054</v>
      </c>
      <c r="U261" s="679">
        <v>46078</v>
      </c>
      <c r="V261" s="373">
        <v>1</v>
      </c>
      <c r="W261" s="374">
        <v>218469.90300769827</v>
      </c>
      <c r="X261" s="17" cm="1">
        <f t="array" ref="X261">+IF($W$1="Pesos CLP",W261,W261/TC)*MB_24A25</f>
        <v>249.09316851180162</v>
      </c>
      <c r="Y261" s="18">
        <f t="shared" si="225"/>
        <v>6227.3292127950408</v>
      </c>
      <c r="Z261">
        <v>91243530</v>
      </c>
      <c r="AA261" s="19">
        <f>IF(OR($I261="REAL",$I261="INCURRIDO"),SUMIF(S!$O:$O,$I261&amp;$O261&amp;$Q261&amp;UPPER(TEXT(AA$4,"MMMMYYYY"))&amp;$Z261,IF($W$1="Pesos CLP",S!$AD:$AD,S!$AO:$AO)),0)</f>
        <v>0</v>
      </c>
      <c r="AB261" s="19">
        <f>IF(OR($I261="REAL",$I261="INCURRIDO"),SUMIF(S!$O:$O,$I261&amp;$O261&amp;$Q261&amp;UPPER(TEXT(AB$4,"MMMMYYYY"))&amp;$Z261,IF($W$1="Pesos CLP",S!$AD:$AD,S!$AO:$AO)),0)</f>
        <v>0</v>
      </c>
      <c r="AC261" s="19">
        <f>IF(OR($I261="REAL",$I261="INCURRIDO"),SUMIF(S!$O:$O,$I261&amp;$O261&amp;$Q261&amp;UPPER(TEXT(AC$4,"MMMMYYYY"))&amp;$Z261,IF($W$1="Pesos CLP",S!$AD:$AD,S!$AO:$AO)),0)</f>
        <v>0</v>
      </c>
      <c r="AD261" s="19">
        <f>IF(OR($I261="REAL",$I261="INCURRIDO"),SUMIF(S!$O:$O,$I261&amp;$O261&amp;$Q261&amp;UPPER(TEXT(AD$4,"MMMMYYYY"))&amp;$Z261,IF($W$1="Pesos CLP",S!$AD:$AD,S!$AO:$AO)),0)</f>
        <v>0</v>
      </c>
      <c r="AE261" s="19">
        <f>IF(OR($I261="REAL",$I261="INCURRIDO"),SUMIF(S!$O:$O,$I261&amp;$O261&amp;$Q261&amp;UPPER(TEXT(AE$4,"MMMMYYYY"))&amp;$Z261,IF($W$1="Pesos CLP",S!$AD:$AD,S!$AO:$AO)),0)</f>
        <v>0</v>
      </c>
      <c r="AF261" s="19">
        <f>IF(OR($I261="REAL",$I261="INCURRIDO"),SUMIF(S!$O:$O,$I261&amp;$O261&amp;$Q261&amp;UPPER(TEXT(AF$4,"MMMMYYYY"))&amp;$Z261,IF($W$1="Pesos CLP",S!$AD:$AD,S!$AO:$AO)),0)</f>
        <v>0</v>
      </c>
      <c r="AG261" s="19">
        <f>IF(OR($I261="REAL",$I261="INCURRIDO"),SUMIF(S!$O:$O,$I261&amp;$O261&amp;$Q261&amp;UPPER(TEXT(AG$4,"MMMMYYYY"))&amp;$Z261,IF($W$1="Pesos CLP",S!$AD:$AD,S!$AO:$AO)),0)</f>
        <v>0</v>
      </c>
      <c r="AH261" s="19">
        <f>IF(OR($I261="REAL",$I261="INCURRIDO"),SUMIF(S!$O:$O,$I261&amp;$O261&amp;$Q261&amp;UPPER(TEXT(AH$4,"MMMMYYYY"))&amp;$Z261,IF($W$1="Pesos CLP",S!$AD:$AD,S!$AO:$AO)),0)</f>
        <v>0</v>
      </c>
      <c r="AI261" s="19">
        <f>IF(OR($I261="REAL",$I261="INCURRIDO"),SUMIF(S!$O:$O,$I261&amp;$O261&amp;$Q261&amp;UPPER(TEXT(AI$4,"MMMMYYYY"))&amp;$Z261,IF($W$1="Pesos CLP",S!$AD:$AD,S!$AO:$AO)),0)</f>
        <v>0</v>
      </c>
      <c r="AJ261" s="19">
        <f>IF(OR($I261="REAL",$I261="INCURRIDO"),SUMIF(S!$O:$O,$I261&amp;$O261&amp;$Q261&amp;UPPER(TEXT(AJ$4,"MMMMYYYY"))&amp;$Z261,IF($W$1="Pesos CLP",S!$AD:$AD,S!$AO:$AO)),0)</f>
        <v>0</v>
      </c>
      <c r="AK261" s="19">
        <f>IF(OR($I261="REAL",$I261="INCURRIDO"),SUMIF(S!$O:$O,$I261&amp;$O261&amp;$Q261&amp;UPPER(TEXT(AK$4,"MMMMYYYY"))&amp;$Z261,IF($W$1="Pesos CLP",S!$AD:$AD,S!$AO:$AO)),0)</f>
        <v>0</v>
      </c>
      <c r="AL261" s="19">
        <f>IF(OR($I261="REAL",$I261="INCURRIDO"),SUMIF(S!$O:$O,$I261&amp;$O261&amp;$Q261&amp;UPPER(TEXT(AL$4,"MMMMYYYY"))&amp;$Z261,IF($W$1="Pesos CLP",S!$AD:$AD,S!$AO:$AO)),0)</f>
        <v>0</v>
      </c>
      <c r="AM261" s="19">
        <f>IF(OR($I261="REAL",$I261="INCURRIDO"),SUMIF(S!$O:$O,$I261&amp;$O261&amp;$Q261&amp;UPPER(TEXT(AM$4,"MMMMYYYY"))&amp;$Z261,IF($W$1="Pesos CLP",S!$AD:$AD,S!$AO:$AO)),0)</f>
        <v>0</v>
      </c>
      <c r="AN261" s="19">
        <f>IF(OR($I261="REAL",$I261="INCURRIDO"),SUMIF(S!$O:$O,$I261&amp;$O261&amp;$Q261&amp;UPPER(TEXT(AN$4,"MMMMYYYY"))&amp;$Z261,IF($W$1="Pesos CLP",S!$AD:$AD,S!$AO:$AO)),0)</f>
        <v>0</v>
      </c>
      <c r="AO261" s="19">
        <f>IF(OR($I261="REAL",$I261="INCURRIDO"),SUMIF(S!$O:$O,$I261&amp;$O261&amp;$Q261&amp;UPPER(TEXT(AO$4,"MMMMYYYY"))&amp;$Z261,IF($W$1="Pesos CLP",S!$AD:$AD,S!$AO:$AO)),0)</f>
        <v>0</v>
      </c>
      <c r="AP261" s="19">
        <f>IF(OR($I261="REAL",$I261="INCURRIDO"),SUMIF(S!$O:$O,$I261&amp;$O261&amp;$Q261&amp;UPPER(TEXT(AP$4,"MMMMYYYY"))&amp;$Z261,IF($W$1="Pesos CLP",S!$AD:$AD,S!$AO:$AO)),0)</f>
        <v>0</v>
      </c>
      <c r="AQ261" s="19">
        <f>IF(OR($I261="REAL",$I261="INCURRIDO"),SUMIF(S!$O:$O,$I261&amp;$O261&amp;$Q261&amp;UPPER(TEXT(AQ$4,"MMMMYYYY"))&amp;$Z261,IF($W$1="Pesos CLP",S!$AD:$AD,S!$AO:$AO)),0)</f>
        <v>0</v>
      </c>
      <c r="AR261" s="19">
        <f>IF(OR($I261="REAL",$I261="INCURRIDO"),SUMIF(S!$O:$O,$I261&amp;$O261&amp;$Q261&amp;UPPER(TEXT(AR$4,"MMMMYYYY"))&amp;$Z261,IF($W$1="Pesos CLP",S!$AD:$AD,S!$AO:$AO)),0)</f>
        <v>0</v>
      </c>
      <c r="AS261" s="19">
        <f>IF(OR($I261="REAL",$I261="INCURRIDO"),SUMIF(S!$O:$O,$I261&amp;$O261&amp;$Q261&amp;UPPER(TEXT(AS$4,"MMMMYYYY"))&amp;$Z261,IF($W$1="Pesos CLP",S!$AD:$AD,S!$AO:$AO)),0)</f>
        <v>0</v>
      </c>
      <c r="AT261" s="19">
        <f>IF(OR($I261="REAL",$I261="INCURRIDO"),SUMIF(S!$O:$O,$I261&amp;$O261&amp;$Q261&amp;UPPER(TEXT(AT$4,"MMMMYYYY"))&amp;$Z261,IF($W$1="Pesos CLP",S!$AD:$AD,S!$AO:$AO)),0)</f>
        <v>0</v>
      </c>
      <c r="AU261" s="19">
        <f>IF(OR($I261="REAL",$I261="INCURRIDO"),SUMIF(S!$O:$O,$I261&amp;$O261&amp;$Q261&amp;UPPER(TEXT(AU$4,"MMMMYYYY"))&amp;$Z261,IF($W$1="Pesos CLP",S!$AD:$AD,S!$AO:$AO)),0)</f>
        <v>0</v>
      </c>
      <c r="AV261" s="19">
        <f>IF(OR($I261="REAL",$I261="INCURRIDO"),SUMIF(S!$O:$O,$I261&amp;$O261&amp;$Q261&amp;UPPER(TEXT(AV$4,"MMMMYYYY"))&amp;$Z261,IF($W$1="Pesos CLP",S!$AD:$AD,S!$AO:$AO)),0)</f>
        <v>0</v>
      </c>
      <c r="AW261" s="19">
        <f>IF(OR($I261="REAL",$I261="INCURRIDO"),SUMIF(S!$O:$O,$I261&amp;$O261&amp;$Q261&amp;UPPER(TEXT(AW$4,"MMMMYYYY"))&amp;$Z261,IF($W$1="Pesos CLP",S!$AD:$AD,S!$AO:$AO)),0)</f>
        <v>0</v>
      </c>
      <c r="AX261" s="19">
        <f>IF(OR($I261="REAL",$I261="INCURRIDO"),SUMIF(S!$O:$O,$I261&amp;$O261&amp;$Q261&amp;UPPER(TEXT(AX$4,"MMMMYYYY"))&amp;$Z261,IF($W$1="Pesos CLP",S!$AD:$AD,S!$AO:$AO)),0)</f>
        <v>0</v>
      </c>
      <c r="AY261" s="19">
        <f>IF(OR($I261="REAL",$I261="INCURRIDO"),SUMIF(S!$O:$O,$I261&amp;$O261&amp;$Q261&amp;UPPER(TEXT(AY$4,"MMMMYYYY"))&amp;$Z261,IF($W$1="Pesos CLP",S!$AD:$AD,S!$AO:$AO)),0)</f>
        <v>0</v>
      </c>
      <c r="AZ261" s="19">
        <f>IF(OR($I261="REAL",$I261="INCURRIDO"),SUMIF(S!$O:$O,$I261&amp;$O261&amp;$Q261&amp;UPPER(TEXT(AZ$4,"MMMMYYYY"))&amp;$Z261,IF($W$1="Pesos CLP",S!$AD:$AD,S!$AO:$AO)),0)</f>
        <v>0</v>
      </c>
      <c r="BA261" s="19">
        <f>IF(OR($I261="REAL",$I261="INCURRIDO"),SUMIF(S!$O:$O,$I261&amp;$O261&amp;$Q261&amp;UPPER(TEXT(BA$4,"MMMMYYYY"))&amp;$Z261,IF($W$1="Pesos CLP",S!$AD:$AD,S!$AO:$AO)),0)</f>
        <v>0</v>
      </c>
      <c r="BB261" s="19">
        <f>IF(OR($I261="REAL",$I261="INCURRIDO"),SUMIF(S!$O:$O,$I261&amp;$O261&amp;$Q261&amp;UPPER(TEXT(BB$4,"MMMMYYYY"))&amp;$Z261,IF($W$1="Pesos CLP",S!$AD:$AD,S!$AO:$AO)),0)</f>
        <v>0</v>
      </c>
      <c r="BC261" s="19">
        <f>IF(OR($I261="REAL",$I261="INCURRIDO"),SUMIF(S!$O:$O,$I261&amp;$O261&amp;$Q261&amp;UPPER(TEXT(BC$4,"MMMMYYYY"))&amp;$Z261,IF($W$1="Pesos CLP",S!$AD:$AD,S!$AO:$AO)),0)</f>
        <v>0</v>
      </c>
      <c r="BD261" s="19">
        <f>IF(OR($I261="REAL",$I261="INCURRIDO"),SUMIF(S!$O:$O,$I261&amp;$O261&amp;$Q261&amp;UPPER(TEXT(BD$4,"MMMMYYYY"))&amp;$Z261,IF($W$1="Pesos CLP",S!$AD:$AD,S!$AO:$AO)),0)</f>
        <v>0</v>
      </c>
      <c r="BE261" s="19">
        <f>IF(OR($I261="REAL",$I261="INCURRIDO"),SUMIF(S!$O:$O,$I261&amp;$O261&amp;$Q261&amp;UPPER(TEXT(BE$4,"MMMMYYYY"))&amp;$Z261,IF($W$1="Pesos CLP",S!$AD:$AD,S!$AO:$AO)),0)</f>
        <v>0</v>
      </c>
      <c r="BF261" s="19">
        <f>IF(OR($I261="REAL",$I261="INCURRIDO"),SUMIF(S!$O:$O,$I261&amp;$O261&amp;$Q261&amp;UPPER(TEXT(BF$4,"MMMMYYYY"))&amp;$Z261,IF($W$1="Pesos CLP",S!$AD:$AD,S!$AO:$AO)),0)</f>
        <v>0</v>
      </c>
      <c r="BG261" s="19">
        <f>IF(OR($I261="REAL",$I261="INCURRIDO"),SUMIF(S!$O:$O,$I261&amp;$O261&amp;$Q261&amp;UPPER(TEXT(BG$4,"MMMMYYYY"))&amp;$Z261,IF($W$1="Pesos CLP",S!$AD:$AD,S!$AO:$AO)),0)</f>
        <v>0</v>
      </c>
      <c r="BH261" s="19">
        <f>IF(OR($I261="REAL",$I261="INCURRIDO"),SUMIF(S!$O:$O,$I261&amp;$O261&amp;$Q261&amp;UPPER(TEXT(BH$4,"MMMMYYYY"))&amp;$Z261,IF($W$1="Pesos CLP",S!$AD:$AD,S!$AO:$AO)),0)</f>
        <v>0</v>
      </c>
      <c r="BI261" s="19">
        <f>IF(OR($I261="REAL",$I261="INCURRIDO"),SUMIF(S!$O:$O,$I261&amp;$O261&amp;$Q261&amp;UPPER(TEXT(BI$4,"MMMMYYYY"))&amp;$Z261,IF($W$1="Pesos CLP",S!$AD:$AD,S!$AO:$AO)),0)</f>
        <v>0</v>
      </c>
      <c r="BJ261" s="19">
        <f>IF(OR($I261="REAL",$I261="INCURRIDO"),SUMIF(S!$O:$O,$I261&amp;$O261&amp;$Q261&amp;UPPER(TEXT(BJ$4,"MMMMYYYY"))&amp;$Z261,IF($W$1="Pesos CLP",S!$AD:$AD,S!$AO:$AO)),0)</f>
        <v>0</v>
      </c>
      <c r="BK261" s="19">
        <f>IF(OR($I261="REAL",$I261="INCURRIDO"),SUMIF(S!$O:$O,$I261&amp;$O261&amp;$Q261&amp;UPPER(TEXT(BK$4,"MMMMYYYY"))&amp;$Z261,IF($W$1="Pesos CLP",S!$AD:$AD,S!$AO:$AO)),0)</f>
        <v>0</v>
      </c>
      <c r="BL261" s="19">
        <f>IF(OR($I261="REAL",$I261="INCURRIDO"),SUMIF(S!$O:$O,$I261&amp;$O261&amp;$Q261&amp;UPPER(TEXT(BL$4,"MMMMYYYY"))&amp;$Z261,IF($W$1="Pesos CLP",S!$AD:$AD,S!$AO:$AO)),0)</f>
        <v>0</v>
      </c>
      <c r="BM261" s="19">
        <f>IF(OR($I261="REAL",$I261="INCURRIDO"),SUMIF(S!$O:$O,$I261&amp;$O261&amp;$Q261&amp;UPPER(TEXT(BM$4,"MMMMYYYY"))&amp;$Z261,IF($W$1="Pesos CLP",S!$AD:$AD,S!$AO:$AO)),0)</f>
        <v>0</v>
      </c>
      <c r="BN261" s="19">
        <f>IF(OR($I261="REAL",$I261="INCURRIDO"),SUMIF(S!$O:$O,$I261&amp;$O261&amp;$Q261&amp;UPPER(TEXT(BN$4,"MMMMYYYY"))&amp;$Z261,IF($W$1="Pesos CLP",S!$AD:$AD,S!$AO:$AO)),0)</f>
        <v>0</v>
      </c>
      <c r="BO261" s="19">
        <f>IF(OR($I261="REAL",$I261="INCURRIDO"),SUMIF(S!$O:$O,$I261&amp;$O261&amp;$Q261&amp;UPPER(TEXT(BO$4,"MMMMYYYY"))&amp;$Z261,IF($W$1="Pesos CLP",S!$AD:$AD,S!$AO:$AO)),0)</f>
        <v>0</v>
      </c>
      <c r="BP261" s="19">
        <f>IF(OR($I261="REAL",$I261="INCURRIDO"),SUMIF(S!$O:$O,$I261&amp;$O261&amp;$Q261&amp;UPPER(TEXT(BP$4,"MMMMYYYY"))&amp;$Z261,IF($W$1="Pesos CLP",S!$AD:$AD,S!$AO:$AO)),0)</f>
        <v>0</v>
      </c>
      <c r="BQ261" s="19">
        <f>IF(OR($I261="REAL",$I261="INCURRIDO"),SUMIF(S!$O:$O,$I261&amp;$O261&amp;$Q261&amp;UPPER(TEXT(BQ$4,"MMMMYYYY"))&amp;$Z261,IF($W$1="Pesos CLP",S!$AD:$AD,S!$AO:$AO)),0)</f>
        <v>0</v>
      </c>
      <c r="BR261" s="19">
        <f>IF(OR($I261="REAL",$I261="INCURRIDO"),SUMIF(S!$O:$O,$I261&amp;$O261&amp;$Q261&amp;UPPER(TEXT(BR$4,"MMMMYYYY"))&amp;$Z261,IF($W$1="Pesos CLP",S!$AD:$AD,S!$AO:$AO)),0)</f>
        <v>0</v>
      </c>
      <c r="BS261" s="19">
        <f>IF(OR($I261="REAL",$I261="INCURRIDO"),SUMIF(S!$O:$O,$I261&amp;$O261&amp;$Q261&amp;UPPER(TEXT(BS$4,"MMMMYYYY"))&amp;$Z261,IF($W$1="Pesos CLP",S!$AD:$AD,S!$AO:$AO)),0)</f>
        <v>0</v>
      </c>
      <c r="BT261" s="19">
        <f>IF(OR($I261="REAL",$I261="INCURRIDO"),SUMIF(S!$O:$O,$I261&amp;$O261&amp;$Q261&amp;UPPER(TEXT(BT$4,"MMMMYYYY"))&amp;$Z261,IF($W$1="Pesos CLP",S!$AD:$AD,S!$AO:$AO)),0)</f>
        <v>0</v>
      </c>
      <c r="BU261" s="19">
        <f>IF(OR($I261="REAL",$I261="INCURRIDO"),SUMIF(S!$O:$O,$I261&amp;$O261&amp;$Q261&amp;UPPER(TEXT(BU$4,"MMMMYYYY"))&amp;$Z261,IF($W$1="Pesos CLP",S!$AD:$AD,S!$AO:$AO)),0)</f>
        <v>0</v>
      </c>
      <c r="BV261" s="19">
        <f>IF(OR($I261="REAL",$I261="INCURRIDO"),SUMIF(S!$O:$O,$I261&amp;$O261&amp;$Q261&amp;UPPER(TEXT(BV$4,"MMMMYYYY"))&amp;$Z261,IF($W$1="Pesos CLP",S!$AD:$AD,S!$AO:$AO)),0)</f>
        <v>0</v>
      </c>
      <c r="BW261" s="19">
        <f>IF(OR($I261="REAL",$I261="INCURRIDO"),SUMIF(S!$O:$O,$I261&amp;$O261&amp;$Q261&amp;UPPER(TEXT(BW$4,"MMMMYYYY"))&amp;$Z261,IF($W$1="Pesos CLP",S!$AD:$AD,S!$AO:$AO)),0)</f>
        <v>0</v>
      </c>
      <c r="BX261" s="19">
        <f>IF(OR($I261="REAL",$I261="INCURRIDO"),SUMIF(S!$O:$O,$I261&amp;$O261&amp;$Q261&amp;UPPER(TEXT(BX$4,"MMMMYYYY"))&amp;$Z261,IF($W$1="Pesos CLP",S!$AD:$AD,S!$AO:$AO)),0)</f>
        <v>0</v>
      </c>
      <c r="BY261" s="19">
        <f>IF(OR($I261="REAL",$I261="INCURRIDO"),SUMIF(S!$O:$O,$I261&amp;$O261&amp;$Q261&amp;UPPER(TEXT(BY$4,"MMMMYYYY"))&amp;$Z261,IF($W$1="Pesos CLP",S!$AD:$AD,S!$AO:$AO)),0)</f>
        <v>0</v>
      </c>
      <c r="BZ261" s="19">
        <f>IF(OR($I261="REAL",$I261="INCURRIDO"),SUMIF(S!$O:$O,$I261&amp;$O261&amp;$Q261&amp;UPPER(TEXT(BZ$4,"MMMMYYYY"))&amp;$Z261,IF($W$1="Pesos CLP",S!$AD:$AD,S!$AO:$AO)),0)</f>
        <v>0</v>
      </c>
      <c r="CA261" s="19">
        <f>IF(OR($I261="REAL",$I261="INCURRIDO"),SUMIF(S!$O:$O,$I261&amp;$O261&amp;$Q261&amp;UPPER(TEXT(CA$4,"MMMMYYYY"))&amp;$Z261,IF($W$1="Pesos CLP",S!$AD:$AD,S!$AO:$AO)),0)</f>
        <v>0</v>
      </c>
      <c r="CB261" s="19">
        <f>IF(OR($I261="REAL",$I261="INCURRIDO"),SUMIF(S!$O:$O,$I261&amp;$O261&amp;$Q261&amp;UPPER(TEXT(CB$4,"MMMMYYYY"))&amp;$Z261,IF($W$1="Pesos CLP",S!$AD:$AD,S!$AO:$AO)),0)</f>
        <v>0</v>
      </c>
      <c r="CC261" s="19">
        <f>IF(OR($I261="REAL",$I261="INCURRIDO"),SUMIF(S!$O:$O,$I261&amp;$O261&amp;$Q261&amp;UPPER(TEXT(CC$4,"MMMMYYYY"))&amp;$Z261,IF($W$1="Pesos CLP",S!$AD:$AD,S!$AO:$AO)),0)</f>
        <v>0</v>
      </c>
      <c r="CD261" s="19">
        <f>IF(OR($I261="REAL",$I261="INCURRIDO"),SUMIF(S!$O:$O,$I261&amp;$O261&amp;$Q261&amp;UPPER(TEXT(CD$4,"MMMMYYYY"))&amp;$Z261,IF($W$1="Pesos CLP",S!$AD:$AD,S!$AO:$AO)),0)</f>
        <v>0</v>
      </c>
      <c r="CE261" s="19">
        <f>IF(OR($I261="REAL",$I261="INCURRIDO"),SUMIF(S!$O:$O,$I261&amp;$O261&amp;$Q261&amp;UPPER(TEXT(CE$4,"MMMMYYYY"))&amp;$Z261,IF($W$1="Pesos CLP",S!$AD:$AD,S!$AO:$AO)),0)</f>
        <v>0</v>
      </c>
      <c r="CF261" s="19">
        <f>IF(OR($I261="REAL",$I261="INCURRIDO"),SUMIF(S!$O:$O,$I261&amp;$O261&amp;$Q261&amp;UPPER(TEXT(CF$4,"MMMMYYYY"))&amp;$Z261,IF($W$1="Pesos CLP",S!$AD:$AD,S!$AO:$AO)),0)</f>
        <v>0</v>
      </c>
      <c r="CG261" s="19">
        <f>IF(OR($I261="REAL",$I261="INCURRIDO"),SUMIF(S!$O:$O,$I261&amp;$O261&amp;$Q261&amp;UPPER(TEXT(CG$4,"MMMMYYYY"))&amp;$Z261,IF($W$1="Pesos CLP",S!$AD:$AD,S!$AO:$AO)),0)</f>
        <v>0</v>
      </c>
      <c r="CH261" s="19">
        <f>IF(OR($I261="REAL",$I261="INCURRIDO"),SUMIF(S!$O:$O,$I261&amp;$O261&amp;$Q261&amp;UPPER(TEXT(CH$4,"MMMMYYYY"))&amp;$Z261,IF($W$1="Pesos CLP",S!$AD:$AD,S!$AO:$AO)),0)</f>
        <v>0</v>
      </c>
      <c r="CI261" s="19">
        <f>IF(OR($I261="REAL",$I261="INCURRIDO"),SUMIF(S!$O:$O,$I261&amp;$O261&amp;$Q261&amp;UPPER(TEXT(CI$4,"MMMMYYYY"))&amp;$Z261,IF($W$1="Pesos CLP",S!$AD:$AD,S!$AO:$AO)),0)</f>
        <v>0</v>
      </c>
      <c r="CJ261" s="19">
        <f>IF(OR($I261="REAL",$I261="INCURRIDO"),SUMIF(S!$O:$O,$I261&amp;$O261&amp;$Q261&amp;UPPER(TEXT(CJ$4,"MMMMYYYY"))&amp;$Z261,IF($W$1="Pesos CLP",S!$AD:$AD,S!$AO:$AO)),0)</f>
        <v>0</v>
      </c>
      <c r="CK261" s="378">
        <f t="shared" ref="CK261:CR267" si="245">(IF(AND(AND($T261&gt;=(CK$4-DAY(CK$4)+1),$T261&lt;=CK$4),AND($U261&gt;=(CK$4-DAY(CK$4)+1),$U261&lt;=CK$4)),$U261-$T261+1,IF(AND($T261&gt;=(CK$4-DAY(CK$4)+1),$T261&lt;=CK$4),CK$4-$T261+1,IF(AND($U261&gt;=(CK$4-DAY(CK$4)+1),$U261&lt;=CK$4),$U261-(CK$4-DAY(CK$4)+1)+1,IF(OR(AND((CK$4-DAY(CK$4)+1)&gt;=$T261,(CK$4-DAY(CK$4)+1)&lt;=$U261),AND((CK$4&gt;=$T261),(CK$4&lt;=$U261))),CK$4-(CK$4-DAY(CK$4)+1)+1,0))))/IF($R261="mes",_xlfn.DAYS(CK$4,(CK$4-DAY(CK$4)+1))+1,(_xlfn.DAYS($U261,$T261)+1))*$S261)*IF($X$1="Físico",1,$X261)</f>
        <v>6227.3292127950408</v>
      </c>
      <c r="CL261" s="378">
        <f t="shared" si="245"/>
        <v>0</v>
      </c>
      <c r="CM261" s="378">
        <f t="shared" si="245"/>
        <v>0</v>
      </c>
      <c r="CN261" s="378">
        <f t="shared" si="245"/>
        <v>0</v>
      </c>
      <c r="CO261" s="378">
        <f t="shared" si="245"/>
        <v>0</v>
      </c>
      <c r="CP261" s="378">
        <f t="shared" si="245"/>
        <v>0</v>
      </c>
      <c r="CQ261" s="378">
        <f t="shared" si="245"/>
        <v>0</v>
      </c>
      <c r="CR261" s="378">
        <f t="shared" si="245"/>
        <v>0</v>
      </c>
      <c r="CS261" s="378">
        <f t="shared" ref="CS261:DB267" si="246">(IF(AND(AND($T261&gt;=(CS$4-DAY(CS$4)+1),$T261&lt;=CS$4),AND($U261&gt;=(CS$4-DAY(CS$4)+1),$U261&lt;=CS$4)),$U261-$T261+1,IF(AND($T261&gt;=(CS$4-DAY(CS$4)+1),$T261&lt;=CS$4),CS$4-$T261+1,IF(AND($U261&gt;=(CS$4-DAY(CS$4)+1),$U261&lt;=CS$4),$U261-(CS$4-DAY(CS$4)+1)+1,IF(OR(AND((CS$4-DAY(CS$4)+1)&gt;=$T261,(CS$4-DAY(CS$4)+1)&lt;=$U261),AND((CS$4&gt;=$T261),(CS$4&lt;=$U261))),CS$4-(CS$4-DAY(CS$4)+1)+1,0))))/IF($R261="mes",_xlfn.DAYS(CS$4,(CS$4-DAY(CS$4)+1))+1,(_xlfn.DAYS($U261,$T261)+1))*$S261)*IF($X$1="Físico",1,$X261)</f>
        <v>0</v>
      </c>
      <c r="CT261" s="378">
        <f t="shared" si="246"/>
        <v>0</v>
      </c>
      <c r="CU261" s="378">
        <f t="shared" si="246"/>
        <v>0</v>
      </c>
      <c r="CV261" s="378">
        <f t="shared" si="246"/>
        <v>0</v>
      </c>
      <c r="CW261" s="378">
        <f t="shared" si="246"/>
        <v>0</v>
      </c>
      <c r="CX261" s="378">
        <f t="shared" si="246"/>
        <v>0</v>
      </c>
      <c r="CY261" s="378">
        <f t="shared" si="246"/>
        <v>0</v>
      </c>
      <c r="CZ261" s="378">
        <f t="shared" si="246"/>
        <v>0</v>
      </c>
      <c r="DA261" s="378">
        <f t="shared" si="246"/>
        <v>0</v>
      </c>
      <c r="DB261" s="378">
        <f t="shared" si="246"/>
        <v>0</v>
      </c>
      <c r="DC261" s="378">
        <f t="shared" ref="DC261:DQ267" si="247">(IF(AND(AND($T261&gt;=(DC$4-DAY(DC$4)+1),$T261&lt;=DC$4),AND($U261&gt;=(DC$4-DAY(DC$4)+1),$U261&lt;=DC$4)),$U261-$T261+1,IF(AND($T261&gt;=(DC$4-DAY(DC$4)+1),$T261&lt;=DC$4),DC$4-$T261+1,IF(AND($U261&gt;=(DC$4-DAY(DC$4)+1),$U261&lt;=DC$4),$U261-(DC$4-DAY(DC$4)+1)+1,IF(OR(AND((DC$4-DAY(DC$4)+1)&gt;=$T261,(DC$4-DAY(DC$4)+1)&lt;=$U261),AND((DC$4&gt;=$T261),(DC$4&lt;=$U261))),DC$4-(DC$4-DAY(DC$4)+1)+1,0))))/IF($R261="mes",_xlfn.DAYS(DC$4,(DC$4-DAY(DC$4)+1))+1,(_xlfn.DAYS($U261,$T261)+1))*$S261)*IF($X$1="Físico",1,$X261)</f>
        <v>0</v>
      </c>
      <c r="DD261" s="378">
        <f t="shared" si="247"/>
        <v>0</v>
      </c>
      <c r="DE261" s="378">
        <f t="shared" si="247"/>
        <v>0</v>
      </c>
      <c r="DF261" s="378">
        <f t="shared" si="247"/>
        <v>0</v>
      </c>
      <c r="DG261" s="378">
        <f t="shared" si="247"/>
        <v>0</v>
      </c>
      <c r="DH261" s="378">
        <f t="shared" si="247"/>
        <v>0</v>
      </c>
      <c r="DI261" s="378">
        <f t="shared" si="247"/>
        <v>0</v>
      </c>
      <c r="DJ261" s="378">
        <f t="shared" si="247"/>
        <v>0</v>
      </c>
      <c r="DK261" s="378">
        <f t="shared" si="247"/>
        <v>0</v>
      </c>
      <c r="DL261" s="378">
        <f t="shared" si="247"/>
        <v>0</v>
      </c>
      <c r="DM261" s="378">
        <f t="shared" si="247"/>
        <v>0</v>
      </c>
      <c r="DN261" s="378">
        <f t="shared" si="247"/>
        <v>0</v>
      </c>
      <c r="DO261" s="378">
        <f t="shared" si="247"/>
        <v>0</v>
      </c>
      <c r="DP261" s="378">
        <f t="shared" si="247"/>
        <v>0</v>
      </c>
      <c r="DQ261" s="378">
        <f t="shared" si="247"/>
        <v>0</v>
      </c>
      <c r="DR261" s="378">
        <f t="shared" si="242"/>
        <v>0</v>
      </c>
      <c r="DS261" s="378">
        <f t="shared" si="242"/>
        <v>0</v>
      </c>
      <c r="DT261" s="378">
        <f t="shared" si="242"/>
        <v>0</v>
      </c>
      <c r="DU261" s="378">
        <f t="shared" si="242"/>
        <v>0</v>
      </c>
      <c r="DV261" s="378">
        <f t="shared" si="242"/>
        <v>0</v>
      </c>
      <c r="DW261" s="378">
        <f t="shared" si="242"/>
        <v>0</v>
      </c>
      <c r="DX261" s="378">
        <f t="shared" si="242"/>
        <v>0</v>
      </c>
      <c r="DY261" s="378">
        <f t="shared" si="242"/>
        <v>0</v>
      </c>
      <c r="DZ261" s="378">
        <f t="shared" si="242"/>
        <v>0</v>
      </c>
      <c r="EA261" s="378">
        <f t="shared" si="242"/>
        <v>0</v>
      </c>
      <c r="EB261" s="378">
        <f t="shared" si="243"/>
        <v>0</v>
      </c>
      <c r="EC261" s="378">
        <f t="shared" si="243"/>
        <v>0</v>
      </c>
      <c r="ED261" s="378">
        <f t="shared" si="243"/>
        <v>0</v>
      </c>
      <c r="EE261" s="378">
        <f t="shared" si="243"/>
        <v>0</v>
      </c>
      <c r="EF261" s="378">
        <f t="shared" si="243"/>
        <v>0</v>
      </c>
      <c r="EG261" s="378">
        <f t="shared" si="243"/>
        <v>0</v>
      </c>
      <c r="EH261" s="378">
        <f t="shared" si="243"/>
        <v>0</v>
      </c>
      <c r="EI261" s="378">
        <f t="shared" si="243"/>
        <v>0</v>
      </c>
      <c r="EJ261" s="378">
        <f t="shared" si="243"/>
        <v>0</v>
      </c>
      <c r="EK261" s="378">
        <f t="shared" si="243"/>
        <v>0</v>
      </c>
      <c r="EL261" s="378">
        <f t="shared" si="244"/>
        <v>0</v>
      </c>
      <c r="EM261" s="378">
        <f t="shared" si="244"/>
        <v>0</v>
      </c>
      <c r="EN261" s="378">
        <f t="shared" si="244"/>
        <v>0</v>
      </c>
      <c r="EO261" s="378">
        <f t="shared" si="244"/>
        <v>0</v>
      </c>
      <c r="EP261" s="378">
        <f t="shared" si="244"/>
        <v>0</v>
      </c>
      <c r="EQ261" s="378">
        <f t="shared" si="244"/>
        <v>0</v>
      </c>
    </row>
    <row r="262" spans="1:147" x14ac:dyDescent="0.3">
      <c r="A262" s="368"/>
      <c r="B262" s="368"/>
      <c r="C262" s="368"/>
      <c r="D262" s="368">
        <f t="shared" si="182"/>
        <v>1.0658056259248334</v>
      </c>
      <c r="E262" s="368" t="str">
        <f>VLOOKUP(TEXT(Z262,0),'G2'!B:D,3,0)</f>
        <v>ME</v>
      </c>
      <c r="F262" s="816">
        <f t="shared" si="181"/>
        <v>0</v>
      </c>
      <c r="G262" s="755">
        <f t="shared" si="183"/>
        <v>0</v>
      </c>
      <c r="H262" s="756" t="s">
        <v>1190</v>
      </c>
      <c r="I262" s="370" t="s">
        <v>93</v>
      </c>
      <c r="J262" s="370" t="s">
        <v>22</v>
      </c>
      <c r="K262" s="368" t="s">
        <v>276</v>
      </c>
      <c r="L262" s="368" t="s">
        <v>619</v>
      </c>
      <c r="M262" s="369"/>
      <c r="N262" s="370" t="s">
        <v>992</v>
      </c>
      <c r="O262" s="370" t="s">
        <v>276</v>
      </c>
      <c r="P262" s="643" t="s">
        <v>1167</v>
      </c>
      <c r="Q262" s="370" t="s">
        <v>695</v>
      </c>
      <c r="R262" s="370" t="s">
        <v>632</v>
      </c>
      <c r="S262" s="376">
        <v>25</v>
      </c>
      <c r="T262" s="678">
        <v>45962</v>
      </c>
      <c r="U262" s="678">
        <v>45986</v>
      </c>
      <c r="V262" s="373">
        <v>1</v>
      </c>
      <c r="W262" s="374">
        <v>101942.17650845846</v>
      </c>
      <c r="X262" s="17" cm="1">
        <f t="array" ref="X262">+IF($W$1="Pesos CLP",W262,W262/TC)*MB_24A25</f>
        <v>116.23156966653886</v>
      </c>
      <c r="Y262" s="18">
        <f t="shared" si="225"/>
        <v>0</v>
      </c>
      <c r="Z262">
        <v>91243530</v>
      </c>
      <c r="AA262" s="19">
        <f>IF(OR($I262="REAL",$I262="INCURRIDO"),SUMIF(S!$O:$O,$I262&amp;$O262&amp;$Q262&amp;UPPER(TEXT(AA$4,"MMMMYYYY"))&amp;$Z262,IF($W$1="Pesos CLP",S!$AD:$AD,S!$AO:$AO)),0)</f>
        <v>0</v>
      </c>
      <c r="AB262" s="19">
        <f>IF(OR($I262="REAL",$I262="INCURRIDO"),SUMIF(S!$O:$O,$I262&amp;$O262&amp;$Q262&amp;UPPER(TEXT(AB$4,"MMMMYYYY"))&amp;$Z262,IF($W$1="Pesos CLP",S!$AD:$AD,S!$AO:$AO)),0)</f>
        <v>0</v>
      </c>
      <c r="AC262" s="19">
        <f>IF(OR($I262="REAL",$I262="INCURRIDO"),SUMIF(S!$O:$O,$I262&amp;$O262&amp;$Q262&amp;UPPER(TEXT(AC$4,"MMMMYYYY"))&amp;$Z262,IF($W$1="Pesos CLP",S!$AD:$AD,S!$AO:$AO)),0)</f>
        <v>0</v>
      </c>
      <c r="AD262" s="19">
        <f>IF(OR($I262="REAL",$I262="INCURRIDO"),SUMIF(S!$O:$O,$I262&amp;$O262&amp;$Q262&amp;UPPER(TEXT(AD$4,"MMMMYYYY"))&amp;$Z262,IF($W$1="Pesos CLP",S!$AD:$AD,S!$AO:$AO)),0)</f>
        <v>0</v>
      </c>
      <c r="AE262" s="19">
        <f>IF(OR($I262="REAL",$I262="INCURRIDO"),SUMIF(S!$O:$O,$I262&amp;$O262&amp;$Q262&amp;UPPER(TEXT(AE$4,"MMMMYYYY"))&amp;$Z262,IF($W$1="Pesos CLP",S!$AD:$AD,S!$AO:$AO)),0)</f>
        <v>0</v>
      </c>
      <c r="AF262" s="19">
        <f>IF(OR($I262="REAL",$I262="INCURRIDO"),SUMIF(S!$O:$O,$I262&amp;$O262&amp;$Q262&amp;UPPER(TEXT(AF$4,"MMMMYYYY"))&amp;$Z262,IF($W$1="Pesos CLP",S!$AD:$AD,S!$AO:$AO)),0)</f>
        <v>0</v>
      </c>
      <c r="AG262" s="19">
        <f>IF(OR($I262="REAL",$I262="INCURRIDO"),SUMIF(S!$O:$O,$I262&amp;$O262&amp;$Q262&amp;UPPER(TEXT(AG$4,"MMMMYYYY"))&amp;$Z262,IF($W$1="Pesos CLP",S!$AD:$AD,S!$AO:$AO)),0)</f>
        <v>0</v>
      </c>
      <c r="AH262" s="19">
        <f>IF(OR($I262="REAL",$I262="INCURRIDO"),SUMIF(S!$O:$O,$I262&amp;$O262&amp;$Q262&amp;UPPER(TEXT(AH$4,"MMMMYYYY"))&amp;$Z262,IF($W$1="Pesos CLP",S!$AD:$AD,S!$AO:$AO)),0)</f>
        <v>0</v>
      </c>
      <c r="AI262" s="19">
        <f>IF(OR($I262="REAL",$I262="INCURRIDO"),SUMIF(S!$O:$O,$I262&amp;$O262&amp;$Q262&amp;UPPER(TEXT(AI$4,"MMMMYYYY"))&amp;$Z262,IF($W$1="Pesos CLP",S!$AD:$AD,S!$AO:$AO)),0)</f>
        <v>0</v>
      </c>
      <c r="AJ262" s="19">
        <f>IF(OR($I262="REAL",$I262="INCURRIDO"),SUMIF(S!$O:$O,$I262&amp;$O262&amp;$Q262&amp;UPPER(TEXT(AJ$4,"MMMMYYYY"))&amp;$Z262,IF($W$1="Pesos CLP",S!$AD:$AD,S!$AO:$AO)),0)</f>
        <v>0</v>
      </c>
      <c r="AK262" s="19">
        <f>IF(OR($I262="REAL",$I262="INCURRIDO"),SUMIF(S!$O:$O,$I262&amp;$O262&amp;$Q262&amp;UPPER(TEXT(AK$4,"MMMMYYYY"))&amp;$Z262,IF($W$1="Pesos CLP",S!$AD:$AD,S!$AO:$AO)),0)</f>
        <v>0</v>
      </c>
      <c r="AL262" s="19">
        <f>IF(OR($I262="REAL",$I262="INCURRIDO"),SUMIF(S!$O:$O,$I262&amp;$O262&amp;$Q262&amp;UPPER(TEXT(AL$4,"MMMMYYYY"))&amp;$Z262,IF($W$1="Pesos CLP",S!$AD:$AD,S!$AO:$AO)),0)</f>
        <v>0</v>
      </c>
      <c r="AM262" s="19">
        <f>IF(OR($I262="REAL",$I262="INCURRIDO"),SUMIF(S!$O:$O,$I262&amp;$O262&amp;$Q262&amp;UPPER(TEXT(AM$4,"MMMMYYYY"))&amp;$Z262,IF($W$1="Pesos CLP",S!$AD:$AD,S!$AO:$AO)),0)</f>
        <v>0</v>
      </c>
      <c r="AN262" s="19">
        <f>IF(OR($I262="REAL",$I262="INCURRIDO"),SUMIF(S!$O:$O,$I262&amp;$O262&amp;$Q262&amp;UPPER(TEXT(AN$4,"MMMMYYYY"))&amp;$Z262,IF($W$1="Pesos CLP",S!$AD:$AD,S!$AO:$AO)),0)</f>
        <v>0</v>
      </c>
      <c r="AO262" s="19">
        <f>IF(OR($I262="REAL",$I262="INCURRIDO"),SUMIF(S!$O:$O,$I262&amp;$O262&amp;$Q262&amp;UPPER(TEXT(AO$4,"MMMMYYYY"))&amp;$Z262,IF($W$1="Pesos CLP",S!$AD:$AD,S!$AO:$AO)),0)</f>
        <v>0</v>
      </c>
      <c r="AP262" s="19">
        <f>IF(OR($I262="REAL",$I262="INCURRIDO"),SUMIF(S!$O:$O,$I262&amp;$O262&amp;$Q262&amp;UPPER(TEXT(AP$4,"MMMMYYYY"))&amp;$Z262,IF($W$1="Pesos CLP",S!$AD:$AD,S!$AO:$AO)),0)</f>
        <v>0</v>
      </c>
      <c r="AQ262" s="19">
        <f>IF(OR($I262="REAL",$I262="INCURRIDO"),SUMIF(S!$O:$O,$I262&amp;$O262&amp;$Q262&amp;UPPER(TEXT(AQ$4,"MMMMYYYY"))&amp;$Z262,IF($W$1="Pesos CLP",S!$AD:$AD,S!$AO:$AO)),0)</f>
        <v>0</v>
      </c>
      <c r="AR262" s="19">
        <f>IF(OR($I262="REAL",$I262="INCURRIDO"),SUMIF(S!$O:$O,$I262&amp;$O262&amp;$Q262&amp;UPPER(TEXT(AR$4,"MMMMYYYY"))&amp;$Z262,IF($W$1="Pesos CLP",S!$AD:$AD,S!$AO:$AO)),0)</f>
        <v>0</v>
      </c>
      <c r="AS262" s="19">
        <f>IF(OR($I262="REAL",$I262="INCURRIDO"),SUMIF(S!$O:$O,$I262&amp;$O262&amp;$Q262&amp;UPPER(TEXT(AS$4,"MMMMYYYY"))&amp;$Z262,IF($W$1="Pesos CLP",S!$AD:$AD,S!$AO:$AO)),0)</f>
        <v>0</v>
      </c>
      <c r="AT262" s="19">
        <f>IF(OR($I262="REAL",$I262="INCURRIDO"),SUMIF(S!$O:$O,$I262&amp;$O262&amp;$Q262&amp;UPPER(TEXT(AT$4,"MMMMYYYY"))&amp;$Z262,IF($W$1="Pesos CLP",S!$AD:$AD,S!$AO:$AO)),0)</f>
        <v>0</v>
      </c>
      <c r="AU262" s="19">
        <f>IF(OR($I262="REAL",$I262="INCURRIDO"),SUMIF(S!$O:$O,$I262&amp;$O262&amp;$Q262&amp;UPPER(TEXT(AU$4,"MMMMYYYY"))&amp;$Z262,IF($W$1="Pesos CLP",S!$AD:$AD,S!$AO:$AO)),0)</f>
        <v>0</v>
      </c>
      <c r="AV262" s="19">
        <f>IF(OR($I262="REAL",$I262="INCURRIDO"),SUMIF(S!$O:$O,$I262&amp;$O262&amp;$Q262&amp;UPPER(TEXT(AV$4,"MMMMYYYY"))&amp;$Z262,IF($W$1="Pesos CLP",S!$AD:$AD,S!$AO:$AO)),0)</f>
        <v>0</v>
      </c>
      <c r="AW262" s="19">
        <f>IF(OR($I262="REAL",$I262="INCURRIDO"),SUMIF(S!$O:$O,$I262&amp;$O262&amp;$Q262&amp;UPPER(TEXT(AW$4,"MMMMYYYY"))&amp;$Z262,IF($W$1="Pesos CLP",S!$AD:$AD,S!$AO:$AO)),0)</f>
        <v>0</v>
      </c>
      <c r="AX262" s="19">
        <f>IF(OR($I262="REAL",$I262="INCURRIDO"),SUMIF(S!$O:$O,$I262&amp;$O262&amp;$Q262&amp;UPPER(TEXT(AX$4,"MMMMYYYY"))&amp;$Z262,IF($W$1="Pesos CLP",S!$AD:$AD,S!$AO:$AO)),0)</f>
        <v>0</v>
      </c>
      <c r="AY262" s="19">
        <f>IF(OR($I262="REAL",$I262="INCURRIDO"),SUMIF(S!$O:$O,$I262&amp;$O262&amp;$Q262&amp;UPPER(TEXT(AY$4,"MMMMYYYY"))&amp;$Z262,IF($W$1="Pesos CLP",S!$AD:$AD,S!$AO:$AO)),0)</f>
        <v>0</v>
      </c>
      <c r="AZ262" s="19">
        <f>IF(OR($I262="REAL",$I262="INCURRIDO"),SUMIF(S!$O:$O,$I262&amp;$O262&amp;$Q262&amp;UPPER(TEXT(AZ$4,"MMMMYYYY"))&amp;$Z262,IF($W$1="Pesos CLP",S!$AD:$AD,S!$AO:$AO)),0)</f>
        <v>0</v>
      </c>
      <c r="BA262" s="19">
        <f>IF(OR($I262="REAL",$I262="INCURRIDO"),SUMIF(S!$O:$O,$I262&amp;$O262&amp;$Q262&amp;UPPER(TEXT(BA$4,"MMMMYYYY"))&amp;$Z262,IF($W$1="Pesos CLP",S!$AD:$AD,S!$AO:$AO)),0)</f>
        <v>0</v>
      </c>
      <c r="BB262" s="19">
        <f>IF(OR($I262="REAL",$I262="INCURRIDO"),SUMIF(S!$O:$O,$I262&amp;$O262&amp;$Q262&amp;UPPER(TEXT(BB$4,"MMMMYYYY"))&amp;$Z262,IF($W$1="Pesos CLP",S!$AD:$AD,S!$AO:$AO)),0)</f>
        <v>0</v>
      </c>
      <c r="BC262" s="19">
        <f>IF(OR($I262="REAL",$I262="INCURRIDO"),SUMIF(S!$O:$O,$I262&amp;$O262&amp;$Q262&amp;UPPER(TEXT(BC$4,"MMMMYYYY"))&amp;$Z262,IF($W$1="Pesos CLP",S!$AD:$AD,S!$AO:$AO)),0)</f>
        <v>0</v>
      </c>
      <c r="BD262" s="19">
        <f>IF(OR($I262="REAL",$I262="INCURRIDO"),SUMIF(S!$O:$O,$I262&amp;$O262&amp;$Q262&amp;UPPER(TEXT(BD$4,"MMMMYYYY"))&amp;$Z262,IF($W$1="Pesos CLP",S!$AD:$AD,S!$AO:$AO)),0)</f>
        <v>0</v>
      </c>
      <c r="BE262" s="19">
        <f>IF(OR($I262="REAL",$I262="INCURRIDO"),SUMIF(S!$O:$O,$I262&amp;$O262&amp;$Q262&amp;UPPER(TEXT(BE$4,"MMMMYYYY"))&amp;$Z262,IF($W$1="Pesos CLP",S!$AD:$AD,S!$AO:$AO)),0)</f>
        <v>0</v>
      </c>
      <c r="BF262" s="19">
        <f>IF(OR($I262="REAL",$I262="INCURRIDO"),SUMIF(S!$O:$O,$I262&amp;$O262&amp;$Q262&amp;UPPER(TEXT(BF$4,"MMMMYYYY"))&amp;$Z262,IF($W$1="Pesos CLP",S!$AD:$AD,S!$AO:$AO)),0)</f>
        <v>0</v>
      </c>
      <c r="BG262" s="19">
        <f>IF(OR($I262="REAL",$I262="INCURRIDO"),SUMIF(S!$O:$O,$I262&amp;$O262&amp;$Q262&amp;UPPER(TEXT(BG$4,"MMMMYYYY"))&amp;$Z262,IF($W$1="Pesos CLP",S!$AD:$AD,S!$AO:$AO)),0)</f>
        <v>0</v>
      </c>
      <c r="BH262" s="19">
        <f>IF(OR($I262="REAL",$I262="INCURRIDO"),SUMIF(S!$O:$O,$I262&amp;$O262&amp;$Q262&amp;UPPER(TEXT(BH$4,"MMMMYYYY"))&amp;$Z262,IF($W$1="Pesos CLP",S!$AD:$AD,S!$AO:$AO)),0)</f>
        <v>0</v>
      </c>
      <c r="BI262" s="19">
        <f>IF(OR($I262="REAL",$I262="INCURRIDO"),SUMIF(S!$O:$O,$I262&amp;$O262&amp;$Q262&amp;UPPER(TEXT(BI$4,"MMMMYYYY"))&amp;$Z262,IF($W$1="Pesos CLP",S!$AD:$AD,S!$AO:$AO)),0)</f>
        <v>0</v>
      </c>
      <c r="BJ262" s="19">
        <f>IF(OR($I262="REAL",$I262="INCURRIDO"),SUMIF(S!$O:$O,$I262&amp;$O262&amp;$Q262&amp;UPPER(TEXT(BJ$4,"MMMMYYYY"))&amp;$Z262,IF($W$1="Pesos CLP",S!$AD:$AD,S!$AO:$AO)),0)</f>
        <v>0</v>
      </c>
      <c r="BK262" s="19">
        <f>IF(OR($I262="REAL",$I262="INCURRIDO"),SUMIF(S!$O:$O,$I262&amp;$O262&amp;$Q262&amp;UPPER(TEXT(BK$4,"MMMMYYYY"))&amp;$Z262,IF($W$1="Pesos CLP",S!$AD:$AD,S!$AO:$AO)),0)</f>
        <v>0</v>
      </c>
      <c r="BL262" s="19">
        <f>IF(OR($I262="REAL",$I262="INCURRIDO"),SUMIF(S!$O:$O,$I262&amp;$O262&amp;$Q262&amp;UPPER(TEXT(BL$4,"MMMMYYYY"))&amp;$Z262,IF($W$1="Pesos CLP",S!$AD:$AD,S!$AO:$AO)),0)</f>
        <v>0</v>
      </c>
      <c r="BM262" s="19">
        <f>IF(OR($I262="REAL",$I262="INCURRIDO"),SUMIF(S!$O:$O,$I262&amp;$O262&amp;$Q262&amp;UPPER(TEXT(BM$4,"MMMMYYYY"))&amp;$Z262,IF($W$1="Pesos CLP",S!$AD:$AD,S!$AO:$AO)),0)</f>
        <v>0</v>
      </c>
      <c r="BN262" s="19">
        <f>IF(OR($I262="REAL",$I262="INCURRIDO"),SUMIF(S!$O:$O,$I262&amp;$O262&amp;$Q262&amp;UPPER(TEXT(BN$4,"MMMMYYYY"))&amp;$Z262,IF($W$1="Pesos CLP",S!$AD:$AD,S!$AO:$AO)),0)</f>
        <v>0</v>
      </c>
      <c r="BO262" s="19">
        <f>IF(OR($I262="REAL",$I262="INCURRIDO"),SUMIF(S!$O:$O,$I262&amp;$O262&amp;$Q262&amp;UPPER(TEXT(BO$4,"MMMMYYYY"))&amp;$Z262,IF($W$1="Pesos CLP",S!$AD:$AD,S!$AO:$AO)),0)</f>
        <v>0</v>
      </c>
      <c r="BP262" s="19">
        <f>IF(OR($I262="REAL",$I262="INCURRIDO"),SUMIF(S!$O:$O,$I262&amp;$O262&amp;$Q262&amp;UPPER(TEXT(BP$4,"MMMMYYYY"))&amp;$Z262,IF($W$1="Pesos CLP",S!$AD:$AD,S!$AO:$AO)),0)</f>
        <v>0</v>
      </c>
      <c r="BQ262" s="19">
        <f>IF(OR($I262="REAL",$I262="INCURRIDO"),SUMIF(S!$O:$O,$I262&amp;$O262&amp;$Q262&amp;UPPER(TEXT(BQ$4,"MMMMYYYY"))&amp;$Z262,IF($W$1="Pesos CLP",S!$AD:$AD,S!$AO:$AO)),0)</f>
        <v>0</v>
      </c>
      <c r="BR262" s="19">
        <f>IF(OR($I262="REAL",$I262="INCURRIDO"),SUMIF(S!$O:$O,$I262&amp;$O262&amp;$Q262&amp;UPPER(TEXT(BR$4,"MMMMYYYY"))&amp;$Z262,IF($W$1="Pesos CLP",S!$AD:$AD,S!$AO:$AO)),0)</f>
        <v>0</v>
      </c>
      <c r="BS262" s="19">
        <f>IF(OR($I262="REAL",$I262="INCURRIDO"),SUMIF(S!$O:$O,$I262&amp;$O262&amp;$Q262&amp;UPPER(TEXT(BS$4,"MMMMYYYY"))&amp;$Z262,IF($W$1="Pesos CLP",S!$AD:$AD,S!$AO:$AO)),0)</f>
        <v>0</v>
      </c>
      <c r="BT262" s="19">
        <f>IF(OR($I262="REAL",$I262="INCURRIDO"),SUMIF(S!$O:$O,$I262&amp;$O262&amp;$Q262&amp;UPPER(TEXT(BT$4,"MMMMYYYY"))&amp;$Z262,IF($W$1="Pesos CLP",S!$AD:$AD,S!$AO:$AO)),0)</f>
        <v>0</v>
      </c>
      <c r="BU262" s="19">
        <f>IF(OR($I262="REAL",$I262="INCURRIDO"),SUMIF(S!$O:$O,$I262&amp;$O262&amp;$Q262&amp;UPPER(TEXT(BU$4,"MMMMYYYY"))&amp;$Z262,IF($W$1="Pesos CLP",S!$AD:$AD,S!$AO:$AO)),0)</f>
        <v>0</v>
      </c>
      <c r="BV262" s="19">
        <f>IF(OR($I262="REAL",$I262="INCURRIDO"),SUMIF(S!$O:$O,$I262&amp;$O262&amp;$Q262&amp;UPPER(TEXT(BV$4,"MMMMYYYY"))&amp;$Z262,IF($W$1="Pesos CLP",S!$AD:$AD,S!$AO:$AO)),0)</f>
        <v>0</v>
      </c>
      <c r="BW262" s="19">
        <f>IF(OR($I262="REAL",$I262="INCURRIDO"),SUMIF(S!$O:$O,$I262&amp;$O262&amp;$Q262&amp;UPPER(TEXT(BW$4,"MMMMYYYY"))&amp;$Z262,IF($W$1="Pesos CLP",S!$AD:$AD,S!$AO:$AO)),0)</f>
        <v>0</v>
      </c>
      <c r="BX262" s="19">
        <f>IF(OR($I262="REAL",$I262="INCURRIDO"),SUMIF(S!$O:$O,$I262&amp;$O262&amp;$Q262&amp;UPPER(TEXT(BX$4,"MMMMYYYY"))&amp;$Z262,IF($W$1="Pesos CLP",S!$AD:$AD,S!$AO:$AO)),0)</f>
        <v>0</v>
      </c>
      <c r="BY262" s="19">
        <f>IF(OR($I262="REAL",$I262="INCURRIDO"),SUMIF(S!$O:$O,$I262&amp;$O262&amp;$Q262&amp;UPPER(TEXT(BY$4,"MMMMYYYY"))&amp;$Z262,IF($W$1="Pesos CLP",S!$AD:$AD,S!$AO:$AO)),0)</f>
        <v>0</v>
      </c>
      <c r="BZ262" s="19">
        <f>IF(OR($I262="REAL",$I262="INCURRIDO"),SUMIF(S!$O:$O,$I262&amp;$O262&amp;$Q262&amp;UPPER(TEXT(BZ$4,"MMMMYYYY"))&amp;$Z262,IF($W$1="Pesos CLP",S!$AD:$AD,S!$AO:$AO)),0)</f>
        <v>0</v>
      </c>
      <c r="CA262" s="19">
        <f>IF(OR($I262="REAL",$I262="INCURRIDO"),SUMIF(S!$O:$O,$I262&amp;$O262&amp;$Q262&amp;UPPER(TEXT(CA$4,"MMMMYYYY"))&amp;$Z262,IF($W$1="Pesos CLP",S!$AD:$AD,S!$AO:$AO)),0)</f>
        <v>0</v>
      </c>
      <c r="CB262" s="19">
        <f>IF(OR($I262="REAL",$I262="INCURRIDO"),SUMIF(S!$O:$O,$I262&amp;$O262&amp;$Q262&amp;UPPER(TEXT(CB$4,"MMMMYYYY"))&amp;$Z262,IF($W$1="Pesos CLP",S!$AD:$AD,S!$AO:$AO)),0)</f>
        <v>0</v>
      </c>
      <c r="CC262" s="19">
        <f>IF(OR($I262="REAL",$I262="INCURRIDO"),SUMIF(S!$O:$O,$I262&amp;$O262&amp;$Q262&amp;UPPER(TEXT(CC$4,"MMMMYYYY"))&amp;$Z262,IF($W$1="Pesos CLP",S!$AD:$AD,S!$AO:$AO)),0)</f>
        <v>0</v>
      </c>
      <c r="CD262" s="19">
        <f>IF(OR($I262="REAL",$I262="INCURRIDO"),SUMIF(S!$O:$O,$I262&amp;$O262&amp;$Q262&amp;UPPER(TEXT(CD$4,"MMMMYYYY"))&amp;$Z262,IF($W$1="Pesos CLP",S!$AD:$AD,S!$AO:$AO)),0)</f>
        <v>0</v>
      </c>
      <c r="CE262" s="19">
        <f>IF(OR($I262="REAL",$I262="INCURRIDO"),SUMIF(S!$O:$O,$I262&amp;$O262&amp;$Q262&amp;UPPER(TEXT(CE$4,"MMMMYYYY"))&amp;$Z262,IF($W$1="Pesos CLP",S!$AD:$AD,S!$AO:$AO)),0)</f>
        <v>0</v>
      </c>
      <c r="CF262" s="19">
        <f>IF(OR($I262="REAL",$I262="INCURRIDO"),SUMIF(S!$O:$O,$I262&amp;$O262&amp;$Q262&amp;UPPER(TEXT(CF$4,"MMMMYYYY"))&amp;$Z262,IF($W$1="Pesos CLP",S!$AD:$AD,S!$AO:$AO)),0)</f>
        <v>0</v>
      </c>
      <c r="CG262" s="19">
        <f>IF(OR($I262="REAL",$I262="INCURRIDO"),SUMIF(S!$O:$O,$I262&amp;$O262&amp;$Q262&amp;UPPER(TEXT(CG$4,"MMMMYYYY"))&amp;$Z262,IF($W$1="Pesos CLP",S!$AD:$AD,S!$AO:$AO)),0)</f>
        <v>0</v>
      </c>
      <c r="CH262" s="19">
        <f>IF(OR($I262="REAL",$I262="INCURRIDO"),SUMIF(S!$O:$O,$I262&amp;$O262&amp;$Q262&amp;UPPER(TEXT(CH$4,"MMMMYYYY"))&amp;$Z262,IF($W$1="Pesos CLP",S!$AD:$AD,S!$AO:$AO)),0)</f>
        <v>0</v>
      </c>
      <c r="CI262" s="19">
        <f>IF(OR($I262="REAL",$I262="INCURRIDO"),SUMIF(S!$O:$O,$I262&amp;$O262&amp;$Q262&amp;UPPER(TEXT(CI$4,"MMMMYYYY"))&amp;$Z262,IF($W$1="Pesos CLP",S!$AD:$AD,S!$AO:$AO)),0)</f>
        <v>0</v>
      </c>
      <c r="CJ262" s="19">
        <f>IF(OR($I262="REAL",$I262="INCURRIDO"),SUMIF(S!$O:$O,$I262&amp;$O262&amp;$Q262&amp;UPPER(TEXT(CJ$4,"MMMMYYYY"))&amp;$Z262,IF($W$1="Pesos CLP",S!$AD:$AD,S!$AO:$AO)),0)</f>
        <v>0</v>
      </c>
      <c r="CK262" s="378">
        <f t="shared" si="245"/>
        <v>0</v>
      </c>
      <c r="CL262" s="378">
        <f t="shared" si="245"/>
        <v>0</v>
      </c>
      <c r="CM262" s="378">
        <f t="shared" si="245"/>
        <v>0</v>
      </c>
      <c r="CN262" s="378">
        <f t="shared" si="245"/>
        <v>0</v>
      </c>
      <c r="CO262" s="378">
        <f t="shared" si="245"/>
        <v>0</v>
      </c>
      <c r="CP262" s="378">
        <f t="shared" si="245"/>
        <v>0</v>
      </c>
      <c r="CQ262" s="378">
        <f t="shared" si="245"/>
        <v>0</v>
      </c>
      <c r="CR262" s="378">
        <f t="shared" si="245"/>
        <v>0</v>
      </c>
      <c r="CS262" s="378">
        <f t="shared" si="246"/>
        <v>0</v>
      </c>
      <c r="CT262" s="378">
        <f t="shared" si="246"/>
        <v>0</v>
      </c>
      <c r="CU262" s="378">
        <f t="shared" si="246"/>
        <v>0</v>
      </c>
      <c r="CV262" s="378">
        <f t="shared" si="246"/>
        <v>0</v>
      </c>
      <c r="CW262" s="378">
        <f t="shared" si="246"/>
        <v>0</v>
      </c>
      <c r="CX262" s="378">
        <f t="shared" si="246"/>
        <v>0</v>
      </c>
      <c r="CY262" s="378">
        <f t="shared" si="246"/>
        <v>0</v>
      </c>
      <c r="CZ262" s="378">
        <f t="shared" si="246"/>
        <v>0</v>
      </c>
      <c r="DA262" s="378">
        <f t="shared" si="246"/>
        <v>0</v>
      </c>
      <c r="DB262" s="378">
        <f t="shared" si="246"/>
        <v>0</v>
      </c>
      <c r="DC262" s="378">
        <f t="shared" si="247"/>
        <v>0</v>
      </c>
      <c r="DD262" s="378">
        <f t="shared" si="247"/>
        <v>0</v>
      </c>
      <c r="DE262" s="378">
        <f t="shared" si="247"/>
        <v>0</v>
      </c>
      <c r="DF262" s="378">
        <f t="shared" si="247"/>
        <v>0</v>
      </c>
      <c r="DG262" s="378">
        <f t="shared" si="247"/>
        <v>0</v>
      </c>
      <c r="DH262" s="378">
        <f t="shared" si="247"/>
        <v>0</v>
      </c>
      <c r="DI262" s="378">
        <f t="shared" si="247"/>
        <v>0</v>
      </c>
      <c r="DJ262" s="378">
        <f t="shared" si="247"/>
        <v>0</v>
      </c>
      <c r="DK262" s="378">
        <f t="shared" si="247"/>
        <v>0</v>
      </c>
      <c r="DL262" s="378">
        <f t="shared" si="247"/>
        <v>0</v>
      </c>
      <c r="DM262" s="378">
        <f t="shared" si="247"/>
        <v>0</v>
      </c>
      <c r="DN262" s="378">
        <f t="shared" si="247"/>
        <v>0</v>
      </c>
      <c r="DO262" s="378">
        <f t="shared" si="247"/>
        <v>0</v>
      </c>
      <c r="DP262" s="378">
        <f t="shared" si="247"/>
        <v>0</v>
      </c>
      <c r="DQ262" s="378">
        <f t="shared" si="247"/>
        <v>0</v>
      </c>
      <c r="DR262" s="378">
        <f t="shared" si="242"/>
        <v>0</v>
      </c>
      <c r="DS262" s="378">
        <f t="shared" si="242"/>
        <v>0</v>
      </c>
      <c r="DT262" s="378">
        <f t="shared" si="242"/>
        <v>0</v>
      </c>
      <c r="DU262" s="378">
        <f t="shared" si="242"/>
        <v>0</v>
      </c>
      <c r="DV262" s="378">
        <f t="shared" si="242"/>
        <v>0</v>
      </c>
      <c r="DW262" s="378">
        <f t="shared" si="242"/>
        <v>0</v>
      </c>
      <c r="DX262" s="378">
        <f t="shared" si="242"/>
        <v>0</v>
      </c>
      <c r="DY262" s="378">
        <f t="shared" si="242"/>
        <v>0</v>
      </c>
      <c r="DZ262" s="378">
        <f t="shared" si="242"/>
        <v>0</v>
      </c>
      <c r="EA262" s="378">
        <f t="shared" si="242"/>
        <v>0</v>
      </c>
      <c r="EB262" s="378">
        <f t="shared" si="243"/>
        <v>0</v>
      </c>
      <c r="EC262" s="378">
        <f t="shared" si="243"/>
        <v>0</v>
      </c>
      <c r="ED262" s="378">
        <f t="shared" si="243"/>
        <v>0</v>
      </c>
      <c r="EE262" s="378">
        <f t="shared" si="243"/>
        <v>0</v>
      </c>
      <c r="EF262" s="378">
        <f t="shared" si="243"/>
        <v>0</v>
      </c>
      <c r="EG262" s="378">
        <f t="shared" si="243"/>
        <v>0</v>
      </c>
      <c r="EH262" s="378">
        <f t="shared" si="243"/>
        <v>0</v>
      </c>
      <c r="EI262" s="378">
        <f t="shared" si="243"/>
        <v>0</v>
      </c>
      <c r="EJ262" s="378">
        <f t="shared" si="243"/>
        <v>0</v>
      </c>
      <c r="EK262" s="378">
        <f t="shared" si="243"/>
        <v>0</v>
      </c>
      <c r="EL262" s="378">
        <f t="shared" si="244"/>
        <v>0</v>
      </c>
      <c r="EM262" s="378">
        <f t="shared" si="244"/>
        <v>0</v>
      </c>
      <c r="EN262" s="378">
        <f t="shared" si="244"/>
        <v>0</v>
      </c>
      <c r="EO262" s="378">
        <f t="shared" si="244"/>
        <v>0</v>
      </c>
      <c r="EP262" s="378">
        <f t="shared" si="244"/>
        <v>0</v>
      </c>
      <c r="EQ262" s="378">
        <f t="shared" si="244"/>
        <v>0</v>
      </c>
    </row>
    <row r="263" spans="1:147" x14ac:dyDescent="0.3">
      <c r="A263" s="368"/>
      <c r="B263" s="368"/>
      <c r="C263" s="368"/>
      <c r="D263" s="368">
        <f t="shared" si="182"/>
        <v>1.0658056259248334</v>
      </c>
      <c r="E263" s="368" t="str">
        <f>VLOOKUP(TEXT(Z263,0),'G2'!B:D,3,0)</f>
        <v>ME</v>
      </c>
      <c r="F263" s="816">
        <f t="shared" ref="F263:F326" si="248">SUM(BS263:CB263)</f>
        <v>0</v>
      </c>
      <c r="G263" s="755">
        <f t="shared" si="183"/>
        <v>0</v>
      </c>
      <c r="H263" s="756" t="s">
        <v>1190</v>
      </c>
      <c r="I263" s="370" t="s">
        <v>93</v>
      </c>
      <c r="J263" s="370" t="s">
        <v>22</v>
      </c>
      <c r="K263" s="368" t="s">
        <v>276</v>
      </c>
      <c r="L263" s="368" t="s">
        <v>619</v>
      </c>
      <c r="M263" s="369"/>
      <c r="N263" s="370" t="s">
        <v>993</v>
      </c>
      <c r="O263" s="370" t="s">
        <v>276</v>
      </c>
      <c r="P263" s="643" t="s">
        <v>1167</v>
      </c>
      <c r="Q263" s="370" t="s">
        <v>695</v>
      </c>
      <c r="R263" s="370" t="s">
        <v>632</v>
      </c>
      <c r="S263" s="376">
        <v>25</v>
      </c>
      <c r="T263" s="678">
        <v>46113</v>
      </c>
      <c r="U263" s="678">
        <v>46142</v>
      </c>
      <c r="V263" s="373">
        <v>1</v>
      </c>
      <c r="W263" s="374">
        <v>101942.17650845846</v>
      </c>
      <c r="X263" s="17" cm="1">
        <f t="array" ref="X263">+IF($W$1="Pesos CLP",W263,W263/TC)*MB_24A25</f>
        <v>116.23156966653886</v>
      </c>
      <c r="Y263" s="18">
        <f t="shared" si="225"/>
        <v>2905.7892416634713</v>
      </c>
      <c r="Z263">
        <v>91243530</v>
      </c>
      <c r="AA263" s="19">
        <f>IF(OR($I263="REAL",$I263="INCURRIDO"),SUMIF(S!$O:$O,$I263&amp;$O263&amp;$Q263&amp;UPPER(TEXT(AA$4,"MMMMYYYY"))&amp;$Z263,IF($W$1="Pesos CLP",S!$AD:$AD,S!$AO:$AO)),0)</f>
        <v>0</v>
      </c>
      <c r="AB263" s="19">
        <f>IF(OR($I263="REAL",$I263="INCURRIDO"),SUMIF(S!$O:$O,$I263&amp;$O263&amp;$Q263&amp;UPPER(TEXT(AB$4,"MMMMYYYY"))&amp;$Z263,IF($W$1="Pesos CLP",S!$AD:$AD,S!$AO:$AO)),0)</f>
        <v>0</v>
      </c>
      <c r="AC263" s="19">
        <f>IF(OR($I263="REAL",$I263="INCURRIDO"),SUMIF(S!$O:$O,$I263&amp;$O263&amp;$Q263&amp;UPPER(TEXT(AC$4,"MMMMYYYY"))&amp;$Z263,IF($W$1="Pesos CLP",S!$AD:$AD,S!$AO:$AO)),0)</f>
        <v>0</v>
      </c>
      <c r="AD263" s="19">
        <f>IF(OR($I263="REAL",$I263="INCURRIDO"),SUMIF(S!$O:$O,$I263&amp;$O263&amp;$Q263&amp;UPPER(TEXT(AD$4,"MMMMYYYY"))&amp;$Z263,IF($W$1="Pesos CLP",S!$AD:$AD,S!$AO:$AO)),0)</f>
        <v>0</v>
      </c>
      <c r="AE263" s="19">
        <f>IF(OR($I263="REAL",$I263="INCURRIDO"),SUMIF(S!$O:$O,$I263&amp;$O263&amp;$Q263&amp;UPPER(TEXT(AE$4,"MMMMYYYY"))&amp;$Z263,IF($W$1="Pesos CLP",S!$AD:$AD,S!$AO:$AO)),0)</f>
        <v>0</v>
      </c>
      <c r="AF263" s="19">
        <f>IF(OR($I263="REAL",$I263="INCURRIDO"),SUMIF(S!$O:$O,$I263&amp;$O263&amp;$Q263&amp;UPPER(TEXT(AF$4,"MMMMYYYY"))&amp;$Z263,IF($W$1="Pesos CLP",S!$AD:$AD,S!$AO:$AO)),0)</f>
        <v>0</v>
      </c>
      <c r="AG263" s="19">
        <f>IF(OR($I263="REAL",$I263="INCURRIDO"),SUMIF(S!$O:$O,$I263&amp;$O263&amp;$Q263&amp;UPPER(TEXT(AG$4,"MMMMYYYY"))&amp;$Z263,IF($W$1="Pesos CLP",S!$AD:$AD,S!$AO:$AO)),0)</f>
        <v>0</v>
      </c>
      <c r="AH263" s="19">
        <f>IF(OR($I263="REAL",$I263="INCURRIDO"),SUMIF(S!$O:$O,$I263&amp;$O263&amp;$Q263&amp;UPPER(TEXT(AH$4,"MMMMYYYY"))&amp;$Z263,IF($W$1="Pesos CLP",S!$AD:$AD,S!$AO:$AO)),0)</f>
        <v>0</v>
      </c>
      <c r="AI263" s="19">
        <f>IF(OR($I263="REAL",$I263="INCURRIDO"),SUMIF(S!$O:$O,$I263&amp;$O263&amp;$Q263&amp;UPPER(TEXT(AI$4,"MMMMYYYY"))&amp;$Z263,IF($W$1="Pesos CLP",S!$AD:$AD,S!$AO:$AO)),0)</f>
        <v>0</v>
      </c>
      <c r="AJ263" s="19">
        <f>IF(OR($I263="REAL",$I263="INCURRIDO"),SUMIF(S!$O:$O,$I263&amp;$O263&amp;$Q263&amp;UPPER(TEXT(AJ$4,"MMMMYYYY"))&amp;$Z263,IF($W$1="Pesos CLP",S!$AD:$AD,S!$AO:$AO)),0)</f>
        <v>0</v>
      </c>
      <c r="AK263" s="19">
        <f>IF(OR($I263="REAL",$I263="INCURRIDO"),SUMIF(S!$O:$O,$I263&amp;$O263&amp;$Q263&amp;UPPER(TEXT(AK$4,"MMMMYYYY"))&amp;$Z263,IF($W$1="Pesos CLP",S!$AD:$AD,S!$AO:$AO)),0)</f>
        <v>0</v>
      </c>
      <c r="AL263" s="19">
        <f>IF(OR($I263="REAL",$I263="INCURRIDO"),SUMIF(S!$O:$O,$I263&amp;$O263&amp;$Q263&amp;UPPER(TEXT(AL$4,"MMMMYYYY"))&amp;$Z263,IF($W$1="Pesos CLP",S!$AD:$AD,S!$AO:$AO)),0)</f>
        <v>0</v>
      </c>
      <c r="AM263" s="19">
        <f>IF(OR($I263="REAL",$I263="INCURRIDO"),SUMIF(S!$O:$O,$I263&amp;$O263&amp;$Q263&amp;UPPER(TEXT(AM$4,"MMMMYYYY"))&amp;$Z263,IF($W$1="Pesos CLP",S!$AD:$AD,S!$AO:$AO)),0)</f>
        <v>0</v>
      </c>
      <c r="AN263" s="19">
        <f>IF(OR($I263="REAL",$I263="INCURRIDO"),SUMIF(S!$O:$O,$I263&amp;$O263&amp;$Q263&amp;UPPER(TEXT(AN$4,"MMMMYYYY"))&amp;$Z263,IF($W$1="Pesos CLP",S!$AD:$AD,S!$AO:$AO)),0)</f>
        <v>0</v>
      </c>
      <c r="AO263" s="19">
        <f>IF(OR($I263="REAL",$I263="INCURRIDO"),SUMIF(S!$O:$O,$I263&amp;$O263&amp;$Q263&amp;UPPER(TEXT(AO$4,"MMMMYYYY"))&amp;$Z263,IF($W$1="Pesos CLP",S!$AD:$AD,S!$AO:$AO)),0)</f>
        <v>0</v>
      </c>
      <c r="AP263" s="19">
        <f>IF(OR($I263="REAL",$I263="INCURRIDO"),SUMIF(S!$O:$O,$I263&amp;$O263&amp;$Q263&amp;UPPER(TEXT(AP$4,"MMMMYYYY"))&amp;$Z263,IF($W$1="Pesos CLP",S!$AD:$AD,S!$AO:$AO)),0)</f>
        <v>0</v>
      </c>
      <c r="AQ263" s="19">
        <f>IF(OR($I263="REAL",$I263="INCURRIDO"),SUMIF(S!$O:$O,$I263&amp;$O263&amp;$Q263&amp;UPPER(TEXT(AQ$4,"MMMMYYYY"))&amp;$Z263,IF($W$1="Pesos CLP",S!$AD:$AD,S!$AO:$AO)),0)</f>
        <v>0</v>
      </c>
      <c r="AR263" s="19">
        <f>IF(OR($I263="REAL",$I263="INCURRIDO"),SUMIF(S!$O:$O,$I263&amp;$O263&amp;$Q263&amp;UPPER(TEXT(AR$4,"MMMMYYYY"))&amp;$Z263,IF($W$1="Pesos CLP",S!$AD:$AD,S!$AO:$AO)),0)</f>
        <v>0</v>
      </c>
      <c r="AS263" s="19">
        <f>IF(OR($I263="REAL",$I263="INCURRIDO"),SUMIF(S!$O:$O,$I263&amp;$O263&amp;$Q263&amp;UPPER(TEXT(AS$4,"MMMMYYYY"))&amp;$Z263,IF($W$1="Pesos CLP",S!$AD:$AD,S!$AO:$AO)),0)</f>
        <v>0</v>
      </c>
      <c r="AT263" s="19">
        <f>IF(OR($I263="REAL",$I263="INCURRIDO"),SUMIF(S!$O:$O,$I263&amp;$O263&amp;$Q263&amp;UPPER(TEXT(AT$4,"MMMMYYYY"))&amp;$Z263,IF($W$1="Pesos CLP",S!$AD:$AD,S!$AO:$AO)),0)</f>
        <v>0</v>
      </c>
      <c r="AU263" s="19">
        <f>IF(OR($I263="REAL",$I263="INCURRIDO"),SUMIF(S!$O:$O,$I263&amp;$O263&amp;$Q263&amp;UPPER(TEXT(AU$4,"MMMMYYYY"))&amp;$Z263,IF($W$1="Pesos CLP",S!$AD:$AD,S!$AO:$AO)),0)</f>
        <v>0</v>
      </c>
      <c r="AV263" s="19">
        <f>IF(OR($I263="REAL",$I263="INCURRIDO"),SUMIF(S!$O:$O,$I263&amp;$O263&amp;$Q263&amp;UPPER(TEXT(AV$4,"MMMMYYYY"))&amp;$Z263,IF($W$1="Pesos CLP",S!$AD:$AD,S!$AO:$AO)),0)</f>
        <v>0</v>
      </c>
      <c r="AW263" s="19">
        <f>IF(OR($I263="REAL",$I263="INCURRIDO"),SUMIF(S!$O:$O,$I263&amp;$O263&amp;$Q263&amp;UPPER(TEXT(AW$4,"MMMMYYYY"))&amp;$Z263,IF($W$1="Pesos CLP",S!$AD:$AD,S!$AO:$AO)),0)</f>
        <v>0</v>
      </c>
      <c r="AX263" s="19">
        <f>IF(OR($I263="REAL",$I263="INCURRIDO"),SUMIF(S!$O:$O,$I263&amp;$O263&amp;$Q263&amp;UPPER(TEXT(AX$4,"MMMMYYYY"))&amp;$Z263,IF($W$1="Pesos CLP",S!$AD:$AD,S!$AO:$AO)),0)</f>
        <v>0</v>
      </c>
      <c r="AY263" s="19">
        <f>IF(OR($I263="REAL",$I263="INCURRIDO"),SUMIF(S!$O:$O,$I263&amp;$O263&amp;$Q263&amp;UPPER(TEXT(AY$4,"MMMMYYYY"))&amp;$Z263,IF($W$1="Pesos CLP",S!$AD:$AD,S!$AO:$AO)),0)</f>
        <v>0</v>
      </c>
      <c r="AZ263" s="19">
        <f>IF(OR($I263="REAL",$I263="INCURRIDO"),SUMIF(S!$O:$O,$I263&amp;$O263&amp;$Q263&amp;UPPER(TEXT(AZ$4,"MMMMYYYY"))&amp;$Z263,IF($W$1="Pesos CLP",S!$AD:$AD,S!$AO:$AO)),0)</f>
        <v>0</v>
      </c>
      <c r="BA263" s="19">
        <f>IF(OR($I263="REAL",$I263="INCURRIDO"),SUMIF(S!$O:$O,$I263&amp;$O263&amp;$Q263&amp;UPPER(TEXT(BA$4,"MMMMYYYY"))&amp;$Z263,IF($W$1="Pesos CLP",S!$AD:$AD,S!$AO:$AO)),0)</f>
        <v>0</v>
      </c>
      <c r="BB263" s="19">
        <f>IF(OR($I263="REAL",$I263="INCURRIDO"),SUMIF(S!$O:$O,$I263&amp;$O263&amp;$Q263&amp;UPPER(TEXT(BB$4,"MMMMYYYY"))&amp;$Z263,IF($W$1="Pesos CLP",S!$AD:$AD,S!$AO:$AO)),0)</f>
        <v>0</v>
      </c>
      <c r="BC263" s="19">
        <f>IF(OR($I263="REAL",$I263="INCURRIDO"),SUMIF(S!$O:$O,$I263&amp;$O263&amp;$Q263&amp;UPPER(TEXT(BC$4,"MMMMYYYY"))&amp;$Z263,IF($W$1="Pesos CLP",S!$AD:$AD,S!$AO:$AO)),0)</f>
        <v>0</v>
      </c>
      <c r="BD263" s="19">
        <f>IF(OR($I263="REAL",$I263="INCURRIDO"),SUMIF(S!$O:$O,$I263&amp;$O263&amp;$Q263&amp;UPPER(TEXT(BD$4,"MMMMYYYY"))&amp;$Z263,IF($W$1="Pesos CLP",S!$AD:$AD,S!$AO:$AO)),0)</f>
        <v>0</v>
      </c>
      <c r="BE263" s="19">
        <f>IF(OR($I263="REAL",$I263="INCURRIDO"),SUMIF(S!$O:$O,$I263&amp;$O263&amp;$Q263&amp;UPPER(TEXT(BE$4,"MMMMYYYY"))&amp;$Z263,IF($W$1="Pesos CLP",S!$AD:$AD,S!$AO:$AO)),0)</f>
        <v>0</v>
      </c>
      <c r="BF263" s="19">
        <f>IF(OR($I263="REAL",$I263="INCURRIDO"),SUMIF(S!$O:$O,$I263&amp;$O263&amp;$Q263&amp;UPPER(TEXT(BF$4,"MMMMYYYY"))&amp;$Z263,IF($W$1="Pesos CLP",S!$AD:$AD,S!$AO:$AO)),0)</f>
        <v>0</v>
      </c>
      <c r="BG263" s="19">
        <f>IF(OR($I263="REAL",$I263="INCURRIDO"),SUMIF(S!$O:$O,$I263&amp;$O263&amp;$Q263&amp;UPPER(TEXT(BG$4,"MMMMYYYY"))&amp;$Z263,IF($W$1="Pesos CLP",S!$AD:$AD,S!$AO:$AO)),0)</f>
        <v>0</v>
      </c>
      <c r="BH263" s="19">
        <f>IF(OR($I263="REAL",$I263="INCURRIDO"),SUMIF(S!$O:$O,$I263&amp;$O263&amp;$Q263&amp;UPPER(TEXT(BH$4,"MMMMYYYY"))&amp;$Z263,IF($W$1="Pesos CLP",S!$AD:$AD,S!$AO:$AO)),0)</f>
        <v>0</v>
      </c>
      <c r="BI263" s="19">
        <f>IF(OR($I263="REAL",$I263="INCURRIDO"),SUMIF(S!$O:$O,$I263&amp;$O263&amp;$Q263&amp;UPPER(TEXT(BI$4,"MMMMYYYY"))&amp;$Z263,IF($W$1="Pesos CLP",S!$AD:$AD,S!$AO:$AO)),0)</f>
        <v>0</v>
      </c>
      <c r="BJ263" s="19">
        <f>IF(OR($I263="REAL",$I263="INCURRIDO"),SUMIF(S!$O:$O,$I263&amp;$O263&amp;$Q263&amp;UPPER(TEXT(BJ$4,"MMMMYYYY"))&amp;$Z263,IF($W$1="Pesos CLP",S!$AD:$AD,S!$AO:$AO)),0)</f>
        <v>0</v>
      </c>
      <c r="BK263" s="19">
        <f>IF(OR($I263="REAL",$I263="INCURRIDO"),SUMIF(S!$O:$O,$I263&amp;$O263&amp;$Q263&amp;UPPER(TEXT(BK$4,"MMMMYYYY"))&amp;$Z263,IF($W$1="Pesos CLP",S!$AD:$AD,S!$AO:$AO)),0)</f>
        <v>0</v>
      </c>
      <c r="BL263" s="19">
        <f>IF(OR($I263="REAL",$I263="INCURRIDO"),SUMIF(S!$O:$O,$I263&amp;$O263&amp;$Q263&amp;UPPER(TEXT(BL$4,"MMMMYYYY"))&amp;$Z263,IF($W$1="Pesos CLP",S!$AD:$AD,S!$AO:$AO)),0)</f>
        <v>0</v>
      </c>
      <c r="BM263" s="19">
        <f>IF(OR($I263="REAL",$I263="INCURRIDO"),SUMIF(S!$O:$O,$I263&amp;$O263&amp;$Q263&amp;UPPER(TEXT(BM$4,"MMMMYYYY"))&amp;$Z263,IF($W$1="Pesos CLP",S!$AD:$AD,S!$AO:$AO)),0)</f>
        <v>0</v>
      </c>
      <c r="BN263" s="19">
        <f>IF(OR($I263="REAL",$I263="INCURRIDO"),SUMIF(S!$O:$O,$I263&amp;$O263&amp;$Q263&amp;UPPER(TEXT(BN$4,"MMMMYYYY"))&amp;$Z263,IF($W$1="Pesos CLP",S!$AD:$AD,S!$AO:$AO)),0)</f>
        <v>0</v>
      </c>
      <c r="BO263" s="19">
        <f>IF(OR($I263="REAL",$I263="INCURRIDO"),SUMIF(S!$O:$O,$I263&amp;$O263&amp;$Q263&amp;UPPER(TEXT(BO$4,"MMMMYYYY"))&amp;$Z263,IF($W$1="Pesos CLP",S!$AD:$AD,S!$AO:$AO)),0)</f>
        <v>0</v>
      </c>
      <c r="BP263" s="19">
        <f>IF(OR($I263="REAL",$I263="INCURRIDO"),SUMIF(S!$O:$O,$I263&amp;$O263&amp;$Q263&amp;UPPER(TEXT(BP$4,"MMMMYYYY"))&amp;$Z263,IF($W$1="Pesos CLP",S!$AD:$AD,S!$AO:$AO)),0)</f>
        <v>0</v>
      </c>
      <c r="BQ263" s="19">
        <f>IF(OR($I263="REAL",$I263="INCURRIDO"),SUMIF(S!$O:$O,$I263&amp;$O263&amp;$Q263&amp;UPPER(TEXT(BQ$4,"MMMMYYYY"))&amp;$Z263,IF($W$1="Pesos CLP",S!$AD:$AD,S!$AO:$AO)),0)</f>
        <v>0</v>
      </c>
      <c r="BR263" s="19">
        <f>IF(OR($I263="REAL",$I263="INCURRIDO"),SUMIF(S!$O:$O,$I263&amp;$O263&amp;$Q263&amp;UPPER(TEXT(BR$4,"MMMMYYYY"))&amp;$Z263,IF($W$1="Pesos CLP",S!$AD:$AD,S!$AO:$AO)),0)</f>
        <v>0</v>
      </c>
      <c r="BS263" s="19">
        <f>IF(OR($I263="REAL",$I263="INCURRIDO"),SUMIF(S!$O:$O,$I263&amp;$O263&amp;$Q263&amp;UPPER(TEXT(BS$4,"MMMMYYYY"))&amp;$Z263,IF($W$1="Pesos CLP",S!$AD:$AD,S!$AO:$AO)),0)</f>
        <v>0</v>
      </c>
      <c r="BT263" s="19">
        <f>IF(OR($I263="REAL",$I263="INCURRIDO"),SUMIF(S!$O:$O,$I263&amp;$O263&amp;$Q263&amp;UPPER(TEXT(BT$4,"MMMMYYYY"))&amp;$Z263,IF($W$1="Pesos CLP",S!$AD:$AD,S!$AO:$AO)),0)</f>
        <v>0</v>
      </c>
      <c r="BU263" s="19">
        <f>IF(OR($I263="REAL",$I263="INCURRIDO"),SUMIF(S!$O:$O,$I263&amp;$O263&amp;$Q263&amp;UPPER(TEXT(BU$4,"MMMMYYYY"))&amp;$Z263,IF($W$1="Pesos CLP",S!$AD:$AD,S!$AO:$AO)),0)</f>
        <v>0</v>
      </c>
      <c r="BV263" s="19">
        <f>IF(OR($I263="REAL",$I263="INCURRIDO"),SUMIF(S!$O:$O,$I263&amp;$O263&amp;$Q263&amp;UPPER(TEXT(BV$4,"MMMMYYYY"))&amp;$Z263,IF($W$1="Pesos CLP",S!$AD:$AD,S!$AO:$AO)),0)</f>
        <v>0</v>
      </c>
      <c r="BW263" s="19">
        <f>IF(OR($I263="REAL",$I263="INCURRIDO"),SUMIF(S!$O:$O,$I263&amp;$O263&amp;$Q263&amp;UPPER(TEXT(BW$4,"MMMMYYYY"))&amp;$Z263,IF($W$1="Pesos CLP",S!$AD:$AD,S!$AO:$AO)),0)</f>
        <v>0</v>
      </c>
      <c r="BX263" s="19">
        <f>IF(OR($I263="REAL",$I263="INCURRIDO"),SUMIF(S!$O:$O,$I263&amp;$O263&amp;$Q263&amp;UPPER(TEXT(BX$4,"MMMMYYYY"))&amp;$Z263,IF($W$1="Pesos CLP",S!$AD:$AD,S!$AO:$AO)),0)</f>
        <v>0</v>
      </c>
      <c r="BY263" s="19">
        <f>IF(OR($I263="REAL",$I263="INCURRIDO"),SUMIF(S!$O:$O,$I263&amp;$O263&amp;$Q263&amp;UPPER(TEXT(BY$4,"MMMMYYYY"))&amp;$Z263,IF($W$1="Pesos CLP",S!$AD:$AD,S!$AO:$AO)),0)</f>
        <v>0</v>
      </c>
      <c r="BZ263" s="19">
        <f>IF(OR($I263="REAL",$I263="INCURRIDO"),SUMIF(S!$O:$O,$I263&amp;$O263&amp;$Q263&amp;UPPER(TEXT(BZ$4,"MMMMYYYY"))&amp;$Z263,IF($W$1="Pesos CLP",S!$AD:$AD,S!$AO:$AO)),0)</f>
        <v>0</v>
      </c>
      <c r="CA263" s="19">
        <f>IF(OR($I263="REAL",$I263="INCURRIDO"),SUMIF(S!$O:$O,$I263&amp;$O263&amp;$Q263&amp;UPPER(TEXT(CA$4,"MMMMYYYY"))&amp;$Z263,IF($W$1="Pesos CLP",S!$AD:$AD,S!$AO:$AO)),0)</f>
        <v>0</v>
      </c>
      <c r="CB263" s="19">
        <f>IF(OR($I263="REAL",$I263="INCURRIDO"),SUMIF(S!$O:$O,$I263&amp;$O263&amp;$Q263&amp;UPPER(TEXT(CB$4,"MMMMYYYY"))&amp;$Z263,IF($W$1="Pesos CLP",S!$AD:$AD,S!$AO:$AO)),0)</f>
        <v>0</v>
      </c>
      <c r="CC263" s="19">
        <f>IF(OR($I263="REAL",$I263="INCURRIDO"),SUMIF(S!$O:$O,$I263&amp;$O263&amp;$Q263&amp;UPPER(TEXT(CC$4,"MMMMYYYY"))&amp;$Z263,IF($W$1="Pesos CLP",S!$AD:$AD,S!$AO:$AO)),0)</f>
        <v>0</v>
      </c>
      <c r="CD263" s="19">
        <f>IF(OR($I263="REAL",$I263="INCURRIDO"),SUMIF(S!$O:$O,$I263&amp;$O263&amp;$Q263&amp;UPPER(TEXT(CD$4,"MMMMYYYY"))&amp;$Z263,IF($W$1="Pesos CLP",S!$AD:$AD,S!$AO:$AO)),0)</f>
        <v>0</v>
      </c>
      <c r="CE263" s="19">
        <f>IF(OR($I263="REAL",$I263="INCURRIDO"),SUMIF(S!$O:$O,$I263&amp;$O263&amp;$Q263&amp;UPPER(TEXT(CE$4,"MMMMYYYY"))&amp;$Z263,IF($W$1="Pesos CLP",S!$AD:$AD,S!$AO:$AO)),0)</f>
        <v>0</v>
      </c>
      <c r="CF263" s="19">
        <f>IF(OR($I263="REAL",$I263="INCURRIDO"),SUMIF(S!$O:$O,$I263&amp;$O263&amp;$Q263&amp;UPPER(TEXT(CF$4,"MMMMYYYY"))&amp;$Z263,IF($W$1="Pesos CLP",S!$AD:$AD,S!$AO:$AO)),0)</f>
        <v>0</v>
      </c>
      <c r="CG263" s="19">
        <f>IF(OR($I263="REAL",$I263="INCURRIDO"),SUMIF(S!$O:$O,$I263&amp;$O263&amp;$Q263&amp;UPPER(TEXT(CG$4,"MMMMYYYY"))&amp;$Z263,IF($W$1="Pesos CLP",S!$AD:$AD,S!$AO:$AO)),0)</f>
        <v>0</v>
      </c>
      <c r="CH263" s="19">
        <f>IF(OR($I263="REAL",$I263="INCURRIDO"),SUMIF(S!$O:$O,$I263&amp;$O263&amp;$Q263&amp;UPPER(TEXT(CH$4,"MMMMYYYY"))&amp;$Z263,IF($W$1="Pesos CLP",S!$AD:$AD,S!$AO:$AO)),0)</f>
        <v>0</v>
      </c>
      <c r="CI263" s="19">
        <f>IF(OR($I263="REAL",$I263="INCURRIDO"),SUMIF(S!$O:$O,$I263&amp;$O263&amp;$Q263&amp;UPPER(TEXT(CI$4,"MMMMYYYY"))&amp;$Z263,IF($W$1="Pesos CLP",S!$AD:$AD,S!$AO:$AO)),0)</f>
        <v>0</v>
      </c>
      <c r="CJ263" s="19">
        <f>IF(OR($I263="REAL",$I263="INCURRIDO"),SUMIF(S!$O:$O,$I263&amp;$O263&amp;$Q263&amp;UPPER(TEXT(CJ$4,"MMMMYYYY"))&amp;$Z263,IF($W$1="Pesos CLP",S!$AD:$AD,S!$AO:$AO)),0)</f>
        <v>0</v>
      </c>
      <c r="CK263" s="378">
        <f t="shared" si="245"/>
        <v>0</v>
      </c>
      <c r="CL263" s="378">
        <f t="shared" si="245"/>
        <v>0</v>
      </c>
      <c r="CM263" s="378">
        <f t="shared" si="245"/>
        <v>2905.7892416634713</v>
      </c>
      <c r="CN263" s="378">
        <f t="shared" si="245"/>
        <v>0</v>
      </c>
      <c r="CO263" s="378">
        <f t="shared" si="245"/>
        <v>0</v>
      </c>
      <c r="CP263" s="378">
        <f t="shared" si="245"/>
        <v>0</v>
      </c>
      <c r="CQ263" s="378">
        <f t="shared" si="245"/>
        <v>0</v>
      </c>
      <c r="CR263" s="378">
        <f t="shared" si="245"/>
        <v>0</v>
      </c>
      <c r="CS263" s="378">
        <f t="shared" si="246"/>
        <v>0</v>
      </c>
      <c r="CT263" s="378">
        <f t="shared" si="246"/>
        <v>0</v>
      </c>
      <c r="CU263" s="378">
        <f t="shared" si="246"/>
        <v>0</v>
      </c>
      <c r="CV263" s="378">
        <f t="shared" si="246"/>
        <v>0</v>
      </c>
      <c r="CW263" s="378">
        <f t="shared" si="246"/>
        <v>0</v>
      </c>
      <c r="CX263" s="378">
        <f t="shared" si="246"/>
        <v>0</v>
      </c>
      <c r="CY263" s="378">
        <f t="shared" si="246"/>
        <v>0</v>
      </c>
      <c r="CZ263" s="378">
        <f t="shared" si="246"/>
        <v>0</v>
      </c>
      <c r="DA263" s="378">
        <f t="shared" si="246"/>
        <v>0</v>
      </c>
      <c r="DB263" s="378">
        <f t="shared" si="246"/>
        <v>0</v>
      </c>
      <c r="DC263" s="378">
        <f t="shared" si="247"/>
        <v>0</v>
      </c>
      <c r="DD263" s="378">
        <f t="shared" si="247"/>
        <v>0</v>
      </c>
      <c r="DE263" s="378">
        <f t="shared" si="247"/>
        <v>0</v>
      </c>
      <c r="DF263" s="378">
        <f t="shared" si="247"/>
        <v>0</v>
      </c>
      <c r="DG263" s="378">
        <f t="shared" si="247"/>
        <v>0</v>
      </c>
      <c r="DH263" s="378">
        <f t="shared" si="247"/>
        <v>0</v>
      </c>
      <c r="DI263" s="378">
        <f t="shared" si="247"/>
        <v>0</v>
      </c>
      <c r="DJ263" s="378">
        <f t="shared" si="247"/>
        <v>0</v>
      </c>
      <c r="DK263" s="378">
        <f t="shared" si="247"/>
        <v>0</v>
      </c>
      <c r="DL263" s="378">
        <f t="shared" si="247"/>
        <v>0</v>
      </c>
      <c r="DM263" s="378">
        <f t="shared" si="247"/>
        <v>0</v>
      </c>
      <c r="DN263" s="378">
        <f t="shared" si="247"/>
        <v>0</v>
      </c>
      <c r="DO263" s="378">
        <f t="shared" si="247"/>
        <v>0</v>
      </c>
      <c r="DP263" s="378">
        <f t="shared" si="247"/>
        <v>0</v>
      </c>
      <c r="DQ263" s="378">
        <f t="shared" si="247"/>
        <v>0</v>
      </c>
      <c r="DR263" s="378">
        <f t="shared" si="242"/>
        <v>0</v>
      </c>
      <c r="DS263" s="378">
        <f t="shared" si="242"/>
        <v>0</v>
      </c>
      <c r="DT263" s="378">
        <f t="shared" si="242"/>
        <v>0</v>
      </c>
      <c r="DU263" s="378">
        <f t="shared" si="242"/>
        <v>0</v>
      </c>
      <c r="DV263" s="378">
        <f t="shared" si="242"/>
        <v>0</v>
      </c>
      <c r="DW263" s="378">
        <f t="shared" si="242"/>
        <v>0</v>
      </c>
      <c r="DX263" s="378">
        <f t="shared" si="242"/>
        <v>0</v>
      </c>
      <c r="DY263" s="378">
        <f t="shared" si="242"/>
        <v>0</v>
      </c>
      <c r="DZ263" s="378">
        <f t="shared" si="242"/>
        <v>0</v>
      </c>
      <c r="EA263" s="378">
        <f t="shared" si="242"/>
        <v>0</v>
      </c>
      <c r="EB263" s="378">
        <f t="shared" si="243"/>
        <v>0</v>
      </c>
      <c r="EC263" s="378">
        <f t="shared" si="243"/>
        <v>0</v>
      </c>
      <c r="ED263" s="378">
        <f t="shared" si="243"/>
        <v>0</v>
      </c>
      <c r="EE263" s="378">
        <f t="shared" si="243"/>
        <v>0</v>
      </c>
      <c r="EF263" s="378">
        <f t="shared" si="243"/>
        <v>0</v>
      </c>
      <c r="EG263" s="378">
        <f t="shared" si="243"/>
        <v>0</v>
      </c>
      <c r="EH263" s="378">
        <f t="shared" si="243"/>
        <v>0</v>
      </c>
      <c r="EI263" s="378">
        <f t="shared" si="243"/>
        <v>0</v>
      </c>
      <c r="EJ263" s="378">
        <f t="shared" si="243"/>
        <v>0</v>
      </c>
      <c r="EK263" s="378">
        <f t="shared" si="243"/>
        <v>0</v>
      </c>
      <c r="EL263" s="378">
        <f t="shared" si="244"/>
        <v>0</v>
      </c>
      <c r="EM263" s="378">
        <f t="shared" si="244"/>
        <v>0</v>
      </c>
      <c r="EN263" s="378">
        <f t="shared" si="244"/>
        <v>0</v>
      </c>
      <c r="EO263" s="378">
        <f t="shared" si="244"/>
        <v>0</v>
      </c>
      <c r="EP263" s="378">
        <f t="shared" si="244"/>
        <v>0</v>
      </c>
      <c r="EQ263" s="378">
        <f t="shared" si="244"/>
        <v>0</v>
      </c>
    </row>
    <row r="264" spans="1:147" x14ac:dyDescent="0.3">
      <c r="A264" s="368"/>
      <c r="B264" s="368"/>
      <c r="C264" s="368"/>
      <c r="D264" s="368">
        <f t="shared" ref="D264:D327" si="249">IF(E264=$L$7,$M$1,$N$1)</f>
        <v>1.0658056259248334</v>
      </c>
      <c r="E264" s="368" t="str">
        <f>VLOOKUP(TEXT(Z264,0),'G2'!B:D,3,0)</f>
        <v>ME</v>
      </c>
      <c r="F264" s="816">
        <f t="shared" si="248"/>
        <v>0</v>
      </c>
      <c r="G264" s="755">
        <f t="shared" si="183"/>
        <v>0</v>
      </c>
      <c r="H264" s="756" t="s">
        <v>1190</v>
      </c>
      <c r="I264" s="370" t="s">
        <v>93</v>
      </c>
      <c r="J264" s="370" t="s">
        <v>22</v>
      </c>
      <c r="K264" s="368" t="s">
        <v>276</v>
      </c>
      <c r="L264" s="368" t="s">
        <v>619</v>
      </c>
      <c r="M264" s="369"/>
      <c r="N264" s="370" t="s">
        <v>994</v>
      </c>
      <c r="O264" s="370" t="s">
        <v>276</v>
      </c>
      <c r="P264" s="643" t="s">
        <v>1166</v>
      </c>
      <c r="Q264" s="370" t="s">
        <v>695</v>
      </c>
      <c r="R264" s="370" t="s">
        <v>632</v>
      </c>
      <c r="S264" s="376">
        <v>25</v>
      </c>
      <c r="T264" s="678">
        <v>46447</v>
      </c>
      <c r="U264" s="678">
        <v>46471</v>
      </c>
      <c r="V264" s="373">
        <v>1</v>
      </c>
      <c r="W264" s="374">
        <v>101942.17650845846</v>
      </c>
      <c r="X264" s="17" cm="1">
        <f t="array" ref="X264">+IF($W$1="Pesos CLP",W264,W264/TC)*MB_24A25</f>
        <v>116.23156966653886</v>
      </c>
      <c r="Y264" s="18">
        <f t="shared" si="225"/>
        <v>2905.7892416634713</v>
      </c>
      <c r="Z264">
        <v>91243530</v>
      </c>
      <c r="AA264" s="19">
        <f>IF(OR($I264="REAL",$I264="INCURRIDO"),SUMIF(S!$O:$O,$I264&amp;$O264&amp;$Q264&amp;UPPER(TEXT(AA$4,"MMMMYYYY"))&amp;$Z264,IF($W$1="Pesos CLP",S!$AD:$AD,S!$AO:$AO)),0)</f>
        <v>0</v>
      </c>
      <c r="AB264" s="19">
        <f>IF(OR($I264="REAL",$I264="INCURRIDO"),SUMIF(S!$O:$O,$I264&amp;$O264&amp;$Q264&amp;UPPER(TEXT(AB$4,"MMMMYYYY"))&amp;$Z264,IF($W$1="Pesos CLP",S!$AD:$AD,S!$AO:$AO)),0)</f>
        <v>0</v>
      </c>
      <c r="AC264" s="19">
        <f>IF(OR($I264="REAL",$I264="INCURRIDO"),SUMIF(S!$O:$O,$I264&amp;$O264&amp;$Q264&amp;UPPER(TEXT(AC$4,"MMMMYYYY"))&amp;$Z264,IF($W$1="Pesos CLP",S!$AD:$AD,S!$AO:$AO)),0)</f>
        <v>0</v>
      </c>
      <c r="AD264" s="19">
        <f>IF(OR($I264="REAL",$I264="INCURRIDO"),SUMIF(S!$O:$O,$I264&amp;$O264&amp;$Q264&amp;UPPER(TEXT(AD$4,"MMMMYYYY"))&amp;$Z264,IF($W$1="Pesos CLP",S!$AD:$AD,S!$AO:$AO)),0)</f>
        <v>0</v>
      </c>
      <c r="AE264" s="19">
        <f>IF(OR($I264="REAL",$I264="INCURRIDO"),SUMIF(S!$O:$O,$I264&amp;$O264&amp;$Q264&amp;UPPER(TEXT(AE$4,"MMMMYYYY"))&amp;$Z264,IF($W$1="Pesos CLP",S!$AD:$AD,S!$AO:$AO)),0)</f>
        <v>0</v>
      </c>
      <c r="AF264" s="19">
        <f>IF(OR($I264="REAL",$I264="INCURRIDO"),SUMIF(S!$O:$O,$I264&amp;$O264&amp;$Q264&amp;UPPER(TEXT(AF$4,"MMMMYYYY"))&amp;$Z264,IF($W$1="Pesos CLP",S!$AD:$AD,S!$AO:$AO)),0)</f>
        <v>0</v>
      </c>
      <c r="AG264" s="19">
        <f>IF(OR($I264="REAL",$I264="INCURRIDO"),SUMIF(S!$O:$O,$I264&amp;$O264&amp;$Q264&amp;UPPER(TEXT(AG$4,"MMMMYYYY"))&amp;$Z264,IF($W$1="Pesos CLP",S!$AD:$AD,S!$AO:$AO)),0)</f>
        <v>0</v>
      </c>
      <c r="AH264" s="19">
        <f>IF(OR($I264="REAL",$I264="INCURRIDO"),SUMIF(S!$O:$O,$I264&amp;$O264&amp;$Q264&amp;UPPER(TEXT(AH$4,"MMMMYYYY"))&amp;$Z264,IF($W$1="Pesos CLP",S!$AD:$AD,S!$AO:$AO)),0)</f>
        <v>0</v>
      </c>
      <c r="AI264" s="19">
        <f>IF(OR($I264="REAL",$I264="INCURRIDO"),SUMIF(S!$O:$O,$I264&amp;$O264&amp;$Q264&amp;UPPER(TEXT(AI$4,"MMMMYYYY"))&amp;$Z264,IF($W$1="Pesos CLP",S!$AD:$AD,S!$AO:$AO)),0)</f>
        <v>0</v>
      </c>
      <c r="AJ264" s="19">
        <f>IF(OR($I264="REAL",$I264="INCURRIDO"),SUMIF(S!$O:$O,$I264&amp;$O264&amp;$Q264&amp;UPPER(TEXT(AJ$4,"MMMMYYYY"))&amp;$Z264,IF($W$1="Pesos CLP",S!$AD:$AD,S!$AO:$AO)),0)</f>
        <v>0</v>
      </c>
      <c r="AK264" s="19">
        <f>IF(OR($I264="REAL",$I264="INCURRIDO"),SUMIF(S!$O:$O,$I264&amp;$O264&amp;$Q264&amp;UPPER(TEXT(AK$4,"MMMMYYYY"))&amp;$Z264,IF($W$1="Pesos CLP",S!$AD:$AD,S!$AO:$AO)),0)</f>
        <v>0</v>
      </c>
      <c r="AL264" s="19">
        <f>IF(OR($I264="REAL",$I264="INCURRIDO"),SUMIF(S!$O:$O,$I264&amp;$O264&amp;$Q264&amp;UPPER(TEXT(AL$4,"MMMMYYYY"))&amp;$Z264,IF($W$1="Pesos CLP",S!$AD:$AD,S!$AO:$AO)),0)</f>
        <v>0</v>
      </c>
      <c r="AM264" s="19">
        <f>IF(OR($I264="REAL",$I264="INCURRIDO"),SUMIF(S!$O:$O,$I264&amp;$O264&amp;$Q264&amp;UPPER(TEXT(AM$4,"MMMMYYYY"))&amp;$Z264,IF($W$1="Pesos CLP",S!$AD:$AD,S!$AO:$AO)),0)</f>
        <v>0</v>
      </c>
      <c r="AN264" s="19">
        <f>IF(OR($I264="REAL",$I264="INCURRIDO"),SUMIF(S!$O:$O,$I264&amp;$O264&amp;$Q264&amp;UPPER(TEXT(AN$4,"MMMMYYYY"))&amp;$Z264,IF($W$1="Pesos CLP",S!$AD:$AD,S!$AO:$AO)),0)</f>
        <v>0</v>
      </c>
      <c r="AO264" s="19">
        <f>IF(OR($I264="REAL",$I264="INCURRIDO"),SUMIF(S!$O:$O,$I264&amp;$O264&amp;$Q264&amp;UPPER(TEXT(AO$4,"MMMMYYYY"))&amp;$Z264,IF($W$1="Pesos CLP",S!$AD:$AD,S!$AO:$AO)),0)</f>
        <v>0</v>
      </c>
      <c r="AP264" s="19">
        <f>IF(OR($I264="REAL",$I264="INCURRIDO"),SUMIF(S!$O:$O,$I264&amp;$O264&amp;$Q264&amp;UPPER(TEXT(AP$4,"MMMMYYYY"))&amp;$Z264,IF($W$1="Pesos CLP",S!$AD:$AD,S!$AO:$AO)),0)</f>
        <v>0</v>
      </c>
      <c r="AQ264" s="19">
        <f>IF(OR($I264="REAL",$I264="INCURRIDO"),SUMIF(S!$O:$O,$I264&amp;$O264&amp;$Q264&amp;UPPER(TEXT(AQ$4,"MMMMYYYY"))&amp;$Z264,IF($W$1="Pesos CLP",S!$AD:$AD,S!$AO:$AO)),0)</f>
        <v>0</v>
      </c>
      <c r="AR264" s="19">
        <f>IF(OR($I264="REAL",$I264="INCURRIDO"),SUMIF(S!$O:$O,$I264&amp;$O264&amp;$Q264&amp;UPPER(TEXT(AR$4,"MMMMYYYY"))&amp;$Z264,IF($W$1="Pesos CLP",S!$AD:$AD,S!$AO:$AO)),0)</f>
        <v>0</v>
      </c>
      <c r="AS264" s="19">
        <f>IF(OR($I264="REAL",$I264="INCURRIDO"),SUMIF(S!$O:$O,$I264&amp;$O264&amp;$Q264&amp;UPPER(TEXT(AS$4,"MMMMYYYY"))&amp;$Z264,IF($W$1="Pesos CLP",S!$AD:$AD,S!$AO:$AO)),0)</f>
        <v>0</v>
      </c>
      <c r="AT264" s="19">
        <f>IF(OR($I264="REAL",$I264="INCURRIDO"),SUMIF(S!$O:$O,$I264&amp;$O264&amp;$Q264&amp;UPPER(TEXT(AT$4,"MMMMYYYY"))&amp;$Z264,IF($W$1="Pesos CLP",S!$AD:$AD,S!$AO:$AO)),0)</f>
        <v>0</v>
      </c>
      <c r="AU264" s="19">
        <f>IF(OR($I264="REAL",$I264="INCURRIDO"),SUMIF(S!$O:$O,$I264&amp;$O264&amp;$Q264&amp;UPPER(TEXT(AU$4,"MMMMYYYY"))&amp;$Z264,IF($W$1="Pesos CLP",S!$AD:$AD,S!$AO:$AO)),0)</f>
        <v>0</v>
      </c>
      <c r="AV264" s="19">
        <f>IF(OR($I264="REAL",$I264="INCURRIDO"),SUMIF(S!$O:$O,$I264&amp;$O264&amp;$Q264&amp;UPPER(TEXT(AV$4,"MMMMYYYY"))&amp;$Z264,IF($W$1="Pesos CLP",S!$AD:$AD,S!$AO:$AO)),0)</f>
        <v>0</v>
      </c>
      <c r="AW264" s="19">
        <f>IF(OR($I264="REAL",$I264="INCURRIDO"),SUMIF(S!$O:$O,$I264&amp;$O264&amp;$Q264&amp;UPPER(TEXT(AW$4,"MMMMYYYY"))&amp;$Z264,IF($W$1="Pesos CLP",S!$AD:$AD,S!$AO:$AO)),0)</f>
        <v>0</v>
      </c>
      <c r="AX264" s="19">
        <f>IF(OR($I264="REAL",$I264="INCURRIDO"),SUMIF(S!$O:$O,$I264&amp;$O264&amp;$Q264&amp;UPPER(TEXT(AX$4,"MMMMYYYY"))&amp;$Z264,IF($W$1="Pesos CLP",S!$AD:$AD,S!$AO:$AO)),0)</f>
        <v>0</v>
      </c>
      <c r="AY264" s="19">
        <f>IF(OR($I264="REAL",$I264="INCURRIDO"),SUMIF(S!$O:$O,$I264&amp;$O264&amp;$Q264&amp;UPPER(TEXT(AY$4,"MMMMYYYY"))&amp;$Z264,IF($W$1="Pesos CLP",S!$AD:$AD,S!$AO:$AO)),0)</f>
        <v>0</v>
      </c>
      <c r="AZ264" s="19">
        <f>IF(OR($I264="REAL",$I264="INCURRIDO"),SUMIF(S!$O:$O,$I264&amp;$O264&amp;$Q264&amp;UPPER(TEXT(AZ$4,"MMMMYYYY"))&amp;$Z264,IF($W$1="Pesos CLP",S!$AD:$AD,S!$AO:$AO)),0)</f>
        <v>0</v>
      </c>
      <c r="BA264" s="19">
        <f>IF(OR($I264="REAL",$I264="INCURRIDO"),SUMIF(S!$O:$O,$I264&amp;$O264&amp;$Q264&amp;UPPER(TEXT(BA$4,"MMMMYYYY"))&amp;$Z264,IF($W$1="Pesos CLP",S!$AD:$AD,S!$AO:$AO)),0)</f>
        <v>0</v>
      </c>
      <c r="BB264" s="19">
        <f>IF(OR($I264="REAL",$I264="INCURRIDO"),SUMIF(S!$O:$O,$I264&amp;$O264&amp;$Q264&amp;UPPER(TEXT(BB$4,"MMMMYYYY"))&amp;$Z264,IF($W$1="Pesos CLP",S!$AD:$AD,S!$AO:$AO)),0)</f>
        <v>0</v>
      </c>
      <c r="BC264" s="19">
        <f>IF(OR($I264="REAL",$I264="INCURRIDO"),SUMIF(S!$O:$O,$I264&amp;$O264&amp;$Q264&amp;UPPER(TEXT(BC$4,"MMMMYYYY"))&amp;$Z264,IF($W$1="Pesos CLP",S!$AD:$AD,S!$AO:$AO)),0)</f>
        <v>0</v>
      </c>
      <c r="BD264" s="19">
        <f>IF(OR($I264="REAL",$I264="INCURRIDO"),SUMIF(S!$O:$O,$I264&amp;$O264&amp;$Q264&amp;UPPER(TEXT(BD$4,"MMMMYYYY"))&amp;$Z264,IF($W$1="Pesos CLP",S!$AD:$AD,S!$AO:$AO)),0)</f>
        <v>0</v>
      </c>
      <c r="BE264" s="19">
        <f>IF(OR($I264="REAL",$I264="INCURRIDO"),SUMIF(S!$O:$O,$I264&amp;$O264&amp;$Q264&amp;UPPER(TEXT(BE$4,"MMMMYYYY"))&amp;$Z264,IF($W$1="Pesos CLP",S!$AD:$AD,S!$AO:$AO)),0)</f>
        <v>0</v>
      </c>
      <c r="BF264" s="19">
        <f>IF(OR($I264="REAL",$I264="INCURRIDO"),SUMIF(S!$O:$O,$I264&amp;$O264&amp;$Q264&amp;UPPER(TEXT(BF$4,"MMMMYYYY"))&amp;$Z264,IF($W$1="Pesos CLP",S!$AD:$AD,S!$AO:$AO)),0)</f>
        <v>0</v>
      </c>
      <c r="BG264" s="19">
        <f>IF(OR($I264="REAL",$I264="INCURRIDO"),SUMIF(S!$O:$O,$I264&amp;$O264&amp;$Q264&amp;UPPER(TEXT(BG$4,"MMMMYYYY"))&amp;$Z264,IF($W$1="Pesos CLP",S!$AD:$AD,S!$AO:$AO)),0)</f>
        <v>0</v>
      </c>
      <c r="BH264" s="19">
        <f>IF(OR($I264="REAL",$I264="INCURRIDO"),SUMIF(S!$O:$O,$I264&amp;$O264&amp;$Q264&amp;UPPER(TEXT(BH$4,"MMMMYYYY"))&amp;$Z264,IF($W$1="Pesos CLP",S!$AD:$AD,S!$AO:$AO)),0)</f>
        <v>0</v>
      </c>
      <c r="BI264" s="19">
        <f>IF(OR($I264="REAL",$I264="INCURRIDO"),SUMIF(S!$O:$O,$I264&amp;$O264&amp;$Q264&amp;UPPER(TEXT(BI$4,"MMMMYYYY"))&amp;$Z264,IF($W$1="Pesos CLP",S!$AD:$AD,S!$AO:$AO)),0)</f>
        <v>0</v>
      </c>
      <c r="BJ264" s="19">
        <f>IF(OR($I264="REAL",$I264="INCURRIDO"),SUMIF(S!$O:$O,$I264&amp;$O264&amp;$Q264&amp;UPPER(TEXT(BJ$4,"MMMMYYYY"))&amp;$Z264,IF($W$1="Pesos CLP",S!$AD:$AD,S!$AO:$AO)),0)</f>
        <v>0</v>
      </c>
      <c r="BK264" s="19">
        <f>IF(OR($I264="REAL",$I264="INCURRIDO"),SUMIF(S!$O:$O,$I264&amp;$O264&amp;$Q264&amp;UPPER(TEXT(BK$4,"MMMMYYYY"))&amp;$Z264,IF($W$1="Pesos CLP",S!$AD:$AD,S!$AO:$AO)),0)</f>
        <v>0</v>
      </c>
      <c r="BL264" s="19">
        <f>IF(OR($I264="REAL",$I264="INCURRIDO"),SUMIF(S!$O:$O,$I264&amp;$O264&amp;$Q264&amp;UPPER(TEXT(BL$4,"MMMMYYYY"))&amp;$Z264,IF($W$1="Pesos CLP",S!$AD:$AD,S!$AO:$AO)),0)</f>
        <v>0</v>
      </c>
      <c r="BM264" s="19">
        <f>IF(OR($I264="REAL",$I264="INCURRIDO"),SUMIF(S!$O:$O,$I264&amp;$O264&amp;$Q264&amp;UPPER(TEXT(BM$4,"MMMMYYYY"))&amp;$Z264,IF($W$1="Pesos CLP",S!$AD:$AD,S!$AO:$AO)),0)</f>
        <v>0</v>
      </c>
      <c r="BN264" s="19">
        <f>IF(OR($I264="REAL",$I264="INCURRIDO"),SUMIF(S!$O:$O,$I264&amp;$O264&amp;$Q264&amp;UPPER(TEXT(BN$4,"MMMMYYYY"))&amp;$Z264,IF($W$1="Pesos CLP",S!$AD:$AD,S!$AO:$AO)),0)</f>
        <v>0</v>
      </c>
      <c r="BO264" s="19">
        <f>IF(OR($I264="REAL",$I264="INCURRIDO"),SUMIF(S!$O:$O,$I264&amp;$O264&amp;$Q264&amp;UPPER(TEXT(BO$4,"MMMMYYYY"))&amp;$Z264,IF($W$1="Pesos CLP",S!$AD:$AD,S!$AO:$AO)),0)</f>
        <v>0</v>
      </c>
      <c r="BP264" s="19">
        <f>IF(OR($I264="REAL",$I264="INCURRIDO"),SUMIF(S!$O:$O,$I264&amp;$O264&amp;$Q264&amp;UPPER(TEXT(BP$4,"MMMMYYYY"))&amp;$Z264,IF($W$1="Pesos CLP",S!$AD:$AD,S!$AO:$AO)),0)</f>
        <v>0</v>
      </c>
      <c r="BQ264" s="19">
        <f>IF(OR($I264="REAL",$I264="INCURRIDO"),SUMIF(S!$O:$O,$I264&amp;$O264&amp;$Q264&amp;UPPER(TEXT(BQ$4,"MMMMYYYY"))&amp;$Z264,IF($W$1="Pesos CLP",S!$AD:$AD,S!$AO:$AO)),0)</f>
        <v>0</v>
      </c>
      <c r="BR264" s="19">
        <f>IF(OR($I264="REAL",$I264="INCURRIDO"),SUMIF(S!$O:$O,$I264&amp;$O264&amp;$Q264&amp;UPPER(TEXT(BR$4,"MMMMYYYY"))&amp;$Z264,IF($W$1="Pesos CLP",S!$AD:$AD,S!$AO:$AO)),0)</f>
        <v>0</v>
      </c>
      <c r="BS264" s="19">
        <f>IF(OR($I264="REAL",$I264="INCURRIDO"),SUMIF(S!$O:$O,$I264&amp;$O264&amp;$Q264&amp;UPPER(TEXT(BS$4,"MMMMYYYY"))&amp;$Z264,IF($W$1="Pesos CLP",S!$AD:$AD,S!$AO:$AO)),0)</f>
        <v>0</v>
      </c>
      <c r="BT264" s="19">
        <f>IF(OR($I264="REAL",$I264="INCURRIDO"),SUMIF(S!$O:$O,$I264&amp;$O264&amp;$Q264&amp;UPPER(TEXT(BT$4,"MMMMYYYY"))&amp;$Z264,IF($W$1="Pesos CLP",S!$AD:$AD,S!$AO:$AO)),0)</f>
        <v>0</v>
      </c>
      <c r="BU264" s="19">
        <f>IF(OR($I264="REAL",$I264="INCURRIDO"),SUMIF(S!$O:$O,$I264&amp;$O264&amp;$Q264&amp;UPPER(TEXT(BU$4,"MMMMYYYY"))&amp;$Z264,IF($W$1="Pesos CLP",S!$AD:$AD,S!$AO:$AO)),0)</f>
        <v>0</v>
      </c>
      <c r="BV264" s="19">
        <f>IF(OR($I264="REAL",$I264="INCURRIDO"),SUMIF(S!$O:$O,$I264&amp;$O264&amp;$Q264&amp;UPPER(TEXT(BV$4,"MMMMYYYY"))&amp;$Z264,IF($W$1="Pesos CLP",S!$AD:$AD,S!$AO:$AO)),0)</f>
        <v>0</v>
      </c>
      <c r="BW264" s="19">
        <f>IF(OR($I264="REAL",$I264="INCURRIDO"),SUMIF(S!$O:$O,$I264&amp;$O264&amp;$Q264&amp;UPPER(TEXT(BW$4,"MMMMYYYY"))&amp;$Z264,IF($W$1="Pesos CLP",S!$AD:$AD,S!$AO:$AO)),0)</f>
        <v>0</v>
      </c>
      <c r="BX264" s="19">
        <f>IF(OR($I264="REAL",$I264="INCURRIDO"),SUMIF(S!$O:$O,$I264&amp;$O264&amp;$Q264&amp;UPPER(TEXT(BX$4,"MMMMYYYY"))&amp;$Z264,IF($W$1="Pesos CLP",S!$AD:$AD,S!$AO:$AO)),0)</f>
        <v>0</v>
      </c>
      <c r="BY264" s="19">
        <f>IF(OR($I264="REAL",$I264="INCURRIDO"),SUMIF(S!$O:$O,$I264&amp;$O264&amp;$Q264&amp;UPPER(TEXT(BY$4,"MMMMYYYY"))&amp;$Z264,IF($W$1="Pesos CLP",S!$AD:$AD,S!$AO:$AO)),0)</f>
        <v>0</v>
      </c>
      <c r="BZ264" s="19">
        <f>IF(OR($I264="REAL",$I264="INCURRIDO"),SUMIF(S!$O:$O,$I264&amp;$O264&amp;$Q264&amp;UPPER(TEXT(BZ$4,"MMMMYYYY"))&amp;$Z264,IF($W$1="Pesos CLP",S!$AD:$AD,S!$AO:$AO)),0)</f>
        <v>0</v>
      </c>
      <c r="CA264" s="19">
        <f>IF(OR($I264="REAL",$I264="INCURRIDO"),SUMIF(S!$O:$O,$I264&amp;$O264&amp;$Q264&amp;UPPER(TEXT(CA$4,"MMMMYYYY"))&amp;$Z264,IF($W$1="Pesos CLP",S!$AD:$AD,S!$AO:$AO)),0)</f>
        <v>0</v>
      </c>
      <c r="CB264" s="19">
        <f>IF(OR($I264="REAL",$I264="INCURRIDO"),SUMIF(S!$O:$O,$I264&amp;$O264&amp;$Q264&amp;UPPER(TEXT(CB$4,"MMMMYYYY"))&amp;$Z264,IF($W$1="Pesos CLP",S!$AD:$AD,S!$AO:$AO)),0)</f>
        <v>0</v>
      </c>
      <c r="CC264" s="19">
        <f>IF(OR($I264="REAL",$I264="INCURRIDO"),SUMIF(S!$O:$O,$I264&amp;$O264&amp;$Q264&amp;UPPER(TEXT(CC$4,"MMMMYYYY"))&amp;$Z264,IF($W$1="Pesos CLP",S!$AD:$AD,S!$AO:$AO)),0)</f>
        <v>0</v>
      </c>
      <c r="CD264" s="19">
        <f>IF(OR($I264="REAL",$I264="INCURRIDO"),SUMIF(S!$O:$O,$I264&amp;$O264&amp;$Q264&amp;UPPER(TEXT(CD$4,"MMMMYYYY"))&amp;$Z264,IF($W$1="Pesos CLP",S!$AD:$AD,S!$AO:$AO)),0)</f>
        <v>0</v>
      </c>
      <c r="CE264" s="19">
        <f>IF(OR($I264="REAL",$I264="INCURRIDO"),SUMIF(S!$O:$O,$I264&amp;$O264&amp;$Q264&amp;UPPER(TEXT(CE$4,"MMMMYYYY"))&amp;$Z264,IF($W$1="Pesos CLP",S!$AD:$AD,S!$AO:$AO)),0)</f>
        <v>0</v>
      </c>
      <c r="CF264" s="19">
        <f>IF(OR($I264="REAL",$I264="INCURRIDO"),SUMIF(S!$O:$O,$I264&amp;$O264&amp;$Q264&amp;UPPER(TEXT(CF$4,"MMMMYYYY"))&amp;$Z264,IF($W$1="Pesos CLP",S!$AD:$AD,S!$AO:$AO)),0)</f>
        <v>0</v>
      </c>
      <c r="CG264" s="19">
        <f>IF(OR($I264="REAL",$I264="INCURRIDO"),SUMIF(S!$O:$O,$I264&amp;$O264&amp;$Q264&amp;UPPER(TEXT(CG$4,"MMMMYYYY"))&amp;$Z264,IF($W$1="Pesos CLP",S!$AD:$AD,S!$AO:$AO)),0)</f>
        <v>0</v>
      </c>
      <c r="CH264" s="19">
        <f>IF(OR($I264="REAL",$I264="INCURRIDO"),SUMIF(S!$O:$O,$I264&amp;$O264&amp;$Q264&amp;UPPER(TEXT(CH$4,"MMMMYYYY"))&amp;$Z264,IF($W$1="Pesos CLP",S!$AD:$AD,S!$AO:$AO)),0)</f>
        <v>0</v>
      </c>
      <c r="CI264" s="19">
        <f>IF(OR($I264="REAL",$I264="INCURRIDO"),SUMIF(S!$O:$O,$I264&amp;$O264&amp;$Q264&amp;UPPER(TEXT(CI$4,"MMMMYYYY"))&amp;$Z264,IF($W$1="Pesos CLP",S!$AD:$AD,S!$AO:$AO)),0)</f>
        <v>0</v>
      </c>
      <c r="CJ264" s="19">
        <f>IF(OR($I264="REAL",$I264="INCURRIDO"),SUMIF(S!$O:$O,$I264&amp;$O264&amp;$Q264&amp;UPPER(TEXT(CJ$4,"MMMMYYYY"))&amp;$Z264,IF($W$1="Pesos CLP",S!$AD:$AD,S!$AO:$AO)),0)</f>
        <v>0</v>
      </c>
      <c r="CK264" s="378">
        <f t="shared" si="245"/>
        <v>0</v>
      </c>
      <c r="CL264" s="378">
        <f t="shared" si="245"/>
        <v>0</v>
      </c>
      <c r="CM264" s="378">
        <f t="shared" si="245"/>
        <v>0</v>
      </c>
      <c r="CN264" s="378">
        <f t="shared" si="245"/>
        <v>0</v>
      </c>
      <c r="CO264" s="378">
        <f t="shared" si="245"/>
        <v>0</v>
      </c>
      <c r="CP264" s="378">
        <f t="shared" si="245"/>
        <v>0</v>
      </c>
      <c r="CQ264" s="378">
        <f t="shared" si="245"/>
        <v>0</v>
      </c>
      <c r="CR264" s="378">
        <f t="shared" si="245"/>
        <v>0</v>
      </c>
      <c r="CS264" s="378">
        <f t="shared" si="246"/>
        <v>0</v>
      </c>
      <c r="CT264" s="378">
        <f t="shared" si="246"/>
        <v>0</v>
      </c>
      <c r="CU264" s="378">
        <f t="shared" si="246"/>
        <v>0</v>
      </c>
      <c r="CV264" s="378">
        <f t="shared" si="246"/>
        <v>0</v>
      </c>
      <c r="CW264" s="378">
        <f t="shared" si="246"/>
        <v>0</v>
      </c>
      <c r="CX264" s="378">
        <f t="shared" si="246"/>
        <v>2905.7892416634713</v>
      </c>
      <c r="CY264" s="378">
        <f t="shared" si="246"/>
        <v>0</v>
      </c>
      <c r="CZ264" s="378">
        <f t="shared" si="246"/>
        <v>0</v>
      </c>
      <c r="DA264" s="378">
        <f t="shared" si="246"/>
        <v>0</v>
      </c>
      <c r="DB264" s="378">
        <f t="shared" si="246"/>
        <v>0</v>
      </c>
      <c r="DC264" s="378">
        <f t="shared" si="247"/>
        <v>0</v>
      </c>
      <c r="DD264" s="378">
        <f t="shared" si="247"/>
        <v>0</v>
      </c>
      <c r="DE264" s="378">
        <f t="shared" si="247"/>
        <v>0</v>
      </c>
      <c r="DF264" s="378">
        <f t="shared" si="247"/>
        <v>0</v>
      </c>
      <c r="DG264" s="378">
        <f t="shared" si="247"/>
        <v>0</v>
      </c>
      <c r="DH264" s="378">
        <f t="shared" si="247"/>
        <v>0</v>
      </c>
      <c r="DI264" s="378">
        <f t="shared" si="247"/>
        <v>0</v>
      </c>
      <c r="DJ264" s="378">
        <f t="shared" si="247"/>
        <v>0</v>
      </c>
      <c r="DK264" s="378">
        <f t="shared" si="247"/>
        <v>0</v>
      </c>
      <c r="DL264" s="378">
        <f t="shared" si="247"/>
        <v>0</v>
      </c>
      <c r="DM264" s="378">
        <f t="shared" si="247"/>
        <v>0</v>
      </c>
      <c r="DN264" s="378">
        <f t="shared" si="247"/>
        <v>0</v>
      </c>
      <c r="DO264" s="378">
        <f t="shared" si="247"/>
        <v>0</v>
      </c>
      <c r="DP264" s="378">
        <f t="shared" si="247"/>
        <v>0</v>
      </c>
      <c r="DQ264" s="378">
        <f t="shared" si="247"/>
        <v>0</v>
      </c>
      <c r="DR264" s="378">
        <f t="shared" si="242"/>
        <v>0</v>
      </c>
      <c r="DS264" s="378">
        <f t="shared" si="242"/>
        <v>0</v>
      </c>
      <c r="DT264" s="378">
        <f t="shared" si="242"/>
        <v>0</v>
      </c>
      <c r="DU264" s="378">
        <f t="shared" si="242"/>
        <v>0</v>
      </c>
      <c r="DV264" s="378">
        <f t="shared" si="242"/>
        <v>0</v>
      </c>
      <c r="DW264" s="378">
        <f t="shared" si="242"/>
        <v>0</v>
      </c>
      <c r="DX264" s="378">
        <f t="shared" si="242"/>
        <v>0</v>
      </c>
      <c r="DY264" s="378">
        <f t="shared" si="242"/>
        <v>0</v>
      </c>
      <c r="DZ264" s="378">
        <f t="shared" si="242"/>
        <v>0</v>
      </c>
      <c r="EA264" s="378">
        <f t="shared" si="242"/>
        <v>0</v>
      </c>
      <c r="EB264" s="378">
        <f t="shared" si="243"/>
        <v>0</v>
      </c>
      <c r="EC264" s="378">
        <f t="shared" si="243"/>
        <v>0</v>
      </c>
      <c r="ED264" s="378">
        <f t="shared" si="243"/>
        <v>0</v>
      </c>
      <c r="EE264" s="378">
        <f t="shared" si="243"/>
        <v>0</v>
      </c>
      <c r="EF264" s="378">
        <f t="shared" si="243"/>
        <v>0</v>
      </c>
      <c r="EG264" s="378">
        <f t="shared" si="243"/>
        <v>0</v>
      </c>
      <c r="EH264" s="378">
        <f t="shared" si="243"/>
        <v>0</v>
      </c>
      <c r="EI264" s="378">
        <f t="shared" si="243"/>
        <v>0</v>
      </c>
      <c r="EJ264" s="378">
        <f t="shared" si="243"/>
        <v>0</v>
      </c>
      <c r="EK264" s="378">
        <f t="shared" si="243"/>
        <v>0</v>
      </c>
      <c r="EL264" s="378">
        <f t="shared" si="244"/>
        <v>0</v>
      </c>
      <c r="EM264" s="378">
        <f t="shared" si="244"/>
        <v>0</v>
      </c>
      <c r="EN264" s="378">
        <f t="shared" si="244"/>
        <v>0</v>
      </c>
      <c r="EO264" s="378">
        <f t="shared" si="244"/>
        <v>0</v>
      </c>
      <c r="EP264" s="378">
        <f t="shared" si="244"/>
        <v>0</v>
      </c>
      <c r="EQ264" s="378">
        <f t="shared" si="244"/>
        <v>0</v>
      </c>
    </row>
    <row r="265" spans="1:147" x14ac:dyDescent="0.3">
      <c r="A265" s="368"/>
      <c r="B265" s="368"/>
      <c r="C265" s="368"/>
      <c r="D265" s="368">
        <f t="shared" si="249"/>
        <v>1.0658056259248334</v>
      </c>
      <c r="E265" s="368" t="str">
        <f>VLOOKUP(TEXT(Z265,0),'G2'!B:D,3,0)</f>
        <v>ME</v>
      </c>
      <c r="F265" s="816">
        <f t="shared" si="248"/>
        <v>0</v>
      </c>
      <c r="G265" s="755">
        <f t="shared" ref="G265:G327" si="250">IF(OR($I265="REAL",$I265="INCURRIDO"),$I265&amp;" "&amp;$Z265&amp;" "&amp;O265&amp;" "&amp;Q265,)</f>
        <v>0</v>
      </c>
      <c r="H265" s="756" t="s">
        <v>1190</v>
      </c>
      <c r="I265" s="370" t="s">
        <v>93</v>
      </c>
      <c r="J265" s="370" t="s">
        <v>22</v>
      </c>
      <c r="K265" s="368" t="s">
        <v>276</v>
      </c>
      <c r="L265" s="368" t="s">
        <v>619</v>
      </c>
      <c r="M265" s="369"/>
      <c r="N265" s="370" t="s">
        <v>986</v>
      </c>
      <c r="O265" s="370" t="s">
        <v>276</v>
      </c>
      <c r="P265" s="643" t="s">
        <v>1167</v>
      </c>
      <c r="Q265" s="370" t="s">
        <v>695</v>
      </c>
      <c r="R265" s="370" t="s">
        <v>632</v>
      </c>
      <c r="S265" s="371">
        <v>25</v>
      </c>
      <c r="T265" s="677">
        <v>45870</v>
      </c>
      <c r="U265" s="677">
        <v>45894</v>
      </c>
      <c r="V265" s="373">
        <v>1</v>
      </c>
      <c r="W265" s="374">
        <v>109022.32328147713</v>
      </c>
      <c r="X265" s="17" cm="1">
        <f t="array" ref="X265">+IF($W$1="Pesos CLP",W265,W265/TC)*MB_24A25</f>
        <v>124.30415160546929</v>
      </c>
      <c r="Y265" s="18">
        <f t="shared" si="225"/>
        <v>0</v>
      </c>
      <c r="Z265">
        <v>91243530</v>
      </c>
      <c r="AA265" s="19">
        <f>IF(OR($I265="REAL",$I265="INCURRIDO"),SUMIF(S!$O:$O,$I265&amp;$O265&amp;$Q265&amp;UPPER(TEXT(AA$4,"MMMMYYYY"))&amp;$Z265,IF($W$1="Pesos CLP",S!$AD:$AD,S!$AO:$AO)),0)</f>
        <v>0</v>
      </c>
      <c r="AB265" s="19">
        <f>IF(OR($I265="REAL",$I265="INCURRIDO"),SUMIF(S!$O:$O,$I265&amp;$O265&amp;$Q265&amp;UPPER(TEXT(AB$4,"MMMMYYYY"))&amp;$Z265,IF($W$1="Pesos CLP",S!$AD:$AD,S!$AO:$AO)),0)</f>
        <v>0</v>
      </c>
      <c r="AC265" s="19">
        <f>IF(OR($I265="REAL",$I265="INCURRIDO"),SUMIF(S!$O:$O,$I265&amp;$O265&amp;$Q265&amp;UPPER(TEXT(AC$4,"MMMMYYYY"))&amp;$Z265,IF($W$1="Pesos CLP",S!$AD:$AD,S!$AO:$AO)),0)</f>
        <v>0</v>
      </c>
      <c r="AD265" s="19">
        <f>IF(OR($I265="REAL",$I265="INCURRIDO"),SUMIF(S!$O:$O,$I265&amp;$O265&amp;$Q265&amp;UPPER(TEXT(AD$4,"MMMMYYYY"))&amp;$Z265,IF($W$1="Pesos CLP",S!$AD:$AD,S!$AO:$AO)),0)</f>
        <v>0</v>
      </c>
      <c r="AE265" s="19">
        <f>IF(OR($I265="REAL",$I265="INCURRIDO"),SUMIF(S!$O:$O,$I265&amp;$O265&amp;$Q265&amp;UPPER(TEXT(AE$4,"MMMMYYYY"))&amp;$Z265,IF($W$1="Pesos CLP",S!$AD:$AD,S!$AO:$AO)),0)</f>
        <v>0</v>
      </c>
      <c r="AF265" s="19">
        <f>IF(OR($I265="REAL",$I265="INCURRIDO"),SUMIF(S!$O:$O,$I265&amp;$O265&amp;$Q265&amp;UPPER(TEXT(AF$4,"MMMMYYYY"))&amp;$Z265,IF($W$1="Pesos CLP",S!$AD:$AD,S!$AO:$AO)),0)</f>
        <v>0</v>
      </c>
      <c r="AG265" s="19">
        <f>IF(OR($I265="REAL",$I265="INCURRIDO"),SUMIF(S!$O:$O,$I265&amp;$O265&amp;$Q265&amp;UPPER(TEXT(AG$4,"MMMMYYYY"))&amp;$Z265,IF($W$1="Pesos CLP",S!$AD:$AD,S!$AO:$AO)),0)</f>
        <v>0</v>
      </c>
      <c r="AH265" s="19">
        <f>IF(OR($I265="REAL",$I265="INCURRIDO"),SUMIF(S!$O:$O,$I265&amp;$O265&amp;$Q265&amp;UPPER(TEXT(AH$4,"MMMMYYYY"))&amp;$Z265,IF($W$1="Pesos CLP",S!$AD:$AD,S!$AO:$AO)),0)</f>
        <v>0</v>
      </c>
      <c r="AI265" s="19">
        <f>IF(OR($I265="REAL",$I265="INCURRIDO"),SUMIF(S!$O:$O,$I265&amp;$O265&amp;$Q265&amp;UPPER(TEXT(AI$4,"MMMMYYYY"))&amp;$Z265,IF($W$1="Pesos CLP",S!$AD:$AD,S!$AO:$AO)),0)</f>
        <v>0</v>
      </c>
      <c r="AJ265" s="19">
        <f>IF(OR($I265="REAL",$I265="INCURRIDO"),SUMIF(S!$O:$O,$I265&amp;$O265&amp;$Q265&amp;UPPER(TEXT(AJ$4,"MMMMYYYY"))&amp;$Z265,IF($W$1="Pesos CLP",S!$AD:$AD,S!$AO:$AO)),0)</f>
        <v>0</v>
      </c>
      <c r="AK265" s="19">
        <f>IF(OR($I265="REAL",$I265="INCURRIDO"),SUMIF(S!$O:$O,$I265&amp;$O265&amp;$Q265&amp;UPPER(TEXT(AK$4,"MMMMYYYY"))&amp;$Z265,IF($W$1="Pesos CLP",S!$AD:$AD,S!$AO:$AO)),0)</f>
        <v>0</v>
      </c>
      <c r="AL265" s="19">
        <f>IF(OR($I265="REAL",$I265="INCURRIDO"),SUMIF(S!$O:$O,$I265&amp;$O265&amp;$Q265&amp;UPPER(TEXT(AL$4,"MMMMYYYY"))&amp;$Z265,IF($W$1="Pesos CLP",S!$AD:$AD,S!$AO:$AO)),0)</f>
        <v>0</v>
      </c>
      <c r="AM265" s="19">
        <f>IF(OR($I265="REAL",$I265="INCURRIDO"),SUMIF(S!$O:$O,$I265&amp;$O265&amp;$Q265&amp;UPPER(TEXT(AM$4,"MMMMYYYY"))&amp;$Z265,IF($W$1="Pesos CLP",S!$AD:$AD,S!$AO:$AO)),0)</f>
        <v>0</v>
      </c>
      <c r="AN265" s="19">
        <f>IF(OR($I265="REAL",$I265="INCURRIDO"),SUMIF(S!$O:$O,$I265&amp;$O265&amp;$Q265&amp;UPPER(TEXT(AN$4,"MMMMYYYY"))&amp;$Z265,IF($W$1="Pesos CLP",S!$AD:$AD,S!$AO:$AO)),0)</f>
        <v>0</v>
      </c>
      <c r="AO265" s="19">
        <f>IF(OR($I265="REAL",$I265="INCURRIDO"),SUMIF(S!$O:$O,$I265&amp;$O265&amp;$Q265&amp;UPPER(TEXT(AO$4,"MMMMYYYY"))&amp;$Z265,IF($W$1="Pesos CLP",S!$AD:$AD,S!$AO:$AO)),0)</f>
        <v>0</v>
      </c>
      <c r="AP265" s="19">
        <f>IF(OR($I265="REAL",$I265="INCURRIDO"),SUMIF(S!$O:$O,$I265&amp;$O265&amp;$Q265&amp;UPPER(TEXT(AP$4,"MMMMYYYY"))&amp;$Z265,IF($W$1="Pesos CLP",S!$AD:$AD,S!$AO:$AO)),0)</f>
        <v>0</v>
      </c>
      <c r="AQ265" s="19">
        <f>IF(OR($I265="REAL",$I265="INCURRIDO"),SUMIF(S!$O:$O,$I265&amp;$O265&amp;$Q265&amp;UPPER(TEXT(AQ$4,"MMMMYYYY"))&amp;$Z265,IF($W$1="Pesos CLP",S!$AD:$AD,S!$AO:$AO)),0)</f>
        <v>0</v>
      </c>
      <c r="AR265" s="19">
        <f>IF(OR($I265="REAL",$I265="INCURRIDO"),SUMIF(S!$O:$O,$I265&amp;$O265&amp;$Q265&amp;UPPER(TEXT(AR$4,"MMMMYYYY"))&amp;$Z265,IF($W$1="Pesos CLP",S!$AD:$AD,S!$AO:$AO)),0)</f>
        <v>0</v>
      </c>
      <c r="AS265" s="19">
        <f>IF(OR($I265="REAL",$I265="INCURRIDO"),SUMIF(S!$O:$O,$I265&amp;$O265&amp;$Q265&amp;UPPER(TEXT(AS$4,"MMMMYYYY"))&amp;$Z265,IF($W$1="Pesos CLP",S!$AD:$AD,S!$AO:$AO)),0)</f>
        <v>0</v>
      </c>
      <c r="AT265" s="19">
        <f>IF(OR($I265="REAL",$I265="INCURRIDO"),SUMIF(S!$O:$O,$I265&amp;$O265&amp;$Q265&amp;UPPER(TEXT(AT$4,"MMMMYYYY"))&amp;$Z265,IF($W$1="Pesos CLP",S!$AD:$AD,S!$AO:$AO)),0)</f>
        <v>0</v>
      </c>
      <c r="AU265" s="19">
        <f>IF(OR($I265="REAL",$I265="INCURRIDO"),SUMIF(S!$O:$O,$I265&amp;$O265&amp;$Q265&amp;UPPER(TEXT(AU$4,"MMMMYYYY"))&amp;$Z265,IF($W$1="Pesos CLP",S!$AD:$AD,S!$AO:$AO)),0)</f>
        <v>0</v>
      </c>
      <c r="AV265" s="19">
        <f>IF(OR($I265="REAL",$I265="INCURRIDO"),SUMIF(S!$O:$O,$I265&amp;$O265&amp;$Q265&amp;UPPER(TEXT(AV$4,"MMMMYYYY"))&amp;$Z265,IF($W$1="Pesos CLP",S!$AD:$AD,S!$AO:$AO)),0)</f>
        <v>0</v>
      </c>
      <c r="AW265" s="19">
        <f>IF(OR($I265="REAL",$I265="INCURRIDO"),SUMIF(S!$O:$O,$I265&amp;$O265&amp;$Q265&amp;UPPER(TEXT(AW$4,"MMMMYYYY"))&amp;$Z265,IF($W$1="Pesos CLP",S!$AD:$AD,S!$AO:$AO)),0)</f>
        <v>0</v>
      </c>
      <c r="AX265" s="19">
        <f>IF(OR($I265="REAL",$I265="INCURRIDO"),SUMIF(S!$O:$O,$I265&amp;$O265&amp;$Q265&amp;UPPER(TEXT(AX$4,"MMMMYYYY"))&amp;$Z265,IF($W$1="Pesos CLP",S!$AD:$AD,S!$AO:$AO)),0)</f>
        <v>0</v>
      </c>
      <c r="AY265" s="19">
        <f>IF(OR($I265="REAL",$I265="INCURRIDO"),SUMIF(S!$O:$O,$I265&amp;$O265&amp;$Q265&amp;UPPER(TEXT(AY$4,"MMMMYYYY"))&amp;$Z265,IF($W$1="Pesos CLP",S!$AD:$AD,S!$AO:$AO)),0)</f>
        <v>0</v>
      </c>
      <c r="AZ265" s="19">
        <f>IF(OR($I265="REAL",$I265="INCURRIDO"),SUMIF(S!$O:$O,$I265&amp;$O265&amp;$Q265&amp;UPPER(TEXT(AZ$4,"MMMMYYYY"))&amp;$Z265,IF($W$1="Pesos CLP",S!$AD:$AD,S!$AO:$AO)),0)</f>
        <v>0</v>
      </c>
      <c r="BA265" s="19">
        <f>IF(OR($I265="REAL",$I265="INCURRIDO"),SUMIF(S!$O:$O,$I265&amp;$O265&amp;$Q265&amp;UPPER(TEXT(BA$4,"MMMMYYYY"))&amp;$Z265,IF($W$1="Pesos CLP",S!$AD:$AD,S!$AO:$AO)),0)</f>
        <v>0</v>
      </c>
      <c r="BB265" s="19">
        <f>IF(OR($I265="REAL",$I265="INCURRIDO"),SUMIF(S!$O:$O,$I265&amp;$O265&amp;$Q265&amp;UPPER(TEXT(BB$4,"MMMMYYYY"))&amp;$Z265,IF($W$1="Pesos CLP",S!$AD:$AD,S!$AO:$AO)),0)</f>
        <v>0</v>
      </c>
      <c r="BC265" s="19">
        <f>IF(OR($I265="REAL",$I265="INCURRIDO"),SUMIF(S!$O:$O,$I265&amp;$O265&amp;$Q265&amp;UPPER(TEXT(BC$4,"MMMMYYYY"))&amp;$Z265,IF($W$1="Pesos CLP",S!$AD:$AD,S!$AO:$AO)),0)</f>
        <v>0</v>
      </c>
      <c r="BD265" s="19">
        <f>IF(OR($I265="REAL",$I265="INCURRIDO"),SUMIF(S!$O:$O,$I265&amp;$O265&amp;$Q265&amp;UPPER(TEXT(BD$4,"MMMMYYYY"))&amp;$Z265,IF($W$1="Pesos CLP",S!$AD:$AD,S!$AO:$AO)),0)</f>
        <v>0</v>
      </c>
      <c r="BE265" s="19">
        <f>IF(OR($I265="REAL",$I265="INCURRIDO"),SUMIF(S!$O:$O,$I265&amp;$O265&amp;$Q265&amp;UPPER(TEXT(BE$4,"MMMMYYYY"))&amp;$Z265,IF($W$1="Pesos CLP",S!$AD:$AD,S!$AO:$AO)),0)</f>
        <v>0</v>
      </c>
      <c r="BF265" s="19">
        <f>IF(OR($I265="REAL",$I265="INCURRIDO"),SUMIF(S!$O:$O,$I265&amp;$O265&amp;$Q265&amp;UPPER(TEXT(BF$4,"MMMMYYYY"))&amp;$Z265,IF($W$1="Pesos CLP",S!$AD:$AD,S!$AO:$AO)),0)</f>
        <v>0</v>
      </c>
      <c r="BG265" s="19">
        <f>IF(OR($I265="REAL",$I265="INCURRIDO"),SUMIF(S!$O:$O,$I265&amp;$O265&amp;$Q265&amp;UPPER(TEXT(BG$4,"MMMMYYYY"))&amp;$Z265,IF($W$1="Pesos CLP",S!$AD:$AD,S!$AO:$AO)),0)</f>
        <v>0</v>
      </c>
      <c r="BH265" s="19">
        <f>IF(OR($I265="REAL",$I265="INCURRIDO"),SUMIF(S!$O:$O,$I265&amp;$O265&amp;$Q265&amp;UPPER(TEXT(BH$4,"MMMMYYYY"))&amp;$Z265,IF($W$1="Pesos CLP",S!$AD:$AD,S!$AO:$AO)),0)</f>
        <v>0</v>
      </c>
      <c r="BI265" s="19">
        <f>IF(OR($I265="REAL",$I265="INCURRIDO"),SUMIF(S!$O:$O,$I265&amp;$O265&amp;$Q265&amp;UPPER(TEXT(BI$4,"MMMMYYYY"))&amp;$Z265,IF($W$1="Pesos CLP",S!$AD:$AD,S!$AO:$AO)),0)</f>
        <v>0</v>
      </c>
      <c r="BJ265" s="19">
        <f>IF(OR($I265="REAL",$I265="INCURRIDO"),SUMIF(S!$O:$O,$I265&amp;$O265&amp;$Q265&amp;UPPER(TEXT(BJ$4,"MMMMYYYY"))&amp;$Z265,IF($W$1="Pesos CLP",S!$AD:$AD,S!$AO:$AO)),0)</f>
        <v>0</v>
      </c>
      <c r="BK265" s="19">
        <f>IF(OR($I265="REAL",$I265="INCURRIDO"),SUMIF(S!$O:$O,$I265&amp;$O265&amp;$Q265&amp;UPPER(TEXT(BK$4,"MMMMYYYY"))&amp;$Z265,IF($W$1="Pesos CLP",S!$AD:$AD,S!$AO:$AO)),0)</f>
        <v>0</v>
      </c>
      <c r="BL265" s="19">
        <f>IF(OR($I265="REAL",$I265="INCURRIDO"),SUMIF(S!$O:$O,$I265&amp;$O265&amp;$Q265&amp;UPPER(TEXT(BL$4,"MMMMYYYY"))&amp;$Z265,IF($W$1="Pesos CLP",S!$AD:$AD,S!$AO:$AO)),0)</f>
        <v>0</v>
      </c>
      <c r="BM265" s="19">
        <f>IF(OR($I265="REAL",$I265="INCURRIDO"),SUMIF(S!$O:$O,$I265&amp;$O265&amp;$Q265&amp;UPPER(TEXT(BM$4,"MMMMYYYY"))&amp;$Z265,IF($W$1="Pesos CLP",S!$AD:$AD,S!$AO:$AO)),0)</f>
        <v>0</v>
      </c>
      <c r="BN265" s="19">
        <f>IF(OR($I265="REAL",$I265="INCURRIDO"),SUMIF(S!$O:$O,$I265&amp;$O265&amp;$Q265&amp;UPPER(TEXT(BN$4,"MMMMYYYY"))&amp;$Z265,IF($W$1="Pesos CLP",S!$AD:$AD,S!$AO:$AO)),0)</f>
        <v>0</v>
      </c>
      <c r="BO265" s="19">
        <f>IF(OR($I265="REAL",$I265="INCURRIDO"),SUMIF(S!$O:$O,$I265&amp;$O265&amp;$Q265&amp;UPPER(TEXT(BO$4,"MMMMYYYY"))&amp;$Z265,IF($W$1="Pesos CLP",S!$AD:$AD,S!$AO:$AO)),0)</f>
        <v>0</v>
      </c>
      <c r="BP265" s="19">
        <f>IF(OR($I265="REAL",$I265="INCURRIDO"),SUMIF(S!$O:$O,$I265&amp;$O265&amp;$Q265&amp;UPPER(TEXT(BP$4,"MMMMYYYY"))&amp;$Z265,IF($W$1="Pesos CLP",S!$AD:$AD,S!$AO:$AO)),0)</f>
        <v>0</v>
      </c>
      <c r="BQ265" s="19">
        <f>IF(OR($I265="REAL",$I265="INCURRIDO"),SUMIF(S!$O:$O,$I265&amp;$O265&amp;$Q265&amp;UPPER(TEXT(BQ$4,"MMMMYYYY"))&amp;$Z265,IF($W$1="Pesos CLP",S!$AD:$AD,S!$AO:$AO)),0)</f>
        <v>0</v>
      </c>
      <c r="BR265" s="19">
        <f>IF(OR($I265="REAL",$I265="INCURRIDO"),SUMIF(S!$O:$O,$I265&amp;$O265&amp;$Q265&amp;UPPER(TEXT(BR$4,"MMMMYYYY"))&amp;$Z265,IF($W$1="Pesos CLP",S!$AD:$AD,S!$AO:$AO)),0)</f>
        <v>0</v>
      </c>
      <c r="BS265" s="19">
        <f>IF(OR($I265="REAL",$I265="INCURRIDO"),SUMIF(S!$O:$O,$I265&amp;$O265&amp;$Q265&amp;UPPER(TEXT(BS$4,"MMMMYYYY"))&amp;$Z265,IF($W$1="Pesos CLP",S!$AD:$AD,S!$AO:$AO)),0)</f>
        <v>0</v>
      </c>
      <c r="BT265" s="19">
        <f>IF(OR($I265="REAL",$I265="INCURRIDO"),SUMIF(S!$O:$O,$I265&amp;$O265&amp;$Q265&amp;UPPER(TEXT(BT$4,"MMMMYYYY"))&amp;$Z265,IF($W$1="Pesos CLP",S!$AD:$AD,S!$AO:$AO)),0)</f>
        <v>0</v>
      </c>
      <c r="BU265" s="19">
        <f>IF(OR($I265="REAL",$I265="INCURRIDO"),SUMIF(S!$O:$O,$I265&amp;$O265&amp;$Q265&amp;UPPER(TEXT(BU$4,"MMMMYYYY"))&amp;$Z265,IF($W$1="Pesos CLP",S!$AD:$AD,S!$AO:$AO)),0)</f>
        <v>0</v>
      </c>
      <c r="BV265" s="19">
        <f>IF(OR($I265="REAL",$I265="INCURRIDO"),SUMIF(S!$O:$O,$I265&amp;$O265&amp;$Q265&amp;UPPER(TEXT(BV$4,"MMMMYYYY"))&amp;$Z265,IF($W$1="Pesos CLP",S!$AD:$AD,S!$AO:$AO)),0)</f>
        <v>0</v>
      </c>
      <c r="BW265" s="19">
        <f>IF(OR($I265="REAL",$I265="INCURRIDO"),SUMIF(S!$O:$O,$I265&amp;$O265&amp;$Q265&amp;UPPER(TEXT(BW$4,"MMMMYYYY"))&amp;$Z265,IF($W$1="Pesos CLP",S!$AD:$AD,S!$AO:$AO)),0)</f>
        <v>0</v>
      </c>
      <c r="BX265" s="19">
        <f>IF(OR($I265="REAL",$I265="INCURRIDO"),SUMIF(S!$O:$O,$I265&amp;$O265&amp;$Q265&amp;UPPER(TEXT(BX$4,"MMMMYYYY"))&amp;$Z265,IF($W$1="Pesos CLP",S!$AD:$AD,S!$AO:$AO)),0)</f>
        <v>0</v>
      </c>
      <c r="BY265" s="19">
        <f>IF(OR($I265="REAL",$I265="INCURRIDO"),SUMIF(S!$O:$O,$I265&amp;$O265&amp;$Q265&amp;UPPER(TEXT(BY$4,"MMMMYYYY"))&amp;$Z265,IF($W$1="Pesos CLP",S!$AD:$AD,S!$AO:$AO)),0)</f>
        <v>0</v>
      </c>
      <c r="BZ265" s="19">
        <f>IF(OR($I265="REAL",$I265="INCURRIDO"),SUMIF(S!$O:$O,$I265&amp;$O265&amp;$Q265&amp;UPPER(TEXT(BZ$4,"MMMMYYYY"))&amp;$Z265,IF($W$1="Pesos CLP",S!$AD:$AD,S!$AO:$AO)),0)</f>
        <v>0</v>
      </c>
      <c r="CA265" s="19">
        <f>IF(OR($I265="REAL",$I265="INCURRIDO"),SUMIF(S!$O:$O,$I265&amp;$O265&amp;$Q265&amp;UPPER(TEXT(CA$4,"MMMMYYYY"))&amp;$Z265,IF($W$1="Pesos CLP",S!$AD:$AD,S!$AO:$AO)),0)</f>
        <v>0</v>
      </c>
      <c r="CB265" s="19">
        <f>IF(OR($I265="REAL",$I265="INCURRIDO"),SUMIF(S!$O:$O,$I265&amp;$O265&amp;$Q265&amp;UPPER(TEXT(CB$4,"MMMMYYYY"))&amp;$Z265,IF($W$1="Pesos CLP",S!$AD:$AD,S!$AO:$AO)),0)</f>
        <v>0</v>
      </c>
      <c r="CC265" s="19">
        <f>IF(OR($I265="REAL",$I265="INCURRIDO"),SUMIF(S!$O:$O,$I265&amp;$O265&amp;$Q265&amp;UPPER(TEXT(CC$4,"MMMMYYYY"))&amp;$Z265,IF($W$1="Pesos CLP",S!$AD:$AD,S!$AO:$AO)),0)</f>
        <v>0</v>
      </c>
      <c r="CD265" s="19">
        <f>IF(OR($I265="REAL",$I265="INCURRIDO"),SUMIF(S!$O:$O,$I265&amp;$O265&amp;$Q265&amp;UPPER(TEXT(CD$4,"MMMMYYYY"))&amp;$Z265,IF($W$1="Pesos CLP",S!$AD:$AD,S!$AO:$AO)),0)</f>
        <v>0</v>
      </c>
      <c r="CE265" s="19">
        <f>IF(OR($I265="REAL",$I265="INCURRIDO"),SUMIF(S!$O:$O,$I265&amp;$O265&amp;$Q265&amp;UPPER(TEXT(CE$4,"MMMMYYYY"))&amp;$Z265,IF($W$1="Pesos CLP",S!$AD:$AD,S!$AO:$AO)),0)</f>
        <v>0</v>
      </c>
      <c r="CF265" s="19">
        <f>IF(OR($I265="REAL",$I265="INCURRIDO"),SUMIF(S!$O:$O,$I265&amp;$O265&amp;$Q265&amp;UPPER(TEXT(CF$4,"MMMMYYYY"))&amp;$Z265,IF($W$1="Pesos CLP",S!$AD:$AD,S!$AO:$AO)),0)</f>
        <v>0</v>
      </c>
      <c r="CG265" s="19">
        <f>IF(OR($I265="REAL",$I265="INCURRIDO"),SUMIF(S!$O:$O,$I265&amp;$O265&amp;$Q265&amp;UPPER(TEXT(CG$4,"MMMMYYYY"))&amp;$Z265,IF($W$1="Pesos CLP",S!$AD:$AD,S!$AO:$AO)),0)</f>
        <v>0</v>
      </c>
      <c r="CH265" s="19">
        <f>IF(OR($I265="REAL",$I265="INCURRIDO"),SUMIF(S!$O:$O,$I265&amp;$O265&amp;$Q265&amp;UPPER(TEXT(CH$4,"MMMMYYYY"))&amp;$Z265,IF($W$1="Pesos CLP",S!$AD:$AD,S!$AO:$AO)),0)</f>
        <v>0</v>
      </c>
      <c r="CI265" s="19">
        <f>IF(OR($I265="REAL",$I265="INCURRIDO"),SUMIF(S!$O:$O,$I265&amp;$O265&amp;$Q265&amp;UPPER(TEXT(CI$4,"MMMMYYYY"))&amp;$Z265,IF($W$1="Pesos CLP",S!$AD:$AD,S!$AO:$AO)),0)</f>
        <v>0</v>
      </c>
      <c r="CJ265" s="19">
        <f>IF(OR($I265="REAL",$I265="INCURRIDO"),SUMIF(S!$O:$O,$I265&amp;$O265&amp;$Q265&amp;UPPER(TEXT(CJ$4,"MMMMYYYY"))&amp;$Z265,IF($W$1="Pesos CLP",S!$AD:$AD,S!$AO:$AO)),0)</f>
        <v>0</v>
      </c>
      <c r="CK265" s="378">
        <f t="shared" si="245"/>
        <v>0</v>
      </c>
      <c r="CL265" s="378">
        <f t="shared" si="245"/>
        <v>0</v>
      </c>
      <c r="CM265" s="378">
        <f t="shared" si="245"/>
        <v>0</v>
      </c>
      <c r="CN265" s="378">
        <f t="shared" si="245"/>
        <v>0</v>
      </c>
      <c r="CO265" s="378">
        <f t="shared" si="245"/>
        <v>0</v>
      </c>
      <c r="CP265" s="378">
        <f t="shared" si="245"/>
        <v>0</v>
      </c>
      <c r="CQ265" s="378">
        <f t="shared" si="245"/>
        <v>0</v>
      </c>
      <c r="CR265" s="378">
        <f t="shared" si="245"/>
        <v>0</v>
      </c>
      <c r="CS265" s="378">
        <f t="shared" si="246"/>
        <v>0</v>
      </c>
      <c r="CT265" s="378">
        <f t="shared" si="246"/>
        <v>0</v>
      </c>
      <c r="CU265" s="378">
        <f t="shared" si="246"/>
        <v>0</v>
      </c>
      <c r="CV265" s="378">
        <f t="shared" si="246"/>
        <v>0</v>
      </c>
      <c r="CW265" s="378">
        <f t="shared" si="246"/>
        <v>0</v>
      </c>
      <c r="CX265" s="378">
        <f t="shared" si="246"/>
        <v>0</v>
      </c>
      <c r="CY265" s="378">
        <f t="shared" si="246"/>
        <v>0</v>
      </c>
      <c r="CZ265" s="378">
        <f t="shared" si="246"/>
        <v>0</v>
      </c>
      <c r="DA265" s="378">
        <f t="shared" si="246"/>
        <v>0</v>
      </c>
      <c r="DB265" s="378">
        <f t="shared" si="246"/>
        <v>0</v>
      </c>
      <c r="DC265" s="378">
        <f t="shared" si="247"/>
        <v>0</v>
      </c>
      <c r="DD265" s="378">
        <f t="shared" si="247"/>
        <v>0</v>
      </c>
      <c r="DE265" s="378">
        <f t="shared" si="247"/>
        <v>0</v>
      </c>
      <c r="DF265" s="378">
        <f t="shared" si="247"/>
        <v>0</v>
      </c>
      <c r="DG265" s="378">
        <f t="shared" si="247"/>
        <v>0</v>
      </c>
      <c r="DH265" s="378">
        <f t="shared" si="247"/>
        <v>0</v>
      </c>
      <c r="DI265" s="378">
        <f t="shared" si="247"/>
        <v>0</v>
      </c>
      <c r="DJ265" s="378">
        <f t="shared" si="247"/>
        <v>0</v>
      </c>
      <c r="DK265" s="378">
        <f t="shared" si="247"/>
        <v>0</v>
      </c>
      <c r="DL265" s="378">
        <f t="shared" si="247"/>
        <v>0</v>
      </c>
      <c r="DM265" s="378">
        <f t="shared" si="247"/>
        <v>0</v>
      </c>
      <c r="DN265" s="378">
        <f t="shared" si="247"/>
        <v>0</v>
      </c>
      <c r="DO265" s="378">
        <f t="shared" si="247"/>
        <v>0</v>
      </c>
      <c r="DP265" s="378">
        <f t="shared" si="247"/>
        <v>0</v>
      </c>
      <c r="DQ265" s="378">
        <f t="shared" si="247"/>
        <v>0</v>
      </c>
      <c r="DR265" s="378">
        <f t="shared" si="242"/>
        <v>0</v>
      </c>
      <c r="DS265" s="378">
        <f t="shared" si="242"/>
        <v>0</v>
      </c>
      <c r="DT265" s="378">
        <f t="shared" si="242"/>
        <v>0</v>
      </c>
      <c r="DU265" s="378">
        <f t="shared" si="242"/>
        <v>0</v>
      </c>
      <c r="DV265" s="378">
        <f t="shared" si="242"/>
        <v>0</v>
      </c>
      <c r="DW265" s="378">
        <f t="shared" si="242"/>
        <v>0</v>
      </c>
      <c r="DX265" s="378">
        <f t="shared" si="242"/>
        <v>0</v>
      </c>
      <c r="DY265" s="378">
        <f t="shared" si="242"/>
        <v>0</v>
      </c>
      <c r="DZ265" s="378">
        <f t="shared" si="242"/>
        <v>0</v>
      </c>
      <c r="EA265" s="378">
        <f t="shared" si="242"/>
        <v>0</v>
      </c>
      <c r="EB265" s="378">
        <f t="shared" si="243"/>
        <v>0</v>
      </c>
      <c r="EC265" s="378">
        <f t="shared" si="243"/>
        <v>0</v>
      </c>
      <c r="ED265" s="378">
        <f t="shared" si="243"/>
        <v>0</v>
      </c>
      <c r="EE265" s="378">
        <f t="shared" si="243"/>
        <v>0</v>
      </c>
      <c r="EF265" s="378">
        <f t="shared" si="243"/>
        <v>0</v>
      </c>
      <c r="EG265" s="378">
        <f t="shared" si="243"/>
        <v>0</v>
      </c>
      <c r="EH265" s="378">
        <f t="shared" si="243"/>
        <v>0</v>
      </c>
      <c r="EI265" s="378">
        <f t="shared" si="243"/>
        <v>0</v>
      </c>
      <c r="EJ265" s="378">
        <f t="shared" si="243"/>
        <v>0</v>
      </c>
      <c r="EK265" s="378">
        <f t="shared" si="243"/>
        <v>0</v>
      </c>
      <c r="EL265" s="378">
        <f t="shared" si="244"/>
        <v>0</v>
      </c>
      <c r="EM265" s="378">
        <f t="shared" si="244"/>
        <v>0</v>
      </c>
      <c r="EN265" s="378">
        <f t="shared" si="244"/>
        <v>0</v>
      </c>
      <c r="EO265" s="378">
        <f t="shared" si="244"/>
        <v>0</v>
      </c>
      <c r="EP265" s="378">
        <f t="shared" si="244"/>
        <v>0</v>
      </c>
      <c r="EQ265" s="378">
        <f t="shared" si="244"/>
        <v>0</v>
      </c>
    </row>
    <row r="266" spans="1:147" x14ac:dyDescent="0.3">
      <c r="A266" s="368"/>
      <c r="B266" s="368"/>
      <c r="C266" s="368"/>
      <c r="D266" s="368">
        <f t="shared" si="249"/>
        <v>1.0658056259248334</v>
      </c>
      <c r="E266" s="368" t="str">
        <f>VLOOKUP(TEXT(Z266,0),'G2'!B:D,3,0)</f>
        <v>ME</v>
      </c>
      <c r="F266" s="816">
        <f t="shared" si="248"/>
        <v>0</v>
      </c>
      <c r="G266" s="755">
        <f t="shared" si="250"/>
        <v>0</v>
      </c>
      <c r="H266" s="756" t="s">
        <v>1190</v>
      </c>
      <c r="I266" s="370" t="s">
        <v>93</v>
      </c>
      <c r="J266" s="370" t="s">
        <v>22</v>
      </c>
      <c r="K266" s="368" t="s">
        <v>276</v>
      </c>
      <c r="L266" s="368" t="s">
        <v>619</v>
      </c>
      <c r="M266" s="369"/>
      <c r="N266" s="370" t="s">
        <v>987</v>
      </c>
      <c r="O266" s="370" t="s">
        <v>276</v>
      </c>
      <c r="P266" s="643" t="s">
        <v>1167</v>
      </c>
      <c r="Q266" s="370" t="s">
        <v>695</v>
      </c>
      <c r="R266" s="370" t="s">
        <v>632</v>
      </c>
      <c r="S266" s="371">
        <v>25</v>
      </c>
      <c r="T266" s="677">
        <v>46174</v>
      </c>
      <c r="U266" s="677">
        <v>46198</v>
      </c>
      <c r="V266" s="373">
        <v>1</v>
      </c>
      <c r="W266" s="374">
        <v>109022.32328147713</v>
      </c>
      <c r="X266" s="17" cm="1">
        <f t="array" ref="X266">+IF($W$1="Pesos CLP",W266,W266/TC)*MB_24A25</f>
        <v>124.30415160546929</v>
      </c>
      <c r="Y266" s="18">
        <f t="shared" si="225"/>
        <v>3107.6037901367322</v>
      </c>
      <c r="Z266">
        <v>91243530</v>
      </c>
      <c r="AA266" s="19">
        <f>IF(OR($I266="REAL",$I266="INCURRIDO"),SUMIF(S!$O:$O,$I266&amp;$O266&amp;$Q266&amp;UPPER(TEXT(AA$4,"MMMMYYYY"))&amp;$Z266,IF($W$1="Pesos CLP",S!$AD:$AD,S!$AO:$AO)),0)</f>
        <v>0</v>
      </c>
      <c r="AB266" s="19">
        <f>IF(OR($I266="REAL",$I266="INCURRIDO"),SUMIF(S!$O:$O,$I266&amp;$O266&amp;$Q266&amp;UPPER(TEXT(AB$4,"MMMMYYYY"))&amp;$Z266,IF($W$1="Pesos CLP",S!$AD:$AD,S!$AO:$AO)),0)</f>
        <v>0</v>
      </c>
      <c r="AC266" s="19">
        <f>IF(OR($I266="REAL",$I266="INCURRIDO"),SUMIF(S!$O:$O,$I266&amp;$O266&amp;$Q266&amp;UPPER(TEXT(AC$4,"MMMMYYYY"))&amp;$Z266,IF($W$1="Pesos CLP",S!$AD:$AD,S!$AO:$AO)),0)</f>
        <v>0</v>
      </c>
      <c r="AD266" s="19">
        <f>IF(OR($I266="REAL",$I266="INCURRIDO"),SUMIF(S!$O:$O,$I266&amp;$O266&amp;$Q266&amp;UPPER(TEXT(AD$4,"MMMMYYYY"))&amp;$Z266,IF($W$1="Pesos CLP",S!$AD:$AD,S!$AO:$AO)),0)</f>
        <v>0</v>
      </c>
      <c r="AE266" s="19">
        <f>IF(OR($I266="REAL",$I266="INCURRIDO"),SUMIF(S!$O:$O,$I266&amp;$O266&amp;$Q266&amp;UPPER(TEXT(AE$4,"MMMMYYYY"))&amp;$Z266,IF($W$1="Pesos CLP",S!$AD:$AD,S!$AO:$AO)),0)</f>
        <v>0</v>
      </c>
      <c r="AF266" s="19">
        <f>IF(OR($I266="REAL",$I266="INCURRIDO"),SUMIF(S!$O:$O,$I266&amp;$O266&amp;$Q266&amp;UPPER(TEXT(AF$4,"MMMMYYYY"))&amp;$Z266,IF($W$1="Pesos CLP",S!$AD:$AD,S!$AO:$AO)),0)</f>
        <v>0</v>
      </c>
      <c r="AG266" s="19">
        <f>IF(OR($I266="REAL",$I266="INCURRIDO"),SUMIF(S!$O:$O,$I266&amp;$O266&amp;$Q266&amp;UPPER(TEXT(AG$4,"MMMMYYYY"))&amp;$Z266,IF($W$1="Pesos CLP",S!$AD:$AD,S!$AO:$AO)),0)</f>
        <v>0</v>
      </c>
      <c r="AH266" s="19">
        <f>IF(OR($I266="REAL",$I266="INCURRIDO"),SUMIF(S!$O:$O,$I266&amp;$O266&amp;$Q266&amp;UPPER(TEXT(AH$4,"MMMMYYYY"))&amp;$Z266,IF($W$1="Pesos CLP",S!$AD:$AD,S!$AO:$AO)),0)</f>
        <v>0</v>
      </c>
      <c r="AI266" s="19">
        <f>IF(OR($I266="REAL",$I266="INCURRIDO"),SUMIF(S!$O:$O,$I266&amp;$O266&amp;$Q266&amp;UPPER(TEXT(AI$4,"MMMMYYYY"))&amp;$Z266,IF($W$1="Pesos CLP",S!$AD:$AD,S!$AO:$AO)),0)</f>
        <v>0</v>
      </c>
      <c r="AJ266" s="19">
        <f>IF(OR($I266="REAL",$I266="INCURRIDO"),SUMIF(S!$O:$O,$I266&amp;$O266&amp;$Q266&amp;UPPER(TEXT(AJ$4,"MMMMYYYY"))&amp;$Z266,IF($W$1="Pesos CLP",S!$AD:$AD,S!$AO:$AO)),0)</f>
        <v>0</v>
      </c>
      <c r="AK266" s="19">
        <f>IF(OR($I266="REAL",$I266="INCURRIDO"),SUMIF(S!$O:$O,$I266&amp;$O266&amp;$Q266&amp;UPPER(TEXT(AK$4,"MMMMYYYY"))&amp;$Z266,IF($W$1="Pesos CLP",S!$AD:$AD,S!$AO:$AO)),0)</f>
        <v>0</v>
      </c>
      <c r="AL266" s="19">
        <f>IF(OR($I266="REAL",$I266="INCURRIDO"),SUMIF(S!$O:$O,$I266&amp;$O266&amp;$Q266&amp;UPPER(TEXT(AL$4,"MMMMYYYY"))&amp;$Z266,IF($W$1="Pesos CLP",S!$AD:$AD,S!$AO:$AO)),0)</f>
        <v>0</v>
      </c>
      <c r="AM266" s="19">
        <f>IF(OR($I266="REAL",$I266="INCURRIDO"),SUMIF(S!$O:$O,$I266&amp;$O266&amp;$Q266&amp;UPPER(TEXT(AM$4,"MMMMYYYY"))&amp;$Z266,IF($W$1="Pesos CLP",S!$AD:$AD,S!$AO:$AO)),0)</f>
        <v>0</v>
      </c>
      <c r="AN266" s="19">
        <f>IF(OR($I266="REAL",$I266="INCURRIDO"),SUMIF(S!$O:$O,$I266&amp;$O266&amp;$Q266&amp;UPPER(TEXT(AN$4,"MMMMYYYY"))&amp;$Z266,IF($W$1="Pesos CLP",S!$AD:$AD,S!$AO:$AO)),0)</f>
        <v>0</v>
      </c>
      <c r="AO266" s="19">
        <f>IF(OR($I266="REAL",$I266="INCURRIDO"),SUMIF(S!$O:$O,$I266&amp;$O266&amp;$Q266&amp;UPPER(TEXT(AO$4,"MMMMYYYY"))&amp;$Z266,IF($W$1="Pesos CLP",S!$AD:$AD,S!$AO:$AO)),0)</f>
        <v>0</v>
      </c>
      <c r="AP266" s="19">
        <f>IF(OR($I266="REAL",$I266="INCURRIDO"),SUMIF(S!$O:$O,$I266&amp;$O266&amp;$Q266&amp;UPPER(TEXT(AP$4,"MMMMYYYY"))&amp;$Z266,IF($W$1="Pesos CLP",S!$AD:$AD,S!$AO:$AO)),0)</f>
        <v>0</v>
      </c>
      <c r="AQ266" s="19">
        <f>IF(OR($I266="REAL",$I266="INCURRIDO"),SUMIF(S!$O:$O,$I266&amp;$O266&amp;$Q266&amp;UPPER(TEXT(AQ$4,"MMMMYYYY"))&amp;$Z266,IF($W$1="Pesos CLP",S!$AD:$AD,S!$AO:$AO)),0)</f>
        <v>0</v>
      </c>
      <c r="AR266" s="19">
        <f>IF(OR($I266="REAL",$I266="INCURRIDO"),SUMIF(S!$O:$O,$I266&amp;$O266&amp;$Q266&amp;UPPER(TEXT(AR$4,"MMMMYYYY"))&amp;$Z266,IF($W$1="Pesos CLP",S!$AD:$AD,S!$AO:$AO)),0)</f>
        <v>0</v>
      </c>
      <c r="AS266" s="19">
        <f>IF(OR($I266="REAL",$I266="INCURRIDO"),SUMIF(S!$O:$O,$I266&amp;$O266&amp;$Q266&amp;UPPER(TEXT(AS$4,"MMMMYYYY"))&amp;$Z266,IF($W$1="Pesos CLP",S!$AD:$AD,S!$AO:$AO)),0)</f>
        <v>0</v>
      </c>
      <c r="AT266" s="19">
        <f>IF(OR($I266="REAL",$I266="INCURRIDO"),SUMIF(S!$O:$O,$I266&amp;$O266&amp;$Q266&amp;UPPER(TEXT(AT$4,"MMMMYYYY"))&amp;$Z266,IF($W$1="Pesos CLP",S!$AD:$AD,S!$AO:$AO)),0)</f>
        <v>0</v>
      </c>
      <c r="AU266" s="19">
        <f>IF(OR($I266="REAL",$I266="INCURRIDO"),SUMIF(S!$O:$O,$I266&amp;$O266&amp;$Q266&amp;UPPER(TEXT(AU$4,"MMMMYYYY"))&amp;$Z266,IF($W$1="Pesos CLP",S!$AD:$AD,S!$AO:$AO)),0)</f>
        <v>0</v>
      </c>
      <c r="AV266" s="19">
        <f>IF(OR($I266="REAL",$I266="INCURRIDO"),SUMIF(S!$O:$O,$I266&amp;$O266&amp;$Q266&amp;UPPER(TEXT(AV$4,"MMMMYYYY"))&amp;$Z266,IF($W$1="Pesos CLP",S!$AD:$AD,S!$AO:$AO)),0)</f>
        <v>0</v>
      </c>
      <c r="AW266" s="19">
        <f>IF(OR($I266="REAL",$I266="INCURRIDO"),SUMIF(S!$O:$O,$I266&amp;$O266&amp;$Q266&amp;UPPER(TEXT(AW$4,"MMMMYYYY"))&amp;$Z266,IF($W$1="Pesos CLP",S!$AD:$AD,S!$AO:$AO)),0)</f>
        <v>0</v>
      </c>
      <c r="AX266" s="19">
        <f>IF(OR($I266="REAL",$I266="INCURRIDO"),SUMIF(S!$O:$O,$I266&amp;$O266&amp;$Q266&amp;UPPER(TEXT(AX$4,"MMMMYYYY"))&amp;$Z266,IF($W$1="Pesos CLP",S!$AD:$AD,S!$AO:$AO)),0)</f>
        <v>0</v>
      </c>
      <c r="AY266" s="19">
        <f>IF(OR($I266="REAL",$I266="INCURRIDO"),SUMIF(S!$O:$O,$I266&amp;$O266&amp;$Q266&amp;UPPER(TEXT(AY$4,"MMMMYYYY"))&amp;$Z266,IF($W$1="Pesos CLP",S!$AD:$AD,S!$AO:$AO)),0)</f>
        <v>0</v>
      </c>
      <c r="AZ266" s="19">
        <f>IF(OR($I266="REAL",$I266="INCURRIDO"),SUMIF(S!$O:$O,$I266&amp;$O266&amp;$Q266&amp;UPPER(TEXT(AZ$4,"MMMMYYYY"))&amp;$Z266,IF($W$1="Pesos CLP",S!$AD:$AD,S!$AO:$AO)),0)</f>
        <v>0</v>
      </c>
      <c r="BA266" s="19">
        <f>IF(OR($I266="REAL",$I266="INCURRIDO"),SUMIF(S!$O:$O,$I266&amp;$O266&amp;$Q266&amp;UPPER(TEXT(BA$4,"MMMMYYYY"))&amp;$Z266,IF($W$1="Pesos CLP",S!$AD:$AD,S!$AO:$AO)),0)</f>
        <v>0</v>
      </c>
      <c r="BB266" s="19">
        <f>IF(OR($I266="REAL",$I266="INCURRIDO"),SUMIF(S!$O:$O,$I266&amp;$O266&amp;$Q266&amp;UPPER(TEXT(BB$4,"MMMMYYYY"))&amp;$Z266,IF($W$1="Pesos CLP",S!$AD:$AD,S!$AO:$AO)),0)</f>
        <v>0</v>
      </c>
      <c r="BC266" s="19">
        <f>IF(OR($I266="REAL",$I266="INCURRIDO"),SUMIF(S!$O:$O,$I266&amp;$O266&amp;$Q266&amp;UPPER(TEXT(BC$4,"MMMMYYYY"))&amp;$Z266,IF($W$1="Pesos CLP",S!$AD:$AD,S!$AO:$AO)),0)</f>
        <v>0</v>
      </c>
      <c r="BD266" s="19">
        <f>IF(OR($I266="REAL",$I266="INCURRIDO"),SUMIF(S!$O:$O,$I266&amp;$O266&amp;$Q266&amp;UPPER(TEXT(BD$4,"MMMMYYYY"))&amp;$Z266,IF($W$1="Pesos CLP",S!$AD:$AD,S!$AO:$AO)),0)</f>
        <v>0</v>
      </c>
      <c r="BE266" s="19">
        <f>IF(OR($I266="REAL",$I266="INCURRIDO"),SUMIF(S!$O:$O,$I266&amp;$O266&amp;$Q266&amp;UPPER(TEXT(BE$4,"MMMMYYYY"))&amp;$Z266,IF($W$1="Pesos CLP",S!$AD:$AD,S!$AO:$AO)),0)</f>
        <v>0</v>
      </c>
      <c r="BF266" s="19">
        <f>IF(OR($I266="REAL",$I266="INCURRIDO"),SUMIF(S!$O:$O,$I266&amp;$O266&amp;$Q266&amp;UPPER(TEXT(BF$4,"MMMMYYYY"))&amp;$Z266,IF($W$1="Pesos CLP",S!$AD:$AD,S!$AO:$AO)),0)</f>
        <v>0</v>
      </c>
      <c r="BG266" s="19">
        <f>IF(OR($I266="REAL",$I266="INCURRIDO"),SUMIF(S!$O:$O,$I266&amp;$O266&amp;$Q266&amp;UPPER(TEXT(BG$4,"MMMMYYYY"))&amp;$Z266,IF($W$1="Pesos CLP",S!$AD:$AD,S!$AO:$AO)),0)</f>
        <v>0</v>
      </c>
      <c r="BH266" s="19">
        <f>IF(OR($I266="REAL",$I266="INCURRIDO"),SUMIF(S!$O:$O,$I266&amp;$O266&amp;$Q266&amp;UPPER(TEXT(BH$4,"MMMMYYYY"))&amp;$Z266,IF($W$1="Pesos CLP",S!$AD:$AD,S!$AO:$AO)),0)</f>
        <v>0</v>
      </c>
      <c r="BI266" s="19">
        <f>IF(OR($I266="REAL",$I266="INCURRIDO"),SUMIF(S!$O:$O,$I266&amp;$O266&amp;$Q266&amp;UPPER(TEXT(BI$4,"MMMMYYYY"))&amp;$Z266,IF($W$1="Pesos CLP",S!$AD:$AD,S!$AO:$AO)),0)</f>
        <v>0</v>
      </c>
      <c r="BJ266" s="19">
        <f>IF(OR($I266="REAL",$I266="INCURRIDO"),SUMIF(S!$O:$O,$I266&amp;$O266&amp;$Q266&amp;UPPER(TEXT(BJ$4,"MMMMYYYY"))&amp;$Z266,IF($W$1="Pesos CLP",S!$AD:$AD,S!$AO:$AO)),0)</f>
        <v>0</v>
      </c>
      <c r="BK266" s="19">
        <f>IF(OR($I266="REAL",$I266="INCURRIDO"),SUMIF(S!$O:$O,$I266&amp;$O266&amp;$Q266&amp;UPPER(TEXT(BK$4,"MMMMYYYY"))&amp;$Z266,IF($W$1="Pesos CLP",S!$AD:$AD,S!$AO:$AO)),0)</f>
        <v>0</v>
      </c>
      <c r="BL266" s="19">
        <f>IF(OR($I266="REAL",$I266="INCURRIDO"),SUMIF(S!$O:$O,$I266&amp;$O266&amp;$Q266&amp;UPPER(TEXT(BL$4,"MMMMYYYY"))&amp;$Z266,IF($W$1="Pesos CLP",S!$AD:$AD,S!$AO:$AO)),0)</f>
        <v>0</v>
      </c>
      <c r="BM266" s="19">
        <f>IF(OR($I266="REAL",$I266="INCURRIDO"),SUMIF(S!$O:$O,$I266&amp;$O266&amp;$Q266&amp;UPPER(TEXT(BM$4,"MMMMYYYY"))&amp;$Z266,IF($W$1="Pesos CLP",S!$AD:$AD,S!$AO:$AO)),0)</f>
        <v>0</v>
      </c>
      <c r="BN266" s="19">
        <f>IF(OR($I266="REAL",$I266="INCURRIDO"),SUMIF(S!$O:$O,$I266&amp;$O266&amp;$Q266&amp;UPPER(TEXT(BN$4,"MMMMYYYY"))&amp;$Z266,IF($W$1="Pesos CLP",S!$AD:$AD,S!$AO:$AO)),0)</f>
        <v>0</v>
      </c>
      <c r="BO266" s="19">
        <f>IF(OR($I266="REAL",$I266="INCURRIDO"),SUMIF(S!$O:$O,$I266&amp;$O266&amp;$Q266&amp;UPPER(TEXT(BO$4,"MMMMYYYY"))&amp;$Z266,IF($W$1="Pesos CLP",S!$AD:$AD,S!$AO:$AO)),0)</f>
        <v>0</v>
      </c>
      <c r="BP266" s="19">
        <f>IF(OR($I266="REAL",$I266="INCURRIDO"),SUMIF(S!$O:$O,$I266&amp;$O266&amp;$Q266&amp;UPPER(TEXT(BP$4,"MMMMYYYY"))&amp;$Z266,IF($W$1="Pesos CLP",S!$AD:$AD,S!$AO:$AO)),0)</f>
        <v>0</v>
      </c>
      <c r="BQ266" s="19">
        <f>IF(OR($I266="REAL",$I266="INCURRIDO"),SUMIF(S!$O:$O,$I266&amp;$O266&amp;$Q266&amp;UPPER(TEXT(BQ$4,"MMMMYYYY"))&amp;$Z266,IF($W$1="Pesos CLP",S!$AD:$AD,S!$AO:$AO)),0)</f>
        <v>0</v>
      </c>
      <c r="BR266" s="19">
        <f>IF(OR($I266="REAL",$I266="INCURRIDO"),SUMIF(S!$O:$O,$I266&amp;$O266&amp;$Q266&amp;UPPER(TEXT(BR$4,"MMMMYYYY"))&amp;$Z266,IF($W$1="Pesos CLP",S!$AD:$AD,S!$AO:$AO)),0)</f>
        <v>0</v>
      </c>
      <c r="BS266" s="19">
        <f>IF(OR($I266="REAL",$I266="INCURRIDO"),SUMIF(S!$O:$O,$I266&amp;$O266&amp;$Q266&amp;UPPER(TEXT(BS$4,"MMMMYYYY"))&amp;$Z266,IF($W$1="Pesos CLP",S!$AD:$AD,S!$AO:$AO)),0)</f>
        <v>0</v>
      </c>
      <c r="BT266" s="19">
        <f>IF(OR($I266="REAL",$I266="INCURRIDO"),SUMIF(S!$O:$O,$I266&amp;$O266&amp;$Q266&amp;UPPER(TEXT(BT$4,"MMMMYYYY"))&amp;$Z266,IF($W$1="Pesos CLP",S!$AD:$AD,S!$AO:$AO)),0)</f>
        <v>0</v>
      </c>
      <c r="BU266" s="19">
        <f>IF(OR($I266="REAL",$I266="INCURRIDO"),SUMIF(S!$O:$O,$I266&amp;$O266&amp;$Q266&amp;UPPER(TEXT(BU$4,"MMMMYYYY"))&amp;$Z266,IF($W$1="Pesos CLP",S!$AD:$AD,S!$AO:$AO)),0)</f>
        <v>0</v>
      </c>
      <c r="BV266" s="19">
        <f>IF(OR($I266="REAL",$I266="INCURRIDO"),SUMIF(S!$O:$O,$I266&amp;$O266&amp;$Q266&amp;UPPER(TEXT(BV$4,"MMMMYYYY"))&amp;$Z266,IF($W$1="Pesos CLP",S!$AD:$AD,S!$AO:$AO)),0)</f>
        <v>0</v>
      </c>
      <c r="BW266" s="19">
        <f>IF(OR($I266="REAL",$I266="INCURRIDO"),SUMIF(S!$O:$O,$I266&amp;$O266&amp;$Q266&amp;UPPER(TEXT(BW$4,"MMMMYYYY"))&amp;$Z266,IF($W$1="Pesos CLP",S!$AD:$AD,S!$AO:$AO)),0)</f>
        <v>0</v>
      </c>
      <c r="BX266" s="19">
        <f>IF(OR($I266="REAL",$I266="INCURRIDO"),SUMIF(S!$O:$O,$I266&amp;$O266&amp;$Q266&amp;UPPER(TEXT(BX$4,"MMMMYYYY"))&amp;$Z266,IF($W$1="Pesos CLP",S!$AD:$AD,S!$AO:$AO)),0)</f>
        <v>0</v>
      </c>
      <c r="BY266" s="19">
        <f>IF(OR($I266="REAL",$I266="INCURRIDO"),SUMIF(S!$O:$O,$I266&amp;$O266&amp;$Q266&amp;UPPER(TEXT(BY$4,"MMMMYYYY"))&amp;$Z266,IF($W$1="Pesos CLP",S!$AD:$AD,S!$AO:$AO)),0)</f>
        <v>0</v>
      </c>
      <c r="BZ266" s="19">
        <f>IF(OR($I266="REAL",$I266="INCURRIDO"),SUMIF(S!$O:$O,$I266&amp;$O266&amp;$Q266&amp;UPPER(TEXT(BZ$4,"MMMMYYYY"))&amp;$Z266,IF($W$1="Pesos CLP",S!$AD:$AD,S!$AO:$AO)),0)</f>
        <v>0</v>
      </c>
      <c r="CA266" s="19">
        <f>IF(OR($I266="REAL",$I266="INCURRIDO"),SUMIF(S!$O:$O,$I266&amp;$O266&amp;$Q266&amp;UPPER(TEXT(CA$4,"MMMMYYYY"))&amp;$Z266,IF($W$1="Pesos CLP",S!$AD:$AD,S!$AO:$AO)),0)</f>
        <v>0</v>
      </c>
      <c r="CB266" s="19">
        <f>IF(OR($I266="REAL",$I266="INCURRIDO"),SUMIF(S!$O:$O,$I266&amp;$O266&amp;$Q266&amp;UPPER(TEXT(CB$4,"MMMMYYYY"))&amp;$Z266,IF($W$1="Pesos CLP",S!$AD:$AD,S!$AO:$AO)),0)</f>
        <v>0</v>
      </c>
      <c r="CC266" s="19">
        <f>IF(OR($I266="REAL",$I266="INCURRIDO"),SUMIF(S!$O:$O,$I266&amp;$O266&amp;$Q266&amp;UPPER(TEXT(CC$4,"MMMMYYYY"))&amp;$Z266,IF($W$1="Pesos CLP",S!$AD:$AD,S!$AO:$AO)),0)</f>
        <v>0</v>
      </c>
      <c r="CD266" s="19">
        <f>IF(OR($I266="REAL",$I266="INCURRIDO"),SUMIF(S!$O:$O,$I266&amp;$O266&amp;$Q266&amp;UPPER(TEXT(CD$4,"MMMMYYYY"))&amp;$Z266,IF($W$1="Pesos CLP",S!$AD:$AD,S!$AO:$AO)),0)</f>
        <v>0</v>
      </c>
      <c r="CE266" s="19">
        <f>IF(OR($I266="REAL",$I266="INCURRIDO"),SUMIF(S!$O:$O,$I266&amp;$O266&amp;$Q266&amp;UPPER(TEXT(CE$4,"MMMMYYYY"))&amp;$Z266,IF($W$1="Pesos CLP",S!$AD:$AD,S!$AO:$AO)),0)</f>
        <v>0</v>
      </c>
      <c r="CF266" s="19">
        <f>IF(OR($I266="REAL",$I266="INCURRIDO"),SUMIF(S!$O:$O,$I266&amp;$O266&amp;$Q266&amp;UPPER(TEXT(CF$4,"MMMMYYYY"))&amp;$Z266,IF($W$1="Pesos CLP",S!$AD:$AD,S!$AO:$AO)),0)</f>
        <v>0</v>
      </c>
      <c r="CG266" s="19">
        <f>IF(OR($I266="REAL",$I266="INCURRIDO"),SUMIF(S!$O:$O,$I266&amp;$O266&amp;$Q266&amp;UPPER(TEXT(CG$4,"MMMMYYYY"))&amp;$Z266,IF($W$1="Pesos CLP",S!$AD:$AD,S!$AO:$AO)),0)</f>
        <v>0</v>
      </c>
      <c r="CH266" s="19">
        <f>IF(OR($I266="REAL",$I266="INCURRIDO"),SUMIF(S!$O:$O,$I266&amp;$O266&amp;$Q266&amp;UPPER(TEXT(CH$4,"MMMMYYYY"))&amp;$Z266,IF($W$1="Pesos CLP",S!$AD:$AD,S!$AO:$AO)),0)</f>
        <v>0</v>
      </c>
      <c r="CI266" s="19">
        <f>IF(OR($I266="REAL",$I266="INCURRIDO"),SUMIF(S!$O:$O,$I266&amp;$O266&amp;$Q266&amp;UPPER(TEXT(CI$4,"MMMMYYYY"))&amp;$Z266,IF($W$1="Pesos CLP",S!$AD:$AD,S!$AO:$AO)),0)</f>
        <v>0</v>
      </c>
      <c r="CJ266" s="19">
        <f>IF(OR($I266="REAL",$I266="INCURRIDO"),SUMIF(S!$O:$O,$I266&amp;$O266&amp;$Q266&amp;UPPER(TEXT(CJ$4,"MMMMYYYY"))&amp;$Z266,IF($W$1="Pesos CLP",S!$AD:$AD,S!$AO:$AO)),0)</f>
        <v>0</v>
      </c>
      <c r="CK266" s="378">
        <f t="shared" si="245"/>
        <v>0</v>
      </c>
      <c r="CL266" s="378">
        <f t="shared" si="245"/>
        <v>0</v>
      </c>
      <c r="CM266" s="378">
        <f t="shared" si="245"/>
        <v>0</v>
      </c>
      <c r="CN266" s="378">
        <f t="shared" si="245"/>
        <v>0</v>
      </c>
      <c r="CO266" s="378">
        <f t="shared" si="245"/>
        <v>3107.6037901367322</v>
      </c>
      <c r="CP266" s="378">
        <f t="shared" si="245"/>
        <v>0</v>
      </c>
      <c r="CQ266" s="378">
        <f t="shared" si="245"/>
        <v>0</v>
      </c>
      <c r="CR266" s="378">
        <f t="shared" si="245"/>
        <v>0</v>
      </c>
      <c r="CS266" s="378">
        <f t="shared" si="246"/>
        <v>0</v>
      </c>
      <c r="CT266" s="378">
        <f t="shared" si="246"/>
        <v>0</v>
      </c>
      <c r="CU266" s="378">
        <f t="shared" si="246"/>
        <v>0</v>
      </c>
      <c r="CV266" s="378">
        <f t="shared" si="246"/>
        <v>0</v>
      </c>
      <c r="CW266" s="378">
        <f t="shared" si="246"/>
        <v>0</v>
      </c>
      <c r="CX266" s="378">
        <f t="shared" si="246"/>
        <v>0</v>
      </c>
      <c r="CY266" s="378">
        <f t="shared" si="246"/>
        <v>0</v>
      </c>
      <c r="CZ266" s="378">
        <f t="shared" si="246"/>
        <v>0</v>
      </c>
      <c r="DA266" s="378">
        <f t="shared" si="246"/>
        <v>0</v>
      </c>
      <c r="DB266" s="378">
        <f t="shared" si="246"/>
        <v>0</v>
      </c>
      <c r="DC266" s="378">
        <f t="shared" si="247"/>
        <v>0</v>
      </c>
      <c r="DD266" s="378">
        <f t="shared" si="247"/>
        <v>0</v>
      </c>
      <c r="DE266" s="378">
        <f t="shared" si="247"/>
        <v>0</v>
      </c>
      <c r="DF266" s="378">
        <f t="shared" si="247"/>
        <v>0</v>
      </c>
      <c r="DG266" s="378">
        <f t="shared" si="247"/>
        <v>0</v>
      </c>
      <c r="DH266" s="378">
        <f t="shared" si="247"/>
        <v>0</v>
      </c>
      <c r="DI266" s="378">
        <f t="shared" si="247"/>
        <v>0</v>
      </c>
      <c r="DJ266" s="378">
        <f t="shared" si="247"/>
        <v>0</v>
      </c>
      <c r="DK266" s="378">
        <f t="shared" si="247"/>
        <v>0</v>
      </c>
      <c r="DL266" s="378">
        <f t="shared" si="247"/>
        <v>0</v>
      </c>
      <c r="DM266" s="378">
        <f t="shared" si="247"/>
        <v>0</v>
      </c>
      <c r="DN266" s="378">
        <f t="shared" si="247"/>
        <v>0</v>
      </c>
      <c r="DO266" s="378">
        <f t="shared" si="247"/>
        <v>0</v>
      </c>
      <c r="DP266" s="378">
        <f t="shared" si="247"/>
        <v>0</v>
      </c>
      <c r="DQ266" s="378">
        <f t="shared" si="247"/>
        <v>0</v>
      </c>
      <c r="DR266" s="378">
        <f t="shared" si="242"/>
        <v>0</v>
      </c>
      <c r="DS266" s="378">
        <f t="shared" si="242"/>
        <v>0</v>
      </c>
      <c r="DT266" s="378">
        <f t="shared" si="242"/>
        <v>0</v>
      </c>
      <c r="DU266" s="378">
        <f t="shared" si="242"/>
        <v>0</v>
      </c>
      <c r="DV266" s="378">
        <f t="shared" si="242"/>
        <v>0</v>
      </c>
      <c r="DW266" s="378">
        <f t="shared" si="242"/>
        <v>0</v>
      </c>
      <c r="DX266" s="378">
        <f t="shared" si="242"/>
        <v>0</v>
      </c>
      <c r="DY266" s="378">
        <f t="shared" si="242"/>
        <v>0</v>
      </c>
      <c r="DZ266" s="378">
        <f t="shared" si="242"/>
        <v>0</v>
      </c>
      <c r="EA266" s="378">
        <f t="shared" si="242"/>
        <v>0</v>
      </c>
      <c r="EB266" s="378">
        <f t="shared" si="243"/>
        <v>0</v>
      </c>
      <c r="EC266" s="378">
        <f t="shared" si="243"/>
        <v>0</v>
      </c>
      <c r="ED266" s="378">
        <f t="shared" si="243"/>
        <v>0</v>
      </c>
      <c r="EE266" s="378">
        <f t="shared" si="243"/>
        <v>0</v>
      </c>
      <c r="EF266" s="378">
        <f t="shared" si="243"/>
        <v>0</v>
      </c>
      <c r="EG266" s="378">
        <f t="shared" si="243"/>
        <v>0</v>
      </c>
      <c r="EH266" s="378">
        <f t="shared" si="243"/>
        <v>0</v>
      </c>
      <c r="EI266" s="378">
        <f t="shared" si="243"/>
        <v>0</v>
      </c>
      <c r="EJ266" s="378">
        <f t="shared" si="243"/>
        <v>0</v>
      </c>
      <c r="EK266" s="378">
        <f t="shared" si="243"/>
        <v>0</v>
      </c>
      <c r="EL266" s="378">
        <f t="shared" si="244"/>
        <v>0</v>
      </c>
      <c r="EM266" s="378">
        <f t="shared" si="244"/>
        <v>0</v>
      </c>
      <c r="EN266" s="378">
        <f t="shared" si="244"/>
        <v>0</v>
      </c>
      <c r="EO266" s="378">
        <f t="shared" si="244"/>
        <v>0</v>
      </c>
      <c r="EP266" s="378">
        <f t="shared" si="244"/>
        <v>0</v>
      </c>
      <c r="EQ266" s="378">
        <f t="shared" si="244"/>
        <v>0</v>
      </c>
    </row>
    <row r="267" spans="1:147" x14ac:dyDescent="0.3">
      <c r="A267" s="368"/>
      <c r="B267" s="368"/>
      <c r="C267" s="368"/>
      <c r="D267" s="368">
        <f t="shared" si="249"/>
        <v>1.0658056259248334</v>
      </c>
      <c r="E267" s="368" t="str">
        <f>VLOOKUP(TEXT(Z267,0),'G2'!B:D,3,0)</f>
        <v>ME</v>
      </c>
      <c r="F267" s="816">
        <f t="shared" si="248"/>
        <v>0</v>
      </c>
      <c r="G267" s="755">
        <f t="shared" si="250"/>
        <v>0</v>
      </c>
      <c r="H267" s="756" t="s">
        <v>1190</v>
      </c>
      <c r="I267" s="370" t="s">
        <v>93</v>
      </c>
      <c r="J267" s="370" t="s">
        <v>22</v>
      </c>
      <c r="K267" s="368" t="s">
        <v>276</v>
      </c>
      <c r="L267" s="368" t="s">
        <v>619</v>
      </c>
      <c r="M267" s="369"/>
      <c r="N267" s="370" t="s">
        <v>988</v>
      </c>
      <c r="O267" s="370" t="s">
        <v>276</v>
      </c>
      <c r="P267" s="643" t="s">
        <v>1166</v>
      </c>
      <c r="Q267" s="370" t="s">
        <v>695</v>
      </c>
      <c r="R267" s="370" t="s">
        <v>632</v>
      </c>
      <c r="S267" s="371">
        <v>25</v>
      </c>
      <c r="T267" s="677">
        <v>46539</v>
      </c>
      <c r="U267" s="677">
        <v>46563</v>
      </c>
      <c r="V267" s="373">
        <v>1</v>
      </c>
      <c r="W267" s="374">
        <v>109022.32328147713</v>
      </c>
      <c r="X267" s="17" cm="1">
        <f t="array" ref="X267">+IF($W$1="Pesos CLP",W267,W267/TC)*MB_24A25</f>
        <v>124.30415160546929</v>
      </c>
      <c r="Y267" s="18">
        <f t="shared" si="225"/>
        <v>3107.6037901367322</v>
      </c>
      <c r="Z267">
        <v>91243530</v>
      </c>
      <c r="AA267" s="19">
        <f>IF(OR($I267="REAL",$I267="INCURRIDO"),SUMIF(S!$O:$O,$I267&amp;$O267&amp;$Q267&amp;UPPER(TEXT(AA$4,"MMMMYYYY"))&amp;$Z267,IF($W$1="Pesos CLP",S!$AD:$AD,S!$AO:$AO)),0)</f>
        <v>0</v>
      </c>
      <c r="AB267" s="19">
        <f>IF(OR($I267="REAL",$I267="INCURRIDO"),SUMIF(S!$O:$O,$I267&amp;$O267&amp;$Q267&amp;UPPER(TEXT(AB$4,"MMMMYYYY"))&amp;$Z267,IF($W$1="Pesos CLP",S!$AD:$AD,S!$AO:$AO)),0)</f>
        <v>0</v>
      </c>
      <c r="AC267" s="19">
        <f>IF(OR($I267="REAL",$I267="INCURRIDO"),SUMIF(S!$O:$O,$I267&amp;$O267&amp;$Q267&amp;UPPER(TEXT(AC$4,"MMMMYYYY"))&amp;$Z267,IF($W$1="Pesos CLP",S!$AD:$AD,S!$AO:$AO)),0)</f>
        <v>0</v>
      </c>
      <c r="AD267" s="19">
        <f>IF(OR($I267="REAL",$I267="INCURRIDO"),SUMIF(S!$O:$O,$I267&amp;$O267&amp;$Q267&amp;UPPER(TEXT(AD$4,"MMMMYYYY"))&amp;$Z267,IF($W$1="Pesos CLP",S!$AD:$AD,S!$AO:$AO)),0)</f>
        <v>0</v>
      </c>
      <c r="AE267" s="19">
        <f>IF(OR($I267="REAL",$I267="INCURRIDO"),SUMIF(S!$O:$O,$I267&amp;$O267&amp;$Q267&amp;UPPER(TEXT(AE$4,"MMMMYYYY"))&amp;$Z267,IF($W$1="Pesos CLP",S!$AD:$AD,S!$AO:$AO)),0)</f>
        <v>0</v>
      </c>
      <c r="AF267" s="19">
        <f>IF(OR($I267="REAL",$I267="INCURRIDO"),SUMIF(S!$O:$O,$I267&amp;$O267&amp;$Q267&amp;UPPER(TEXT(AF$4,"MMMMYYYY"))&amp;$Z267,IF($W$1="Pesos CLP",S!$AD:$AD,S!$AO:$AO)),0)</f>
        <v>0</v>
      </c>
      <c r="AG267" s="19">
        <f>IF(OR($I267="REAL",$I267="INCURRIDO"),SUMIF(S!$O:$O,$I267&amp;$O267&amp;$Q267&amp;UPPER(TEXT(AG$4,"MMMMYYYY"))&amp;$Z267,IF($W$1="Pesos CLP",S!$AD:$AD,S!$AO:$AO)),0)</f>
        <v>0</v>
      </c>
      <c r="AH267" s="19">
        <f>IF(OR($I267="REAL",$I267="INCURRIDO"),SUMIF(S!$O:$O,$I267&amp;$O267&amp;$Q267&amp;UPPER(TEXT(AH$4,"MMMMYYYY"))&amp;$Z267,IF($W$1="Pesos CLP",S!$AD:$AD,S!$AO:$AO)),0)</f>
        <v>0</v>
      </c>
      <c r="AI267" s="19">
        <f>IF(OR($I267="REAL",$I267="INCURRIDO"),SUMIF(S!$O:$O,$I267&amp;$O267&amp;$Q267&amp;UPPER(TEXT(AI$4,"MMMMYYYY"))&amp;$Z267,IF($W$1="Pesos CLP",S!$AD:$AD,S!$AO:$AO)),0)</f>
        <v>0</v>
      </c>
      <c r="AJ267" s="19">
        <f>IF(OR($I267="REAL",$I267="INCURRIDO"),SUMIF(S!$O:$O,$I267&amp;$O267&amp;$Q267&amp;UPPER(TEXT(AJ$4,"MMMMYYYY"))&amp;$Z267,IF($W$1="Pesos CLP",S!$AD:$AD,S!$AO:$AO)),0)</f>
        <v>0</v>
      </c>
      <c r="AK267" s="19">
        <f>IF(OR($I267="REAL",$I267="INCURRIDO"),SUMIF(S!$O:$O,$I267&amp;$O267&amp;$Q267&amp;UPPER(TEXT(AK$4,"MMMMYYYY"))&amp;$Z267,IF($W$1="Pesos CLP",S!$AD:$AD,S!$AO:$AO)),0)</f>
        <v>0</v>
      </c>
      <c r="AL267" s="19">
        <f>IF(OR($I267="REAL",$I267="INCURRIDO"),SUMIF(S!$O:$O,$I267&amp;$O267&amp;$Q267&amp;UPPER(TEXT(AL$4,"MMMMYYYY"))&amp;$Z267,IF($W$1="Pesos CLP",S!$AD:$AD,S!$AO:$AO)),0)</f>
        <v>0</v>
      </c>
      <c r="AM267" s="19">
        <f>IF(OR($I267="REAL",$I267="INCURRIDO"),SUMIF(S!$O:$O,$I267&amp;$O267&amp;$Q267&amp;UPPER(TEXT(AM$4,"MMMMYYYY"))&amp;$Z267,IF($W$1="Pesos CLP",S!$AD:$AD,S!$AO:$AO)),0)</f>
        <v>0</v>
      </c>
      <c r="AN267" s="19">
        <f>IF(OR($I267="REAL",$I267="INCURRIDO"),SUMIF(S!$O:$O,$I267&amp;$O267&amp;$Q267&amp;UPPER(TEXT(AN$4,"MMMMYYYY"))&amp;$Z267,IF($W$1="Pesos CLP",S!$AD:$AD,S!$AO:$AO)),0)</f>
        <v>0</v>
      </c>
      <c r="AO267" s="19">
        <f>IF(OR($I267="REAL",$I267="INCURRIDO"),SUMIF(S!$O:$O,$I267&amp;$O267&amp;$Q267&amp;UPPER(TEXT(AO$4,"MMMMYYYY"))&amp;$Z267,IF($W$1="Pesos CLP",S!$AD:$AD,S!$AO:$AO)),0)</f>
        <v>0</v>
      </c>
      <c r="AP267" s="19">
        <f>IF(OR($I267="REAL",$I267="INCURRIDO"),SUMIF(S!$O:$O,$I267&amp;$O267&amp;$Q267&amp;UPPER(TEXT(AP$4,"MMMMYYYY"))&amp;$Z267,IF($W$1="Pesos CLP",S!$AD:$AD,S!$AO:$AO)),0)</f>
        <v>0</v>
      </c>
      <c r="AQ267" s="19">
        <f>IF(OR($I267="REAL",$I267="INCURRIDO"),SUMIF(S!$O:$O,$I267&amp;$O267&amp;$Q267&amp;UPPER(TEXT(AQ$4,"MMMMYYYY"))&amp;$Z267,IF($W$1="Pesos CLP",S!$AD:$AD,S!$AO:$AO)),0)</f>
        <v>0</v>
      </c>
      <c r="AR267" s="19">
        <f>IF(OR($I267="REAL",$I267="INCURRIDO"),SUMIF(S!$O:$O,$I267&amp;$O267&amp;$Q267&amp;UPPER(TEXT(AR$4,"MMMMYYYY"))&amp;$Z267,IF($W$1="Pesos CLP",S!$AD:$AD,S!$AO:$AO)),0)</f>
        <v>0</v>
      </c>
      <c r="AS267" s="19">
        <f>IF(OR($I267="REAL",$I267="INCURRIDO"),SUMIF(S!$O:$O,$I267&amp;$O267&amp;$Q267&amp;UPPER(TEXT(AS$4,"MMMMYYYY"))&amp;$Z267,IF($W$1="Pesos CLP",S!$AD:$AD,S!$AO:$AO)),0)</f>
        <v>0</v>
      </c>
      <c r="AT267" s="19">
        <f>IF(OR($I267="REAL",$I267="INCURRIDO"),SUMIF(S!$O:$O,$I267&amp;$O267&amp;$Q267&amp;UPPER(TEXT(AT$4,"MMMMYYYY"))&amp;$Z267,IF($W$1="Pesos CLP",S!$AD:$AD,S!$AO:$AO)),0)</f>
        <v>0</v>
      </c>
      <c r="AU267" s="19">
        <f>IF(OR($I267="REAL",$I267="INCURRIDO"),SUMIF(S!$O:$O,$I267&amp;$O267&amp;$Q267&amp;UPPER(TEXT(AU$4,"MMMMYYYY"))&amp;$Z267,IF($W$1="Pesos CLP",S!$AD:$AD,S!$AO:$AO)),0)</f>
        <v>0</v>
      </c>
      <c r="AV267" s="19">
        <f>IF(OR($I267="REAL",$I267="INCURRIDO"),SUMIF(S!$O:$O,$I267&amp;$O267&amp;$Q267&amp;UPPER(TEXT(AV$4,"MMMMYYYY"))&amp;$Z267,IF($W$1="Pesos CLP",S!$AD:$AD,S!$AO:$AO)),0)</f>
        <v>0</v>
      </c>
      <c r="AW267" s="19">
        <f>IF(OR($I267="REAL",$I267="INCURRIDO"),SUMIF(S!$O:$O,$I267&amp;$O267&amp;$Q267&amp;UPPER(TEXT(AW$4,"MMMMYYYY"))&amp;$Z267,IF($W$1="Pesos CLP",S!$AD:$AD,S!$AO:$AO)),0)</f>
        <v>0</v>
      </c>
      <c r="AX267" s="19">
        <f>IF(OR($I267="REAL",$I267="INCURRIDO"),SUMIF(S!$O:$O,$I267&amp;$O267&amp;$Q267&amp;UPPER(TEXT(AX$4,"MMMMYYYY"))&amp;$Z267,IF($W$1="Pesos CLP",S!$AD:$AD,S!$AO:$AO)),0)</f>
        <v>0</v>
      </c>
      <c r="AY267" s="19">
        <f>IF(OR($I267="REAL",$I267="INCURRIDO"),SUMIF(S!$O:$O,$I267&amp;$O267&amp;$Q267&amp;UPPER(TEXT(AY$4,"MMMMYYYY"))&amp;$Z267,IF($W$1="Pesos CLP",S!$AD:$AD,S!$AO:$AO)),0)</f>
        <v>0</v>
      </c>
      <c r="AZ267" s="19">
        <f>IF(OR($I267="REAL",$I267="INCURRIDO"),SUMIF(S!$O:$O,$I267&amp;$O267&amp;$Q267&amp;UPPER(TEXT(AZ$4,"MMMMYYYY"))&amp;$Z267,IF($W$1="Pesos CLP",S!$AD:$AD,S!$AO:$AO)),0)</f>
        <v>0</v>
      </c>
      <c r="BA267" s="19">
        <f>IF(OR($I267="REAL",$I267="INCURRIDO"),SUMIF(S!$O:$O,$I267&amp;$O267&amp;$Q267&amp;UPPER(TEXT(BA$4,"MMMMYYYY"))&amp;$Z267,IF($W$1="Pesos CLP",S!$AD:$AD,S!$AO:$AO)),0)</f>
        <v>0</v>
      </c>
      <c r="BB267" s="19">
        <f>IF(OR($I267="REAL",$I267="INCURRIDO"),SUMIF(S!$O:$O,$I267&amp;$O267&amp;$Q267&amp;UPPER(TEXT(BB$4,"MMMMYYYY"))&amp;$Z267,IF($W$1="Pesos CLP",S!$AD:$AD,S!$AO:$AO)),0)</f>
        <v>0</v>
      </c>
      <c r="BC267" s="19">
        <f>IF(OR($I267="REAL",$I267="INCURRIDO"),SUMIF(S!$O:$O,$I267&amp;$O267&amp;$Q267&amp;UPPER(TEXT(BC$4,"MMMMYYYY"))&amp;$Z267,IF($W$1="Pesos CLP",S!$AD:$AD,S!$AO:$AO)),0)</f>
        <v>0</v>
      </c>
      <c r="BD267" s="19">
        <f>IF(OR($I267="REAL",$I267="INCURRIDO"),SUMIF(S!$O:$O,$I267&amp;$O267&amp;$Q267&amp;UPPER(TEXT(BD$4,"MMMMYYYY"))&amp;$Z267,IF($W$1="Pesos CLP",S!$AD:$AD,S!$AO:$AO)),0)</f>
        <v>0</v>
      </c>
      <c r="BE267" s="19">
        <f>IF(OR($I267="REAL",$I267="INCURRIDO"),SUMIF(S!$O:$O,$I267&amp;$O267&amp;$Q267&amp;UPPER(TEXT(BE$4,"MMMMYYYY"))&amp;$Z267,IF($W$1="Pesos CLP",S!$AD:$AD,S!$AO:$AO)),0)</f>
        <v>0</v>
      </c>
      <c r="BF267" s="19">
        <f>IF(OR($I267="REAL",$I267="INCURRIDO"),SUMIF(S!$O:$O,$I267&amp;$O267&amp;$Q267&amp;UPPER(TEXT(BF$4,"MMMMYYYY"))&amp;$Z267,IF($W$1="Pesos CLP",S!$AD:$AD,S!$AO:$AO)),0)</f>
        <v>0</v>
      </c>
      <c r="BG267" s="19">
        <f>IF(OR($I267="REAL",$I267="INCURRIDO"),SUMIF(S!$O:$O,$I267&amp;$O267&amp;$Q267&amp;UPPER(TEXT(BG$4,"MMMMYYYY"))&amp;$Z267,IF($W$1="Pesos CLP",S!$AD:$AD,S!$AO:$AO)),0)</f>
        <v>0</v>
      </c>
      <c r="BH267" s="19">
        <f>IF(OR($I267="REAL",$I267="INCURRIDO"),SUMIF(S!$O:$O,$I267&amp;$O267&amp;$Q267&amp;UPPER(TEXT(BH$4,"MMMMYYYY"))&amp;$Z267,IF($W$1="Pesos CLP",S!$AD:$AD,S!$AO:$AO)),0)</f>
        <v>0</v>
      </c>
      <c r="BI267" s="19">
        <f>IF(OR($I267="REAL",$I267="INCURRIDO"),SUMIF(S!$O:$O,$I267&amp;$O267&amp;$Q267&amp;UPPER(TEXT(BI$4,"MMMMYYYY"))&amp;$Z267,IF($W$1="Pesos CLP",S!$AD:$AD,S!$AO:$AO)),0)</f>
        <v>0</v>
      </c>
      <c r="BJ267" s="19">
        <f>IF(OR($I267="REAL",$I267="INCURRIDO"),SUMIF(S!$O:$O,$I267&amp;$O267&amp;$Q267&amp;UPPER(TEXT(BJ$4,"MMMMYYYY"))&amp;$Z267,IF($W$1="Pesos CLP",S!$AD:$AD,S!$AO:$AO)),0)</f>
        <v>0</v>
      </c>
      <c r="BK267" s="19">
        <f>IF(OR($I267="REAL",$I267="INCURRIDO"),SUMIF(S!$O:$O,$I267&amp;$O267&amp;$Q267&amp;UPPER(TEXT(BK$4,"MMMMYYYY"))&amp;$Z267,IF($W$1="Pesos CLP",S!$AD:$AD,S!$AO:$AO)),0)</f>
        <v>0</v>
      </c>
      <c r="BL267" s="19">
        <f>IF(OR($I267="REAL",$I267="INCURRIDO"),SUMIF(S!$O:$O,$I267&amp;$O267&amp;$Q267&amp;UPPER(TEXT(BL$4,"MMMMYYYY"))&amp;$Z267,IF($W$1="Pesos CLP",S!$AD:$AD,S!$AO:$AO)),0)</f>
        <v>0</v>
      </c>
      <c r="BM267" s="19">
        <f>IF(OR($I267="REAL",$I267="INCURRIDO"),SUMIF(S!$O:$O,$I267&amp;$O267&amp;$Q267&amp;UPPER(TEXT(BM$4,"MMMMYYYY"))&amp;$Z267,IF($W$1="Pesos CLP",S!$AD:$AD,S!$AO:$AO)),0)</f>
        <v>0</v>
      </c>
      <c r="BN267" s="19">
        <f>IF(OR($I267="REAL",$I267="INCURRIDO"),SUMIF(S!$O:$O,$I267&amp;$O267&amp;$Q267&amp;UPPER(TEXT(BN$4,"MMMMYYYY"))&amp;$Z267,IF($W$1="Pesos CLP",S!$AD:$AD,S!$AO:$AO)),0)</f>
        <v>0</v>
      </c>
      <c r="BO267" s="19">
        <f>IF(OR($I267="REAL",$I267="INCURRIDO"),SUMIF(S!$O:$O,$I267&amp;$O267&amp;$Q267&amp;UPPER(TEXT(BO$4,"MMMMYYYY"))&amp;$Z267,IF($W$1="Pesos CLP",S!$AD:$AD,S!$AO:$AO)),0)</f>
        <v>0</v>
      </c>
      <c r="BP267" s="19">
        <f>IF(OR($I267="REAL",$I267="INCURRIDO"),SUMIF(S!$O:$O,$I267&amp;$O267&amp;$Q267&amp;UPPER(TEXT(BP$4,"MMMMYYYY"))&amp;$Z267,IF($W$1="Pesos CLP",S!$AD:$AD,S!$AO:$AO)),0)</f>
        <v>0</v>
      </c>
      <c r="BQ267" s="19">
        <f>IF(OR($I267="REAL",$I267="INCURRIDO"),SUMIF(S!$O:$O,$I267&amp;$O267&amp;$Q267&amp;UPPER(TEXT(BQ$4,"MMMMYYYY"))&amp;$Z267,IF($W$1="Pesos CLP",S!$AD:$AD,S!$AO:$AO)),0)</f>
        <v>0</v>
      </c>
      <c r="BR267" s="19">
        <f>IF(OR($I267="REAL",$I267="INCURRIDO"),SUMIF(S!$O:$O,$I267&amp;$O267&amp;$Q267&amp;UPPER(TEXT(BR$4,"MMMMYYYY"))&amp;$Z267,IF($W$1="Pesos CLP",S!$AD:$AD,S!$AO:$AO)),0)</f>
        <v>0</v>
      </c>
      <c r="BS267" s="19">
        <f>IF(OR($I267="REAL",$I267="INCURRIDO"),SUMIF(S!$O:$O,$I267&amp;$O267&amp;$Q267&amp;UPPER(TEXT(BS$4,"MMMMYYYY"))&amp;$Z267,IF($W$1="Pesos CLP",S!$AD:$AD,S!$AO:$AO)),0)</f>
        <v>0</v>
      </c>
      <c r="BT267" s="19">
        <f>IF(OR($I267="REAL",$I267="INCURRIDO"),SUMIF(S!$O:$O,$I267&amp;$O267&amp;$Q267&amp;UPPER(TEXT(BT$4,"MMMMYYYY"))&amp;$Z267,IF($W$1="Pesos CLP",S!$AD:$AD,S!$AO:$AO)),0)</f>
        <v>0</v>
      </c>
      <c r="BU267" s="19">
        <f>IF(OR($I267="REAL",$I267="INCURRIDO"),SUMIF(S!$O:$O,$I267&amp;$O267&amp;$Q267&amp;UPPER(TEXT(BU$4,"MMMMYYYY"))&amp;$Z267,IF($W$1="Pesos CLP",S!$AD:$AD,S!$AO:$AO)),0)</f>
        <v>0</v>
      </c>
      <c r="BV267" s="19">
        <f>IF(OR($I267="REAL",$I267="INCURRIDO"),SUMIF(S!$O:$O,$I267&amp;$O267&amp;$Q267&amp;UPPER(TEXT(BV$4,"MMMMYYYY"))&amp;$Z267,IF($W$1="Pesos CLP",S!$AD:$AD,S!$AO:$AO)),0)</f>
        <v>0</v>
      </c>
      <c r="BW267" s="19">
        <f>IF(OR($I267="REAL",$I267="INCURRIDO"),SUMIF(S!$O:$O,$I267&amp;$O267&amp;$Q267&amp;UPPER(TEXT(BW$4,"MMMMYYYY"))&amp;$Z267,IF($W$1="Pesos CLP",S!$AD:$AD,S!$AO:$AO)),0)</f>
        <v>0</v>
      </c>
      <c r="BX267" s="19">
        <f>IF(OR($I267="REAL",$I267="INCURRIDO"),SUMIF(S!$O:$O,$I267&amp;$O267&amp;$Q267&amp;UPPER(TEXT(BX$4,"MMMMYYYY"))&amp;$Z267,IF($W$1="Pesos CLP",S!$AD:$AD,S!$AO:$AO)),0)</f>
        <v>0</v>
      </c>
      <c r="BY267" s="19">
        <f>IF(OR($I267="REAL",$I267="INCURRIDO"),SUMIF(S!$O:$O,$I267&amp;$O267&amp;$Q267&amp;UPPER(TEXT(BY$4,"MMMMYYYY"))&amp;$Z267,IF($W$1="Pesos CLP",S!$AD:$AD,S!$AO:$AO)),0)</f>
        <v>0</v>
      </c>
      <c r="BZ267" s="19">
        <f>IF(OR($I267="REAL",$I267="INCURRIDO"),SUMIF(S!$O:$O,$I267&amp;$O267&amp;$Q267&amp;UPPER(TEXT(BZ$4,"MMMMYYYY"))&amp;$Z267,IF($W$1="Pesos CLP",S!$AD:$AD,S!$AO:$AO)),0)</f>
        <v>0</v>
      </c>
      <c r="CA267" s="19">
        <f>IF(OR($I267="REAL",$I267="INCURRIDO"),SUMIF(S!$O:$O,$I267&amp;$O267&amp;$Q267&amp;UPPER(TEXT(CA$4,"MMMMYYYY"))&amp;$Z267,IF($W$1="Pesos CLP",S!$AD:$AD,S!$AO:$AO)),0)</f>
        <v>0</v>
      </c>
      <c r="CB267" s="19">
        <f>IF(OR($I267="REAL",$I267="INCURRIDO"),SUMIF(S!$O:$O,$I267&amp;$O267&amp;$Q267&amp;UPPER(TEXT(CB$4,"MMMMYYYY"))&amp;$Z267,IF($W$1="Pesos CLP",S!$AD:$AD,S!$AO:$AO)),0)</f>
        <v>0</v>
      </c>
      <c r="CC267" s="19">
        <f>IF(OR($I267="REAL",$I267="INCURRIDO"),SUMIF(S!$O:$O,$I267&amp;$O267&amp;$Q267&amp;UPPER(TEXT(CC$4,"MMMMYYYY"))&amp;$Z267,IF($W$1="Pesos CLP",S!$AD:$AD,S!$AO:$AO)),0)</f>
        <v>0</v>
      </c>
      <c r="CD267" s="19">
        <f>IF(OR($I267="REAL",$I267="INCURRIDO"),SUMIF(S!$O:$O,$I267&amp;$O267&amp;$Q267&amp;UPPER(TEXT(CD$4,"MMMMYYYY"))&amp;$Z267,IF($W$1="Pesos CLP",S!$AD:$AD,S!$AO:$AO)),0)</f>
        <v>0</v>
      </c>
      <c r="CE267" s="19">
        <f>IF(OR($I267="REAL",$I267="INCURRIDO"),SUMIF(S!$O:$O,$I267&amp;$O267&amp;$Q267&amp;UPPER(TEXT(CE$4,"MMMMYYYY"))&amp;$Z267,IF($W$1="Pesos CLP",S!$AD:$AD,S!$AO:$AO)),0)</f>
        <v>0</v>
      </c>
      <c r="CF267" s="19">
        <f>IF(OR($I267="REAL",$I267="INCURRIDO"),SUMIF(S!$O:$O,$I267&amp;$O267&amp;$Q267&amp;UPPER(TEXT(CF$4,"MMMMYYYY"))&amp;$Z267,IF($W$1="Pesos CLP",S!$AD:$AD,S!$AO:$AO)),0)</f>
        <v>0</v>
      </c>
      <c r="CG267" s="19">
        <f>IF(OR($I267="REAL",$I267="INCURRIDO"),SUMIF(S!$O:$O,$I267&amp;$O267&amp;$Q267&amp;UPPER(TEXT(CG$4,"MMMMYYYY"))&amp;$Z267,IF($W$1="Pesos CLP",S!$AD:$AD,S!$AO:$AO)),0)</f>
        <v>0</v>
      </c>
      <c r="CH267" s="19">
        <f>IF(OR($I267="REAL",$I267="INCURRIDO"),SUMIF(S!$O:$O,$I267&amp;$O267&amp;$Q267&amp;UPPER(TEXT(CH$4,"MMMMYYYY"))&amp;$Z267,IF($W$1="Pesos CLP",S!$AD:$AD,S!$AO:$AO)),0)</f>
        <v>0</v>
      </c>
      <c r="CI267" s="19">
        <f>IF(OR($I267="REAL",$I267="INCURRIDO"),SUMIF(S!$O:$O,$I267&amp;$O267&amp;$Q267&amp;UPPER(TEXT(CI$4,"MMMMYYYY"))&amp;$Z267,IF($W$1="Pesos CLP",S!$AD:$AD,S!$AO:$AO)),0)</f>
        <v>0</v>
      </c>
      <c r="CJ267" s="19">
        <f>IF(OR($I267="REAL",$I267="INCURRIDO"),SUMIF(S!$O:$O,$I267&amp;$O267&amp;$Q267&amp;UPPER(TEXT(CJ$4,"MMMMYYYY"))&amp;$Z267,IF($W$1="Pesos CLP",S!$AD:$AD,S!$AO:$AO)),0)</f>
        <v>0</v>
      </c>
      <c r="CK267" s="378">
        <f t="shared" si="245"/>
        <v>0</v>
      </c>
      <c r="CL267" s="378">
        <f t="shared" si="245"/>
        <v>0</v>
      </c>
      <c r="CM267" s="378">
        <f t="shared" si="245"/>
        <v>0</v>
      </c>
      <c r="CN267" s="378">
        <f t="shared" si="245"/>
        <v>0</v>
      </c>
      <c r="CO267" s="378">
        <f t="shared" si="245"/>
        <v>0</v>
      </c>
      <c r="CP267" s="378">
        <f t="shared" si="245"/>
        <v>0</v>
      </c>
      <c r="CQ267" s="378">
        <f t="shared" si="245"/>
        <v>0</v>
      </c>
      <c r="CR267" s="378">
        <f t="shared" si="245"/>
        <v>0</v>
      </c>
      <c r="CS267" s="378">
        <f t="shared" si="246"/>
        <v>0</v>
      </c>
      <c r="CT267" s="378">
        <f t="shared" si="246"/>
        <v>0</v>
      </c>
      <c r="CU267" s="378">
        <f t="shared" si="246"/>
        <v>0</v>
      </c>
      <c r="CV267" s="378">
        <f t="shared" si="246"/>
        <v>0</v>
      </c>
      <c r="CW267" s="378">
        <f t="shared" si="246"/>
        <v>0</v>
      </c>
      <c r="CX267" s="378">
        <f t="shared" si="246"/>
        <v>0</v>
      </c>
      <c r="CY267" s="378">
        <f t="shared" si="246"/>
        <v>0</v>
      </c>
      <c r="CZ267" s="378">
        <f t="shared" si="246"/>
        <v>0</v>
      </c>
      <c r="DA267" s="378">
        <f t="shared" si="246"/>
        <v>3107.6037901367322</v>
      </c>
      <c r="DB267" s="378">
        <f t="shared" si="246"/>
        <v>0</v>
      </c>
      <c r="DC267" s="378">
        <f t="shared" si="247"/>
        <v>0</v>
      </c>
      <c r="DD267" s="378">
        <f t="shared" si="247"/>
        <v>0</v>
      </c>
      <c r="DE267" s="378">
        <f t="shared" si="247"/>
        <v>0</v>
      </c>
      <c r="DF267" s="378">
        <f t="shared" si="247"/>
        <v>0</v>
      </c>
      <c r="DG267" s="378">
        <f t="shared" si="247"/>
        <v>0</v>
      </c>
      <c r="DH267" s="378">
        <f t="shared" si="247"/>
        <v>0</v>
      </c>
      <c r="DI267" s="378">
        <f t="shared" si="247"/>
        <v>0</v>
      </c>
      <c r="DJ267" s="378">
        <f t="shared" si="247"/>
        <v>0</v>
      </c>
      <c r="DK267" s="378">
        <f t="shared" si="247"/>
        <v>0</v>
      </c>
      <c r="DL267" s="378">
        <f t="shared" si="247"/>
        <v>0</v>
      </c>
      <c r="DM267" s="378">
        <f t="shared" si="247"/>
        <v>0</v>
      </c>
      <c r="DN267" s="378">
        <f t="shared" si="247"/>
        <v>0</v>
      </c>
      <c r="DO267" s="378">
        <f t="shared" si="247"/>
        <v>0</v>
      </c>
      <c r="DP267" s="378">
        <f t="shared" si="247"/>
        <v>0</v>
      </c>
      <c r="DQ267" s="378">
        <f t="shared" si="247"/>
        <v>0</v>
      </c>
      <c r="DR267" s="378">
        <f t="shared" si="242"/>
        <v>0</v>
      </c>
      <c r="DS267" s="378">
        <f t="shared" si="242"/>
        <v>0</v>
      </c>
      <c r="DT267" s="378">
        <f t="shared" si="242"/>
        <v>0</v>
      </c>
      <c r="DU267" s="378">
        <f t="shared" si="242"/>
        <v>0</v>
      </c>
      <c r="DV267" s="378">
        <f t="shared" si="242"/>
        <v>0</v>
      </c>
      <c r="DW267" s="378">
        <f t="shared" si="242"/>
        <v>0</v>
      </c>
      <c r="DX267" s="378">
        <f t="shared" si="242"/>
        <v>0</v>
      </c>
      <c r="DY267" s="378">
        <f t="shared" si="242"/>
        <v>0</v>
      </c>
      <c r="DZ267" s="378">
        <f t="shared" si="242"/>
        <v>0</v>
      </c>
      <c r="EA267" s="378">
        <f t="shared" si="242"/>
        <v>0</v>
      </c>
      <c r="EB267" s="378">
        <f t="shared" si="243"/>
        <v>0</v>
      </c>
      <c r="EC267" s="378">
        <f t="shared" si="243"/>
        <v>0</v>
      </c>
      <c r="ED267" s="378">
        <f t="shared" si="243"/>
        <v>0</v>
      </c>
      <c r="EE267" s="378">
        <f t="shared" si="243"/>
        <v>0</v>
      </c>
      <c r="EF267" s="378">
        <f t="shared" si="243"/>
        <v>0</v>
      </c>
      <c r="EG267" s="378">
        <f t="shared" si="243"/>
        <v>0</v>
      </c>
      <c r="EH267" s="378">
        <f t="shared" si="243"/>
        <v>0</v>
      </c>
      <c r="EI267" s="378">
        <f t="shared" si="243"/>
        <v>0</v>
      </c>
      <c r="EJ267" s="378">
        <f t="shared" si="243"/>
        <v>0</v>
      </c>
      <c r="EK267" s="378">
        <f t="shared" si="243"/>
        <v>0</v>
      </c>
      <c r="EL267" s="378">
        <f t="shared" si="244"/>
        <v>0</v>
      </c>
      <c r="EM267" s="378">
        <f t="shared" si="244"/>
        <v>0</v>
      </c>
      <c r="EN267" s="378">
        <f t="shared" si="244"/>
        <v>0</v>
      </c>
      <c r="EO267" s="378">
        <f t="shared" si="244"/>
        <v>0</v>
      </c>
      <c r="EP267" s="378">
        <f t="shared" si="244"/>
        <v>0</v>
      </c>
      <c r="EQ267" s="378">
        <f t="shared" si="244"/>
        <v>0</v>
      </c>
    </row>
    <row r="268" spans="1:147" x14ac:dyDescent="0.3">
      <c r="A268" s="368"/>
      <c r="B268" s="368"/>
      <c r="C268" s="368"/>
      <c r="D268" s="368">
        <f t="shared" si="249"/>
        <v>1.034195933456562</v>
      </c>
      <c r="E268" s="368" t="str">
        <f>VLOOKUP(TEXT(Z268,0),'G2'!B:D,3,0)</f>
        <v>MN</v>
      </c>
      <c r="F268" s="816">
        <f t="shared" si="248"/>
        <v>0</v>
      </c>
      <c r="G268" s="755">
        <f t="shared" si="250"/>
        <v>0</v>
      </c>
      <c r="H268" s="756" t="s">
        <v>1190</v>
      </c>
      <c r="I268" s="370" t="s">
        <v>93</v>
      </c>
      <c r="J268" s="370" t="s">
        <v>22</v>
      </c>
      <c r="K268" s="368" t="s">
        <v>276</v>
      </c>
      <c r="L268" s="368" t="s">
        <v>24</v>
      </c>
      <c r="M268" s="369"/>
      <c r="N268" s="370" t="s">
        <v>643</v>
      </c>
      <c r="O268" s="370" t="s">
        <v>276</v>
      </c>
      <c r="P268" s="370"/>
      <c r="Q268" s="370" t="s">
        <v>695</v>
      </c>
      <c r="R268" s="370" t="s">
        <v>26</v>
      </c>
      <c r="S268" s="371">
        <v>1</v>
      </c>
      <c r="T268" s="372">
        <v>46024</v>
      </c>
      <c r="U268" s="372">
        <v>46035</v>
      </c>
      <c r="V268" s="373"/>
      <c r="W268" s="374">
        <v>0</v>
      </c>
      <c r="X268" s="17" cm="1">
        <f t="array" ref="X268">+IF($W$1="Pesos CLP",W268,W268/TC)*MB_24A25</f>
        <v>0</v>
      </c>
      <c r="Y268" s="18">
        <f t="shared" si="225"/>
        <v>3221.3144605403731</v>
      </c>
      <c r="Z268">
        <v>91243520</v>
      </c>
      <c r="AA268" s="19">
        <f>IF(OR($I268="REAL",$I268="INCURRIDO"),SUMIF(S!$O:$O,$I268&amp;$O268&amp;$Q268&amp;UPPER(TEXT(AA$4,"MMMMYYYY"))&amp;$Z268,IF($W$1="Pesos CLP",S!$AD:$AD,S!$AO:$AO)),0)</f>
        <v>0</v>
      </c>
      <c r="AB268" s="19">
        <f>IF(OR($I268="REAL",$I268="INCURRIDO"),SUMIF(S!$O:$O,$I268&amp;$O268&amp;$Q268&amp;UPPER(TEXT(AB$4,"MMMMYYYY"))&amp;$Z268,IF($W$1="Pesos CLP",S!$AD:$AD,S!$AO:$AO)),0)</f>
        <v>0</v>
      </c>
      <c r="AC268" s="19">
        <f>IF(OR($I268="REAL",$I268="INCURRIDO"),SUMIF(S!$O:$O,$I268&amp;$O268&amp;$Q268&amp;UPPER(TEXT(AC$4,"MMMMYYYY"))&amp;$Z268,IF($W$1="Pesos CLP",S!$AD:$AD,S!$AO:$AO)),0)</f>
        <v>0</v>
      </c>
      <c r="AD268" s="19">
        <f>IF(OR($I268="REAL",$I268="INCURRIDO"),SUMIF(S!$O:$O,$I268&amp;$O268&amp;$Q268&amp;UPPER(TEXT(AD$4,"MMMMYYYY"))&amp;$Z268,IF($W$1="Pesos CLP",S!$AD:$AD,S!$AO:$AO)),0)</f>
        <v>0</v>
      </c>
      <c r="AE268" s="19">
        <f>IF(OR($I268="REAL",$I268="INCURRIDO"),SUMIF(S!$O:$O,$I268&amp;$O268&amp;$Q268&amp;UPPER(TEXT(AE$4,"MMMMYYYY"))&amp;$Z268,IF($W$1="Pesos CLP",S!$AD:$AD,S!$AO:$AO)),0)</f>
        <v>0</v>
      </c>
      <c r="AF268" s="19">
        <f>IF(OR($I268="REAL",$I268="INCURRIDO"),SUMIF(S!$O:$O,$I268&amp;$O268&amp;$Q268&amp;UPPER(TEXT(AF$4,"MMMMYYYY"))&amp;$Z268,IF($W$1="Pesos CLP",S!$AD:$AD,S!$AO:$AO)),0)</f>
        <v>0</v>
      </c>
      <c r="AG268" s="19">
        <f>IF(OR($I268="REAL",$I268="INCURRIDO"),SUMIF(S!$O:$O,$I268&amp;$O268&amp;$Q268&amp;UPPER(TEXT(AG$4,"MMMMYYYY"))&amp;$Z268,IF($W$1="Pesos CLP",S!$AD:$AD,S!$AO:$AO)),0)</f>
        <v>0</v>
      </c>
      <c r="AH268" s="19">
        <f>IF(OR($I268="REAL",$I268="INCURRIDO"),SUMIF(S!$O:$O,$I268&amp;$O268&amp;$Q268&amp;UPPER(TEXT(AH$4,"MMMMYYYY"))&amp;$Z268,IF($W$1="Pesos CLP",S!$AD:$AD,S!$AO:$AO)),0)</f>
        <v>0</v>
      </c>
      <c r="AI268" s="19">
        <f>IF(OR($I268="REAL",$I268="INCURRIDO"),SUMIF(S!$O:$O,$I268&amp;$O268&amp;$Q268&amp;UPPER(TEXT(AI$4,"MMMMYYYY"))&amp;$Z268,IF($W$1="Pesos CLP",S!$AD:$AD,S!$AO:$AO)),0)</f>
        <v>0</v>
      </c>
      <c r="AJ268" s="19">
        <f>IF(OR($I268="REAL",$I268="INCURRIDO"),SUMIF(S!$O:$O,$I268&amp;$O268&amp;$Q268&amp;UPPER(TEXT(AJ$4,"MMMMYYYY"))&amp;$Z268,IF($W$1="Pesos CLP",S!$AD:$AD,S!$AO:$AO)),0)</f>
        <v>0</v>
      </c>
      <c r="AK268" s="19">
        <f>IF(OR($I268="REAL",$I268="INCURRIDO"),SUMIF(S!$O:$O,$I268&amp;$O268&amp;$Q268&amp;UPPER(TEXT(AK$4,"MMMMYYYY"))&amp;$Z268,IF($W$1="Pesos CLP",S!$AD:$AD,S!$AO:$AO)),0)</f>
        <v>0</v>
      </c>
      <c r="AL268" s="19">
        <f>IF(OR($I268="REAL",$I268="INCURRIDO"),SUMIF(S!$O:$O,$I268&amp;$O268&amp;$Q268&amp;UPPER(TEXT(AL$4,"MMMMYYYY"))&amp;$Z268,IF($W$1="Pesos CLP",S!$AD:$AD,S!$AO:$AO)),0)</f>
        <v>0</v>
      </c>
      <c r="AM268" s="19">
        <f>IF(OR($I268="REAL",$I268="INCURRIDO"),SUMIF(S!$O:$O,$I268&amp;$O268&amp;$Q268&amp;UPPER(TEXT(AM$4,"MMMMYYYY"))&amp;$Z268,IF($W$1="Pesos CLP",S!$AD:$AD,S!$AO:$AO)),0)</f>
        <v>0</v>
      </c>
      <c r="AN268" s="19">
        <f>IF(OR($I268="REAL",$I268="INCURRIDO"),SUMIF(S!$O:$O,$I268&amp;$O268&amp;$Q268&amp;UPPER(TEXT(AN$4,"MMMMYYYY"))&amp;$Z268,IF($W$1="Pesos CLP",S!$AD:$AD,S!$AO:$AO)),0)</f>
        <v>0</v>
      </c>
      <c r="AO268" s="19">
        <f>IF(OR($I268="REAL",$I268="INCURRIDO"),SUMIF(S!$O:$O,$I268&amp;$O268&amp;$Q268&amp;UPPER(TEXT(AO$4,"MMMMYYYY"))&amp;$Z268,IF($W$1="Pesos CLP",S!$AD:$AD,S!$AO:$AO)),0)</f>
        <v>0</v>
      </c>
      <c r="AP268" s="19">
        <f>IF(OR($I268="REAL",$I268="INCURRIDO"),SUMIF(S!$O:$O,$I268&amp;$O268&amp;$Q268&amp;UPPER(TEXT(AP$4,"MMMMYYYY"))&amp;$Z268,IF($W$1="Pesos CLP",S!$AD:$AD,S!$AO:$AO)),0)</f>
        <v>0</v>
      </c>
      <c r="AQ268" s="19">
        <f>IF(OR($I268="REAL",$I268="INCURRIDO"),SUMIF(S!$O:$O,$I268&amp;$O268&amp;$Q268&amp;UPPER(TEXT(AQ$4,"MMMMYYYY"))&amp;$Z268,IF($W$1="Pesos CLP",S!$AD:$AD,S!$AO:$AO)),0)</f>
        <v>0</v>
      </c>
      <c r="AR268" s="19">
        <f>IF(OR($I268="REAL",$I268="INCURRIDO"),SUMIF(S!$O:$O,$I268&amp;$O268&amp;$Q268&amp;UPPER(TEXT(AR$4,"MMMMYYYY"))&amp;$Z268,IF($W$1="Pesos CLP",S!$AD:$AD,S!$AO:$AO)),0)</f>
        <v>0</v>
      </c>
      <c r="AS268" s="19">
        <f>IF(OR($I268="REAL",$I268="INCURRIDO"),SUMIF(S!$O:$O,$I268&amp;$O268&amp;$Q268&amp;UPPER(TEXT(AS$4,"MMMMYYYY"))&amp;$Z268,IF($W$1="Pesos CLP",S!$AD:$AD,S!$AO:$AO)),0)</f>
        <v>0</v>
      </c>
      <c r="AT268" s="19">
        <f>IF(OR($I268="REAL",$I268="INCURRIDO"),SUMIF(S!$O:$O,$I268&amp;$O268&amp;$Q268&amp;UPPER(TEXT(AT$4,"MMMMYYYY"))&amp;$Z268,IF($W$1="Pesos CLP",S!$AD:$AD,S!$AO:$AO)),0)</f>
        <v>0</v>
      </c>
      <c r="AU268" s="19">
        <f>IF(OR($I268="REAL",$I268="INCURRIDO"),SUMIF(S!$O:$O,$I268&amp;$O268&amp;$Q268&amp;UPPER(TEXT(AU$4,"MMMMYYYY"))&amp;$Z268,IF($W$1="Pesos CLP",S!$AD:$AD,S!$AO:$AO)),0)</f>
        <v>0</v>
      </c>
      <c r="AV268" s="19">
        <f>IF(OR($I268="REAL",$I268="INCURRIDO"),SUMIF(S!$O:$O,$I268&amp;$O268&amp;$Q268&amp;UPPER(TEXT(AV$4,"MMMMYYYY"))&amp;$Z268,IF($W$1="Pesos CLP",S!$AD:$AD,S!$AO:$AO)),0)</f>
        <v>0</v>
      </c>
      <c r="AW268" s="19">
        <f>IF(OR($I268="REAL",$I268="INCURRIDO"),SUMIF(S!$O:$O,$I268&amp;$O268&amp;$Q268&amp;UPPER(TEXT(AW$4,"MMMMYYYY"))&amp;$Z268,IF($W$1="Pesos CLP",S!$AD:$AD,S!$AO:$AO)),0)</f>
        <v>0</v>
      </c>
      <c r="AX268" s="19">
        <f>IF(OR($I268="REAL",$I268="INCURRIDO"),SUMIF(S!$O:$O,$I268&amp;$O268&amp;$Q268&amp;UPPER(TEXT(AX$4,"MMMMYYYY"))&amp;$Z268,IF($W$1="Pesos CLP",S!$AD:$AD,S!$AO:$AO)),0)</f>
        <v>0</v>
      </c>
      <c r="AY268" s="19">
        <f>IF(OR($I268="REAL",$I268="INCURRIDO"),SUMIF(S!$O:$O,$I268&amp;$O268&amp;$Q268&amp;UPPER(TEXT(AY$4,"MMMMYYYY"))&amp;$Z268,IF($W$1="Pesos CLP",S!$AD:$AD,S!$AO:$AO)),0)</f>
        <v>0</v>
      </c>
      <c r="AZ268" s="19">
        <f>IF(OR($I268="REAL",$I268="INCURRIDO"),SUMIF(S!$O:$O,$I268&amp;$O268&amp;$Q268&amp;UPPER(TEXT(AZ$4,"MMMMYYYY"))&amp;$Z268,IF($W$1="Pesos CLP",S!$AD:$AD,S!$AO:$AO)),0)</f>
        <v>0</v>
      </c>
      <c r="BA268" s="19">
        <f>IF(OR($I268="REAL",$I268="INCURRIDO"),SUMIF(S!$O:$O,$I268&amp;$O268&amp;$Q268&amp;UPPER(TEXT(BA$4,"MMMMYYYY"))&amp;$Z268,IF($W$1="Pesos CLP",S!$AD:$AD,S!$AO:$AO)),0)</f>
        <v>0</v>
      </c>
      <c r="BB268" s="19">
        <f>IF(OR($I268="REAL",$I268="INCURRIDO"),SUMIF(S!$O:$O,$I268&amp;$O268&amp;$Q268&amp;UPPER(TEXT(BB$4,"MMMMYYYY"))&amp;$Z268,IF($W$1="Pesos CLP",S!$AD:$AD,S!$AO:$AO)),0)</f>
        <v>0</v>
      </c>
      <c r="BC268" s="19">
        <f>IF(OR($I268="REAL",$I268="INCURRIDO"),SUMIF(S!$O:$O,$I268&amp;$O268&amp;$Q268&amp;UPPER(TEXT(BC$4,"MMMMYYYY"))&amp;$Z268,IF($W$1="Pesos CLP",S!$AD:$AD,S!$AO:$AO)),0)</f>
        <v>0</v>
      </c>
      <c r="BD268" s="19">
        <f>IF(OR($I268="REAL",$I268="INCURRIDO"),SUMIF(S!$O:$O,$I268&amp;$O268&amp;$Q268&amp;UPPER(TEXT(BD$4,"MMMMYYYY"))&amp;$Z268,IF($W$1="Pesos CLP",S!$AD:$AD,S!$AO:$AO)),0)</f>
        <v>0</v>
      </c>
      <c r="BE268" s="19">
        <f>IF(OR($I268="REAL",$I268="INCURRIDO"),SUMIF(S!$O:$O,$I268&amp;$O268&amp;$Q268&amp;UPPER(TEXT(BE$4,"MMMMYYYY"))&amp;$Z268,IF($W$1="Pesos CLP",S!$AD:$AD,S!$AO:$AO)),0)</f>
        <v>0</v>
      </c>
      <c r="BF268" s="19">
        <f>IF(OR($I268="REAL",$I268="INCURRIDO"),SUMIF(S!$O:$O,$I268&amp;$O268&amp;$Q268&amp;UPPER(TEXT(BF$4,"MMMMYYYY"))&amp;$Z268,IF($W$1="Pesos CLP",S!$AD:$AD,S!$AO:$AO)),0)</f>
        <v>0</v>
      </c>
      <c r="BG268" s="19">
        <f>IF(OR($I268="REAL",$I268="INCURRIDO"),SUMIF(S!$O:$O,$I268&amp;$O268&amp;$Q268&amp;UPPER(TEXT(BG$4,"MMMMYYYY"))&amp;$Z268,IF($W$1="Pesos CLP",S!$AD:$AD,S!$AO:$AO)),0)</f>
        <v>0</v>
      </c>
      <c r="BH268" s="19">
        <f>IF(OR($I268="REAL",$I268="INCURRIDO"),SUMIF(S!$O:$O,$I268&amp;$O268&amp;$Q268&amp;UPPER(TEXT(BH$4,"MMMMYYYY"))&amp;$Z268,IF($W$1="Pesos CLP",S!$AD:$AD,S!$AO:$AO)),0)</f>
        <v>0</v>
      </c>
      <c r="BI268" s="19">
        <f>IF(OR($I268="REAL",$I268="INCURRIDO"),SUMIF(S!$O:$O,$I268&amp;$O268&amp;$Q268&amp;UPPER(TEXT(BI$4,"MMMMYYYY"))&amp;$Z268,IF($W$1="Pesos CLP",S!$AD:$AD,S!$AO:$AO)),0)</f>
        <v>0</v>
      </c>
      <c r="BJ268" s="19">
        <f>IF(OR($I268="REAL",$I268="INCURRIDO"),SUMIF(S!$O:$O,$I268&amp;$O268&amp;$Q268&amp;UPPER(TEXT(BJ$4,"MMMMYYYY"))&amp;$Z268,IF($W$1="Pesos CLP",S!$AD:$AD,S!$AO:$AO)),0)</f>
        <v>0</v>
      </c>
      <c r="BK268" s="19">
        <f>IF(OR($I268="REAL",$I268="INCURRIDO"),SUMIF(S!$O:$O,$I268&amp;$O268&amp;$Q268&amp;UPPER(TEXT(BK$4,"MMMMYYYY"))&amp;$Z268,IF($W$1="Pesos CLP",S!$AD:$AD,S!$AO:$AO)),0)</f>
        <v>0</v>
      </c>
      <c r="BL268" s="19">
        <f>IF(OR($I268="REAL",$I268="INCURRIDO"),SUMIF(S!$O:$O,$I268&amp;$O268&amp;$Q268&amp;UPPER(TEXT(BL$4,"MMMMYYYY"))&amp;$Z268,IF($W$1="Pesos CLP",S!$AD:$AD,S!$AO:$AO)),0)</f>
        <v>0</v>
      </c>
      <c r="BM268" s="19">
        <f>IF(OR($I268="REAL",$I268="INCURRIDO"),SUMIF(S!$O:$O,$I268&amp;$O268&amp;$Q268&amp;UPPER(TEXT(BM$4,"MMMMYYYY"))&amp;$Z268,IF($W$1="Pesos CLP",S!$AD:$AD,S!$AO:$AO)),0)</f>
        <v>0</v>
      </c>
      <c r="BN268" s="19">
        <f>IF(OR($I268="REAL",$I268="INCURRIDO"),SUMIF(S!$O:$O,$I268&amp;$O268&amp;$Q268&amp;UPPER(TEXT(BN$4,"MMMMYYYY"))&amp;$Z268,IF($W$1="Pesos CLP",S!$AD:$AD,S!$AO:$AO)),0)</f>
        <v>0</v>
      </c>
      <c r="BO268" s="19">
        <f>IF(OR($I268="REAL",$I268="INCURRIDO"),SUMIF(S!$O:$O,$I268&amp;$O268&amp;$Q268&amp;UPPER(TEXT(BO$4,"MMMMYYYY"))&amp;$Z268,IF($W$1="Pesos CLP",S!$AD:$AD,S!$AO:$AO)),0)</f>
        <v>0</v>
      </c>
      <c r="BP268" s="19">
        <f>IF(OR($I268="REAL",$I268="INCURRIDO"),SUMIF(S!$O:$O,$I268&amp;$O268&amp;$Q268&amp;UPPER(TEXT(BP$4,"MMMMYYYY"))&amp;$Z268,IF($W$1="Pesos CLP",S!$AD:$AD,S!$AO:$AO)),0)</f>
        <v>0</v>
      </c>
      <c r="BQ268" s="19">
        <f>IF(OR($I268="REAL",$I268="INCURRIDO"),SUMIF(S!$O:$O,$I268&amp;$O268&amp;$Q268&amp;UPPER(TEXT(BQ$4,"MMMMYYYY"))&amp;$Z268,IF($W$1="Pesos CLP",S!$AD:$AD,S!$AO:$AO)),0)</f>
        <v>0</v>
      </c>
      <c r="BR268" s="19">
        <f>IF(OR($I268="REAL",$I268="INCURRIDO"),SUMIF(S!$O:$O,$I268&amp;$O268&amp;$Q268&amp;UPPER(TEXT(BR$4,"MMMMYYYY"))&amp;$Z268,IF($W$1="Pesos CLP",S!$AD:$AD,S!$AO:$AO)),0)</f>
        <v>0</v>
      </c>
      <c r="BS268" s="19">
        <f>IF(OR($I268="REAL",$I268="INCURRIDO"),SUMIF(S!$O:$O,$I268&amp;$O268&amp;$Q268&amp;UPPER(TEXT(BS$4,"MMMMYYYY"))&amp;$Z268,IF($W$1="Pesos CLP",S!$AD:$AD,S!$AO:$AO)),0)</f>
        <v>0</v>
      </c>
      <c r="BT268" s="19">
        <f>IF(OR($I268="REAL",$I268="INCURRIDO"),SUMIF(S!$O:$O,$I268&amp;$O268&amp;$Q268&amp;UPPER(TEXT(BT$4,"MMMMYYYY"))&amp;$Z268,IF($W$1="Pesos CLP",S!$AD:$AD,S!$AO:$AO)),0)</f>
        <v>0</v>
      </c>
      <c r="BU268" s="19">
        <f>IF(OR($I268="REAL",$I268="INCURRIDO"),SUMIF(S!$O:$O,$I268&amp;$O268&amp;$Q268&amp;UPPER(TEXT(BU$4,"MMMMYYYY"))&amp;$Z268,IF($W$1="Pesos CLP",S!$AD:$AD,S!$AO:$AO)),0)</f>
        <v>0</v>
      </c>
      <c r="BV268" s="19">
        <f>IF(OR($I268="REAL",$I268="INCURRIDO"),SUMIF(S!$O:$O,$I268&amp;$O268&amp;$Q268&amp;UPPER(TEXT(BV$4,"MMMMYYYY"))&amp;$Z268,IF($W$1="Pesos CLP",S!$AD:$AD,S!$AO:$AO)),0)</f>
        <v>0</v>
      </c>
      <c r="BW268" s="19">
        <f>IF(OR($I268="REAL",$I268="INCURRIDO"),SUMIF(S!$O:$O,$I268&amp;$O268&amp;$Q268&amp;UPPER(TEXT(BW$4,"MMMMYYYY"))&amp;$Z268,IF($W$1="Pesos CLP",S!$AD:$AD,S!$AO:$AO)),0)</f>
        <v>0</v>
      </c>
      <c r="BX268" s="19">
        <f>IF(OR($I268="REAL",$I268="INCURRIDO"),SUMIF(S!$O:$O,$I268&amp;$O268&amp;$Q268&amp;UPPER(TEXT(BX$4,"MMMMYYYY"))&amp;$Z268,IF($W$1="Pesos CLP",S!$AD:$AD,S!$AO:$AO)),0)</f>
        <v>0</v>
      </c>
      <c r="BY268" s="19">
        <f>IF(OR($I268="REAL",$I268="INCURRIDO"),SUMIF(S!$O:$O,$I268&amp;$O268&amp;$Q268&amp;UPPER(TEXT(BY$4,"MMMMYYYY"))&amp;$Z268,IF($W$1="Pesos CLP",S!$AD:$AD,S!$AO:$AO)),0)</f>
        <v>0</v>
      </c>
      <c r="BZ268" s="19">
        <f>IF(OR($I268="REAL",$I268="INCURRIDO"),SUMIF(S!$O:$O,$I268&amp;$O268&amp;$Q268&amp;UPPER(TEXT(BZ$4,"MMMMYYYY"))&amp;$Z268,IF($W$1="Pesos CLP",S!$AD:$AD,S!$AO:$AO)),0)</f>
        <v>0</v>
      </c>
      <c r="CA268" s="19">
        <f>IF(OR($I268="REAL",$I268="INCURRIDO"),SUMIF(S!$O:$O,$I268&amp;$O268&amp;$Q268&amp;UPPER(TEXT(CA$4,"MMMMYYYY"))&amp;$Z268,IF($W$1="Pesos CLP",S!$AD:$AD,S!$AO:$AO)),0)</f>
        <v>0</v>
      </c>
      <c r="CB268" s="19">
        <f>IF(OR($I268="REAL",$I268="INCURRIDO"),SUMIF(S!$O:$O,$I268&amp;$O268&amp;$Q268&amp;UPPER(TEXT(CB$4,"MMMMYYYY"))&amp;$Z268,IF($W$1="Pesos CLP",S!$AD:$AD,S!$AO:$AO)),0)</f>
        <v>0</v>
      </c>
      <c r="CC268" s="19">
        <f>IF(OR($I268="REAL",$I268="INCURRIDO"),SUMIF(S!$O:$O,$I268&amp;$O268&amp;$Q268&amp;UPPER(TEXT(CC$4,"MMMMYYYY"))&amp;$Z268,IF($W$1="Pesos CLP",S!$AD:$AD,S!$AO:$AO)),0)</f>
        <v>0</v>
      </c>
      <c r="CD268" s="19">
        <f>IF(OR($I268="REAL",$I268="INCURRIDO"),SUMIF(S!$O:$O,$I268&amp;$O268&amp;$Q268&amp;UPPER(TEXT(CD$4,"MMMMYYYY"))&amp;$Z268,IF($W$1="Pesos CLP",S!$AD:$AD,S!$AO:$AO)),0)</f>
        <v>0</v>
      </c>
      <c r="CE268" s="19">
        <f>IF(OR($I268="REAL",$I268="INCURRIDO"),SUMIF(S!$O:$O,$I268&amp;$O268&amp;$Q268&amp;UPPER(TEXT(CE$4,"MMMMYYYY"))&amp;$Z268,IF($W$1="Pesos CLP",S!$AD:$AD,S!$AO:$AO)),0)</f>
        <v>0</v>
      </c>
      <c r="CF268" s="19">
        <f>IF(OR($I268="REAL",$I268="INCURRIDO"),SUMIF(S!$O:$O,$I268&amp;$O268&amp;$Q268&amp;UPPER(TEXT(CF$4,"MMMMYYYY"))&amp;$Z268,IF($W$1="Pesos CLP",S!$AD:$AD,S!$AO:$AO)),0)</f>
        <v>0</v>
      </c>
      <c r="CG268" s="19">
        <f>IF(OR($I268="REAL",$I268="INCURRIDO"),SUMIF(S!$O:$O,$I268&amp;$O268&amp;$Q268&amp;UPPER(TEXT(CG$4,"MMMMYYYY"))&amp;$Z268,IF($W$1="Pesos CLP",S!$AD:$AD,S!$AO:$AO)),0)</f>
        <v>0</v>
      </c>
      <c r="CH268" s="19">
        <f>IF(OR($I268="REAL",$I268="INCURRIDO"),SUMIF(S!$O:$O,$I268&amp;$O268&amp;$Q268&amp;UPPER(TEXT(CH$4,"MMMMYYYY"))&amp;$Z268,IF($W$1="Pesos CLP",S!$AD:$AD,S!$AO:$AO)),0)</f>
        <v>0</v>
      </c>
      <c r="CI268" s="19">
        <f>IF(OR($I268="REAL",$I268="INCURRIDO"),SUMIF(S!$O:$O,$I268&amp;$O268&amp;$Q268&amp;UPPER(TEXT(CI$4,"MMMMYYYY"))&amp;$Z268,IF($W$1="Pesos CLP",S!$AD:$AD,S!$AO:$AO)),0)</f>
        <v>0</v>
      </c>
      <c r="CJ268" s="19">
        <f>IF(OR($I268="REAL",$I268="INCURRIDO"),SUMIF(S!$O:$O,$I268&amp;$O268&amp;$Q268&amp;UPPER(TEXT(CJ$4,"MMMMYYYY"))&amp;$Z268,IF($W$1="Pesos CLP",S!$AD:$AD,S!$AO:$AO)),0)</f>
        <v>0</v>
      </c>
      <c r="CK268" s="378">
        <f t="shared" ref="CK268:DK268" si="251">(SUM(CK261:CK267)*1/0.85)*0.15</f>
        <v>1098.9404493167719</v>
      </c>
      <c r="CL268" s="378">
        <f t="shared" si="251"/>
        <v>0</v>
      </c>
      <c r="CM268" s="378">
        <f t="shared" si="251"/>
        <v>512.78633676414199</v>
      </c>
      <c r="CN268" s="378">
        <f t="shared" si="251"/>
        <v>0</v>
      </c>
      <c r="CO268" s="378">
        <f t="shared" si="251"/>
        <v>548.40066884765861</v>
      </c>
      <c r="CP268" s="378">
        <f t="shared" si="251"/>
        <v>0</v>
      </c>
      <c r="CQ268" s="378">
        <f t="shared" si="251"/>
        <v>0</v>
      </c>
      <c r="CR268" s="378">
        <f t="shared" si="251"/>
        <v>0</v>
      </c>
      <c r="CS268" s="378">
        <f t="shared" si="251"/>
        <v>0</v>
      </c>
      <c r="CT268" s="378">
        <f t="shared" si="251"/>
        <v>0</v>
      </c>
      <c r="CU268" s="378">
        <f t="shared" si="251"/>
        <v>0</v>
      </c>
      <c r="CV268" s="378">
        <f t="shared" si="251"/>
        <v>0</v>
      </c>
      <c r="CW268" s="378">
        <f t="shared" si="251"/>
        <v>0</v>
      </c>
      <c r="CX268" s="378">
        <f t="shared" si="251"/>
        <v>512.78633676414199</v>
      </c>
      <c r="CY268" s="378">
        <f t="shared" si="251"/>
        <v>0</v>
      </c>
      <c r="CZ268" s="378">
        <f t="shared" si="251"/>
        <v>0</v>
      </c>
      <c r="DA268" s="378">
        <f t="shared" si="251"/>
        <v>548.40066884765861</v>
      </c>
      <c r="DB268" s="378">
        <f t="shared" si="251"/>
        <v>0</v>
      </c>
      <c r="DC268" s="378">
        <f t="shared" si="251"/>
        <v>0</v>
      </c>
      <c r="DD268" s="378">
        <f t="shared" si="251"/>
        <v>0</v>
      </c>
      <c r="DE268" s="378">
        <f t="shared" si="251"/>
        <v>0</v>
      </c>
      <c r="DF268" s="378">
        <f t="shared" si="251"/>
        <v>0</v>
      </c>
      <c r="DG268" s="378">
        <f t="shared" si="251"/>
        <v>0</v>
      </c>
      <c r="DH268" s="378">
        <f t="shared" si="251"/>
        <v>0</v>
      </c>
      <c r="DI268" s="378">
        <f t="shared" si="251"/>
        <v>0</v>
      </c>
      <c r="DJ268" s="378">
        <f t="shared" si="251"/>
        <v>0</v>
      </c>
      <c r="DK268" s="378">
        <f t="shared" si="251"/>
        <v>0</v>
      </c>
      <c r="DL268" s="378">
        <f t="shared" ref="DL268:DT268" si="252">(SUM(DL261:DL267)*1/0.85)*0.15</f>
        <v>0</v>
      </c>
      <c r="DM268" s="378">
        <f t="shared" si="252"/>
        <v>0</v>
      </c>
      <c r="DN268" s="378">
        <f t="shared" si="252"/>
        <v>0</v>
      </c>
      <c r="DO268" s="378">
        <f t="shared" si="252"/>
        <v>0</v>
      </c>
      <c r="DP268" s="378">
        <f t="shared" si="252"/>
        <v>0</v>
      </c>
      <c r="DQ268" s="378">
        <f t="shared" si="252"/>
        <v>0</v>
      </c>
      <c r="DR268" s="378">
        <f t="shared" si="252"/>
        <v>0</v>
      </c>
      <c r="DS268" s="378">
        <f t="shared" si="252"/>
        <v>0</v>
      </c>
      <c r="DT268" s="378">
        <f t="shared" si="252"/>
        <v>0</v>
      </c>
      <c r="DU268" s="378">
        <f t="shared" ref="DU268:DU276" si="253">(IF(AND(AND($T268&gt;=(DU$4-DAY(DU$4)+1),$T268&lt;=DU$4),AND($U268&gt;=(DU$4-DAY(DU$4)+1),$U268&lt;=DU$4)),$U268-$T268+1,IF(AND($T268&gt;=(DU$4-DAY(DU$4)+1),$T268&lt;=DU$4),DU$4-$T268+1,IF(AND($U268&gt;=(DU$4-DAY(DU$4)+1),$U268&lt;=DU$4),$U268-(DU$4-DAY(DU$4)+1)+1,IF(OR(AND((DU$4-DAY(DU$4)+1)&gt;=$T268,(DU$4-DAY(DU$4)+1)&lt;=$U268),AND((DU$4&gt;=$T268),(DU$4&lt;=$U268))),DU$4-(DU$4-DAY(DU$4)+1)+1,0))))/IF($R268="mes",_xlfn.DAYS(DU$4,(DU$4-DAY(DU$4)+1))+1,(_xlfn.DAYS($U268,$T268)+1))*$S268)*IF($X$1="Físico",1,$X268)</f>
        <v>0</v>
      </c>
      <c r="DV268" s="378">
        <f t="shared" ref="DV268:DW268" si="254">(SUM(DV261:DV267)*1/0.85)*0.15</f>
        <v>0</v>
      </c>
      <c r="DW268" s="378">
        <f t="shared" si="254"/>
        <v>0</v>
      </c>
      <c r="DX268" s="378">
        <f t="shared" ref="DX268:DX276" si="255">(IF(AND(AND($T268&gt;=(DX$4-DAY(DX$4)+1),$T268&lt;=DX$4),AND($U268&gt;=(DX$4-DAY(DX$4)+1),$U268&lt;=DX$4)),$U268-$T268+1,IF(AND($T268&gt;=(DX$4-DAY(DX$4)+1),$T268&lt;=DX$4),DX$4-$T268+1,IF(AND($U268&gt;=(DX$4-DAY(DX$4)+1),$U268&lt;=DX$4),$U268-(DX$4-DAY(DX$4)+1)+1,IF(OR(AND((DX$4-DAY(DX$4)+1)&gt;=$T268,(DX$4-DAY(DX$4)+1)&lt;=$U268),AND((DX$4&gt;=$T268),(DX$4&lt;=$U268))),DX$4-(DX$4-DAY(DX$4)+1)+1,0))))/IF($R268="mes",_xlfn.DAYS(DX$4,(DX$4-DAY(DX$4)+1))+1,(_xlfn.DAYS($U268,$T268)+1))*$S268)*IF($X$1="Físico",1,$X268)</f>
        <v>0</v>
      </c>
      <c r="DY268" s="378">
        <f t="shared" ref="DY268:DZ268" si="256">(SUM(DY261:DY267)*1/0.85)*0.15</f>
        <v>0</v>
      </c>
      <c r="DZ268" s="378">
        <f t="shared" si="256"/>
        <v>0</v>
      </c>
      <c r="EA268" s="378">
        <f t="shared" ref="EA268:EA276" si="257">(IF(AND(AND($T268&gt;=(EA$4-DAY(EA$4)+1),$T268&lt;=EA$4),AND($U268&gt;=(EA$4-DAY(EA$4)+1),$U268&lt;=EA$4)),$U268-$T268+1,IF(AND($T268&gt;=(EA$4-DAY(EA$4)+1),$T268&lt;=EA$4),EA$4-$T268+1,IF(AND($U268&gt;=(EA$4-DAY(EA$4)+1),$U268&lt;=EA$4),$U268-(EA$4-DAY(EA$4)+1)+1,IF(OR(AND((EA$4-DAY(EA$4)+1)&gt;=$T268,(EA$4-DAY(EA$4)+1)&lt;=$U268),AND((EA$4&gt;=$T268),(EA$4&lt;=$U268))),EA$4-(EA$4-DAY(EA$4)+1)+1,0))))/IF($R268="mes",_xlfn.DAYS(EA$4,(EA$4-DAY(EA$4)+1))+1,(_xlfn.DAYS($U268,$T268)+1))*$S268)*IF($X$1="Físico",1,$X268)</f>
        <v>0</v>
      </c>
      <c r="EB268" s="378">
        <f t="shared" ref="EB268:EC268" si="258">(SUM(EB261:EB267)*1/0.85)*0.15</f>
        <v>0</v>
      </c>
      <c r="EC268" s="378">
        <f t="shared" si="258"/>
        <v>0</v>
      </c>
      <c r="ED268" s="378">
        <f t="shared" ref="ED268:ED276" si="259">(IF(AND(AND($T268&gt;=(ED$4-DAY(ED$4)+1),$T268&lt;=ED$4),AND($U268&gt;=(ED$4-DAY(ED$4)+1),$U268&lt;=ED$4)),$U268-$T268+1,IF(AND($T268&gt;=(ED$4-DAY(ED$4)+1),$T268&lt;=ED$4),ED$4-$T268+1,IF(AND($U268&gt;=(ED$4-DAY(ED$4)+1),$U268&lt;=ED$4),$U268-(ED$4-DAY(ED$4)+1)+1,IF(OR(AND((ED$4-DAY(ED$4)+1)&gt;=$T268,(ED$4-DAY(ED$4)+1)&lt;=$U268),AND((ED$4&gt;=$T268),(ED$4&lt;=$U268))),ED$4-(ED$4-DAY(ED$4)+1)+1,0))))/IF($R268="mes",_xlfn.DAYS(ED$4,(ED$4-DAY(ED$4)+1))+1,(_xlfn.DAYS($U268,$T268)+1))*$S268)*IF($X$1="Físico",1,$X268)</f>
        <v>0</v>
      </c>
      <c r="EE268" s="378">
        <f t="shared" ref="EE268:EF268" si="260">(SUM(EE261:EE267)*1/0.85)*0.15</f>
        <v>0</v>
      </c>
      <c r="EF268" s="378">
        <f t="shared" si="260"/>
        <v>0</v>
      </c>
      <c r="EG268" s="378">
        <f t="shared" ref="EG268:EG276" si="261">(IF(AND(AND($T268&gt;=(EG$4-DAY(EG$4)+1),$T268&lt;=EG$4),AND($U268&gt;=(EG$4-DAY(EG$4)+1),$U268&lt;=EG$4)),$U268-$T268+1,IF(AND($T268&gt;=(EG$4-DAY(EG$4)+1),$T268&lt;=EG$4),EG$4-$T268+1,IF(AND($U268&gt;=(EG$4-DAY(EG$4)+1),$U268&lt;=EG$4),$U268-(EG$4-DAY(EG$4)+1)+1,IF(OR(AND((EG$4-DAY(EG$4)+1)&gt;=$T268,(EG$4-DAY(EG$4)+1)&lt;=$U268),AND((EG$4&gt;=$T268),(EG$4&lt;=$U268))),EG$4-(EG$4-DAY(EG$4)+1)+1,0))))/IF($R268="mes",_xlfn.DAYS(EG$4,(EG$4-DAY(EG$4)+1))+1,(_xlfn.DAYS($U268,$T268)+1))*$S268)*IF($X$1="Físico",1,$X268)</f>
        <v>0</v>
      </c>
      <c r="EH268" s="378">
        <f t="shared" ref="EH268:EI268" si="262">(SUM(EH261:EH267)*1/0.85)*0.15</f>
        <v>0</v>
      </c>
      <c r="EI268" s="378">
        <f t="shared" si="262"/>
        <v>0</v>
      </c>
      <c r="EJ268" s="378">
        <f t="shared" ref="EJ268:EJ276" si="263">(IF(AND(AND($T268&gt;=(EJ$4-DAY(EJ$4)+1),$T268&lt;=EJ$4),AND($U268&gt;=(EJ$4-DAY(EJ$4)+1),$U268&lt;=EJ$4)),$U268-$T268+1,IF(AND($T268&gt;=(EJ$4-DAY(EJ$4)+1),$T268&lt;=EJ$4),EJ$4-$T268+1,IF(AND($U268&gt;=(EJ$4-DAY(EJ$4)+1),$U268&lt;=EJ$4),$U268-(EJ$4-DAY(EJ$4)+1)+1,IF(OR(AND((EJ$4-DAY(EJ$4)+1)&gt;=$T268,(EJ$4-DAY(EJ$4)+1)&lt;=$U268),AND((EJ$4&gt;=$T268),(EJ$4&lt;=$U268))),EJ$4-(EJ$4-DAY(EJ$4)+1)+1,0))))/IF($R268="mes",_xlfn.DAYS(EJ$4,(EJ$4-DAY(EJ$4)+1))+1,(_xlfn.DAYS($U268,$T268)+1))*$S268)*IF($X$1="Físico",1,$X268)</f>
        <v>0</v>
      </c>
      <c r="EK268" s="378">
        <f t="shared" ref="EK268:EL268" si="264">(SUM(EK261:EK267)*1/0.85)*0.15</f>
        <v>0</v>
      </c>
      <c r="EL268" s="378">
        <f t="shared" si="264"/>
        <v>0</v>
      </c>
      <c r="EM268" s="378">
        <f t="shared" ref="EM268:EM276" si="265">(IF(AND(AND($T268&gt;=(EM$4-DAY(EM$4)+1),$T268&lt;=EM$4),AND($U268&gt;=(EM$4-DAY(EM$4)+1),$U268&lt;=EM$4)),$U268-$T268+1,IF(AND($T268&gt;=(EM$4-DAY(EM$4)+1),$T268&lt;=EM$4),EM$4-$T268+1,IF(AND($U268&gt;=(EM$4-DAY(EM$4)+1),$U268&lt;=EM$4),$U268-(EM$4-DAY(EM$4)+1)+1,IF(OR(AND((EM$4-DAY(EM$4)+1)&gt;=$T268,(EM$4-DAY(EM$4)+1)&lt;=$U268),AND((EM$4&gt;=$T268),(EM$4&lt;=$U268))),EM$4-(EM$4-DAY(EM$4)+1)+1,0))))/IF($R268="mes",_xlfn.DAYS(EM$4,(EM$4-DAY(EM$4)+1))+1,(_xlfn.DAYS($U268,$T268)+1))*$S268)*IF($X$1="Físico",1,$X268)</f>
        <v>0</v>
      </c>
      <c r="EN268" s="378">
        <f t="shared" ref="EN268:EO268" si="266">(SUM(EN261:EN267)*1/0.85)*0.15</f>
        <v>0</v>
      </c>
      <c r="EO268" s="378">
        <f t="shared" si="266"/>
        <v>0</v>
      </c>
      <c r="EP268" s="378">
        <f t="shared" ref="EP268:EP276" si="267">(IF(AND(AND($T268&gt;=(EP$4-DAY(EP$4)+1),$T268&lt;=EP$4),AND($U268&gt;=(EP$4-DAY(EP$4)+1),$U268&lt;=EP$4)),$U268-$T268+1,IF(AND($T268&gt;=(EP$4-DAY(EP$4)+1),$T268&lt;=EP$4),EP$4-$T268+1,IF(AND($U268&gt;=(EP$4-DAY(EP$4)+1),$U268&lt;=EP$4),$U268-(EP$4-DAY(EP$4)+1)+1,IF(OR(AND((EP$4-DAY(EP$4)+1)&gt;=$T268,(EP$4-DAY(EP$4)+1)&lt;=$U268),AND((EP$4&gt;=$T268),(EP$4&lt;=$U268))),EP$4-(EP$4-DAY(EP$4)+1)+1,0))))/IF($R268="mes",_xlfn.DAYS(EP$4,(EP$4-DAY(EP$4)+1))+1,(_xlfn.DAYS($U268,$T268)+1))*$S268)*IF($X$1="Físico",1,$X268)</f>
        <v>0</v>
      </c>
      <c r="EQ268" s="378">
        <f t="shared" ref="EQ268" si="268">(SUM(EQ261:EQ267)*1/0.85)*0.15</f>
        <v>0</v>
      </c>
    </row>
    <row r="269" spans="1:147" x14ac:dyDescent="0.3">
      <c r="A269" s="368"/>
      <c r="B269" s="368"/>
      <c r="C269" s="368"/>
      <c r="D269" s="368">
        <f t="shared" si="249"/>
        <v>1.0658056259248334</v>
      </c>
      <c r="E269" s="368" t="str">
        <f>VLOOKUP(TEXT(Z269,0),'G2'!B:D,3,0)</f>
        <v>ME</v>
      </c>
      <c r="F269" s="816">
        <f t="shared" si="248"/>
        <v>0</v>
      </c>
      <c r="G269" s="755">
        <f t="shared" si="250"/>
        <v>0</v>
      </c>
      <c r="H269" s="756" t="s">
        <v>1190</v>
      </c>
      <c r="I269" s="370" t="s">
        <v>93</v>
      </c>
      <c r="J269" s="370" t="s">
        <v>22</v>
      </c>
      <c r="K269" s="368" t="s">
        <v>276</v>
      </c>
      <c r="L269" s="368" t="s">
        <v>619</v>
      </c>
      <c r="M269" s="369"/>
      <c r="N269" s="370" t="s">
        <v>969</v>
      </c>
      <c r="O269" s="370" t="s">
        <v>276</v>
      </c>
      <c r="P269" s="643" t="s">
        <v>1167</v>
      </c>
      <c r="Q269" s="370" t="s">
        <v>695</v>
      </c>
      <c r="R269" s="370" t="s">
        <v>632</v>
      </c>
      <c r="S269" s="376">
        <v>25</v>
      </c>
      <c r="T269" s="679">
        <v>46054</v>
      </c>
      <c r="U269" s="679">
        <v>46078</v>
      </c>
      <c r="V269" s="373">
        <v>1</v>
      </c>
      <c r="W269" s="374">
        <v>28306.731618937651</v>
      </c>
      <c r="X269" s="17" cm="1">
        <f t="array" ref="X269">+IF($W$1="Pesos CLP",W269,W269/TC)*MB_24A25</f>
        <v>32.27453013940287</v>
      </c>
      <c r="Y269" s="18">
        <f t="shared" si="225"/>
        <v>806.86325348507171</v>
      </c>
      <c r="Z269">
        <v>91243530</v>
      </c>
      <c r="AA269" s="19">
        <f>IF(OR($I269="REAL",$I269="INCURRIDO"),SUMIF(S!$O:$O,$I269&amp;$O269&amp;$Q269&amp;UPPER(TEXT(AA$4,"MMMMYYYY"))&amp;$Z269,IF($W$1="Pesos CLP",S!$AD:$AD,S!$AO:$AO)),0)</f>
        <v>0</v>
      </c>
      <c r="AB269" s="19">
        <f>IF(OR($I269="REAL",$I269="INCURRIDO"),SUMIF(S!$O:$O,$I269&amp;$O269&amp;$Q269&amp;UPPER(TEXT(AB$4,"MMMMYYYY"))&amp;$Z269,IF($W$1="Pesos CLP",S!$AD:$AD,S!$AO:$AO)),0)</f>
        <v>0</v>
      </c>
      <c r="AC269" s="19">
        <f>IF(OR($I269="REAL",$I269="INCURRIDO"),SUMIF(S!$O:$O,$I269&amp;$O269&amp;$Q269&amp;UPPER(TEXT(AC$4,"MMMMYYYY"))&amp;$Z269,IF($W$1="Pesos CLP",S!$AD:$AD,S!$AO:$AO)),0)</f>
        <v>0</v>
      </c>
      <c r="AD269" s="19">
        <f>IF(OR($I269="REAL",$I269="INCURRIDO"),SUMIF(S!$O:$O,$I269&amp;$O269&amp;$Q269&amp;UPPER(TEXT(AD$4,"MMMMYYYY"))&amp;$Z269,IF($W$1="Pesos CLP",S!$AD:$AD,S!$AO:$AO)),0)</f>
        <v>0</v>
      </c>
      <c r="AE269" s="19">
        <f>IF(OR($I269="REAL",$I269="INCURRIDO"),SUMIF(S!$O:$O,$I269&amp;$O269&amp;$Q269&amp;UPPER(TEXT(AE$4,"MMMMYYYY"))&amp;$Z269,IF($W$1="Pesos CLP",S!$AD:$AD,S!$AO:$AO)),0)</f>
        <v>0</v>
      </c>
      <c r="AF269" s="19">
        <f>IF(OR($I269="REAL",$I269="INCURRIDO"),SUMIF(S!$O:$O,$I269&amp;$O269&amp;$Q269&amp;UPPER(TEXT(AF$4,"MMMMYYYY"))&amp;$Z269,IF($W$1="Pesos CLP",S!$AD:$AD,S!$AO:$AO)),0)</f>
        <v>0</v>
      </c>
      <c r="AG269" s="19">
        <f>IF(OR($I269="REAL",$I269="INCURRIDO"),SUMIF(S!$O:$O,$I269&amp;$O269&amp;$Q269&amp;UPPER(TEXT(AG$4,"MMMMYYYY"))&amp;$Z269,IF($W$1="Pesos CLP",S!$AD:$AD,S!$AO:$AO)),0)</f>
        <v>0</v>
      </c>
      <c r="AH269" s="19">
        <f>IF(OR($I269="REAL",$I269="INCURRIDO"),SUMIF(S!$O:$O,$I269&amp;$O269&amp;$Q269&amp;UPPER(TEXT(AH$4,"MMMMYYYY"))&amp;$Z269,IF($W$1="Pesos CLP",S!$AD:$AD,S!$AO:$AO)),0)</f>
        <v>0</v>
      </c>
      <c r="AI269" s="19">
        <f>IF(OR($I269="REAL",$I269="INCURRIDO"),SUMIF(S!$O:$O,$I269&amp;$O269&amp;$Q269&amp;UPPER(TEXT(AI$4,"MMMMYYYY"))&amp;$Z269,IF($W$1="Pesos CLP",S!$AD:$AD,S!$AO:$AO)),0)</f>
        <v>0</v>
      </c>
      <c r="AJ269" s="19">
        <f>IF(OR($I269="REAL",$I269="INCURRIDO"),SUMIF(S!$O:$O,$I269&amp;$O269&amp;$Q269&amp;UPPER(TEXT(AJ$4,"MMMMYYYY"))&amp;$Z269,IF($W$1="Pesos CLP",S!$AD:$AD,S!$AO:$AO)),0)</f>
        <v>0</v>
      </c>
      <c r="AK269" s="19">
        <f>IF(OR($I269="REAL",$I269="INCURRIDO"),SUMIF(S!$O:$O,$I269&amp;$O269&amp;$Q269&amp;UPPER(TEXT(AK$4,"MMMMYYYY"))&amp;$Z269,IF($W$1="Pesos CLP",S!$AD:$AD,S!$AO:$AO)),0)</f>
        <v>0</v>
      </c>
      <c r="AL269" s="19">
        <f>IF(OR($I269="REAL",$I269="INCURRIDO"),SUMIF(S!$O:$O,$I269&amp;$O269&amp;$Q269&amp;UPPER(TEXT(AL$4,"MMMMYYYY"))&amp;$Z269,IF($W$1="Pesos CLP",S!$AD:$AD,S!$AO:$AO)),0)</f>
        <v>0</v>
      </c>
      <c r="AM269" s="19">
        <f>IF(OR($I269="REAL",$I269="INCURRIDO"),SUMIF(S!$O:$O,$I269&amp;$O269&amp;$Q269&amp;UPPER(TEXT(AM$4,"MMMMYYYY"))&amp;$Z269,IF($W$1="Pesos CLP",S!$AD:$AD,S!$AO:$AO)),0)</f>
        <v>0</v>
      </c>
      <c r="AN269" s="19">
        <f>IF(OR($I269="REAL",$I269="INCURRIDO"),SUMIF(S!$O:$O,$I269&amp;$O269&amp;$Q269&amp;UPPER(TEXT(AN$4,"MMMMYYYY"))&amp;$Z269,IF($W$1="Pesos CLP",S!$AD:$AD,S!$AO:$AO)),0)</f>
        <v>0</v>
      </c>
      <c r="AO269" s="19">
        <f>IF(OR($I269="REAL",$I269="INCURRIDO"),SUMIF(S!$O:$O,$I269&amp;$O269&amp;$Q269&amp;UPPER(TEXT(AO$4,"MMMMYYYY"))&amp;$Z269,IF($W$1="Pesos CLP",S!$AD:$AD,S!$AO:$AO)),0)</f>
        <v>0</v>
      </c>
      <c r="AP269" s="19">
        <f>IF(OR($I269="REAL",$I269="INCURRIDO"),SUMIF(S!$O:$O,$I269&amp;$O269&amp;$Q269&amp;UPPER(TEXT(AP$4,"MMMMYYYY"))&amp;$Z269,IF($W$1="Pesos CLP",S!$AD:$AD,S!$AO:$AO)),0)</f>
        <v>0</v>
      </c>
      <c r="AQ269" s="19">
        <f>IF(OR($I269="REAL",$I269="INCURRIDO"),SUMIF(S!$O:$O,$I269&amp;$O269&amp;$Q269&amp;UPPER(TEXT(AQ$4,"MMMMYYYY"))&amp;$Z269,IF($W$1="Pesos CLP",S!$AD:$AD,S!$AO:$AO)),0)</f>
        <v>0</v>
      </c>
      <c r="AR269" s="19">
        <f>IF(OR($I269="REAL",$I269="INCURRIDO"),SUMIF(S!$O:$O,$I269&amp;$O269&amp;$Q269&amp;UPPER(TEXT(AR$4,"MMMMYYYY"))&amp;$Z269,IF($W$1="Pesos CLP",S!$AD:$AD,S!$AO:$AO)),0)</f>
        <v>0</v>
      </c>
      <c r="AS269" s="19">
        <f>IF(OR($I269="REAL",$I269="INCURRIDO"),SUMIF(S!$O:$O,$I269&amp;$O269&amp;$Q269&amp;UPPER(TEXT(AS$4,"MMMMYYYY"))&amp;$Z269,IF($W$1="Pesos CLP",S!$AD:$AD,S!$AO:$AO)),0)</f>
        <v>0</v>
      </c>
      <c r="AT269" s="19">
        <f>IF(OR($I269="REAL",$I269="INCURRIDO"),SUMIF(S!$O:$O,$I269&amp;$O269&amp;$Q269&amp;UPPER(TEXT(AT$4,"MMMMYYYY"))&amp;$Z269,IF($W$1="Pesos CLP",S!$AD:$AD,S!$AO:$AO)),0)</f>
        <v>0</v>
      </c>
      <c r="AU269" s="19">
        <f>IF(OR($I269="REAL",$I269="INCURRIDO"),SUMIF(S!$O:$O,$I269&amp;$O269&amp;$Q269&amp;UPPER(TEXT(AU$4,"MMMMYYYY"))&amp;$Z269,IF($W$1="Pesos CLP",S!$AD:$AD,S!$AO:$AO)),0)</f>
        <v>0</v>
      </c>
      <c r="AV269" s="19">
        <f>IF(OR($I269="REAL",$I269="INCURRIDO"),SUMIF(S!$O:$O,$I269&amp;$O269&amp;$Q269&amp;UPPER(TEXT(AV$4,"MMMMYYYY"))&amp;$Z269,IF($W$1="Pesos CLP",S!$AD:$AD,S!$AO:$AO)),0)</f>
        <v>0</v>
      </c>
      <c r="AW269" s="19">
        <f>IF(OR($I269="REAL",$I269="INCURRIDO"),SUMIF(S!$O:$O,$I269&amp;$O269&amp;$Q269&amp;UPPER(TEXT(AW$4,"MMMMYYYY"))&amp;$Z269,IF($W$1="Pesos CLP",S!$AD:$AD,S!$AO:$AO)),0)</f>
        <v>0</v>
      </c>
      <c r="AX269" s="19">
        <f>IF(OR($I269="REAL",$I269="INCURRIDO"),SUMIF(S!$O:$O,$I269&amp;$O269&amp;$Q269&amp;UPPER(TEXT(AX$4,"MMMMYYYY"))&amp;$Z269,IF($W$1="Pesos CLP",S!$AD:$AD,S!$AO:$AO)),0)</f>
        <v>0</v>
      </c>
      <c r="AY269" s="19">
        <f>IF(OR($I269="REAL",$I269="INCURRIDO"),SUMIF(S!$O:$O,$I269&amp;$O269&amp;$Q269&amp;UPPER(TEXT(AY$4,"MMMMYYYY"))&amp;$Z269,IF($W$1="Pesos CLP",S!$AD:$AD,S!$AO:$AO)),0)</f>
        <v>0</v>
      </c>
      <c r="AZ269" s="19">
        <f>IF(OR($I269="REAL",$I269="INCURRIDO"),SUMIF(S!$O:$O,$I269&amp;$O269&amp;$Q269&amp;UPPER(TEXT(AZ$4,"MMMMYYYY"))&amp;$Z269,IF($W$1="Pesos CLP",S!$AD:$AD,S!$AO:$AO)),0)</f>
        <v>0</v>
      </c>
      <c r="BA269" s="19">
        <f>IF(OR($I269="REAL",$I269="INCURRIDO"),SUMIF(S!$O:$O,$I269&amp;$O269&amp;$Q269&amp;UPPER(TEXT(BA$4,"MMMMYYYY"))&amp;$Z269,IF($W$1="Pesos CLP",S!$AD:$AD,S!$AO:$AO)),0)</f>
        <v>0</v>
      </c>
      <c r="BB269" s="19">
        <f>IF(OR($I269="REAL",$I269="INCURRIDO"),SUMIF(S!$O:$O,$I269&amp;$O269&amp;$Q269&amp;UPPER(TEXT(BB$4,"MMMMYYYY"))&amp;$Z269,IF($W$1="Pesos CLP",S!$AD:$AD,S!$AO:$AO)),0)</f>
        <v>0</v>
      </c>
      <c r="BC269" s="19">
        <f>IF(OR($I269="REAL",$I269="INCURRIDO"),SUMIF(S!$O:$O,$I269&amp;$O269&amp;$Q269&amp;UPPER(TEXT(BC$4,"MMMMYYYY"))&amp;$Z269,IF($W$1="Pesos CLP",S!$AD:$AD,S!$AO:$AO)),0)</f>
        <v>0</v>
      </c>
      <c r="BD269" s="19">
        <f>IF(OR($I269="REAL",$I269="INCURRIDO"),SUMIF(S!$O:$O,$I269&amp;$O269&amp;$Q269&amp;UPPER(TEXT(BD$4,"MMMMYYYY"))&amp;$Z269,IF($W$1="Pesos CLP",S!$AD:$AD,S!$AO:$AO)),0)</f>
        <v>0</v>
      </c>
      <c r="BE269" s="19">
        <f>IF(OR($I269="REAL",$I269="INCURRIDO"),SUMIF(S!$O:$O,$I269&amp;$O269&amp;$Q269&amp;UPPER(TEXT(BE$4,"MMMMYYYY"))&amp;$Z269,IF($W$1="Pesos CLP",S!$AD:$AD,S!$AO:$AO)),0)</f>
        <v>0</v>
      </c>
      <c r="BF269" s="19">
        <f>IF(OR($I269="REAL",$I269="INCURRIDO"),SUMIF(S!$O:$O,$I269&amp;$O269&amp;$Q269&amp;UPPER(TEXT(BF$4,"MMMMYYYY"))&amp;$Z269,IF($W$1="Pesos CLP",S!$AD:$AD,S!$AO:$AO)),0)</f>
        <v>0</v>
      </c>
      <c r="BG269" s="19">
        <f>IF(OR($I269="REAL",$I269="INCURRIDO"),SUMIF(S!$O:$O,$I269&amp;$O269&amp;$Q269&amp;UPPER(TEXT(BG$4,"MMMMYYYY"))&amp;$Z269,IF($W$1="Pesos CLP",S!$AD:$AD,S!$AO:$AO)),0)</f>
        <v>0</v>
      </c>
      <c r="BH269" s="19">
        <f>IF(OR($I269="REAL",$I269="INCURRIDO"),SUMIF(S!$O:$O,$I269&amp;$O269&amp;$Q269&amp;UPPER(TEXT(BH$4,"MMMMYYYY"))&amp;$Z269,IF($W$1="Pesos CLP",S!$AD:$AD,S!$AO:$AO)),0)</f>
        <v>0</v>
      </c>
      <c r="BI269" s="19">
        <f>IF(OR($I269="REAL",$I269="INCURRIDO"),SUMIF(S!$O:$O,$I269&amp;$O269&amp;$Q269&amp;UPPER(TEXT(BI$4,"MMMMYYYY"))&amp;$Z269,IF($W$1="Pesos CLP",S!$AD:$AD,S!$AO:$AO)),0)</f>
        <v>0</v>
      </c>
      <c r="BJ269" s="19">
        <f>IF(OR($I269="REAL",$I269="INCURRIDO"),SUMIF(S!$O:$O,$I269&amp;$O269&amp;$Q269&amp;UPPER(TEXT(BJ$4,"MMMMYYYY"))&amp;$Z269,IF($W$1="Pesos CLP",S!$AD:$AD,S!$AO:$AO)),0)</f>
        <v>0</v>
      </c>
      <c r="BK269" s="19">
        <f>IF(OR($I269="REAL",$I269="INCURRIDO"),SUMIF(S!$O:$O,$I269&amp;$O269&amp;$Q269&amp;UPPER(TEXT(BK$4,"MMMMYYYY"))&amp;$Z269,IF($W$1="Pesos CLP",S!$AD:$AD,S!$AO:$AO)),0)</f>
        <v>0</v>
      </c>
      <c r="BL269" s="19">
        <f>IF(OR($I269="REAL",$I269="INCURRIDO"),SUMIF(S!$O:$O,$I269&amp;$O269&amp;$Q269&amp;UPPER(TEXT(BL$4,"MMMMYYYY"))&amp;$Z269,IF($W$1="Pesos CLP",S!$AD:$AD,S!$AO:$AO)),0)</f>
        <v>0</v>
      </c>
      <c r="BM269" s="19">
        <f>IF(OR($I269="REAL",$I269="INCURRIDO"),SUMIF(S!$O:$O,$I269&amp;$O269&amp;$Q269&amp;UPPER(TEXT(BM$4,"MMMMYYYY"))&amp;$Z269,IF($W$1="Pesos CLP",S!$AD:$AD,S!$AO:$AO)),0)</f>
        <v>0</v>
      </c>
      <c r="BN269" s="19">
        <f>IF(OR($I269="REAL",$I269="INCURRIDO"),SUMIF(S!$O:$O,$I269&amp;$O269&amp;$Q269&amp;UPPER(TEXT(BN$4,"MMMMYYYY"))&amp;$Z269,IF($W$1="Pesos CLP",S!$AD:$AD,S!$AO:$AO)),0)</f>
        <v>0</v>
      </c>
      <c r="BO269" s="19">
        <f>IF(OR($I269="REAL",$I269="INCURRIDO"),SUMIF(S!$O:$O,$I269&amp;$O269&amp;$Q269&amp;UPPER(TEXT(BO$4,"MMMMYYYY"))&amp;$Z269,IF($W$1="Pesos CLP",S!$AD:$AD,S!$AO:$AO)),0)</f>
        <v>0</v>
      </c>
      <c r="BP269" s="19">
        <f>IF(OR($I269="REAL",$I269="INCURRIDO"),SUMIF(S!$O:$O,$I269&amp;$O269&amp;$Q269&amp;UPPER(TEXT(BP$4,"MMMMYYYY"))&amp;$Z269,IF($W$1="Pesos CLP",S!$AD:$AD,S!$AO:$AO)),0)</f>
        <v>0</v>
      </c>
      <c r="BQ269" s="19">
        <f>IF(OR($I269="REAL",$I269="INCURRIDO"),SUMIF(S!$O:$O,$I269&amp;$O269&amp;$Q269&amp;UPPER(TEXT(BQ$4,"MMMMYYYY"))&amp;$Z269,IF($W$1="Pesos CLP",S!$AD:$AD,S!$AO:$AO)),0)</f>
        <v>0</v>
      </c>
      <c r="BR269" s="19">
        <f>IF(OR($I269="REAL",$I269="INCURRIDO"),SUMIF(S!$O:$O,$I269&amp;$O269&amp;$Q269&amp;UPPER(TEXT(BR$4,"MMMMYYYY"))&amp;$Z269,IF($W$1="Pesos CLP",S!$AD:$AD,S!$AO:$AO)),0)</f>
        <v>0</v>
      </c>
      <c r="BS269" s="19">
        <f>IF(OR($I269="REAL",$I269="INCURRIDO"),SUMIF(S!$O:$O,$I269&amp;$O269&amp;$Q269&amp;UPPER(TEXT(BS$4,"MMMMYYYY"))&amp;$Z269,IF($W$1="Pesos CLP",S!$AD:$AD,S!$AO:$AO)),0)</f>
        <v>0</v>
      </c>
      <c r="BT269" s="19">
        <f>IF(OR($I269="REAL",$I269="INCURRIDO"),SUMIF(S!$O:$O,$I269&amp;$O269&amp;$Q269&amp;UPPER(TEXT(BT$4,"MMMMYYYY"))&amp;$Z269,IF($W$1="Pesos CLP",S!$AD:$AD,S!$AO:$AO)),0)</f>
        <v>0</v>
      </c>
      <c r="BU269" s="19">
        <f>IF(OR($I269="REAL",$I269="INCURRIDO"),SUMIF(S!$O:$O,$I269&amp;$O269&amp;$Q269&amp;UPPER(TEXT(BU$4,"MMMMYYYY"))&amp;$Z269,IF($W$1="Pesos CLP",S!$AD:$AD,S!$AO:$AO)),0)</f>
        <v>0</v>
      </c>
      <c r="BV269" s="19">
        <f>IF(OR($I269="REAL",$I269="INCURRIDO"),SUMIF(S!$O:$O,$I269&amp;$O269&amp;$Q269&amp;UPPER(TEXT(BV$4,"MMMMYYYY"))&amp;$Z269,IF($W$1="Pesos CLP",S!$AD:$AD,S!$AO:$AO)),0)</f>
        <v>0</v>
      </c>
      <c r="BW269" s="19">
        <f>IF(OR($I269="REAL",$I269="INCURRIDO"),SUMIF(S!$O:$O,$I269&amp;$O269&amp;$Q269&amp;UPPER(TEXT(BW$4,"MMMMYYYY"))&amp;$Z269,IF($W$1="Pesos CLP",S!$AD:$AD,S!$AO:$AO)),0)</f>
        <v>0</v>
      </c>
      <c r="BX269" s="19">
        <f>IF(OR($I269="REAL",$I269="INCURRIDO"),SUMIF(S!$O:$O,$I269&amp;$O269&amp;$Q269&amp;UPPER(TEXT(BX$4,"MMMMYYYY"))&amp;$Z269,IF($W$1="Pesos CLP",S!$AD:$AD,S!$AO:$AO)),0)</f>
        <v>0</v>
      </c>
      <c r="BY269" s="19">
        <f>IF(OR($I269="REAL",$I269="INCURRIDO"),SUMIF(S!$O:$O,$I269&amp;$O269&amp;$Q269&amp;UPPER(TEXT(BY$4,"MMMMYYYY"))&amp;$Z269,IF($W$1="Pesos CLP",S!$AD:$AD,S!$AO:$AO)),0)</f>
        <v>0</v>
      </c>
      <c r="BZ269" s="19">
        <f>IF(OR($I269="REAL",$I269="INCURRIDO"),SUMIF(S!$O:$O,$I269&amp;$O269&amp;$Q269&amp;UPPER(TEXT(BZ$4,"MMMMYYYY"))&amp;$Z269,IF($W$1="Pesos CLP",S!$AD:$AD,S!$AO:$AO)),0)</f>
        <v>0</v>
      </c>
      <c r="CA269" s="19">
        <f>IF(OR($I269="REAL",$I269="INCURRIDO"),SUMIF(S!$O:$O,$I269&amp;$O269&amp;$Q269&amp;UPPER(TEXT(CA$4,"MMMMYYYY"))&amp;$Z269,IF($W$1="Pesos CLP",S!$AD:$AD,S!$AO:$AO)),0)</f>
        <v>0</v>
      </c>
      <c r="CB269" s="19">
        <f>IF(OR($I269="REAL",$I269="INCURRIDO"),SUMIF(S!$O:$O,$I269&amp;$O269&amp;$Q269&amp;UPPER(TEXT(CB$4,"MMMMYYYY"))&amp;$Z269,IF($W$1="Pesos CLP",S!$AD:$AD,S!$AO:$AO)),0)</f>
        <v>0</v>
      </c>
      <c r="CC269" s="19">
        <f>IF(OR($I269="REAL",$I269="INCURRIDO"),SUMIF(S!$O:$O,$I269&amp;$O269&amp;$Q269&amp;UPPER(TEXT(CC$4,"MMMMYYYY"))&amp;$Z269,IF($W$1="Pesos CLP",S!$AD:$AD,S!$AO:$AO)),0)</f>
        <v>0</v>
      </c>
      <c r="CD269" s="19">
        <f>IF(OR($I269="REAL",$I269="INCURRIDO"),SUMIF(S!$O:$O,$I269&amp;$O269&amp;$Q269&amp;UPPER(TEXT(CD$4,"MMMMYYYY"))&amp;$Z269,IF($W$1="Pesos CLP",S!$AD:$AD,S!$AO:$AO)),0)</f>
        <v>0</v>
      </c>
      <c r="CE269" s="19">
        <f>IF(OR($I269="REAL",$I269="INCURRIDO"),SUMIF(S!$O:$O,$I269&amp;$O269&amp;$Q269&amp;UPPER(TEXT(CE$4,"MMMMYYYY"))&amp;$Z269,IF($W$1="Pesos CLP",S!$AD:$AD,S!$AO:$AO)),0)</f>
        <v>0</v>
      </c>
      <c r="CF269" s="19">
        <f>IF(OR($I269="REAL",$I269="INCURRIDO"),SUMIF(S!$O:$O,$I269&amp;$O269&amp;$Q269&amp;UPPER(TEXT(CF$4,"MMMMYYYY"))&amp;$Z269,IF($W$1="Pesos CLP",S!$AD:$AD,S!$AO:$AO)),0)</f>
        <v>0</v>
      </c>
      <c r="CG269" s="19">
        <f>IF(OR($I269="REAL",$I269="INCURRIDO"),SUMIF(S!$O:$O,$I269&amp;$O269&amp;$Q269&amp;UPPER(TEXT(CG$4,"MMMMYYYY"))&amp;$Z269,IF($W$1="Pesos CLP",S!$AD:$AD,S!$AO:$AO)),0)</f>
        <v>0</v>
      </c>
      <c r="CH269" s="19">
        <f>IF(OR($I269="REAL",$I269="INCURRIDO"),SUMIF(S!$O:$O,$I269&amp;$O269&amp;$Q269&amp;UPPER(TEXT(CH$4,"MMMMYYYY"))&amp;$Z269,IF($W$1="Pesos CLP",S!$AD:$AD,S!$AO:$AO)),0)</f>
        <v>0</v>
      </c>
      <c r="CI269" s="19">
        <f>IF(OR($I269="REAL",$I269="INCURRIDO"),SUMIF(S!$O:$O,$I269&amp;$O269&amp;$Q269&amp;UPPER(TEXT(CI$4,"MMMMYYYY"))&amp;$Z269,IF($W$1="Pesos CLP",S!$AD:$AD,S!$AO:$AO)),0)</f>
        <v>0</v>
      </c>
      <c r="CJ269" s="19">
        <f>IF(OR($I269="REAL",$I269="INCURRIDO"),SUMIF(S!$O:$O,$I269&amp;$O269&amp;$Q269&amp;UPPER(TEXT(CJ$4,"MMMMYYYY"))&amp;$Z269,IF($W$1="Pesos CLP",S!$AD:$AD,S!$AO:$AO)),0)</f>
        <v>0</v>
      </c>
      <c r="CK269" s="378">
        <f t="shared" ref="CK269:CR275" si="269">(IF(AND(AND($T269&gt;=(CK$4-DAY(CK$4)+1),$T269&lt;=CK$4),AND($U269&gt;=(CK$4-DAY(CK$4)+1),$U269&lt;=CK$4)),$U269-$T269+1,IF(AND($T269&gt;=(CK$4-DAY(CK$4)+1),$T269&lt;=CK$4),CK$4-$T269+1,IF(AND($U269&gt;=(CK$4-DAY(CK$4)+1),$U269&lt;=CK$4),$U269-(CK$4-DAY(CK$4)+1)+1,IF(OR(AND((CK$4-DAY(CK$4)+1)&gt;=$T269,(CK$4-DAY(CK$4)+1)&lt;=$U269),AND((CK$4&gt;=$T269),(CK$4&lt;=$U269))),CK$4-(CK$4-DAY(CK$4)+1)+1,0))))/IF($R269="mes",_xlfn.DAYS(CK$4,(CK$4-DAY(CK$4)+1))+1,(_xlfn.DAYS($U269,$T269)+1))*$S269)*IF($X$1="Físico",1,$X269)</f>
        <v>806.86325348507171</v>
      </c>
      <c r="CL269" s="378">
        <f t="shared" si="269"/>
        <v>0</v>
      </c>
      <c r="CM269" s="378">
        <f t="shared" si="269"/>
        <v>0</v>
      </c>
      <c r="CN269" s="378">
        <f t="shared" si="269"/>
        <v>0</v>
      </c>
      <c r="CO269" s="378">
        <f t="shared" si="269"/>
        <v>0</v>
      </c>
      <c r="CP269" s="378">
        <f t="shared" si="269"/>
        <v>0</v>
      </c>
      <c r="CQ269" s="378">
        <f t="shared" si="269"/>
        <v>0</v>
      </c>
      <c r="CR269" s="378">
        <f t="shared" si="269"/>
        <v>0</v>
      </c>
      <c r="CS269" s="378">
        <f t="shared" ref="CS269:DB275" si="270">(IF(AND(AND($T269&gt;=(CS$4-DAY(CS$4)+1),$T269&lt;=CS$4),AND($U269&gt;=(CS$4-DAY(CS$4)+1),$U269&lt;=CS$4)),$U269-$T269+1,IF(AND($T269&gt;=(CS$4-DAY(CS$4)+1),$T269&lt;=CS$4),CS$4-$T269+1,IF(AND($U269&gt;=(CS$4-DAY(CS$4)+1),$U269&lt;=CS$4),$U269-(CS$4-DAY(CS$4)+1)+1,IF(OR(AND((CS$4-DAY(CS$4)+1)&gt;=$T269,(CS$4-DAY(CS$4)+1)&lt;=$U269),AND((CS$4&gt;=$T269),(CS$4&lt;=$U269))),CS$4-(CS$4-DAY(CS$4)+1)+1,0))))/IF($R269="mes",_xlfn.DAYS(CS$4,(CS$4-DAY(CS$4)+1))+1,(_xlfn.DAYS($U269,$T269)+1))*$S269)*IF($X$1="Físico",1,$X269)</f>
        <v>0</v>
      </c>
      <c r="CT269" s="378">
        <f t="shared" si="270"/>
        <v>0</v>
      </c>
      <c r="CU269" s="378">
        <f t="shared" si="270"/>
        <v>0</v>
      </c>
      <c r="CV269" s="378">
        <f t="shared" si="270"/>
        <v>0</v>
      </c>
      <c r="CW269" s="378">
        <f t="shared" si="270"/>
        <v>0</v>
      </c>
      <c r="CX269" s="378">
        <f t="shared" si="270"/>
        <v>0</v>
      </c>
      <c r="CY269" s="378">
        <f t="shared" si="270"/>
        <v>0</v>
      </c>
      <c r="CZ269" s="378">
        <f t="shared" si="270"/>
        <v>0</v>
      </c>
      <c r="DA269" s="378">
        <f t="shared" si="270"/>
        <v>0</v>
      </c>
      <c r="DB269" s="378">
        <f t="shared" si="270"/>
        <v>0</v>
      </c>
      <c r="DC269" s="378">
        <f t="shared" ref="DC269:DL275" si="271">(IF(AND(AND($T269&gt;=(DC$4-DAY(DC$4)+1),$T269&lt;=DC$4),AND($U269&gt;=(DC$4-DAY(DC$4)+1),$U269&lt;=DC$4)),$U269-$T269+1,IF(AND($T269&gt;=(DC$4-DAY(DC$4)+1),$T269&lt;=DC$4),DC$4-$T269+1,IF(AND($U269&gt;=(DC$4-DAY(DC$4)+1),$U269&lt;=DC$4),$U269-(DC$4-DAY(DC$4)+1)+1,IF(OR(AND((DC$4-DAY(DC$4)+1)&gt;=$T269,(DC$4-DAY(DC$4)+1)&lt;=$U269),AND((DC$4&gt;=$T269),(DC$4&lt;=$U269))),DC$4-(DC$4-DAY(DC$4)+1)+1,0))))/IF($R269="mes",_xlfn.DAYS(DC$4,(DC$4-DAY(DC$4)+1))+1,(_xlfn.DAYS($U269,$T269)+1))*$S269)*IF($X$1="Físico",1,$X269)</f>
        <v>0</v>
      </c>
      <c r="DD269" s="378">
        <f t="shared" si="271"/>
        <v>0</v>
      </c>
      <c r="DE269" s="378">
        <f t="shared" si="271"/>
        <v>0</v>
      </c>
      <c r="DF269" s="378">
        <f t="shared" si="271"/>
        <v>0</v>
      </c>
      <c r="DG269" s="378">
        <f t="shared" si="271"/>
        <v>0</v>
      </c>
      <c r="DH269" s="378">
        <f t="shared" si="271"/>
        <v>0</v>
      </c>
      <c r="DI269" s="378">
        <f t="shared" si="271"/>
        <v>0</v>
      </c>
      <c r="DJ269" s="378">
        <f t="shared" si="271"/>
        <v>0</v>
      </c>
      <c r="DK269" s="378">
        <f t="shared" si="271"/>
        <v>0</v>
      </c>
      <c r="DL269" s="378">
        <f t="shared" si="271"/>
        <v>0</v>
      </c>
      <c r="DM269" s="378">
        <f t="shared" ref="DM269:DT275" si="272">(IF(AND(AND($T269&gt;=(DM$4-DAY(DM$4)+1),$T269&lt;=DM$4),AND($U269&gt;=(DM$4-DAY(DM$4)+1),$U269&lt;=DM$4)),$U269-$T269+1,IF(AND($T269&gt;=(DM$4-DAY(DM$4)+1),$T269&lt;=DM$4),DM$4-$T269+1,IF(AND($U269&gt;=(DM$4-DAY(DM$4)+1),$U269&lt;=DM$4),$U269-(DM$4-DAY(DM$4)+1)+1,IF(OR(AND((DM$4-DAY(DM$4)+1)&gt;=$T269,(DM$4-DAY(DM$4)+1)&lt;=$U269),AND((DM$4&gt;=$T269),(DM$4&lt;=$U269))),DM$4-(DM$4-DAY(DM$4)+1)+1,0))))/IF($R269="mes",_xlfn.DAYS(DM$4,(DM$4-DAY(DM$4)+1))+1,(_xlfn.DAYS($U269,$T269)+1))*$S269)*IF($X$1="Físico",1,$X269)</f>
        <v>0</v>
      </c>
      <c r="DN269" s="378">
        <f t="shared" si="272"/>
        <v>0</v>
      </c>
      <c r="DO269" s="378">
        <f t="shared" si="272"/>
        <v>0</v>
      </c>
      <c r="DP269" s="378">
        <f t="shared" si="272"/>
        <v>0</v>
      </c>
      <c r="DQ269" s="378">
        <f t="shared" si="272"/>
        <v>0</v>
      </c>
      <c r="DR269" s="378">
        <f t="shared" si="272"/>
        <v>0</v>
      </c>
      <c r="DS269" s="378">
        <f t="shared" si="272"/>
        <v>0</v>
      </c>
      <c r="DT269" s="378">
        <f t="shared" si="272"/>
        <v>0</v>
      </c>
      <c r="DU269" s="378">
        <f t="shared" si="253"/>
        <v>0</v>
      </c>
      <c r="DV269" s="378">
        <f t="shared" ref="DV269:DW276" si="273">(IF(AND(AND($T269&gt;=(DV$4-DAY(DV$4)+1),$T269&lt;=DV$4),AND($U269&gt;=(DV$4-DAY(DV$4)+1),$U269&lt;=DV$4)),$U269-$T269+1,IF(AND($T269&gt;=(DV$4-DAY(DV$4)+1),$T269&lt;=DV$4),DV$4-$T269+1,IF(AND($U269&gt;=(DV$4-DAY(DV$4)+1),$U269&lt;=DV$4),$U269-(DV$4-DAY(DV$4)+1)+1,IF(OR(AND((DV$4-DAY(DV$4)+1)&gt;=$T269,(DV$4-DAY(DV$4)+1)&lt;=$U269),AND((DV$4&gt;=$T269),(DV$4&lt;=$U269))),DV$4-(DV$4-DAY(DV$4)+1)+1,0))))/IF($R269="mes",_xlfn.DAYS(DV$4,(DV$4-DAY(DV$4)+1))+1,(_xlfn.DAYS($U269,$T269)+1))*$S269)*IF($X$1="Físico",1,$X269)</f>
        <v>0</v>
      </c>
      <c r="DW269" s="378">
        <f t="shared" si="273"/>
        <v>0</v>
      </c>
      <c r="DX269" s="378">
        <f t="shared" si="255"/>
        <v>0</v>
      </c>
      <c r="DY269" s="378">
        <f t="shared" ref="DY269:DZ276" si="274">(IF(AND(AND($T269&gt;=(DY$4-DAY(DY$4)+1),$T269&lt;=DY$4),AND($U269&gt;=(DY$4-DAY(DY$4)+1),$U269&lt;=DY$4)),$U269-$T269+1,IF(AND($T269&gt;=(DY$4-DAY(DY$4)+1),$T269&lt;=DY$4),DY$4-$T269+1,IF(AND($U269&gt;=(DY$4-DAY(DY$4)+1),$U269&lt;=DY$4),$U269-(DY$4-DAY(DY$4)+1)+1,IF(OR(AND((DY$4-DAY(DY$4)+1)&gt;=$T269,(DY$4-DAY(DY$4)+1)&lt;=$U269),AND((DY$4&gt;=$T269),(DY$4&lt;=$U269))),DY$4-(DY$4-DAY(DY$4)+1)+1,0))))/IF($R269="mes",_xlfn.DAYS(DY$4,(DY$4-DAY(DY$4)+1))+1,(_xlfn.DAYS($U269,$T269)+1))*$S269)*IF($X$1="Físico",1,$X269)</f>
        <v>0</v>
      </c>
      <c r="DZ269" s="378">
        <f t="shared" si="274"/>
        <v>0</v>
      </c>
      <c r="EA269" s="378">
        <f t="shared" si="257"/>
        <v>0</v>
      </c>
      <c r="EB269" s="378">
        <f t="shared" ref="EB269:EC276" si="275">(IF(AND(AND($T269&gt;=(EB$4-DAY(EB$4)+1),$T269&lt;=EB$4),AND($U269&gt;=(EB$4-DAY(EB$4)+1),$U269&lt;=EB$4)),$U269-$T269+1,IF(AND($T269&gt;=(EB$4-DAY(EB$4)+1),$T269&lt;=EB$4),EB$4-$T269+1,IF(AND($U269&gt;=(EB$4-DAY(EB$4)+1),$U269&lt;=EB$4),$U269-(EB$4-DAY(EB$4)+1)+1,IF(OR(AND((EB$4-DAY(EB$4)+1)&gt;=$T269,(EB$4-DAY(EB$4)+1)&lt;=$U269),AND((EB$4&gt;=$T269),(EB$4&lt;=$U269))),EB$4-(EB$4-DAY(EB$4)+1)+1,0))))/IF($R269="mes",_xlfn.DAYS(EB$4,(EB$4-DAY(EB$4)+1))+1,(_xlfn.DAYS($U269,$T269)+1))*$S269)*IF($X$1="Físico",1,$X269)</f>
        <v>0</v>
      </c>
      <c r="EC269" s="378">
        <f t="shared" si="275"/>
        <v>0</v>
      </c>
      <c r="ED269" s="378">
        <f t="shared" si="259"/>
        <v>0</v>
      </c>
      <c r="EE269" s="378">
        <f t="shared" ref="EE269:EF276" si="276">(IF(AND(AND($T269&gt;=(EE$4-DAY(EE$4)+1),$T269&lt;=EE$4),AND($U269&gt;=(EE$4-DAY(EE$4)+1),$U269&lt;=EE$4)),$U269-$T269+1,IF(AND($T269&gt;=(EE$4-DAY(EE$4)+1),$T269&lt;=EE$4),EE$4-$T269+1,IF(AND($U269&gt;=(EE$4-DAY(EE$4)+1),$U269&lt;=EE$4),$U269-(EE$4-DAY(EE$4)+1)+1,IF(OR(AND((EE$4-DAY(EE$4)+1)&gt;=$T269,(EE$4-DAY(EE$4)+1)&lt;=$U269),AND((EE$4&gt;=$T269),(EE$4&lt;=$U269))),EE$4-(EE$4-DAY(EE$4)+1)+1,0))))/IF($R269="mes",_xlfn.DAYS(EE$4,(EE$4-DAY(EE$4)+1))+1,(_xlfn.DAYS($U269,$T269)+1))*$S269)*IF($X$1="Físico",1,$X269)</f>
        <v>0</v>
      </c>
      <c r="EF269" s="378">
        <f t="shared" si="276"/>
        <v>0</v>
      </c>
      <c r="EG269" s="378">
        <f t="shared" si="261"/>
        <v>0</v>
      </c>
      <c r="EH269" s="378">
        <f t="shared" ref="EH269:EI276" si="277">(IF(AND(AND($T269&gt;=(EH$4-DAY(EH$4)+1),$T269&lt;=EH$4),AND($U269&gt;=(EH$4-DAY(EH$4)+1),$U269&lt;=EH$4)),$U269-$T269+1,IF(AND($T269&gt;=(EH$4-DAY(EH$4)+1),$T269&lt;=EH$4),EH$4-$T269+1,IF(AND($U269&gt;=(EH$4-DAY(EH$4)+1),$U269&lt;=EH$4),$U269-(EH$4-DAY(EH$4)+1)+1,IF(OR(AND((EH$4-DAY(EH$4)+1)&gt;=$T269,(EH$4-DAY(EH$4)+1)&lt;=$U269),AND((EH$4&gt;=$T269),(EH$4&lt;=$U269))),EH$4-(EH$4-DAY(EH$4)+1)+1,0))))/IF($R269="mes",_xlfn.DAYS(EH$4,(EH$4-DAY(EH$4)+1))+1,(_xlfn.DAYS($U269,$T269)+1))*$S269)*IF($X$1="Físico",1,$X269)</f>
        <v>0</v>
      </c>
      <c r="EI269" s="378">
        <f t="shared" si="277"/>
        <v>0</v>
      </c>
      <c r="EJ269" s="378">
        <f t="shared" si="263"/>
        <v>0</v>
      </c>
      <c r="EK269" s="378">
        <f t="shared" ref="EK269:EL276" si="278">(IF(AND(AND($T269&gt;=(EK$4-DAY(EK$4)+1),$T269&lt;=EK$4),AND($U269&gt;=(EK$4-DAY(EK$4)+1),$U269&lt;=EK$4)),$U269-$T269+1,IF(AND($T269&gt;=(EK$4-DAY(EK$4)+1),$T269&lt;=EK$4),EK$4-$T269+1,IF(AND($U269&gt;=(EK$4-DAY(EK$4)+1),$U269&lt;=EK$4),$U269-(EK$4-DAY(EK$4)+1)+1,IF(OR(AND((EK$4-DAY(EK$4)+1)&gt;=$T269,(EK$4-DAY(EK$4)+1)&lt;=$U269),AND((EK$4&gt;=$T269),(EK$4&lt;=$U269))),EK$4-(EK$4-DAY(EK$4)+1)+1,0))))/IF($R269="mes",_xlfn.DAYS(EK$4,(EK$4-DAY(EK$4)+1))+1,(_xlfn.DAYS($U269,$T269)+1))*$S269)*IF($X$1="Físico",1,$X269)</f>
        <v>0</v>
      </c>
      <c r="EL269" s="378">
        <f t="shared" si="278"/>
        <v>0</v>
      </c>
      <c r="EM269" s="378">
        <f t="shared" si="265"/>
        <v>0</v>
      </c>
      <c r="EN269" s="378">
        <f t="shared" ref="EN269:EO276" si="279">(IF(AND(AND($T269&gt;=(EN$4-DAY(EN$4)+1),$T269&lt;=EN$4),AND($U269&gt;=(EN$4-DAY(EN$4)+1),$U269&lt;=EN$4)),$U269-$T269+1,IF(AND($T269&gt;=(EN$4-DAY(EN$4)+1),$T269&lt;=EN$4),EN$4-$T269+1,IF(AND($U269&gt;=(EN$4-DAY(EN$4)+1),$U269&lt;=EN$4),$U269-(EN$4-DAY(EN$4)+1)+1,IF(OR(AND((EN$4-DAY(EN$4)+1)&gt;=$T269,(EN$4-DAY(EN$4)+1)&lt;=$U269),AND((EN$4&gt;=$T269),(EN$4&lt;=$U269))),EN$4-(EN$4-DAY(EN$4)+1)+1,0))))/IF($R269="mes",_xlfn.DAYS(EN$4,(EN$4-DAY(EN$4)+1))+1,(_xlfn.DAYS($U269,$T269)+1))*$S269)*IF($X$1="Físico",1,$X269)</f>
        <v>0</v>
      </c>
      <c r="EO269" s="378">
        <f t="shared" si="279"/>
        <v>0</v>
      </c>
      <c r="EP269" s="378">
        <f t="shared" si="267"/>
        <v>0</v>
      </c>
      <c r="EQ269" s="378">
        <f t="shared" ref="EQ269:EQ276" si="280">(IF(AND(AND($T269&gt;=(EQ$4-DAY(EQ$4)+1),$T269&lt;=EQ$4),AND($U269&gt;=(EQ$4-DAY(EQ$4)+1),$U269&lt;=EQ$4)),$U269-$T269+1,IF(AND($T269&gt;=(EQ$4-DAY(EQ$4)+1),$T269&lt;=EQ$4),EQ$4-$T269+1,IF(AND($U269&gt;=(EQ$4-DAY(EQ$4)+1),$U269&lt;=EQ$4),$U269-(EQ$4-DAY(EQ$4)+1)+1,IF(OR(AND((EQ$4-DAY(EQ$4)+1)&gt;=$T269,(EQ$4-DAY(EQ$4)+1)&lt;=$U269),AND((EQ$4&gt;=$T269),(EQ$4&lt;=$U269))),EQ$4-(EQ$4-DAY(EQ$4)+1)+1,0))))/IF($R269="mes",_xlfn.DAYS(EQ$4,(EQ$4-DAY(EQ$4)+1))+1,(_xlfn.DAYS($U269,$T269)+1))*$S269)*IF($X$1="Físico",1,$X269)</f>
        <v>0</v>
      </c>
    </row>
    <row r="270" spans="1:147" x14ac:dyDescent="0.3">
      <c r="A270" s="368"/>
      <c r="B270" s="368"/>
      <c r="C270" s="368"/>
      <c r="D270" s="368">
        <f t="shared" si="249"/>
        <v>1.0658056259248334</v>
      </c>
      <c r="E270" s="368" t="str">
        <f>VLOOKUP(TEXT(Z270,0),'G2'!B:D,3,0)</f>
        <v>ME</v>
      </c>
      <c r="F270" s="816">
        <f t="shared" si="248"/>
        <v>0</v>
      </c>
      <c r="G270" s="755">
        <f t="shared" si="250"/>
        <v>0</v>
      </c>
      <c r="H270" s="756" t="s">
        <v>1190</v>
      </c>
      <c r="I270" s="370" t="s">
        <v>93</v>
      </c>
      <c r="J270" s="370" t="s">
        <v>22</v>
      </c>
      <c r="K270" s="368" t="s">
        <v>276</v>
      </c>
      <c r="L270" s="368" t="s">
        <v>619</v>
      </c>
      <c r="M270" s="369"/>
      <c r="N270" s="370" t="s">
        <v>995</v>
      </c>
      <c r="O270" s="370" t="s">
        <v>276</v>
      </c>
      <c r="P270" s="643" t="s">
        <v>1167</v>
      </c>
      <c r="Q270" s="370" t="s">
        <v>695</v>
      </c>
      <c r="R270" s="370" t="s">
        <v>632</v>
      </c>
      <c r="S270" s="376">
        <v>25</v>
      </c>
      <c r="T270" s="678">
        <v>45962</v>
      </c>
      <c r="U270" s="678">
        <v>45986</v>
      </c>
      <c r="V270" s="373">
        <v>1</v>
      </c>
      <c r="W270" s="374">
        <v>27888.935813575117</v>
      </c>
      <c r="X270" s="17" cm="1">
        <f t="array" ref="X270">+IF($W$1="Pesos CLP",W270,W270/TC)*MB_24A25</f>
        <v>31.798171247326891</v>
      </c>
      <c r="Y270" s="18">
        <f t="shared" si="225"/>
        <v>0</v>
      </c>
      <c r="Z270">
        <v>91243530</v>
      </c>
      <c r="AA270" s="19">
        <f>IF(OR($I270="REAL",$I270="INCURRIDO"),SUMIF(S!$O:$O,$I270&amp;$O270&amp;$Q270&amp;UPPER(TEXT(AA$4,"MMMMYYYY"))&amp;$Z270,IF($W$1="Pesos CLP",S!$AD:$AD,S!$AO:$AO)),0)</f>
        <v>0</v>
      </c>
      <c r="AB270" s="19">
        <f>IF(OR($I270="REAL",$I270="INCURRIDO"),SUMIF(S!$O:$O,$I270&amp;$O270&amp;$Q270&amp;UPPER(TEXT(AB$4,"MMMMYYYY"))&amp;$Z270,IF($W$1="Pesos CLP",S!$AD:$AD,S!$AO:$AO)),0)</f>
        <v>0</v>
      </c>
      <c r="AC270" s="19">
        <f>IF(OR($I270="REAL",$I270="INCURRIDO"),SUMIF(S!$O:$O,$I270&amp;$O270&amp;$Q270&amp;UPPER(TEXT(AC$4,"MMMMYYYY"))&amp;$Z270,IF($W$1="Pesos CLP",S!$AD:$AD,S!$AO:$AO)),0)</f>
        <v>0</v>
      </c>
      <c r="AD270" s="19">
        <f>IF(OR($I270="REAL",$I270="INCURRIDO"),SUMIF(S!$O:$O,$I270&amp;$O270&amp;$Q270&amp;UPPER(TEXT(AD$4,"MMMMYYYY"))&amp;$Z270,IF($W$1="Pesos CLP",S!$AD:$AD,S!$AO:$AO)),0)</f>
        <v>0</v>
      </c>
      <c r="AE270" s="19">
        <f>IF(OR($I270="REAL",$I270="INCURRIDO"),SUMIF(S!$O:$O,$I270&amp;$O270&amp;$Q270&amp;UPPER(TEXT(AE$4,"MMMMYYYY"))&amp;$Z270,IF($W$1="Pesos CLP",S!$AD:$AD,S!$AO:$AO)),0)</f>
        <v>0</v>
      </c>
      <c r="AF270" s="19">
        <f>IF(OR($I270="REAL",$I270="INCURRIDO"),SUMIF(S!$O:$O,$I270&amp;$O270&amp;$Q270&amp;UPPER(TEXT(AF$4,"MMMMYYYY"))&amp;$Z270,IF($W$1="Pesos CLP",S!$AD:$AD,S!$AO:$AO)),0)</f>
        <v>0</v>
      </c>
      <c r="AG270" s="19">
        <f>IF(OR($I270="REAL",$I270="INCURRIDO"),SUMIF(S!$O:$O,$I270&amp;$O270&amp;$Q270&amp;UPPER(TEXT(AG$4,"MMMMYYYY"))&amp;$Z270,IF($W$1="Pesos CLP",S!$AD:$AD,S!$AO:$AO)),0)</f>
        <v>0</v>
      </c>
      <c r="AH270" s="19">
        <f>IF(OR($I270="REAL",$I270="INCURRIDO"),SUMIF(S!$O:$O,$I270&amp;$O270&amp;$Q270&amp;UPPER(TEXT(AH$4,"MMMMYYYY"))&amp;$Z270,IF($W$1="Pesos CLP",S!$AD:$AD,S!$AO:$AO)),0)</f>
        <v>0</v>
      </c>
      <c r="AI270" s="19">
        <f>IF(OR($I270="REAL",$I270="INCURRIDO"),SUMIF(S!$O:$O,$I270&amp;$O270&amp;$Q270&amp;UPPER(TEXT(AI$4,"MMMMYYYY"))&amp;$Z270,IF($W$1="Pesos CLP",S!$AD:$AD,S!$AO:$AO)),0)</f>
        <v>0</v>
      </c>
      <c r="AJ270" s="19">
        <f>IF(OR($I270="REAL",$I270="INCURRIDO"),SUMIF(S!$O:$O,$I270&amp;$O270&amp;$Q270&amp;UPPER(TEXT(AJ$4,"MMMMYYYY"))&amp;$Z270,IF($W$1="Pesos CLP",S!$AD:$AD,S!$AO:$AO)),0)</f>
        <v>0</v>
      </c>
      <c r="AK270" s="19">
        <f>IF(OR($I270="REAL",$I270="INCURRIDO"),SUMIF(S!$O:$O,$I270&amp;$O270&amp;$Q270&amp;UPPER(TEXT(AK$4,"MMMMYYYY"))&amp;$Z270,IF($W$1="Pesos CLP",S!$AD:$AD,S!$AO:$AO)),0)</f>
        <v>0</v>
      </c>
      <c r="AL270" s="19">
        <f>IF(OR($I270="REAL",$I270="INCURRIDO"),SUMIF(S!$O:$O,$I270&amp;$O270&amp;$Q270&amp;UPPER(TEXT(AL$4,"MMMMYYYY"))&amp;$Z270,IF($W$1="Pesos CLP",S!$AD:$AD,S!$AO:$AO)),0)</f>
        <v>0</v>
      </c>
      <c r="AM270" s="19">
        <f>IF(OR($I270="REAL",$I270="INCURRIDO"),SUMIF(S!$O:$O,$I270&amp;$O270&amp;$Q270&amp;UPPER(TEXT(AM$4,"MMMMYYYY"))&amp;$Z270,IF($W$1="Pesos CLP",S!$AD:$AD,S!$AO:$AO)),0)</f>
        <v>0</v>
      </c>
      <c r="AN270" s="19">
        <f>IF(OR($I270="REAL",$I270="INCURRIDO"),SUMIF(S!$O:$O,$I270&amp;$O270&amp;$Q270&amp;UPPER(TEXT(AN$4,"MMMMYYYY"))&amp;$Z270,IF($W$1="Pesos CLP",S!$AD:$AD,S!$AO:$AO)),0)</f>
        <v>0</v>
      </c>
      <c r="AO270" s="19">
        <f>IF(OR($I270="REAL",$I270="INCURRIDO"),SUMIF(S!$O:$O,$I270&amp;$O270&amp;$Q270&amp;UPPER(TEXT(AO$4,"MMMMYYYY"))&amp;$Z270,IF($W$1="Pesos CLP",S!$AD:$AD,S!$AO:$AO)),0)</f>
        <v>0</v>
      </c>
      <c r="AP270" s="19">
        <f>IF(OR($I270="REAL",$I270="INCURRIDO"),SUMIF(S!$O:$O,$I270&amp;$O270&amp;$Q270&amp;UPPER(TEXT(AP$4,"MMMMYYYY"))&amp;$Z270,IF($W$1="Pesos CLP",S!$AD:$AD,S!$AO:$AO)),0)</f>
        <v>0</v>
      </c>
      <c r="AQ270" s="19">
        <f>IF(OR($I270="REAL",$I270="INCURRIDO"),SUMIF(S!$O:$O,$I270&amp;$O270&amp;$Q270&amp;UPPER(TEXT(AQ$4,"MMMMYYYY"))&amp;$Z270,IF($W$1="Pesos CLP",S!$AD:$AD,S!$AO:$AO)),0)</f>
        <v>0</v>
      </c>
      <c r="AR270" s="19">
        <f>IF(OR($I270="REAL",$I270="INCURRIDO"),SUMIF(S!$O:$O,$I270&amp;$O270&amp;$Q270&amp;UPPER(TEXT(AR$4,"MMMMYYYY"))&amp;$Z270,IF($W$1="Pesos CLP",S!$AD:$AD,S!$AO:$AO)),0)</f>
        <v>0</v>
      </c>
      <c r="AS270" s="19">
        <f>IF(OR($I270="REAL",$I270="INCURRIDO"),SUMIF(S!$O:$O,$I270&amp;$O270&amp;$Q270&amp;UPPER(TEXT(AS$4,"MMMMYYYY"))&amp;$Z270,IF($W$1="Pesos CLP",S!$AD:$AD,S!$AO:$AO)),0)</f>
        <v>0</v>
      </c>
      <c r="AT270" s="19">
        <f>IF(OR($I270="REAL",$I270="INCURRIDO"),SUMIF(S!$O:$O,$I270&amp;$O270&amp;$Q270&amp;UPPER(TEXT(AT$4,"MMMMYYYY"))&amp;$Z270,IF($W$1="Pesos CLP",S!$AD:$AD,S!$AO:$AO)),0)</f>
        <v>0</v>
      </c>
      <c r="AU270" s="19">
        <f>IF(OR($I270="REAL",$I270="INCURRIDO"),SUMIF(S!$O:$O,$I270&amp;$O270&amp;$Q270&amp;UPPER(TEXT(AU$4,"MMMMYYYY"))&amp;$Z270,IF($W$1="Pesos CLP",S!$AD:$AD,S!$AO:$AO)),0)</f>
        <v>0</v>
      </c>
      <c r="AV270" s="19">
        <f>IF(OR($I270="REAL",$I270="INCURRIDO"),SUMIF(S!$O:$O,$I270&amp;$O270&amp;$Q270&amp;UPPER(TEXT(AV$4,"MMMMYYYY"))&amp;$Z270,IF($W$1="Pesos CLP",S!$AD:$AD,S!$AO:$AO)),0)</f>
        <v>0</v>
      </c>
      <c r="AW270" s="19">
        <f>IF(OR($I270="REAL",$I270="INCURRIDO"),SUMIF(S!$O:$O,$I270&amp;$O270&amp;$Q270&amp;UPPER(TEXT(AW$4,"MMMMYYYY"))&amp;$Z270,IF($W$1="Pesos CLP",S!$AD:$AD,S!$AO:$AO)),0)</f>
        <v>0</v>
      </c>
      <c r="AX270" s="19">
        <f>IF(OR($I270="REAL",$I270="INCURRIDO"),SUMIF(S!$O:$O,$I270&amp;$O270&amp;$Q270&amp;UPPER(TEXT(AX$4,"MMMMYYYY"))&amp;$Z270,IF($W$1="Pesos CLP",S!$AD:$AD,S!$AO:$AO)),0)</f>
        <v>0</v>
      </c>
      <c r="AY270" s="19">
        <f>IF(OR($I270="REAL",$I270="INCURRIDO"),SUMIF(S!$O:$O,$I270&amp;$O270&amp;$Q270&amp;UPPER(TEXT(AY$4,"MMMMYYYY"))&amp;$Z270,IF($W$1="Pesos CLP",S!$AD:$AD,S!$AO:$AO)),0)</f>
        <v>0</v>
      </c>
      <c r="AZ270" s="19">
        <f>IF(OR($I270="REAL",$I270="INCURRIDO"),SUMIF(S!$O:$O,$I270&amp;$O270&amp;$Q270&amp;UPPER(TEXT(AZ$4,"MMMMYYYY"))&amp;$Z270,IF($W$1="Pesos CLP",S!$AD:$AD,S!$AO:$AO)),0)</f>
        <v>0</v>
      </c>
      <c r="BA270" s="19">
        <f>IF(OR($I270="REAL",$I270="INCURRIDO"),SUMIF(S!$O:$O,$I270&amp;$O270&amp;$Q270&amp;UPPER(TEXT(BA$4,"MMMMYYYY"))&amp;$Z270,IF($W$1="Pesos CLP",S!$AD:$AD,S!$AO:$AO)),0)</f>
        <v>0</v>
      </c>
      <c r="BB270" s="19">
        <f>IF(OR($I270="REAL",$I270="INCURRIDO"),SUMIF(S!$O:$O,$I270&amp;$O270&amp;$Q270&amp;UPPER(TEXT(BB$4,"MMMMYYYY"))&amp;$Z270,IF($W$1="Pesos CLP",S!$AD:$AD,S!$AO:$AO)),0)</f>
        <v>0</v>
      </c>
      <c r="BC270" s="19">
        <f>IF(OR($I270="REAL",$I270="INCURRIDO"),SUMIF(S!$O:$O,$I270&amp;$O270&amp;$Q270&amp;UPPER(TEXT(BC$4,"MMMMYYYY"))&amp;$Z270,IF($W$1="Pesos CLP",S!$AD:$AD,S!$AO:$AO)),0)</f>
        <v>0</v>
      </c>
      <c r="BD270" s="19">
        <f>IF(OR($I270="REAL",$I270="INCURRIDO"),SUMIF(S!$O:$O,$I270&amp;$O270&amp;$Q270&amp;UPPER(TEXT(BD$4,"MMMMYYYY"))&amp;$Z270,IF($W$1="Pesos CLP",S!$AD:$AD,S!$AO:$AO)),0)</f>
        <v>0</v>
      </c>
      <c r="BE270" s="19">
        <f>IF(OR($I270="REAL",$I270="INCURRIDO"),SUMIF(S!$O:$O,$I270&amp;$O270&amp;$Q270&amp;UPPER(TEXT(BE$4,"MMMMYYYY"))&amp;$Z270,IF($W$1="Pesos CLP",S!$AD:$AD,S!$AO:$AO)),0)</f>
        <v>0</v>
      </c>
      <c r="BF270" s="19">
        <f>IF(OR($I270="REAL",$I270="INCURRIDO"),SUMIF(S!$O:$O,$I270&amp;$O270&amp;$Q270&amp;UPPER(TEXT(BF$4,"MMMMYYYY"))&amp;$Z270,IF($W$1="Pesos CLP",S!$AD:$AD,S!$AO:$AO)),0)</f>
        <v>0</v>
      </c>
      <c r="BG270" s="19">
        <f>IF(OR($I270="REAL",$I270="INCURRIDO"),SUMIF(S!$O:$O,$I270&amp;$O270&amp;$Q270&amp;UPPER(TEXT(BG$4,"MMMMYYYY"))&amp;$Z270,IF($W$1="Pesos CLP",S!$AD:$AD,S!$AO:$AO)),0)</f>
        <v>0</v>
      </c>
      <c r="BH270" s="19">
        <f>IF(OR($I270="REAL",$I270="INCURRIDO"),SUMIF(S!$O:$O,$I270&amp;$O270&amp;$Q270&amp;UPPER(TEXT(BH$4,"MMMMYYYY"))&amp;$Z270,IF($W$1="Pesos CLP",S!$AD:$AD,S!$AO:$AO)),0)</f>
        <v>0</v>
      </c>
      <c r="BI270" s="19">
        <f>IF(OR($I270="REAL",$I270="INCURRIDO"),SUMIF(S!$O:$O,$I270&amp;$O270&amp;$Q270&amp;UPPER(TEXT(BI$4,"MMMMYYYY"))&amp;$Z270,IF($W$1="Pesos CLP",S!$AD:$AD,S!$AO:$AO)),0)</f>
        <v>0</v>
      </c>
      <c r="BJ270" s="19">
        <f>IF(OR($I270="REAL",$I270="INCURRIDO"),SUMIF(S!$O:$O,$I270&amp;$O270&amp;$Q270&amp;UPPER(TEXT(BJ$4,"MMMMYYYY"))&amp;$Z270,IF($W$1="Pesos CLP",S!$AD:$AD,S!$AO:$AO)),0)</f>
        <v>0</v>
      </c>
      <c r="BK270" s="19">
        <f>IF(OR($I270="REAL",$I270="INCURRIDO"),SUMIF(S!$O:$O,$I270&amp;$O270&amp;$Q270&amp;UPPER(TEXT(BK$4,"MMMMYYYY"))&amp;$Z270,IF($W$1="Pesos CLP",S!$AD:$AD,S!$AO:$AO)),0)</f>
        <v>0</v>
      </c>
      <c r="BL270" s="19">
        <f>IF(OR($I270="REAL",$I270="INCURRIDO"),SUMIF(S!$O:$O,$I270&amp;$O270&amp;$Q270&amp;UPPER(TEXT(BL$4,"MMMMYYYY"))&amp;$Z270,IF($W$1="Pesos CLP",S!$AD:$AD,S!$AO:$AO)),0)</f>
        <v>0</v>
      </c>
      <c r="BM270" s="19">
        <f>IF(OR($I270="REAL",$I270="INCURRIDO"),SUMIF(S!$O:$O,$I270&amp;$O270&amp;$Q270&amp;UPPER(TEXT(BM$4,"MMMMYYYY"))&amp;$Z270,IF($W$1="Pesos CLP",S!$AD:$AD,S!$AO:$AO)),0)</f>
        <v>0</v>
      </c>
      <c r="BN270" s="19">
        <f>IF(OR($I270="REAL",$I270="INCURRIDO"),SUMIF(S!$O:$O,$I270&amp;$O270&amp;$Q270&amp;UPPER(TEXT(BN$4,"MMMMYYYY"))&amp;$Z270,IF($W$1="Pesos CLP",S!$AD:$AD,S!$AO:$AO)),0)</f>
        <v>0</v>
      </c>
      <c r="BO270" s="19">
        <f>IF(OR($I270="REAL",$I270="INCURRIDO"),SUMIF(S!$O:$O,$I270&amp;$O270&amp;$Q270&amp;UPPER(TEXT(BO$4,"MMMMYYYY"))&amp;$Z270,IF($W$1="Pesos CLP",S!$AD:$AD,S!$AO:$AO)),0)</f>
        <v>0</v>
      </c>
      <c r="BP270" s="19">
        <f>IF(OR($I270="REAL",$I270="INCURRIDO"),SUMIF(S!$O:$O,$I270&amp;$O270&amp;$Q270&amp;UPPER(TEXT(BP$4,"MMMMYYYY"))&amp;$Z270,IF($W$1="Pesos CLP",S!$AD:$AD,S!$AO:$AO)),0)</f>
        <v>0</v>
      </c>
      <c r="BQ270" s="19">
        <f>IF(OR($I270="REAL",$I270="INCURRIDO"),SUMIF(S!$O:$O,$I270&amp;$O270&amp;$Q270&amp;UPPER(TEXT(BQ$4,"MMMMYYYY"))&amp;$Z270,IF($W$1="Pesos CLP",S!$AD:$AD,S!$AO:$AO)),0)</f>
        <v>0</v>
      </c>
      <c r="BR270" s="19">
        <f>IF(OR($I270="REAL",$I270="INCURRIDO"),SUMIF(S!$O:$O,$I270&amp;$O270&amp;$Q270&amp;UPPER(TEXT(BR$4,"MMMMYYYY"))&amp;$Z270,IF($W$1="Pesos CLP",S!$AD:$AD,S!$AO:$AO)),0)</f>
        <v>0</v>
      </c>
      <c r="BS270" s="19">
        <f>IF(OR($I270="REAL",$I270="INCURRIDO"),SUMIF(S!$O:$O,$I270&amp;$O270&amp;$Q270&amp;UPPER(TEXT(BS$4,"MMMMYYYY"))&amp;$Z270,IF($W$1="Pesos CLP",S!$AD:$AD,S!$AO:$AO)),0)</f>
        <v>0</v>
      </c>
      <c r="BT270" s="19">
        <f>IF(OR($I270="REAL",$I270="INCURRIDO"),SUMIF(S!$O:$O,$I270&amp;$O270&amp;$Q270&amp;UPPER(TEXT(BT$4,"MMMMYYYY"))&amp;$Z270,IF($W$1="Pesos CLP",S!$AD:$AD,S!$AO:$AO)),0)</f>
        <v>0</v>
      </c>
      <c r="BU270" s="19">
        <f>IF(OR($I270="REAL",$I270="INCURRIDO"),SUMIF(S!$O:$O,$I270&amp;$O270&amp;$Q270&amp;UPPER(TEXT(BU$4,"MMMMYYYY"))&amp;$Z270,IF($W$1="Pesos CLP",S!$AD:$AD,S!$AO:$AO)),0)</f>
        <v>0</v>
      </c>
      <c r="BV270" s="19">
        <f>IF(OR($I270="REAL",$I270="INCURRIDO"),SUMIF(S!$O:$O,$I270&amp;$O270&amp;$Q270&amp;UPPER(TEXT(BV$4,"MMMMYYYY"))&amp;$Z270,IF($W$1="Pesos CLP",S!$AD:$AD,S!$AO:$AO)),0)</f>
        <v>0</v>
      </c>
      <c r="BW270" s="19">
        <f>IF(OR($I270="REAL",$I270="INCURRIDO"),SUMIF(S!$O:$O,$I270&amp;$O270&amp;$Q270&amp;UPPER(TEXT(BW$4,"MMMMYYYY"))&amp;$Z270,IF($W$1="Pesos CLP",S!$AD:$AD,S!$AO:$AO)),0)</f>
        <v>0</v>
      </c>
      <c r="BX270" s="19">
        <f>IF(OR($I270="REAL",$I270="INCURRIDO"),SUMIF(S!$O:$O,$I270&amp;$O270&amp;$Q270&amp;UPPER(TEXT(BX$4,"MMMMYYYY"))&amp;$Z270,IF($W$1="Pesos CLP",S!$AD:$AD,S!$AO:$AO)),0)</f>
        <v>0</v>
      </c>
      <c r="BY270" s="19">
        <f>IF(OR($I270="REAL",$I270="INCURRIDO"),SUMIF(S!$O:$O,$I270&amp;$O270&amp;$Q270&amp;UPPER(TEXT(BY$4,"MMMMYYYY"))&amp;$Z270,IF($W$1="Pesos CLP",S!$AD:$AD,S!$AO:$AO)),0)</f>
        <v>0</v>
      </c>
      <c r="BZ270" s="19">
        <f>IF(OR($I270="REAL",$I270="INCURRIDO"),SUMIF(S!$O:$O,$I270&amp;$O270&amp;$Q270&amp;UPPER(TEXT(BZ$4,"MMMMYYYY"))&amp;$Z270,IF($W$1="Pesos CLP",S!$AD:$AD,S!$AO:$AO)),0)</f>
        <v>0</v>
      </c>
      <c r="CA270" s="19">
        <f>IF(OR($I270="REAL",$I270="INCURRIDO"),SUMIF(S!$O:$O,$I270&amp;$O270&amp;$Q270&amp;UPPER(TEXT(CA$4,"MMMMYYYY"))&amp;$Z270,IF($W$1="Pesos CLP",S!$AD:$AD,S!$AO:$AO)),0)</f>
        <v>0</v>
      </c>
      <c r="CB270" s="19">
        <f>IF(OR($I270="REAL",$I270="INCURRIDO"),SUMIF(S!$O:$O,$I270&amp;$O270&amp;$Q270&amp;UPPER(TEXT(CB$4,"MMMMYYYY"))&amp;$Z270,IF($W$1="Pesos CLP",S!$AD:$AD,S!$AO:$AO)),0)</f>
        <v>0</v>
      </c>
      <c r="CC270" s="19">
        <f>IF(OR($I270="REAL",$I270="INCURRIDO"),SUMIF(S!$O:$O,$I270&amp;$O270&amp;$Q270&amp;UPPER(TEXT(CC$4,"MMMMYYYY"))&amp;$Z270,IF($W$1="Pesos CLP",S!$AD:$AD,S!$AO:$AO)),0)</f>
        <v>0</v>
      </c>
      <c r="CD270" s="19">
        <f>IF(OR($I270="REAL",$I270="INCURRIDO"),SUMIF(S!$O:$O,$I270&amp;$O270&amp;$Q270&amp;UPPER(TEXT(CD$4,"MMMMYYYY"))&amp;$Z270,IF($W$1="Pesos CLP",S!$AD:$AD,S!$AO:$AO)),0)</f>
        <v>0</v>
      </c>
      <c r="CE270" s="19">
        <f>IF(OR($I270="REAL",$I270="INCURRIDO"),SUMIF(S!$O:$O,$I270&amp;$O270&amp;$Q270&amp;UPPER(TEXT(CE$4,"MMMMYYYY"))&amp;$Z270,IF($W$1="Pesos CLP",S!$AD:$AD,S!$AO:$AO)),0)</f>
        <v>0</v>
      </c>
      <c r="CF270" s="19">
        <f>IF(OR($I270="REAL",$I270="INCURRIDO"),SUMIF(S!$O:$O,$I270&amp;$O270&amp;$Q270&amp;UPPER(TEXT(CF$4,"MMMMYYYY"))&amp;$Z270,IF($W$1="Pesos CLP",S!$AD:$AD,S!$AO:$AO)),0)</f>
        <v>0</v>
      </c>
      <c r="CG270" s="19">
        <f>IF(OR($I270="REAL",$I270="INCURRIDO"),SUMIF(S!$O:$O,$I270&amp;$O270&amp;$Q270&amp;UPPER(TEXT(CG$4,"MMMMYYYY"))&amp;$Z270,IF($W$1="Pesos CLP",S!$AD:$AD,S!$AO:$AO)),0)</f>
        <v>0</v>
      </c>
      <c r="CH270" s="19">
        <f>IF(OR($I270="REAL",$I270="INCURRIDO"),SUMIF(S!$O:$O,$I270&amp;$O270&amp;$Q270&amp;UPPER(TEXT(CH$4,"MMMMYYYY"))&amp;$Z270,IF($W$1="Pesos CLP",S!$AD:$AD,S!$AO:$AO)),0)</f>
        <v>0</v>
      </c>
      <c r="CI270" s="19">
        <f>IF(OR($I270="REAL",$I270="INCURRIDO"),SUMIF(S!$O:$O,$I270&amp;$O270&amp;$Q270&amp;UPPER(TEXT(CI$4,"MMMMYYYY"))&amp;$Z270,IF($W$1="Pesos CLP",S!$AD:$AD,S!$AO:$AO)),0)</f>
        <v>0</v>
      </c>
      <c r="CJ270" s="19">
        <f>IF(OR($I270="REAL",$I270="INCURRIDO"),SUMIF(S!$O:$O,$I270&amp;$O270&amp;$Q270&amp;UPPER(TEXT(CJ$4,"MMMMYYYY"))&amp;$Z270,IF($W$1="Pesos CLP",S!$AD:$AD,S!$AO:$AO)),0)</f>
        <v>0</v>
      </c>
      <c r="CK270" s="378">
        <f t="shared" si="269"/>
        <v>0</v>
      </c>
      <c r="CL270" s="378">
        <f t="shared" si="269"/>
        <v>0</v>
      </c>
      <c r="CM270" s="378">
        <f t="shared" si="269"/>
        <v>0</v>
      </c>
      <c r="CN270" s="378">
        <f t="shared" si="269"/>
        <v>0</v>
      </c>
      <c r="CO270" s="378">
        <f t="shared" si="269"/>
        <v>0</v>
      </c>
      <c r="CP270" s="378">
        <f t="shared" si="269"/>
        <v>0</v>
      </c>
      <c r="CQ270" s="378">
        <f t="shared" si="269"/>
        <v>0</v>
      </c>
      <c r="CR270" s="378">
        <f t="shared" si="269"/>
        <v>0</v>
      </c>
      <c r="CS270" s="378">
        <f t="shared" si="270"/>
        <v>0</v>
      </c>
      <c r="CT270" s="378">
        <f t="shared" si="270"/>
        <v>0</v>
      </c>
      <c r="CU270" s="378">
        <f t="shared" si="270"/>
        <v>0</v>
      </c>
      <c r="CV270" s="378">
        <f t="shared" si="270"/>
        <v>0</v>
      </c>
      <c r="CW270" s="378">
        <f t="shared" si="270"/>
        <v>0</v>
      </c>
      <c r="CX270" s="378">
        <f t="shared" si="270"/>
        <v>0</v>
      </c>
      <c r="CY270" s="378">
        <f t="shared" si="270"/>
        <v>0</v>
      </c>
      <c r="CZ270" s="378">
        <f t="shared" si="270"/>
        <v>0</v>
      </c>
      <c r="DA270" s="378">
        <f t="shared" si="270"/>
        <v>0</v>
      </c>
      <c r="DB270" s="378">
        <f t="shared" si="270"/>
        <v>0</v>
      </c>
      <c r="DC270" s="378">
        <f t="shared" si="271"/>
        <v>0</v>
      </c>
      <c r="DD270" s="378">
        <f t="shared" si="271"/>
        <v>0</v>
      </c>
      <c r="DE270" s="378">
        <f t="shared" si="271"/>
        <v>0</v>
      </c>
      <c r="DF270" s="378">
        <f t="shared" si="271"/>
        <v>0</v>
      </c>
      <c r="DG270" s="378">
        <f t="shared" si="271"/>
        <v>0</v>
      </c>
      <c r="DH270" s="378">
        <f t="shared" si="271"/>
        <v>0</v>
      </c>
      <c r="DI270" s="378">
        <f t="shared" si="271"/>
        <v>0</v>
      </c>
      <c r="DJ270" s="378">
        <f t="shared" si="271"/>
        <v>0</v>
      </c>
      <c r="DK270" s="378">
        <f t="shared" si="271"/>
        <v>0</v>
      </c>
      <c r="DL270" s="378">
        <f t="shared" si="271"/>
        <v>0</v>
      </c>
      <c r="DM270" s="378">
        <f t="shared" si="272"/>
        <v>0</v>
      </c>
      <c r="DN270" s="378">
        <f t="shared" si="272"/>
        <v>0</v>
      </c>
      <c r="DO270" s="378">
        <f t="shared" si="272"/>
        <v>0</v>
      </c>
      <c r="DP270" s="378">
        <f t="shared" si="272"/>
        <v>0</v>
      </c>
      <c r="DQ270" s="378">
        <f t="shared" si="272"/>
        <v>0</v>
      </c>
      <c r="DR270" s="378">
        <f t="shared" si="272"/>
        <v>0</v>
      </c>
      <c r="DS270" s="378">
        <f t="shared" si="272"/>
        <v>0</v>
      </c>
      <c r="DT270" s="378">
        <f t="shared" si="272"/>
        <v>0</v>
      </c>
      <c r="DU270" s="378">
        <f t="shared" si="253"/>
        <v>0</v>
      </c>
      <c r="DV270" s="378">
        <f t="shared" si="273"/>
        <v>0</v>
      </c>
      <c r="DW270" s="378">
        <f t="shared" si="273"/>
        <v>0</v>
      </c>
      <c r="DX270" s="378">
        <f t="shared" si="255"/>
        <v>0</v>
      </c>
      <c r="DY270" s="378">
        <f t="shared" si="274"/>
        <v>0</v>
      </c>
      <c r="DZ270" s="378">
        <f t="shared" si="274"/>
        <v>0</v>
      </c>
      <c r="EA270" s="378">
        <f t="shared" si="257"/>
        <v>0</v>
      </c>
      <c r="EB270" s="378">
        <f t="shared" si="275"/>
        <v>0</v>
      </c>
      <c r="EC270" s="378">
        <f t="shared" si="275"/>
        <v>0</v>
      </c>
      <c r="ED270" s="378">
        <f t="shared" si="259"/>
        <v>0</v>
      </c>
      <c r="EE270" s="378">
        <f t="shared" si="276"/>
        <v>0</v>
      </c>
      <c r="EF270" s="378">
        <f t="shared" si="276"/>
        <v>0</v>
      </c>
      <c r="EG270" s="378">
        <f t="shared" si="261"/>
        <v>0</v>
      </c>
      <c r="EH270" s="378">
        <f t="shared" si="277"/>
        <v>0</v>
      </c>
      <c r="EI270" s="378">
        <f t="shared" si="277"/>
        <v>0</v>
      </c>
      <c r="EJ270" s="378">
        <f t="shared" si="263"/>
        <v>0</v>
      </c>
      <c r="EK270" s="378">
        <f t="shared" si="278"/>
        <v>0</v>
      </c>
      <c r="EL270" s="378">
        <f t="shared" si="278"/>
        <v>0</v>
      </c>
      <c r="EM270" s="378">
        <f t="shared" si="265"/>
        <v>0</v>
      </c>
      <c r="EN270" s="378">
        <f t="shared" si="279"/>
        <v>0</v>
      </c>
      <c r="EO270" s="378">
        <f t="shared" si="279"/>
        <v>0</v>
      </c>
      <c r="EP270" s="378">
        <f t="shared" si="267"/>
        <v>0</v>
      </c>
      <c r="EQ270" s="378">
        <f t="shared" si="280"/>
        <v>0</v>
      </c>
    </row>
    <row r="271" spans="1:147" x14ac:dyDescent="0.3">
      <c r="A271" s="368"/>
      <c r="B271" s="368"/>
      <c r="C271" s="368"/>
      <c r="D271" s="368">
        <f t="shared" si="249"/>
        <v>1.0658056259248334</v>
      </c>
      <c r="E271" s="368" t="str">
        <f>VLOOKUP(TEXT(Z271,0),'G2'!B:D,3,0)</f>
        <v>ME</v>
      </c>
      <c r="F271" s="816">
        <f t="shared" si="248"/>
        <v>0</v>
      </c>
      <c r="G271" s="755">
        <f t="shared" si="250"/>
        <v>0</v>
      </c>
      <c r="H271" s="756" t="s">
        <v>1190</v>
      </c>
      <c r="I271" s="370" t="s">
        <v>93</v>
      </c>
      <c r="J271" s="370" t="s">
        <v>22</v>
      </c>
      <c r="K271" s="368" t="s">
        <v>276</v>
      </c>
      <c r="L271" s="368" t="s">
        <v>619</v>
      </c>
      <c r="M271" s="369"/>
      <c r="N271" s="370" t="s">
        <v>996</v>
      </c>
      <c r="O271" s="370" t="s">
        <v>276</v>
      </c>
      <c r="P271" s="643" t="s">
        <v>1167</v>
      </c>
      <c r="Q271" s="370" t="s">
        <v>695</v>
      </c>
      <c r="R271" s="370" t="s">
        <v>632</v>
      </c>
      <c r="S271" s="376">
        <v>25</v>
      </c>
      <c r="T271" s="678">
        <v>46113</v>
      </c>
      <c r="U271" s="678">
        <v>46142</v>
      </c>
      <c r="V271" s="373">
        <v>1</v>
      </c>
      <c r="W271" s="374">
        <v>27888.935813575117</v>
      </c>
      <c r="X271" s="17" cm="1">
        <f t="array" ref="X271">+IF($W$1="Pesos CLP",W271,W271/TC)*MB_24A25</f>
        <v>31.798171247326891</v>
      </c>
      <c r="Y271" s="18">
        <f t="shared" si="225"/>
        <v>794.95428118317227</v>
      </c>
      <c r="Z271">
        <v>91243530</v>
      </c>
      <c r="AA271" s="19">
        <f>IF(OR($I271="REAL",$I271="INCURRIDO"),SUMIF(S!$O:$O,$I271&amp;$O271&amp;$Q271&amp;UPPER(TEXT(AA$4,"MMMMYYYY"))&amp;$Z271,IF($W$1="Pesos CLP",S!$AD:$AD,S!$AO:$AO)),0)</f>
        <v>0</v>
      </c>
      <c r="AB271" s="19">
        <f>IF(OR($I271="REAL",$I271="INCURRIDO"),SUMIF(S!$O:$O,$I271&amp;$O271&amp;$Q271&amp;UPPER(TEXT(AB$4,"MMMMYYYY"))&amp;$Z271,IF($W$1="Pesos CLP",S!$AD:$AD,S!$AO:$AO)),0)</f>
        <v>0</v>
      </c>
      <c r="AC271" s="19">
        <f>IF(OR($I271="REAL",$I271="INCURRIDO"),SUMIF(S!$O:$O,$I271&amp;$O271&amp;$Q271&amp;UPPER(TEXT(AC$4,"MMMMYYYY"))&amp;$Z271,IF($W$1="Pesos CLP",S!$AD:$AD,S!$AO:$AO)),0)</f>
        <v>0</v>
      </c>
      <c r="AD271" s="19">
        <f>IF(OR($I271="REAL",$I271="INCURRIDO"),SUMIF(S!$O:$O,$I271&amp;$O271&amp;$Q271&amp;UPPER(TEXT(AD$4,"MMMMYYYY"))&amp;$Z271,IF($W$1="Pesos CLP",S!$AD:$AD,S!$AO:$AO)),0)</f>
        <v>0</v>
      </c>
      <c r="AE271" s="19">
        <f>IF(OR($I271="REAL",$I271="INCURRIDO"),SUMIF(S!$O:$O,$I271&amp;$O271&amp;$Q271&amp;UPPER(TEXT(AE$4,"MMMMYYYY"))&amp;$Z271,IF($W$1="Pesos CLP",S!$AD:$AD,S!$AO:$AO)),0)</f>
        <v>0</v>
      </c>
      <c r="AF271" s="19">
        <f>IF(OR($I271="REAL",$I271="INCURRIDO"),SUMIF(S!$O:$O,$I271&amp;$O271&amp;$Q271&amp;UPPER(TEXT(AF$4,"MMMMYYYY"))&amp;$Z271,IF($W$1="Pesos CLP",S!$AD:$AD,S!$AO:$AO)),0)</f>
        <v>0</v>
      </c>
      <c r="AG271" s="19">
        <f>IF(OR($I271="REAL",$I271="INCURRIDO"),SUMIF(S!$O:$O,$I271&amp;$O271&amp;$Q271&amp;UPPER(TEXT(AG$4,"MMMMYYYY"))&amp;$Z271,IF($W$1="Pesos CLP",S!$AD:$AD,S!$AO:$AO)),0)</f>
        <v>0</v>
      </c>
      <c r="AH271" s="19">
        <f>IF(OR($I271="REAL",$I271="INCURRIDO"),SUMIF(S!$O:$O,$I271&amp;$O271&amp;$Q271&amp;UPPER(TEXT(AH$4,"MMMMYYYY"))&amp;$Z271,IF($W$1="Pesos CLP",S!$AD:$AD,S!$AO:$AO)),0)</f>
        <v>0</v>
      </c>
      <c r="AI271" s="19">
        <f>IF(OR($I271="REAL",$I271="INCURRIDO"),SUMIF(S!$O:$O,$I271&amp;$O271&amp;$Q271&amp;UPPER(TEXT(AI$4,"MMMMYYYY"))&amp;$Z271,IF($W$1="Pesos CLP",S!$AD:$AD,S!$AO:$AO)),0)</f>
        <v>0</v>
      </c>
      <c r="AJ271" s="19">
        <f>IF(OR($I271="REAL",$I271="INCURRIDO"),SUMIF(S!$O:$O,$I271&amp;$O271&amp;$Q271&amp;UPPER(TEXT(AJ$4,"MMMMYYYY"))&amp;$Z271,IF($W$1="Pesos CLP",S!$AD:$AD,S!$AO:$AO)),0)</f>
        <v>0</v>
      </c>
      <c r="AK271" s="19">
        <f>IF(OR($I271="REAL",$I271="INCURRIDO"),SUMIF(S!$O:$O,$I271&amp;$O271&amp;$Q271&amp;UPPER(TEXT(AK$4,"MMMMYYYY"))&amp;$Z271,IF($W$1="Pesos CLP",S!$AD:$AD,S!$AO:$AO)),0)</f>
        <v>0</v>
      </c>
      <c r="AL271" s="19">
        <f>IF(OR($I271="REAL",$I271="INCURRIDO"),SUMIF(S!$O:$O,$I271&amp;$O271&amp;$Q271&amp;UPPER(TEXT(AL$4,"MMMMYYYY"))&amp;$Z271,IF($W$1="Pesos CLP",S!$AD:$AD,S!$AO:$AO)),0)</f>
        <v>0</v>
      </c>
      <c r="AM271" s="19">
        <f>IF(OR($I271="REAL",$I271="INCURRIDO"),SUMIF(S!$O:$O,$I271&amp;$O271&amp;$Q271&amp;UPPER(TEXT(AM$4,"MMMMYYYY"))&amp;$Z271,IF($W$1="Pesos CLP",S!$AD:$AD,S!$AO:$AO)),0)</f>
        <v>0</v>
      </c>
      <c r="AN271" s="19">
        <f>IF(OR($I271="REAL",$I271="INCURRIDO"),SUMIF(S!$O:$O,$I271&amp;$O271&amp;$Q271&amp;UPPER(TEXT(AN$4,"MMMMYYYY"))&amp;$Z271,IF($W$1="Pesos CLP",S!$AD:$AD,S!$AO:$AO)),0)</f>
        <v>0</v>
      </c>
      <c r="AO271" s="19">
        <f>IF(OR($I271="REAL",$I271="INCURRIDO"),SUMIF(S!$O:$O,$I271&amp;$O271&amp;$Q271&amp;UPPER(TEXT(AO$4,"MMMMYYYY"))&amp;$Z271,IF($W$1="Pesos CLP",S!$AD:$AD,S!$AO:$AO)),0)</f>
        <v>0</v>
      </c>
      <c r="AP271" s="19">
        <f>IF(OR($I271="REAL",$I271="INCURRIDO"),SUMIF(S!$O:$O,$I271&amp;$O271&amp;$Q271&amp;UPPER(TEXT(AP$4,"MMMMYYYY"))&amp;$Z271,IF($W$1="Pesos CLP",S!$AD:$AD,S!$AO:$AO)),0)</f>
        <v>0</v>
      </c>
      <c r="AQ271" s="19">
        <f>IF(OR($I271="REAL",$I271="INCURRIDO"),SUMIF(S!$O:$O,$I271&amp;$O271&amp;$Q271&amp;UPPER(TEXT(AQ$4,"MMMMYYYY"))&amp;$Z271,IF($W$1="Pesos CLP",S!$AD:$AD,S!$AO:$AO)),0)</f>
        <v>0</v>
      </c>
      <c r="AR271" s="19">
        <f>IF(OR($I271="REAL",$I271="INCURRIDO"),SUMIF(S!$O:$O,$I271&amp;$O271&amp;$Q271&amp;UPPER(TEXT(AR$4,"MMMMYYYY"))&amp;$Z271,IF($W$1="Pesos CLP",S!$AD:$AD,S!$AO:$AO)),0)</f>
        <v>0</v>
      </c>
      <c r="AS271" s="19">
        <f>IF(OR($I271="REAL",$I271="INCURRIDO"),SUMIF(S!$O:$O,$I271&amp;$O271&amp;$Q271&amp;UPPER(TEXT(AS$4,"MMMMYYYY"))&amp;$Z271,IF($W$1="Pesos CLP",S!$AD:$AD,S!$AO:$AO)),0)</f>
        <v>0</v>
      </c>
      <c r="AT271" s="19">
        <f>IF(OR($I271="REAL",$I271="INCURRIDO"),SUMIF(S!$O:$O,$I271&amp;$O271&amp;$Q271&amp;UPPER(TEXT(AT$4,"MMMMYYYY"))&amp;$Z271,IF($W$1="Pesos CLP",S!$AD:$AD,S!$AO:$AO)),0)</f>
        <v>0</v>
      </c>
      <c r="AU271" s="19">
        <f>IF(OR($I271="REAL",$I271="INCURRIDO"),SUMIF(S!$O:$O,$I271&amp;$O271&amp;$Q271&amp;UPPER(TEXT(AU$4,"MMMMYYYY"))&amp;$Z271,IF($W$1="Pesos CLP",S!$AD:$AD,S!$AO:$AO)),0)</f>
        <v>0</v>
      </c>
      <c r="AV271" s="19">
        <f>IF(OR($I271="REAL",$I271="INCURRIDO"),SUMIF(S!$O:$O,$I271&amp;$O271&amp;$Q271&amp;UPPER(TEXT(AV$4,"MMMMYYYY"))&amp;$Z271,IF($W$1="Pesos CLP",S!$AD:$AD,S!$AO:$AO)),0)</f>
        <v>0</v>
      </c>
      <c r="AW271" s="19">
        <f>IF(OR($I271="REAL",$I271="INCURRIDO"),SUMIF(S!$O:$O,$I271&amp;$O271&amp;$Q271&amp;UPPER(TEXT(AW$4,"MMMMYYYY"))&amp;$Z271,IF($W$1="Pesos CLP",S!$AD:$AD,S!$AO:$AO)),0)</f>
        <v>0</v>
      </c>
      <c r="AX271" s="19">
        <f>IF(OR($I271="REAL",$I271="INCURRIDO"),SUMIF(S!$O:$O,$I271&amp;$O271&amp;$Q271&amp;UPPER(TEXT(AX$4,"MMMMYYYY"))&amp;$Z271,IF($W$1="Pesos CLP",S!$AD:$AD,S!$AO:$AO)),0)</f>
        <v>0</v>
      </c>
      <c r="AY271" s="19">
        <f>IF(OR($I271="REAL",$I271="INCURRIDO"),SUMIF(S!$O:$O,$I271&amp;$O271&amp;$Q271&amp;UPPER(TEXT(AY$4,"MMMMYYYY"))&amp;$Z271,IF($W$1="Pesos CLP",S!$AD:$AD,S!$AO:$AO)),0)</f>
        <v>0</v>
      </c>
      <c r="AZ271" s="19">
        <f>IF(OR($I271="REAL",$I271="INCURRIDO"),SUMIF(S!$O:$O,$I271&amp;$O271&amp;$Q271&amp;UPPER(TEXT(AZ$4,"MMMMYYYY"))&amp;$Z271,IF($W$1="Pesos CLP",S!$AD:$AD,S!$AO:$AO)),0)</f>
        <v>0</v>
      </c>
      <c r="BA271" s="19">
        <f>IF(OR($I271="REAL",$I271="INCURRIDO"),SUMIF(S!$O:$O,$I271&amp;$O271&amp;$Q271&amp;UPPER(TEXT(BA$4,"MMMMYYYY"))&amp;$Z271,IF($W$1="Pesos CLP",S!$AD:$AD,S!$AO:$AO)),0)</f>
        <v>0</v>
      </c>
      <c r="BB271" s="19">
        <f>IF(OR($I271="REAL",$I271="INCURRIDO"),SUMIF(S!$O:$O,$I271&amp;$O271&amp;$Q271&amp;UPPER(TEXT(BB$4,"MMMMYYYY"))&amp;$Z271,IF($W$1="Pesos CLP",S!$AD:$AD,S!$AO:$AO)),0)</f>
        <v>0</v>
      </c>
      <c r="BC271" s="19">
        <f>IF(OR($I271="REAL",$I271="INCURRIDO"),SUMIF(S!$O:$O,$I271&amp;$O271&amp;$Q271&amp;UPPER(TEXT(BC$4,"MMMMYYYY"))&amp;$Z271,IF($W$1="Pesos CLP",S!$AD:$AD,S!$AO:$AO)),0)</f>
        <v>0</v>
      </c>
      <c r="BD271" s="19">
        <f>IF(OR($I271="REAL",$I271="INCURRIDO"),SUMIF(S!$O:$O,$I271&amp;$O271&amp;$Q271&amp;UPPER(TEXT(BD$4,"MMMMYYYY"))&amp;$Z271,IF($W$1="Pesos CLP",S!$AD:$AD,S!$AO:$AO)),0)</f>
        <v>0</v>
      </c>
      <c r="BE271" s="19">
        <f>IF(OR($I271="REAL",$I271="INCURRIDO"),SUMIF(S!$O:$O,$I271&amp;$O271&amp;$Q271&amp;UPPER(TEXT(BE$4,"MMMMYYYY"))&amp;$Z271,IF($W$1="Pesos CLP",S!$AD:$AD,S!$AO:$AO)),0)</f>
        <v>0</v>
      </c>
      <c r="BF271" s="19">
        <f>IF(OR($I271="REAL",$I271="INCURRIDO"),SUMIF(S!$O:$O,$I271&amp;$O271&amp;$Q271&amp;UPPER(TEXT(BF$4,"MMMMYYYY"))&amp;$Z271,IF($W$1="Pesos CLP",S!$AD:$AD,S!$AO:$AO)),0)</f>
        <v>0</v>
      </c>
      <c r="BG271" s="19">
        <f>IF(OR($I271="REAL",$I271="INCURRIDO"),SUMIF(S!$O:$O,$I271&amp;$O271&amp;$Q271&amp;UPPER(TEXT(BG$4,"MMMMYYYY"))&amp;$Z271,IF($W$1="Pesos CLP",S!$AD:$AD,S!$AO:$AO)),0)</f>
        <v>0</v>
      </c>
      <c r="BH271" s="19">
        <f>IF(OR($I271="REAL",$I271="INCURRIDO"),SUMIF(S!$O:$O,$I271&amp;$O271&amp;$Q271&amp;UPPER(TEXT(BH$4,"MMMMYYYY"))&amp;$Z271,IF($W$1="Pesos CLP",S!$AD:$AD,S!$AO:$AO)),0)</f>
        <v>0</v>
      </c>
      <c r="BI271" s="19">
        <f>IF(OR($I271="REAL",$I271="INCURRIDO"),SUMIF(S!$O:$O,$I271&amp;$O271&amp;$Q271&amp;UPPER(TEXT(BI$4,"MMMMYYYY"))&amp;$Z271,IF($W$1="Pesos CLP",S!$AD:$AD,S!$AO:$AO)),0)</f>
        <v>0</v>
      </c>
      <c r="BJ271" s="19">
        <f>IF(OR($I271="REAL",$I271="INCURRIDO"),SUMIF(S!$O:$O,$I271&amp;$O271&amp;$Q271&amp;UPPER(TEXT(BJ$4,"MMMMYYYY"))&amp;$Z271,IF($W$1="Pesos CLP",S!$AD:$AD,S!$AO:$AO)),0)</f>
        <v>0</v>
      </c>
      <c r="BK271" s="19">
        <f>IF(OR($I271="REAL",$I271="INCURRIDO"),SUMIF(S!$O:$O,$I271&amp;$O271&amp;$Q271&amp;UPPER(TEXT(BK$4,"MMMMYYYY"))&amp;$Z271,IF($W$1="Pesos CLP",S!$AD:$AD,S!$AO:$AO)),0)</f>
        <v>0</v>
      </c>
      <c r="BL271" s="19">
        <f>IF(OR($I271="REAL",$I271="INCURRIDO"),SUMIF(S!$O:$O,$I271&amp;$O271&amp;$Q271&amp;UPPER(TEXT(BL$4,"MMMMYYYY"))&amp;$Z271,IF($W$1="Pesos CLP",S!$AD:$AD,S!$AO:$AO)),0)</f>
        <v>0</v>
      </c>
      <c r="BM271" s="19">
        <f>IF(OR($I271="REAL",$I271="INCURRIDO"),SUMIF(S!$O:$O,$I271&amp;$O271&amp;$Q271&amp;UPPER(TEXT(BM$4,"MMMMYYYY"))&amp;$Z271,IF($W$1="Pesos CLP",S!$AD:$AD,S!$AO:$AO)),0)</f>
        <v>0</v>
      </c>
      <c r="BN271" s="19">
        <f>IF(OR($I271="REAL",$I271="INCURRIDO"),SUMIF(S!$O:$O,$I271&amp;$O271&amp;$Q271&amp;UPPER(TEXT(BN$4,"MMMMYYYY"))&amp;$Z271,IF($W$1="Pesos CLP",S!$AD:$AD,S!$AO:$AO)),0)</f>
        <v>0</v>
      </c>
      <c r="BO271" s="19">
        <f>IF(OR($I271="REAL",$I271="INCURRIDO"),SUMIF(S!$O:$O,$I271&amp;$O271&amp;$Q271&amp;UPPER(TEXT(BO$4,"MMMMYYYY"))&amp;$Z271,IF($W$1="Pesos CLP",S!$AD:$AD,S!$AO:$AO)),0)</f>
        <v>0</v>
      </c>
      <c r="BP271" s="19">
        <f>IF(OR($I271="REAL",$I271="INCURRIDO"),SUMIF(S!$O:$O,$I271&amp;$O271&amp;$Q271&amp;UPPER(TEXT(BP$4,"MMMMYYYY"))&amp;$Z271,IF($W$1="Pesos CLP",S!$AD:$AD,S!$AO:$AO)),0)</f>
        <v>0</v>
      </c>
      <c r="BQ271" s="19">
        <f>IF(OR($I271="REAL",$I271="INCURRIDO"),SUMIF(S!$O:$O,$I271&amp;$O271&amp;$Q271&amp;UPPER(TEXT(BQ$4,"MMMMYYYY"))&amp;$Z271,IF($W$1="Pesos CLP",S!$AD:$AD,S!$AO:$AO)),0)</f>
        <v>0</v>
      </c>
      <c r="BR271" s="19">
        <f>IF(OR($I271="REAL",$I271="INCURRIDO"),SUMIF(S!$O:$O,$I271&amp;$O271&amp;$Q271&amp;UPPER(TEXT(BR$4,"MMMMYYYY"))&amp;$Z271,IF($W$1="Pesos CLP",S!$AD:$AD,S!$AO:$AO)),0)</f>
        <v>0</v>
      </c>
      <c r="BS271" s="19">
        <f>IF(OR($I271="REAL",$I271="INCURRIDO"),SUMIF(S!$O:$O,$I271&amp;$O271&amp;$Q271&amp;UPPER(TEXT(BS$4,"MMMMYYYY"))&amp;$Z271,IF($W$1="Pesos CLP",S!$AD:$AD,S!$AO:$AO)),0)</f>
        <v>0</v>
      </c>
      <c r="BT271" s="19">
        <f>IF(OR($I271="REAL",$I271="INCURRIDO"),SUMIF(S!$O:$O,$I271&amp;$O271&amp;$Q271&amp;UPPER(TEXT(BT$4,"MMMMYYYY"))&amp;$Z271,IF($W$1="Pesos CLP",S!$AD:$AD,S!$AO:$AO)),0)</f>
        <v>0</v>
      </c>
      <c r="BU271" s="19">
        <f>IF(OR($I271="REAL",$I271="INCURRIDO"),SUMIF(S!$O:$O,$I271&amp;$O271&amp;$Q271&amp;UPPER(TEXT(BU$4,"MMMMYYYY"))&amp;$Z271,IF($W$1="Pesos CLP",S!$AD:$AD,S!$AO:$AO)),0)</f>
        <v>0</v>
      </c>
      <c r="BV271" s="19">
        <f>IF(OR($I271="REAL",$I271="INCURRIDO"),SUMIF(S!$O:$O,$I271&amp;$O271&amp;$Q271&amp;UPPER(TEXT(BV$4,"MMMMYYYY"))&amp;$Z271,IF($W$1="Pesos CLP",S!$AD:$AD,S!$AO:$AO)),0)</f>
        <v>0</v>
      </c>
      <c r="BW271" s="19">
        <f>IF(OR($I271="REAL",$I271="INCURRIDO"),SUMIF(S!$O:$O,$I271&amp;$O271&amp;$Q271&amp;UPPER(TEXT(BW$4,"MMMMYYYY"))&amp;$Z271,IF($W$1="Pesos CLP",S!$AD:$AD,S!$AO:$AO)),0)</f>
        <v>0</v>
      </c>
      <c r="BX271" s="19">
        <f>IF(OR($I271="REAL",$I271="INCURRIDO"),SUMIF(S!$O:$O,$I271&amp;$O271&amp;$Q271&amp;UPPER(TEXT(BX$4,"MMMMYYYY"))&amp;$Z271,IF($W$1="Pesos CLP",S!$AD:$AD,S!$AO:$AO)),0)</f>
        <v>0</v>
      </c>
      <c r="BY271" s="19">
        <f>IF(OR($I271="REAL",$I271="INCURRIDO"),SUMIF(S!$O:$O,$I271&amp;$O271&amp;$Q271&amp;UPPER(TEXT(BY$4,"MMMMYYYY"))&amp;$Z271,IF($W$1="Pesos CLP",S!$AD:$AD,S!$AO:$AO)),0)</f>
        <v>0</v>
      </c>
      <c r="BZ271" s="19">
        <f>IF(OR($I271="REAL",$I271="INCURRIDO"),SUMIF(S!$O:$O,$I271&amp;$O271&amp;$Q271&amp;UPPER(TEXT(BZ$4,"MMMMYYYY"))&amp;$Z271,IF($W$1="Pesos CLP",S!$AD:$AD,S!$AO:$AO)),0)</f>
        <v>0</v>
      </c>
      <c r="CA271" s="19">
        <f>IF(OR($I271="REAL",$I271="INCURRIDO"),SUMIF(S!$O:$O,$I271&amp;$O271&amp;$Q271&amp;UPPER(TEXT(CA$4,"MMMMYYYY"))&amp;$Z271,IF($W$1="Pesos CLP",S!$AD:$AD,S!$AO:$AO)),0)</f>
        <v>0</v>
      </c>
      <c r="CB271" s="19">
        <f>IF(OR($I271="REAL",$I271="INCURRIDO"),SUMIF(S!$O:$O,$I271&amp;$O271&amp;$Q271&amp;UPPER(TEXT(CB$4,"MMMMYYYY"))&amp;$Z271,IF($W$1="Pesos CLP",S!$AD:$AD,S!$AO:$AO)),0)</f>
        <v>0</v>
      </c>
      <c r="CC271" s="19">
        <f>IF(OR($I271="REAL",$I271="INCURRIDO"),SUMIF(S!$O:$O,$I271&amp;$O271&amp;$Q271&amp;UPPER(TEXT(CC$4,"MMMMYYYY"))&amp;$Z271,IF($W$1="Pesos CLP",S!$AD:$AD,S!$AO:$AO)),0)</f>
        <v>0</v>
      </c>
      <c r="CD271" s="19">
        <f>IF(OR($I271="REAL",$I271="INCURRIDO"),SUMIF(S!$O:$O,$I271&amp;$O271&amp;$Q271&amp;UPPER(TEXT(CD$4,"MMMMYYYY"))&amp;$Z271,IF($W$1="Pesos CLP",S!$AD:$AD,S!$AO:$AO)),0)</f>
        <v>0</v>
      </c>
      <c r="CE271" s="19">
        <f>IF(OR($I271="REAL",$I271="INCURRIDO"),SUMIF(S!$O:$O,$I271&amp;$O271&amp;$Q271&amp;UPPER(TEXT(CE$4,"MMMMYYYY"))&amp;$Z271,IF($W$1="Pesos CLP",S!$AD:$AD,S!$AO:$AO)),0)</f>
        <v>0</v>
      </c>
      <c r="CF271" s="19">
        <f>IF(OR($I271="REAL",$I271="INCURRIDO"),SUMIF(S!$O:$O,$I271&amp;$O271&amp;$Q271&amp;UPPER(TEXT(CF$4,"MMMMYYYY"))&amp;$Z271,IF($W$1="Pesos CLP",S!$AD:$AD,S!$AO:$AO)),0)</f>
        <v>0</v>
      </c>
      <c r="CG271" s="19">
        <f>IF(OR($I271="REAL",$I271="INCURRIDO"),SUMIF(S!$O:$O,$I271&amp;$O271&amp;$Q271&amp;UPPER(TEXT(CG$4,"MMMMYYYY"))&amp;$Z271,IF($W$1="Pesos CLP",S!$AD:$AD,S!$AO:$AO)),0)</f>
        <v>0</v>
      </c>
      <c r="CH271" s="19">
        <f>IF(OR($I271="REAL",$I271="INCURRIDO"),SUMIF(S!$O:$O,$I271&amp;$O271&amp;$Q271&amp;UPPER(TEXT(CH$4,"MMMMYYYY"))&amp;$Z271,IF($W$1="Pesos CLP",S!$AD:$AD,S!$AO:$AO)),0)</f>
        <v>0</v>
      </c>
      <c r="CI271" s="19">
        <f>IF(OR($I271="REAL",$I271="INCURRIDO"),SUMIF(S!$O:$O,$I271&amp;$O271&amp;$Q271&amp;UPPER(TEXT(CI$4,"MMMMYYYY"))&amp;$Z271,IF($W$1="Pesos CLP",S!$AD:$AD,S!$AO:$AO)),0)</f>
        <v>0</v>
      </c>
      <c r="CJ271" s="19">
        <f>IF(OR($I271="REAL",$I271="INCURRIDO"),SUMIF(S!$O:$O,$I271&amp;$O271&amp;$Q271&amp;UPPER(TEXT(CJ$4,"MMMMYYYY"))&amp;$Z271,IF($W$1="Pesos CLP",S!$AD:$AD,S!$AO:$AO)),0)</f>
        <v>0</v>
      </c>
      <c r="CK271" s="378">
        <f t="shared" si="269"/>
        <v>0</v>
      </c>
      <c r="CL271" s="378">
        <f t="shared" si="269"/>
        <v>0</v>
      </c>
      <c r="CM271" s="378">
        <f t="shared" si="269"/>
        <v>794.95428118317227</v>
      </c>
      <c r="CN271" s="378">
        <f t="shared" si="269"/>
        <v>0</v>
      </c>
      <c r="CO271" s="378">
        <f t="shared" si="269"/>
        <v>0</v>
      </c>
      <c r="CP271" s="378">
        <f t="shared" si="269"/>
        <v>0</v>
      </c>
      <c r="CQ271" s="378">
        <f t="shared" si="269"/>
        <v>0</v>
      </c>
      <c r="CR271" s="378">
        <f t="shared" si="269"/>
        <v>0</v>
      </c>
      <c r="CS271" s="378">
        <f t="shared" si="270"/>
        <v>0</v>
      </c>
      <c r="CT271" s="378">
        <f t="shared" si="270"/>
        <v>0</v>
      </c>
      <c r="CU271" s="378">
        <f t="shared" si="270"/>
        <v>0</v>
      </c>
      <c r="CV271" s="378">
        <f t="shared" si="270"/>
        <v>0</v>
      </c>
      <c r="CW271" s="378">
        <f t="shared" si="270"/>
        <v>0</v>
      </c>
      <c r="CX271" s="378">
        <f t="shared" si="270"/>
        <v>0</v>
      </c>
      <c r="CY271" s="378">
        <f t="shared" si="270"/>
        <v>0</v>
      </c>
      <c r="CZ271" s="378">
        <f t="shared" si="270"/>
        <v>0</v>
      </c>
      <c r="DA271" s="378">
        <f t="shared" si="270"/>
        <v>0</v>
      </c>
      <c r="DB271" s="378">
        <f t="shared" si="270"/>
        <v>0</v>
      </c>
      <c r="DC271" s="378">
        <f t="shared" si="271"/>
        <v>0</v>
      </c>
      <c r="DD271" s="378">
        <f t="shared" si="271"/>
        <v>0</v>
      </c>
      <c r="DE271" s="378">
        <f t="shared" si="271"/>
        <v>0</v>
      </c>
      <c r="DF271" s="378">
        <f t="shared" si="271"/>
        <v>0</v>
      </c>
      <c r="DG271" s="378">
        <f t="shared" si="271"/>
        <v>0</v>
      </c>
      <c r="DH271" s="378">
        <f t="shared" si="271"/>
        <v>0</v>
      </c>
      <c r="DI271" s="378">
        <f t="shared" si="271"/>
        <v>0</v>
      </c>
      <c r="DJ271" s="378">
        <f t="shared" si="271"/>
        <v>0</v>
      </c>
      <c r="DK271" s="378">
        <f t="shared" si="271"/>
        <v>0</v>
      </c>
      <c r="DL271" s="378">
        <f t="shared" si="271"/>
        <v>0</v>
      </c>
      <c r="DM271" s="378">
        <f t="shared" si="272"/>
        <v>0</v>
      </c>
      <c r="DN271" s="378">
        <f t="shared" si="272"/>
        <v>0</v>
      </c>
      <c r="DO271" s="378">
        <f t="shared" si="272"/>
        <v>0</v>
      </c>
      <c r="DP271" s="378">
        <f t="shared" si="272"/>
        <v>0</v>
      </c>
      <c r="DQ271" s="378">
        <f t="shared" si="272"/>
        <v>0</v>
      </c>
      <c r="DR271" s="378">
        <f t="shared" si="272"/>
        <v>0</v>
      </c>
      <c r="DS271" s="378">
        <f t="shared" si="272"/>
        <v>0</v>
      </c>
      <c r="DT271" s="378">
        <f t="shared" si="272"/>
        <v>0</v>
      </c>
      <c r="DU271" s="378">
        <f t="shared" si="253"/>
        <v>0</v>
      </c>
      <c r="DV271" s="378">
        <f t="shared" si="273"/>
        <v>0</v>
      </c>
      <c r="DW271" s="378">
        <f t="shared" si="273"/>
        <v>0</v>
      </c>
      <c r="DX271" s="378">
        <f t="shared" si="255"/>
        <v>0</v>
      </c>
      <c r="DY271" s="378">
        <f t="shared" si="274"/>
        <v>0</v>
      </c>
      <c r="DZ271" s="378">
        <f t="shared" si="274"/>
        <v>0</v>
      </c>
      <c r="EA271" s="378">
        <f t="shared" si="257"/>
        <v>0</v>
      </c>
      <c r="EB271" s="378">
        <f t="shared" si="275"/>
        <v>0</v>
      </c>
      <c r="EC271" s="378">
        <f t="shared" si="275"/>
        <v>0</v>
      </c>
      <c r="ED271" s="378">
        <f t="shared" si="259"/>
        <v>0</v>
      </c>
      <c r="EE271" s="378">
        <f t="shared" si="276"/>
        <v>0</v>
      </c>
      <c r="EF271" s="378">
        <f t="shared" si="276"/>
        <v>0</v>
      </c>
      <c r="EG271" s="378">
        <f t="shared" si="261"/>
        <v>0</v>
      </c>
      <c r="EH271" s="378">
        <f t="shared" si="277"/>
        <v>0</v>
      </c>
      <c r="EI271" s="378">
        <f t="shared" si="277"/>
        <v>0</v>
      </c>
      <c r="EJ271" s="378">
        <f t="shared" si="263"/>
        <v>0</v>
      </c>
      <c r="EK271" s="378">
        <f t="shared" si="278"/>
        <v>0</v>
      </c>
      <c r="EL271" s="378">
        <f t="shared" si="278"/>
        <v>0</v>
      </c>
      <c r="EM271" s="378">
        <f t="shared" si="265"/>
        <v>0</v>
      </c>
      <c r="EN271" s="378">
        <f t="shared" si="279"/>
        <v>0</v>
      </c>
      <c r="EO271" s="378">
        <f t="shared" si="279"/>
        <v>0</v>
      </c>
      <c r="EP271" s="378">
        <f t="shared" si="267"/>
        <v>0</v>
      </c>
      <c r="EQ271" s="378">
        <f t="shared" si="280"/>
        <v>0</v>
      </c>
    </row>
    <row r="272" spans="1:147" x14ac:dyDescent="0.3">
      <c r="A272" s="368"/>
      <c r="B272" s="368"/>
      <c r="C272" s="368"/>
      <c r="D272" s="368">
        <f t="shared" si="249"/>
        <v>1.0658056259248334</v>
      </c>
      <c r="E272" s="368" t="str">
        <f>VLOOKUP(TEXT(Z272,0),'G2'!B:D,3,0)</f>
        <v>ME</v>
      </c>
      <c r="F272" s="816">
        <f t="shared" si="248"/>
        <v>0</v>
      </c>
      <c r="G272" s="755">
        <f t="shared" si="250"/>
        <v>0</v>
      </c>
      <c r="H272" s="756" t="s">
        <v>1190</v>
      </c>
      <c r="I272" s="370" t="s">
        <v>93</v>
      </c>
      <c r="J272" s="370" t="s">
        <v>22</v>
      </c>
      <c r="K272" s="368" t="s">
        <v>276</v>
      </c>
      <c r="L272" s="368" t="s">
        <v>619</v>
      </c>
      <c r="M272" s="369"/>
      <c r="N272" s="370" t="s">
        <v>997</v>
      </c>
      <c r="O272" s="370" t="s">
        <v>276</v>
      </c>
      <c r="P272" s="643" t="s">
        <v>1166</v>
      </c>
      <c r="Q272" s="370" t="s">
        <v>695</v>
      </c>
      <c r="R272" s="370" t="s">
        <v>632</v>
      </c>
      <c r="S272" s="376">
        <v>25</v>
      </c>
      <c r="T272" s="678">
        <v>46447</v>
      </c>
      <c r="U272" s="678">
        <v>46471</v>
      </c>
      <c r="V272" s="373">
        <v>1</v>
      </c>
      <c r="W272" s="374">
        <v>27888.935813575117</v>
      </c>
      <c r="X272" s="17" cm="1">
        <f t="array" ref="X272">+IF($W$1="Pesos CLP",W272,W272/TC)*MB_24A25</f>
        <v>31.798171247326891</v>
      </c>
      <c r="Y272" s="18">
        <f t="shared" si="225"/>
        <v>794.95428118317227</v>
      </c>
      <c r="Z272">
        <v>91243530</v>
      </c>
      <c r="AA272" s="19">
        <f>IF(OR($I272="REAL",$I272="INCURRIDO"),SUMIF(S!$O:$O,$I272&amp;$O272&amp;$Q272&amp;UPPER(TEXT(AA$4,"MMMMYYYY"))&amp;$Z272,IF($W$1="Pesos CLP",S!$AD:$AD,S!$AO:$AO)),0)</f>
        <v>0</v>
      </c>
      <c r="AB272" s="19">
        <f>IF(OR($I272="REAL",$I272="INCURRIDO"),SUMIF(S!$O:$O,$I272&amp;$O272&amp;$Q272&amp;UPPER(TEXT(AB$4,"MMMMYYYY"))&amp;$Z272,IF($W$1="Pesos CLP",S!$AD:$AD,S!$AO:$AO)),0)</f>
        <v>0</v>
      </c>
      <c r="AC272" s="19">
        <f>IF(OR($I272="REAL",$I272="INCURRIDO"),SUMIF(S!$O:$O,$I272&amp;$O272&amp;$Q272&amp;UPPER(TEXT(AC$4,"MMMMYYYY"))&amp;$Z272,IF($W$1="Pesos CLP",S!$AD:$AD,S!$AO:$AO)),0)</f>
        <v>0</v>
      </c>
      <c r="AD272" s="19">
        <f>IF(OR($I272="REAL",$I272="INCURRIDO"),SUMIF(S!$O:$O,$I272&amp;$O272&amp;$Q272&amp;UPPER(TEXT(AD$4,"MMMMYYYY"))&amp;$Z272,IF($W$1="Pesos CLP",S!$AD:$AD,S!$AO:$AO)),0)</f>
        <v>0</v>
      </c>
      <c r="AE272" s="19">
        <f>IF(OR($I272="REAL",$I272="INCURRIDO"),SUMIF(S!$O:$O,$I272&amp;$O272&amp;$Q272&amp;UPPER(TEXT(AE$4,"MMMMYYYY"))&amp;$Z272,IF($W$1="Pesos CLP",S!$AD:$AD,S!$AO:$AO)),0)</f>
        <v>0</v>
      </c>
      <c r="AF272" s="19">
        <f>IF(OR($I272="REAL",$I272="INCURRIDO"),SUMIF(S!$O:$O,$I272&amp;$O272&amp;$Q272&amp;UPPER(TEXT(AF$4,"MMMMYYYY"))&amp;$Z272,IF($W$1="Pesos CLP",S!$AD:$AD,S!$AO:$AO)),0)</f>
        <v>0</v>
      </c>
      <c r="AG272" s="19">
        <f>IF(OR($I272="REAL",$I272="INCURRIDO"),SUMIF(S!$O:$O,$I272&amp;$O272&amp;$Q272&amp;UPPER(TEXT(AG$4,"MMMMYYYY"))&amp;$Z272,IF($W$1="Pesos CLP",S!$AD:$AD,S!$AO:$AO)),0)</f>
        <v>0</v>
      </c>
      <c r="AH272" s="19">
        <f>IF(OR($I272="REAL",$I272="INCURRIDO"),SUMIF(S!$O:$O,$I272&amp;$O272&amp;$Q272&amp;UPPER(TEXT(AH$4,"MMMMYYYY"))&amp;$Z272,IF($W$1="Pesos CLP",S!$AD:$AD,S!$AO:$AO)),0)</f>
        <v>0</v>
      </c>
      <c r="AI272" s="19">
        <f>IF(OR($I272="REAL",$I272="INCURRIDO"),SUMIF(S!$O:$O,$I272&amp;$O272&amp;$Q272&amp;UPPER(TEXT(AI$4,"MMMMYYYY"))&amp;$Z272,IF($W$1="Pesos CLP",S!$AD:$AD,S!$AO:$AO)),0)</f>
        <v>0</v>
      </c>
      <c r="AJ272" s="19">
        <f>IF(OR($I272="REAL",$I272="INCURRIDO"),SUMIF(S!$O:$O,$I272&amp;$O272&amp;$Q272&amp;UPPER(TEXT(AJ$4,"MMMMYYYY"))&amp;$Z272,IF($W$1="Pesos CLP",S!$AD:$AD,S!$AO:$AO)),0)</f>
        <v>0</v>
      </c>
      <c r="AK272" s="19">
        <f>IF(OR($I272="REAL",$I272="INCURRIDO"),SUMIF(S!$O:$O,$I272&amp;$O272&amp;$Q272&amp;UPPER(TEXT(AK$4,"MMMMYYYY"))&amp;$Z272,IF($W$1="Pesos CLP",S!$AD:$AD,S!$AO:$AO)),0)</f>
        <v>0</v>
      </c>
      <c r="AL272" s="19">
        <f>IF(OR($I272="REAL",$I272="INCURRIDO"),SUMIF(S!$O:$O,$I272&amp;$O272&amp;$Q272&amp;UPPER(TEXT(AL$4,"MMMMYYYY"))&amp;$Z272,IF($W$1="Pesos CLP",S!$AD:$AD,S!$AO:$AO)),0)</f>
        <v>0</v>
      </c>
      <c r="AM272" s="19">
        <f>IF(OR($I272="REAL",$I272="INCURRIDO"),SUMIF(S!$O:$O,$I272&amp;$O272&amp;$Q272&amp;UPPER(TEXT(AM$4,"MMMMYYYY"))&amp;$Z272,IF($W$1="Pesos CLP",S!$AD:$AD,S!$AO:$AO)),0)</f>
        <v>0</v>
      </c>
      <c r="AN272" s="19">
        <f>IF(OR($I272="REAL",$I272="INCURRIDO"),SUMIF(S!$O:$O,$I272&amp;$O272&amp;$Q272&amp;UPPER(TEXT(AN$4,"MMMMYYYY"))&amp;$Z272,IF($W$1="Pesos CLP",S!$AD:$AD,S!$AO:$AO)),0)</f>
        <v>0</v>
      </c>
      <c r="AO272" s="19">
        <f>IF(OR($I272="REAL",$I272="INCURRIDO"),SUMIF(S!$O:$O,$I272&amp;$O272&amp;$Q272&amp;UPPER(TEXT(AO$4,"MMMMYYYY"))&amp;$Z272,IF($W$1="Pesos CLP",S!$AD:$AD,S!$AO:$AO)),0)</f>
        <v>0</v>
      </c>
      <c r="AP272" s="19">
        <f>IF(OR($I272="REAL",$I272="INCURRIDO"),SUMIF(S!$O:$O,$I272&amp;$O272&amp;$Q272&amp;UPPER(TEXT(AP$4,"MMMMYYYY"))&amp;$Z272,IF($W$1="Pesos CLP",S!$AD:$AD,S!$AO:$AO)),0)</f>
        <v>0</v>
      </c>
      <c r="AQ272" s="19">
        <f>IF(OR($I272="REAL",$I272="INCURRIDO"),SUMIF(S!$O:$O,$I272&amp;$O272&amp;$Q272&amp;UPPER(TEXT(AQ$4,"MMMMYYYY"))&amp;$Z272,IF($W$1="Pesos CLP",S!$AD:$AD,S!$AO:$AO)),0)</f>
        <v>0</v>
      </c>
      <c r="AR272" s="19">
        <f>IF(OR($I272="REAL",$I272="INCURRIDO"),SUMIF(S!$O:$O,$I272&amp;$O272&amp;$Q272&amp;UPPER(TEXT(AR$4,"MMMMYYYY"))&amp;$Z272,IF($W$1="Pesos CLP",S!$AD:$AD,S!$AO:$AO)),0)</f>
        <v>0</v>
      </c>
      <c r="AS272" s="19">
        <f>IF(OR($I272="REAL",$I272="INCURRIDO"),SUMIF(S!$O:$O,$I272&amp;$O272&amp;$Q272&amp;UPPER(TEXT(AS$4,"MMMMYYYY"))&amp;$Z272,IF($W$1="Pesos CLP",S!$AD:$AD,S!$AO:$AO)),0)</f>
        <v>0</v>
      </c>
      <c r="AT272" s="19">
        <f>IF(OR($I272="REAL",$I272="INCURRIDO"),SUMIF(S!$O:$O,$I272&amp;$O272&amp;$Q272&amp;UPPER(TEXT(AT$4,"MMMMYYYY"))&amp;$Z272,IF($W$1="Pesos CLP",S!$AD:$AD,S!$AO:$AO)),0)</f>
        <v>0</v>
      </c>
      <c r="AU272" s="19">
        <f>IF(OR($I272="REAL",$I272="INCURRIDO"),SUMIF(S!$O:$O,$I272&amp;$O272&amp;$Q272&amp;UPPER(TEXT(AU$4,"MMMMYYYY"))&amp;$Z272,IF($W$1="Pesos CLP",S!$AD:$AD,S!$AO:$AO)),0)</f>
        <v>0</v>
      </c>
      <c r="AV272" s="19">
        <f>IF(OR($I272="REAL",$I272="INCURRIDO"),SUMIF(S!$O:$O,$I272&amp;$O272&amp;$Q272&amp;UPPER(TEXT(AV$4,"MMMMYYYY"))&amp;$Z272,IF($W$1="Pesos CLP",S!$AD:$AD,S!$AO:$AO)),0)</f>
        <v>0</v>
      </c>
      <c r="AW272" s="19">
        <f>IF(OR($I272="REAL",$I272="INCURRIDO"),SUMIF(S!$O:$O,$I272&amp;$O272&amp;$Q272&amp;UPPER(TEXT(AW$4,"MMMMYYYY"))&amp;$Z272,IF($W$1="Pesos CLP",S!$AD:$AD,S!$AO:$AO)),0)</f>
        <v>0</v>
      </c>
      <c r="AX272" s="19">
        <f>IF(OR($I272="REAL",$I272="INCURRIDO"),SUMIF(S!$O:$O,$I272&amp;$O272&amp;$Q272&amp;UPPER(TEXT(AX$4,"MMMMYYYY"))&amp;$Z272,IF($W$1="Pesos CLP",S!$AD:$AD,S!$AO:$AO)),0)</f>
        <v>0</v>
      </c>
      <c r="AY272" s="19">
        <f>IF(OR($I272="REAL",$I272="INCURRIDO"),SUMIF(S!$O:$O,$I272&amp;$O272&amp;$Q272&amp;UPPER(TEXT(AY$4,"MMMMYYYY"))&amp;$Z272,IF($W$1="Pesos CLP",S!$AD:$AD,S!$AO:$AO)),0)</f>
        <v>0</v>
      </c>
      <c r="AZ272" s="19">
        <f>IF(OR($I272="REAL",$I272="INCURRIDO"),SUMIF(S!$O:$O,$I272&amp;$O272&amp;$Q272&amp;UPPER(TEXT(AZ$4,"MMMMYYYY"))&amp;$Z272,IF($W$1="Pesos CLP",S!$AD:$AD,S!$AO:$AO)),0)</f>
        <v>0</v>
      </c>
      <c r="BA272" s="19">
        <f>IF(OR($I272="REAL",$I272="INCURRIDO"),SUMIF(S!$O:$O,$I272&amp;$O272&amp;$Q272&amp;UPPER(TEXT(BA$4,"MMMMYYYY"))&amp;$Z272,IF($W$1="Pesos CLP",S!$AD:$AD,S!$AO:$AO)),0)</f>
        <v>0</v>
      </c>
      <c r="BB272" s="19">
        <f>IF(OR($I272="REAL",$I272="INCURRIDO"),SUMIF(S!$O:$O,$I272&amp;$O272&amp;$Q272&amp;UPPER(TEXT(BB$4,"MMMMYYYY"))&amp;$Z272,IF($W$1="Pesos CLP",S!$AD:$AD,S!$AO:$AO)),0)</f>
        <v>0</v>
      </c>
      <c r="BC272" s="19">
        <f>IF(OR($I272="REAL",$I272="INCURRIDO"),SUMIF(S!$O:$O,$I272&amp;$O272&amp;$Q272&amp;UPPER(TEXT(BC$4,"MMMMYYYY"))&amp;$Z272,IF($W$1="Pesos CLP",S!$AD:$AD,S!$AO:$AO)),0)</f>
        <v>0</v>
      </c>
      <c r="BD272" s="19">
        <f>IF(OR($I272="REAL",$I272="INCURRIDO"),SUMIF(S!$O:$O,$I272&amp;$O272&amp;$Q272&amp;UPPER(TEXT(BD$4,"MMMMYYYY"))&amp;$Z272,IF($W$1="Pesos CLP",S!$AD:$AD,S!$AO:$AO)),0)</f>
        <v>0</v>
      </c>
      <c r="BE272" s="19">
        <f>IF(OR($I272="REAL",$I272="INCURRIDO"),SUMIF(S!$O:$O,$I272&amp;$O272&amp;$Q272&amp;UPPER(TEXT(BE$4,"MMMMYYYY"))&amp;$Z272,IF($W$1="Pesos CLP",S!$AD:$AD,S!$AO:$AO)),0)</f>
        <v>0</v>
      </c>
      <c r="BF272" s="19">
        <f>IF(OR($I272="REAL",$I272="INCURRIDO"),SUMIF(S!$O:$O,$I272&amp;$O272&amp;$Q272&amp;UPPER(TEXT(BF$4,"MMMMYYYY"))&amp;$Z272,IF($W$1="Pesos CLP",S!$AD:$AD,S!$AO:$AO)),0)</f>
        <v>0</v>
      </c>
      <c r="BG272" s="19">
        <f>IF(OR($I272="REAL",$I272="INCURRIDO"),SUMIF(S!$O:$O,$I272&amp;$O272&amp;$Q272&amp;UPPER(TEXT(BG$4,"MMMMYYYY"))&amp;$Z272,IF($W$1="Pesos CLP",S!$AD:$AD,S!$AO:$AO)),0)</f>
        <v>0</v>
      </c>
      <c r="BH272" s="19">
        <f>IF(OR($I272="REAL",$I272="INCURRIDO"),SUMIF(S!$O:$O,$I272&amp;$O272&amp;$Q272&amp;UPPER(TEXT(BH$4,"MMMMYYYY"))&amp;$Z272,IF($W$1="Pesos CLP",S!$AD:$AD,S!$AO:$AO)),0)</f>
        <v>0</v>
      </c>
      <c r="BI272" s="19">
        <f>IF(OR($I272="REAL",$I272="INCURRIDO"),SUMIF(S!$O:$O,$I272&amp;$O272&amp;$Q272&amp;UPPER(TEXT(BI$4,"MMMMYYYY"))&amp;$Z272,IF($W$1="Pesos CLP",S!$AD:$AD,S!$AO:$AO)),0)</f>
        <v>0</v>
      </c>
      <c r="BJ272" s="19">
        <f>IF(OR($I272="REAL",$I272="INCURRIDO"),SUMIF(S!$O:$O,$I272&amp;$O272&amp;$Q272&amp;UPPER(TEXT(BJ$4,"MMMMYYYY"))&amp;$Z272,IF($W$1="Pesos CLP",S!$AD:$AD,S!$AO:$AO)),0)</f>
        <v>0</v>
      </c>
      <c r="BK272" s="19">
        <f>IF(OR($I272="REAL",$I272="INCURRIDO"),SUMIF(S!$O:$O,$I272&amp;$O272&amp;$Q272&amp;UPPER(TEXT(BK$4,"MMMMYYYY"))&amp;$Z272,IF($W$1="Pesos CLP",S!$AD:$AD,S!$AO:$AO)),0)</f>
        <v>0</v>
      </c>
      <c r="BL272" s="19">
        <f>IF(OR($I272="REAL",$I272="INCURRIDO"),SUMIF(S!$O:$O,$I272&amp;$O272&amp;$Q272&amp;UPPER(TEXT(BL$4,"MMMMYYYY"))&amp;$Z272,IF($W$1="Pesos CLP",S!$AD:$AD,S!$AO:$AO)),0)</f>
        <v>0</v>
      </c>
      <c r="BM272" s="19">
        <f>IF(OR($I272="REAL",$I272="INCURRIDO"),SUMIF(S!$O:$O,$I272&amp;$O272&amp;$Q272&amp;UPPER(TEXT(BM$4,"MMMMYYYY"))&amp;$Z272,IF($W$1="Pesos CLP",S!$AD:$AD,S!$AO:$AO)),0)</f>
        <v>0</v>
      </c>
      <c r="BN272" s="19">
        <f>IF(OR($I272="REAL",$I272="INCURRIDO"),SUMIF(S!$O:$O,$I272&amp;$O272&amp;$Q272&amp;UPPER(TEXT(BN$4,"MMMMYYYY"))&amp;$Z272,IF($W$1="Pesos CLP",S!$AD:$AD,S!$AO:$AO)),0)</f>
        <v>0</v>
      </c>
      <c r="BO272" s="19">
        <f>IF(OR($I272="REAL",$I272="INCURRIDO"),SUMIF(S!$O:$O,$I272&amp;$O272&amp;$Q272&amp;UPPER(TEXT(BO$4,"MMMMYYYY"))&amp;$Z272,IF($W$1="Pesos CLP",S!$AD:$AD,S!$AO:$AO)),0)</f>
        <v>0</v>
      </c>
      <c r="BP272" s="19">
        <f>IF(OR($I272="REAL",$I272="INCURRIDO"),SUMIF(S!$O:$O,$I272&amp;$O272&amp;$Q272&amp;UPPER(TEXT(BP$4,"MMMMYYYY"))&amp;$Z272,IF($W$1="Pesos CLP",S!$AD:$AD,S!$AO:$AO)),0)</f>
        <v>0</v>
      </c>
      <c r="BQ272" s="19">
        <f>IF(OR($I272="REAL",$I272="INCURRIDO"),SUMIF(S!$O:$O,$I272&amp;$O272&amp;$Q272&amp;UPPER(TEXT(BQ$4,"MMMMYYYY"))&amp;$Z272,IF($W$1="Pesos CLP",S!$AD:$AD,S!$AO:$AO)),0)</f>
        <v>0</v>
      </c>
      <c r="BR272" s="19">
        <f>IF(OR($I272="REAL",$I272="INCURRIDO"),SUMIF(S!$O:$O,$I272&amp;$O272&amp;$Q272&amp;UPPER(TEXT(BR$4,"MMMMYYYY"))&amp;$Z272,IF($W$1="Pesos CLP",S!$AD:$AD,S!$AO:$AO)),0)</f>
        <v>0</v>
      </c>
      <c r="BS272" s="19">
        <f>IF(OR($I272="REAL",$I272="INCURRIDO"),SUMIF(S!$O:$O,$I272&amp;$O272&amp;$Q272&amp;UPPER(TEXT(BS$4,"MMMMYYYY"))&amp;$Z272,IF($W$1="Pesos CLP",S!$AD:$AD,S!$AO:$AO)),0)</f>
        <v>0</v>
      </c>
      <c r="BT272" s="19">
        <f>IF(OR($I272="REAL",$I272="INCURRIDO"),SUMIF(S!$O:$O,$I272&amp;$O272&amp;$Q272&amp;UPPER(TEXT(BT$4,"MMMMYYYY"))&amp;$Z272,IF($W$1="Pesos CLP",S!$AD:$AD,S!$AO:$AO)),0)</f>
        <v>0</v>
      </c>
      <c r="BU272" s="19">
        <f>IF(OR($I272="REAL",$I272="INCURRIDO"),SUMIF(S!$O:$O,$I272&amp;$O272&amp;$Q272&amp;UPPER(TEXT(BU$4,"MMMMYYYY"))&amp;$Z272,IF($W$1="Pesos CLP",S!$AD:$AD,S!$AO:$AO)),0)</f>
        <v>0</v>
      </c>
      <c r="BV272" s="19">
        <f>IF(OR($I272="REAL",$I272="INCURRIDO"),SUMIF(S!$O:$O,$I272&amp;$O272&amp;$Q272&amp;UPPER(TEXT(BV$4,"MMMMYYYY"))&amp;$Z272,IF($W$1="Pesos CLP",S!$AD:$AD,S!$AO:$AO)),0)</f>
        <v>0</v>
      </c>
      <c r="BW272" s="19">
        <f>IF(OR($I272="REAL",$I272="INCURRIDO"),SUMIF(S!$O:$O,$I272&amp;$O272&amp;$Q272&amp;UPPER(TEXT(BW$4,"MMMMYYYY"))&amp;$Z272,IF($W$1="Pesos CLP",S!$AD:$AD,S!$AO:$AO)),0)</f>
        <v>0</v>
      </c>
      <c r="BX272" s="19">
        <f>IF(OR($I272="REAL",$I272="INCURRIDO"),SUMIF(S!$O:$O,$I272&amp;$O272&amp;$Q272&amp;UPPER(TEXT(BX$4,"MMMMYYYY"))&amp;$Z272,IF($W$1="Pesos CLP",S!$AD:$AD,S!$AO:$AO)),0)</f>
        <v>0</v>
      </c>
      <c r="BY272" s="19">
        <f>IF(OR($I272="REAL",$I272="INCURRIDO"),SUMIF(S!$O:$O,$I272&amp;$O272&amp;$Q272&amp;UPPER(TEXT(BY$4,"MMMMYYYY"))&amp;$Z272,IF($W$1="Pesos CLP",S!$AD:$AD,S!$AO:$AO)),0)</f>
        <v>0</v>
      </c>
      <c r="BZ272" s="19">
        <f>IF(OR($I272="REAL",$I272="INCURRIDO"),SUMIF(S!$O:$O,$I272&amp;$O272&amp;$Q272&amp;UPPER(TEXT(BZ$4,"MMMMYYYY"))&amp;$Z272,IF($W$1="Pesos CLP",S!$AD:$AD,S!$AO:$AO)),0)</f>
        <v>0</v>
      </c>
      <c r="CA272" s="19">
        <f>IF(OR($I272="REAL",$I272="INCURRIDO"),SUMIF(S!$O:$O,$I272&amp;$O272&amp;$Q272&amp;UPPER(TEXT(CA$4,"MMMMYYYY"))&amp;$Z272,IF($W$1="Pesos CLP",S!$AD:$AD,S!$AO:$AO)),0)</f>
        <v>0</v>
      </c>
      <c r="CB272" s="19">
        <f>IF(OR($I272="REAL",$I272="INCURRIDO"),SUMIF(S!$O:$O,$I272&amp;$O272&amp;$Q272&amp;UPPER(TEXT(CB$4,"MMMMYYYY"))&amp;$Z272,IF($W$1="Pesos CLP",S!$AD:$AD,S!$AO:$AO)),0)</f>
        <v>0</v>
      </c>
      <c r="CC272" s="19">
        <f>IF(OR($I272="REAL",$I272="INCURRIDO"),SUMIF(S!$O:$O,$I272&amp;$O272&amp;$Q272&amp;UPPER(TEXT(CC$4,"MMMMYYYY"))&amp;$Z272,IF($W$1="Pesos CLP",S!$AD:$AD,S!$AO:$AO)),0)</f>
        <v>0</v>
      </c>
      <c r="CD272" s="19">
        <f>IF(OR($I272="REAL",$I272="INCURRIDO"),SUMIF(S!$O:$O,$I272&amp;$O272&amp;$Q272&amp;UPPER(TEXT(CD$4,"MMMMYYYY"))&amp;$Z272,IF($W$1="Pesos CLP",S!$AD:$AD,S!$AO:$AO)),0)</f>
        <v>0</v>
      </c>
      <c r="CE272" s="19">
        <f>IF(OR($I272="REAL",$I272="INCURRIDO"),SUMIF(S!$O:$O,$I272&amp;$O272&amp;$Q272&amp;UPPER(TEXT(CE$4,"MMMMYYYY"))&amp;$Z272,IF($W$1="Pesos CLP",S!$AD:$AD,S!$AO:$AO)),0)</f>
        <v>0</v>
      </c>
      <c r="CF272" s="19">
        <f>IF(OR($I272="REAL",$I272="INCURRIDO"),SUMIF(S!$O:$O,$I272&amp;$O272&amp;$Q272&amp;UPPER(TEXT(CF$4,"MMMMYYYY"))&amp;$Z272,IF($W$1="Pesos CLP",S!$AD:$AD,S!$AO:$AO)),0)</f>
        <v>0</v>
      </c>
      <c r="CG272" s="19">
        <f>IF(OR($I272="REAL",$I272="INCURRIDO"),SUMIF(S!$O:$O,$I272&amp;$O272&amp;$Q272&amp;UPPER(TEXT(CG$4,"MMMMYYYY"))&amp;$Z272,IF($W$1="Pesos CLP",S!$AD:$AD,S!$AO:$AO)),0)</f>
        <v>0</v>
      </c>
      <c r="CH272" s="19">
        <f>IF(OR($I272="REAL",$I272="INCURRIDO"),SUMIF(S!$O:$O,$I272&amp;$O272&amp;$Q272&amp;UPPER(TEXT(CH$4,"MMMMYYYY"))&amp;$Z272,IF($W$1="Pesos CLP",S!$AD:$AD,S!$AO:$AO)),0)</f>
        <v>0</v>
      </c>
      <c r="CI272" s="19">
        <f>IF(OR($I272="REAL",$I272="INCURRIDO"),SUMIF(S!$O:$O,$I272&amp;$O272&amp;$Q272&amp;UPPER(TEXT(CI$4,"MMMMYYYY"))&amp;$Z272,IF($W$1="Pesos CLP",S!$AD:$AD,S!$AO:$AO)),0)</f>
        <v>0</v>
      </c>
      <c r="CJ272" s="19">
        <f>IF(OR($I272="REAL",$I272="INCURRIDO"),SUMIF(S!$O:$O,$I272&amp;$O272&amp;$Q272&amp;UPPER(TEXT(CJ$4,"MMMMYYYY"))&amp;$Z272,IF($W$1="Pesos CLP",S!$AD:$AD,S!$AO:$AO)),0)</f>
        <v>0</v>
      </c>
      <c r="CK272" s="378">
        <f t="shared" si="269"/>
        <v>0</v>
      </c>
      <c r="CL272" s="378">
        <f t="shared" si="269"/>
        <v>0</v>
      </c>
      <c r="CM272" s="378">
        <f t="shared" si="269"/>
        <v>0</v>
      </c>
      <c r="CN272" s="378">
        <f t="shared" si="269"/>
        <v>0</v>
      </c>
      <c r="CO272" s="378">
        <f t="shared" si="269"/>
        <v>0</v>
      </c>
      <c r="CP272" s="378">
        <f t="shared" si="269"/>
        <v>0</v>
      </c>
      <c r="CQ272" s="378">
        <f t="shared" si="269"/>
        <v>0</v>
      </c>
      <c r="CR272" s="378">
        <f t="shared" si="269"/>
        <v>0</v>
      </c>
      <c r="CS272" s="378">
        <f t="shared" si="270"/>
        <v>0</v>
      </c>
      <c r="CT272" s="378">
        <f t="shared" si="270"/>
        <v>0</v>
      </c>
      <c r="CU272" s="378">
        <f t="shared" si="270"/>
        <v>0</v>
      </c>
      <c r="CV272" s="378">
        <f t="shared" si="270"/>
        <v>0</v>
      </c>
      <c r="CW272" s="378">
        <f t="shared" si="270"/>
        <v>0</v>
      </c>
      <c r="CX272" s="378">
        <f t="shared" si="270"/>
        <v>794.95428118317227</v>
      </c>
      <c r="CY272" s="378">
        <f t="shared" si="270"/>
        <v>0</v>
      </c>
      <c r="CZ272" s="378">
        <f t="shared" si="270"/>
        <v>0</v>
      </c>
      <c r="DA272" s="378">
        <f t="shared" si="270"/>
        <v>0</v>
      </c>
      <c r="DB272" s="378">
        <f t="shared" si="270"/>
        <v>0</v>
      </c>
      <c r="DC272" s="378">
        <f t="shared" si="271"/>
        <v>0</v>
      </c>
      <c r="DD272" s="378">
        <f t="shared" si="271"/>
        <v>0</v>
      </c>
      <c r="DE272" s="378">
        <f t="shared" si="271"/>
        <v>0</v>
      </c>
      <c r="DF272" s="378">
        <f t="shared" si="271"/>
        <v>0</v>
      </c>
      <c r="DG272" s="378">
        <f t="shared" si="271"/>
        <v>0</v>
      </c>
      <c r="DH272" s="378">
        <f t="shared" si="271"/>
        <v>0</v>
      </c>
      <c r="DI272" s="378">
        <f t="shared" si="271"/>
        <v>0</v>
      </c>
      <c r="DJ272" s="378">
        <f t="shared" si="271"/>
        <v>0</v>
      </c>
      <c r="DK272" s="378">
        <f t="shared" si="271"/>
        <v>0</v>
      </c>
      <c r="DL272" s="378">
        <f t="shared" si="271"/>
        <v>0</v>
      </c>
      <c r="DM272" s="378">
        <f t="shared" si="272"/>
        <v>0</v>
      </c>
      <c r="DN272" s="378">
        <f t="shared" si="272"/>
        <v>0</v>
      </c>
      <c r="DO272" s="378">
        <f t="shared" si="272"/>
        <v>0</v>
      </c>
      <c r="DP272" s="378">
        <f t="shared" si="272"/>
        <v>0</v>
      </c>
      <c r="DQ272" s="378">
        <f t="shared" si="272"/>
        <v>0</v>
      </c>
      <c r="DR272" s="378">
        <f t="shared" si="272"/>
        <v>0</v>
      </c>
      <c r="DS272" s="378">
        <f t="shared" si="272"/>
        <v>0</v>
      </c>
      <c r="DT272" s="378">
        <f t="shared" si="272"/>
        <v>0</v>
      </c>
      <c r="DU272" s="378">
        <f t="shared" si="253"/>
        <v>0</v>
      </c>
      <c r="DV272" s="378">
        <f t="shared" si="273"/>
        <v>0</v>
      </c>
      <c r="DW272" s="378">
        <f t="shared" si="273"/>
        <v>0</v>
      </c>
      <c r="DX272" s="378">
        <f t="shared" si="255"/>
        <v>0</v>
      </c>
      <c r="DY272" s="378">
        <f t="shared" si="274"/>
        <v>0</v>
      </c>
      <c r="DZ272" s="378">
        <f t="shared" si="274"/>
        <v>0</v>
      </c>
      <c r="EA272" s="378">
        <f t="shared" si="257"/>
        <v>0</v>
      </c>
      <c r="EB272" s="378">
        <f t="shared" si="275"/>
        <v>0</v>
      </c>
      <c r="EC272" s="378">
        <f t="shared" si="275"/>
        <v>0</v>
      </c>
      <c r="ED272" s="378">
        <f t="shared" si="259"/>
        <v>0</v>
      </c>
      <c r="EE272" s="378">
        <f t="shared" si="276"/>
        <v>0</v>
      </c>
      <c r="EF272" s="378">
        <f t="shared" si="276"/>
        <v>0</v>
      </c>
      <c r="EG272" s="378">
        <f t="shared" si="261"/>
        <v>0</v>
      </c>
      <c r="EH272" s="378">
        <f t="shared" si="277"/>
        <v>0</v>
      </c>
      <c r="EI272" s="378">
        <f t="shared" si="277"/>
        <v>0</v>
      </c>
      <c r="EJ272" s="378">
        <f t="shared" si="263"/>
        <v>0</v>
      </c>
      <c r="EK272" s="378">
        <f t="shared" si="278"/>
        <v>0</v>
      </c>
      <c r="EL272" s="378">
        <f t="shared" si="278"/>
        <v>0</v>
      </c>
      <c r="EM272" s="378">
        <f t="shared" si="265"/>
        <v>0</v>
      </c>
      <c r="EN272" s="378">
        <f t="shared" si="279"/>
        <v>0</v>
      </c>
      <c r="EO272" s="378">
        <f t="shared" si="279"/>
        <v>0</v>
      </c>
      <c r="EP272" s="378">
        <f t="shared" si="267"/>
        <v>0</v>
      </c>
      <c r="EQ272" s="378">
        <f t="shared" si="280"/>
        <v>0</v>
      </c>
    </row>
    <row r="273" spans="1:147" x14ac:dyDescent="0.3">
      <c r="A273" s="368"/>
      <c r="B273" s="368"/>
      <c r="C273" s="368"/>
      <c r="D273" s="368">
        <f t="shared" si="249"/>
        <v>1.0658056259248334</v>
      </c>
      <c r="E273" s="368" t="str">
        <f>VLOOKUP(TEXT(Z273,0),'G2'!B:D,3,0)</f>
        <v>ME</v>
      </c>
      <c r="F273" s="816">
        <f t="shared" si="248"/>
        <v>0</v>
      </c>
      <c r="G273" s="755">
        <f t="shared" si="250"/>
        <v>0</v>
      </c>
      <c r="H273" s="756" t="s">
        <v>1190</v>
      </c>
      <c r="I273" s="370" t="s">
        <v>93</v>
      </c>
      <c r="J273" s="370" t="s">
        <v>22</v>
      </c>
      <c r="K273" s="368" t="s">
        <v>276</v>
      </c>
      <c r="L273" s="368" t="s">
        <v>619</v>
      </c>
      <c r="M273" s="369"/>
      <c r="N273" s="370" t="s">
        <v>982</v>
      </c>
      <c r="O273" s="370" t="s">
        <v>276</v>
      </c>
      <c r="P273" s="643" t="s">
        <v>1167</v>
      </c>
      <c r="Q273" s="370" t="s">
        <v>695</v>
      </c>
      <c r="R273" s="370" t="s">
        <v>632</v>
      </c>
      <c r="S273" s="371">
        <v>25</v>
      </c>
      <c r="T273" s="677">
        <v>45870</v>
      </c>
      <c r="U273" s="677">
        <v>45894</v>
      </c>
      <c r="V273" s="373">
        <v>1</v>
      </c>
      <c r="W273" s="374">
        <v>28306.731618937651</v>
      </c>
      <c r="X273" s="17" cm="1">
        <f t="array" ref="X273">+IF($W$1="Pesos CLP",W273,W273/TC)*MB_24A25</f>
        <v>32.27453013940287</v>
      </c>
      <c r="Y273" s="18">
        <f t="shared" si="225"/>
        <v>0</v>
      </c>
      <c r="Z273">
        <v>91243530</v>
      </c>
      <c r="AA273" s="19">
        <f>IF(OR($I273="REAL",$I273="INCURRIDO"),SUMIF(S!$O:$O,$I273&amp;$O273&amp;$Q273&amp;UPPER(TEXT(AA$4,"MMMMYYYY"))&amp;$Z273,IF($W$1="Pesos CLP",S!$AD:$AD,S!$AO:$AO)),0)</f>
        <v>0</v>
      </c>
      <c r="AB273" s="19">
        <f>IF(OR($I273="REAL",$I273="INCURRIDO"),SUMIF(S!$O:$O,$I273&amp;$O273&amp;$Q273&amp;UPPER(TEXT(AB$4,"MMMMYYYY"))&amp;$Z273,IF($W$1="Pesos CLP",S!$AD:$AD,S!$AO:$AO)),0)</f>
        <v>0</v>
      </c>
      <c r="AC273" s="19">
        <f>IF(OR($I273="REAL",$I273="INCURRIDO"),SUMIF(S!$O:$O,$I273&amp;$O273&amp;$Q273&amp;UPPER(TEXT(AC$4,"MMMMYYYY"))&amp;$Z273,IF($W$1="Pesos CLP",S!$AD:$AD,S!$AO:$AO)),0)</f>
        <v>0</v>
      </c>
      <c r="AD273" s="19">
        <f>IF(OR($I273="REAL",$I273="INCURRIDO"),SUMIF(S!$O:$O,$I273&amp;$O273&amp;$Q273&amp;UPPER(TEXT(AD$4,"MMMMYYYY"))&amp;$Z273,IF($W$1="Pesos CLP",S!$AD:$AD,S!$AO:$AO)),0)</f>
        <v>0</v>
      </c>
      <c r="AE273" s="19">
        <f>IF(OR($I273="REAL",$I273="INCURRIDO"),SUMIF(S!$O:$O,$I273&amp;$O273&amp;$Q273&amp;UPPER(TEXT(AE$4,"MMMMYYYY"))&amp;$Z273,IF($W$1="Pesos CLP",S!$AD:$AD,S!$AO:$AO)),0)</f>
        <v>0</v>
      </c>
      <c r="AF273" s="19">
        <f>IF(OR($I273="REAL",$I273="INCURRIDO"),SUMIF(S!$O:$O,$I273&amp;$O273&amp;$Q273&amp;UPPER(TEXT(AF$4,"MMMMYYYY"))&amp;$Z273,IF($W$1="Pesos CLP",S!$AD:$AD,S!$AO:$AO)),0)</f>
        <v>0</v>
      </c>
      <c r="AG273" s="19">
        <f>IF(OR($I273="REAL",$I273="INCURRIDO"),SUMIF(S!$O:$O,$I273&amp;$O273&amp;$Q273&amp;UPPER(TEXT(AG$4,"MMMMYYYY"))&amp;$Z273,IF($W$1="Pesos CLP",S!$AD:$AD,S!$AO:$AO)),0)</f>
        <v>0</v>
      </c>
      <c r="AH273" s="19">
        <f>IF(OR($I273="REAL",$I273="INCURRIDO"),SUMIF(S!$O:$O,$I273&amp;$O273&amp;$Q273&amp;UPPER(TEXT(AH$4,"MMMMYYYY"))&amp;$Z273,IF($W$1="Pesos CLP",S!$AD:$AD,S!$AO:$AO)),0)</f>
        <v>0</v>
      </c>
      <c r="AI273" s="19">
        <f>IF(OR($I273="REAL",$I273="INCURRIDO"),SUMIF(S!$O:$O,$I273&amp;$O273&amp;$Q273&amp;UPPER(TEXT(AI$4,"MMMMYYYY"))&amp;$Z273,IF($W$1="Pesos CLP",S!$AD:$AD,S!$AO:$AO)),0)</f>
        <v>0</v>
      </c>
      <c r="AJ273" s="19">
        <f>IF(OR($I273="REAL",$I273="INCURRIDO"),SUMIF(S!$O:$O,$I273&amp;$O273&amp;$Q273&amp;UPPER(TEXT(AJ$4,"MMMMYYYY"))&amp;$Z273,IF($W$1="Pesos CLP",S!$AD:$AD,S!$AO:$AO)),0)</f>
        <v>0</v>
      </c>
      <c r="AK273" s="19">
        <f>IF(OR($I273="REAL",$I273="INCURRIDO"),SUMIF(S!$O:$O,$I273&amp;$O273&amp;$Q273&amp;UPPER(TEXT(AK$4,"MMMMYYYY"))&amp;$Z273,IF($W$1="Pesos CLP",S!$AD:$AD,S!$AO:$AO)),0)</f>
        <v>0</v>
      </c>
      <c r="AL273" s="19">
        <f>IF(OR($I273="REAL",$I273="INCURRIDO"),SUMIF(S!$O:$O,$I273&amp;$O273&amp;$Q273&amp;UPPER(TEXT(AL$4,"MMMMYYYY"))&amp;$Z273,IF($W$1="Pesos CLP",S!$AD:$AD,S!$AO:$AO)),0)</f>
        <v>0</v>
      </c>
      <c r="AM273" s="19">
        <f>IF(OR($I273="REAL",$I273="INCURRIDO"),SUMIF(S!$O:$O,$I273&amp;$O273&amp;$Q273&amp;UPPER(TEXT(AM$4,"MMMMYYYY"))&amp;$Z273,IF($W$1="Pesos CLP",S!$AD:$AD,S!$AO:$AO)),0)</f>
        <v>0</v>
      </c>
      <c r="AN273" s="19">
        <f>IF(OR($I273="REAL",$I273="INCURRIDO"),SUMIF(S!$O:$O,$I273&amp;$O273&amp;$Q273&amp;UPPER(TEXT(AN$4,"MMMMYYYY"))&amp;$Z273,IF($W$1="Pesos CLP",S!$AD:$AD,S!$AO:$AO)),0)</f>
        <v>0</v>
      </c>
      <c r="AO273" s="19">
        <f>IF(OR($I273="REAL",$I273="INCURRIDO"),SUMIF(S!$O:$O,$I273&amp;$O273&amp;$Q273&amp;UPPER(TEXT(AO$4,"MMMMYYYY"))&amp;$Z273,IF($W$1="Pesos CLP",S!$AD:$AD,S!$AO:$AO)),0)</f>
        <v>0</v>
      </c>
      <c r="AP273" s="19">
        <f>IF(OR($I273="REAL",$I273="INCURRIDO"),SUMIF(S!$O:$O,$I273&amp;$O273&amp;$Q273&amp;UPPER(TEXT(AP$4,"MMMMYYYY"))&amp;$Z273,IF($W$1="Pesos CLP",S!$AD:$AD,S!$AO:$AO)),0)</f>
        <v>0</v>
      </c>
      <c r="AQ273" s="19">
        <f>IF(OR($I273="REAL",$I273="INCURRIDO"),SUMIF(S!$O:$O,$I273&amp;$O273&amp;$Q273&amp;UPPER(TEXT(AQ$4,"MMMMYYYY"))&amp;$Z273,IF($W$1="Pesos CLP",S!$AD:$AD,S!$AO:$AO)),0)</f>
        <v>0</v>
      </c>
      <c r="AR273" s="19">
        <f>IF(OR($I273="REAL",$I273="INCURRIDO"),SUMIF(S!$O:$O,$I273&amp;$O273&amp;$Q273&amp;UPPER(TEXT(AR$4,"MMMMYYYY"))&amp;$Z273,IF($W$1="Pesos CLP",S!$AD:$AD,S!$AO:$AO)),0)</f>
        <v>0</v>
      </c>
      <c r="AS273" s="19">
        <f>IF(OR($I273="REAL",$I273="INCURRIDO"),SUMIF(S!$O:$O,$I273&amp;$O273&amp;$Q273&amp;UPPER(TEXT(AS$4,"MMMMYYYY"))&amp;$Z273,IF($W$1="Pesos CLP",S!$AD:$AD,S!$AO:$AO)),0)</f>
        <v>0</v>
      </c>
      <c r="AT273" s="19">
        <f>IF(OR($I273="REAL",$I273="INCURRIDO"),SUMIF(S!$O:$O,$I273&amp;$O273&amp;$Q273&amp;UPPER(TEXT(AT$4,"MMMMYYYY"))&amp;$Z273,IF($W$1="Pesos CLP",S!$AD:$AD,S!$AO:$AO)),0)</f>
        <v>0</v>
      </c>
      <c r="AU273" s="19">
        <f>IF(OR($I273="REAL",$I273="INCURRIDO"),SUMIF(S!$O:$O,$I273&amp;$O273&amp;$Q273&amp;UPPER(TEXT(AU$4,"MMMMYYYY"))&amp;$Z273,IF($W$1="Pesos CLP",S!$AD:$AD,S!$AO:$AO)),0)</f>
        <v>0</v>
      </c>
      <c r="AV273" s="19">
        <f>IF(OR($I273="REAL",$I273="INCURRIDO"),SUMIF(S!$O:$O,$I273&amp;$O273&amp;$Q273&amp;UPPER(TEXT(AV$4,"MMMMYYYY"))&amp;$Z273,IF($W$1="Pesos CLP",S!$AD:$AD,S!$AO:$AO)),0)</f>
        <v>0</v>
      </c>
      <c r="AW273" s="19">
        <f>IF(OR($I273="REAL",$I273="INCURRIDO"),SUMIF(S!$O:$O,$I273&amp;$O273&amp;$Q273&amp;UPPER(TEXT(AW$4,"MMMMYYYY"))&amp;$Z273,IF($W$1="Pesos CLP",S!$AD:$AD,S!$AO:$AO)),0)</f>
        <v>0</v>
      </c>
      <c r="AX273" s="19">
        <f>IF(OR($I273="REAL",$I273="INCURRIDO"),SUMIF(S!$O:$O,$I273&amp;$O273&amp;$Q273&amp;UPPER(TEXT(AX$4,"MMMMYYYY"))&amp;$Z273,IF($W$1="Pesos CLP",S!$AD:$AD,S!$AO:$AO)),0)</f>
        <v>0</v>
      </c>
      <c r="AY273" s="19">
        <f>IF(OR($I273="REAL",$I273="INCURRIDO"),SUMIF(S!$O:$O,$I273&amp;$O273&amp;$Q273&amp;UPPER(TEXT(AY$4,"MMMMYYYY"))&amp;$Z273,IF($W$1="Pesos CLP",S!$AD:$AD,S!$AO:$AO)),0)</f>
        <v>0</v>
      </c>
      <c r="AZ273" s="19">
        <f>IF(OR($I273="REAL",$I273="INCURRIDO"),SUMIF(S!$O:$O,$I273&amp;$O273&amp;$Q273&amp;UPPER(TEXT(AZ$4,"MMMMYYYY"))&amp;$Z273,IF($W$1="Pesos CLP",S!$AD:$AD,S!$AO:$AO)),0)</f>
        <v>0</v>
      </c>
      <c r="BA273" s="19">
        <f>IF(OR($I273="REAL",$I273="INCURRIDO"),SUMIF(S!$O:$O,$I273&amp;$O273&amp;$Q273&amp;UPPER(TEXT(BA$4,"MMMMYYYY"))&amp;$Z273,IF($W$1="Pesos CLP",S!$AD:$AD,S!$AO:$AO)),0)</f>
        <v>0</v>
      </c>
      <c r="BB273" s="19">
        <f>IF(OR($I273="REAL",$I273="INCURRIDO"),SUMIF(S!$O:$O,$I273&amp;$O273&amp;$Q273&amp;UPPER(TEXT(BB$4,"MMMMYYYY"))&amp;$Z273,IF($W$1="Pesos CLP",S!$AD:$AD,S!$AO:$AO)),0)</f>
        <v>0</v>
      </c>
      <c r="BC273" s="19">
        <f>IF(OR($I273="REAL",$I273="INCURRIDO"),SUMIF(S!$O:$O,$I273&amp;$O273&amp;$Q273&amp;UPPER(TEXT(BC$4,"MMMMYYYY"))&amp;$Z273,IF($W$1="Pesos CLP",S!$AD:$AD,S!$AO:$AO)),0)</f>
        <v>0</v>
      </c>
      <c r="BD273" s="19">
        <f>IF(OR($I273="REAL",$I273="INCURRIDO"),SUMIF(S!$O:$O,$I273&amp;$O273&amp;$Q273&amp;UPPER(TEXT(BD$4,"MMMMYYYY"))&amp;$Z273,IF($W$1="Pesos CLP",S!$AD:$AD,S!$AO:$AO)),0)</f>
        <v>0</v>
      </c>
      <c r="BE273" s="19">
        <f>IF(OR($I273="REAL",$I273="INCURRIDO"),SUMIF(S!$O:$O,$I273&amp;$O273&amp;$Q273&amp;UPPER(TEXT(BE$4,"MMMMYYYY"))&amp;$Z273,IF($W$1="Pesos CLP",S!$AD:$AD,S!$AO:$AO)),0)</f>
        <v>0</v>
      </c>
      <c r="BF273" s="19">
        <f>IF(OR($I273="REAL",$I273="INCURRIDO"),SUMIF(S!$O:$O,$I273&amp;$O273&amp;$Q273&amp;UPPER(TEXT(BF$4,"MMMMYYYY"))&amp;$Z273,IF($W$1="Pesos CLP",S!$AD:$AD,S!$AO:$AO)),0)</f>
        <v>0</v>
      </c>
      <c r="BG273" s="19">
        <f>IF(OR($I273="REAL",$I273="INCURRIDO"),SUMIF(S!$O:$O,$I273&amp;$O273&amp;$Q273&amp;UPPER(TEXT(BG$4,"MMMMYYYY"))&amp;$Z273,IF($W$1="Pesos CLP",S!$AD:$AD,S!$AO:$AO)),0)</f>
        <v>0</v>
      </c>
      <c r="BH273" s="19">
        <f>IF(OR($I273="REAL",$I273="INCURRIDO"),SUMIF(S!$O:$O,$I273&amp;$O273&amp;$Q273&amp;UPPER(TEXT(BH$4,"MMMMYYYY"))&amp;$Z273,IF($W$1="Pesos CLP",S!$AD:$AD,S!$AO:$AO)),0)</f>
        <v>0</v>
      </c>
      <c r="BI273" s="19">
        <f>IF(OR($I273="REAL",$I273="INCURRIDO"),SUMIF(S!$O:$O,$I273&amp;$O273&amp;$Q273&amp;UPPER(TEXT(BI$4,"MMMMYYYY"))&amp;$Z273,IF($W$1="Pesos CLP",S!$AD:$AD,S!$AO:$AO)),0)</f>
        <v>0</v>
      </c>
      <c r="BJ273" s="19">
        <f>IF(OR($I273="REAL",$I273="INCURRIDO"),SUMIF(S!$O:$O,$I273&amp;$O273&amp;$Q273&amp;UPPER(TEXT(BJ$4,"MMMMYYYY"))&amp;$Z273,IF($W$1="Pesos CLP",S!$AD:$AD,S!$AO:$AO)),0)</f>
        <v>0</v>
      </c>
      <c r="BK273" s="19">
        <f>IF(OR($I273="REAL",$I273="INCURRIDO"),SUMIF(S!$O:$O,$I273&amp;$O273&amp;$Q273&amp;UPPER(TEXT(BK$4,"MMMMYYYY"))&amp;$Z273,IF($W$1="Pesos CLP",S!$AD:$AD,S!$AO:$AO)),0)</f>
        <v>0</v>
      </c>
      <c r="BL273" s="19">
        <f>IF(OR($I273="REAL",$I273="INCURRIDO"),SUMIF(S!$O:$O,$I273&amp;$O273&amp;$Q273&amp;UPPER(TEXT(BL$4,"MMMMYYYY"))&amp;$Z273,IF($W$1="Pesos CLP",S!$AD:$AD,S!$AO:$AO)),0)</f>
        <v>0</v>
      </c>
      <c r="BM273" s="19">
        <f>IF(OR($I273="REAL",$I273="INCURRIDO"),SUMIF(S!$O:$O,$I273&amp;$O273&amp;$Q273&amp;UPPER(TEXT(BM$4,"MMMMYYYY"))&amp;$Z273,IF($W$1="Pesos CLP",S!$AD:$AD,S!$AO:$AO)),0)</f>
        <v>0</v>
      </c>
      <c r="BN273" s="19">
        <f>IF(OR($I273="REAL",$I273="INCURRIDO"),SUMIF(S!$O:$O,$I273&amp;$O273&amp;$Q273&amp;UPPER(TEXT(BN$4,"MMMMYYYY"))&amp;$Z273,IF($W$1="Pesos CLP",S!$AD:$AD,S!$AO:$AO)),0)</f>
        <v>0</v>
      </c>
      <c r="BO273" s="19">
        <f>IF(OR($I273="REAL",$I273="INCURRIDO"),SUMIF(S!$O:$O,$I273&amp;$O273&amp;$Q273&amp;UPPER(TEXT(BO$4,"MMMMYYYY"))&amp;$Z273,IF($W$1="Pesos CLP",S!$AD:$AD,S!$AO:$AO)),0)</f>
        <v>0</v>
      </c>
      <c r="BP273" s="19">
        <f>IF(OR($I273="REAL",$I273="INCURRIDO"),SUMIF(S!$O:$O,$I273&amp;$O273&amp;$Q273&amp;UPPER(TEXT(BP$4,"MMMMYYYY"))&amp;$Z273,IF($W$1="Pesos CLP",S!$AD:$AD,S!$AO:$AO)),0)</f>
        <v>0</v>
      </c>
      <c r="BQ273" s="19">
        <f>IF(OR($I273="REAL",$I273="INCURRIDO"),SUMIF(S!$O:$O,$I273&amp;$O273&amp;$Q273&amp;UPPER(TEXT(BQ$4,"MMMMYYYY"))&amp;$Z273,IF($W$1="Pesos CLP",S!$AD:$AD,S!$AO:$AO)),0)</f>
        <v>0</v>
      </c>
      <c r="BR273" s="19">
        <f>IF(OR($I273="REAL",$I273="INCURRIDO"),SUMIF(S!$O:$O,$I273&amp;$O273&amp;$Q273&amp;UPPER(TEXT(BR$4,"MMMMYYYY"))&amp;$Z273,IF($W$1="Pesos CLP",S!$AD:$AD,S!$AO:$AO)),0)</f>
        <v>0</v>
      </c>
      <c r="BS273" s="19">
        <f>IF(OR($I273="REAL",$I273="INCURRIDO"),SUMIF(S!$O:$O,$I273&amp;$O273&amp;$Q273&amp;UPPER(TEXT(BS$4,"MMMMYYYY"))&amp;$Z273,IF($W$1="Pesos CLP",S!$AD:$AD,S!$AO:$AO)),0)</f>
        <v>0</v>
      </c>
      <c r="BT273" s="19">
        <f>IF(OR($I273="REAL",$I273="INCURRIDO"),SUMIF(S!$O:$O,$I273&amp;$O273&amp;$Q273&amp;UPPER(TEXT(BT$4,"MMMMYYYY"))&amp;$Z273,IF($W$1="Pesos CLP",S!$AD:$AD,S!$AO:$AO)),0)</f>
        <v>0</v>
      </c>
      <c r="BU273" s="19">
        <f>IF(OR($I273="REAL",$I273="INCURRIDO"),SUMIF(S!$O:$O,$I273&amp;$O273&amp;$Q273&amp;UPPER(TEXT(BU$4,"MMMMYYYY"))&amp;$Z273,IF($W$1="Pesos CLP",S!$AD:$AD,S!$AO:$AO)),0)</f>
        <v>0</v>
      </c>
      <c r="BV273" s="19">
        <f>IF(OR($I273="REAL",$I273="INCURRIDO"),SUMIF(S!$O:$O,$I273&amp;$O273&amp;$Q273&amp;UPPER(TEXT(BV$4,"MMMMYYYY"))&amp;$Z273,IF($W$1="Pesos CLP",S!$AD:$AD,S!$AO:$AO)),0)</f>
        <v>0</v>
      </c>
      <c r="BW273" s="19">
        <f>IF(OR($I273="REAL",$I273="INCURRIDO"),SUMIF(S!$O:$O,$I273&amp;$O273&amp;$Q273&amp;UPPER(TEXT(BW$4,"MMMMYYYY"))&amp;$Z273,IF($W$1="Pesos CLP",S!$AD:$AD,S!$AO:$AO)),0)</f>
        <v>0</v>
      </c>
      <c r="BX273" s="19">
        <f>IF(OR($I273="REAL",$I273="INCURRIDO"),SUMIF(S!$O:$O,$I273&amp;$O273&amp;$Q273&amp;UPPER(TEXT(BX$4,"MMMMYYYY"))&amp;$Z273,IF($W$1="Pesos CLP",S!$AD:$AD,S!$AO:$AO)),0)</f>
        <v>0</v>
      </c>
      <c r="BY273" s="19">
        <f>IF(OR($I273="REAL",$I273="INCURRIDO"),SUMIF(S!$O:$O,$I273&amp;$O273&amp;$Q273&amp;UPPER(TEXT(BY$4,"MMMMYYYY"))&amp;$Z273,IF($W$1="Pesos CLP",S!$AD:$AD,S!$AO:$AO)),0)</f>
        <v>0</v>
      </c>
      <c r="BZ273" s="19">
        <f>IF(OR($I273="REAL",$I273="INCURRIDO"),SUMIF(S!$O:$O,$I273&amp;$O273&amp;$Q273&amp;UPPER(TEXT(BZ$4,"MMMMYYYY"))&amp;$Z273,IF($W$1="Pesos CLP",S!$AD:$AD,S!$AO:$AO)),0)</f>
        <v>0</v>
      </c>
      <c r="CA273" s="19">
        <f>IF(OR($I273="REAL",$I273="INCURRIDO"),SUMIF(S!$O:$O,$I273&amp;$O273&amp;$Q273&amp;UPPER(TEXT(CA$4,"MMMMYYYY"))&amp;$Z273,IF($W$1="Pesos CLP",S!$AD:$AD,S!$AO:$AO)),0)</f>
        <v>0</v>
      </c>
      <c r="CB273" s="19">
        <f>IF(OR($I273="REAL",$I273="INCURRIDO"),SUMIF(S!$O:$O,$I273&amp;$O273&amp;$Q273&amp;UPPER(TEXT(CB$4,"MMMMYYYY"))&amp;$Z273,IF($W$1="Pesos CLP",S!$AD:$AD,S!$AO:$AO)),0)</f>
        <v>0</v>
      </c>
      <c r="CC273" s="19">
        <f>IF(OR($I273="REAL",$I273="INCURRIDO"),SUMIF(S!$O:$O,$I273&amp;$O273&amp;$Q273&amp;UPPER(TEXT(CC$4,"MMMMYYYY"))&amp;$Z273,IF($W$1="Pesos CLP",S!$AD:$AD,S!$AO:$AO)),0)</f>
        <v>0</v>
      </c>
      <c r="CD273" s="19">
        <f>IF(OR($I273="REAL",$I273="INCURRIDO"),SUMIF(S!$O:$O,$I273&amp;$O273&amp;$Q273&amp;UPPER(TEXT(CD$4,"MMMMYYYY"))&amp;$Z273,IF($W$1="Pesos CLP",S!$AD:$AD,S!$AO:$AO)),0)</f>
        <v>0</v>
      </c>
      <c r="CE273" s="19">
        <f>IF(OR($I273="REAL",$I273="INCURRIDO"),SUMIF(S!$O:$O,$I273&amp;$O273&amp;$Q273&amp;UPPER(TEXT(CE$4,"MMMMYYYY"))&amp;$Z273,IF($W$1="Pesos CLP",S!$AD:$AD,S!$AO:$AO)),0)</f>
        <v>0</v>
      </c>
      <c r="CF273" s="19">
        <f>IF(OR($I273="REAL",$I273="INCURRIDO"),SUMIF(S!$O:$O,$I273&amp;$O273&amp;$Q273&amp;UPPER(TEXT(CF$4,"MMMMYYYY"))&amp;$Z273,IF($W$1="Pesos CLP",S!$AD:$AD,S!$AO:$AO)),0)</f>
        <v>0</v>
      </c>
      <c r="CG273" s="19">
        <f>IF(OR($I273="REAL",$I273="INCURRIDO"),SUMIF(S!$O:$O,$I273&amp;$O273&amp;$Q273&amp;UPPER(TEXT(CG$4,"MMMMYYYY"))&amp;$Z273,IF($W$1="Pesos CLP",S!$AD:$AD,S!$AO:$AO)),0)</f>
        <v>0</v>
      </c>
      <c r="CH273" s="19">
        <f>IF(OR($I273="REAL",$I273="INCURRIDO"),SUMIF(S!$O:$O,$I273&amp;$O273&amp;$Q273&amp;UPPER(TEXT(CH$4,"MMMMYYYY"))&amp;$Z273,IF($W$1="Pesos CLP",S!$AD:$AD,S!$AO:$AO)),0)</f>
        <v>0</v>
      </c>
      <c r="CI273" s="19">
        <f>IF(OR($I273="REAL",$I273="INCURRIDO"),SUMIF(S!$O:$O,$I273&amp;$O273&amp;$Q273&amp;UPPER(TEXT(CI$4,"MMMMYYYY"))&amp;$Z273,IF($W$1="Pesos CLP",S!$AD:$AD,S!$AO:$AO)),0)</f>
        <v>0</v>
      </c>
      <c r="CJ273" s="19">
        <f>IF(OR($I273="REAL",$I273="INCURRIDO"),SUMIF(S!$O:$O,$I273&amp;$O273&amp;$Q273&amp;UPPER(TEXT(CJ$4,"MMMMYYYY"))&amp;$Z273,IF($W$1="Pesos CLP",S!$AD:$AD,S!$AO:$AO)),0)</f>
        <v>0</v>
      </c>
      <c r="CK273" s="378">
        <f t="shared" si="269"/>
        <v>0</v>
      </c>
      <c r="CL273" s="378">
        <f t="shared" si="269"/>
        <v>0</v>
      </c>
      <c r="CM273" s="378">
        <f t="shared" si="269"/>
        <v>0</v>
      </c>
      <c r="CN273" s="378">
        <f t="shared" si="269"/>
        <v>0</v>
      </c>
      <c r="CO273" s="378">
        <f t="shared" si="269"/>
        <v>0</v>
      </c>
      <c r="CP273" s="378">
        <f t="shared" si="269"/>
        <v>0</v>
      </c>
      <c r="CQ273" s="378">
        <f t="shared" si="269"/>
        <v>0</v>
      </c>
      <c r="CR273" s="378">
        <f t="shared" si="269"/>
        <v>0</v>
      </c>
      <c r="CS273" s="378">
        <f t="shared" si="270"/>
        <v>0</v>
      </c>
      <c r="CT273" s="378">
        <f t="shared" si="270"/>
        <v>0</v>
      </c>
      <c r="CU273" s="378">
        <f t="shared" si="270"/>
        <v>0</v>
      </c>
      <c r="CV273" s="378">
        <f t="shared" si="270"/>
        <v>0</v>
      </c>
      <c r="CW273" s="378">
        <f t="shared" si="270"/>
        <v>0</v>
      </c>
      <c r="CX273" s="378">
        <f t="shared" si="270"/>
        <v>0</v>
      </c>
      <c r="CY273" s="378">
        <f t="shared" si="270"/>
        <v>0</v>
      </c>
      <c r="CZ273" s="378">
        <f t="shared" si="270"/>
        <v>0</v>
      </c>
      <c r="DA273" s="378">
        <f t="shared" si="270"/>
        <v>0</v>
      </c>
      <c r="DB273" s="378">
        <f t="shared" si="270"/>
        <v>0</v>
      </c>
      <c r="DC273" s="378">
        <f t="shared" si="271"/>
        <v>0</v>
      </c>
      <c r="DD273" s="378">
        <f t="shared" si="271"/>
        <v>0</v>
      </c>
      <c r="DE273" s="378">
        <f t="shared" si="271"/>
        <v>0</v>
      </c>
      <c r="DF273" s="378">
        <f t="shared" si="271"/>
        <v>0</v>
      </c>
      <c r="DG273" s="378">
        <f t="shared" si="271"/>
        <v>0</v>
      </c>
      <c r="DH273" s="378">
        <f t="shared" si="271"/>
        <v>0</v>
      </c>
      <c r="DI273" s="378">
        <f t="shared" si="271"/>
        <v>0</v>
      </c>
      <c r="DJ273" s="378">
        <f t="shared" si="271"/>
        <v>0</v>
      </c>
      <c r="DK273" s="378">
        <f t="shared" si="271"/>
        <v>0</v>
      </c>
      <c r="DL273" s="378">
        <f t="shared" si="271"/>
        <v>0</v>
      </c>
      <c r="DM273" s="378">
        <f t="shared" si="272"/>
        <v>0</v>
      </c>
      <c r="DN273" s="378">
        <f t="shared" si="272"/>
        <v>0</v>
      </c>
      <c r="DO273" s="378">
        <f t="shared" si="272"/>
        <v>0</v>
      </c>
      <c r="DP273" s="378">
        <f t="shared" si="272"/>
        <v>0</v>
      </c>
      <c r="DQ273" s="378">
        <f t="shared" si="272"/>
        <v>0</v>
      </c>
      <c r="DR273" s="378">
        <f t="shared" si="272"/>
        <v>0</v>
      </c>
      <c r="DS273" s="378">
        <f t="shared" si="272"/>
        <v>0</v>
      </c>
      <c r="DT273" s="378">
        <f t="shared" si="272"/>
        <v>0</v>
      </c>
      <c r="DU273" s="378">
        <f t="shared" si="253"/>
        <v>0</v>
      </c>
      <c r="DV273" s="378">
        <f t="shared" si="273"/>
        <v>0</v>
      </c>
      <c r="DW273" s="378">
        <f t="shared" si="273"/>
        <v>0</v>
      </c>
      <c r="DX273" s="378">
        <f t="shared" si="255"/>
        <v>0</v>
      </c>
      <c r="DY273" s="378">
        <f t="shared" si="274"/>
        <v>0</v>
      </c>
      <c r="DZ273" s="378">
        <f t="shared" si="274"/>
        <v>0</v>
      </c>
      <c r="EA273" s="378">
        <f t="shared" si="257"/>
        <v>0</v>
      </c>
      <c r="EB273" s="378">
        <f t="shared" si="275"/>
        <v>0</v>
      </c>
      <c r="EC273" s="378">
        <f t="shared" si="275"/>
        <v>0</v>
      </c>
      <c r="ED273" s="378">
        <f t="shared" si="259"/>
        <v>0</v>
      </c>
      <c r="EE273" s="378">
        <f t="shared" si="276"/>
        <v>0</v>
      </c>
      <c r="EF273" s="378">
        <f t="shared" si="276"/>
        <v>0</v>
      </c>
      <c r="EG273" s="378">
        <f t="shared" si="261"/>
        <v>0</v>
      </c>
      <c r="EH273" s="378">
        <f t="shared" si="277"/>
        <v>0</v>
      </c>
      <c r="EI273" s="378">
        <f t="shared" si="277"/>
        <v>0</v>
      </c>
      <c r="EJ273" s="378">
        <f t="shared" si="263"/>
        <v>0</v>
      </c>
      <c r="EK273" s="378">
        <f t="shared" si="278"/>
        <v>0</v>
      </c>
      <c r="EL273" s="378">
        <f t="shared" si="278"/>
        <v>0</v>
      </c>
      <c r="EM273" s="378">
        <f t="shared" si="265"/>
        <v>0</v>
      </c>
      <c r="EN273" s="378">
        <f t="shared" si="279"/>
        <v>0</v>
      </c>
      <c r="EO273" s="378">
        <f t="shared" si="279"/>
        <v>0</v>
      </c>
      <c r="EP273" s="378">
        <f t="shared" si="267"/>
        <v>0</v>
      </c>
      <c r="EQ273" s="378">
        <f t="shared" si="280"/>
        <v>0</v>
      </c>
    </row>
    <row r="274" spans="1:147" x14ac:dyDescent="0.3">
      <c r="A274" s="368"/>
      <c r="B274" s="368"/>
      <c r="C274" s="368"/>
      <c r="D274" s="368">
        <f t="shared" si="249"/>
        <v>1.0658056259248334</v>
      </c>
      <c r="E274" s="368" t="str">
        <f>VLOOKUP(TEXT(Z274,0),'G2'!B:D,3,0)</f>
        <v>ME</v>
      </c>
      <c r="F274" s="816">
        <f t="shared" si="248"/>
        <v>0</v>
      </c>
      <c r="G274" s="755">
        <f t="shared" si="250"/>
        <v>0</v>
      </c>
      <c r="H274" s="756" t="s">
        <v>1190</v>
      </c>
      <c r="I274" s="370" t="s">
        <v>93</v>
      </c>
      <c r="J274" s="370" t="s">
        <v>22</v>
      </c>
      <c r="K274" s="368" t="s">
        <v>276</v>
      </c>
      <c r="L274" s="368" t="s">
        <v>619</v>
      </c>
      <c r="M274" s="369"/>
      <c r="N274" s="370" t="s">
        <v>983</v>
      </c>
      <c r="O274" s="370" t="s">
        <v>276</v>
      </c>
      <c r="P274" s="643" t="s">
        <v>1167</v>
      </c>
      <c r="Q274" s="370" t="s">
        <v>695</v>
      </c>
      <c r="R274" s="370" t="s">
        <v>632</v>
      </c>
      <c r="S274" s="371">
        <v>25</v>
      </c>
      <c r="T274" s="677">
        <v>46174</v>
      </c>
      <c r="U274" s="677">
        <v>46198</v>
      </c>
      <c r="V274" s="373">
        <v>1</v>
      </c>
      <c r="W274" s="374">
        <v>28306.731618937651</v>
      </c>
      <c r="X274" s="17" cm="1">
        <f t="array" ref="X274">+IF($W$1="Pesos CLP",W274,W274/TC)*MB_24A25</f>
        <v>32.27453013940287</v>
      </c>
      <c r="Y274" s="18">
        <f t="shared" si="225"/>
        <v>806.86325348507171</v>
      </c>
      <c r="Z274">
        <v>91243530</v>
      </c>
      <c r="AA274" s="19">
        <f>IF(OR($I274="REAL",$I274="INCURRIDO"),SUMIF(S!$O:$O,$I274&amp;$O274&amp;$Q274&amp;UPPER(TEXT(AA$4,"MMMMYYYY"))&amp;$Z274,IF($W$1="Pesos CLP",S!$AD:$AD,S!$AO:$AO)),0)</f>
        <v>0</v>
      </c>
      <c r="AB274" s="19">
        <f>IF(OR($I274="REAL",$I274="INCURRIDO"),SUMIF(S!$O:$O,$I274&amp;$O274&amp;$Q274&amp;UPPER(TEXT(AB$4,"MMMMYYYY"))&amp;$Z274,IF($W$1="Pesos CLP",S!$AD:$AD,S!$AO:$AO)),0)</f>
        <v>0</v>
      </c>
      <c r="AC274" s="19">
        <f>IF(OR($I274="REAL",$I274="INCURRIDO"),SUMIF(S!$O:$O,$I274&amp;$O274&amp;$Q274&amp;UPPER(TEXT(AC$4,"MMMMYYYY"))&amp;$Z274,IF($W$1="Pesos CLP",S!$AD:$AD,S!$AO:$AO)),0)</f>
        <v>0</v>
      </c>
      <c r="AD274" s="19">
        <f>IF(OR($I274="REAL",$I274="INCURRIDO"),SUMIF(S!$O:$O,$I274&amp;$O274&amp;$Q274&amp;UPPER(TEXT(AD$4,"MMMMYYYY"))&amp;$Z274,IF($W$1="Pesos CLP",S!$AD:$AD,S!$AO:$AO)),0)</f>
        <v>0</v>
      </c>
      <c r="AE274" s="19">
        <f>IF(OR($I274="REAL",$I274="INCURRIDO"),SUMIF(S!$O:$O,$I274&amp;$O274&amp;$Q274&amp;UPPER(TEXT(AE$4,"MMMMYYYY"))&amp;$Z274,IF($W$1="Pesos CLP",S!$AD:$AD,S!$AO:$AO)),0)</f>
        <v>0</v>
      </c>
      <c r="AF274" s="19">
        <f>IF(OR($I274="REAL",$I274="INCURRIDO"),SUMIF(S!$O:$O,$I274&amp;$O274&amp;$Q274&amp;UPPER(TEXT(AF$4,"MMMMYYYY"))&amp;$Z274,IF($W$1="Pesos CLP",S!$AD:$AD,S!$AO:$AO)),0)</f>
        <v>0</v>
      </c>
      <c r="AG274" s="19">
        <f>IF(OR($I274="REAL",$I274="INCURRIDO"),SUMIF(S!$O:$O,$I274&amp;$O274&amp;$Q274&amp;UPPER(TEXT(AG$4,"MMMMYYYY"))&amp;$Z274,IF($W$1="Pesos CLP",S!$AD:$AD,S!$AO:$AO)),0)</f>
        <v>0</v>
      </c>
      <c r="AH274" s="19">
        <f>IF(OR($I274="REAL",$I274="INCURRIDO"),SUMIF(S!$O:$O,$I274&amp;$O274&amp;$Q274&amp;UPPER(TEXT(AH$4,"MMMMYYYY"))&amp;$Z274,IF($W$1="Pesos CLP",S!$AD:$AD,S!$AO:$AO)),0)</f>
        <v>0</v>
      </c>
      <c r="AI274" s="19">
        <f>IF(OR($I274="REAL",$I274="INCURRIDO"),SUMIF(S!$O:$O,$I274&amp;$O274&amp;$Q274&amp;UPPER(TEXT(AI$4,"MMMMYYYY"))&amp;$Z274,IF($W$1="Pesos CLP",S!$AD:$AD,S!$AO:$AO)),0)</f>
        <v>0</v>
      </c>
      <c r="AJ274" s="19">
        <f>IF(OR($I274="REAL",$I274="INCURRIDO"),SUMIF(S!$O:$O,$I274&amp;$O274&amp;$Q274&amp;UPPER(TEXT(AJ$4,"MMMMYYYY"))&amp;$Z274,IF($W$1="Pesos CLP",S!$AD:$AD,S!$AO:$AO)),0)</f>
        <v>0</v>
      </c>
      <c r="AK274" s="19">
        <f>IF(OR($I274="REAL",$I274="INCURRIDO"),SUMIF(S!$O:$O,$I274&amp;$O274&amp;$Q274&amp;UPPER(TEXT(AK$4,"MMMMYYYY"))&amp;$Z274,IF($W$1="Pesos CLP",S!$AD:$AD,S!$AO:$AO)),0)</f>
        <v>0</v>
      </c>
      <c r="AL274" s="19">
        <f>IF(OR($I274="REAL",$I274="INCURRIDO"),SUMIF(S!$O:$O,$I274&amp;$O274&amp;$Q274&amp;UPPER(TEXT(AL$4,"MMMMYYYY"))&amp;$Z274,IF($W$1="Pesos CLP",S!$AD:$AD,S!$AO:$AO)),0)</f>
        <v>0</v>
      </c>
      <c r="AM274" s="19">
        <f>IF(OR($I274="REAL",$I274="INCURRIDO"),SUMIF(S!$O:$O,$I274&amp;$O274&amp;$Q274&amp;UPPER(TEXT(AM$4,"MMMMYYYY"))&amp;$Z274,IF($W$1="Pesos CLP",S!$AD:$AD,S!$AO:$AO)),0)</f>
        <v>0</v>
      </c>
      <c r="AN274" s="19">
        <f>IF(OR($I274="REAL",$I274="INCURRIDO"),SUMIF(S!$O:$O,$I274&amp;$O274&amp;$Q274&amp;UPPER(TEXT(AN$4,"MMMMYYYY"))&amp;$Z274,IF($W$1="Pesos CLP",S!$AD:$AD,S!$AO:$AO)),0)</f>
        <v>0</v>
      </c>
      <c r="AO274" s="19">
        <f>IF(OR($I274="REAL",$I274="INCURRIDO"),SUMIF(S!$O:$O,$I274&amp;$O274&amp;$Q274&amp;UPPER(TEXT(AO$4,"MMMMYYYY"))&amp;$Z274,IF($W$1="Pesos CLP",S!$AD:$AD,S!$AO:$AO)),0)</f>
        <v>0</v>
      </c>
      <c r="AP274" s="19">
        <f>IF(OR($I274="REAL",$I274="INCURRIDO"),SUMIF(S!$O:$O,$I274&amp;$O274&amp;$Q274&amp;UPPER(TEXT(AP$4,"MMMMYYYY"))&amp;$Z274,IF($W$1="Pesos CLP",S!$AD:$AD,S!$AO:$AO)),0)</f>
        <v>0</v>
      </c>
      <c r="AQ274" s="19">
        <f>IF(OR($I274="REAL",$I274="INCURRIDO"),SUMIF(S!$O:$O,$I274&amp;$O274&amp;$Q274&amp;UPPER(TEXT(AQ$4,"MMMMYYYY"))&amp;$Z274,IF($W$1="Pesos CLP",S!$AD:$AD,S!$AO:$AO)),0)</f>
        <v>0</v>
      </c>
      <c r="AR274" s="19">
        <f>IF(OR($I274="REAL",$I274="INCURRIDO"),SUMIF(S!$O:$O,$I274&amp;$O274&amp;$Q274&amp;UPPER(TEXT(AR$4,"MMMMYYYY"))&amp;$Z274,IF($W$1="Pesos CLP",S!$AD:$AD,S!$AO:$AO)),0)</f>
        <v>0</v>
      </c>
      <c r="AS274" s="19">
        <f>IF(OR($I274="REAL",$I274="INCURRIDO"),SUMIF(S!$O:$O,$I274&amp;$O274&amp;$Q274&amp;UPPER(TEXT(AS$4,"MMMMYYYY"))&amp;$Z274,IF($W$1="Pesos CLP",S!$AD:$AD,S!$AO:$AO)),0)</f>
        <v>0</v>
      </c>
      <c r="AT274" s="19">
        <f>IF(OR($I274="REAL",$I274="INCURRIDO"),SUMIF(S!$O:$O,$I274&amp;$O274&amp;$Q274&amp;UPPER(TEXT(AT$4,"MMMMYYYY"))&amp;$Z274,IF($W$1="Pesos CLP",S!$AD:$AD,S!$AO:$AO)),0)</f>
        <v>0</v>
      </c>
      <c r="AU274" s="19">
        <f>IF(OR($I274="REAL",$I274="INCURRIDO"),SUMIF(S!$O:$O,$I274&amp;$O274&amp;$Q274&amp;UPPER(TEXT(AU$4,"MMMMYYYY"))&amp;$Z274,IF($W$1="Pesos CLP",S!$AD:$AD,S!$AO:$AO)),0)</f>
        <v>0</v>
      </c>
      <c r="AV274" s="19">
        <f>IF(OR($I274="REAL",$I274="INCURRIDO"),SUMIF(S!$O:$O,$I274&amp;$O274&amp;$Q274&amp;UPPER(TEXT(AV$4,"MMMMYYYY"))&amp;$Z274,IF($W$1="Pesos CLP",S!$AD:$AD,S!$AO:$AO)),0)</f>
        <v>0</v>
      </c>
      <c r="AW274" s="19">
        <f>IF(OR($I274="REAL",$I274="INCURRIDO"),SUMIF(S!$O:$O,$I274&amp;$O274&amp;$Q274&amp;UPPER(TEXT(AW$4,"MMMMYYYY"))&amp;$Z274,IF($W$1="Pesos CLP",S!$AD:$AD,S!$AO:$AO)),0)</f>
        <v>0</v>
      </c>
      <c r="AX274" s="19">
        <f>IF(OR($I274="REAL",$I274="INCURRIDO"),SUMIF(S!$O:$O,$I274&amp;$O274&amp;$Q274&amp;UPPER(TEXT(AX$4,"MMMMYYYY"))&amp;$Z274,IF($W$1="Pesos CLP",S!$AD:$AD,S!$AO:$AO)),0)</f>
        <v>0</v>
      </c>
      <c r="AY274" s="19">
        <f>IF(OR($I274="REAL",$I274="INCURRIDO"),SUMIF(S!$O:$O,$I274&amp;$O274&amp;$Q274&amp;UPPER(TEXT(AY$4,"MMMMYYYY"))&amp;$Z274,IF($W$1="Pesos CLP",S!$AD:$AD,S!$AO:$AO)),0)</f>
        <v>0</v>
      </c>
      <c r="AZ274" s="19">
        <f>IF(OR($I274="REAL",$I274="INCURRIDO"),SUMIF(S!$O:$O,$I274&amp;$O274&amp;$Q274&amp;UPPER(TEXT(AZ$4,"MMMMYYYY"))&amp;$Z274,IF($W$1="Pesos CLP",S!$AD:$AD,S!$AO:$AO)),0)</f>
        <v>0</v>
      </c>
      <c r="BA274" s="19">
        <f>IF(OR($I274="REAL",$I274="INCURRIDO"),SUMIF(S!$O:$O,$I274&amp;$O274&amp;$Q274&amp;UPPER(TEXT(BA$4,"MMMMYYYY"))&amp;$Z274,IF($W$1="Pesos CLP",S!$AD:$AD,S!$AO:$AO)),0)</f>
        <v>0</v>
      </c>
      <c r="BB274" s="19">
        <f>IF(OR($I274="REAL",$I274="INCURRIDO"),SUMIF(S!$O:$O,$I274&amp;$O274&amp;$Q274&amp;UPPER(TEXT(BB$4,"MMMMYYYY"))&amp;$Z274,IF($W$1="Pesos CLP",S!$AD:$AD,S!$AO:$AO)),0)</f>
        <v>0</v>
      </c>
      <c r="BC274" s="19">
        <f>IF(OR($I274="REAL",$I274="INCURRIDO"),SUMIF(S!$O:$O,$I274&amp;$O274&amp;$Q274&amp;UPPER(TEXT(BC$4,"MMMMYYYY"))&amp;$Z274,IF($W$1="Pesos CLP",S!$AD:$AD,S!$AO:$AO)),0)</f>
        <v>0</v>
      </c>
      <c r="BD274" s="19">
        <f>IF(OR($I274="REAL",$I274="INCURRIDO"),SUMIF(S!$O:$O,$I274&amp;$O274&amp;$Q274&amp;UPPER(TEXT(BD$4,"MMMMYYYY"))&amp;$Z274,IF($W$1="Pesos CLP",S!$AD:$AD,S!$AO:$AO)),0)</f>
        <v>0</v>
      </c>
      <c r="BE274" s="19">
        <f>IF(OR($I274="REAL",$I274="INCURRIDO"),SUMIF(S!$O:$O,$I274&amp;$O274&amp;$Q274&amp;UPPER(TEXT(BE$4,"MMMMYYYY"))&amp;$Z274,IF($W$1="Pesos CLP",S!$AD:$AD,S!$AO:$AO)),0)</f>
        <v>0</v>
      </c>
      <c r="BF274" s="19">
        <f>IF(OR($I274="REAL",$I274="INCURRIDO"),SUMIF(S!$O:$O,$I274&amp;$O274&amp;$Q274&amp;UPPER(TEXT(BF$4,"MMMMYYYY"))&amp;$Z274,IF($W$1="Pesos CLP",S!$AD:$AD,S!$AO:$AO)),0)</f>
        <v>0</v>
      </c>
      <c r="BG274" s="19">
        <f>IF(OR($I274="REAL",$I274="INCURRIDO"),SUMIF(S!$O:$O,$I274&amp;$O274&amp;$Q274&amp;UPPER(TEXT(BG$4,"MMMMYYYY"))&amp;$Z274,IF($W$1="Pesos CLP",S!$AD:$AD,S!$AO:$AO)),0)</f>
        <v>0</v>
      </c>
      <c r="BH274" s="19">
        <f>IF(OR($I274="REAL",$I274="INCURRIDO"),SUMIF(S!$O:$O,$I274&amp;$O274&amp;$Q274&amp;UPPER(TEXT(BH$4,"MMMMYYYY"))&amp;$Z274,IF($W$1="Pesos CLP",S!$AD:$AD,S!$AO:$AO)),0)</f>
        <v>0</v>
      </c>
      <c r="BI274" s="19">
        <f>IF(OR($I274="REAL",$I274="INCURRIDO"),SUMIF(S!$O:$O,$I274&amp;$O274&amp;$Q274&amp;UPPER(TEXT(BI$4,"MMMMYYYY"))&amp;$Z274,IF($W$1="Pesos CLP",S!$AD:$AD,S!$AO:$AO)),0)</f>
        <v>0</v>
      </c>
      <c r="BJ274" s="19">
        <f>IF(OR($I274="REAL",$I274="INCURRIDO"),SUMIF(S!$O:$O,$I274&amp;$O274&amp;$Q274&amp;UPPER(TEXT(BJ$4,"MMMMYYYY"))&amp;$Z274,IF($W$1="Pesos CLP",S!$AD:$AD,S!$AO:$AO)),0)</f>
        <v>0</v>
      </c>
      <c r="BK274" s="19">
        <f>IF(OR($I274="REAL",$I274="INCURRIDO"),SUMIF(S!$O:$O,$I274&amp;$O274&amp;$Q274&amp;UPPER(TEXT(BK$4,"MMMMYYYY"))&amp;$Z274,IF($W$1="Pesos CLP",S!$AD:$AD,S!$AO:$AO)),0)</f>
        <v>0</v>
      </c>
      <c r="BL274" s="19">
        <f>IF(OR($I274="REAL",$I274="INCURRIDO"),SUMIF(S!$O:$O,$I274&amp;$O274&amp;$Q274&amp;UPPER(TEXT(BL$4,"MMMMYYYY"))&amp;$Z274,IF($W$1="Pesos CLP",S!$AD:$AD,S!$AO:$AO)),0)</f>
        <v>0</v>
      </c>
      <c r="BM274" s="19">
        <f>IF(OR($I274="REAL",$I274="INCURRIDO"),SUMIF(S!$O:$O,$I274&amp;$O274&amp;$Q274&amp;UPPER(TEXT(BM$4,"MMMMYYYY"))&amp;$Z274,IF($W$1="Pesos CLP",S!$AD:$AD,S!$AO:$AO)),0)</f>
        <v>0</v>
      </c>
      <c r="BN274" s="19">
        <f>IF(OR($I274="REAL",$I274="INCURRIDO"),SUMIF(S!$O:$O,$I274&amp;$O274&amp;$Q274&amp;UPPER(TEXT(BN$4,"MMMMYYYY"))&amp;$Z274,IF($W$1="Pesos CLP",S!$AD:$AD,S!$AO:$AO)),0)</f>
        <v>0</v>
      </c>
      <c r="BO274" s="19">
        <f>IF(OR($I274="REAL",$I274="INCURRIDO"),SUMIF(S!$O:$O,$I274&amp;$O274&amp;$Q274&amp;UPPER(TEXT(BO$4,"MMMMYYYY"))&amp;$Z274,IF($W$1="Pesos CLP",S!$AD:$AD,S!$AO:$AO)),0)</f>
        <v>0</v>
      </c>
      <c r="BP274" s="19">
        <f>IF(OR($I274="REAL",$I274="INCURRIDO"),SUMIF(S!$O:$O,$I274&amp;$O274&amp;$Q274&amp;UPPER(TEXT(BP$4,"MMMMYYYY"))&amp;$Z274,IF($W$1="Pesos CLP",S!$AD:$AD,S!$AO:$AO)),0)</f>
        <v>0</v>
      </c>
      <c r="BQ274" s="19">
        <f>IF(OR($I274="REAL",$I274="INCURRIDO"),SUMIF(S!$O:$O,$I274&amp;$O274&amp;$Q274&amp;UPPER(TEXT(BQ$4,"MMMMYYYY"))&amp;$Z274,IF($W$1="Pesos CLP",S!$AD:$AD,S!$AO:$AO)),0)</f>
        <v>0</v>
      </c>
      <c r="BR274" s="19">
        <f>IF(OR($I274="REAL",$I274="INCURRIDO"),SUMIF(S!$O:$O,$I274&amp;$O274&amp;$Q274&amp;UPPER(TEXT(BR$4,"MMMMYYYY"))&amp;$Z274,IF($W$1="Pesos CLP",S!$AD:$AD,S!$AO:$AO)),0)</f>
        <v>0</v>
      </c>
      <c r="BS274" s="19">
        <f>IF(OR($I274="REAL",$I274="INCURRIDO"),SUMIF(S!$O:$O,$I274&amp;$O274&amp;$Q274&amp;UPPER(TEXT(BS$4,"MMMMYYYY"))&amp;$Z274,IF($W$1="Pesos CLP",S!$AD:$AD,S!$AO:$AO)),0)</f>
        <v>0</v>
      </c>
      <c r="BT274" s="19">
        <f>IF(OR($I274="REAL",$I274="INCURRIDO"),SUMIF(S!$O:$O,$I274&amp;$O274&amp;$Q274&amp;UPPER(TEXT(BT$4,"MMMMYYYY"))&amp;$Z274,IF($W$1="Pesos CLP",S!$AD:$AD,S!$AO:$AO)),0)</f>
        <v>0</v>
      </c>
      <c r="BU274" s="19">
        <f>IF(OR($I274="REAL",$I274="INCURRIDO"),SUMIF(S!$O:$O,$I274&amp;$O274&amp;$Q274&amp;UPPER(TEXT(BU$4,"MMMMYYYY"))&amp;$Z274,IF($W$1="Pesos CLP",S!$AD:$AD,S!$AO:$AO)),0)</f>
        <v>0</v>
      </c>
      <c r="BV274" s="19">
        <f>IF(OR($I274="REAL",$I274="INCURRIDO"),SUMIF(S!$O:$O,$I274&amp;$O274&amp;$Q274&amp;UPPER(TEXT(BV$4,"MMMMYYYY"))&amp;$Z274,IF($W$1="Pesos CLP",S!$AD:$AD,S!$AO:$AO)),0)</f>
        <v>0</v>
      </c>
      <c r="BW274" s="19">
        <f>IF(OR($I274="REAL",$I274="INCURRIDO"),SUMIF(S!$O:$O,$I274&amp;$O274&amp;$Q274&amp;UPPER(TEXT(BW$4,"MMMMYYYY"))&amp;$Z274,IF($W$1="Pesos CLP",S!$AD:$AD,S!$AO:$AO)),0)</f>
        <v>0</v>
      </c>
      <c r="BX274" s="19">
        <f>IF(OR($I274="REAL",$I274="INCURRIDO"),SUMIF(S!$O:$O,$I274&amp;$O274&amp;$Q274&amp;UPPER(TEXT(BX$4,"MMMMYYYY"))&amp;$Z274,IF($W$1="Pesos CLP",S!$AD:$AD,S!$AO:$AO)),0)</f>
        <v>0</v>
      </c>
      <c r="BY274" s="19">
        <f>IF(OR($I274="REAL",$I274="INCURRIDO"),SUMIF(S!$O:$O,$I274&amp;$O274&amp;$Q274&amp;UPPER(TEXT(BY$4,"MMMMYYYY"))&amp;$Z274,IF($W$1="Pesos CLP",S!$AD:$AD,S!$AO:$AO)),0)</f>
        <v>0</v>
      </c>
      <c r="BZ274" s="19">
        <f>IF(OR($I274="REAL",$I274="INCURRIDO"),SUMIF(S!$O:$O,$I274&amp;$O274&amp;$Q274&amp;UPPER(TEXT(BZ$4,"MMMMYYYY"))&amp;$Z274,IF($W$1="Pesos CLP",S!$AD:$AD,S!$AO:$AO)),0)</f>
        <v>0</v>
      </c>
      <c r="CA274" s="19">
        <f>IF(OR($I274="REAL",$I274="INCURRIDO"),SUMIF(S!$O:$O,$I274&amp;$O274&amp;$Q274&amp;UPPER(TEXT(CA$4,"MMMMYYYY"))&amp;$Z274,IF($W$1="Pesos CLP",S!$AD:$AD,S!$AO:$AO)),0)</f>
        <v>0</v>
      </c>
      <c r="CB274" s="19">
        <f>IF(OR($I274="REAL",$I274="INCURRIDO"),SUMIF(S!$O:$O,$I274&amp;$O274&amp;$Q274&amp;UPPER(TEXT(CB$4,"MMMMYYYY"))&amp;$Z274,IF($W$1="Pesos CLP",S!$AD:$AD,S!$AO:$AO)),0)</f>
        <v>0</v>
      </c>
      <c r="CC274" s="19">
        <f>IF(OR($I274="REAL",$I274="INCURRIDO"),SUMIF(S!$O:$O,$I274&amp;$O274&amp;$Q274&amp;UPPER(TEXT(CC$4,"MMMMYYYY"))&amp;$Z274,IF($W$1="Pesos CLP",S!$AD:$AD,S!$AO:$AO)),0)</f>
        <v>0</v>
      </c>
      <c r="CD274" s="19">
        <f>IF(OR($I274="REAL",$I274="INCURRIDO"),SUMIF(S!$O:$O,$I274&amp;$O274&amp;$Q274&amp;UPPER(TEXT(CD$4,"MMMMYYYY"))&amp;$Z274,IF($W$1="Pesos CLP",S!$AD:$AD,S!$AO:$AO)),0)</f>
        <v>0</v>
      </c>
      <c r="CE274" s="19">
        <f>IF(OR($I274="REAL",$I274="INCURRIDO"),SUMIF(S!$O:$O,$I274&amp;$O274&amp;$Q274&amp;UPPER(TEXT(CE$4,"MMMMYYYY"))&amp;$Z274,IF($W$1="Pesos CLP",S!$AD:$AD,S!$AO:$AO)),0)</f>
        <v>0</v>
      </c>
      <c r="CF274" s="19">
        <f>IF(OR($I274="REAL",$I274="INCURRIDO"),SUMIF(S!$O:$O,$I274&amp;$O274&amp;$Q274&amp;UPPER(TEXT(CF$4,"MMMMYYYY"))&amp;$Z274,IF($W$1="Pesos CLP",S!$AD:$AD,S!$AO:$AO)),0)</f>
        <v>0</v>
      </c>
      <c r="CG274" s="19">
        <f>IF(OR($I274="REAL",$I274="INCURRIDO"),SUMIF(S!$O:$O,$I274&amp;$O274&amp;$Q274&amp;UPPER(TEXT(CG$4,"MMMMYYYY"))&amp;$Z274,IF($W$1="Pesos CLP",S!$AD:$AD,S!$AO:$AO)),0)</f>
        <v>0</v>
      </c>
      <c r="CH274" s="19">
        <f>IF(OR($I274="REAL",$I274="INCURRIDO"),SUMIF(S!$O:$O,$I274&amp;$O274&amp;$Q274&amp;UPPER(TEXT(CH$4,"MMMMYYYY"))&amp;$Z274,IF($W$1="Pesos CLP",S!$AD:$AD,S!$AO:$AO)),0)</f>
        <v>0</v>
      </c>
      <c r="CI274" s="19">
        <f>IF(OR($I274="REAL",$I274="INCURRIDO"),SUMIF(S!$O:$O,$I274&amp;$O274&amp;$Q274&amp;UPPER(TEXT(CI$4,"MMMMYYYY"))&amp;$Z274,IF($W$1="Pesos CLP",S!$AD:$AD,S!$AO:$AO)),0)</f>
        <v>0</v>
      </c>
      <c r="CJ274" s="19">
        <f>IF(OR($I274="REAL",$I274="INCURRIDO"),SUMIF(S!$O:$O,$I274&amp;$O274&amp;$Q274&amp;UPPER(TEXT(CJ$4,"MMMMYYYY"))&amp;$Z274,IF($W$1="Pesos CLP",S!$AD:$AD,S!$AO:$AO)),0)</f>
        <v>0</v>
      </c>
      <c r="CK274" s="378">
        <f t="shared" si="269"/>
        <v>0</v>
      </c>
      <c r="CL274" s="378">
        <f t="shared" si="269"/>
        <v>0</v>
      </c>
      <c r="CM274" s="378">
        <f t="shared" si="269"/>
        <v>0</v>
      </c>
      <c r="CN274" s="378">
        <f t="shared" si="269"/>
        <v>0</v>
      </c>
      <c r="CO274" s="378">
        <f t="shared" si="269"/>
        <v>806.86325348507171</v>
      </c>
      <c r="CP274" s="378">
        <f t="shared" si="269"/>
        <v>0</v>
      </c>
      <c r="CQ274" s="378">
        <f t="shared" si="269"/>
        <v>0</v>
      </c>
      <c r="CR274" s="378">
        <f t="shared" si="269"/>
        <v>0</v>
      </c>
      <c r="CS274" s="378">
        <f t="shared" si="270"/>
        <v>0</v>
      </c>
      <c r="CT274" s="378">
        <f t="shared" si="270"/>
        <v>0</v>
      </c>
      <c r="CU274" s="378">
        <f t="shared" si="270"/>
        <v>0</v>
      </c>
      <c r="CV274" s="378">
        <f t="shared" si="270"/>
        <v>0</v>
      </c>
      <c r="CW274" s="378">
        <f t="shared" si="270"/>
        <v>0</v>
      </c>
      <c r="CX274" s="378">
        <f t="shared" si="270"/>
        <v>0</v>
      </c>
      <c r="CY274" s="378">
        <f t="shared" si="270"/>
        <v>0</v>
      </c>
      <c r="CZ274" s="378">
        <f t="shared" si="270"/>
        <v>0</v>
      </c>
      <c r="DA274" s="378">
        <f t="shared" si="270"/>
        <v>0</v>
      </c>
      <c r="DB274" s="378">
        <f t="shared" si="270"/>
        <v>0</v>
      </c>
      <c r="DC274" s="378">
        <f t="shared" si="271"/>
        <v>0</v>
      </c>
      <c r="DD274" s="378">
        <f t="shared" si="271"/>
        <v>0</v>
      </c>
      <c r="DE274" s="378">
        <f t="shared" si="271"/>
        <v>0</v>
      </c>
      <c r="DF274" s="378">
        <f t="shared" si="271"/>
        <v>0</v>
      </c>
      <c r="DG274" s="378">
        <f t="shared" si="271"/>
        <v>0</v>
      </c>
      <c r="DH274" s="378">
        <f t="shared" si="271"/>
        <v>0</v>
      </c>
      <c r="DI274" s="378">
        <f t="shared" si="271"/>
        <v>0</v>
      </c>
      <c r="DJ274" s="378">
        <f t="shared" si="271"/>
        <v>0</v>
      </c>
      <c r="DK274" s="378">
        <f t="shared" si="271"/>
        <v>0</v>
      </c>
      <c r="DL274" s="378">
        <f t="shared" si="271"/>
        <v>0</v>
      </c>
      <c r="DM274" s="378">
        <f t="shared" si="272"/>
        <v>0</v>
      </c>
      <c r="DN274" s="378">
        <f t="shared" si="272"/>
        <v>0</v>
      </c>
      <c r="DO274" s="378">
        <f t="shared" si="272"/>
        <v>0</v>
      </c>
      <c r="DP274" s="378">
        <f t="shared" si="272"/>
        <v>0</v>
      </c>
      <c r="DQ274" s="378">
        <f t="shared" si="272"/>
        <v>0</v>
      </c>
      <c r="DR274" s="378">
        <f t="shared" si="272"/>
        <v>0</v>
      </c>
      <c r="DS274" s="378">
        <f t="shared" si="272"/>
        <v>0</v>
      </c>
      <c r="DT274" s="378">
        <f t="shared" si="272"/>
        <v>0</v>
      </c>
      <c r="DU274" s="378">
        <f t="shared" si="253"/>
        <v>0</v>
      </c>
      <c r="DV274" s="378">
        <f t="shared" si="273"/>
        <v>0</v>
      </c>
      <c r="DW274" s="378">
        <f t="shared" si="273"/>
        <v>0</v>
      </c>
      <c r="DX274" s="378">
        <f t="shared" si="255"/>
        <v>0</v>
      </c>
      <c r="DY274" s="378">
        <f t="shared" si="274"/>
        <v>0</v>
      </c>
      <c r="DZ274" s="378">
        <f t="shared" si="274"/>
        <v>0</v>
      </c>
      <c r="EA274" s="378">
        <f t="shared" si="257"/>
        <v>0</v>
      </c>
      <c r="EB274" s="378">
        <f t="shared" si="275"/>
        <v>0</v>
      </c>
      <c r="EC274" s="378">
        <f t="shared" si="275"/>
        <v>0</v>
      </c>
      <c r="ED274" s="378">
        <f t="shared" si="259"/>
        <v>0</v>
      </c>
      <c r="EE274" s="378">
        <f t="shared" si="276"/>
        <v>0</v>
      </c>
      <c r="EF274" s="378">
        <f t="shared" si="276"/>
        <v>0</v>
      </c>
      <c r="EG274" s="378">
        <f t="shared" si="261"/>
        <v>0</v>
      </c>
      <c r="EH274" s="378">
        <f t="shared" si="277"/>
        <v>0</v>
      </c>
      <c r="EI274" s="378">
        <f t="shared" si="277"/>
        <v>0</v>
      </c>
      <c r="EJ274" s="378">
        <f t="shared" si="263"/>
        <v>0</v>
      </c>
      <c r="EK274" s="378">
        <f t="shared" si="278"/>
        <v>0</v>
      </c>
      <c r="EL274" s="378">
        <f t="shared" si="278"/>
        <v>0</v>
      </c>
      <c r="EM274" s="378">
        <f t="shared" si="265"/>
        <v>0</v>
      </c>
      <c r="EN274" s="378">
        <f t="shared" si="279"/>
        <v>0</v>
      </c>
      <c r="EO274" s="378">
        <f t="shared" si="279"/>
        <v>0</v>
      </c>
      <c r="EP274" s="378">
        <f t="shared" si="267"/>
        <v>0</v>
      </c>
      <c r="EQ274" s="378">
        <f t="shared" si="280"/>
        <v>0</v>
      </c>
    </row>
    <row r="275" spans="1:147" x14ac:dyDescent="0.3">
      <c r="A275" s="368"/>
      <c r="B275" s="368"/>
      <c r="C275" s="368"/>
      <c r="D275" s="368">
        <f t="shared" si="249"/>
        <v>1.0658056259248334</v>
      </c>
      <c r="E275" s="368" t="str">
        <f>VLOOKUP(TEXT(Z275,0),'G2'!B:D,3,0)</f>
        <v>ME</v>
      </c>
      <c r="F275" s="816">
        <f t="shared" si="248"/>
        <v>0</v>
      </c>
      <c r="G275" s="755">
        <f t="shared" si="250"/>
        <v>0</v>
      </c>
      <c r="H275" s="756" t="s">
        <v>1190</v>
      </c>
      <c r="I275" s="370" t="s">
        <v>93</v>
      </c>
      <c r="J275" s="370" t="s">
        <v>22</v>
      </c>
      <c r="K275" s="368" t="s">
        <v>276</v>
      </c>
      <c r="L275" s="368" t="s">
        <v>619</v>
      </c>
      <c r="M275" s="369"/>
      <c r="N275" s="370" t="s">
        <v>984</v>
      </c>
      <c r="O275" s="370" t="s">
        <v>276</v>
      </c>
      <c r="P275" s="643" t="s">
        <v>1166</v>
      </c>
      <c r="Q275" s="370" t="s">
        <v>695</v>
      </c>
      <c r="R275" s="370" t="s">
        <v>632</v>
      </c>
      <c r="S275" s="371">
        <v>25</v>
      </c>
      <c r="T275" s="677">
        <v>46539</v>
      </c>
      <c r="U275" s="677">
        <v>46563</v>
      </c>
      <c r="V275" s="373">
        <v>1</v>
      </c>
      <c r="W275" s="374">
        <v>28306.731618937651</v>
      </c>
      <c r="X275" s="17" cm="1">
        <f t="array" ref="X275">+IF($W$1="Pesos CLP",W275,W275/TC)*MB_24A25</f>
        <v>32.27453013940287</v>
      </c>
      <c r="Y275" s="18">
        <f t="shared" si="225"/>
        <v>806.86325348507171</v>
      </c>
      <c r="Z275">
        <v>91243530</v>
      </c>
      <c r="AA275" s="19">
        <f>IF(OR($I275="REAL",$I275="INCURRIDO"),SUMIF(S!$O:$O,$I275&amp;$O275&amp;$Q275&amp;UPPER(TEXT(AA$4,"MMMMYYYY"))&amp;$Z275,IF($W$1="Pesos CLP",S!$AD:$AD,S!$AO:$AO)),0)</f>
        <v>0</v>
      </c>
      <c r="AB275" s="19">
        <f>IF(OR($I275="REAL",$I275="INCURRIDO"),SUMIF(S!$O:$O,$I275&amp;$O275&amp;$Q275&amp;UPPER(TEXT(AB$4,"MMMMYYYY"))&amp;$Z275,IF($W$1="Pesos CLP",S!$AD:$AD,S!$AO:$AO)),0)</f>
        <v>0</v>
      </c>
      <c r="AC275" s="19">
        <f>IF(OR($I275="REAL",$I275="INCURRIDO"),SUMIF(S!$O:$O,$I275&amp;$O275&amp;$Q275&amp;UPPER(TEXT(AC$4,"MMMMYYYY"))&amp;$Z275,IF($W$1="Pesos CLP",S!$AD:$AD,S!$AO:$AO)),0)</f>
        <v>0</v>
      </c>
      <c r="AD275" s="19">
        <f>IF(OR($I275="REAL",$I275="INCURRIDO"),SUMIF(S!$O:$O,$I275&amp;$O275&amp;$Q275&amp;UPPER(TEXT(AD$4,"MMMMYYYY"))&amp;$Z275,IF($W$1="Pesos CLP",S!$AD:$AD,S!$AO:$AO)),0)</f>
        <v>0</v>
      </c>
      <c r="AE275" s="19">
        <f>IF(OR($I275="REAL",$I275="INCURRIDO"),SUMIF(S!$O:$O,$I275&amp;$O275&amp;$Q275&amp;UPPER(TEXT(AE$4,"MMMMYYYY"))&amp;$Z275,IF($W$1="Pesos CLP",S!$AD:$AD,S!$AO:$AO)),0)</f>
        <v>0</v>
      </c>
      <c r="AF275" s="19">
        <f>IF(OR($I275="REAL",$I275="INCURRIDO"),SUMIF(S!$O:$O,$I275&amp;$O275&amp;$Q275&amp;UPPER(TEXT(AF$4,"MMMMYYYY"))&amp;$Z275,IF($W$1="Pesos CLP",S!$AD:$AD,S!$AO:$AO)),0)</f>
        <v>0</v>
      </c>
      <c r="AG275" s="19">
        <f>IF(OR($I275="REAL",$I275="INCURRIDO"),SUMIF(S!$O:$O,$I275&amp;$O275&amp;$Q275&amp;UPPER(TEXT(AG$4,"MMMMYYYY"))&amp;$Z275,IF($W$1="Pesos CLP",S!$AD:$AD,S!$AO:$AO)),0)</f>
        <v>0</v>
      </c>
      <c r="AH275" s="19">
        <f>IF(OR($I275="REAL",$I275="INCURRIDO"),SUMIF(S!$O:$O,$I275&amp;$O275&amp;$Q275&amp;UPPER(TEXT(AH$4,"MMMMYYYY"))&amp;$Z275,IF($W$1="Pesos CLP",S!$AD:$AD,S!$AO:$AO)),0)</f>
        <v>0</v>
      </c>
      <c r="AI275" s="19">
        <f>IF(OR($I275="REAL",$I275="INCURRIDO"),SUMIF(S!$O:$O,$I275&amp;$O275&amp;$Q275&amp;UPPER(TEXT(AI$4,"MMMMYYYY"))&amp;$Z275,IF($W$1="Pesos CLP",S!$AD:$AD,S!$AO:$AO)),0)</f>
        <v>0</v>
      </c>
      <c r="AJ275" s="19">
        <f>IF(OR($I275="REAL",$I275="INCURRIDO"),SUMIF(S!$O:$O,$I275&amp;$O275&amp;$Q275&amp;UPPER(TEXT(AJ$4,"MMMMYYYY"))&amp;$Z275,IF($W$1="Pesos CLP",S!$AD:$AD,S!$AO:$AO)),0)</f>
        <v>0</v>
      </c>
      <c r="AK275" s="19">
        <f>IF(OR($I275="REAL",$I275="INCURRIDO"),SUMIF(S!$O:$O,$I275&amp;$O275&amp;$Q275&amp;UPPER(TEXT(AK$4,"MMMMYYYY"))&amp;$Z275,IF($W$1="Pesos CLP",S!$AD:$AD,S!$AO:$AO)),0)</f>
        <v>0</v>
      </c>
      <c r="AL275" s="19">
        <f>IF(OR($I275="REAL",$I275="INCURRIDO"),SUMIF(S!$O:$O,$I275&amp;$O275&amp;$Q275&amp;UPPER(TEXT(AL$4,"MMMMYYYY"))&amp;$Z275,IF($W$1="Pesos CLP",S!$AD:$AD,S!$AO:$AO)),0)</f>
        <v>0</v>
      </c>
      <c r="AM275" s="19">
        <f>IF(OR($I275="REAL",$I275="INCURRIDO"),SUMIF(S!$O:$O,$I275&amp;$O275&amp;$Q275&amp;UPPER(TEXT(AM$4,"MMMMYYYY"))&amp;$Z275,IF($W$1="Pesos CLP",S!$AD:$AD,S!$AO:$AO)),0)</f>
        <v>0</v>
      </c>
      <c r="AN275" s="19">
        <f>IF(OR($I275="REAL",$I275="INCURRIDO"),SUMIF(S!$O:$O,$I275&amp;$O275&amp;$Q275&amp;UPPER(TEXT(AN$4,"MMMMYYYY"))&amp;$Z275,IF($W$1="Pesos CLP",S!$AD:$AD,S!$AO:$AO)),0)</f>
        <v>0</v>
      </c>
      <c r="AO275" s="19">
        <f>IF(OR($I275="REAL",$I275="INCURRIDO"),SUMIF(S!$O:$O,$I275&amp;$O275&amp;$Q275&amp;UPPER(TEXT(AO$4,"MMMMYYYY"))&amp;$Z275,IF($W$1="Pesos CLP",S!$AD:$AD,S!$AO:$AO)),0)</f>
        <v>0</v>
      </c>
      <c r="AP275" s="19">
        <f>IF(OR($I275="REAL",$I275="INCURRIDO"),SUMIF(S!$O:$O,$I275&amp;$O275&amp;$Q275&amp;UPPER(TEXT(AP$4,"MMMMYYYY"))&amp;$Z275,IF($W$1="Pesos CLP",S!$AD:$AD,S!$AO:$AO)),0)</f>
        <v>0</v>
      </c>
      <c r="AQ275" s="19">
        <f>IF(OR($I275="REAL",$I275="INCURRIDO"),SUMIF(S!$O:$O,$I275&amp;$O275&amp;$Q275&amp;UPPER(TEXT(AQ$4,"MMMMYYYY"))&amp;$Z275,IF($W$1="Pesos CLP",S!$AD:$AD,S!$AO:$AO)),0)</f>
        <v>0</v>
      </c>
      <c r="AR275" s="19">
        <f>IF(OR($I275="REAL",$I275="INCURRIDO"),SUMIF(S!$O:$O,$I275&amp;$O275&amp;$Q275&amp;UPPER(TEXT(AR$4,"MMMMYYYY"))&amp;$Z275,IF($W$1="Pesos CLP",S!$AD:$AD,S!$AO:$AO)),0)</f>
        <v>0</v>
      </c>
      <c r="AS275" s="19">
        <f>IF(OR($I275="REAL",$I275="INCURRIDO"),SUMIF(S!$O:$O,$I275&amp;$O275&amp;$Q275&amp;UPPER(TEXT(AS$4,"MMMMYYYY"))&amp;$Z275,IF($W$1="Pesos CLP",S!$AD:$AD,S!$AO:$AO)),0)</f>
        <v>0</v>
      </c>
      <c r="AT275" s="19">
        <f>IF(OR($I275="REAL",$I275="INCURRIDO"),SUMIF(S!$O:$O,$I275&amp;$O275&amp;$Q275&amp;UPPER(TEXT(AT$4,"MMMMYYYY"))&amp;$Z275,IF($W$1="Pesos CLP",S!$AD:$AD,S!$AO:$AO)),0)</f>
        <v>0</v>
      </c>
      <c r="AU275" s="19">
        <f>IF(OR($I275="REAL",$I275="INCURRIDO"),SUMIF(S!$O:$O,$I275&amp;$O275&amp;$Q275&amp;UPPER(TEXT(AU$4,"MMMMYYYY"))&amp;$Z275,IF($W$1="Pesos CLP",S!$AD:$AD,S!$AO:$AO)),0)</f>
        <v>0</v>
      </c>
      <c r="AV275" s="19">
        <f>IF(OR($I275="REAL",$I275="INCURRIDO"),SUMIF(S!$O:$O,$I275&amp;$O275&amp;$Q275&amp;UPPER(TEXT(AV$4,"MMMMYYYY"))&amp;$Z275,IF($W$1="Pesos CLP",S!$AD:$AD,S!$AO:$AO)),0)</f>
        <v>0</v>
      </c>
      <c r="AW275" s="19">
        <f>IF(OR($I275="REAL",$I275="INCURRIDO"),SUMIF(S!$O:$O,$I275&amp;$O275&amp;$Q275&amp;UPPER(TEXT(AW$4,"MMMMYYYY"))&amp;$Z275,IF($W$1="Pesos CLP",S!$AD:$AD,S!$AO:$AO)),0)</f>
        <v>0</v>
      </c>
      <c r="AX275" s="19">
        <f>IF(OR($I275="REAL",$I275="INCURRIDO"),SUMIF(S!$O:$O,$I275&amp;$O275&amp;$Q275&amp;UPPER(TEXT(AX$4,"MMMMYYYY"))&amp;$Z275,IF($W$1="Pesos CLP",S!$AD:$AD,S!$AO:$AO)),0)</f>
        <v>0</v>
      </c>
      <c r="AY275" s="19">
        <f>IF(OR($I275="REAL",$I275="INCURRIDO"),SUMIF(S!$O:$O,$I275&amp;$O275&amp;$Q275&amp;UPPER(TEXT(AY$4,"MMMMYYYY"))&amp;$Z275,IF($W$1="Pesos CLP",S!$AD:$AD,S!$AO:$AO)),0)</f>
        <v>0</v>
      </c>
      <c r="AZ275" s="19">
        <f>IF(OR($I275="REAL",$I275="INCURRIDO"),SUMIF(S!$O:$O,$I275&amp;$O275&amp;$Q275&amp;UPPER(TEXT(AZ$4,"MMMMYYYY"))&amp;$Z275,IF($W$1="Pesos CLP",S!$AD:$AD,S!$AO:$AO)),0)</f>
        <v>0</v>
      </c>
      <c r="BA275" s="19">
        <f>IF(OR($I275="REAL",$I275="INCURRIDO"),SUMIF(S!$O:$O,$I275&amp;$O275&amp;$Q275&amp;UPPER(TEXT(BA$4,"MMMMYYYY"))&amp;$Z275,IF($W$1="Pesos CLP",S!$AD:$AD,S!$AO:$AO)),0)</f>
        <v>0</v>
      </c>
      <c r="BB275" s="19">
        <f>IF(OR($I275="REAL",$I275="INCURRIDO"),SUMIF(S!$O:$O,$I275&amp;$O275&amp;$Q275&amp;UPPER(TEXT(BB$4,"MMMMYYYY"))&amp;$Z275,IF($W$1="Pesos CLP",S!$AD:$AD,S!$AO:$AO)),0)</f>
        <v>0</v>
      </c>
      <c r="BC275" s="19">
        <f>IF(OR($I275="REAL",$I275="INCURRIDO"),SUMIF(S!$O:$O,$I275&amp;$O275&amp;$Q275&amp;UPPER(TEXT(BC$4,"MMMMYYYY"))&amp;$Z275,IF($W$1="Pesos CLP",S!$AD:$AD,S!$AO:$AO)),0)</f>
        <v>0</v>
      </c>
      <c r="BD275" s="19">
        <f>IF(OR($I275="REAL",$I275="INCURRIDO"),SUMIF(S!$O:$O,$I275&amp;$O275&amp;$Q275&amp;UPPER(TEXT(BD$4,"MMMMYYYY"))&amp;$Z275,IF($W$1="Pesos CLP",S!$AD:$AD,S!$AO:$AO)),0)</f>
        <v>0</v>
      </c>
      <c r="BE275" s="19">
        <f>IF(OR($I275="REAL",$I275="INCURRIDO"),SUMIF(S!$O:$O,$I275&amp;$O275&amp;$Q275&amp;UPPER(TEXT(BE$4,"MMMMYYYY"))&amp;$Z275,IF($W$1="Pesos CLP",S!$AD:$AD,S!$AO:$AO)),0)</f>
        <v>0</v>
      </c>
      <c r="BF275" s="19">
        <f>IF(OR($I275="REAL",$I275="INCURRIDO"),SUMIF(S!$O:$O,$I275&amp;$O275&amp;$Q275&amp;UPPER(TEXT(BF$4,"MMMMYYYY"))&amp;$Z275,IF($W$1="Pesos CLP",S!$AD:$AD,S!$AO:$AO)),0)</f>
        <v>0</v>
      </c>
      <c r="BG275" s="19">
        <f>IF(OR($I275="REAL",$I275="INCURRIDO"),SUMIF(S!$O:$O,$I275&amp;$O275&amp;$Q275&amp;UPPER(TEXT(BG$4,"MMMMYYYY"))&amp;$Z275,IF($W$1="Pesos CLP",S!$AD:$AD,S!$AO:$AO)),0)</f>
        <v>0</v>
      </c>
      <c r="BH275" s="19">
        <f>IF(OR($I275="REAL",$I275="INCURRIDO"),SUMIF(S!$O:$O,$I275&amp;$O275&amp;$Q275&amp;UPPER(TEXT(BH$4,"MMMMYYYY"))&amp;$Z275,IF($W$1="Pesos CLP",S!$AD:$AD,S!$AO:$AO)),0)</f>
        <v>0</v>
      </c>
      <c r="BI275" s="19">
        <f>IF(OR($I275="REAL",$I275="INCURRIDO"),SUMIF(S!$O:$O,$I275&amp;$O275&amp;$Q275&amp;UPPER(TEXT(BI$4,"MMMMYYYY"))&amp;$Z275,IF($W$1="Pesos CLP",S!$AD:$AD,S!$AO:$AO)),0)</f>
        <v>0</v>
      </c>
      <c r="BJ275" s="19">
        <f>IF(OR($I275="REAL",$I275="INCURRIDO"),SUMIF(S!$O:$O,$I275&amp;$O275&amp;$Q275&amp;UPPER(TEXT(BJ$4,"MMMMYYYY"))&amp;$Z275,IF($W$1="Pesos CLP",S!$AD:$AD,S!$AO:$AO)),0)</f>
        <v>0</v>
      </c>
      <c r="BK275" s="19">
        <f>IF(OR($I275="REAL",$I275="INCURRIDO"),SUMIF(S!$O:$O,$I275&amp;$O275&amp;$Q275&amp;UPPER(TEXT(BK$4,"MMMMYYYY"))&amp;$Z275,IF($W$1="Pesos CLP",S!$AD:$AD,S!$AO:$AO)),0)</f>
        <v>0</v>
      </c>
      <c r="BL275" s="19">
        <f>IF(OR($I275="REAL",$I275="INCURRIDO"),SUMIF(S!$O:$O,$I275&amp;$O275&amp;$Q275&amp;UPPER(TEXT(BL$4,"MMMMYYYY"))&amp;$Z275,IF($W$1="Pesos CLP",S!$AD:$AD,S!$AO:$AO)),0)</f>
        <v>0</v>
      </c>
      <c r="BM275" s="19">
        <f>IF(OR($I275="REAL",$I275="INCURRIDO"),SUMIF(S!$O:$O,$I275&amp;$O275&amp;$Q275&amp;UPPER(TEXT(BM$4,"MMMMYYYY"))&amp;$Z275,IF($W$1="Pesos CLP",S!$AD:$AD,S!$AO:$AO)),0)</f>
        <v>0</v>
      </c>
      <c r="BN275" s="19">
        <f>IF(OR($I275="REAL",$I275="INCURRIDO"),SUMIF(S!$O:$O,$I275&amp;$O275&amp;$Q275&amp;UPPER(TEXT(BN$4,"MMMMYYYY"))&amp;$Z275,IF($W$1="Pesos CLP",S!$AD:$AD,S!$AO:$AO)),0)</f>
        <v>0</v>
      </c>
      <c r="BO275" s="19">
        <f>IF(OR($I275="REAL",$I275="INCURRIDO"),SUMIF(S!$O:$O,$I275&amp;$O275&amp;$Q275&amp;UPPER(TEXT(BO$4,"MMMMYYYY"))&amp;$Z275,IF($W$1="Pesos CLP",S!$AD:$AD,S!$AO:$AO)),0)</f>
        <v>0</v>
      </c>
      <c r="BP275" s="19">
        <f>IF(OR($I275="REAL",$I275="INCURRIDO"),SUMIF(S!$O:$O,$I275&amp;$O275&amp;$Q275&amp;UPPER(TEXT(BP$4,"MMMMYYYY"))&amp;$Z275,IF($W$1="Pesos CLP",S!$AD:$AD,S!$AO:$AO)),0)</f>
        <v>0</v>
      </c>
      <c r="BQ275" s="19">
        <f>IF(OR($I275="REAL",$I275="INCURRIDO"),SUMIF(S!$O:$O,$I275&amp;$O275&amp;$Q275&amp;UPPER(TEXT(BQ$4,"MMMMYYYY"))&amp;$Z275,IF($W$1="Pesos CLP",S!$AD:$AD,S!$AO:$AO)),0)</f>
        <v>0</v>
      </c>
      <c r="BR275" s="19">
        <f>IF(OR($I275="REAL",$I275="INCURRIDO"),SUMIF(S!$O:$O,$I275&amp;$O275&amp;$Q275&amp;UPPER(TEXT(BR$4,"MMMMYYYY"))&amp;$Z275,IF($W$1="Pesos CLP",S!$AD:$AD,S!$AO:$AO)),0)</f>
        <v>0</v>
      </c>
      <c r="BS275" s="19">
        <f>IF(OR($I275="REAL",$I275="INCURRIDO"),SUMIF(S!$O:$O,$I275&amp;$O275&amp;$Q275&amp;UPPER(TEXT(BS$4,"MMMMYYYY"))&amp;$Z275,IF($W$1="Pesos CLP",S!$AD:$AD,S!$AO:$AO)),0)</f>
        <v>0</v>
      </c>
      <c r="BT275" s="19">
        <f>IF(OR($I275="REAL",$I275="INCURRIDO"),SUMIF(S!$O:$O,$I275&amp;$O275&amp;$Q275&amp;UPPER(TEXT(BT$4,"MMMMYYYY"))&amp;$Z275,IF($W$1="Pesos CLP",S!$AD:$AD,S!$AO:$AO)),0)</f>
        <v>0</v>
      </c>
      <c r="BU275" s="19">
        <f>IF(OR($I275="REAL",$I275="INCURRIDO"),SUMIF(S!$O:$O,$I275&amp;$O275&amp;$Q275&amp;UPPER(TEXT(BU$4,"MMMMYYYY"))&amp;$Z275,IF($W$1="Pesos CLP",S!$AD:$AD,S!$AO:$AO)),0)</f>
        <v>0</v>
      </c>
      <c r="BV275" s="19">
        <f>IF(OR($I275="REAL",$I275="INCURRIDO"),SUMIF(S!$O:$O,$I275&amp;$O275&amp;$Q275&amp;UPPER(TEXT(BV$4,"MMMMYYYY"))&amp;$Z275,IF($W$1="Pesos CLP",S!$AD:$AD,S!$AO:$AO)),0)</f>
        <v>0</v>
      </c>
      <c r="BW275" s="19">
        <f>IF(OR($I275="REAL",$I275="INCURRIDO"),SUMIF(S!$O:$O,$I275&amp;$O275&amp;$Q275&amp;UPPER(TEXT(BW$4,"MMMMYYYY"))&amp;$Z275,IF($W$1="Pesos CLP",S!$AD:$AD,S!$AO:$AO)),0)</f>
        <v>0</v>
      </c>
      <c r="BX275" s="19">
        <f>IF(OR($I275="REAL",$I275="INCURRIDO"),SUMIF(S!$O:$O,$I275&amp;$O275&amp;$Q275&amp;UPPER(TEXT(BX$4,"MMMMYYYY"))&amp;$Z275,IF($W$1="Pesos CLP",S!$AD:$AD,S!$AO:$AO)),0)</f>
        <v>0</v>
      </c>
      <c r="BY275" s="19">
        <f>IF(OR($I275="REAL",$I275="INCURRIDO"),SUMIF(S!$O:$O,$I275&amp;$O275&amp;$Q275&amp;UPPER(TEXT(BY$4,"MMMMYYYY"))&amp;$Z275,IF($W$1="Pesos CLP",S!$AD:$AD,S!$AO:$AO)),0)</f>
        <v>0</v>
      </c>
      <c r="BZ275" s="19">
        <f>IF(OR($I275="REAL",$I275="INCURRIDO"),SUMIF(S!$O:$O,$I275&amp;$O275&amp;$Q275&amp;UPPER(TEXT(BZ$4,"MMMMYYYY"))&amp;$Z275,IF($W$1="Pesos CLP",S!$AD:$AD,S!$AO:$AO)),0)</f>
        <v>0</v>
      </c>
      <c r="CA275" s="19">
        <f>IF(OR($I275="REAL",$I275="INCURRIDO"),SUMIF(S!$O:$O,$I275&amp;$O275&amp;$Q275&amp;UPPER(TEXT(CA$4,"MMMMYYYY"))&amp;$Z275,IF($W$1="Pesos CLP",S!$AD:$AD,S!$AO:$AO)),0)</f>
        <v>0</v>
      </c>
      <c r="CB275" s="19">
        <f>IF(OR($I275="REAL",$I275="INCURRIDO"),SUMIF(S!$O:$O,$I275&amp;$O275&amp;$Q275&amp;UPPER(TEXT(CB$4,"MMMMYYYY"))&amp;$Z275,IF($W$1="Pesos CLP",S!$AD:$AD,S!$AO:$AO)),0)</f>
        <v>0</v>
      </c>
      <c r="CC275" s="19">
        <f>IF(OR($I275="REAL",$I275="INCURRIDO"),SUMIF(S!$O:$O,$I275&amp;$O275&amp;$Q275&amp;UPPER(TEXT(CC$4,"MMMMYYYY"))&amp;$Z275,IF($W$1="Pesos CLP",S!$AD:$AD,S!$AO:$AO)),0)</f>
        <v>0</v>
      </c>
      <c r="CD275" s="19">
        <f>IF(OR($I275="REAL",$I275="INCURRIDO"),SUMIF(S!$O:$O,$I275&amp;$O275&amp;$Q275&amp;UPPER(TEXT(CD$4,"MMMMYYYY"))&amp;$Z275,IF($W$1="Pesos CLP",S!$AD:$AD,S!$AO:$AO)),0)</f>
        <v>0</v>
      </c>
      <c r="CE275" s="19">
        <f>IF(OR($I275="REAL",$I275="INCURRIDO"),SUMIF(S!$O:$O,$I275&amp;$O275&amp;$Q275&amp;UPPER(TEXT(CE$4,"MMMMYYYY"))&amp;$Z275,IF($W$1="Pesos CLP",S!$AD:$AD,S!$AO:$AO)),0)</f>
        <v>0</v>
      </c>
      <c r="CF275" s="19">
        <f>IF(OR($I275="REAL",$I275="INCURRIDO"),SUMIF(S!$O:$O,$I275&amp;$O275&amp;$Q275&amp;UPPER(TEXT(CF$4,"MMMMYYYY"))&amp;$Z275,IF($W$1="Pesos CLP",S!$AD:$AD,S!$AO:$AO)),0)</f>
        <v>0</v>
      </c>
      <c r="CG275" s="19">
        <f>IF(OR($I275="REAL",$I275="INCURRIDO"),SUMIF(S!$O:$O,$I275&amp;$O275&amp;$Q275&amp;UPPER(TEXT(CG$4,"MMMMYYYY"))&amp;$Z275,IF($W$1="Pesos CLP",S!$AD:$AD,S!$AO:$AO)),0)</f>
        <v>0</v>
      </c>
      <c r="CH275" s="19">
        <f>IF(OR($I275="REAL",$I275="INCURRIDO"),SUMIF(S!$O:$O,$I275&amp;$O275&amp;$Q275&amp;UPPER(TEXT(CH$4,"MMMMYYYY"))&amp;$Z275,IF($W$1="Pesos CLP",S!$AD:$AD,S!$AO:$AO)),0)</f>
        <v>0</v>
      </c>
      <c r="CI275" s="19">
        <f>IF(OR($I275="REAL",$I275="INCURRIDO"),SUMIF(S!$O:$O,$I275&amp;$O275&amp;$Q275&amp;UPPER(TEXT(CI$4,"MMMMYYYY"))&amp;$Z275,IF($W$1="Pesos CLP",S!$AD:$AD,S!$AO:$AO)),0)</f>
        <v>0</v>
      </c>
      <c r="CJ275" s="19">
        <f>IF(OR($I275="REAL",$I275="INCURRIDO"),SUMIF(S!$O:$O,$I275&amp;$O275&amp;$Q275&amp;UPPER(TEXT(CJ$4,"MMMMYYYY"))&amp;$Z275,IF($W$1="Pesos CLP",S!$AD:$AD,S!$AO:$AO)),0)</f>
        <v>0</v>
      </c>
      <c r="CK275" s="378">
        <f t="shared" si="269"/>
        <v>0</v>
      </c>
      <c r="CL275" s="378">
        <f t="shared" si="269"/>
        <v>0</v>
      </c>
      <c r="CM275" s="378">
        <f t="shared" si="269"/>
        <v>0</v>
      </c>
      <c r="CN275" s="378">
        <f t="shared" si="269"/>
        <v>0</v>
      </c>
      <c r="CO275" s="378">
        <f t="shared" si="269"/>
        <v>0</v>
      </c>
      <c r="CP275" s="378">
        <f t="shared" si="269"/>
        <v>0</v>
      </c>
      <c r="CQ275" s="378">
        <f t="shared" si="269"/>
        <v>0</v>
      </c>
      <c r="CR275" s="378">
        <f t="shared" si="269"/>
        <v>0</v>
      </c>
      <c r="CS275" s="378">
        <f t="shared" si="270"/>
        <v>0</v>
      </c>
      <c r="CT275" s="378">
        <f t="shared" si="270"/>
        <v>0</v>
      </c>
      <c r="CU275" s="378">
        <f t="shared" si="270"/>
        <v>0</v>
      </c>
      <c r="CV275" s="378">
        <f t="shared" si="270"/>
        <v>0</v>
      </c>
      <c r="CW275" s="378">
        <f t="shared" si="270"/>
        <v>0</v>
      </c>
      <c r="CX275" s="378">
        <f t="shared" si="270"/>
        <v>0</v>
      </c>
      <c r="CY275" s="378">
        <f t="shared" si="270"/>
        <v>0</v>
      </c>
      <c r="CZ275" s="378">
        <f t="shared" si="270"/>
        <v>0</v>
      </c>
      <c r="DA275" s="378">
        <f t="shared" si="270"/>
        <v>806.86325348507171</v>
      </c>
      <c r="DB275" s="378">
        <f t="shared" si="270"/>
        <v>0</v>
      </c>
      <c r="DC275" s="378">
        <f t="shared" si="271"/>
        <v>0</v>
      </c>
      <c r="DD275" s="378">
        <f t="shared" si="271"/>
        <v>0</v>
      </c>
      <c r="DE275" s="378">
        <f t="shared" si="271"/>
        <v>0</v>
      </c>
      <c r="DF275" s="378">
        <f t="shared" si="271"/>
        <v>0</v>
      </c>
      <c r="DG275" s="378">
        <f t="shared" si="271"/>
        <v>0</v>
      </c>
      <c r="DH275" s="378">
        <f t="shared" si="271"/>
        <v>0</v>
      </c>
      <c r="DI275" s="378">
        <f t="shared" si="271"/>
        <v>0</v>
      </c>
      <c r="DJ275" s="378">
        <f t="shared" si="271"/>
        <v>0</v>
      </c>
      <c r="DK275" s="378">
        <f t="shared" si="271"/>
        <v>0</v>
      </c>
      <c r="DL275" s="378">
        <f t="shared" si="271"/>
        <v>0</v>
      </c>
      <c r="DM275" s="378">
        <f t="shared" si="272"/>
        <v>0</v>
      </c>
      <c r="DN275" s="378">
        <f t="shared" si="272"/>
        <v>0</v>
      </c>
      <c r="DO275" s="378">
        <f t="shared" si="272"/>
        <v>0</v>
      </c>
      <c r="DP275" s="378">
        <f t="shared" si="272"/>
        <v>0</v>
      </c>
      <c r="DQ275" s="378">
        <f t="shared" si="272"/>
        <v>0</v>
      </c>
      <c r="DR275" s="378">
        <f t="shared" si="272"/>
        <v>0</v>
      </c>
      <c r="DS275" s="378">
        <f t="shared" si="272"/>
        <v>0</v>
      </c>
      <c r="DT275" s="378">
        <f t="shared" si="272"/>
        <v>0</v>
      </c>
      <c r="DU275" s="378">
        <f t="shared" si="253"/>
        <v>0</v>
      </c>
      <c r="DV275" s="378">
        <f t="shared" si="273"/>
        <v>0</v>
      </c>
      <c r="DW275" s="378">
        <f t="shared" si="273"/>
        <v>0</v>
      </c>
      <c r="DX275" s="378">
        <f t="shared" si="255"/>
        <v>0</v>
      </c>
      <c r="DY275" s="378">
        <f t="shared" si="274"/>
        <v>0</v>
      </c>
      <c r="DZ275" s="378">
        <f t="shared" si="274"/>
        <v>0</v>
      </c>
      <c r="EA275" s="378">
        <f t="shared" si="257"/>
        <v>0</v>
      </c>
      <c r="EB275" s="378">
        <f t="shared" si="275"/>
        <v>0</v>
      </c>
      <c r="EC275" s="378">
        <f t="shared" si="275"/>
        <v>0</v>
      </c>
      <c r="ED275" s="378">
        <f t="shared" si="259"/>
        <v>0</v>
      </c>
      <c r="EE275" s="378">
        <f t="shared" si="276"/>
        <v>0</v>
      </c>
      <c r="EF275" s="378">
        <f t="shared" si="276"/>
        <v>0</v>
      </c>
      <c r="EG275" s="378">
        <f t="shared" si="261"/>
        <v>0</v>
      </c>
      <c r="EH275" s="378">
        <f t="shared" si="277"/>
        <v>0</v>
      </c>
      <c r="EI275" s="378">
        <f t="shared" si="277"/>
        <v>0</v>
      </c>
      <c r="EJ275" s="378">
        <f t="shared" si="263"/>
        <v>0</v>
      </c>
      <c r="EK275" s="378">
        <f t="shared" si="278"/>
        <v>0</v>
      </c>
      <c r="EL275" s="378">
        <f t="shared" si="278"/>
        <v>0</v>
      </c>
      <c r="EM275" s="378">
        <f t="shared" si="265"/>
        <v>0</v>
      </c>
      <c r="EN275" s="378">
        <f t="shared" si="279"/>
        <v>0</v>
      </c>
      <c r="EO275" s="378">
        <f t="shared" si="279"/>
        <v>0</v>
      </c>
      <c r="EP275" s="378">
        <f t="shared" si="267"/>
        <v>0</v>
      </c>
      <c r="EQ275" s="378">
        <f t="shared" si="280"/>
        <v>0</v>
      </c>
    </row>
    <row r="276" spans="1:147" x14ac:dyDescent="0.3">
      <c r="A276" s="368" t="s">
        <v>243</v>
      </c>
      <c r="B276" s="368"/>
      <c r="C276" s="368"/>
      <c r="D276" s="368">
        <f t="shared" si="249"/>
        <v>1.034195933456562</v>
      </c>
      <c r="E276" s="368" t="str">
        <f>VLOOKUP(TEXT(Z276,0),'G2'!B:D,3,0)</f>
        <v>MN</v>
      </c>
      <c r="F276" s="816">
        <f t="shared" si="248"/>
        <v>0</v>
      </c>
      <c r="G276" s="755">
        <f t="shared" si="250"/>
        <v>0</v>
      </c>
      <c r="H276" s="756" t="s">
        <v>1190</v>
      </c>
      <c r="I276" s="370" t="s">
        <v>93</v>
      </c>
      <c r="J276" s="370" t="s">
        <v>22</v>
      </c>
      <c r="K276" s="368" t="s">
        <v>276</v>
      </c>
      <c r="L276" s="368" t="s">
        <v>24</v>
      </c>
      <c r="M276" s="369"/>
      <c r="N276" s="370" t="s">
        <v>649</v>
      </c>
      <c r="O276" s="370" t="s">
        <v>276</v>
      </c>
      <c r="P276" s="370"/>
      <c r="Q276" s="370" t="s">
        <v>695</v>
      </c>
      <c r="R276" s="370" t="s">
        <v>26</v>
      </c>
      <c r="S276" s="371">
        <v>1</v>
      </c>
      <c r="T276" s="372">
        <v>46024</v>
      </c>
      <c r="U276" s="372">
        <v>46035</v>
      </c>
      <c r="V276" s="373"/>
      <c r="W276" s="374">
        <v>0</v>
      </c>
      <c r="X276" s="17" cm="1">
        <f t="array" ref="X276">+IF($W$1="Pesos CLP",W276,W276/TC)*MB_24A25</f>
        <v>0</v>
      </c>
      <c r="Y276" s="18">
        <f t="shared" si="225"/>
        <v>471.8233320966541</v>
      </c>
      <c r="Z276">
        <v>91243520</v>
      </c>
      <c r="AA276" s="19">
        <f>IF(OR($I276="REAL",$I276="INCURRIDO"),SUMIF(S!$O:$O,$I276&amp;$O276&amp;$Q276&amp;UPPER(TEXT(AA$4,"MMMMYYYY"))&amp;$Z276,IF($W$1="Pesos CLP",S!$AD:$AD,S!$AO:$AO)),0)</f>
        <v>0</v>
      </c>
      <c r="AB276" s="19">
        <f>IF(OR($I276="REAL",$I276="INCURRIDO"),SUMIF(S!$O:$O,$I276&amp;$O276&amp;$Q276&amp;UPPER(TEXT(AB$4,"MMMMYYYY"))&amp;$Z276,IF($W$1="Pesos CLP",S!$AD:$AD,S!$AO:$AO)),0)</f>
        <v>0</v>
      </c>
      <c r="AC276" s="19">
        <f>IF(OR($I276="REAL",$I276="INCURRIDO"),SUMIF(S!$O:$O,$I276&amp;$O276&amp;$Q276&amp;UPPER(TEXT(AC$4,"MMMMYYYY"))&amp;$Z276,IF($W$1="Pesos CLP",S!$AD:$AD,S!$AO:$AO)),0)</f>
        <v>0</v>
      </c>
      <c r="AD276" s="19">
        <f>IF(OR($I276="REAL",$I276="INCURRIDO"),SUMIF(S!$O:$O,$I276&amp;$O276&amp;$Q276&amp;UPPER(TEXT(AD$4,"MMMMYYYY"))&amp;$Z276,IF($W$1="Pesos CLP",S!$AD:$AD,S!$AO:$AO)),0)</f>
        <v>0</v>
      </c>
      <c r="AE276" s="19">
        <f>IF(OR($I276="REAL",$I276="INCURRIDO"),SUMIF(S!$O:$O,$I276&amp;$O276&amp;$Q276&amp;UPPER(TEXT(AE$4,"MMMMYYYY"))&amp;$Z276,IF($W$1="Pesos CLP",S!$AD:$AD,S!$AO:$AO)),0)</f>
        <v>0</v>
      </c>
      <c r="AF276" s="19">
        <f>IF(OR($I276="REAL",$I276="INCURRIDO"),SUMIF(S!$O:$O,$I276&amp;$O276&amp;$Q276&amp;UPPER(TEXT(AF$4,"MMMMYYYY"))&amp;$Z276,IF($W$1="Pesos CLP",S!$AD:$AD,S!$AO:$AO)),0)</f>
        <v>0</v>
      </c>
      <c r="AG276" s="19">
        <f>IF(OR($I276="REAL",$I276="INCURRIDO"),SUMIF(S!$O:$O,$I276&amp;$O276&amp;$Q276&amp;UPPER(TEXT(AG$4,"MMMMYYYY"))&amp;$Z276,IF($W$1="Pesos CLP",S!$AD:$AD,S!$AO:$AO)),0)</f>
        <v>0</v>
      </c>
      <c r="AH276" s="19">
        <f>IF(OR($I276="REAL",$I276="INCURRIDO"),SUMIF(S!$O:$O,$I276&amp;$O276&amp;$Q276&amp;UPPER(TEXT(AH$4,"MMMMYYYY"))&amp;$Z276,IF($W$1="Pesos CLP",S!$AD:$AD,S!$AO:$AO)),0)</f>
        <v>0</v>
      </c>
      <c r="AI276" s="19">
        <f>IF(OR($I276="REAL",$I276="INCURRIDO"),SUMIF(S!$O:$O,$I276&amp;$O276&amp;$Q276&amp;UPPER(TEXT(AI$4,"MMMMYYYY"))&amp;$Z276,IF($W$1="Pesos CLP",S!$AD:$AD,S!$AO:$AO)),0)</f>
        <v>0</v>
      </c>
      <c r="AJ276" s="19">
        <f>IF(OR($I276="REAL",$I276="INCURRIDO"),SUMIF(S!$O:$O,$I276&amp;$O276&amp;$Q276&amp;UPPER(TEXT(AJ$4,"MMMMYYYY"))&amp;$Z276,IF($W$1="Pesos CLP",S!$AD:$AD,S!$AO:$AO)),0)</f>
        <v>0</v>
      </c>
      <c r="AK276" s="19">
        <f>IF(OR($I276="REAL",$I276="INCURRIDO"),SUMIF(S!$O:$O,$I276&amp;$O276&amp;$Q276&amp;UPPER(TEXT(AK$4,"MMMMYYYY"))&amp;$Z276,IF($W$1="Pesos CLP",S!$AD:$AD,S!$AO:$AO)),0)</f>
        <v>0</v>
      </c>
      <c r="AL276" s="19">
        <f>IF(OR($I276="REAL",$I276="INCURRIDO"),SUMIF(S!$O:$O,$I276&amp;$O276&amp;$Q276&amp;UPPER(TEXT(AL$4,"MMMMYYYY"))&amp;$Z276,IF($W$1="Pesos CLP",S!$AD:$AD,S!$AO:$AO)),0)</f>
        <v>0</v>
      </c>
      <c r="AM276" s="19">
        <f>IF(OR($I276="REAL",$I276="INCURRIDO"),SUMIF(S!$O:$O,$I276&amp;$O276&amp;$Q276&amp;UPPER(TEXT(AM$4,"MMMMYYYY"))&amp;$Z276,IF($W$1="Pesos CLP",S!$AD:$AD,S!$AO:$AO)),0)</f>
        <v>0</v>
      </c>
      <c r="AN276" s="19">
        <f>IF(OR($I276="REAL",$I276="INCURRIDO"),SUMIF(S!$O:$O,$I276&amp;$O276&amp;$Q276&amp;UPPER(TEXT(AN$4,"MMMMYYYY"))&amp;$Z276,IF($W$1="Pesos CLP",S!$AD:$AD,S!$AO:$AO)),0)</f>
        <v>0</v>
      </c>
      <c r="AO276" s="19">
        <f>IF(OR($I276="REAL",$I276="INCURRIDO"),SUMIF(S!$O:$O,$I276&amp;$O276&amp;$Q276&amp;UPPER(TEXT(AO$4,"MMMMYYYY"))&amp;$Z276,IF($W$1="Pesos CLP",S!$AD:$AD,S!$AO:$AO)),0)</f>
        <v>0</v>
      </c>
      <c r="AP276" s="19">
        <f>IF(OR($I276="REAL",$I276="INCURRIDO"),SUMIF(S!$O:$O,$I276&amp;$O276&amp;$Q276&amp;UPPER(TEXT(AP$4,"MMMMYYYY"))&amp;$Z276,IF($W$1="Pesos CLP",S!$AD:$AD,S!$AO:$AO)),0)</f>
        <v>0</v>
      </c>
      <c r="AQ276" s="19">
        <f>IF(OR($I276="REAL",$I276="INCURRIDO"),SUMIF(S!$O:$O,$I276&amp;$O276&amp;$Q276&amp;UPPER(TEXT(AQ$4,"MMMMYYYY"))&amp;$Z276,IF($W$1="Pesos CLP",S!$AD:$AD,S!$AO:$AO)),0)</f>
        <v>0</v>
      </c>
      <c r="AR276" s="19">
        <f>IF(OR($I276="REAL",$I276="INCURRIDO"),SUMIF(S!$O:$O,$I276&amp;$O276&amp;$Q276&amp;UPPER(TEXT(AR$4,"MMMMYYYY"))&amp;$Z276,IF($W$1="Pesos CLP",S!$AD:$AD,S!$AO:$AO)),0)</f>
        <v>0</v>
      </c>
      <c r="AS276" s="19">
        <f>IF(OR($I276="REAL",$I276="INCURRIDO"),SUMIF(S!$O:$O,$I276&amp;$O276&amp;$Q276&amp;UPPER(TEXT(AS$4,"MMMMYYYY"))&amp;$Z276,IF($W$1="Pesos CLP",S!$AD:$AD,S!$AO:$AO)),0)</f>
        <v>0</v>
      </c>
      <c r="AT276" s="19">
        <f>IF(OR($I276="REAL",$I276="INCURRIDO"),SUMIF(S!$O:$O,$I276&amp;$O276&amp;$Q276&amp;UPPER(TEXT(AT$4,"MMMMYYYY"))&amp;$Z276,IF($W$1="Pesos CLP",S!$AD:$AD,S!$AO:$AO)),0)</f>
        <v>0</v>
      </c>
      <c r="AU276" s="19">
        <f>IF(OR($I276="REAL",$I276="INCURRIDO"),SUMIF(S!$O:$O,$I276&amp;$O276&amp;$Q276&amp;UPPER(TEXT(AU$4,"MMMMYYYY"))&amp;$Z276,IF($W$1="Pesos CLP",S!$AD:$AD,S!$AO:$AO)),0)</f>
        <v>0</v>
      </c>
      <c r="AV276" s="19">
        <f>IF(OR($I276="REAL",$I276="INCURRIDO"),SUMIF(S!$O:$O,$I276&amp;$O276&amp;$Q276&amp;UPPER(TEXT(AV$4,"MMMMYYYY"))&amp;$Z276,IF($W$1="Pesos CLP",S!$AD:$AD,S!$AO:$AO)),0)</f>
        <v>0</v>
      </c>
      <c r="AW276" s="19">
        <f>IF(OR($I276="REAL",$I276="INCURRIDO"),SUMIF(S!$O:$O,$I276&amp;$O276&amp;$Q276&amp;UPPER(TEXT(AW$4,"MMMMYYYY"))&amp;$Z276,IF($W$1="Pesos CLP",S!$AD:$AD,S!$AO:$AO)),0)</f>
        <v>0</v>
      </c>
      <c r="AX276" s="19">
        <f>IF(OR($I276="REAL",$I276="INCURRIDO"),SUMIF(S!$O:$O,$I276&amp;$O276&amp;$Q276&amp;UPPER(TEXT(AX$4,"MMMMYYYY"))&amp;$Z276,IF($W$1="Pesos CLP",S!$AD:$AD,S!$AO:$AO)),0)</f>
        <v>0</v>
      </c>
      <c r="AY276" s="19">
        <f>IF(OR($I276="REAL",$I276="INCURRIDO"),SUMIF(S!$O:$O,$I276&amp;$O276&amp;$Q276&amp;UPPER(TEXT(AY$4,"MMMMYYYY"))&amp;$Z276,IF($W$1="Pesos CLP",S!$AD:$AD,S!$AO:$AO)),0)</f>
        <v>0</v>
      </c>
      <c r="AZ276" s="19">
        <f>IF(OR($I276="REAL",$I276="INCURRIDO"),SUMIF(S!$O:$O,$I276&amp;$O276&amp;$Q276&amp;UPPER(TEXT(AZ$4,"MMMMYYYY"))&amp;$Z276,IF($W$1="Pesos CLP",S!$AD:$AD,S!$AO:$AO)),0)</f>
        <v>0</v>
      </c>
      <c r="BA276" s="19">
        <f>IF(OR($I276="REAL",$I276="INCURRIDO"),SUMIF(S!$O:$O,$I276&amp;$O276&amp;$Q276&amp;UPPER(TEXT(BA$4,"MMMMYYYY"))&amp;$Z276,IF($W$1="Pesos CLP",S!$AD:$AD,S!$AO:$AO)),0)</f>
        <v>0</v>
      </c>
      <c r="BB276" s="19">
        <f>IF(OR($I276="REAL",$I276="INCURRIDO"),SUMIF(S!$O:$O,$I276&amp;$O276&amp;$Q276&amp;UPPER(TEXT(BB$4,"MMMMYYYY"))&amp;$Z276,IF($W$1="Pesos CLP",S!$AD:$AD,S!$AO:$AO)),0)</f>
        <v>0</v>
      </c>
      <c r="BC276" s="19">
        <f>IF(OR($I276="REAL",$I276="INCURRIDO"),SUMIF(S!$O:$O,$I276&amp;$O276&amp;$Q276&amp;UPPER(TEXT(BC$4,"MMMMYYYY"))&amp;$Z276,IF($W$1="Pesos CLP",S!$AD:$AD,S!$AO:$AO)),0)</f>
        <v>0</v>
      </c>
      <c r="BD276" s="19">
        <f>IF(OR($I276="REAL",$I276="INCURRIDO"),SUMIF(S!$O:$O,$I276&amp;$O276&amp;$Q276&amp;UPPER(TEXT(BD$4,"MMMMYYYY"))&amp;$Z276,IF($W$1="Pesos CLP",S!$AD:$AD,S!$AO:$AO)),0)</f>
        <v>0</v>
      </c>
      <c r="BE276" s="19">
        <f>IF(OR($I276="REAL",$I276="INCURRIDO"),SUMIF(S!$O:$O,$I276&amp;$O276&amp;$Q276&amp;UPPER(TEXT(BE$4,"MMMMYYYY"))&amp;$Z276,IF($W$1="Pesos CLP",S!$AD:$AD,S!$AO:$AO)),0)</f>
        <v>0</v>
      </c>
      <c r="BF276" s="19">
        <f>IF(OR($I276="REAL",$I276="INCURRIDO"),SUMIF(S!$O:$O,$I276&amp;$O276&amp;$Q276&amp;UPPER(TEXT(BF$4,"MMMMYYYY"))&amp;$Z276,IF($W$1="Pesos CLP",S!$AD:$AD,S!$AO:$AO)),0)</f>
        <v>0</v>
      </c>
      <c r="BG276" s="19">
        <f>IF(OR($I276="REAL",$I276="INCURRIDO"),SUMIF(S!$O:$O,$I276&amp;$O276&amp;$Q276&amp;UPPER(TEXT(BG$4,"MMMMYYYY"))&amp;$Z276,IF($W$1="Pesos CLP",S!$AD:$AD,S!$AO:$AO)),0)</f>
        <v>0</v>
      </c>
      <c r="BH276" s="19">
        <f>IF(OR($I276="REAL",$I276="INCURRIDO"),SUMIF(S!$O:$O,$I276&amp;$O276&amp;$Q276&amp;UPPER(TEXT(BH$4,"MMMMYYYY"))&amp;$Z276,IF($W$1="Pesos CLP",S!$AD:$AD,S!$AO:$AO)),0)</f>
        <v>0</v>
      </c>
      <c r="BI276" s="19">
        <f>IF(OR($I276="REAL",$I276="INCURRIDO"),SUMIF(S!$O:$O,$I276&amp;$O276&amp;$Q276&amp;UPPER(TEXT(BI$4,"MMMMYYYY"))&amp;$Z276,IF($W$1="Pesos CLP",S!$AD:$AD,S!$AO:$AO)),0)</f>
        <v>0</v>
      </c>
      <c r="BJ276" s="19">
        <f>IF(OR($I276="REAL",$I276="INCURRIDO"),SUMIF(S!$O:$O,$I276&amp;$O276&amp;$Q276&amp;UPPER(TEXT(BJ$4,"MMMMYYYY"))&amp;$Z276,IF($W$1="Pesos CLP",S!$AD:$AD,S!$AO:$AO)),0)</f>
        <v>0</v>
      </c>
      <c r="BK276" s="19">
        <f>IF(OR($I276="REAL",$I276="INCURRIDO"),SUMIF(S!$O:$O,$I276&amp;$O276&amp;$Q276&amp;UPPER(TEXT(BK$4,"MMMMYYYY"))&amp;$Z276,IF($W$1="Pesos CLP",S!$AD:$AD,S!$AO:$AO)),0)</f>
        <v>0</v>
      </c>
      <c r="BL276" s="19">
        <f>IF(OR($I276="REAL",$I276="INCURRIDO"),SUMIF(S!$O:$O,$I276&amp;$O276&amp;$Q276&amp;UPPER(TEXT(BL$4,"MMMMYYYY"))&amp;$Z276,IF($W$1="Pesos CLP",S!$AD:$AD,S!$AO:$AO)),0)</f>
        <v>0</v>
      </c>
      <c r="BM276" s="19">
        <f>IF(OR($I276="REAL",$I276="INCURRIDO"),SUMIF(S!$O:$O,$I276&amp;$O276&amp;$Q276&amp;UPPER(TEXT(BM$4,"MMMMYYYY"))&amp;$Z276,IF($W$1="Pesos CLP",S!$AD:$AD,S!$AO:$AO)),0)</f>
        <v>0</v>
      </c>
      <c r="BN276" s="19">
        <f>IF(OR($I276="REAL",$I276="INCURRIDO"),SUMIF(S!$O:$O,$I276&amp;$O276&amp;$Q276&amp;UPPER(TEXT(BN$4,"MMMMYYYY"))&amp;$Z276,IF($W$1="Pesos CLP",S!$AD:$AD,S!$AO:$AO)),0)</f>
        <v>0</v>
      </c>
      <c r="BO276" s="19">
        <f>IF(OR($I276="REAL",$I276="INCURRIDO"),SUMIF(S!$O:$O,$I276&amp;$O276&amp;$Q276&amp;UPPER(TEXT(BO$4,"MMMMYYYY"))&amp;$Z276,IF($W$1="Pesos CLP",S!$AD:$AD,S!$AO:$AO)),0)</f>
        <v>0</v>
      </c>
      <c r="BP276" s="19">
        <f>IF(OR($I276="REAL",$I276="INCURRIDO"),SUMIF(S!$O:$O,$I276&amp;$O276&amp;$Q276&amp;UPPER(TEXT(BP$4,"MMMMYYYY"))&amp;$Z276,IF($W$1="Pesos CLP",S!$AD:$AD,S!$AO:$AO)),0)</f>
        <v>0</v>
      </c>
      <c r="BQ276" s="19">
        <f>IF(OR($I276="REAL",$I276="INCURRIDO"),SUMIF(S!$O:$O,$I276&amp;$O276&amp;$Q276&amp;UPPER(TEXT(BQ$4,"MMMMYYYY"))&amp;$Z276,IF($W$1="Pesos CLP",S!$AD:$AD,S!$AO:$AO)),0)</f>
        <v>0</v>
      </c>
      <c r="BR276" s="19">
        <f>IF(OR($I276="REAL",$I276="INCURRIDO"),SUMIF(S!$O:$O,$I276&amp;$O276&amp;$Q276&amp;UPPER(TEXT(BR$4,"MMMMYYYY"))&amp;$Z276,IF($W$1="Pesos CLP",S!$AD:$AD,S!$AO:$AO)),0)</f>
        <v>0</v>
      </c>
      <c r="BS276" s="19">
        <f>IF(OR($I276="REAL",$I276="INCURRIDO"),SUMIF(S!$O:$O,$I276&amp;$O276&amp;$Q276&amp;UPPER(TEXT(BS$4,"MMMMYYYY"))&amp;$Z276,IF($W$1="Pesos CLP",S!$AD:$AD,S!$AO:$AO)),0)</f>
        <v>0</v>
      </c>
      <c r="BT276" s="19">
        <f>IF(OR($I276="REAL",$I276="INCURRIDO"),SUMIF(S!$O:$O,$I276&amp;$O276&amp;$Q276&amp;UPPER(TEXT(BT$4,"MMMMYYYY"))&amp;$Z276,IF($W$1="Pesos CLP",S!$AD:$AD,S!$AO:$AO)),0)</f>
        <v>0</v>
      </c>
      <c r="BU276" s="19">
        <f>IF(OR($I276="REAL",$I276="INCURRIDO"),SUMIF(S!$O:$O,$I276&amp;$O276&amp;$Q276&amp;UPPER(TEXT(BU$4,"MMMMYYYY"))&amp;$Z276,IF($W$1="Pesos CLP",S!$AD:$AD,S!$AO:$AO)),0)</f>
        <v>0</v>
      </c>
      <c r="BV276" s="19">
        <f>IF(OR($I276="REAL",$I276="INCURRIDO"),SUMIF(S!$O:$O,$I276&amp;$O276&amp;$Q276&amp;UPPER(TEXT(BV$4,"MMMMYYYY"))&amp;$Z276,IF($W$1="Pesos CLP",S!$AD:$AD,S!$AO:$AO)),0)</f>
        <v>0</v>
      </c>
      <c r="BW276" s="19">
        <f>IF(OR($I276="REAL",$I276="INCURRIDO"),SUMIF(S!$O:$O,$I276&amp;$O276&amp;$Q276&amp;UPPER(TEXT(BW$4,"MMMMYYYY"))&amp;$Z276,IF($W$1="Pesos CLP",S!$AD:$AD,S!$AO:$AO)),0)</f>
        <v>0</v>
      </c>
      <c r="BX276" s="19">
        <f>IF(OR($I276="REAL",$I276="INCURRIDO"),SUMIF(S!$O:$O,$I276&amp;$O276&amp;$Q276&amp;UPPER(TEXT(BX$4,"MMMMYYYY"))&amp;$Z276,IF($W$1="Pesos CLP",S!$AD:$AD,S!$AO:$AO)),0)</f>
        <v>0</v>
      </c>
      <c r="BY276" s="19">
        <f>IF(OR($I276="REAL",$I276="INCURRIDO"),SUMIF(S!$O:$O,$I276&amp;$O276&amp;$Q276&amp;UPPER(TEXT(BY$4,"MMMMYYYY"))&amp;$Z276,IF($W$1="Pesos CLP",S!$AD:$AD,S!$AO:$AO)),0)</f>
        <v>0</v>
      </c>
      <c r="BZ276" s="19">
        <f>IF(OR($I276="REAL",$I276="INCURRIDO"),SUMIF(S!$O:$O,$I276&amp;$O276&amp;$Q276&amp;UPPER(TEXT(BZ$4,"MMMMYYYY"))&amp;$Z276,IF($W$1="Pesos CLP",S!$AD:$AD,S!$AO:$AO)),0)</f>
        <v>0</v>
      </c>
      <c r="CA276" s="19">
        <f>IF(OR($I276="REAL",$I276="INCURRIDO"),SUMIF(S!$O:$O,$I276&amp;$O276&amp;$Q276&amp;UPPER(TEXT(CA$4,"MMMMYYYY"))&amp;$Z276,IF($W$1="Pesos CLP",S!$AD:$AD,S!$AO:$AO)),0)</f>
        <v>0</v>
      </c>
      <c r="CB276" s="19">
        <f>IF(OR($I276="REAL",$I276="INCURRIDO"),SUMIF(S!$O:$O,$I276&amp;$O276&amp;$Q276&amp;UPPER(TEXT(CB$4,"MMMMYYYY"))&amp;$Z276,IF($W$1="Pesos CLP",S!$AD:$AD,S!$AO:$AO)),0)</f>
        <v>0</v>
      </c>
      <c r="CC276" s="19">
        <f>IF(OR($I276="REAL",$I276="INCURRIDO"),SUMIF(S!$O:$O,$I276&amp;$O276&amp;$Q276&amp;UPPER(TEXT(CC$4,"MMMMYYYY"))&amp;$Z276,IF($W$1="Pesos CLP",S!$AD:$AD,S!$AO:$AO)),0)</f>
        <v>0</v>
      </c>
      <c r="CD276" s="19">
        <f>IF(OR($I276="REAL",$I276="INCURRIDO"),SUMIF(S!$O:$O,$I276&amp;$O276&amp;$Q276&amp;UPPER(TEXT(CD$4,"MMMMYYYY"))&amp;$Z276,IF($W$1="Pesos CLP",S!$AD:$AD,S!$AO:$AO)),0)</f>
        <v>0</v>
      </c>
      <c r="CE276" s="19">
        <f>IF(OR($I276="REAL",$I276="INCURRIDO"),SUMIF(S!$O:$O,$I276&amp;$O276&amp;$Q276&amp;UPPER(TEXT(CE$4,"MMMMYYYY"))&amp;$Z276,IF($W$1="Pesos CLP",S!$AD:$AD,S!$AO:$AO)),0)</f>
        <v>0</v>
      </c>
      <c r="CF276" s="19">
        <f>IF(OR($I276="REAL",$I276="INCURRIDO"),SUMIF(S!$O:$O,$I276&amp;$O276&amp;$Q276&amp;UPPER(TEXT(CF$4,"MMMMYYYY"))&amp;$Z276,IF($W$1="Pesos CLP",S!$AD:$AD,S!$AO:$AO)),0)</f>
        <v>0</v>
      </c>
      <c r="CG276" s="19">
        <f>IF(OR($I276="REAL",$I276="INCURRIDO"),SUMIF(S!$O:$O,$I276&amp;$O276&amp;$Q276&amp;UPPER(TEXT(CG$4,"MMMMYYYY"))&amp;$Z276,IF($W$1="Pesos CLP",S!$AD:$AD,S!$AO:$AO)),0)</f>
        <v>0</v>
      </c>
      <c r="CH276" s="19">
        <f>IF(OR($I276="REAL",$I276="INCURRIDO"),SUMIF(S!$O:$O,$I276&amp;$O276&amp;$Q276&amp;UPPER(TEXT(CH$4,"MMMMYYYY"))&amp;$Z276,IF($W$1="Pesos CLP",S!$AD:$AD,S!$AO:$AO)),0)</f>
        <v>0</v>
      </c>
      <c r="CI276" s="19">
        <f>IF(OR($I276="REAL",$I276="INCURRIDO"),SUMIF(S!$O:$O,$I276&amp;$O276&amp;$Q276&amp;UPPER(TEXT(CI$4,"MMMMYYYY"))&amp;$Z276,IF($W$1="Pesos CLP",S!$AD:$AD,S!$AO:$AO)),0)</f>
        <v>0</v>
      </c>
      <c r="CJ276" s="19">
        <f>IF(OR($I276="REAL",$I276="INCURRIDO"),SUMIF(S!$O:$O,$I276&amp;$O276&amp;$Q276&amp;UPPER(TEXT(CJ$4,"MMMMYYYY"))&amp;$Z276,IF($W$1="Pesos CLP",S!$AD:$AD,S!$AO:$AO)),0)</f>
        <v>0</v>
      </c>
      <c r="CK276" s="378">
        <f t="shared" ref="CK276:DK276" si="281">(SUM(CK269:CK275)*1/0.85)*0.1</f>
        <v>94.925088645302566</v>
      </c>
      <c r="CL276" s="378">
        <f t="shared" si="281"/>
        <v>0</v>
      </c>
      <c r="CM276" s="378">
        <f t="shared" si="281"/>
        <v>93.524033080373215</v>
      </c>
      <c r="CN276" s="378">
        <f t="shared" si="281"/>
        <v>0</v>
      </c>
      <c r="CO276" s="378">
        <f t="shared" si="281"/>
        <v>94.925088645302566</v>
      </c>
      <c r="CP276" s="378">
        <f t="shared" si="281"/>
        <v>0</v>
      </c>
      <c r="CQ276" s="378">
        <f t="shared" si="281"/>
        <v>0</v>
      </c>
      <c r="CR276" s="378">
        <f t="shared" si="281"/>
        <v>0</v>
      </c>
      <c r="CS276" s="378">
        <f t="shared" si="281"/>
        <v>0</v>
      </c>
      <c r="CT276" s="378">
        <f t="shared" si="281"/>
        <v>0</v>
      </c>
      <c r="CU276" s="378">
        <f t="shared" si="281"/>
        <v>0</v>
      </c>
      <c r="CV276" s="378">
        <f t="shared" si="281"/>
        <v>0</v>
      </c>
      <c r="CW276" s="378">
        <f t="shared" si="281"/>
        <v>0</v>
      </c>
      <c r="CX276" s="378">
        <f t="shared" si="281"/>
        <v>93.524033080373215</v>
      </c>
      <c r="CY276" s="378">
        <f t="shared" si="281"/>
        <v>0</v>
      </c>
      <c r="CZ276" s="378">
        <f t="shared" si="281"/>
        <v>0</v>
      </c>
      <c r="DA276" s="378">
        <f t="shared" si="281"/>
        <v>94.925088645302566</v>
      </c>
      <c r="DB276" s="378">
        <f t="shared" si="281"/>
        <v>0</v>
      </c>
      <c r="DC276" s="378">
        <f t="shared" si="281"/>
        <v>0</v>
      </c>
      <c r="DD276" s="378">
        <f t="shared" si="281"/>
        <v>0</v>
      </c>
      <c r="DE276" s="378">
        <f t="shared" si="281"/>
        <v>0</v>
      </c>
      <c r="DF276" s="378">
        <f t="shared" si="281"/>
        <v>0</v>
      </c>
      <c r="DG276" s="378">
        <f t="shared" si="281"/>
        <v>0</v>
      </c>
      <c r="DH276" s="378">
        <f t="shared" si="281"/>
        <v>0</v>
      </c>
      <c r="DI276" s="378">
        <f t="shared" si="281"/>
        <v>0</v>
      </c>
      <c r="DJ276" s="378">
        <f t="shared" si="281"/>
        <v>0</v>
      </c>
      <c r="DK276" s="378">
        <f t="shared" si="281"/>
        <v>0</v>
      </c>
      <c r="DL276" s="378">
        <f t="shared" ref="DL276:DT276" si="282">(IF(AND(AND($T276&gt;=(DL$4-DAY(DL$4)+1),$T276&lt;=DL$4),AND($U276&gt;=(DL$4-DAY(DL$4)+1),$U276&lt;=DL$4)),$U276-$T276+1,IF(AND($T276&gt;=(DL$4-DAY(DL$4)+1),$T276&lt;=DL$4),DL$4-$T276+1,IF(AND($U276&gt;=(DL$4-DAY(DL$4)+1),$U276&lt;=DL$4),$U276-(DL$4-DAY(DL$4)+1)+1,IF(OR(AND((DL$4-DAY(DL$4)+1)&gt;=$T276,(DL$4-DAY(DL$4)+1)&lt;=$U276),AND((DL$4&gt;=$T276),(DL$4&lt;=$U276))),DL$4-(DL$4-DAY(DL$4)+1)+1,0))))/IF($R276="mes",_xlfn.DAYS(DL$4,(DL$4-DAY(DL$4)+1))+1,(_xlfn.DAYS($U276,$T276)+1))*$S276)*IF($X$1="Físico",1,$X276)</f>
        <v>0</v>
      </c>
      <c r="DM276" s="378">
        <f t="shared" si="282"/>
        <v>0</v>
      </c>
      <c r="DN276" s="378">
        <f t="shared" si="282"/>
        <v>0</v>
      </c>
      <c r="DO276" s="378">
        <f t="shared" si="282"/>
        <v>0</v>
      </c>
      <c r="DP276" s="378">
        <f t="shared" si="282"/>
        <v>0</v>
      </c>
      <c r="DQ276" s="378">
        <f t="shared" si="282"/>
        <v>0</v>
      </c>
      <c r="DR276" s="378">
        <f t="shared" si="282"/>
        <v>0</v>
      </c>
      <c r="DS276" s="378">
        <f t="shared" si="282"/>
        <v>0</v>
      </c>
      <c r="DT276" s="378">
        <f t="shared" si="282"/>
        <v>0</v>
      </c>
      <c r="DU276" s="378">
        <f t="shared" si="253"/>
        <v>0</v>
      </c>
      <c r="DV276" s="378">
        <f t="shared" si="273"/>
        <v>0</v>
      </c>
      <c r="DW276" s="378">
        <f t="shared" si="273"/>
        <v>0</v>
      </c>
      <c r="DX276" s="378">
        <f t="shared" si="255"/>
        <v>0</v>
      </c>
      <c r="DY276" s="378">
        <f t="shared" si="274"/>
        <v>0</v>
      </c>
      <c r="DZ276" s="378">
        <f t="shared" si="274"/>
        <v>0</v>
      </c>
      <c r="EA276" s="378">
        <f t="shared" si="257"/>
        <v>0</v>
      </c>
      <c r="EB276" s="378">
        <f t="shared" si="275"/>
        <v>0</v>
      </c>
      <c r="EC276" s="378">
        <f t="shared" si="275"/>
        <v>0</v>
      </c>
      <c r="ED276" s="378">
        <f t="shared" si="259"/>
        <v>0</v>
      </c>
      <c r="EE276" s="378">
        <f t="shared" si="276"/>
        <v>0</v>
      </c>
      <c r="EF276" s="378">
        <f t="shared" si="276"/>
        <v>0</v>
      </c>
      <c r="EG276" s="378">
        <f t="shared" si="261"/>
        <v>0</v>
      </c>
      <c r="EH276" s="378">
        <f t="shared" si="277"/>
        <v>0</v>
      </c>
      <c r="EI276" s="378">
        <f t="shared" si="277"/>
        <v>0</v>
      </c>
      <c r="EJ276" s="378">
        <f t="shared" si="263"/>
        <v>0</v>
      </c>
      <c r="EK276" s="378">
        <f t="shared" si="278"/>
        <v>0</v>
      </c>
      <c r="EL276" s="378">
        <f t="shared" si="278"/>
        <v>0</v>
      </c>
      <c r="EM276" s="378">
        <f t="shared" si="265"/>
        <v>0</v>
      </c>
      <c r="EN276" s="378">
        <f t="shared" si="279"/>
        <v>0</v>
      </c>
      <c r="EO276" s="378">
        <f t="shared" si="279"/>
        <v>0</v>
      </c>
      <c r="EP276" s="378">
        <f t="shared" si="267"/>
        <v>0</v>
      </c>
      <c r="EQ276" s="378">
        <f t="shared" si="280"/>
        <v>0</v>
      </c>
    </row>
    <row r="277" spans="1:147" x14ac:dyDescent="0.3">
      <c r="A277" s="182"/>
      <c r="B277" s="182"/>
      <c r="C277" s="368"/>
      <c r="D277" s="368"/>
      <c r="E277" s="368"/>
      <c r="F277" s="816"/>
      <c r="G277" s="755"/>
      <c r="H277" s="756"/>
      <c r="I277" s="181"/>
      <c r="J277" s="181"/>
      <c r="K277" s="182"/>
      <c r="L277" s="182"/>
      <c r="M277" s="183"/>
      <c r="N277" s="184"/>
      <c r="O277" s="181"/>
      <c r="P277" s="181"/>
      <c r="Q277" s="181"/>
      <c r="R277" s="181"/>
      <c r="S277" s="185"/>
      <c r="T277" s="186"/>
      <c r="U277" s="186"/>
      <c r="V277" s="188"/>
      <c r="W277" s="188"/>
      <c r="X277" s="188"/>
      <c r="Y277" s="188"/>
      <c r="Z277" s="182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380"/>
      <c r="CL277" s="380"/>
      <c r="CM277" s="380"/>
      <c r="CN277" s="380"/>
      <c r="CO277" s="380"/>
      <c r="CP277" s="380"/>
      <c r="CQ277" s="380"/>
      <c r="CR277" s="380"/>
      <c r="CS277" s="380"/>
      <c r="CT277" s="380"/>
      <c r="CU277" s="380"/>
      <c r="CV277" s="380"/>
      <c r="CW277" s="380"/>
      <c r="CX277" s="380"/>
      <c r="CY277" s="380"/>
      <c r="CZ277" s="380"/>
      <c r="DA277" s="380"/>
      <c r="DB277" s="380"/>
      <c r="DC277" s="380"/>
      <c r="DD277" s="380"/>
      <c r="DE277" s="380"/>
      <c r="DF277" s="380"/>
      <c r="DG277" s="380"/>
      <c r="DH277" s="380"/>
      <c r="DI277" s="380"/>
      <c r="DJ277" s="380"/>
      <c r="DK277" s="380"/>
      <c r="DL277" s="380"/>
      <c r="DM277" s="380"/>
      <c r="DN277" s="380"/>
      <c r="DO277" s="380"/>
      <c r="DP277" s="380"/>
      <c r="DQ277" s="380"/>
      <c r="DR277" s="380"/>
      <c r="DS277" s="380"/>
      <c r="DT277" s="380"/>
      <c r="DU277" s="380"/>
      <c r="DV277" s="380"/>
      <c r="DW277" s="380"/>
      <c r="DX277" s="380"/>
      <c r="DY277" s="380"/>
      <c r="DZ277" s="380"/>
      <c r="EA277" s="380"/>
      <c r="EB277" s="380"/>
      <c r="EC277" s="380"/>
      <c r="ED277" s="380"/>
      <c r="EE277" s="380"/>
      <c r="EF277" s="380"/>
      <c r="EG277" s="380"/>
      <c r="EH277" s="380"/>
      <c r="EI277" s="380"/>
      <c r="EJ277" s="380"/>
      <c r="EK277" s="380"/>
      <c r="EL277" s="380"/>
      <c r="EM277" s="380"/>
      <c r="EN277" s="380"/>
      <c r="EO277" s="380"/>
      <c r="EP277" s="380"/>
      <c r="EQ277" s="380"/>
    </row>
    <row r="278" spans="1:147" x14ac:dyDescent="0.3">
      <c r="A278" s="368"/>
      <c r="B278" s="368"/>
      <c r="C278" s="368"/>
      <c r="D278" s="368">
        <f t="shared" si="249"/>
        <v>1.034195933456562</v>
      </c>
      <c r="E278" s="368" t="str">
        <f>VLOOKUP(TEXT(Z278,0),'G2'!B:D,3,0)</f>
        <v>MN</v>
      </c>
      <c r="F278" s="816">
        <f t="shared" si="248"/>
        <v>0</v>
      </c>
      <c r="G278" s="755">
        <f t="shared" si="250"/>
        <v>0</v>
      </c>
      <c r="H278" s="756" t="s">
        <v>1190</v>
      </c>
      <c r="I278" s="370" t="s">
        <v>93</v>
      </c>
      <c r="J278" s="370" t="s">
        <v>22</v>
      </c>
      <c r="K278" s="368" t="s">
        <v>276</v>
      </c>
      <c r="L278" s="368" t="s">
        <v>24</v>
      </c>
      <c r="M278" s="369"/>
      <c r="N278" s="370" t="s">
        <v>967</v>
      </c>
      <c r="O278" s="370" t="s">
        <v>276</v>
      </c>
      <c r="P278" s="643" t="s">
        <v>1167</v>
      </c>
      <c r="Q278" s="370" t="s">
        <v>695</v>
      </c>
      <c r="R278" s="370" t="s">
        <v>651</v>
      </c>
      <c r="S278" s="376">
        <v>1</v>
      </c>
      <c r="T278" s="679">
        <v>46054</v>
      </c>
      <c r="U278" s="679">
        <v>46078</v>
      </c>
      <c r="V278" s="373">
        <v>1</v>
      </c>
      <c r="W278" s="374">
        <v>3711830.5563770798</v>
      </c>
      <c r="X278" s="17" cm="1">
        <f t="array" ref="X278">+IF($W$1="Pesos CLP",W278,W278/TC)*MB_24A25</f>
        <v>4232.1236085059745</v>
      </c>
      <c r="Y278" s="18">
        <f t="shared" si="225"/>
        <v>4232.1236085059745</v>
      </c>
      <c r="Z278">
        <v>91243520</v>
      </c>
      <c r="AA278" s="19">
        <f>IF(OR($I278="REAL",$I278="INCURRIDO"),SUMIF(S!$O:$O,$I278&amp;$O278&amp;$Q278&amp;UPPER(TEXT(AA$4,"MMMMYYYY"))&amp;$Z278,IF($W$1="Pesos CLP",S!$AD:$AD,S!$AO:$AO)),0)</f>
        <v>0</v>
      </c>
      <c r="AB278" s="19">
        <f>IF(OR($I278="REAL",$I278="INCURRIDO"),SUMIF(S!$O:$O,$I278&amp;$O278&amp;$Q278&amp;UPPER(TEXT(AB$4,"MMMMYYYY"))&amp;$Z278,IF($W$1="Pesos CLP",S!$AD:$AD,S!$AO:$AO)),0)</f>
        <v>0</v>
      </c>
      <c r="AC278" s="19">
        <f>IF(OR($I278="REAL",$I278="INCURRIDO"),SUMIF(S!$O:$O,$I278&amp;$O278&amp;$Q278&amp;UPPER(TEXT(AC$4,"MMMMYYYY"))&amp;$Z278,IF($W$1="Pesos CLP",S!$AD:$AD,S!$AO:$AO)),0)</f>
        <v>0</v>
      </c>
      <c r="AD278" s="19">
        <f>IF(OR($I278="REAL",$I278="INCURRIDO"),SUMIF(S!$O:$O,$I278&amp;$O278&amp;$Q278&amp;UPPER(TEXT(AD$4,"MMMMYYYY"))&amp;$Z278,IF($W$1="Pesos CLP",S!$AD:$AD,S!$AO:$AO)),0)</f>
        <v>0</v>
      </c>
      <c r="AE278" s="19">
        <f>IF(OR($I278="REAL",$I278="INCURRIDO"),SUMIF(S!$O:$O,$I278&amp;$O278&amp;$Q278&amp;UPPER(TEXT(AE$4,"MMMMYYYY"))&amp;$Z278,IF($W$1="Pesos CLP",S!$AD:$AD,S!$AO:$AO)),0)</f>
        <v>0</v>
      </c>
      <c r="AF278" s="19">
        <f>IF(OR($I278="REAL",$I278="INCURRIDO"),SUMIF(S!$O:$O,$I278&amp;$O278&amp;$Q278&amp;UPPER(TEXT(AF$4,"MMMMYYYY"))&amp;$Z278,IF($W$1="Pesos CLP",S!$AD:$AD,S!$AO:$AO)),0)</f>
        <v>0</v>
      </c>
      <c r="AG278" s="19">
        <f>IF(OR($I278="REAL",$I278="INCURRIDO"),SUMIF(S!$O:$O,$I278&amp;$O278&amp;$Q278&amp;UPPER(TEXT(AG$4,"MMMMYYYY"))&amp;$Z278,IF($W$1="Pesos CLP",S!$AD:$AD,S!$AO:$AO)),0)</f>
        <v>0</v>
      </c>
      <c r="AH278" s="19">
        <f>IF(OR($I278="REAL",$I278="INCURRIDO"),SUMIF(S!$O:$O,$I278&amp;$O278&amp;$Q278&amp;UPPER(TEXT(AH$4,"MMMMYYYY"))&amp;$Z278,IF($W$1="Pesos CLP",S!$AD:$AD,S!$AO:$AO)),0)</f>
        <v>0</v>
      </c>
      <c r="AI278" s="19">
        <f>IF(OR($I278="REAL",$I278="INCURRIDO"),SUMIF(S!$O:$O,$I278&amp;$O278&amp;$Q278&amp;UPPER(TEXT(AI$4,"MMMMYYYY"))&amp;$Z278,IF($W$1="Pesos CLP",S!$AD:$AD,S!$AO:$AO)),0)</f>
        <v>0</v>
      </c>
      <c r="AJ278" s="19">
        <f>IF(OR($I278="REAL",$I278="INCURRIDO"),SUMIF(S!$O:$O,$I278&amp;$O278&amp;$Q278&amp;UPPER(TEXT(AJ$4,"MMMMYYYY"))&amp;$Z278,IF($W$1="Pesos CLP",S!$AD:$AD,S!$AO:$AO)),0)</f>
        <v>0</v>
      </c>
      <c r="AK278" s="19">
        <f>IF(OR($I278="REAL",$I278="INCURRIDO"),SUMIF(S!$O:$O,$I278&amp;$O278&amp;$Q278&amp;UPPER(TEXT(AK$4,"MMMMYYYY"))&amp;$Z278,IF($W$1="Pesos CLP",S!$AD:$AD,S!$AO:$AO)),0)</f>
        <v>0</v>
      </c>
      <c r="AL278" s="19">
        <f>IF(OR($I278="REAL",$I278="INCURRIDO"),SUMIF(S!$O:$O,$I278&amp;$O278&amp;$Q278&amp;UPPER(TEXT(AL$4,"MMMMYYYY"))&amp;$Z278,IF($W$1="Pesos CLP",S!$AD:$AD,S!$AO:$AO)),0)</f>
        <v>0</v>
      </c>
      <c r="AM278" s="19">
        <f>IF(OR($I278="REAL",$I278="INCURRIDO"),SUMIF(S!$O:$O,$I278&amp;$O278&amp;$Q278&amp;UPPER(TEXT(AM$4,"MMMMYYYY"))&amp;$Z278,IF($W$1="Pesos CLP",S!$AD:$AD,S!$AO:$AO)),0)</f>
        <v>0</v>
      </c>
      <c r="AN278" s="19">
        <f>IF(OR($I278="REAL",$I278="INCURRIDO"),SUMIF(S!$O:$O,$I278&amp;$O278&amp;$Q278&amp;UPPER(TEXT(AN$4,"MMMMYYYY"))&amp;$Z278,IF($W$1="Pesos CLP",S!$AD:$AD,S!$AO:$AO)),0)</f>
        <v>0</v>
      </c>
      <c r="AO278" s="19">
        <f>IF(OR($I278="REAL",$I278="INCURRIDO"),SUMIF(S!$O:$O,$I278&amp;$O278&amp;$Q278&amp;UPPER(TEXT(AO$4,"MMMMYYYY"))&amp;$Z278,IF($W$1="Pesos CLP",S!$AD:$AD,S!$AO:$AO)),0)</f>
        <v>0</v>
      </c>
      <c r="AP278" s="19">
        <f>IF(OR($I278="REAL",$I278="INCURRIDO"),SUMIF(S!$O:$O,$I278&amp;$O278&amp;$Q278&amp;UPPER(TEXT(AP$4,"MMMMYYYY"))&amp;$Z278,IF($W$1="Pesos CLP",S!$AD:$AD,S!$AO:$AO)),0)</f>
        <v>0</v>
      </c>
      <c r="AQ278" s="19">
        <f>IF(OR($I278="REAL",$I278="INCURRIDO"),SUMIF(S!$O:$O,$I278&amp;$O278&amp;$Q278&amp;UPPER(TEXT(AQ$4,"MMMMYYYY"))&amp;$Z278,IF($W$1="Pesos CLP",S!$AD:$AD,S!$AO:$AO)),0)</f>
        <v>0</v>
      </c>
      <c r="AR278" s="19">
        <f>IF(OR($I278="REAL",$I278="INCURRIDO"),SUMIF(S!$O:$O,$I278&amp;$O278&amp;$Q278&amp;UPPER(TEXT(AR$4,"MMMMYYYY"))&amp;$Z278,IF($W$1="Pesos CLP",S!$AD:$AD,S!$AO:$AO)),0)</f>
        <v>0</v>
      </c>
      <c r="AS278" s="19">
        <f>IF(OR($I278="REAL",$I278="INCURRIDO"),SUMIF(S!$O:$O,$I278&amp;$O278&amp;$Q278&amp;UPPER(TEXT(AS$4,"MMMMYYYY"))&amp;$Z278,IF($W$1="Pesos CLP",S!$AD:$AD,S!$AO:$AO)),0)</f>
        <v>0</v>
      </c>
      <c r="AT278" s="19">
        <f>IF(OR($I278="REAL",$I278="INCURRIDO"),SUMIF(S!$O:$O,$I278&amp;$O278&amp;$Q278&amp;UPPER(TEXT(AT$4,"MMMMYYYY"))&amp;$Z278,IF($W$1="Pesos CLP",S!$AD:$AD,S!$AO:$AO)),0)</f>
        <v>0</v>
      </c>
      <c r="AU278" s="19">
        <f>IF(OR($I278="REAL",$I278="INCURRIDO"),SUMIF(S!$O:$O,$I278&amp;$O278&amp;$Q278&amp;UPPER(TEXT(AU$4,"MMMMYYYY"))&amp;$Z278,IF($W$1="Pesos CLP",S!$AD:$AD,S!$AO:$AO)),0)</f>
        <v>0</v>
      </c>
      <c r="AV278" s="19">
        <f>IF(OR($I278="REAL",$I278="INCURRIDO"),SUMIF(S!$O:$O,$I278&amp;$O278&amp;$Q278&amp;UPPER(TEXT(AV$4,"MMMMYYYY"))&amp;$Z278,IF($W$1="Pesos CLP",S!$AD:$AD,S!$AO:$AO)),0)</f>
        <v>0</v>
      </c>
      <c r="AW278" s="19">
        <f>IF(OR($I278="REAL",$I278="INCURRIDO"),SUMIF(S!$O:$O,$I278&amp;$O278&amp;$Q278&amp;UPPER(TEXT(AW$4,"MMMMYYYY"))&amp;$Z278,IF($W$1="Pesos CLP",S!$AD:$AD,S!$AO:$AO)),0)</f>
        <v>0</v>
      </c>
      <c r="AX278" s="19">
        <f>IF(OR($I278="REAL",$I278="INCURRIDO"),SUMIF(S!$O:$O,$I278&amp;$O278&amp;$Q278&amp;UPPER(TEXT(AX$4,"MMMMYYYY"))&amp;$Z278,IF($W$1="Pesos CLP",S!$AD:$AD,S!$AO:$AO)),0)</f>
        <v>0</v>
      </c>
      <c r="AY278" s="19">
        <f>IF(OR($I278="REAL",$I278="INCURRIDO"),SUMIF(S!$O:$O,$I278&amp;$O278&amp;$Q278&amp;UPPER(TEXT(AY$4,"MMMMYYYY"))&amp;$Z278,IF($W$1="Pesos CLP",S!$AD:$AD,S!$AO:$AO)),0)</f>
        <v>0</v>
      </c>
      <c r="AZ278" s="19">
        <f>IF(OR($I278="REAL",$I278="INCURRIDO"),SUMIF(S!$O:$O,$I278&amp;$O278&amp;$Q278&amp;UPPER(TEXT(AZ$4,"MMMMYYYY"))&amp;$Z278,IF($W$1="Pesos CLP",S!$AD:$AD,S!$AO:$AO)),0)</f>
        <v>0</v>
      </c>
      <c r="BA278" s="19">
        <f>IF(OR($I278="REAL",$I278="INCURRIDO"),SUMIF(S!$O:$O,$I278&amp;$O278&amp;$Q278&amp;UPPER(TEXT(BA$4,"MMMMYYYY"))&amp;$Z278,IF($W$1="Pesos CLP",S!$AD:$AD,S!$AO:$AO)),0)</f>
        <v>0</v>
      </c>
      <c r="BB278" s="19">
        <f>IF(OR($I278="REAL",$I278="INCURRIDO"),SUMIF(S!$O:$O,$I278&amp;$O278&amp;$Q278&amp;UPPER(TEXT(BB$4,"MMMMYYYY"))&amp;$Z278,IF($W$1="Pesos CLP",S!$AD:$AD,S!$AO:$AO)),0)</f>
        <v>0</v>
      </c>
      <c r="BC278" s="19">
        <f>IF(OR($I278="REAL",$I278="INCURRIDO"),SUMIF(S!$O:$O,$I278&amp;$O278&amp;$Q278&amp;UPPER(TEXT(BC$4,"MMMMYYYY"))&amp;$Z278,IF($W$1="Pesos CLP",S!$AD:$AD,S!$AO:$AO)),0)</f>
        <v>0</v>
      </c>
      <c r="BD278" s="19">
        <f>IF(OR($I278="REAL",$I278="INCURRIDO"),SUMIF(S!$O:$O,$I278&amp;$O278&amp;$Q278&amp;UPPER(TEXT(BD$4,"MMMMYYYY"))&amp;$Z278,IF($W$1="Pesos CLP",S!$AD:$AD,S!$AO:$AO)),0)</f>
        <v>0</v>
      </c>
      <c r="BE278" s="19">
        <f>IF(OR($I278="REAL",$I278="INCURRIDO"),SUMIF(S!$O:$O,$I278&amp;$O278&amp;$Q278&amp;UPPER(TEXT(BE$4,"MMMMYYYY"))&amp;$Z278,IF($W$1="Pesos CLP",S!$AD:$AD,S!$AO:$AO)),0)</f>
        <v>0</v>
      </c>
      <c r="BF278" s="19">
        <f>IF(OR($I278="REAL",$I278="INCURRIDO"),SUMIF(S!$O:$O,$I278&amp;$O278&amp;$Q278&amp;UPPER(TEXT(BF$4,"MMMMYYYY"))&amp;$Z278,IF($W$1="Pesos CLP",S!$AD:$AD,S!$AO:$AO)),0)</f>
        <v>0</v>
      </c>
      <c r="BG278" s="19">
        <f>IF(OR($I278="REAL",$I278="INCURRIDO"),SUMIF(S!$O:$O,$I278&amp;$O278&amp;$Q278&amp;UPPER(TEXT(BG$4,"MMMMYYYY"))&amp;$Z278,IF($W$1="Pesos CLP",S!$AD:$AD,S!$AO:$AO)),0)</f>
        <v>0</v>
      </c>
      <c r="BH278" s="19">
        <f>IF(OR($I278="REAL",$I278="INCURRIDO"),SUMIF(S!$O:$O,$I278&amp;$O278&amp;$Q278&amp;UPPER(TEXT(BH$4,"MMMMYYYY"))&amp;$Z278,IF($W$1="Pesos CLP",S!$AD:$AD,S!$AO:$AO)),0)</f>
        <v>0</v>
      </c>
      <c r="BI278" s="19">
        <f>IF(OR($I278="REAL",$I278="INCURRIDO"),SUMIF(S!$O:$O,$I278&amp;$O278&amp;$Q278&amp;UPPER(TEXT(BI$4,"MMMMYYYY"))&amp;$Z278,IF($W$1="Pesos CLP",S!$AD:$AD,S!$AO:$AO)),0)</f>
        <v>0</v>
      </c>
      <c r="BJ278" s="19">
        <f>IF(OR($I278="REAL",$I278="INCURRIDO"),SUMIF(S!$O:$O,$I278&amp;$O278&amp;$Q278&amp;UPPER(TEXT(BJ$4,"MMMMYYYY"))&amp;$Z278,IF($W$1="Pesos CLP",S!$AD:$AD,S!$AO:$AO)),0)</f>
        <v>0</v>
      </c>
      <c r="BK278" s="19">
        <f>IF(OR($I278="REAL",$I278="INCURRIDO"),SUMIF(S!$O:$O,$I278&amp;$O278&amp;$Q278&amp;UPPER(TEXT(BK$4,"MMMMYYYY"))&amp;$Z278,IF($W$1="Pesos CLP",S!$AD:$AD,S!$AO:$AO)),0)</f>
        <v>0</v>
      </c>
      <c r="BL278" s="19">
        <f>IF(OR($I278="REAL",$I278="INCURRIDO"),SUMIF(S!$O:$O,$I278&amp;$O278&amp;$Q278&amp;UPPER(TEXT(BL$4,"MMMMYYYY"))&amp;$Z278,IF($W$1="Pesos CLP",S!$AD:$AD,S!$AO:$AO)),0)</f>
        <v>0</v>
      </c>
      <c r="BM278" s="19">
        <f>IF(OR($I278="REAL",$I278="INCURRIDO"),SUMIF(S!$O:$O,$I278&amp;$O278&amp;$Q278&amp;UPPER(TEXT(BM$4,"MMMMYYYY"))&amp;$Z278,IF($W$1="Pesos CLP",S!$AD:$AD,S!$AO:$AO)),0)</f>
        <v>0</v>
      </c>
      <c r="BN278" s="19">
        <f>IF(OR($I278="REAL",$I278="INCURRIDO"),SUMIF(S!$O:$O,$I278&amp;$O278&amp;$Q278&amp;UPPER(TEXT(BN$4,"MMMMYYYY"))&amp;$Z278,IF($W$1="Pesos CLP",S!$AD:$AD,S!$AO:$AO)),0)</f>
        <v>0</v>
      </c>
      <c r="BO278" s="19">
        <f>IF(OR($I278="REAL",$I278="INCURRIDO"),SUMIF(S!$O:$O,$I278&amp;$O278&amp;$Q278&amp;UPPER(TEXT(BO$4,"MMMMYYYY"))&amp;$Z278,IF($W$1="Pesos CLP",S!$AD:$AD,S!$AO:$AO)),0)</f>
        <v>0</v>
      </c>
      <c r="BP278" s="19">
        <f>IF(OR($I278="REAL",$I278="INCURRIDO"),SUMIF(S!$O:$O,$I278&amp;$O278&amp;$Q278&amp;UPPER(TEXT(BP$4,"MMMMYYYY"))&amp;$Z278,IF($W$1="Pesos CLP",S!$AD:$AD,S!$AO:$AO)),0)</f>
        <v>0</v>
      </c>
      <c r="BQ278" s="19">
        <f>IF(OR($I278="REAL",$I278="INCURRIDO"),SUMIF(S!$O:$O,$I278&amp;$O278&amp;$Q278&amp;UPPER(TEXT(BQ$4,"MMMMYYYY"))&amp;$Z278,IF($W$1="Pesos CLP",S!$AD:$AD,S!$AO:$AO)),0)</f>
        <v>0</v>
      </c>
      <c r="BR278" s="19">
        <f>IF(OR($I278="REAL",$I278="INCURRIDO"),SUMIF(S!$O:$O,$I278&amp;$O278&amp;$Q278&amp;UPPER(TEXT(BR$4,"MMMMYYYY"))&amp;$Z278,IF($W$1="Pesos CLP",S!$AD:$AD,S!$AO:$AO)),0)</f>
        <v>0</v>
      </c>
      <c r="BS278" s="19">
        <f>IF(OR($I278="REAL",$I278="INCURRIDO"),SUMIF(S!$O:$O,$I278&amp;$O278&amp;$Q278&amp;UPPER(TEXT(BS$4,"MMMMYYYY"))&amp;$Z278,IF($W$1="Pesos CLP",S!$AD:$AD,S!$AO:$AO)),0)</f>
        <v>0</v>
      </c>
      <c r="BT278" s="19">
        <f>IF(OR($I278="REAL",$I278="INCURRIDO"),SUMIF(S!$O:$O,$I278&amp;$O278&amp;$Q278&amp;UPPER(TEXT(BT$4,"MMMMYYYY"))&amp;$Z278,IF($W$1="Pesos CLP",S!$AD:$AD,S!$AO:$AO)),0)</f>
        <v>0</v>
      </c>
      <c r="BU278" s="19">
        <f>IF(OR($I278="REAL",$I278="INCURRIDO"),SUMIF(S!$O:$O,$I278&amp;$O278&amp;$Q278&amp;UPPER(TEXT(BU$4,"MMMMYYYY"))&amp;$Z278,IF($W$1="Pesos CLP",S!$AD:$AD,S!$AO:$AO)),0)</f>
        <v>0</v>
      </c>
      <c r="BV278" s="19">
        <f>IF(OR($I278="REAL",$I278="INCURRIDO"),SUMIF(S!$O:$O,$I278&amp;$O278&amp;$Q278&amp;UPPER(TEXT(BV$4,"MMMMYYYY"))&amp;$Z278,IF($W$1="Pesos CLP",S!$AD:$AD,S!$AO:$AO)),0)</f>
        <v>0</v>
      </c>
      <c r="BW278" s="19">
        <f>IF(OR($I278="REAL",$I278="INCURRIDO"),SUMIF(S!$O:$O,$I278&amp;$O278&amp;$Q278&amp;UPPER(TEXT(BW$4,"MMMMYYYY"))&amp;$Z278,IF($W$1="Pesos CLP",S!$AD:$AD,S!$AO:$AO)),0)</f>
        <v>0</v>
      </c>
      <c r="BX278" s="19">
        <f>IF(OR($I278="REAL",$I278="INCURRIDO"),SUMIF(S!$O:$O,$I278&amp;$O278&amp;$Q278&amp;UPPER(TEXT(BX$4,"MMMMYYYY"))&amp;$Z278,IF($W$1="Pesos CLP",S!$AD:$AD,S!$AO:$AO)),0)</f>
        <v>0</v>
      </c>
      <c r="BY278" s="19">
        <f>IF(OR($I278="REAL",$I278="INCURRIDO"),SUMIF(S!$O:$O,$I278&amp;$O278&amp;$Q278&amp;UPPER(TEXT(BY$4,"MMMMYYYY"))&amp;$Z278,IF($W$1="Pesos CLP",S!$AD:$AD,S!$AO:$AO)),0)</f>
        <v>0</v>
      </c>
      <c r="BZ278" s="19">
        <f>IF(OR($I278="REAL",$I278="INCURRIDO"),SUMIF(S!$O:$O,$I278&amp;$O278&amp;$Q278&amp;UPPER(TEXT(BZ$4,"MMMMYYYY"))&amp;$Z278,IF($W$1="Pesos CLP",S!$AD:$AD,S!$AO:$AO)),0)</f>
        <v>0</v>
      </c>
      <c r="CA278" s="19">
        <f>IF(OR($I278="REAL",$I278="INCURRIDO"),SUMIF(S!$O:$O,$I278&amp;$O278&amp;$Q278&amp;UPPER(TEXT(CA$4,"MMMMYYYY"))&amp;$Z278,IF($W$1="Pesos CLP",S!$AD:$AD,S!$AO:$AO)),0)</f>
        <v>0</v>
      </c>
      <c r="CB278" s="19">
        <f>IF(OR($I278="REAL",$I278="INCURRIDO"),SUMIF(S!$O:$O,$I278&amp;$O278&amp;$Q278&amp;UPPER(TEXT(CB$4,"MMMMYYYY"))&amp;$Z278,IF($W$1="Pesos CLP",S!$AD:$AD,S!$AO:$AO)),0)</f>
        <v>0</v>
      </c>
      <c r="CC278" s="19">
        <f>IF(OR($I278="REAL",$I278="INCURRIDO"),SUMIF(S!$O:$O,$I278&amp;$O278&amp;$Q278&amp;UPPER(TEXT(CC$4,"MMMMYYYY"))&amp;$Z278,IF($W$1="Pesos CLP",S!$AD:$AD,S!$AO:$AO)),0)</f>
        <v>0</v>
      </c>
      <c r="CD278" s="19">
        <f>IF(OR($I278="REAL",$I278="INCURRIDO"),SUMIF(S!$O:$O,$I278&amp;$O278&amp;$Q278&amp;UPPER(TEXT(CD$4,"MMMMYYYY"))&amp;$Z278,IF($W$1="Pesos CLP",S!$AD:$AD,S!$AO:$AO)),0)</f>
        <v>0</v>
      </c>
      <c r="CE278" s="19">
        <f>IF(OR($I278="REAL",$I278="INCURRIDO"),SUMIF(S!$O:$O,$I278&amp;$O278&amp;$Q278&amp;UPPER(TEXT(CE$4,"MMMMYYYY"))&amp;$Z278,IF($W$1="Pesos CLP",S!$AD:$AD,S!$AO:$AO)),0)</f>
        <v>0</v>
      </c>
      <c r="CF278" s="19">
        <f>IF(OR($I278="REAL",$I278="INCURRIDO"),SUMIF(S!$O:$O,$I278&amp;$O278&amp;$Q278&amp;UPPER(TEXT(CF$4,"MMMMYYYY"))&amp;$Z278,IF($W$1="Pesos CLP",S!$AD:$AD,S!$AO:$AO)),0)</f>
        <v>0</v>
      </c>
      <c r="CG278" s="19">
        <f>IF(OR($I278="REAL",$I278="INCURRIDO"),SUMIF(S!$O:$O,$I278&amp;$O278&amp;$Q278&amp;UPPER(TEXT(CG$4,"MMMMYYYY"))&amp;$Z278,IF($W$1="Pesos CLP",S!$AD:$AD,S!$AO:$AO)),0)</f>
        <v>0</v>
      </c>
      <c r="CH278" s="19">
        <f>IF(OR($I278="REAL",$I278="INCURRIDO"),SUMIF(S!$O:$O,$I278&amp;$O278&amp;$Q278&amp;UPPER(TEXT(CH$4,"MMMMYYYY"))&amp;$Z278,IF($W$1="Pesos CLP",S!$AD:$AD,S!$AO:$AO)),0)</f>
        <v>0</v>
      </c>
      <c r="CI278" s="19">
        <f>IF(OR($I278="REAL",$I278="INCURRIDO"),SUMIF(S!$O:$O,$I278&amp;$O278&amp;$Q278&amp;UPPER(TEXT(CI$4,"MMMMYYYY"))&amp;$Z278,IF($W$1="Pesos CLP",S!$AD:$AD,S!$AO:$AO)),0)</f>
        <v>0</v>
      </c>
      <c r="CJ278" s="19">
        <f>IF(OR($I278="REAL",$I278="INCURRIDO"),SUMIF(S!$O:$O,$I278&amp;$O278&amp;$Q278&amp;UPPER(TEXT(CJ$4,"MMMMYYYY"))&amp;$Z278,IF($W$1="Pesos CLP",S!$AD:$AD,S!$AO:$AO)),0)</f>
        <v>0</v>
      </c>
      <c r="CK278" s="378">
        <f t="shared" ref="CK278:CR284" si="283">(IF(AND(AND($T278&gt;=(CK$4-DAY(CK$4)+1),$T278&lt;=CK$4),AND($U278&gt;=(CK$4-DAY(CK$4)+1),$U278&lt;=CK$4)),$U278-$T278+1,IF(AND($T278&gt;=(CK$4-DAY(CK$4)+1),$T278&lt;=CK$4),CK$4-$T278+1,IF(AND($U278&gt;=(CK$4-DAY(CK$4)+1),$U278&lt;=CK$4),$U278-(CK$4-DAY(CK$4)+1)+1,IF(OR(AND((CK$4-DAY(CK$4)+1)&gt;=$T278,(CK$4-DAY(CK$4)+1)&lt;=$U278),AND((CK$4&gt;=$T278),(CK$4&lt;=$U278))),CK$4-(CK$4-DAY(CK$4)+1)+1,0))))/IF($R278="mes",_xlfn.DAYS(CK$4,(CK$4-DAY(CK$4)+1))+1,(_xlfn.DAYS($U278,$T278)+1))*$S278)*IF($X$1="Físico",1,$X278)</f>
        <v>4232.1236085059745</v>
      </c>
      <c r="CL278" s="378">
        <f t="shared" si="283"/>
        <v>0</v>
      </c>
      <c r="CM278" s="378">
        <f t="shared" si="283"/>
        <v>0</v>
      </c>
      <c r="CN278" s="378">
        <f t="shared" si="283"/>
        <v>0</v>
      </c>
      <c r="CO278" s="378">
        <f t="shared" si="283"/>
        <v>0</v>
      </c>
      <c r="CP278" s="378">
        <f t="shared" si="283"/>
        <v>0</v>
      </c>
      <c r="CQ278" s="378">
        <f t="shared" si="283"/>
        <v>0</v>
      </c>
      <c r="CR278" s="378">
        <f t="shared" si="283"/>
        <v>0</v>
      </c>
      <c r="CS278" s="378">
        <f t="shared" ref="CS278:DB284" si="284">(IF(AND(AND($T278&gt;=(CS$4-DAY(CS$4)+1),$T278&lt;=CS$4),AND($U278&gt;=(CS$4-DAY(CS$4)+1),$U278&lt;=CS$4)),$U278-$T278+1,IF(AND($T278&gt;=(CS$4-DAY(CS$4)+1),$T278&lt;=CS$4),CS$4-$T278+1,IF(AND($U278&gt;=(CS$4-DAY(CS$4)+1),$U278&lt;=CS$4),$U278-(CS$4-DAY(CS$4)+1)+1,IF(OR(AND((CS$4-DAY(CS$4)+1)&gt;=$T278,(CS$4-DAY(CS$4)+1)&lt;=$U278),AND((CS$4&gt;=$T278),(CS$4&lt;=$U278))),CS$4-(CS$4-DAY(CS$4)+1)+1,0))))/IF($R278="mes",_xlfn.DAYS(CS$4,(CS$4-DAY(CS$4)+1))+1,(_xlfn.DAYS($U278,$T278)+1))*$S278)*IF($X$1="Físico",1,$X278)</f>
        <v>0</v>
      </c>
      <c r="CT278" s="378">
        <f t="shared" si="284"/>
        <v>0</v>
      </c>
      <c r="CU278" s="378">
        <f t="shared" si="284"/>
        <v>0</v>
      </c>
      <c r="CV278" s="378">
        <f t="shared" si="284"/>
        <v>0</v>
      </c>
      <c r="CW278" s="378">
        <f t="shared" si="284"/>
        <v>0</v>
      </c>
      <c r="CX278" s="378">
        <f t="shared" si="284"/>
        <v>0</v>
      </c>
      <c r="CY278" s="378">
        <f t="shared" si="284"/>
        <v>0</v>
      </c>
      <c r="CZ278" s="378">
        <f t="shared" si="284"/>
        <v>0</v>
      </c>
      <c r="DA278" s="378">
        <f t="shared" si="284"/>
        <v>0</v>
      </c>
      <c r="DB278" s="378">
        <f t="shared" si="284"/>
        <v>0</v>
      </c>
      <c r="DC278" s="378">
        <f t="shared" ref="DC278:DL284" si="285">(IF(AND(AND($T278&gt;=(DC$4-DAY(DC$4)+1),$T278&lt;=DC$4),AND($U278&gt;=(DC$4-DAY(DC$4)+1),$U278&lt;=DC$4)),$U278-$T278+1,IF(AND($T278&gt;=(DC$4-DAY(DC$4)+1),$T278&lt;=DC$4),DC$4-$T278+1,IF(AND($U278&gt;=(DC$4-DAY(DC$4)+1),$U278&lt;=DC$4),$U278-(DC$4-DAY(DC$4)+1)+1,IF(OR(AND((DC$4-DAY(DC$4)+1)&gt;=$T278,(DC$4-DAY(DC$4)+1)&lt;=$U278),AND((DC$4&gt;=$T278),(DC$4&lt;=$U278))),DC$4-(DC$4-DAY(DC$4)+1)+1,0))))/IF($R278="mes",_xlfn.DAYS(DC$4,(DC$4-DAY(DC$4)+1))+1,(_xlfn.DAYS($U278,$T278)+1))*$S278)*IF($X$1="Físico",1,$X278)</f>
        <v>0</v>
      </c>
      <c r="DD278" s="378">
        <f t="shared" si="285"/>
        <v>0</v>
      </c>
      <c r="DE278" s="378">
        <f t="shared" si="285"/>
        <v>0</v>
      </c>
      <c r="DF278" s="378">
        <f t="shared" si="285"/>
        <v>0</v>
      </c>
      <c r="DG278" s="378">
        <f t="shared" si="285"/>
        <v>0</v>
      </c>
      <c r="DH278" s="378">
        <f t="shared" si="285"/>
        <v>0</v>
      </c>
      <c r="DI278" s="378">
        <f t="shared" si="285"/>
        <v>0</v>
      </c>
      <c r="DJ278" s="378">
        <f t="shared" si="285"/>
        <v>0</v>
      </c>
      <c r="DK278" s="378">
        <f t="shared" si="285"/>
        <v>0</v>
      </c>
      <c r="DL278" s="378">
        <f t="shared" si="285"/>
        <v>0</v>
      </c>
      <c r="DM278" s="378">
        <f t="shared" ref="DM278:DV284" si="286">(IF(AND(AND($T278&gt;=(DM$4-DAY(DM$4)+1),$T278&lt;=DM$4),AND($U278&gt;=(DM$4-DAY(DM$4)+1),$U278&lt;=DM$4)),$U278-$T278+1,IF(AND($T278&gt;=(DM$4-DAY(DM$4)+1),$T278&lt;=DM$4),DM$4-$T278+1,IF(AND($U278&gt;=(DM$4-DAY(DM$4)+1),$U278&lt;=DM$4),$U278-(DM$4-DAY(DM$4)+1)+1,IF(OR(AND((DM$4-DAY(DM$4)+1)&gt;=$T278,(DM$4-DAY(DM$4)+1)&lt;=$U278),AND((DM$4&gt;=$T278),(DM$4&lt;=$U278))),DM$4-(DM$4-DAY(DM$4)+1)+1,0))))/IF($R278="mes",_xlfn.DAYS(DM$4,(DM$4-DAY(DM$4)+1))+1,(_xlfn.DAYS($U278,$T278)+1))*$S278)*IF($X$1="Físico",1,$X278)</f>
        <v>0</v>
      </c>
      <c r="DN278" s="378">
        <f t="shared" si="286"/>
        <v>0</v>
      </c>
      <c r="DO278" s="378">
        <f t="shared" si="286"/>
        <v>0</v>
      </c>
      <c r="DP278" s="378">
        <f t="shared" si="286"/>
        <v>0</v>
      </c>
      <c r="DQ278" s="378">
        <f t="shared" si="286"/>
        <v>0</v>
      </c>
      <c r="DR278" s="378">
        <f t="shared" si="286"/>
        <v>0</v>
      </c>
      <c r="DS278" s="378">
        <f t="shared" si="286"/>
        <v>0</v>
      </c>
      <c r="DT278" s="378">
        <f t="shared" si="286"/>
        <v>0</v>
      </c>
      <c r="DU278" s="378">
        <f t="shared" si="286"/>
        <v>0</v>
      </c>
      <c r="DV278" s="378">
        <f t="shared" si="286"/>
        <v>0</v>
      </c>
      <c r="DW278" s="378">
        <f t="shared" ref="DW278:EF284" si="287">(IF(AND(AND($T278&gt;=(DW$4-DAY(DW$4)+1),$T278&lt;=DW$4),AND($U278&gt;=(DW$4-DAY(DW$4)+1),$U278&lt;=DW$4)),$U278-$T278+1,IF(AND($T278&gt;=(DW$4-DAY(DW$4)+1),$T278&lt;=DW$4),DW$4-$T278+1,IF(AND($U278&gt;=(DW$4-DAY(DW$4)+1),$U278&lt;=DW$4),$U278-(DW$4-DAY(DW$4)+1)+1,IF(OR(AND((DW$4-DAY(DW$4)+1)&gt;=$T278,(DW$4-DAY(DW$4)+1)&lt;=$U278),AND((DW$4&gt;=$T278),(DW$4&lt;=$U278))),DW$4-(DW$4-DAY(DW$4)+1)+1,0))))/IF($R278="mes",_xlfn.DAYS(DW$4,(DW$4-DAY(DW$4)+1))+1,(_xlfn.DAYS($U278,$T278)+1))*$S278)*IF($X$1="Físico",1,$X278)</f>
        <v>0</v>
      </c>
      <c r="DX278" s="378">
        <f t="shared" si="287"/>
        <v>0</v>
      </c>
      <c r="DY278" s="378">
        <f t="shared" si="287"/>
        <v>0</v>
      </c>
      <c r="DZ278" s="378">
        <f t="shared" si="287"/>
        <v>0</v>
      </c>
      <c r="EA278" s="378">
        <f t="shared" si="287"/>
        <v>0</v>
      </c>
      <c r="EB278" s="378">
        <f t="shared" si="287"/>
        <v>0</v>
      </c>
      <c r="EC278" s="378">
        <f t="shared" si="287"/>
        <v>0</v>
      </c>
      <c r="ED278" s="378">
        <f t="shared" si="287"/>
        <v>0</v>
      </c>
      <c r="EE278" s="378">
        <f t="shared" si="287"/>
        <v>0</v>
      </c>
      <c r="EF278" s="378">
        <f t="shared" si="287"/>
        <v>0</v>
      </c>
      <c r="EG278" s="378">
        <f t="shared" ref="EG278:EQ284" si="288">(IF(AND(AND($T278&gt;=(EG$4-DAY(EG$4)+1),$T278&lt;=EG$4),AND($U278&gt;=(EG$4-DAY(EG$4)+1),$U278&lt;=EG$4)),$U278-$T278+1,IF(AND($T278&gt;=(EG$4-DAY(EG$4)+1),$T278&lt;=EG$4),EG$4-$T278+1,IF(AND($U278&gt;=(EG$4-DAY(EG$4)+1),$U278&lt;=EG$4),$U278-(EG$4-DAY(EG$4)+1)+1,IF(OR(AND((EG$4-DAY(EG$4)+1)&gt;=$T278,(EG$4-DAY(EG$4)+1)&lt;=$U278),AND((EG$4&gt;=$T278),(EG$4&lt;=$U278))),EG$4-(EG$4-DAY(EG$4)+1)+1,0))))/IF($R278="mes",_xlfn.DAYS(EG$4,(EG$4-DAY(EG$4)+1))+1,(_xlfn.DAYS($U278,$T278)+1))*$S278)*IF($X$1="Físico",1,$X278)</f>
        <v>0</v>
      </c>
      <c r="EH278" s="378">
        <f t="shared" si="288"/>
        <v>0</v>
      </c>
      <c r="EI278" s="378">
        <f t="shared" si="288"/>
        <v>0</v>
      </c>
      <c r="EJ278" s="378">
        <f t="shared" si="288"/>
        <v>0</v>
      </c>
      <c r="EK278" s="378">
        <f t="shared" si="288"/>
        <v>0</v>
      </c>
      <c r="EL278" s="378">
        <f t="shared" si="288"/>
        <v>0</v>
      </c>
      <c r="EM278" s="378">
        <f t="shared" si="288"/>
        <v>0</v>
      </c>
      <c r="EN278" s="378">
        <f t="shared" si="288"/>
        <v>0</v>
      </c>
      <c r="EO278" s="378">
        <f t="shared" si="288"/>
        <v>0</v>
      </c>
      <c r="EP278" s="378">
        <f t="shared" si="288"/>
        <v>0</v>
      </c>
      <c r="EQ278" s="378">
        <f t="shared" si="288"/>
        <v>0</v>
      </c>
    </row>
    <row r="279" spans="1:147" x14ac:dyDescent="0.3">
      <c r="A279" s="368"/>
      <c r="B279" s="368"/>
      <c r="C279" s="368"/>
      <c r="D279" s="368">
        <f t="shared" si="249"/>
        <v>1.034195933456562</v>
      </c>
      <c r="E279" s="368" t="str">
        <f>VLOOKUP(TEXT(Z279,0),'G2'!B:D,3,0)</f>
        <v>MN</v>
      </c>
      <c r="F279" s="816">
        <f t="shared" si="248"/>
        <v>0</v>
      </c>
      <c r="G279" s="755">
        <f t="shared" si="250"/>
        <v>0</v>
      </c>
      <c r="H279" s="756" t="s">
        <v>1190</v>
      </c>
      <c r="I279" s="370" t="s">
        <v>93</v>
      </c>
      <c r="J279" s="370" t="s">
        <v>22</v>
      </c>
      <c r="K279" s="368" t="s">
        <v>276</v>
      </c>
      <c r="L279" s="368" t="s">
        <v>24</v>
      </c>
      <c r="M279" s="369"/>
      <c r="N279" s="370" t="s">
        <v>1009</v>
      </c>
      <c r="O279" s="370" t="s">
        <v>276</v>
      </c>
      <c r="P279" s="643" t="s">
        <v>1167</v>
      </c>
      <c r="Q279" s="370" t="s">
        <v>695</v>
      </c>
      <c r="R279" s="370" t="s">
        <v>651</v>
      </c>
      <c r="S279" s="376">
        <v>1</v>
      </c>
      <c r="T279" s="678">
        <v>45962</v>
      </c>
      <c r="U279" s="678">
        <v>45986</v>
      </c>
      <c r="V279" s="373">
        <v>1</v>
      </c>
      <c r="W279" s="374">
        <v>5097720.3299445473</v>
      </c>
      <c r="X279" s="17" cm="1">
        <f t="array" ref="X279">+IF($W$1="Pesos CLP",W279,W279/TC)*MB_24A25</f>
        <v>5812.2757033867938</v>
      </c>
      <c r="Y279" s="18">
        <f t="shared" si="225"/>
        <v>0</v>
      </c>
      <c r="Z279">
        <v>91243520</v>
      </c>
      <c r="AA279" s="19">
        <f>IF(OR($I279="REAL",$I279="INCURRIDO"),SUMIF(S!$O:$O,$I279&amp;$O279&amp;$Q279&amp;UPPER(TEXT(AA$4,"MMMMYYYY"))&amp;$Z279,IF($W$1="Pesos CLP",S!$AD:$AD,S!$AO:$AO)),0)</f>
        <v>0</v>
      </c>
      <c r="AB279" s="19">
        <f>IF(OR($I279="REAL",$I279="INCURRIDO"),SUMIF(S!$O:$O,$I279&amp;$O279&amp;$Q279&amp;UPPER(TEXT(AB$4,"MMMMYYYY"))&amp;$Z279,IF($W$1="Pesos CLP",S!$AD:$AD,S!$AO:$AO)),0)</f>
        <v>0</v>
      </c>
      <c r="AC279" s="19">
        <f>IF(OR($I279="REAL",$I279="INCURRIDO"),SUMIF(S!$O:$O,$I279&amp;$O279&amp;$Q279&amp;UPPER(TEXT(AC$4,"MMMMYYYY"))&amp;$Z279,IF($W$1="Pesos CLP",S!$AD:$AD,S!$AO:$AO)),0)</f>
        <v>0</v>
      </c>
      <c r="AD279" s="19">
        <f>IF(OR($I279="REAL",$I279="INCURRIDO"),SUMIF(S!$O:$O,$I279&amp;$O279&amp;$Q279&amp;UPPER(TEXT(AD$4,"MMMMYYYY"))&amp;$Z279,IF($W$1="Pesos CLP",S!$AD:$AD,S!$AO:$AO)),0)</f>
        <v>0</v>
      </c>
      <c r="AE279" s="19">
        <f>IF(OR($I279="REAL",$I279="INCURRIDO"),SUMIF(S!$O:$O,$I279&amp;$O279&amp;$Q279&amp;UPPER(TEXT(AE$4,"MMMMYYYY"))&amp;$Z279,IF($W$1="Pesos CLP",S!$AD:$AD,S!$AO:$AO)),0)</f>
        <v>0</v>
      </c>
      <c r="AF279" s="19">
        <f>IF(OR($I279="REAL",$I279="INCURRIDO"),SUMIF(S!$O:$O,$I279&amp;$O279&amp;$Q279&amp;UPPER(TEXT(AF$4,"MMMMYYYY"))&amp;$Z279,IF($W$1="Pesos CLP",S!$AD:$AD,S!$AO:$AO)),0)</f>
        <v>0</v>
      </c>
      <c r="AG279" s="19">
        <f>IF(OR($I279="REAL",$I279="INCURRIDO"),SUMIF(S!$O:$O,$I279&amp;$O279&amp;$Q279&amp;UPPER(TEXT(AG$4,"MMMMYYYY"))&amp;$Z279,IF($W$1="Pesos CLP",S!$AD:$AD,S!$AO:$AO)),0)</f>
        <v>0</v>
      </c>
      <c r="AH279" s="19">
        <f>IF(OR($I279="REAL",$I279="INCURRIDO"),SUMIF(S!$O:$O,$I279&amp;$O279&amp;$Q279&amp;UPPER(TEXT(AH$4,"MMMMYYYY"))&amp;$Z279,IF($W$1="Pesos CLP",S!$AD:$AD,S!$AO:$AO)),0)</f>
        <v>0</v>
      </c>
      <c r="AI279" s="19">
        <f>IF(OR($I279="REAL",$I279="INCURRIDO"),SUMIF(S!$O:$O,$I279&amp;$O279&amp;$Q279&amp;UPPER(TEXT(AI$4,"MMMMYYYY"))&amp;$Z279,IF($W$1="Pesos CLP",S!$AD:$AD,S!$AO:$AO)),0)</f>
        <v>0</v>
      </c>
      <c r="AJ279" s="19">
        <f>IF(OR($I279="REAL",$I279="INCURRIDO"),SUMIF(S!$O:$O,$I279&amp;$O279&amp;$Q279&amp;UPPER(TEXT(AJ$4,"MMMMYYYY"))&amp;$Z279,IF($W$1="Pesos CLP",S!$AD:$AD,S!$AO:$AO)),0)</f>
        <v>0</v>
      </c>
      <c r="AK279" s="19">
        <f>IF(OR($I279="REAL",$I279="INCURRIDO"),SUMIF(S!$O:$O,$I279&amp;$O279&amp;$Q279&amp;UPPER(TEXT(AK$4,"MMMMYYYY"))&amp;$Z279,IF($W$1="Pesos CLP",S!$AD:$AD,S!$AO:$AO)),0)</f>
        <v>0</v>
      </c>
      <c r="AL279" s="19">
        <f>IF(OR($I279="REAL",$I279="INCURRIDO"),SUMIF(S!$O:$O,$I279&amp;$O279&amp;$Q279&amp;UPPER(TEXT(AL$4,"MMMMYYYY"))&amp;$Z279,IF($W$1="Pesos CLP",S!$AD:$AD,S!$AO:$AO)),0)</f>
        <v>0</v>
      </c>
      <c r="AM279" s="19">
        <f>IF(OR($I279="REAL",$I279="INCURRIDO"),SUMIF(S!$O:$O,$I279&amp;$O279&amp;$Q279&amp;UPPER(TEXT(AM$4,"MMMMYYYY"))&amp;$Z279,IF($W$1="Pesos CLP",S!$AD:$AD,S!$AO:$AO)),0)</f>
        <v>0</v>
      </c>
      <c r="AN279" s="19">
        <f>IF(OR($I279="REAL",$I279="INCURRIDO"),SUMIF(S!$O:$O,$I279&amp;$O279&amp;$Q279&amp;UPPER(TEXT(AN$4,"MMMMYYYY"))&amp;$Z279,IF($W$1="Pesos CLP",S!$AD:$AD,S!$AO:$AO)),0)</f>
        <v>0</v>
      </c>
      <c r="AO279" s="19">
        <f>IF(OR($I279="REAL",$I279="INCURRIDO"),SUMIF(S!$O:$O,$I279&amp;$O279&amp;$Q279&amp;UPPER(TEXT(AO$4,"MMMMYYYY"))&amp;$Z279,IF($W$1="Pesos CLP",S!$AD:$AD,S!$AO:$AO)),0)</f>
        <v>0</v>
      </c>
      <c r="AP279" s="19">
        <f>IF(OR($I279="REAL",$I279="INCURRIDO"),SUMIF(S!$O:$O,$I279&amp;$O279&amp;$Q279&amp;UPPER(TEXT(AP$4,"MMMMYYYY"))&amp;$Z279,IF($W$1="Pesos CLP",S!$AD:$AD,S!$AO:$AO)),0)</f>
        <v>0</v>
      </c>
      <c r="AQ279" s="19">
        <f>IF(OR($I279="REAL",$I279="INCURRIDO"),SUMIF(S!$O:$O,$I279&amp;$O279&amp;$Q279&amp;UPPER(TEXT(AQ$4,"MMMMYYYY"))&amp;$Z279,IF($W$1="Pesos CLP",S!$AD:$AD,S!$AO:$AO)),0)</f>
        <v>0</v>
      </c>
      <c r="AR279" s="19">
        <f>IF(OR($I279="REAL",$I279="INCURRIDO"),SUMIF(S!$O:$O,$I279&amp;$O279&amp;$Q279&amp;UPPER(TEXT(AR$4,"MMMMYYYY"))&amp;$Z279,IF($W$1="Pesos CLP",S!$AD:$AD,S!$AO:$AO)),0)</f>
        <v>0</v>
      </c>
      <c r="AS279" s="19">
        <f>IF(OR($I279="REAL",$I279="INCURRIDO"),SUMIF(S!$O:$O,$I279&amp;$O279&amp;$Q279&amp;UPPER(TEXT(AS$4,"MMMMYYYY"))&amp;$Z279,IF($W$1="Pesos CLP",S!$AD:$AD,S!$AO:$AO)),0)</f>
        <v>0</v>
      </c>
      <c r="AT279" s="19">
        <f>IF(OR($I279="REAL",$I279="INCURRIDO"),SUMIF(S!$O:$O,$I279&amp;$O279&amp;$Q279&amp;UPPER(TEXT(AT$4,"MMMMYYYY"))&amp;$Z279,IF($W$1="Pesos CLP",S!$AD:$AD,S!$AO:$AO)),0)</f>
        <v>0</v>
      </c>
      <c r="AU279" s="19">
        <f>IF(OR($I279="REAL",$I279="INCURRIDO"),SUMIF(S!$O:$O,$I279&amp;$O279&amp;$Q279&amp;UPPER(TEXT(AU$4,"MMMMYYYY"))&amp;$Z279,IF($W$1="Pesos CLP",S!$AD:$AD,S!$AO:$AO)),0)</f>
        <v>0</v>
      </c>
      <c r="AV279" s="19">
        <f>IF(OR($I279="REAL",$I279="INCURRIDO"),SUMIF(S!$O:$O,$I279&amp;$O279&amp;$Q279&amp;UPPER(TEXT(AV$4,"MMMMYYYY"))&amp;$Z279,IF($W$1="Pesos CLP",S!$AD:$AD,S!$AO:$AO)),0)</f>
        <v>0</v>
      </c>
      <c r="AW279" s="19">
        <f>IF(OR($I279="REAL",$I279="INCURRIDO"),SUMIF(S!$O:$O,$I279&amp;$O279&amp;$Q279&amp;UPPER(TEXT(AW$4,"MMMMYYYY"))&amp;$Z279,IF($W$1="Pesos CLP",S!$AD:$AD,S!$AO:$AO)),0)</f>
        <v>0</v>
      </c>
      <c r="AX279" s="19">
        <f>IF(OR($I279="REAL",$I279="INCURRIDO"),SUMIF(S!$O:$O,$I279&amp;$O279&amp;$Q279&amp;UPPER(TEXT(AX$4,"MMMMYYYY"))&amp;$Z279,IF($W$1="Pesos CLP",S!$AD:$AD,S!$AO:$AO)),0)</f>
        <v>0</v>
      </c>
      <c r="AY279" s="19">
        <f>IF(OR($I279="REAL",$I279="INCURRIDO"),SUMIF(S!$O:$O,$I279&amp;$O279&amp;$Q279&amp;UPPER(TEXT(AY$4,"MMMMYYYY"))&amp;$Z279,IF($W$1="Pesos CLP",S!$AD:$AD,S!$AO:$AO)),0)</f>
        <v>0</v>
      </c>
      <c r="AZ279" s="19">
        <f>IF(OR($I279="REAL",$I279="INCURRIDO"),SUMIF(S!$O:$O,$I279&amp;$O279&amp;$Q279&amp;UPPER(TEXT(AZ$4,"MMMMYYYY"))&amp;$Z279,IF($W$1="Pesos CLP",S!$AD:$AD,S!$AO:$AO)),0)</f>
        <v>0</v>
      </c>
      <c r="BA279" s="19">
        <f>IF(OR($I279="REAL",$I279="INCURRIDO"),SUMIF(S!$O:$O,$I279&amp;$O279&amp;$Q279&amp;UPPER(TEXT(BA$4,"MMMMYYYY"))&amp;$Z279,IF($W$1="Pesos CLP",S!$AD:$AD,S!$AO:$AO)),0)</f>
        <v>0</v>
      </c>
      <c r="BB279" s="19">
        <f>IF(OR($I279="REAL",$I279="INCURRIDO"),SUMIF(S!$O:$O,$I279&amp;$O279&amp;$Q279&amp;UPPER(TEXT(BB$4,"MMMMYYYY"))&amp;$Z279,IF($W$1="Pesos CLP",S!$AD:$AD,S!$AO:$AO)),0)</f>
        <v>0</v>
      </c>
      <c r="BC279" s="19">
        <f>IF(OR($I279="REAL",$I279="INCURRIDO"),SUMIF(S!$O:$O,$I279&amp;$O279&amp;$Q279&amp;UPPER(TEXT(BC$4,"MMMMYYYY"))&amp;$Z279,IF($W$1="Pesos CLP",S!$AD:$AD,S!$AO:$AO)),0)</f>
        <v>0</v>
      </c>
      <c r="BD279" s="19">
        <f>IF(OR($I279="REAL",$I279="INCURRIDO"),SUMIF(S!$O:$O,$I279&amp;$O279&amp;$Q279&amp;UPPER(TEXT(BD$4,"MMMMYYYY"))&amp;$Z279,IF($W$1="Pesos CLP",S!$AD:$AD,S!$AO:$AO)),0)</f>
        <v>0</v>
      </c>
      <c r="BE279" s="19">
        <f>IF(OR($I279="REAL",$I279="INCURRIDO"),SUMIF(S!$O:$O,$I279&amp;$O279&amp;$Q279&amp;UPPER(TEXT(BE$4,"MMMMYYYY"))&amp;$Z279,IF($W$1="Pesos CLP",S!$AD:$AD,S!$AO:$AO)),0)</f>
        <v>0</v>
      </c>
      <c r="BF279" s="19">
        <f>IF(OR($I279="REAL",$I279="INCURRIDO"),SUMIF(S!$O:$O,$I279&amp;$O279&amp;$Q279&amp;UPPER(TEXT(BF$4,"MMMMYYYY"))&amp;$Z279,IF($W$1="Pesos CLP",S!$AD:$AD,S!$AO:$AO)),0)</f>
        <v>0</v>
      </c>
      <c r="BG279" s="19">
        <f>IF(OR($I279="REAL",$I279="INCURRIDO"),SUMIF(S!$O:$O,$I279&amp;$O279&amp;$Q279&amp;UPPER(TEXT(BG$4,"MMMMYYYY"))&amp;$Z279,IF($W$1="Pesos CLP",S!$AD:$AD,S!$AO:$AO)),0)</f>
        <v>0</v>
      </c>
      <c r="BH279" s="19">
        <f>IF(OR($I279="REAL",$I279="INCURRIDO"),SUMIF(S!$O:$O,$I279&amp;$O279&amp;$Q279&amp;UPPER(TEXT(BH$4,"MMMMYYYY"))&amp;$Z279,IF($W$1="Pesos CLP",S!$AD:$AD,S!$AO:$AO)),0)</f>
        <v>0</v>
      </c>
      <c r="BI279" s="19">
        <f>IF(OR($I279="REAL",$I279="INCURRIDO"),SUMIF(S!$O:$O,$I279&amp;$O279&amp;$Q279&amp;UPPER(TEXT(BI$4,"MMMMYYYY"))&amp;$Z279,IF($W$1="Pesos CLP",S!$AD:$AD,S!$AO:$AO)),0)</f>
        <v>0</v>
      </c>
      <c r="BJ279" s="19">
        <f>IF(OR($I279="REAL",$I279="INCURRIDO"),SUMIF(S!$O:$O,$I279&amp;$O279&amp;$Q279&amp;UPPER(TEXT(BJ$4,"MMMMYYYY"))&amp;$Z279,IF($W$1="Pesos CLP",S!$AD:$AD,S!$AO:$AO)),0)</f>
        <v>0</v>
      </c>
      <c r="BK279" s="19">
        <f>IF(OR($I279="REAL",$I279="INCURRIDO"),SUMIF(S!$O:$O,$I279&amp;$O279&amp;$Q279&amp;UPPER(TEXT(BK$4,"MMMMYYYY"))&amp;$Z279,IF($W$1="Pesos CLP",S!$AD:$AD,S!$AO:$AO)),0)</f>
        <v>0</v>
      </c>
      <c r="BL279" s="19">
        <f>IF(OR($I279="REAL",$I279="INCURRIDO"),SUMIF(S!$O:$O,$I279&amp;$O279&amp;$Q279&amp;UPPER(TEXT(BL$4,"MMMMYYYY"))&amp;$Z279,IF($W$1="Pesos CLP",S!$AD:$AD,S!$AO:$AO)),0)</f>
        <v>0</v>
      </c>
      <c r="BM279" s="19">
        <f>IF(OR($I279="REAL",$I279="INCURRIDO"),SUMIF(S!$O:$O,$I279&amp;$O279&amp;$Q279&amp;UPPER(TEXT(BM$4,"MMMMYYYY"))&amp;$Z279,IF($W$1="Pesos CLP",S!$AD:$AD,S!$AO:$AO)),0)</f>
        <v>0</v>
      </c>
      <c r="BN279" s="19">
        <f>IF(OR($I279="REAL",$I279="INCURRIDO"),SUMIF(S!$O:$O,$I279&amp;$O279&amp;$Q279&amp;UPPER(TEXT(BN$4,"MMMMYYYY"))&amp;$Z279,IF($W$1="Pesos CLP",S!$AD:$AD,S!$AO:$AO)),0)</f>
        <v>0</v>
      </c>
      <c r="BO279" s="19">
        <f>IF(OR($I279="REAL",$I279="INCURRIDO"),SUMIF(S!$O:$O,$I279&amp;$O279&amp;$Q279&amp;UPPER(TEXT(BO$4,"MMMMYYYY"))&amp;$Z279,IF($W$1="Pesos CLP",S!$AD:$AD,S!$AO:$AO)),0)</f>
        <v>0</v>
      </c>
      <c r="BP279" s="19">
        <f>IF(OR($I279="REAL",$I279="INCURRIDO"),SUMIF(S!$O:$O,$I279&amp;$O279&amp;$Q279&amp;UPPER(TEXT(BP$4,"MMMMYYYY"))&amp;$Z279,IF($W$1="Pesos CLP",S!$AD:$AD,S!$AO:$AO)),0)</f>
        <v>0</v>
      </c>
      <c r="BQ279" s="19">
        <f>IF(OR($I279="REAL",$I279="INCURRIDO"),SUMIF(S!$O:$O,$I279&amp;$O279&amp;$Q279&amp;UPPER(TEXT(BQ$4,"MMMMYYYY"))&amp;$Z279,IF($W$1="Pesos CLP",S!$AD:$AD,S!$AO:$AO)),0)</f>
        <v>0</v>
      </c>
      <c r="BR279" s="19">
        <f>IF(OR($I279="REAL",$I279="INCURRIDO"),SUMIF(S!$O:$O,$I279&amp;$O279&amp;$Q279&amp;UPPER(TEXT(BR$4,"MMMMYYYY"))&amp;$Z279,IF($W$1="Pesos CLP",S!$AD:$AD,S!$AO:$AO)),0)</f>
        <v>0</v>
      </c>
      <c r="BS279" s="19">
        <f>IF(OR($I279="REAL",$I279="INCURRIDO"),SUMIF(S!$O:$O,$I279&amp;$O279&amp;$Q279&amp;UPPER(TEXT(BS$4,"MMMMYYYY"))&amp;$Z279,IF($W$1="Pesos CLP",S!$AD:$AD,S!$AO:$AO)),0)</f>
        <v>0</v>
      </c>
      <c r="BT279" s="19">
        <f>IF(OR($I279="REAL",$I279="INCURRIDO"),SUMIF(S!$O:$O,$I279&amp;$O279&amp;$Q279&amp;UPPER(TEXT(BT$4,"MMMMYYYY"))&amp;$Z279,IF($W$1="Pesos CLP",S!$AD:$AD,S!$AO:$AO)),0)</f>
        <v>0</v>
      </c>
      <c r="BU279" s="19">
        <f>IF(OR($I279="REAL",$I279="INCURRIDO"),SUMIF(S!$O:$O,$I279&amp;$O279&amp;$Q279&amp;UPPER(TEXT(BU$4,"MMMMYYYY"))&amp;$Z279,IF($W$1="Pesos CLP",S!$AD:$AD,S!$AO:$AO)),0)</f>
        <v>0</v>
      </c>
      <c r="BV279" s="19">
        <f>IF(OR($I279="REAL",$I279="INCURRIDO"),SUMIF(S!$O:$O,$I279&amp;$O279&amp;$Q279&amp;UPPER(TEXT(BV$4,"MMMMYYYY"))&amp;$Z279,IF($W$1="Pesos CLP",S!$AD:$AD,S!$AO:$AO)),0)</f>
        <v>0</v>
      </c>
      <c r="BW279" s="19">
        <f>IF(OR($I279="REAL",$I279="INCURRIDO"),SUMIF(S!$O:$O,$I279&amp;$O279&amp;$Q279&amp;UPPER(TEXT(BW$4,"MMMMYYYY"))&amp;$Z279,IF($W$1="Pesos CLP",S!$AD:$AD,S!$AO:$AO)),0)</f>
        <v>0</v>
      </c>
      <c r="BX279" s="19">
        <f>IF(OR($I279="REAL",$I279="INCURRIDO"),SUMIF(S!$O:$O,$I279&amp;$O279&amp;$Q279&amp;UPPER(TEXT(BX$4,"MMMMYYYY"))&amp;$Z279,IF($W$1="Pesos CLP",S!$AD:$AD,S!$AO:$AO)),0)</f>
        <v>0</v>
      </c>
      <c r="BY279" s="19">
        <f>IF(OR($I279="REAL",$I279="INCURRIDO"),SUMIF(S!$O:$O,$I279&amp;$O279&amp;$Q279&amp;UPPER(TEXT(BY$4,"MMMMYYYY"))&amp;$Z279,IF($W$1="Pesos CLP",S!$AD:$AD,S!$AO:$AO)),0)</f>
        <v>0</v>
      </c>
      <c r="BZ279" s="19">
        <f>IF(OR($I279="REAL",$I279="INCURRIDO"),SUMIF(S!$O:$O,$I279&amp;$O279&amp;$Q279&amp;UPPER(TEXT(BZ$4,"MMMMYYYY"))&amp;$Z279,IF($W$1="Pesos CLP",S!$AD:$AD,S!$AO:$AO)),0)</f>
        <v>0</v>
      </c>
      <c r="CA279" s="19">
        <f>IF(OR($I279="REAL",$I279="INCURRIDO"),SUMIF(S!$O:$O,$I279&amp;$O279&amp;$Q279&amp;UPPER(TEXT(CA$4,"MMMMYYYY"))&amp;$Z279,IF($W$1="Pesos CLP",S!$AD:$AD,S!$AO:$AO)),0)</f>
        <v>0</v>
      </c>
      <c r="CB279" s="19">
        <f>IF(OR($I279="REAL",$I279="INCURRIDO"),SUMIF(S!$O:$O,$I279&amp;$O279&amp;$Q279&amp;UPPER(TEXT(CB$4,"MMMMYYYY"))&amp;$Z279,IF($W$1="Pesos CLP",S!$AD:$AD,S!$AO:$AO)),0)</f>
        <v>0</v>
      </c>
      <c r="CC279" s="19">
        <f>IF(OR($I279="REAL",$I279="INCURRIDO"),SUMIF(S!$O:$O,$I279&amp;$O279&amp;$Q279&amp;UPPER(TEXT(CC$4,"MMMMYYYY"))&amp;$Z279,IF($W$1="Pesos CLP",S!$AD:$AD,S!$AO:$AO)),0)</f>
        <v>0</v>
      </c>
      <c r="CD279" s="19">
        <f>IF(OR($I279="REAL",$I279="INCURRIDO"),SUMIF(S!$O:$O,$I279&amp;$O279&amp;$Q279&amp;UPPER(TEXT(CD$4,"MMMMYYYY"))&amp;$Z279,IF($W$1="Pesos CLP",S!$AD:$AD,S!$AO:$AO)),0)</f>
        <v>0</v>
      </c>
      <c r="CE279" s="19">
        <f>IF(OR($I279="REAL",$I279="INCURRIDO"),SUMIF(S!$O:$O,$I279&amp;$O279&amp;$Q279&amp;UPPER(TEXT(CE$4,"MMMMYYYY"))&amp;$Z279,IF($W$1="Pesos CLP",S!$AD:$AD,S!$AO:$AO)),0)</f>
        <v>0</v>
      </c>
      <c r="CF279" s="19">
        <f>IF(OR($I279="REAL",$I279="INCURRIDO"),SUMIF(S!$O:$O,$I279&amp;$O279&amp;$Q279&amp;UPPER(TEXT(CF$4,"MMMMYYYY"))&amp;$Z279,IF($W$1="Pesos CLP",S!$AD:$AD,S!$AO:$AO)),0)</f>
        <v>0</v>
      </c>
      <c r="CG279" s="19">
        <f>IF(OR($I279="REAL",$I279="INCURRIDO"),SUMIF(S!$O:$O,$I279&amp;$O279&amp;$Q279&amp;UPPER(TEXT(CG$4,"MMMMYYYY"))&amp;$Z279,IF($W$1="Pesos CLP",S!$AD:$AD,S!$AO:$AO)),0)</f>
        <v>0</v>
      </c>
      <c r="CH279" s="19">
        <f>IF(OR($I279="REAL",$I279="INCURRIDO"),SUMIF(S!$O:$O,$I279&amp;$O279&amp;$Q279&amp;UPPER(TEXT(CH$4,"MMMMYYYY"))&amp;$Z279,IF($W$1="Pesos CLP",S!$AD:$AD,S!$AO:$AO)),0)</f>
        <v>0</v>
      </c>
      <c r="CI279" s="19">
        <f>IF(OR($I279="REAL",$I279="INCURRIDO"),SUMIF(S!$O:$O,$I279&amp;$O279&amp;$Q279&amp;UPPER(TEXT(CI$4,"MMMMYYYY"))&amp;$Z279,IF($W$1="Pesos CLP",S!$AD:$AD,S!$AO:$AO)),0)</f>
        <v>0</v>
      </c>
      <c r="CJ279" s="19">
        <f>IF(OR($I279="REAL",$I279="INCURRIDO"),SUMIF(S!$O:$O,$I279&amp;$O279&amp;$Q279&amp;UPPER(TEXT(CJ$4,"MMMMYYYY"))&amp;$Z279,IF($W$1="Pesos CLP",S!$AD:$AD,S!$AO:$AO)),0)</f>
        <v>0</v>
      </c>
      <c r="CK279" s="378">
        <f t="shared" si="283"/>
        <v>0</v>
      </c>
      <c r="CL279" s="378">
        <f t="shared" si="283"/>
        <v>0</v>
      </c>
      <c r="CM279" s="378">
        <f t="shared" si="283"/>
        <v>0</v>
      </c>
      <c r="CN279" s="378">
        <f t="shared" si="283"/>
        <v>0</v>
      </c>
      <c r="CO279" s="378">
        <f t="shared" si="283"/>
        <v>0</v>
      </c>
      <c r="CP279" s="378">
        <f t="shared" si="283"/>
        <v>0</v>
      </c>
      <c r="CQ279" s="378">
        <f t="shared" si="283"/>
        <v>0</v>
      </c>
      <c r="CR279" s="378">
        <f t="shared" si="283"/>
        <v>0</v>
      </c>
      <c r="CS279" s="378">
        <f t="shared" si="284"/>
        <v>0</v>
      </c>
      <c r="CT279" s="378">
        <f t="shared" si="284"/>
        <v>0</v>
      </c>
      <c r="CU279" s="378">
        <f t="shared" si="284"/>
        <v>0</v>
      </c>
      <c r="CV279" s="378">
        <f t="shared" si="284"/>
        <v>0</v>
      </c>
      <c r="CW279" s="378">
        <f t="shared" si="284"/>
        <v>0</v>
      </c>
      <c r="CX279" s="378">
        <f t="shared" si="284"/>
        <v>0</v>
      </c>
      <c r="CY279" s="378">
        <f t="shared" si="284"/>
        <v>0</v>
      </c>
      <c r="CZ279" s="378">
        <f t="shared" si="284"/>
        <v>0</v>
      </c>
      <c r="DA279" s="378">
        <f t="shared" si="284"/>
        <v>0</v>
      </c>
      <c r="DB279" s="378">
        <f t="shared" si="284"/>
        <v>0</v>
      </c>
      <c r="DC279" s="378">
        <f t="shared" si="285"/>
        <v>0</v>
      </c>
      <c r="DD279" s="378">
        <f t="shared" si="285"/>
        <v>0</v>
      </c>
      <c r="DE279" s="378">
        <f t="shared" si="285"/>
        <v>0</v>
      </c>
      <c r="DF279" s="378">
        <f t="shared" si="285"/>
        <v>0</v>
      </c>
      <c r="DG279" s="378">
        <f t="shared" si="285"/>
        <v>0</v>
      </c>
      <c r="DH279" s="378">
        <f t="shared" si="285"/>
        <v>0</v>
      </c>
      <c r="DI279" s="378">
        <f t="shared" si="285"/>
        <v>0</v>
      </c>
      <c r="DJ279" s="378">
        <f t="shared" si="285"/>
        <v>0</v>
      </c>
      <c r="DK279" s="378">
        <f t="shared" si="285"/>
        <v>0</v>
      </c>
      <c r="DL279" s="378">
        <f t="shared" si="285"/>
        <v>0</v>
      </c>
      <c r="DM279" s="378">
        <f t="shared" si="286"/>
        <v>0</v>
      </c>
      <c r="DN279" s="378">
        <f t="shared" si="286"/>
        <v>0</v>
      </c>
      <c r="DO279" s="378">
        <f t="shared" si="286"/>
        <v>0</v>
      </c>
      <c r="DP279" s="378">
        <f t="shared" si="286"/>
        <v>0</v>
      </c>
      <c r="DQ279" s="378">
        <f t="shared" si="286"/>
        <v>0</v>
      </c>
      <c r="DR279" s="378">
        <f t="shared" si="286"/>
        <v>0</v>
      </c>
      <c r="DS279" s="378">
        <f t="shared" si="286"/>
        <v>0</v>
      </c>
      <c r="DT279" s="378">
        <f t="shared" si="286"/>
        <v>0</v>
      </c>
      <c r="DU279" s="378">
        <f t="shared" si="286"/>
        <v>0</v>
      </c>
      <c r="DV279" s="378">
        <f t="shared" si="286"/>
        <v>0</v>
      </c>
      <c r="DW279" s="378">
        <f t="shared" si="287"/>
        <v>0</v>
      </c>
      <c r="DX279" s="378">
        <f t="shared" si="287"/>
        <v>0</v>
      </c>
      <c r="DY279" s="378">
        <f t="shared" si="287"/>
        <v>0</v>
      </c>
      <c r="DZ279" s="378">
        <f t="shared" si="287"/>
        <v>0</v>
      </c>
      <c r="EA279" s="378">
        <f t="shared" si="287"/>
        <v>0</v>
      </c>
      <c r="EB279" s="378">
        <f t="shared" si="287"/>
        <v>0</v>
      </c>
      <c r="EC279" s="378">
        <f t="shared" si="287"/>
        <v>0</v>
      </c>
      <c r="ED279" s="378">
        <f t="shared" si="287"/>
        <v>0</v>
      </c>
      <c r="EE279" s="378">
        <f t="shared" si="287"/>
        <v>0</v>
      </c>
      <c r="EF279" s="378">
        <f t="shared" si="287"/>
        <v>0</v>
      </c>
      <c r="EG279" s="378">
        <f t="shared" si="288"/>
        <v>0</v>
      </c>
      <c r="EH279" s="378">
        <f t="shared" si="288"/>
        <v>0</v>
      </c>
      <c r="EI279" s="378">
        <f t="shared" si="288"/>
        <v>0</v>
      </c>
      <c r="EJ279" s="378">
        <f t="shared" si="288"/>
        <v>0</v>
      </c>
      <c r="EK279" s="378">
        <f t="shared" si="288"/>
        <v>0</v>
      </c>
      <c r="EL279" s="378">
        <f t="shared" si="288"/>
        <v>0</v>
      </c>
      <c r="EM279" s="378">
        <f t="shared" si="288"/>
        <v>0</v>
      </c>
      <c r="EN279" s="378">
        <f t="shared" si="288"/>
        <v>0</v>
      </c>
      <c r="EO279" s="378">
        <f t="shared" si="288"/>
        <v>0</v>
      </c>
      <c r="EP279" s="378">
        <f t="shared" si="288"/>
        <v>0</v>
      </c>
      <c r="EQ279" s="378">
        <f t="shared" si="288"/>
        <v>0</v>
      </c>
    </row>
    <row r="280" spans="1:147" x14ac:dyDescent="0.3">
      <c r="A280" s="368"/>
      <c r="B280" s="368"/>
      <c r="C280" s="368"/>
      <c r="D280" s="368">
        <f t="shared" si="249"/>
        <v>1.034195933456562</v>
      </c>
      <c r="E280" s="368" t="str">
        <f>VLOOKUP(TEXT(Z280,0),'G2'!B:D,3,0)</f>
        <v>MN</v>
      </c>
      <c r="F280" s="816">
        <f t="shared" si="248"/>
        <v>0</v>
      </c>
      <c r="G280" s="755">
        <f t="shared" si="250"/>
        <v>0</v>
      </c>
      <c r="H280" s="756" t="s">
        <v>1190</v>
      </c>
      <c r="I280" s="370" t="s">
        <v>93</v>
      </c>
      <c r="J280" s="370" t="s">
        <v>22</v>
      </c>
      <c r="K280" s="368" t="s">
        <v>276</v>
      </c>
      <c r="L280" s="368" t="s">
        <v>24</v>
      </c>
      <c r="M280" s="369"/>
      <c r="N280" s="370" t="s">
        <v>1010</v>
      </c>
      <c r="O280" s="370" t="s">
        <v>276</v>
      </c>
      <c r="P280" s="643" t="s">
        <v>1167</v>
      </c>
      <c r="Q280" s="370" t="s">
        <v>695</v>
      </c>
      <c r="R280" s="370" t="s">
        <v>651</v>
      </c>
      <c r="S280" s="376">
        <v>1</v>
      </c>
      <c r="T280" s="678">
        <v>46113</v>
      </c>
      <c r="U280" s="678">
        <v>46142</v>
      </c>
      <c r="V280" s="373">
        <v>1</v>
      </c>
      <c r="W280" s="374">
        <v>5097720.3299445473</v>
      </c>
      <c r="X280" s="17" cm="1">
        <f t="array" ref="X280">+IF($W$1="Pesos CLP",W280,W280/TC)*MB_24A25</f>
        <v>5812.2757033867938</v>
      </c>
      <c r="Y280" s="18">
        <f t="shared" si="225"/>
        <v>5812.2757033867938</v>
      </c>
      <c r="Z280">
        <v>91243520</v>
      </c>
      <c r="AA280" s="19">
        <f>IF(OR($I280="REAL",$I280="INCURRIDO"),SUMIF(S!$O:$O,$I280&amp;$O280&amp;$Q280&amp;UPPER(TEXT(AA$4,"MMMMYYYY"))&amp;$Z280,IF($W$1="Pesos CLP",S!$AD:$AD,S!$AO:$AO)),0)</f>
        <v>0</v>
      </c>
      <c r="AB280" s="19">
        <f>IF(OR($I280="REAL",$I280="INCURRIDO"),SUMIF(S!$O:$O,$I280&amp;$O280&amp;$Q280&amp;UPPER(TEXT(AB$4,"MMMMYYYY"))&amp;$Z280,IF($W$1="Pesos CLP",S!$AD:$AD,S!$AO:$AO)),0)</f>
        <v>0</v>
      </c>
      <c r="AC280" s="19">
        <f>IF(OR($I280="REAL",$I280="INCURRIDO"),SUMIF(S!$O:$O,$I280&amp;$O280&amp;$Q280&amp;UPPER(TEXT(AC$4,"MMMMYYYY"))&amp;$Z280,IF($W$1="Pesos CLP",S!$AD:$AD,S!$AO:$AO)),0)</f>
        <v>0</v>
      </c>
      <c r="AD280" s="19">
        <f>IF(OR($I280="REAL",$I280="INCURRIDO"),SUMIF(S!$O:$O,$I280&amp;$O280&amp;$Q280&amp;UPPER(TEXT(AD$4,"MMMMYYYY"))&amp;$Z280,IF($W$1="Pesos CLP",S!$AD:$AD,S!$AO:$AO)),0)</f>
        <v>0</v>
      </c>
      <c r="AE280" s="19">
        <f>IF(OR($I280="REAL",$I280="INCURRIDO"),SUMIF(S!$O:$O,$I280&amp;$O280&amp;$Q280&amp;UPPER(TEXT(AE$4,"MMMMYYYY"))&amp;$Z280,IF($W$1="Pesos CLP",S!$AD:$AD,S!$AO:$AO)),0)</f>
        <v>0</v>
      </c>
      <c r="AF280" s="19">
        <f>IF(OR($I280="REAL",$I280="INCURRIDO"),SUMIF(S!$O:$O,$I280&amp;$O280&amp;$Q280&amp;UPPER(TEXT(AF$4,"MMMMYYYY"))&amp;$Z280,IF($W$1="Pesos CLP",S!$AD:$AD,S!$AO:$AO)),0)</f>
        <v>0</v>
      </c>
      <c r="AG280" s="19">
        <f>IF(OR($I280="REAL",$I280="INCURRIDO"),SUMIF(S!$O:$O,$I280&amp;$O280&amp;$Q280&amp;UPPER(TEXT(AG$4,"MMMMYYYY"))&amp;$Z280,IF($W$1="Pesos CLP",S!$AD:$AD,S!$AO:$AO)),0)</f>
        <v>0</v>
      </c>
      <c r="AH280" s="19">
        <f>IF(OR($I280="REAL",$I280="INCURRIDO"),SUMIF(S!$O:$O,$I280&amp;$O280&amp;$Q280&amp;UPPER(TEXT(AH$4,"MMMMYYYY"))&amp;$Z280,IF($W$1="Pesos CLP",S!$AD:$AD,S!$AO:$AO)),0)</f>
        <v>0</v>
      </c>
      <c r="AI280" s="19">
        <f>IF(OR($I280="REAL",$I280="INCURRIDO"),SUMIF(S!$O:$O,$I280&amp;$O280&amp;$Q280&amp;UPPER(TEXT(AI$4,"MMMMYYYY"))&amp;$Z280,IF($W$1="Pesos CLP",S!$AD:$AD,S!$AO:$AO)),0)</f>
        <v>0</v>
      </c>
      <c r="AJ280" s="19">
        <f>IF(OR($I280="REAL",$I280="INCURRIDO"),SUMIF(S!$O:$O,$I280&amp;$O280&amp;$Q280&amp;UPPER(TEXT(AJ$4,"MMMMYYYY"))&amp;$Z280,IF($W$1="Pesos CLP",S!$AD:$AD,S!$AO:$AO)),0)</f>
        <v>0</v>
      </c>
      <c r="AK280" s="19">
        <f>IF(OR($I280="REAL",$I280="INCURRIDO"),SUMIF(S!$O:$O,$I280&amp;$O280&amp;$Q280&amp;UPPER(TEXT(AK$4,"MMMMYYYY"))&amp;$Z280,IF($W$1="Pesos CLP",S!$AD:$AD,S!$AO:$AO)),0)</f>
        <v>0</v>
      </c>
      <c r="AL280" s="19">
        <f>IF(OR($I280="REAL",$I280="INCURRIDO"),SUMIF(S!$O:$O,$I280&amp;$O280&amp;$Q280&amp;UPPER(TEXT(AL$4,"MMMMYYYY"))&amp;$Z280,IF($W$1="Pesos CLP",S!$AD:$AD,S!$AO:$AO)),0)</f>
        <v>0</v>
      </c>
      <c r="AM280" s="19">
        <f>IF(OR($I280="REAL",$I280="INCURRIDO"),SUMIF(S!$O:$O,$I280&amp;$O280&amp;$Q280&amp;UPPER(TEXT(AM$4,"MMMMYYYY"))&amp;$Z280,IF($W$1="Pesos CLP",S!$AD:$AD,S!$AO:$AO)),0)</f>
        <v>0</v>
      </c>
      <c r="AN280" s="19">
        <f>IF(OR($I280="REAL",$I280="INCURRIDO"),SUMIF(S!$O:$O,$I280&amp;$O280&amp;$Q280&amp;UPPER(TEXT(AN$4,"MMMMYYYY"))&amp;$Z280,IF($W$1="Pesos CLP",S!$AD:$AD,S!$AO:$AO)),0)</f>
        <v>0</v>
      </c>
      <c r="AO280" s="19">
        <f>IF(OR($I280="REAL",$I280="INCURRIDO"),SUMIF(S!$O:$O,$I280&amp;$O280&amp;$Q280&amp;UPPER(TEXT(AO$4,"MMMMYYYY"))&amp;$Z280,IF($W$1="Pesos CLP",S!$AD:$AD,S!$AO:$AO)),0)</f>
        <v>0</v>
      </c>
      <c r="AP280" s="19">
        <f>IF(OR($I280="REAL",$I280="INCURRIDO"),SUMIF(S!$O:$O,$I280&amp;$O280&amp;$Q280&amp;UPPER(TEXT(AP$4,"MMMMYYYY"))&amp;$Z280,IF($W$1="Pesos CLP",S!$AD:$AD,S!$AO:$AO)),0)</f>
        <v>0</v>
      </c>
      <c r="AQ280" s="19">
        <f>IF(OR($I280="REAL",$I280="INCURRIDO"),SUMIF(S!$O:$O,$I280&amp;$O280&amp;$Q280&amp;UPPER(TEXT(AQ$4,"MMMMYYYY"))&amp;$Z280,IF($W$1="Pesos CLP",S!$AD:$AD,S!$AO:$AO)),0)</f>
        <v>0</v>
      </c>
      <c r="AR280" s="19">
        <f>IF(OR($I280="REAL",$I280="INCURRIDO"),SUMIF(S!$O:$O,$I280&amp;$O280&amp;$Q280&amp;UPPER(TEXT(AR$4,"MMMMYYYY"))&amp;$Z280,IF($W$1="Pesos CLP",S!$AD:$AD,S!$AO:$AO)),0)</f>
        <v>0</v>
      </c>
      <c r="AS280" s="19">
        <f>IF(OR($I280="REAL",$I280="INCURRIDO"),SUMIF(S!$O:$O,$I280&amp;$O280&amp;$Q280&amp;UPPER(TEXT(AS$4,"MMMMYYYY"))&amp;$Z280,IF($W$1="Pesos CLP",S!$AD:$AD,S!$AO:$AO)),0)</f>
        <v>0</v>
      </c>
      <c r="AT280" s="19">
        <f>IF(OR($I280="REAL",$I280="INCURRIDO"),SUMIF(S!$O:$O,$I280&amp;$O280&amp;$Q280&amp;UPPER(TEXT(AT$4,"MMMMYYYY"))&amp;$Z280,IF($W$1="Pesos CLP",S!$AD:$AD,S!$AO:$AO)),0)</f>
        <v>0</v>
      </c>
      <c r="AU280" s="19">
        <f>IF(OR($I280="REAL",$I280="INCURRIDO"),SUMIF(S!$O:$O,$I280&amp;$O280&amp;$Q280&amp;UPPER(TEXT(AU$4,"MMMMYYYY"))&amp;$Z280,IF($W$1="Pesos CLP",S!$AD:$AD,S!$AO:$AO)),0)</f>
        <v>0</v>
      </c>
      <c r="AV280" s="19">
        <f>IF(OR($I280="REAL",$I280="INCURRIDO"),SUMIF(S!$O:$O,$I280&amp;$O280&amp;$Q280&amp;UPPER(TEXT(AV$4,"MMMMYYYY"))&amp;$Z280,IF($W$1="Pesos CLP",S!$AD:$AD,S!$AO:$AO)),0)</f>
        <v>0</v>
      </c>
      <c r="AW280" s="19">
        <f>IF(OR($I280="REAL",$I280="INCURRIDO"),SUMIF(S!$O:$O,$I280&amp;$O280&amp;$Q280&amp;UPPER(TEXT(AW$4,"MMMMYYYY"))&amp;$Z280,IF($W$1="Pesos CLP",S!$AD:$AD,S!$AO:$AO)),0)</f>
        <v>0</v>
      </c>
      <c r="AX280" s="19">
        <f>IF(OR($I280="REAL",$I280="INCURRIDO"),SUMIF(S!$O:$O,$I280&amp;$O280&amp;$Q280&amp;UPPER(TEXT(AX$4,"MMMMYYYY"))&amp;$Z280,IF($W$1="Pesos CLP",S!$AD:$AD,S!$AO:$AO)),0)</f>
        <v>0</v>
      </c>
      <c r="AY280" s="19">
        <f>IF(OR($I280="REAL",$I280="INCURRIDO"),SUMIF(S!$O:$O,$I280&amp;$O280&amp;$Q280&amp;UPPER(TEXT(AY$4,"MMMMYYYY"))&amp;$Z280,IF($W$1="Pesos CLP",S!$AD:$AD,S!$AO:$AO)),0)</f>
        <v>0</v>
      </c>
      <c r="AZ280" s="19">
        <f>IF(OR($I280="REAL",$I280="INCURRIDO"),SUMIF(S!$O:$O,$I280&amp;$O280&amp;$Q280&amp;UPPER(TEXT(AZ$4,"MMMMYYYY"))&amp;$Z280,IF($W$1="Pesos CLP",S!$AD:$AD,S!$AO:$AO)),0)</f>
        <v>0</v>
      </c>
      <c r="BA280" s="19">
        <f>IF(OR($I280="REAL",$I280="INCURRIDO"),SUMIF(S!$O:$O,$I280&amp;$O280&amp;$Q280&amp;UPPER(TEXT(BA$4,"MMMMYYYY"))&amp;$Z280,IF($W$1="Pesos CLP",S!$AD:$AD,S!$AO:$AO)),0)</f>
        <v>0</v>
      </c>
      <c r="BB280" s="19">
        <f>IF(OR($I280="REAL",$I280="INCURRIDO"),SUMIF(S!$O:$O,$I280&amp;$O280&amp;$Q280&amp;UPPER(TEXT(BB$4,"MMMMYYYY"))&amp;$Z280,IF($W$1="Pesos CLP",S!$AD:$AD,S!$AO:$AO)),0)</f>
        <v>0</v>
      </c>
      <c r="BC280" s="19">
        <f>IF(OR($I280="REAL",$I280="INCURRIDO"),SUMIF(S!$O:$O,$I280&amp;$O280&amp;$Q280&amp;UPPER(TEXT(BC$4,"MMMMYYYY"))&amp;$Z280,IF($W$1="Pesos CLP",S!$AD:$AD,S!$AO:$AO)),0)</f>
        <v>0</v>
      </c>
      <c r="BD280" s="19">
        <f>IF(OR($I280="REAL",$I280="INCURRIDO"),SUMIF(S!$O:$O,$I280&amp;$O280&amp;$Q280&amp;UPPER(TEXT(BD$4,"MMMMYYYY"))&amp;$Z280,IF($W$1="Pesos CLP",S!$AD:$AD,S!$AO:$AO)),0)</f>
        <v>0</v>
      </c>
      <c r="BE280" s="19">
        <f>IF(OR($I280="REAL",$I280="INCURRIDO"),SUMIF(S!$O:$O,$I280&amp;$O280&amp;$Q280&amp;UPPER(TEXT(BE$4,"MMMMYYYY"))&amp;$Z280,IF($W$1="Pesos CLP",S!$AD:$AD,S!$AO:$AO)),0)</f>
        <v>0</v>
      </c>
      <c r="BF280" s="19">
        <f>IF(OR($I280="REAL",$I280="INCURRIDO"),SUMIF(S!$O:$O,$I280&amp;$O280&amp;$Q280&amp;UPPER(TEXT(BF$4,"MMMMYYYY"))&amp;$Z280,IF($W$1="Pesos CLP",S!$AD:$AD,S!$AO:$AO)),0)</f>
        <v>0</v>
      </c>
      <c r="BG280" s="19">
        <f>IF(OR($I280="REAL",$I280="INCURRIDO"),SUMIF(S!$O:$O,$I280&amp;$O280&amp;$Q280&amp;UPPER(TEXT(BG$4,"MMMMYYYY"))&amp;$Z280,IF($W$1="Pesos CLP",S!$AD:$AD,S!$AO:$AO)),0)</f>
        <v>0</v>
      </c>
      <c r="BH280" s="19">
        <f>IF(OR($I280="REAL",$I280="INCURRIDO"),SUMIF(S!$O:$O,$I280&amp;$O280&amp;$Q280&amp;UPPER(TEXT(BH$4,"MMMMYYYY"))&amp;$Z280,IF($W$1="Pesos CLP",S!$AD:$AD,S!$AO:$AO)),0)</f>
        <v>0</v>
      </c>
      <c r="BI280" s="19">
        <f>IF(OR($I280="REAL",$I280="INCURRIDO"),SUMIF(S!$O:$O,$I280&amp;$O280&amp;$Q280&amp;UPPER(TEXT(BI$4,"MMMMYYYY"))&amp;$Z280,IF($W$1="Pesos CLP",S!$AD:$AD,S!$AO:$AO)),0)</f>
        <v>0</v>
      </c>
      <c r="BJ280" s="19">
        <f>IF(OR($I280="REAL",$I280="INCURRIDO"),SUMIF(S!$O:$O,$I280&amp;$O280&amp;$Q280&amp;UPPER(TEXT(BJ$4,"MMMMYYYY"))&amp;$Z280,IF($W$1="Pesos CLP",S!$AD:$AD,S!$AO:$AO)),0)</f>
        <v>0</v>
      </c>
      <c r="BK280" s="19">
        <f>IF(OR($I280="REAL",$I280="INCURRIDO"),SUMIF(S!$O:$O,$I280&amp;$O280&amp;$Q280&amp;UPPER(TEXT(BK$4,"MMMMYYYY"))&amp;$Z280,IF($W$1="Pesos CLP",S!$AD:$AD,S!$AO:$AO)),0)</f>
        <v>0</v>
      </c>
      <c r="BL280" s="19">
        <f>IF(OR($I280="REAL",$I280="INCURRIDO"),SUMIF(S!$O:$O,$I280&amp;$O280&amp;$Q280&amp;UPPER(TEXT(BL$4,"MMMMYYYY"))&amp;$Z280,IF($W$1="Pesos CLP",S!$AD:$AD,S!$AO:$AO)),0)</f>
        <v>0</v>
      </c>
      <c r="BM280" s="19">
        <f>IF(OR($I280="REAL",$I280="INCURRIDO"),SUMIF(S!$O:$O,$I280&amp;$O280&amp;$Q280&amp;UPPER(TEXT(BM$4,"MMMMYYYY"))&amp;$Z280,IF($W$1="Pesos CLP",S!$AD:$AD,S!$AO:$AO)),0)</f>
        <v>0</v>
      </c>
      <c r="BN280" s="19">
        <f>IF(OR($I280="REAL",$I280="INCURRIDO"),SUMIF(S!$O:$O,$I280&amp;$O280&amp;$Q280&amp;UPPER(TEXT(BN$4,"MMMMYYYY"))&amp;$Z280,IF($W$1="Pesos CLP",S!$AD:$AD,S!$AO:$AO)),0)</f>
        <v>0</v>
      </c>
      <c r="BO280" s="19">
        <f>IF(OR($I280="REAL",$I280="INCURRIDO"),SUMIF(S!$O:$O,$I280&amp;$O280&amp;$Q280&amp;UPPER(TEXT(BO$4,"MMMMYYYY"))&amp;$Z280,IF($W$1="Pesos CLP",S!$AD:$AD,S!$AO:$AO)),0)</f>
        <v>0</v>
      </c>
      <c r="BP280" s="19">
        <f>IF(OR($I280="REAL",$I280="INCURRIDO"),SUMIF(S!$O:$O,$I280&amp;$O280&amp;$Q280&amp;UPPER(TEXT(BP$4,"MMMMYYYY"))&amp;$Z280,IF($W$1="Pesos CLP",S!$AD:$AD,S!$AO:$AO)),0)</f>
        <v>0</v>
      </c>
      <c r="BQ280" s="19">
        <f>IF(OR($I280="REAL",$I280="INCURRIDO"),SUMIF(S!$O:$O,$I280&amp;$O280&amp;$Q280&amp;UPPER(TEXT(BQ$4,"MMMMYYYY"))&amp;$Z280,IF($W$1="Pesos CLP",S!$AD:$AD,S!$AO:$AO)),0)</f>
        <v>0</v>
      </c>
      <c r="BR280" s="19">
        <f>IF(OR($I280="REAL",$I280="INCURRIDO"),SUMIF(S!$O:$O,$I280&amp;$O280&amp;$Q280&amp;UPPER(TEXT(BR$4,"MMMMYYYY"))&amp;$Z280,IF($W$1="Pesos CLP",S!$AD:$AD,S!$AO:$AO)),0)</f>
        <v>0</v>
      </c>
      <c r="BS280" s="19">
        <f>IF(OR($I280="REAL",$I280="INCURRIDO"),SUMIF(S!$O:$O,$I280&amp;$O280&amp;$Q280&amp;UPPER(TEXT(BS$4,"MMMMYYYY"))&amp;$Z280,IF($W$1="Pesos CLP",S!$AD:$AD,S!$AO:$AO)),0)</f>
        <v>0</v>
      </c>
      <c r="BT280" s="19">
        <f>IF(OR($I280="REAL",$I280="INCURRIDO"),SUMIF(S!$O:$O,$I280&amp;$O280&amp;$Q280&amp;UPPER(TEXT(BT$4,"MMMMYYYY"))&amp;$Z280,IF($W$1="Pesos CLP",S!$AD:$AD,S!$AO:$AO)),0)</f>
        <v>0</v>
      </c>
      <c r="BU280" s="19">
        <f>IF(OR($I280="REAL",$I280="INCURRIDO"),SUMIF(S!$O:$O,$I280&amp;$O280&amp;$Q280&amp;UPPER(TEXT(BU$4,"MMMMYYYY"))&amp;$Z280,IF($W$1="Pesos CLP",S!$AD:$AD,S!$AO:$AO)),0)</f>
        <v>0</v>
      </c>
      <c r="BV280" s="19">
        <f>IF(OR($I280="REAL",$I280="INCURRIDO"),SUMIF(S!$O:$O,$I280&amp;$O280&amp;$Q280&amp;UPPER(TEXT(BV$4,"MMMMYYYY"))&amp;$Z280,IF($W$1="Pesos CLP",S!$AD:$AD,S!$AO:$AO)),0)</f>
        <v>0</v>
      </c>
      <c r="BW280" s="19">
        <f>IF(OR($I280="REAL",$I280="INCURRIDO"),SUMIF(S!$O:$O,$I280&amp;$O280&amp;$Q280&amp;UPPER(TEXT(BW$4,"MMMMYYYY"))&amp;$Z280,IF($W$1="Pesos CLP",S!$AD:$AD,S!$AO:$AO)),0)</f>
        <v>0</v>
      </c>
      <c r="BX280" s="19">
        <f>IF(OR($I280="REAL",$I280="INCURRIDO"),SUMIF(S!$O:$O,$I280&amp;$O280&amp;$Q280&amp;UPPER(TEXT(BX$4,"MMMMYYYY"))&amp;$Z280,IF($W$1="Pesos CLP",S!$AD:$AD,S!$AO:$AO)),0)</f>
        <v>0</v>
      </c>
      <c r="BY280" s="19">
        <f>IF(OR($I280="REAL",$I280="INCURRIDO"),SUMIF(S!$O:$O,$I280&amp;$O280&amp;$Q280&amp;UPPER(TEXT(BY$4,"MMMMYYYY"))&amp;$Z280,IF($W$1="Pesos CLP",S!$AD:$AD,S!$AO:$AO)),0)</f>
        <v>0</v>
      </c>
      <c r="BZ280" s="19">
        <f>IF(OR($I280="REAL",$I280="INCURRIDO"),SUMIF(S!$O:$O,$I280&amp;$O280&amp;$Q280&amp;UPPER(TEXT(BZ$4,"MMMMYYYY"))&amp;$Z280,IF($W$1="Pesos CLP",S!$AD:$AD,S!$AO:$AO)),0)</f>
        <v>0</v>
      </c>
      <c r="CA280" s="19">
        <f>IF(OR($I280="REAL",$I280="INCURRIDO"),SUMIF(S!$O:$O,$I280&amp;$O280&amp;$Q280&amp;UPPER(TEXT(CA$4,"MMMMYYYY"))&amp;$Z280,IF($W$1="Pesos CLP",S!$AD:$AD,S!$AO:$AO)),0)</f>
        <v>0</v>
      </c>
      <c r="CB280" s="19">
        <f>IF(OR($I280="REAL",$I280="INCURRIDO"),SUMIF(S!$O:$O,$I280&amp;$O280&amp;$Q280&amp;UPPER(TEXT(CB$4,"MMMMYYYY"))&amp;$Z280,IF($W$1="Pesos CLP",S!$AD:$AD,S!$AO:$AO)),0)</f>
        <v>0</v>
      </c>
      <c r="CC280" s="19">
        <f>IF(OR($I280="REAL",$I280="INCURRIDO"),SUMIF(S!$O:$O,$I280&amp;$O280&amp;$Q280&amp;UPPER(TEXT(CC$4,"MMMMYYYY"))&amp;$Z280,IF($W$1="Pesos CLP",S!$AD:$AD,S!$AO:$AO)),0)</f>
        <v>0</v>
      </c>
      <c r="CD280" s="19">
        <f>IF(OR($I280="REAL",$I280="INCURRIDO"),SUMIF(S!$O:$O,$I280&amp;$O280&amp;$Q280&amp;UPPER(TEXT(CD$4,"MMMMYYYY"))&amp;$Z280,IF($W$1="Pesos CLP",S!$AD:$AD,S!$AO:$AO)),0)</f>
        <v>0</v>
      </c>
      <c r="CE280" s="19">
        <f>IF(OR($I280="REAL",$I280="INCURRIDO"),SUMIF(S!$O:$O,$I280&amp;$O280&amp;$Q280&amp;UPPER(TEXT(CE$4,"MMMMYYYY"))&amp;$Z280,IF($W$1="Pesos CLP",S!$AD:$AD,S!$AO:$AO)),0)</f>
        <v>0</v>
      </c>
      <c r="CF280" s="19">
        <f>IF(OR($I280="REAL",$I280="INCURRIDO"),SUMIF(S!$O:$O,$I280&amp;$O280&amp;$Q280&amp;UPPER(TEXT(CF$4,"MMMMYYYY"))&amp;$Z280,IF($W$1="Pesos CLP",S!$AD:$AD,S!$AO:$AO)),0)</f>
        <v>0</v>
      </c>
      <c r="CG280" s="19">
        <f>IF(OR($I280="REAL",$I280="INCURRIDO"),SUMIF(S!$O:$O,$I280&amp;$O280&amp;$Q280&amp;UPPER(TEXT(CG$4,"MMMMYYYY"))&amp;$Z280,IF($W$1="Pesos CLP",S!$AD:$AD,S!$AO:$AO)),0)</f>
        <v>0</v>
      </c>
      <c r="CH280" s="19">
        <f>IF(OR($I280="REAL",$I280="INCURRIDO"),SUMIF(S!$O:$O,$I280&amp;$O280&amp;$Q280&amp;UPPER(TEXT(CH$4,"MMMMYYYY"))&amp;$Z280,IF($W$1="Pesos CLP",S!$AD:$AD,S!$AO:$AO)),0)</f>
        <v>0</v>
      </c>
      <c r="CI280" s="19">
        <f>IF(OR($I280="REAL",$I280="INCURRIDO"),SUMIF(S!$O:$O,$I280&amp;$O280&amp;$Q280&amp;UPPER(TEXT(CI$4,"MMMMYYYY"))&amp;$Z280,IF($W$1="Pesos CLP",S!$AD:$AD,S!$AO:$AO)),0)</f>
        <v>0</v>
      </c>
      <c r="CJ280" s="19">
        <f>IF(OR($I280="REAL",$I280="INCURRIDO"),SUMIF(S!$O:$O,$I280&amp;$O280&amp;$Q280&amp;UPPER(TEXT(CJ$4,"MMMMYYYY"))&amp;$Z280,IF($W$1="Pesos CLP",S!$AD:$AD,S!$AO:$AO)),0)</f>
        <v>0</v>
      </c>
      <c r="CK280" s="378">
        <f t="shared" si="283"/>
        <v>0</v>
      </c>
      <c r="CL280" s="378">
        <f t="shared" si="283"/>
        <v>0</v>
      </c>
      <c r="CM280" s="378">
        <f t="shared" si="283"/>
        <v>5812.2757033867938</v>
      </c>
      <c r="CN280" s="378">
        <f t="shared" si="283"/>
        <v>0</v>
      </c>
      <c r="CO280" s="378">
        <f t="shared" si="283"/>
        <v>0</v>
      </c>
      <c r="CP280" s="378">
        <f t="shared" si="283"/>
        <v>0</v>
      </c>
      <c r="CQ280" s="378">
        <f t="shared" si="283"/>
        <v>0</v>
      </c>
      <c r="CR280" s="378">
        <f t="shared" si="283"/>
        <v>0</v>
      </c>
      <c r="CS280" s="378">
        <f t="shared" si="284"/>
        <v>0</v>
      </c>
      <c r="CT280" s="378">
        <f t="shared" si="284"/>
        <v>0</v>
      </c>
      <c r="CU280" s="378">
        <f t="shared" si="284"/>
        <v>0</v>
      </c>
      <c r="CV280" s="378">
        <f t="shared" si="284"/>
        <v>0</v>
      </c>
      <c r="CW280" s="378">
        <f t="shared" si="284"/>
        <v>0</v>
      </c>
      <c r="CX280" s="378">
        <f t="shared" si="284"/>
        <v>0</v>
      </c>
      <c r="CY280" s="378">
        <f t="shared" si="284"/>
        <v>0</v>
      </c>
      <c r="CZ280" s="378">
        <f t="shared" si="284"/>
        <v>0</v>
      </c>
      <c r="DA280" s="378">
        <f t="shared" si="284"/>
        <v>0</v>
      </c>
      <c r="DB280" s="378">
        <f t="shared" si="284"/>
        <v>0</v>
      </c>
      <c r="DC280" s="378">
        <f t="shared" si="285"/>
        <v>0</v>
      </c>
      <c r="DD280" s="378">
        <f t="shared" si="285"/>
        <v>0</v>
      </c>
      <c r="DE280" s="378">
        <f t="shared" si="285"/>
        <v>0</v>
      </c>
      <c r="DF280" s="378">
        <f t="shared" si="285"/>
        <v>0</v>
      </c>
      <c r="DG280" s="378">
        <f t="shared" si="285"/>
        <v>0</v>
      </c>
      <c r="DH280" s="378">
        <f t="shared" si="285"/>
        <v>0</v>
      </c>
      <c r="DI280" s="378">
        <f t="shared" si="285"/>
        <v>0</v>
      </c>
      <c r="DJ280" s="378">
        <f t="shared" si="285"/>
        <v>0</v>
      </c>
      <c r="DK280" s="378">
        <f t="shared" si="285"/>
        <v>0</v>
      </c>
      <c r="DL280" s="378">
        <f t="shared" si="285"/>
        <v>0</v>
      </c>
      <c r="DM280" s="378">
        <f t="shared" si="286"/>
        <v>0</v>
      </c>
      <c r="DN280" s="378">
        <f t="shared" si="286"/>
        <v>0</v>
      </c>
      <c r="DO280" s="378">
        <f t="shared" si="286"/>
        <v>0</v>
      </c>
      <c r="DP280" s="378">
        <f t="shared" si="286"/>
        <v>0</v>
      </c>
      <c r="DQ280" s="378">
        <f t="shared" si="286"/>
        <v>0</v>
      </c>
      <c r="DR280" s="378">
        <f t="shared" si="286"/>
        <v>0</v>
      </c>
      <c r="DS280" s="378">
        <f t="shared" si="286"/>
        <v>0</v>
      </c>
      <c r="DT280" s="378">
        <f t="shared" si="286"/>
        <v>0</v>
      </c>
      <c r="DU280" s="378">
        <f t="shared" si="286"/>
        <v>0</v>
      </c>
      <c r="DV280" s="378">
        <f t="shared" si="286"/>
        <v>0</v>
      </c>
      <c r="DW280" s="378">
        <f t="shared" si="287"/>
        <v>0</v>
      </c>
      <c r="DX280" s="378">
        <f t="shared" si="287"/>
        <v>0</v>
      </c>
      <c r="DY280" s="378">
        <f t="shared" si="287"/>
        <v>0</v>
      </c>
      <c r="DZ280" s="378">
        <f t="shared" si="287"/>
        <v>0</v>
      </c>
      <c r="EA280" s="378">
        <f t="shared" si="287"/>
        <v>0</v>
      </c>
      <c r="EB280" s="378">
        <f t="shared" si="287"/>
        <v>0</v>
      </c>
      <c r="EC280" s="378">
        <f t="shared" si="287"/>
        <v>0</v>
      </c>
      <c r="ED280" s="378">
        <f t="shared" si="287"/>
        <v>0</v>
      </c>
      <c r="EE280" s="378">
        <f t="shared" si="287"/>
        <v>0</v>
      </c>
      <c r="EF280" s="378">
        <f t="shared" si="287"/>
        <v>0</v>
      </c>
      <c r="EG280" s="378">
        <f t="shared" si="288"/>
        <v>0</v>
      </c>
      <c r="EH280" s="378">
        <f t="shared" si="288"/>
        <v>0</v>
      </c>
      <c r="EI280" s="378">
        <f t="shared" si="288"/>
        <v>0</v>
      </c>
      <c r="EJ280" s="378">
        <f t="shared" si="288"/>
        <v>0</v>
      </c>
      <c r="EK280" s="378">
        <f t="shared" si="288"/>
        <v>0</v>
      </c>
      <c r="EL280" s="378">
        <f t="shared" si="288"/>
        <v>0</v>
      </c>
      <c r="EM280" s="378">
        <f t="shared" si="288"/>
        <v>0</v>
      </c>
      <c r="EN280" s="378">
        <f t="shared" si="288"/>
        <v>0</v>
      </c>
      <c r="EO280" s="378">
        <f t="shared" si="288"/>
        <v>0</v>
      </c>
      <c r="EP280" s="378">
        <f t="shared" si="288"/>
        <v>0</v>
      </c>
      <c r="EQ280" s="378">
        <f t="shared" si="288"/>
        <v>0</v>
      </c>
    </row>
    <row r="281" spans="1:147" x14ac:dyDescent="0.3">
      <c r="A281" s="368"/>
      <c r="B281" s="368"/>
      <c r="C281" s="368"/>
      <c r="D281" s="368">
        <f t="shared" si="249"/>
        <v>1.034195933456562</v>
      </c>
      <c r="E281" s="368" t="str">
        <f>VLOOKUP(TEXT(Z281,0),'G2'!B:D,3,0)</f>
        <v>MN</v>
      </c>
      <c r="F281" s="816">
        <f t="shared" si="248"/>
        <v>0</v>
      </c>
      <c r="G281" s="755">
        <f t="shared" si="250"/>
        <v>0</v>
      </c>
      <c r="H281" s="756" t="s">
        <v>1190</v>
      </c>
      <c r="I281" s="370" t="s">
        <v>93</v>
      </c>
      <c r="J281" s="370" t="s">
        <v>22</v>
      </c>
      <c r="K281" s="368" t="s">
        <v>276</v>
      </c>
      <c r="L281" s="368" t="s">
        <v>24</v>
      </c>
      <c r="M281" s="369"/>
      <c r="N281" s="370" t="s">
        <v>1011</v>
      </c>
      <c r="O281" s="370" t="s">
        <v>276</v>
      </c>
      <c r="P281" s="643" t="s">
        <v>1166</v>
      </c>
      <c r="Q281" s="370" t="s">
        <v>695</v>
      </c>
      <c r="R281" s="370" t="s">
        <v>651</v>
      </c>
      <c r="S281" s="376">
        <v>1</v>
      </c>
      <c r="T281" s="678">
        <v>46447</v>
      </c>
      <c r="U281" s="678">
        <v>46471</v>
      </c>
      <c r="V281" s="373">
        <v>1</v>
      </c>
      <c r="W281" s="374">
        <v>5097720.3299445473</v>
      </c>
      <c r="X281" s="17" cm="1">
        <f t="array" ref="X281">+IF($W$1="Pesos CLP",W281,W281/TC)*MB_24A25</f>
        <v>5812.2757033867938</v>
      </c>
      <c r="Y281" s="18">
        <f t="shared" si="225"/>
        <v>5812.2757033867938</v>
      </c>
      <c r="Z281">
        <v>91243520</v>
      </c>
      <c r="AA281" s="19">
        <f>IF(OR($I281="REAL",$I281="INCURRIDO"),SUMIF(S!$O:$O,$I281&amp;$O281&amp;$Q281&amp;UPPER(TEXT(AA$4,"MMMMYYYY"))&amp;$Z281,IF($W$1="Pesos CLP",S!$AD:$AD,S!$AO:$AO)),0)</f>
        <v>0</v>
      </c>
      <c r="AB281" s="19">
        <f>IF(OR($I281="REAL",$I281="INCURRIDO"),SUMIF(S!$O:$O,$I281&amp;$O281&amp;$Q281&amp;UPPER(TEXT(AB$4,"MMMMYYYY"))&amp;$Z281,IF($W$1="Pesos CLP",S!$AD:$AD,S!$AO:$AO)),0)</f>
        <v>0</v>
      </c>
      <c r="AC281" s="19">
        <f>IF(OR($I281="REAL",$I281="INCURRIDO"),SUMIF(S!$O:$O,$I281&amp;$O281&amp;$Q281&amp;UPPER(TEXT(AC$4,"MMMMYYYY"))&amp;$Z281,IF($W$1="Pesos CLP",S!$AD:$AD,S!$AO:$AO)),0)</f>
        <v>0</v>
      </c>
      <c r="AD281" s="19">
        <f>IF(OR($I281="REAL",$I281="INCURRIDO"),SUMIF(S!$O:$O,$I281&amp;$O281&amp;$Q281&amp;UPPER(TEXT(AD$4,"MMMMYYYY"))&amp;$Z281,IF($W$1="Pesos CLP",S!$AD:$AD,S!$AO:$AO)),0)</f>
        <v>0</v>
      </c>
      <c r="AE281" s="19">
        <f>IF(OR($I281="REAL",$I281="INCURRIDO"),SUMIF(S!$O:$O,$I281&amp;$O281&amp;$Q281&amp;UPPER(TEXT(AE$4,"MMMMYYYY"))&amp;$Z281,IF($W$1="Pesos CLP",S!$AD:$AD,S!$AO:$AO)),0)</f>
        <v>0</v>
      </c>
      <c r="AF281" s="19">
        <f>IF(OR($I281="REAL",$I281="INCURRIDO"),SUMIF(S!$O:$O,$I281&amp;$O281&amp;$Q281&amp;UPPER(TEXT(AF$4,"MMMMYYYY"))&amp;$Z281,IF($W$1="Pesos CLP",S!$AD:$AD,S!$AO:$AO)),0)</f>
        <v>0</v>
      </c>
      <c r="AG281" s="19">
        <f>IF(OR($I281="REAL",$I281="INCURRIDO"),SUMIF(S!$O:$O,$I281&amp;$O281&amp;$Q281&amp;UPPER(TEXT(AG$4,"MMMMYYYY"))&amp;$Z281,IF($W$1="Pesos CLP",S!$AD:$AD,S!$AO:$AO)),0)</f>
        <v>0</v>
      </c>
      <c r="AH281" s="19">
        <f>IF(OR($I281="REAL",$I281="INCURRIDO"),SUMIF(S!$O:$O,$I281&amp;$O281&amp;$Q281&amp;UPPER(TEXT(AH$4,"MMMMYYYY"))&amp;$Z281,IF($W$1="Pesos CLP",S!$AD:$AD,S!$AO:$AO)),0)</f>
        <v>0</v>
      </c>
      <c r="AI281" s="19">
        <f>IF(OR($I281="REAL",$I281="INCURRIDO"),SUMIF(S!$O:$O,$I281&amp;$O281&amp;$Q281&amp;UPPER(TEXT(AI$4,"MMMMYYYY"))&amp;$Z281,IF($W$1="Pesos CLP",S!$AD:$AD,S!$AO:$AO)),0)</f>
        <v>0</v>
      </c>
      <c r="AJ281" s="19">
        <f>IF(OR($I281="REAL",$I281="INCURRIDO"),SUMIF(S!$O:$O,$I281&amp;$O281&amp;$Q281&amp;UPPER(TEXT(AJ$4,"MMMMYYYY"))&amp;$Z281,IF($W$1="Pesos CLP",S!$AD:$AD,S!$AO:$AO)),0)</f>
        <v>0</v>
      </c>
      <c r="AK281" s="19">
        <f>IF(OR($I281="REAL",$I281="INCURRIDO"),SUMIF(S!$O:$O,$I281&amp;$O281&amp;$Q281&amp;UPPER(TEXT(AK$4,"MMMMYYYY"))&amp;$Z281,IF($W$1="Pesos CLP",S!$AD:$AD,S!$AO:$AO)),0)</f>
        <v>0</v>
      </c>
      <c r="AL281" s="19">
        <f>IF(OR($I281="REAL",$I281="INCURRIDO"),SUMIF(S!$O:$O,$I281&amp;$O281&amp;$Q281&amp;UPPER(TEXT(AL$4,"MMMMYYYY"))&amp;$Z281,IF($W$1="Pesos CLP",S!$AD:$AD,S!$AO:$AO)),0)</f>
        <v>0</v>
      </c>
      <c r="AM281" s="19">
        <f>IF(OR($I281="REAL",$I281="INCURRIDO"),SUMIF(S!$O:$O,$I281&amp;$O281&amp;$Q281&amp;UPPER(TEXT(AM$4,"MMMMYYYY"))&amp;$Z281,IF($W$1="Pesos CLP",S!$AD:$AD,S!$AO:$AO)),0)</f>
        <v>0</v>
      </c>
      <c r="AN281" s="19">
        <f>IF(OR($I281="REAL",$I281="INCURRIDO"),SUMIF(S!$O:$O,$I281&amp;$O281&amp;$Q281&amp;UPPER(TEXT(AN$4,"MMMMYYYY"))&amp;$Z281,IF($W$1="Pesos CLP",S!$AD:$AD,S!$AO:$AO)),0)</f>
        <v>0</v>
      </c>
      <c r="AO281" s="19">
        <f>IF(OR($I281="REAL",$I281="INCURRIDO"),SUMIF(S!$O:$O,$I281&amp;$O281&amp;$Q281&amp;UPPER(TEXT(AO$4,"MMMMYYYY"))&amp;$Z281,IF($W$1="Pesos CLP",S!$AD:$AD,S!$AO:$AO)),0)</f>
        <v>0</v>
      </c>
      <c r="AP281" s="19">
        <f>IF(OR($I281="REAL",$I281="INCURRIDO"),SUMIF(S!$O:$O,$I281&amp;$O281&amp;$Q281&amp;UPPER(TEXT(AP$4,"MMMMYYYY"))&amp;$Z281,IF($W$1="Pesos CLP",S!$AD:$AD,S!$AO:$AO)),0)</f>
        <v>0</v>
      </c>
      <c r="AQ281" s="19">
        <f>IF(OR($I281="REAL",$I281="INCURRIDO"),SUMIF(S!$O:$O,$I281&amp;$O281&amp;$Q281&amp;UPPER(TEXT(AQ$4,"MMMMYYYY"))&amp;$Z281,IF($W$1="Pesos CLP",S!$AD:$AD,S!$AO:$AO)),0)</f>
        <v>0</v>
      </c>
      <c r="AR281" s="19">
        <f>IF(OR($I281="REAL",$I281="INCURRIDO"),SUMIF(S!$O:$O,$I281&amp;$O281&amp;$Q281&amp;UPPER(TEXT(AR$4,"MMMMYYYY"))&amp;$Z281,IF($W$1="Pesos CLP",S!$AD:$AD,S!$AO:$AO)),0)</f>
        <v>0</v>
      </c>
      <c r="AS281" s="19">
        <f>IF(OR($I281="REAL",$I281="INCURRIDO"),SUMIF(S!$O:$O,$I281&amp;$O281&amp;$Q281&amp;UPPER(TEXT(AS$4,"MMMMYYYY"))&amp;$Z281,IF($W$1="Pesos CLP",S!$AD:$AD,S!$AO:$AO)),0)</f>
        <v>0</v>
      </c>
      <c r="AT281" s="19">
        <f>IF(OR($I281="REAL",$I281="INCURRIDO"),SUMIF(S!$O:$O,$I281&amp;$O281&amp;$Q281&amp;UPPER(TEXT(AT$4,"MMMMYYYY"))&amp;$Z281,IF($W$1="Pesos CLP",S!$AD:$AD,S!$AO:$AO)),0)</f>
        <v>0</v>
      </c>
      <c r="AU281" s="19">
        <f>IF(OR($I281="REAL",$I281="INCURRIDO"),SUMIF(S!$O:$O,$I281&amp;$O281&amp;$Q281&amp;UPPER(TEXT(AU$4,"MMMMYYYY"))&amp;$Z281,IF($W$1="Pesos CLP",S!$AD:$AD,S!$AO:$AO)),0)</f>
        <v>0</v>
      </c>
      <c r="AV281" s="19">
        <f>IF(OR($I281="REAL",$I281="INCURRIDO"),SUMIF(S!$O:$O,$I281&amp;$O281&amp;$Q281&amp;UPPER(TEXT(AV$4,"MMMMYYYY"))&amp;$Z281,IF($W$1="Pesos CLP",S!$AD:$AD,S!$AO:$AO)),0)</f>
        <v>0</v>
      </c>
      <c r="AW281" s="19">
        <f>IF(OR($I281="REAL",$I281="INCURRIDO"),SUMIF(S!$O:$O,$I281&amp;$O281&amp;$Q281&amp;UPPER(TEXT(AW$4,"MMMMYYYY"))&amp;$Z281,IF($W$1="Pesos CLP",S!$AD:$AD,S!$AO:$AO)),0)</f>
        <v>0</v>
      </c>
      <c r="AX281" s="19">
        <f>IF(OR($I281="REAL",$I281="INCURRIDO"),SUMIF(S!$O:$O,$I281&amp;$O281&amp;$Q281&amp;UPPER(TEXT(AX$4,"MMMMYYYY"))&amp;$Z281,IF($W$1="Pesos CLP",S!$AD:$AD,S!$AO:$AO)),0)</f>
        <v>0</v>
      </c>
      <c r="AY281" s="19">
        <f>IF(OR($I281="REAL",$I281="INCURRIDO"),SUMIF(S!$O:$O,$I281&amp;$O281&amp;$Q281&amp;UPPER(TEXT(AY$4,"MMMMYYYY"))&amp;$Z281,IF($W$1="Pesos CLP",S!$AD:$AD,S!$AO:$AO)),0)</f>
        <v>0</v>
      </c>
      <c r="AZ281" s="19">
        <f>IF(OR($I281="REAL",$I281="INCURRIDO"),SUMIF(S!$O:$O,$I281&amp;$O281&amp;$Q281&amp;UPPER(TEXT(AZ$4,"MMMMYYYY"))&amp;$Z281,IF($W$1="Pesos CLP",S!$AD:$AD,S!$AO:$AO)),0)</f>
        <v>0</v>
      </c>
      <c r="BA281" s="19">
        <f>IF(OR($I281="REAL",$I281="INCURRIDO"),SUMIF(S!$O:$O,$I281&amp;$O281&amp;$Q281&amp;UPPER(TEXT(BA$4,"MMMMYYYY"))&amp;$Z281,IF($W$1="Pesos CLP",S!$AD:$AD,S!$AO:$AO)),0)</f>
        <v>0</v>
      </c>
      <c r="BB281" s="19">
        <f>IF(OR($I281="REAL",$I281="INCURRIDO"),SUMIF(S!$O:$O,$I281&amp;$O281&amp;$Q281&amp;UPPER(TEXT(BB$4,"MMMMYYYY"))&amp;$Z281,IF($W$1="Pesos CLP",S!$AD:$AD,S!$AO:$AO)),0)</f>
        <v>0</v>
      </c>
      <c r="BC281" s="19">
        <f>IF(OR($I281="REAL",$I281="INCURRIDO"),SUMIF(S!$O:$O,$I281&amp;$O281&amp;$Q281&amp;UPPER(TEXT(BC$4,"MMMMYYYY"))&amp;$Z281,IF($W$1="Pesos CLP",S!$AD:$AD,S!$AO:$AO)),0)</f>
        <v>0</v>
      </c>
      <c r="BD281" s="19">
        <f>IF(OR($I281="REAL",$I281="INCURRIDO"),SUMIF(S!$O:$O,$I281&amp;$O281&amp;$Q281&amp;UPPER(TEXT(BD$4,"MMMMYYYY"))&amp;$Z281,IF($W$1="Pesos CLP",S!$AD:$AD,S!$AO:$AO)),0)</f>
        <v>0</v>
      </c>
      <c r="BE281" s="19">
        <f>IF(OR($I281="REAL",$I281="INCURRIDO"),SUMIF(S!$O:$O,$I281&amp;$O281&amp;$Q281&amp;UPPER(TEXT(BE$4,"MMMMYYYY"))&amp;$Z281,IF($W$1="Pesos CLP",S!$AD:$AD,S!$AO:$AO)),0)</f>
        <v>0</v>
      </c>
      <c r="BF281" s="19">
        <f>IF(OR($I281="REAL",$I281="INCURRIDO"),SUMIF(S!$O:$O,$I281&amp;$O281&amp;$Q281&amp;UPPER(TEXT(BF$4,"MMMMYYYY"))&amp;$Z281,IF($W$1="Pesos CLP",S!$AD:$AD,S!$AO:$AO)),0)</f>
        <v>0</v>
      </c>
      <c r="BG281" s="19">
        <f>IF(OR($I281="REAL",$I281="INCURRIDO"),SUMIF(S!$O:$O,$I281&amp;$O281&amp;$Q281&amp;UPPER(TEXT(BG$4,"MMMMYYYY"))&amp;$Z281,IF($W$1="Pesos CLP",S!$AD:$AD,S!$AO:$AO)),0)</f>
        <v>0</v>
      </c>
      <c r="BH281" s="19">
        <f>IF(OR($I281="REAL",$I281="INCURRIDO"),SUMIF(S!$O:$O,$I281&amp;$O281&amp;$Q281&amp;UPPER(TEXT(BH$4,"MMMMYYYY"))&amp;$Z281,IF($W$1="Pesos CLP",S!$AD:$AD,S!$AO:$AO)),0)</f>
        <v>0</v>
      </c>
      <c r="BI281" s="19">
        <f>IF(OR($I281="REAL",$I281="INCURRIDO"),SUMIF(S!$O:$O,$I281&amp;$O281&amp;$Q281&amp;UPPER(TEXT(BI$4,"MMMMYYYY"))&amp;$Z281,IF($W$1="Pesos CLP",S!$AD:$AD,S!$AO:$AO)),0)</f>
        <v>0</v>
      </c>
      <c r="BJ281" s="19">
        <f>IF(OR($I281="REAL",$I281="INCURRIDO"),SUMIF(S!$O:$O,$I281&amp;$O281&amp;$Q281&amp;UPPER(TEXT(BJ$4,"MMMMYYYY"))&amp;$Z281,IF($W$1="Pesos CLP",S!$AD:$AD,S!$AO:$AO)),0)</f>
        <v>0</v>
      </c>
      <c r="BK281" s="19">
        <f>IF(OR($I281="REAL",$I281="INCURRIDO"),SUMIF(S!$O:$O,$I281&amp;$O281&amp;$Q281&amp;UPPER(TEXT(BK$4,"MMMMYYYY"))&amp;$Z281,IF($W$1="Pesos CLP",S!$AD:$AD,S!$AO:$AO)),0)</f>
        <v>0</v>
      </c>
      <c r="BL281" s="19">
        <f>IF(OR($I281="REAL",$I281="INCURRIDO"),SUMIF(S!$O:$O,$I281&amp;$O281&amp;$Q281&amp;UPPER(TEXT(BL$4,"MMMMYYYY"))&amp;$Z281,IF($W$1="Pesos CLP",S!$AD:$AD,S!$AO:$AO)),0)</f>
        <v>0</v>
      </c>
      <c r="BM281" s="19">
        <f>IF(OR($I281="REAL",$I281="INCURRIDO"),SUMIF(S!$O:$O,$I281&amp;$O281&amp;$Q281&amp;UPPER(TEXT(BM$4,"MMMMYYYY"))&amp;$Z281,IF($W$1="Pesos CLP",S!$AD:$AD,S!$AO:$AO)),0)</f>
        <v>0</v>
      </c>
      <c r="BN281" s="19">
        <f>IF(OR($I281="REAL",$I281="INCURRIDO"),SUMIF(S!$O:$O,$I281&amp;$O281&amp;$Q281&amp;UPPER(TEXT(BN$4,"MMMMYYYY"))&amp;$Z281,IF($W$1="Pesos CLP",S!$AD:$AD,S!$AO:$AO)),0)</f>
        <v>0</v>
      </c>
      <c r="BO281" s="19">
        <f>IF(OR($I281="REAL",$I281="INCURRIDO"),SUMIF(S!$O:$O,$I281&amp;$O281&amp;$Q281&amp;UPPER(TEXT(BO$4,"MMMMYYYY"))&amp;$Z281,IF($W$1="Pesos CLP",S!$AD:$AD,S!$AO:$AO)),0)</f>
        <v>0</v>
      </c>
      <c r="BP281" s="19">
        <f>IF(OR($I281="REAL",$I281="INCURRIDO"),SUMIF(S!$O:$O,$I281&amp;$O281&amp;$Q281&amp;UPPER(TEXT(BP$4,"MMMMYYYY"))&amp;$Z281,IF($W$1="Pesos CLP",S!$AD:$AD,S!$AO:$AO)),0)</f>
        <v>0</v>
      </c>
      <c r="BQ281" s="19">
        <f>IF(OR($I281="REAL",$I281="INCURRIDO"),SUMIF(S!$O:$O,$I281&amp;$O281&amp;$Q281&amp;UPPER(TEXT(BQ$4,"MMMMYYYY"))&amp;$Z281,IF($W$1="Pesos CLP",S!$AD:$AD,S!$AO:$AO)),0)</f>
        <v>0</v>
      </c>
      <c r="BR281" s="19">
        <f>IF(OR($I281="REAL",$I281="INCURRIDO"),SUMIF(S!$O:$O,$I281&amp;$O281&amp;$Q281&amp;UPPER(TEXT(BR$4,"MMMMYYYY"))&amp;$Z281,IF($W$1="Pesos CLP",S!$AD:$AD,S!$AO:$AO)),0)</f>
        <v>0</v>
      </c>
      <c r="BS281" s="19">
        <f>IF(OR($I281="REAL",$I281="INCURRIDO"),SUMIF(S!$O:$O,$I281&amp;$O281&amp;$Q281&amp;UPPER(TEXT(BS$4,"MMMMYYYY"))&amp;$Z281,IF($W$1="Pesos CLP",S!$AD:$AD,S!$AO:$AO)),0)</f>
        <v>0</v>
      </c>
      <c r="BT281" s="19">
        <f>IF(OR($I281="REAL",$I281="INCURRIDO"),SUMIF(S!$O:$O,$I281&amp;$O281&amp;$Q281&amp;UPPER(TEXT(BT$4,"MMMMYYYY"))&amp;$Z281,IF($W$1="Pesos CLP",S!$AD:$AD,S!$AO:$AO)),0)</f>
        <v>0</v>
      </c>
      <c r="BU281" s="19">
        <f>IF(OR($I281="REAL",$I281="INCURRIDO"),SUMIF(S!$O:$O,$I281&amp;$O281&amp;$Q281&amp;UPPER(TEXT(BU$4,"MMMMYYYY"))&amp;$Z281,IF($W$1="Pesos CLP",S!$AD:$AD,S!$AO:$AO)),0)</f>
        <v>0</v>
      </c>
      <c r="BV281" s="19">
        <f>IF(OR($I281="REAL",$I281="INCURRIDO"),SUMIF(S!$O:$O,$I281&amp;$O281&amp;$Q281&amp;UPPER(TEXT(BV$4,"MMMMYYYY"))&amp;$Z281,IF($W$1="Pesos CLP",S!$AD:$AD,S!$AO:$AO)),0)</f>
        <v>0</v>
      </c>
      <c r="BW281" s="19">
        <f>IF(OR($I281="REAL",$I281="INCURRIDO"),SUMIF(S!$O:$O,$I281&amp;$O281&amp;$Q281&amp;UPPER(TEXT(BW$4,"MMMMYYYY"))&amp;$Z281,IF($W$1="Pesos CLP",S!$AD:$AD,S!$AO:$AO)),0)</f>
        <v>0</v>
      </c>
      <c r="BX281" s="19">
        <f>IF(OR($I281="REAL",$I281="INCURRIDO"),SUMIF(S!$O:$O,$I281&amp;$O281&amp;$Q281&amp;UPPER(TEXT(BX$4,"MMMMYYYY"))&amp;$Z281,IF($W$1="Pesos CLP",S!$AD:$AD,S!$AO:$AO)),0)</f>
        <v>0</v>
      </c>
      <c r="BY281" s="19">
        <f>IF(OR($I281="REAL",$I281="INCURRIDO"),SUMIF(S!$O:$O,$I281&amp;$O281&amp;$Q281&amp;UPPER(TEXT(BY$4,"MMMMYYYY"))&amp;$Z281,IF($W$1="Pesos CLP",S!$AD:$AD,S!$AO:$AO)),0)</f>
        <v>0</v>
      </c>
      <c r="BZ281" s="19">
        <f>IF(OR($I281="REAL",$I281="INCURRIDO"),SUMIF(S!$O:$O,$I281&amp;$O281&amp;$Q281&amp;UPPER(TEXT(BZ$4,"MMMMYYYY"))&amp;$Z281,IF($W$1="Pesos CLP",S!$AD:$AD,S!$AO:$AO)),0)</f>
        <v>0</v>
      </c>
      <c r="CA281" s="19">
        <f>IF(OR($I281="REAL",$I281="INCURRIDO"),SUMIF(S!$O:$O,$I281&amp;$O281&amp;$Q281&amp;UPPER(TEXT(CA$4,"MMMMYYYY"))&amp;$Z281,IF($W$1="Pesos CLP",S!$AD:$AD,S!$AO:$AO)),0)</f>
        <v>0</v>
      </c>
      <c r="CB281" s="19">
        <f>IF(OR($I281="REAL",$I281="INCURRIDO"),SUMIF(S!$O:$O,$I281&amp;$O281&amp;$Q281&amp;UPPER(TEXT(CB$4,"MMMMYYYY"))&amp;$Z281,IF($W$1="Pesos CLP",S!$AD:$AD,S!$AO:$AO)),0)</f>
        <v>0</v>
      </c>
      <c r="CC281" s="19">
        <f>IF(OR($I281="REAL",$I281="INCURRIDO"),SUMIF(S!$O:$O,$I281&amp;$O281&amp;$Q281&amp;UPPER(TEXT(CC$4,"MMMMYYYY"))&amp;$Z281,IF($W$1="Pesos CLP",S!$AD:$AD,S!$AO:$AO)),0)</f>
        <v>0</v>
      </c>
      <c r="CD281" s="19">
        <f>IF(OR($I281="REAL",$I281="INCURRIDO"),SUMIF(S!$O:$O,$I281&amp;$O281&amp;$Q281&amp;UPPER(TEXT(CD$4,"MMMMYYYY"))&amp;$Z281,IF($W$1="Pesos CLP",S!$AD:$AD,S!$AO:$AO)),0)</f>
        <v>0</v>
      </c>
      <c r="CE281" s="19">
        <f>IF(OR($I281="REAL",$I281="INCURRIDO"),SUMIF(S!$O:$O,$I281&amp;$O281&amp;$Q281&amp;UPPER(TEXT(CE$4,"MMMMYYYY"))&amp;$Z281,IF($W$1="Pesos CLP",S!$AD:$AD,S!$AO:$AO)),0)</f>
        <v>0</v>
      </c>
      <c r="CF281" s="19">
        <f>IF(OR($I281="REAL",$I281="INCURRIDO"),SUMIF(S!$O:$O,$I281&amp;$O281&amp;$Q281&amp;UPPER(TEXT(CF$4,"MMMMYYYY"))&amp;$Z281,IF($W$1="Pesos CLP",S!$AD:$AD,S!$AO:$AO)),0)</f>
        <v>0</v>
      </c>
      <c r="CG281" s="19">
        <f>IF(OR($I281="REAL",$I281="INCURRIDO"),SUMIF(S!$O:$O,$I281&amp;$O281&amp;$Q281&amp;UPPER(TEXT(CG$4,"MMMMYYYY"))&amp;$Z281,IF($W$1="Pesos CLP",S!$AD:$AD,S!$AO:$AO)),0)</f>
        <v>0</v>
      </c>
      <c r="CH281" s="19">
        <f>IF(OR($I281="REAL",$I281="INCURRIDO"),SUMIF(S!$O:$O,$I281&amp;$O281&amp;$Q281&amp;UPPER(TEXT(CH$4,"MMMMYYYY"))&amp;$Z281,IF($W$1="Pesos CLP",S!$AD:$AD,S!$AO:$AO)),0)</f>
        <v>0</v>
      </c>
      <c r="CI281" s="19">
        <f>IF(OR($I281="REAL",$I281="INCURRIDO"),SUMIF(S!$O:$O,$I281&amp;$O281&amp;$Q281&amp;UPPER(TEXT(CI$4,"MMMMYYYY"))&amp;$Z281,IF($W$1="Pesos CLP",S!$AD:$AD,S!$AO:$AO)),0)</f>
        <v>0</v>
      </c>
      <c r="CJ281" s="19">
        <f>IF(OR($I281="REAL",$I281="INCURRIDO"),SUMIF(S!$O:$O,$I281&amp;$O281&amp;$Q281&amp;UPPER(TEXT(CJ$4,"MMMMYYYY"))&amp;$Z281,IF($W$1="Pesos CLP",S!$AD:$AD,S!$AO:$AO)),0)</f>
        <v>0</v>
      </c>
      <c r="CK281" s="378">
        <f t="shared" si="283"/>
        <v>0</v>
      </c>
      <c r="CL281" s="378">
        <f t="shared" si="283"/>
        <v>0</v>
      </c>
      <c r="CM281" s="378">
        <f t="shared" si="283"/>
        <v>0</v>
      </c>
      <c r="CN281" s="378">
        <f t="shared" si="283"/>
        <v>0</v>
      </c>
      <c r="CO281" s="378">
        <f t="shared" si="283"/>
        <v>0</v>
      </c>
      <c r="CP281" s="378">
        <f t="shared" si="283"/>
        <v>0</v>
      </c>
      <c r="CQ281" s="378">
        <f t="shared" si="283"/>
        <v>0</v>
      </c>
      <c r="CR281" s="378">
        <f t="shared" si="283"/>
        <v>0</v>
      </c>
      <c r="CS281" s="378">
        <f t="shared" si="284"/>
        <v>0</v>
      </c>
      <c r="CT281" s="378">
        <f t="shared" si="284"/>
        <v>0</v>
      </c>
      <c r="CU281" s="378">
        <f t="shared" si="284"/>
        <v>0</v>
      </c>
      <c r="CV281" s="378">
        <f t="shared" si="284"/>
        <v>0</v>
      </c>
      <c r="CW281" s="378">
        <f t="shared" si="284"/>
        <v>0</v>
      </c>
      <c r="CX281" s="378">
        <f t="shared" si="284"/>
        <v>5812.2757033867938</v>
      </c>
      <c r="CY281" s="378">
        <f t="shared" si="284"/>
        <v>0</v>
      </c>
      <c r="CZ281" s="378">
        <f t="shared" si="284"/>
        <v>0</v>
      </c>
      <c r="DA281" s="378">
        <f t="shared" si="284"/>
        <v>0</v>
      </c>
      <c r="DB281" s="378">
        <f t="shared" si="284"/>
        <v>0</v>
      </c>
      <c r="DC281" s="378">
        <f t="shared" si="285"/>
        <v>0</v>
      </c>
      <c r="DD281" s="378">
        <f t="shared" si="285"/>
        <v>0</v>
      </c>
      <c r="DE281" s="378">
        <f t="shared" si="285"/>
        <v>0</v>
      </c>
      <c r="DF281" s="378">
        <f t="shared" si="285"/>
        <v>0</v>
      </c>
      <c r="DG281" s="378">
        <f t="shared" si="285"/>
        <v>0</v>
      </c>
      <c r="DH281" s="378">
        <f t="shared" si="285"/>
        <v>0</v>
      </c>
      <c r="DI281" s="378">
        <f t="shared" si="285"/>
        <v>0</v>
      </c>
      <c r="DJ281" s="378">
        <f t="shared" si="285"/>
        <v>0</v>
      </c>
      <c r="DK281" s="378">
        <f t="shared" si="285"/>
        <v>0</v>
      </c>
      <c r="DL281" s="378">
        <f t="shared" si="285"/>
        <v>0</v>
      </c>
      <c r="DM281" s="378">
        <f t="shared" si="286"/>
        <v>0</v>
      </c>
      <c r="DN281" s="378">
        <f t="shared" si="286"/>
        <v>0</v>
      </c>
      <c r="DO281" s="378">
        <f t="shared" si="286"/>
        <v>0</v>
      </c>
      <c r="DP281" s="378">
        <f t="shared" si="286"/>
        <v>0</v>
      </c>
      <c r="DQ281" s="378">
        <f t="shared" si="286"/>
        <v>0</v>
      </c>
      <c r="DR281" s="378">
        <f t="shared" si="286"/>
        <v>0</v>
      </c>
      <c r="DS281" s="378">
        <f t="shared" si="286"/>
        <v>0</v>
      </c>
      <c r="DT281" s="378">
        <f t="shared" si="286"/>
        <v>0</v>
      </c>
      <c r="DU281" s="378">
        <f t="shared" si="286"/>
        <v>0</v>
      </c>
      <c r="DV281" s="378">
        <f t="shared" si="286"/>
        <v>0</v>
      </c>
      <c r="DW281" s="378">
        <f t="shared" si="287"/>
        <v>0</v>
      </c>
      <c r="DX281" s="378">
        <f t="shared" si="287"/>
        <v>0</v>
      </c>
      <c r="DY281" s="378">
        <f t="shared" si="287"/>
        <v>0</v>
      </c>
      <c r="DZ281" s="378">
        <f t="shared" si="287"/>
        <v>0</v>
      </c>
      <c r="EA281" s="378">
        <f t="shared" si="287"/>
        <v>0</v>
      </c>
      <c r="EB281" s="378">
        <f t="shared" si="287"/>
        <v>0</v>
      </c>
      <c r="EC281" s="378">
        <f t="shared" si="287"/>
        <v>0</v>
      </c>
      <c r="ED281" s="378">
        <f t="shared" si="287"/>
        <v>0</v>
      </c>
      <c r="EE281" s="378">
        <f t="shared" si="287"/>
        <v>0</v>
      </c>
      <c r="EF281" s="378">
        <f t="shared" si="287"/>
        <v>0</v>
      </c>
      <c r="EG281" s="378">
        <f t="shared" si="288"/>
        <v>0</v>
      </c>
      <c r="EH281" s="378">
        <f t="shared" si="288"/>
        <v>0</v>
      </c>
      <c r="EI281" s="378">
        <f t="shared" si="288"/>
        <v>0</v>
      </c>
      <c r="EJ281" s="378">
        <f t="shared" si="288"/>
        <v>0</v>
      </c>
      <c r="EK281" s="378">
        <f t="shared" si="288"/>
        <v>0</v>
      </c>
      <c r="EL281" s="378">
        <f t="shared" si="288"/>
        <v>0</v>
      </c>
      <c r="EM281" s="378">
        <f t="shared" si="288"/>
        <v>0</v>
      </c>
      <c r="EN281" s="378">
        <f t="shared" si="288"/>
        <v>0</v>
      </c>
      <c r="EO281" s="378">
        <f t="shared" si="288"/>
        <v>0</v>
      </c>
      <c r="EP281" s="378">
        <f t="shared" si="288"/>
        <v>0</v>
      </c>
      <c r="EQ281" s="378">
        <f t="shared" si="288"/>
        <v>0</v>
      </c>
    </row>
    <row r="282" spans="1:147" x14ac:dyDescent="0.3">
      <c r="A282" s="368"/>
      <c r="B282" s="368"/>
      <c r="C282" s="368"/>
      <c r="D282" s="368">
        <f t="shared" si="249"/>
        <v>1.034195933456562</v>
      </c>
      <c r="E282" s="368" t="str">
        <f>VLOOKUP(TEXT(Z282,0),'G2'!B:D,3,0)</f>
        <v>MN</v>
      </c>
      <c r="F282" s="816">
        <f t="shared" si="248"/>
        <v>0</v>
      </c>
      <c r="G282" s="755">
        <f t="shared" si="250"/>
        <v>0</v>
      </c>
      <c r="H282" s="756" t="s">
        <v>1190</v>
      </c>
      <c r="I282" s="370" t="s">
        <v>93</v>
      </c>
      <c r="J282" s="370" t="s">
        <v>22</v>
      </c>
      <c r="K282" s="368" t="s">
        <v>276</v>
      </c>
      <c r="L282" s="368" t="s">
        <v>24</v>
      </c>
      <c r="M282" s="369"/>
      <c r="N282" s="370" t="s">
        <v>1006</v>
      </c>
      <c r="O282" s="370" t="s">
        <v>276</v>
      </c>
      <c r="P282" s="643" t="s">
        <v>1167</v>
      </c>
      <c r="Q282" s="370" t="s">
        <v>695</v>
      </c>
      <c r="R282" s="370" t="s">
        <v>651</v>
      </c>
      <c r="S282" s="376">
        <v>1</v>
      </c>
      <c r="T282" s="677">
        <v>45870</v>
      </c>
      <c r="U282" s="677">
        <v>45894</v>
      </c>
      <c r="V282" s="373">
        <v>1</v>
      </c>
      <c r="W282" s="374">
        <v>3711830.5563770798</v>
      </c>
      <c r="X282" s="17" cm="1">
        <f t="array" ref="X282">+IF($W$1="Pesos CLP",W282,W282/TC)*MB_24A25</f>
        <v>4232.1236085059745</v>
      </c>
      <c r="Y282" s="18">
        <f t="shared" si="225"/>
        <v>0</v>
      </c>
      <c r="Z282">
        <v>91243520</v>
      </c>
      <c r="AA282" s="19">
        <f>IF(OR($I282="REAL",$I282="INCURRIDO"),SUMIF(S!$O:$O,$I282&amp;$O282&amp;$Q282&amp;UPPER(TEXT(AA$4,"MMMMYYYY"))&amp;$Z282,IF($W$1="Pesos CLP",S!$AD:$AD,S!$AO:$AO)),0)</f>
        <v>0</v>
      </c>
      <c r="AB282" s="19">
        <f>IF(OR($I282="REAL",$I282="INCURRIDO"),SUMIF(S!$O:$O,$I282&amp;$O282&amp;$Q282&amp;UPPER(TEXT(AB$4,"MMMMYYYY"))&amp;$Z282,IF($W$1="Pesos CLP",S!$AD:$AD,S!$AO:$AO)),0)</f>
        <v>0</v>
      </c>
      <c r="AC282" s="19">
        <f>IF(OR($I282="REAL",$I282="INCURRIDO"),SUMIF(S!$O:$O,$I282&amp;$O282&amp;$Q282&amp;UPPER(TEXT(AC$4,"MMMMYYYY"))&amp;$Z282,IF($W$1="Pesos CLP",S!$AD:$AD,S!$AO:$AO)),0)</f>
        <v>0</v>
      </c>
      <c r="AD282" s="19">
        <f>IF(OR($I282="REAL",$I282="INCURRIDO"),SUMIF(S!$O:$O,$I282&amp;$O282&amp;$Q282&amp;UPPER(TEXT(AD$4,"MMMMYYYY"))&amp;$Z282,IF($W$1="Pesos CLP",S!$AD:$AD,S!$AO:$AO)),0)</f>
        <v>0</v>
      </c>
      <c r="AE282" s="19">
        <f>IF(OR($I282="REAL",$I282="INCURRIDO"),SUMIF(S!$O:$O,$I282&amp;$O282&amp;$Q282&amp;UPPER(TEXT(AE$4,"MMMMYYYY"))&amp;$Z282,IF($W$1="Pesos CLP",S!$AD:$AD,S!$AO:$AO)),0)</f>
        <v>0</v>
      </c>
      <c r="AF282" s="19">
        <f>IF(OR($I282="REAL",$I282="INCURRIDO"),SUMIF(S!$O:$O,$I282&amp;$O282&amp;$Q282&amp;UPPER(TEXT(AF$4,"MMMMYYYY"))&amp;$Z282,IF($W$1="Pesos CLP",S!$AD:$AD,S!$AO:$AO)),0)</f>
        <v>0</v>
      </c>
      <c r="AG282" s="19">
        <f>IF(OR($I282="REAL",$I282="INCURRIDO"),SUMIF(S!$O:$O,$I282&amp;$O282&amp;$Q282&amp;UPPER(TEXT(AG$4,"MMMMYYYY"))&amp;$Z282,IF($W$1="Pesos CLP",S!$AD:$AD,S!$AO:$AO)),0)</f>
        <v>0</v>
      </c>
      <c r="AH282" s="19">
        <f>IF(OR($I282="REAL",$I282="INCURRIDO"),SUMIF(S!$O:$O,$I282&amp;$O282&amp;$Q282&amp;UPPER(TEXT(AH$4,"MMMMYYYY"))&amp;$Z282,IF($W$1="Pesos CLP",S!$AD:$AD,S!$AO:$AO)),0)</f>
        <v>0</v>
      </c>
      <c r="AI282" s="19">
        <f>IF(OR($I282="REAL",$I282="INCURRIDO"),SUMIF(S!$O:$O,$I282&amp;$O282&amp;$Q282&amp;UPPER(TEXT(AI$4,"MMMMYYYY"))&amp;$Z282,IF($W$1="Pesos CLP",S!$AD:$AD,S!$AO:$AO)),0)</f>
        <v>0</v>
      </c>
      <c r="AJ282" s="19">
        <f>IF(OR($I282="REAL",$I282="INCURRIDO"),SUMIF(S!$O:$O,$I282&amp;$O282&amp;$Q282&amp;UPPER(TEXT(AJ$4,"MMMMYYYY"))&amp;$Z282,IF($W$1="Pesos CLP",S!$AD:$AD,S!$AO:$AO)),0)</f>
        <v>0</v>
      </c>
      <c r="AK282" s="19">
        <f>IF(OR($I282="REAL",$I282="INCURRIDO"),SUMIF(S!$O:$O,$I282&amp;$O282&amp;$Q282&amp;UPPER(TEXT(AK$4,"MMMMYYYY"))&amp;$Z282,IF($W$1="Pesos CLP",S!$AD:$AD,S!$AO:$AO)),0)</f>
        <v>0</v>
      </c>
      <c r="AL282" s="19">
        <f>IF(OR($I282="REAL",$I282="INCURRIDO"),SUMIF(S!$O:$O,$I282&amp;$O282&amp;$Q282&amp;UPPER(TEXT(AL$4,"MMMMYYYY"))&amp;$Z282,IF($W$1="Pesos CLP",S!$AD:$AD,S!$AO:$AO)),0)</f>
        <v>0</v>
      </c>
      <c r="AM282" s="19">
        <f>IF(OR($I282="REAL",$I282="INCURRIDO"),SUMIF(S!$O:$O,$I282&amp;$O282&amp;$Q282&amp;UPPER(TEXT(AM$4,"MMMMYYYY"))&amp;$Z282,IF($W$1="Pesos CLP",S!$AD:$AD,S!$AO:$AO)),0)</f>
        <v>0</v>
      </c>
      <c r="AN282" s="19">
        <f>IF(OR($I282="REAL",$I282="INCURRIDO"),SUMIF(S!$O:$O,$I282&amp;$O282&amp;$Q282&amp;UPPER(TEXT(AN$4,"MMMMYYYY"))&amp;$Z282,IF($W$1="Pesos CLP",S!$AD:$AD,S!$AO:$AO)),0)</f>
        <v>0</v>
      </c>
      <c r="AO282" s="19">
        <f>IF(OR($I282="REAL",$I282="INCURRIDO"),SUMIF(S!$O:$O,$I282&amp;$O282&amp;$Q282&amp;UPPER(TEXT(AO$4,"MMMMYYYY"))&amp;$Z282,IF($W$1="Pesos CLP",S!$AD:$AD,S!$AO:$AO)),0)</f>
        <v>0</v>
      </c>
      <c r="AP282" s="19">
        <f>IF(OR($I282="REAL",$I282="INCURRIDO"),SUMIF(S!$O:$O,$I282&amp;$O282&amp;$Q282&amp;UPPER(TEXT(AP$4,"MMMMYYYY"))&amp;$Z282,IF($W$1="Pesos CLP",S!$AD:$AD,S!$AO:$AO)),0)</f>
        <v>0</v>
      </c>
      <c r="AQ282" s="19">
        <f>IF(OR($I282="REAL",$I282="INCURRIDO"),SUMIF(S!$O:$O,$I282&amp;$O282&amp;$Q282&amp;UPPER(TEXT(AQ$4,"MMMMYYYY"))&amp;$Z282,IF($W$1="Pesos CLP",S!$AD:$AD,S!$AO:$AO)),0)</f>
        <v>0</v>
      </c>
      <c r="AR282" s="19">
        <f>IF(OR($I282="REAL",$I282="INCURRIDO"),SUMIF(S!$O:$O,$I282&amp;$O282&amp;$Q282&amp;UPPER(TEXT(AR$4,"MMMMYYYY"))&amp;$Z282,IF($W$1="Pesos CLP",S!$AD:$AD,S!$AO:$AO)),0)</f>
        <v>0</v>
      </c>
      <c r="AS282" s="19">
        <f>IF(OR($I282="REAL",$I282="INCURRIDO"),SUMIF(S!$O:$O,$I282&amp;$O282&amp;$Q282&amp;UPPER(TEXT(AS$4,"MMMMYYYY"))&amp;$Z282,IF($W$1="Pesos CLP",S!$AD:$AD,S!$AO:$AO)),0)</f>
        <v>0</v>
      </c>
      <c r="AT282" s="19">
        <f>IF(OR($I282="REAL",$I282="INCURRIDO"),SUMIF(S!$O:$O,$I282&amp;$O282&amp;$Q282&amp;UPPER(TEXT(AT$4,"MMMMYYYY"))&amp;$Z282,IF($W$1="Pesos CLP",S!$AD:$AD,S!$AO:$AO)),0)</f>
        <v>0</v>
      </c>
      <c r="AU282" s="19">
        <f>IF(OR($I282="REAL",$I282="INCURRIDO"),SUMIF(S!$O:$O,$I282&amp;$O282&amp;$Q282&amp;UPPER(TEXT(AU$4,"MMMMYYYY"))&amp;$Z282,IF($W$1="Pesos CLP",S!$AD:$AD,S!$AO:$AO)),0)</f>
        <v>0</v>
      </c>
      <c r="AV282" s="19">
        <f>IF(OR($I282="REAL",$I282="INCURRIDO"),SUMIF(S!$O:$O,$I282&amp;$O282&amp;$Q282&amp;UPPER(TEXT(AV$4,"MMMMYYYY"))&amp;$Z282,IF($W$1="Pesos CLP",S!$AD:$AD,S!$AO:$AO)),0)</f>
        <v>0</v>
      </c>
      <c r="AW282" s="19">
        <f>IF(OR($I282="REAL",$I282="INCURRIDO"),SUMIF(S!$O:$O,$I282&amp;$O282&amp;$Q282&amp;UPPER(TEXT(AW$4,"MMMMYYYY"))&amp;$Z282,IF($W$1="Pesos CLP",S!$AD:$AD,S!$AO:$AO)),0)</f>
        <v>0</v>
      </c>
      <c r="AX282" s="19">
        <f>IF(OR($I282="REAL",$I282="INCURRIDO"),SUMIF(S!$O:$O,$I282&amp;$O282&amp;$Q282&amp;UPPER(TEXT(AX$4,"MMMMYYYY"))&amp;$Z282,IF($W$1="Pesos CLP",S!$AD:$AD,S!$AO:$AO)),0)</f>
        <v>0</v>
      </c>
      <c r="AY282" s="19">
        <f>IF(OR($I282="REAL",$I282="INCURRIDO"),SUMIF(S!$O:$O,$I282&amp;$O282&amp;$Q282&amp;UPPER(TEXT(AY$4,"MMMMYYYY"))&amp;$Z282,IF($W$1="Pesos CLP",S!$AD:$AD,S!$AO:$AO)),0)</f>
        <v>0</v>
      </c>
      <c r="AZ282" s="19">
        <f>IF(OR($I282="REAL",$I282="INCURRIDO"),SUMIF(S!$O:$O,$I282&amp;$O282&amp;$Q282&amp;UPPER(TEXT(AZ$4,"MMMMYYYY"))&amp;$Z282,IF($W$1="Pesos CLP",S!$AD:$AD,S!$AO:$AO)),0)</f>
        <v>0</v>
      </c>
      <c r="BA282" s="19">
        <f>IF(OR($I282="REAL",$I282="INCURRIDO"),SUMIF(S!$O:$O,$I282&amp;$O282&amp;$Q282&amp;UPPER(TEXT(BA$4,"MMMMYYYY"))&amp;$Z282,IF($W$1="Pesos CLP",S!$AD:$AD,S!$AO:$AO)),0)</f>
        <v>0</v>
      </c>
      <c r="BB282" s="19">
        <f>IF(OR($I282="REAL",$I282="INCURRIDO"),SUMIF(S!$O:$O,$I282&amp;$O282&amp;$Q282&amp;UPPER(TEXT(BB$4,"MMMMYYYY"))&amp;$Z282,IF($W$1="Pesos CLP",S!$AD:$AD,S!$AO:$AO)),0)</f>
        <v>0</v>
      </c>
      <c r="BC282" s="19">
        <f>IF(OR($I282="REAL",$I282="INCURRIDO"),SUMIF(S!$O:$O,$I282&amp;$O282&amp;$Q282&amp;UPPER(TEXT(BC$4,"MMMMYYYY"))&amp;$Z282,IF($W$1="Pesos CLP",S!$AD:$AD,S!$AO:$AO)),0)</f>
        <v>0</v>
      </c>
      <c r="BD282" s="19">
        <f>IF(OR($I282="REAL",$I282="INCURRIDO"),SUMIF(S!$O:$O,$I282&amp;$O282&amp;$Q282&amp;UPPER(TEXT(BD$4,"MMMMYYYY"))&amp;$Z282,IF($W$1="Pesos CLP",S!$AD:$AD,S!$AO:$AO)),0)</f>
        <v>0</v>
      </c>
      <c r="BE282" s="19">
        <f>IF(OR($I282="REAL",$I282="INCURRIDO"),SUMIF(S!$O:$O,$I282&amp;$O282&amp;$Q282&amp;UPPER(TEXT(BE$4,"MMMMYYYY"))&amp;$Z282,IF($W$1="Pesos CLP",S!$AD:$AD,S!$AO:$AO)),0)</f>
        <v>0</v>
      </c>
      <c r="BF282" s="19">
        <f>IF(OR($I282="REAL",$I282="INCURRIDO"),SUMIF(S!$O:$O,$I282&amp;$O282&amp;$Q282&amp;UPPER(TEXT(BF$4,"MMMMYYYY"))&amp;$Z282,IF($W$1="Pesos CLP",S!$AD:$AD,S!$AO:$AO)),0)</f>
        <v>0</v>
      </c>
      <c r="BG282" s="19">
        <f>IF(OR($I282="REAL",$I282="INCURRIDO"),SUMIF(S!$O:$O,$I282&amp;$O282&amp;$Q282&amp;UPPER(TEXT(BG$4,"MMMMYYYY"))&amp;$Z282,IF($W$1="Pesos CLP",S!$AD:$AD,S!$AO:$AO)),0)</f>
        <v>0</v>
      </c>
      <c r="BH282" s="19">
        <f>IF(OR($I282="REAL",$I282="INCURRIDO"),SUMIF(S!$O:$O,$I282&amp;$O282&amp;$Q282&amp;UPPER(TEXT(BH$4,"MMMMYYYY"))&amp;$Z282,IF($W$1="Pesos CLP",S!$AD:$AD,S!$AO:$AO)),0)</f>
        <v>0</v>
      </c>
      <c r="BI282" s="19">
        <f>IF(OR($I282="REAL",$I282="INCURRIDO"),SUMIF(S!$O:$O,$I282&amp;$O282&amp;$Q282&amp;UPPER(TEXT(BI$4,"MMMMYYYY"))&amp;$Z282,IF($W$1="Pesos CLP",S!$AD:$AD,S!$AO:$AO)),0)</f>
        <v>0</v>
      </c>
      <c r="BJ282" s="19">
        <f>IF(OR($I282="REAL",$I282="INCURRIDO"),SUMIF(S!$O:$O,$I282&amp;$O282&amp;$Q282&amp;UPPER(TEXT(BJ$4,"MMMMYYYY"))&amp;$Z282,IF($W$1="Pesos CLP",S!$AD:$AD,S!$AO:$AO)),0)</f>
        <v>0</v>
      </c>
      <c r="BK282" s="19">
        <f>IF(OR($I282="REAL",$I282="INCURRIDO"),SUMIF(S!$O:$O,$I282&amp;$O282&amp;$Q282&amp;UPPER(TEXT(BK$4,"MMMMYYYY"))&amp;$Z282,IF($W$1="Pesos CLP",S!$AD:$AD,S!$AO:$AO)),0)</f>
        <v>0</v>
      </c>
      <c r="BL282" s="19">
        <f>IF(OR($I282="REAL",$I282="INCURRIDO"),SUMIF(S!$O:$O,$I282&amp;$O282&amp;$Q282&amp;UPPER(TEXT(BL$4,"MMMMYYYY"))&amp;$Z282,IF($W$1="Pesos CLP",S!$AD:$AD,S!$AO:$AO)),0)</f>
        <v>0</v>
      </c>
      <c r="BM282" s="19">
        <f>IF(OR($I282="REAL",$I282="INCURRIDO"),SUMIF(S!$O:$O,$I282&amp;$O282&amp;$Q282&amp;UPPER(TEXT(BM$4,"MMMMYYYY"))&amp;$Z282,IF($W$1="Pesos CLP",S!$AD:$AD,S!$AO:$AO)),0)</f>
        <v>0</v>
      </c>
      <c r="BN282" s="19">
        <f>IF(OR($I282="REAL",$I282="INCURRIDO"),SUMIF(S!$O:$O,$I282&amp;$O282&amp;$Q282&amp;UPPER(TEXT(BN$4,"MMMMYYYY"))&amp;$Z282,IF($W$1="Pesos CLP",S!$AD:$AD,S!$AO:$AO)),0)</f>
        <v>0</v>
      </c>
      <c r="BO282" s="19">
        <f>IF(OR($I282="REAL",$I282="INCURRIDO"),SUMIF(S!$O:$O,$I282&amp;$O282&amp;$Q282&amp;UPPER(TEXT(BO$4,"MMMMYYYY"))&amp;$Z282,IF($W$1="Pesos CLP",S!$AD:$AD,S!$AO:$AO)),0)</f>
        <v>0</v>
      </c>
      <c r="BP282" s="19">
        <f>IF(OR($I282="REAL",$I282="INCURRIDO"),SUMIF(S!$O:$O,$I282&amp;$O282&amp;$Q282&amp;UPPER(TEXT(BP$4,"MMMMYYYY"))&amp;$Z282,IF($W$1="Pesos CLP",S!$AD:$AD,S!$AO:$AO)),0)</f>
        <v>0</v>
      </c>
      <c r="BQ282" s="19">
        <f>IF(OR($I282="REAL",$I282="INCURRIDO"),SUMIF(S!$O:$O,$I282&amp;$O282&amp;$Q282&amp;UPPER(TEXT(BQ$4,"MMMMYYYY"))&amp;$Z282,IF($W$1="Pesos CLP",S!$AD:$AD,S!$AO:$AO)),0)</f>
        <v>0</v>
      </c>
      <c r="BR282" s="19">
        <f>IF(OR($I282="REAL",$I282="INCURRIDO"),SUMIF(S!$O:$O,$I282&amp;$O282&amp;$Q282&amp;UPPER(TEXT(BR$4,"MMMMYYYY"))&amp;$Z282,IF($W$1="Pesos CLP",S!$AD:$AD,S!$AO:$AO)),0)</f>
        <v>0</v>
      </c>
      <c r="BS282" s="19">
        <f>IF(OR($I282="REAL",$I282="INCURRIDO"),SUMIF(S!$O:$O,$I282&amp;$O282&amp;$Q282&amp;UPPER(TEXT(BS$4,"MMMMYYYY"))&amp;$Z282,IF($W$1="Pesos CLP",S!$AD:$AD,S!$AO:$AO)),0)</f>
        <v>0</v>
      </c>
      <c r="BT282" s="19">
        <f>IF(OR($I282="REAL",$I282="INCURRIDO"),SUMIF(S!$O:$O,$I282&amp;$O282&amp;$Q282&amp;UPPER(TEXT(BT$4,"MMMMYYYY"))&amp;$Z282,IF($W$1="Pesos CLP",S!$AD:$AD,S!$AO:$AO)),0)</f>
        <v>0</v>
      </c>
      <c r="BU282" s="19">
        <f>IF(OR($I282="REAL",$I282="INCURRIDO"),SUMIF(S!$O:$O,$I282&amp;$O282&amp;$Q282&amp;UPPER(TEXT(BU$4,"MMMMYYYY"))&amp;$Z282,IF($W$1="Pesos CLP",S!$AD:$AD,S!$AO:$AO)),0)</f>
        <v>0</v>
      </c>
      <c r="BV282" s="19">
        <f>IF(OR($I282="REAL",$I282="INCURRIDO"),SUMIF(S!$O:$O,$I282&amp;$O282&amp;$Q282&amp;UPPER(TEXT(BV$4,"MMMMYYYY"))&amp;$Z282,IF($W$1="Pesos CLP",S!$AD:$AD,S!$AO:$AO)),0)</f>
        <v>0</v>
      </c>
      <c r="BW282" s="19">
        <f>IF(OR($I282="REAL",$I282="INCURRIDO"),SUMIF(S!$O:$O,$I282&amp;$O282&amp;$Q282&amp;UPPER(TEXT(BW$4,"MMMMYYYY"))&amp;$Z282,IF($W$1="Pesos CLP",S!$AD:$AD,S!$AO:$AO)),0)</f>
        <v>0</v>
      </c>
      <c r="BX282" s="19">
        <f>IF(OR($I282="REAL",$I282="INCURRIDO"),SUMIF(S!$O:$O,$I282&amp;$O282&amp;$Q282&amp;UPPER(TEXT(BX$4,"MMMMYYYY"))&amp;$Z282,IF($W$1="Pesos CLP",S!$AD:$AD,S!$AO:$AO)),0)</f>
        <v>0</v>
      </c>
      <c r="BY282" s="19">
        <f>IF(OR($I282="REAL",$I282="INCURRIDO"),SUMIF(S!$O:$O,$I282&amp;$O282&amp;$Q282&amp;UPPER(TEXT(BY$4,"MMMMYYYY"))&amp;$Z282,IF($W$1="Pesos CLP",S!$AD:$AD,S!$AO:$AO)),0)</f>
        <v>0</v>
      </c>
      <c r="BZ282" s="19">
        <f>IF(OR($I282="REAL",$I282="INCURRIDO"),SUMIF(S!$O:$O,$I282&amp;$O282&amp;$Q282&amp;UPPER(TEXT(BZ$4,"MMMMYYYY"))&amp;$Z282,IF($W$1="Pesos CLP",S!$AD:$AD,S!$AO:$AO)),0)</f>
        <v>0</v>
      </c>
      <c r="CA282" s="19">
        <f>IF(OR($I282="REAL",$I282="INCURRIDO"),SUMIF(S!$O:$O,$I282&amp;$O282&amp;$Q282&amp;UPPER(TEXT(CA$4,"MMMMYYYY"))&amp;$Z282,IF($W$1="Pesos CLP",S!$AD:$AD,S!$AO:$AO)),0)</f>
        <v>0</v>
      </c>
      <c r="CB282" s="19">
        <f>IF(OR($I282="REAL",$I282="INCURRIDO"),SUMIF(S!$O:$O,$I282&amp;$O282&amp;$Q282&amp;UPPER(TEXT(CB$4,"MMMMYYYY"))&amp;$Z282,IF($W$1="Pesos CLP",S!$AD:$AD,S!$AO:$AO)),0)</f>
        <v>0</v>
      </c>
      <c r="CC282" s="19">
        <f>IF(OR($I282="REAL",$I282="INCURRIDO"),SUMIF(S!$O:$O,$I282&amp;$O282&amp;$Q282&amp;UPPER(TEXT(CC$4,"MMMMYYYY"))&amp;$Z282,IF($W$1="Pesos CLP",S!$AD:$AD,S!$AO:$AO)),0)</f>
        <v>0</v>
      </c>
      <c r="CD282" s="19">
        <f>IF(OR($I282="REAL",$I282="INCURRIDO"),SUMIF(S!$O:$O,$I282&amp;$O282&amp;$Q282&amp;UPPER(TEXT(CD$4,"MMMMYYYY"))&amp;$Z282,IF($W$1="Pesos CLP",S!$AD:$AD,S!$AO:$AO)),0)</f>
        <v>0</v>
      </c>
      <c r="CE282" s="19">
        <f>IF(OR($I282="REAL",$I282="INCURRIDO"),SUMIF(S!$O:$O,$I282&amp;$O282&amp;$Q282&amp;UPPER(TEXT(CE$4,"MMMMYYYY"))&amp;$Z282,IF($W$1="Pesos CLP",S!$AD:$AD,S!$AO:$AO)),0)</f>
        <v>0</v>
      </c>
      <c r="CF282" s="19">
        <f>IF(OR($I282="REAL",$I282="INCURRIDO"),SUMIF(S!$O:$O,$I282&amp;$O282&amp;$Q282&amp;UPPER(TEXT(CF$4,"MMMMYYYY"))&amp;$Z282,IF($W$1="Pesos CLP",S!$AD:$AD,S!$AO:$AO)),0)</f>
        <v>0</v>
      </c>
      <c r="CG282" s="19">
        <f>IF(OR($I282="REAL",$I282="INCURRIDO"),SUMIF(S!$O:$O,$I282&amp;$O282&amp;$Q282&amp;UPPER(TEXT(CG$4,"MMMMYYYY"))&amp;$Z282,IF($W$1="Pesos CLP",S!$AD:$AD,S!$AO:$AO)),0)</f>
        <v>0</v>
      </c>
      <c r="CH282" s="19">
        <f>IF(OR($I282="REAL",$I282="INCURRIDO"),SUMIF(S!$O:$O,$I282&amp;$O282&amp;$Q282&amp;UPPER(TEXT(CH$4,"MMMMYYYY"))&amp;$Z282,IF($W$1="Pesos CLP",S!$AD:$AD,S!$AO:$AO)),0)</f>
        <v>0</v>
      </c>
      <c r="CI282" s="19">
        <f>IF(OR($I282="REAL",$I282="INCURRIDO"),SUMIF(S!$O:$O,$I282&amp;$O282&amp;$Q282&amp;UPPER(TEXT(CI$4,"MMMMYYYY"))&amp;$Z282,IF($W$1="Pesos CLP",S!$AD:$AD,S!$AO:$AO)),0)</f>
        <v>0</v>
      </c>
      <c r="CJ282" s="19">
        <f>IF(OR($I282="REAL",$I282="INCURRIDO"),SUMIF(S!$O:$O,$I282&amp;$O282&amp;$Q282&amp;UPPER(TEXT(CJ$4,"MMMMYYYY"))&amp;$Z282,IF($W$1="Pesos CLP",S!$AD:$AD,S!$AO:$AO)),0)</f>
        <v>0</v>
      </c>
      <c r="CK282" s="378">
        <f t="shared" si="283"/>
        <v>0</v>
      </c>
      <c r="CL282" s="378">
        <f t="shared" si="283"/>
        <v>0</v>
      </c>
      <c r="CM282" s="378">
        <f t="shared" si="283"/>
        <v>0</v>
      </c>
      <c r="CN282" s="378">
        <f t="shared" si="283"/>
        <v>0</v>
      </c>
      <c r="CO282" s="378">
        <f t="shared" si="283"/>
        <v>0</v>
      </c>
      <c r="CP282" s="378">
        <f t="shared" si="283"/>
        <v>0</v>
      </c>
      <c r="CQ282" s="378">
        <f t="shared" si="283"/>
        <v>0</v>
      </c>
      <c r="CR282" s="378">
        <f t="shared" si="283"/>
        <v>0</v>
      </c>
      <c r="CS282" s="378">
        <f t="shared" si="284"/>
        <v>0</v>
      </c>
      <c r="CT282" s="378">
        <f t="shared" si="284"/>
        <v>0</v>
      </c>
      <c r="CU282" s="378">
        <f t="shared" si="284"/>
        <v>0</v>
      </c>
      <c r="CV282" s="378">
        <f t="shared" si="284"/>
        <v>0</v>
      </c>
      <c r="CW282" s="378">
        <f t="shared" si="284"/>
        <v>0</v>
      </c>
      <c r="CX282" s="378">
        <f t="shared" si="284"/>
        <v>0</v>
      </c>
      <c r="CY282" s="378">
        <f t="shared" si="284"/>
        <v>0</v>
      </c>
      <c r="CZ282" s="378">
        <f t="shared" si="284"/>
        <v>0</v>
      </c>
      <c r="DA282" s="378">
        <f t="shared" si="284"/>
        <v>0</v>
      </c>
      <c r="DB282" s="378">
        <f t="shared" si="284"/>
        <v>0</v>
      </c>
      <c r="DC282" s="378">
        <f t="shared" si="285"/>
        <v>0</v>
      </c>
      <c r="DD282" s="378">
        <f t="shared" si="285"/>
        <v>0</v>
      </c>
      <c r="DE282" s="378">
        <f t="shared" si="285"/>
        <v>0</v>
      </c>
      <c r="DF282" s="378">
        <f t="shared" si="285"/>
        <v>0</v>
      </c>
      <c r="DG282" s="378">
        <f t="shared" si="285"/>
        <v>0</v>
      </c>
      <c r="DH282" s="378">
        <f t="shared" si="285"/>
        <v>0</v>
      </c>
      <c r="DI282" s="378">
        <f t="shared" si="285"/>
        <v>0</v>
      </c>
      <c r="DJ282" s="378">
        <f t="shared" si="285"/>
        <v>0</v>
      </c>
      <c r="DK282" s="378">
        <f t="shared" si="285"/>
        <v>0</v>
      </c>
      <c r="DL282" s="378">
        <f t="shared" si="285"/>
        <v>0</v>
      </c>
      <c r="DM282" s="378">
        <f t="shared" si="286"/>
        <v>0</v>
      </c>
      <c r="DN282" s="378">
        <f t="shared" si="286"/>
        <v>0</v>
      </c>
      <c r="DO282" s="378">
        <f t="shared" si="286"/>
        <v>0</v>
      </c>
      <c r="DP282" s="378">
        <f t="shared" si="286"/>
        <v>0</v>
      </c>
      <c r="DQ282" s="378">
        <f t="shared" si="286"/>
        <v>0</v>
      </c>
      <c r="DR282" s="378">
        <f t="shared" si="286"/>
        <v>0</v>
      </c>
      <c r="DS282" s="378">
        <f t="shared" si="286"/>
        <v>0</v>
      </c>
      <c r="DT282" s="378">
        <f t="shared" si="286"/>
        <v>0</v>
      </c>
      <c r="DU282" s="378">
        <f t="shared" si="286"/>
        <v>0</v>
      </c>
      <c r="DV282" s="378">
        <f t="shared" si="286"/>
        <v>0</v>
      </c>
      <c r="DW282" s="378">
        <f t="shared" si="287"/>
        <v>0</v>
      </c>
      <c r="DX282" s="378">
        <f t="shared" si="287"/>
        <v>0</v>
      </c>
      <c r="DY282" s="378">
        <f t="shared" si="287"/>
        <v>0</v>
      </c>
      <c r="DZ282" s="378">
        <f t="shared" si="287"/>
        <v>0</v>
      </c>
      <c r="EA282" s="378">
        <f t="shared" si="287"/>
        <v>0</v>
      </c>
      <c r="EB282" s="378">
        <f t="shared" si="287"/>
        <v>0</v>
      </c>
      <c r="EC282" s="378">
        <f t="shared" si="287"/>
        <v>0</v>
      </c>
      <c r="ED282" s="378">
        <f t="shared" si="287"/>
        <v>0</v>
      </c>
      <c r="EE282" s="378">
        <f t="shared" si="287"/>
        <v>0</v>
      </c>
      <c r="EF282" s="378">
        <f t="shared" si="287"/>
        <v>0</v>
      </c>
      <c r="EG282" s="378">
        <f t="shared" si="288"/>
        <v>0</v>
      </c>
      <c r="EH282" s="378">
        <f t="shared" si="288"/>
        <v>0</v>
      </c>
      <c r="EI282" s="378">
        <f t="shared" si="288"/>
        <v>0</v>
      </c>
      <c r="EJ282" s="378">
        <f t="shared" si="288"/>
        <v>0</v>
      </c>
      <c r="EK282" s="378">
        <f t="shared" si="288"/>
        <v>0</v>
      </c>
      <c r="EL282" s="378">
        <f t="shared" si="288"/>
        <v>0</v>
      </c>
      <c r="EM282" s="378">
        <f t="shared" si="288"/>
        <v>0</v>
      </c>
      <c r="EN282" s="378">
        <f t="shared" si="288"/>
        <v>0</v>
      </c>
      <c r="EO282" s="378">
        <f t="shared" si="288"/>
        <v>0</v>
      </c>
      <c r="EP282" s="378">
        <f t="shared" si="288"/>
        <v>0</v>
      </c>
      <c r="EQ282" s="378">
        <f t="shared" si="288"/>
        <v>0</v>
      </c>
    </row>
    <row r="283" spans="1:147" x14ac:dyDescent="0.3">
      <c r="A283" s="368"/>
      <c r="B283" s="368"/>
      <c r="C283" s="368"/>
      <c r="D283" s="368">
        <f t="shared" si="249"/>
        <v>1.034195933456562</v>
      </c>
      <c r="E283" s="368" t="str">
        <f>VLOOKUP(TEXT(Z283,0),'G2'!B:D,3,0)</f>
        <v>MN</v>
      </c>
      <c r="F283" s="816">
        <f t="shared" si="248"/>
        <v>0</v>
      </c>
      <c r="G283" s="755">
        <f t="shared" si="250"/>
        <v>0</v>
      </c>
      <c r="H283" s="756" t="s">
        <v>1190</v>
      </c>
      <c r="I283" s="370" t="s">
        <v>93</v>
      </c>
      <c r="J283" s="370" t="s">
        <v>22</v>
      </c>
      <c r="K283" s="368" t="s">
        <v>276</v>
      </c>
      <c r="L283" s="368" t="s">
        <v>24</v>
      </c>
      <c r="M283" s="369"/>
      <c r="N283" s="370" t="s">
        <v>1007</v>
      </c>
      <c r="O283" s="370" t="s">
        <v>276</v>
      </c>
      <c r="P283" s="643" t="s">
        <v>1167</v>
      </c>
      <c r="Q283" s="370" t="s">
        <v>695</v>
      </c>
      <c r="R283" s="370" t="s">
        <v>651</v>
      </c>
      <c r="S283" s="376">
        <v>1</v>
      </c>
      <c r="T283" s="677">
        <v>46174</v>
      </c>
      <c r="U283" s="677">
        <v>46198</v>
      </c>
      <c r="V283" s="373">
        <v>1</v>
      </c>
      <c r="W283" s="374">
        <v>3711830.5563770798</v>
      </c>
      <c r="X283" s="17" cm="1">
        <f t="array" ref="X283">+IF($W$1="Pesos CLP",W283,W283/TC)*MB_24A25</f>
        <v>4232.1236085059745</v>
      </c>
      <c r="Y283" s="18">
        <f t="shared" si="225"/>
        <v>4232.1236085059745</v>
      </c>
      <c r="Z283">
        <v>91243520</v>
      </c>
      <c r="AA283" s="19">
        <f>IF(OR($I283="REAL",$I283="INCURRIDO"),SUMIF(S!$O:$O,$I283&amp;$O283&amp;$Q283&amp;UPPER(TEXT(AA$4,"MMMMYYYY"))&amp;$Z283,IF($W$1="Pesos CLP",S!$AD:$AD,S!$AO:$AO)),0)</f>
        <v>0</v>
      </c>
      <c r="AB283" s="19">
        <f>IF(OR($I283="REAL",$I283="INCURRIDO"),SUMIF(S!$O:$O,$I283&amp;$O283&amp;$Q283&amp;UPPER(TEXT(AB$4,"MMMMYYYY"))&amp;$Z283,IF($W$1="Pesos CLP",S!$AD:$AD,S!$AO:$AO)),0)</f>
        <v>0</v>
      </c>
      <c r="AC283" s="19">
        <f>IF(OR($I283="REAL",$I283="INCURRIDO"),SUMIF(S!$O:$O,$I283&amp;$O283&amp;$Q283&amp;UPPER(TEXT(AC$4,"MMMMYYYY"))&amp;$Z283,IF($W$1="Pesos CLP",S!$AD:$AD,S!$AO:$AO)),0)</f>
        <v>0</v>
      </c>
      <c r="AD283" s="19">
        <f>IF(OR($I283="REAL",$I283="INCURRIDO"),SUMIF(S!$O:$O,$I283&amp;$O283&amp;$Q283&amp;UPPER(TEXT(AD$4,"MMMMYYYY"))&amp;$Z283,IF($W$1="Pesos CLP",S!$AD:$AD,S!$AO:$AO)),0)</f>
        <v>0</v>
      </c>
      <c r="AE283" s="19">
        <f>IF(OR($I283="REAL",$I283="INCURRIDO"),SUMIF(S!$O:$O,$I283&amp;$O283&amp;$Q283&amp;UPPER(TEXT(AE$4,"MMMMYYYY"))&amp;$Z283,IF($W$1="Pesos CLP",S!$AD:$AD,S!$AO:$AO)),0)</f>
        <v>0</v>
      </c>
      <c r="AF283" s="19">
        <f>IF(OR($I283="REAL",$I283="INCURRIDO"),SUMIF(S!$O:$O,$I283&amp;$O283&amp;$Q283&amp;UPPER(TEXT(AF$4,"MMMMYYYY"))&amp;$Z283,IF($W$1="Pesos CLP",S!$AD:$AD,S!$AO:$AO)),0)</f>
        <v>0</v>
      </c>
      <c r="AG283" s="19">
        <f>IF(OR($I283="REAL",$I283="INCURRIDO"),SUMIF(S!$O:$O,$I283&amp;$O283&amp;$Q283&amp;UPPER(TEXT(AG$4,"MMMMYYYY"))&amp;$Z283,IF($W$1="Pesos CLP",S!$AD:$AD,S!$AO:$AO)),0)</f>
        <v>0</v>
      </c>
      <c r="AH283" s="19">
        <f>IF(OR($I283="REAL",$I283="INCURRIDO"),SUMIF(S!$O:$O,$I283&amp;$O283&amp;$Q283&amp;UPPER(TEXT(AH$4,"MMMMYYYY"))&amp;$Z283,IF($W$1="Pesos CLP",S!$AD:$AD,S!$AO:$AO)),0)</f>
        <v>0</v>
      </c>
      <c r="AI283" s="19">
        <f>IF(OR($I283="REAL",$I283="INCURRIDO"),SUMIF(S!$O:$O,$I283&amp;$O283&amp;$Q283&amp;UPPER(TEXT(AI$4,"MMMMYYYY"))&amp;$Z283,IF($W$1="Pesos CLP",S!$AD:$AD,S!$AO:$AO)),0)</f>
        <v>0</v>
      </c>
      <c r="AJ283" s="19">
        <f>IF(OR($I283="REAL",$I283="INCURRIDO"),SUMIF(S!$O:$O,$I283&amp;$O283&amp;$Q283&amp;UPPER(TEXT(AJ$4,"MMMMYYYY"))&amp;$Z283,IF($W$1="Pesos CLP",S!$AD:$AD,S!$AO:$AO)),0)</f>
        <v>0</v>
      </c>
      <c r="AK283" s="19">
        <f>IF(OR($I283="REAL",$I283="INCURRIDO"),SUMIF(S!$O:$O,$I283&amp;$O283&amp;$Q283&amp;UPPER(TEXT(AK$4,"MMMMYYYY"))&amp;$Z283,IF($W$1="Pesos CLP",S!$AD:$AD,S!$AO:$AO)),0)</f>
        <v>0</v>
      </c>
      <c r="AL283" s="19">
        <f>IF(OR($I283="REAL",$I283="INCURRIDO"),SUMIF(S!$O:$O,$I283&amp;$O283&amp;$Q283&amp;UPPER(TEXT(AL$4,"MMMMYYYY"))&amp;$Z283,IF($W$1="Pesos CLP",S!$AD:$AD,S!$AO:$AO)),0)</f>
        <v>0</v>
      </c>
      <c r="AM283" s="19">
        <f>IF(OR($I283="REAL",$I283="INCURRIDO"),SUMIF(S!$O:$O,$I283&amp;$O283&amp;$Q283&amp;UPPER(TEXT(AM$4,"MMMMYYYY"))&amp;$Z283,IF($W$1="Pesos CLP",S!$AD:$AD,S!$AO:$AO)),0)</f>
        <v>0</v>
      </c>
      <c r="AN283" s="19">
        <f>IF(OR($I283="REAL",$I283="INCURRIDO"),SUMIF(S!$O:$O,$I283&amp;$O283&amp;$Q283&amp;UPPER(TEXT(AN$4,"MMMMYYYY"))&amp;$Z283,IF($W$1="Pesos CLP",S!$AD:$AD,S!$AO:$AO)),0)</f>
        <v>0</v>
      </c>
      <c r="AO283" s="19">
        <f>IF(OR($I283="REAL",$I283="INCURRIDO"),SUMIF(S!$O:$O,$I283&amp;$O283&amp;$Q283&amp;UPPER(TEXT(AO$4,"MMMMYYYY"))&amp;$Z283,IF($W$1="Pesos CLP",S!$AD:$AD,S!$AO:$AO)),0)</f>
        <v>0</v>
      </c>
      <c r="AP283" s="19">
        <f>IF(OR($I283="REAL",$I283="INCURRIDO"),SUMIF(S!$O:$O,$I283&amp;$O283&amp;$Q283&amp;UPPER(TEXT(AP$4,"MMMMYYYY"))&amp;$Z283,IF($W$1="Pesos CLP",S!$AD:$AD,S!$AO:$AO)),0)</f>
        <v>0</v>
      </c>
      <c r="AQ283" s="19">
        <f>IF(OR($I283="REAL",$I283="INCURRIDO"),SUMIF(S!$O:$O,$I283&amp;$O283&amp;$Q283&amp;UPPER(TEXT(AQ$4,"MMMMYYYY"))&amp;$Z283,IF($W$1="Pesos CLP",S!$AD:$AD,S!$AO:$AO)),0)</f>
        <v>0</v>
      </c>
      <c r="AR283" s="19">
        <f>IF(OR($I283="REAL",$I283="INCURRIDO"),SUMIF(S!$O:$O,$I283&amp;$O283&amp;$Q283&amp;UPPER(TEXT(AR$4,"MMMMYYYY"))&amp;$Z283,IF($W$1="Pesos CLP",S!$AD:$AD,S!$AO:$AO)),0)</f>
        <v>0</v>
      </c>
      <c r="AS283" s="19">
        <f>IF(OR($I283="REAL",$I283="INCURRIDO"),SUMIF(S!$O:$O,$I283&amp;$O283&amp;$Q283&amp;UPPER(TEXT(AS$4,"MMMMYYYY"))&amp;$Z283,IF($W$1="Pesos CLP",S!$AD:$AD,S!$AO:$AO)),0)</f>
        <v>0</v>
      </c>
      <c r="AT283" s="19">
        <f>IF(OR($I283="REAL",$I283="INCURRIDO"),SUMIF(S!$O:$O,$I283&amp;$O283&amp;$Q283&amp;UPPER(TEXT(AT$4,"MMMMYYYY"))&amp;$Z283,IF($W$1="Pesos CLP",S!$AD:$AD,S!$AO:$AO)),0)</f>
        <v>0</v>
      </c>
      <c r="AU283" s="19">
        <f>IF(OR($I283="REAL",$I283="INCURRIDO"),SUMIF(S!$O:$O,$I283&amp;$O283&amp;$Q283&amp;UPPER(TEXT(AU$4,"MMMMYYYY"))&amp;$Z283,IF($W$1="Pesos CLP",S!$AD:$AD,S!$AO:$AO)),0)</f>
        <v>0</v>
      </c>
      <c r="AV283" s="19">
        <f>IF(OR($I283="REAL",$I283="INCURRIDO"),SUMIF(S!$O:$O,$I283&amp;$O283&amp;$Q283&amp;UPPER(TEXT(AV$4,"MMMMYYYY"))&amp;$Z283,IF($W$1="Pesos CLP",S!$AD:$AD,S!$AO:$AO)),0)</f>
        <v>0</v>
      </c>
      <c r="AW283" s="19">
        <f>IF(OR($I283="REAL",$I283="INCURRIDO"),SUMIF(S!$O:$O,$I283&amp;$O283&amp;$Q283&amp;UPPER(TEXT(AW$4,"MMMMYYYY"))&amp;$Z283,IF($W$1="Pesos CLP",S!$AD:$AD,S!$AO:$AO)),0)</f>
        <v>0</v>
      </c>
      <c r="AX283" s="19">
        <f>IF(OR($I283="REAL",$I283="INCURRIDO"),SUMIF(S!$O:$O,$I283&amp;$O283&amp;$Q283&amp;UPPER(TEXT(AX$4,"MMMMYYYY"))&amp;$Z283,IF($W$1="Pesos CLP",S!$AD:$AD,S!$AO:$AO)),0)</f>
        <v>0</v>
      </c>
      <c r="AY283" s="19">
        <f>IF(OR($I283="REAL",$I283="INCURRIDO"),SUMIF(S!$O:$O,$I283&amp;$O283&amp;$Q283&amp;UPPER(TEXT(AY$4,"MMMMYYYY"))&amp;$Z283,IF($W$1="Pesos CLP",S!$AD:$AD,S!$AO:$AO)),0)</f>
        <v>0</v>
      </c>
      <c r="AZ283" s="19">
        <f>IF(OR($I283="REAL",$I283="INCURRIDO"),SUMIF(S!$O:$O,$I283&amp;$O283&amp;$Q283&amp;UPPER(TEXT(AZ$4,"MMMMYYYY"))&amp;$Z283,IF($W$1="Pesos CLP",S!$AD:$AD,S!$AO:$AO)),0)</f>
        <v>0</v>
      </c>
      <c r="BA283" s="19">
        <f>IF(OR($I283="REAL",$I283="INCURRIDO"),SUMIF(S!$O:$O,$I283&amp;$O283&amp;$Q283&amp;UPPER(TEXT(BA$4,"MMMMYYYY"))&amp;$Z283,IF($W$1="Pesos CLP",S!$AD:$AD,S!$AO:$AO)),0)</f>
        <v>0</v>
      </c>
      <c r="BB283" s="19">
        <f>IF(OR($I283="REAL",$I283="INCURRIDO"),SUMIF(S!$O:$O,$I283&amp;$O283&amp;$Q283&amp;UPPER(TEXT(BB$4,"MMMMYYYY"))&amp;$Z283,IF($W$1="Pesos CLP",S!$AD:$AD,S!$AO:$AO)),0)</f>
        <v>0</v>
      </c>
      <c r="BC283" s="19">
        <f>IF(OR($I283="REAL",$I283="INCURRIDO"),SUMIF(S!$O:$O,$I283&amp;$O283&amp;$Q283&amp;UPPER(TEXT(BC$4,"MMMMYYYY"))&amp;$Z283,IF($W$1="Pesos CLP",S!$AD:$AD,S!$AO:$AO)),0)</f>
        <v>0</v>
      </c>
      <c r="BD283" s="19">
        <f>IF(OR($I283="REAL",$I283="INCURRIDO"),SUMIF(S!$O:$O,$I283&amp;$O283&amp;$Q283&amp;UPPER(TEXT(BD$4,"MMMMYYYY"))&amp;$Z283,IF($W$1="Pesos CLP",S!$AD:$AD,S!$AO:$AO)),0)</f>
        <v>0</v>
      </c>
      <c r="BE283" s="19">
        <f>IF(OR($I283="REAL",$I283="INCURRIDO"),SUMIF(S!$O:$O,$I283&amp;$O283&amp;$Q283&amp;UPPER(TEXT(BE$4,"MMMMYYYY"))&amp;$Z283,IF($W$1="Pesos CLP",S!$AD:$AD,S!$AO:$AO)),0)</f>
        <v>0</v>
      </c>
      <c r="BF283" s="19">
        <f>IF(OR($I283="REAL",$I283="INCURRIDO"),SUMIF(S!$O:$O,$I283&amp;$O283&amp;$Q283&amp;UPPER(TEXT(BF$4,"MMMMYYYY"))&amp;$Z283,IF($W$1="Pesos CLP",S!$AD:$AD,S!$AO:$AO)),0)</f>
        <v>0</v>
      </c>
      <c r="BG283" s="19">
        <f>IF(OR($I283="REAL",$I283="INCURRIDO"),SUMIF(S!$O:$O,$I283&amp;$O283&amp;$Q283&amp;UPPER(TEXT(BG$4,"MMMMYYYY"))&amp;$Z283,IF($W$1="Pesos CLP",S!$AD:$AD,S!$AO:$AO)),0)</f>
        <v>0</v>
      </c>
      <c r="BH283" s="19">
        <f>IF(OR($I283="REAL",$I283="INCURRIDO"),SUMIF(S!$O:$O,$I283&amp;$O283&amp;$Q283&amp;UPPER(TEXT(BH$4,"MMMMYYYY"))&amp;$Z283,IF($W$1="Pesos CLP",S!$AD:$AD,S!$AO:$AO)),0)</f>
        <v>0</v>
      </c>
      <c r="BI283" s="19">
        <f>IF(OR($I283="REAL",$I283="INCURRIDO"),SUMIF(S!$O:$O,$I283&amp;$O283&amp;$Q283&amp;UPPER(TEXT(BI$4,"MMMMYYYY"))&amp;$Z283,IF($W$1="Pesos CLP",S!$AD:$AD,S!$AO:$AO)),0)</f>
        <v>0</v>
      </c>
      <c r="BJ283" s="19">
        <f>IF(OR($I283="REAL",$I283="INCURRIDO"),SUMIF(S!$O:$O,$I283&amp;$O283&amp;$Q283&amp;UPPER(TEXT(BJ$4,"MMMMYYYY"))&amp;$Z283,IF($W$1="Pesos CLP",S!$AD:$AD,S!$AO:$AO)),0)</f>
        <v>0</v>
      </c>
      <c r="BK283" s="19">
        <f>IF(OR($I283="REAL",$I283="INCURRIDO"),SUMIF(S!$O:$O,$I283&amp;$O283&amp;$Q283&amp;UPPER(TEXT(BK$4,"MMMMYYYY"))&amp;$Z283,IF($W$1="Pesos CLP",S!$AD:$AD,S!$AO:$AO)),0)</f>
        <v>0</v>
      </c>
      <c r="BL283" s="19">
        <f>IF(OR($I283="REAL",$I283="INCURRIDO"),SUMIF(S!$O:$O,$I283&amp;$O283&amp;$Q283&amp;UPPER(TEXT(BL$4,"MMMMYYYY"))&amp;$Z283,IF($W$1="Pesos CLP",S!$AD:$AD,S!$AO:$AO)),0)</f>
        <v>0</v>
      </c>
      <c r="BM283" s="19">
        <f>IF(OR($I283="REAL",$I283="INCURRIDO"),SUMIF(S!$O:$O,$I283&amp;$O283&amp;$Q283&amp;UPPER(TEXT(BM$4,"MMMMYYYY"))&amp;$Z283,IF($W$1="Pesos CLP",S!$AD:$AD,S!$AO:$AO)),0)</f>
        <v>0</v>
      </c>
      <c r="BN283" s="19">
        <f>IF(OR($I283="REAL",$I283="INCURRIDO"),SUMIF(S!$O:$O,$I283&amp;$O283&amp;$Q283&amp;UPPER(TEXT(BN$4,"MMMMYYYY"))&amp;$Z283,IF($W$1="Pesos CLP",S!$AD:$AD,S!$AO:$AO)),0)</f>
        <v>0</v>
      </c>
      <c r="BO283" s="19">
        <f>IF(OR($I283="REAL",$I283="INCURRIDO"),SUMIF(S!$O:$O,$I283&amp;$O283&amp;$Q283&amp;UPPER(TEXT(BO$4,"MMMMYYYY"))&amp;$Z283,IF($W$1="Pesos CLP",S!$AD:$AD,S!$AO:$AO)),0)</f>
        <v>0</v>
      </c>
      <c r="BP283" s="19">
        <f>IF(OR($I283="REAL",$I283="INCURRIDO"),SUMIF(S!$O:$O,$I283&amp;$O283&amp;$Q283&amp;UPPER(TEXT(BP$4,"MMMMYYYY"))&amp;$Z283,IF($W$1="Pesos CLP",S!$AD:$AD,S!$AO:$AO)),0)</f>
        <v>0</v>
      </c>
      <c r="BQ283" s="19">
        <f>IF(OR($I283="REAL",$I283="INCURRIDO"),SUMIF(S!$O:$O,$I283&amp;$O283&amp;$Q283&amp;UPPER(TEXT(BQ$4,"MMMMYYYY"))&amp;$Z283,IF($W$1="Pesos CLP",S!$AD:$AD,S!$AO:$AO)),0)</f>
        <v>0</v>
      </c>
      <c r="BR283" s="19">
        <f>IF(OR($I283="REAL",$I283="INCURRIDO"),SUMIF(S!$O:$O,$I283&amp;$O283&amp;$Q283&amp;UPPER(TEXT(BR$4,"MMMMYYYY"))&amp;$Z283,IF($W$1="Pesos CLP",S!$AD:$AD,S!$AO:$AO)),0)</f>
        <v>0</v>
      </c>
      <c r="BS283" s="19">
        <f>IF(OR($I283="REAL",$I283="INCURRIDO"),SUMIF(S!$O:$O,$I283&amp;$O283&amp;$Q283&amp;UPPER(TEXT(BS$4,"MMMMYYYY"))&amp;$Z283,IF($W$1="Pesos CLP",S!$AD:$AD,S!$AO:$AO)),0)</f>
        <v>0</v>
      </c>
      <c r="BT283" s="19">
        <f>IF(OR($I283="REAL",$I283="INCURRIDO"),SUMIF(S!$O:$O,$I283&amp;$O283&amp;$Q283&amp;UPPER(TEXT(BT$4,"MMMMYYYY"))&amp;$Z283,IF($W$1="Pesos CLP",S!$AD:$AD,S!$AO:$AO)),0)</f>
        <v>0</v>
      </c>
      <c r="BU283" s="19">
        <f>IF(OR($I283="REAL",$I283="INCURRIDO"),SUMIF(S!$O:$O,$I283&amp;$O283&amp;$Q283&amp;UPPER(TEXT(BU$4,"MMMMYYYY"))&amp;$Z283,IF($W$1="Pesos CLP",S!$AD:$AD,S!$AO:$AO)),0)</f>
        <v>0</v>
      </c>
      <c r="BV283" s="19">
        <f>IF(OR($I283="REAL",$I283="INCURRIDO"),SUMIF(S!$O:$O,$I283&amp;$O283&amp;$Q283&amp;UPPER(TEXT(BV$4,"MMMMYYYY"))&amp;$Z283,IF($W$1="Pesos CLP",S!$AD:$AD,S!$AO:$AO)),0)</f>
        <v>0</v>
      </c>
      <c r="BW283" s="19">
        <f>IF(OR($I283="REAL",$I283="INCURRIDO"),SUMIF(S!$O:$O,$I283&amp;$O283&amp;$Q283&amp;UPPER(TEXT(BW$4,"MMMMYYYY"))&amp;$Z283,IF($W$1="Pesos CLP",S!$AD:$AD,S!$AO:$AO)),0)</f>
        <v>0</v>
      </c>
      <c r="BX283" s="19">
        <f>IF(OR($I283="REAL",$I283="INCURRIDO"),SUMIF(S!$O:$O,$I283&amp;$O283&amp;$Q283&amp;UPPER(TEXT(BX$4,"MMMMYYYY"))&amp;$Z283,IF($W$1="Pesos CLP",S!$AD:$AD,S!$AO:$AO)),0)</f>
        <v>0</v>
      </c>
      <c r="BY283" s="19">
        <f>IF(OR($I283="REAL",$I283="INCURRIDO"),SUMIF(S!$O:$O,$I283&amp;$O283&amp;$Q283&amp;UPPER(TEXT(BY$4,"MMMMYYYY"))&amp;$Z283,IF($W$1="Pesos CLP",S!$AD:$AD,S!$AO:$AO)),0)</f>
        <v>0</v>
      </c>
      <c r="BZ283" s="19">
        <f>IF(OR($I283="REAL",$I283="INCURRIDO"),SUMIF(S!$O:$O,$I283&amp;$O283&amp;$Q283&amp;UPPER(TEXT(BZ$4,"MMMMYYYY"))&amp;$Z283,IF($W$1="Pesos CLP",S!$AD:$AD,S!$AO:$AO)),0)</f>
        <v>0</v>
      </c>
      <c r="CA283" s="19">
        <f>IF(OR($I283="REAL",$I283="INCURRIDO"),SUMIF(S!$O:$O,$I283&amp;$O283&amp;$Q283&amp;UPPER(TEXT(CA$4,"MMMMYYYY"))&amp;$Z283,IF($W$1="Pesos CLP",S!$AD:$AD,S!$AO:$AO)),0)</f>
        <v>0</v>
      </c>
      <c r="CB283" s="19">
        <f>IF(OR($I283="REAL",$I283="INCURRIDO"),SUMIF(S!$O:$O,$I283&amp;$O283&amp;$Q283&amp;UPPER(TEXT(CB$4,"MMMMYYYY"))&amp;$Z283,IF($W$1="Pesos CLP",S!$AD:$AD,S!$AO:$AO)),0)</f>
        <v>0</v>
      </c>
      <c r="CC283" s="19">
        <f>IF(OR($I283="REAL",$I283="INCURRIDO"),SUMIF(S!$O:$O,$I283&amp;$O283&amp;$Q283&amp;UPPER(TEXT(CC$4,"MMMMYYYY"))&amp;$Z283,IF($W$1="Pesos CLP",S!$AD:$AD,S!$AO:$AO)),0)</f>
        <v>0</v>
      </c>
      <c r="CD283" s="19">
        <f>IF(OR($I283="REAL",$I283="INCURRIDO"),SUMIF(S!$O:$O,$I283&amp;$O283&amp;$Q283&amp;UPPER(TEXT(CD$4,"MMMMYYYY"))&amp;$Z283,IF($W$1="Pesos CLP",S!$AD:$AD,S!$AO:$AO)),0)</f>
        <v>0</v>
      </c>
      <c r="CE283" s="19">
        <f>IF(OR($I283="REAL",$I283="INCURRIDO"),SUMIF(S!$O:$O,$I283&amp;$O283&amp;$Q283&amp;UPPER(TEXT(CE$4,"MMMMYYYY"))&amp;$Z283,IF($W$1="Pesos CLP",S!$AD:$AD,S!$AO:$AO)),0)</f>
        <v>0</v>
      </c>
      <c r="CF283" s="19">
        <f>IF(OR($I283="REAL",$I283="INCURRIDO"),SUMIF(S!$O:$O,$I283&amp;$O283&amp;$Q283&amp;UPPER(TEXT(CF$4,"MMMMYYYY"))&amp;$Z283,IF($W$1="Pesos CLP",S!$AD:$AD,S!$AO:$AO)),0)</f>
        <v>0</v>
      </c>
      <c r="CG283" s="19">
        <f>IF(OR($I283="REAL",$I283="INCURRIDO"),SUMIF(S!$O:$O,$I283&amp;$O283&amp;$Q283&amp;UPPER(TEXT(CG$4,"MMMMYYYY"))&amp;$Z283,IF($W$1="Pesos CLP",S!$AD:$AD,S!$AO:$AO)),0)</f>
        <v>0</v>
      </c>
      <c r="CH283" s="19">
        <f>IF(OR($I283="REAL",$I283="INCURRIDO"),SUMIF(S!$O:$O,$I283&amp;$O283&amp;$Q283&amp;UPPER(TEXT(CH$4,"MMMMYYYY"))&amp;$Z283,IF($W$1="Pesos CLP",S!$AD:$AD,S!$AO:$AO)),0)</f>
        <v>0</v>
      </c>
      <c r="CI283" s="19">
        <f>IF(OR($I283="REAL",$I283="INCURRIDO"),SUMIF(S!$O:$O,$I283&amp;$O283&amp;$Q283&amp;UPPER(TEXT(CI$4,"MMMMYYYY"))&amp;$Z283,IF($W$1="Pesos CLP",S!$AD:$AD,S!$AO:$AO)),0)</f>
        <v>0</v>
      </c>
      <c r="CJ283" s="19">
        <f>IF(OR($I283="REAL",$I283="INCURRIDO"),SUMIF(S!$O:$O,$I283&amp;$O283&amp;$Q283&amp;UPPER(TEXT(CJ$4,"MMMMYYYY"))&amp;$Z283,IF($W$1="Pesos CLP",S!$AD:$AD,S!$AO:$AO)),0)</f>
        <v>0</v>
      </c>
      <c r="CK283" s="378">
        <f t="shared" si="283"/>
        <v>0</v>
      </c>
      <c r="CL283" s="378">
        <f t="shared" si="283"/>
        <v>0</v>
      </c>
      <c r="CM283" s="378">
        <f t="shared" si="283"/>
        <v>0</v>
      </c>
      <c r="CN283" s="378">
        <f t="shared" si="283"/>
        <v>0</v>
      </c>
      <c r="CO283" s="378">
        <f t="shared" si="283"/>
        <v>4232.1236085059745</v>
      </c>
      <c r="CP283" s="378">
        <f t="shared" si="283"/>
        <v>0</v>
      </c>
      <c r="CQ283" s="378">
        <f t="shared" si="283"/>
        <v>0</v>
      </c>
      <c r="CR283" s="378">
        <f t="shared" si="283"/>
        <v>0</v>
      </c>
      <c r="CS283" s="378">
        <f t="shared" si="284"/>
        <v>0</v>
      </c>
      <c r="CT283" s="378">
        <f t="shared" si="284"/>
        <v>0</v>
      </c>
      <c r="CU283" s="378">
        <f t="shared" si="284"/>
        <v>0</v>
      </c>
      <c r="CV283" s="378">
        <f t="shared" si="284"/>
        <v>0</v>
      </c>
      <c r="CW283" s="378">
        <f t="shared" si="284"/>
        <v>0</v>
      </c>
      <c r="CX283" s="378">
        <f t="shared" si="284"/>
        <v>0</v>
      </c>
      <c r="CY283" s="378">
        <f t="shared" si="284"/>
        <v>0</v>
      </c>
      <c r="CZ283" s="378">
        <f t="shared" si="284"/>
        <v>0</v>
      </c>
      <c r="DA283" s="378">
        <f t="shared" si="284"/>
        <v>0</v>
      </c>
      <c r="DB283" s="378">
        <f t="shared" si="284"/>
        <v>0</v>
      </c>
      <c r="DC283" s="378">
        <f t="shared" si="285"/>
        <v>0</v>
      </c>
      <c r="DD283" s="378">
        <f t="shared" si="285"/>
        <v>0</v>
      </c>
      <c r="DE283" s="378">
        <f t="shared" si="285"/>
        <v>0</v>
      </c>
      <c r="DF283" s="378">
        <f t="shared" si="285"/>
        <v>0</v>
      </c>
      <c r="DG283" s="378">
        <f t="shared" si="285"/>
        <v>0</v>
      </c>
      <c r="DH283" s="378">
        <f t="shared" si="285"/>
        <v>0</v>
      </c>
      <c r="DI283" s="378">
        <f t="shared" si="285"/>
        <v>0</v>
      </c>
      <c r="DJ283" s="378">
        <f t="shared" si="285"/>
        <v>0</v>
      </c>
      <c r="DK283" s="378">
        <f t="shared" si="285"/>
        <v>0</v>
      </c>
      <c r="DL283" s="378">
        <f t="shared" si="285"/>
        <v>0</v>
      </c>
      <c r="DM283" s="378">
        <f t="shared" si="286"/>
        <v>0</v>
      </c>
      <c r="DN283" s="378">
        <f t="shared" si="286"/>
        <v>0</v>
      </c>
      <c r="DO283" s="378">
        <f t="shared" si="286"/>
        <v>0</v>
      </c>
      <c r="DP283" s="378">
        <f t="shared" si="286"/>
        <v>0</v>
      </c>
      <c r="DQ283" s="378">
        <f t="shared" si="286"/>
        <v>0</v>
      </c>
      <c r="DR283" s="378">
        <f t="shared" si="286"/>
        <v>0</v>
      </c>
      <c r="DS283" s="378">
        <f t="shared" si="286"/>
        <v>0</v>
      </c>
      <c r="DT283" s="378">
        <f t="shared" si="286"/>
        <v>0</v>
      </c>
      <c r="DU283" s="378">
        <f t="shared" si="286"/>
        <v>0</v>
      </c>
      <c r="DV283" s="378">
        <f t="shared" si="286"/>
        <v>0</v>
      </c>
      <c r="DW283" s="378">
        <f t="shared" si="287"/>
        <v>0</v>
      </c>
      <c r="DX283" s="378">
        <f t="shared" si="287"/>
        <v>0</v>
      </c>
      <c r="DY283" s="378">
        <f t="shared" si="287"/>
        <v>0</v>
      </c>
      <c r="DZ283" s="378">
        <f t="shared" si="287"/>
        <v>0</v>
      </c>
      <c r="EA283" s="378">
        <f t="shared" si="287"/>
        <v>0</v>
      </c>
      <c r="EB283" s="378">
        <f t="shared" si="287"/>
        <v>0</v>
      </c>
      <c r="EC283" s="378">
        <f t="shared" si="287"/>
        <v>0</v>
      </c>
      <c r="ED283" s="378">
        <f t="shared" si="287"/>
        <v>0</v>
      </c>
      <c r="EE283" s="378">
        <f t="shared" si="287"/>
        <v>0</v>
      </c>
      <c r="EF283" s="378">
        <f t="shared" si="287"/>
        <v>0</v>
      </c>
      <c r="EG283" s="378">
        <f t="shared" si="288"/>
        <v>0</v>
      </c>
      <c r="EH283" s="378">
        <f t="shared" si="288"/>
        <v>0</v>
      </c>
      <c r="EI283" s="378">
        <f t="shared" si="288"/>
        <v>0</v>
      </c>
      <c r="EJ283" s="378">
        <f t="shared" si="288"/>
        <v>0</v>
      </c>
      <c r="EK283" s="378">
        <f t="shared" si="288"/>
        <v>0</v>
      </c>
      <c r="EL283" s="378">
        <f t="shared" si="288"/>
        <v>0</v>
      </c>
      <c r="EM283" s="378">
        <f t="shared" si="288"/>
        <v>0</v>
      </c>
      <c r="EN283" s="378">
        <f t="shared" si="288"/>
        <v>0</v>
      </c>
      <c r="EO283" s="378">
        <f t="shared" si="288"/>
        <v>0</v>
      </c>
      <c r="EP283" s="378">
        <f t="shared" si="288"/>
        <v>0</v>
      </c>
      <c r="EQ283" s="378">
        <f t="shared" si="288"/>
        <v>0</v>
      </c>
    </row>
    <row r="284" spans="1:147" x14ac:dyDescent="0.3">
      <c r="A284" s="368"/>
      <c r="B284" s="368"/>
      <c r="C284" s="368"/>
      <c r="D284" s="368">
        <f t="shared" si="249"/>
        <v>1.034195933456562</v>
      </c>
      <c r="E284" s="368" t="str">
        <f>VLOOKUP(TEXT(Z284,0),'G2'!B:D,3,0)</f>
        <v>MN</v>
      </c>
      <c r="F284" s="816">
        <f t="shared" si="248"/>
        <v>0</v>
      </c>
      <c r="G284" s="755">
        <f t="shared" si="250"/>
        <v>0</v>
      </c>
      <c r="H284" s="756" t="s">
        <v>1190</v>
      </c>
      <c r="I284" s="370" t="s">
        <v>93</v>
      </c>
      <c r="J284" s="370" t="s">
        <v>22</v>
      </c>
      <c r="K284" s="368" t="s">
        <v>276</v>
      </c>
      <c r="L284" s="368" t="s">
        <v>24</v>
      </c>
      <c r="M284" s="369"/>
      <c r="N284" s="370" t="s">
        <v>1008</v>
      </c>
      <c r="O284" s="370" t="s">
        <v>276</v>
      </c>
      <c r="P284" s="643" t="s">
        <v>1166</v>
      </c>
      <c r="Q284" s="370" t="s">
        <v>695</v>
      </c>
      <c r="R284" s="370" t="s">
        <v>651</v>
      </c>
      <c r="S284" s="376">
        <v>1</v>
      </c>
      <c r="T284" s="677">
        <v>46539</v>
      </c>
      <c r="U284" s="677">
        <v>46563</v>
      </c>
      <c r="V284" s="373">
        <v>1</v>
      </c>
      <c r="W284" s="374">
        <v>3711830.5563770798</v>
      </c>
      <c r="X284" s="17" cm="1">
        <f t="array" ref="X284">+IF($W$1="Pesos CLP",W284,W284/TC)*MB_24A25</f>
        <v>4232.1236085059745</v>
      </c>
      <c r="Y284" s="18">
        <f t="shared" si="225"/>
        <v>4232.1236085059745</v>
      </c>
      <c r="Z284">
        <v>91243520</v>
      </c>
      <c r="AA284" s="19">
        <f>IF(OR($I284="REAL",$I284="INCURRIDO"),SUMIF(S!$O:$O,$I284&amp;$O284&amp;$Q284&amp;UPPER(TEXT(AA$4,"MMMMYYYY"))&amp;$Z284,IF($W$1="Pesos CLP",S!$AD:$AD,S!$AO:$AO)),0)</f>
        <v>0</v>
      </c>
      <c r="AB284" s="19">
        <f>IF(OR($I284="REAL",$I284="INCURRIDO"),SUMIF(S!$O:$O,$I284&amp;$O284&amp;$Q284&amp;UPPER(TEXT(AB$4,"MMMMYYYY"))&amp;$Z284,IF($W$1="Pesos CLP",S!$AD:$AD,S!$AO:$AO)),0)</f>
        <v>0</v>
      </c>
      <c r="AC284" s="19">
        <f>IF(OR($I284="REAL",$I284="INCURRIDO"),SUMIF(S!$O:$O,$I284&amp;$O284&amp;$Q284&amp;UPPER(TEXT(AC$4,"MMMMYYYY"))&amp;$Z284,IF($W$1="Pesos CLP",S!$AD:$AD,S!$AO:$AO)),0)</f>
        <v>0</v>
      </c>
      <c r="AD284" s="19">
        <f>IF(OR($I284="REAL",$I284="INCURRIDO"),SUMIF(S!$O:$O,$I284&amp;$O284&amp;$Q284&amp;UPPER(TEXT(AD$4,"MMMMYYYY"))&amp;$Z284,IF($W$1="Pesos CLP",S!$AD:$AD,S!$AO:$AO)),0)</f>
        <v>0</v>
      </c>
      <c r="AE284" s="19">
        <f>IF(OR($I284="REAL",$I284="INCURRIDO"),SUMIF(S!$O:$O,$I284&amp;$O284&amp;$Q284&amp;UPPER(TEXT(AE$4,"MMMMYYYY"))&amp;$Z284,IF($W$1="Pesos CLP",S!$AD:$AD,S!$AO:$AO)),0)</f>
        <v>0</v>
      </c>
      <c r="AF284" s="19">
        <f>IF(OR($I284="REAL",$I284="INCURRIDO"),SUMIF(S!$O:$O,$I284&amp;$O284&amp;$Q284&amp;UPPER(TEXT(AF$4,"MMMMYYYY"))&amp;$Z284,IF($W$1="Pesos CLP",S!$AD:$AD,S!$AO:$AO)),0)</f>
        <v>0</v>
      </c>
      <c r="AG284" s="19">
        <f>IF(OR($I284="REAL",$I284="INCURRIDO"),SUMIF(S!$O:$O,$I284&amp;$O284&amp;$Q284&amp;UPPER(TEXT(AG$4,"MMMMYYYY"))&amp;$Z284,IF($W$1="Pesos CLP",S!$AD:$AD,S!$AO:$AO)),0)</f>
        <v>0</v>
      </c>
      <c r="AH284" s="19">
        <f>IF(OR($I284="REAL",$I284="INCURRIDO"),SUMIF(S!$O:$O,$I284&amp;$O284&amp;$Q284&amp;UPPER(TEXT(AH$4,"MMMMYYYY"))&amp;$Z284,IF($W$1="Pesos CLP",S!$AD:$AD,S!$AO:$AO)),0)</f>
        <v>0</v>
      </c>
      <c r="AI284" s="19">
        <f>IF(OR($I284="REAL",$I284="INCURRIDO"),SUMIF(S!$O:$O,$I284&amp;$O284&amp;$Q284&amp;UPPER(TEXT(AI$4,"MMMMYYYY"))&amp;$Z284,IF($W$1="Pesos CLP",S!$AD:$AD,S!$AO:$AO)),0)</f>
        <v>0</v>
      </c>
      <c r="AJ284" s="19">
        <f>IF(OR($I284="REAL",$I284="INCURRIDO"),SUMIF(S!$O:$O,$I284&amp;$O284&amp;$Q284&amp;UPPER(TEXT(AJ$4,"MMMMYYYY"))&amp;$Z284,IF($W$1="Pesos CLP",S!$AD:$AD,S!$AO:$AO)),0)</f>
        <v>0</v>
      </c>
      <c r="AK284" s="19">
        <f>IF(OR($I284="REAL",$I284="INCURRIDO"),SUMIF(S!$O:$O,$I284&amp;$O284&amp;$Q284&amp;UPPER(TEXT(AK$4,"MMMMYYYY"))&amp;$Z284,IF($W$1="Pesos CLP",S!$AD:$AD,S!$AO:$AO)),0)</f>
        <v>0</v>
      </c>
      <c r="AL284" s="19">
        <f>IF(OR($I284="REAL",$I284="INCURRIDO"),SUMIF(S!$O:$O,$I284&amp;$O284&amp;$Q284&amp;UPPER(TEXT(AL$4,"MMMMYYYY"))&amp;$Z284,IF($W$1="Pesos CLP",S!$AD:$AD,S!$AO:$AO)),0)</f>
        <v>0</v>
      </c>
      <c r="AM284" s="19">
        <f>IF(OR($I284="REAL",$I284="INCURRIDO"),SUMIF(S!$O:$O,$I284&amp;$O284&amp;$Q284&amp;UPPER(TEXT(AM$4,"MMMMYYYY"))&amp;$Z284,IF($W$1="Pesos CLP",S!$AD:$AD,S!$AO:$AO)),0)</f>
        <v>0</v>
      </c>
      <c r="AN284" s="19">
        <f>IF(OR($I284="REAL",$I284="INCURRIDO"),SUMIF(S!$O:$O,$I284&amp;$O284&amp;$Q284&amp;UPPER(TEXT(AN$4,"MMMMYYYY"))&amp;$Z284,IF($W$1="Pesos CLP",S!$AD:$AD,S!$AO:$AO)),0)</f>
        <v>0</v>
      </c>
      <c r="AO284" s="19">
        <f>IF(OR($I284="REAL",$I284="INCURRIDO"),SUMIF(S!$O:$O,$I284&amp;$O284&amp;$Q284&amp;UPPER(TEXT(AO$4,"MMMMYYYY"))&amp;$Z284,IF($W$1="Pesos CLP",S!$AD:$AD,S!$AO:$AO)),0)</f>
        <v>0</v>
      </c>
      <c r="AP284" s="19">
        <f>IF(OR($I284="REAL",$I284="INCURRIDO"),SUMIF(S!$O:$O,$I284&amp;$O284&amp;$Q284&amp;UPPER(TEXT(AP$4,"MMMMYYYY"))&amp;$Z284,IF($W$1="Pesos CLP",S!$AD:$AD,S!$AO:$AO)),0)</f>
        <v>0</v>
      </c>
      <c r="AQ284" s="19">
        <f>IF(OR($I284="REAL",$I284="INCURRIDO"),SUMIF(S!$O:$O,$I284&amp;$O284&amp;$Q284&amp;UPPER(TEXT(AQ$4,"MMMMYYYY"))&amp;$Z284,IF($W$1="Pesos CLP",S!$AD:$AD,S!$AO:$AO)),0)</f>
        <v>0</v>
      </c>
      <c r="AR284" s="19">
        <f>IF(OR($I284="REAL",$I284="INCURRIDO"),SUMIF(S!$O:$O,$I284&amp;$O284&amp;$Q284&amp;UPPER(TEXT(AR$4,"MMMMYYYY"))&amp;$Z284,IF($W$1="Pesos CLP",S!$AD:$AD,S!$AO:$AO)),0)</f>
        <v>0</v>
      </c>
      <c r="AS284" s="19">
        <f>IF(OR($I284="REAL",$I284="INCURRIDO"),SUMIF(S!$O:$O,$I284&amp;$O284&amp;$Q284&amp;UPPER(TEXT(AS$4,"MMMMYYYY"))&amp;$Z284,IF($W$1="Pesos CLP",S!$AD:$AD,S!$AO:$AO)),0)</f>
        <v>0</v>
      </c>
      <c r="AT284" s="19">
        <f>IF(OR($I284="REAL",$I284="INCURRIDO"),SUMIF(S!$O:$O,$I284&amp;$O284&amp;$Q284&amp;UPPER(TEXT(AT$4,"MMMMYYYY"))&amp;$Z284,IF($W$1="Pesos CLP",S!$AD:$AD,S!$AO:$AO)),0)</f>
        <v>0</v>
      </c>
      <c r="AU284" s="19">
        <f>IF(OR($I284="REAL",$I284="INCURRIDO"),SUMIF(S!$O:$O,$I284&amp;$O284&amp;$Q284&amp;UPPER(TEXT(AU$4,"MMMMYYYY"))&amp;$Z284,IF($W$1="Pesos CLP",S!$AD:$AD,S!$AO:$AO)),0)</f>
        <v>0</v>
      </c>
      <c r="AV284" s="19">
        <f>IF(OR($I284="REAL",$I284="INCURRIDO"),SUMIF(S!$O:$O,$I284&amp;$O284&amp;$Q284&amp;UPPER(TEXT(AV$4,"MMMMYYYY"))&amp;$Z284,IF($W$1="Pesos CLP",S!$AD:$AD,S!$AO:$AO)),0)</f>
        <v>0</v>
      </c>
      <c r="AW284" s="19">
        <f>IF(OR($I284="REAL",$I284="INCURRIDO"),SUMIF(S!$O:$O,$I284&amp;$O284&amp;$Q284&amp;UPPER(TEXT(AW$4,"MMMMYYYY"))&amp;$Z284,IF($W$1="Pesos CLP",S!$AD:$AD,S!$AO:$AO)),0)</f>
        <v>0</v>
      </c>
      <c r="AX284" s="19">
        <f>IF(OR($I284="REAL",$I284="INCURRIDO"),SUMIF(S!$O:$O,$I284&amp;$O284&amp;$Q284&amp;UPPER(TEXT(AX$4,"MMMMYYYY"))&amp;$Z284,IF($W$1="Pesos CLP",S!$AD:$AD,S!$AO:$AO)),0)</f>
        <v>0</v>
      </c>
      <c r="AY284" s="19">
        <f>IF(OR($I284="REAL",$I284="INCURRIDO"),SUMIF(S!$O:$O,$I284&amp;$O284&amp;$Q284&amp;UPPER(TEXT(AY$4,"MMMMYYYY"))&amp;$Z284,IF($W$1="Pesos CLP",S!$AD:$AD,S!$AO:$AO)),0)</f>
        <v>0</v>
      </c>
      <c r="AZ284" s="19">
        <f>IF(OR($I284="REAL",$I284="INCURRIDO"),SUMIF(S!$O:$O,$I284&amp;$O284&amp;$Q284&amp;UPPER(TEXT(AZ$4,"MMMMYYYY"))&amp;$Z284,IF($W$1="Pesos CLP",S!$AD:$AD,S!$AO:$AO)),0)</f>
        <v>0</v>
      </c>
      <c r="BA284" s="19">
        <f>IF(OR($I284="REAL",$I284="INCURRIDO"),SUMIF(S!$O:$O,$I284&amp;$O284&amp;$Q284&amp;UPPER(TEXT(BA$4,"MMMMYYYY"))&amp;$Z284,IF($W$1="Pesos CLP",S!$AD:$AD,S!$AO:$AO)),0)</f>
        <v>0</v>
      </c>
      <c r="BB284" s="19">
        <f>IF(OR($I284="REAL",$I284="INCURRIDO"),SUMIF(S!$O:$O,$I284&amp;$O284&amp;$Q284&amp;UPPER(TEXT(BB$4,"MMMMYYYY"))&amp;$Z284,IF($W$1="Pesos CLP",S!$AD:$AD,S!$AO:$AO)),0)</f>
        <v>0</v>
      </c>
      <c r="BC284" s="19">
        <f>IF(OR($I284="REAL",$I284="INCURRIDO"),SUMIF(S!$O:$O,$I284&amp;$O284&amp;$Q284&amp;UPPER(TEXT(BC$4,"MMMMYYYY"))&amp;$Z284,IF($W$1="Pesos CLP",S!$AD:$AD,S!$AO:$AO)),0)</f>
        <v>0</v>
      </c>
      <c r="BD284" s="19">
        <f>IF(OR($I284="REAL",$I284="INCURRIDO"),SUMIF(S!$O:$O,$I284&amp;$O284&amp;$Q284&amp;UPPER(TEXT(BD$4,"MMMMYYYY"))&amp;$Z284,IF($W$1="Pesos CLP",S!$AD:$AD,S!$AO:$AO)),0)</f>
        <v>0</v>
      </c>
      <c r="BE284" s="19">
        <f>IF(OR($I284="REAL",$I284="INCURRIDO"),SUMIF(S!$O:$O,$I284&amp;$O284&amp;$Q284&amp;UPPER(TEXT(BE$4,"MMMMYYYY"))&amp;$Z284,IF($W$1="Pesos CLP",S!$AD:$AD,S!$AO:$AO)),0)</f>
        <v>0</v>
      </c>
      <c r="BF284" s="19">
        <f>IF(OR($I284="REAL",$I284="INCURRIDO"),SUMIF(S!$O:$O,$I284&amp;$O284&amp;$Q284&amp;UPPER(TEXT(BF$4,"MMMMYYYY"))&amp;$Z284,IF($W$1="Pesos CLP",S!$AD:$AD,S!$AO:$AO)),0)</f>
        <v>0</v>
      </c>
      <c r="BG284" s="19">
        <f>IF(OR($I284="REAL",$I284="INCURRIDO"),SUMIF(S!$O:$O,$I284&amp;$O284&amp;$Q284&amp;UPPER(TEXT(BG$4,"MMMMYYYY"))&amp;$Z284,IF($W$1="Pesos CLP",S!$AD:$AD,S!$AO:$AO)),0)</f>
        <v>0</v>
      </c>
      <c r="BH284" s="19">
        <f>IF(OR($I284="REAL",$I284="INCURRIDO"),SUMIF(S!$O:$O,$I284&amp;$O284&amp;$Q284&amp;UPPER(TEXT(BH$4,"MMMMYYYY"))&amp;$Z284,IF($W$1="Pesos CLP",S!$AD:$AD,S!$AO:$AO)),0)</f>
        <v>0</v>
      </c>
      <c r="BI284" s="19">
        <f>IF(OR($I284="REAL",$I284="INCURRIDO"),SUMIF(S!$O:$O,$I284&amp;$O284&amp;$Q284&amp;UPPER(TEXT(BI$4,"MMMMYYYY"))&amp;$Z284,IF($W$1="Pesos CLP",S!$AD:$AD,S!$AO:$AO)),0)</f>
        <v>0</v>
      </c>
      <c r="BJ284" s="19">
        <f>IF(OR($I284="REAL",$I284="INCURRIDO"),SUMIF(S!$O:$O,$I284&amp;$O284&amp;$Q284&amp;UPPER(TEXT(BJ$4,"MMMMYYYY"))&amp;$Z284,IF($W$1="Pesos CLP",S!$AD:$AD,S!$AO:$AO)),0)</f>
        <v>0</v>
      </c>
      <c r="BK284" s="19">
        <f>IF(OR($I284="REAL",$I284="INCURRIDO"),SUMIF(S!$O:$O,$I284&amp;$O284&amp;$Q284&amp;UPPER(TEXT(BK$4,"MMMMYYYY"))&amp;$Z284,IF($W$1="Pesos CLP",S!$AD:$AD,S!$AO:$AO)),0)</f>
        <v>0</v>
      </c>
      <c r="BL284" s="19">
        <f>IF(OR($I284="REAL",$I284="INCURRIDO"),SUMIF(S!$O:$O,$I284&amp;$O284&amp;$Q284&amp;UPPER(TEXT(BL$4,"MMMMYYYY"))&amp;$Z284,IF($W$1="Pesos CLP",S!$AD:$AD,S!$AO:$AO)),0)</f>
        <v>0</v>
      </c>
      <c r="BM284" s="19">
        <f>IF(OR($I284="REAL",$I284="INCURRIDO"),SUMIF(S!$O:$O,$I284&amp;$O284&amp;$Q284&amp;UPPER(TEXT(BM$4,"MMMMYYYY"))&amp;$Z284,IF($W$1="Pesos CLP",S!$AD:$AD,S!$AO:$AO)),0)</f>
        <v>0</v>
      </c>
      <c r="BN284" s="19">
        <f>IF(OR($I284="REAL",$I284="INCURRIDO"),SUMIF(S!$O:$O,$I284&amp;$O284&amp;$Q284&amp;UPPER(TEXT(BN$4,"MMMMYYYY"))&amp;$Z284,IF($W$1="Pesos CLP",S!$AD:$AD,S!$AO:$AO)),0)</f>
        <v>0</v>
      </c>
      <c r="BO284" s="19">
        <f>IF(OR($I284="REAL",$I284="INCURRIDO"),SUMIF(S!$O:$O,$I284&amp;$O284&amp;$Q284&amp;UPPER(TEXT(BO$4,"MMMMYYYY"))&amp;$Z284,IF($W$1="Pesos CLP",S!$AD:$AD,S!$AO:$AO)),0)</f>
        <v>0</v>
      </c>
      <c r="BP284" s="19">
        <f>IF(OR($I284="REAL",$I284="INCURRIDO"),SUMIF(S!$O:$O,$I284&amp;$O284&amp;$Q284&amp;UPPER(TEXT(BP$4,"MMMMYYYY"))&amp;$Z284,IF($W$1="Pesos CLP",S!$AD:$AD,S!$AO:$AO)),0)</f>
        <v>0</v>
      </c>
      <c r="BQ284" s="19">
        <f>IF(OR($I284="REAL",$I284="INCURRIDO"),SUMIF(S!$O:$O,$I284&amp;$O284&amp;$Q284&amp;UPPER(TEXT(BQ$4,"MMMMYYYY"))&amp;$Z284,IF($W$1="Pesos CLP",S!$AD:$AD,S!$AO:$AO)),0)</f>
        <v>0</v>
      </c>
      <c r="BR284" s="19">
        <f>IF(OR($I284="REAL",$I284="INCURRIDO"),SUMIF(S!$O:$O,$I284&amp;$O284&amp;$Q284&amp;UPPER(TEXT(BR$4,"MMMMYYYY"))&amp;$Z284,IF($W$1="Pesos CLP",S!$AD:$AD,S!$AO:$AO)),0)</f>
        <v>0</v>
      </c>
      <c r="BS284" s="19">
        <f>IF(OR($I284="REAL",$I284="INCURRIDO"),SUMIF(S!$O:$O,$I284&amp;$O284&amp;$Q284&amp;UPPER(TEXT(BS$4,"MMMMYYYY"))&amp;$Z284,IF($W$1="Pesos CLP",S!$AD:$AD,S!$AO:$AO)),0)</f>
        <v>0</v>
      </c>
      <c r="BT284" s="19">
        <f>IF(OR($I284="REAL",$I284="INCURRIDO"),SUMIF(S!$O:$O,$I284&amp;$O284&amp;$Q284&amp;UPPER(TEXT(BT$4,"MMMMYYYY"))&amp;$Z284,IF($W$1="Pesos CLP",S!$AD:$AD,S!$AO:$AO)),0)</f>
        <v>0</v>
      </c>
      <c r="BU284" s="19">
        <f>IF(OR($I284="REAL",$I284="INCURRIDO"),SUMIF(S!$O:$O,$I284&amp;$O284&amp;$Q284&amp;UPPER(TEXT(BU$4,"MMMMYYYY"))&amp;$Z284,IF($W$1="Pesos CLP",S!$AD:$AD,S!$AO:$AO)),0)</f>
        <v>0</v>
      </c>
      <c r="BV284" s="19">
        <f>IF(OR($I284="REAL",$I284="INCURRIDO"),SUMIF(S!$O:$O,$I284&amp;$O284&amp;$Q284&amp;UPPER(TEXT(BV$4,"MMMMYYYY"))&amp;$Z284,IF($W$1="Pesos CLP",S!$AD:$AD,S!$AO:$AO)),0)</f>
        <v>0</v>
      </c>
      <c r="BW284" s="19">
        <f>IF(OR($I284="REAL",$I284="INCURRIDO"),SUMIF(S!$O:$O,$I284&amp;$O284&amp;$Q284&amp;UPPER(TEXT(BW$4,"MMMMYYYY"))&amp;$Z284,IF($W$1="Pesos CLP",S!$AD:$AD,S!$AO:$AO)),0)</f>
        <v>0</v>
      </c>
      <c r="BX284" s="19">
        <f>IF(OR($I284="REAL",$I284="INCURRIDO"),SUMIF(S!$O:$O,$I284&amp;$O284&amp;$Q284&amp;UPPER(TEXT(BX$4,"MMMMYYYY"))&amp;$Z284,IF($W$1="Pesos CLP",S!$AD:$AD,S!$AO:$AO)),0)</f>
        <v>0</v>
      </c>
      <c r="BY284" s="19">
        <f>IF(OR($I284="REAL",$I284="INCURRIDO"),SUMIF(S!$O:$O,$I284&amp;$O284&amp;$Q284&amp;UPPER(TEXT(BY$4,"MMMMYYYY"))&amp;$Z284,IF($W$1="Pesos CLP",S!$AD:$AD,S!$AO:$AO)),0)</f>
        <v>0</v>
      </c>
      <c r="BZ284" s="19">
        <f>IF(OR($I284="REAL",$I284="INCURRIDO"),SUMIF(S!$O:$O,$I284&amp;$O284&amp;$Q284&amp;UPPER(TEXT(BZ$4,"MMMMYYYY"))&amp;$Z284,IF($W$1="Pesos CLP",S!$AD:$AD,S!$AO:$AO)),0)</f>
        <v>0</v>
      </c>
      <c r="CA284" s="19">
        <f>IF(OR($I284="REAL",$I284="INCURRIDO"),SUMIF(S!$O:$O,$I284&amp;$O284&amp;$Q284&amp;UPPER(TEXT(CA$4,"MMMMYYYY"))&amp;$Z284,IF($W$1="Pesos CLP",S!$AD:$AD,S!$AO:$AO)),0)</f>
        <v>0</v>
      </c>
      <c r="CB284" s="19">
        <f>IF(OR($I284="REAL",$I284="INCURRIDO"),SUMIF(S!$O:$O,$I284&amp;$O284&amp;$Q284&amp;UPPER(TEXT(CB$4,"MMMMYYYY"))&amp;$Z284,IF($W$1="Pesos CLP",S!$AD:$AD,S!$AO:$AO)),0)</f>
        <v>0</v>
      </c>
      <c r="CC284" s="19">
        <f>IF(OR($I284="REAL",$I284="INCURRIDO"),SUMIF(S!$O:$O,$I284&amp;$O284&amp;$Q284&amp;UPPER(TEXT(CC$4,"MMMMYYYY"))&amp;$Z284,IF($W$1="Pesos CLP",S!$AD:$AD,S!$AO:$AO)),0)</f>
        <v>0</v>
      </c>
      <c r="CD284" s="19">
        <f>IF(OR($I284="REAL",$I284="INCURRIDO"),SUMIF(S!$O:$O,$I284&amp;$O284&amp;$Q284&amp;UPPER(TEXT(CD$4,"MMMMYYYY"))&amp;$Z284,IF($W$1="Pesos CLP",S!$AD:$AD,S!$AO:$AO)),0)</f>
        <v>0</v>
      </c>
      <c r="CE284" s="19">
        <f>IF(OR($I284="REAL",$I284="INCURRIDO"),SUMIF(S!$O:$O,$I284&amp;$O284&amp;$Q284&amp;UPPER(TEXT(CE$4,"MMMMYYYY"))&amp;$Z284,IF($W$1="Pesos CLP",S!$AD:$AD,S!$AO:$AO)),0)</f>
        <v>0</v>
      </c>
      <c r="CF284" s="19">
        <f>IF(OR($I284="REAL",$I284="INCURRIDO"),SUMIF(S!$O:$O,$I284&amp;$O284&amp;$Q284&amp;UPPER(TEXT(CF$4,"MMMMYYYY"))&amp;$Z284,IF($W$1="Pesos CLP",S!$AD:$AD,S!$AO:$AO)),0)</f>
        <v>0</v>
      </c>
      <c r="CG284" s="19">
        <f>IF(OR($I284="REAL",$I284="INCURRIDO"),SUMIF(S!$O:$O,$I284&amp;$O284&amp;$Q284&amp;UPPER(TEXT(CG$4,"MMMMYYYY"))&amp;$Z284,IF($W$1="Pesos CLP",S!$AD:$AD,S!$AO:$AO)),0)</f>
        <v>0</v>
      </c>
      <c r="CH284" s="19">
        <f>IF(OR($I284="REAL",$I284="INCURRIDO"),SUMIF(S!$O:$O,$I284&amp;$O284&amp;$Q284&amp;UPPER(TEXT(CH$4,"MMMMYYYY"))&amp;$Z284,IF($W$1="Pesos CLP",S!$AD:$AD,S!$AO:$AO)),0)</f>
        <v>0</v>
      </c>
      <c r="CI284" s="19">
        <f>IF(OR($I284="REAL",$I284="INCURRIDO"),SUMIF(S!$O:$O,$I284&amp;$O284&amp;$Q284&amp;UPPER(TEXT(CI$4,"MMMMYYYY"))&amp;$Z284,IF($W$1="Pesos CLP",S!$AD:$AD,S!$AO:$AO)),0)</f>
        <v>0</v>
      </c>
      <c r="CJ284" s="19">
        <f>IF(OR($I284="REAL",$I284="INCURRIDO"),SUMIF(S!$O:$O,$I284&amp;$O284&amp;$Q284&amp;UPPER(TEXT(CJ$4,"MMMMYYYY"))&amp;$Z284,IF($W$1="Pesos CLP",S!$AD:$AD,S!$AO:$AO)),0)</f>
        <v>0</v>
      </c>
      <c r="CK284" s="378">
        <f t="shared" si="283"/>
        <v>0</v>
      </c>
      <c r="CL284" s="378">
        <f t="shared" si="283"/>
        <v>0</v>
      </c>
      <c r="CM284" s="378">
        <f t="shared" si="283"/>
        <v>0</v>
      </c>
      <c r="CN284" s="378">
        <f t="shared" si="283"/>
        <v>0</v>
      </c>
      <c r="CO284" s="378">
        <f t="shared" si="283"/>
        <v>0</v>
      </c>
      <c r="CP284" s="378">
        <f t="shared" si="283"/>
        <v>0</v>
      </c>
      <c r="CQ284" s="378">
        <f t="shared" si="283"/>
        <v>0</v>
      </c>
      <c r="CR284" s="378">
        <f t="shared" si="283"/>
        <v>0</v>
      </c>
      <c r="CS284" s="378">
        <f t="shared" si="284"/>
        <v>0</v>
      </c>
      <c r="CT284" s="378">
        <f t="shared" si="284"/>
        <v>0</v>
      </c>
      <c r="CU284" s="378">
        <f t="shared" si="284"/>
        <v>0</v>
      </c>
      <c r="CV284" s="378">
        <f t="shared" si="284"/>
        <v>0</v>
      </c>
      <c r="CW284" s="378">
        <f t="shared" si="284"/>
        <v>0</v>
      </c>
      <c r="CX284" s="378">
        <f t="shared" si="284"/>
        <v>0</v>
      </c>
      <c r="CY284" s="378">
        <f t="shared" si="284"/>
        <v>0</v>
      </c>
      <c r="CZ284" s="378">
        <f t="shared" si="284"/>
        <v>0</v>
      </c>
      <c r="DA284" s="378">
        <f t="shared" si="284"/>
        <v>4232.1236085059745</v>
      </c>
      <c r="DB284" s="378">
        <f t="shared" si="284"/>
        <v>0</v>
      </c>
      <c r="DC284" s="378">
        <f t="shared" si="285"/>
        <v>0</v>
      </c>
      <c r="DD284" s="378">
        <f t="shared" si="285"/>
        <v>0</v>
      </c>
      <c r="DE284" s="378">
        <f t="shared" si="285"/>
        <v>0</v>
      </c>
      <c r="DF284" s="378">
        <f t="shared" si="285"/>
        <v>0</v>
      </c>
      <c r="DG284" s="378">
        <f t="shared" si="285"/>
        <v>0</v>
      </c>
      <c r="DH284" s="378">
        <f t="shared" si="285"/>
        <v>0</v>
      </c>
      <c r="DI284" s="378">
        <f t="shared" si="285"/>
        <v>0</v>
      </c>
      <c r="DJ284" s="378">
        <f t="shared" si="285"/>
        <v>0</v>
      </c>
      <c r="DK284" s="378">
        <f t="shared" si="285"/>
        <v>0</v>
      </c>
      <c r="DL284" s="378">
        <f t="shared" si="285"/>
        <v>0</v>
      </c>
      <c r="DM284" s="378">
        <f t="shared" si="286"/>
        <v>0</v>
      </c>
      <c r="DN284" s="378">
        <f t="shared" si="286"/>
        <v>0</v>
      </c>
      <c r="DO284" s="378">
        <f t="shared" si="286"/>
        <v>0</v>
      </c>
      <c r="DP284" s="378">
        <f t="shared" si="286"/>
        <v>0</v>
      </c>
      <c r="DQ284" s="378">
        <f t="shared" si="286"/>
        <v>0</v>
      </c>
      <c r="DR284" s="378">
        <f t="shared" si="286"/>
        <v>0</v>
      </c>
      <c r="DS284" s="378">
        <f t="shared" si="286"/>
        <v>0</v>
      </c>
      <c r="DT284" s="378">
        <f t="shared" si="286"/>
        <v>0</v>
      </c>
      <c r="DU284" s="378">
        <f t="shared" si="286"/>
        <v>0</v>
      </c>
      <c r="DV284" s="378">
        <f t="shared" si="286"/>
        <v>0</v>
      </c>
      <c r="DW284" s="378">
        <f t="shared" si="287"/>
        <v>0</v>
      </c>
      <c r="DX284" s="378">
        <f t="shared" si="287"/>
        <v>0</v>
      </c>
      <c r="DY284" s="378">
        <f t="shared" si="287"/>
        <v>0</v>
      </c>
      <c r="DZ284" s="378">
        <f t="shared" si="287"/>
        <v>0</v>
      </c>
      <c r="EA284" s="378">
        <f t="shared" si="287"/>
        <v>0</v>
      </c>
      <c r="EB284" s="378">
        <f t="shared" si="287"/>
        <v>0</v>
      </c>
      <c r="EC284" s="378">
        <f t="shared" si="287"/>
        <v>0</v>
      </c>
      <c r="ED284" s="378">
        <f t="shared" si="287"/>
        <v>0</v>
      </c>
      <c r="EE284" s="378">
        <f t="shared" si="287"/>
        <v>0</v>
      </c>
      <c r="EF284" s="378">
        <f t="shared" si="287"/>
        <v>0</v>
      </c>
      <c r="EG284" s="378">
        <f t="shared" si="288"/>
        <v>0</v>
      </c>
      <c r="EH284" s="378">
        <f t="shared" si="288"/>
        <v>0</v>
      </c>
      <c r="EI284" s="378">
        <f t="shared" si="288"/>
        <v>0</v>
      </c>
      <c r="EJ284" s="378">
        <f t="shared" si="288"/>
        <v>0</v>
      </c>
      <c r="EK284" s="378">
        <f t="shared" si="288"/>
        <v>0</v>
      </c>
      <c r="EL284" s="378">
        <f t="shared" si="288"/>
        <v>0</v>
      </c>
      <c r="EM284" s="378">
        <f t="shared" si="288"/>
        <v>0</v>
      </c>
      <c r="EN284" s="378">
        <f t="shared" si="288"/>
        <v>0</v>
      </c>
      <c r="EO284" s="378">
        <f t="shared" si="288"/>
        <v>0</v>
      </c>
      <c r="EP284" s="378">
        <f t="shared" si="288"/>
        <v>0</v>
      </c>
      <c r="EQ284" s="378">
        <f t="shared" si="288"/>
        <v>0</v>
      </c>
    </row>
    <row r="285" spans="1:147" x14ac:dyDescent="0.3">
      <c r="A285" s="368"/>
      <c r="B285" s="368"/>
      <c r="C285" s="368"/>
      <c r="D285" s="368">
        <f t="shared" si="249"/>
        <v>1.034195933456562</v>
      </c>
      <c r="E285" s="368" t="str">
        <f>VLOOKUP(TEXT(Z285,0),'G2'!B:D,3,0)</f>
        <v>MN</v>
      </c>
      <c r="F285" s="816">
        <f t="shared" si="248"/>
        <v>0</v>
      </c>
      <c r="G285" s="755">
        <f t="shared" si="250"/>
        <v>0</v>
      </c>
      <c r="H285" s="756" t="s">
        <v>1190</v>
      </c>
      <c r="I285" s="370" t="s">
        <v>93</v>
      </c>
      <c r="J285" s="370" t="s">
        <v>22</v>
      </c>
      <c r="K285" s="368" t="s">
        <v>276</v>
      </c>
      <c r="L285" s="368" t="s">
        <v>24</v>
      </c>
      <c r="M285" s="369"/>
      <c r="N285" s="370" t="s">
        <v>655</v>
      </c>
      <c r="O285" s="370" t="s">
        <v>276</v>
      </c>
      <c r="P285" s="370"/>
      <c r="Q285" s="370" t="s">
        <v>695</v>
      </c>
      <c r="R285" s="370" t="s">
        <v>26</v>
      </c>
      <c r="S285" s="376">
        <v>1</v>
      </c>
      <c r="T285" s="372">
        <v>46042</v>
      </c>
      <c r="U285" s="372">
        <v>46069</v>
      </c>
      <c r="V285" s="373">
        <v>1</v>
      </c>
      <c r="W285" s="374">
        <v>0</v>
      </c>
      <c r="X285" s="17" cm="1">
        <f t="array" ref="X285">+IF($W$1="Pesos CLP",W285,W285/TC)*MB_24A25</f>
        <v>0</v>
      </c>
      <c r="Y285" s="18">
        <f t="shared" si="225"/>
        <v>4291.9274527573252</v>
      </c>
      <c r="Z285">
        <v>91243520</v>
      </c>
      <c r="AA285" s="19">
        <f>IF(OR($I285="REAL",$I285="INCURRIDO"),SUMIF(S!$O:$O,$I285&amp;$O285&amp;$Q285&amp;UPPER(TEXT(AA$4,"MMMMYYYY"))&amp;$Z285,IF($W$1="Pesos CLP",S!$AD:$AD,S!$AO:$AO)),0)</f>
        <v>0</v>
      </c>
      <c r="AB285" s="19">
        <f>IF(OR($I285="REAL",$I285="INCURRIDO"),SUMIF(S!$O:$O,$I285&amp;$O285&amp;$Q285&amp;UPPER(TEXT(AB$4,"MMMMYYYY"))&amp;$Z285,IF($W$1="Pesos CLP",S!$AD:$AD,S!$AO:$AO)),0)</f>
        <v>0</v>
      </c>
      <c r="AC285" s="19">
        <f>IF(OR($I285="REAL",$I285="INCURRIDO"),SUMIF(S!$O:$O,$I285&amp;$O285&amp;$Q285&amp;UPPER(TEXT(AC$4,"MMMMYYYY"))&amp;$Z285,IF($W$1="Pesos CLP",S!$AD:$AD,S!$AO:$AO)),0)</f>
        <v>0</v>
      </c>
      <c r="AD285" s="19">
        <f>IF(OR($I285="REAL",$I285="INCURRIDO"),SUMIF(S!$O:$O,$I285&amp;$O285&amp;$Q285&amp;UPPER(TEXT(AD$4,"MMMMYYYY"))&amp;$Z285,IF($W$1="Pesos CLP",S!$AD:$AD,S!$AO:$AO)),0)</f>
        <v>0</v>
      </c>
      <c r="AE285" s="19">
        <f>IF(OR($I285="REAL",$I285="INCURRIDO"),SUMIF(S!$O:$O,$I285&amp;$O285&amp;$Q285&amp;UPPER(TEXT(AE$4,"MMMMYYYY"))&amp;$Z285,IF($W$1="Pesos CLP",S!$AD:$AD,S!$AO:$AO)),0)</f>
        <v>0</v>
      </c>
      <c r="AF285" s="19">
        <f>IF(OR($I285="REAL",$I285="INCURRIDO"),SUMIF(S!$O:$O,$I285&amp;$O285&amp;$Q285&amp;UPPER(TEXT(AF$4,"MMMMYYYY"))&amp;$Z285,IF($W$1="Pesos CLP",S!$AD:$AD,S!$AO:$AO)),0)</f>
        <v>0</v>
      </c>
      <c r="AG285" s="19">
        <f>IF(OR($I285="REAL",$I285="INCURRIDO"),SUMIF(S!$O:$O,$I285&amp;$O285&amp;$Q285&amp;UPPER(TEXT(AG$4,"MMMMYYYY"))&amp;$Z285,IF($W$1="Pesos CLP",S!$AD:$AD,S!$AO:$AO)),0)</f>
        <v>0</v>
      </c>
      <c r="AH285" s="19">
        <f>IF(OR($I285="REAL",$I285="INCURRIDO"),SUMIF(S!$O:$O,$I285&amp;$O285&amp;$Q285&amp;UPPER(TEXT(AH$4,"MMMMYYYY"))&amp;$Z285,IF($W$1="Pesos CLP",S!$AD:$AD,S!$AO:$AO)),0)</f>
        <v>0</v>
      </c>
      <c r="AI285" s="19">
        <f>IF(OR($I285="REAL",$I285="INCURRIDO"),SUMIF(S!$O:$O,$I285&amp;$O285&amp;$Q285&amp;UPPER(TEXT(AI$4,"MMMMYYYY"))&amp;$Z285,IF($W$1="Pesos CLP",S!$AD:$AD,S!$AO:$AO)),0)</f>
        <v>0</v>
      </c>
      <c r="AJ285" s="19">
        <f>IF(OR($I285="REAL",$I285="INCURRIDO"),SUMIF(S!$O:$O,$I285&amp;$O285&amp;$Q285&amp;UPPER(TEXT(AJ$4,"MMMMYYYY"))&amp;$Z285,IF($W$1="Pesos CLP",S!$AD:$AD,S!$AO:$AO)),0)</f>
        <v>0</v>
      </c>
      <c r="AK285" s="19">
        <f>IF(OR($I285="REAL",$I285="INCURRIDO"),SUMIF(S!$O:$O,$I285&amp;$O285&amp;$Q285&amp;UPPER(TEXT(AK$4,"MMMMYYYY"))&amp;$Z285,IF($W$1="Pesos CLP",S!$AD:$AD,S!$AO:$AO)),0)</f>
        <v>0</v>
      </c>
      <c r="AL285" s="19">
        <f>IF(OR($I285="REAL",$I285="INCURRIDO"),SUMIF(S!$O:$O,$I285&amp;$O285&amp;$Q285&amp;UPPER(TEXT(AL$4,"MMMMYYYY"))&amp;$Z285,IF($W$1="Pesos CLP",S!$AD:$AD,S!$AO:$AO)),0)</f>
        <v>0</v>
      </c>
      <c r="AM285" s="19">
        <f>IF(OR($I285="REAL",$I285="INCURRIDO"),SUMIF(S!$O:$O,$I285&amp;$O285&amp;$Q285&amp;UPPER(TEXT(AM$4,"MMMMYYYY"))&amp;$Z285,IF($W$1="Pesos CLP",S!$AD:$AD,S!$AO:$AO)),0)</f>
        <v>0</v>
      </c>
      <c r="AN285" s="19">
        <f>IF(OR($I285="REAL",$I285="INCURRIDO"),SUMIF(S!$O:$O,$I285&amp;$O285&amp;$Q285&amp;UPPER(TEXT(AN$4,"MMMMYYYY"))&amp;$Z285,IF($W$1="Pesos CLP",S!$AD:$AD,S!$AO:$AO)),0)</f>
        <v>0</v>
      </c>
      <c r="AO285" s="19">
        <f>IF(OR($I285="REAL",$I285="INCURRIDO"),SUMIF(S!$O:$O,$I285&amp;$O285&amp;$Q285&amp;UPPER(TEXT(AO$4,"MMMMYYYY"))&amp;$Z285,IF($W$1="Pesos CLP",S!$AD:$AD,S!$AO:$AO)),0)</f>
        <v>0</v>
      </c>
      <c r="AP285" s="19">
        <f>IF(OR($I285="REAL",$I285="INCURRIDO"),SUMIF(S!$O:$O,$I285&amp;$O285&amp;$Q285&amp;UPPER(TEXT(AP$4,"MMMMYYYY"))&amp;$Z285,IF($W$1="Pesos CLP",S!$AD:$AD,S!$AO:$AO)),0)</f>
        <v>0</v>
      </c>
      <c r="AQ285" s="19">
        <f>IF(OR($I285="REAL",$I285="INCURRIDO"),SUMIF(S!$O:$O,$I285&amp;$O285&amp;$Q285&amp;UPPER(TEXT(AQ$4,"MMMMYYYY"))&amp;$Z285,IF($W$1="Pesos CLP",S!$AD:$AD,S!$AO:$AO)),0)</f>
        <v>0</v>
      </c>
      <c r="AR285" s="19">
        <f>IF(OR($I285="REAL",$I285="INCURRIDO"),SUMIF(S!$O:$O,$I285&amp;$O285&amp;$Q285&amp;UPPER(TEXT(AR$4,"MMMMYYYY"))&amp;$Z285,IF($W$1="Pesos CLP",S!$AD:$AD,S!$AO:$AO)),0)</f>
        <v>0</v>
      </c>
      <c r="AS285" s="19">
        <f>IF(OR($I285="REAL",$I285="INCURRIDO"),SUMIF(S!$O:$O,$I285&amp;$O285&amp;$Q285&amp;UPPER(TEXT(AS$4,"MMMMYYYY"))&amp;$Z285,IF($W$1="Pesos CLP",S!$AD:$AD,S!$AO:$AO)),0)</f>
        <v>0</v>
      </c>
      <c r="AT285" s="19">
        <f>IF(OR($I285="REAL",$I285="INCURRIDO"),SUMIF(S!$O:$O,$I285&amp;$O285&amp;$Q285&amp;UPPER(TEXT(AT$4,"MMMMYYYY"))&amp;$Z285,IF($W$1="Pesos CLP",S!$AD:$AD,S!$AO:$AO)),0)</f>
        <v>0</v>
      </c>
      <c r="AU285" s="19">
        <f>IF(OR($I285="REAL",$I285="INCURRIDO"),SUMIF(S!$O:$O,$I285&amp;$O285&amp;$Q285&amp;UPPER(TEXT(AU$4,"MMMMYYYY"))&amp;$Z285,IF($W$1="Pesos CLP",S!$AD:$AD,S!$AO:$AO)),0)</f>
        <v>0</v>
      </c>
      <c r="AV285" s="19">
        <f>IF(OR($I285="REAL",$I285="INCURRIDO"),SUMIF(S!$O:$O,$I285&amp;$O285&amp;$Q285&amp;UPPER(TEXT(AV$4,"MMMMYYYY"))&amp;$Z285,IF($W$1="Pesos CLP",S!$AD:$AD,S!$AO:$AO)),0)</f>
        <v>0</v>
      </c>
      <c r="AW285" s="19">
        <f>IF(OR($I285="REAL",$I285="INCURRIDO"),SUMIF(S!$O:$O,$I285&amp;$O285&amp;$Q285&amp;UPPER(TEXT(AW$4,"MMMMYYYY"))&amp;$Z285,IF($W$1="Pesos CLP",S!$AD:$AD,S!$AO:$AO)),0)</f>
        <v>0</v>
      </c>
      <c r="AX285" s="19">
        <f>IF(OR($I285="REAL",$I285="INCURRIDO"),SUMIF(S!$O:$O,$I285&amp;$O285&amp;$Q285&amp;UPPER(TEXT(AX$4,"MMMMYYYY"))&amp;$Z285,IF($W$1="Pesos CLP",S!$AD:$AD,S!$AO:$AO)),0)</f>
        <v>0</v>
      </c>
      <c r="AY285" s="19">
        <f>IF(OR($I285="REAL",$I285="INCURRIDO"),SUMIF(S!$O:$O,$I285&amp;$O285&amp;$Q285&amp;UPPER(TEXT(AY$4,"MMMMYYYY"))&amp;$Z285,IF($W$1="Pesos CLP",S!$AD:$AD,S!$AO:$AO)),0)</f>
        <v>0</v>
      </c>
      <c r="AZ285" s="19">
        <f>IF(OR($I285="REAL",$I285="INCURRIDO"),SUMIF(S!$O:$O,$I285&amp;$O285&amp;$Q285&amp;UPPER(TEXT(AZ$4,"MMMMYYYY"))&amp;$Z285,IF($W$1="Pesos CLP",S!$AD:$AD,S!$AO:$AO)),0)</f>
        <v>0</v>
      </c>
      <c r="BA285" s="19">
        <f>IF(OR($I285="REAL",$I285="INCURRIDO"),SUMIF(S!$O:$O,$I285&amp;$O285&amp;$Q285&amp;UPPER(TEXT(BA$4,"MMMMYYYY"))&amp;$Z285,IF($W$1="Pesos CLP",S!$AD:$AD,S!$AO:$AO)),0)</f>
        <v>0</v>
      </c>
      <c r="BB285" s="19">
        <f>IF(OR($I285="REAL",$I285="INCURRIDO"),SUMIF(S!$O:$O,$I285&amp;$O285&amp;$Q285&amp;UPPER(TEXT(BB$4,"MMMMYYYY"))&amp;$Z285,IF($W$1="Pesos CLP",S!$AD:$AD,S!$AO:$AO)),0)</f>
        <v>0</v>
      </c>
      <c r="BC285" s="19">
        <f>IF(OR($I285="REAL",$I285="INCURRIDO"),SUMIF(S!$O:$O,$I285&amp;$O285&amp;$Q285&amp;UPPER(TEXT(BC$4,"MMMMYYYY"))&amp;$Z285,IF($W$1="Pesos CLP",S!$AD:$AD,S!$AO:$AO)),0)</f>
        <v>0</v>
      </c>
      <c r="BD285" s="19">
        <f>IF(OR($I285="REAL",$I285="INCURRIDO"),SUMIF(S!$O:$O,$I285&amp;$O285&amp;$Q285&amp;UPPER(TEXT(BD$4,"MMMMYYYY"))&amp;$Z285,IF($W$1="Pesos CLP",S!$AD:$AD,S!$AO:$AO)),0)</f>
        <v>0</v>
      </c>
      <c r="BE285" s="19">
        <f>IF(OR($I285="REAL",$I285="INCURRIDO"),SUMIF(S!$O:$O,$I285&amp;$O285&amp;$Q285&amp;UPPER(TEXT(BE$4,"MMMMYYYY"))&amp;$Z285,IF($W$1="Pesos CLP",S!$AD:$AD,S!$AO:$AO)),0)</f>
        <v>0</v>
      </c>
      <c r="BF285" s="19">
        <f>IF(OR($I285="REAL",$I285="INCURRIDO"),SUMIF(S!$O:$O,$I285&amp;$O285&amp;$Q285&amp;UPPER(TEXT(BF$4,"MMMMYYYY"))&amp;$Z285,IF($W$1="Pesos CLP",S!$AD:$AD,S!$AO:$AO)),0)</f>
        <v>0</v>
      </c>
      <c r="BG285" s="19">
        <f>IF(OR($I285="REAL",$I285="INCURRIDO"),SUMIF(S!$O:$O,$I285&amp;$O285&amp;$Q285&amp;UPPER(TEXT(BG$4,"MMMMYYYY"))&amp;$Z285,IF($W$1="Pesos CLP",S!$AD:$AD,S!$AO:$AO)),0)</f>
        <v>0</v>
      </c>
      <c r="BH285" s="19">
        <f>IF(OR($I285="REAL",$I285="INCURRIDO"),SUMIF(S!$O:$O,$I285&amp;$O285&amp;$Q285&amp;UPPER(TEXT(BH$4,"MMMMYYYY"))&amp;$Z285,IF($W$1="Pesos CLP",S!$AD:$AD,S!$AO:$AO)),0)</f>
        <v>0</v>
      </c>
      <c r="BI285" s="19">
        <f>IF(OR($I285="REAL",$I285="INCURRIDO"),SUMIF(S!$O:$O,$I285&amp;$O285&amp;$Q285&amp;UPPER(TEXT(BI$4,"MMMMYYYY"))&amp;$Z285,IF($W$1="Pesos CLP",S!$AD:$AD,S!$AO:$AO)),0)</f>
        <v>0</v>
      </c>
      <c r="BJ285" s="19">
        <f>IF(OR($I285="REAL",$I285="INCURRIDO"),SUMIF(S!$O:$O,$I285&amp;$O285&amp;$Q285&amp;UPPER(TEXT(BJ$4,"MMMMYYYY"))&amp;$Z285,IF($W$1="Pesos CLP",S!$AD:$AD,S!$AO:$AO)),0)</f>
        <v>0</v>
      </c>
      <c r="BK285" s="19">
        <f>IF(OR($I285="REAL",$I285="INCURRIDO"),SUMIF(S!$O:$O,$I285&amp;$O285&amp;$Q285&amp;UPPER(TEXT(BK$4,"MMMMYYYY"))&amp;$Z285,IF($W$1="Pesos CLP",S!$AD:$AD,S!$AO:$AO)),0)</f>
        <v>0</v>
      </c>
      <c r="BL285" s="19">
        <f>IF(OR($I285="REAL",$I285="INCURRIDO"),SUMIF(S!$O:$O,$I285&amp;$O285&amp;$Q285&amp;UPPER(TEXT(BL$4,"MMMMYYYY"))&amp;$Z285,IF($W$1="Pesos CLP",S!$AD:$AD,S!$AO:$AO)),0)</f>
        <v>0</v>
      </c>
      <c r="BM285" s="19">
        <f>IF(OR($I285="REAL",$I285="INCURRIDO"),SUMIF(S!$O:$O,$I285&amp;$O285&amp;$Q285&amp;UPPER(TEXT(BM$4,"MMMMYYYY"))&amp;$Z285,IF($W$1="Pesos CLP",S!$AD:$AD,S!$AO:$AO)),0)</f>
        <v>0</v>
      </c>
      <c r="BN285" s="19">
        <f>IF(OR($I285="REAL",$I285="INCURRIDO"),SUMIF(S!$O:$O,$I285&amp;$O285&amp;$Q285&amp;UPPER(TEXT(BN$4,"MMMMYYYY"))&amp;$Z285,IF($W$1="Pesos CLP",S!$AD:$AD,S!$AO:$AO)),0)</f>
        <v>0</v>
      </c>
      <c r="BO285" s="19">
        <f>IF(OR($I285="REAL",$I285="INCURRIDO"),SUMIF(S!$O:$O,$I285&amp;$O285&amp;$Q285&amp;UPPER(TEXT(BO$4,"MMMMYYYY"))&amp;$Z285,IF($W$1="Pesos CLP",S!$AD:$AD,S!$AO:$AO)),0)</f>
        <v>0</v>
      </c>
      <c r="BP285" s="19">
        <f>IF(OR($I285="REAL",$I285="INCURRIDO"),SUMIF(S!$O:$O,$I285&amp;$O285&amp;$Q285&amp;UPPER(TEXT(BP$4,"MMMMYYYY"))&amp;$Z285,IF($W$1="Pesos CLP",S!$AD:$AD,S!$AO:$AO)),0)</f>
        <v>0</v>
      </c>
      <c r="BQ285" s="19">
        <f>IF(OR($I285="REAL",$I285="INCURRIDO"),SUMIF(S!$O:$O,$I285&amp;$O285&amp;$Q285&amp;UPPER(TEXT(BQ$4,"MMMMYYYY"))&amp;$Z285,IF($W$1="Pesos CLP",S!$AD:$AD,S!$AO:$AO)),0)</f>
        <v>0</v>
      </c>
      <c r="BR285" s="19">
        <f>IF(OR($I285="REAL",$I285="INCURRIDO"),SUMIF(S!$O:$O,$I285&amp;$O285&amp;$Q285&amp;UPPER(TEXT(BR$4,"MMMMYYYY"))&amp;$Z285,IF($W$1="Pesos CLP",S!$AD:$AD,S!$AO:$AO)),0)</f>
        <v>0</v>
      </c>
      <c r="BS285" s="19">
        <f>IF(OR($I285="REAL",$I285="INCURRIDO"),SUMIF(S!$O:$O,$I285&amp;$O285&amp;$Q285&amp;UPPER(TEXT(BS$4,"MMMMYYYY"))&amp;$Z285,IF($W$1="Pesos CLP",S!$AD:$AD,S!$AO:$AO)),0)</f>
        <v>0</v>
      </c>
      <c r="BT285" s="19">
        <f>IF(OR($I285="REAL",$I285="INCURRIDO"),SUMIF(S!$O:$O,$I285&amp;$O285&amp;$Q285&amp;UPPER(TEXT(BT$4,"MMMMYYYY"))&amp;$Z285,IF($W$1="Pesos CLP",S!$AD:$AD,S!$AO:$AO)),0)</f>
        <v>0</v>
      </c>
      <c r="BU285" s="19">
        <f>IF(OR($I285="REAL",$I285="INCURRIDO"),SUMIF(S!$O:$O,$I285&amp;$O285&amp;$Q285&amp;UPPER(TEXT(BU$4,"MMMMYYYY"))&amp;$Z285,IF($W$1="Pesos CLP",S!$AD:$AD,S!$AO:$AO)),0)</f>
        <v>0</v>
      </c>
      <c r="BV285" s="19">
        <f>IF(OR($I285="REAL",$I285="INCURRIDO"),SUMIF(S!$O:$O,$I285&amp;$O285&amp;$Q285&amp;UPPER(TEXT(BV$4,"MMMMYYYY"))&amp;$Z285,IF($W$1="Pesos CLP",S!$AD:$AD,S!$AO:$AO)),0)</f>
        <v>0</v>
      </c>
      <c r="BW285" s="19">
        <f>IF(OR($I285="REAL",$I285="INCURRIDO"),SUMIF(S!$O:$O,$I285&amp;$O285&amp;$Q285&amp;UPPER(TEXT(BW$4,"MMMMYYYY"))&amp;$Z285,IF($W$1="Pesos CLP",S!$AD:$AD,S!$AO:$AO)),0)</f>
        <v>0</v>
      </c>
      <c r="BX285" s="19">
        <f>IF(OR($I285="REAL",$I285="INCURRIDO"),SUMIF(S!$O:$O,$I285&amp;$O285&amp;$Q285&amp;UPPER(TEXT(BX$4,"MMMMYYYY"))&amp;$Z285,IF($W$1="Pesos CLP",S!$AD:$AD,S!$AO:$AO)),0)</f>
        <v>0</v>
      </c>
      <c r="BY285" s="19">
        <f>IF(OR($I285="REAL",$I285="INCURRIDO"),SUMIF(S!$O:$O,$I285&amp;$O285&amp;$Q285&amp;UPPER(TEXT(BY$4,"MMMMYYYY"))&amp;$Z285,IF($W$1="Pesos CLP",S!$AD:$AD,S!$AO:$AO)),0)</f>
        <v>0</v>
      </c>
      <c r="BZ285" s="19">
        <f>IF(OR($I285="REAL",$I285="INCURRIDO"),SUMIF(S!$O:$O,$I285&amp;$O285&amp;$Q285&amp;UPPER(TEXT(BZ$4,"MMMMYYYY"))&amp;$Z285,IF($W$1="Pesos CLP",S!$AD:$AD,S!$AO:$AO)),0)</f>
        <v>0</v>
      </c>
      <c r="CA285" s="19">
        <f>IF(OR($I285="REAL",$I285="INCURRIDO"),SUMIF(S!$O:$O,$I285&amp;$O285&amp;$Q285&amp;UPPER(TEXT(CA$4,"MMMMYYYY"))&amp;$Z285,IF($W$1="Pesos CLP",S!$AD:$AD,S!$AO:$AO)),0)</f>
        <v>0</v>
      </c>
      <c r="CB285" s="19">
        <f>IF(OR($I285="REAL",$I285="INCURRIDO"),SUMIF(S!$O:$O,$I285&amp;$O285&amp;$Q285&amp;UPPER(TEXT(CB$4,"MMMMYYYY"))&amp;$Z285,IF($W$1="Pesos CLP",S!$AD:$AD,S!$AO:$AO)),0)</f>
        <v>0</v>
      </c>
      <c r="CC285" s="19">
        <f>IF(OR($I285="REAL",$I285="INCURRIDO"),SUMIF(S!$O:$O,$I285&amp;$O285&amp;$Q285&amp;UPPER(TEXT(CC$4,"MMMMYYYY"))&amp;$Z285,IF($W$1="Pesos CLP",S!$AD:$AD,S!$AO:$AO)),0)</f>
        <v>0</v>
      </c>
      <c r="CD285" s="19">
        <f>IF(OR($I285="REAL",$I285="INCURRIDO"),SUMIF(S!$O:$O,$I285&amp;$O285&amp;$Q285&amp;UPPER(TEXT(CD$4,"MMMMYYYY"))&amp;$Z285,IF($W$1="Pesos CLP",S!$AD:$AD,S!$AO:$AO)),0)</f>
        <v>0</v>
      </c>
      <c r="CE285" s="19">
        <f>IF(OR($I285="REAL",$I285="INCURRIDO"),SUMIF(S!$O:$O,$I285&amp;$O285&amp;$Q285&amp;UPPER(TEXT(CE$4,"MMMMYYYY"))&amp;$Z285,IF($W$1="Pesos CLP",S!$AD:$AD,S!$AO:$AO)),0)</f>
        <v>0</v>
      </c>
      <c r="CF285" s="19">
        <f>IF(OR($I285="REAL",$I285="INCURRIDO"),SUMIF(S!$O:$O,$I285&amp;$O285&amp;$Q285&amp;UPPER(TEXT(CF$4,"MMMMYYYY"))&amp;$Z285,IF($W$1="Pesos CLP",S!$AD:$AD,S!$AO:$AO)),0)</f>
        <v>0</v>
      </c>
      <c r="CG285" s="19">
        <f>IF(OR($I285="REAL",$I285="INCURRIDO"),SUMIF(S!$O:$O,$I285&amp;$O285&amp;$Q285&amp;UPPER(TEXT(CG$4,"MMMMYYYY"))&amp;$Z285,IF($W$1="Pesos CLP",S!$AD:$AD,S!$AO:$AO)),0)</f>
        <v>0</v>
      </c>
      <c r="CH285" s="19">
        <f>IF(OR($I285="REAL",$I285="INCURRIDO"),SUMIF(S!$O:$O,$I285&amp;$O285&amp;$Q285&amp;UPPER(TEXT(CH$4,"MMMMYYYY"))&amp;$Z285,IF($W$1="Pesos CLP",S!$AD:$AD,S!$AO:$AO)),0)</f>
        <v>0</v>
      </c>
      <c r="CI285" s="19">
        <f>IF(OR($I285="REAL",$I285="INCURRIDO"),SUMIF(S!$O:$O,$I285&amp;$O285&amp;$Q285&amp;UPPER(TEXT(CI$4,"MMMMYYYY"))&amp;$Z285,IF($W$1="Pesos CLP",S!$AD:$AD,S!$AO:$AO)),0)</f>
        <v>0</v>
      </c>
      <c r="CJ285" s="19">
        <f>IF(OR($I285="REAL",$I285="INCURRIDO"),SUMIF(S!$O:$O,$I285&amp;$O285&amp;$Q285&amp;UPPER(TEXT(CJ$4,"MMMMYYYY"))&amp;$Z285,IF($W$1="Pesos CLP",S!$AD:$AD,S!$AO:$AO)),0)</f>
        <v>0</v>
      </c>
      <c r="CK285" s="378">
        <f t="shared" ref="CK285:DK285" si="289">(SUM(CK278:CK284)*1/0.85)*0.15</f>
        <v>746.84534267752485</v>
      </c>
      <c r="CL285" s="378">
        <f t="shared" si="289"/>
        <v>0</v>
      </c>
      <c r="CM285" s="378">
        <f t="shared" si="289"/>
        <v>1025.6957123623754</v>
      </c>
      <c r="CN285" s="378">
        <f t="shared" si="289"/>
        <v>0</v>
      </c>
      <c r="CO285" s="378">
        <f t="shared" si="289"/>
        <v>746.84534267752485</v>
      </c>
      <c r="CP285" s="378">
        <f t="shared" si="289"/>
        <v>0</v>
      </c>
      <c r="CQ285" s="378">
        <f t="shared" si="289"/>
        <v>0</v>
      </c>
      <c r="CR285" s="378">
        <f t="shared" si="289"/>
        <v>0</v>
      </c>
      <c r="CS285" s="378">
        <f t="shared" si="289"/>
        <v>0</v>
      </c>
      <c r="CT285" s="378">
        <f t="shared" si="289"/>
        <v>0</v>
      </c>
      <c r="CU285" s="378">
        <f t="shared" si="289"/>
        <v>0</v>
      </c>
      <c r="CV285" s="378">
        <f t="shared" si="289"/>
        <v>0</v>
      </c>
      <c r="CW285" s="378">
        <f t="shared" si="289"/>
        <v>0</v>
      </c>
      <c r="CX285" s="378">
        <f t="shared" si="289"/>
        <v>1025.6957123623754</v>
      </c>
      <c r="CY285" s="378">
        <f t="shared" si="289"/>
        <v>0</v>
      </c>
      <c r="CZ285" s="378">
        <f t="shared" si="289"/>
        <v>0</v>
      </c>
      <c r="DA285" s="378">
        <f t="shared" si="289"/>
        <v>746.84534267752485</v>
      </c>
      <c r="DB285" s="378">
        <f t="shared" si="289"/>
        <v>0</v>
      </c>
      <c r="DC285" s="378">
        <f t="shared" si="289"/>
        <v>0</v>
      </c>
      <c r="DD285" s="378">
        <f t="shared" si="289"/>
        <v>0</v>
      </c>
      <c r="DE285" s="378">
        <f t="shared" si="289"/>
        <v>0</v>
      </c>
      <c r="DF285" s="378">
        <f t="shared" si="289"/>
        <v>0</v>
      </c>
      <c r="DG285" s="378">
        <f t="shared" si="289"/>
        <v>0</v>
      </c>
      <c r="DH285" s="378">
        <f t="shared" si="289"/>
        <v>0</v>
      </c>
      <c r="DI285" s="378">
        <f t="shared" si="289"/>
        <v>0</v>
      </c>
      <c r="DJ285" s="378">
        <f t="shared" si="289"/>
        <v>0</v>
      </c>
      <c r="DK285" s="378">
        <f t="shared" si="289"/>
        <v>0</v>
      </c>
      <c r="DL285" s="378">
        <f t="shared" ref="DL285:DU294" si="290">(IF(AND(AND($T285&gt;=(DL$4-DAY(DL$4)+1),$T285&lt;=DL$4),AND($U285&gt;=(DL$4-DAY(DL$4)+1),$U285&lt;=DL$4)),$U285-$T285+1,IF(AND($T285&gt;=(DL$4-DAY(DL$4)+1),$T285&lt;=DL$4),DL$4-$T285+1,IF(AND($U285&gt;=(DL$4-DAY(DL$4)+1),$U285&lt;=DL$4),$U285-(DL$4-DAY(DL$4)+1)+1,IF(OR(AND((DL$4-DAY(DL$4)+1)&gt;=$T285,(DL$4-DAY(DL$4)+1)&lt;=$U285),AND((DL$4&gt;=$T285),(DL$4&lt;=$U285))),DL$4-(DL$4-DAY(DL$4)+1)+1,0))))/IF($R285="mes",_xlfn.DAYS(DL$4,(DL$4-DAY(DL$4)+1))+1,(_xlfn.DAYS($U285,$T285)+1))*$S285)*IF($X$1="Físico",1,$X285)</f>
        <v>0</v>
      </c>
      <c r="DM285" s="378">
        <f t="shared" si="290"/>
        <v>0</v>
      </c>
      <c r="DN285" s="378">
        <f t="shared" si="290"/>
        <v>0</v>
      </c>
      <c r="DO285" s="378">
        <f t="shared" si="290"/>
        <v>0</v>
      </c>
      <c r="DP285" s="378">
        <f t="shared" si="290"/>
        <v>0</v>
      </c>
      <c r="DQ285" s="378">
        <f t="shared" si="290"/>
        <v>0</v>
      </c>
      <c r="DR285" s="378">
        <f t="shared" si="290"/>
        <v>0</v>
      </c>
      <c r="DS285" s="378">
        <f t="shared" si="290"/>
        <v>0</v>
      </c>
      <c r="DT285" s="378">
        <f t="shared" si="290"/>
        <v>0</v>
      </c>
      <c r="DU285" s="378">
        <f t="shared" si="290"/>
        <v>0</v>
      </c>
      <c r="DV285" s="378">
        <f t="shared" ref="DV285:EE294" si="291">(IF(AND(AND($T285&gt;=(DV$4-DAY(DV$4)+1),$T285&lt;=DV$4),AND($U285&gt;=(DV$4-DAY(DV$4)+1),$U285&lt;=DV$4)),$U285-$T285+1,IF(AND($T285&gt;=(DV$4-DAY(DV$4)+1),$T285&lt;=DV$4),DV$4-$T285+1,IF(AND($U285&gt;=(DV$4-DAY(DV$4)+1),$U285&lt;=DV$4),$U285-(DV$4-DAY(DV$4)+1)+1,IF(OR(AND((DV$4-DAY(DV$4)+1)&gt;=$T285,(DV$4-DAY(DV$4)+1)&lt;=$U285),AND((DV$4&gt;=$T285),(DV$4&lt;=$U285))),DV$4-(DV$4-DAY(DV$4)+1)+1,0))))/IF($R285="mes",_xlfn.DAYS(DV$4,(DV$4-DAY(DV$4)+1))+1,(_xlfn.DAYS($U285,$T285)+1))*$S285)*IF($X$1="Físico",1,$X285)</f>
        <v>0</v>
      </c>
      <c r="DW285" s="378">
        <f t="shared" si="291"/>
        <v>0</v>
      </c>
      <c r="DX285" s="378">
        <f t="shared" si="291"/>
        <v>0</v>
      </c>
      <c r="DY285" s="378">
        <f t="shared" si="291"/>
        <v>0</v>
      </c>
      <c r="DZ285" s="378">
        <f t="shared" si="291"/>
        <v>0</v>
      </c>
      <c r="EA285" s="378">
        <f t="shared" si="291"/>
        <v>0</v>
      </c>
      <c r="EB285" s="378">
        <f t="shared" si="291"/>
        <v>0</v>
      </c>
      <c r="EC285" s="378">
        <f t="shared" si="291"/>
        <v>0</v>
      </c>
      <c r="ED285" s="378">
        <f t="shared" si="291"/>
        <v>0</v>
      </c>
      <c r="EE285" s="378">
        <f t="shared" si="291"/>
        <v>0</v>
      </c>
      <c r="EF285" s="378">
        <f t="shared" ref="EF285:EQ294" si="292">(IF(AND(AND($T285&gt;=(EF$4-DAY(EF$4)+1),$T285&lt;=EF$4),AND($U285&gt;=(EF$4-DAY(EF$4)+1),$U285&lt;=EF$4)),$U285-$T285+1,IF(AND($T285&gt;=(EF$4-DAY(EF$4)+1),$T285&lt;=EF$4),EF$4-$T285+1,IF(AND($U285&gt;=(EF$4-DAY(EF$4)+1),$U285&lt;=EF$4),$U285-(EF$4-DAY(EF$4)+1)+1,IF(OR(AND((EF$4-DAY(EF$4)+1)&gt;=$T285,(EF$4-DAY(EF$4)+1)&lt;=$U285),AND((EF$4&gt;=$T285),(EF$4&lt;=$U285))),EF$4-(EF$4-DAY(EF$4)+1)+1,0))))/IF($R285="mes",_xlfn.DAYS(EF$4,(EF$4-DAY(EF$4)+1))+1,(_xlfn.DAYS($U285,$T285)+1))*$S285)*IF($X$1="Físico",1,$X285)</f>
        <v>0</v>
      </c>
      <c r="EG285" s="378">
        <f t="shared" si="292"/>
        <v>0</v>
      </c>
      <c r="EH285" s="378">
        <f t="shared" si="292"/>
        <v>0</v>
      </c>
      <c r="EI285" s="378">
        <f t="shared" si="292"/>
        <v>0</v>
      </c>
      <c r="EJ285" s="378">
        <f t="shared" si="292"/>
        <v>0</v>
      </c>
      <c r="EK285" s="378">
        <f t="shared" si="292"/>
        <v>0</v>
      </c>
      <c r="EL285" s="378">
        <f t="shared" si="292"/>
        <v>0</v>
      </c>
      <c r="EM285" s="378">
        <f t="shared" si="292"/>
        <v>0</v>
      </c>
      <c r="EN285" s="378">
        <f t="shared" si="292"/>
        <v>0</v>
      </c>
      <c r="EO285" s="378">
        <f t="shared" si="292"/>
        <v>0</v>
      </c>
      <c r="EP285" s="378">
        <f t="shared" si="292"/>
        <v>0</v>
      </c>
      <c r="EQ285" s="378">
        <f t="shared" si="292"/>
        <v>0</v>
      </c>
    </row>
    <row r="286" spans="1:147" x14ac:dyDescent="0.3">
      <c r="A286" s="368"/>
      <c r="B286" s="368"/>
      <c r="C286" s="368"/>
      <c r="D286" s="368">
        <f t="shared" si="249"/>
        <v>1.034195933456562</v>
      </c>
      <c r="E286" s="368" t="str">
        <f>VLOOKUP(TEXT(Z286,0),'G2'!B:D,3,0)</f>
        <v>MN</v>
      </c>
      <c r="F286" s="816">
        <f t="shared" si="248"/>
        <v>0</v>
      </c>
      <c r="G286" s="755">
        <f t="shared" si="250"/>
        <v>0</v>
      </c>
      <c r="H286" s="756" t="s">
        <v>1190</v>
      </c>
      <c r="I286" s="370" t="s">
        <v>93</v>
      </c>
      <c r="J286" s="370" t="s">
        <v>22</v>
      </c>
      <c r="K286" s="368" t="s">
        <v>276</v>
      </c>
      <c r="L286" s="368" t="s">
        <v>24</v>
      </c>
      <c r="M286" s="369"/>
      <c r="N286" s="370" t="s">
        <v>1018</v>
      </c>
      <c r="O286" s="370" t="s">
        <v>276</v>
      </c>
      <c r="P286" s="643" t="s">
        <v>1167</v>
      </c>
      <c r="Q286" s="370" t="s">
        <v>695</v>
      </c>
      <c r="R286" s="370" t="s">
        <v>273</v>
      </c>
      <c r="S286" s="376">
        <v>1</v>
      </c>
      <c r="T286" s="677">
        <v>45870</v>
      </c>
      <c r="U286" s="677">
        <v>45894</v>
      </c>
      <c r="V286" s="373">
        <v>1</v>
      </c>
      <c r="W286" s="374">
        <v>27936.73475046211</v>
      </c>
      <c r="X286" s="17" cm="1">
        <f t="array" ref="X286">+IF($W$1="Pesos CLP",W286,W286/TC)*MB_24A25</f>
        <v>31.852670235410649</v>
      </c>
      <c r="Y286" s="18">
        <f t="shared" si="225"/>
        <v>0</v>
      </c>
      <c r="Z286">
        <v>91243520</v>
      </c>
      <c r="AA286" s="19">
        <f>IF(OR($I286="REAL",$I286="INCURRIDO"),SUMIF(S!$O:$O,$I286&amp;$O286&amp;$Q286&amp;UPPER(TEXT(AA$4,"MMMMYYYY"))&amp;$Z286,IF($W$1="Pesos CLP",S!$AD:$AD,S!$AO:$AO)),0)</f>
        <v>0</v>
      </c>
      <c r="AB286" s="19">
        <f>IF(OR($I286="REAL",$I286="INCURRIDO"),SUMIF(S!$O:$O,$I286&amp;$O286&amp;$Q286&amp;UPPER(TEXT(AB$4,"MMMMYYYY"))&amp;$Z286,IF($W$1="Pesos CLP",S!$AD:$AD,S!$AO:$AO)),0)</f>
        <v>0</v>
      </c>
      <c r="AC286" s="19">
        <f>IF(OR($I286="REAL",$I286="INCURRIDO"),SUMIF(S!$O:$O,$I286&amp;$O286&amp;$Q286&amp;UPPER(TEXT(AC$4,"MMMMYYYY"))&amp;$Z286,IF($W$1="Pesos CLP",S!$AD:$AD,S!$AO:$AO)),0)</f>
        <v>0</v>
      </c>
      <c r="AD286" s="19">
        <f>IF(OR($I286="REAL",$I286="INCURRIDO"),SUMIF(S!$O:$O,$I286&amp;$O286&amp;$Q286&amp;UPPER(TEXT(AD$4,"MMMMYYYY"))&amp;$Z286,IF($W$1="Pesos CLP",S!$AD:$AD,S!$AO:$AO)),0)</f>
        <v>0</v>
      </c>
      <c r="AE286" s="19">
        <f>IF(OR($I286="REAL",$I286="INCURRIDO"),SUMIF(S!$O:$O,$I286&amp;$O286&amp;$Q286&amp;UPPER(TEXT(AE$4,"MMMMYYYY"))&amp;$Z286,IF($W$1="Pesos CLP",S!$AD:$AD,S!$AO:$AO)),0)</f>
        <v>0</v>
      </c>
      <c r="AF286" s="19">
        <f>IF(OR($I286="REAL",$I286="INCURRIDO"),SUMIF(S!$O:$O,$I286&amp;$O286&amp;$Q286&amp;UPPER(TEXT(AF$4,"MMMMYYYY"))&amp;$Z286,IF($W$1="Pesos CLP",S!$AD:$AD,S!$AO:$AO)),0)</f>
        <v>0</v>
      </c>
      <c r="AG286" s="19">
        <f>IF(OR($I286="REAL",$I286="INCURRIDO"),SUMIF(S!$O:$O,$I286&amp;$O286&amp;$Q286&amp;UPPER(TEXT(AG$4,"MMMMYYYY"))&amp;$Z286,IF($W$1="Pesos CLP",S!$AD:$AD,S!$AO:$AO)),0)</f>
        <v>0</v>
      </c>
      <c r="AH286" s="19">
        <f>IF(OR($I286="REAL",$I286="INCURRIDO"),SUMIF(S!$O:$O,$I286&amp;$O286&amp;$Q286&amp;UPPER(TEXT(AH$4,"MMMMYYYY"))&amp;$Z286,IF($W$1="Pesos CLP",S!$AD:$AD,S!$AO:$AO)),0)</f>
        <v>0</v>
      </c>
      <c r="AI286" s="19">
        <f>IF(OR($I286="REAL",$I286="INCURRIDO"),SUMIF(S!$O:$O,$I286&amp;$O286&amp;$Q286&amp;UPPER(TEXT(AI$4,"MMMMYYYY"))&amp;$Z286,IF($W$1="Pesos CLP",S!$AD:$AD,S!$AO:$AO)),0)</f>
        <v>0</v>
      </c>
      <c r="AJ286" s="19">
        <f>IF(OR($I286="REAL",$I286="INCURRIDO"),SUMIF(S!$O:$O,$I286&amp;$O286&amp;$Q286&amp;UPPER(TEXT(AJ$4,"MMMMYYYY"))&amp;$Z286,IF($W$1="Pesos CLP",S!$AD:$AD,S!$AO:$AO)),0)</f>
        <v>0</v>
      </c>
      <c r="AK286" s="19">
        <f>IF(OR($I286="REAL",$I286="INCURRIDO"),SUMIF(S!$O:$O,$I286&amp;$O286&amp;$Q286&amp;UPPER(TEXT(AK$4,"MMMMYYYY"))&amp;$Z286,IF($W$1="Pesos CLP",S!$AD:$AD,S!$AO:$AO)),0)</f>
        <v>0</v>
      </c>
      <c r="AL286" s="19">
        <f>IF(OR($I286="REAL",$I286="INCURRIDO"),SUMIF(S!$O:$O,$I286&amp;$O286&amp;$Q286&amp;UPPER(TEXT(AL$4,"MMMMYYYY"))&amp;$Z286,IF($W$1="Pesos CLP",S!$AD:$AD,S!$AO:$AO)),0)</f>
        <v>0</v>
      </c>
      <c r="AM286" s="19">
        <f>IF(OR($I286="REAL",$I286="INCURRIDO"),SUMIF(S!$O:$O,$I286&amp;$O286&amp;$Q286&amp;UPPER(TEXT(AM$4,"MMMMYYYY"))&amp;$Z286,IF($W$1="Pesos CLP",S!$AD:$AD,S!$AO:$AO)),0)</f>
        <v>0</v>
      </c>
      <c r="AN286" s="19">
        <f>IF(OR($I286="REAL",$I286="INCURRIDO"),SUMIF(S!$O:$O,$I286&amp;$O286&amp;$Q286&amp;UPPER(TEXT(AN$4,"MMMMYYYY"))&amp;$Z286,IF($W$1="Pesos CLP",S!$AD:$AD,S!$AO:$AO)),0)</f>
        <v>0</v>
      </c>
      <c r="AO286" s="19">
        <f>IF(OR($I286="REAL",$I286="INCURRIDO"),SUMIF(S!$O:$O,$I286&amp;$O286&amp;$Q286&amp;UPPER(TEXT(AO$4,"MMMMYYYY"))&amp;$Z286,IF($W$1="Pesos CLP",S!$AD:$AD,S!$AO:$AO)),0)</f>
        <v>0</v>
      </c>
      <c r="AP286" s="19">
        <f>IF(OR($I286="REAL",$I286="INCURRIDO"),SUMIF(S!$O:$O,$I286&amp;$O286&amp;$Q286&amp;UPPER(TEXT(AP$4,"MMMMYYYY"))&amp;$Z286,IF($W$1="Pesos CLP",S!$AD:$AD,S!$AO:$AO)),0)</f>
        <v>0</v>
      </c>
      <c r="AQ286" s="19">
        <f>IF(OR($I286="REAL",$I286="INCURRIDO"),SUMIF(S!$O:$O,$I286&amp;$O286&amp;$Q286&amp;UPPER(TEXT(AQ$4,"MMMMYYYY"))&amp;$Z286,IF($W$1="Pesos CLP",S!$AD:$AD,S!$AO:$AO)),0)</f>
        <v>0</v>
      </c>
      <c r="AR286" s="19">
        <f>IF(OR($I286="REAL",$I286="INCURRIDO"),SUMIF(S!$O:$O,$I286&amp;$O286&amp;$Q286&amp;UPPER(TEXT(AR$4,"MMMMYYYY"))&amp;$Z286,IF($W$1="Pesos CLP",S!$AD:$AD,S!$AO:$AO)),0)</f>
        <v>0</v>
      </c>
      <c r="AS286" s="19">
        <f>IF(OR($I286="REAL",$I286="INCURRIDO"),SUMIF(S!$O:$O,$I286&amp;$O286&amp;$Q286&amp;UPPER(TEXT(AS$4,"MMMMYYYY"))&amp;$Z286,IF($W$1="Pesos CLP",S!$AD:$AD,S!$AO:$AO)),0)</f>
        <v>0</v>
      </c>
      <c r="AT286" s="19">
        <f>IF(OR($I286="REAL",$I286="INCURRIDO"),SUMIF(S!$O:$O,$I286&amp;$O286&amp;$Q286&amp;UPPER(TEXT(AT$4,"MMMMYYYY"))&amp;$Z286,IF($W$1="Pesos CLP",S!$AD:$AD,S!$AO:$AO)),0)</f>
        <v>0</v>
      </c>
      <c r="AU286" s="19">
        <f>IF(OR($I286="REAL",$I286="INCURRIDO"),SUMIF(S!$O:$O,$I286&amp;$O286&amp;$Q286&amp;UPPER(TEXT(AU$4,"MMMMYYYY"))&amp;$Z286,IF($W$1="Pesos CLP",S!$AD:$AD,S!$AO:$AO)),0)</f>
        <v>0</v>
      </c>
      <c r="AV286" s="19">
        <f>IF(OR($I286="REAL",$I286="INCURRIDO"),SUMIF(S!$O:$O,$I286&amp;$O286&amp;$Q286&amp;UPPER(TEXT(AV$4,"MMMMYYYY"))&amp;$Z286,IF($W$1="Pesos CLP",S!$AD:$AD,S!$AO:$AO)),0)</f>
        <v>0</v>
      </c>
      <c r="AW286" s="19">
        <f>IF(OR($I286="REAL",$I286="INCURRIDO"),SUMIF(S!$O:$O,$I286&amp;$O286&amp;$Q286&amp;UPPER(TEXT(AW$4,"MMMMYYYY"))&amp;$Z286,IF($W$1="Pesos CLP",S!$AD:$AD,S!$AO:$AO)),0)</f>
        <v>0</v>
      </c>
      <c r="AX286" s="19">
        <f>IF(OR($I286="REAL",$I286="INCURRIDO"),SUMIF(S!$O:$O,$I286&amp;$O286&amp;$Q286&amp;UPPER(TEXT(AX$4,"MMMMYYYY"))&amp;$Z286,IF($W$1="Pesos CLP",S!$AD:$AD,S!$AO:$AO)),0)</f>
        <v>0</v>
      </c>
      <c r="AY286" s="19">
        <f>IF(OR($I286="REAL",$I286="INCURRIDO"),SUMIF(S!$O:$O,$I286&amp;$O286&amp;$Q286&amp;UPPER(TEXT(AY$4,"MMMMYYYY"))&amp;$Z286,IF($W$1="Pesos CLP",S!$AD:$AD,S!$AO:$AO)),0)</f>
        <v>0</v>
      </c>
      <c r="AZ286" s="19">
        <f>IF(OR($I286="REAL",$I286="INCURRIDO"),SUMIF(S!$O:$O,$I286&amp;$O286&amp;$Q286&amp;UPPER(TEXT(AZ$4,"MMMMYYYY"))&amp;$Z286,IF($W$1="Pesos CLP",S!$AD:$AD,S!$AO:$AO)),0)</f>
        <v>0</v>
      </c>
      <c r="BA286" s="19">
        <f>IF(OR($I286="REAL",$I286="INCURRIDO"),SUMIF(S!$O:$O,$I286&amp;$O286&amp;$Q286&amp;UPPER(TEXT(BA$4,"MMMMYYYY"))&amp;$Z286,IF($W$1="Pesos CLP",S!$AD:$AD,S!$AO:$AO)),0)</f>
        <v>0</v>
      </c>
      <c r="BB286" s="19">
        <f>IF(OR($I286="REAL",$I286="INCURRIDO"),SUMIF(S!$O:$O,$I286&amp;$O286&amp;$Q286&amp;UPPER(TEXT(BB$4,"MMMMYYYY"))&amp;$Z286,IF($W$1="Pesos CLP",S!$AD:$AD,S!$AO:$AO)),0)</f>
        <v>0</v>
      </c>
      <c r="BC286" s="19">
        <f>IF(OR($I286="REAL",$I286="INCURRIDO"),SUMIF(S!$O:$O,$I286&amp;$O286&amp;$Q286&amp;UPPER(TEXT(BC$4,"MMMMYYYY"))&amp;$Z286,IF($W$1="Pesos CLP",S!$AD:$AD,S!$AO:$AO)),0)</f>
        <v>0</v>
      </c>
      <c r="BD286" s="19">
        <f>IF(OR($I286="REAL",$I286="INCURRIDO"),SUMIF(S!$O:$O,$I286&amp;$O286&amp;$Q286&amp;UPPER(TEXT(BD$4,"MMMMYYYY"))&amp;$Z286,IF($W$1="Pesos CLP",S!$AD:$AD,S!$AO:$AO)),0)</f>
        <v>0</v>
      </c>
      <c r="BE286" s="19">
        <f>IF(OR($I286="REAL",$I286="INCURRIDO"),SUMIF(S!$O:$O,$I286&amp;$O286&amp;$Q286&amp;UPPER(TEXT(BE$4,"MMMMYYYY"))&amp;$Z286,IF($W$1="Pesos CLP",S!$AD:$AD,S!$AO:$AO)),0)</f>
        <v>0</v>
      </c>
      <c r="BF286" s="19">
        <f>IF(OR($I286="REAL",$I286="INCURRIDO"),SUMIF(S!$O:$O,$I286&amp;$O286&amp;$Q286&amp;UPPER(TEXT(BF$4,"MMMMYYYY"))&amp;$Z286,IF($W$1="Pesos CLP",S!$AD:$AD,S!$AO:$AO)),0)</f>
        <v>0</v>
      </c>
      <c r="BG286" s="19">
        <f>IF(OR($I286="REAL",$I286="INCURRIDO"),SUMIF(S!$O:$O,$I286&amp;$O286&amp;$Q286&amp;UPPER(TEXT(BG$4,"MMMMYYYY"))&amp;$Z286,IF($W$1="Pesos CLP",S!$AD:$AD,S!$AO:$AO)),0)</f>
        <v>0</v>
      </c>
      <c r="BH286" s="19">
        <f>IF(OR($I286="REAL",$I286="INCURRIDO"),SUMIF(S!$O:$O,$I286&amp;$O286&amp;$Q286&amp;UPPER(TEXT(BH$4,"MMMMYYYY"))&amp;$Z286,IF($W$1="Pesos CLP",S!$AD:$AD,S!$AO:$AO)),0)</f>
        <v>0</v>
      </c>
      <c r="BI286" s="19">
        <f>IF(OR($I286="REAL",$I286="INCURRIDO"),SUMIF(S!$O:$O,$I286&amp;$O286&amp;$Q286&amp;UPPER(TEXT(BI$4,"MMMMYYYY"))&amp;$Z286,IF($W$1="Pesos CLP",S!$AD:$AD,S!$AO:$AO)),0)</f>
        <v>0</v>
      </c>
      <c r="BJ286" s="19">
        <f>IF(OR($I286="REAL",$I286="INCURRIDO"),SUMIF(S!$O:$O,$I286&amp;$O286&amp;$Q286&amp;UPPER(TEXT(BJ$4,"MMMMYYYY"))&amp;$Z286,IF($W$1="Pesos CLP",S!$AD:$AD,S!$AO:$AO)),0)</f>
        <v>0</v>
      </c>
      <c r="BK286" s="19">
        <f>IF(OR($I286="REAL",$I286="INCURRIDO"),SUMIF(S!$O:$O,$I286&amp;$O286&amp;$Q286&amp;UPPER(TEXT(BK$4,"MMMMYYYY"))&amp;$Z286,IF($W$1="Pesos CLP",S!$AD:$AD,S!$AO:$AO)),0)</f>
        <v>0</v>
      </c>
      <c r="BL286" s="19">
        <f>IF(OR($I286="REAL",$I286="INCURRIDO"),SUMIF(S!$O:$O,$I286&amp;$O286&amp;$Q286&amp;UPPER(TEXT(BL$4,"MMMMYYYY"))&amp;$Z286,IF($W$1="Pesos CLP",S!$AD:$AD,S!$AO:$AO)),0)</f>
        <v>0</v>
      </c>
      <c r="BM286" s="19">
        <f>IF(OR($I286="REAL",$I286="INCURRIDO"),SUMIF(S!$O:$O,$I286&amp;$O286&amp;$Q286&amp;UPPER(TEXT(BM$4,"MMMMYYYY"))&amp;$Z286,IF($W$1="Pesos CLP",S!$AD:$AD,S!$AO:$AO)),0)</f>
        <v>0</v>
      </c>
      <c r="BN286" s="19">
        <f>IF(OR($I286="REAL",$I286="INCURRIDO"),SUMIF(S!$O:$O,$I286&amp;$O286&amp;$Q286&amp;UPPER(TEXT(BN$4,"MMMMYYYY"))&amp;$Z286,IF($W$1="Pesos CLP",S!$AD:$AD,S!$AO:$AO)),0)</f>
        <v>0</v>
      </c>
      <c r="BO286" s="19">
        <f>IF(OR($I286="REAL",$I286="INCURRIDO"),SUMIF(S!$O:$O,$I286&amp;$O286&amp;$Q286&amp;UPPER(TEXT(BO$4,"MMMMYYYY"))&amp;$Z286,IF($W$1="Pesos CLP",S!$AD:$AD,S!$AO:$AO)),0)</f>
        <v>0</v>
      </c>
      <c r="BP286" s="19">
        <f>IF(OR($I286="REAL",$I286="INCURRIDO"),SUMIF(S!$O:$O,$I286&amp;$O286&amp;$Q286&amp;UPPER(TEXT(BP$4,"MMMMYYYY"))&amp;$Z286,IF($W$1="Pesos CLP",S!$AD:$AD,S!$AO:$AO)),0)</f>
        <v>0</v>
      </c>
      <c r="BQ286" s="19">
        <f>IF(OR($I286="REAL",$I286="INCURRIDO"),SUMIF(S!$O:$O,$I286&amp;$O286&amp;$Q286&amp;UPPER(TEXT(BQ$4,"MMMMYYYY"))&amp;$Z286,IF($W$1="Pesos CLP",S!$AD:$AD,S!$AO:$AO)),0)</f>
        <v>0</v>
      </c>
      <c r="BR286" s="19">
        <f>IF(OR($I286="REAL",$I286="INCURRIDO"),SUMIF(S!$O:$O,$I286&amp;$O286&amp;$Q286&amp;UPPER(TEXT(BR$4,"MMMMYYYY"))&amp;$Z286,IF($W$1="Pesos CLP",S!$AD:$AD,S!$AO:$AO)),0)</f>
        <v>0</v>
      </c>
      <c r="BS286" s="19">
        <f>IF(OR($I286="REAL",$I286="INCURRIDO"),SUMIF(S!$O:$O,$I286&amp;$O286&amp;$Q286&amp;UPPER(TEXT(BS$4,"MMMMYYYY"))&amp;$Z286,IF($W$1="Pesos CLP",S!$AD:$AD,S!$AO:$AO)),0)</f>
        <v>0</v>
      </c>
      <c r="BT286" s="19">
        <f>IF(OR($I286="REAL",$I286="INCURRIDO"),SUMIF(S!$O:$O,$I286&amp;$O286&amp;$Q286&amp;UPPER(TEXT(BT$4,"MMMMYYYY"))&amp;$Z286,IF($W$1="Pesos CLP",S!$AD:$AD,S!$AO:$AO)),0)</f>
        <v>0</v>
      </c>
      <c r="BU286" s="19">
        <f>IF(OR($I286="REAL",$I286="INCURRIDO"),SUMIF(S!$O:$O,$I286&amp;$O286&amp;$Q286&amp;UPPER(TEXT(BU$4,"MMMMYYYY"))&amp;$Z286,IF($W$1="Pesos CLP",S!$AD:$AD,S!$AO:$AO)),0)</f>
        <v>0</v>
      </c>
      <c r="BV286" s="19">
        <f>IF(OR($I286="REAL",$I286="INCURRIDO"),SUMIF(S!$O:$O,$I286&amp;$O286&amp;$Q286&amp;UPPER(TEXT(BV$4,"MMMMYYYY"))&amp;$Z286,IF($W$1="Pesos CLP",S!$AD:$AD,S!$AO:$AO)),0)</f>
        <v>0</v>
      </c>
      <c r="BW286" s="19">
        <f>IF(OR($I286="REAL",$I286="INCURRIDO"),SUMIF(S!$O:$O,$I286&amp;$O286&amp;$Q286&amp;UPPER(TEXT(BW$4,"MMMMYYYY"))&amp;$Z286,IF($W$1="Pesos CLP",S!$AD:$AD,S!$AO:$AO)),0)</f>
        <v>0</v>
      </c>
      <c r="BX286" s="19">
        <f>IF(OR($I286="REAL",$I286="INCURRIDO"),SUMIF(S!$O:$O,$I286&amp;$O286&amp;$Q286&amp;UPPER(TEXT(BX$4,"MMMMYYYY"))&amp;$Z286,IF($W$1="Pesos CLP",S!$AD:$AD,S!$AO:$AO)),0)</f>
        <v>0</v>
      </c>
      <c r="BY286" s="19">
        <f>IF(OR($I286="REAL",$I286="INCURRIDO"),SUMIF(S!$O:$O,$I286&amp;$O286&amp;$Q286&amp;UPPER(TEXT(BY$4,"MMMMYYYY"))&amp;$Z286,IF($W$1="Pesos CLP",S!$AD:$AD,S!$AO:$AO)),0)</f>
        <v>0</v>
      </c>
      <c r="BZ286" s="19">
        <f>IF(OR($I286="REAL",$I286="INCURRIDO"),SUMIF(S!$O:$O,$I286&amp;$O286&amp;$Q286&amp;UPPER(TEXT(BZ$4,"MMMMYYYY"))&amp;$Z286,IF($W$1="Pesos CLP",S!$AD:$AD,S!$AO:$AO)),0)</f>
        <v>0</v>
      </c>
      <c r="CA286" s="19">
        <f>IF(OR($I286="REAL",$I286="INCURRIDO"),SUMIF(S!$O:$O,$I286&amp;$O286&amp;$Q286&amp;UPPER(TEXT(CA$4,"MMMMYYYY"))&amp;$Z286,IF($W$1="Pesos CLP",S!$AD:$AD,S!$AO:$AO)),0)</f>
        <v>0</v>
      </c>
      <c r="CB286" s="19">
        <f>IF(OR($I286="REAL",$I286="INCURRIDO"),SUMIF(S!$O:$O,$I286&amp;$O286&amp;$Q286&amp;UPPER(TEXT(CB$4,"MMMMYYYY"))&amp;$Z286,IF($W$1="Pesos CLP",S!$AD:$AD,S!$AO:$AO)),0)</f>
        <v>0</v>
      </c>
      <c r="CC286" s="19">
        <f>IF(OR($I286="REAL",$I286="INCURRIDO"),SUMIF(S!$O:$O,$I286&amp;$O286&amp;$Q286&amp;UPPER(TEXT(CC$4,"MMMMYYYY"))&amp;$Z286,IF($W$1="Pesos CLP",S!$AD:$AD,S!$AO:$AO)),0)</f>
        <v>0</v>
      </c>
      <c r="CD286" s="19">
        <f>IF(OR($I286="REAL",$I286="INCURRIDO"),SUMIF(S!$O:$O,$I286&amp;$O286&amp;$Q286&amp;UPPER(TEXT(CD$4,"MMMMYYYY"))&amp;$Z286,IF($W$1="Pesos CLP",S!$AD:$AD,S!$AO:$AO)),0)</f>
        <v>0</v>
      </c>
      <c r="CE286" s="19">
        <f>IF(OR($I286="REAL",$I286="INCURRIDO"),SUMIF(S!$O:$O,$I286&amp;$O286&amp;$Q286&amp;UPPER(TEXT(CE$4,"MMMMYYYY"))&amp;$Z286,IF($W$1="Pesos CLP",S!$AD:$AD,S!$AO:$AO)),0)</f>
        <v>0</v>
      </c>
      <c r="CF286" s="19">
        <f>IF(OR($I286="REAL",$I286="INCURRIDO"),SUMIF(S!$O:$O,$I286&amp;$O286&amp;$Q286&amp;UPPER(TEXT(CF$4,"MMMMYYYY"))&amp;$Z286,IF($W$1="Pesos CLP",S!$AD:$AD,S!$AO:$AO)),0)</f>
        <v>0</v>
      </c>
      <c r="CG286" s="19">
        <f>IF(OR($I286="REAL",$I286="INCURRIDO"),SUMIF(S!$O:$O,$I286&amp;$O286&amp;$Q286&amp;UPPER(TEXT(CG$4,"MMMMYYYY"))&amp;$Z286,IF($W$1="Pesos CLP",S!$AD:$AD,S!$AO:$AO)),0)</f>
        <v>0</v>
      </c>
      <c r="CH286" s="19">
        <f>IF(OR($I286="REAL",$I286="INCURRIDO"),SUMIF(S!$O:$O,$I286&amp;$O286&amp;$Q286&amp;UPPER(TEXT(CH$4,"MMMMYYYY"))&amp;$Z286,IF($W$1="Pesos CLP",S!$AD:$AD,S!$AO:$AO)),0)</f>
        <v>0</v>
      </c>
      <c r="CI286" s="19">
        <f>IF(OR($I286="REAL",$I286="INCURRIDO"),SUMIF(S!$O:$O,$I286&amp;$O286&amp;$Q286&amp;UPPER(TEXT(CI$4,"MMMMYYYY"))&amp;$Z286,IF($W$1="Pesos CLP",S!$AD:$AD,S!$AO:$AO)),0)</f>
        <v>0</v>
      </c>
      <c r="CJ286" s="19">
        <f>IF(OR($I286="REAL",$I286="INCURRIDO"),SUMIF(S!$O:$O,$I286&amp;$O286&amp;$Q286&amp;UPPER(TEXT(CJ$4,"MMMMYYYY"))&amp;$Z286,IF($W$1="Pesos CLP",S!$AD:$AD,S!$AO:$AO)),0)</f>
        <v>0</v>
      </c>
      <c r="CK286" s="378">
        <f t="shared" ref="CK286:CR293" si="293">(IF(AND(AND($T286&gt;=(CK$4-DAY(CK$4)+1),$T286&lt;=CK$4),AND($U286&gt;=(CK$4-DAY(CK$4)+1),$U286&lt;=CK$4)),$U286-$T286+1,IF(AND($T286&gt;=(CK$4-DAY(CK$4)+1),$T286&lt;=CK$4),CK$4-$T286+1,IF(AND($U286&gt;=(CK$4-DAY(CK$4)+1),$U286&lt;=CK$4),$U286-(CK$4-DAY(CK$4)+1)+1,IF(OR(AND((CK$4-DAY(CK$4)+1)&gt;=$T286,(CK$4-DAY(CK$4)+1)&lt;=$U286),AND((CK$4&gt;=$T286),(CK$4&lt;=$U286))),CK$4-(CK$4-DAY(CK$4)+1)+1,0))))/IF($R286="mes",_xlfn.DAYS(CK$4,(CK$4-DAY(CK$4)+1))+1,(_xlfn.DAYS($U286,$T286)+1))*$S286)*IF($X$1="Físico",1,$X286)</f>
        <v>0</v>
      </c>
      <c r="CL286" s="378">
        <f t="shared" si="293"/>
        <v>0</v>
      </c>
      <c r="CM286" s="378">
        <f t="shared" si="293"/>
        <v>0</v>
      </c>
      <c r="CN286" s="378">
        <f t="shared" si="293"/>
        <v>0</v>
      </c>
      <c r="CO286" s="378">
        <f t="shared" si="293"/>
        <v>0</v>
      </c>
      <c r="CP286" s="378">
        <f t="shared" si="293"/>
        <v>0</v>
      </c>
      <c r="CQ286" s="378">
        <f t="shared" si="293"/>
        <v>0</v>
      </c>
      <c r="CR286" s="378">
        <f t="shared" si="293"/>
        <v>0</v>
      </c>
      <c r="CS286" s="378">
        <f t="shared" ref="CS286:DB293" si="294">(IF(AND(AND($T286&gt;=(CS$4-DAY(CS$4)+1),$T286&lt;=CS$4),AND($U286&gt;=(CS$4-DAY(CS$4)+1),$U286&lt;=CS$4)),$U286-$T286+1,IF(AND($T286&gt;=(CS$4-DAY(CS$4)+1),$T286&lt;=CS$4),CS$4-$T286+1,IF(AND($U286&gt;=(CS$4-DAY(CS$4)+1),$U286&lt;=CS$4),$U286-(CS$4-DAY(CS$4)+1)+1,IF(OR(AND((CS$4-DAY(CS$4)+1)&gt;=$T286,(CS$4-DAY(CS$4)+1)&lt;=$U286),AND((CS$4&gt;=$T286),(CS$4&lt;=$U286))),CS$4-(CS$4-DAY(CS$4)+1)+1,0))))/IF($R286="mes",_xlfn.DAYS(CS$4,(CS$4-DAY(CS$4)+1))+1,(_xlfn.DAYS($U286,$T286)+1))*$S286)*IF($X$1="Físico",1,$X286)</f>
        <v>0</v>
      </c>
      <c r="CT286" s="378">
        <f t="shared" si="294"/>
        <v>0</v>
      </c>
      <c r="CU286" s="378">
        <f t="shared" si="294"/>
        <v>0</v>
      </c>
      <c r="CV286" s="378">
        <f t="shared" si="294"/>
        <v>0</v>
      </c>
      <c r="CW286" s="378">
        <f t="shared" si="294"/>
        <v>0</v>
      </c>
      <c r="CX286" s="378">
        <f t="shared" si="294"/>
        <v>0</v>
      </c>
      <c r="CY286" s="378">
        <f t="shared" si="294"/>
        <v>0</v>
      </c>
      <c r="CZ286" s="378">
        <f t="shared" si="294"/>
        <v>0</v>
      </c>
      <c r="DA286" s="378">
        <f t="shared" si="294"/>
        <v>0</v>
      </c>
      <c r="DB286" s="378">
        <f t="shared" si="294"/>
        <v>0</v>
      </c>
      <c r="DC286" s="378">
        <f t="shared" ref="DC286:DK293" si="295">(IF(AND(AND($T286&gt;=(DC$4-DAY(DC$4)+1),$T286&lt;=DC$4),AND($U286&gt;=(DC$4-DAY(DC$4)+1),$U286&lt;=DC$4)),$U286-$T286+1,IF(AND($T286&gt;=(DC$4-DAY(DC$4)+1),$T286&lt;=DC$4),DC$4-$T286+1,IF(AND($U286&gt;=(DC$4-DAY(DC$4)+1),$U286&lt;=DC$4),$U286-(DC$4-DAY(DC$4)+1)+1,IF(OR(AND((DC$4-DAY(DC$4)+1)&gt;=$T286,(DC$4-DAY(DC$4)+1)&lt;=$U286),AND((DC$4&gt;=$T286),(DC$4&lt;=$U286))),DC$4-(DC$4-DAY(DC$4)+1)+1,0))))/IF($R286="mes",_xlfn.DAYS(DC$4,(DC$4-DAY(DC$4)+1))+1,(_xlfn.DAYS($U286,$T286)+1))*$S286)*IF($X$1="Físico",1,$X286)</f>
        <v>0</v>
      </c>
      <c r="DD286" s="378">
        <f t="shared" si="295"/>
        <v>0</v>
      </c>
      <c r="DE286" s="378">
        <f t="shared" si="295"/>
        <v>0</v>
      </c>
      <c r="DF286" s="378">
        <f t="shared" si="295"/>
        <v>0</v>
      </c>
      <c r="DG286" s="378">
        <f t="shared" si="295"/>
        <v>0</v>
      </c>
      <c r="DH286" s="378">
        <f t="shared" si="295"/>
        <v>0</v>
      </c>
      <c r="DI286" s="378">
        <f t="shared" si="295"/>
        <v>0</v>
      </c>
      <c r="DJ286" s="378">
        <f t="shared" si="295"/>
        <v>0</v>
      </c>
      <c r="DK286" s="378">
        <f t="shared" si="295"/>
        <v>0</v>
      </c>
      <c r="DL286" s="378">
        <f t="shared" si="290"/>
        <v>0</v>
      </c>
      <c r="DM286" s="378">
        <f t="shared" si="290"/>
        <v>0</v>
      </c>
      <c r="DN286" s="378">
        <f t="shared" si="290"/>
        <v>0</v>
      </c>
      <c r="DO286" s="378">
        <f t="shared" si="290"/>
        <v>0</v>
      </c>
      <c r="DP286" s="378">
        <f t="shared" si="290"/>
        <v>0</v>
      </c>
      <c r="DQ286" s="378">
        <f t="shared" si="290"/>
        <v>0</v>
      </c>
      <c r="DR286" s="378">
        <f t="shared" si="290"/>
        <v>0</v>
      </c>
      <c r="DS286" s="378">
        <f t="shared" si="290"/>
        <v>0</v>
      </c>
      <c r="DT286" s="378">
        <f t="shared" si="290"/>
        <v>0</v>
      </c>
      <c r="DU286" s="378">
        <f t="shared" si="290"/>
        <v>0</v>
      </c>
      <c r="DV286" s="378">
        <f t="shared" si="291"/>
        <v>0</v>
      </c>
      <c r="DW286" s="378">
        <f t="shared" si="291"/>
        <v>0</v>
      </c>
      <c r="DX286" s="378">
        <f t="shared" si="291"/>
        <v>0</v>
      </c>
      <c r="DY286" s="378">
        <f t="shared" si="291"/>
        <v>0</v>
      </c>
      <c r="DZ286" s="378">
        <f t="shared" si="291"/>
        <v>0</v>
      </c>
      <c r="EA286" s="378">
        <f t="shared" si="291"/>
        <v>0</v>
      </c>
      <c r="EB286" s="378">
        <f t="shared" si="291"/>
        <v>0</v>
      </c>
      <c r="EC286" s="378">
        <f t="shared" si="291"/>
        <v>0</v>
      </c>
      <c r="ED286" s="378">
        <f t="shared" si="291"/>
        <v>0</v>
      </c>
      <c r="EE286" s="378">
        <f t="shared" si="291"/>
        <v>0</v>
      </c>
      <c r="EF286" s="378">
        <f t="shared" si="292"/>
        <v>0</v>
      </c>
      <c r="EG286" s="378">
        <f t="shared" si="292"/>
        <v>0</v>
      </c>
      <c r="EH286" s="378">
        <f t="shared" si="292"/>
        <v>0</v>
      </c>
      <c r="EI286" s="378">
        <f t="shared" si="292"/>
        <v>0</v>
      </c>
      <c r="EJ286" s="378">
        <f t="shared" si="292"/>
        <v>0</v>
      </c>
      <c r="EK286" s="378">
        <f t="shared" si="292"/>
        <v>0</v>
      </c>
      <c r="EL286" s="378">
        <f t="shared" si="292"/>
        <v>0</v>
      </c>
      <c r="EM286" s="378">
        <f t="shared" si="292"/>
        <v>0</v>
      </c>
      <c r="EN286" s="378">
        <f t="shared" si="292"/>
        <v>0</v>
      </c>
      <c r="EO286" s="378">
        <f t="shared" si="292"/>
        <v>0</v>
      </c>
      <c r="EP286" s="378">
        <f t="shared" si="292"/>
        <v>0</v>
      </c>
      <c r="EQ286" s="378">
        <f t="shared" si="292"/>
        <v>0</v>
      </c>
    </row>
    <row r="287" spans="1:147" x14ac:dyDescent="0.3">
      <c r="A287" s="368"/>
      <c r="B287" s="368"/>
      <c r="C287" s="368"/>
      <c r="D287" s="368">
        <f t="shared" si="249"/>
        <v>1.034195933456562</v>
      </c>
      <c r="E287" s="368" t="str">
        <f>VLOOKUP(TEXT(Z287,0),'G2'!B:D,3,0)</f>
        <v>MN</v>
      </c>
      <c r="F287" s="816">
        <f t="shared" si="248"/>
        <v>0</v>
      </c>
      <c r="G287" s="755">
        <f t="shared" si="250"/>
        <v>0</v>
      </c>
      <c r="H287" s="756" t="s">
        <v>1190</v>
      </c>
      <c r="I287" s="370" t="s">
        <v>93</v>
      </c>
      <c r="J287" s="370" t="s">
        <v>22</v>
      </c>
      <c r="K287" s="368" t="s">
        <v>276</v>
      </c>
      <c r="L287" s="368" t="s">
        <v>24</v>
      </c>
      <c r="M287" s="369"/>
      <c r="N287" s="370" t="s">
        <v>1019</v>
      </c>
      <c r="O287" s="370" t="s">
        <v>276</v>
      </c>
      <c r="P287" s="643" t="s">
        <v>1167</v>
      </c>
      <c r="Q287" s="370" t="s">
        <v>695</v>
      </c>
      <c r="R287" s="370" t="s">
        <v>273</v>
      </c>
      <c r="S287" s="376">
        <v>1</v>
      </c>
      <c r="T287" s="677">
        <v>46174</v>
      </c>
      <c r="U287" s="677">
        <v>46198</v>
      </c>
      <c r="V287" s="373">
        <v>1</v>
      </c>
      <c r="W287" s="374">
        <v>27936.73475046211</v>
      </c>
      <c r="X287" s="17" cm="1">
        <f t="array" ref="X287">+IF($W$1="Pesos CLP",W287,W287/TC)*MB_24A25</f>
        <v>31.852670235410649</v>
      </c>
      <c r="Y287" s="18">
        <f t="shared" si="225"/>
        <v>31.852670235410649</v>
      </c>
      <c r="Z287">
        <v>91243520</v>
      </c>
      <c r="AA287" s="19">
        <f>IF(OR($I287="REAL",$I287="INCURRIDO"),SUMIF(S!$O:$O,$I287&amp;$O287&amp;$Q287&amp;UPPER(TEXT(AA$4,"MMMMYYYY"))&amp;$Z287,IF($W$1="Pesos CLP",S!$AD:$AD,S!$AO:$AO)),0)</f>
        <v>0</v>
      </c>
      <c r="AB287" s="19">
        <f>IF(OR($I287="REAL",$I287="INCURRIDO"),SUMIF(S!$O:$O,$I287&amp;$O287&amp;$Q287&amp;UPPER(TEXT(AB$4,"MMMMYYYY"))&amp;$Z287,IF($W$1="Pesos CLP",S!$AD:$AD,S!$AO:$AO)),0)</f>
        <v>0</v>
      </c>
      <c r="AC287" s="19">
        <f>IF(OR($I287="REAL",$I287="INCURRIDO"),SUMIF(S!$O:$O,$I287&amp;$O287&amp;$Q287&amp;UPPER(TEXT(AC$4,"MMMMYYYY"))&amp;$Z287,IF($W$1="Pesos CLP",S!$AD:$AD,S!$AO:$AO)),0)</f>
        <v>0</v>
      </c>
      <c r="AD287" s="19">
        <f>IF(OR($I287="REAL",$I287="INCURRIDO"),SUMIF(S!$O:$O,$I287&amp;$O287&amp;$Q287&amp;UPPER(TEXT(AD$4,"MMMMYYYY"))&amp;$Z287,IF($W$1="Pesos CLP",S!$AD:$AD,S!$AO:$AO)),0)</f>
        <v>0</v>
      </c>
      <c r="AE287" s="19">
        <f>IF(OR($I287="REAL",$I287="INCURRIDO"),SUMIF(S!$O:$O,$I287&amp;$O287&amp;$Q287&amp;UPPER(TEXT(AE$4,"MMMMYYYY"))&amp;$Z287,IF($W$1="Pesos CLP",S!$AD:$AD,S!$AO:$AO)),0)</f>
        <v>0</v>
      </c>
      <c r="AF287" s="19">
        <f>IF(OR($I287="REAL",$I287="INCURRIDO"),SUMIF(S!$O:$O,$I287&amp;$O287&amp;$Q287&amp;UPPER(TEXT(AF$4,"MMMMYYYY"))&amp;$Z287,IF($W$1="Pesos CLP",S!$AD:$AD,S!$AO:$AO)),0)</f>
        <v>0</v>
      </c>
      <c r="AG287" s="19">
        <f>IF(OR($I287="REAL",$I287="INCURRIDO"),SUMIF(S!$O:$O,$I287&amp;$O287&amp;$Q287&amp;UPPER(TEXT(AG$4,"MMMMYYYY"))&amp;$Z287,IF($W$1="Pesos CLP",S!$AD:$AD,S!$AO:$AO)),0)</f>
        <v>0</v>
      </c>
      <c r="AH287" s="19">
        <f>IF(OR($I287="REAL",$I287="INCURRIDO"),SUMIF(S!$O:$O,$I287&amp;$O287&amp;$Q287&amp;UPPER(TEXT(AH$4,"MMMMYYYY"))&amp;$Z287,IF($W$1="Pesos CLP",S!$AD:$AD,S!$AO:$AO)),0)</f>
        <v>0</v>
      </c>
      <c r="AI287" s="19">
        <f>IF(OR($I287="REAL",$I287="INCURRIDO"),SUMIF(S!$O:$O,$I287&amp;$O287&amp;$Q287&amp;UPPER(TEXT(AI$4,"MMMMYYYY"))&amp;$Z287,IF($W$1="Pesos CLP",S!$AD:$AD,S!$AO:$AO)),0)</f>
        <v>0</v>
      </c>
      <c r="AJ287" s="19">
        <f>IF(OR($I287="REAL",$I287="INCURRIDO"),SUMIF(S!$O:$O,$I287&amp;$O287&amp;$Q287&amp;UPPER(TEXT(AJ$4,"MMMMYYYY"))&amp;$Z287,IF($W$1="Pesos CLP",S!$AD:$AD,S!$AO:$AO)),0)</f>
        <v>0</v>
      </c>
      <c r="AK287" s="19">
        <f>IF(OR($I287="REAL",$I287="INCURRIDO"),SUMIF(S!$O:$O,$I287&amp;$O287&amp;$Q287&amp;UPPER(TEXT(AK$4,"MMMMYYYY"))&amp;$Z287,IF($W$1="Pesos CLP",S!$AD:$AD,S!$AO:$AO)),0)</f>
        <v>0</v>
      </c>
      <c r="AL287" s="19">
        <f>IF(OR($I287="REAL",$I287="INCURRIDO"),SUMIF(S!$O:$O,$I287&amp;$O287&amp;$Q287&amp;UPPER(TEXT(AL$4,"MMMMYYYY"))&amp;$Z287,IF($W$1="Pesos CLP",S!$AD:$AD,S!$AO:$AO)),0)</f>
        <v>0</v>
      </c>
      <c r="AM287" s="19">
        <f>IF(OR($I287="REAL",$I287="INCURRIDO"),SUMIF(S!$O:$O,$I287&amp;$O287&amp;$Q287&amp;UPPER(TEXT(AM$4,"MMMMYYYY"))&amp;$Z287,IF($W$1="Pesos CLP",S!$AD:$AD,S!$AO:$AO)),0)</f>
        <v>0</v>
      </c>
      <c r="AN287" s="19">
        <f>IF(OR($I287="REAL",$I287="INCURRIDO"),SUMIF(S!$O:$O,$I287&amp;$O287&amp;$Q287&amp;UPPER(TEXT(AN$4,"MMMMYYYY"))&amp;$Z287,IF($W$1="Pesos CLP",S!$AD:$AD,S!$AO:$AO)),0)</f>
        <v>0</v>
      </c>
      <c r="AO287" s="19">
        <f>IF(OR($I287="REAL",$I287="INCURRIDO"),SUMIF(S!$O:$O,$I287&amp;$O287&amp;$Q287&amp;UPPER(TEXT(AO$4,"MMMMYYYY"))&amp;$Z287,IF($W$1="Pesos CLP",S!$AD:$AD,S!$AO:$AO)),0)</f>
        <v>0</v>
      </c>
      <c r="AP287" s="19">
        <f>IF(OR($I287="REAL",$I287="INCURRIDO"),SUMIF(S!$O:$O,$I287&amp;$O287&amp;$Q287&amp;UPPER(TEXT(AP$4,"MMMMYYYY"))&amp;$Z287,IF($W$1="Pesos CLP",S!$AD:$AD,S!$AO:$AO)),0)</f>
        <v>0</v>
      </c>
      <c r="AQ287" s="19">
        <f>IF(OR($I287="REAL",$I287="INCURRIDO"),SUMIF(S!$O:$O,$I287&amp;$O287&amp;$Q287&amp;UPPER(TEXT(AQ$4,"MMMMYYYY"))&amp;$Z287,IF($W$1="Pesos CLP",S!$AD:$AD,S!$AO:$AO)),0)</f>
        <v>0</v>
      </c>
      <c r="AR287" s="19">
        <f>IF(OR($I287="REAL",$I287="INCURRIDO"),SUMIF(S!$O:$O,$I287&amp;$O287&amp;$Q287&amp;UPPER(TEXT(AR$4,"MMMMYYYY"))&amp;$Z287,IF($W$1="Pesos CLP",S!$AD:$AD,S!$AO:$AO)),0)</f>
        <v>0</v>
      </c>
      <c r="AS287" s="19">
        <f>IF(OR($I287="REAL",$I287="INCURRIDO"),SUMIF(S!$O:$O,$I287&amp;$O287&amp;$Q287&amp;UPPER(TEXT(AS$4,"MMMMYYYY"))&amp;$Z287,IF($W$1="Pesos CLP",S!$AD:$AD,S!$AO:$AO)),0)</f>
        <v>0</v>
      </c>
      <c r="AT287" s="19">
        <f>IF(OR($I287="REAL",$I287="INCURRIDO"),SUMIF(S!$O:$O,$I287&amp;$O287&amp;$Q287&amp;UPPER(TEXT(AT$4,"MMMMYYYY"))&amp;$Z287,IF($W$1="Pesos CLP",S!$AD:$AD,S!$AO:$AO)),0)</f>
        <v>0</v>
      </c>
      <c r="AU287" s="19">
        <f>IF(OR($I287="REAL",$I287="INCURRIDO"),SUMIF(S!$O:$O,$I287&amp;$O287&amp;$Q287&amp;UPPER(TEXT(AU$4,"MMMMYYYY"))&amp;$Z287,IF($W$1="Pesos CLP",S!$AD:$AD,S!$AO:$AO)),0)</f>
        <v>0</v>
      </c>
      <c r="AV287" s="19">
        <f>IF(OR($I287="REAL",$I287="INCURRIDO"),SUMIF(S!$O:$O,$I287&amp;$O287&amp;$Q287&amp;UPPER(TEXT(AV$4,"MMMMYYYY"))&amp;$Z287,IF($W$1="Pesos CLP",S!$AD:$AD,S!$AO:$AO)),0)</f>
        <v>0</v>
      </c>
      <c r="AW287" s="19">
        <f>IF(OR($I287="REAL",$I287="INCURRIDO"),SUMIF(S!$O:$O,$I287&amp;$O287&amp;$Q287&amp;UPPER(TEXT(AW$4,"MMMMYYYY"))&amp;$Z287,IF($W$1="Pesos CLP",S!$AD:$AD,S!$AO:$AO)),0)</f>
        <v>0</v>
      </c>
      <c r="AX287" s="19">
        <f>IF(OR($I287="REAL",$I287="INCURRIDO"),SUMIF(S!$O:$O,$I287&amp;$O287&amp;$Q287&amp;UPPER(TEXT(AX$4,"MMMMYYYY"))&amp;$Z287,IF($W$1="Pesos CLP",S!$AD:$AD,S!$AO:$AO)),0)</f>
        <v>0</v>
      </c>
      <c r="AY287" s="19">
        <f>IF(OR($I287="REAL",$I287="INCURRIDO"),SUMIF(S!$O:$O,$I287&amp;$O287&amp;$Q287&amp;UPPER(TEXT(AY$4,"MMMMYYYY"))&amp;$Z287,IF($W$1="Pesos CLP",S!$AD:$AD,S!$AO:$AO)),0)</f>
        <v>0</v>
      </c>
      <c r="AZ287" s="19">
        <f>IF(OR($I287="REAL",$I287="INCURRIDO"),SUMIF(S!$O:$O,$I287&amp;$O287&amp;$Q287&amp;UPPER(TEXT(AZ$4,"MMMMYYYY"))&amp;$Z287,IF($W$1="Pesos CLP",S!$AD:$AD,S!$AO:$AO)),0)</f>
        <v>0</v>
      </c>
      <c r="BA287" s="19">
        <f>IF(OR($I287="REAL",$I287="INCURRIDO"),SUMIF(S!$O:$O,$I287&amp;$O287&amp;$Q287&amp;UPPER(TEXT(BA$4,"MMMMYYYY"))&amp;$Z287,IF($W$1="Pesos CLP",S!$AD:$AD,S!$AO:$AO)),0)</f>
        <v>0</v>
      </c>
      <c r="BB287" s="19">
        <f>IF(OR($I287="REAL",$I287="INCURRIDO"),SUMIF(S!$O:$O,$I287&amp;$O287&amp;$Q287&amp;UPPER(TEXT(BB$4,"MMMMYYYY"))&amp;$Z287,IF($W$1="Pesos CLP",S!$AD:$AD,S!$AO:$AO)),0)</f>
        <v>0</v>
      </c>
      <c r="BC287" s="19">
        <f>IF(OR($I287="REAL",$I287="INCURRIDO"),SUMIF(S!$O:$O,$I287&amp;$O287&amp;$Q287&amp;UPPER(TEXT(BC$4,"MMMMYYYY"))&amp;$Z287,IF($W$1="Pesos CLP",S!$AD:$AD,S!$AO:$AO)),0)</f>
        <v>0</v>
      </c>
      <c r="BD287" s="19">
        <f>IF(OR($I287="REAL",$I287="INCURRIDO"),SUMIF(S!$O:$O,$I287&amp;$O287&amp;$Q287&amp;UPPER(TEXT(BD$4,"MMMMYYYY"))&amp;$Z287,IF($W$1="Pesos CLP",S!$AD:$AD,S!$AO:$AO)),0)</f>
        <v>0</v>
      </c>
      <c r="BE287" s="19">
        <f>IF(OR($I287="REAL",$I287="INCURRIDO"),SUMIF(S!$O:$O,$I287&amp;$O287&amp;$Q287&amp;UPPER(TEXT(BE$4,"MMMMYYYY"))&amp;$Z287,IF($W$1="Pesos CLP",S!$AD:$AD,S!$AO:$AO)),0)</f>
        <v>0</v>
      </c>
      <c r="BF287" s="19">
        <f>IF(OR($I287="REAL",$I287="INCURRIDO"),SUMIF(S!$O:$O,$I287&amp;$O287&amp;$Q287&amp;UPPER(TEXT(BF$4,"MMMMYYYY"))&amp;$Z287,IF($W$1="Pesos CLP",S!$AD:$AD,S!$AO:$AO)),0)</f>
        <v>0</v>
      </c>
      <c r="BG287" s="19">
        <f>IF(OR($I287="REAL",$I287="INCURRIDO"),SUMIF(S!$O:$O,$I287&amp;$O287&amp;$Q287&amp;UPPER(TEXT(BG$4,"MMMMYYYY"))&amp;$Z287,IF($W$1="Pesos CLP",S!$AD:$AD,S!$AO:$AO)),0)</f>
        <v>0</v>
      </c>
      <c r="BH287" s="19">
        <f>IF(OR($I287="REAL",$I287="INCURRIDO"),SUMIF(S!$O:$O,$I287&amp;$O287&amp;$Q287&amp;UPPER(TEXT(BH$4,"MMMMYYYY"))&amp;$Z287,IF($W$1="Pesos CLP",S!$AD:$AD,S!$AO:$AO)),0)</f>
        <v>0</v>
      </c>
      <c r="BI287" s="19">
        <f>IF(OR($I287="REAL",$I287="INCURRIDO"),SUMIF(S!$O:$O,$I287&amp;$O287&amp;$Q287&amp;UPPER(TEXT(BI$4,"MMMMYYYY"))&amp;$Z287,IF($W$1="Pesos CLP",S!$AD:$AD,S!$AO:$AO)),0)</f>
        <v>0</v>
      </c>
      <c r="BJ287" s="19">
        <f>IF(OR($I287="REAL",$I287="INCURRIDO"),SUMIF(S!$O:$O,$I287&amp;$O287&amp;$Q287&amp;UPPER(TEXT(BJ$4,"MMMMYYYY"))&amp;$Z287,IF($W$1="Pesos CLP",S!$AD:$AD,S!$AO:$AO)),0)</f>
        <v>0</v>
      </c>
      <c r="BK287" s="19">
        <f>IF(OR($I287="REAL",$I287="INCURRIDO"),SUMIF(S!$O:$O,$I287&amp;$O287&amp;$Q287&amp;UPPER(TEXT(BK$4,"MMMMYYYY"))&amp;$Z287,IF($W$1="Pesos CLP",S!$AD:$AD,S!$AO:$AO)),0)</f>
        <v>0</v>
      </c>
      <c r="BL287" s="19">
        <f>IF(OR($I287="REAL",$I287="INCURRIDO"),SUMIF(S!$O:$O,$I287&amp;$O287&amp;$Q287&amp;UPPER(TEXT(BL$4,"MMMMYYYY"))&amp;$Z287,IF($W$1="Pesos CLP",S!$AD:$AD,S!$AO:$AO)),0)</f>
        <v>0</v>
      </c>
      <c r="BM287" s="19">
        <f>IF(OR($I287="REAL",$I287="INCURRIDO"),SUMIF(S!$O:$O,$I287&amp;$O287&amp;$Q287&amp;UPPER(TEXT(BM$4,"MMMMYYYY"))&amp;$Z287,IF($W$1="Pesos CLP",S!$AD:$AD,S!$AO:$AO)),0)</f>
        <v>0</v>
      </c>
      <c r="BN287" s="19">
        <f>IF(OR($I287="REAL",$I287="INCURRIDO"),SUMIF(S!$O:$O,$I287&amp;$O287&amp;$Q287&amp;UPPER(TEXT(BN$4,"MMMMYYYY"))&amp;$Z287,IF($W$1="Pesos CLP",S!$AD:$AD,S!$AO:$AO)),0)</f>
        <v>0</v>
      </c>
      <c r="BO287" s="19">
        <f>IF(OR($I287="REAL",$I287="INCURRIDO"),SUMIF(S!$O:$O,$I287&amp;$O287&amp;$Q287&amp;UPPER(TEXT(BO$4,"MMMMYYYY"))&amp;$Z287,IF($W$1="Pesos CLP",S!$AD:$AD,S!$AO:$AO)),0)</f>
        <v>0</v>
      </c>
      <c r="BP287" s="19">
        <f>IF(OR($I287="REAL",$I287="INCURRIDO"),SUMIF(S!$O:$O,$I287&amp;$O287&amp;$Q287&amp;UPPER(TEXT(BP$4,"MMMMYYYY"))&amp;$Z287,IF($W$1="Pesos CLP",S!$AD:$AD,S!$AO:$AO)),0)</f>
        <v>0</v>
      </c>
      <c r="BQ287" s="19">
        <f>IF(OR($I287="REAL",$I287="INCURRIDO"),SUMIF(S!$O:$O,$I287&amp;$O287&amp;$Q287&amp;UPPER(TEXT(BQ$4,"MMMMYYYY"))&amp;$Z287,IF($W$1="Pesos CLP",S!$AD:$AD,S!$AO:$AO)),0)</f>
        <v>0</v>
      </c>
      <c r="BR287" s="19">
        <f>IF(OR($I287="REAL",$I287="INCURRIDO"),SUMIF(S!$O:$O,$I287&amp;$O287&amp;$Q287&amp;UPPER(TEXT(BR$4,"MMMMYYYY"))&amp;$Z287,IF($W$1="Pesos CLP",S!$AD:$AD,S!$AO:$AO)),0)</f>
        <v>0</v>
      </c>
      <c r="BS287" s="19">
        <f>IF(OR($I287="REAL",$I287="INCURRIDO"),SUMIF(S!$O:$O,$I287&amp;$O287&amp;$Q287&amp;UPPER(TEXT(BS$4,"MMMMYYYY"))&amp;$Z287,IF($W$1="Pesos CLP",S!$AD:$AD,S!$AO:$AO)),0)</f>
        <v>0</v>
      </c>
      <c r="BT287" s="19">
        <f>IF(OR($I287="REAL",$I287="INCURRIDO"),SUMIF(S!$O:$O,$I287&amp;$O287&amp;$Q287&amp;UPPER(TEXT(BT$4,"MMMMYYYY"))&amp;$Z287,IF($W$1="Pesos CLP",S!$AD:$AD,S!$AO:$AO)),0)</f>
        <v>0</v>
      </c>
      <c r="BU287" s="19">
        <f>IF(OR($I287="REAL",$I287="INCURRIDO"),SUMIF(S!$O:$O,$I287&amp;$O287&amp;$Q287&amp;UPPER(TEXT(BU$4,"MMMMYYYY"))&amp;$Z287,IF($W$1="Pesos CLP",S!$AD:$AD,S!$AO:$AO)),0)</f>
        <v>0</v>
      </c>
      <c r="BV287" s="19">
        <f>IF(OR($I287="REAL",$I287="INCURRIDO"),SUMIF(S!$O:$O,$I287&amp;$O287&amp;$Q287&amp;UPPER(TEXT(BV$4,"MMMMYYYY"))&amp;$Z287,IF($W$1="Pesos CLP",S!$AD:$AD,S!$AO:$AO)),0)</f>
        <v>0</v>
      </c>
      <c r="BW287" s="19">
        <f>IF(OR($I287="REAL",$I287="INCURRIDO"),SUMIF(S!$O:$O,$I287&amp;$O287&amp;$Q287&amp;UPPER(TEXT(BW$4,"MMMMYYYY"))&amp;$Z287,IF($W$1="Pesos CLP",S!$AD:$AD,S!$AO:$AO)),0)</f>
        <v>0</v>
      </c>
      <c r="BX287" s="19">
        <f>IF(OR($I287="REAL",$I287="INCURRIDO"),SUMIF(S!$O:$O,$I287&amp;$O287&amp;$Q287&amp;UPPER(TEXT(BX$4,"MMMMYYYY"))&amp;$Z287,IF($W$1="Pesos CLP",S!$AD:$AD,S!$AO:$AO)),0)</f>
        <v>0</v>
      </c>
      <c r="BY287" s="19">
        <f>IF(OR($I287="REAL",$I287="INCURRIDO"),SUMIF(S!$O:$O,$I287&amp;$O287&amp;$Q287&amp;UPPER(TEXT(BY$4,"MMMMYYYY"))&amp;$Z287,IF($W$1="Pesos CLP",S!$AD:$AD,S!$AO:$AO)),0)</f>
        <v>0</v>
      </c>
      <c r="BZ287" s="19">
        <f>IF(OR($I287="REAL",$I287="INCURRIDO"),SUMIF(S!$O:$O,$I287&amp;$O287&amp;$Q287&amp;UPPER(TEXT(BZ$4,"MMMMYYYY"))&amp;$Z287,IF($W$1="Pesos CLP",S!$AD:$AD,S!$AO:$AO)),0)</f>
        <v>0</v>
      </c>
      <c r="CA287" s="19">
        <f>IF(OR($I287="REAL",$I287="INCURRIDO"),SUMIF(S!$O:$O,$I287&amp;$O287&amp;$Q287&amp;UPPER(TEXT(CA$4,"MMMMYYYY"))&amp;$Z287,IF($W$1="Pesos CLP",S!$AD:$AD,S!$AO:$AO)),0)</f>
        <v>0</v>
      </c>
      <c r="CB287" s="19">
        <f>IF(OR($I287="REAL",$I287="INCURRIDO"),SUMIF(S!$O:$O,$I287&amp;$O287&amp;$Q287&amp;UPPER(TEXT(CB$4,"MMMMYYYY"))&amp;$Z287,IF($W$1="Pesos CLP",S!$AD:$AD,S!$AO:$AO)),0)</f>
        <v>0</v>
      </c>
      <c r="CC287" s="19">
        <f>IF(OR($I287="REAL",$I287="INCURRIDO"),SUMIF(S!$O:$O,$I287&amp;$O287&amp;$Q287&amp;UPPER(TEXT(CC$4,"MMMMYYYY"))&amp;$Z287,IF($W$1="Pesos CLP",S!$AD:$AD,S!$AO:$AO)),0)</f>
        <v>0</v>
      </c>
      <c r="CD287" s="19">
        <f>IF(OR($I287="REAL",$I287="INCURRIDO"),SUMIF(S!$O:$O,$I287&amp;$O287&amp;$Q287&amp;UPPER(TEXT(CD$4,"MMMMYYYY"))&amp;$Z287,IF($W$1="Pesos CLP",S!$AD:$AD,S!$AO:$AO)),0)</f>
        <v>0</v>
      </c>
      <c r="CE287" s="19">
        <f>IF(OR($I287="REAL",$I287="INCURRIDO"),SUMIF(S!$O:$O,$I287&amp;$O287&amp;$Q287&amp;UPPER(TEXT(CE$4,"MMMMYYYY"))&amp;$Z287,IF($W$1="Pesos CLP",S!$AD:$AD,S!$AO:$AO)),0)</f>
        <v>0</v>
      </c>
      <c r="CF287" s="19">
        <f>IF(OR($I287="REAL",$I287="INCURRIDO"),SUMIF(S!$O:$O,$I287&amp;$O287&amp;$Q287&amp;UPPER(TEXT(CF$4,"MMMMYYYY"))&amp;$Z287,IF($W$1="Pesos CLP",S!$AD:$AD,S!$AO:$AO)),0)</f>
        <v>0</v>
      </c>
      <c r="CG287" s="19">
        <f>IF(OR($I287="REAL",$I287="INCURRIDO"),SUMIF(S!$O:$O,$I287&amp;$O287&amp;$Q287&amp;UPPER(TEXT(CG$4,"MMMMYYYY"))&amp;$Z287,IF($W$1="Pesos CLP",S!$AD:$AD,S!$AO:$AO)),0)</f>
        <v>0</v>
      </c>
      <c r="CH287" s="19">
        <f>IF(OR($I287="REAL",$I287="INCURRIDO"),SUMIF(S!$O:$O,$I287&amp;$O287&amp;$Q287&amp;UPPER(TEXT(CH$4,"MMMMYYYY"))&amp;$Z287,IF($W$1="Pesos CLP",S!$AD:$AD,S!$AO:$AO)),0)</f>
        <v>0</v>
      </c>
      <c r="CI287" s="19">
        <f>IF(OR($I287="REAL",$I287="INCURRIDO"),SUMIF(S!$O:$O,$I287&amp;$O287&amp;$Q287&amp;UPPER(TEXT(CI$4,"MMMMYYYY"))&amp;$Z287,IF($W$1="Pesos CLP",S!$AD:$AD,S!$AO:$AO)),0)</f>
        <v>0</v>
      </c>
      <c r="CJ287" s="19">
        <f>IF(OR($I287="REAL",$I287="INCURRIDO"),SUMIF(S!$O:$O,$I287&amp;$O287&amp;$Q287&amp;UPPER(TEXT(CJ$4,"MMMMYYYY"))&amp;$Z287,IF($W$1="Pesos CLP",S!$AD:$AD,S!$AO:$AO)),0)</f>
        <v>0</v>
      </c>
      <c r="CK287" s="378">
        <f t="shared" si="293"/>
        <v>0</v>
      </c>
      <c r="CL287" s="378">
        <f t="shared" si="293"/>
        <v>0</v>
      </c>
      <c r="CM287" s="378">
        <f t="shared" si="293"/>
        <v>0</v>
      </c>
      <c r="CN287" s="378">
        <f t="shared" si="293"/>
        <v>0</v>
      </c>
      <c r="CO287" s="378">
        <f t="shared" si="293"/>
        <v>31.852670235410649</v>
      </c>
      <c r="CP287" s="378">
        <f t="shared" si="293"/>
        <v>0</v>
      </c>
      <c r="CQ287" s="378">
        <f t="shared" si="293"/>
        <v>0</v>
      </c>
      <c r="CR287" s="378">
        <f t="shared" si="293"/>
        <v>0</v>
      </c>
      <c r="CS287" s="378">
        <f t="shared" si="294"/>
        <v>0</v>
      </c>
      <c r="CT287" s="378">
        <f t="shared" si="294"/>
        <v>0</v>
      </c>
      <c r="CU287" s="378">
        <f t="shared" si="294"/>
        <v>0</v>
      </c>
      <c r="CV287" s="378">
        <f t="shared" si="294"/>
        <v>0</v>
      </c>
      <c r="CW287" s="378">
        <f t="shared" si="294"/>
        <v>0</v>
      </c>
      <c r="CX287" s="378">
        <f t="shared" si="294"/>
        <v>0</v>
      </c>
      <c r="CY287" s="378">
        <f t="shared" si="294"/>
        <v>0</v>
      </c>
      <c r="CZ287" s="378">
        <f t="shared" si="294"/>
        <v>0</v>
      </c>
      <c r="DA287" s="378">
        <f t="shared" si="294"/>
        <v>0</v>
      </c>
      <c r="DB287" s="378">
        <f t="shared" si="294"/>
        <v>0</v>
      </c>
      <c r="DC287" s="378">
        <f t="shared" si="295"/>
        <v>0</v>
      </c>
      <c r="DD287" s="378">
        <f t="shared" si="295"/>
        <v>0</v>
      </c>
      <c r="DE287" s="378">
        <f t="shared" si="295"/>
        <v>0</v>
      </c>
      <c r="DF287" s="378">
        <f t="shared" si="295"/>
        <v>0</v>
      </c>
      <c r="DG287" s="378">
        <f t="shared" si="295"/>
        <v>0</v>
      </c>
      <c r="DH287" s="378">
        <f t="shared" si="295"/>
        <v>0</v>
      </c>
      <c r="DI287" s="378">
        <f t="shared" si="295"/>
        <v>0</v>
      </c>
      <c r="DJ287" s="378">
        <f t="shared" si="295"/>
        <v>0</v>
      </c>
      <c r="DK287" s="378">
        <f t="shared" si="295"/>
        <v>0</v>
      </c>
      <c r="DL287" s="378">
        <f t="shared" si="290"/>
        <v>0</v>
      </c>
      <c r="DM287" s="378">
        <f t="shared" si="290"/>
        <v>0</v>
      </c>
      <c r="DN287" s="378">
        <f t="shared" si="290"/>
        <v>0</v>
      </c>
      <c r="DO287" s="378">
        <f t="shared" si="290"/>
        <v>0</v>
      </c>
      <c r="DP287" s="378">
        <f t="shared" si="290"/>
        <v>0</v>
      </c>
      <c r="DQ287" s="378">
        <f t="shared" si="290"/>
        <v>0</v>
      </c>
      <c r="DR287" s="378">
        <f t="shared" si="290"/>
        <v>0</v>
      </c>
      <c r="DS287" s="378">
        <f t="shared" si="290"/>
        <v>0</v>
      </c>
      <c r="DT287" s="378">
        <f t="shared" si="290"/>
        <v>0</v>
      </c>
      <c r="DU287" s="378">
        <f t="shared" si="290"/>
        <v>0</v>
      </c>
      <c r="DV287" s="378">
        <f t="shared" si="291"/>
        <v>0</v>
      </c>
      <c r="DW287" s="378">
        <f t="shared" si="291"/>
        <v>0</v>
      </c>
      <c r="DX287" s="378">
        <f t="shared" si="291"/>
        <v>0</v>
      </c>
      <c r="DY287" s="378">
        <f t="shared" si="291"/>
        <v>0</v>
      </c>
      <c r="DZ287" s="378">
        <f t="shared" si="291"/>
        <v>0</v>
      </c>
      <c r="EA287" s="378">
        <f t="shared" si="291"/>
        <v>0</v>
      </c>
      <c r="EB287" s="378">
        <f t="shared" si="291"/>
        <v>0</v>
      </c>
      <c r="EC287" s="378">
        <f t="shared" si="291"/>
        <v>0</v>
      </c>
      <c r="ED287" s="378">
        <f t="shared" si="291"/>
        <v>0</v>
      </c>
      <c r="EE287" s="378">
        <f t="shared" si="291"/>
        <v>0</v>
      </c>
      <c r="EF287" s="378">
        <f t="shared" si="292"/>
        <v>0</v>
      </c>
      <c r="EG287" s="378">
        <f t="shared" si="292"/>
        <v>0</v>
      </c>
      <c r="EH287" s="378">
        <f t="shared" si="292"/>
        <v>0</v>
      </c>
      <c r="EI287" s="378">
        <f t="shared" si="292"/>
        <v>0</v>
      </c>
      <c r="EJ287" s="378">
        <f t="shared" si="292"/>
        <v>0</v>
      </c>
      <c r="EK287" s="378">
        <f t="shared" si="292"/>
        <v>0</v>
      </c>
      <c r="EL287" s="378">
        <f t="shared" si="292"/>
        <v>0</v>
      </c>
      <c r="EM287" s="378">
        <f t="shared" si="292"/>
        <v>0</v>
      </c>
      <c r="EN287" s="378">
        <f t="shared" si="292"/>
        <v>0</v>
      </c>
      <c r="EO287" s="378">
        <f t="shared" si="292"/>
        <v>0</v>
      </c>
      <c r="EP287" s="378">
        <f t="shared" si="292"/>
        <v>0</v>
      </c>
      <c r="EQ287" s="378">
        <f t="shared" si="292"/>
        <v>0</v>
      </c>
    </row>
    <row r="288" spans="1:147" x14ac:dyDescent="0.3">
      <c r="A288" s="368"/>
      <c r="B288" s="368"/>
      <c r="C288" s="368"/>
      <c r="D288" s="368">
        <f t="shared" si="249"/>
        <v>1.034195933456562</v>
      </c>
      <c r="E288" s="368" t="str">
        <f>VLOOKUP(TEXT(Z288,0),'G2'!B:D,3,0)</f>
        <v>MN</v>
      </c>
      <c r="F288" s="816">
        <f t="shared" si="248"/>
        <v>0</v>
      </c>
      <c r="G288" s="755">
        <f t="shared" si="250"/>
        <v>0</v>
      </c>
      <c r="H288" s="756" t="s">
        <v>1190</v>
      </c>
      <c r="I288" s="370" t="s">
        <v>93</v>
      </c>
      <c r="J288" s="370" t="s">
        <v>22</v>
      </c>
      <c r="K288" s="368" t="s">
        <v>276</v>
      </c>
      <c r="L288" s="368" t="s">
        <v>24</v>
      </c>
      <c r="M288" s="369"/>
      <c r="N288" s="370" t="s">
        <v>1020</v>
      </c>
      <c r="O288" s="370" t="s">
        <v>276</v>
      </c>
      <c r="P288" s="643" t="s">
        <v>1166</v>
      </c>
      <c r="Q288" s="370" t="s">
        <v>695</v>
      </c>
      <c r="R288" s="370" t="s">
        <v>273</v>
      </c>
      <c r="S288" s="376">
        <v>1</v>
      </c>
      <c r="T288" s="677">
        <v>46539</v>
      </c>
      <c r="U288" s="677">
        <v>46563</v>
      </c>
      <c r="V288" s="373">
        <v>1</v>
      </c>
      <c r="W288" s="374">
        <v>27936.73475046211</v>
      </c>
      <c r="X288" s="17" cm="1">
        <f t="array" ref="X288">+IF($W$1="Pesos CLP",W288,W288/TC)*MB_24A25</f>
        <v>31.852670235410649</v>
      </c>
      <c r="Y288" s="18">
        <f t="shared" si="225"/>
        <v>31.852670235410649</v>
      </c>
      <c r="Z288">
        <v>91243520</v>
      </c>
      <c r="AA288" s="19">
        <f>IF(OR($I288="REAL",$I288="INCURRIDO"),SUMIF(S!$O:$O,$I288&amp;$O288&amp;$Q288&amp;UPPER(TEXT(AA$4,"MMMMYYYY"))&amp;$Z288,IF($W$1="Pesos CLP",S!$AD:$AD,S!$AO:$AO)),0)</f>
        <v>0</v>
      </c>
      <c r="AB288" s="19">
        <f>IF(OR($I288="REAL",$I288="INCURRIDO"),SUMIF(S!$O:$O,$I288&amp;$O288&amp;$Q288&amp;UPPER(TEXT(AB$4,"MMMMYYYY"))&amp;$Z288,IF($W$1="Pesos CLP",S!$AD:$AD,S!$AO:$AO)),0)</f>
        <v>0</v>
      </c>
      <c r="AC288" s="19">
        <f>IF(OR($I288="REAL",$I288="INCURRIDO"),SUMIF(S!$O:$O,$I288&amp;$O288&amp;$Q288&amp;UPPER(TEXT(AC$4,"MMMMYYYY"))&amp;$Z288,IF($W$1="Pesos CLP",S!$AD:$AD,S!$AO:$AO)),0)</f>
        <v>0</v>
      </c>
      <c r="AD288" s="19">
        <f>IF(OR($I288="REAL",$I288="INCURRIDO"),SUMIF(S!$O:$O,$I288&amp;$O288&amp;$Q288&amp;UPPER(TEXT(AD$4,"MMMMYYYY"))&amp;$Z288,IF($W$1="Pesos CLP",S!$AD:$AD,S!$AO:$AO)),0)</f>
        <v>0</v>
      </c>
      <c r="AE288" s="19">
        <f>IF(OR($I288="REAL",$I288="INCURRIDO"),SUMIF(S!$O:$O,$I288&amp;$O288&amp;$Q288&amp;UPPER(TEXT(AE$4,"MMMMYYYY"))&amp;$Z288,IF($W$1="Pesos CLP",S!$AD:$AD,S!$AO:$AO)),0)</f>
        <v>0</v>
      </c>
      <c r="AF288" s="19">
        <f>IF(OR($I288="REAL",$I288="INCURRIDO"),SUMIF(S!$O:$O,$I288&amp;$O288&amp;$Q288&amp;UPPER(TEXT(AF$4,"MMMMYYYY"))&amp;$Z288,IF($W$1="Pesos CLP",S!$AD:$AD,S!$AO:$AO)),0)</f>
        <v>0</v>
      </c>
      <c r="AG288" s="19">
        <f>IF(OR($I288="REAL",$I288="INCURRIDO"),SUMIF(S!$O:$O,$I288&amp;$O288&amp;$Q288&amp;UPPER(TEXT(AG$4,"MMMMYYYY"))&amp;$Z288,IF($W$1="Pesos CLP",S!$AD:$AD,S!$AO:$AO)),0)</f>
        <v>0</v>
      </c>
      <c r="AH288" s="19">
        <f>IF(OR($I288="REAL",$I288="INCURRIDO"),SUMIF(S!$O:$O,$I288&amp;$O288&amp;$Q288&amp;UPPER(TEXT(AH$4,"MMMMYYYY"))&amp;$Z288,IF($W$1="Pesos CLP",S!$AD:$AD,S!$AO:$AO)),0)</f>
        <v>0</v>
      </c>
      <c r="AI288" s="19">
        <f>IF(OR($I288="REAL",$I288="INCURRIDO"),SUMIF(S!$O:$O,$I288&amp;$O288&amp;$Q288&amp;UPPER(TEXT(AI$4,"MMMMYYYY"))&amp;$Z288,IF($W$1="Pesos CLP",S!$AD:$AD,S!$AO:$AO)),0)</f>
        <v>0</v>
      </c>
      <c r="AJ288" s="19">
        <f>IF(OR($I288="REAL",$I288="INCURRIDO"),SUMIF(S!$O:$O,$I288&amp;$O288&amp;$Q288&amp;UPPER(TEXT(AJ$4,"MMMMYYYY"))&amp;$Z288,IF($W$1="Pesos CLP",S!$AD:$AD,S!$AO:$AO)),0)</f>
        <v>0</v>
      </c>
      <c r="AK288" s="19">
        <f>IF(OR($I288="REAL",$I288="INCURRIDO"),SUMIF(S!$O:$O,$I288&amp;$O288&amp;$Q288&amp;UPPER(TEXT(AK$4,"MMMMYYYY"))&amp;$Z288,IF($W$1="Pesos CLP",S!$AD:$AD,S!$AO:$AO)),0)</f>
        <v>0</v>
      </c>
      <c r="AL288" s="19">
        <f>IF(OR($I288="REAL",$I288="INCURRIDO"),SUMIF(S!$O:$O,$I288&amp;$O288&amp;$Q288&amp;UPPER(TEXT(AL$4,"MMMMYYYY"))&amp;$Z288,IF($W$1="Pesos CLP",S!$AD:$AD,S!$AO:$AO)),0)</f>
        <v>0</v>
      </c>
      <c r="AM288" s="19">
        <f>IF(OR($I288="REAL",$I288="INCURRIDO"),SUMIF(S!$O:$O,$I288&amp;$O288&amp;$Q288&amp;UPPER(TEXT(AM$4,"MMMMYYYY"))&amp;$Z288,IF($W$1="Pesos CLP",S!$AD:$AD,S!$AO:$AO)),0)</f>
        <v>0</v>
      </c>
      <c r="AN288" s="19">
        <f>IF(OR($I288="REAL",$I288="INCURRIDO"),SUMIF(S!$O:$O,$I288&amp;$O288&amp;$Q288&amp;UPPER(TEXT(AN$4,"MMMMYYYY"))&amp;$Z288,IF($W$1="Pesos CLP",S!$AD:$AD,S!$AO:$AO)),0)</f>
        <v>0</v>
      </c>
      <c r="AO288" s="19">
        <f>IF(OR($I288="REAL",$I288="INCURRIDO"),SUMIF(S!$O:$O,$I288&amp;$O288&amp;$Q288&amp;UPPER(TEXT(AO$4,"MMMMYYYY"))&amp;$Z288,IF($W$1="Pesos CLP",S!$AD:$AD,S!$AO:$AO)),0)</f>
        <v>0</v>
      </c>
      <c r="AP288" s="19">
        <f>IF(OR($I288="REAL",$I288="INCURRIDO"),SUMIF(S!$O:$O,$I288&amp;$O288&amp;$Q288&amp;UPPER(TEXT(AP$4,"MMMMYYYY"))&amp;$Z288,IF($W$1="Pesos CLP",S!$AD:$AD,S!$AO:$AO)),0)</f>
        <v>0</v>
      </c>
      <c r="AQ288" s="19">
        <f>IF(OR($I288="REAL",$I288="INCURRIDO"),SUMIF(S!$O:$O,$I288&amp;$O288&amp;$Q288&amp;UPPER(TEXT(AQ$4,"MMMMYYYY"))&amp;$Z288,IF($W$1="Pesos CLP",S!$AD:$AD,S!$AO:$AO)),0)</f>
        <v>0</v>
      </c>
      <c r="AR288" s="19">
        <f>IF(OR($I288="REAL",$I288="INCURRIDO"),SUMIF(S!$O:$O,$I288&amp;$O288&amp;$Q288&amp;UPPER(TEXT(AR$4,"MMMMYYYY"))&amp;$Z288,IF($W$1="Pesos CLP",S!$AD:$AD,S!$AO:$AO)),0)</f>
        <v>0</v>
      </c>
      <c r="AS288" s="19">
        <f>IF(OR($I288="REAL",$I288="INCURRIDO"),SUMIF(S!$O:$O,$I288&amp;$O288&amp;$Q288&amp;UPPER(TEXT(AS$4,"MMMMYYYY"))&amp;$Z288,IF($W$1="Pesos CLP",S!$AD:$AD,S!$AO:$AO)),0)</f>
        <v>0</v>
      </c>
      <c r="AT288" s="19">
        <f>IF(OR($I288="REAL",$I288="INCURRIDO"),SUMIF(S!$O:$O,$I288&amp;$O288&amp;$Q288&amp;UPPER(TEXT(AT$4,"MMMMYYYY"))&amp;$Z288,IF($W$1="Pesos CLP",S!$AD:$AD,S!$AO:$AO)),0)</f>
        <v>0</v>
      </c>
      <c r="AU288" s="19">
        <f>IF(OR($I288="REAL",$I288="INCURRIDO"),SUMIF(S!$O:$O,$I288&amp;$O288&amp;$Q288&amp;UPPER(TEXT(AU$4,"MMMMYYYY"))&amp;$Z288,IF($W$1="Pesos CLP",S!$AD:$AD,S!$AO:$AO)),0)</f>
        <v>0</v>
      </c>
      <c r="AV288" s="19">
        <f>IF(OR($I288="REAL",$I288="INCURRIDO"),SUMIF(S!$O:$O,$I288&amp;$O288&amp;$Q288&amp;UPPER(TEXT(AV$4,"MMMMYYYY"))&amp;$Z288,IF($W$1="Pesos CLP",S!$AD:$AD,S!$AO:$AO)),0)</f>
        <v>0</v>
      </c>
      <c r="AW288" s="19">
        <f>IF(OR($I288="REAL",$I288="INCURRIDO"),SUMIF(S!$O:$O,$I288&amp;$O288&amp;$Q288&amp;UPPER(TEXT(AW$4,"MMMMYYYY"))&amp;$Z288,IF($W$1="Pesos CLP",S!$AD:$AD,S!$AO:$AO)),0)</f>
        <v>0</v>
      </c>
      <c r="AX288" s="19">
        <f>IF(OR($I288="REAL",$I288="INCURRIDO"),SUMIF(S!$O:$O,$I288&amp;$O288&amp;$Q288&amp;UPPER(TEXT(AX$4,"MMMMYYYY"))&amp;$Z288,IF($W$1="Pesos CLP",S!$AD:$AD,S!$AO:$AO)),0)</f>
        <v>0</v>
      </c>
      <c r="AY288" s="19">
        <f>IF(OR($I288="REAL",$I288="INCURRIDO"),SUMIF(S!$O:$O,$I288&amp;$O288&amp;$Q288&amp;UPPER(TEXT(AY$4,"MMMMYYYY"))&amp;$Z288,IF($W$1="Pesos CLP",S!$AD:$AD,S!$AO:$AO)),0)</f>
        <v>0</v>
      </c>
      <c r="AZ288" s="19">
        <f>IF(OR($I288="REAL",$I288="INCURRIDO"),SUMIF(S!$O:$O,$I288&amp;$O288&amp;$Q288&amp;UPPER(TEXT(AZ$4,"MMMMYYYY"))&amp;$Z288,IF($W$1="Pesos CLP",S!$AD:$AD,S!$AO:$AO)),0)</f>
        <v>0</v>
      </c>
      <c r="BA288" s="19">
        <f>IF(OR($I288="REAL",$I288="INCURRIDO"),SUMIF(S!$O:$O,$I288&amp;$O288&amp;$Q288&amp;UPPER(TEXT(BA$4,"MMMMYYYY"))&amp;$Z288,IF($W$1="Pesos CLP",S!$AD:$AD,S!$AO:$AO)),0)</f>
        <v>0</v>
      </c>
      <c r="BB288" s="19">
        <f>IF(OR($I288="REAL",$I288="INCURRIDO"),SUMIF(S!$O:$O,$I288&amp;$O288&amp;$Q288&amp;UPPER(TEXT(BB$4,"MMMMYYYY"))&amp;$Z288,IF($W$1="Pesos CLP",S!$AD:$AD,S!$AO:$AO)),0)</f>
        <v>0</v>
      </c>
      <c r="BC288" s="19">
        <f>IF(OR($I288="REAL",$I288="INCURRIDO"),SUMIF(S!$O:$O,$I288&amp;$O288&amp;$Q288&amp;UPPER(TEXT(BC$4,"MMMMYYYY"))&amp;$Z288,IF($W$1="Pesos CLP",S!$AD:$AD,S!$AO:$AO)),0)</f>
        <v>0</v>
      </c>
      <c r="BD288" s="19">
        <f>IF(OR($I288="REAL",$I288="INCURRIDO"),SUMIF(S!$O:$O,$I288&amp;$O288&amp;$Q288&amp;UPPER(TEXT(BD$4,"MMMMYYYY"))&amp;$Z288,IF($W$1="Pesos CLP",S!$AD:$AD,S!$AO:$AO)),0)</f>
        <v>0</v>
      </c>
      <c r="BE288" s="19">
        <f>IF(OR($I288="REAL",$I288="INCURRIDO"),SUMIF(S!$O:$O,$I288&amp;$O288&amp;$Q288&amp;UPPER(TEXT(BE$4,"MMMMYYYY"))&amp;$Z288,IF($W$1="Pesos CLP",S!$AD:$AD,S!$AO:$AO)),0)</f>
        <v>0</v>
      </c>
      <c r="BF288" s="19">
        <f>IF(OR($I288="REAL",$I288="INCURRIDO"),SUMIF(S!$O:$O,$I288&amp;$O288&amp;$Q288&amp;UPPER(TEXT(BF$4,"MMMMYYYY"))&amp;$Z288,IF($W$1="Pesos CLP",S!$AD:$AD,S!$AO:$AO)),0)</f>
        <v>0</v>
      </c>
      <c r="BG288" s="19">
        <f>IF(OR($I288="REAL",$I288="INCURRIDO"),SUMIF(S!$O:$O,$I288&amp;$O288&amp;$Q288&amp;UPPER(TEXT(BG$4,"MMMMYYYY"))&amp;$Z288,IF($W$1="Pesos CLP",S!$AD:$AD,S!$AO:$AO)),0)</f>
        <v>0</v>
      </c>
      <c r="BH288" s="19">
        <f>IF(OR($I288="REAL",$I288="INCURRIDO"),SUMIF(S!$O:$O,$I288&amp;$O288&amp;$Q288&amp;UPPER(TEXT(BH$4,"MMMMYYYY"))&amp;$Z288,IF($W$1="Pesos CLP",S!$AD:$AD,S!$AO:$AO)),0)</f>
        <v>0</v>
      </c>
      <c r="BI288" s="19">
        <f>IF(OR($I288="REAL",$I288="INCURRIDO"),SUMIF(S!$O:$O,$I288&amp;$O288&amp;$Q288&amp;UPPER(TEXT(BI$4,"MMMMYYYY"))&amp;$Z288,IF($W$1="Pesos CLP",S!$AD:$AD,S!$AO:$AO)),0)</f>
        <v>0</v>
      </c>
      <c r="BJ288" s="19">
        <f>IF(OR($I288="REAL",$I288="INCURRIDO"),SUMIF(S!$O:$O,$I288&amp;$O288&amp;$Q288&amp;UPPER(TEXT(BJ$4,"MMMMYYYY"))&amp;$Z288,IF($W$1="Pesos CLP",S!$AD:$AD,S!$AO:$AO)),0)</f>
        <v>0</v>
      </c>
      <c r="BK288" s="19">
        <f>IF(OR($I288="REAL",$I288="INCURRIDO"),SUMIF(S!$O:$O,$I288&amp;$O288&amp;$Q288&amp;UPPER(TEXT(BK$4,"MMMMYYYY"))&amp;$Z288,IF($W$1="Pesos CLP",S!$AD:$AD,S!$AO:$AO)),0)</f>
        <v>0</v>
      </c>
      <c r="BL288" s="19">
        <f>IF(OR($I288="REAL",$I288="INCURRIDO"),SUMIF(S!$O:$O,$I288&amp;$O288&amp;$Q288&amp;UPPER(TEXT(BL$4,"MMMMYYYY"))&amp;$Z288,IF($W$1="Pesos CLP",S!$AD:$AD,S!$AO:$AO)),0)</f>
        <v>0</v>
      </c>
      <c r="BM288" s="19">
        <f>IF(OR($I288="REAL",$I288="INCURRIDO"),SUMIF(S!$O:$O,$I288&amp;$O288&amp;$Q288&amp;UPPER(TEXT(BM$4,"MMMMYYYY"))&amp;$Z288,IF($W$1="Pesos CLP",S!$AD:$AD,S!$AO:$AO)),0)</f>
        <v>0</v>
      </c>
      <c r="BN288" s="19">
        <f>IF(OR($I288="REAL",$I288="INCURRIDO"),SUMIF(S!$O:$O,$I288&amp;$O288&amp;$Q288&amp;UPPER(TEXT(BN$4,"MMMMYYYY"))&amp;$Z288,IF($W$1="Pesos CLP",S!$AD:$AD,S!$AO:$AO)),0)</f>
        <v>0</v>
      </c>
      <c r="BO288" s="19">
        <f>IF(OR($I288="REAL",$I288="INCURRIDO"),SUMIF(S!$O:$O,$I288&amp;$O288&amp;$Q288&amp;UPPER(TEXT(BO$4,"MMMMYYYY"))&amp;$Z288,IF($W$1="Pesos CLP",S!$AD:$AD,S!$AO:$AO)),0)</f>
        <v>0</v>
      </c>
      <c r="BP288" s="19">
        <f>IF(OR($I288="REAL",$I288="INCURRIDO"),SUMIF(S!$O:$O,$I288&amp;$O288&amp;$Q288&amp;UPPER(TEXT(BP$4,"MMMMYYYY"))&amp;$Z288,IF($W$1="Pesos CLP",S!$AD:$AD,S!$AO:$AO)),0)</f>
        <v>0</v>
      </c>
      <c r="BQ288" s="19">
        <f>IF(OR($I288="REAL",$I288="INCURRIDO"),SUMIF(S!$O:$O,$I288&amp;$O288&amp;$Q288&amp;UPPER(TEXT(BQ$4,"MMMMYYYY"))&amp;$Z288,IF($W$1="Pesos CLP",S!$AD:$AD,S!$AO:$AO)),0)</f>
        <v>0</v>
      </c>
      <c r="BR288" s="19">
        <f>IF(OR($I288="REAL",$I288="INCURRIDO"),SUMIF(S!$O:$O,$I288&amp;$O288&amp;$Q288&amp;UPPER(TEXT(BR$4,"MMMMYYYY"))&amp;$Z288,IF($W$1="Pesos CLP",S!$AD:$AD,S!$AO:$AO)),0)</f>
        <v>0</v>
      </c>
      <c r="BS288" s="19">
        <f>IF(OR($I288="REAL",$I288="INCURRIDO"),SUMIF(S!$O:$O,$I288&amp;$O288&amp;$Q288&amp;UPPER(TEXT(BS$4,"MMMMYYYY"))&amp;$Z288,IF($W$1="Pesos CLP",S!$AD:$AD,S!$AO:$AO)),0)</f>
        <v>0</v>
      </c>
      <c r="BT288" s="19">
        <f>IF(OR($I288="REAL",$I288="INCURRIDO"),SUMIF(S!$O:$O,$I288&amp;$O288&amp;$Q288&amp;UPPER(TEXT(BT$4,"MMMMYYYY"))&amp;$Z288,IF($W$1="Pesos CLP",S!$AD:$AD,S!$AO:$AO)),0)</f>
        <v>0</v>
      </c>
      <c r="BU288" s="19">
        <f>IF(OR($I288="REAL",$I288="INCURRIDO"),SUMIF(S!$O:$O,$I288&amp;$O288&amp;$Q288&amp;UPPER(TEXT(BU$4,"MMMMYYYY"))&amp;$Z288,IF($W$1="Pesos CLP",S!$AD:$AD,S!$AO:$AO)),0)</f>
        <v>0</v>
      </c>
      <c r="BV288" s="19">
        <f>IF(OR($I288="REAL",$I288="INCURRIDO"),SUMIF(S!$O:$O,$I288&amp;$O288&amp;$Q288&amp;UPPER(TEXT(BV$4,"MMMMYYYY"))&amp;$Z288,IF($W$1="Pesos CLP",S!$AD:$AD,S!$AO:$AO)),0)</f>
        <v>0</v>
      </c>
      <c r="BW288" s="19">
        <f>IF(OR($I288="REAL",$I288="INCURRIDO"),SUMIF(S!$O:$O,$I288&amp;$O288&amp;$Q288&amp;UPPER(TEXT(BW$4,"MMMMYYYY"))&amp;$Z288,IF($W$1="Pesos CLP",S!$AD:$AD,S!$AO:$AO)),0)</f>
        <v>0</v>
      </c>
      <c r="BX288" s="19">
        <f>IF(OR($I288="REAL",$I288="INCURRIDO"),SUMIF(S!$O:$O,$I288&amp;$O288&amp;$Q288&amp;UPPER(TEXT(BX$4,"MMMMYYYY"))&amp;$Z288,IF($W$1="Pesos CLP",S!$AD:$AD,S!$AO:$AO)),0)</f>
        <v>0</v>
      </c>
      <c r="BY288" s="19">
        <f>IF(OR($I288="REAL",$I288="INCURRIDO"),SUMIF(S!$O:$O,$I288&amp;$O288&amp;$Q288&amp;UPPER(TEXT(BY$4,"MMMMYYYY"))&amp;$Z288,IF($W$1="Pesos CLP",S!$AD:$AD,S!$AO:$AO)),0)</f>
        <v>0</v>
      </c>
      <c r="BZ288" s="19">
        <f>IF(OR($I288="REAL",$I288="INCURRIDO"),SUMIF(S!$O:$O,$I288&amp;$O288&amp;$Q288&amp;UPPER(TEXT(BZ$4,"MMMMYYYY"))&amp;$Z288,IF($W$1="Pesos CLP",S!$AD:$AD,S!$AO:$AO)),0)</f>
        <v>0</v>
      </c>
      <c r="CA288" s="19">
        <f>IF(OR($I288="REAL",$I288="INCURRIDO"),SUMIF(S!$O:$O,$I288&amp;$O288&amp;$Q288&amp;UPPER(TEXT(CA$4,"MMMMYYYY"))&amp;$Z288,IF($W$1="Pesos CLP",S!$AD:$AD,S!$AO:$AO)),0)</f>
        <v>0</v>
      </c>
      <c r="CB288" s="19">
        <f>IF(OR($I288="REAL",$I288="INCURRIDO"),SUMIF(S!$O:$O,$I288&amp;$O288&amp;$Q288&amp;UPPER(TEXT(CB$4,"MMMMYYYY"))&amp;$Z288,IF($W$1="Pesos CLP",S!$AD:$AD,S!$AO:$AO)),0)</f>
        <v>0</v>
      </c>
      <c r="CC288" s="19">
        <f>IF(OR($I288="REAL",$I288="INCURRIDO"),SUMIF(S!$O:$O,$I288&amp;$O288&amp;$Q288&amp;UPPER(TEXT(CC$4,"MMMMYYYY"))&amp;$Z288,IF($W$1="Pesos CLP",S!$AD:$AD,S!$AO:$AO)),0)</f>
        <v>0</v>
      </c>
      <c r="CD288" s="19">
        <f>IF(OR($I288="REAL",$I288="INCURRIDO"),SUMIF(S!$O:$O,$I288&amp;$O288&amp;$Q288&amp;UPPER(TEXT(CD$4,"MMMMYYYY"))&amp;$Z288,IF($W$1="Pesos CLP",S!$AD:$AD,S!$AO:$AO)),0)</f>
        <v>0</v>
      </c>
      <c r="CE288" s="19">
        <f>IF(OR($I288="REAL",$I288="INCURRIDO"),SUMIF(S!$O:$O,$I288&amp;$O288&amp;$Q288&amp;UPPER(TEXT(CE$4,"MMMMYYYY"))&amp;$Z288,IF($W$1="Pesos CLP",S!$AD:$AD,S!$AO:$AO)),0)</f>
        <v>0</v>
      </c>
      <c r="CF288" s="19">
        <f>IF(OR($I288="REAL",$I288="INCURRIDO"),SUMIF(S!$O:$O,$I288&amp;$O288&amp;$Q288&amp;UPPER(TEXT(CF$4,"MMMMYYYY"))&amp;$Z288,IF($W$1="Pesos CLP",S!$AD:$AD,S!$AO:$AO)),0)</f>
        <v>0</v>
      </c>
      <c r="CG288" s="19">
        <f>IF(OR($I288="REAL",$I288="INCURRIDO"),SUMIF(S!$O:$O,$I288&amp;$O288&amp;$Q288&amp;UPPER(TEXT(CG$4,"MMMMYYYY"))&amp;$Z288,IF($W$1="Pesos CLP",S!$AD:$AD,S!$AO:$AO)),0)</f>
        <v>0</v>
      </c>
      <c r="CH288" s="19">
        <f>IF(OR($I288="REAL",$I288="INCURRIDO"),SUMIF(S!$O:$O,$I288&amp;$O288&amp;$Q288&amp;UPPER(TEXT(CH$4,"MMMMYYYY"))&amp;$Z288,IF($W$1="Pesos CLP",S!$AD:$AD,S!$AO:$AO)),0)</f>
        <v>0</v>
      </c>
      <c r="CI288" s="19">
        <f>IF(OR($I288="REAL",$I288="INCURRIDO"),SUMIF(S!$O:$O,$I288&amp;$O288&amp;$Q288&amp;UPPER(TEXT(CI$4,"MMMMYYYY"))&amp;$Z288,IF($W$1="Pesos CLP",S!$AD:$AD,S!$AO:$AO)),0)</f>
        <v>0</v>
      </c>
      <c r="CJ288" s="19">
        <f>IF(OR($I288="REAL",$I288="INCURRIDO"),SUMIF(S!$O:$O,$I288&amp;$O288&amp;$Q288&amp;UPPER(TEXT(CJ$4,"MMMMYYYY"))&amp;$Z288,IF($W$1="Pesos CLP",S!$AD:$AD,S!$AO:$AO)),0)</f>
        <v>0</v>
      </c>
      <c r="CK288" s="378">
        <f t="shared" si="293"/>
        <v>0</v>
      </c>
      <c r="CL288" s="378">
        <f t="shared" si="293"/>
        <v>0</v>
      </c>
      <c r="CM288" s="378">
        <f t="shared" si="293"/>
        <v>0</v>
      </c>
      <c r="CN288" s="378">
        <f t="shared" si="293"/>
        <v>0</v>
      </c>
      <c r="CO288" s="378">
        <f t="shared" si="293"/>
        <v>0</v>
      </c>
      <c r="CP288" s="378">
        <f t="shared" si="293"/>
        <v>0</v>
      </c>
      <c r="CQ288" s="378">
        <f t="shared" si="293"/>
        <v>0</v>
      </c>
      <c r="CR288" s="378">
        <f t="shared" si="293"/>
        <v>0</v>
      </c>
      <c r="CS288" s="378">
        <f t="shared" si="294"/>
        <v>0</v>
      </c>
      <c r="CT288" s="378">
        <f t="shared" si="294"/>
        <v>0</v>
      </c>
      <c r="CU288" s="378">
        <f t="shared" si="294"/>
        <v>0</v>
      </c>
      <c r="CV288" s="378">
        <f t="shared" si="294"/>
        <v>0</v>
      </c>
      <c r="CW288" s="378">
        <f t="shared" si="294"/>
        <v>0</v>
      </c>
      <c r="CX288" s="378">
        <f t="shared" si="294"/>
        <v>0</v>
      </c>
      <c r="CY288" s="378">
        <f t="shared" si="294"/>
        <v>0</v>
      </c>
      <c r="CZ288" s="378">
        <f t="shared" si="294"/>
        <v>0</v>
      </c>
      <c r="DA288" s="378">
        <f t="shared" si="294"/>
        <v>31.852670235410649</v>
      </c>
      <c r="DB288" s="378">
        <f t="shared" si="294"/>
        <v>0</v>
      </c>
      <c r="DC288" s="378">
        <f t="shared" si="295"/>
        <v>0</v>
      </c>
      <c r="DD288" s="378">
        <f t="shared" si="295"/>
        <v>0</v>
      </c>
      <c r="DE288" s="378">
        <f t="shared" si="295"/>
        <v>0</v>
      </c>
      <c r="DF288" s="378">
        <f t="shared" si="295"/>
        <v>0</v>
      </c>
      <c r="DG288" s="378">
        <f t="shared" si="295"/>
        <v>0</v>
      </c>
      <c r="DH288" s="378">
        <f t="shared" si="295"/>
        <v>0</v>
      </c>
      <c r="DI288" s="378">
        <f t="shared" si="295"/>
        <v>0</v>
      </c>
      <c r="DJ288" s="378">
        <f t="shared" si="295"/>
        <v>0</v>
      </c>
      <c r="DK288" s="378">
        <f t="shared" si="295"/>
        <v>0</v>
      </c>
      <c r="DL288" s="378">
        <f t="shared" si="290"/>
        <v>0</v>
      </c>
      <c r="DM288" s="378">
        <f t="shared" si="290"/>
        <v>0</v>
      </c>
      <c r="DN288" s="378">
        <f t="shared" si="290"/>
        <v>0</v>
      </c>
      <c r="DO288" s="378">
        <f t="shared" si="290"/>
        <v>0</v>
      </c>
      <c r="DP288" s="378">
        <f t="shared" si="290"/>
        <v>0</v>
      </c>
      <c r="DQ288" s="378">
        <f t="shared" si="290"/>
        <v>0</v>
      </c>
      <c r="DR288" s="378">
        <f t="shared" si="290"/>
        <v>0</v>
      </c>
      <c r="DS288" s="378">
        <f t="shared" si="290"/>
        <v>0</v>
      </c>
      <c r="DT288" s="378">
        <f t="shared" si="290"/>
        <v>0</v>
      </c>
      <c r="DU288" s="378">
        <f t="shared" si="290"/>
        <v>0</v>
      </c>
      <c r="DV288" s="378">
        <f t="shared" si="291"/>
        <v>0</v>
      </c>
      <c r="DW288" s="378">
        <f t="shared" si="291"/>
        <v>0</v>
      </c>
      <c r="DX288" s="378">
        <f t="shared" si="291"/>
        <v>0</v>
      </c>
      <c r="DY288" s="378">
        <f t="shared" si="291"/>
        <v>0</v>
      </c>
      <c r="DZ288" s="378">
        <f t="shared" si="291"/>
        <v>0</v>
      </c>
      <c r="EA288" s="378">
        <f t="shared" si="291"/>
        <v>0</v>
      </c>
      <c r="EB288" s="378">
        <f t="shared" si="291"/>
        <v>0</v>
      </c>
      <c r="EC288" s="378">
        <f t="shared" si="291"/>
        <v>0</v>
      </c>
      <c r="ED288" s="378">
        <f t="shared" si="291"/>
        <v>0</v>
      </c>
      <c r="EE288" s="378">
        <f t="shared" si="291"/>
        <v>0</v>
      </c>
      <c r="EF288" s="378">
        <f t="shared" si="292"/>
        <v>0</v>
      </c>
      <c r="EG288" s="378">
        <f t="shared" si="292"/>
        <v>0</v>
      </c>
      <c r="EH288" s="378">
        <f t="shared" si="292"/>
        <v>0</v>
      </c>
      <c r="EI288" s="378">
        <f t="shared" si="292"/>
        <v>0</v>
      </c>
      <c r="EJ288" s="378">
        <f t="shared" si="292"/>
        <v>0</v>
      </c>
      <c r="EK288" s="378">
        <f t="shared" si="292"/>
        <v>0</v>
      </c>
      <c r="EL288" s="378">
        <f t="shared" si="292"/>
        <v>0</v>
      </c>
      <c r="EM288" s="378">
        <f t="shared" si="292"/>
        <v>0</v>
      </c>
      <c r="EN288" s="378">
        <f t="shared" si="292"/>
        <v>0</v>
      </c>
      <c r="EO288" s="378">
        <f t="shared" si="292"/>
        <v>0</v>
      </c>
      <c r="EP288" s="378">
        <f t="shared" si="292"/>
        <v>0</v>
      </c>
      <c r="EQ288" s="378">
        <f t="shared" si="292"/>
        <v>0</v>
      </c>
    </row>
    <row r="289" spans="1:147" x14ac:dyDescent="0.3">
      <c r="A289" s="368"/>
      <c r="B289" s="368"/>
      <c r="C289" s="368"/>
      <c r="D289" s="368">
        <f t="shared" si="249"/>
        <v>1.034195933456562</v>
      </c>
      <c r="E289" s="368" t="str">
        <f>VLOOKUP(TEXT(Z289,0),'G2'!B:D,3,0)</f>
        <v>MN</v>
      </c>
      <c r="F289" s="816">
        <f t="shared" si="248"/>
        <v>0</v>
      </c>
      <c r="G289" s="755">
        <f t="shared" si="250"/>
        <v>0</v>
      </c>
      <c r="H289" s="756" t="s">
        <v>1190</v>
      </c>
      <c r="I289" s="370" t="s">
        <v>93</v>
      </c>
      <c r="J289" s="370" t="s">
        <v>22</v>
      </c>
      <c r="K289" s="368" t="s">
        <v>276</v>
      </c>
      <c r="L289" s="368" t="s">
        <v>24</v>
      </c>
      <c r="M289" s="369"/>
      <c r="N289" s="370" t="s">
        <v>1021</v>
      </c>
      <c r="O289" s="370" t="s">
        <v>276</v>
      </c>
      <c r="P289" s="643" t="s">
        <v>1167</v>
      </c>
      <c r="Q289" s="370" t="s">
        <v>695</v>
      </c>
      <c r="R289" s="370" t="s">
        <v>273</v>
      </c>
      <c r="S289" s="376">
        <v>1</v>
      </c>
      <c r="T289" s="678">
        <v>45962</v>
      </c>
      <c r="U289" s="678">
        <v>45986</v>
      </c>
      <c r="V289" s="373">
        <v>1</v>
      </c>
      <c r="W289" s="374">
        <v>42808.472273567473</v>
      </c>
      <c r="X289" s="17" cm="1">
        <f t="array" ref="X289">+IF($W$1="Pesos CLP",W289,W289/TC)*MB_24A25</f>
        <v>48.809002297203314</v>
      </c>
      <c r="Y289" s="18">
        <f t="shared" si="225"/>
        <v>0</v>
      </c>
      <c r="Z289">
        <v>91243520</v>
      </c>
      <c r="AA289" s="19">
        <f>IF(OR($I289="REAL",$I289="INCURRIDO"),SUMIF(S!$O:$O,$I289&amp;$O289&amp;$Q289&amp;UPPER(TEXT(AA$4,"MMMMYYYY"))&amp;$Z289,IF($W$1="Pesos CLP",S!$AD:$AD,S!$AO:$AO)),0)</f>
        <v>0</v>
      </c>
      <c r="AB289" s="19">
        <f>IF(OR($I289="REAL",$I289="INCURRIDO"),SUMIF(S!$O:$O,$I289&amp;$O289&amp;$Q289&amp;UPPER(TEXT(AB$4,"MMMMYYYY"))&amp;$Z289,IF($W$1="Pesos CLP",S!$AD:$AD,S!$AO:$AO)),0)</f>
        <v>0</v>
      </c>
      <c r="AC289" s="19">
        <f>IF(OR($I289="REAL",$I289="INCURRIDO"),SUMIF(S!$O:$O,$I289&amp;$O289&amp;$Q289&amp;UPPER(TEXT(AC$4,"MMMMYYYY"))&amp;$Z289,IF($W$1="Pesos CLP",S!$AD:$AD,S!$AO:$AO)),0)</f>
        <v>0</v>
      </c>
      <c r="AD289" s="19">
        <f>IF(OR($I289="REAL",$I289="INCURRIDO"),SUMIF(S!$O:$O,$I289&amp;$O289&amp;$Q289&amp;UPPER(TEXT(AD$4,"MMMMYYYY"))&amp;$Z289,IF($W$1="Pesos CLP",S!$AD:$AD,S!$AO:$AO)),0)</f>
        <v>0</v>
      </c>
      <c r="AE289" s="19">
        <f>IF(OR($I289="REAL",$I289="INCURRIDO"),SUMIF(S!$O:$O,$I289&amp;$O289&amp;$Q289&amp;UPPER(TEXT(AE$4,"MMMMYYYY"))&amp;$Z289,IF($W$1="Pesos CLP",S!$AD:$AD,S!$AO:$AO)),0)</f>
        <v>0</v>
      </c>
      <c r="AF289" s="19">
        <f>IF(OR($I289="REAL",$I289="INCURRIDO"),SUMIF(S!$O:$O,$I289&amp;$O289&amp;$Q289&amp;UPPER(TEXT(AF$4,"MMMMYYYY"))&amp;$Z289,IF($W$1="Pesos CLP",S!$AD:$AD,S!$AO:$AO)),0)</f>
        <v>0</v>
      </c>
      <c r="AG289" s="19">
        <f>IF(OR($I289="REAL",$I289="INCURRIDO"),SUMIF(S!$O:$O,$I289&amp;$O289&amp;$Q289&amp;UPPER(TEXT(AG$4,"MMMMYYYY"))&amp;$Z289,IF($W$1="Pesos CLP",S!$AD:$AD,S!$AO:$AO)),0)</f>
        <v>0</v>
      </c>
      <c r="AH289" s="19">
        <f>IF(OR($I289="REAL",$I289="INCURRIDO"),SUMIF(S!$O:$O,$I289&amp;$O289&amp;$Q289&amp;UPPER(TEXT(AH$4,"MMMMYYYY"))&amp;$Z289,IF($W$1="Pesos CLP",S!$AD:$AD,S!$AO:$AO)),0)</f>
        <v>0</v>
      </c>
      <c r="AI289" s="19">
        <f>IF(OR($I289="REAL",$I289="INCURRIDO"),SUMIF(S!$O:$O,$I289&amp;$O289&amp;$Q289&amp;UPPER(TEXT(AI$4,"MMMMYYYY"))&amp;$Z289,IF($W$1="Pesos CLP",S!$AD:$AD,S!$AO:$AO)),0)</f>
        <v>0</v>
      </c>
      <c r="AJ289" s="19">
        <f>IF(OR($I289="REAL",$I289="INCURRIDO"),SUMIF(S!$O:$O,$I289&amp;$O289&amp;$Q289&amp;UPPER(TEXT(AJ$4,"MMMMYYYY"))&amp;$Z289,IF($W$1="Pesos CLP",S!$AD:$AD,S!$AO:$AO)),0)</f>
        <v>0</v>
      </c>
      <c r="AK289" s="19">
        <f>IF(OR($I289="REAL",$I289="INCURRIDO"),SUMIF(S!$O:$O,$I289&amp;$O289&amp;$Q289&amp;UPPER(TEXT(AK$4,"MMMMYYYY"))&amp;$Z289,IF($W$1="Pesos CLP",S!$AD:$AD,S!$AO:$AO)),0)</f>
        <v>0</v>
      </c>
      <c r="AL289" s="19">
        <f>IF(OR($I289="REAL",$I289="INCURRIDO"),SUMIF(S!$O:$O,$I289&amp;$O289&amp;$Q289&amp;UPPER(TEXT(AL$4,"MMMMYYYY"))&amp;$Z289,IF($W$1="Pesos CLP",S!$AD:$AD,S!$AO:$AO)),0)</f>
        <v>0</v>
      </c>
      <c r="AM289" s="19">
        <f>IF(OR($I289="REAL",$I289="INCURRIDO"),SUMIF(S!$O:$O,$I289&amp;$O289&amp;$Q289&amp;UPPER(TEXT(AM$4,"MMMMYYYY"))&amp;$Z289,IF($W$1="Pesos CLP",S!$AD:$AD,S!$AO:$AO)),0)</f>
        <v>0</v>
      </c>
      <c r="AN289" s="19">
        <f>IF(OR($I289="REAL",$I289="INCURRIDO"),SUMIF(S!$O:$O,$I289&amp;$O289&amp;$Q289&amp;UPPER(TEXT(AN$4,"MMMMYYYY"))&amp;$Z289,IF($W$1="Pesos CLP",S!$AD:$AD,S!$AO:$AO)),0)</f>
        <v>0</v>
      </c>
      <c r="AO289" s="19">
        <f>IF(OR($I289="REAL",$I289="INCURRIDO"),SUMIF(S!$O:$O,$I289&amp;$O289&amp;$Q289&amp;UPPER(TEXT(AO$4,"MMMMYYYY"))&amp;$Z289,IF($W$1="Pesos CLP",S!$AD:$AD,S!$AO:$AO)),0)</f>
        <v>0</v>
      </c>
      <c r="AP289" s="19">
        <f>IF(OR($I289="REAL",$I289="INCURRIDO"),SUMIF(S!$O:$O,$I289&amp;$O289&amp;$Q289&amp;UPPER(TEXT(AP$4,"MMMMYYYY"))&amp;$Z289,IF($W$1="Pesos CLP",S!$AD:$AD,S!$AO:$AO)),0)</f>
        <v>0</v>
      </c>
      <c r="AQ289" s="19">
        <f>IF(OR($I289="REAL",$I289="INCURRIDO"),SUMIF(S!$O:$O,$I289&amp;$O289&amp;$Q289&amp;UPPER(TEXT(AQ$4,"MMMMYYYY"))&amp;$Z289,IF($W$1="Pesos CLP",S!$AD:$AD,S!$AO:$AO)),0)</f>
        <v>0</v>
      </c>
      <c r="AR289" s="19">
        <f>IF(OR($I289="REAL",$I289="INCURRIDO"),SUMIF(S!$O:$O,$I289&amp;$O289&amp;$Q289&amp;UPPER(TEXT(AR$4,"MMMMYYYY"))&amp;$Z289,IF($W$1="Pesos CLP",S!$AD:$AD,S!$AO:$AO)),0)</f>
        <v>0</v>
      </c>
      <c r="AS289" s="19">
        <f>IF(OR($I289="REAL",$I289="INCURRIDO"),SUMIF(S!$O:$O,$I289&amp;$O289&amp;$Q289&amp;UPPER(TEXT(AS$4,"MMMMYYYY"))&amp;$Z289,IF($W$1="Pesos CLP",S!$AD:$AD,S!$AO:$AO)),0)</f>
        <v>0</v>
      </c>
      <c r="AT289" s="19">
        <f>IF(OR($I289="REAL",$I289="INCURRIDO"),SUMIF(S!$O:$O,$I289&amp;$O289&amp;$Q289&amp;UPPER(TEXT(AT$4,"MMMMYYYY"))&amp;$Z289,IF($W$1="Pesos CLP",S!$AD:$AD,S!$AO:$AO)),0)</f>
        <v>0</v>
      </c>
      <c r="AU289" s="19">
        <f>IF(OR($I289="REAL",$I289="INCURRIDO"),SUMIF(S!$O:$O,$I289&amp;$O289&amp;$Q289&amp;UPPER(TEXT(AU$4,"MMMMYYYY"))&amp;$Z289,IF($W$1="Pesos CLP",S!$AD:$AD,S!$AO:$AO)),0)</f>
        <v>0</v>
      </c>
      <c r="AV289" s="19">
        <f>IF(OR($I289="REAL",$I289="INCURRIDO"),SUMIF(S!$O:$O,$I289&amp;$O289&amp;$Q289&amp;UPPER(TEXT(AV$4,"MMMMYYYY"))&amp;$Z289,IF($W$1="Pesos CLP",S!$AD:$AD,S!$AO:$AO)),0)</f>
        <v>0</v>
      </c>
      <c r="AW289" s="19">
        <f>IF(OR($I289="REAL",$I289="INCURRIDO"),SUMIF(S!$O:$O,$I289&amp;$O289&amp;$Q289&amp;UPPER(TEXT(AW$4,"MMMMYYYY"))&amp;$Z289,IF($W$1="Pesos CLP",S!$AD:$AD,S!$AO:$AO)),0)</f>
        <v>0</v>
      </c>
      <c r="AX289" s="19">
        <f>IF(OR($I289="REAL",$I289="INCURRIDO"),SUMIF(S!$O:$O,$I289&amp;$O289&amp;$Q289&amp;UPPER(TEXT(AX$4,"MMMMYYYY"))&amp;$Z289,IF($W$1="Pesos CLP",S!$AD:$AD,S!$AO:$AO)),0)</f>
        <v>0</v>
      </c>
      <c r="AY289" s="19">
        <f>IF(OR($I289="REAL",$I289="INCURRIDO"),SUMIF(S!$O:$O,$I289&amp;$O289&amp;$Q289&amp;UPPER(TEXT(AY$4,"MMMMYYYY"))&amp;$Z289,IF($W$1="Pesos CLP",S!$AD:$AD,S!$AO:$AO)),0)</f>
        <v>0</v>
      </c>
      <c r="AZ289" s="19">
        <f>IF(OR($I289="REAL",$I289="INCURRIDO"),SUMIF(S!$O:$O,$I289&amp;$O289&amp;$Q289&amp;UPPER(TEXT(AZ$4,"MMMMYYYY"))&amp;$Z289,IF($W$1="Pesos CLP",S!$AD:$AD,S!$AO:$AO)),0)</f>
        <v>0</v>
      </c>
      <c r="BA289" s="19">
        <f>IF(OR($I289="REAL",$I289="INCURRIDO"),SUMIF(S!$O:$O,$I289&amp;$O289&amp;$Q289&amp;UPPER(TEXT(BA$4,"MMMMYYYY"))&amp;$Z289,IF($W$1="Pesos CLP",S!$AD:$AD,S!$AO:$AO)),0)</f>
        <v>0</v>
      </c>
      <c r="BB289" s="19">
        <f>IF(OR($I289="REAL",$I289="INCURRIDO"),SUMIF(S!$O:$O,$I289&amp;$O289&amp;$Q289&amp;UPPER(TEXT(BB$4,"MMMMYYYY"))&amp;$Z289,IF($W$1="Pesos CLP",S!$AD:$AD,S!$AO:$AO)),0)</f>
        <v>0</v>
      </c>
      <c r="BC289" s="19">
        <f>IF(OR($I289="REAL",$I289="INCURRIDO"),SUMIF(S!$O:$O,$I289&amp;$O289&amp;$Q289&amp;UPPER(TEXT(BC$4,"MMMMYYYY"))&amp;$Z289,IF($W$1="Pesos CLP",S!$AD:$AD,S!$AO:$AO)),0)</f>
        <v>0</v>
      </c>
      <c r="BD289" s="19">
        <f>IF(OR($I289="REAL",$I289="INCURRIDO"),SUMIF(S!$O:$O,$I289&amp;$O289&amp;$Q289&amp;UPPER(TEXT(BD$4,"MMMMYYYY"))&amp;$Z289,IF($W$1="Pesos CLP",S!$AD:$AD,S!$AO:$AO)),0)</f>
        <v>0</v>
      </c>
      <c r="BE289" s="19">
        <f>IF(OR($I289="REAL",$I289="INCURRIDO"),SUMIF(S!$O:$O,$I289&amp;$O289&amp;$Q289&amp;UPPER(TEXT(BE$4,"MMMMYYYY"))&amp;$Z289,IF($W$1="Pesos CLP",S!$AD:$AD,S!$AO:$AO)),0)</f>
        <v>0</v>
      </c>
      <c r="BF289" s="19">
        <f>IF(OR($I289="REAL",$I289="INCURRIDO"),SUMIF(S!$O:$O,$I289&amp;$O289&amp;$Q289&amp;UPPER(TEXT(BF$4,"MMMMYYYY"))&amp;$Z289,IF($W$1="Pesos CLP",S!$AD:$AD,S!$AO:$AO)),0)</f>
        <v>0</v>
      </c>
      <c r="BG289" s="19">
        <f>IF(OR($I289="REAL",$I289="INCURRIDO"),SUMIF(S!$O:$O,$I289&amp;$O289&amp;$Q289&amp;UPPER(TEXT(BG$4,"MMMMYYYY"))&amp;$Z289,IF($W$1="Pesos CLP",S!$AD:$AD,S!$AO:$AO)),0)</f>
        <v>0</v>
      </c>
      <c r="BH289" s="19">
        <f>IF(OR($I289="REAL",$I289="INCURRIDO"),SUMIF(S!$O:$O,$I289&amp;$O289&amp;$Q289&amp;UPPER(TEXT(BH$4,"MMMMYYYY"))&amp;$Z289,IF($W$1="Pesos CLP",S!$AD:$AD,S!$AO:$AO)),0)</f>
        <v>0</v>
      </c>
      <c r="BI289" s="19">
        <f>IF(OR($I289="REAL",$I289="INCURRIDO"),SUMIF(S!$O:$O,$I289&amp;$O289&amp;$Q289&amp;UPPER(TEXT(BI$4,"MMMMYYYY"))&amp;$Z289,IF($W$1="Pesos CLP",S!$AD:$AD,S!$AO:$AO)),0)</f>
        <v>0</v>
      </c>
      <c r="BJ289" s="19">
        <f>IF(OR($I289="REAL",$I289="INCURRIDO"),SUMIF(S!$O:$O,$I289&amp;$O289&amp;$Q289&amp;UPPER(TEXT(BJ$4,"MMMMYYYY"))&amp;$Z289,IF($W$1="Pesos CLP",S!$AD:$AD,S!$AO:$AO)),0)</f>
        <v>0</v>
      </c>
      <c r="BK289" s="19">
        <f>IF(OR($I289="REAL",$I289="INCURRIDO"),SUMIF(S!$O:$O,$I289&amp;$O289&amp;$Q289&amp;UPPER(TEXT(BK$4,"MMMMYYYY"))&amp;$Z289,IF($W$1="Pesos CLP",S!$AD:$AD,S!$AO:$AO)),0)</f>
        <v>0</v>
      </c>
      <c r="BL289" s="19">
        <f>IF(OR($I289="REAL",$I289="INCURRIDO"),SUMIF(S!$O:$O,$I289&amp;$O289&amp;$Q289&amp;UPPER(TEXT(BL$4,"MMMMYYYY"))&amp;$Z289,IF($W$1="Pesos CLP",S!$AD:$AD,S!$AO:$AO)),0)</f>
        <v>0</v>
      </c>
      <c r="BM289" s="19">
        <f>IF(OR($I289="REAL",$I289="INCURRIDO"),SUMIF(S!$O:$O,$I289&amp;$O289&amp;$Q289&amp;UPPER(TEXT(BM$4,"MMMMYYYY"))&amp;$Z289,IF($W$1="Pesos CLP",S!$AD:$AD,S!$AO:$AO)),0)</f>
        <v>0</v>
      </c>
      <c r="BN289" s="19">
        <f>IF(OR($I289="REAL",$I289="INCURRIDO"),SUMIF(S!$O:$O,$I289&amp;$O289&amp;$Q289&amp;UPPER(TEXT(BN$4,"MMMMYYYY"))&amp;$Z289,IF($W$1="Pesos CLP",S!$AD:$AD,S!$AO:$AO)),0)</f>
        <v>0</v>
      </c>
      <c r="BO289" s="19">
        <f>IF(OR($I289="REAL",$I289="INCURRIDO"),SUMIF(S!$O:$O,$I289&amp;$O289&amp;$Q289&amp;UPPER(TEXT(BO$4,"MMMMYYYY"))&amp;$Z289,IF($W$1="Pesos CLP",S!$AD:$AD,S!$AO:$AO)),0)</f>
        <v>0</v>
      </c>
      <c r="BP289" s="19">
        <f>IF(OR($I289="REAL",$I289="INCURRIDO"),SUMIF(S!$O:$O,$I289&amp;$O289&amp;$Q289&amp;UPPER(TEXT(BP$4,"MMMMYYYY"))&amp;$Z289,IF($W$1="Pesos CLP",S!$AD:$AD,S!$AO:$AO)),0)</f>
        <v>0</v>
      </c>
      <c r="BQ289" s="19">
        <f>IF(OR($I289="REAL",$I289="INCURRIDO"),SUMIF(S!$O:$O,$I289&amp;$O289&amp;$Q289&amp;UPPER(TEXT(BQ$4,"MMMMYYYY"))&amp;$Z289,IF($W$1="Pesos CLP",S!$AD:$AD,S!$AO:$AO)),0)</f>
        <v>0</v>
      </c>
      <c r="BR289" s="19">
        <f>IF(OR($I289="REAL",$I289="INCURRIDO"),SUMIF(S!$O:$O,$I289&amp;$O289&amp;$Q289&amp;UPPER(TEXT(BR$4,"MMMMYYYY"))&amp;$Z289,IF($W$1="Pesos CLP",S!$AD:$AD,S!$AO:$AO)),0)</f>
        <v>0</v>
      </c>
      <c r="BS289" s="19">
        <f>IF(OR($I289="REAL",$I289="INCURRIDO"),SUMIF(S!$O:$O,$I289&amp;$O289&amp;$Q289&amp;UPPER(TEXT(BS$4,"MMMMYYYY"))&amp;$Z289,IF($W$1="Pesos CLP",S!$AD:$AD,S!$AO:$AO)),0)</f>
        <v>0</v>
      </c>
      <c r="BT289" s="19">
        <f>IF(OR($I289="REAL",$I289="INCURRIDO"),SUMIF(S!$O:$O,$I289&amp;$O289&amp;$Q289&amp;UPPER(TEXT(BT$4,"MMMMYYYY"))&amp;$Z289,IF($W$1="Pesos CLP",S!$AD:$AD,S!$AO:$AO)),0)</f>
        <v>0</v>
      </c>
      <c r="BU289" s="19">
        <f>IF(OR($I289="REAL",$I289="INCURRIDO"),SUMIF(S!$O:$O,$I289&amp;$O289&amp;$Q289&amp;UPPER(TEXT(BU$4,"MMMMYYYY"))&amp;$Z289,IF($W$1="Pesos CLP",S!$AD:$AD,S!$AO:$AO)),0)</f>
        <v>0</v>
      </c>
      <c r="BV289" s="19">
        <f>IF(OR($I289="REAL",$I289="INCURRIDO"),SUMIF(S!$O:$O,$I289&amp;$O289&amp;$Q289&amp;UPPER(TEXT(BV$4,"MMMMYYYY"))&amp;$Z289,IF($W$1="Pesos CLP",S!$AD:$AD,S!$AO:$AO)),0)</f>
        <v>0</v>
      </c>
      <c r="BW289" s="19">
        <f>IF(OR($I289="REAL",$I289="INCURRIDO"),SUMIF(S!$O:$O,$I289&amp;$O289&amp;$Q289&amp;UPPER(TEXT(BW$4,"MMMMYYYY"))&amp;$Z289,IF($W$1="Pesos CLP",S!$AD:$AD,S!$AO:$AO)),0)</f>
        <v>0</v>
      </c>
      <c r="BX289" s="19">
        <f>IF(OR($I289="REAL",$I289="INCURRIDO"),SUMIF(S!$O:$O,$I289&amp;$O289&amp;$Q289&amp;UPPER(TEXT(BX$4,"MMMMYYYY"))&amp;$Z289,IF($W$1="Pesos CLP",S!$AD:$AD,S!$AO:$AO)),0)</f>
        <v>0</v>
      </c>
      <c r="BY289" s="19">
        <f>IF(OR($I289="REAL",$I289="INCURRIDO"),SUMIF(S!$O:$O,$I289&amp;$O289&amp;$Q289&amp;UPPER(TEXT(BY$4,"MMMMYYYY"))&amp;$Z289,IF($W$1="Pesos CLP",S!$AD:$AD,S!$AO:$AO)),0)</f>
        <v>0</v>
      </c>
      <c r="BZ289" s="19">
        <f>IF(OR($I289="REAL",$I289="INCURRIDO"),SUMIF(S!$O:$O,$I289&amp;$O289&amp;$Q289&amp;UPPER(TEXT(BZ$4,"MMMMYYYY"))&amp;$Z289,IF($W$1="Pesos CLP",S!$AD:$AD,S!$AO:$AO)),0)</f>
        <v>0</v>
      </c>
      <c r="CA289" s="19">
        <f>IF(OR($I289="REAL",$I289="INCURRIDO"),SUMIF(S!$O:$O,$I289&amp;$O289&amp;$Q289&amp;UPPER(TEXT(CA$4,"MMMMYYYY"))&amp;$Z289,IF($W$1="Pesos CLP",S!$AD:$AD,S!$AO:$AO)),0)</f>
        <v>0</v>
      </c>
      <c r="CB289" s="19">
        <f>IF(OR($I289="REAL",$I289="INCURRIDO"),SUMIF(S!$O:$O,$I289&amp;$O289&amp;$Q289&amp;UPPER(TEXT(CB$4,"MMMMYYYY"))&amp;$Z289,IF($W$1="Pesos CLP",S!$AD:$AD,S!$AO:$AO)),0)</f>
        <v>0</v>
      </c>
      <c r="CC289" s="19">
        <f>IF(OR($I289="REAL",$I289="INCURRIDO"),SUMIF(S!$O:$O,$I289&amp;$O289&amp;$Q289&amp;UPPER(TEXT(CC$4,"MMMMYYYY"))&amp;$Z289,IF($W$1="Pesos CLP",S!$AD:$AD,S!$AO:$AO)),0)</f>
        <v>0</v>
      </c>
      <c r="CD289" s="19">
        <f>IF(OR($I289="REAL",$I289="INCURRIDO"),SUMIF(S!$O:$O,$I289&amp;$O289&amp;$Q289&amp;UPPER(TEXT(CD$4,"MMMMYYYY"))&amp;$Z289,IF($W$1="Pesos CLP",S!$AD:$AD,S!$AO:$AO)),0)</f>
        <v>0</v>
      </c>
      <c r="CE289" s="19">
        <f>IF(OR($I289="REAL",$I289="INCURRIDO"),SUMIF(S!$O:$O,$I289&amp;$O289&amp;$Q289&amp;UPPER(TEXT(CE$4,"MMMMYYYY"))&amp;$Z289,IF($W$1="Pesos CLP",S!$AD:$AD,S!$AO:$AO)),0)</f>
        <v>0</v>
      </c>
      <c r="CF289" s="19">
        <f>IF(OR($I289="REAL",$I289="INCURRIDO"),SUMIF(S!$O:$O,$I289&amp;$O289&amp;$Q289&amp;UPPER(TEXT(CF$4,"MMMMYYYY"))&amp;$Z289,IF($W$1="Pesos CLP",S!$AD:$AD,S!$AO:$AO)),0)</f>
        <v>0</v>
      </c>
      <c r="CG289" s="19">
        <f>IF(OR($I289="REAL",$I289="INCURRIDO"),SUMIF(S!$O:$O,$I289&amp;$O289&amp;$Q289&amp;UPPER(TEXT(CG$4,"MMMMYYYY"))&amp;$Z289,IF($W$1="Pesos CLP",S!$AD:$AD,S!$AO:$AO)),0)</f>
        <v>0</v>
      </c>
      <c r="CH289" s="19">
        <f>IF(OR($I289="REAL",$I289="INCURRIDO"),SUMIF(S!$O:$O,$I289&amp;$O289&amp;$Q289&amp;UPPER(TEXT(CH$4,"MMMMYYYY"))&amp;$Z289,IF($W$1="Pesos CLP",S!$AD:$AD,S!$AO:$AO)),0)</f>
        <v>0</v>
      </c>
      <c r="CI289" s="19">
        <f>IF(OR($I289="REAL",$I289="INCURRIDO"),SUMIF(S!$O:$O,$I289&amp;$O289&amp;$Q289&amp;UPPER(TEXT(CI$4,"MMMMYYYY"))&amp;$Z289,IF($W$1="Pesos CLP",S!$AD:$AD,S!$AO:$AO)),0)</f>
        <v>0</v>
      </c>
      <c r="CJ289" s="19">
        <f>IF(OR($I289="REAL",$I289="INCURRIDO"),SUMIF(S!$O:$O,$I289&amp;$O289&amp;$Q289&amp;UPPER(TEXT(CJ$4,"MMMMYYYY"))&amp;$Z289,IF($W$1="Pesos CLP",S!$AD:$AD,S!$AO:$AO)),0)</f>
        <v>0</v>
      </c>
      <c r="CK289" s="378">
        <f t="shared" si="293"/>
        <v>0</v>
      </c>
      <c r="CL289" s="378">
        <f t="shared" si="293"/>
        <v>0</v>
      </c>
      <c r="CM289" s="378">
        <f t="shared" si="293"/>
        <v>0</v>
      </c>
      <c r="CN289" s="378">
        <f t="shared" si="293"/>
        <v>0</v>
      </c>
      <c r="CO289" s="378">
        <f t="shared" si="293"/>
        <v>0</v>
      </c>
      <c r="CP289" s="378">
        <f t="shared" si="293"/>
        <v>0</v>
      </c>
      <c r="CQ289" s="378">
        <f t="shared" si="293"/>
        <v>0</v>
      </c>
      <c r="CR289" s="378">
        <f t="shared" si="293"/>
        <v>0</v>
      </c>
      <c r="CS289" s="378">
        <f t="shared" si="294"/>
        <v>0</v>
      </c>
      <c r="CT289" s="378">
        <f t="shared" si="294"/>
        <v>0</v>
      </c>
      <c r="CU289" s="378">
        <f t="shared" si="294"/>
        <v>0</v>
      </c>
      <c r="CV289" s="378">
        <f t="shared" si="294"/>
        <v>0</v>
      </c>
      <c r="CW289" s="378">
        <f t="shared" si="294"/>
        <v>0</v>
      </c>
      <c r="CX289" s="378">
        <f t="shared" si="294"/>
        <v>0</v>
      </c>
      <c r="CY289" s="378">
        <f t="shared" si="294"/>
        <v>0</v>
      </c>
      <c r="CZ289" s="378">
        <f t="shared" si="294"/>
        <v>0</v>
      </c>
      <c r="DA289" s="378">
        <f t="shared" si="294"/>
        <v>0</v>
      </c>
      <c r="DB289" s="378">
        <f t="shared" si="294"/>
        <v>0</v>
      </c>
      <c r="DC289" s="378">
        <f t="shared" si="295"/>
        <v>0</v>
      </c>
      <c r="DD289" s="378">
        <f t="shared" si="295"/>
        <v>0</v>
      </c>
      <c r="DE289" s="378">
        <f t="shared" si="295"/>
        <v>0</v>
      </c>
      <c r="DF289" s="378">
        <f t="shared" si="295"/>
        <v>0</v>
      </c>
      <c r="DG289" s="378">
        <f t="shared" si="295"/>
        <v>0</v>
      </c>
      <c r="DH289" s="378">
        <f t="shared" si="295"/>
        <v>0</v>
      </c>
      <c r="DI289" s="378">
        <f t="shared" si="295"/>
        <v>0</v>
      </c>
      <c r="DJ289" s="378">
        <f t="shared" si="295"/>
        <v>0</v>
      </c>
      <c r="DK289" s="378">
        <f t="shared" si="295"/>
        <v>0</v>
      </c>
      <c r="DL289" s="378">
        <f t="shared" si="290"/>
        <v>0</v>
      </c>
      <c r="DM289" s="378">
        <f t="shared" si="290"/>
        <v>0</v>
      </c>
      <c r="DN289" s="378">
        <f t="shared" si="290"/>
        <v>0</v>
      </c>
      <c r="DO289" s="378">
        <f t="shared" si="290"/>
        <v>0</v>
      </c>
      <c r="DP289" s="378">
        <f t="shared" si="290"/>
        <v>0</v>
      </c>
      <c r="DQ289" s="378">
        <f t="shared" si="290"/>
        <v>0</v>
      </c>
      <c r="DR289" s="378">
        <f t="shared" si="290"/>
        <v>0</v>
      </c>
      <c r="DS289" s="378">
        <f t="shared" si="290"/>
        <v>0</v>
      </c>
      <c r="DT289" s="378">
        <f t="shared" si="290"/>
        <v>0</v>
      </c>
      <c r="DU289" s="378">
        <f t="shared" si="290"/>
        <v>0</v>
      </c>
      <c r="DV289" s="378">
        <f t="shared" si="291"/>
        <v>0</v>
      </c>
      <c r="DW289" s="378">
        <f t="shared" si="291"/>
        <v>0</v>
      </c>
      <c r="DX289" s="378">
        <f t="shared" si="291"/>
        <v>0</v>
      </c>
      <c r="DY289" s="378">
        <f t="shared" si="291"/>
        <v>0</v>
      </c>
      <c r="DZ289" s="378">
        <f t="shared" si="291"/>
        <v>0</v>
      </c>
      <c r="EA289" s="378">
        <f t="shared" si="291"/>
        <v>0</v>
      </c>
      <c r="EB289" s="378">
        <f t="shared" si="291"/>
        <v>0</v>
      </c>
      <c r="EC289" s="378">
        <f t="shared" si="291"/>
        <v>0</v>
      </c>
      <c r="ED289" s="378">
        <f t="shared" si="291"/>
        <v>0</v>
      </c>
      <c r="EE289" s="378">
        <f t="shared" si="291"/>
        <v>0</v>
      </c>
      <c r="EF289" s="378">
        <f t="shared" si="292"/>
        <v>0</v>
      </c>
      <c r="EG289" s="378">
        <f t="shared" si="292"/>
        <v>0</v>
      </c>
      <c r="EH289" s="378">
        <f t="shared" si="292"/>
        <v>0</v>
      </c>
      <c r="EI289" s="378">
        <f t="shared" si="292"/>
        <v>0</v>
      </c>
      <c r="EJ289" s="378">
        <f t="shared" si="292"/>
        <v>0</v>
      </c>
      <c r="EK289" s="378">
        <f t="shared" si="292"/>
        <v>0</v>
      </c>
      <c r="EL289" s="378">
        <f t="shared" si="292"/>
        <v>0</v>
      </c>
      <c r="EM289" s="378">
        <f t="shared" si="292"/>
        <v>0</v>
      </c>
      <c r="EN289" s="378">
        <f t="shared" si="292"/>
        <v>0</v>
      </c>
      <c r="EO289" s="378">
        <f t="shared" si="292"/>
        <v>0</v>
      </c>
      <c r="EP289" s="378">
        <f t="shared" si="292"/>
        <v>0</v>
      </c>
      <c r="EQ289" s="378">
        <f t="shared" si="292"/>
        <v>0</v>
      </c>
    </row>
    <row r="290" spans="1:147" x14ac:dyDescent="0.3">
      <c r="A290" s="368"/>
      <c r="B290" s="368"/>
      <c r="C290" s="368"/>
      <c r="D290" s="368">
        <f t="shared" si="249"/>
        <v>1.034195933456562</v>
      </c>
      <c r="E290" s="368" t="str">
        <f>VLOOKUP(TEXT(Z290,0),'G2'!B:D,3,0)</f>
        <v>MN</v>
      </c>
      <c r="F290" s="816">
        <f t="shared" si="248"/>
        <v>0</v>
      </c>
      <c r="G290" s="755">
        <f t="shared" si="250"/>
        <v>0</v>
      </c>
      <c r="H290" s="756" t="s">
        <v>1190</v>
      </c>
      <c r="I290" s="370" t="s">
        <v>93</v>
      </c>
      <c r="J290" s="370" t="s">
        <v>22</v>
      </c>
      <c r="K290" s="368" t="s">
        <v>276</v>
      </c>
      <c r="L290" s="368" t="s">
        <v>24</v>
      </c>
      <c r="M290" s="369"/>
      <c r="N290" s="370" t="s">
        <v>1022</v>
      </c>
      <c r="O290" s="370" t="s">
        <v>276</v>
      </c>
      <c r="P290" s="643" t="s">
        <v>1167</v>
      </c>
      <c r="Q290" s="370" t="s">
        <v>695</v>
      </c>
      <c r="R290" s="370" t="s">
        <v>273</v>
      </c>
      <c r="S290" s="376">
        <v>1</v>
      </c>
      <c r="T290" s="678">
        <v>46113</v>
      </c>
      <c r="U290" s="678">
        <v>46142</v>
      </c>
      <c r="V290" s="373">
        <v>1</v>
      </c>
      <c r="W290" s="374">
        <v>42808.472273567473</v>
      </c>
      <c r="X290" s="17" cm="1">
        <f t="array" ref="X290">+IF($W$1="Pesos CLP",W290,W290/TC)*MB_24A25</f>
        <v>48.809002297203314</v>
      </c>
      <c r="Y290" s="18">
        <f t="shared" si="225"/>
        <v>48.809002297203314</v>
      </c>
      <c r="Z290">
        <v>91243520</v>
      </c>
      <c r="AA290" s="19">
        <f>IF(OR($I290="REAL",$I290="INCURRIDO"),SUMIF(S!$O:$O,$I290&amp;$O290&amp;$Q290&amp;UPPER(TEXT(AA$4,"MMMMYYYY"))&amp;$Z290,IF($W$1="Pesos CLP",S!$AD:$AD,S!$AO:$AO)),0)</f>
        <v>0</v>
      </c>
      <c r="AB290" s="19">
        <f>IF(OR($I290="REAL",$I290="INCURRIDO"),SUMIF(S!$O:$O,$I290&amp;$O290&amp;$Q290&amp;UPPER(TEXT(AB$4,"MMMMYYYY"))&amp;$Z290,IF($W$1="Pesos CLP",S!$AD:$AD,S!$AO:$AO)),0)</f>
        <v>0</v>
      </c>
      <c r="AC290" s="19">
        <f>IF(OR($I290="REAL",$I290="INCURRIDO"),SUMIF(S!$O:$O,$I290&amp;$O290&amp;$Q290&amp;UPPER(TEXT(AC$4,"MMMMYYYY"))&amp;$Z290,IF($W$1="Pesos CLP",S!$AD:$AD,S!$AO:$AO)),0)</f>
        <v>0</v>
      </c>
      <c r="AD290" s="19">
        <f>IF(OR($I290="REAL",$I290="INCURRIDO"),SUMIF(S!$O:$O,$I290&amp;$O290&amp;$Q290&amp;UPPER(TEXT(AD$4,"MMMMYYYY"))&amp;$Z290,IF($W$1="Pesos CLP",S!$AD:$AD,S!$AO:$AO)),0)</f>
        <v>0</v>
      </c>
      <c r="AE290" s="19">
        <f>IF(OR($I290="REAL",$I290="INCURRIDO"),SUMIF(S!$O:$O,$I290&amp;$O290&amp;$Q290&amp;UPPER(TEXT(AE$4,"MMMMYYYY"))&amp;$Z290,IF($W$1="Pesos CLP",S!$AD:$AD,S!$AO:$AO)),0)</f>
        <v>0</v>
      </c>
      <c r="AF290" s="19">
        <f>IF(OR($I290="REAL",$I290="INCURRIDO"),SUMIF(S!$O:$O,$I290&amp;$O290&amp;$Q290&amp;UPPER(TEXT(AF$4,"MMMMYYYY"))&amp;$Z290,IF($W$1="Pesos CLP",S!$AD:$AD,S!$AO:$AO)),0)</f>
        <v>0</v>
      </c>
      <c r="AG290" s="19">
        <f>IF(OR($I290="REAL",$I290="INCURRIDO"),SUMIF(S!$O:$O,$I290&amp;$O290&amp;$Q290&amp;UPPER(TEXT(AG$4,"MMMMYYYY"))&amp;$Z290,IF($W$1="Pesos CLP",S!$AD:$AD,S!$AO:$AO)),0)</f>
        <v>0</v>
      </c>
      <c r="AH290" s="19">
        <f>IF(OR($I290="REAL",$I290="INCURRIDO"),SUMIF(S!$O:$O,$I290&amp;$O290&amp;$Q290&amp;UPPER(TEXT(AH$4,"MMMMYYYY"))&amp;$Z290,IF($W$1="Pesos CLP",S!$AD:$AD,S!$AO:$AO)),0)</f>
        <v>0</v>
      </c>
      <c r="AI290" s="19">
        <f>IF(OR($I290="REAL",$I290="INCURRIDO"),SUMIF(S!$O:$O,$I290&amp;$O290&amp;$Q290&amp;UPPER(TEXT(AI$4,"MMMMYYYY"))&amp;$Z290,IF($W$1="Pesos CLP",S!$AD:$AD,S!$AO:$AO)),0)</f>
        <v>0</v>
      </c>
      <c r="AJ290" s="19">
        <f>IF(OR($I290="REAL",$I290="INCURRIDO"),SUMIF(S!$O:$O,$I290&amp;$O290&amp;$Q290&amp;UPPER(TEXT(AJ$4,"MMMMYYYY"))&amp;$Z290,IF($W$1="Pesos CLP",S!$AD:$AD,S!$AO:$AO)),0)</f>
        <v>0</v>
      </c>
      <c r="AK290" s="19">
        <f>IF(OR($I290="REAL",$I290="INCURRIDO"),SUMIF(S!$O:$O,$I290&amp;$O290&amp;$Q290&amp;UPPER(TEXT(AK$4,"MMMMYYYY"))&amp;$Z290,IF($W$1="Pesos CLP",S!$AD:$AD,S!$AO:$AO)),0)</f>
        <v>0</v>
      </c>
      <c r="AL290" s="19">
        <f>IF(OR($I290="REAL",$I290="INCURRIDO"),SUMIF(S!$O:$O,$I290&amp;$O290&amp;$Q290&amp;UPPER(TEXT(AL$4,"MMMMYYYY"))&amp;$Z290,IF($W$1="Pesos CLP",S!$AD:$AD,S!$AO:$AO)),0)</f>
        <v>0</v>
      </c>
      <c r="AM290" s="19">
        <f>IF(OR($I290="REAL",$I290="INCURRIDO"),SUMIF(S!$O:$O,$I290&amp;$O290&amp;$Q290&amp;UPPER(TEXT(AM$4,"MMMMYYYY"))&amp;$Z290,IF($W$1="Pesos CLP",S!$AD:$AD,S!$AO:$AO)),0)</f>
        <v>0</v>
      </c>
      <c r="AN290" s="19">
        <f>IF(OR($I290="REAL",$I290="INCURRIDO"),SUMIF(S!$O:$O,$I290&amp;$O290&amp;$Q290&amp;UPPER(TEXT(AN$4,"MMMMYYYY"))&amp;$Z290,IF($W$1="Pesos CLP",S!$AD:$AD,S!$AO:$AO)),0)</f>
        <v>0</v>
      </c>
      <c r="AO290" s="19">
        <f>IF(OR($I290="REAL",$I290="INCURRIDO"),SUMIF(S!$O:$O,$I290&amp;$O290&amp;$Q290&amp;UPPER(TEXT(AO$4,"MMMMYYYY"))&amp;$Z290,IF($W$1="Pesos CLP",S!$AD:$AD,S!$AO:$AO)),0)</f>
        <v>0</v>
      </c>
      <c r="AP290" s="19">
        <f>IF(OR($I290="REAL",$I290="INCURRIDO"),SUMIF(S!$O:$O,$I290&amp;$O290&amp;$Q290&amp;UPPER(TEXT(AP$4,"MMMMYYYY"))&amp;$Z290,IF($W$1="Pesos CLP",S!$AD:$AD,S!$AO:$AO)),0)</f>
        <v>0</v>
      </c>
      <c r="AQ290" s="19">
        <f>IF(OR($I290="REAL",$I290="INCURRIDO"),SUMIF(S!$O:$O,$I290&amp;$O290&amp;$Q290&amp;UPPER(TEXT(AQ$4,"MMMMYYYY"))&amp;$Z290,IF($W$1="Pesos CLP",S!$AD:$AD,S!$AO:$AO)),0)</f>
        <v>0</v>
      </c>
      <c r="AR290" s="19">
        <f>IF(OR($I290="REAL",$I290="INCURRIDO"),SUMIF(S!$O:$O,$I290&amp;$O290&amp;$Q290&amp;UPPER(TEXT(AR$4,"MMMMYYYY"))&amp;$Z290,IF($W$1="Pesos CLP",S!$AD:$AD,S!$AO:$AO)),0)</f>
        <v>0</v>
      </c>
      <c r="AS290" s="19">
        <f>IF(OR($I290="REAL",$I290="INCURRIDO"),SUMIF(S!$O:$O,$I290&amp;$O290&amp;$Q290&amp;UPPER(TEXT(AS$4,"MMMMYYYY"))&amp;$Z290,IF($W$1="Pesos CLP",S!$AD:$AD,S!$AO:$AO)),0)</f>
        <v>0</v>
      </c>
      <c r="AT290" s="19">
        <f>IF(OR($I290="REAL",$I290="INCURRIDO"),SUMIF(S!$O:$O,$I290&amp;$O290&amp;$Q290&amp;UPPER(TEXT(AT$4,"MMMMYYYY"))&amp;$Z290,IF($W$1="Pesos CLP",S!$AD:$AD,S!$AO:$AO)),0)</f>
        <v>0</v>
      </c>
      <c r="AU290" s="19">
        <f>IF(OR($I290="REAL",$I290="INCURRIDO"),SUMIF(S!$O:$O,$I290&amp;$O290&amp;$Q290&amp;UPPER(TEXT(AU$4,"MMMMYYYY"))&amp;$Z290,IF($W$1="Pesos CLP",S!$AD:$AD,S!$AO:$AO)),0)</f>
        <v>0</v>
      </c>
      <c r="AV290" s="19">
        <f>IF(OR($I290="REAL",$I290="INCURRIDO"),SUMIF(S!$O:$O,$I290&amp;$O290&amp;$Q290&amp;UPPER(TEXT(AV$4,"MMMMYYYY"))&amp;$Z290,IF($W$1="Pesos CLP",S!$AD:$AD,S!$AO:$AO)),0)</f>
        <v>0</v>
      </c>
      <c r="AW290" s="19">
        <f>IF(OR($I290="REAL",$I290="INCURRIDO"),SUMIF(S!$O:$O,$I290&amp;$O290&amp;$Q290&amp;UPPER(TEXT(AW$4,"MMMMYYYY"))&amp;$Z290,IF($W$1="Pesos CLP",S!$AD:$AD,S!$AO:$AO)),0)</f>
        <v>0</v>
      </c>
      <c r="AX290" s="19">
        <f>IF(OR($I290="REAL",$I290="INCURRIDO"),SUMIF(S!$O:$O,$I290&amp;$O290&amp;$Q290&amp;UPPER(TEXT(AX$4,"MMMMYYYY"))&amp;$Z290,IF($W$1="Pesos CLP",S!$AD:$AD,S!$AO:$AO)),0)</f>
        <v>0</v>
      </c>
      <c r="AY290" s="19">
        <f>IF(OR($I290="REAL",$I290="INCURRIDO"),SUMIF(S!$O:$O,$I290&amp;$O290&amp;$Q290&amp;UPPER(TEXT(AY$4,"MMMMYYYY"))&amp;$Z290,IF($W$1="Pesos CLP",S!$AD:$AD,S!$AO:$AO)),0)</f>
        <v>0</v>
      </c>
      <c r="AZ290" s="19">
        <f>IF(OR($I290="REAL",$I290="INCURRIDO"),SUMIF(S!$O:$O,$I290&amp;$O290&amp;$Q290&amp;UPPER(TEXT(AZ$4,"MMMMYYYY"))&amp;$Z290,IF($W$1="Pesos CLP",S!$AD:$AD,S!$AO:$AO)),0)</f>
        <v>0</v>
      </c>
      <c r="BA290" s="19">
        <f>IF(OR($I290="REAL",$I290="INCURRIDO"),SUMIF(S!$O:$O,$I290&amp;$O290&amp;$Q290&amp;UPPER(TEXT(BA$4,"MMMMYYYY"))&amp;$Z290,IF($W$1="Pesos CLP",S!$AD:$AD,S!$AO:$AO)),0)</f>
        <v>0</v>
      </c>
      <c r="BB290" s="19">
        <f>IF(OR($I290="REAL",$I290="INCURRIDO"),SUMIF(S!$O:$O,$I290&amp;$O290&amp;$Q290&amp;UPPER(TEXT(BB$4,"MMMMYYYY"))&amp;$Z290,IF($W$1="Pesos CLP",S!$AD:$AD,S!$AO:$AO)),0)</f>
        <v>0</v>
      </c>
      <c r="BC290" s="19">
        <f>IF(OR($I290="REAL",$I290="INCURRIDO"),SUMIF(S!$O:$O,$I290&amp;$O290&amp;$Q290&amp;UPPER(TEXT(BC$4,"MMMMYYYY"))&amp;$Z290,IF($W$1="Pesos CLP",S!$AD:$AD,S!$AO:$AO)),0)</f>
        <v>0</v>
      </c>
      <c r="BD290" s="19">
        <f>IF(OR($I290="REAL",$I290="INCURRIDO"),SUMIF(S!$O:$O,$I290&amp;$O290&amp;$Q290&amp;UPPER(TEXT(BD$4,"MMMMYYYY"))&amp;$Z290,IF($W$1="Pesos CLP",S!$AD:$AD,S!$AO:$AO)),0)</f>
        <v>0</v>
      </c>
      <c r="BE290" s="19">
        <f>IF(OR($I290="REAL",$I290="INCURRIDO"),SUMIF(S!$O:$O,$I290&amp;$O290&amp;$Q290&amp;UPPER(TEXT(BE$4,"MMMMYYYY"))&amp;$Z290,IF($W$1="Pesos CLP",S!$AD:$AD,S!$AO:$AO)),0)</f>
        <v>0</v>
      </c>
      <c r="BF290" s="19">
        <f>IF(OR($I290="REAL",$I290="INCURRIDO"),SUMIF(S!$O:$O,$I290&amp;$O290&amp;$Q290&amp;UPPER(TEXT(BF$4,"MMMMYYYY"))&amp;$Z290,IF($W$1="Pesos CLP",S!$AD:$AD,S!$AO:$AO)),0)</f>
        <v>0</v>
      </c>
      <c r="BG290" s="19">
        <f>IF(OR($I290="REAL",$I290="INCURRIDO"),SUMIF(S!$O:$O,$I290&amp;$O290&amp;$Q290&amp;UPPER(TEXT(BG$4,"MMMMYYYY"))&amp;$Z290,IF($W$1="Pesos CLP",S!$AD:$AD,S!$AO:$AO)),0)</f>
        <v>0</v>
      </c>
      <c r="BH290" s="19">
        <f>IF(OR($I290="REAL",$I290="INCURRIDO"),SUMIF(S!$O:$O,$I290&amp;$O290&amp;$Q290&amp;UPPER(TEXT(BH$4,"MMMMYYYY"))&amp;$Z290,IF($W$1="Pesos CLP",S!$AD:$AD,S!$AO:$AO)),0)</f>
        <v>0</v>
      </c>
      <c r="BI290" s="19">
        <f>IF(OR($I290="REAL",$I290="INCURRIDO"),SUMIF(S!$O:$O,$I290&amp;$O290&amp;$Q290&amp;UPPER(TEXT(BI$4,"MMMMYYYY"))&amp;$Z290,IF($W$1="Pesos CLP",S!$AD:$AD,S!$AO:$AO)),0)</f>
        <v>0</v>
      </c>
      <c r="BJ290" s="19">
        <f>IF(OR($I290="REAL",$I290="INCURRIDO"),SUMIF(S!$O:$O,$I290&amp;$O290&amp;$Q290&amp;UPPER(TEXT(BJ$4,"MMMMYYYY"))&amp;$Z290,IF($W$1="Pesos CLP",S!$AD:$AD,S!$AO:$AO)),0)</f>
        <v>0</v>
      </c>
      <c r="BK290" s="19">
        <f>IF(OR($I290="REAL",$I290="INCURRIDO"),SUMIF(S!$O:$O,$I290&amp;$O290&amp;$Q290&amp;UPPER(TEXT(BK$4,"MMMMYYYY"))&amp;$Z290,IF($W$1="Pesos CLP",S!$AD:$AD,S!$AO:$AO)),0)</f>
        <v>0</v>
      </c>
      <c r="BL290" s="19">
        <f>IF(OR($I290="REAL",$I290="INCURRIDO"),SUMIF(S!$O:$O,$I290&amp;$O290&amp;$Q290&amp;UPPER(TEXT(BL$4,"MMMMYYYY"))&amp;$Z290,IF($W$1="Pesos CLP",S!$AD:$AD,S!$AO:$AO)),0)</f>
        <v>0</v>
      </c>
      <c r="BM290" s="19">
        <f>IF(OR($I290="REAL",$I290="INCURRIDO"),SUMIF(S!$O:$O,$I290&amp;$O290&amp;$Q290&amp;UPPER(TEXT(BM$4,"MMMMYYYY"))&amp;$Z290,IF($W$1="Pesos CLP",S!$AD:$AD,S!$AO:$AO)),0)</f>
        <v>0</v>
      </c>
      <c r="BN290" s="19">
        <f>IF(OR($I290="REAL",$I290="INCURRIDO"),SUMIF(S!$O:$O,$I290&amp;$O290&amp;$Q290&amp;UPPER(TEXT(BN$4,"MMMMYYYY"))&amp;$Z290,IF($W$1="Pesos CLP",S!$AD:$AD,S!$AO:$AO)),0)</f>
        <v>0</v>
      </c>
      <c r="BO290" s="19">
        <f>IF(OR($I290="REAL",$I290="INCURRIDO"),SUMIF(S!$O:$O,$I290&amp;$O290&amp;$Q290&amp;UPPER(TEXT(BO$4,"MMMMYYYY"))&amp;$Z290,IF($W$1="Pesos CLP",S!$AD:$AD,S!$AO:$AO)),0)</f>
        <v>0</v>
      </c>
      <c r="BP290" s="19">
        <f>IF(OR($I290="REAL",$I290="INCURRIDO"),SUMIF(S!$O:$O,$I290&amp;$O290&amp;$Q290&amp;UPPER(TEXT(BP$4,"MMMMYYYY"))&amp;$Z290,IF($W$1="Pesos CLP",S!$AD:$AD,S!$AO:$AO)),0)</f>
        <v>0</v>
      </c>
      <c r="BQ290" s="19">
        <f>IF(OR($I290="REAL",$I290="INCURRIDO"),SUMIF(S!$O:$O,$I290&amp;$O290&amp;$Q290&amp;UPPER(TEXT(BQ$4,"MMMMYYYY"))&amp;$Z290,IF($W$1="Pesos CLP",S!$AD:$AD,S!$AO:$AO)),0)</f>
        <v>0</v>
      </c>
      <c r="BR290" s="19">
        <f>IF(OR($I290="REAL",$I290="INCURRIDO"),SUMIF(S!$O:$O,$I290&amp;$O290&amp;$Q290&amp;UPPER(TEXT(BR$4,"MMMMYYYY"))&amp;$Z290,IF($W$1="Pesos CLP",S!$AD:$AD,S!$AO:$AO)),0)</f>
        <v>0</v>
      </c>
      <c r="BS290" s="19">
        <f>IF(OR($I290="REAL",$I290="INCURRIDO"),SUMIF(S!$O:$O,$I290&amp;$O290&amp;$Q290&amp;UPPER(TEXT(BS$4,"MMMMYYYY"))&amp;$Z290,IF($W$1="Pesos CLP",S!$AD:$AD,S!$AO:$AO)),0)</f>
        <v>0</v>
      </c>
      <c r="BT290" s="19">
        <f>IF(OR($I290="REAL",$I290="INCURRIDO"),SUMIF(S!$O:$O,$I290&amp;$O290&amp;$Q290&amp;UPPER(TEXT(BT$4,"MMMMYYYY"))&amp;$Z290,IF($W$1="Pesos CLP",S!$AD:$AD,S!$AO:$AO)),0)</f>
        <v>0</v>
      </c>
      <c r="BU290" s="19">
        <f>IF(OR($I290="REAL",$I290="INCURRIDO"),SUMIF(S!$O:$O,$I290&amp;$O290&amp;$Q290&amp;UPPER(TEXT(BU$4,"MMMMYYYY"))&amp;$Z290,IF($W$1="Pesos CLP",S!$AD:$AD,S!$AO:$AO)),0)</f>
        <v>0</v>
      </c>
      <c r="BV290" s="19">
        <f>IF(OR($I290="REAL",$I290="INCURRIDO"),SUMIF(S!$O:$O,$I290&amp;$O290&amp;$Q290&amp;UPPER(TEXT(BV$4,"MMMMYYYY"))&amp;$Z290,IF($W$1="Pesos CLP",S!$AD:$AD,S!$AO:$AO)),0)</f>
        <v>0</v>
      </c>
      <c r="BW290" s="19">
        <f>IF(OR($I290="REAL",$I290="INCURRIDO"),SUMIF(S!$O:$O,$I290&amp;$O290&amp;$Q290&amp;UPPER(TEXT(BW$4,"MMMMYYYY"))&amp;$Z290,IF($W$1="Pesos CLP",S!$AD:$AD,S!$AO:$AO)),0)</f>
        <v>0</v>
      </c>
      <c r="BX290" s="19">
        <f>IF(OR($I290="REAL",$I290="INCURRIDO"),SUMIF(S!$O:$O,$I290&amp;$O290&amp;$Q290&amp;UPPER(TEXT(BX$4,"MMMMYYYY"))&amp;$Z290,IF($W$1="Pesos CLP",S!$AD:$AD,S!$AO:$AO)),0)</f>
        <v>0</v>
      </c>
      <c r="BY290" s="19">
        <f>IF(OR($I290="REAL",$I290="INCURRIDO"),SUMIF(S!$O:$O,$I290&amp;$O290&amp;$Q290&amp;UPPER(TEXT(BY$4,"MMMMYYYY"))&amp;$Z290,IF($W$1="Pesos CLP",S!$AD:$AD,S!$AO:$AO)),0)</f>
        <v>0</v>
      </c>
      <c r="BZ290" s="19">
        <f>IF(OR($I290="REAL",$I290="INCURRIDO"),SUMIF(S!$O:$O,$I290&amp;$O290&amp;$Q290&amp;UPPER(TEXT(BZ$4,"MMMMYYYY"))&amp;$Z290,IF($W$1="Pesos CLP",S!$AD:$AD,S!$AO:$AO)),0)</f>
        <v>0</v>
      </c>
      <c r="CA290" s="19">
        <f>IF(OR($I290="REAL",$I290="INCURRIDO"),SUMIF(S!$O:$O,$I290&amp;$O290&amp;$Q290&amp;UPPER(TEXT(CA$4,"MMMMYYYY"))&amp;$Z290,IF($W$1="Pesos CLP",S!$AD:$AD,S!$AO:$AO)),0)</f>
        <v>0</v>
      </c>
      <c r="CB290" s="19">
        <f>IF(OR($I290="REAL",$I290="INCURRIDO"),SUMIF(S!$O:$O,$I290&amp;$O290&amp;$Q290&amp;UPPER(TEXT(CB$4,"MMMMYYYY"))&amp;$Z290,IF($W$1="Pesos CLP",S!$AD:$AD,S!$AO:$AO)),0)</f>
        <v>0</v>
      </c>
      <c r="CC290" s="19">
        <f>IF(OR($I290="REAL",$I290="INCURRIDO"),SUMIF(S!$O:$O,$I290&amp;$O290&amp;$Q290&amp;UPPER(TEXT(CC$4,"MMMMYYYY"))&amp;$Z290,IF($W$1="Pesos CLP",S!$AD:$AD,S!$AO:$AO)),0)</f>
        <v>0</v>
      </c>
      <c r="CD290" s="19">
        <f>IF(OR($I290="REAL",$I290="INCURRIDO"),SUMIF(S!$O:$O,$I290&amp;$O290&amp;$Q290&amp;UPPER(TEXT(CD$4,"MMMMYYYY"))&amp;$Z290,IF($W$1="Pesos CLP",S!$AD:$AD,S!$AO:$AO)),0)</f>
        <v>0</v>
      </c>
      <c r="CE290" s="19">
        <f>IF(OR($I290="REAL",$I290="INCURRIDO"),SUMIF(S!$O:$O,$I290&amp;$O290&amp;$Q290&amp;UPPER(TEXT(CE$4,"MMMMYYYY"))&amp;$Z290,IF($W$1="Pesos CLP",S!$AD:$AD,S!$AO:$AO)),0)</f>
        <v>0</v>
      </c>
      <c r="CF290" s="19">
        <f>IF(OR($I290="REAL",$I290="INCURRIDO"),SUMIF(S!$O:$O,$I290&amp;$O290&amp;$Q290&amp;UPPER(TEXT(CF$4,"MMMMYYYY"))&amp;$Z290,IF($W$1="Pesos CLP",S!$AD:$AD,S!$AO:$AO)),0)</f>
        <v>0</v>
      </c>
      <c r="CG290" s="19">
        <f>IF(OR($I290="REAL",$I290="INCURRIDO"),SUMIF(S!$O:$O,$I290&amp;$O290&amp;$Q290&amp;UPPER(TEXT(CG$4,"MMMMYYYY"))&amp;$Z290,IF($W$1="Pesos CLP",S!$AD:$AD,S!$AO:$AO)),0)</f>
        <v>0</v>
      </c>
      <c r="CH290" s="19">
        <f>IF(OR($I290="REAL",$I290="INCURRIDO"),SUMIF(S!$O:$O,$I290&amp;$O290&amp;$Q290&amp;UPPER(TEXT(CH$4,"MMMMYYYY"))&amp;$Z290,IF($W$1="Pesos CLP",S!$AD:$AD,S!$AO:$AO)),0)</f>
        <v>0</v>
      </c>
      <c r="CI290" s="19">
        <f>IF(OR($I290="REAL",$I290="INCURRIDO"),SUMIF(S!$O:$O,$I290&amp;$O290&amp;$Q290&amp;UPPER(TEXT(CI$4,"MMMMYYYY"))&amp;$Z290,IF($W$1="Pesos CLP",S!$AD:$AD,S!$AO:$AO)),0)</f>
        <v>0</v>
      </c>
      <c r="CJ290" s="19">
        <f>IF(OR($I290="REAL",$I290="INCURRIDO"),SUMIF(S!$O:$O,$I290&amp;$O290&amp;$Q290&amp;UPPER(TEXT(CJ$4,"MMMMYYYY"))&amp;$Z290,IF($W$1="Pesos CLP",S!$AD:$AD,S!$AO:$AO)),0)</f>
        <v>0</v>
      </c>
      <c r="CK290" s="378">
        <f t="shared" si="293"/>
        <v>0</v>
      </c>
      <c r="CL290" s="378">
        <f t="shared" si="293"/>
        <v>0</v>
      </c>
      <c r="CM290" s="378">
        <f t="shared" si="293"/>
        <v>48.809002297203314</v>
      </c>
      <c r="CN290" s="378">
        <f t="shared" si="293"/>
        <v>0</v>
      </c>
      <c r="CO290" s="378">
        <f t="shared" si="293"/>
        <v>0</v>
      </c>
      <c r="CP290" s="378">
        <f t="shared" si="293"/>
        <v>0</v>
      </c>
      <c r="CQ290" s="378">
        <f t="shared" si="293"/>
        <v>0</v>
      </c>
      <c r="CR290" s="378">
        <f t="shared" si="293"/>
        <v>0</v>
      </c>
      <c r="CS290" s="378">
        <f t="shared" si="294"/>
        <v>0</v>
      </c>
      <c r="CT290" s="378">
        <f t="shared" si="294"/>
        <v>0</v>
      </c>
      <c r="CU290" s="378">
        <f t="shared" si="294"/>
        <v>0</v>
      </c>
      <c r="CV290" s="378">
        <f t="shared" si="294"/>
        <v>0</v>
      </c>
      <c r="CW290" s="378">
        <f t="shared" si="294"/>
        <v>0</v>
      </c>
      <c r="CX290" s="378">
        <f t="shared" si="294"/>
        <v>0</v>
      </c>
      <c r="CY290" s="378">
        <f t="shared" si="294"/>
        <v>0</v>
      </c>
      <c r="CZ290" s="378">
        <f t="shared" si="294"/>
        <v>0</v>
      </c>
      <c r="DA290" s="378">
        <f t="shared" si="294"/>
        <v>0</v>
      </c>
      <c r="DB290" s="378">
        <f t="shared" si="294"/>
        <v>0</v>
      </c>
      <c r="DC290" s="378">
        <f t="shared" si="295"/>
        <v>0</v>
      </c>
      <c r="DD290" s="378">
        <f t="shared" si="295"/>
        <v>0</v>
      </c>
      <c r="DE290" s="378">
        <f t="shared" si="295"/>
        <v>0</v>
      </c>
      <c r="DF290" s="378">
        <f t="shared" si="295"/>
        <v>0</v>
      </c>
      <c r="DG290" s="378">
        <f t="shared" si="295"/>
        <v>0</v>
      </c>
      <c r="DH290" s="378">
        <f t="shared" si="295"/>
        <v>0</v>
      </c>
      <c r="DI290" s="378">
        <f t="shared" si="295"/>
        <v>0</v>
      </c>
      <c r="DJ290" s="378">
        <f t="shared" si="295"/>
        <v>0</v>
      </c>
      <c r="DK290" s="378">
        <f t="shared" si="295"/>
        <v>0</v>
      </c>
      <c r="DL290" s="378">
        <f t="shared" si="290"/>
        <v>0</v>
      </c>
      <c r="DM290" s="378">
        <f t="shared" si="290"/>
        <v>0</v>
      </c>
      <c r="DN290" s="378">
        <f t="shared" si="290"/>
        <v>0</v>
      </c>
      <c r="DO290" s="378">
        <f t="shared" si="290"/>
        <v>0</v>
      </c>
      <c r="DP290" s="378">
        <f t="shared" si="290"/>
        <v>0</v>
      </c>
      <c r="DQ290" s="378">
        <f t="shared" si="290"/>
        <v>0</v>
      </c>
      <c r="DR290" s="378">
        <f t="shared" si="290"/>
        <v>0</v>
      </c>
      <c r="DS290" s="378">
        <f t="shared" si="290"/>
        <v>0</v>
      </c>
      <c r="DT290" s="378">
        <f t="shared" si="290"/>
        <v>0</v>
      </c>
      <c r="DU290" s="378">
        <f t="shared" si="290"/>
        <v>0</v>
      </c>
      <c r="DV290" s="378">
        <f t="shared" si="291"/>
        <v>0</v>
      </c>
      <c r="DW290" s="378">
        <f t="shared" si="291"/>
        <v>0</v>
      </c>
      <c r="DX290" s="378">
        <f t="shared" si="291"/>
        <v>0</v>
      </c>
      <c r="DY290" s="378">
        <f t="shared" si="291"/>
        <v>0</v>
      </c>
      <c r="DZ290" s="378">
        <f t="shared" si="291"/>
        <v>0</v>
      </c>
      <c r="EA290" s="378">
        <f t="shared" si="291"/>
        <v>0</v>
      </c>
      <c r="EB290" s="378">
        <f t="shared" si="291"/>
        <v>0</v>
      </c>
      <c r="EC290" s="378">
        <f t="shared" si="291"/>
        <v>0</v>
      </c>
      <c r="ED290" s="378">
        <f t="shared" si="291"/>
        <v>0</v>
      </c>
      <c r="EE290" s="378">
        <f t="shared" si="291"/>
        <v>0</v>
      </c>
      <c r="EF290" s="378">
        <f t="shared" si="292"/>
        <v>0</v>
      </c>
      <c r="EG290" s="378">
        <f t="shared" si="292"/>
        <v>0</v>
      </c>
      <c r="EH290" s="378">
        <f t="shared" si="292"/>
        <v>0</v>
      </c>
      <c r="EI290" s="378">
        <f t="shared" si="292"/>
        <v>0</v>
      </c>
      <c r="EJ290" s="378">
        <f t="shared" si="292"/>
        <v>0</v>
      </c>
      <c r="EK290" s="378">
        <f t="shared" si="292"/>
        <v>0</v>
      </c>
      <c r="EL290" s="378">
        <f t="shared" si="292"/>
        <v>0</v>
      </c>
      <c r="EM290" s="378">
        <f t="shared" si="292"/>
        <v>0</v>
      </c>
      <c r="EN290" s="378">
        <f t="shared" si="292"/>
        <v>0</v>
      </c>
      <c r="EO290" s="378">
        <f t="shared" si="292"/>
        <v>0</v>
      </c>
      <c r="EP290" s="378">
        <f t="shared" si="292"/>
        <v>0</v>
      </c>
      <c r="EQ290" s="378">
        <f t="shared" si="292"/>
        <v>0</v>
      </c>
    </row>
    <row r="291" spans="1:147" x14ac:dyDescent="0.3">
      <c r="A291" s="368"/>
      <c r="B291" s="368"/>
      <c r="C291" s="368"/>
      <c r="D291" s="368">
        <f t="shared" si="249"/>
        <v>1.0658056259248334</v>
      </c>
      <c r="E291" s="368" t="str">
        <f>VLOOKUP(TEXT(Z291,0),'G2'!B:D,3,0)</f>
        <v>ME</v>
      </c>
      <c r="F291" s="816">
        <f t="shared" si="248"/>
        <v>0</v>
      </c>
      <c r="G291" s="755">
        <f t="shared" si="250"/>
        <v>0</v>
      </c>
      <c r="H291" s="756" t="s">
        <v>1190</v>
      </c>
      <c r="I291" s="370" t="s">
        <v>93</v>
      </c>
      <c r="J291" s="370" t="s">
        <v>22</v>
      </c>
      <c r="K291" s="368" t="s">
        <v>276</v>
      </c>
      <c r="L291" s="368" t="s">
        <v>619</v>
      </c>
      <c r="M291" s="369"/>
      <c r="N291" s="370" t="s">
        <v>1023</v>
      </c>
      <c r="O291" s="370" t="s">
        <v>276</v>
      </c>
      <c r="P291" s="643" t="s">
        <v>1166</v>
      </c>
      <c r="Q291" s="370" t="s">
        <v>695</v>
      </c>
      <c r="R291" s="370" t="s">
        <v>273</v>
      </c>
      <c r="S291" s="376">
        <v>1</v>
      </c>
      <c r="T291" s="678">
        <v>46447</v>
      </c>
      <c r="U291" s="678">
        <v>46471</v>
      </c>
      <c r="V291" s="373">
        <v>1</v>
      </c>
      <c r="W291" s="374">
        <v>44116.892273906633</v>
      </c>
      <c r="X291" s="17" cm="1">
        <f t="array" ref="X291">+IF($W$1="Pesos CLP",W291,W291/TC)*MB_24A25</f>
        <v>50.300825560461732</v>
      </c>
      <c r="Y291" s="18">
        <f t="shared" si="225"/>
        <v>50.300825560461732</v>
      </c>
      <c r="Z291">
        <v>91243530</v>
      </c>
      <c r="AA291" s="19">
        <f>IF(OR($I291="REAL",$I291="INCURRIDO"),SUMIF(S!$O:$O,$I291&amp;$O291&amp;$Q291&amp;UPPER(TEXT(AA$4,"MMMMYYYY"))&amp;$Z291,IF($W$1="Pesos CLP",S!$AD:$AD,S!$AO:$AO)),0)</f>
        <v>0</v>
      </c>
      <c r="AB291" s="19">
        <f>IF(OR($I291="REAL",$I291="INCURRIDO"),SUMIF(S!$O:$O,$I291&amp;$O291&amp;$Q291&amp;UPPER(TEXT(AB$4,"MMMMYYYY"))&amp;$Z291,IF($W$1="Pesos CLP",S!$AD:$AD,S!$AO:$AO)),0)</f>
        <v>0</v>
      </c>
      <c r="AC291" s="19">
        <f>IF(OR($I291="REAL",$I291="INCURRIDO"),SUMIF(S!$O:$O,$I291&amp;$O291&amp;$Q291&amp;UPPER(TEXT(AC$4,"MMMMYYYY"))&amp;$Z291,IF($W$1="Pesos CLP",S!$AD:$AD,S!$AO:$AO)),0)</f>
        <v>0</v>
      </c>
      <c r="AD291" s="19">
        <f>IF(OR($I291="REAL",$I291="INCURRIDO"),SUMIF(S!$O:$O,$I291&amp;$O291&amp;$Q291&amp;UPPER(TEXT(AD$4,"MMMMYYYY"))&amp;$Z291,IF($W$1="Pesos CLP",S!$AD:$AD,S!$AO:$AO)),0)</f>
        <v>0</v>
      </c>
      <c r="AE291" s="19">
        <f>IF(OR($I291="REAL",$I291="INCURRIDO"),SUMIF(S!$O:$O,$I291&amp;$O291&amp;$Q291&amp;UPPER(TEXT(AE$4,"MMMMYYYY"))&amp;$Z291,IF($W$1="Pesos CLP",S!$AD:$AD,S!$AO:$AO)),0)</f>
        <v>0</v>
      </c>
      <c r="AF291" s="19">
        <f>IF(OR($I291="REAL",$I291="INCURRIDO"),SUMIF(S!$O:$O,$I291&amp;$O291&amp;$Q291&amp;UPPER(TEXT(AF$4,"MMMMYYYY"))&amp;$Z291,IF($W$1="Pesos CLP",S!$AD:$AD,S!$AO:$AO)),0)</f>
        <v>0</v>
      </c>
      <c r="AG291" s="19">
        <f>IF(OR($I291="REAL",$I291="INCURRIDO"),SUMIF(S!$O:$O,$I291&amp;$O291&amp;$Q291&amp;UPPER(TEXT(AG$4,"MMMMYYYY"))&amp;$Z291,IF($W$1="Pesos CLP",S!$AD:$AD,S!$AO:$AO)),0)</f>
        <v>0</v>
      </c>
      <c r="AH291" s="19">
        <f>IF(OR($I291="REAL",$I291="INCURRIDO"),SUMIF(S!$O:$O,$I291&amp;$O291&amp;$Q291&amp;UPPER(TEXT(AH$4,"MMMMYYYY"))&amp;$Z291,IF($W$1="Pesos CLP",S!$AD:$AD,S!$AO:$AO)),0)</f>
        <v>0</v>
      </c>
      <c r="AI291" s="19">
        <f>IF(OR($I291="REAL",$I291="INCURRIDO"),SUMIF(S!$O:$O,$I291&amp;$O291&amp;$Q291&amp;UPPER(TEXT(AI$4,"MMMMYYYY"))&amp;$Z291,IF($W$1="Pesos CLP",S!$AD:$AD,S!$AO:$AO)),0)</f>
        <v>0</v>
      </c>
      <c r="AJ291" s="19">
        <f>IF(OR($I291="REAL",$I291="INCURRIDO"),SUMIF(S!$O:$O,$I291&amp;$O291&amp;$Q291&amp;UPPER(TEXT(AJ$4,"MMMMYYYY"))&amp;$Z291,IF($W$1="Pesos CLP",S!$AD:$AD,S!$AO:$AO)),0)</f>
        <v>0</v>
      </c>
      <c r="AK291" s="19">
        <f>IF(OR($I291="REAL",$I291="INCURRIDO"),SUMIF(S!$O:$O,$I291&amp;$O291&amp;$Q291&amp;UPPER(TEXT(AK$4,"MMMMYYYY"))&amp;$Z291,IF($W$1="Pesos CLP",S!$AD:$AD,S!$AO:$AO)),0)</f>
        <v>0</v>
      </c>
      <c r="AL291" s="19">
        <f>IF(OR($I291="REAL",$I291="INCURRIDO"),SUMIF(S!$O:$O,$I291&amp;$O291&amp;$Q291&amp;UPPER(TEXT(AL$4,"MMMMYYYY"))&amp;$Z291,IF($W$1="Pesos CLP",S!$AD:$AD,S!$AO:$AO)),0)</f>
        <v>0</v>
      </c>
      <c r="AM291" s="19">
        <f>IF(OR($I291="REAL",$I291="INCURRIDO"),SUMIF(S!$O:$O,$I291&amp;$O291&amp;$Q291&amp;UPPER(TEXT(AM$4,"MMMMYYYY"))&amp;$Z291,IF($W$1="Pesos CLP",S!$AD:$AD,S!$AO:$AO)),0)</f>
        <v>0</v>
      </c>
      <c r="AN291" s="19">
        <f>IF(OR($I291="REAL",$I291="INCURRIDO"),SUMIF(S!$O:$O,$I291&amp;$O291&amp;$Q291&amp;UPPER(TEXT(AN$4,"MMMMYYYY"))&amp;$Z291,IF($W$1="Pesos CLP",S!$AD:$AD,S!$AO:$AO)),0)</f>
        <v>0</v>
      </c>
      <c r="AO291" s="19">
        <f>IF(OR($I291="REAL",$I291="INCURRIDO"),SUMIF(S!$O:$O,$I291&amp;$O291&amp;$Q291&amp;UPPER(TEXT(AO$4,"MMMMYYYY"))&amp;$Z291,IF($W$1="Pesos CLP",S!$AD:$AD,S!$AO:$AO)),0)</f>
        <v>0</v>
      </c>
      <c r="AP291" s="19">
        <f>IF(OR($I291="REAL",$I291="INCURRIDO"),SUMIF(S!$O:$O,$I291&amp;$O291&amp;$Q291&amp;UPPER(TEXT(AP$4,"MMMMYYYY"))&amp;$Z291,IF($W$1="Pesos CLP",S!$AD:$AD,S!$AO:$AO)),0)</f>
        <v>0</v>
      </c>
      <c r="AQ291" s="19">
        <f>IF(OR($I291="REAL",$I291="INCURRIDO"),SUMIF(S!$O:$O,$I291&amp;$O291&amp;$Q291&amp;UPPER(TEXT(AQ$4,"MMMMYYYY"))&amp;$Z291,IF($W$1="Pesos CLP",S!$AD:$AD,S!$AO:$AO)),0)</f>
        <v>0</v>
      </c>
      <c r="AR291" s="19">
        <f>IF(OR($I291="REAL",$I291="INCURRIDO"),SUMIF(S!$O:$O,$I291&amp;$O291&amp;$Q291&amp;UPPER(TEXT(AR$4,"MMMMYYYY"))&amp;$Z291,IF($W$1="Pesos CLP",S!$AD:$AD,S!$AO:$AO)),0)</f>
        <v>0</v>
      </c>
      <c r="AS291" s="19">
        <f>IF(OR($I291="REAL",$I291="INCURRIDO"),SUMIF(S!$O:$O,$I291&amp;$O291&amp;$Q291&amp;UPPER(TEXT(AS$4,"MMMMYYYY"))&amp;$Z291,IF($W$1="Pesos CLP",S!$AD:$AD,S!$AO:$AO)),0)</f>
        <v>0</v>
      </c>
      <c r="AT291" s="19">
        <f>IF(OR($I291="REAL",$I291="INCURRIDO"),SUMIF(S!$O:$O,$I291&amp;$O291&amp;$Q291&amp;UPPER(TEXT(AT$4,"MMMMYYYY"))&amp;$Z291,IF($W$1="Pesos CLP",S!$AD:$AD,S!$AO:$AO)),0)</f>
        <v>0</v>
      </c>
      <c r="AU291" s="19">
        <f>IF(OR($I291="REAL",$I291="INCURRIDO"),SUMIF(S!$O:$O,$I291&amp;$O291&amp;$Q291&amp;UPPER(TEXT(AU$4,"MMMMYYYY"))&amp;$Z291,IF($W$1="Pesos CLP",S!$AD:$AD,S!$AO:$AO)),0)</f>
        <v>0</v>
      </c>
      <c r="AV291" s="19">
        <f>IF(OR($I291="REAL",$I291="INCURRIDO"),SUMIF(S!$O:$O,$I291&amp;$O291&amp;$Q291&amp;UPPER(TEXT(AV$4,"MMMMYYYY"))&amp;$Z291,IF($W$1="Pesos CLP",S!$AD:$AD,S!$AO:$AO)),0)</f>
        <v>0</v>
      </c>
      <c r="AW291" s="19">
        <f>IF(OR($I291="REAL",$I291="INCURRIDO"),SUMIF(S!$O:$O,$I291&amp;$O291&amp;$Q291&amp;UPPER(TEXT(AW$4,"MMMMYYYY"))&amp;$Z291,IF($W$1="Pesos CLP",S!$AD:$AD,S!$AO:$AO)),0)</f>
        <v>0</v>
      </c>
      <c r="AX291" s="19">
        <f>IF(OR($I291="REAL",$I291="INCURRIDO"),SUMIF(S!$O:$O,$I291&amp;$O291&amp;$Q291&amp;UPPER(TEXT(AX$4,"MMMMYYYY"))&amp;$Z291,IF($W$1="Pesos CLP",S!$AD:$AD,S!$AO:$AO)),0)</f>
        <v>0</v>
      </c>
      <c r="AY291" s="19">
        <f>IF(OR($I291="REAL",$I291="INCURRIDO"),SUMIF(S!$O:$O,$I291&amp;$O291&amp;$Q291&amp;UPPER(TEXT(AY$4,"MMMMYYYY"))&amp;$Z291,IF($W$1="Pesos CLP",S!$AD:$AD,S!$AO:$AO)),0)</f>
        <v>0</v>
      </c>
      <c r="AZ291" s="19">
        <f>IF(OR($I291="REAL",$I291="INCURRIDO"),SUMIF(S!$O:$O,$I291&amp;$O291&amp;$Q291&amp;UPPER(TEXT(AZ$4,"MMMMYYYY"))&amp;$Z291,IF($W$1="Pesos CLP",S!$AD:$AD,S!$AO:$AO)),0)</f>
        <v>0</v>
      </c>
      <c r="BA291" s="19">
        <f>IF(OR($I291="REAL",$I291="INCURRIDO"),SUMIF(S!$O:$O,$I291&amp;$O291&amp;$Q291&amp;UPPER(TEXT(BA$4,"MMMMYYYY"))&amp;$Z291,IF($W$1="Pesos CLP",S!$AD:$AD,S!$AO:$AO)),0)</f>
        <v>0</v>
      </c>
      <c r="BB291" s="19">
        <f>IF(OR($I291="REAL",$I291="INCURRIDO"),SUMIF(S!$O:$O,$I291&amp;$O291&amp;$Q291&amp;UPPER(TEXT(BB$4,"MMMMYYYY"))&amp;$Z291,IF($W$1="Pesos CLP",S!$AD:$AD,S!$AO:$AO)),0)</f>
        <v>0</v>
      </c>
      <c r="BC291" s="19">
        <f>IF(OR($I291="REAL",$I291="INCURRIDO"),SUMIF(S!$O:$O,$I291&amp;$O291&amp;$Q291&amp;UPPER(TEXT(BC$4,"MMMMYYYY"))&amp;$Z291,IF($W$1="Pesos CLP",S!$AD:$AD,S!$AO:$AO)),0)</f>
        <v>0</v>
      </c>
      <c r="BD291" s="19">
        <f>IF(OR($I291="REAL",$I291="INCURRIDO"),SUMIF(S!$O:$O,$I291&amp;$O291&amp;$Q291&amp;UPPER(TEXT(BD$4,"MMMMYYYY"))&amp;$Z291,IF($W$1="Pesos CLP",S!$AD:$AD,S!$AO:$AO)),0)</f>
        <v>0</v>
      </c>
      <c r="BE291" s="19">
        <f>IF(OR($I291="REAL",$I291="INCURRIDO"),SUMIF(S!$O:$O,$I291&amp;$O291&amp;$Q291&amp;UPPER(TEXT(BE$4,"MMMMYYYY"))&amp;$Z291,IF($W$1="Pesos CLP",S!$AD:$AD,S!$AO:$AO)),0)</f>
        <v>0</v>
      </c>
      <c r="BF291" s="19">
        <f>IF(OR($I291="REAL",$I291="INCURRIDO"),SUMIF(S!$O:$O,$I291&amp;$O291&amp;$Q291&amp;UPPER(TEXT(BF$4,"MMMMYYYY"))&amp;$Z291,IF($W$1="Pesos CLP",S!$AD:$AD,S!$AO:$AO)),0)</f>
        <v>0</v>
      </c>
      <c r="BG291" s="19">
        <f>IF(OR($I291="REAL",$I291="INCURRIDO"),SUMIF(S!$O:$O,$I291&amp;$O291&amp;$Q291&amp;UPPER(TEXT(BG$4,"MMMMYYYY"))&amp;$Z291,IF($W$1="Pesos CLP",S!$AD:$AD,S!$AO:$AO)),0)</f>
        <v>0</v>
      </c>
      <c r="BH291" s="19">
        <f>IF(OR($I291="REAL",$I291="INCURRIDO"),SUMIF(S!$O:$O,$I291&amp;$O291&amp;$Q291&amp;UPPER(TEXT(BH$4,"MMMMYYYY"))&amp;$Z291,IF($W$1="Pesos CLP",S!$AD:$AD,S!$AO:$AO)),0)</f>
        <v>0</v>
      </c>
      <c r="BI291" s="19">
        <f>IF(OR($I291="REAL",$I291="INCURRIDO"),SUMIF(S!$O:$O,$I291&amp;$O291&amp;$Q291&amp;UPPER(TEXT(BI$4,"MMMMYYYY"))&amp;$Z291,IF($W$1="Pesos CLP",S!$AD:$AD,S!$AO:$AO)),0)</f>
        <v>0</v>
      </c>
      <c r="BJ291" s="19">
        <f>IF(OR($I291="REAL",$I291="INCURRIDO"),SUMIF(S!$O:$O,$I291&amp;$O291&amp;$Q291&amp;UPPER(TEXT(BJ$4,"MMMMYYYY"))&amp;$Z291,IF($W$1="Pesos CLP",S!$AD:$AD,S!$AO:$AO)),0)</f>
        <v>0</v>
      </c>
      <c r="BK291" s="19">
        <f>IF(OR($I291="REAL",$I291="INCURRIDO"),SUMIF(S!$O:$O,$I291&amp;$O291&amp;$Q291&amp;UPPER(TEXT(BK$4,"MMMMYYYY"))&amp;$Z291,IF($W$1="Pesos CLP",S!$AD:$AD,S!$AO:$AO)),0)</f>
        <v>0</v>
      </c>
      <c r="BL291" s="19">
        <f>IF(OR($I291="REAL",$I291="INCURRIDO"),SUMIF(S!$O:$O,$I291&amp;$O291&amp;$Q291&amp;UPPER(TEXT(BL$4,"MMMMYYYY"))&amp;$Z291,IF($W$1="Pesos CLP",S!$AD:$AD,S!$AO:$AO)),0)</f>
        <v>0</v>
      </c>
      <c r="BM291" s="19">
        <f>IF(OR($I291="REAL",$I291="INCURRIDO"),SUMIF(S!$O:$O,$I291&amp;$O291&amp;$Q291&amp;UPPER(TEXT(BM$4,"MMMMYYYY"))&amp;$Z291,IF($W$1="Pesos CLP",S!$AD:$AD,S!$AO:$AO)),0)</f>
        <v>0</v>
      </c>
      <c r="BN291" s="19">
        <f>IF(OR($I291="REAL",$I291="INCURRIDO"),SUMIF(S!$O:$O,$I291&amp;$O291&amp;$Q291&amp;UPPER(TEXT(BN$4,"MMMMYYYY"))&amp;$Z291,IF($W$1="Pesos CLP",S!$AD:$AD,S!$AO:$AO)),0)</f>
        <v>0</v>
      </c>
      <c r="BO291" s="19">
        <f>IF(OR($I291="REAL",$I291="INCURRIDO"),SUMIF(S!$O:$O,$I291&amp;$O291&amp;$Q291&amp;UPPER(TEXT(BO$4,"MMMMYYYY"))&amp;$Z291,IF($W$1="Pesos CLP",S!$AD:$AD,S!$AO:$AO)),0)</f>
        <v>0</v>
      </c>
      <c r="BP291" s="19">
        <f>IF(OR($I291="REAL",$I291="INCURRIDO"),SUMIF(S!$O:$O,$I291&amp;$O291&amp;$Q291&amp;UPPER(TEXT(BP$4,"MMMMYYYY"))&amp;$Z291,IF($W$1="Pesos CLP",S!$AD:$AD,S!$AO:$AO)),0)</f>
        <v>0</v>
      </c>
      <c r="BQ291" s="19">
        <f>IF(OR($I291="REAL",$I291="INCURRIDO"),SUMIF(S!$O:$O,$I291&amp;$O291&amp;$Q291&amp;UPPER(TEXT(BQ$4,"MMMMYYYY"))&amp;$Z291,IF($W$1="Pesos CLP",S!$AD:$AD,S!$AO:$AO)),0)</f>
        <v>0</v>
      </c>
      <c r="BR291" s="19">
        <f>IF(OR($I291="REAL",$I291="INCURRIDO"),SUMIF(S!$O:$O,$I291&amp;$O291&amp;$Q291&amp;UPPER(TEXT(BR$4,"MMMMYYYY"))&amp;$Z291,IF($W$1="Pesos CLP",S!$AD:$AD,S!$AO:$AO)),0)</f>
        <v>0</v>
      </c>
      <c r="BS291" s="19">
        <f>IF(OR($I291="REAL",$I291="INCURRIDO"),SUMIF(S!$O:$O,$I291&amp;$O291&amp;$Q291&amp;UPPER(TEXT(BS$4,"MMMMYYYY"))&amp;$Z291,IF($W$1="Pesos CLP",S!$AD:$AD,S!$AO:$AO)),0)</f>
        <v>0</v>
      </c>
      <c r="BT291" s="19">
        <f>IF(OR($I291="REAL",$I291="INCURRIDO"),SUMIF(S!$O:$O,$I291&amp;$O291&amp;$Q291&amp;UPPER(TEXT(BT$4,"MMMMYYYY"))&amp;$Z291,IF($W$1="Pesos CLP",S!$AD:$AD,S!$AO:$AO)),0)</f>
        <v>0</v>
      </c>
      <c r="BU291" s="19">
        <f>IF(OR($I291="REAL",$I291="INCURRIDO"),SUMIF(S!$O:$O,$I291&amp;$O291&amp;$Q291&amp;UPPER(TEXT(BU$4,"MMMMYYYY"))&amp;$Z291,IF($W$1="Pesos CLP",S!$AD:$AD,S!$AO:$AO)),0)</f>
        <v>0</v>
      </c>
      <c r="BV291" s="19">
        <f>IF(OR($I291="REAL",$I291="INCURRIDO"),SUMIF(S!$O:$O,$I291&amp;$O291&amp;$Q291&amp;UPPER(TEXT(BV$4,"MMMMYYYY"))&amp;$Z291,IF($W$1="Pesos CLP",S!$AD:$AD,S!$AO:$AO)),0)</f>
        <v>0</v>
      </c>
      <c r="BW291" s="19">
        <f>IF(OR($I291="REAL",$I291="INCURRIDO"),SUMIF(S!$O:$O,$I291&amp;$O291&amp;$Q291&amp;UPPER(TEXT(BW$4,"MMMMYYYY"))&amp;$Z291,IF($W$1="Pesos CLP",S!$AD:$AD,S!$AO:$AO)),0)</f>
        <v>0</v>
      </c>
      <c r="BX291" s="19">
        <f>IF(OR($I291="REAL",$I291="INCURRIDO"),SUMIF(S!$O:$O,$I291&amp;$O291&amp;$Q291&amp;UPPER(TEXT(BX$4,"MMMMYYYY"))&amp;$Z291,IF($W$1="Pesos CLP",S!$AD:$AD,S!$AO:$AO)),0)</f>
        <v>0</v>
      </c>
      <c r="BY291" s="19">
        <f>IF(OR($I291="REAL",$I291="INCURRIDO"),SUMIF(S!$O:$O,$I291&amp;$O291&amp;$Q291&amp;UPPER(TEXT(BY$4,"MMMMYYYY"))&amp;$Z291,IF($W$1="Pesos CLP",S!$AD:$AD,S!$AO:$AO)),0)</f>
        <v>0</v>
      </c>
      <c r="BZ291" s="19">
        <f>IF(OR($I291="REAL",$I291="INCURRIDO"),SUMIF(S!$O:$O,$I291&amp;$O291&amp;$Q291&amp;UPPER(TEXT(BZ$4,"MMMMYYYY"))&amp;$Z291,IF($W$1="Pesos CLP",S!$AD:$AD,S!$AO:$AO)),0)</f>
        <v>0</v>
      </c>
      <c r="CA291" s="19">
        <f>IF(OR($I291="REAL",$I291="INCURRIDO"),SUMIF(S!$O:$O,$I291&amp;$O291&amp;$Q291&amp;UPPER(TEXT(CA$4,"MMMMYYYY"))&amp;$Z291,IF($W$1="Pesos CLP",S!$AD:$AD,S!$AO:$AO)),0)</f>
        <v>0</v>
      </c>
      <c r="CB291" s="19">
        <f>IF(OR($I291="REAL",$I291="INCURRIDO"),SUMIF(S!$O:$O,$I291&amp;$O291&amp;$Q291&amp;UPPER(TEXT(CB$4,"MMMMYYYY"))&amp;$Z291,IF($W$1="Pesos CLP",S!$AD:$AD,S!$AO:$AO)),0)</f>
        <v>0</v>
      </c>
      <c r="CC291" s="19">
        <f>IF(OR($I291="REAL",$I291="INCURRIDO"),SUMIF(S!$O:$O,$I291&amp;$O291&amp;$Q291&amp;UPPER(TEXT(CC$4,"MMMMYYYY"))&amp;$Z291,IF($W$1="Pesos CLP",S!$AD:$AD,S!$AO:$AO)),0)</f>
        <v>0</v>
      </c>
      <c r="CD291" s="19">
        <f>IF(OR($I291="REAL",$I291="INCURRIDO"),SUMIF(S!$O:$O,$I291&amp;$O291&amp;$Q291&amp;UPPER(TEXT(CD$4,"MMMMYYYY"))&amp;$Z291,IF($W$1="Pesos CLP",S!$AD:$AD,S!$AO:$AO)),0)</f>
        <v>0</v>
      </c>
      <c r="CE291" s="19">
        <f>IF(OR($I291="REAL",$I291="INCURRIDO"),SUMIF(S!$O:$O,$I291&amp;$O291&amp;$Q291&amp;UPPER(TEXT(CE$4,"MMMMYYYY"))&amp;$Z291,IF($W$1="Pesos CLP",S!$AD:$AD,S!$AO:$AO)),0)</f>
        <v>0</v>
      </c>
      <c r="CF291" s="19">
        <f>IF(OR($I291="REAL",$I291="INCURRIDO"),SUMIF(S!$O:$O,$I291&amp;$O291&amp;$Q291&amp;UPPER(TEXT(CF$4,"MMMMYYYY"))&amp;$Z291,IF($W$1="Pesos CLP",S!$AD:$AD,S!$AO:$AO)),0)</f>
        <v>0</v>
      </c>
      <c r="CG291" s="19">
        <f>IF(OR($I291="REAL",$I291="INCURRIDO"),SUMIF(S!$O:$O,$I291&amp;$O291&amp;$Q291&amp;UPPER(TEXT(CG$4,"MMMMYYYY"))&amp;$Z291,IF($W$1="Pesos CLP",S!$AD:$AD,S!$AO:$AO)),0)</f>
        <v>0</v>
      </c>
      <c r="CH291" s="19">
        <f>IF(OR($I291="REAL",$I291="INCURRIDO"),SUMIF(S!$O:$O,$I291&amp;$O291&amp;$Q291&amp;UPPER(TEXT(CH$4,"MMMMYYYY"))&amp;$Z291,IF($W$1="Pesos CLP",S!$AD:$AD,S!$AO:$AO)),0)</f>
        <v>0</v>
      </c>
      <c r="CI291" s="19">
        <f>IF(OR($I291="REAL",$I291="INCURRIDO"),SUMIF(S!$O:$O,$I291&amp;$O291&amp;$Q291&amp;UPPER(TEXT(CI$4,"MMMMYYYY"))&amp;$Z291,IF($W$1="Pesos CLP",S!$AD:$AD,S!$AO:$AO)),0)</f>
        <v>0</v>
      </c>
      <c r="CJ291" s="19">
        <f>IF(OR($I291="REAL",$I291="INCURRIDO"),SUMIF(S!$O:$O,$I291&amp;$O291&amp;$Q291&amp;UPPER(TEXT(CJ$4,"MMMMYYYY"))&amp;$Z291,IF($W$1="Pesos CLP",S!$AD:$AD,S!$AO:$AO)),0)</f>
        <v>0</v>
      </c>
      <c r="CK291" s="378">
        <f t="shared" si="293"/>
        <v>0</v>
      </c>
      <c r="CL291" s="378">
        <f t="shared" si="293"/>
        <v>0</v>
      </c>
      <c r="CM291" s="378">
        <f t="shared" si="293"/>
        <v>0</v>
      </c>
      <c r="CN291" s="378">
        <f t="shared" si="293"/>
        <v>0</v>
      </c>
      <c r="CO291" s="378">
        <f t="shared" si="293"/>
        <v>0</v>
      </c>
      <c r="CP291" s="378">
        <f t="shared" si="293"/>
        <v>0</v>
      </c>
      <c r="CQ291" s="378">
        <f t="shared" si="293"/>
        <v>0</v>
      </c>
      <c r="CR291" s="378">
        <f t="shared" si="293"/>
        <v>0</v>
      </c>
      <c r="CS291" s="378">
        <f t="shared" si="294"/>
        <v>0</v>
      </c>
      <c r="CT291" s="378">
        <f t="shared" si="294"/>
        <v>0</v>
      </c>
      <c r="CU291" s="378">
        <f t="shared" si="294"/>
        <v>0</v>
      </c>
      <c r="CV291" s="378">
        <f t="shared" si="294"/>
        <v>0</v>
      </c>
      <c r="CW291" s="378">
        <f t="shared" si="294"/>
        <v>0</v>
      </c>
      <c r="CX291" s="378">
        <f t="shared" si="294"/>
        <v>50.300825560461732</v>
      </c>
      <c r="CY291" s="378">
        <f t="shared" si="294"/>
        <v>0</v>
      </c>
      <c r="CZ291" s="378">
        <f t="shared" si="294"/>
        <v>0</v>
      </c>
      <c r="DA291" s="378">
        <f t="shared" si="294"/>
        <v>0</v>
      </c>
      <c r="DB291" s="378">
        <f t="shared" si="294"/>
        <v>0</v>
      </c>
      <c r="DC291" s="378">
        <f t="shared" si="295"/>
        <v>0</v>
      </c>
      <c r="DD291" s="378">
        <f t="shared" si="295"/>
        <v>0</v>
      </c>
      <c r="DE291" s="378">
        <f t="shared" si="295"/>
        <v>0</v>
      </c>
      <c r="DF291" s="378">
        <f t="shared" si="295"/>
        <v>0</v>
      </c>
      <c r="DG291" s="378">
        <f t="shared" si="295"/>
        <v>0</v>
      </c>
      <c r="DH291" s="378">
        <f t="shared" si="295"/>
        <v>0</v>
      </c>
      <c r="DI291" s="378">
        <f t="shared" si="295"/>
        <v>0</v>
      </c>
      <c r="DJ291" s="378">
        <f t="shared" si="295"/>
        <v>0</v>
      </c>
      <c r="DK291" s="378">
        <f t="shared" si="295"/>
        <v>0</v>
      </c>
      <c r="DL291" s="378">
        <f t="shared" si="290"/>
        <v>0</v>
      </c>
      <c r="DM291" s="378">
        <f t="shared" si="290"/>
        <v>0</v>
      </c>
      <c r="DN291" s="378">
        <f t="shared" si="290"/>
        <v>0</v>
      </c>
      <c r="DO291" s="378">
        <f t="shared" si="290"/>
        <v>0</v>
      </c>
      <c r="DP291" s="378">
        <f t="shared" si="290"/>
        <v>0</v>
      </c>
      <c r="DQ291" s="378">
        <f t="shared" si="290"/>
        <v>0</v>
      </c>
      <c r="DR291" s="378">
        <f t="shared" si="290"/>
        <v>0</v>
      </c>
      <c r="DS291" s="378">
        <f t="shared" si="290"/>
        <v>0</v>
      </c>
      <c r="DT291" s="378">
        <f t="shared" si="290"/>
        <v>0</v>
      </c>
      <c r="DU291" s="378">
        <f t="shared" si="290"/>
        <v>0</v>
      </c>
      <c r="DV291" s="378">
        <f t="shared" si="291"/>
        <v>0</v>
      </c>
      <c r="DW291" s="378">
        <f t="shared" si="291"/>
        <v>0</v>
      </c>
      <c r="DX291" s="378">
        <f t="shared" si="291"/>
        <v>0</v>
      </c>
      <c r="DY291" s="378">
        <f t="shared" si="291"/>
        <v>0</v>
      </c>
      <c r="DZ291" s="378">
        <f t="shared" si="291"/>
        <v>0</v>
      </c>
      <c r="EA291" s="378">
        <f t="shared" si="291"/>
        <v>0</v>
      </c>
      <c r="EB291" s="378">
        <f t="shared" si="291"/>
        <v>0</v>
      </c>
      <c r="EC291" s="378">
        <f t="shared" si="291"/>
        <v>0</v>
      </c>
      <c r="ED291" s="378">
        <f t="shared" si="291"/>
        <v>0</v>
      </c>
      <c r="EE291" s="378">
        <f t="shared" si="291"/>
        <v>0</v>
      </c>
      <c r="EF291" s="378">
        <f t="shared" si="292"/>
        <v>0</v>
      </c>
      <c r="EG291" s="378">
        <f t="shared" si="292"/>
        <v>0</v>
      </c>
      <c r="EH291" s="378">
        <f t="shared" si="292"/>
        <v>0</v>
      </c>
      <c r="EI291" s="378">
        <f t="shared" si="292"/>
        <v>0</v>
      </c>
      <c r="EJ291" s="378">
        <f t="shared" si="292"/>
        <v>0</v>
      </c>
      <c r="EK291" s="378">
        <f t="shared" si="292"/>
        <v>0</v>
      </c>
      <c r="EL291" s="378">
        <f t="shared" si="292"/>
        <v>0</v>
      </c>
      <c r="EM291" s="378">
        <f t="shared" si="292"/>
        <v>0</v>
      </c>
      <c r="EN291" s="378">
        <f t="shared" si="292"/>
        <v>0</v>
      </c>
      <c r="EO291" s="378">
        <f t="shared" si="292"/>
        <v>0</v>
      </c>
      <c r="EP291" s="378">
        <f t="shared" si="292"/>
        <v>0</v>
      </c>
      <c r="EQ291" s="378">
        <f t="shared" si="292"/>
        <v>0</v>
      </c>
    </row>
    <row r="292" spans="1:147" x14ac:dyDescent="0.3">
      <c r="A292" s="368"/>
      <c r="B292" s="368"/>
      <c r="C292" s="368"/>
      <c r="D292" s="368">
        <f t="shared" si="249"/>
        <v>1.0658056259248334</v>
      </c>
      <c r="E292" s="368" t="str">
        <f>VLOOKUP(TEXT(Z292,0),'G2'!B:D,3,0)</f>
        <v>ME</v>
      </c>
      <c r="F292" s="816">
        <f t="shared" si="248"/>
        <v>0</v>
      </c>
      <c r="G292" s="755">
        <f t="shared" ref="G292" si="296">IF(OR($I292="REAL",$I292="INCURRIDO"),$I292&amp;" "&amp;$Z292&amp;" "&amp;O292&amp;" "&amp;Q292,)</f>
        <v>0</v>
      </c>
      <c r="H292" s="756" t="s">
        <v>1190</v>
      </c>
      <c r="I292" s="370" t="s">
        <v>93</v>
      </c>
      <c r="J292" s="370" t="s">
        <v>22</v>
      </c>
      <c r="K292" s="368" t="s">
        <v>276</v>
      </c>
      <c r="L292" s="368" t="s">
        <v>619</v>
      </c>
      <c r="M292" s="369"/>
      <c r="N292" s="370" t="s">
        <v>1024</v>
      </c>
      <c r="O292" s="370" t="s">
        <v>276</v>
      </c>
      <c r="P292" s="643" t="s">
        <v>1167</v>
      </c>
      <c r="Q292" s="370" t="s">
        <v>695</v>
      </c>
      <c r="R292" s="370" t="s">
        <v>273</v>
      </c>
      <c r="S292" s="376">
        <v>1</v>
      </c>
      <c r="T292" s="679">
        <v>46054</v>
      </c>
      <c r="U292" s="679">
        <v>46078</v>
      </c>
      <c r="V292" s="373">
        <v>1</v>
      </c>
      <c r="W292" s="374">
        <v>28790.607373107527</v>
      </c>
      <c r="X292" s="17" cm="1">
        <f t="array" ref="X292">+IF($W$1="Pesos CLP",W292,W292/TC)*MB_24A25</f>
        <v>32.826231509307192</v>
      </c>
      <c r="Y292" s="18">
        <f t="shared" ref="Y292" si="297">SUM(BH292:DU292)</f>
        <v>32.826231509307192</v>
      </c>
      <c r="Z292">
        <v>91243530</v>
      </c>
      <c r="AA292" s="19">
        <f>IF(OR($I292="REAL",$I292="INCURRIDO"),SUMIF(S!$O:$O,$I292&amp;$O292&amp;$Q292&amp;UPPER(TEXT(AA$4,"MMMMYYYY"))&amp;$Z292,IF($W$1="Pesos CLP",S!$AD:$AD,S!$AO:$AO)),0)</f>
        <v>0</v>
      </c>
      <c r="AB292" s="19">
        <f>IF(OR($I292="REAL",$I292="INCURRIDO"),SUMIF(S!$O:$O,$I292&amp;$O292&amp;$Q292&amp;UPPER(TEXT(AB$4,"MMMMYYYY"))&amp;$Z292,IF($W$1="Pesos CLP",S!$AD:$AD,S!$AO:$AO)),0)</f>
        <v>0</v>
      </c>
      <c r="AC292" s="19">
        <f>IF(OR($I292="REAL",$I292="INCURRIDO"),SUMIF(S!$O:$O,$I292&amp;$O292&amp;$Q292&amp;UPPER(TEXT(AC$4,"MMMMYYYY"))&amp;$Z292,IF($W$1="Pesos CLP",S!$AD:$AD,S!$AO:$AO)),0)</f>
        <v>0</v>
      </c>
      <c r="AD292" s="19">
        <f>IF(OR($I292="REAL",$I292="INCURRIDO"),SUMIF(S!$O:$O,$I292&amp;$O292&amp;$Q292&amp;UPPER(TEXT(AD$4,"MMMMYYYY"))&amp;$Z292,IF($W$1="Pesos CLP",S!$AD:$AD,S!$AO:$AO)),0)</f>
        <v>0</v>
      </c>
      <c r="AE292" s="19">
        <f>IF(OR($I292="REAL",$I292="INCURRIDO"),SUMIF(S!$O:$O,$I292&amp;$O292&amp;$Q292&amp;UPPER(TEXT(AE$4,"MMMMYYYY"))&amp;$Z292,IF($W$1="Pesos CLP",S!$AD:$AD,S!$AO:$AO)),0)</f>
        <v>0</v>
      </c>
      <c r="AF292" s="19">
        <f>IF(OR($I292="REAL",$I292="INCURRIDO"),SUMIF(S!$O:$O,$I292&amp;$O292&amp;$Q292&amp;UPPER(TEXT(AF$4,"MMMMYYYY"))&amp;$Z292,IF($W$1="Pesos CLP",S!$AD:$AD,S!$AO:$AO)),0)</f>
        <v>0</v>
      </c>
      <c r="AG292" s="19">
        <f>IF(OR($I292="REAL",$I292="INCURRIDO"),SUMIF(S!$O:$O,$I292&amp;$O292&amp;$Q292&amp;UPPER(TEXT(AG$4,"MMMMYYYY"))&amp;$Z292,IF($W$1="Pesos CLP",S!$AD:$AD,S!$AO:$AO)),0)</f>
        <v>0</v>
      </c>
      <c r="AH292" s="19">
        <f>IF(OR($I292="REAL",$I292="INCURRIDO"),SUMIF(S!$O:$O,$I292&amp;$O292&amp;$Q292&amp;UPPER(TEXT(AH$4,"MMMMYYYY"))&amp;$Z292,IF($W$1="Pesos CLP",S!$AD:$AD,S!$AO:$AO)),0)</f>
        <v>0</v>
      </c>
      <c r="AI292" s="19">
        <f>IF(OR($I292="REAL",$I292="INCURRIDO"),SUMIF(S!$O:$O,$I292&amp;$O292&amp;$Q292&amp;UPPER(TEXT(AI$4,"MMMMYYYY"))&amp;$Z292,IF($W$1="Pesos CLP",S!$AD:$AD,S!$AO:$AO)),0)</f>
        <v>0</v>
      </c>
      <c r="AJ292" s="19">
        <f>IF(OR($I292="REAL",$I292="INCURRIDO"),SUMIF(S!$O:$O,$I292&amp;$O292&amp;$Q292&amp;UPPER(TEXT(AJ$4,"MMMMYYYY"))&amp;$Z292,IF($W$1="Pesos CLP",S!$AD:$AD,S!$AO:$AO)),0)</f>
        <v>0</v>
      </c>
      <c r="AK292" s="19">
        <f>IF(OR($I292="REAL",$I292="INCURRIDO"),SUMIF(S!$O:$O,$I292&amp;$O292&amp;$Q292&amp;UPPER(TEXT(AK$4,"MMMMYYYY"))&amp;$Z292,IF($W$1="Pesos CLP",S!$AD:$AD,S!$AO:$AO)),0)</f>
        <v>0</v>
      </c>
      <c r="AL292" s="19">
        <f>IF(OR($I292="REAL",$I292="INCURRIDO"),SUMIF(S!$O:$O,$I292&amp;$O292&amp;$Q292&amp;UPPER(TEXT(AL$4,"MMMMYYYY"))&amp;$Z292,IF($W$1="Pesos CLP",S!$AD:$AD,S!$AO:$AO)),0)</f>
        <v>0</v>
      </c>
      <c r="AM292" s="19">
        <f>IF(OR($I292="REAL",$I292="INCURRIDO"),SUMIF(S!$O:$O,$I292&amp;$O292&amp;$Q292&amp;UPPER(TEXT(AM$4,"MMMMYYYY"))&amp;$Z292,IF($W$1="Pesos CLP",S!$AD:$AD,S!$AO:$AO)),0)</f>
        <v>0</v>
      </c>
      <c r="AN292" s="19">
        <f>IF(OR($I292="REAL",$I292="INCURRIDO"),SUMIF(S!$O:$O,$I292&amp;$O292&amp;$Q292&amp;UPPER(TEXT(AN$4,"MMMMYYYY"))&amp;$Z292,IF($W$1="Pesos CLP",S!$AD:$AD,S!$AO:$AO)),0)</f>
        <v>0</v>
      </c>
      <c r="AO292" s="19">
        <f>IF(OR($I292="REAL",$I292="INCURRIDO"),SUMIF(S!$O:$O,$I292&amp;$O292&amp;$Q292&amp;UPPER(TEXT(AO$4,"MMMMYYYY"))&amp;$Z292,IF($W$1="Pesos CLP",S!$AD:$AD,S!$AO:$AO)),0)</f>
        <v>0</v>
      </c>
      <c r="AP292" s="19">
        <f>IF(OR($I292="REAL",$I292="INCURRIDO"),SUMIF(S!$O:$O,$I292&amp;$O292&amp;$Q292&amp;UPPER(TEXT(AP$4,"MMMMYYYY"))&amp;$Z292,IF($W$1="Pesos CLP",S!$AD:$AD,S!$AO:$AO)),0)</f>
        <v>0</v>
      </c>
      <c r="AQ292" s="19">
        <f>IF(OR($I292="REAL",$I292="INCURRIDO"),SUMIF(S!$O:$O,$I292&amp;$O292&amp;$Q292&amp;UPPER(TEXT(AQ$4,"MMMMYYYY"))&amp;$Z292,IF($W$1="Pesos CLP",S!$AD:$AD,S!$AO:$AO)),0)</f>
        <v>0</v>
      </c>
      <c r="AR292" s="19">
        <f>IF(OR($I292="REAL",$I292="INCURRIDO"),SUMIF(S!$O:$O,$I292&amp;$O292&amp;$Q292&amp;UPPER(TEXT(AR$4,"MMMMYYYY"))&amp;$Z292,IF($W$1="Pesos CLP",S!$AD:$AD,S!$AO:$AO)),0)</f>
        <v>0</v>
      </c>
      <c r="AS292" s="19">
        <f>IF(OR($I292="REAL",$I292="INCURRIDO"),SUMIF(S!$O:$O,$I292&amp;$O292&amp;$Q292&amp;UPPER(TEXT(AS$4,"MMMMYYYY"))&amp;$Z292,IF($W$1="Pesos CLP",S!$AD:$AD,S!$AO:$AO)),0)</f>
        <v>0</v>
      </c>
      <c r="AT292" s="19">
        <f>IF(OR($I292="REAL",$I292="INCURRIDO"),SUMIF(S!$O:$O,$I292&amp;$O292&amp;$Q292&amp;UPPER(TEXT(AT$4,"MMMMYYYY"))&amp;$Z292,IF($W$1="Pesos CLP",S!$AD:$AD,S!$AO:$AO)),0)</f>
        <v>0</v>
      </c>
      <c r="AU292" s="19">
        <f>IF(OR($I292="REAL",$I292="INCURRIDO"),SUMIF(S!$O:$O,$I292&amp;$O292&amp;$Q292&amp;UPPER(TEXT(AU$4,"MMMMYYYY"))&amp;$Z292,IF($W$1="Pesos CLP",S!$AD:$AD,S!$AO:$AO)),0)</f>
        <v>0</v>
      </c>
      <c r="AV292" s="19">
        <f>IF(OR($I292="REAL",$I292="INCURRIDO"),SUMIF(S!$O:$O,$I292&amp;$O292&amp;$Q292&amp;UPPER(TEXT(AV$4,"MMMMYYYY"))&amp;$Z292,IF($W$1="Pesos CLP",S!$AD:$AD,S!$AO:$AO)),0)</f>
        <v>0</v>
      </c>
      <c r="AW292" s="19">
        <f>IF(OR($I292="REAL",$I292="INCURRIDO"),SUMIF(S!$O:$O,$I292&amp;$O292&amp;$Q292&amp;UPPER(TEXT(AW$4,"MMMMYYYY"))&amp;$Z292,IF($W$1="Pesos CLP",S!$AD:$AD,S!$AO:$AO)),0)</f>
        <v>0</v>
      </c>
      <c r="AX292" s="19">
        <f>IF(OR($I292="REAL",$I292="INCURRIDO"),SUMIF(S!$O:$O,$I292&amp;$O292&amp;$Q292&amp;UPPER(TEXT(AX$4,"MMMMYYYY"))&amp;$Z292,IF($W$1="Pesos CLP",S!$AD:$AD,S!$AO:$AO)),0)</f>
        <v>0</v>
      </c>
      <c r="AY292" s="19">
        <f>IF(OR($I292="REAL",$I292="INCURRIDO"),SUMIF(S!$O:$O,$I292&amp;$O292&amp;$Q292&amp;UPPER(TEXT(AY$4,"MMMMYYYY"))&amp;$Z292,IF($W$1="Pesos CLP",S!$AD:$AD,S!$AO:$AO)),0)</f>
        <v>0</v>
      </c>
      <c r="AZ292" s="19">
        <f>IF(OR($I292="REAL",$I292="INCURRIDO"),SUMIF(S!$O:$O,$I292&amp;$O292&amp;$Q292&amp;UPPER(TEXT(AZ$4,"MMMMYYYY"))&amp;$Z292,IF($W$1="Pesos CLP",S!$AD:$AD,S!$AO:$AO)),0)</f>
        <v>0</v>
      </c>
      <c r="BA292" s="19">
        <f>IF(OR($I292="REAL",$I292="INCURRIDO"),SUMIF(S!$O:$O,$I292&amp;$O292&amp;$Q292&amp;UPPER(TEXT(BA$4,"MMMMYYYY"))&amp;$Z292,IF($W$1="Pesos CLP",S!$AD:$AD,S!$AO:$AO)),0)</f>
        <v>0</v>
      </c>
      <c r="BB292" s="19">
        <f>IF(OR($I292="REAL",$I292="INCURRIDO"),SUMIF(S!$O:$O,$I292&amp;$O292&amp;$Q292&amp;UPPER(TEXT(BB$4,"MMMMYYYY"))&amp;$Z292,IF($W$1="Pesos CLP",S!$AD:$AD,S!$AO:$AO)),0)</f>
        <v>0</v>
      </c>
      <c r="BC292" s="19">
        <f>IF(OR($I292="REAL",$I292="INCURRIDO"),SUMIF(S!$O:$O,$I292&amp;$O292&amp;$Q292&amp;UPPER(TEXT(BC$4,"MMMMYYYY"))&amp;$Z292,IF($W$1="Pesos CLP",S!$AD:$AD,S!$AO:$AO)),0)</f>
        <v>0</v>
      </c>
      <c r="BD292" s="19">
        <f>IF(OR($I292="REAL",$I292="INCURRIDO"),SUMIF(S!$O:$O,$I292&amp;$O292&amp;$Q292&amp;UPPER(TEXT(BD$4,"MMMMYYYY"))&amp;$Z292,IF($W$1="Pesos CLP",S!$AD:$AD,S!$AO:$AO)),0)</f>
        <v>0</v>
      </c>
      <c r="BE292" s="19">
        <f>IF(OR($I292="REAL",$I292="INCURRIDO"),SUMIF(S!$O:$O,$I292&amp;$O292&amp;$Q292&amp;UPPER(TEXT(BE$4,"MMMMYYYY"))&amp;$Z292,IF($W$1="Pesos CLP",S!$AD:$AD,S!$AO:$AO)),0)</f>
        <v>0</v>
      </c>
      <c r="BF292" s="19">
        <f>IF(OR($I292="REAL",$I292="INCURRIDO"),SUMIF(S!$O:$O,$I292&amp;$O292&amp;$Q292&amp;UPPER(TEXT(BF$4,"MMMMYYYY"))&amp;$Z292,IF($W$1="Pesos CLP",S!$AD:$AD,S!$AO:$AO)),0)</f>
        <v>0</v>
      </c>
      <c r="BG292" s="19">
        <f>IF(OR($I292="REAL",$I292="INCURRIDO"),SUMIF(S!$O:$O,$I292&amp;$O292&amp;$Q292&amp;UPPER(TEXT(BG$4,"MMMMYYYY"))&amp;$Z292,IF($W$1="Pesos CLP",S!$AD:$AD,S!$AO:$AO)),0)</f>
        <v>0</v>
      </c>
      <c r="BH292" s="19">
        <f>IF(OR($I292="REAL",$I292="INCURRIDO"),SUMIF(S!$O:$O,$I292&amp;$O292&amp;$Q292&amp;UPPER(TEXT(BH$4,"MMMMYYYY"))&amp;$Z292,IF($W$1="Pesos CLP",S!$AD:$AD,S!$AO:$AO)),0)</f>
        <v>0</v>
      </c>
      <c r="BI292" s="19">
        <f>IF(OR($I292="REAL",$I292="INCURRIDO"),SUMIF(S!$O:$O,$I292&amp;$O292&amp;$Q292&amp;UPPER(TEXT(BI$4,"MMMMYYYY"))&amp;$Z292,IF($W$1="Pesos CLP",S!$AD:$AD,S!$AO:$AO)),0)</f>
        <v>0</v>
      </c>
      <c r="BJ292" s="19">
        <f>IF(OR($I292="REAL",$I292="INCURRIDO"),SUMIF(S!$O:$O,$I292&amp;$O292&amp;$Q292&amp;UPPER(TEXT(BJ$4,"MMMMYYYY"))&amp;$Z292,IF($W$1="Pesos CLP",S!$AD:$AD,S!$AO:$AO)),0)</f>
        <v>0</v>
      </c>
      <c r="BK292" s="19">
        <f>IF(OR($I292="REAL",$I292="INCURRIDO"),SUMIF(S!$O:$O,$I292&amp;$O292&amp;$Q292&amp;UPPER(TEXT(BK$4,"MMMMYYYY"))&amp;$Z292,IF($W$1="Pesos CLP",S!$AD:$AD,S!$AO:$AO)),0)</f>
        <v>0</v>
      </c>
      <c r="BL292" s="19">
        <f>IF(OR($I292="REAL",$I292="INCURRIDO"),SUMIF(S!$O:$O,$I292&amp;$O292&amp;$Q292&amp;UPPER(TEXT(BL$4,"MMMMYYYY"))&amp;$Z292,IF($W$1="Pesos CLP",S!$AD:$AD,S!$AO:$AO)),0)</f>
        <v>0</v>
      </c>
      <c r="BM292" s="19">
        <f>IF(OR($I292="REAL",$I292="INCURRIDO"),SUMIF(S!$O:$O,$I292&amp;$O292&amp;$Q292&amp;UPPER(TEXT(BM$4,"MMMMYYYY"))&amp;$Z292,IF($W$1="Pesos CLP",S!$AD:$AD,S!$AO:$AO)),0)</f>
        <v>0</v>
      </c>
      <c r="BN292" s="19">
        <f>IF(OR($I292="REAL",$I292="INCURRIDO"),SUMIF(S!$O:$O,$I292&amp;$O292&amp;$Q292&amp;UPPER(TEXT(BN$4,"MMMMYYYY"))&amp;$Z292,IF($W$1="Pesos CLP",S!$AD:$AD,S!$AO:$AO)),0)</f>
        <v>0</v>
      </c>
      <c r="BO292" s="19">
        <f>IF(OR($I292="REAL",$I292="INCURRIDO"),SUMIF(S!$O:$O,$I292&amp;$O292&amp;$Q292&amp;UPPER(TEXT(BO$4,"MMMMYYYY"))&amp;$Z292,IF($W$1="Pesos CLP",S!$AD:$AD,S!$AO:$AO)),0)</f>
        <v>0</v>
      </c>
      <c r="BP292" s="19">
        <f>IF(OR($I292="REAL",$I292="INCURRIDO"),SUMIF(S!$O:$O,$I292&amp;$O292&amp;$Q292&amp;UPPER(TEXT(BP$4,"MMMMYYYY"))&amp;$Z292,IF($W$1="Pesos CLP",S!$AD:$AD,S!$AO:$AO)),0)</f>
        <v>0</v>
      </c>
      <c r="BQ292" s="19">
        <f>IF(OR($I292="REAL",$I292="INCURRIDO"),SUMIF(S!$O:$O,$I292&amp;$O292&amp;$Q292&amp;UPPER(TEXT(BQ$4,"MMMMYYYY"))&amp;$Z292,IF($W$1="Pesos CLP",S!$AD:$AD,S!$AO:$AO)),0)</f>
        <v>0</v>
      </c>
      <c r="BR292" s="19">
        <f>IF(OR($I292="REAL",$I292="INCURRIDO"),SUMIF(S!$O:$O,$I292&amp;$O292&amp;$Q292&amp;UPPER(TEXT(BR$4,"MMMMYYYY"))&amp;$Z292,IF($W$1="Pesos CLP",S!$AD:$AD,S!$AO:$AO)),0)</f>
        <v>0</v>
      </c>
      <c r="BS292" s="19">
        <f>IF(OR($I292="REAL",$I292="INCURRIDO"),SUMIF(S!$O:$O,$I292&amp;$O292&amp;$Q292&amp;UPPER(TEXT(BS$4,"MMMMYYYY"))&amp;$Z292,IF($W$1="Pesos CLP",S!$AD:$AD,S!$AO:$AO)),0)</f>
        <v>0</v>
      </c>
      <c r="BT292" s="19">
        <f>IF(OR($I292="REAL",$I292="INCURRIDO"),SUMIF(S!$O:$O,$I292&amp;$O292&amp;$Q292&amp;UPPER(TEXT(BT$4,"MMMMYYYY"))&amp;$Z292,IF($W$1="Pesos CLP",S!$AD:$AD,S!$AO:$AO)),0)</f>
        <v>0</v>
      </c>
      <c r="BU292" s="19">
        <f>IF(OR($I292="REAL",$I292="INCURRIDO"),SUMIF(S!$O:$O,$I292&amp;$O292&amp;$Q292&amp;UPPER(TEXT(BU$4,"MMMMYYYY"))&amp;$Z292,IF($W$1="Pesos CLP",S!$AD:$AD,S!$AO:$AO)),0)</f>
        <v>0</v>
      </c>
      <c r="BV292" s="19">
        <f>IF(OR($I292="REAL",$I292="INCURRIDO"),SUMIF(S!$O:$O,$I292&amp;$O292&amp;$Q292&amp;UPPER(TEXT(BV$4,"MMMMYYYY"))&amp;$Z292,IF($W$1="Pesos CLP",S!$AD:$AD,S!$AO:$AO)),0)</f>
        <v>0</v>
      </c>
      <c r="BW292" s="19">
        <f>IF(OR($I292="REAL",$I292="INCURRIDO"),SUMIF(S!$O:$O,$I292&amp;$O292&amp;$Q292&amp;UPPER(TEXT(BW$4,"MMMMYYYY"))&amp;$Z292,IF($W$1="Pesos CLP",S!$AD:$AD,S!$AO:$AO)),0)</f>
        <v>0</v>
      </c>
      <c r="BX292" s="19">
        <f>IF(OR($I292="REAL",$I292="INCURRIDO"),SUMIF(S!$O:$O,$I292&amp;$O292&amp;$Q292&amp;UPPER(TEXT(BX$4,"MMMMYYYY"))&amp;$Z292,IF($W$1="Pesos CLP",S!$AD:$AD,S!$AO:$AO)),0)</f>
        <v>0</v>
      </c>
      <c r="BY292" s="19">
        <f>IF(OR($I292="REAL",$I292="INCURRIDO"),SUMIF(S!$O:$O,$I292&amp;$O292&amp;$Q292&amp;UPPER(TEXT(BY$4,"MMMMYYYY"))&amp;$Z292,IF($W$1="Pesos CLP",S!$AD:$AD,S!$AO:$AO)),0)</f>
        <v>0</v>
      </c>
      <c r="BZ292" s="19">
        <f>IF(OR($I292="REAL",$I292="INCURRIDO"),SUMIF(S!$O:$O,$I292&amp;$O292&amp;$Q292&amp;UPPER(TEXT(BZ$4,"MMMMYYYY"))&amp;$Z292,IF($W$1="Pesos CLP",S!$AD:$AD,S!$AO:$AO)),0)</f>
        <v>0</v>
      </c>
      <c r="CA292" s="19">
        <f>IF(OR($I292="REAL",$I292="INCURRIDO"),SUMIF(S!$O:$O,$I292&amp;$O292&amp;$Q292&amp;UPPER(TEXT(CA$4,"MMMMYYYY"))&amp;$Z292,IF($W$1="Pesos CLP",S!$AD:$AD,S!$AO:$AO)),0)</f>
        <v>0</v>
      </c>
      <c r="CB292" s="19">
        <f>IF(OR($I292="REAL",$I292="INCURRIDO"),SUMIF(S!$O:$O,$I292&amp;$O292&amp;$Q292&amp;UPPER(TEXT(CB$4,"MMMMYYYY"))&amp;$Z292,IF($W$1="Pesos CLP",S!$AD:$AD,S!$AO:$AO)),0)</f>
        <v>0</v>
      </c>
      <c r="CC292" s="19">
        <f>IF(OR($I292="REAL",$I292="INCURRIDO"),SUMIF(S!$O:$O,$I292&amp;$O292&amp;$Q292&amp;UPPER(TEXT(CC$4,"MMMMYYYY"))&amp;$Z292,IF($W$1="Pesos CLP",S!$AD:$AD,S!$AO:$AO)),0)</f>
        <v>0</v>
      </c>
      <c r="CD292" s="19">
        <f>IF(OR($I292="REAL",$I292="INCURRIDO"),SUMIF(S!$O:$O,$I292&amp;$O292&amp;$Q292&amp;UPPER(TEXT(CD$4,"MMMMYYYY"))&amp;$Z292,IF($W$1="Pesos CLP",S!$AD:$AD,S!$AO:$AO)),0)</f>
        <v>0</v>
      </c>
      <c r="CE292" s="19">
        <f>IF(OR($I292="REAL",$I292="INCURRIDO"),SUMIF(S!$O:$O,$I292&amp;$O292&amp;$Q292&amp;UPPER(TEXT(CE$4,"MMMMYYYY"))&amp;$Z292,IF($W$1="Pesos CLP",S!$AD:$AD,S!$AO:$AO)),0)</f>
        <v>0</v>
      </c>
      <c r="CF292" s="19">
        <f>IF(OR($I292="REAL",$I292="INCURRIDO"),SUMIF(S!$O:$O,$I292&amp;$O292&amp;$Q292&amp;UPPER(TEXT(CF$4,"MMMMYYYY"))&amp;$Z292,IF($W$1="Pesos CLP",S!$AD:$AD,S!$AO:$AO)),0)</f>
        <v>0</v>
      </c>
      <c r="CG292" s="19">
        <f>IF(OR($I292="REAL",$I292="INCURRIDO"),SUMIF(S!$O:$O,$I292&amp;$O292&amp;$Q292&amp;UPPER(TEXT(CG$4,"MMMMYYYY"))&amp;$Z292,IF($W$1="Pesos CLP",S!$AD:$AD,S!$AO:$AO)),0)</f>
        <v>0</v>
      </c>
      <c r="CH292" s="19">
        <f>IF(OR($I292="REAL",$I292="INCURRIDO"),SUMIF(S!$O:$O,$I292&amp;$O292&amp;$Q292&amp;UPPER(TEXT(CH$4,"MMMMYYYY"))&amp;$Z292,IF($W$1="Pesos CLP",S!$AD:$AD,S!$AO:$AO)),0)</f>
        <v>0</v>
      </c>
      <c r="CI292" s="19">
        <f>IF(OR($I292="REAL",$I292="INCURRIDO"),SUMIF(S!$O:$O,$I292&amp;$O292&amp;$Q292&amp;UPPER(TEXT(CI$4,"MMMMYYYY"))&amp;$Z292,IF($W$1="Pesos CLP",S!$AD:$AD,S!$AO:$AO)),0)</f>
        <v>0</v>
      </c>
      <c r="CJ292" s="19">
        <f>IF(OR($I292="REAL",$I292="INCURRIDO"),SUMIF(S!$O:$O,$I292&amp;$O292&amp;$Q292&amp;UPPER(TEXT(CJ$4,"MMMMYYYY"))&amp;$Z292,IF($W$1="Pesos CLP",S!$AD:$AD,S!$AO:$AO)),0)</f>
        <v>0</v>
      </c>
      <c r="CK292" s="378">
        <f t="shared" si="293"/>
        <v>32.826231509307192</v>
      </c>
      <c r="CL292" s="378">
        <f t="shared" si="293"/>
        <v>0</v>
      </c>
      <c r="CM292" s="378">
        <f t="shared" si="293"/>
        <v>0</v>
      </c>
      <c r="CN292" s="378">
        <f t="shared" si="293"/>
        <v>0</v>
      </c>
      <c r="CO292" s="378">
        <f t="shared" si="293"/>
        <v>0</v>
      </c>
      <c r="CP292" s="378">
        <f t="shared" si="293"/>
        <v>0</v>
      </c>
      <c r="CQ292" s="378">
        <f t="shared" si="293"/>
        <v>0</v>
      </c>
      <c r="CR292" s="378">
        <f t="shared" si="293"/>
        <v>0</v>
      </c>
      <c r="CS292" s="378">
        <f t="shared" si="294"/>
        <v>0</v>
      </c>
      <c r="CT292" s="378">
        <f t="shared" si="294"/>
        <v>0</v>
      </c>
      <c r="CU292" s="378">
        <f t="shared" si="294"/>
        <v>0</v>
      </c>
      <c r="CV292" s="378">
        <f t="shared" si="294"/>
        <v>0</v>
      </c>
      <c r="CW292" s="378">
        <f t="shared" si="294"/>
        <v>0</v>
      </c>
      <c r="CX292" s="378">
        <f t="shared" si="294"/>
        <v>0</v>
      </c>
      <c r="CY292" s="378">
        <f t="shared" si="294"/>
        <v>0</v>
      </c>
      <c r="CZ292" s="378">
        <f t="shared" si="294"/>
        <v>0</v>
      </c>
      <c r="DA292" s="378">
        <f t="shared" si="294"/>
        <v>0</v>
      </c>
      <c r="DB292" s="378">
        <f t="shared" si="294"/>
        <v>0</v>
      </c>
      <c r="DC292" s="378">
        <f t="shared" si="295"/>
        <v>0</v>
      </c>
      <c r="DD292" s="378">
        <f t="shared" si="295"/>
        <v>0</v>
      </c>
      <c r="DE292" s="378">
        <f t="shared" si="295"/>
        <v>0</v>
      </c>
      <c r="DF292" s="378">
        <f t="shared" si="295"/>
        <v>0</v>
      </c>
      <c r="DG292" s="378">
        <f t="shared" si="295"/>
        <v>0</v>
      </c>
      <c r="DH292" s="378">
        <f t="shared" si="295"/>
        <v>0</v>
      </c>
      <c r="DI292" s="378">
        <f t="shared" si="295"/>
        <v>0</v>
      </c>
      <c r="DJ292" s="378">
        <f t="shared" si="295"/>
        <v>0</v>
      </c>
      <c r="DK292" s="378">
        <f t="shared" si="295"/>
        <v>0</v>
      </c>
      <c r="DL292" s="378">
        <f t="shared" si="290"/>
        <v>0</v>
      </c>
      <c r="DM292" s="378">
        <f t="shared" si="290"/>
        <v>0</v>
      </c>
      <c r="DN292" s="378">
        <f t="shared" si="290"/>
        <v>0</v>
      </c>
      <c r="DO292" s="378">
        <f t="shared" si="290"/>
        <v>0</v>
      </c>
      <c r="DP292" s="378">
        <f t="shared" si="290"/>
        <v>0</v>
      </c>
      <c r="DQ292" s="378">
        <f t="shared" si="290"/>
        <v>0</v>
      </c>
      <c r="DR292" s="378">
        <f t="shared" si="290"/>
        <v>0</v>
      </c>
      <c r="DS292" s="378">
        <f t="shared" si="290"/>
        <v>0</v>
      </c>
      <c r="DT292" s="378">
        <f t="shared" si="290"/>
        <v>0</v>
      </c>
      <c r="DU292" s="378">
        <f t="shared" si="290"/>
        <v>0</v>
      </c>
      <c r="DV292" s="378">
        <f t="shared" si="291"/>
        <v>0</v>
      </c>
      <c r="DW292" s="378">
        <f t="shared" si="291"/>
        <v>0</v>
      </c>
      <c r="DX292" s="378">
        <f t="shared" si="291"/>
        <v>0</v>
      </c>
      <c r="DY292" s="378">
        <f t="shared" si="291"/>
        <v>0</v>
      </c>
      <c r="DZ292" s="378">
        <f t="shared" si="291"/>
        <v>0</v>
      </c>
      <c r="EA292" s="378">
        <f t="shared" si="291"/>
        <v>0</v>
      </c>
      <c r="EB292" s="378">
        <f t="shared" si="291"/>
        <v>0</v>
      </c>
      <c r="EC292" s="378">
        <f t="shared" si="291"/>
        <v>0</v>
      </c>
      <c r="ED292" s="378">
        <f t="shared" si="291"/>
        <v>0</v>
      </c>
      <c r="EE292" s="378">
        <f t="shared" si="291"/>
        <v>0</v>
      </c>
      <c r="EF292" s="378">
        <f t="shared" si="292"/>
        <v>0</v>
      </c>
      <c r="EG292" s="378">
        <f t="shared" si="292"/>
        <v>0</v>
      </c>
      <c r="EH292" s="378">
        <f t="shared" si="292"/>
        <v>0</v>
      </c>
      <c r="EI292" s="378">
        <f t="shared" si="292"/>
        <v>0</v>
      </c>
      <c r="EJ292" s="378">
        <f t="shared" si="292"/>
        <v>0</v>
      </c>
      <c r="EK292" s="378">
        <f t="shared" si="292"/>
        <v>0</v>
      </c>
      <c r="EL292" s="378">
        <f t="shared" si="292"/>
        <v>0</v>
      </c>
      <c r="EM292" s="378">
        <f t="shared" si="292"/>
        <v>0</v>
      </c>
      <c r="EN292" s="378">
        <f t="shared" si="292"/>
        <v>0</v>
      </c>
      <c r="EO292" s="378">
        <f t="shared" si="292"/>
        <v>0</v>
      </c>
      <c r="EP292" s="378">
        <f t="shared" si="292"/>
        <v>0</v>
      </c>
      <c r="EQ292" s="378">
        <f t="shared" si="292"/>
        <v>0</v>
      </c>
    </row>
    <row r="293" spans="1:147" x14ac:dyDescent="0.3">
      <c r="A293" s="368"/>
      <c r="B293" s="368"/>
      <c r="C293" s="368"/>
      <c r="D293" s="368">
        <f t="shared" si="249"/>
        <v>1.034195933456562</v>
      </c>
      <c r="E293" s="368" t="str">
        <f>VLOOKUP(TEXT(Z293,0),'G2'!B:D,3,0)</f>
        <v>MN</v>
      </c>
      <c r="F293" s="816">
        <f t="shared" si="248"/>
        <v>0</v>
      </c>
      <c r="G293" s="755" t="str">
        <f t="shared" si="250"/>
        <v>REAL 91243520 G_SAP CANN_AUS</v>
      </c>
      <c r="H293" s="756" t="s">
        <v>1190</v>
      </c>
      <c r="I293" s="370" t="s">
        <v>21</v>
      </c>
      <c r="J293" s="370" t="s">
        <v>22</v>
      </c>
      <c r="K293" s="368" t="s">
        <v>276</v>
      </c>
      <c r="L293" s="368" t="s">
        <v>24</v>
      </c>
      <c r="M293" s="369"/>
      <c r="N293" t="s">
        <v>751</v>
      </c>
      <c r="O293" s="370" t="s">
        <v>276</v>
      </c>
      <c r="P293" s="643" t="s">
        <v>1167</v>
      </c>
      <c r="Q293" s="370" t="s">
        <v>796</v>
      </c>
      <c r="R293" s="370" t="s">
        <v>273</v>
      </c>
      <c r="S293" s="376"/>
      <c r="T293" s="679"/>
      <c r="U293" s="679"/>
      <c r="V293" s="373"/>
      <c r="W293" s="374">
        <v>0</v>
      </c>
      <c r="X293" s="17" cm="1">
        <f t="array" ref="X293">+IF($W$1="Pesos CLP",W293,W293/TC)*MB_24A25</f>
        <v>0</v>
      </c>
      <c r="Y293" s="18">
        <f t="shared" si="225"/>
        <v>77571.343737963616</v>
      </c>
      <c r="Z293" t="s">
        <v>677</v>
      </c>
      <c r="AA293" s="19">
        <f>IF(OR($I293="REAL",$I293="INCURRIDO"),SUMIF(S!$O:$O,$I293&amp;$O293&amp;$Q293&amp;UPPER(TEXT(AA$4,"MMMMYYYY"))&amp;$Z293,IF($W$1="Pesos CLP",S!$AD:$AD,S!$AO:$AO)),0)</f>
        <v>0</v>
      </c>
      <c r="AB293" s="19">
        <f>IF(OR($I293="REAL",$I293="INCURRIDO"),SUMIF(S!$O:$O,$I293&amp;$O293&amp;$Q293&amp;UPPER(TEXT(AB$4,"MMMMYYYY"))&amp;$Z293,IF($W$1="Pesos CLP",S!$AD:$AD,S!$AO:$AO)),0)</f>
        <v>0</v>
      </c>
      <c r="AC293" s="19">
        <f>IF(OR($I293="REAL",$I293="INCURRIDO"),SUMIF(S!$O:$O,$I293&amp;$O293&amp;$Q293&amp;UPPER(TEXT(AC$4,"MMMMYYYY"))&amp;$Z293,IF($W$1="Pesos CLP",S!$AD:$AD,S!$AO:$AO)),0)</f>
        <v>0</v>
      </c>
      <c r="AD293" s="19">
        <f>IF(OR($I293="REAL",$I293="INCURRIDO"),SUMIF(S!$O:$O,$I293&amp;$O293&amp;$Q293&amp;UPPER(TEXT(AD$4,"MMMMYYYY"))&amp;$Z293,IF($W$1="Pesos CLP",S!$AD:$AD,S!$AO:$AO)),0)</f>
        <v>0</v>
      </c>
      <c r="AE293" s="19">
        <f>IF(OR($I293="REAL",$I293="INCURRIDO"),SUMIF(S!$O:$O,$I293&amp;$O293&amp;$Q293&amp;UPPER(TEXT(AE$4,"MMMMYYYY"))&amp;$Z293,IF($W$1="Pesos CLP",S!$AD:$AD,S!$AO:$AO)),0)</f>
        <v>0</v>
      </c>
      <c r="AF293" s="19">
        <f>IF(OR($I293="REAL",$I293="INCURRIDO"),SUMIF(S!$O:$O,$I293&amp;$O293&amp;$Q293&amp;UPPER(TEXT(AF$4,"MMMMYYYY"))&amp;$Z293,IF($W$1="Pesos CLP",S!$AD:$AD,S!$AO:$AO)),0)</f>
        <v>0</v>
      </c>
      <c r="AG293" s="19">
        <f>IF(OR($I293="REAL",$I293="INCURRIDO"),SUMIF(S!$O:$O,$I293&amp;$O293&amp;$Q293&amp;UPPER(TEXT(AG$4,"MMMMYYYY"))&amp;$Z293,IF($W$1="Pesos CLP",S!$AD:$AD,S!$AO:$AO)),0)</f>
        <v>0</v>
      </c>
      <c r="AH293" s="19">
        <f>IF(OR($I293="REAL",$I293="INCURRIDO"),SUMIF(S!$O:$O,$I293&amp;$O293&amp;$Q293&amp;UPPER(TEXT(AH$4,"MMMMYYYY"))&amp;$Z293,IF($W$1="Pesos CLP",S!$AD:$AD,S!$AO:$AO)),0)</f>
        <v>0</v>
      </c>
      <c r="AI293" s="19">
        <f>IF(OR($I293="REAL",$I293="INCURRIDO"),SUMIF(S!$O:$O,$I293&amp;$O293&amp;$Q293&amp;UPPER(TEXT(AI$4,"MMMMYYYY"))&amp;$Z293,IF($W$1="Pesos CLP",S!$AD:$AD,S!$AO:$AO)),0)</f>
        <v>0</v>
      </c>
      <c r="AJ293" s="19">
        <f>IF(OR($I293="REAL",$I293="INCURRIDO"),SUMIF(S!$O:$O,$I293&amp;$O293&amp;$Q293&amp;UPPER(TEXT(AJ$4,"MMMMYYYY"))&amp;$Z293,IF($W$1="Pesos CLP",S!$AD:$AD,S!$AO:$AO)),0)</f>
        <v>0</v>
      </c>
      <c r="AK293" s="19">
        <f>IF(OR($I293="REAL",$I293="INCURRIDO"),SUMIF(S!$O:$O,$I293&amp;$O293&amp;$Q293&amp;UPPER(TEXT(AK$4,"MMMMYYYY"))&amp;$Z293,IF($W$1="Pesos CLP",S!$AD:$AD,S!$AO:$AO)),0)</f>
        <v>0</v>
      </c>
      <c r="AL293" s="19">
        <f>IF(OR($I293="REAL",$I293="INCURRIDO"),SUMIF(S!$O:$O,$I293&amp;$O293&amp;$Q293&amp;UPPER(TEXT(AL$4,"MMMMYYYY"))&amp;$Z293,IF($W$1="Pesos CLP",S!$AD:$AD,S!$AO:$AO)),0)</f>
        <v>0</v>
      </c>
      <c r="AM293" s="19">
        <f>IF(OR($I293="REAL",$I293="INCURRIDO"),SUMIF(S!$O:$O,$I293&amp;$O293&amp;$Q293&amp;UPPER(TEXT(AM$4,"MMMMYYYY"))&amp;$Z293,IF($W$1="Pesos CLP",S!$AD:$AD,S!$AO:$AO)),0)</f>
        <v>0</v>
      </c>
      <c r="AN293" s="19">
        <f>IF(OR($I293="REAL",$I293="INCURRIDO"),SUMIF(S!$O:$O,$I293&amp;$O293&amp;$Q293&amp;UPPER(TEXT(AN$4,"MMMMYYYY"))&amp;$Z293,IF($W$1="Pesos CLP",S!$AD:$AD,S!$AO:$AO)),0)</f>
        <v>0</v>
      </c>
      <c r="AO293" s="19">
        <f>IF(OR($I293="REAL",$I293="INCURRIDO"),SUMIF(S!$O:$O,$I293&amp;$O293&amp;$Q293&amp;UPPER(TEXT(AO$4,"MMMMYYYY"))&amp;$Z293,IF($W$1="Pesos CLP",S!$AD:$AD,S!$AO:$AO)),0)</f>
        <v>0</v>
      </c>
      <c r="AP293" s="19">
        <f>IF(OR($I293="REAL",$I293="INCURRIDO"),SUMIF(S!$O:$O,$I293&amp;$O293&amp;$Q293&amp;UPPER(TEXT(AP$4,"MMMMYYYY"))&amp;$Z293,IF($W$1="Pesos CLP",S!$AD:$AD,S!$AO:$AO)),0)</f>
        <v>0</v>
      </c>
      <c r="AQ293" s="19">
        <f>IF(OR($I293="REAL",$I293="INCURRIDO"),SUMIF(S!$O:$O,$I293&amp;$O293&amp;$Q293&amp;UPPER(TEXT(AQ$4,"MMMMYYYY"))&amp;$Z293,IF($W$1="Pesos CLP",S!$AD:$AD,S!$AO:$AO)),0)</f>
        <v>0</v>
      </c>
      <c r="AR293" s="19">
        <f>IF(OR($I293="REAL",$I293="INCURRIDO"),SUMIF(S!$O:$O,$I293&amp;$O293&amp;$Q293&amp;UPPER(TEXT(AR$4,"MMMMYYYY"))&amp;$Z293,IF($W$1="Pesos CLP",S!$AD:$AD,S!$AO:$AO)),0)</f>
        <v>0</v>
      </c>
      <c r="AS293" s="19">
        <f>IF(OR($I293="REAL",$I293="INCURRIDO"),SUMIF(S!$O:$O,$I293&amp;$O293&amp;$Q293&amp;UPPER(TEXT(AS$4,"MMMMYYYY"))&amp;$Z293,IF($W$1="Pesos CLP",S!$AD:$AD,S!$AO:$AO)),0)</f>
        <v>0</v>
      </c>
      <c r="AT293" s="19">
        <f>IF(OR($I293="REAL",$I293="INCURRIDO"),SUMIF(S!$O:$O,$I293&amp;$O293&amp;$Q293&amp;UPPER(TEXT(AT$4,"MMMMYYYY"))&amp;$Z293,IF($W$1="Pesos CLP",S!$AD:$AD,S!$AO:$AO)),0)</f>
        <v>0</v>
      </c>
      <c r="AU293" s="19">
        <f>IF(OR($I293="REAL",$I293="INCURRIDO"),SUMIF(S!$O:$O,$I293&amp;$O293&amp;$Q293&amp;UPPER(TEXT(AU$4,"MMMMYYYY"))&amp;$Z293,IF($W$1="Pesos CLP",S!$AD:$AD,S!$AO:$AO)),0)</f>
        <v>0</v>
      </c>
      <c r="AV293" s="19">
        <f>IF(OR($I293="REAL",$I293="INCURRIDO"),SUMIF(S!$O:$O,$I293&amp;$O293&amp;$Q293&amp;UPPER(TEXT(AV$4,"MMMMYYYY"))&amp;$Z293,IF($W$1="Pesos CLP",S!$AD:$AD,S!$AO:$AO)),0)</f>
        <v>0</v>
      </c>
      <c r="AW293" s="19">
        <f>IF(OR($I293="REAL",$I293="INCURRIDO"),SUMIF(S!$O:$O,$I293&amp;$O293&amp;$Q293&amp;UPPER(TEXT(AW$4,"MMMMYYYY"))&amp;$Z293,IF($W$1="Pesos CLP",S!$AD:$AD,S!$AO:$AO)),0)</f>
        <v>0</v>
      </c>
      <c r="AX293" s="19">
        <f>IF(OR($I293="REAL",$I293="INCURRIDO"),SUMIF(S!$O:$O,$I293&amp;$O293&amp;$Q293&amp;UPPER(TEXT(AX$4,"MMMMYYYY"))&amp;$Z293,IF($W$1="Pesos CLP",S!$AD:$AD,S!$AO:$AO)),0)</f>
        <v>0</v>
      </c>
      <c r="AY293" s="19">
        <f>IF(OR($I293="REAL",$I293="INCURRIDO"),SUMIF(S!$O:$O,$I293&amp;$O293&amp;$Q293&amp;UPPER(TEXT(AY$4,"MMMMYYYY"))&amp;$Z293,IF($W$1="Pesos CLP",S!$AD:$AD,S!$AO:$AO)),0)</f>
        <v>0</v>
      </c>
      <c r="AZ293" s="19">
        <f>IF(OR($I293="REAL",$I293="INCURRIDO"),SUMIF(S!$O:$O,$I293&amp;$O293&amp;$Q293&amp;UPPER(TEXT(AZ$4,"MMMMYYYY"))&amp;$Z293,IF($W$1="Pesos CLP",S!$AD:$AD,S!$AO:$AO)),0)</f>
        <v>0</v>
      </c>
      <c r="BA293" s="19">
        <f>IF(OR($I293="REAL",$I293="INCURRIDO"),SUMIF(S!$O:$O,$I293&amp;$O293&amp;$Q293&amp;UPPER(TEXT(BA$4,"MMMMYYYY"))&amp;$Z293,IF($W$1="Pesos CLP",S!$AD:$AD,S!$AO:$AO)),0)</f>
        <v>0</v>
      </c>
      <c r="BB293" s="19">
        <f>IF(OR($I293="REAL",$I293="INCURRIDO"),SUMIF(S!$O:$O,$I293&amp;$O293&amp;$Q293&amp;UPPER(TEXT(BB$4,"MMMMYYYY"))&amp;$Z293,IF($W$1="Pesos CLP",S!$AD:$AD,S!$AO:$AO)),0)</f>
        <v>0</v>
      </c>
      <c r="BC293" s="19">
        <f>IF(OR($I293="REAL",$I293="INCURRIDO"),SUMIF(S!$O:$O,$I293&amp;$O293&amp;$Q293&amp;UPPER(TEXT(BC$4,"MMMMYYYY"))&amp;$Z293,IF($W$1="Pesos CLP",S!$AD:$AD,S!$AO:$AO)),0)</f>
        <v>0</v>
      </c>
      <c r="BD293" s="19">
        <f>IF(OR($I293="REAL",$I293="INCURRIDO"),SUMIF(S!$O:$O,$I293&amp;$O293&amp;$Q293&amp;UPPER(TEXT(BD$4,"MMMMYYYY"))&amp;$Z293,IF($W$1="Pesos CLP",S!$AD:$AD,S!$AO:$AO)),0)</f>
        <v>0</v>
      </c>
      <c r="BE293" s="19">
        <f>IF(OR($I293="REAL",$I293="INCURRIDO"),SUMIF(S!$O:$O,$I293&amp;$O293&amp;$Q293&amp;UPPER(TEXT(BE$4,"MMMMYYYY"))&amp;$Z293,IF($W$1="Pesos CLP",S!$AD:$AD,S!$AO:$AO)),0)</f>
        <v>0</v>
      </c>
      <c r="BF293" s="19">
        <f>IF(OR($I293="REAL",$I293="INCURRIDO"),SUMIF(S!$O:$O,$I293&amp;$O293&amp;$Q293&amp;UPPER(TEXT(BF$4,"MMMMYYYY"))&amp;$Z293,IF($W$1="Pesos CLP",S!$AD:$AD,S!$AO:$AO)),0)</f>
        <v>0</v>
      </c>
      <c r="BG293" s="19">
        <f>IF(OR($I293="REAL",$I293="INCURRIDO"),SUMIF(S!$O:$O,$I293&amp;$O293&amp;$Q293&amp;UPPER(TEXT(BG$4,"MMMMYYYY"))&amp;$Z293,IF($W$1="Pesos CLP",S!$AD:$AD,S!$AO:$AO)),0)</f>
        <v>0</v>
      </c>
      <c r="BH293" s="19">
        <f>IF(OR($I293="REAL",$I293="INCURRIDO"),SUMIF(S!$O:$O,$I293&amp;$O293&amp;$Q293&amp;UPPER(TEXT(BH$4,"MMMMYYYY"))&amp;$Z293,IF($W$1="Pesos CLP",S!$AD:$AD,S!$AO:$AO)),0)</f>
        <v>0</v>
      </c>
      <c r="BI293" s="19">
        <f>IF(OR($I293="REAL",$I293="INCURRIDO"),SUMIF(S!$O:$O,$I293&amp;$O293&amp;$Q293&amp;UPPER(TEXT(BI$4,"MMMMYYYY"))&amp;$Z293,IF($W$1="Pesos CLP",S!$AD:$AD,S!$AO:$AO)),0)</f>
        <v>0</v>
      </c>
      <c r="BJ293" s="19">
        <f>IF(OR($I293="REAL",$I293="INCURRIDO"),SUMIF(S!$O:$O,$I293&amp;$O293&amp;$Q293&amp;UPPER(TEXT(BJ$4,"MMMMYYYY"))&amp;$Z293,IF($W$1="Pesos CLP",S!$AD:$AD,S!$AO:$AO)),0)</f>
        <v>0</v>
      </c>
      <c r="BK293" s="19">
        <f>IF(OR($I293="REAL",$I293="INCURRIDO"),SUMIF(S!$O:$O,$I293&amp;$O293&amp;$Q293&amp;UPPER(TEXT(BK$4,"MMMMYYYY"))&amp;$Z293,IF($W$1="Pesos CLP",S!$AD:$AD,S!$AO:$AO)),0)</f>
        <v>0</v>
      </c>
      <c r="BL293" s="19">
        <f>IF(OR($I293="REAL",$I293="INCURRIDO"),SUMIF(S!$O:$O,$I293&amp;$O293&amp;$Q293&amp;UPPER(TEXT(BL$4,"MMMMYYYY"))&amp;$Z293,IF($W$1="Pesos CLP",S!$AD:$AD,S!$AO:$AO)),0)</f>
        <v>0</v>
      </c>
      <c r="BM293" s="19">
        <f>IF(OR($I293="REAL",$I293="INCURRIDO"),SUMIF(S!$O:$O,$I293&amp;$O293&amp;$Q293&amp;UPPER(TEXT(BM$4,"MMMMYYYY"))&amp;$Z293,IF($W$1="Pesos CLP",S!$AD:$AD,S!$AO:$AO)),0)</f>
        <v>0</v>
      </c>
      <c r="BN293" s="19">
        <f>IF(OR($I293="REAL",$I293="INCURRIDO"),SUMIF(S!$O:$O,$I293&amp;$O293&amp;$Q293&amp;UPPER(TEXT(BN$4,"MMMMYYYY"))&amp;$Z293,IF($W$1="Pesos CLP",S!$AD:$AD,S!$AO:$AO)),0)</f>
        <v>0</v>
      </c>
      <c r="BO293" s="19">
        <f>IF(OR($I293="REAL",$I293="INCURRIDO"),SUMIF(S!$O:$O,$I293&amp;$O293&amp;$Q293&amp;UPPER(TEXT(BO$4,"MMMMYYYY"))&amp;$Z293,IF($W$1="Pesos CLP",S!$AD:$AD,S!$AO:$AO)),0)</f>
        <v>0</v>
      </c>
      <c r="BP293" s="19">
        <f>IF(OR($I293="REAL",$I293="INCURRIDO"),SUMIF(S!$O:$O,$I293&amp;$O293&amp;$Q293&amp;UPPER(TEXT(BP$4,"MMMMYYYY"))&amp;$Z293,IF($W$1="Pesos CLP",S!$AD:$AD,S!$AO:$AO)),0)</f>
        <v>0</v>
      </c>
      <c r="BQ293" s="19">
        <f>IF(OR($I293="REAL",$I293="INCURRIDO"),SUMIF(S!$O:$O,$I293&amp;$O293&amp;$Q293&amp;UPPER(TEXT(BQ$4,"MMMMYYYY"))&amp;$Z293,IF($W$1="Pesos CLP",S!$AD:$AD,S!$AO:$AO)),0)</f>
        <v>0</v>
      </c>
      <c r="BR293" s="19">
        <f>IF(OR($I293="REAL",$I293="INCURRIDO"),SUMIF(S!$O:$O,$I293&amp;$O293&amp;$Q293&amp;UPPER(TEXT(BR$4,"MMMMYYYY"))&amp;$Z293,IF($W$1="Pesos CLP",S!$AD:$AD,S!$AO:$AO)),0)</f>
        <v>0</v>
      </c>
      <c r="BS293" s="19">
        <f>IF(OR($I293="REAL",$I293="INCURRIDO"),SUMIF(S!$O:$O,$I293&amp;$O293&amp;$Q293&amp;UPPER(TEXT(BS$4,"MMMMYYYY"))&amp;$Z293,IF($W$1="Pesos CLP",S!$AD:$AD,S!$AO:$AO)),0)</f>
        <v>0</v>
      </c>
      <c r="BT293" s="19">
        <f>IF(OR($I293="REAL",$I293="INCURRIDO"),SUMIF(S!$O:$O,$I293&amp;$O293&amp;$Q293&amp;UPPER(TEXT(BT$4,"MMMMYYYY"))&amp;$Z293,IF($W$1="Pesos CLP",S!$AD:$AD,S!$AO:$AO)),0)</f>
        <v>0</v>
      </c>
      <c r="BU293" s="19">
        <f>IF(OR($I293="REAL",$I293="INCURRIDO"),SUMIF(S!$O:$O,$I293&amp;$O293&amp;$Q293&amp;UPPER(TEXT(BU$4,"MMMMYYYY"))&amp;$Z293,IF($W$1="Pesos CLP",S!$AD:$AD,S!$AO:$AO)),0)</f>
        <v>0</v>
      </c>
      <c r="BV293" s="19">
        <f>IF(OR($I293="REAL",$I293="INCURRIDO"),SUMIF(S!$O:$O,$I293&amp;$O293&amp;$Q293&amp;UPPER(TEXT(BV$4,"MMMMYYYY"))&amp;$Z293,IF($W$1="Pesos CLP",S!$AD:$AD,S!$AO:$AO)),0)</f>
        <v>0</v>
      </c>
      <c r="BW293" s="19">
        <f>IF(OR($I293="REAL",$I293="INCURRIDO"),SUMIF(S!$O:$O,$I293&amp;$O293&amp;$Q293&amp;UPPER(TEXT(BW$4,"MMMMYYYY"))&amp;$Z293,IF($W$1="Pesos CLP",S!$AD:$AD,S!$AO:$AO)),0)</f>
        <v>0</v>
      </c>
      <c r="BX293" s="19">
        <f>IF(OR($I293="REAL",$I293="INCURRIDO"),SUMIF(S!$O:$O,$I293&amp;$O293&amp;$Q293&amp;UPPER(TEXT(BX$4,"MMMMYYYY"))&amp;$Z293,IF($W$1="Pesos CLP",S!$AD:$AD,S!$AO:$AO)),0)</f>
        <v>0</v>
      </c>
      <c r="BY293" s="19">
        <f>IF(OR($I293="REAL",$I293="INCURRIDO"),SUMIF(S!$O:$O,$I293&amp;$O293&amp;$Q293&amp;UPPER(TEXT(BY$4,"MMMMYYYY"))&amp;$Z293,IF($W$1="Pesos CLP",S!$AD:$AD,S!$AO:$AO)),0)</f>
        <v>0</v>
      </c>
      <c r="BZ293" s="19">
        <f>IF(OR($I293="REAL",$I293="INCURRIDO"),SUMIF(S!$O:$O,$I293&amp;$O293&amp;$Q293&amp;UPPER(TEXT(BZ$4,"MMMMYYYY"))&amp;$Z293,IF($W$1="Pesos CLP",S!$AD:$AD,S!$AO:$AO)),0)</f>
        <v>0</v>
      </c>
      <c r="CA293" s="19">
        <f>IF(OR($I293="REAL",$I293="INCURRIDO"),SUMIF(S!$O:$O,$I293&amp;$O293&amp;$Q293&amp;UPPER(TEXT(CA$4,"MMMMYYYY"))&amp;$Z293,IF($W$1="Pesos CLP",S!$AD:$AD,S!$AO:$AO)),0)</f>
        <v>0</v>
      </c>
      <c r="CB293" s="19">
        <f>IF(OR($I293="REAL",$I293="INCURRIDO"),SUMIF(S!$O:$O,$I293&amp;$O293&amp;$Q293&amp;UPPER(TEXT(CB$4,"MMMMYYYY"))&amp;$Z293,IF($W$1="Pesos CLP",S!$AD:$AD,S!$AO:$AO)),0)</f>
        <v>0</v>
      </c>
      <c r="CC293" s="19">
        <f>IF(OR($I293="REAL",$I293="INCURRIDO"),SUMIF(S!$O:$O,$I293&amp;$O293&amp;$Q293&amp;UPPER(TEXT(CC$4,"MMMMYYYY"))&amp;$Z293,IF($W$1="Pesos CLP",S!$AD:$AD,S!$AO:$AO)),0)</f>
        <v>0</v>
      </c>
      <c r="CD293" s="19">
        <f>IF(OR($I293="REAL",$I293="INCURRIDO"),SUMIF(S!$O:$O,$I293&amp;$O293&amp;$Q293&amp;UPPER(TEXT(CD$4,"MMMMYYYY"))&amp;$Z293,IF($W$1="Pesos CLP",S!$AD:$AD,S!$AO:$AO)),0)</f>
        <v>0</v>
      </c>
      <c r="CE293" s="19">
        <f>IF(OR($I293="REAL",$I293="INCURRIDO"),SUMIF(S!$O:$O,$I293&amp;$O293&amp;$Q293&amp;UPPER(TEXT(CE$4,"MMMMYYYY"))&amp;$Z293,IF($W$1="Pesos CLP",S!$AD:$AD,S!$AO:$AO)),0)</f>
        <v>0</v>
      </c>
      <c r="CF293" s="19">
        <f>IF(OR($I293="REAL",$I293="INCURRIDO"),SUMIF(S!$O:$O,$I293&amp;$O293&amp;$Q293&amp;UPPER(TEXT(CF$4,"MMMMYYYY"))&amp;$Z293,IF($W$1="Pesos CLP",S!$AD:$AD,S!$AO:$AO)),0)</f>
        <v>0</v>
      </c>
      <c r="CG293" s="19">
        <f>IF(OR($I293="REAL",$I293="INCURRIDO"),SUMIF(S!$O:$O,$I293&amp;$O293&amp;$Q293&amp;UPPER(TEXT(CG$4,"MMMMYYYY"))&amp;$Z293,IF($W$1="Pesos CLP",S!$AD:$AD,S!$AO:$AO)),0)</f>
        <v>0</v>
      </c>
      <c r="CH293" s="19">
        <f>IF(OR($I293="REAL",$I293="INCURRIDO"),SUMIF(S!$O:$O,$I293&amp;$O293&amp;$Q293&amp;UPPER(TEXT(CH$4,"MMMMYYYY"))&amp;$Z293,IF($W$1="Pesos CLP",S!$AD:$AD,S!$AO:$AO)),0)</f>
        <v>26584.558042012708</v>
      </c>
      <c r="CI293" s="19">
        <f>IF(OR($I293="REAL",$I293="INCURRIDO"),SUMIF(S!$O:$O,$I293&amp;$O293&amp;$Q293&amp;UPPER(TEXT(CI$4,"MMMMYYYY"))&amp;$Z293,IF($W$1="Pesos CLP",S!$AD:$AD,S!$AO:$AO)),0)</f>
        <v>50986.785695950901</v>
      </c>
      <c r="CJ293" s="19">
        <f>IF(OR($I293="REAL",$I293="INCURRIDO"),SUMIF(S!$O:$O,$I293&amp;$O293&amp;$Q293&amp;UPPER(TEXT(CJ$4,"MMMMYYYY"))&amp;$Z293,IF($W$1="Pesos CLP",S!$AD:$AD,S!$AO:$AO)),0)</f>
        <v>0</v>
      </c>
      <c r="CK293" s="378">
        <f t="shared" si="293"/>
        <v>0</v>
      </c>
      <c r="CL293" s="378">
        <f t="shared" si="293"/>
        <v>0</v>
      </c>
      <c r="CM293" s="378">
        <f t="shared" si="293"/>
        <v>0</v>
      </c>
      <c r="CN293" s="378">
        <f t="shared" si="293"/>
        <v>0</v>
      </c>
      <c r="CO293" s="378">
        <f t="shared" si="293"/>
        <v>0</v>
      </c>
      <c r="CP293" s="378">
        <f t="shared" si="293"/>
        <v>0</v>
      </c>
      <c r="CQ293" s="378">
        <f t="shared" si="293"/>
        <v>0</v>
      </c>
      <c r="CR293" s="378">
        <f t="shared" si="293"/>
        <v>0</v>
      </c>
      <c r="CS293" s="378">
        <f t="shared" si="294"/>
        <v>0</v>
      </c>
      <c r="CT293" s="378">
        <f t="shared" si="294"/>
        <v>0</v>
      </c>
      <c r="CU293" s="378">
        <f t="shared" si="294"/>
        <v>0</v>
      </c>
      <c r="CV293" s="378">
        <f t="shared" si="294"/>
        <v>0</v>
      </c>
      <c r="CW293" s="378">
        <f t="shared" si="294"/>
        <v>0</v>
      </c>
      <c r="CX293" s="378">
        <f t="shared" si="294"/>
        <v>0</v>
      </c>
      <c r="CY293" s="378">
        <f t="shared" si="294"/>
        <v>0</v>
      </c>
      <c r="CZ293" s="378">
        <f t="shared" si="294"/>
        <v>0</v>
      </c>
      <c r="DA293" s="378">
        <f t="shared" si="294"/>
        <v>0</v>
      </c>
      <c r="DB293" s="378">
        <f t="shared" si="294"/>
        <v>0</v>
      </c>
      <c r="DC293" s="378">
        <f t="shared" si="295"/>
        <v>0</v>
      </c>
      <c r="DD293" s="378">
        <f t="shared" si="295"/>
        <v>0</v>
      </c>
      <c r="DE293" s="378">
        <f t="shared" si="295"/>
        <v>0</v>
      </c>
      <c r="DF293" s="378">
        <f t="shared" si="295"/>
        <v>0</v>
      </c>
      <c r="DG293" s="378">
        <f t="shared" si="295"/>
        <v>0</v>
      </c>
      <c r="DH293" s="378">
        <f t="shared" si="295"/>
        <v>0</v>
      </c>
      <c r="DI293" s="378">
        <f t="shared" si="295"/>
        <v>0</v>
      </c>
      <c r="DJ293" s="378">
        <f t="shared" si="295"/>
        <v>0</v>
      </c>
      <c r="DK293" s="378">
        <f t="shared" si="295"/>
        <v>0</v>
      </c>
      <c r="DL293" s="378">
        <f t="shared" si="290"/>
        <v>0</v>
      </c>
      <c r="DM293" s="378">
        <f t="shared" si="290"/>
        <v>0</v>
      </c>
      <c r="DN293" s="378">
        <f t="shared" si="290"/>
        <v>0</v>
      </c>
      <c r="DO293" s="378">
        <f t="shared" si="290"/>
        <v>0</v>
      </c>
      <c r="DP293" s="378">
        <f t="shared" si="290"/>
        <v>0</v>
      </c>
      <c r="DQ293" s="378">
        <f t="shared" si="290"/>
        <v>0</v>
      </c>
      <c r="DR293" s="378">
        <f t="shared" si="290"/>
        <v>0</v>
      </c>
      <c r="DS293" s="378">
        <f t="shared" si="290"/>
        <v>0</v>
      </c>
      <c r="DT293" s="378">
        <f t="shared" si="290"/>
        <v>0</v>
      </c>
      <c r="DU293" s="378">
        <f t="shared" si="290"/>
        <v>0</v>
      </c>
      <c r="DV293" s="378">
        <f t="shared" si="291"/>
        <v>0</v>
      </c>
      <c r="DW293" s="378">
        <f t="shared" si="291"/>
        <v>0</v>
      </c>
      <c r="DX293" s="378">
        <f t="shared" si="291"/>
        <v>0</v>
      </c>
      <c r="DY293" s="378">
        <f t="shared" si="291"/>
        <v>0</v>
      </c>
      <c r="DZ293" s="378">
        <f t="shared" si="291"/>
        <v>0</v>
      </c>
      <c r="EA293" s="378">
        <f t="shared" si="291"/>
        <v>0</v>
      </c>
      <c r="EB293" s="378">
        <f t="shared" si="291"/>
        <v>0</v>
      </c>
      <c r="EC293" s="378">
        <f t="shared" si="291"/>
        <v>0</v>
      </c>
      <c r="ED293" s="378">
        <f t="shared" si="291"/>
        <v>0</v>
      </c>
      <c r="EE293" s="378">
        <f t="shared" si="291"/>
        <v>0</v>
      </c>
      <c r="EF293" s="378">
        <f t="shared" si="292"/>
        <v>0</v>
      </c>
      <c r="EG293" s="378">
        <f t="shared" si="292"/>
        <v>0</v>
      </c>
      <c r="EH293" s="378">
        <f t="shared" si="292"/>
        <v>0</v>
      </c>
      <c r="EI293" s="378">
        <f t="shared" si="292"/>
        <v>0</v>
      </c>
      <c r="EJ293" s="378">
        <f t="shared" si="292"/>
        <v>0</v>
      </c>
      <c r="EK293" s="378">
        <f t="shared" si="292"/>
        <v>0</v>
      </c>
      <c r="EL293" s="378">
        <f t="shared" si="292"/>
        <v>0</v>
      </c>
      <c r="EM293" s="378">
        <f t="shared" si="292"/>
        <v>0</v>
      </c>
      <c r="EN293" s="378">
        <f t="shared" si="292"/>
        <v>0</v>
      </c>
      <c r="EO293" s="378">
        <f t="shared" si="292"/>
        <v>0</v>
      </c>
      <c r="EP293" s="378">
        <f t="shared" si="292"/>
        <v>0</v>
      </c>
      <c r="EQ293" s="378">
        <f t="shared" si="292"/>
        <v>0</v>
      </c>
    </row>
    <row r="294" spans="1:147" x14ac:dyDescent="0.3">
      <c r="A294" s="368"/>
      <c r="B294" s="368"/>
      <c r="C294" s="368"/>
      <c r="D294" s="368">
        <f t="shared" si="249"/>
        <v>1.034195933456562</v>
      </c>
      <c r="E294" s="368" t="str">
        <f>VLOOKUP(TEXT(Z294,0),'G2'!B:D,3,0)</f>
        <v>MN</v>
      </c>
      <c r="F294" s="816">
        <f t="shared" si="248"/>
        <v>0</v>
      </c>
      <c r="G294" s="755">
        <f t="shared" si="250"/>
        <v>0</v>
      </c>
      <c r="H294" s="756" t="s">
        <v>1190</v>
      </c>
      <c r="I294" s="370" t="s">
        <v>93</v>
      </c>
      <c r="J294" s="370" t="s">
        <v>22</v>
      </c>
      <c r="K294" s="368" t="s">
        <v>276</v>
      </c>
      <c r="L294" s="368" t="s">
        <v>24</v>
      </c>
      <c r="M294" s="369"/>
      <c r="N294" s="370" t="s">
        <v>660</v>
      </c>
      <c r="O294" s="370" t="s">
        <v>276</v>
      </c>
      <c r="P294" s="370"/>
      <c r="Q294" s="370" t="s">
        <v>695</v>
      </c>
      <c r="R294" s="370" t="s">
        <v>26</v>
      </c>
      <c r="S294" s="371">
        <v>1</v>
      </c>
      <c r="T294" s="372">
        <v>46042</v>
      </c>
      <c r="U294" s="372">
        <v>46069</v>
      </c>
      <c r="V294" s="373">
        <v>1</v>
      </c>
      <c r="W294" s="374">
        <v>0</v>
      </c>
      <c r="X294" s="17" cm="1">
        <f t="array" ref="X294">+IF($W$1="Pesos CLP",W294,W294/TC)*MB_24A25</f>
        <v>0</v>
      </c>
      <c r="Y294" s="18">
        <f t="shared" si="225"/>
        <v>28.732088528556414</v>
      </c>
      <c r="Z294">
        <v>91243520</v>
      </c>
      <c r="AA294" s="19">
        <f>IF(OR($I294="REAL",$I294="INCURRIDO"),SUMIF(S!$O:$O,$I294&amp;$O294&amp;$Q294&amp;UPPER(TEXT(AA$4,"MMMMYYYY"))&amp;$Z294,IF($W$1="Pesos CLP",S!$AD:$AD,S!$AO:$AO)),0)</f>
        <v>0</v>
      </c>
      <c r="AB294" s="19">
        <f>IF(OR($I294="REAL",$I294="INCURRIDO"),SUMIF(S!$O:$O,$I294&amp;$O294&amp;$Q294&amp;UPPER(TEXT(AB$4,"MMMMYYYY"))&amp;$Z294,IF($W$1="Pesos CLP",S!$AD:$AD,S!$AO:$AO)),0)</f>
        <v>0</v>
      </c>
      <c r="AC294" s="19">
        <f>IF(OR($I294="REAL",$I294="INCURRIDO"),SUMIF(S!$O:$O,$I294&amp;$O294&amp;$Q294&amp;UPPER(TEXT(AC$4,"MMMMYYYY"))&amp;$Z294,IF($W$1="Pesos CLP",S!$AD:$AD,S!$AO:$AO)),0)</f>
        <v>0</v>
      </c>
      <c r="AD294" s="19">
        <f>IF(OR($I294="REAL",$I294="INCURRIDO"),SUMIF(S!$O:$O,$I294&amp;$O294&amp;$Q294&amp;UPPER(TEXT(AD$4,"MMMMYYYY"))&amp;$Z294,IF($W$1="Pesos CLP",S!$AD:$AD,S!$AO:$AO)),0)</f>
        <v>0</v>
      </c>
      <c r="AE294" s="19">
        <f>IF(OR($I294="REAL",$I294="INCURRIDO"),SUMIF(S!$O:$O,$I294&amp;$O294&amp;$Q294&amp;UPPER(TEXT(AE$4,"MMMMYYYY"))&amp;$Z294,IF($W$1="Pesos CLP",S!$AD:$AD,S!$AO:$AO)),0)</f>
        <v>0</v>
      </c>
      <c r="AF294" s="19">
        <f>IF(OR($I294="REAL",$I294="INCURRIDO"),SUMIF(S!$O:$O,$I294&amp;$O294&amp;$Q294&amp;UPPER(TEXT(AF$4,"MMMMYYYY"))&amp;$Z294,IF($W$1="Pesos CLP",S!$AD:$AD,S!$AO:$AO)),0)</f>
        <v>0</v>
      </c>
      <c r="AG294" s="19">
        <f>IF(OR($I294="REAL",$I294="INCURRIDO"),SUMIF(S!$O:$O,$I294&amp;$O294&amp;$Q294&amp;UPPER(TEXT(AG$4,"MMMMYYYY"))&amp;$Z294,IF($W$1="Pesos CLP",S!$AD:$AD,S!$AO:$AO)),0)</f>
        <v>0</v>
      </c>
      <c r="AH294" s="19">
        <f>IF(OR($I294="REAL",$I294="INCURRIDO"),SUMIF(S!$O:$O,$I294&amp;$O294&amp;$Q294&amp;UPPER(TEXT(AH$4,"MMMMYYYY"))&amp;$Z294,IF($W$1="Pesos CLP",S!$AD:$AD,S!$AO:$AO)),0)</f>
        <v>0</v>
      </c>
      <c r="AI294" s="19">
        <f>IF(OR($I294="REAL",$I294="INCURRIDO"),SUMIF(S!$O:$O,$I294&amp;$O294&amp;$Q294&amp;UPPER(TEXT(AI$4,"MMMMYYYY"))&amp;$Z294,IF($W$1="Pesos CLP",S!$AD:$AD,S!$AO:$AO)),0)</f>
        <v>0</v>
      </c>
      <c r="AJ294" s="19">
        <f>IF(OR($I294="REAL",$I294="INCURRIDO"),SUMIF(S!$O:$O,$I294&amp;$O294&amp;$Q294&amp;UPPER(TEXT(AJ$4,"MMMMYYYY"))&amp;$Z294,IF($W$1="Pesos CLP",S!$AD:$AD,S!$AO:$AO)),0)</f>
        <v>0</v>
      </c>
      <c r="AK294" s="19">
        <f>IF(OR($I294="REAL",$I294="INCURRIDO"),SUMIF(S!$O:$O,$I294&amp;$O294&amp;$Q294&amp;UPPER(TEXT(AK$4,"MMMMYYYY"))&amp;$Z294,IF($W$1="Pesos CLP",S!$AD:$AD,S!$AO:$AO)),0)</f>
        <v>0</v>
      </c>
      <c r="AL294" s="19">
        <f>IF(OR($I294="REAL",$I294="INCURRIDO"),SUMIF(S!$O:$O,$I294&amp;$O294&amp;$Q294&amp;UPPER(TEXT(AL$4,"MMMMYYYY"))&amp;$Z294,IF($W$1="Pesos CLP",S!$AD:$AD,S!$AO:$AO)),0)</f>
        <v>0</v>
      </c>
      <c r="AM294" s="19">
        <f>IF(OR($I294="REAL",$I294="INCURRIDO"),SUMIF(S!$O:$O,$I294&amp;$O294&amp;$Q294&amp;UPPER(TEXT(AM$4,"MMMMYYYY"))&amp;$Z294,IF($W$1="Pesos CLP",S!$AD:$AD,S!$AO:$AO)),0)</f>
        <v>0</v>
      </c>
      <c r="AN294" s="19">
        <f>IF(OR($I294="REAL",$I294="INCURRIDO"),SUMIF(S!$O:$O,$I294&amp;$O294&amp;$Q294&amp;UPPER(TEXT(AN$4,"MMMMYYYY"))&amp;$Z294,IF($W$1="Pesos CLP",S!$AD:$AD,S!$AO:$AO)),0)</f>
        <v>0</v>
      </c>
      <c r="AO294" s="19">
        <f>IF(OR($I294="REAL",$I294="INCURRIDO"),SUMIF(S!$O:$O,$I294&amp;$O294&amp;$Q294&amp;UPPER(TEXT(AO$4,"MMMMYYYY"))&amp;$Z294,IF($W$1="Pesos CLP",S!$AD:$AD,S!$AO:$AO)),0)</f>
        <v>0</v>
      </c>
      <c r="AP294" s="19">
        <f>IF(OR($I294="REAL",$I294="INCURRIDO"),SUMIF(S!$O:$O,$I294&amp;$O294&amp;$Q294&amp;UPPER(TEXT(AP$4,"MMMMYYYY"))&amp;$Z294,IF($W$1="Pesos CLP",S!$AD:$AD,S!$AO:$AO)),0)</f>
        <v>0</v>
      </c>
      <c r="AQ294" s="19">
        <f>IF(OR($I294="REAL",$I294="INCURRIDO"),SUMIF(S!$O:$O,$I294&amp;$O294&amp;$Q294&amp;UPPER(TEXT(AQ$4,"MMMMYYYY"))&amp;$Z294,IF($W$1="Pesos CLP",S!$AD:$AD,S!$AO:$AO)),0)</f>
        <v>0</v>
      </c>
      <c r="AR294" s="19">
        <f>IF(OR($I294="REAL",$I294="INCURRIDO"),SUMIF(S!$O:$O,$I294&amp;$O294&amp;$Q294&amp;UPPER(TEXT(AR$4,"MMMMYYYY"))&amp;$Z294,IF($W$1="Pesos CLP",S!$AD:$AD,S!$AO:$AO)),0)</f>
        <v>0</v>
      </c>
      <c r="AS294" s="19">
        <f>IF(OR($I294="REAL",$I294="INCURRIDO"),SUMIF(S!$O:$O,$I294&amp;$O294&amp;$Q294&amp;UPPER(TEXT(AS$4,"MMMMYYYY"))&amp;$Z294,IF($W$1="Pesos CLP",S!$AD:$AD,S!$AO:$AO)),0)</f>
        <v>0</v>
      </c>
      <c r="AT294" s="19">
        <f>IF(OR($I294="REAL",$I294="INCURRIDO"),SUMIF(S!$O:$O,$I294&amp;$O294&amp;$Q294&amp;UPPER(TEXT(AT$4,"MMMMYYYY"))&amp;$Z294,IF($W$1="Pesos CLP",S!$AD:$AD,S!$AO:$AO)),0)</f>
        <v>0</v>
      </c>
      <c r="AU294" s="19">
        <f>IF(OR($I294="REAL",$I294="INCURRIDO"),SUMIF(S!$O:$O,$I294&amp;$O294&amp;$Q294&amp;UPPER(TEXT(AU$4,"MMMMYYYY"))&amp;$Z294,IF($W$1="Pesos CLP",S!$AD:$AD,S!$AO:$AO)),0)</f>
        <v>0</v>
      </c>
      <c r="AV294" s="19">
        <f>IF(OR($I294="REAL",$I294="INCURRIDO"),SUMIF(S!$O:$O,$I294&amp;$O294&amp;$Q294&amp;UPPER(TEXT(AV$4,"MMMMYYYY"))&amp;$Z294,IF($W$1="Pesos CLP",S!$AD:$AD,S!$AO:$AO)),0)</f>
        <v>0</v>
      </c>
      <c r="AW294" s="19">
        <f>IF(OR($I294="REAL",$I294="INCURRIDO"),SUMIF(S!$O:$O,$I294&amp;$O294&amp;$Q294&amp;UPPER(TEXT(AW$4,"MMMMYYYY"))&amp;$Z294,IF($W$1="Pesos CLP",S!$AD:$AD,S!$AO:$AO)),0)</f>
        <v>0</v>
      </c>
      <c r="AX294" s="19">
        <f>IF(OR($I294="REAL",$I294="INCURRIDO"),SUMIF(S!$O:$O,$I294&amp;$O294&amp;$Q294&amp;UPPER(TEXT(AX$4,"MMMMYYYY"))&amp;$Z294,IF($W$1="Pesos CLP",S!$AD:$AD,S!$AO:$AO)),0)</f>
        <v>0</v>
      </c>
      <c r="AY294" s="19">
        <f>IF(OR($I294="REAL",$I294="INCURRIDO"),SUMIF(S!$O:$O,$I294&amp;$O294&amp;$Q294&amp;UPPER(TEXT(AY$4,"MMMMYYYY"))&amp;$Z294,IF($W$1="Pesos CLP",S!$AD:$AD,S!$AO:$AO)),0)</f>
        <v>0</v>
      </c>
      <c r="AZ294" s="19">
        <f>IF(OR($I294="REAL",$I294="INCURRIDO"),SUMIF(S!$O:$O,$I294&amp;$O294&amp;$Q294&amp;UPPER(TEXT(AZ$4,"MMMMYYYY"))&amp;$Z294,IF($W$1="Pesos CLP",S!$AD:$AD,S!$AO:$AO)),0)</f>
        <v>0</v>
      </c>
      <c r="BA294" s="19">
        <f>IF(OR($I294="REAL",$I294="INCURRIDO"),SUMIF(S!$O:$O,$I294&amp;$O294&amp;$Q294&amp;UPPER(TEXT(BA$4,"MMMMYYYY"))&amp;$Z294,IF($W$1="Pesos CLP",S!$AD:$AD,S!$AO:$AO)),0)</f>
        <v>0</v>
      </c>
      <c r="BB294" s="19">
        <f>IF(OR($I294="REAL",$I294="INCURRIDO"),SUMIF(S!$O:$O,$I294&amp;$O294&amp;$Q294&amp;UPPER(TEXT(BB$4,"MMMMYYYY"))&amp;$Z294,IF($W$1="Pesos CLP",S!$AD:$AD,S!$AO:$AO)),0)</f>
        <v>0</v>
      </c>
      <c r="BC294" s="19">
        <f>IF(OR($I294="REAL",$I294="INCURRIDO"),SUMIF(S!$O:$O,$I294&amp;$O294&amp;$Q294&amp;UPPER(TEXT(BC$4,"MMMMYYYY"))&amp;$Z294,IF($W$1="Pesos CLP",S!$AD:$AD,S!$AO:$AO)),0)</f>
        <v>0</v>
      </c>
      <c r="BD294" s="19">
        <f>IF(OR($I294="REAL",$I294="INCURRIDO"),SUMIF(S!$O:$O,$I294&amp;$O294&amp;$Q294&amp;UPPER(TEXT(BD$4,"MMMMYYYY"))&amp;$Z294,IF($W$1="Pesos CLP",S!$AD:$AD,S!$AO:$AO)),0)</f>
        <v>0</v>
      </c>
      <c r="BE294" s="19">
        <f>IF(OR($I294="REAL",$I294="INCURRIDO"),SUMIF(S!$O:$O,$I294&amp;$O294&amp;$Q294&amp;UPPER(TEXT(BE$4,"MMMMYYYY"))&amp;$Z294,IF($W$1="Pesos CLP",S!$AD:$AD,S!$AO:$AO)),0)</f>
        <v>0</v>
      </c>
      <c r="BF294" s="19">
        <f>IF(OR($I294="REAL",$I294="INCURRIDO"),SUMIF(S!$O:$O,$I294&amp;$O294&amp;$Q294&amp;UPPER(TEXT(BF$4,"MMMMYYYY"))&amp;$Z294,IF($W$1="Pesos CLP",S!$AD:$AD,S!$AO:$AO)),0)</f>
        <v>0</v>
      </c>
      <c r="BG294" s="19">
        <f>IF(OR($I294="REAL",$I294="INCURRIDO"),SUMIF(S!$O:$O,$I294&amp;$O294&amp;$Q294&amp;UPPER(TEXT(BG$4,"MMMMYYYY"))&amp;$Z294,IF($W$1="Pesos CLP",S!$AD:$AD,S!$AO:$AO)),0)</f>
        <v>0</v>
      </c>
      <c r="BH294" s="19">
        <f>IF(OR($I294="REAL",$I294="INCURRIDO"),SUMIF(S!$O:$O,$I294&amp;$O294&amp;$Q294&amp;UPPER(TEXT(BH$4,"MMMMYYYY"))&amp;$Z294,IF($W$1="Pesos CLP",S!$AD:$AD,S!$AO:$AO)),0)</f>
        <v>0</v>
      </c>
      <c r="BI294" s="19">
        <f>IF(OR($I294="REAL",$I294="INCURRIDO"),SUMIF(S!$O:$O,$I294&amp;$O294&amp;$Q294&amp;UPPER(TEXT(BI$4,"MMMMYYYY"))&amp;$Z294,IF($W$1="Pesos CLP",S!$AD:$AD,S!$AO:$AO)),0)</f>
        <v>0</v>
      </c>
      <c r="BJ294" s="19">
        <f>IF(OR($I294="REAL",$I294="INCURRIDO"),SUMIF(S!$O:$O,$I294&amp;$O294&amp;$Q294&amp;UPPER(TEXT(BJ$4,"MMMMYYYY"))&amp;$Z294,IF($W$1="Pesos CLP",S!$AD:$AD,S!$AO:$AO)),0)</f>
        <v>0</v>
      </c>
      <c r="BK294" s="19">
        <f>IF(OR($I294="REAL",$I294="INCURRIDO"),SUMIF(S!$O:$O,$I294&amp;$O294&amp;$Q294&amp;UPPER(TEXT(BK$4,"MMMMYYYY"))&amp;$Z294,IF($W$1="Pesos CLP",S!$AD:$AD,S!$AO:$AO)),0)</f>
        <v>0</v>
      </c>
      <c r="BL294" s="19">
        <f>IF(OR($I294="REAL",$I294="INCURRIDO"),SUMIF(S!$O:$O,$I294&amp;$O294&amp;$Q294&amp;UPPER(TEXT(BL$4,"MMMMYYYY"))&amp;$Z294,IF($W$1="Pesos CLP",S!$AD:$AD,S!$AO:$AO)),0)</f>
        <v>0</v>
      </c>
      <c r="BM294" s="19">
        <f>IF(OR($I294="REAL",$I294="INCURRIDO"),SUMIF(S!$O:$O,$I294&amp;$O294&amp;$Q294&amp;UPPER(TEXT(BM$4,"MMMMYYYY"))&amp;$Z294,IF($W$1="Pesos CLP",S!$AD:$AD,S!$AO:$AO)),0)</f>
        <v>0</v>
      </c>
      <c r="BN294" s="19">
        <f>IF(OR($I294="REAL",$I294="INCURRIDO"),SUMIF(S!$O:$O,$I294&amp;$O294&amp;$Q294&amp;UPPER(TEXT(BN$4,"MMMMYYYY"))&amp;$Z294,IF($W$1="Pesos CLP",S!$AD:$AD,S!$AO:$AO)),0)</f>
        <v>0</v>
      </c>
      <c r="BO294" s="19">
        <f>IF(OR($I294="REAL",$I294="INCURRIDO"),SUMIF(S!$O:$O,$I294&amp;$O294&amp;$Q294&amp;UPPER(TEXT(BO$4,"MMMMYYYY"))&amp;$Z294,IF($W$1="Pesos CLP",S!$AD:$AD,S!$AO:$AO)),0)</f>
        <v>0</v>
      </c>
      <c r="BP294" s="19">
        <f>IF(OR($I294="REAL",$I294="INCURRIDO"),SUMIF(S!$O:$O,$I294&amp;$O294&amp;$Q294&amp;UPPER(TEXT(BP$4,"MMMMYYYY"))&amp;$Z294,IF($W$1="Pesos CLP",S!$AD:$AD,S!$AO:$AO)),0)</f>
        <v>0</v>
      </c>
      <c r="BQ294" s="19">
        <f>IF(OR($I294="REAL",$I294="INCURRIDO"),SUMIF(S!$O:$O,$I294&amp;$O294&amp;$Q294&amp;UPPER(TEXT(BQ$4,"MMMMYYYY"))&amp;$Z294,IF($W$1="Pesos CLP",S!$AD:$AD,S!$AO:$AO)),0)</f>
        <v>0</v>
      </c>
      <c r="BR294" s="19">
        <f>IF(OR($I294="REAL",$I294="INCURRIDO"),SUMIF(S!$O:$O,$I294&amp;$O294&amp;$Q294&amp;UPPER(TEXT(BR$4,"MMMMYYYY"))&amp;$Z294,IF($W$1="Pesos CLP",S!$AD:$AD,S!$AO:$AO)),0)</f>
        <v>0</v>
      </c>
      <c r="BS294" s="19">
        <f>IF(OR($I294="REAL",$I294="INCURRIDO"),SUMIF(S!$O:$O,$I294&amp;$O294&amp;$Q294&amp;UPPER(TEXT(BS$4,"MMMMYYYY"))&amp;$Z294,IF($W$1="Pesos CLP",S!$AD:$AD,S!$AO:$AO)),0)</f>
        <v>0</v>
      </c>
      <c r="BT294" s="19">
        <f>IF(OR($I294="REAL",$I294="INCURRIDO"),SUMIF(S!$O:$O,$I294&amp;$O294&amp;$Q294&amp;UPPER(TEXT(BT$4,"MMMMYYYY"))&amp;$Z294,IF($W$1="Pesos CLP",S!$AD:$AD,S!$AO:$AO)),0)</f>
        <v>0</v>
      </c>
      <c r="BU294" s="19">
        <f>IF(OR($I294="REAL",$I294="INCURRIDO"),SUMIF(S!$O:$O,$I294&amp;$O294&amp;$Q294&amp;UPPER(TEXT(BU$4,"MMMMYYYY"))&amp;$Z294,IF($W$1="Pesos CLP",S!$AD:$AD,S!$AO:$AO)),0)</f>
        <v>0</v>
      </c>
      <c r="BV294" s="19">
        <f>IF(OR($I294="REAL",$I294="INCURRIDO"),SUMIF(S!$O:$O,$I294&amp;$O294&amp;$Q294&amp;UPPER(TEXT(BV$4,"MMMMYYYY"))&amp;$Z294,IF($W$1="Pesos CLP",S!$AD:$AD,S!$AO:$AO)),0)</f>
        <v>0</v>
      </c>
      <c r="BW294" s="19">
        <f>IF(OR($I294="REAL",$I294="INCURRIDO"),SUMIF(S!$O:$O,$I294&amp;$O294&amp;$Q294&amp;UPPER(TEXT(BW$4,"MMMMYYYY"))&amp;$Z294,IF($W$1="Pesos CLP",S!$AD:$AD,S!$AO:$AO)),0)</f>
        <v>0</v>
      </c>
      <c r="BX294" s="19">
        <f>IF(OR($I294="REAL",$I294="INCURRIDO"),SUMIF(S!$O:$O,$I294&amp;$O294&amp;$Q294&amp;UPPER(TEXT(BX$4,"MMMMYYYY"))&amp;$Z294,IF($W$1="Pesos CLP",S!$AD:$AD,S!$AO:$AO)),0)</f>
        <v>0</v>
      </c>
      <c r="BY294" s="19">
        <f>IF(OR($I294="REAL",$I294="INCURRIDO"),SUMIF(S!$O:$O,$I294&amp;$O294&amp;$Q294&amp;UPPER(TEXT(BY$4,"MMMMYYYY"))&amp;$Z294,IF($W$1="Pesos CLP",S!$AD:$AD,S!$AO:$AO)),0)</f>
        <v>0</v>
      </c>
      <c r="BZ294" s="19">
        <f>IF(OR($I294="REAL",$I294="INCURRIDO"),SUMIF(S!$O:$O,$I294&amp;$O294&amp;$Q294&amp;UPPER(TEXT(BZ$4,"MMMMYYYY"))&amp;$Z294,IF($W$1="Pesos CLP",S!$AD:$AD,S!$AO:$AO)),0)</f>
        <v>0</v>
      </c>
      <c r="CA294" s="19">
        <f>IF(OR($I294="REAL",$I294="INCURRIDO"),SUMIF(S!$O:$O,$I294&amp;$O294&amp;$Q294&amp;UPPER(TEXT(CA$4,"MMMMYYYY"))&amp;$Z294,IF($W$1="Pesos CLP",S!$AD:$AD,S!$AO:$AO)),0)</f>
        <v>0</v>
      </c>
      <c r="CB294" s="19">
        <f>IF(OR($I294="REAL",$I294="INCURRIDO"),SUMIF(S!$O:$O,$I294&amp;$O294&amp;$Q294&amp;UPPER(TEXT(CB$4,"MMMMYYYY"))&amp;$Z294,IF($W$1="Pesos CLP",S!$AD:$AD,S!$AO:$AO)),0)</f>
        <v>0</v>
      </c>
      <c r="CC294" s="19">
        <f>IF(OR($I294="REAL",$I294="INCURRIDO"),SUMIF(S!$O:$O,$I294&amp;$O294&amp;$Q294&amp;UPPER(TEXT(CC$4,"MMMMYYYY"))&amp;$Z294,IF($W$1="Pesos CLP",S!$AD:$AD,S!$AO:$AO)),0)</f>
        <v>0</v>
      </c>
      <c r="CD294" s="19">
        <f>IF(OR($I294="REAL",$I294="INCURRIDO"),SUMIF(S!$O:$O,$I294&amp;$O294&amp;$Q294&amp;UPPER(TEXT(CD$4,"MMMMYYYY"))&amp;$Z294,IF($W$1="Pesos CLP",S!$AD:$AD,S!$AO:$AO)),0)</f>
        <v>0</v>
      </c>
      <c r="CE294" s="19">
        <f>IF(OR($I294="REAL",$I294="INCURRIDO"),SUMIF(S!$O:$O,$I294&amp;$O294&amp;$Q294&amp;UPPER(TEXT(CE$4,"MMMMYYYY"))&amp;$Z294,IF($W$1="Pesos CLP",S!$AD:$AD,S!$AO:$AO)),0)</f>
        <v>0</v>
      </c>
      <c r="CF294" s="19">
        <f>IF(OR($I294="REAL",$I294="INCURRIDO"),SUMIF(S!$O:$O,$I294&amp;$O294&amp;$Q294&amp;UPPER(TEXT(CF$4,"MMMMYYYY"))&amp;$Z294,IF($W$1="Pesos CLP",S!$AD:$AD,S!$AO:$AO)),0)</f>
        <v>0</v>
      </c>
      <c r="CG294" s="19">
        <f>IF(OR($I294="REAL",$I294="INCURRIDO"),SUMIF(S!$O:$O,$I294&amp;$O294&amp;$Q294&amp;UPPER(TEXT(CG$4,"MMMMYYYY"))&amp;$Z294,IF($W$1="Pesos CLP",S!$AD:$AD,S!$AO:$AO)),0)</f>
        <v>0</v>
      </c>
      <c r="CH294" s="19">
        <f>IF(OR($I294="REAL",$I294="INCURRIDO"),SUMIF(S!$O:$O,$I294&amp;$O294&amp;$Q294&amp;UPPER(TEXT(CH$4,"MMMMYYYY"))&amp;$Z294,IF($W$1="Pesos CLP",S!$AD:$AD,S!$AO:$AO)),0)</f>
        <v>0</v>
      </c>
      <c r="CI294" s="19">
        <f>IF(OR($I294="REAL",$I294="INCURRIDO"),SUMIF(S!$O:$O,$I294&amp;$O294&amp;$Q294&amp;UPPER(TEXT(CI$4,"MMMMYYYY"))&amp;$Z294,IF($W$1="Pesos CLP",S!$AD:$AD,S!$AO:$AO)),0)</f>
        <v>0</v>
      </c>
      <c r="CJ294" s="19">
        <f>IF(OR($I294="REAL",$I294="INCURRIDO"),SUMIF(S!$O:$O,$I294&amp;$O294&amp;$Q294&amp;UPPER(TEXT(CJ$4,"MMMMYYYY"))&amp;$Z294,IF($W$1="Pesos CLP",S!$AD:$AD,S!$AO:$AO)),0)</f>
        <v>0</v>
      </c>
      <c r="CK294" s="378">
        <f t="shared" ref="CK294:DK294" si="298">(SUM(CK286:CK291)*1/0.85)*0.15</f>
        <v>0</v>
      </c>
      <c r="CL294" s="378">
        <f t="shared" si="298"/>
        <v>0</v>
      </c>
      <c r="CM294" s="378">
        <f t="shared" si="298"/>
        <v>8.6133533465652903</v>
      </c>
      <c r="CN294" s="378">
        <f t="shared" si="298"/>
        <v>0</v>
      </c>
      <c r="CO294" s="378">
        <f t="shared" si="298"/>
        <v>5.6210594533077618</v>
      </c>
      <c r="CP294" s="378">
        <f t="shared" si="298"/>
        <v>0</v>
      </c>
      <c r="CQ294" s="378">
        <f t="shared" si="298"/>
        <v>0</v>
      </c>
      <c r="CR294" s="378">
        <f t="shared" si="298"/>
        <v>0</v>
      </c>
      <c r="CS294" s="378">
        <f t="shared" si="298"/>
        <v>0</v>
      </c>
      <c r="CT294" s="378">
        <f t="shared" si="298"/>
        <v>0</v>
      </c>
      <c r="CU294" s="378">
        <f t="shared" si="298"/>
        <v>0</v>
      </c>
      <c r="CV294" s="378">
        <f t="shared" si="298"/>
        <v>0</v>
      </c>
      <c r="CW294" s="378">
        <f t="shared" si="298"/>
        <v>0</v>
      </c>
      <c r="CX294" s="378">
        <f t="shared" si="298"/>
        <v>8.8766162753755999</v>
      </c>
      <c r="CY294" s="378">
        <f t="shared" si="298"/>
        <v>0</v>
      </c>
      <c r="CZ294" s="378">
        <f t="shared" si="298"/>
        <v>0</v>
      </c>
      <c r="DA294" s="378">
        <f t="shared" si="298"/>
        <v>5.6210594533077618</v>
      </c>
      <c r="DB294" s="378">
        <f t="shared" si="298"/>
        <v>0</v>
      </c>
      <c r="DC294" s="378">
        <f t="shared" si="298"/>
        <v>0</v>
      </c>
      <c r="DD294" s="378">
        <f t="shared" si="298"/>
        <v>0</v>
      </c>
      <c r="DE294" s="378">
        <f t="shared" si="298"/>
        <v>0</v>
      </c>
      <c r="DF294" s="378">
        <f t="shared" si="298"/>
        <v>0</v>
      </c>
      <c r="DG294" s="378">
        <f t="shared" si="298"/>
        <v>0</v>
      </c>
      <c r="DH294" s="378">
        <f t="shared" si="298"/>
        <v>0</v>
      </c>
      <c r="DI294" s="378">
        <f t="shared" si="298"/>
        <v>0</v>
      </c>
      <c r="DJ294" s="378">
        <f t="shared" si="298"/>
        <v>0</v>
      </c>
      <c r="DK294" s="378">
        <f t="shared" si="298"/>
        <v>0</v>
      </c>
      <c r="DL294" s="378">
        <f t="shared" si="290"/>
        <v>0</v>
      </c>
      <c r="DM294" s="378">
        <f t="shared" si="290"/>
        <v>0</v>
      </c>
      <c r="DN294" s="378">
        <f t="shared" si="290"/>
        <v>0</v>
      </c>
      <c r="DO294" s="378">
        <f t="shared" si="290"/>
        <v>0</v>
      </c>
      <c r="DP294" s="378">
        <f t="shared" si="290"/>
        <v>0</v>
      </c>
      <c r="DQ294" s="378">
        <f t="shared" si="290"/>
        <v>0</v>
      </c>
      <c r="DR294" s="378">
        <f t="shared" si="290"/>
        <v>0</v>
      </c>
      <c r="DS294" s="378">
        <f t="shared" si="290"/>
        <v>0</v>
      </c>
      <c r="DT294" s="378">
        <f t="shared" si="290"/>
        <v>0</v>
      </c>
      <c r="DU294" s="378">
        <f t="shared" si="290"/>
        <v>0</v>
      </c>
      <c r="DV294" s="378">
        <f t="shared" si="291"/>
        <v>0</v>
      </c>
      <c r="DW294" s="378">
        <f t="shared" si="291"/>
        <v>0</v>
      </c>
      <c r="DX294" s="378">
        <f t="shared" si="291"/>
        <v>0</v>
      </c>
      <c r="DY294" s="378">
        <f t="shared" si="291"/>
        <v>0</v>
      </c>
      <c r="DZ294" s="378">
        <f t="shared" si="291"/>
        <v>0</v>
      </c>
      <c r="EA294" s="378">
        <f t="shared" si="291"/>
        <v>0</v>
      </c>
      <c r="EB294" s="378">
        <f t="shared" si="291"/>
        <v>0</v>
      </c>
      <c r="EC294" s="378">
        <f t="shared" si="291"/>
        <v>0</v>
      </c>
      <c r="ED294" s="378">
        <f t="shared" si="291"/>
        <v>0</v>
      </c>
      <c r="EE294" s="378">
        <f t="shared" si="291"/>
        <v>0</v>
      </c>
      <c r="EF294" s="378">
        <f t="shared" si="292"/>
        <v>0</v>
      </c>
      <c r="EG294" s="378">
        <f t="shared" si="292"/>
        <v>0</v>
      </c>
      <c r="EH294" s="378">
        <f t="shared" si="292"/>
        <v>0</v>
      </c>
      <c r="EI294" s="378">
        <f t="shared" si="292"/>
        <v>0</v>
      </c>
      <c r="EJ294" s="378">
        <f t="shared" si="292"/>
        <v>0</v>
      </c>
      <c r="EK294" s="378">
        <f t="shared" si="292"/>
        <v>0</v>
      </c>
      <c r="EL294" s="378">
        <f t="shared" si="292"/>
        <v>0</v>
      </c>
      <c r="EM294" s="378">
        <f t="shared" si="292"/>
        <v>0</v>
      </c>
      <c r="EN294" s="378">
        <f t="shared" si="292"/>
        <v>0</v>
      </c>
      <c r="EO294" s="378">
        <f t="shared" si="292"/>
        <v>0</v>
      </c>
      <c r="EP294" s="378">
        <f t="shared" si="292"/>
        <v>0</v>
      </c>
      <c r="EQ294" s="378">
        <f t="shared" si="292"/>
        <v>0</v>
      </c>
    </row>
    <row r="295" spans="1:147" s="689" customFormat="1" x14ac:dyDescent="0.3">
      <c r="A295" s="680"/>
      <c r="B295" s="680"/>
      <c r="C295" s="368"/>
      <c r="D295" s="368"/>
      <c r="E295" s="368"/>
      <c r="F295" s="816"/>
      <c r="G295" s="681"/>
      <c r="H295" s="681"/>
      <c r="I295" s="681"/>
      <c r="J295" s="681"/>
      <c r="K295" s="680"/>
      <c r="L295" s="680"/>
      <c r="M295" s="682"/>
      <c r="N295" s="683"/>
      <c r="O295" s="681"/>
      <c r="P295" s="681"/>
      <c r="Q295" s="681"/>
      <c r="R295" s="681"/>
      <c r="S295" s="684"/>
      <c r="T295" s="685"/>
      <c r="U295" s="685"/>
      <c r="V295" s="686"/>
      <c r="W295" s="686"/>
      <c r="X295" s="686"/>
      <c r="Y295" s="686"/>
      <c r="Z295" s="686"/>
      <c r="AA295" s="687"/>
      <c r="AB295" s="687"/>
      <c r="AC295" s="687"/>
      <c r="AD295" s="687"/>
      <c r="AE295" s="687"/>
      <c r="AF295" s="687"/>
      <c r="AG295" s="687"/>
      <c r="AH295" s="687"/>
      <c r="AI295" s="687"/>
      <c r="AJ295" s="687"/>
      <c r="AK295" s="687"/>
      <c r="AL295" s="687"/>
      <c r="AM295" s="687"/>
      <c r="AN295" s="687"/>
      <c r="AO295" s="687"/>
      <c r="AP295" s="687"/>
      <c r="AQ295" s="687"/>
      <c r="AR295" s="687"/>
      <c r="AS295" s="687"/>
      <c r="AT295" s="687"/>
      <c r="AU295" s="687"/>
      <c r="AV295" s="687"/>
      <c r="AW295" s="687"/>
      <c r="AX295" s="687"/>
      <c r="AY295" s="687"/>
      <c r="AZ295" s="687"/>
      <c r="BA295" s="687"/>
      <c r="BB295" s="687"/>
      <c r="BC295" s="687"/>
      <c r="BD295" s="687"/>
      <c r="BE295" s="687"/>
      <c r="BF295" s="687"/>
      <c r="BG295" s="687"/>
      <c r="BH295" s="687"/>
      <c r="BI295" s="687"/>
      <c r="BJ295" s="687"/>
      <c r="BK295" s="687"/>
      <c r="BL295" s="687"/>
      <c r="BM295" s="687"/>
      <c r="BN295" s="687"/>
      <c r="BO295" s="687"/>
      <c r="BP295" s="687"/>
      <c r="BQ295" s="687"/>
      <c r="BR295" s="687"/>
      <c r="BS295" s="687"/>
      <c r="BT295" s="687"/>
      <c r="BU295" s="687"/>
      <c r="BV295" s="687"/>
      <c r="BW295" s="687"/>
      <c r="BX295" s="687"/>
      <c r="BY295" s="687"/>
      <c r="BZ295" s="687"/>
      <c r="CA295" s="687"/>
      <c r="CB295" s="687"/>
      <c r="CC295" s="687"/>
      <c r="CD295" s="687"/>
      <c r="CE295" s="687"/>
      <c r="CF295" s="687"/>
      <c r="CG295" s="687"/>
      <c r="CH295" s="687"/>
      <c r="CI295" s="687"/>
      <c r="CJ295" s="687"/>
      <c r="CK295" s="688"/>
      <c r="CL295" s="688"/>
      <c r="CM295" s="688"/>
      <c r="CN295" s="688"/>
      <c r="CO295" s="688"/>
      <c r="CP295" s="688"/>
      <c r="CQ295" s="688"/>
      <c r="CR295" s="688"/>
      <c r="CS295" s="688"/>
      <c r="CT295" s="688"/>
      <c r="CU295" s="688"/>
      <c r="CV295" s="688"/>
      <c r="CW295" s="688"/>
      <c r="CX295" s="688"/>
      <c r="CY295" s="688"/>
      <c r="CZ295" s="688"/>
      <c r="DA295" s="688"/>
      <c r="DB295" s="688"/>
      <c r="DC295" s="688"/>
      <c r="DD295" s="688"/>
      <c r="DE295" s="688"/>
      <c r="DF295" s="688"/>
      <c r="DG295" s="688"/>
      <c r="DH295" s="688"/>
      <c r="DI295" s="688"/>
      <c r="DJ295" s="688"/>
      <c r="DK295" s="688"/>
      <c r="DL295" s="688"/>
      <c r="DM295" s="688"/>
      <c r="DN295" s="688"/>
      <c r="DO295" s="688"/>
      <c r="DP295" s="688"/>
      <c r="DQ295" s="688"/>
      <c r="DR295" s="688"/>
      <c r="DS295" s="688"/>
      <c r="DT295" s="688"/>
      <c r="DU295" s="688"/>
      <c r="DV295" s="688"/>
      <c r="DW295" s="688"/>
      <c r="DX295" s="688"/>
      <c r="DY295" s="688"/>
      <c r="DZ295" s="688"/>
      <c r="EA295" s="688"/>
      <c r="EB295" s="688"/>
      <c r="EC295" s="688"/>
      <c r="ED295" s="688"/>
      <c r="EE295" s="688"/>
      <c r="EF295" s="688"/>
      <c r="EG295" s="688"/>
      <c r="EH295" s="688"/>
      <c r="EI295" s="688"/>
      <c r="EJ295" s="688"/>
      <c r="EK295" s="688"/>
      <c r="EL295" s="688"/>
      <c r="EM295" s="688"/>
      <c r="EN295" s="688"/>
      <c r="EO295" s="688"/>
      <c r="EP295" s="688"/>
      <c r="EQ295" s="688"/>
    </row>
    <row r="296" spans="1:147" x14ac:dyDescent="0.3">
      <c r="A296" s="167"/>
      <c r="B296" s="167"/>
      <c r="C296" s="368"/>
      <c r="D296" s="368"/>
      <c r="E296" s="368"/>
      <c r="F296" s="816"/>
      <c r="G296" s="166"/>
      <c r="H296" s="166"/>
      <c r="I296" s="166"/>
      <c r="J296" s="166"/>
      <c r="K296" s="167"/>
      <c r="L296" s="167"/>
      <c r="M296" s="168"/>
      <c r="N296" s="169"/>
      <c r="O296" s="166"/>
      <c r="P296" s="166"/>
      <c r="Q296" s="166"/>
      <c r="R296" s="166"/>
      <c r="S296" s="170"/>
      <c r="T296" s="171"/>
      <c r="U296" s="171"/>
      <c r="V296" s="173"/>
      <c r="W296" s="173"/>
      <c r="X296" s="173"/>
      <c r="Y296" s="173"/>
      <c r="Z296" s="381"/>
      <c r="AA296" s="381"/>
      <c r="AB296" s="381"/>
      <c r="AC296" s="381"/>
      <c r="AD296" s="381"/>
      <c r="AE296" s="381"/>
      <c r="AF296" s="381"/>
      <c r="AG296" s="381"/>
      <c r="AH296" s="381"/>
      <c r="AI296" s="381"/>
      <c r="AJ296" s="381"/>
      <c r="AK296" s="381"/>
      <c r="AL296" s="381"/>
      <c r="AM296" s="381"/>
      <c r="AN296" s="381"/>
      <c r="AO296" s="381"/>
      <c r="AP296" s="381"/>
      <c r="AQ296" s="381"/>
      <c r="AR296" s="381"/>
      <c r="AS296" s="381"/>
      <c r="AT296" s="381"/>
      <c r="AU296" s="381"/>
      <c r="AV296" s="381"/>
      <c r="AW296" s="381"/>
      <c r="AX296" s="381"/>
      <c r="AY296" s="381"/>
      <c r="AZ296" s="381"/>
      <c r="BA296" s="381"/>
      <c r="BB296" s="381"/>
      <c r="BC296" s="381"/>
      <c r="BD296" s="381"/>
      <c r="BE296" s="381"/>
      <c r="BF296" s="381"/>
      <c r="BG296" s="381"/>
      <c r="BH296" s="381"/>
      <c r="BI296" s="381"/>
      <c r="BJ296" s="381"/>
      <c r="BK296" s="381"/>
      <c r="BL296" s="381"/>
      <c r="BM296" s="381"/>
      <c r="BN296" s="381"/>
      <c r="BO296" s="381"/>
      <c r="BP296" s="381"/>
      <c r="BQ296" s="381"/>
      <c r="BR296" s="381"/>
      <c r="BS296" s="381"/>
      <c r="BT296" s="381"/>
      <c r="BU296" s="381"/>
      <c r="BV296" s="381"/>
      <c r="BW296" s="381"/>
      <c r="BX296" s="381"/>
      <c r="BY296" s="381"/>
      <c r="BZ296" s="381"/>
      <c r="CA296" s="381"/>
      <c r="CB296" s="381"/>
      <c r="CC296" s="381"/>
      <c r="CD296" s="381"/>
      <c r="CE296" s="381"/>
      <c r="CF296" s="381"/>
      <c r="CG296" s="381"/>
      <c r="CH296" s="381"/>
      <c r="CI296" s="381"/>
      <c r="CJ296" s="381"/>
      <c r="CK296" s="381"/>
      <c r="CL296" s="381"/>
      <c r="CM296" s="381"/>
      <c r="CN296" s="381"/>
      <c r="CO296" s="381"/>
      <c r="CP296" s="381"/>
      <c r="CQ296" s="381"/>
      <c r="CR296" s="381"/>
      <c r="CS296" s="381"/>
      <c r="CT296" s="381"/>
      <c r="CU296" s="381"/>
      <c r="CV296" s="381"/>
      <c r="CW296" s="381"/>
      <c r="CX296" s="381"/>
      <c r="CY296" s="381"/>
      <c r="CZ296" s="381"/>
      <c r="DA296" s="381"/>
      <c r="DB296" s="381"/>
      <c r="DC296" s="381"/>
      <c r="DD296" s="381"/>
      <c r="DE296" s="381"/>
      <c r="DF296" s="381"/>
      <c r="DG296" s="381"/>
      <c r="DH296" s="381"/>
      <c r="DI296" s="381"/>
      <c r="DJ296" s="381"/>
      <c r="DK296" s="381"/>
      <c r="DL296" s="381"/>
      <c r="DM296" s="381"/>
      <c r="DN296" s="381"/>
      <c r="DO296" s="381"/>
      <c r="DP296" s="381"/>
      <c r="DQ296" s="381"/>
      <c r="DR296" s="381"/>
      <c r="DS296" s="381"/>
      <c r="DT296" s="381"/>
      <c r="DU296" s="381"/>
      <c r="DV296" s="381"/>
      <c r="DW296" s="381"/>
      <c r="DX296" s="381"/>
      <c r="DY296" s="381"/>
      <c r="DZ296" s="381"/>
      <c r="EA296" s="381"/>
      <c r="EB296" s="381"/>
      <c r="EC296" s="381"/>
      <c r="ED296" s="381"/>
      <c r="EE296" s="381"/>
      <c r="EF296" s="381"/>
      <c r="EG296" s="381"/>
      <c r="EH296" s="381"/>
      <c r="EI296" s="381"/>
      <c r="EJ296" s="381"/>
      <c r="EK296" s="381"/>
      <c r="EL296" s="381"/>
      <c r="EM296" s="381"/>
      <c r="EN296" s="381"/>
      <c r="EO296" s="381"/>
      <c r="EP296" s="381"/>
      <c r="EQ296" s="381"/>
    </row>
    <row r="297" spans="1:147" x14ac:dyDescent="0.3">
      <c r="A297" s="182"/>
      <c r="B297" s="182"/>
      <c r="C297" s="368"/>
      <c r="D297" s="368"/>
      <c r="E297" s="368"/>
      <c r="F297" s="816"/>
      <c r="G297" s="181"/>
      <c r="H297" s="181"/>
      <c r="I297" s="181"/>
      <c r="J297" s="181"/>
      <c r="K297" s="182"/>
      <c r="L297" s="182"/>
      <c r="M297" s="183"/>
      <c r="N297" s="184"/>
      <c r="O297" s="181"/>
      <c r="P297" s="181"/>
      <c r="Q297" s="181"/>
      <c r="R297" s="181"/>
      <c r="S297" s="185"/>
      <c r="T297" s="186"/>
      <c r="U297" s="186"/>
      <c r="V297" s="188"/>
      <c r="W297" s="188"/>
      <c r="X297" s="188"/>
      <c r="Y297" s="188"/>
      <c r="Z297" s="380"/>
      <c r="AA297" s="380"/>
      <c r="AB297" s="380"/>
      <c r="AC297" s="380"/>
      <c r="AD297" s="380"/>
      <c r="AE297" s="380"/>
      <c r="AF297" s="380"/>
      <c r="AG297" s="380"/>
      <c r="AH297" s="380"/>
      <c r="AI297" s="380"/>
      <c r="AJ297" s="380"/>
      <c r="AK297" s="380"/>
      <c r="AL297" s="380"/>
      <c r="AM297" s="380"/>
      <c r="AN297" s="380"/>
      <c r="AO297" s="380"/>
      <c r="AP297" s="380"/>
      <c r="AQ297" s="380"/>
      <c r="AR297" s="380"/>
      <c r="AS297" s="380"/>
      <c r="AT297" s="380"/>
      <c r="AU297" s="380"/>
      <c r="AV297" s="380"/>
      <c r="AW297" s="380"/>
      <c r="AX297" s="380"/>
      <c r="AY297" s="380"/>
      <c r="AZ297" s="380"/>
      <c r="BA297" s="380"/>
      <c r="BB297" s="380"/>
      <c r="BC297" s="380"/>
      <c r="BD297" s="380"/>
      <c r="BE297" s="380"/>
      <c r="BF297" s="380"/>
      <c r="BG297" s="380"/>
      <c r="BH297" s="380"/>
      <c r="BI297" s="380"/>
      <c r="BJ297" s="380"/>
      <c r="BK297" s="380"/>
      <c r="BL297" s="380"/>
      <c r="BM297" s="380"/>
      <c r="BN297" s="380"/>
      <c r="BO297" s="380"/>
      <c r="BP297" s="380"/>
      <c r="BQ297" s="380"/>
      <c r="BR297" s="380"/>
      <c r="BS297" s="380"/>
      <c r="BT297" s="380"/>
      <c r="BU297" s="380"/>
      <c r="BV297" s="380"/>
      <c r="BW297" s="380"/>
      <c r="BX297" s="380"/>
      <c r="BY297" s="380"/>
      <c r="BZ297" s="380"/>
      <c r="CA297" s="380"/>
      <c r="CB297" s="380"/>
      <c r="CC297" s="380"/>
      <c r="CD297" s="380"/>
      <c r="CE297" s="380"/>
      <c r="CF297" s="380"/>
      <c r="CG297" s="380"/>
      <c r="CH297" s="380"/>
      <c r="CI297" s="380"/>
      <c r="CJ297" s="380"/>
      <c r="CK297" s="380"/>
      <c r="CL297" s="380"/>
      <c r="CM297" s="380"/>
      <c r="CN297" s="380"/>
      <c r="CO297" s="380"/>
      <c r="CP297" s="380"/>
      <c r="CQ297" s="380"/>
      <c r="CR297" s="380"/>
      <c r="CS297" s="380"/>
      <c r="CT297" s="380"/>
      <c r="CU297" s="380"/>
      <c r="CV297" s="380"/>
      <c r="CW297" s="380"/>
      <c r="CX297" s="380"/>
      <c r="CY297" s="380"/>
      <c r="CZ297" s="380"/>
      <c r="DA297" s="380"/>
      <c r="DB297" s="380"/>
      <c r="DC297" s="380"/>
      <c r="DD297" s="380"/>
      <c r="DE297" s="380"/>
      <c r="DF297" s="380"/>
      <c r="DG297" s="380"/>
      <c r="DH297" s="380"/>
      <c r="DI297" s="380"/>
      <c r="DJ297" s="380"/>
      <c r="DK297" s="380"/>
      <c r="DL297" s="380"/>
      <c r="DM297" s="380"/>
      <c r="DN297" s="380"/>
      <c r="DO297" s="380"/>
      <c r="DP297" s="380"/>
      <c r="DQ297" s="380"/>
      <c r="DR297" s="380"/>
      <c r="DS297" s="380"/>
      <c r="DT297" s="380"/>
      <c r="DU297" s="380"/>
      <c r="DV297" s="380"/>
      <c r="DW297" s="380"/>
      <c r="DX297" s="380"/>
      <c r="DY297" s="380"/>
      <c r="DZ297" s="380"/>
      <c r="EA297" s="380"/>
      <c r="EB297" s="380"/>
      <c r="EC297" s="380"/>
      <c r="ED297" s="380"/>
      <c r="EE297" s="380"/>
      <c r="EF297" s="380"/>
      <c r="EG297" s="380"/>
      <c r="EH297" s="380"/>
      <c r="EI297" s="380"/>
      <c r="EJ297" s="380"/>
      <c r="EK297" s="380"/>
      <c r="EL297" s="380"/>
      <c r="EM297" s="380"/>
      <c r="EN297" s="380"/>
      <c r="EO297" s="380"/>
      <c r="EP297" s="380"/>
      <c r="EQ297" s="380"/>
    </row>
    <row r="298" spans="1:147" x14ac:dyDescent="0.3">
      <c r="A298" s="368"/>
      <c r="B298" s="368"/>
      <c r="C298" s="368"/>
      <c r="D298" s="368">
        <f t="shared" si="249"/>
        <v>1.034195933456562</v>
      </c>
      <c r="E298" s="368" t="str">
        <f>VLOOKUP(TEXT(Z298,0),'G2'!B:D,3,0)</f>
        <v>MN</v>
      </c>
      <c r="F298" s="816">
        <f t="shared" si="248"/>
        <v>0</v>
      </c>
      <c r="G298" s="370">
        <f t="shared" si="250"/>
        <v>0</v>
      </c>
      <c r="H298" s="370" t="s">
        <v>1190</v>
      </c>
      <c r="I298" s="370" t="s">
        <v>93</v>
      </c>
      <c r="J298" s="370" t="s">
        <v>22</v>
      </c>
      <c r="K298" s="368">
        <v>510615</v>
      </c>
      <c r="L298" s="368" t="s">
        <v>24</v>
      </c>
      <c r="M298" s="369"/>
      <c r="N298" s="370" t="s">
        <v>970</v>
      </c>
      <c r="O298" s="370" t="s">
        <v>638</v>
      </c>
      <c r="P298" s="643" t="s">
        <v>1166</v>
      </c>
      <c r="Q298" s="370" t="s">
        <v>695</v>
      </c>
      <c r="R298" s="370" t="s">
        <v>632</v>
      </c>
      <c r="S298" s="376">
        <v>25</v>
      </c>
      <c r="T298" s="677">
        <v>46388</v>
      </c>
      <c r="U298" s="677">
        <v>46412</v>
      </c>
      <c r="V298" s="373">
        <v>1</v>
      </c>
      <c r="W298" s="374">
        <v>635971.54990757862</v>
      </c>
      <c r="X298" s="17" cm="1">
        <f t="array" ref="X298">+IF($W$1="Pesos CLP",W298,W298/TC)*MB_24A25</f>
        <v>725.1166694767013</v>
      </c>
      <c r="Y298" s="18">
        <f t="shared" si="225"/>
        <v>18127.916736917534</v>
      </c>
      <c r="Z298">
        <v>91243520</v>
      </c>
      <c r="AA298" s="19">
        <v>0</v>
      </c>
      <c r="AB298" s="19">
        <v>0</v>
      </c>
      <c r="AC298" s="19">
        <v>0</v>
      </c>
      <c r="AD298" s="19">
        <v>0</v>
      </c>
      <c r="AE298" s="19">
        <v>0</v>
      </c>
      <c r="AF298" s="19">
        <v>0</v>
      </c>
      <c r="AG298" s="19">
        <v>0</v>
      </c>
      <c r="AH298" s="19">
        <v>0</v>
      </c>
      <c r="AI298" s="19">
        <v>0</v>
      </c>
      <c r="AJ298" s="19">
        <v>0</v>
      </c>
      <c r="AK298" s="19">
        <v>0</v>
      </c>
      <c r="AL298" s="19">
        <v>0</v>
      </c>
      <c r="AM298" s="19">
        <v>0</v>
      </c>
      <c r="AN298" s="19">
        <v>0</v>
      </c>
      <c r="AO298" s="19">
        <v>0</v>
      </c>
      <c r="AP298" s="19">
        <v>0</v>
      </c>
      <c r="AQ298" s="19">
        <v>0</v>
      </c>
      <c r="AR298" s="19">
        <v>0</v>
      </c>
      <c r="AS298" s="19">
        <v>0</v>
      </c>
      <c r="AT298" s="19">
        <v>0</v>
      </c>
      <c r="AU298" s="19">
        <v>0</v>
      </c>
      <c r="AV298" s="19">
        <v>0</v>
      </c>
      <c r="AW298" s="19">
        <v>0</v>
      </c>
      <c r="AX298" s="19">
        <v>0</v>
      </c>
      <c r="AY298" s="19">
        <v>0</v>
      </c>
      <c r="AZ298" s="19">
        <v>0</v>
      </c>
      <c r="BA298" s="19">
        <v>0</v>
      </c>
      <c r="BB298" s="19">
        <v>0</v>
      </c>
      <c r="BC298" s="19">
        <v>0</v>
      </c>
      <c r="BD298" s="19">
        <v>0</v>
      </c>
      <c r="BE298" s="19">
        <v>0</v>
      </c>
      <c r="BF298" s="19">
        <v>0</v>
      </c>
      <c r="BG298" s="19">
        <v>0</v>
      </c>
      <c r="BH298" s="19">
        <v>0</v>
      </c>
      <c r="BI298" s="19">
        <v>0</v>
      </c>
      <c r="BJ298" s="19">
        <v>0</v>
      </c>
      <c r="BK298" s="19">
        <v>0</v>
      </c>
      <c r="BL298" s="19">
        <v>0</v>
      </c>
      <c r="BM298" s="19">
        <v>0</v>
      </c>
      <c r="BN298" s="19">
        <v>0</v>
      </c>
      <c r="BO298" s="19">
        <v>0</v>
      </c>
      <c r="BP298" s="19">
        <v>0</v>
      </c>
      <c r="BQ298" s="19">
        <v>0</v>
      </c>
      <c r="BR298" s="19">
        <v>0</v>
      </c>
      <c r="BS298" s="19">
        <v>0</v>
      </c>
      <c r="BT298" s="19">
        <v>0</v>
      </c>
      <c r="BU298" s="19">
        <v>0</v>
      </c>
      <c r="BV298" s="19">
        <v>0</v>
      </c>
      <c r="BW298" s="19">
        <v>0</v>
      </c>
      <c r="BX298" s="19">
        <f>IF(OR($I298="REAL",$I298="INCURRIDO"),SUMIF(S!$O:$O,$I298&amp;$O298&amp;$Q298&amp;UPPER(TEXT(BX$4,"MMMMYYYY"))&amp;$Z298,IF($W$1="Pesos CLP",S!$AD:$AD,S!$AO:$AO)),0)</f>
        <v>0</v>
      </c>
      <c r="BY298" s="19">
        <f>IF(OR($I298="REAL",$I298="INCURRIDO"),SUMIF(S!$O:$O,$I298&amp;$O298&amp;$Q298&amp;UPPER(TEXT(BY$4,"MMMMYYYY"))&amp;$Z298,IF($W$1="Pesos CLP",S!$AD:$AD,S!$AO:$AO)),0)</f>
        <v>0</v>
      </c>
      <c r="BZ298" s="19">
        <f>IF(OR($I298="REAL",$I298="INCURRIDO"),SUMIF(S!$O:$O,$I298&amp;$O298&amp;$Q298&amp;UPPER(TEXT(BZ$4,"MMMMYYYY"))&amp;$Z298,IF($W$1="Pesos CLP",S!$AD:$AD,S!$AO:$AO)),0)</f>
        <v>0</v>
      </c>
      <c r="CA298" s="19">
        <f>IF(OR($I298="REAL",$I298="INCURRIDO"),SUMIF(S!$O:$O,$I298&amp;$O298&amp;$Q298&amp;UPPER(TEXT(CA$4,"MMMMYYYY"))&amp;$Z298,IF($W$1="Pesos CLP",S!$AD:$AD,S!$AO:$AO)),0)</f>
        <v>0</v>
      </c>
      <c r="CB298" s="19">
        <f>IF(OR($I298="REAL",$I298="INCURRIDO"),SUMIF(S!$O:$O,$I298&amp;$O298&amp;$Q298&amp;UPPER(TEXT(CB$4,"MMMMYYYY"))&amp;$Z298,IF($W$1="Pesos CLP",S!$AD:$AD,S!$AO:$AO)),0)</f>
        <v>0</v>
      </c>
      <c r="CC298" s="19">
        <f>IF(OR($I298="REAL",$I298="INCURRIDO"),SUMIF(S!$O:$O,$I298&amp;$O298&amp;$Q298&amp;UPPER(TEXT(CC$4,"MMMMYYYY"))&amp;$Z298,IF($W$1="Pesos CLP",S!$AD:$AD,S!$AO:$AO)),0)</f>
        <v>0</v>
      </c>
      <c r="CD298" s="19">
        <f>IF(OR($I298="REAL",$I298="INCURRIDO"),SUMIF(S!$O:$O,$I298&amp;$O298&amp;$Q298&amp;UPPER(TEXT(CD$4,"MMMMYYYY"))&amp;$Z298,IF($W$1="Pesos CLP",S!$AD:$AD,S!$AO:$AO)),0)</f>
        <v>0</v>
      </c>
      <c r="CE298" s="19">
        <f>IF(OR($I298="REAL",$I298="INCURRIDO"),SUMIF(S!$O:$O,$I298&amp;$O298&amp;$Q298&amp;UPPER(TEXT(CE$4,"MMMMYYYY"))&amp;$Z298,IF($W$1="Pesos CLP",S!$AD:$AD,S!$AO:$AO)),0)</f>
        <v>0</v>
      </c>
      <c r="CF298" s="19">
        <f>IF(OR($I298="REAL",$I298="INCURRIDO"),SUMIF(S!$O:$O,$I298&amp;$O298&amp;$Q298&amp;UPPER(TEXT(CF$4,"MMMMYYYY"))&amp;$Z298,IF($W$1="Pesos CLP",S!$AD:$AD,S!$AO:$AO)),0)</f>
        <v>0</v>
      </c>
      <c r="CG298" s="19">
        <f>IF(OR($I298="REAL",$I298="INCURRIDO"),SUMIF(S!$O:$O,$I298&amp;$O298&amp;$Q298&amp;UPPER(TEXT(CG$4,"MMMMYYYY"))&amp;$Z298,IF($W$1="Pesos CLP",S!$AD:$AD,S!$AO:$AO)),0)</f>
        <v>0</v>
      </c>
      <c r="CH298" s="19">
        <f>IF(OR($I298="REAL",$I298="INCURRIDO"),SUMIF(S!$O:$O,$I298&amp;$O298&amp;$Q298&amp;UPPER(TEXT(CH$4,"MMMMYYYY"))&amp;$Z298,IF($W$1="Pesos CLP",S!$AD:$AD,S!$AO:$AO)),0)</f>
        <v>0</v>
      </c>
      <c r="CI298" s="19">
        <f>IF(OR($I298="REAL",$I298="INCURRIDO"),SUMIF(S!$O:$O,$I298&amp;$O298&amp;$Q298&amp;UPPER(TEXT(CI$4,"MMMMYYYY"))&amp;$Z298,IF($W$1="Pesos CLP",S!$AD:$AD,S!$AO:$AO)),0)</f>
        <v>0</v>
      </c>
      <c r="CJ298" s="19">
        <f>IF(OR($I298="REAL",$I298="INCURRIDO"),SUMIF(S!$O:$O,$I298&amp;$O298&amp;$Q298&amp;UPPER(TEXT(CJ$4,"MMMMYYYY"))&amp;$Z298,IF($W$1="Pesos CLP",S!$AD:$AD,S!$AO:$AO)),0)</f>
        <v>0</v>
      </c>
      <c r="CK298" s="378">
        <f t="shared" ref="CK298:CR301" si="299">(IF(AND(AND($T298&gt;=(CK$4-DAY(CK$4)+1),$T298&lt;=CK$4),AND($U298&gt;=(CK$4-DAY(CK$4)+1),$U298&lt;=CK$4)),$U298-$T298+1,IF(AND($T298&gt;=(CK$4-DAY(CK$4)+1),$T298&lt;=CK$4),CK$4-$T298+1,IF(AND($U298&gt;=(CK$4-DAY(CK$4)+1),$U298&lt;=CK$4),$U298-(CK$4-DAY(CK$4)+1)+1,IF(OR(AND((CK$4-DAY(CK$4)+1)&gt;=$T298,(CK$4-DAY(CK$4)+1)&lt;=$U298),AND((CK$4&gt;=$T298),(CK$4&lt;=$U298))),CK$4-(CK$4-DAY(CK$4)+1)+1,0))))/IF($R298="mes",_xlfn.DAYS(CK$4,(CK$4-DAY(CK$4)+1))+1,(_xlfn.DAYS($U298,$T298)+1))*$S298)*IF($X$1="Físico",1,$X298)</f>
        <v>0</v>
      </c>
      <c r="CL298" s="378">
        <f t="shared" si="299"/>
        <v>0</v>
      </c>
      <c r="CM298" s="378">
        <f t="shared" si="299"/>
        <v>0</v>
      </c>
      <c r="CN298" s="378">
        <f t="shared" si="299"/>
        <v>0</v>
      </c>
      <c r="CO298" s="378">
        <f t="shared" si="299"/>
        <v>0</v>
      </c>
      <c r="CP298" s="378">
        <f t="shared" si="299"/>
        <v>0</v>
      </c>
      <c r="CQ298" s="378">
        <f t="shared" si="299"/>
        <v>0</v>
      </c>
      <c r="CR298" s="378">
        <f t="shared" si="299"/>
        <v>0</v>
      </c>
      <c r="CS298" s="378">
        <f t="shared" ref="CS298:DB301" si="300">(IF(AND(AND($T298&gt;=(CS$4-DAY(CS$4)+1),$T298&lt;=CS$4),AND($U298&gt;=(CS$4-DAY(CS$4)+1),$U298&lt;=CS$4)),$U298-$T298+1,IF(AND($T298&gt;=(CS$4-DAY(CS$4)+1),$T298&lt;=CS$4),CS$4-$T298+1,IF(AND($U298&gt;=(CS$4-DAY(CS$4)+1),$U298&lt;=CS$4),$U298-(CS$4-DAY(CS$4)+1)+1,IF(OR(AND((CS$4-DAY(CS$4)+1)&gt;=$T298,(CS$4-DAY(CS$4)+1)&lt;=$U298),AND((CS$4&gt;=$T298),(CS$4&lt;=$U298))),CS$4-(CS$4-DAY(CS$4)+1)+1,0))))/IF($R298="mes",_xlfn.DAYS(CS$4,(CS$4-DAY(CS$4)+1))+1,(_xlfn.DAYS($U298,$T298)+1))*$S298)*IF($X$1="Físico",1,$X298)</f>
        <v>0</v>
      </c>
      <c r="CT298" s="378">
        <f t="shared" si="300"/>
        <v>0</v>
      </c>
      <c r="CU298" s="378">
        <f t="shared" si="300"/>
        <v>0</v>
      </c>
      <c r="CV298" s="378">
        <f t="shared" si="300"/>
        <v>18127.916736917534</v>
      </c>
      <c r="CW298" s="378">
        <f t="shared" si="300"/>
        <v>0</v>
      </c>
      <c r="CX298" s="378">
        <f t="shared" si="300"/>
        <v>0</v>
      </c>
      <c r="CY298" s="378">
        <f t="shared" si="300"/>
        <v>0</v>
      </c>
      <c r="CZ298" s="378">
        <f t="shared" si="300"/>
        <v>0</v>
      </c>
      <c r="DA298" s="378">
        <f t="shared" si="300"/>
        <v>0</v>
      </c>
      <c r="DB298" s="378">
        <f t="shared" si="300"/>
        <v>0</v>
      </c>
      <c r="DC298" s="378">
        <f t="shared" ref="DC298:DL301" si="301">(IF(AND(AND($T298&gt;=(DC$4-DAY(DC$4)+1),$T298&lt;=DC$4),AND($U298&gt;=(DC$4-DAY(DC$4)+1),$U298&lt;=DC$4)),$U298-$T298+1,IF(AND($T298&gt;=(DC$4-DAY(DC$4)+1),$T298&lt;=DC$4),DC$4-$T298+1,IF(AND($U298&gt;=(DC$4-DAY(DC$4)+1),$U298&lt;=DC$4),$U298-(DC$4-DAY(DC$4)+1)+1,IF(OR(AND((DC$4-DAY(DC$4)+1)&gt;=$T298,(DC$4-DAY(DC$4)+1)&lt;=$U298),AND((DC$4&gt;=$T298),(DC$4&lt;=$U298))),DC$4-(DC$4-DAY(DC$4)+1)+1,0))))/IF($R298="mes",_xlfn.DAYS(DC$4,(DC$4-DAY(DC$4)+1))+1,(_xlfn.DAYS($U298,$T298)+1))*$S298)*IF($X$1="Físico",1,$X298)</f>
        <v>0</v>
      </c>
      <c r="DD298" s="378">
        <f t="shared" si="301"/>
        <v>0</v>
      </c>
      <c r="DE298" s="378">
        <f t="shared" si="301"/>
        <v>0</v>
      </c>
      <c r="DF298" s="378">
        <f t="shared" si="301"/>
        <v>0</v>
      </c>
      <c r="DG298" s="378">
        <f t="shared" si="301"/>
        <v>0</v>
      </c>
      <c r="DH298" s="378">
        <f t="shared" si="301"/>
        <v>0</v>
      </c>
      <c r="DI298" s="378">
        <f t="shared" si="301"/>
        <v>0</v>
      </c>
      <c r="DJ298" s="378">
        <f t="shared" si="301"/>
        <v>0</v>
      </c>
      <c r="DK298" s="378">
        <f t="shared" si="301"/>
        <v>0</v>
      </c>
      <c r="DL298" s="378">
        <f t="shared" si="301"/>
        <v>0</v>
      </c>
      <c r="DM298" s="378">
        <f t="shared" ref="DM298:DV301" si="302">(IF(AND(AND($T298&gt;=(DM$4-DAY(DM$4)+1),$T298&lt;=DM$4),AND($U298&gt;=(DM$4-DAY(DM$4)+1),$U298&lt;=DM$4)),$U298-$T298+1,IF(AND($T298&gt;=(DM$4-DAY(DM$4)+1),$T298&lt;=DM$4),DM$4-$T298+1,IF(AND($U298&gt;=(DM$4-DAY(DM$4)+1),$U298&lt;=DM$4),$U298-(DM$4-DAY(DM$4)+1)+1,IF(OR(AND((DM$4-DAY(DM$4)+1)&gt;=$T298,(DM$4-DAY(DM$4)+1)&lt;=$U298),AND((DM$4&gt;=$T298),(DM$4&lt;=$U298))),DM$4-(DM$4-DAY(DM$4)+1)+1,0))))/IF($R298="mes",_xlfn.DAYS(DM$4,(DM$4-DAY(DM$4)+1))+1,(_xlfn.DAYS($U298,$T298)+1))*$S298)*IF($X$1="Físico",1,$X298)</f>
        <v>0</v>
      </c>
      <c r="DN298" s="378">
        <f t="shared" si="302"/>
        <v>0</v>
      </c>
      <c r="DO298" s="378">
        <f t="shared" si="302"/>
        <v>0</v>
      </c>
      <c r="DP298" s="378">
        <f t="shared" si="302"/>
        <v>0</v>
      </c>
      <c r="DQ298" s="378">
        <f t="shared" si="302"/>
        <v>0</v>
      </c>
      <c r="DR298" s="378">
        <f t="shared" si="302"/>
        <v>0</v>
      </c>
      <c r="DS298" s="378">
        <f t="shared" si="302"/>
        <v>0</v>
      </c>
      <c r="DT298" s="378">
        <f t="shared" si="302"/>
        <v>0</v>
      </c>
      <c r="DU298" s="378">
        <f t="shared" si="302"/>
        <v>0</v>
      </c>
      <c r="DV298" s="378">
        <f t="shared" si="302"/>
        <v>0</v>
      </c>
      <c r="DW298" s="378">
        <f t="shared" ref="DW298:EF301" si="303">(IF(AND(AND($T298&gt;=(DW$4-DAY(DW$4)+1),$T298&lt;=DW$4),AND($U298&gt;=(DW$4-DAY(DW$4)+1),$U298&lt;=DW$4)),$U298-$T298+1,IF(AND($T298&gt;=(DW$4-DAY(DW$4)+1),$T298&lt;=DW$4),DW$4-$T298+1,IF(AND($U298&gt;=(DW$4-DAY(DW$4)+1),$U298&lt;=DW$4),$U298-(DW$4-DAY(DW$4)+1)+1,IF(OR(AND((DW$4-DAY(DW$4)+1)&gt;=$T298,(DW$4-DAY(DW$4)+1)&lt;=$U298),AND((DW$4&gt;=$T298),(DW$4&lt;=$U298))),DW$4-(DW$4-DAY(DW$4)+1)+1,0))))/IF($R298="mes",_xlfn.DAYS(DW$4,(DW$4-DAY(DW$4)+1))+1,(_xlfn.DAYS($U298,$T298)+1))*$S298)*IF($X$1="Físico",1,$X298)</f>
        <v>0</v>
      </c>
      <c r="DX298" s="378">
        <f t="shared" si="303"/>
        <v>0</v>
      </c>
      <c r="DY298" s="378">
        <f t="shared" si="303"/>
        <v>0</v>
      </c>
      <c r="DZ298" s="378">
        <f t="shared" si="303"/>
        <v>0</v>
      </c>
      <c r="EA298" s="378">
        <f t="shared" si="303"/>
        <v>0</v>
      </c>
      <c r="EB298" s="378">
        <f t="shared" si="303"/>
        <v>0</v>
      </c>
      <c r="EC298" s="378">
        <f t="shared" si="303"/>
        <v>0</v>
      </c>
      <c r="ED298" s="378">
        <f t="shared" si="303"/>
        <v>0</v>
      </c>
      <c r="EE298" s="378">
        <f t="shared" si="303"/>
        <v>0</v>
      </c>
      <c r="EF298" s="378">
        <f t="shared" si="303"/>
        <v>0</v>
      </c>
      <c r="EG298" s="378">
        <f t="shared" ref="EG298:EQ301" si="304">(IF(AND(AND($T298&gt;=(EG$4-DAY(EG$4)+1),$T298&lt;=EG$4),AND($U298&gt;=(EG$4-DAY(EG$4)+1),$U298&lt;=EG$4)),$U298-$T298+1,IF(AND($T298&gt;=(EG$4-DAY(EG$4)+1),$T298&lt;=EG$4),EG$4-$T298+1,IF(AND($U298&gt;=(EG$4-DAY(EG$4)+1),$U298&lt;=EG$4),$U298-(EG$4-DAY(EG$4)+1)+1,IF(OR(AND((EG$4-DAY(EG$4)+1)&gt;=$T298,(EG$4-DAY(EG$4)+1)&lt;=$U298),AND((EG$4&gt;=$T298),(EG$4&lt;=$U298))),EG$4-(EG$4-DAY(EG$4)+1)+1,0))))/IF($R298="mes",_xlfn.DAYS(EG$4,(EG$4-DAY(EG$4)+1))+1,(_xlfn.DAYS($U298,$T298)+1))*$S298)*IF($X$1="Físico",1,$X298)</f>
        <v>0</v>
      </c>
      <c r="EH298" s="378">
        <f t="shared" si="304"/>
        <v>0</v>
      </c>
      <c r="EI298" s="378">
        <f t="shared" si="304"/>
        <v>0</v>
      </c>
      <c r="EJ298" s="378">
        <f t="shared" si="304"/>
        <v>0</v>
      </c>
      <c r="EK298" s="378">
        <f t="shared" si="304"/>
        <v>0</v>
      </c>
      <c r="EL298" s="378">
        <f t="shared" si="304"/>
        <v>0</v>
      </c>
      <c r="EM298" s="378">
        <f t="shared" si="304"/>
        <v>0</v>
      </c>
      <c r="EN298" s="378">
        <f t="shared" si="304"/>
        <v>0</v>
      </c>
      <c r="EO298" s="378">
        <f t="shared" si="304"/>
        <v>0</v>
      </c>
      <c r="EP298" s="378">
        <f t="shared" si="304"/>
        <v>0</v>
      </c>
      <c r="EQ298" s="378">
        <f t="shared" si="304"/>
        <v>0</v>
      </c>
    </row>
    <row r="299" spans="1:147" x14ac:dyDescent="0.3">
      <c r="A299" s="368"/>
      <c r="B299" s="368"/>
      <c r="C299" s="368"/>
      <c r="D299" s="368">
        <f t="shared" si="249"/>
        <v>1.034195933456562</v>
      </c>
      <c r="E299" s="368" t="str">
        <f>VLOOKUP(TEXT(Z299,0),'G2'!B:D,3,0)</f>
        <v>MN</v>
      </c>
      <c r="F299" s="816">
        <f t="shared" si="248"/>
        <v>0</v>
      </c>
      <c r="G299" s="755">
        <f t="shared" si="250"/>
        <v>0</v>
      </c>
      <c r="H299" s="756" t="s">
        <v>1190</v>
      </c>
      <c r="I299" s="370" t="s">
        <v>93</v>
      </c>
      <c r="J299" s="370" t="s">
        <v>22</v>
      </c>
      <c r="K299" s="368">
        <v>510615</v>
      </c>
      <c r="L299" s="368" t="s">
        <v>24</v>
      </c>
      <c r="M299" s="369"/>
      <c r="N299" s="370" t="s">
        <v>971</v>
      </c>
      <c r="O299" s="370" t="s">
        <v>275</v>
      </c>
      <c r="P299" s="643" t="s">
        <v>1166</v>
      </c>
      <c r="Q299" s="370" t="s">
        <v>695</v>
      </c>
      <c r="R299" s="370" t="s">
        <v>632</v>
      </c>
      <c r="S299" s="376">
        <v>25</v>
      </c>
      <c r="T299" s="677">
        <v>46388</v>
      </c>
      <c r="U299" s="677">
        <v>46412</v>
      </c>
      <c r="V299" s="373">
        <v>1</v>
      </c>
      <c r="W299" s="374">
        <v>82401.629390018497</v>
      </c>
      <c r="X299" s="17" cm="1">
        <f t="array" ref="X299">+IF($W$1="Pesos CLP",W299,W299/TC)*MB_24A25</f>
        <v>93.951993719572599</v>
      </c>
      <c r="Y299" s="18">
        <f t="shared" si="225"/>
        <v>2348.799842989315</v>
      </c>
      <c r="Z299">
        <v>91243520</v>
      </c>
      <c r="AA299" s="19">
        <v>0</v>
      </c>
      <c r="AB299" s="19">
        <v>0</v>
      </c>
      <c r="AC299" s="19">
        <v>0</v>
      </c>
      <c r="AD299" s="19">
        <v>0</v>
      </c>
      <c r="AE299" s="19">
        <v>0</v>
      </c>
      <c r="AF299" s="19">
        <v>0</v>
      </c>
      <c r="AG299" s="19">
        <v>0</v>
      </c>
      <c r="AH299" s="19">
        <v>0</v>
      </c>
      <c r="AI299" s="19">
        <v>0</v>
      </c>
      <c r="AJ299" s="19">
        <v>0</v>
      </c>
      <c r="AK299" s="19">
        <v>0</v>
      </c>
      <c r="AL299" s="19">
        <v>0</v>
      </c>
      <c r="AM299" s="19">
        <v>0</v>
      </c>
      <c r="AN299" s="19">
        <v>0</v>
      </c>
      <c r="AO299" s="19">
        <v>0</v>
      </c>
      <c r="AP299" s="19">
        <v>0</v>
      </c>
      <c r="AQ299" s="19">
        <v>0</v>
      </c>
      <c r="AR299" s="19">
        <v>0</v>
      </c>
      <c r="AS299" s="19">
        <v>0</v>
      </c>
      <c r="AT299" s="19">
        <v>0</v>
      </c>
      <c r="AU299" s="19">
        <v>0</v>
      </c>
      <c r="AV299" s="19">
        <v>0</v>
      </c>
      <c r="AW299" s="19">
        <v>0</v>
      </c>
      <c r="AX299" s="19">
        <v>0</v>
      </c>
      <c r="AY299" s="19">
        <v>0</v>
      </c>
      <c r="AZ299" s="19">
        <v>0</v>
      </c>
      <c r="BA299" s="19">
        <v>0</v>
      </c>
      <c r="BB299" s="19">
        <v>0</v>
      </c>
      <c r="BC299" s="19">
        <v>0</v>
      </c>
      <c r="BD299" s="19">
        <v>0</v>
      </c>
      <c r="BE299" s="19">
        <v>0</v>
      </c>
      <c r="BF299" s="19">
        <v>0</v>
      </c>
      <c r="BG299" s="19">
        <v>0</v>
      </c>
      <c r="BH299" s="19">
        <v>0</v>
      </c>
      <c r="BI299" s="19">
        <v>0</v>
      </c>
      <c r="BJ299" s="19">
        <v>0</v>
      </c>
      <c r="BK299" s="19">
        <v>0</v>
      </c>
      <c r="BL299" s="19">
        <v>0</v>
      </c>
      <c r="BM299" s="19">
        <v>0</v>
      </c>
      <c r="BN299" s="19">
        <v>0</v>
      </c>
      <c r="BO299" s="19">
        <v>0</v>
      </c>
      <c r="BP299" s="19">
        <v>0</v>
      </c>
      <c r="BQ299" s="19">
        <v>0</v>
      </c>
      <c r="BR299" s="19">
        <v>0</v>
      </c>
      <c r="BS299" s="19">
        <v>0</v>
      </c>
      <c r="BT299" s="19">
        <v>0</v>
      </c>
      <c r="BU299" s="19">
        <v>0</v>
      </c>
      <c r="BV299" s="19">
        <v>0</v>
      </c>
      <c r="BW299" s="19">
        <v>0</v>
      </c>
      <c r="BX299" s="19">
        <f>IF(OR($I299="REAL",$I299="INCURRIDO"),SUMIF(S!$O:$O,$I299&amp;$O299&amp;$Q299&amp;UPPER(TEXT(BX$4,"MMMMYYYY"))&amp;$Z299,IF($W$1="Pesos CLP",S!$AD:$AD,S!$AO:$AO)),0)</f>
        <v>0</v>
      </c>
      <c r="BY299" s="19">
        <f>IF(OR($I299="REAL",$I299="INCURRIDO"),SUMIF(S!$O:$O,$I299&amp;$O299&amp;$Q299&amp;UPPER(TEXT(BY$4,"MMMMYYYY"))&amp;$Z299,IF($W$1="Pesos CLP",S!$AD:$AD,S!$AO:$AO)),0)</f>
        <v>0</v>
      </c>
      <c r="BZ299" s="19">
        <f>IF(OR($I299="REAL",$I299="INCURRIDO"),SUMIF(S!$O:$O,$I299&amp;$O299&amp;$Q299&amp;UPPER(TEXT(BZ$4,"MMMMYYYY"))&amp;$Z299,IF($W$1="Pesos CLP",S!$AD:$AD,S!$AO:$AO)),0)</f>
        <v>0</v>
      </c>
      <c r="CA299" s="19">
        <f>IF(OR($I299="REAL",$I299="INCURRIDO"),SUMIF(S!$O:$O,$I299&amp;$O299&amp;$Q299&amp;UPPER(TEXT(CA$4,"MMMMYYYY"))&amp;$Z299,IF($W$1="Pesos CLP",S!$AD:$AD,S!$AO:$AO)),0)</f>
        <v>0</v>
      </c>
      <c r="CB299" s="19">
        <f>IF(OR($I299="REAL",$I299="INCURRIDO"),SUMIF(S!$O:$O,$I299&amp;$O299&amp;$Q299&amp;UPPER(TEXT(CB$4,"MMMMYYYY"))&amp;$Z299,IF($W$1="Pesos CLP",S!$AD:$AD,S!$AO:$AO)),0)</f>
        <v>0</v>
      </c>
      <c r="CC299" s="19">
        <f>IF(OR($I299="REAL",$I299="INCURRIDO"),SUMIF(S!$O:$O,$I299&amp;$O299&amp;$Q299&amp;UPPER(TEXT(CC$4,"MMMMYYYY"))&amp;$Z299,IF($W$1="Pesos CLP",S!$AD:$AD,S!$AO:$AO)),0)</f>
        <v>0</v>
      </c>
      <c r="CD299" s="19">
        <f>IF(OR($I299="REAL",$I299="INCURRIDO"),SUMIF(S!$O:$O,$I299&amp;$O299&amp;$Q299&amp;UPPER(TEXT(CD$4,"MMMMYYYY"))&amp;$Z299,IF($W$1="Pesos CLP",S!$AD:$AD,S!$AO:$AO)),0)</f>
        <v>0</v>
      </c>
      <c r="CE299" s="19">
        <f>IF(OR($I299="REAL",$I299="INCURRIDO"),SUMIF(S!$O:$O,$I299&amp;$O299&amp;$Q299&amp;UPPER(TEXT(CE$4,"MMMMYYYY"))&amp;$Z299,IF($W$1="Pesos CLP",S!$AD:$AD,S!$AO:$AO)),0)</f>
        <v>0</v>
      </c>
      <c r="CF299" s="19">
        <f>IF(OR($I299="REAL",$I299="INCURRIDO"),SUMIF(S!$O:$O,$I299&amp;$O299&amp;$Q299&amp;UPPER(TEXT(CF$4,"MMMMYYYY"))&amp;$Z299,IF($W$1="Pesos CLP",S!$AD:$AD,S!$AO:$AO)),0)</f>
        <v>0</v>
      </c>
      <c r="CG299" s="19">
        <f>IF(OR($I299="REAL",$I299="INCURRIDO"),SUMIF(S!$O:$O,$I299&amp;$O299&amp;$Q299&amp;UPPER(TEXT(CG$4,"MMMMYYYY"))&amp;$Z299,IF($W$1="Pesos CLP",S!$AD:$AD,S!$AO:$AO)),0)</f>
        <v>0</v>
      </c>
      <c r="CH299" s="19">
        <f>IF(OR($I299="REAL",$I299="INCURRIDO"),SUMIF(S!$O:$O,$I299&amp;$O299&amp;$Q299&amp;UPPER(TEXT(CH$4,"MMMMYYYY"))&amp;$Z299,IF($W$1="Pesos CLP",S!$AD:$AD,S!$AO:$AO)),0)</f>
        <v>0</v>
      </c>
      <c r="CI299" s="19">
        <f>IF(OR($I299="REAL",$I299="INCURRIDO"),SUMIF(S!$O:$O,$I299&amp;$O299&amp;$Q299&amp;UPPER(TEXT(CI$4,"MMMMYYYY"))&amp;$Z299,IF($W$1="Pesos CLP",S!$AD:$AD,S!$AO:$AO)),0)</f>
        <v>0</v>
      </c>
      <c r="CJ299" s="19">
        <f>IF(OR($I299="REAL",$I299="INCURRIDO"),SUMIF(S!$O:$O,$I299&amp;$O299&amp;$Q299&amp;UPPER(TEXT(CJ$4,"MMMMYYYY"))&amp;$Z299,IF($W$1="Pesos CLP",S!$AD:$AD,S!$AO:$AO)),0)</f>
        <v>0</v>
      </c>
      <c r="CK299" s="378">
        <f t="shared" si="299"/>
        <v>0</v>
      </c>
      <c r="CL299" s="378">
        <f t="shared" si="299"/>
        <v>0</v>
      </c>
      <c r="CM299" s="378">
        <f t="shared" si="299"/>
        <v>0</v>
      </c>
      <c r="CN299" s="378">
        <f t="shared" si="299"/>
        <v>0</v>
      </c>
      <c r="CO299" s="378">
        <f t="shared" si="299"/>
        <v>0</v>
      </c>
      <c r="CP299" s="378">
        <f t="shared" si="299"/>
        <v>0</v>
      </c>
      <c r="CQ299" s="378">
        <f t="shared" si="299"/>
        <v>0</v>
      </c>
      <c r="CR299" s="378">
        <f t="shared" si="299"/>
        <v>0</v>
      </c>
      <c r="CS299" s="378">
        <f t="shared" si="300"/>
        <v>0</v>
      </c>
      <c r="CT299" s="378">
        <f t="shared" si="300"/>
        <v>0</v>
      </c>
      <c r="CU299" s="378">
        <f t="shared" si="300"/>
        <v>0</v>
      </c>
      <c r="CV299" s="378">
        <f t="shared" si="300"/>
        <v>2348.799842989315</v>
      </c>
      <c r="CW299" s="378">
        <f t="shared" si="300"/>
        <v>0</v>
      </c>
      <c r="CX299" s="378">
        <f t="shared" si="300"/>
        <v>0</v>
      </c>
      <c r="CY299" s="378">
        <f t="shared" si="300"/>
        <v>0</v>
      </c>
      <c r="CZ299" s="378">
        <f t="shared" si="300"/>
        <v>0</v>
      </c>
      <c r="DA299" s="378">
        <f t="shared" si="300"/>
        <v>0</v>
      </c>
      <c r="DB299" s="378">
        <f t="shared" si="300"/>
        <v>0</v>
      </c>
      <c r="DC299" s="378">
        <f t="shared" si="301"/>
        <v>0</v>
      </c>
      <c r="DD299" s="378">
        <f t="shared" si="301"/>
        <v>0</v>
      </c>
      <c r="DE299" s="378">
        <f t="shared" si="301"/>
        <v>0</v>
      </c>
      <c r="DF299" s="378">
        <f t="shared" si="301"/>
        <v>0</v>
      </c>
      <c r="DG299" s="378">
        <f t="shared" si="301"/>
        <v>0</v>
      </c>
      <c r="DH299" s="378">
        <f t="shared" si="301"/>
        <v>0</v>
      </c>
      <c r="DI299" s="378">
        <f t="shared" si="301"/>
        <v>0</v>
      </c>
      <c r="DJ299" s="378">
        <f t="shared" si="301"/>
        <v>0</v>
      </c>
      <c r="DK299" s="378">
        <f t="shared" si="301"/>
        <v>0</v>
      </c>
      <c r="DL299" s="378">
        <f t="shared" si="301"/>
        <v>0</v>
      </c>
      <c r="DM299" s="378">
        <f t="shared" si="302"/>
        <v>0</v>
      </c>
      <c r="DN299" s="378">
        <f t="shared" si="302"/>
        <v>0</v>
      </c>
      <c r="DO299" s="378">
        <f t="shared" si="302"/>
        <v>0</v>
      </c>
      <c r="DP299" s="378">
        <f t="shared" si="302"/>
        <v>0</v>
      </c>
      <c r="DQ299" s="378">
        <f t="shared" si="302"/>
        <v>0</v>
      </c>
      <c r="DR299" s="378">
        <f t="shared" si="302"/>
        <v>0</v>
      </c>
      <c r="DS299" s="378">
        <f t="shared" si="302"/>
        <v>0</v>
      </c>
      <c r="DT299" s="378">
        <f t="shared" si="302"/>
        <v>0</v>
      </c>
      <c r="DU299" s="378">
        <f t="shared" si="302"/>
        <v>0</v>
      </c>
      <c r="DV299" s="378">
        <f t="shared" si="302"/>
        <v>0</v>
      </c>
      <c r="DW299" s="378">
        <f t="shared" si="303"/>
        <v>0</v>
      </c>
      <c r="DX299" s="378">
        <f t="shared" si="303"/>
        <v>0</v>
      </c>
      <c r="DY299" s="378">
        <f t="shared" si="303"/>
        <v>0</v>
      </c>
      <c r="DZ299" s="378">
        <f t="shared" si="303"/>
        <v>0</v>
      </c>
      <c r="EA299" s="378">
        <f t="shared" si="303"/>
        <v>0</v>
      </c>
      <c r="EB299" s="378">
        <f t="shared" si="303"/>
        <v>0</v>
      </c>
      <c r="EC299" s="378">
        <f t="shared" si="303"/>
        <v>0</v>
      </c>
      <c r="ED299" s="378">
        <f t="shared" si="303"/>
        <v>0</v>
      </c>
      <c r="EE299" s="378">
        <f t="shared" si="303"/>
        <v>0</v>
      </c>
      <c r="EF299" s="378">
        <f t="shared" si="303"/>
        <v>0</v>
      </c>
      <c r="EG299" s="378">
        <f t="shared" si="304"/>
        <v>0</v>
      </c>
      <c r="EH299" s="378">
        <f t="shared" si="304"/>
        <v>0</v>
      </c>
      <c r="EI299" s="378">
        <f t="shared" si="304"/>
        <v>0</v>
      </c>
      <c r="EJ299" s="378">
        <f t="shared" si="304"/>
        <v>0</v>
      </c>
      <c r="EK299" s="378">
        <f t="shared" si="304"/>
        <v>0</v>
      </c>
      <c r="EL299" s="378">
        <f t="shared" si="304"/>
        <v>0</v>
      </c>
      <c r="EM299" s="378">
        <f t="shared" si="304"/>
        <v>0</v>
      </c>
      <c r="EN299" s="378">
        <f t="shared" si="304"/>
        <v>0</v>
      </c>
      <c r="EO299" s="378">
        <f t="shared" si="304"/>
        <v>0</v>
      </c>
      <c r="EP299" s="378">
        <f t="shared" si="304"/>
        <v>0</v>
      </c>
      <c r="EQ299" s="378">
        <f t="shared" si="304"/>
        <v>0</v>
      </c>
    </row>
    <row r="300" spans="1:147" x14ac:dyDescent="0.3">
      <c r="A300" s="368"/>
      <c r="B300" s="368"/>
      <c r="C300" s="368"/>
      <c r="D300" s="368">
        <f t="shared" si="249"/>
        <v>1.034195933456562</v>
      </c>
      <c r="E300" s="368" t="str">
        <f>VLOOKUP(TEXT(Z300,0),'G2'!B:D,3,0)</f>
        <v>MN</v>
      </c>
      <c r="F300" s="816">
        <f t="shared" si="248"/>
        <v>0</v>
      </c>
      <c r="G300" s="755">
        <f t="shared" si="250"/>
        <v>0</v>
      </c>
      <c r="H300" s="756" t="s">
        <v>1190</v>
      </c>
      <c r="I300" s="370" t="s">
        <v>93</v>
      </c>
      <c r="J300" s="370" t="s">
        <v>22</v>
      </c>
      <c r="K300" s="368">
        <v>510614</v>
      </c>
      <c r="L300" s="368" t="s">
        <v>24</v>
      </c>
      <c r="M300" s="369"/>
      <c r="N300" s="370" t="s">
        <v>972</v>
      </c>
      <c r="O300" s="370" t="s">
        <v>631</v>
      </c>
      <c r="P300" s="643" t="s">
        <v>1166</v>
      </c>
      <c r="Q300" s="370" t="s">
        <v>695</v>
      </c>
      <c r="R300" s="370" t="s">
        <v>651</v>
      </c>
      <c r="S300" s="376">
        <v>5</v>
      </c>
      <c r="T300" s="677">
        <v>46388</v>
      </c>
      <c r="U300" s="677">
        <v>46412</v>
      </c>
      <c r="V300" s="373">
        <v>1</v>
      </c>
      <c r="W300" s="374">
        <v>3711830.5563770798</v>
      </c>
      <c r="X300" s="17" cm="1">
        <f t="array" ref="X300">+IF($W$1="Pesos CLP",W300,W300/TC)*MB_24A25</f>
        <v>4232.1236085059745</v>
      </c>
      <c r="Y300" s="18">
        <f t="shared" si="225"/>
        <v>21160.618042529873</v>
      </c>
      <c r="Z300">
        <v>91243520</v>
      </c>
      <c r="AA300" s="19">
        <v>0</v>
      </c>
      <c r="AB300" s="19">
        <v>0</v>
      </c>
      <c r="AC300" s="19">
        <v>0</v>
      </c>
      <c r="AD300" s="19">
        <v>0</v>
      </c>
      <c r="AE300" s="19">
        <v>0</v>
      </c>
      <c r="AF300" s="19">
        <v>0</v>
      </c>
      <c r="AG300" s="19">
        <v>0</v>
      </c>
      <c r="AH300" s="19">
        <v>0</v>
      </c>
      <c r="AI300" s="19">
        <v>0</v>
      </c>
      <c r="AJ300" s="19">
        <v>0</v>
      </c>
      <c r="AK300" s="19">
        <v>0</v>
      </c>
      <c r="AL300" s="19">
        <v>0</v>
      </c>
      <c r="AM300" s="19">
        <v>0</v>
      </c>
      <c r="AN300" s="19">
        <v>0</v>
      </c>
      <c r="AO300" s="19">
        <v>0</v>
      </c>
      <c r="AP300" s="19">
        <v>0</v>
      </c>
      <c r="AQ300" s="19">
        <v>0</v>
      </c>
      <c r="AR300" s="19">
        <v>0</v>
      </c>
      <c r="AS300" s="19">
        <v>0</v>
      </c>
      <c r="AT300" s="19">
        <v>0</v>
      </c>
      <c r="AU300" s="19">
        <v>0</v>
      </c>
      <c r="AV300" s="19">
        <v>0</v>
      </c>
      <c r="AW300" s="19">
        <v>0</v>
      </c>
      <c r="AX300" s="19">
        <v>0</v>
      </c>
      <c r="AY300" s="19">
        <v>0</v>
      </c>
      <c r="AZ300" s="19">
        <v>0</v>
      </c>
      <c r="BA300" s="19">
        <v>0</v>
      </c>
      <c r="BB300" s="19">
        <v>0</v>
      </c>
      <c r="BC300" s="19">
        <v>0</v>
      </c>
      <c r="BD300" s="19">
        <v>0</v>
      </c>
      <c r="BE300" s="19">
        <v>0</v>
      </c>
      <c r="BF300" s="19">
        <v>0</v>
      </c>
      <c r="BG300" s="19">
        <v>0</v>
      </c>
      <c r="BH300" s="19">
        <v>0</v>
      </c>
      <c r="BI300" s="19">
        <v>0</v>
      </c>
      <c r="BJ300" s="19">
        <v>0</v>
      </c>
      <c r="BK300" s="19">
        <v>0</v>
      </c>
      <c r="BL300" s="19">
        <v>0</v>
      </c>
      <c r="BM300" s="19">
        <v>0</v>
      </c>
      <c r="BN300" s="19">
        <v>0</v>
      </c>
      <c r="BO300" s="19">
        <v>0</v>
      </c>
      <c r="BP300" s="19">
        <v>0</v>
      </c>
      <c r="BQ300" s="19">
        <v>0</v>
      </c>
      <c r="BR300" s="19">
        <v>0</v>
      </c>
      <c r="BS300" s="19">
        <v>0</v>
      </c>
      <c r="BT300" s="19">
        <v>0</v>
      </c>
      <c r="BU300" s="19">
        <v>0</v>
      </c>
      <c r="BV300" s="19">
        <v>0</v>
      </c>
      <c r="BW300" s="19">
        <v>0</v>
      </c>
      <c r="BX300" s="19">
        <f>IF(OR($I300="REAL",$I300="INCURRIDO"),SUMIF(S!$O:$O,$I300&amp;$O300&amp;$Q300&amp;UPPER(TEXT(BX$4,"MMMMYYYY"))&amp;$Z300,IF($W$1="Pesos CLP",S!$AD:$AD,S!$AO:$AO)),0)</f>
        <v>0</v>
      </c>
      <c r="BY300" s="19">
        <f>IF(OR($I300="REAL",$I300="INCURRIDO"),SUMIF(S!$O:$O,$I300&amp;$O300&amp;$Q300&amp;UPPER(TEXT(BY$4,"MMMMYYYY"))&amp;$Z300,IF($W$1="Pesos CLP",S!$AD:$AD,S!$AO:$AO)),0)</f>
        <v>0</v>
      </c>
      <c r="BZ300" s="19">
        <f>IF(OR($I300="REAL",$I300="INCURRIDO"),SUMIF(S!$O:$O,$I300&amp;$O300&amp;$Q300&amp;UPPER(TEXT(BZ$4,"MMMMYYYY"))&amp;$Z300,IF($W$1="Pesos CLP",S!$AD:$AD,S!$AO:$AO)),0)</f>
        <v>0</v>
      </c>
      <c r="CA300" s="19">
        <f>IF(OR($I300="REAL",$I300="INCURRIDO"),SUMIF(S!$O:$O,$I300&amp;$O300&amp;$Q300&amp;UPPER(TEXT(CA$4,"MMMMYYYY"))&amp;$Z300,IF($W$1="Pesos CLP",S!$AD:$AD,S!$AO:$AO)),0)</f>
        <v>0</v>
      </c>
      <c r="CB300" s="19">
        <f>IF(OR($I300="REAL",$I300="INCURRIDO"),SUMIF(S!$O:$O,$I300&amp;$O300&amp;$Q300&amp;UPPER(TEXT(CB$4,"MMMMYYYY"))&amp;$Z300,IF($W$1="Pesos CLP",S!$AD:$AD,S!$AO:$AO)),0)</f>
        <v>0</v>
      </c>
      <c r="CC300" s="19">
        <f>IF(OR($I300="REAL",$I300="INCURRIDO"),SUMIF(S!$O:$O,$I300&amp;$O300&amp;$Q300&amp;UPPER(TEXT(CC$4,"MMMMYYYY"))&amp;$Z300,IF($W$1="Pesos CLP",S!$AD:$AD,S!$AO:$AO)),0)</f>
        <v>0</v>
      </c>
      <c r="CD300" s="19">
        <f>IF(OR($I300="REAL",$I300="INCURRIDO"),SUMIF(S!$O:$O,$I300&amp;$O300&amp;$Q300&amp;UPPER(TEXT(CD$4,"MMMMYYYY"))&amp;$Z300,IF($W$1="Pesos CLP",S!$AD:$AD,S!$AO:$AO)),0)</f>
        <v>0</v>
      </c>
      <c r="CE300" s="19">
        <f>IF(OR($I300="REAL",$I300="INCURRIDO"),SUMIF(S!$O:$O,$I300&amp;$O300&amp;$Q300&amp;UPPER(TEXT(CE$4,"MMMMYYYY"))&amp;$Z300,IF($W$1="Pesos CLP",S!$AD:$AD,S!$AO:$AO)),0)</f>
        <v>0</v>
      </c>
      <c r="CF300" s="19">
        <f>IF(OR($I300="REAL",$I300="INCURRIDO"),SUMIF(S!$O:$O,$I300&amp;$O300&amp;$Q300&amp;UPPER(TEXT(CF$4,"MMMMYYYY"))&amp;$Z300,IF($W$1="Pesos CLP",S!$AD:$AD,S!$AO:$AO)),0)</f>
        <v>0</v>
      </c>
      <c r="CG300" s="19">
        <f>IF(OR($I300="REAL",$I300="INCURRIDO"),SUMIF(S!$O:$O,$I300&amp;$O300&amp;$Q300&amp;UPPER(TEXT(CG$4,"MMMMYYYY"))&amp;$Z300,IF($W$1="Pesos CLP",S!$AD:$AD,S!$AO:$AO)),0)</f>
        <v>0</v>
      </c>
      <c r="CH300" s="19">
        <f>IF(OR($I300="REAL",$I300="INCURRIDO"),SUMIF(S!$O:$O,$I300&amp;$O300&amp;$Q300&amp;UPPER(TEXT(CH$4,"MMMMYYYY"))&amp;$Z300,IF($W$1="Pesos CLP",S!$AD:$AD,S!$AO:$AO)),0)</f>
        <v>0</v>
      </c>
      <c r="CI300" s="19">
        <f>IF(OR($I300="REAL",$I300="INCURRIDO"),SUMIF(S!$O:$O,$I300&amp;$O300&amp;$Q300&amp;UPPER(TEXT(CI$4,"MMMMYYYY"))&amp;$Z300,IF($W$1="Pesos CLP",S!$AD:$AD,S!$AO:$AO)),0)</f>
        <v>0</v>
      </c>
      <c r="CJ300" s="19">
        <f>IF(OR($I300="REAL",$I300="INCURRIDO"),SUMIF(S!$O:$O,$I300&amp;$O300&amp;$Q300&amp;UPPER(TEXT(CJ$4,"MMMMYYYY"))&amp;$Z300,IF($W$1="Pesos CLP",S!$AD:$AD,S!$AO:$AO)),0)</f>
        <v>0</v>
      </c>
      <c r="CK300" s="378">
        <f t="shared" si="299"/>
        <v>0</v>
      </c>
      <c r="CL300" s="378">
        <f t="shared" si="299"/>
        <v>0</v>
      </c>
      <c r="CM300" s="378">
        <f t="shared" si="299"/>
        <v>0</v>
      </c>
      <c r="CN300" s="378">
        <f t="shared" si="299"/>
        <v>0</v>
      </c>
      <c r="CO300" s="378">
        <f t="shared" si="299"/>
        <v>0</v>
      </c>
      <c r="CP300" s="378">
        <f t="shared" si="299"/>
        <v>0</v>
      </c>
      <c r="CQ300" s="378">
        <f t="shared" si="299"/>
        <v>0</v>
      </c>
      <c r="CR300" s="378">
        <f t="shared" si="299"/>
        <v>0</v>
      </c>
      <c r="CS300" s="378">
        <f t="shared" si="300"/>
        <v>0</v>
      </c>
      <c r="CT300" s="378">
        <f t="shared" si="300"/>
        <v>0</v>
      </c>
      <c r="CU300" s="378">
        <f t="shared" si="300"/>
        <v>0</v>
      </c>
      <c r="CV300" s="378">
        <f t="shared" si="300"/>
        <v>21160.618042529873</v>
      </c>
      <c r="CW300" s="378">
        <f t="shared" si="300"/>
        <v>0</v>
      </c>
      <c r="CX300" s="378">
        <f t="shared" si="300"/>
        <v>0</v>
      </c>
      <c r="CY300" s="378">
        <f t="shared" si="300"/>
        <v>0</v>
      </c>
      <c r="CZ300" s="378">
        <f t="shared" si="300"/>
        <v>0</v>
      </c>
      <c r="DA300" s="378">
        <f t="shared" si="300"/>
        <v>0</v>
      </c>
      <c r="DB300" s="378">
        <f t="shared" si="300"/>
        <v>0</v>
      </c>
      <c r="DC300" s="378">
        <f t="shared" si="301"/>
        <v>0</v>
      </c>
      <c r="DD300" s="378">
        <f t="shared" si="301"/>
        <v>0</v>
      </c>
      <c r="DE300" s="378">
        <f t="shared" si="301"/>
        <v>0</v>
      </c>
      <c r="DF300" s="378">
        <f t="shared" si="301"/>
        <v>0</v>
      </c>
      <c r="DG300" s="378">
        <f t="shared" si="301"/>
        <v>0</v>
      </c>
      <c r="DH300" s="378">
        <f t="shared" si="301"/>
        <v>0</v>
      </c>
      <c r="DI300" s="378">
        <f t="shared" si="301"/>
        <v>0</v>
      </c>
      <c r="DJ300" s="378">
        <f t="shared" si="301"/>
        <v>0</v>
      </c>
      <c r="DK300" s="378">
        <f t="shared" si="301"/>
        <v>0</v>
      </c>
      <c r="DL300" s="378">
        <f t="shared" si="301"/>
        <v>0</v>
      </c>
      <c r="DM300" s="378">
        <f t="shared" si="302"/>
        <v>0</v>
      </c>
      <c r="DN300" s="378">
        <f t="shared" si="302"/>
        <v>0</v>
      </c>
      <c r="DO300" s="378">
        <f t="shared" si="302"/>
        <v>0</v>
      </c>
      <c r="DP300" s="378">
        <f t="shared" si="302"/>
        <v>0</v>
      </c>
      <c r="DQ300" s="378">
        <f t="shared" si="302"/>
        <v>0</v>
      </c>
      <c r="DR300" s="378">
        <f t="shared" si="302"/>
        <v>0</v>
      </c>
      <c r="DS300" s="378">
        <f t="shared" si="302"/>
        <v>0</v>
      </c>
      <c r="DT300" s="378">
        <f t="shared" si="302"/>
        <v>0</v>
      </c>
      <c r="DU300" s="378">
        <f t="shared" si="302"/>
        <v>0</v>
      </c>
      <c r="DV300" s="378">
        <f t="shared" si="302"/>
        <v>0</v>
      </c>
      <c r="DW300" s="378">
        <f t="shared" si="303"/>
        <v>0</v>
      </c>
      <c r="DX300" s="378">
        <f t="shared" si="303"/>
        <v>0</v>
      </c>
      <c r="DY300" s="378">
        <f t="shared" si="303"/>
        <v>0</v>
      </c>
      <c r="DZ300" s="378">
        <f t="shared" si="303"/>
        <v>0</v>
      </c>
      <c r="EA300" s="378">
        <f t="shared" si="303"/>
        <v>0</v>
      </c>
      <c r="EB300" s="378">
        <f t="shared" si="303"/>
        <v>0</v>
      </c>
      <c r="EC300" s="378">
        <f t="shared" si="303"/>
        <v>0</v>
      </c>
      <c r="ED300" s="378">
        <f t="shared" si="303"/>
        <v>0</v>
      </c>
      <c r="EE300" s="378">
        <f t="shared" si="303"/>
        <v>0</v>
      </c>
      <c r="EF300" s="378">
        <f t="shared" si="303"/>
        <v>0</v>
      </c>
      <c r="EG300" s="378">
        <f t="shared" si="304"/>
        <v>0</v>
      </c>
      <c r="EH300" s="378">
        <f t="shared" si="304"/>
        <v>0</v>
      </c>
      <c r="EI300" s="378">
        <f t="shared" si="304"/>
        <v>0</v>
      </c>
      <c r="EJ300" s="378">
        <f t="shared" si="304"/>
        <v>0</v>
      </c>
      <c r="EK300" s="378">
        <f t="shared" si="304"/>
        <v>0</v>
      </c>
      <c r="EL300" s="378">
        <f t="shared" si="304"/>
        <v>0</v>
      </c>
      <c r="EM300" s="378">
        <f t="shared" si="304"/>
        <v>0</v>
      </c>
      <c r="EN300" s="378">
        <f t="shared" si="304"/>
        <v>0</v>
      </c>
      <c r="EO300" s="378">
        <f t="shared" si="304"/>
        <v>0</v>
      </c>
      <c r="EP300" s="378">
        <f t="shared" si="304"/>
        <v>0</v>
      </c>
      <c r="EQ300" s="378">
        <f t="shared" si="304"/>
        <v>0</v>
      </c>
    </row>
    <row r="301" spans="1:147" x14ac:dyDescent="0.3">
      <c r="A301" s="368"/>
      <c r="B301" s="368"/>
      <c r="C301" s="368"/>
      <c r="D301" s="368">
        <f t="shared" si="249"/>
        <v>1.034195933456562</v>
      </c>
      <c r="E301" s="368" t="str">
        <f>VLOOKUP(TEXT(Z301,0),'G2'!B:D,3,0)</f>
        <v>MN</v>
      </c>
      <c r="F301" s="816">
        <f t="shared" si="248"/>
        <v>0</v>
      </c>
      <c r="G301" s="755">
        <f t="shared" si="250"/>
        <v>0</v>
      </c>
      <c r="H301" s="756" t="s">
        <v>1190</v>
      </c>
      <c r="I301" s="370" t="s">
        <v>93</v>
      </c>
      <c r="J301" s="370" t="s">
        <v>22</v>
      </c>
      <c r="K301" s="368">
        <v>510616</v>
      </c>
      <c r="L301" s="368" t="s">
        <v>24</v>
      </c>
      <c r="M301" s="369"/>
      <c r="N301" s="370" t="s">
        <v>657</v>
      </c>
      <c r="O301" s="370" t="s">
        <v>641</v>
      </c>
      <c r="P301" s="643" t="s">
        <v>1166</v>
      </c>
      <c r="Q301" s="370" t="s">
        <v>695</v>
      </c>
      <c r="R301" s="370" t="s">
        <v>273</v>
      </c>
      <c r="S301" s="376">
        <v>1</v>
      </c>
      <c r="T301" s="677">
        <v>46388</v>
      </c>
      <c r="U301" s="677">
        <v>46412</v>
      </c>
      <c r="V301" s="373">
        <v>1</v>
      </c>
      <c r="W301" s="374">
        <v>83810.204251386327</v>
      </c>
      <c r="X301" s="17" cm="1">
        <f t="array" ref="X301">+IF($W$1="Pesos CLP",W301,W301/TC)*MB_24A25</f>
        <v>95.558010706231954</v>
      </c>
      <c r="Y301" s="18">
        <f t="shared" si="225"/>
        <v>95.558010706231954</v>
      </c>
      <c r="Z301">
        <v>91243520</v>
      </c>
      <c r="AA301" s="19">
        <v>0</v>
      </c>
      <c r="AB301" s="19">
        <v>0</v>
      </c>
      <c r="AC301" s="19">
        <v>0</v>
      </c>
      <c r="AD301" s="19">
        <v>0</v>
      </c>
      <c r="AE301" s="19">
        <v>0</v>
      </c>
      <c r="AF301" s="19">
        <v>0</v>
      </c>
      <c r="AG301" s="19">
        <v>0</v>
      </c>
      <c r="AH301" s="19">
        <v>0</v>
      </c>
      <c r="AI301" s="19">
        <v>0</v>
      </c>
      <c r="AJ301" s="19">
        <v>0</v>
      </c>
      <c r="AK301" s="19">
        <v>0</v>
      </c>
      <c r="AL301" s="19">
        <v>0</v>
      </c>
      <c r="AM301" s="19">
        <v>0</v>
      </c>
      <c r="AN301" s="19">
        <v>0</v>
      </c>
      <c r="AO301" s="19">
        <v>0</v>
      </c>
      <c r="AP301" s="19">
        <v>0</v>
      </c>
      <c r="AQ301" s="19">
        <v>0</v>
      </c>
      <c r="AR301" s="19">
        <v>0</v>
      </c>
      <c r="AS301" s="19">
        <v>0</v>
      </c>
      <c r="AT301" s="19">
        <v>0</v>
      </c>
      <c r="AU301" s="19">
        <v>0</v>
      </c>
      <c r="AV301" s="19">
        <v>0</v>
      </c>
      <c r="AW301" s="19">
        <v>0</v>
      </c>
      <c r="AX301" s="19">
        <v>0</v>
      </c>
      <c r="AY301" s="19">
        <v>0</v>
      </c>
      <c r="AZ301" s="19">
        <v>0</v>
      </c>
      <c r="BA301" s="19">
        <v>0</v>
      </c>
      <c r="BB301" s="19">
        <v>0</v>
      </c>
      <c r="BC301" s="19">
        <v>0</v>
      </c>
      <c r="BD301" s="19">
        <v>0</v>
      </c>
      <c r="BE301" s="19">
        <v>0</v>
      </c>
      <c r="BF301" s="19">
        <v>0</v>
      </c>
      <c r="BG301" s="19">
        <v>0</v>
      </c>
      <c r="BH301" s="19">
        <v>0</v>
      </c>
      <c r="BI301" s="19">
        <v>0</v>
      </c>
      <c r="BJ301" s="19">
        <v>0</v>
      </c>
      <c r="BK301" s="19">
        <v>0</v>
      </c>
      <c r="BL301" s="19">
        <v>0</v>
      </c>
      <c r="BM301" s="19">
        <v>0</v>
      </c>
      <c r="BN301" s="19">
        <v>0</v>
      </c>
      <c r="BO301" s="19">
        <v>0</v>
      </c>
      <c r="BP301" s="19">
        <v>0</v>
      </c>
      <c r="BQ301" s="19">
        <v>0</v>
      </c>
      <c r="BR301" s="19">
        <v>0</v>
      </c>
      <c r="BS301" s="19">
        <v>0</v>
      </c>
      <c r="BT301" s="19">
        <v>0</v>
      </c>
      <c r="BU301" s="19">
        <v>0</v>
      </c>
      <c r="BV301" s="19">
        <v>0</v>
      </c>
      <c r="BW301" s="19">
        <v>0</v>
      </c>
      <c r="BX301" s="19">
        <f>IF(OR($I301="REAL",$I301="INCURRIDO"),SUMIF(S!$O:$O,$I301&amp;$O301&amp;$Q301&amp;UPPER(TEXT(BX$4,"MMMMYYYY"))&amp;$Z301,IF($W$1="Pesos CLP",S!$AD:$AD,S!$AO:$AO)),0)</f>
        <v>0</v>
      </c>
      <c r="BY301" s="19">
        <f>IF(OR($I301="REAL",$I301="INCURRIDO"),SUMIF(S!$O:$O,$I301&amp;$O301&amp;$Q301&amp;UPPER(TEXT(BY$4,"MMMMYYYY"))&amp;$Z301,IF($W$1="Pesos CLP",S!$AD:$AD,S!$AO:$AO)),0)</f>
        <v>0</v>
      </c>
      <c r="BZ301" s="19">
        <f>IF(OR($I301="REAL",$I301="INCURRIDO"),SUMIF(S!$O:$O,$I301&amp;$O301&amp;$Q301&amp;UPPER(TEXT(BZ$4,"MMMMYYYY"))&amp;$Z301,IF($W$1="Pesos CLP",S!$AD:$AD,S!$AO:$AO)),0)</f>
        <v>0</v>
      </c>
      <c r="CA301" s="19">
        <f>IF(OR($I301="REAL",$I301="INCURRIDO"),SUMIF(S!$O:$O,$I301&amp;$O301&amp;$Q301&amp;UPPER(TEXT(CA$4,"MMMMYYYY"))&amp;$Z301,IF($W$1="Pesos CLP",S!$AD:$AD,S!$AO:$AO)),0)</f>
        <v>0</v>
      </c>
      <c r="CB301" s="19">
        <f>IF(OR($I301="REAL",$I301="INCURRIDO"),SUMIF(S!$O:$O,$I301&amp;$O301&amp;$Q301&amp;UPPER(TEXT(CB$4,"MMMMYYYY"))&amp;$Z301,IF($W$1="Pesos CLP",S!$AD:$AD,S!$AO:$AO)),0)</f>
        <v>0</v>
      </c>
      <c r="CC301" s="19">
        <f>IF(OR($I301="REAL",$I301="INCURRIDO"),SUMIF(S!$O:$O,$I301&amp;$O301&amp;$Q301&amp;UPPER(TEXT(CC$4,"MMMMYYYY"))&amp;$Z301,IF($W$1="Pesos CLP",S!$AD:$AD,S!$AO:$AO)),0)</f>
        <v>0</v>
      </c>
      <c r="CD301" s="19">
        <f>IF(OR($I301="REAL",$I301="INCURRIDO"),SUMIF(S!$O:$O,$I301&amp;$O301&amp;$Q301&amp;UPPER(TEXT(CD$4,"MMMMYYYY"))&amp;$Z301,IF($W$1="Pesos CLP",S!$AD:$AD,S!$AO:$AO)),0)</f>
        <v>0</v>
      </c>
      <c r="CE301" s="19">
        <f>IF(OR($I301="REAL",$I301="INCURRIDO"),SUMIF(S!$O:$O,$I301&amp;$O301&amp;$Q301&amp;UPPER(TEXT(CE$4,"MMMMYYYY"))&amp;$Z301,IF($W$1="Pesos CLP",S!$AD:$AD,S!$AO:$AO)),0)</f>
        <v>0</v>
      </c>
      <c r="CF301" s="19">
        <f>IF(OR($I301="REAL",$I301="INCURRIDO"),SUMIF(S!$O:$O,$I301&amp;$O301&amp;$Q301&amp;UPPER(TEXT(CF$4,"MMMMYYYY"))&amp;$Z301,IF($W$1="Pesos CLP",S!$AD:$AD,S!$AO:$AO)),0)</f>
        <v>0</v>
      </c>
      <c r="CG301" s="19">
        <f>IF(OR($I301="REAL",$I301="INCURRIDO"),SUMIF(S!$O:$O,$I301&amp;$O301&amp;$Q301&amp;UPPER(TEXT(CG$4,"MMMMYYYY"))&amp;$Z301,IF($W$1="Pesos CLP",S!$AD:$AD,S!$AO:$AO)),0)</f>
        <v>0</v>
      </c>
      <c r="CH301" s="19">
        <f>IF(OR($I301="REAL",$I301="INCURRIDO"),SUMIF(S!$O:$O,$I301&amp;$O301&amp;$Q301&amp;UPPER(TEXT(CH$4,"MMMMYYYY"))&amp;$Z301,IF($W$1="Pesos CLP",S!$AD:$AD,S!$AO:$AO)),0)</f>
        <v>0</v>
      </c>
      <c r="CI301" s="19">
        <f>IF(OR($I301="REAL",$I301="INCURRIDO"),SUMIF(S!$O:$O,$I301&amp;$O301&amp;$Q301&amp;UPPER(TEXT(CI$4,"MMMMYYYY"))&amp;$Z301,IF($W$1="Pesos CLP",S!$AD:$AD,S!$AO:$AO)),0)</f>
        <v>0</v>
      </c>
      <c r="CJ301" s="19">
        <f>IF(OR($I301="REAL",$I301="INCURRIDO"),SUMIF(S!$O:$O,$I301&amp;$O301&amp;$Q301&amp;UPPER(TEXT(CJ$4,"MMMMYYYY"))&amp;$Z301,IF($W$1="Pesos CLP",S!$AD:$AD,S!$AO:$AO)),0)</f>
        <v>0</v>
      </c>
      <c r="CK301" s="378">
        <f t="shared" si="299"/>
        <v>0</v>
      </c>
      <c r="CL301" s="378">
        <f t="shared" si="299"/>
        <v>0</v>
      </c>
      <c r="CM301" s="378">
        <f t="shared" si="299"/>
        <v>0</v>
      </c>
      <c r="CN301" s="378">
        <f t="shared" si="299"/>
        <v>0</v>
      </c>
      <c r="CO301" s="378">
        <f t="shared" si="299"/>
        <v>0</v>
      </c>
      <c r="CP301" s="378">
        <f t="shared" si="299"/>
        <v>0</v>
      </c>
      <c r="CQ301" s="378">
        <f t="shared" si="299"/>
        <v>0</v>
      </c>
      <c r="CR301" s="378">
        <f t="shared" si="299"/>
        <v>0</v>
      </c>
      <c r="CS301" s="378">
        <f t="shared" si="300"/>
        <v>0</v>
      </c>
      <c r="CT301" s="378">
        <f t="shared" si="300"/>
        <v>0</v>
      </c>
      <c r="CU301" s="378">
        <f t="shared" si="300"/>
        <v>0</v>
      </c>
      <c r="CV301" s="378">
        <f t="shared" si="300"/>
        <v>95.558010706231954</v>
      </c>
      <c r="CW301" s="378">
        <f t="shared" si="300"/>
        <v>0</v>
      </c>
      <c r="CX301" s="378">
        <f t="shared" si="300"/>
        <v>0</v>
      </c>
      <c r="CY301" s="378">
        <f t="shared" si="300"/>
        <v>0</v>
      </c>
      <c r="CZ301" s="378">
        <f t="shared" si="300"/>
        <v>0</v>
      </c>
      <c r="DA301" s="378">
        <f t="shared" si="300"/>
        <v>0</v>
      </c>
      <c r="DB301" s="378">
        <f t="shared" si="300"/>
        <v>0</v>
      </c>
      <c r="DC301" s="378">
        <f t="shared" si="301"/>
        <v>0</v>
      </c>
      <c r="DD301" s="378">
        <f t="shared" si="301"/>
        <v>0</v>
      </c>
      <c r="DE301" s="378">
        <f t="shared" si="301"/>
        <v>0</v>
      </c>
      <c r="DF301" s="378">
        <f t="shared" si="301"/>
        <v>0</v>
      </c>
      <c r="DG301" s="378">
        <f t="shared" si="301"/>
        <v>0</v>
      </c>
      <c r="DH301" s="378">
        <f t="shared" si="301"/>
        <v>0</v>
      </c>
      <c r="DI301" s="378">
        <f t="shared" si="301"/>
        <v>0</v>
      </c>
      <c r="DJ301" s="378">
        <f t="shared" si="301"/>
        <v>0</v>
      </c>
      <c r="DK301" s="378">
        <f t="shared" si="301"/>
        <v>0</v>
      </c>
      <c r="DL301" s="378">
        <f t="shared" si="301"/>
        <v>0</v>
      </c>
      <c r="DM301" s="378">
        <f t="shared" si="302"/>
        <v>0</v>
      </c>
      <c r="DN301" s="378">
        <f t="shared" si="302"/>
        <v>0</v>
      </c>
      <c r="DO301" s="378">
        <f t="shared" si="302"/>
        <v>0</v>
      </c>
      <c r="DP301" s="378">
        <f t="shared" si="302"/>
        <v>0</v>
      </c>
      <c r="DQ301" s="378">
        <f t="shared" si="302"/>
        <v>0</v>
      </c>
      <c r="DR301" s="378">
        <f t="shared" si="302"/>
        <v>0</v>
      </c>
      <c r="DS301" s="378">
        <f t="shared" si="302"/>
        <v>0</v>
      </c>
      <c r="DT301" s="378">
        <f t="shared" si="302"/>
        <v>0</v>
      </c>
      <c r="DU301" s="378">
        <f t="shared" si="302"/>
        <v>0</v>
      </c>
      <c r="DV301" s="378">
        <f t="shared" si="302"/>
        <v>0</v>
      </c>
      <c r="DW301" s="378">
        <f t="shared" si="303"/>
        <v>0</v>
      </c>
      <c r="DX301" s="378">
        <f t="shared" si="303"/>
        <v>0</v>
      </c>
      <c r="DY301" s="378">
        <f t="shared" si="303"/>
        <v>0</v>
      </c>
      <c r="DZ301" s="378">
        <f t="shared" si="303"/>
        <v>0</v>
      </c>
      <c r="EA301" s="378">
        <f t="shared" si="303"/>
        <v>0</v>
      </c>
      <c r="EB301" s="378">
        <f t="shared" si="303"/>
        <v>0</v>
      </c>
      <c r="EC301" s="378">
        <f t="shared" si="303"/>
        <v>0</v>
      </c>
      <c r="ED301" s="378">
        <f t="shared" si="303"/>
        <v>0</v>
      </c>
      <c r="EE301" s="378">
        <f t="shared" si="303"/>
        <v>0</v>
      </c>
      <c r="EF301" s="378">
        <f t="shared" si="303"/>
        <v>0</v>
      </c>
      <c r="EG301" s="378">
        <f t="shared" si="304"/>
        <v>0</v>
      </c>
      <c r="EH301" s="378">
        <f t="shared" si="304"/>
        <v>0</v>
      </c>
      <c r="EI301" s="378">
        <f t="shared" si="304"/>
        <v>0</v>
      </c>
      <c r="EJ301" s="378">
        <f t="shared" si="304"/>
        <v>0</v>
      </c>
      <c r="EK301" s="378">
        <f t="shared" si="304"/>
        <v>0</v>
      </c>
      <c r="EL301" s="378">
        <f t="shared" si="304"/>
        <v>0</v>
      </c>
      <c r="EM301" s="378">
        <f t="shared" si="304"/>
        <v>0</v>
      </c>
      <c r="EN301" s="378">
        <f t="shared" si="304"/>
        <v>0</v>
      </c>
      <c r="EO301" s="378">
        <f t="shared" si="304"/>
        <v>0</v>
      </c>
      <c r="EP301" s="378">
        <f t="shared" si="304"/>
        <v>0</v>
      </c>
      <c r="EQ301" s="378">
        <f t="shared" si="304"/>
        <v>0</v>
      </c>
    </row>
    <row r="302" spans="1:147" s="689" customFormat="1" x14ac:dyDescent="0.3">
      <c r="A302" s="680"/>
      <c r="B302" s="680"/>
      <c r="C302" s="368"/>
      <c r="D302" s="368"/>
      <c r="E302" s="368"/>
      <c r="F302" s="816"/>
      <c r="G302" s="681"/>
      <c r="H302" s="681"/>
      <c r="I302" s="681"/>
      <c r="J302" s="681"/>
      <c r="K302" s="680"/>
      <c r="L302" s="680"/>
      <c r="M302" s="682"/>
      <c r="N302" s="683"/>
      <c r="O302" s="681"/>
      <c r="P302" s="681"/>
      <c r="Q302" s="681"/>
      <c r="R302" s="681"/>
      <c r="S302" s="684"/>
      <c r="T302" s="685"/>
      <c r="U302" s="685"/>
      <c r="V302" s="686"/>
      <c r="W302" s="686"/>
      <c r="X302" s="686"/>
      <c r="Y302" s="686"/>
      <c r="Z302" s="686"/>
      <c r="AA302" s="687"/>
      <c r="AB302" s="687"/>
      <c r="AC302" s="687"/>
      <c r="AD302" s="687"/>
      <c r="AE302" s="687"/>
      <c r="AF302" s="687"/>
      <c r="AG302" s="687"/>
      <c r="AH302" s="687"/>
      <c r="AI302" s="687"/>
      <c r="AJ302" s="687"/>
      <c r="AK302" s="687"/>
      <c r="AL302" s="687"/>
      <c r="AM302" s="687"/>
      <c r="AN302" s="687"/>
      <c r="AO302" s="687"/>
      <c r="AP302" s="687"/>
      <c r="AQ302" s="687"/>
      <c r="AR302" s="687"/>
      <c r="AS302" s="687"/>
      <c r="AT302" s="687"/>
      <c r="AU302" s="687"/>
      <c r="AV302" s="687"/>
      <c r="AW302" s="687"/>
      <c r="AX302" s="687"/>
      <c r="AY302" s="687"/>
      <c r="AZ302" s="687"/>
      <c r="BA302" s="687"/>
      <c r="BB302" s="687"/>
      <c r="BC302" s="687"/>
      <c r="BD302" s="687"/>
      <c r="BE302" s="687"/>
      <c r="BF302" s="687"/>
      <c r="BG302" s="687"/>
      <c r="BH302" s="687"/>
      <c r="BI302" s="687"/>
      <c r="BJ302" s="687"/>
      <c r="BK302" s="687"/>
      <c r="BL302" s="687"/>
      <c r="BM302" s="687"/>
      <c r="BN302" s="687"/>
      <c r="BO302" s="687"/>
      <c r="BP302" s="687"/>
      <c r="BQ302" s="687"/>
      <c r="BR302" s="687"/>
      <c r="BS302" s="687"/>
      <c r="BT302" s="687"/>
      <c r="BU302" s="687"/>
      <c r="BV302" s="687"/>
      <c r="BW302" s="687"/>
      <c r="BX302" s="687"/>
      <c r="BY302" s="687"/>
      <c r="BZ302" s="687"/>
      <c r="CA302" s="687"/>
      <c r="CB302" s="687"/>
      <c r="CC302" s="687"/>
      <c r="CD302" s="687"/>
      <c r="CE302" s="687"/>
      <c r="CF302" s="687"/>
      <c r="CG302" s="687"/>
      <c r="CH302" s="687"/>
      <c r="CI302" s="687"/>
      <c r="CJ302" s="687"/>
      <c r="CK302" s="688"/>
      <c r="CL302" s="688"/>
      <c r="CM302" s="688"/>
      <c r="CN302" s="688"/>
      <c r="CO302" s="688"/>
      <c r="CP302" s="688"/>
      <c r="CQ302" s="688"/>
      <c r="CR302" s="688"/>
      <c r="CS302" s="688"/>
      <c r="CT302" s="688"/>
      <c r="CU302" s="688"/>
      <c r="CV302" s="688"/>
      <c r="CW302" s="688"/>
      <c r="CX302" s="688"/>
      <c r="CY302" s="688"/>
      <c r="CZ302" s="688"/>
      <c r="DA302" s="688"/>
      <c r="DB302" s="688"/>
      <c r="DC302" s="688"/>
      <c r="DD302" s="688"/>
      <c r="DE302" s="688"/>
      <c r="DF302" s="688"/>
      <c r="DG302" s="688"/>
      <c r="DH302" s="688"/>
      <c r="DI302" s="688"/>
      <c r="DJ302" s="688"/>
      <c r="DK302" s="688"/>
      <c r="DL302" s="688"/>
      <c r="DM302" s="688"/>
      <c r="DN302" s="688"/>
      <c r="DO302" s="688"/>
      <c r="DP302" s="688"/>
      <c r="DQ302" s="688"/>
      <c r="DR302" s="688"/>
      <c r="DS302" s="688"/>
      <c r="DT302" s="688"/>
      <c r="DU302" s="688"/>
      <c r="DV302" s="688"/>
      <c r="DW302" s="688"/>
      <c r="DX302" s="688"/>
      <c r="DY302" s="688"/>
      <c r="DZ302" s="688"/>
      <c r="EA302" s="688"/>
      <c r="EB302" s="688"/>
      <c r="EC302" s="688"/>
      <c r="ED302" s="688"/>
      <c r="EE302" s="688"/>
      <c r="EF302" s="688"/>
      <c r="EG302" s="688"/>
      <c r="EH302" s="688"/>
      <c r="EI302" s="688"/>
      <c r="EJ302" s="688"/>
      <c r="EK302" s="688"/>
      <c r="EL302" s="688"/>
      <c r="EM302" s="688"/>
      <c r="EN302" s="688"/>
      <c r="EO302" s="688"/>
      <c r="EP302" s="688"/>
      <c r="EQ302" s="688"/>
    </row>
    <row r="303" spans="1:147" x14ac:dyDescent="0.3">
      <c r="A303" s="167"/>
      <c r="B303" s="167"/>
      <c r="C303" s="368"/>
      <c r="D303" s="368"/>
      <c r="E303" s="368"/>
      <c r="F303" s="816"/>
      <c r="G303" s="166"/>
      <c r="H303" s="166"/>
      <c r="I303" s="166"/>
      <c r="J303" s="166"/>
      <c r="K303" s="167"/>
      <c r="L303" s="167"/>
      <c r="M303" s="168"/>
      <c r="N303" s="169"/>
      <c r="O303" s="166"/>
      <c r="P303" s="166"/>
      <c r="Q303" s="166"/>
      <c r="R303" s="166"/>
      <c r="S303" s="170"/>
      <c r="T303" s="171"/>
      <c r="U303" s="171"/>
      <c r="V303" s="173"/>
      <c r="W303" s="173"/>
      <c r="X303" s="173"/>
      <c r="Y303" s="173"/>
      <c r="Z303" s="381"/>
      <c r="AA303" s="381"/>
      <c r="AB303" s="381"/>
      <c r="AC303" s="381"/>
      <c r="AD303" s="381"/>
      <c r="AE303" s="381"/>
      <c r="AF303" s="381"/>
      <c r="AG303" s="381"/>
      <c r="AH303" s="381"/>
      <c r="AI303" s="381"/>
      <c r="AJ303" s="381"/>
      <c r="AK303" s="381"/>
      <c r="AL303" s="381"/>
      <c r="AM303" s="381"/>
      <c r="AN303" s="381"/>
      <c r="AO303" s="381"/>
      <c r="AP303" s="381"/>
      <c r="AQ303" s="381"/>
      <c r="AR303" s="381"/>
      <c r="AS303" s="381"/>
      <c r="AT303" s="381"/>
      <c r="AU303" s="381"/>
      <c r="AV303" s="381"/>
      <c r="AW303" s="381"/>
      <c r="AX303" s="381"/>
      <c r="AY303" s="381"/>
      <c r="AZ303" s="381"/>
      <c r="BA303" s="381"/>
      <c r="BB303" s="381"/>
      <c r="BC303" s="381"/>
      <c r="BD303" s="381"/>
      <c r="BE303" s="381"/>
      <c r="BF303" s="381"/>
      <c r="BG303" s="381"/>
      <c r="BH303" s="381"/>
      <c r="BI303" s="381"/>
      <c r="BJ303" s="381"/>
      <c r="BK303" s="381"/>
      <c r="BL303" s="381"/>
      <c r="BM303" s="381"/>
      <c r="BN303" s="381"/>
      <c r="BO303" s="381"/>
      <c r="BP303" s="381"/>
      <c r="BQ303" s="381"/>
      <c r="BR303" s="381"/>
      <c r="BS303" s="381"/>
      <c r="BT303" s="381"/>
      <c r="BU303" s="381"/>
      <c r="BV303" s="381"/>
      <c r="BW303" s="381"/>
      <c r="BX303" s="381"/>
      <c r="BY303" s="381"/>
      <c r="BZ303" s="381"/>
      <c r="CA303" s="381"/>
      <c r="CB303" s="381"/>
      <c r="CC303" s="381"/>
      <c r="CD303" s="381"/>
      <c r="CE303" s="381"/>
      <c r="CF303" s="381"/>
      <c r="CG303" s="381"/>
      <c r="CH303" s="381"/>
      <c r="CI303" s="381"/>
      <c r="CJ303" s="381"/>
      <c r="CK303" s="381"/>
      <c r="CL303" s="381"/>
      <c r="CM303" s="381"/>
      <c r="CN303" s="381"/>
      <c r="CO303" s="381"/>
      <c r="CP303" s="381"/>
      <c r="CQ303" s="381"/>
      <c r="CR303" s="381"/>
      <c r="CS303" s="381"/>
      <c r="CT303" s="381"/>
      <c r="CU303" s="381"/>
      <c r="CV303" s="381"/>
      <c r="CW303" s="381"/>
      <c r="CX303" s="381"/>
      <c r="CY303" s="381"/>
      <c r="CZ303" s="381"/>
      <c r="DA303" s="381"/>
      <c r="DB303" s="381"/>
      <c r="DC303" s="381"/>
      <c r="DD303" s="381"/>
      <c r="DE303" s="381"/>
      <c r="DF303" s="381"/>
      <c r="DG303" s="381"/>
      <c r="DH303" s="381"/>
      <c r="DI303" s="381"/>
      <c r="DJ303" s="381"/>
      <c r="DK303" s="381"/>
      <c r="DL303" s="381"/>
      <c r="DM303" s="381"/>
      <c r="DN303" s="381"/>
      <c r="DO303" s="381"/>
      <c r="DP303" s="381"/>
      <c r="DQ303" s="381"/>
      <c r="DR303" s="381"/>
      <c r="DS303" s="381"/>
      <c r="DT303" s="381"/>
      <c r="DU303" s="381"/>
      <c r="DV303" s="381"/>
      <c r="DW303" s="381"/>
      <c r="DX303" s="381"/>
      <c r="DY303" s="381"/>
      <c r="DZ303" s="381"/>
      <c r="EA303" s="381"/>
      <c r="EB303" s="381"/>
      <c r="EC303" s="381"/>
      <c r="ED303" s="381"/>
      <c r="EE303" s="381"/>
      <c r="EF303" s="381"/>
      <c r="EG303" s="381"/>
      <c r="EH303" s="381"/>
      <c r="EI303" s="381"/>
      <c r="EJ303" s="381"/>
      <c r="EK303" s="381"/>
      <c r="EL303" s="381"/>
      <c r="EM303" s="381"/>
      <c r="EN303" s="381"/>
      <c r="EO303" s="381"/>
      <c r="EP303" s="381"/>
      <c r="EQ303" s="381"/>
    </row>
    <row r="304" spans="1:147" x14ac:dyDescent="0.3">
      <c r="A304" s="182"/>
      <c r="B304" s="182"/>
      <c r="C304" s="368"/>
      <c r="D304" s="368" t="e">
        <f t="shared" si="249"/>
        <v>#N/A</v>
      </c>
      <c r="E304" s="368" t="e">
        <f>VLOOKUP(TEXT(Z304,0),'G2'!B:D,3,0)</f>
        <v>#N/A</v>
      </c>
      <c r="F304" s="816">
        <f t="shared" si="248"/>
        <v>0</v>
      </c>
      <c r="G304" s="181">
        <f t="shared" si="250"/>
        <v>0</v>
      </c>
      <c r="H304" s="181" t="s">
        <v>1190</v>
      </c>
      <c r="I304" s="181"/>
      <c r="J304" s="181"/>
      <c r="K304" s="182"/>
      <c r="L304" s="182"/>
      <c r="M304" s="183"/>
      <c r="N304" s="184" t="s">
        <v>1165</v>
      </c>
      <c r="O304" s="181"/>
      <c r="P304" s="181"/>
      <c r="Q304" s="181"/>
      <c r="R304" s="181"/>
      <c r="S304" s="185"/>
      <c r="T304" s="186"/>
      <c r="U304" s="186"/>
      <c r="V304" s="188"/>
      <c r="W304" s="188" t="e">
        <v>#N/A</v>
      </c>
      <c r="X304" s="188" t="e" cm="1">
        <f t="array" ref="X304">+IF($W$1="Pesos CLP",W304,W304/TC)*MB_24A25</f>
        <v>#N/A</v>
      </c>
      <c r="Y304" s="188">
        <f t="shared" si="225"/>
        <v>0</v>
      </c>
      <c r="Z304" s="380"/>
      <c r="AA304" s="380"/>
      <c r="AB304" s="380"/>
      <c r="AC304" s="380"/>
      <c r="AD304" s="380"/>
      <c r="AE304" s="380"/>
      <c r="AF304" s="380"/>
      <c r="AG304" s="380"/>
      <c r="AH304" s="380"/>
      <c r="AI304" s="380"/>
      <c r="AJ304" s="380"/>
      <c r="AK304" s="380"/>
      <c r="AL304" s="380"/>
      <c r="AM304" s="380"/>
      <c r="AN304" s="380"/>
      <c r="AO304" s="380"/>
      <c r="AP304" s="380"/>
      <c r="AQ304" s="380"/>
      <c r="AR304" s="380"/>
      <c r="AS304" s="380"/>
      <c r="AT304" s="380"/>
      <c r="AU304" s="380"/>
      <c r="AV304" s="380"/>
      <c r="AW304" s="380"/>
      <c r="AX304" s="380"/>
      <c r="AY304" s="380"/>
      <c r="AZ304" s="380"/>
      <c r="BA304" s="380"/>
      <c r="BB304" s="380"/>
      <c r="BC304" s="380"/>
      <c r="BD304" s="380"/>
      <c r="BE304" s="380"/>
      <c r="BF304" s="380"/>
      <c r="BG304" s="380"/>
      <c r="BH304" s="380"/>
      <c r="BI304" s="380"/>
      <c r="BJ304" s="380"/>
      <c r="BK304" s="380"/>
      <c r="BL304" s="380"/>
      <c r="BM304" s="380"/>
      <c r="BN304" s="380"/>
      <c r="BO304" s="380"/>
      <c r="BP304" s="380"/>
      <c r="BQ304" s="380"/>
      <c r="BR304" s="380"/>
      <c r="BS304" s="380"/>
      <c r="BT304" s="380"/>
      <c r="BU304" s="380"/>
      <c r="BV304" s="380"/>
      <c r="BW304" s="380"/>
      <c r="BX304" s="380"/>
      <c r="BY304" s="380"/>
      <c r="BZ304" s="380"/>
      <c r="CA304" s="380"/>
      <c r="CB304" s="380"/>
      <c r="CC304" s="380"/>
      <c r="CD304" s="380"/>
      <c r="CE304" s="380"/>
      <c r="CF304" s="380"/>
      <c r="CG304" s="380"/>
      <c r="CH304" s="380"/>
      <c r="CI304" s="380"/>
      <c r="CJ304" s="380"/>
      <c r="CK304" s="380"/>
      <c r="CL304" s="380"/>
      <c r="CM304" s="380"/>
      <c r="CN304" s="380"/>
      <c r="CO304" s="380"/>
      <c r="CP304" s="380"/>
      <c r="CQ304" s="380"/>
      <c r="CR304" s="380"/>
      <c r="CS304" s="380"/>
      <c r="CT304" s="380"/>
      <c r="CU304" s="380"/>
      <c r="CV304" s="380"/>
      <c r="CW304" s="380"/>
      <c r="CX304" s="380"/>
      <c r="CY304" s="380"/>
      <c r="CZ304" s="380"/>
      <c r="DA304" s="380"/>
      <c r="DB304" s="380"/>
      <c r="DC304" s="380"/>
      <c r="DD304" s="380"/>
      <c r="DE304" s="380"/>
      <c r="DF304" s="380"/>
      <c r="DG304" s="380"/>
      <c r="DH304" s="380"/>
      <c r="DI304" s="380"/>
      <c r="DJ304" s="380"/>
      <c r="DK304" s="380"/>
      <c r="DL304" s="380">
        <v>0</v>
      </c>
      <c r="DM304" s="380">
        <v>0</v>
      </c>
      <c r="DN304" s="380">
        <v>0</v>
      </c>
      <c r="DO304" s="380">
        <v>0</v>
      </c>
      <c r="DP304" s="380">
        <v>0</v>
      </c>
      <c r="DQ304" s="380">
        <v>0</v>
      </c>
      <c r="DR304" s="380">
        <v>0</v>
      </c>
      <c r="DS304" s="380">
        <v>0</v>
      </c>
      <c r="DT304" s="380">
        <v>0</v>
      </c>
      <c r="DU304" s="380">
        <v>0</v>
      </c>
      <c r="DV304" s="380">
        <v>0</v>
      </c>
      <c r="DW304" s="380">
        <v>0</v>
      </c>
      <c r="DX304" s="380">
        <v>0</v>
      </c>
      <c r="DY304" s="380">
        <v>0</v>
      </c>
      <c r="DZ304" s="380">
        <v>0</v>
      </c>
      <c r="EA304" s="380">
        <v>0</v>
      </c>
      <c r="EB304" s="380">
        <v>0</v>
      </c>
      <c r="EC304" s="380">
        <v>0</v>
      </c>
      <c r="ED304" s="380">
        <v>0</v>
      </c>
      <c r="EE304" s="380">
        <v>0</v>
      </c>
      <c r="EF304" s="380">
        <v>0</v>
      </c>
      <c r="EG304" s="380">
        <v>0</v>
      </c>
      <c r="EH304" s="380">
        <v>0</v>
      </c>
      <c r="EI304" s="380">
        <v>0</v>
      </c>
      <c r="EJ304" s="380">
        <v>0</v>
      </c>
      <c r="EK304" s="380">
        <v>0</v>
      </c>
      <c r="EL304" s="380">
        <v>0</v>
      </c>
      <c r="EM304" s="380">
        <v>0</v>
      </c>
      <c r="EN304" s="380">
        <v>0</v>
      </c>
      <c r="EO304" s="380">
        <v>0</v>
      </c>
      <c r="EP304" s="380">
        <v>0</v>
      </c>
      <c r="EQ304" s="380">
        <v>0</v>
      </c>
    </row>
    <row r="305" spans="1:147" x14ac:dyDescent="0.3">
      <c r="A305" s="368"/>
      <c r="B305" s="368"/>
      <c r="C305" s="368"/>
      <c r="D305" s="368">
        <f t="shared" si="249"/>
        <v>1.034195933456562</v>
      </c>
      <c r="E305" s="368" t="str">
        <f>VLOOKUP(TEXT(Z305,0),'G2'!B:D,3,0)</f>
        <v>MN</v>
      </c>
      <c r="F305" s="816">
        <f t="shared" si="248"/>
        <v>0</v>
      </c>
      <c r="G305" s="755">
        <f t="shared" si="250"/>
        <v>0</v>
      </c>
      <c r="H305" s="756" t="s">
        <v>1190</v>
      </c>
      <c r="I305" s="370" t="s">
        <v>93</v>
      </c>
      <c r="J305" s="370" t="s">
        <v>22</v>
      </c>
      <c r="K305" s="368">
        <v>510615</v>
      </c>
      <c r="L305" s="368" t="s">
        <v>24</v>
      </c>
      <c r="M305" s="369"/>
      <c r="N305" s="370" t="s">
        <v>970</v>
      </c>
      <c r="O305" s="370" t="s">
        <v>638</v>
      </c>
      <c r="P305" s="643" t="s">
        <v>1166</v>
      </c>
      <c r="Q305" s="370" t="s">
        <v>695</v>
      </c>
      <c r="R305" s="370" t="s">
        <v>632</v>
      </c>
      <c r="S305" s="376">
        <v>25</v>
      </c>
      <c r="T305" s="678">
        <v>46753</v>
      </c>
      <c r="U305" s="678">
        <v>46777</v>
      </c>
      <c r="V305" s="373">
        <v>1</v>
      </c>
      <c r="W305" s="374">
        <v>296757.35212569317</v>
      </c>
      <c r="X305" s="17" cm="1">
        <f t="array" ref="X305">+IF($W$1="Pesos CLP",W305,W305/TC)*MB_24A25</f>
        <v>338.35429092288558</v>
      </c>
      <c r="Y305" s="18">
        <f t="shared" si="225"/>
        <v>8458.8572730721389</v>
      </c>
      <c r="Z305">
        <v>91243520</v>
      </c>
      <c r="AA305" s="19">
        <v>0</v>
      </c>
      <c r="AB305" s="19">
        <v>0</v>
      </c>
      <c r="AC305" s="19">
        <v>0</v>
      </c>
      <c r="AD305" s="19">
        <v>0</v>
      </c>
      <c r="AE305" s="19">
        <v>0</v>
      </c>
      <c r="AF305" s="19">
        <v>0</v>
      </c>
      <c r="AG305" s="19">
        <v>0</v>
      </c>
      <c r="AH305" s="19">
        <v>0</v>
      </c>
      <c r="AI305" s="19">
        <v>0</v>
      </c>
      <c r="AJ305" s="19">
        <v>0</v>
      </c>
      <c r="AK305" s="19">
        <v>0</v>
      </c>
      <c r="AL305" s="19">
        <v>0</v>
      </c>
      <c r="AM305" s="19">
        <v>0</v>
      </c>
      <c r="AN305" s="19">
        <v>0</v>
      </c>
      <c r="AO305" s="19">
        <v>0</v>
      </c>
      <c r="AP305" s="19">
        <v>0</v>
      </c>
      <c r="AQ305" s="19">
        <v>0</v>
      </c>
      <c r="AR305" s="19">
        <v>0</v>
      </c>
      <c r="AS305" s="19">
        <v>0</v>
      </c>
      <c r="AT305" s="19">
        <v>0</v>
      </c>
      <c r="AU305" s="19">
        <v>0</v>
      </c>
      <c r="AV305" s="19">
        <v>0</v>
      </c>
      <c r="AW305" s="19">
        <v>0</v>
      </c>
      <c r="AX305" s="19">
        <v>0</v>
      </c>
      <c r="AY305" s="19">
        <v>0</v>
      </c>
      <c r="AZ305" s="19">
        <v>0</v>
      </c>
      <c r="BA305" s="19">
        <v>0</v>
      </c>
      <c r="BB305" s="19">
        <v>0</v>
      </c>
      <c r="BC305" s="19">
        <v>0</v>
      </c>
      <c r="BD305" s="19">
        <v>0</v>
      </c>
      <c r="BE305" s="19">
        <v>0</v>
      </c>
      <c r="BF305" s="19">
        <v>0</v>
      </c>
      <c r="BG305" s="19">
        <v>0</v>
      </c>
      <c r="BH305" s="19">
        <v>0</v>
      </c>
      <c r="BI305" s="19">
        <v>0</v>
      </c>
      <c r="BJ305" s="19">
        <v>0</v>
      </c>
      <c r="BK305" s="19">
        <v>0</v>
      </c>
      <c r="BL305" s="19">
        <v>0</v>
      </c>
      <c r="BM305" s="19">
        <v>0</v>
      </c>
      <c r="BN305" s="19">
        <v>0</v>
      </c>
      <c r="BO305" s="19">
        <v>0</v>
      </c>
      <c r="BP305" s="19">
        <v>0</v>
      </c>
      <c r="BQ305" s="19">
        <v>0</v>
      </c>
      <c r="BR305" s="19">
        <v>0</v>
      </c>
      <c r="BS305" s="19">
        <v>0</v>
      </c>
      <c r="BT305" s="19">
        <v>0</v>
      </c>
      <c r="BU305" s="19">
        <v>0</v>
      </c>
      <c r="BV305" s="19">
        <v>0</v>
      </c>
      <c r="BW305" s="19">
        <v>0</v>
      </c>
      <c r="BX305" s="19">
        <f>IF(OR($I305="REAL",$I305="INCURRIDO"),SUMIF(S!$O:$O,$I305&amp;$O305&amp;$Q305&amp;UPPER(TEXT(BX$4,"MMMMYYYY"))&amp;$Z305,IF($W$1="Pesos CLP",S!$AD:$AD,S!$AO:$AO)),0)</f>
        <v>0</v>
      </c>
      <c r="BY305" s="19">
        <f>IF(OR($I305="REAL",$I305="INCURRIDO"),SUMIF(S!$O:$O,$I305&amp;$O305&amp;$Q305&amp;UPPER(TEXT(BY$4,"MMMMYYYY"))&amp;$Z305,IF($W$1="Pesos CLP",S!$AD:$AD,S!$AO:$AO)),0)</f>
        <v>0</v>
      </c>
      <c r="BZ305" s="19">
        <f>IF(OR($I305="REAL",$I305="INCURRIDO"),SUMIF(S!$O:$O,$I305&amp;$O305&amp;$Q305&amp;UPPER(TEXT(BZ$4,"MMMMYYYY"))&amp;$Z305,IF($W$1="Pesos CLP",S!$AD:$AD,S!$AO:$AO)),0)</f>
        <v>0</v>
      </c>
      <c r="CA305" s="19">
        <f>IF(OR($I305="REAL",$I305="INCURRIDO"),SUMIF(S!$O:$O,$I305&amp;$O305&amp;$Q305&amp;UPPER(TEXT(CA$4,"MMMMYYYY"))&amp;$Z305,IF($W$1="Pesos CLP",S!$AD:$AD,S!$AO:$AO)),0)</f>
        <v>0</v>
      </c>
      <c r="CB305" s="19">
        <f>IF(OR($I305="REAL",$I305="INCURRIDO"),SUMIF(S!$O:$O,$I305&amp;$O305&amp;$Q305&amp;UPPER(TEXT(CB$4,"MMMMYYYY"))&amp;$Z305,IF($W$1="Pesos CLP",S!$AD:$AD,S!$AO:$AO)),0)</f>
        <v>0</v>
      </c>
      <c r="CC305" s="19">
        <f>IF(OR($I305="REAL",$I305="INCURRIDO"),SUMIF(S!$O:$O,$I305&amp;$O305&amp;$Q305&amp;UPPER(TEXT(CC$4,"MMMMYYYY"))&amp;$Z305,IF($W$1="Pesos CLP",S!$AD:$AD,S!$AO:$AO)),0)</f>
        <v>0</v>
      </c>
      <c r="CD305" s="19">
        <f>IF(OR($I305="REAL",$I305="INCURRIDO"),SUMIF(S!$O:$O,$I305&amp;$O305&amp;$Q305&amp;UPPER(TEXT(CD$4,"MMMMYYYY"))&amp;$Z305,IF($W$1="Pesos CLP",S!$AD:$AD,S!$AO:$AO)),0)</f>
        <v>0</v>
      </c>
      <c r="CE305" s="19">
        <f>IF(OR($I305="REAL",$I305="INCURRIDO"),SUMIF(S!$O:$O,$I305&amp;$O305&amp;$Q305&amp;UPPER(TEXT(CE$4,"MMMMYYYY"))&amp;$Z305,IF($W$1="Pesos CLP",S!$AD:$AD,S!$AO:$AO)),0)</f>
        <v>0</v>
      </c>
      <c r="CF305" s="19">
        <f>IF(OR($I305="REAL",$I305="INCURRIDO"),SUMIF(S!$O:$O,$I305&amp;$O305&amp;$Q305&amp;UPPER(TEXT(CF$4,"MMMMYYYY"))&amp;$Z305,IF($W$1="Pesos CLP",S!$AD:$AD,S!$AO:$AO)),0)</f>
        <v>0</v>
      </c>
      <c r="CG305" s="19">
        <f>IF(OR($I305="REAL",$I305="INCURRIDO"),SUMIF(S!$O:$O,$I305&amp;$O305&amp;$Q305&amp;UPPER(TEXT(CG$4,"MMMMYYYY"))&amp;$Z305,IF($W$1="Pesos CLP",S!$AD:$AD,S!$AO:$AO)),0)</f>
        <v>0</v>
      </c>
      <c r="CH305" s="19">
        <f>IF(OR($I305="REAL",$I305="INCURRIDO"),SUMIF(S!$O:$O,$I305&amp;$O305&amp;$Q305&amp;UPPER(TEXT(CH$4,"MMMMYYYY"))&amp;$Z305,IF($W$1="Pesos CLP",S!$AD:$AD,S!$AO:$AO)),0)</f>
        <v>0</v>
      </c>
      <c r="CI305" s="19">
        <f>IF(OR($I305="REAL",$I305="INCURRIDO"),SUMIF(S!$O:$O,$I305&amp;$O305&amp;$Q305&amp;UPPER(TEXT(CI$4,"MMMMYYYY"))&amp;$Z305,IF($W$1="Pesos CLP",S!$AD:$AD,S!$AO:$AO)),0)</f>
        <v>0</v>
      </c>
      <c r="CJ305" s="19">
        <f>IF(OR($I305="REAL",$I305="INCURRIDO"),SUMIF(S!$O:$O,$I305&amp;$O305&amp;$Q305&amp;UPPER(TEXT(CJ$4,"MMMMYYYY"))&amp;$Z305,IF($W$1="Pesos CLP",S!$AD:$AD,S!$AO:$AO)),0)</f>
        <v>0</v>
      </c>
      <c r="CK305" s="378">
        <f t="shared" ref="CK305:CR314" si="305">(IF(AND(AND($T305&gt;=(CK$4-DAY(CK$4)+1),$T305&lt;=CK$4),AND($U305&gt;=(CK$4-DAY(CK$4)+1),$U305&lt;=CK$4)),$U305-$T305+1,IF(AND($T305&gt;=(CK$4-DAY(CK$4)+1),$T305&lt;=CK$4),CK$4-$T305+1,IF(AND($U305&gt;=(CK$4-DAY(CK$4)+1),$U305&lt;=CK$4),$U305-(CK$4-DAY(CK$4)+1)+1,IF(OR(AND((CK$4-DAY(CK$4)+1)&gt;=$T305,(CK$4-DAY(CK$4)+1)&lt;=$U305),AND((CK$4&gt;=$T305),(CK$4&lt;=$U305))),CK$4-(CK$4-DAY(CK$4)+1)+1,0))))/IF($R305="mes",_xlfn.DAYS(CK$4,(CK$4-DAY(CK$4)+1))+1,(_xlfn.DAYS($U305,$T305)+1))*$S305)*IF($X$1="Físico",1,$X305)</f>
        <v>0</v>
      </c>
      <c r="CL305" s="378">
        <f t="shared" si="305"/>
        <v>0</v>
      </c>
      <c r="CM305" s="378">
        <f t="shared" si="305"/>
        <v>0</v>
      </c>
      <c r="CN305" s="378">
        <f t="shared" si="305"/>
        <v>0</v>
      </c>
      <c r="CO305" s="378">
        <f t="shared" si="305"/>
        <v>0</v>
      </c>
      <c r="CP305" s="378">
        <f t="shared" si="305"/>
        <v>0</v>
      </c>
      <c r="CQ305" s="378">
        <f t="shared" si="305"/>
        <v>0</v>
      </c>
      <c r="CR305" s="378">
        <f t="shared" si="305"/>
        <v>0</v>
      </c>
      <c r="CS305" s="378">
        <f t="shared" ref="CS305:DB314" si="306">(IF(AND(AND($T305&gt;=(CS$4-DAY(CS$4)+1),$T305&lt;=CS$4),AND($U305&gt;=(CS$4-DAY(CS$4)+1),$U305&lt;=CS$4)),$U305-$T305+1,IF(AND($T305&gt;=(CS$4-DAY(CS$4)+1),$T305&lt;=CS$4),CS$4-$T305+1,IF(AND($U305&gt;=(CS$4-DAY(CS$4)+1),$U305&lt;=CS$4),$U305-(CS$4-DAY(CS$4)+1)+1,IF(OR(AND((CS$4-DAY(CS$4)+1)&gt;=$T305,(CS$4-DAY(CS$4)+1)&lt;=$U305),AND((CS$4&gt;=$T305),(CS$4&lt;=$U305))),CS$4-(CS$4-DAY(CS$4)+1)+1,0))))/IF($R305="mes",_xlfn.DAYS(CS$4,(CS$4-DAY(CS$4)+1))+1,(_xlfn.DAYS($U305,$T305)+1))*$S305)*IF($X$1="Físico",1,$X305)</f>
        <v>0</v>
      </c>
      <c r="CT305" s="378">
        <f t="shared" si="306"/>
        <v>0</v>
      </c>
      <c r="CU305" s="378">
        <f t="shared" si="306"/>
        <v>0</v>
      </c>
      <c r="CV305" s="378">
        <f t="shared" si="306"/>
        <v>0</v>
      </c>
      <c r="CW305" s="378">
        <f t="shared" si="306"/>
        <v>0</v>
      </c>
      <c r="CX305" s="378">
        <f t="shared" si="306"/>
        <v>0</v>
      </c>
      <c r="CY305" s="378">
        <f t="shared" si="306"/>
        <v>0</v>
      </c>
      <c r="CZ305" s="378">
        <f t="shared" si="306"/>
        <v>0</v>
      </c>
      <c r="DA305" s="378">
        <f t="shared" si="306"/>
        <v>0</v>
      </c>
      <c r="DB305" s="378">
        <f t="shared" si="306"/>
        <v>0</v>
      </c>
      <c r="DC305" s="378">
        <f t="shared" ref="DC305:DL314" si="307">(IF(AND(AND($T305&gt;=(DC$4-DAY(DC$4)+1),$T305&lt;=DC$4),AND($U305&gt;=(DC$4-DAY(DC$4)+1),$U305&lt;=DC$4)),$U305-$T305+1,IF(AND($T305&gt;=(DC$4-DAY(DC$4)+1),$T305&lt;=DC$4),DC$4-$T305+1,IF(AND($U305&gt;=(DC$4-DAY(DC$4)+1),$U305&lt;=DC$4),$U305-(DC$4-DAY(DC$4)+1)+1,IF(OR(AND((DC$4-DAY(DC$4)+1)&gt;=$T305,(DC$4-DAY(DC$4)+1)&lt;=$U305),AND((DC$4&gt;=$T305),(DC$4&lt;=$U305))),DC$4-(DC$4-DAY(DC$4)+1)+1,0))))/IF($R305="mes",_xlfn.DAYS(DC$4,(DC$4-DAY(DC$4)+1))+1,(_xlfn.DAYS($U305,$T305)+1))*$S305)*IF($X$1="Físico",1,$X305)</f>
        <v>0</v>
      </c>
      <c r="DD305" s="378">
        <f t="shared" si="307"/>
        <v>0</v>
      </c>
      <c r="DE305" s="378">
        <f t="shared" si="307"/>
        <v>0</v>
      </c>
      <c r="DF305" s="378">
        <f t="shared" si="307"/>
        <v>0</v>
      </c>
      <c r="DG305" s="378">
        <f t="shared" si="307"/>
        <v>0</v>
      </c>
      <c r="DH305" s="378">
        <f t="shared" si="307"/>
        <v>8458.8572730721389</v>
      </c>
      <c r="DI305" s="378">
        <f t="shared" si="307"/>
        <v>0</v>
      </c>
      <c r="DJ305" s="378">
        <f t="shared" si="307"/>
        <v>0</v>
      </c>
      <c r="DK305" s="378">
        <f t="shared" si="307"/>
        <v>0</v>
      </c>
      <c r="DL305" s="378">
        <f t="shared" si="307"/>
        <v>0</v>
      </c>
      <c r="DM305" s="378">
        <f t="shared" ref="DM305:DV314" si="308">(IF(AND(AND($T305&gt;=(DM$4-DAY(DM$4)+1),$T305&lt;=DM$4),AND($U305&gt;=(DM$4-DAY(DM$4)+1),$U305&lt;=DM$4)),$U305-$T305+1,IF(AND($T305&gt;=(DM$4-DAY(DM$4)+1),$T305&lt;=DM$4),DM$4-$T305+1,IF(AND($U305&gt;=(DM$4-DAY(DM$4)+1),$U305&lt;=DM$4),$U305-(DM$4-DAY(DM$4)+1)+1,IF(OR(AND((DM$4-DAY(DM$4)+1)&gt;=$T305,(DM$4-DAY(DM$4)+1)&lt;=$U305),AND((DM$4&gt;=$T305),(DM$4&lt;=$U305))),DM$4-(DM$4-DAY(DM$4)+1)+1,0))))/IF($R305="mes",_xlfn.DAYS(DM$4,(DM$4-DAY(DM$4)+1))+1,(_xlfn.DAYS($U305,$T305)+1))*$S305)*IF($X$1="Físico",1,$X305)</f>
        <v>0</v>
      </c>
      <c r="DN305" s="378">
        <f t="shared" si="308"/>
        <v>0</v>
      </c>
      <c r="DO305" s="378">
        <f t="shared" si="308"/>
        <v>0</v>
      </c>
      <c r="DP305" s="378">
        <f t="shared" si="308"/>
        <v>0</v>
      </c>
      <c r="DQ305" s="378">
        <f t="shared" si="308"/>
        <v>0</v>
      </c>
      <c r="DR305" s="378">
        <f t="shared" si="308"/>
        <v>0</v>
      </c>
      <c r="DS305" s="378">
        <f t="shared" si="308"/>
        <v>0</v>
      </c>
      <c r="DT305" s="378">
        <f t="shared" si="308"/>
        <v>0</v>
      </c>
      <c r="DU305" s="378">
        <f t="shared" si="308"/>
        <v>0</v>
      </c>
      <c r="DV305" s="378">
        <f t="shared" si="308"/>
        <v>0</v>
      </c>
      <c r="DW305" s="378">
        <f t="shared" ref="DW305:EF314" si="309">(IF(AND(AND($T305&gt;=(DW$4-DAY(DW$4)+1),$T305&lt;=DW$4),AND($U305&gt;=(DW$4-DAY(DW$4)+1),$U305&lt;=DW$4)),$U305-$T305+1,IF(AND($T305&gt;=(DW$4-DAY(DW$4)+1),$T305&lt;=DW$4),DW$4-$T305+1,IF(AND($U305&gt;=(DW$4-DAY(DW$4)+1),$U305&lt;=DW$4),$U305-(DW$4-DAY(DW$4)+1)+1,IF(OR(AND((DW$4-DAY(DW$4)+1)&gt;=$T305,(DW$4-DAY(DW$4)+1)&lt;=$U305),AND((DW$4&gt;=$T305),(DW$4&lt;=$U305))),DW$4-(DW$4-DAY(DW$4)+1)+1,0))))/IF($R305="mes",_xlfn.DAYS(DW$4,(DW$4-DAY(DW$4)+1))+1,(_xlfn.DAYS($U305,$T305)+1))*$S305)*IF($X$1="Físico",1,$X305)</f>
        <v>0</v>
      </c>
      <c r="DX305" s="378">
        <f t="shared" si="309"/>
        <v>0</v>
      </c>
      <c r="DY305" s="378">
        <f t="shared" si="309"/>
        <v>0</v>
      </c>
      <c r="DZ305" s="378">
        <f t="shared" si="309"/>
        <v>0</v>
      </c>
      <c r="EA305" s="378">
        <f t="shared" si="309"/>
        <v>0</v>
      </c>
      <c r="EB305" s="378">
        <f t="shared" si="309"/>
        <v>0</v>
      </c>
      <c r="EC305" s="378">
        <f t="shared" si="309"/>
        <v>0</v>
      </c>
      <c r="ED305" s="378">
        <f t="shared" si="309"/>
        <v>0</v>
      </c>
      <c r="EE305" s="378">
        <f t="shared" si="309"/>
        <v>0</v>
      </c>
      <c r="EF305" s="378">
        <f t="shared" si="309"/>
        <v>0</v>
      </c>
      <c r="EG305" s="378">
        <f t="shared" ref="EG305:EQ314" si="310">(IF(AND(AND($T305&gt;=(EG$4-DAY(EG$4)+1),$T305&lt;=EG$4),AND($U305&gt;=(EG$4-DAY(EG$4)+1),$U305&lt;=EG$4)),$U305-$T305+1,IF(AND($T305&gt;=(EG$4-DAY(EG$4)+1),$T305&lt;=EG$4),EG$4-$T305+1,IF(AND($U305&gt;=(EG$4-DAY(EG$4)+1),$U305&lt;=EG$4),$U305-(EG$4-DAY(EG$4)+1)+1,IF(OR(AND((EG$4-DAY(EG$4)+1)&gt;=$T305,(EG$4-DAY(EG$4)+1)&lt;=$U305),AND((EG$4&gt;=$T305),(EG$4&lt;=$U305))),EG$4-(EG$4-DAY(EG$4)+1)+1,0))))/IF($R305="mes",_xlfn.DAYS(EG$4,(EG$4-DAY(EG$4)+1))+1,(_xlfn.DAYS($U305,$T305)+1))*$S305)*IF($X$1="Físico",1,$X305)</f>
        <v>0</v>
      </c>
      <c r="EH305" s="378">
        <f t="shared" si="310"/>
        <v>0</v>
      </c>
      <c r="EI305" s="378">
        <f t="shared" si="310"/>
        <v>0</v>
      </c>
      <c r="EJ305" s="378">
        <f t="shared" si="310"/>
        <v>0</v>
      </c>
      <c r="EK305" s="378">
        <f t="shared" si="310"/>
        <v>0</v>
      </c>
      <c r="EL305" s="378">
        <f t="shared" si="310"/>
        <v>0</v>
      </c>
      <c r="EM305" s="378">
        <f t="shared" si="310"/>
        <v>0</v>
      </c>
      <c r="EN305" s="378">
        <f t="shared" si="310"/>
        <v>0</v>
      </c>
      <c r="EO305" s="378">
        <f t="shared" si="310"/>
        <v>0</v>
      </c>
      <c r="EP305" s="378">
        <f t="shared" si="310"/>
        <v>0</v>
      </c>
      <c r="EQ305" s="378">
        <f t="shared" si="310"/>
        <v>0</v>
      </c>
    </row>
    <row r="306" spans="1:147" x14ac:dyDescent="0.3">
      <c r="A306" s="368"/>
      <c r="B306" s="368"/>
      <c r="C306" s="368"/>
      <c r="D306" s="368">
        <f t="shared" si="249"/>
        <v>1.034195933456562</v>
      </c>
      <c r="E306" s="368" t="str">
        <f>VLOOKUP(TEXT(Z306,0),'G2'!B:D,3,0)</f>
        <v>MN</v>
      </c>
      <c r="F306" s="816">
        <f t="shared" si="248"/>
        <v>0</v>
      </c>
      <c r="G306" s="755">
        <f t="shared" si="250"/>
        <v>0</v>
      </c>
      <c r="H306" s="756" t="s">
        <v>1190</v>
      </c>
      <c r="I306" s="370" t="s">
        <v>93</v>
      </c>
      <c r="J306" s="370" t="s">
        <v>22</v>
      </c>
      <c r="K306" s="368">
        <v>510615</v>
      </c>
      <c r="L306" s="368" t="s">
        <v>24</v>
      </c>
      <c r="M306" s="369"/>
      <c r="N306" s="370" t="s">
        <v>971</v>
      </c>
      <c r="O306" s="370" t="s">
        <v>275</v>
      </c>
      <c r="P306" s="643" t="s">
        <v>1166</v>
      </c>
      <c r="Q306" s="370" t="s">
        <v>695</v>
      </c>
      <c r="R306" s="370" t="s">
        <v>632</v>
      </c>
      <c r="S306" s="376">
        <v>25</v>
      </c>
      <c r="T306" s="678">
        <v>46753</v>
      </c>
      <c r="U306" s="678">
        <v>46777</v>
      </c>
      <c r="V306" s="373">
        <v>1</v>
      </c>
      <c r="W306" s="374">
        <v>81184.380776340113</v>
      </c>
      <c r="X306" s="17" cm="1">
        <f t="array" ref="X306">+IF($W$1="Pesos CLP",W306,W306/TC)*MB_24A25</f>
        <v>92.564121477797201</v>
      </c>
      <c r="Y306" s="18">
        <f t="shared" ref="Y306:Y337" si="311">SUM(BH306:DU306)</f>
        <v>2314.10303694493</v>
      </c>
      <c r="Z306">
        <v>91243520</v>
      </c>
      <c r="AA306" s="19">
        <v>0</v>
      </c>
      <c r="AB306" s="19">
        <v>0</v>
      </c>
      <c r="AC306" s="19">
        <v>0</v>
      </c>
      <c r="AD306" s="19">
        <v>0</v>
      </c>
      <c r="AE306" s="19">
        <v>0</v>
      </c>
      <c r="AF306" s="19">
        <v>0</v>
      </c>
      <c r="AG306" s="19">
        <v>0</v>
      </c>
      <c r="AH306" s="19">
        <v>0</v>
      </c>
      <c r="AI306" s="19">
        <v>0</v>
      </c>
      <c r="AJ306" s="19">
        <v>0</v>
      </c>
      <c r="AK306" s="19">
        <v>0</v>
      </c>
      <c r="AL306" s="19">
        <v>0</v>
      </c>
      <c r="AM306" s="19">
        <v>0</v>
      </c>
      <c r="AN306" s="19">
        <v>0</v>
      </c>
      <c r="AO306" s="19">
        <v>0</v>
      </c>
      <c r="AP306" s="19">
        <v>0</v>
      </c>
      <c r="AQ306" s="19">
        <v>0</v>
      </c>
      <c r="AR306" s="19">
        <v>0</v>
      </c>
      <c r="AS306" s="19">
        <v>0</v>
      </c>
      <c r="AT306" s="19">
        <v>0</v>
      </c>
      <c r="AU306" s="19">
        <v>0</v>
      </c>
      <c r="AV306" s="19">
        <v>0</v>
      </c>
      <c r="AW306" s="19">
        <v>0</v>
      </c>
      <c r="AX306" s="19">
        <v>0</v>
      </c>
      <c r="AY306" s="19">
        <v>0</v>
      </c>
      <c r="AZ306" s="19">
        <v>0</v>
      </c>
      <c r="BA306" s="19">
        <v>0</v>
      </c>
      <c r="BB306" s="19">
        <v>0</v>
      </c>
      <c r="BC306" s="19">
        <v>0</v>
      </c>
      <c r="BD306" s="19">
        <v>0</v>
      </c>
      <c r="BE306" s="19">
        <v>0</v>
      </c>
      <c r="BF306" s="19">
        <v>0</v>
      </c>
      <c r="BG306" s="19">
        <v>0</v>
      </c>
      <c r="BH306" s="19">
        <v>0</v>
      </c>
      <c r="BI306" s="19">
        <v>0</v>
      </c>
      <c r="BJ306" s="19">
        <v>0</v>
      </c>
      <c r="BK306" s="19">
        <v>0</v>
      </c>
      <c r="BL306" s="19">
        <v>0</v>
      </c>
      <c r="BM306" s="19">
        <v>0</v>
      </c>
      <c r="BN306" s="19">
        <v>0</v>
      </c>
      <c r="BO306" s="19">
        <v>0</v>
      </c>
      <c r="BP306" s="19">
        <v>0</v>
      </c>
      <c r="BQ306" s="19">
        <v>0</v>
      </c>
      <c r="BR306" s="19">
        <v>0</v>
      </c>
      <c r="BS306" s="19">
        <v>0</v>
      </c>
      <c r="BT306" s="19">
        <v>0</v>
      </c>
      <c r="BU306" s="19">
        <v>0</v>
      </c>
      <c r="BV306" s="19">
        <v>0</v>
      </c>
      <c r="BW306" s="19">
        <v>0</v>
      </c>
      <c r="BX306" s="19">
        <f>IF(OR($I306="REAL",$I306="INCURRIDO"),SUMIF(S!$O:$O,$I306&amp;$O306&amp;$Q306&amp;UPPER(TEXT(BX$4,"MMMMYYYY"))&amp;$Z306,IF($W$1="Pesos CLP",S!$AD:$AD,S!$AO:$AO)),0)</f>
        <v>0</v>
      </c>
      <c r="BY306" s="19">
        <f>IF(OR($I306="REAL",$I306="INCURRIDO"),SUMIF(S!$O:$O,$I306&amp;$O306&amp;$Q306&amp;UPPER(TEXT(BY$4,"MMMMYYYY"))&amp;$Z306,IF($W$1="Pesos CLP",S!$AD:$AD,S!$AO:$AO)),0)</f>
        <v>0</v>
      </c>
      <c r="BZ306" s="19">
        <f>IF(OR($I306="REAL",$I306="INCURRIDO"),SUMIF(S!$O:$O,$I306&amp;$O306&amp;$Q306&amp;UPPER(TEXT(BZ$4,"MMMMYYYY"))&amp;$Z306,IF($W$1="Pesos CLP",S!$AD:$AD,S!$AO:$AO)),0)</f>
        <v>0</v>
      </c>
      <c r="CA306" s="19">
        <f>IF(OR($I306="REAL",$I306="INCURRIDO"),SUMIF(S!$O:$O,$I306&amp;$O306&amp;$Q306&amp;UPPER(TEXT(CA$4,"MMMMYYYY"))&amp;$Z306,IF($W$1="Pesos CLP",S!$AD:$AD,S!$AO:$AO)),0)</f>
        <v>0</v>
      </c>
      <c r="CB306" s="19">
        <f>IF(OR($I306="REAL",$I306="INCURRIDO"),SUMIF(S!$O:$O,$I306&amp;$O306&amp;$Q306&amp;UPPER(TEXT(CB$4,"MMMMYYYY"))&amp;$Z306,IF($W$1="Pesos CLP",S!$AD:$AD,S!$AO:$AO)),0)</f>
        <v>0</v>
      </c>
      <c r="CC306" s="19">
        <f>IF(OR($I306="REAL",$I306="INCURRIDO"),SUMIF(S!$O:$O,$I306&amp;$O306&amp;$Q306&amp;UPPER(TEXT(CC$4,"MMMMYYYY"))&amp;$Z306,IF($W$1="Pesos CLP",S!$AD:$AD,S!$AO:$AO)),0)</f>
        <v>0</v>
      </c>
      <c r="CD306" s="19">
        <f>IF(OR($I306="REAL",$I306="INCURRIDO"),SUMIF(S!$O:$O,$I306&amp;$O306&amp;$Q306&amp;UPPER(TEXT(CD$4,"MMMMYYYY"))&amp;$Z306,IF($W$1="Pesos CLP",S!$AD:$AD,S!$AO:$AO)),0)</f>
        <v>0</v>
      </c>
      <c r="CE306" s="19">
        <f>IF(OR($I306="REAL",$I306="INCURRIDO"),SUMIF(S!$O:$O,$I306&amp;$O306&amp;$Q306&amp;UPPER(TEXT(CE$4,"MMMMYYYY"))&amp;$Z306,IF($W$1="Pesos CLP",S!$AD:$AD,S!$AO:$AO)),0)</f>
        <v>0</v>
      </c>
      <c r="CF306" s="19">
        <f>IF(OR($I306="REAL",$I306="INCURRIDO"),SUMIF(S!$O:$O,$I306&amp;$O306&amp;$Q306&amp;UPPER(TEXT(CF$4,"MMMMYYYY"))&amp;$Z306,IF($W$1="Pesos CLP",S!$AD:$AD,S!$AO:$AO)),0)</f>
        <v>0</v>
      </c>
      <c r="CG306" s="19">
        <f>IF(OR($I306="REAL",$I306="INCURRIDO"),SUMIF(S!$O:$O,$I306&amp;$O306&amp;$Q306&amp;UPPER(TEXT(CG$4,"MMMMYYYY"))&amp;$Z306,IF($W$1="Pesos CLP",S!$AD:$AD,S!$AO:$AO)),0)</f>
        <v>0</v>
      </c>
      <c r="CH306" s="19">
        <f>IF(OR($I306="REAL",$I306="INCURRIDO"),SUMIF(S!$O:$O,$I306&amp;$O306&amp;$Q306&amp;UPPER(TEXT(CH$4,"MMMMYYYY"))&amp;$Z306,IF($W$1="Pesos CLP",S!$AD:$AD,S!$AO:$AO)),0)</f>
        <v>0</v>
      </c>
      <c r="CI306" s="19">
        <f>IF(OR($I306="REAL",$I306="INCURRIDO"),SUMIF(S!$O:$O,$I306&amp;$O306&amp;$Q306&amp;UPPER(TEXT(CI$4,"MMMMYYYY"))&amp;$Z306,IF($W$1="Pesos CLP",S!$AD:$AD,S!$AO:$AO)),0)</f>
        <v>0</v>
      </c>
      <c r="CJ306" s="19">
        <f>IF(OR($I306="REAL",$I306="INCURRIDO"),SUMIF(S!$O:$O,$I306&amp;$O306&amp;$Q306&amp;UPPER(TEXT(CJ$4,"MMMMYYYY"))&amp;$Z306,IF($W$1="Pesos CLP",S!$AD:$AD,S!$AO:$AO)),0)</f>
        <v>0</v>
      </c>
      <c r="CK306" s="378">
        <f t="shared" si="305"/>
        <v>0</v>
      </c>
      <c r="CL306" s="378">
        <f t="shared" si="305"/>
        <v>0</v>
      </c>
      <c r="CM306" s="378">
        <f t="shared" si="305"/>
        <v>0</v>
      </c>
      <c r="CN306" s="378">
        <f t="shared" si="305"/>
        <v>0</v>
      </c>
      <c r="CO306" s="378">
        <f t="shared" si="305"/>
        <v>0</v>
      </c>
      <c r="CP306" s="378">
        <f t="shared" si="305"/>
        <v>0</v>
      </c>
      <c r="CQ306" s="378">
        <f t="shared" si="305"/>
        <v>0</v>
      </c>
      <c r="CR306" s="378">
        <f t="shared" si="305"/>
        <v>0</v>
      </c>
      <c r="CS306" s="378">
        <f t="shared" si="306"/>
        <v>0</v>
      </c>
      <c r="CT306" s="378">
        <f t="shared" si="306"/>
        <v>0</v>
      </c>
      <c r="CU306" s="378">
        <f t="shared" si="306"/>
        <v>0</v>
      </c>
      <c r="CV306" s="378">
        <f t="shared" si="306"/>
        <v>0</v>
      </c>
      <c r="CW306" s="378">
        <f t="shared" si="306"/>
        <v>0</v>
      </c>
      <c r="CX306" s="378">
        <f t="shared" si="306"/>
        <v>0</v>
      </c>
      <c r="CY306" s="378">
        <f t="shared" si="306"/>
        <v>0</v>
      </c>
      <c r="CZ306" s="378">
        <f t="shared" si="306"/>
        <v>0</v>
      </c>
      <c r="DA306" s="378">
        <f t="shared" si="306"/>
        <v>0</v>
      </c>
      <c r="DB306" s="378">
        <f t="shared" si="306"/>
        <v>0</v>
      </c>
      <c r="DC306" s="378">
        <f t="shared" si="307"/>
        <v>0</v>
      </c>
      <c r="DD306" s="378">
        <f t="shared" si="307"/>
        <v>0</v>
      </c>
      <c r="DE306" s="378">
        <f t="shared" si="307"/>
        <v>0</v>
      </c>
      <c r="DF306" s="378">
        <f t="shared" si="307"/>
        <v>0</v>
      </c>
      <c r="DG306" s="378">
        <f t="shared" si="307"/>
        <v>0</v>
      </c>
      <c r="DH306" s="378">
        <f t="shared" si="307"/>
        <v>2314.10303694493</v>
      </c>
      <c r="DI306" s="378">
        <f t="shared" si="307"/>
        <v>0</v>
      </c>
      <c r="DJ306" s="378">
        <f t="shared" si="307"/>
        <v>0</v>
      </c>
      <c r="DK306" s="378">
        <f t="shared" si="307"/>
        <v>0</v>
      </c>
      <c r="DL306" s="378">
        <f t="shared" si="307"/>
        <v>0</v>
      </c>
      <c r="DM306" s="378">
        <f t="shared" si="308"/>
        <v>0</v>
      </c>
      <c r="DN306" s="378">
        <f t="shared" si="308"/>
        <v>0</v>
      </c>
      <c r="DO306" s="378">
        <f t="shared" si="308"/>
        <v>0</v>
      </c>
      <c r="DP306" s="378">
        <f t="shared" si="308"/>
        <v>0</v>
      </c>
      <c r="DQ306" s="378">
        <f t="shared" si="308"/>
        <v>0</v>
      </c>
      <c r="DR306" s="378">
        <f t="shared" si="308"/>
        <v>0</v>
      </c>
      <c r="DS306" s="378">
        <f t="shared" si="308"/>
        <v>0</v>
      </c>
      <c r="DT306" s="378">
        <f t="shared" si="308"/>
        <v>0</v>
      </c>
      <c r="DU306" s="378">
        <f t="shared" si="308"/>
        <v>0</v>
      </c>
      <c r="DV306" s="378">
        <f t="shared" si="308"/>
        <v>0</v>
      </c>
      <c r="DW306" s="378">
        <f t="shared" si="309"/>
        <v>0</v>
      </c>
      <c r="DX306" s="378">
        <f t="shared" si="309"/>
        <v>0</v>
      </c>
      <c r="DY306" s="378">
        <f t="shared" si="309"/>
        <v>0</v>
      </c>
      <c r="DZ306" s="378">
        <f t="shared" si="309"/>
        <v>0</v>
      </c>
      <c r="EA306" s="378">
        <f t="shared" si="309"/>
        <v>0</v>
      </c>
      <c r="EB306" s="378">
        <f t="shared" si="309"/>
        <v>0</v>
      </c>
      <c r="EC306" s="378">
        <f t="shared" si="309"/>
        <v>0</v>
      </c>
      <c r="ED306" s="378">
        <f t="shared" si="309"/>
        <v>0</v>
      </c>
      <c r="EE306" s="378">
        <f t="shared" si="309"/>
        <v>0</v>
      </c>
      <c r="EF306" s="378">
        <f t="shared" si="309"/>
        <v>0</v>
      </c>
      <c r="EG306" s="378">
        <f t="shared" si="310"/>
        <v>0</v>
      </c>
      <c r="EH306" s="378">
        <f t="shared" si="310"/>
        <v>0</v>
      </c>
      <c r="EI306" s="378">
        <f t="shared" si="310"/>
        <v>0</v>
      </c>
      <c r="EJ306" s="378">
        <f t="shared" si="310"/>
        <v>0</v>
      </c>
      <c r="EK306" s="378">
        <f t="shared" si="310"/>
        <v>0</v>
      </c>
      <c r="EL306" s="378">
        <f t="shared" si="310"/>
        <v>0</v>
      </c>
      <c r="EM306" s="378">
        <f t="shared" si="310"/>
        <v>0</v>
      </c>
      <c r="EN306" s="378">
        <f t="shared" si="310"/>
        <v>0</v>
      </c>
      <c r="EO306" s="378">
        <f t="shared" si="310"/>
        <v>0</v>
      </c>
      <c r="EP306" s="378">
        <f t="shared" si="310"/>
        <v>0</v>
      </c>
      <c r="EQ306" s="378">
        <f t="shared" si="310"/>
        <v>0</v>
      </c>
    </row>
    <row r="307" spans="1:147" x14ac:dyDescent="0.3">
      <c r="A307" s="368"/>
      <c r="B307" s="368"/>
      <c r="C307" s="368"/>
      <c r="D307" s="368">
        <f t="shared" si="249"/>
        <v>1.034195933456562</v>
      </c>
      <c r="E307" s="368" t="str">
        <f>VLOOKUP(TEXT(Z307,0),'G2'!B:D,3,0)</f>
        <v>MN</v>
      </c>
      <c r="F307" s="816">
        <f t="shared" si="248"/>
        <v>0</v>
      </c>
      <c r="G307" s="755">
        <f t="shared" si="250"/>
        <v>0</v>
      </c>
      <c r="H307" s="756" t="s">
        <v>1190</v>
      </c>
      <c r="I307" s="370" t="s">
        <v>93</v>
      </c>
      <c r="J307" s="370" t="s">
        <v>22</v>
      </c>
      <c r="K307" s="368">
        <v>510614</v>
      </c>
      <c r="L307" s="368" t="s">
        <v>24</v>
      </c>
      <c r="M307" s="369"/>
      <c r="N307" s="370" t="s">
        <v>1105</v>
      </c>
      <c r="O307" s="370" t="s">
        <v>631</v>
      </c>
      <c r="P307" s="643" t="s">
        <v>1166</v>
      </c>
      <c r="Q307" s="370" t="s">
        <v>695</v>
      </c>
      <c r="R307" s="370" t="s">
        <v>651</v>
      </c>
      <c r="S307" s="376">
        <v>5</v>
      </c>
      <c r="T307" s="678">
        <v>46753</v>
      </c>
      <c r="U307" s="678">
        <v>46777</v>
      </c>
      <c r="V307" s="373">
        <v>1</v>
      </c>
      <c r="W307" s="374">
        <v>5097720.3299445473</v>
      </c>
      <c r="X307" s="17" cm="1">
        <f t="array" ref="X307">+IF($W$1="Pesos CLP",W307,W307/TC)*MB_24A25</f>
        <v>5812.2757033867938</v>
      </c>
      <c r="Y307" s="18">
        <f t="shared" si="311"/>
        <v>29061.378516933968</v>
      </c>
      <c r="Z307">
        <v>91243520</v>
      </c>
      <c r="AA307" s="19">
        <v>0</v>
      </c>
      <c r="AB307" s="19">
        <v>0</v>
      </c>
      <c r="AC307" s="19">
        <v>0</v>
      </c>
      <c r="AD307" s="19">
        <v>0</v>
      </c>
      <c r="AE307" s="19">
        <v>0</v>
      </c>
      <c r="AF307" s="19">
        <v>0</v>
      </c>
      <c r="AG307" s="19">
        <v>0</v>
      </c>
      <c r="AH307" s="19">
        <v>0</v>
      </c>
      <c r="AI307" s="19">
        <v>0</v>
      </c>
      <c r="AJ307" s="19">
        <v>0</v>
      </c>
      <c r="AK307" s="19">
        <v>0</v>
      </c>
      <c r="AL307" s="19">
        <v>0</v>
      </c>
      <c r="AM307" s="19">
        <v>0</v>
      </c>
      <c r="AN307" s="19">
        <v>0</v>
      </c>
      <c r="AO307" s="19">
        <v>0</v>
      </c>
      <c r="AP307" s="19">
        <v>0</v>
      </c>
      <c r="AQ307" s="19">
        <v>0</v>
      </c>
      <c r="AR307" s="19">
        <v>0</v>
      </c>
      <c r="AS307" s="19">
        <v>0</v>
      </c>
      <c r="AT307" s="19">
        <v>0</v>
      </c>
      <c r="AU307" s="19">
        <v>0</v>
      </c>
      <c r="AV307" s="19">
        <v>0</v>
      </c>
      <c r="AW307" s="19">
        <v>0</v>
      </c>
      <c r="AX307" s="19">
        <v>0</v>
      </c>
      <c r="AY307" s="19">
        <v>0</v>
      </c>
      <c r="AZ307" s="19">
        <v>0</v>
      </c>
      <c r="BA307" s="19">
        <v>0</v>
      </c>
      <c r="BB307" s="19">
        <v>0</v>
      </c>
      <c r="BC307" s="19">
        <v>0</v>
      </c>
      <c r="BD307" s="19">
        <v>0</v>
      </c>
      <c r="BE307" s="19">
        <v>0</v>
      </c>
      <c r="BF307" s="19">
        <v>0</v>
      </c>
      <c r="BG307" s="19">
        <v>0</v>
      </c>
      <c r="BH307" s="19">
        <v>0</v>
      </c>
      <c r="BI307" s="19">
        <v>0</v>
      </c>
      <c r="BJ307" s="19">
        <v>0</v>
      </c>
      <c r="BK307" s="19">
        <v>0</v>
      </c>
      <c r="BL307" s="19">
        <v>0</v>
      </c>
      <c r="BM307" s="19">
        <v>0</v>
      </c>
      <c r="BN307" s="19">
        <v>0</v>
      </c>
      <c r="BO307" s="19">
        <v>0</v>
      </c>
      <c r="BP307" s="19">
        <v>0</v>
      </c>
      <c r="BQ307" s="19">
        <v>0</v>
      </c>
      <c r="BR307" s="19">
        <v>0</v>
      </c>
      <c r="BS307" s="19">
        <v>0</v>
      </c>
      <c r="BT307" s="19">
        <v>0</v>
      </c>
      <c r="BU307" s="19">
        <v>0</v>
      </c>
      <c r="BV307" s="19">
        <v>0</v>
      </c>
      <c r="BW307" s="19">
        <v>0</v>
      </c>
      <c r="BX307" s="19">
        <f>IF(OR($I307="REAL",$I307="INCURRIDO"),SUMIF(S!$O:$O,$I307&amp;$O307&amp;$Q307&amp;UPPER(TEXT(BX$4,"MMMMYYYY"))&amp;$Z307,IF($W$1="Pesos CLP",S!$AD:$AD,S!$AO:$AO)),0)</f>
        <v>0</v>
      </c>
      <c r="BY307" s="19">
        <f>IF(OR($I307="REAL",$I307="INCURRIDO"),SUMIF(S!$O:$O,$I307&amp;$O307&amp;$Q307&amp;UPPER(TEXT(BY$4,"MMMMYYYY"))&amp;$Z307,IF($W$1="Pesos CLP",S!$AD:$AD,S!$AO:$AO)),0)</f>
        <v>0</v>
      </c>
      <c r="BZ307" s="19">
        <f>IF(OR($I307="REAL",$I307="INCURRIDO"),SUMIF(S!$O:$O,$I307&amp;$O307&amp;$Q307&amp;UPPER(TEXT(BZ$4,"MMMMYYYY"))&amp;$Z307,IF($W$1="Pesos CLP",S!$AD:$AD,S!$AO:$AO)),0)</f>
        <v>0</v>
      </c>
      <c r="CA307" s="19">
        <f>IF(OR($I307="REAL",$I307="INCURRIDO"),SUMIF(S!$O:$O,$I307&amp;$O307&amp;$Q307&amp;UPPER(TEXT(CA$4,"MMMMYYYY"))&amp;$Z307,IF($W$1="Pesos CLP",S!$AD:$AD,S!$AO:$AO)),0)</f>
        <v>0</v>
      </c>
      <c r="CB307" s="19">
        <f>IF(OR($I307="REAL",$I307="INCURRIDO"),SUMIF(S!$O:$O,$I307&amp;$O307&amp;$Q307&amp;UPPER(TEXT(CB$4,"MMMMYYYY"))&amp;$Z307,IF($W$1="Pesos CLP",S!$AD:$AD,S!$AO:$AO)),0)</f>
        <v>0</v>
      </c>
      <c r="CC307" s="19">
        <f>IF(OR($I307="REAL",$I307="INCURRIDO"),SUMIF(S!$O:$O,$I307&amp;$O307&amp;$Q307&amp;UPPER(TEXT(CC$4,"MMMMYYYY"))&amp;$Z307,IF($W$1="Pesos CLP",S!$AD:$AD,S!$AO:$AO)),0)</f>
        <v>0</v>
      </c>
      <c r="CD307" s="19">
        <f>IF(OR($I307="REAL",$I307="INCURRIDO"),SUMIF(S!$O:$O,$I307&amp;$O307&amp;$Q307&amp;UPPER(TEXT(CD$4,"MMMMYYYY"))&amp;$Z307,IF($W$1="Pesos CLP",S!$AD:$AD,S!$AO:$AO)),0)</f>
        <v>0</v>
      </c>
      <c r="CE307" s="19">
        <f>IF(OR($I307="REAL",$I307="INCURRIDO"),SUMIF(S!$O:$O,$I307&amp;$O307&amp;$Q307&amp;UPPER(TEXT(CE$4,"MMMMYYYY"))&amp;$Z307,IF($W$1="Pesos CLP",S!$AD:$AD,S!$AO:$AO)),0)</f>
        <v>0</v>
      </c>
      <c r="CF307" s="19">
        <f>IF(OR($I307="REAL",$I307="INCURRIDO"),SUMIF(S!$O:$O,$I307&amp;$O307&amp;$Q307&amp;UPPER(TEXT(CF$4,"MMMMYYYY"))&amp;$Z307,IF($W$1="Pesos CLP",S!$AD:$AD,S!$AO:$AO)),0)</f>
        <v>0</v>
      </c>
      <c r="CG307" s="19">
        <f>IF(OR($I307="REAL",$I307="INCURRIDO"),SUMIF(S!$O:$O,$I307&amp;$O307&amp;$Q307&amp;UPPER(TEXT(CG$4,"MMMMYYYY"))&amp;$Z307,IF($W$1="Pesos CLP",S!$AD:$AD,S!$AO:$AO)),0)</f>
        <v>0</v>
      </c>
      <c r="CH307" s="19">
        <f>IF(OR($I307="REAL",$I307="INCURRIDO"),SUMIF(S!$O:$O,$I307&amp;$O307&amp;$Q307&amp;UPPER(TEXT(CH$4,"MMMMYYYY"))&amp;$Z307,IF($W$1="Pesos CLP",S!$AD:$AD,S!$AO:$AO)),0)</f>
        <v>0</v>
      </c>
      <c r="CI307" s="19">
        <f>IF(OR($I307="REAL",$I307="INCURRIDO"),SUMIF(S!$O:$O,$I307&amp;$O307&amp;$Q307&amp;UPPER(TEXT(CI$4,"MMMMYYYY"))&amp;$Z307,IF($W$1="Pesos CLP",S!$AD:$AD,S!$AO:$AO)),0)</f>
        <v>0</v>
      </c>
      <c r="CJ307" s="19">
        <f>IF(OR($I307="REAL",$I307="INCURRIDO"),SUMIF(S!$O:$O,$I307&amp;$O307&amp;$Q307&amp;UPPER(TEXT(CJ$4,"MMMMYYYY"))&amp;$Z307,IF($W$1="Pesos CLP",S!$AD:$AD,S!$AO:$AO)),0)</f>
        <v>0</v>
      </c>
      <c r="CK307" s="378">
        <f t="shared" si="305"/>
        <v>0</v>
      </c>
      <c r="CL307" s="378">
        <f t="shared" si="305"/>
        <v>0</v>
      </c>
      <c r="CM307" s="378">
        <f t="shared" si="305"/>
        <v>0</v>
      </c>
      <c r="CN307" s="378">
        <f t="shared" si="305"/>
        <v>0</v>
      </c>
      <c r="CO307" s="378">
        <f t="shared" si="305"/>
        <v>0</v>
      </c>
      <c r="CP307" s="378">
        <f t="shared" si="305"/>
        <v>0</v>
      </c>
      <c r="CQ307" s="378">
        <f t="shared" si="305"/>
        <v>0</v>
      </c>
      <c r="CR307" s="378">
        <f t="shared" si="305"/>
        <v>0</v>
      </c>
      <c r="CS307" s="378">
        <f t="shared" si="306"/>
        <v>0</v>
      </c>
      <c r="CT307" s="378">
        <f t="shared" si="306"/>
        <v>0</v>
      </c>
      <c r="CU307" s="378">
        <f t="shared" si="306"/>
        <v>0</v>
      </c>
      <c r="CV307" s="378">
        <f t="shared" si="306"/>
        <v>0</v>
      </c>
      <c r="CW307" s="378">
        <f t="shared" si="306"/>
        <v>0</v>
      </c>
      <c r="CX307" s="378">
        <f t="shared" si="306"/>
        <v>0</v>
      </c>
      <c r="CY307" s="378">
        <f t="shared" si="306"/>
        <v>0</v>
      </c>
      <c r="CZ307" s="378">
        <f t="shared" si="306"/>
        <v>0</v>
      </c>
      <c r="DA307" s="378">
        <f t="shared" si="306"/>
        <v>0</v>
      </c>
      <c r="DB307" s="378">
        <f t="shared" si="306"/>
        <v>0</v>
      </c>
      <c r="DC307" s="378">
        <f t="shared" si="307"/>
        <v>0</v>
      </c>
      <c r="DD307" s="378">
        <f t="shared" si="307"/>
        <v>0</v>
      </c>
      <c r="DE307" s="378">
        <f t="shared" si="307"/>
        <v>0</v>
      </c>
      <c r="DF307" s="378">
        <f t="shared" si="307"/>
        <v>0</v>
      </c>
      <c r="DG307" s="378">
        <f t="shared" si="307"/>
        <v>0</v>
      </c>
      <c r="DH307" s="378">
        <f t="shared" si="307"/>
        <v>29061.378516933968</v>
      </c>
      <c r="DI307" s="378">
        <f t="shared" si="307"/>
        <v>0</v>
      </c>
      <c r="DJ307" s="378">
        <f t="shared" si="307"/>
        <v>0</v>
      </c>
      <c r="DK307" s="378">
        <f t="shared" si="307"/>
        <v>0</v>
      </c>
      <c r="DL307" s="378">
        <f t="shared" si="307"/>
        <v>0</v>
      </c>
      <c r="DM307" s="378">
        <f t="shared" si="308"/>
        <v>0</v>
      </c>
      <c r="DN307" s="378">
        <f t="shared" si="308"/>
        <v>0</v>
      </c>
      <c r="DO307" s="378">
        <f t="shared" si="308"/>
        <v>0</v>
      </c>
      <c r="DP307" s="378">
        <f t="shared" si="308"/>
        <v>0</v>
      </c>
      <c r="DQ307" s="378">
        <f t="shared" si="308"/>
        <v>0</v>
      </c>
      <c r="DR307" s="378">
        <f t="shared" si="308"/>
        <v>0</v>
      </c>
      <c r="DS307" s="378">
        <f t="shared" si="308"/>
        <v>0</v>
      </c>
      <c r="DT307" s="378">
        <f t="shared" si="308"/>
        <v>0</v>
      </c>
      <c r="DU307" s="378">
        <f t="shared" si="308"/>
        <v>0</v>
      </c>
      <c r="DV307" s="378">
        <f t="shared" si="308"/>
        <v>0</v>
      </c>
      <c r="DW307" s="378">
        <f t="shared" si="309"/>
        <v>0</v>
      </c>
      <c r="DX307" s="378">
        <f t="shared" si="309"/>
        <v>0</v>
      </c>
      <c r="DY307" s="378">
        <f t="shared" si="309"/>
        <v>0</v>
      </c>
      <c r="DZ307" s="378">
        <f t="shared" si="309"/>
        <v>0</v>
      </c>
      <c r="EA307" s="378">
        <f t="shared" si="309"/>
        <v>0</v>
      </c>
      <c r="EB307" s="378">
        <f t="shared" si="309"/>
        <v>0</v>
      </c>
      <c r="EC307" s="378">
        <f t="shared" si="309"/>
        <v>0</v>
      </c>
      <c r="ED307" s="378">
        <f t="shared" si="309"/>
        <v>0</v>
      </c>
      <c r="EE307" s="378">
        <f t="shared" si="309"/>
        <v>0</v>
      </c>
      <c r="EF307" s="378">
        <f t="shared" si="309"/>
        <v>0</v>
      </c>
      <c r="EG307" s="378">
        <f t="shared" si="310"/>
        <v>0</v>
      </c>
      <c r="EH307" s="378">
        <f t="shared" si="310"/>
        <v>0</v>
      </c>
      <c r="EI307" s="378">
        <f t="shared" si="310"/>
        <v>0</v>
      </c>
      <c r="EJ307" s="378">
        <f t="shared" si="310"/>
        <v>0</v>
      </c>
      <c r="EK307" s="378">
        <f t="shared" si="310"/>
        <v>0</v>
      </c>
      <c r="EL307" s="378">
        <f t="shared" si="310"/>
        <v>0</v>
      </c>
      <c r="EM307" s="378">
        <f t="shared" si="310"/>
        <v>0</v>
      </c>
      <c r="EN307" s="378">
        <f t="shared" si="310"/>
        <v>0</v>
      </c>
      <c r="EO307" s="378">
        <f t="shared" si="310"/>
        <v>0</v>
      </c>
      <c r="EP307" s="378">
        <f t="shared" si="310"/>
        <v>0</v>
      </c>
      <c r="EQ307" s="378">
        <f t="shared" si="310"/>
        <v>0</v>
      </c>
    </row>
    <row r="308" spans="1:147" x14ac:dyDescent="0.3">
      <c r="A308" s="368"/>
      <c r="B308" s="368"/>
      <c r="C308" s="368"/>
      <c r="D308" s="368">
        <f t="shared" si="249"/>
        <v>1.034195933456562</v>
      </c>
      <c r="E308" s="368" t="str">
        <f>VLOOKUP(TEXT(Z308,0),'G2'!B:D,3,0)</f>
        <v>MN</v>
      </c>
      <c r="F308" s="816">
        <f t="shared" si="248"/>
        <v>0</v>
      </c>
      <c r="G308" s="370">
        <f t="shared" si="250"/>
        <v>0</v>
      </c>
      <c r="H308" s="370" t="s">
        <v>1190</v>
      </c>
      <c r="I308" s="370" t="s">
        <v>93</v>
      </c>
      <c r="J308" s="370" t="s">
        <v>22</v>
      </c>
      <c r="K308" s="368">
        <v>510616</v>
      </c>
      <c r="L308" s="368" t="s">
        <v>24</v>
      </c>
      <c r="M308" s="369"/>
      <c r="N308" s="370" t="s">
        <v>975</v>
      </c>
      <c r="O308" s="370" t="s">
        <v>641</v>
      </c>
      <c r="P308" s="643" t="s">
        <v>1166</v>
      </c>
      <c r="Q308" s="370" t="s">
        <v>695</v>
      </c>
      <c r="R308" s="370" t="s">
        <v>273</v>
      </c>
      <c r="S308" s="376">
        <v>1</v>
      </c>
      <c r="T308" s="678">
        <v>46753</v>
      </c>
      <c r="U308" s="678">
        <v>46777</v>
      </c>
      <c r="V308" s="373">
        <v>1</v>
      </c>
      <c r="W308" s="374">
        <v>128426.45101663587</v>
      </c>
      <c r="X308" s="17" cm="1">
        <f t="array" ref="X308">+IF($W$1="Pesos CLP",W308,W308/TC)*MB_24A25</f>
        <v>146.4281860523931</v>
      </c>
      <c r="Y308" s="18">
        <f t="shared" si="311"/>
        <v>146.4281860523931</v>
      </c>
      <c r="Z308">
        <v>91243520</v>
      </c>
      <c r="AA308" s="19">
        <v>0</v>
      </c>
      <c r="AB308" s="19">
        <v>0</v>
      </c>
      <c r="AC308" s="19">
        <v>0</v>
      </c>
      <c r="AD308" s="19">
        <v>0</v>
      </c>
      <c r="AE308" s="19">
        <v>0</v>
      </c>
      <c r="AF308" s="19">
        <v>0</v>
      </c>
      <c r="AG308" s="19">
        <v>0</v>
      </c>
      <c r="AH308" s="19">
        <v>0</v>
      </c>
      <c r="AI308" s="19">
        <v>0</v>
      </c>
      <c r="AJ308" s="19">
        <v>0</v>
      </c>
      <c r="AK308" s="19">
        <v>0</v>
      </c>
      <c r="AL308" s="19">
        <v>0</v>
      </c>
      <c r="AM308" s="19">
        <v>0</v>
      </c>
      <c r="AN308" s="19">
        <v>0</v>
      </c>
      <c r="AO308" s="19">
        <v>0</v>
      </c>
      <c r="AP308" s="19">
        <v>0</v>
      </c>
      <c r="AQ308" s="19">
        <v>0</v>
      </c>
      <c r="AR308" s="19">
        <v>0</v>
      </c>
      <c r="AS308" s="19">
        <v>0</v>
      </c>
      <c r="AT308" s="19">
        <v>0</v>
      </c>
      <c r="AU308" s="19">
        <v>0</v>
      </c>
      <c r="AV308" s="19">
        <v>0</v>
      </c>
      <c r="AW308" s="19">
        <v>0</v>
      </c>
      <c r="AX308" s="19">
        <v>0</v>
      </c>
      <c r="AY308" s="19">
        <v>0</v>
      </c>
      <c r="AZ308" s="19">
        <v>0</v>
      </c>
      <c r="BA308" s="19">
        <v>0</v>
      </c>
      <c r="BB308" s="19">
        <v>0</v>
      </c>
      <c r="BC308" s="19">
        <v>0</v>
      </c>
      <c r="BD308" s="19">
        <v>0</v>
      </c>
      <c r="BE308" s="19">
        <v>0</v>
      </c>
      <c r="BF308" s="19">
        <v>0</v>
      </c>
      <c r="BG308" s="19">
        <v>0</v>
      </c>
      <c r="BH308" s="19">
        <v>0</v>
      </c>
      <c r="BI308" s="19">
        <v>0</v>
      </c>
      <c r="BJ308" s="19">
        <v>0</v>
      </c>
      <c r="BK308" s="19">
        <v>0</v>
      </c>
      <c r="BL308" s="19">
        <v>0</v>
      </c>
      <c r="BM308" s="19">
        <v>0</v>
      </c>
      <c r="BN308" s="19">
        <v>0</v>
      </c>
      <c r="BO308" s="19">
        <v>0</v>
      </c>
      <c r="BP308" s="19">
        <v>0</v>
      </c>
      <c r="BQ308" s="19">
        <v>0</v>
      </c>
      <c r="BR308" s="19">
        <v>0</v>
      </c>
      <c r="BS308" s="19">
        <v>0</v>
      </c>
      <c r="BT308" s="19">
        <v>0</v>
      </c>
      <c r="BU308" s="19">
        <v>0</v>
      </c>
      <c r="BV308" s="19">
        <v>0</v>
      </c>
      <c r="BW308" s="19">
        <v>0</v>
      </c>
      <c r="BX308" s="19">
        <f>IF(OR($I308="REAL",$I308="INCURRIDO"),SUMIF(S!$O:$O,$I308&amp;$O308&amp;$Q308&amp;UPPER(TEXT(BX$4,"MMMMYYYY"))&amp;$Z308,IF($W$1="Pesos CLP",S!$AD:$AD,S!$AO:$AO)),0)</f>
        <v>0</v>
      </c>
      <c r="BY308" s="19">
        <f>IF(OR($I308="REAL",$I308="INCURRIDO"),SUMIF(S!$O:$O,$I308&amp;$O308&amp;$Q308&amp;UPPER(TEXT(BY$4,"MMMMYYYY"))&amp;$Z308,IF($W$1="Pesos CLP",S!$AD:$AD,S!$AO:$AO)),0)</f>
        <v>0</v>
      </c>
      <c r="BZ308" s="19">
        <f>IF(OR($I308="REAL",$I308="INCURRIDO"),SUMIF(S!$O:$O,$I308&amp;$O308&amp;$Q308&amp;UPPER(TEXT(BZ$4,"MMMMYYYY"))&amp;$Z308,IF($W$1="Pesos CLP",S!$AD:$AD,S!$AO:$AO)),0)</f>
        <v>0</v>
      </c>
      <c r="CA308" s="19">
        <f>IF(OR($I308="REAL",$I308="INCURRIDO"),SUMIF(S!$O:$O,$I308&amp;$O308&amp;$Q308&amp;UPPER(TEXT(CA$4,"MMMMYYYY"))&amp;$Z308,IF($W$1="Pesos CLP",S!$AD:$AD,S!$AO:$AO)),0)</f>
        <v>0</v>
      </c>
      <c r="CB308" s="19">
        <f>IF(OR($I308="REAL",$I308="INCURRIDO"),SUMIF(S!$O:$O,$I308&amp;$O308&amp;$Q308&amp;UPPER(TEXT(CB$4,"MMMMYYYY"))&amp;$Z308,IF($W$1="Pesos CLP",S!$AD:$AD,S!$AO:$AO)),0)</f>
        <v>0</v>
      </c>
      <c r="CC308" s="19">
        <f>IF(OR($I308="REAL",$I308="INCURRIDO"),SUMIF(S!$O:$O,$I308&amp;$O308&amp;$Q308&amp;UPPER(TEXT(CC$4,"MMMMYYYY"))&amp;$Z308,IF($W$1="Pesos CLP",S!$AD:$AD,S!$AO:$AO)),0)</f>
        <v>0</v>
      </c>
      <c r="CD308" s="19">
        <f>IF(OR($I308="REAL",$I308="INCURRIDO"),SUMIF(S!$O:$O,$I308&amp;$O308&amp;$Q308&amp;UPPER(TEXT(CD$4,"MMMMYYYY"))&amp;$Z308,IF($W$1="Pesos CLP",S!$AD:$AD,S!$AO:$AO)),0)</f>
        <v>0</v>
      </c>
      <c r="CE308" s="19">
        <f>IF(OR($I308="REAL",$I308="INCURRIDO"),SUMIF(S!$O:$O,$I308&amp;$O308&amp;$Q308&amp;UPPER(TEXT(CE$4,"MMMMYYYY"))&amp;$Z308,IF($W$1="Pesos CLP",S!$AD:$AD,S!$AO:$AO)),0)</f>
        <v>0</v>
      </c>
      <c r="CF308" s="19">
        <f>IF(OR($I308="REAL",$I308="INCURRIDO"),SUMIF(S!$O:$O,$I308&amp;$O308&amp;$Q308&amp;UPPER(TEXT(CF$4,"MMMMYYYY"))&amp;$Z308,IF($W$1="Pesos CLP",S!$AD:$AD,S!$AO:$AO)),0)</f>
        <v>0</v>
      </c>
      <c r="CG308" s="19">
        <f>IF(OR($I308="REAL",$I308="INCURRIDO"),SUMIF(S!$O:$O,$I308&amp;$O308&amp;$Q308&amp;UPPER(TEXT(CG$4,"MMMMYYYY"))&amp;$Z308,IF($W$1="Pesos CLP",S!$AD:$AD,S!$AO:$AO)),0)</f>
        <v>0</v>
      </c>
      <c r="CH308" s="19">
        <f>IF(OR($I308="REAL",$I308="INCURRIDO"),SUMIF(S!$O:$O,$I308&amp;$O308&amp;$Q308&amp;UPPER(TEXT(CH$4,"MMMMYYYY"))&amp;$Z308,IF($W$1="Pesos CLP",S!$AD:$AD,S!$AO:$AO)),0)</f>
        <v>0</v>
      </c>
      <c r="CI308" s="19">
        <f>IF(OR($I308="REAL",$I308="INCURRIDO"),SUMIF(S!$O:$O,$I308&amp;$O308&amp;$Q308&amp;UPPER(TEXT(CI$4,"MMMMYYYY"))&amp;$Z308,IF($W$1="Pesos CLP",S!$AD:$AD,S!$AO:$AO)),0)</f>
        <v>0</v>
      </c>
      <c r="CJ308" s="19">
        <f>IF(OR($I308="REAL",$I308="INCURRIDO"),SUMIF(S!$O:$O,$I308&amp;$O308&amp;$Q308&amp;UPPER(TEXT(CJ$4,"MMMMYYYY"))&amp;$Z308,IF($W$1="Pesos CLP",S!$AD:$AD,S!$AO:$AO)),0)</f>
        <v>0</v>
      </c>
      <c r="CK308" s="378">
        <f t="shared" si="305"/>
        <v>0</v>
      </c>
      <c r="CL308" s="378">
        <f t="shared" si="305"/>
        <v>0</v>
      </c>
      <c r="CM308" s="378">
        <f t="shared" si="305"/>
        <v>0</v>
      </c>
      <c r="CN308" s="378">
        <f t="shared" si="305"/>
        <v>0</v>
      </c>
      <c r="CO308" s="378">
        <f t="shared" si="305"/>
        <v>0</v>
      </c>
      <c r="CP308" s="378">
        <f t="shared" si="305"/>
        <v>0</v>
      </c>
      <c r="CQ308" s="378">
        <f t="shared" si="305"/>
        <v>0</v>
      </c>
      <c r="CR308" s="378">
        <f t="shared" si="305"/>
        <v>0</v>
      </c>
      <c r="CS308" s="378">
        <f t="shared" si="306"/>
        <v>0</v>
      </c>
      <c r="CT308" s="378">
        <f t="shared" si="306"/>
        <v>0</v>
      </c>
      <c r="CU308" s="378">
        <f t="shared" si="306"/>
        <v>0</v>
      </c>
      <c r="CV308" s="378">
        <f t="shared" si="306"/>
        <v>0</v>
      </c>
      <c r="CW308" s="378">
        <f t="shared" si="306"/>
        <v>0</v>
      </c>
      <c r="CX308" s="378">
        <f t="shared" si="306"/>
        <v>0</v>
      </c>
      <c r="CY308" s="378">
        <f t="shared" si="306"/>
        <v>0</v>
      </c>
      <c r="CZ308" s="378">
        <f t="shared" si="306"/>
        <v>0</v>
      </c>
      <c r="DA308" s="378">
        <f t="shared" si="306"/>
        <v>0</v>
      </c>
      <c r="DB308" s="378">
        <f t="shared" si="306"/>
        <v>0</v>
      </c>
      <c r="DC308" s="378">
        <f t="shared" si="307"/>
        <v>0</v>
      </c>
      <c r="DD308" s="378">
        <f t="shared" si="307"/>
        <v>0</v>
      </c>
      <c r="DE308" s="378">
        <f t="shared" si="307"/>
        <v>0</v>
      </c>
      <c r="DF308" s="378">
        <f t="shared" si="307"/>
        <v>0</v>
      </c>
      <c r="DG308" s="378">
        <f t="shared" si="307"/>
        <v>0</v>
      </c>
      <c r="DH308" s="378">
        <f t="shared" si="307"/>
        <v>146.4281860523931</v>
      </c>
      <c r="DI308" s="378">
        <f t="shared" si="307"/>
        <v>0</v>
      </c>
      <c r="DJ308" s="378">
        <f t="shared" si="307"/>
        <v>0</v>
      </c>
      <c r="DK308" s="378">
        <f t="shared" si="307"/>
        <v>0</v>
      </c>
      <c r="DL308" s="378">
        <f t="shared" si="307"/>
        <v>0</v>
      </c>
      <c r="DM308" s="378">
        <f t="shared" si="308"/>
        <v>0</v>
      </c>
      <c r="DN308" s="378">
        <f t="shared" si="308"/>
        <v>0</v>
      </c>
      <c r="DO308" s="378">
        <f t="shared" si="308"/>
        <v>0</v>
      </c>
      <c r="DP308" s="378">
        <f t="shared" si="308"/>
        <v>0</v>
      </c>
      <c r="DQ308" s="378">
        <f t="shared" si="308"/>
        <v>0</v>
      </c>
      <c r="DR308" s="378">
        <f t="shared" si="308"/>
        <v>0</v>
      </c>
      <c r="DS308" s="378">
        <f t="shared" si="308"/>
        <v>0</v>
      </c>
      <c r="DT308" s="378">
        <f t="shared" si="308"/>
        <v>0</v>
      </c>
      <c r="DU308" s="378">
        <f t="shared" si="308"/>
        <v>0</v>
      </c>
      <c r="DV308" s="378">
        <f t="shared" si="308"/>
        <v>0</v>
      </c>
      <c r="DW308" s="378">
        <f t="shared" si="309"/>
        <v>0</v>
      </c>
      <c r="DX308" s="378">
        <f t="shared" si="309"/>
        <v>0</v>
      </c>
      <c r="DY308" s="378">
        <f t="shared" si="309"/>
        <v>0</v>
      </c>
      <c r="DZ308" s="378">
        <f t="shared" si="309"/>
        <v>0</v>
      </c>
      <c r="EA308" s="378">
        <f t="shared" si="309"/>
        <v>0</v>
      </c>
      <c r="EB308" s="378">
        <f t="shared" si="309"/>
        <v>0</v>
      </c>
      <c r="EC308" s="378">
        <f t="shared" si="309"/>
        <v>0</v>
      </c>
      <c r="ED308" s="378">
        <f t="shared" si="309"/>
        <v>0</v>
      </c>
      <c r="EE308" s="378">
        <f t="shared" si="309"/>
        <v>0</v>
      </c>
      <c r="EF308" s="378">
        <f t="shared" si="309"/>
        <v>0</v>
      </c>
      <c r="EG308" s="378">
        <f t="shared" si="310"/>
        <v>0</v>
      </c>
      <c r="EH308" s="378">
        <f t="shared" si="310"/>
        <v>0</v>
      </c>
      <c r="EI308" s="378">
        <f t="shared" si="310"/>
        <v>0</v>
      </c>
      <c r="EJ308" s="378">
        <f t="shared" si="310"/>
        <v>0</v>
      </c>
      <c r="EK308" s="378">
        <f t="shared" si="310"/>
        <v>0</v>
      </c>
      <c r="EL308" s="378">
        <f t="shared" si="310"/>
        <v>0</v>
      </c>
      <c r="EM308" s="378">
        <f t="shared" si="310"/>
        <v>0</v>
      </c>
      <c r="EN308" s="378">
        <f t="shared" si="310"/>
        <v>0</v>
      </c>
      <c r="EO308" s="378">
        <f t="shared" si="310"/>
        <v>0</v>
      </c>
      <c r="EP308" s="378">
        <f t="shared" si="310"/>
        <v>0</v>
      </c>
      <c r="EQ308" s="378">
        <f t="shared" si="310"/>
        <v>0</v>
      </c>
    </row>
    <row r="309" spans="1:147" x14ac:dyDescent="0.3">
      <c r="A309" s="167"/>
      <c r="B309" s="167"/>
      <c r="C309" s="368"/>
      <c r="D309" s="368"/>
      <c r="E309" s="368"/>
      <c r="F309" s="816"/>
      <c r="G309" s="166"/>
      <c r="H309" s="166"/>
      <c r="I309" s="166"/>
      <c r="J309" s="166"/>
      <c r="K309" s="167"/>
      <c r="L309" s="167"/>
      <c r="M309" s="168"/>
      <c r="N309" s="169"/>
      <c r="O309" s="166"/>
      <c r="P309" s="166"/>
      <c r="Q309" s="166"/>
      <c r="R309" s="166"/>
      <c r="S309" s="170"/>
      <c r="T309" s="171"/>
      <c r="U309" s="171"/>
      <c r="V309" s="173"/>
      <c r="W309" s="173"/>
      <c r="X309" s="173"/>
      <c r="Y309" s="173"/>
      <c r="Z309" s="173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382"/>
      <c r="CL309" s="382"/>
      <c r="CM309" s="382"/>
      <c r="CN309" s="382"/>
      <c r="CO309" s="382"/>
      <c r="CP309" s="382"/>
      <c r="CQ309" s="382"/>
      <c r="CR309" s="382"/>
      <c r="CS309" s="382"/>
      <c r="CT309" s="382"/>
      <c r="CU309" s="382"/>
      <c r="CV309" s="382"/>
      <c r="CW309" s="382"/>
      <c r="CX309" s="382"/>
      <c r="CY309" s="382"/>
      <c r="CZ309" s="382"/>
      <c r="DA309" s="382"/>
      <c r="DB309" s="382"/>
      <c r="DC309" s="382"/>
      <c r="DD309" s="382"/>
      <c r="DE309" s="382"/>
      <c r="DF309" s="382"/>
      <c r="DG309" s="382"/>
      <c r="DH309" s="382"/>
      <c r="DI309" s="382"/>
      <c r="DJ309" s="382"/>
      <c r="DK309" s="382"/>
      <c r="DL309" s="382"/>
      <c r="DM309" s="382"/>
      <c r="DN309" s="382"/>
      <c r="DO309" s="382"/>
      <c r="DP309" s="382"/>
      <c r="DQ309" s="382"/>
      <c r="DR309" s="382"/>
      <c r="DS309" s="382"/>
      <c r="DT309" s="382"/>
      <c r="DU309" s="382"/>
      <c r="DV309" s="382"/>
      <c r="DW309" s="382"/>
      <c r="DX309" s="382"/>
      <c r="DY309" s="382"/>
      <c r="DZ309" s="382"/>
      <c r="EA309" s="382"/>
      <c r="EB309" s="382"/>
      <c r="EC309" s="382"/>
      <c r="ED309" s="382"/>
      <c r="EE309" s="382"/>
      <c r="EF309" s="382"/>
      <c r="EG309" s="382"/>
      <c r="EH309" s="382"/>
      <c r="EI309" s="382"/>
      <c r="EJ309" s="382"/>
      <c r="EK309" s="382"/>
      <c r="EL309" s="382"/>
      <c r="EM309" s="382"/>
      <c r="EN309" s="382"/>
      <c r="EO309" s="382"/>
      <c r="EP309" s="382"/>
      <c r="EQ309" s="382"/>
    </row>
    <row r="310" spans="1:147" x14ac:dyDescent="0.3">
      <c r="A310" s="182"/>
      <c r="B310" s="182"/>
      <c r="C310" s="368"/>
      <c r="D310" s="368"/>
      <c r="E310" s="368"/>
      <c r="F310" s="816"/>
      <c r="G310" s="181"/>
      <c r="H310" s="181"/>
      <c r="I310" s="181"/>
      <c r="J310" s="181"/>
      <c r="K310" s="182"/>
      <c r="L310" s="182"/>
      <c r="M310" s="183"/>
      <c r="N310" s="184"/>
      <c r="O310" s="181"/>
      <c r="P310" s="181"/>
      <c r="Q310" s="181"/>
      <c r="R310" s="181"/>
      <c r="S310" s="185"/>
      <c r="T310" s="186"/>
      <c r="U310" s="186"/>
      <c r="V310" s="188"/>
      <c r="W310" s="188"/>
      <c r="X310" s="188"/>
      <c r="Y310" s="188"/>
      <c r="Z310" s="188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380"/>
      <c r="CL310" s="380"/>
      <c r="CM310" s="380"/>
      <c r="CN310" s="380"/>
      <c r="CO310" s="380"/>
      <c r="CP310" s="380"/>
      <c r="CQ310" s="380"/>
      <c r="CR310" s="380"/>
      <c r="CS310" s="380"/>
      <c r="CT310" s="380"/>
      <c r="CU310" s="380"/>
      <c r="CV310" s="380"/>
      <c r="CW310" s="380"/>
      <c r="CX310" s="380"/>
      <c r="CY310" s="380"/>
      <c r="CZ310" s="380"/>
      <c r="DA310" s="380"/>
      <c r="DB310" s="380"/>
      <c r="DC310" s="380"/>
      <c r="DD310" s="380"/>
      <c r="DE310" s="380"/>
      <c r="DF310" s="380"/>
      <c r="DG310" s="380"/>
      <c r="DH310" s="380"/>
      <c r="DI310" s="380"/>
      <c r="DJ310" s="380"/>
      <c r="DK310" s="380"/>
      <c r="DL310" s="380"/>
      <c r="DM310" s="380"/>
      <c r="DN310" s="380"/>
      <c r="DO310" s="380"/>
      <c r="DP310" s="380"/>
      <c r="DQ310" s="380"/>
      <c r="DR310" s="380"/>
      <c r="DS310" s="380"/>
      <c r="DT310" s="380"/>
      <c r="DU310" s="380"/>
      <c r="DV310" s="380"/>
      <c r="DW310" s="380"/>
      <c r="DX310" s="380"/>
      <c r="DY310" s="380"/>
      <c r="DZ310" s="380"/>
      <c r="EA310" s="380"/>
      <c r="EB310" s="380"/>
      <c r="EC310" s="380"/>
      <c r="ED310" s="380"/>
      <c r="EE310" s="380"/>
      <c r="EF310" s="380"/>
      <c r="EG310" s="380"/>
      <c r="EH310" s="380"/>
      <c r="EI310" s="380"/>
      <c r="EJ310" s="380"/>
      <c r="EK310" s="380"/>
      <c r="EL310" s="380"/>
      <c r="EM310" s="380"/>
      <c r="EN310" s="380"/>
      <c r="EO310" s="380"/>
      <c r="EP310" s="380"/>
      <c r="EQ310" s="380"/>
    </row>
    <row r="311" spans="1:147" x14ac:dyDescent="0.3">
      <c r="A311" s="368"/>
      <c r="B311" s="368"/>
      <c r="C311" s="368"/>
      <c r="D311" s="368">
        <f t="shared" si="249"/>
        <v>1.034195933456562</v>
      </c>
      <c r="E311" s="368" t="str">
        <f>VLOOKUP(TEXT(Z311,0),'G2'!B:D,3,0)</f>
        <v>MN</v>
      </c>
      <c r="F311" s="816">
        <f t="shared" si="248"/>
        <v>0</v>
      </c>
      <c r="G311" s="755">
        <f t="shared" si="250"/>
        <v>0</v>
      </c>
      <c r="H311" s="756" t="s">
        <v>1190</v>
      </c>
      <c r="I311" s="370" t="s">
        <v>93</v>
      </c>
      <c r="J311" s="370"/>
      <c r="K311" s="368" t="s">
        <v>276</v>
      </c>
      <c r="L311" s="368" t="s">
        <v>24</v>
      </c>
      <c r="M311" s="369"/>
      <c r="N311" s="370" t="s">
        <v>786</v>
      </c>
      <c r="O311" s="370" t="s">
        <v>276</v>
      </c>
      <c r="P311" s="643" t="s">
        <v>1166</v>
      </c>
      <c r="Q311" s="370" t="s">
        <v>695</v>
      </c>
      <c r="R311" s="370" t="s">
        <v>272</v>
      </c>
      <c r="S311" s="371"/>
      <c r="T311" s="372">
        <v>46388</v>
      </c>
      <c r="U311" s="372">
        <v>46418</v>
      </c>
      <c r="V311" s="373">
        <v>1</v>
      </c>
      <c r="W311" s="374">
        <v>685051.38632162672</v>
      </c>
      <c r="X311" s="17" cm="1">
        <f t="array" ref="X311">+IF($W$1="Pesos CLP",W311,W311/TC)*MB_24A25</f>
        <v>781.07610276296657</v>
      </c>
      <c r="Y311" s="18">
        <f t="shared" si="311"/>
        <v>0</v>
      </c>
      <c r="Z311">
        <v>91243720</v>
      </c>
      <c r="AA311" s="19">
        <f>IF(OR($I311="REAL",$I311="INCURRIDO"),SUMIF(S!$O:$O,$I311&amp;$O311&amp;$Q311&amp;UPPER(TEXT(AA$4,"MMMMYYYY"))&amp;$Z311,IF($W$1="Pesos CLP",S!$AD:$AD,S!$AO:$AO)),0)</f>
        <v>0</v>
      </c>
      <c r="AB311" s="19">
        <f>IF(OR($I311="REAL",$I311="INCURRIDO"),SUMIF(S!$O:$O,$I311&amp;$O311&amp;$Q311&amp;UPPER(TEXT(AB$4,"MMMMYYYY"))&amp;$Z311,IF($W$1="Pesos CLP",S!$AD:$AD,S!$AO:$AO)),0)</f>
        <v>0</v>
      </c>
      <c r="AC311" s="19">
        <f>IF(OR($I311="REAL",$I311="INCURRIDO"),SUMIF(S!$O:$O,$I311&amp;$O311&amp;$Q311&amp;UPPER(TEXT(AC$4,"MMMMYYYY"))&amp;$Z311,IF($W$1="Pesos CLP",S!$AD:$AD,S!$AO:$AO)),0)</f>
        <v>0</v>
      </c>
      <c r="AD311" s="19">
        <f>IF(OR($I311="REAL",$I311="INCURRIDO"),SUMIF(S!$O:$O,$I311&amp;$O311&amp;$Q311&amp;UPPER(TEXT(AD$4,"MMMMYYYY"))&amp;$Z311,IF($W$1="Pesos CLP",S!$AD:$AD,S!$AO:$AO)),0)</f>
        <v>0</v>
      </c>
      <c r="AE311" s="19">
        <f>IF(OR($I311="REAL",$I311="INCURRIDO"),SUMIF(S!$O:$O,$I311&amp;$O311&amp;$Q311&amp;UPPER(TEXT(AE$4,"MMMMYYYY"))&amp;$Z311,IF($W$1="Pesos CLP",S!$AD:$AD,S!$AO:$AO)),0)</f>
        <v>0</v>
      </c>
      <c r="AF311" s="19">
        <f>IF(OR($I311="REAL",$I311="INCURRIDO"),SUMIF(S!$O:$O,$I311&amp;$O311&amp;$Q311&amp;UPPER(TEXT(AF$4,"MMMMYYYY"))&amp;$Z311,IF($W$1="Pesos CLP",S!$AD:$AD,S!$AO:$AO)),0)</f>
        <v>0</v>
      </c>
      <c r="AG311" s="19">
        <f>IF(OR($I311="REAL",$I311="INCURRIDO"),SUMIF(S!$O:$O,$I311&amp;$O311&amp;$Q311&amp;UPPER(TEXT(AG$4,"MMMMYYYY"))&amp;$Z311,IF($W$1="Pesos CLP",S!$AD:$AD,S!$AO:$AO)),0)</f>
        <v>0</v>
      </c>
      <c r="AH311" s="19">
        <f>IF(OR($I311="REAL",$I311="INCURRIDO"),SUMIF(S!$O:$O,$I311&amp;$O311&amp;$Q311&amp;UPPER(TEXT(AH$4,"MMMMYYYY"))&amp;$Z311,IF($W$1="Pesos CLP",S!$AD:$AD,S!$AO:$AO)),0)</f>
        <v>0</v>
      </c>
      <c r="AI311" s="19">
        <f>IF(OR($I311="REAL",$I311="INCURRIDO"),SUMIF(S!$O:$O,$I311&amp;$O311&amp;$Q311&amp;UPPER(TEXT(AI$4,"MMMMYYYY"))&amp;$Z311,IF($W$1="Pesos CLP",S!$AD:$AD,S!$AO:$AO)),0)</f>
        <v>0</v>
      </c>
      <c r="AJ311" s="19">
        <f>IF(OR($I311="REAL",$I311="INCURRIDO"),SUMIF(S!$O:$O,$I311&amp;$O311&amp;$Q311&amp;UPPER(TEXT(AJ$4,"MMMMYYYY"))&amp;$Z311,IF($W$1="Pesos CLP",S!$AD:$AD,S!$AO:$AO)),0)</f>
        <v>0</v>
      </c>
      <c r="AK311" s="19">
        <f>IF(OR($I311="REAL",$I311="INCURRIDO"),SUMIF(S!$O:$O,$I311&amp;$O311&amp;$Q311&amp;UPPER(TEXT(AK$4,"MMMMYYYY"))&amp;$Z311,IF($W$1="Pesos CLP",S!$AD:$AD,S!$AO:$AO)),0)</f>
        <v>0</v>
      </c>
      <c r="AL311" s="19">
        <f>IF(OR($I311="REAL",$I311="INCURRIDO"),SUMIF(S!$O:$O,$I311&amp;$O311&amp;$Q311&amp;UPPER(TEXT(AL$4,"MMMMYYYY"))&amp;$Z311,IF($W$1="Pesos CLP",S!$AD:$AD,S!$AO:$AO)),0)</f>
        <v>0</v>
      </c>
      <c r="AM311" s="19">
        <f>IF(OR($I311="REAL",$I311="INCURRIDO"),SUMIF(S!$O:$O,$I311&amp;$O311&amp;$Q311&amp;UPPER(TEXT(AM$4,"MMMMYYYY"))&amp;$Z311,IF($W$1="Pesos CLP",S!$AD:$AD,S!$AO:$AO)),0)</f>
        <v>0</v>
      </c>
      <c r="AN311" s="19">
        <f>IF(OR($I311="REAL",$I311="INCURRIDO"),SUMIF(S!$O:$O,$I311&amp;$O311&amp;$Q311&amp;UPPER(TEXT(AN$4,"MMMMYYYY"))&amp;$Z311,IF($W$1="Pesos CLP",S!$AD:$AD,S!$AO:$AO)),0)</f>
        <v>0</v>
      </c>
      <c r="AO311" s="19">
        <f>IF(OR($I311="REAL",$I311="INCURRIDO"),SUMIF(S!$O:$O,$I311&amp;$O311&amp;$Q311&amp;UPPER(TEXT(AO$4,"MMMMYYYY"))&amp;$Z311,IF($W$1="Pesos CLP",S!$AD:$AD,S!$AO:$AO)),0)</f>
        <v>0</v>
      </c>
      <c r="AP311" s="19">
        <f>IF(OR($I311="REAL",$I311="INCURRIDO"),SUMIF(S!$O:$O,$I311&amp;$O311&amp;$Q311&amp;UPPER(TEXT(AP$4,"MMMMYYYY"))&amp;$Z311,IF($W$1="Pesos CLP",S!$AD:$AD,S!$AO:$AO)),0)</f>
        <v>0</v>
      </c>
      <c r="AQ311" s="19">
        <f>IF(OR($I311="REAL",$I311="INCURRIDO"),SUMIF(S!$O:$O,$I311&amp;$O311&amp;$Q311&amp;UPPER(TEXT(AQ$4,"MMMMYYYY"))&amp;$Z311,IF($W$1="Pesos CLP",S!$AD:$AD,S!$AO:$AO)),0)</f>
        <v>0</v>
      </c>
      <c r="AR311" s="19">
        <f>IF(OR($I311="REAL",$I311="INCURRIDO"),SUMIF(S!$O:$O,$I311&amp;$O311&amp;$Q311&amp;UPPER(TEXT(AR$4,"MMMMYYYY"))&amp;$Z311,IF($W$1="Pesos CLP",S!$AD:$AD,S!$AO:$AO)),0)</f>
        <v>0</v>
      </c>
      <c r="AS311" s="19">
        <f>IF(OR($I311="REAL",$I311="INCURRIDO"),SUMIF(S!$O:$O,$I311&amp;$O311&amp;$Q311&amp;UPPER(TEXT(AS$4,"MMMMYYYY"))&amp;$Z311,IF($W$1="Pesos CLP",S!$AD:$AD,S!$AO:$AO)),0)</f>
        <v>0</v>
      </c>
      <c r="AT311" s="19">
        <f>IF(OR($I311="REAL",$I311="INCURRIDO"),SUMIF(S!$O:$O,$I311&amp;$O311&amp;$Q311&amp;UPPER(TEXT(AT$4,"MMMMYYYY"))&amp;$Z311,IF($W$1="Pesos CLP",S!$AD:$AD,S!$AO:$AO)),0)</f>
        <v>0</v>
      </c>
      <c r="AU311" s="19">
        <f>IF(OR($I311="REAL",$I311="INCURRIDO"),SUMIF(S!$O:$O,$I311&amp;$O311&amp;$Q311&amp;UPPER(TEXT(AU$4,"MMMMYYYY"))&amp;$Z311,IF($W$1="Pesos CLP",S!$AD:$AD,S!$AO:$AO)),0)</f>
        <v>0</v>
      </c>
      <c r="AV311" s="19">
        <f>IF(OR($I311="REAL",$I311="INCURRIDO"),SUMIF(S!$O:$O,$I311&amp;$O311&amp;$Q311&amp;UPPER(TEXT(AV$4,"MMMMYYYY"))&amp;$Z311,IF($W$1="Pesos CLP",S!$AD:$AD,S!$AO:$AO)),0)</f>
        <v>0</v>
      </c>
      <c r="AW311" s="19">
        <f>IF(OR($I311="REAL",$I311="INCURRIDO"),SUMIF(S!$O:$O,$I311&amp;$O311&amp;$Q311&amp;UPPER(TEXT(AW$4,"MMMMYYYY"))&amp;$Z311,IF($W$1="Pesos CLP",S!$AD:$AD,S!$AO:$AO)),0)</f>
        <v>0</v>
      </c>
      <c r="AX311" s="19">
        <f>IF(OR($I311="REAL",$I311="INCURRIDO"),SUMIF(S!$O:$O,$I311&amp;$O311&amp;$Q311&amp;UPPER(TEXT(AX$4,"MMMMYYYY"))&amp;$Z311,IF($W$1="Pesos CLP",S!$AD:$AD,S!$AO:$AO)),0)</f>
        <v>0</v>
      </c>
      <c r="AY311" s="19">
        <f>IF(OR($I311="REAL",$I311="INCURRIDO"),SUMIF(S!$O:$O,$I311&amp;$O311&amp;$Q311&amp;UPPER(TEXT(AY$4,"MMMMYYYY"))&amp;$Z311,IF($W$1="Pesos CLP",S!$AD:$AD,S!$AO:$AO)),0)</f>
        <v>0</v>
      </c>
      <c r="AZ311" s="19">
        <f>IF(OR($I311="REAL",$I311="INCURRIDO"),SUMIF(S!$O:$O,$I311&amp;$O311&amp;$Q311&amp;UPPER(TEXT(AZ$4,"MMMMYYYY"))&amp;$Z311,IF($W$1="Pesos CLP",S!$AD:$AD,S!$AO:$AO)),0)</f>
        <v>0</v>
      </c>
      <c r="BA311" s="19">
        <f>IF(OR($I311="REAL",$I311="INCURRIDO"),SUMIF(S!$O:$O,$I311&amp;$O311&amp;$Q311&amp;UPPER(TEXT(BA$4,"MMMMYYYY"))&amp;$Z311,IF($W$1="Pesos CLP",S!$AD:$AD,S!$AO:$AO)),0)</f>
        <v>0</v>
      </c>
      <c r="BB311" s="19">
        <f>IF(OR($I311="REAL",$I311="INCURRIDO"),SUMIF(S!$O:$O,$I311&amp;$O311&amp;$Q311&amp;UPPER(TEXT(BB$4,"MMMMYYYY"))&amp;$Z311,IF($W$1="Pesos CLP",S!$AD:$AD,S!$AO:$AO)),0)</f>
        <v>0</v>
      </c>
      <c r="BC311" s="19">
        <f>IF(OR($I311="REAL",$I311="INCURRIDO"),SUMIF(S!$O:$O,$I311&amp;$O311&amp;$Q311&amp;UPPER(TEXT(BC$4,"MMMMYYYY"))&amp;$Z311,IF($W$1="Pesos CLP",S!$AD:$AD,S!$AO:$AO)),0)</f>
        <v>0</v>
      </c>
      <c r="BD311" s="19">
        <f>IF(OR($I311="REAL",$I311="INCURRIDO"),SUMIF(S!$O:$O,$I311&amp;$O311&amp;$Q311&amp;UPPER(TEXT(BD$4,"MMMMYYYY"))&amp;$Z311,IF($W$1="Pesos CLP",S!$AD:$AD,S!$AO:$AO)),0)</f>
        <v>0</v>
      </c>
      <c r="BE311" s="19">
        <f>IF(OR($I311="REAL",$I311="INCURRIDO"),SUMIF(S!$O:$O,$I311&amp;$O311&amp;$Q311&amp;UPPER(TEXT(BE$4,"MMMMYYYY"))&amp;$Z311,IF($W$1="Pesos CLP",S!$AD:$AD,S!$AO:$AO)),0)</f>
        <v>0</v>
      </c>
      <c r="BF311" s="19">
        <f>IF(OR($I311="REAL",$I311="INCURRIDO"),SUMIF(S!$O:$O,$I311&amp;$O311&amp;$Q311&amp;UPPER(TEXT(BF$4,"MMMMYYYY"))&amp;$Z311,IF($W$1="Pesos CLP",S!$AD:$AD,S!$AO:$AO)),0)</f>
        <v>0</v>
      </c>
      <c r="BG311" s="19">
        <f>IF(OR($I311="REAL",$I311="INCURRIDO"),SUMIF(S!$O:$O,$I311&amp;$O311&amp;$Q311&amp;UPPER(TEXT(BG$4,"MMMMYYYY"))&amp;$Z311,IF($W$1="Pesos CLP",S!$AD:$AD,S!$AO:$AO)),0)</f>
        <v>0</v>
      </c>
      <c r="BH311" s="19">
        <f>IF(OR($I311="REAL",$I311="INCURRIDO"),SUMIF(S!$O:$O,$I311&amp;$O311&amp;$Q311&amp;UPPER(TEXT(BH$4,"MMMMYYYY"))&amp;$Z311,IF($W$1="Pesos CLP",S!$AD:$AD,S!$AO:$AO)),0)</f>
        <v>0</v>
      </c>
      <c r="BI311" s="19">
        <f>IF(OR($I311="REAL",$I311="INCURRIDO"),SUMIF(S!$O:$O,$I311&amp;$O311&amp;$Q311&amp;UPPER(TEXT(BI$4,"MMMMYYYY"))&amp;$Z311,IF($W$1="Pesos CLP",S!$AD:$AD,S!$AO:$AO)),0)</f>
        <v>0</v>
      </c>
      <c r="BJ311" s="19">
        <f>IF(OR($I311="REAL",$I311="INCURRIDO"),SUMIF(S!$O:$O,$I311&amp;$O311&amp;$Q311&amp;UPPER(TEXT(BJ$4,"MMMMYYYY"))&amp;$Z311,IF($W$1="Pesos CLP",S!$AD:$AD,S!$AO:$AO)),0)</f>
        <v>0</v>
      </c>
      <c r="BK311" s="19">
        <f>IF(OR($I311="REAL",$I311="INCURRIDO"),SUMIF(S!$O:$O,$I311&amp;$O311&amp;$Q311&amp;UPPER(TEXT(BK$4,"MMMMYYYY"))&amp;$Z311,IF($W$1="Pesos CLP",S!$AD:$AD,S!$AO:$AO)),0)</f>
        <v>0</v>
      </c>
      <c r="BL311" s="19">
        <f>IF(OR($I311="REAL",$I311="INCURRIDO"),SUMIF(S!$O:$O,$I311&amp;$O311&amp;$Q311&amp;UPPER(TEXT(BL$4,"MMMMYYYY"))&amp;$Z311,IF($W$1="Pesos CLP",S!$AD:$AD,S!$AO:$AO)),0)</f>
        <v>0</v>
      </c>
      <c r="BM311" s="19">
        <f>IF(OR($I311="REAL",$I311="INCURRIDO"),SUMIF(S!$O:$O,$I311&amp;$O311&amp;$Q311&amp;UPPER(TEXT(BM$4,"MMMMYYYY"))&amp;$Z311,IF($W$1="Pesos CLP",S!$AD:$AD,S!$AO:$AO)),0)</f>
        <v>0</v>
      </c>
      <c r="BN311" s="19">
        <f>IF(OR($I311="REAL",$I311="INCURRIDO"),SUMIF(S!$O:$O,$I311&amp;$O311&amp;$Q311&amp;UPPER(TEXT(BN$4,"MMMMYYYY"))&amp;$Z311,IF($W$1="Pesos CLP",S!$AD:$AD,S!$AO:$AO)),0)</f>
        <v>0</v>
      </c>
      <c r="BO311" s="19">
        <f>IF(OR($I311="REAL",$I311="INCURRIDO"),SUMIF(S!$O:$O,$I311&amp;$O311&amp;$Q311&amp;UPPER(TEXT(BO$4,"MMMMYYYY"))&amp;$Z311,IF($W$1="Pesos CLP",S!$AD:$AD,S!$AO:$AO)),0)</f>
        <v>0</v>
      </c>
      <c r="BP311" s="19">
        <f>IF(OR($I311="REAL",$I311="INCURRIDO"),SUMIF(S!$O:$O,$I311&amp;$O311&amp;$Q311&amp;UPPER(TEXT(BP$4,"MMMMYYYY"))&amp;$Z311,IF($W$1="Pesos CLP",S!$AD:$AD,S!$AO:$AO)),0)</f>
        <v>0</v>
      </c>
      <c r="BQ311" s="19">
        <f>IF(OR($I311="REAL",$I311="INCURRIDO"),SUMIF(S!$O:$O,$I311&amp;$O311&amp;$Q311&amp;UPPER(TEXT(BQ$4,"MMMMYYYY"))&amp;$Z311,IF($W$1="Pesos CLP",S!$AD:$AD,S!$AO:$AO)),0)</f>
        <v>0</v>
      </c>
      <c r="BR311" s="19">
        <f>IF(OR($I311="REAL",$I311="INCURRIDO"),SUMIF(S!$O:$O,$I311&amp;$O311&amp;$Q311&amp;UPPER(TEXT(BR$4,"MMMMYYYY"))&amp;$Z311,IF($W$1="Pesos CLP",S!$AD:$AD,S!$AO:$AO)),0)</f>
        <v>0</v>
      </c>
      <c r="BS311" s="19">
        <f>IF(OR($I311="REAL",$I311="INCURRIDO"),SUMIF(S!$O:$O,$I311&amp;$O311&amp;$Q311&amp;UPPER(TEXT(BS$4,"MMMMYYYY"))&amp;$Z311,IF($W$1="Pesos CLP",S!$AD:$AD,S!$AO:$AO)),0)</f>
        <v>0</v>
      </c>
      <c r="BT311" s="19">
        <f>IF(OR($I311="REAL",$I311="INCURRIDO"),SUMIF(S!$O:$O,$I311&amp;$O311&amp;$Q311&amp;UPPER(TEXT(BT$4,"MMMMYYYY"))&amp;$Z311,IF($W$1="Pesos CLP",S!$AD:$AD,S!$AO:$AO)),0)</f>
        <v>0</v>
      </c>
      <c r="BU311" s="19">
        <f>IF(OR($I311="REAL",$I311="INCURRIDO"),SUMIF(S!$O:$O,$I311&amp;$O311&amp;$Q311&amp;UPPER(TEXT(BU$4,"MMMMYYYY"))&amp;$Z311,IF($W$1="Pesos CLP",S!$AD:$AD,S!$AO:$AO)),0)</f>
        <v>0</v>
      </c>
      <c r="BV311" s="19">
        <f>IF(OR($I311="REAL",$I311="INCURRIDO"),SUMIF(S!$O:$O,$I311&amp;$O311&amp;$Q311&amp;UPPER(TEXT(BV$4,"MMMMYYYY"))&amp;$Z311,IF($W$1="Pesos CLP",S!$AD:$AD,S!$AO:$AO)),0)</f>
        <v>0</v>
      </c>
      <c r="BW311" s="19">
        <f>IF(OR($I311="REAL",$I311="INCURRIDO"),SUMIF(S!$O:$O,$I311&amp;$O311&amp;$Q311&amp;UPPER(TEXT(BW$4,"MMMMYYYY"))&amp;$Z311,IF($W$1="Pesos CLP",S!$AD:$AD,S!$AO:$AO)),0)</f>
        <v>0</v>
      </c>
      <c r="BX311" s="19">
        <f>IF(OR($I311="REAL",$I311="INCURRIDO"),SUMIF(S!$O:$O,$I311&amp;$O311&amp;$Q311&amp;UPPER(TEXT(BX$4,"MMMMYYYY"))&amp;$Z311,IF($W$1="Pesos CLP",S!$AD:$AD,S!$AO:$AO)),0)</f>
        <v>0</v>
      </c>
      <c r="BY311" s="19">
        <f>IF(OR($I311="REAL",$I311="INCURRIDO"),SUMIF(S!$O:$O,$I311&amp;$O311&amp;$Q311&amp;UPPER(TEXT(BY$4,"MMMMYYYY"))&amp;$Z311,IF($W$1="Pesos CLP",S!$AD:$AD,S!$AO:$AO)),0)</f>
        <v>0</v>
      </c>
      <c r="BZ311" s="19">
        <f>IF(OR($I311="REAL",$I311="INCURRIDO"),SUMIF(S!$O:$O,$I311&amp;$O311&amp;$Q311&amp;UPPER(TEXT(BZ$4,"MMMMYYYY"))&amp;$Z311,IF($W$1="Pesos CLP",S!$AD:$AD,S!$AO:$AO)),0)</f>
        <v>0</v>
      </c>
      <c r="CA311" s="19">
        <f>IF(OR($I311="REAL",$I311="INCURRIDO"),SUMIF(S!$O:$O,$I311&amp;$O311&amp;$Q311&amp;UPPER(TEXT(CA$4,"MMMMYYYY"))&amp;$Z311,IF($W$1="Pesos CLP",S!$AD:$AD,S!$AO:$AO)),0)</f>
        <v>0</v>
      </c>
      <c r="CB311" s="19">
        <f>IF(OR($I311="REAL",$I311="INCURRIDO"),SUMIF(S!$O:$O,$I311&amp;$O311&amp;$Q311&amp;UPPER(TEXT(CB$4,"MMMMYYYY"))&amp;$Z311,IF($W$1="Pesos CLP",S!$AD:$AD,S!$AO:$AO)),0)</f>
        <v>0</v>
      </c>
      <c r="CC311" s="19">
        <f>IF(OR($I311="REAL",$I311="INCURRIDO"),SUMIF(S!$O:$O,$I311&amp;$O311&amp;$Q311&amp;UPPER(TEXT(CC$4,"MMMMYYYY"))&amp;$Z311,IF($W$1="Pesos CLP",S!$AD:$AD,S!$AO:$AO)),0)</f>
        <v>0</v>
      </c>
      <c r="CD311" s="19">
        <f>IF(OR($I311="REAL",$I311="INCURRIDO"),SUMIF(S!$O:$O,$I311&amp;$O311&amp;$Q311&amp;UPPER(TEXT(CD$4,"MMMMYYYY"))&amp;$Z311,IF($W$1="Pesos CLP",S!$AD:$AD,S!$AO:$AO)),0)</f>
        <v>0</v>
      </c>
      <c r="CE311" s="19">
        <f>IF(OR($I311="REAL",$I311="INCURRIDO"),SUMIF(S!$O:$O,$I311&amp;$O311&amp;$Q311&amp;UPPER(TEXT(CE$4,"MMMMYYYY"))&amp;$Z311,IF($W$1="Pesos CLP",S!$AD:$AD,S!$AO:$AO)),0)</f>
        <v>0</v>
      </c>
      <c r="CF311" s="19">
        <f>IF(OR($I311="REAL",$I311="INCURRIDO"),SUMIF(S!$O:$O,$I311&amp;$O311&amp;$Q311&amp;UPPER(TEXT(CF$4,"MMMMYYYY"))&amp;$Z311,IF($W$1="Pesos CLP",S!$AD:$AD,S!$AO:$AO)),0)</f>
        <v>0</v>
      </c>
      <c r="CG311" s="19">
        <f>IF(OR($I311="REAL",$I311="INCURRIDO"),SUMIF(S!$O:$O,$I311&amp;$O311&amp;$Q311&amp;UPPER(TEXT(CG$4,"MMMMYYYY"))&amp;$Z311,IF($W$1="Pesos CLP",S!$AD:$AD,S!$AO:$AO)),0)</f>
        <v>0</v>
      </c>
      <c r="CH311" s="19">
        <f>IF(OR($I311="REAL",$I311="INCURRIDO"),SUMIF(S!$O:$O,$I311&amp;$O311&amp;$Q311&amp;UPPER(TEXT(CH$4,"MMMMYYYY"))&amp;$Z311,IF($W$1="Pesos CLP",S!$AD:$AD,S!$AO:$AO)),0)</f>
        <v>0</v>
      </c>
      <c r="CI311" s="19">
        <f>IF(OR($I311="REAL",$I311="INCURRIDO"),SUMIF(S!$O:$O,$I311&amp;$O311&amp;$Q311&amp;UPPER(TEXT(CI$4,"MMMMYYYY"))&amp;$Z311,IF($W$1="Pesos CLP",S!$AD:$AD,S!$AO:$AO)),0)</f>
        <v>0</v>
      </c>
      <c r="CJ311" s="19">
        <f>IF(OR($I311="REAL",$I311="INCURRIDO"),SUMIF(S!$O:$O,$I311&amp;$O311&amp;$Q311&amp;UPPER(TEXT(CJ$4,"MMMMYYYY"))&amp;$Z311,IF($W$1="Pesos CLP",S!$AD:$AD,S!$AO:$AO)),0)</f>
        <v>0</v>
      </c>
      <c r="CK311" s="378">
        <f t="shared" si="305"/>
        <v>0</v>
      </c>
      <c r="CL311" s="378">
        <f t="shared" si="305"/>
        <v>0</v>
      </c>
      <c r="CM311" s="378">
        <f t="shared" si="305"/>
        <v>0</v>
      </c>
      <c r="CN311" s="378">
        <f t="shared" si="305"/>
        <v>0</v>
      </c>
      <c r="CO311" s="378">
        <f t="shared" si="305"/>
        <v>0</v>
      </c>
      <c r="CP311" s="378">
        <f t="shared" si="305"/>
        <v>0</v>
      </c>
      <c r="CQ311" s="378">
        <f t="shared" si="305"/>
        <v>0</v>
      </c>
      <c r="CR311" s="378">
        <f t="shared" si="305"/>
        <v>0</v>
      </c>
      <c r="CS311" s="378">
        <f t="shared" si="306"/>
        <v>0</v>
      </c>
      <c r="CT311" s="378">
        <f t="shared" si="306"/>
        <v>0</v>
      </c>
      <c r="CU311" s="378">
        <f t="shared" si="306"/>
        <v>0</v>
      </c>
      <c r="CV311" s="378">
        <f t="shared" si="306"/>
        <v>0</v>
      </c>
      <c r="CW311" s="378">
        <f t="shared" si="306"/>
        <v>0</v>
      </c>
      <c r="CX311" s="378">
        <f t="shared" si="306"/>
        <v>0</v>
      </c>
      <c r="CY311" s="378">
        <f t="shared" si="306"/>
        <v>0</v>
      </c>
      <c r="CZ311" s="378">
        <f t="shared" si="306"/>
        <v>0</v>
      </c>
      <c r="DA311" s="378">
        <f t="shared" si="306"/>
        <v>0</v>
      </c>
      <c r="DB311" s="378">
        <f t="shared" si="306"/>
        <v>0</v>
      </c>
      <c r="DC311" s="378">
        <f t="shared" si="307"/>
        <v>0</v>
      </c>
      <c r="DD311" s="378">
        <f t="shared" si="307"/>
        <v>0</v>
      </c>
      <c r="DE311" s="378">
        <f t="shared" si="307"/>
        <v>0</v>
      </c>
      <c r="DF311" s="378">
        <f t="shared" si="307"/>
        <v>0</v>
      </c>
      <c r="DG311" s="378">
        <f t="shared" si="307"/>
        <v>0</v>
      </c>
      <c r="DH311" s="378">
        <f t="shared" si="307"/>
        <v>0</v>
      </c>
      <c r="DI311" s="378">
        <f t="shared" si="307"/>
        <v>0</v>
      </c>
      <c r="DJ311" s="378">
        <f t="shared" si="307"/>
        <v>0</v>
      </c>
      <c r="DK311" s="378">
        <f t="shared" si="307"/>
        <v>0</v>
      </c>
      <c r="DL311" s="378">
        <f t="shared" si="307"/>
        <v>0</v>
      </c>
      <c r="DM311" s="378">
        <f t="shared" si="308"/>
        <v>0</v>
      </c>
      <c r="DN311" s="378">
        <f t="shared" si="308"/>
        <v>0</v>
      </c>
      <c r="DO311" s="378">
        <f t="shared" si="308"/>
        <v>0</v>
      </c>
      <c r="DP311" s="378">
        <f t="shared" si="308"/>
        <v>0</v>
      </c>
      <c r="DQ311" s="378">
        <f t="shared" si="308"/>
        <v>0</v>
      </c>
      <c r="DR311" s="378">
        <f t="shared" si="308"/>
        <v>0</v>
      </c>
      <c r="DS311" s="378">
        <f t="shared" si="308"/>
        <v>0</v>
      </c>
      <c r="DT311" s="378">
        <f t="shared" si="308"/>
        <v>0</v>
      </c>
      <c r="DU311" s="378">
        <f t="shared" si="308"/>
        <v>0</v>
      </c>
      <c r="DV311" s="378">
        <f t="shared" si="308"/>
        <v>0</v>
      </c>
      <c r="DW311" s="378">
        <f t="shared" si="309"/>
        <v>0</v>
      </c>
      <c r="DX311" s="378">
        <f t="shared" si="309"/>
        <v>0</v>
      </c>
      <c r="DY311" s="378">
        <f t="shared" si="309"/>
        <v>0</v>
      </c>
      <c r="DZ311" s="378">
        <f t="shared" si="309"/>
        <v>0</v>
      </c>
      <c r="EA311" s="378">
        <f t="shared" si="309"/>
        <v>0</v>
      </c>
      <c r="EB311" s="378">
        <f t="shared" si="309"/>
        <v>0</v>
      </c>
      <c r="EC311" s="378">
        <f t="shared" si="309"/>
        <v>0</v>
      </c>
      <c r="ED311" s="378">
        <f t="shared" si="309"/>
        <v>0</v>
      </c>
      <c r="EE311" s="378">
        <f t="shared" si="309"/>
        <v>0</v>
      </c>
      <c r="EF311" s="378">
        <f t="shared" si="309"/>
        <v>0</v>
      </c>
      <c r="EG311" s="378">
        <f t="shared" si="310"/>
        <v>0</v>
      </c>
      <c r="EH311" s="378">
        <f t="shared" si="310"/>
        <v>0</v>
      </c>
      <c r="EI311" s="378">
        <f t="shared" si="310"/>
        <v>0</v>
      </c>
      <c r="EJ311" s="378">
        <f t="shared" si="310"/>
        <v>0</v>
      </c>
      <c r="EK311" s="378">
        <f t="shared" si="310"/>
        <v>0</v>
      </c>
      <c r="EL311" s="378">
        <f t="shared" si="310"/>
        <v>0</v>
      </c>
      <c r="EM311" s="378">
        <f t="shared" si="310"/>
        <v>0</v>
      </c>
      <c r="EN311" s="378">
        <f t="shared" si="310"/>
        <v>0</v>
      </c>
      <c r="EO311" s="378">
        <f t="shared" si="310"/>
        <v>0</v>
      </c>
      <c r="EP311" s="378">
        <f t="shared" si="310"/>
        <v>0</v>
      </c>
      <c r="EQ311" s="378">
        <f t="shared" si="310"/>
        <v>0</v>
      </c>
    </row>
    <row r="312" spans="1:147" x14ac:dyDescent="0.3">
      <c r="A312" s="368"/>
      <c r="B312" s="368"/>
      <c r="C312" s="368"/>
      <c r="D312" s="368">
        <f t="shared" si="249"/>
        <v>1.0658056259248334</v>
      </c>
      <c r="E312" s="368" t="str">
        <f>VLOOKUP(TEXT(Z312,0),'G2'!B:D,3,0)</f>
        <v>ME</v>
      </c>
      <c r="F312" s="816">
        <f t="shared" si="248"/>
        <v>0</v>
      </c>
      <c r="G312" s="755">
        <f t="shared" si="250"/>
        <v>0</v>
      </c>
      <c r="H312" s="756" t="s">
        <v>1190</v>
      </c>
      <c r="I312" s="370" t="s">
        <v>93</v>
      </c>
      <c r="J312" s="370"/>
      <c r="K312" s="368" t="s">
        <v>276</v>
      </c>
      <c r="L312" s="368" t="s">
        <v>619</v>
      </c>
      <c r="M312" s="369"/>
      <c r="N312" s="370" t="s">
        <v>787</v>
      </c>
      <c r="O312" s="370" t="s">
        <v>276</v>
      </c>
      <c r="P312" s="643" t="s">
        <v>1166</v>
      </c>
      <c r="Q312" s="370" t="s">
        <v>695</v>
      </c>
      <c r="R312" s="370" t="s">
        <v>272</v>
      </c>
      <c r="S312" s="371">
        <v>1</v>
      </c>
      <c r="T312" s="372">
        <v>46388</v>
      </c>
      <c r="U312" s="372">
        <v>46418</v>
      </c>
      <c r="V312" s="373">
        <v>1</v>
      </c>
      <c r="W312" s="374">
        <v>18024765.878050663</v>
      </c>
      <c r="X312" s="17" cm="1">
        <f t="array" ref="X312">+IF($W$1="Pesos CLP",W312,W312/TC)*MB_24A25</f>
        <v>20551.325296687828</v>
      </c>
      <c r="Y312" s="18">
        <f t="shared" si="311"/>
        <v>20551.325296687828</v>
      </c>
      <c r="Z312">
        <v>91243710</v>
      </c>
      <c r="AA312" s="19">
        <f>IF(OR($I312="REAL",$I312="INCURRIDO"),SUMIF(S!$O:$O,$I312&amp;$O312&amp;$Q312&amp;UPPER(TEXT(AA$4,"MMMMYYYY"))&amp;$Z312,IF($W$1="Pesos CLP",S!$AD:$AD,S!$AO:$AO)),0)</f>
        <v>0</v>
      </c>
      <c r="AB312" s="19">
        <f>IF(OR($I312="REAL",$I312="INCURRIDO"),SUMIF(S!$O:$O,$I312&amp;$O312&amp;$Q312&amp;UPPER(TEXT(AB$4,"MMMMYYYY"))&amp;$Z312,IF($W$1="Pesos CLP",S!$AD:$AD,S!$AO:$AO)),0)</f>
        <v>0</v>
      </c>
      <c r="AC312" s="19">
        <f>IF(OR($I312="REAL",$I312="INCURRIDO"),SUMIF(S!$O:$O,$I312&amp;$O312&amp;$Q312&amp;UPPER(TEXT(AC$4,"MMMMYYYY"))&amp;$Z312,IF($W$1="Pesos CLP",S!$AD:$AD,S!$AO:$AO)),0)</f>
        <v>0</v>
      </c>
      <c r="AD312" s="19">
        <f>IF(OR($I312="REAL",$I312="INCURRIDO"),SUMIF(S!$O:$O,$I312&amp;$O312&amp;$Q312&amp;UPPER(TEXT(AD$4,"MMMMYYYY"))&amp;$Z312,IF($W$1="Pesos CLP",S!$AD:$AD,S!$AO:$AO)),0)</f>
        <v>0</v>
      </c>
      <c r="AE312" s="19">
        <f>IF(OR($I312="REAL",$I312="INCURRIDO"),SUMIF(S!$O:$O,$I312&amp;$O312&amp;$Q312&amp;UPPER(TEXT(AE$4,"MMMMYYYY"))&amp;$Z312,IF($W$1="Pesos CLP",S!$AD:$AD,S!$AO:$AO)),0)</f>
        <v>0</v>
      </c>
      <c r="AF312" s="19">
        <f>IF(OR($I312="REAL",$I312="INCURRIDO"),SUMIF(S!$O:$O,$I312&amp;$O312&amp;$Q312&amp;UPPER(TEXT(AF$4,"MMMMYYYY"))&amp;$Z312,IF($W$1="Pesos CLP",S!$AD:$AD,S!$AO:$AO)),0)</f>
        <v>0</v>
      </c>
      <c r="AG312" s="19">
        <f>IF(OR($I312="REAL",$I312="INCURRIDO"),SUMIF(S!$O:$O,$I312&amp;$O312&amp;$Q312&amp;UPPER(TEXT(AG$4,"MMMMYYYY"))&amp;$Z312,IF($W$1="Pesos CLP",S!$AD:$AD,S!$AO:$AO)),0)</f>
        <v>0</v>
      </c>
      <c r="AH312" s="19">
        <f>IF(OR($I312="REAL",$I312="INCURRIDO"),SUMIF(S!$O:$O,$I312&amp;$O312&amp;$Q312&amp;UPPER(TEXT(AH$4,"MMMMYYYY"))&amp;$Z312,IF($W$1="Pesos CLP",S!$AD:$AD,S!$AO:$AO)),0)</f>
        <v>0</v>
      </c>
      <c r="AI312" s="19">
        <f>IF(OR($I312="REAL",$I312="INCURRIDO"),SUMIF(S!$O:$O,$I312&amp;$O312&amp;$Q312&amp;UPPER(TEXT(AI$4,"MMMMYYYY"))&amp;$Z312,IF($W$1="Pesos CLP",S!$AD:$AD,S!$AO:$AO)),0)</f>
        <v>0</v>
      </c>
      <c r="AJ312" s="19">
        <f>IF(OR($I312="REAL",$I312="INCURRIDO"),SUMIF(S!$O:$O,$I312&amp;$O312&amp;$Q312&amp;UPPER(TEXT(AJ$4,"MMMMYYYY"))&amp;$Z312,IF($W$1="Pesos CLP",S!$AD:$AD,S!$AO:$AO)),0)</f>
        <v>0</v>
      </c>
      <c r="AK312" s="19">
        <f>IF(OR($I312="REAL",$I312="INCURRIDO"),SUMIF(S!$O:$O,$I312&amp;$O312&amp;$Q312&amp;UPPER(TEXT(AK$4,"MMMMYYYY"))&amp;$Z312,IF($W$1="Pesos CLP",S!$AD:$AD,S!$AO:$AO)),0)</f>
        <v>0</v>
      </c>
      <c r="AL312" s="19">
        <f>IF(OR($I312="REAL",$I312="INCURRIDO"),SUMIF(S!$O:$O,$I312&amp;$O312&amp;$Q312&amp;UPPER(TEXT(AL$4,"MMMMYYYY"))&amp;$Z312,IF($W$1="Pesos CLP",S!$AD:$AD,S!$AO:$AO)),0)</f>
        <v>0</v>
      </c>
      <c r="AM312" s="19">
        <f>IF(OR($I312="REAL",$I312="INCURRIDO"),SUMIF(S!$O:$O,$I312&amp;$O312&amp;$Q312&amp;UPPER(TEXT(AM$4,"MMMMYYYY"))&amp;$Z312,IF($W$1="Pesos CLP",S!$AD:$AD,S!$AO:$AO)),0)</f>
        <v>0</v>
      </c>
      <c r="AN312" s="19">
        <f>IF(OR($I312="REAL",$I312="INCURRIDO"),SUMIF(S!$O:$O,$I312&amp;$O312&amp;$Q312&amp;UPPER(TEXT(AN$4,"MMMMYYYY"))&amp;$Z312,IF($W$1="Pesos CLP",S!$AD:$AD,S!$AO:$AO)),0)</f>
        <v>0</v>
      </c>
      <c r="AO312" s="19">
        <f>IF(OR($I312="REAL",$I312="INCURRIDO"),SUMIF(S!$O:$O,$I312&amp;$O312&amp;$Q312&amp;UPPER(TEXT(AO$4,"MMMMYYYY"))&amp;$Z312,IF($W$1="Pesos CLP",S!$AD:$AD,S!$AO:$AO)),0)</f>
        <v>0</v>
      </c>
      <c r="AP312" s="19">
        <f>IF(OR($I312="REAL",$I312="INCURRIDO"),SUMIF(S!$O:$O,$I312&amp;$O312&amp;$Q312&amp;UPPER(TEXT(AP$4,"MMMMYYYY"))&amp;$Z312,IF($W$1="Pesos CLP",S!$AD:$AD,S!$AO:$AO)),0)</f>
        <v>0</v>
      </c>
      <c r="AQ312" s="19">
        <f>IF(OR($I312="REAL",$I312="INCURRIDO"),SUMIF(S!$O:$O,$I312&amp;$O312&amp;$Q312&amp;UPPER(TEXT(AQ$4,"MMMMYYYY"))&amp;$Z312,IF($W$1="Pesos CLP",S!$AD:$AD,S!$AO:$AO)),0)</f>
        <v>0</v>
      </c>
      <c r="AR312" s="19">
        <f>IF(OR($I312="REAL",$I312="INCURRIDO"),SUMIF(S!$O:$O,$I312&amp;$O312&amp;$Q312&amp;UPPER(TEXT(AR$4,"MMMMYYYY"))&amp;$Z312,IF($W$1="Pesos CLP",S!$AD:$AD,S!$AO:$AO)),0)</f>
        <v>0</v>
      </c>
      <c r="AS312" s="19">
        <f>IF(OR($I312="REAL",$I312="INCURRIDO"),SUMIF(S!$O:$O,$I312&amp;$O312&amp;$Q312&amp;UPPER(TEXT(AS$4,"MMMMYYYY"))&amp;$Z312,IF($W$1="Pesos CLP",S!$AD:$AD,S!$AO:$AO)),0)</f>
        <v>0</v>
      </c>
      <c r="AT312" s="19">
        <f>IF(OR($I312="REAL",$I312="INCURRIDO"),SUMIF(S!$O:$O,$I312&amp;$O312&amp;$Q312&amp;UPPER(TEXT(AT$4,"MMMMYYYY"))&amp;$Z312,IF($W$1="Pesos CLP",S!$AD:$AD,S!$AO:$AO)),0)</f>
        <v>0</v>
      </c>
      <c r="AU312" s="19">
        <f>IF(OR($I312="REAL",$I312="INCURRIDO"),SUMIF(S!$O:$O,$I312&amp;$O312&amp;$Q312&amp;UPPER(TEXT(AU$4,"MMMMYYYY"))&amp;$Z312,IF($W$1="Pesos CLP",S!$AD:$AD,S!$AO:$AO)),0)</f>
        <v>0</v>
      </c>
      <c r="AV312" s="19">
        <f>IF(OR($I312="REAL",$I312="INCURRIDO"),SUMIF(S!$O:$O,$I312&amp;$O312&amp;$Q312&amp;UPPER(TEXT(AV$4,"MMMMYYYY"))&amp;$Z312,IF($W$1="Pesos CLP",S!$AD:$AD,S!$AO:$AO)),0)</f>
        <v>0</v>
      </c>
      <c r="AW312" s="19">
        <f>IF(OR($I312="REAL",$I312="INCURRIDO"),SUMIF(S!$O:$O,$I312&amp;$O312&amp;$Q312&amp;UPPER(TEXT(AW$4,"MMMMYYYY"))&amp;$Z312,IF($W$1="Pesos CLP",S!$AD:$AD,S!$AO:$AO)),0)</f>
        <v>0</v>
      </c>
      <c r="AX312" s="19">
        <f>IF(OR($I312="REAL",$I312="INCURRIDO"),SUMIF(S!$O:$O,$I312&amp;$O312&amp;$Q312&amp;UPPER(TEXT(AX$4,"MMMMYYYY"))&amp;$Z312,IF($W$1="Pesos CLP",S!$AD:$AD,S!$AO:$AO)),0)</f>
        <v>0</v>
      </c>
      <c r="AY312" s="19">
        <f>IF(OR($I312="REAL",$I312="INCURRIDO"),SUMIF(S!$O:$O,$I312&amp;$O312&amp;$Q312&amp;UPPER(TEXT(AY$4,"MMMMYYYY"))&amp;$Z312,IF($W$1="Pesos CLP",S!$AD:$AD,S!$AO:$AO)),0)</f>
        <v>0</v>
      </c>
      <c r="AZ312" s="19">
        <f>IF(OR($I312="REAL",$I312="INCURRIDO"),SUMIF(S!$O:$O,$I312&amp;$O312&amp;$Q312&amp;UPPER(TEXT(AZ$4,"MMMMYYYY"))&amp;$Z312,IF($W$1="Pesos CLP",S!$AD:$AD,S!$AO:$AO)),0)</f>
        <v>0</v>
      </c>
      <c r="BA312" s="19">
        <f>IF(OR($I312="REAL",$I312="INCURRIDO"),SUMIF(S!$O:$O,$I312&amp;$O312&amp;$Q312&amp;UPPER(TEXT(BA$4,"MMMMYYYY"))&amp;$Z312,IF($W$1="Pesos CLP",S!$AD:$AD,S!$AO:$AO)),0)</f>
        <v>0</v>
      </c>
      <c r="BB312" s="19">
        <f>IF(OR($I312="REAL",$I312="INCURRIDO"),SUMIF(S!$O:$O,$I312&amp;$O312&amp;$Q312&amp;UPPER(TEXT(BB$4,"MMMMYYYY"))&amp;$Z312,IF($W$1="Pesos CLP",S!$AD:$AD,S!$AO:$AO)),0)</f>
        <v>0</v>
      </c>
      <c r="BC312" s="19">
        <f>IF(OR($I312="REAL",$I312="INCURRIDO"),SUMIF(S!$O:$O,$I312&amp;$O312&amp;$Q312&amp;UPPER(TEXT(BC$4,"MMMMYYYY"))&amp;$Z312,IF($W$1="Pesos CLP",S!$AD:$AD,S!$AO:$AO)),0)</f>
        <v>0</v>
      </c>
      <c r="BD312" s="19">
        <f>IF(OR($I312="REAL",$I312="INCURRIDO"),SUMIF(S!$O:$O,$I312&amp;$O312&amp;$Q312&amp;UPPER(TEXT(BD$4,"MMMMYYYY"))&amp;$Z312,IF($W$1="Pesos CLP",S!$AD:$AD,S!$AO:$AO)),0)</f>
        <v>0</v>
      </c>
      <c r="BE312" s="19">
        <f>IF(OR($I312="REAL",$I312="INCURRIDO"),SUMIF(S!$O:$O,$I312&amp;$O312&amp;$Q312&amp;UPPER(TEXT(BE$4,"MMMMYYYY"))&amp;$Z312,IF($W$1="Pesos CLP",S!$AD:$AD,S!$AO:$AO)),0)</f>
        <v>0</v>
      </c>
      <c r="BF312" s="19">
        <f>IF(OR($I312="REAL",$I312="INCURRIDO"),SUMIF(S!$O:$O,$I312&amp;$O312&amp;$Q312&amp;UPPER(TEXT(BF$4,"MMMMYYYY"))&amp;$Z312,IF($W$1="Pesos CLP",S!$AD:$AD,S!$AO:$AO)),0)</f>
        <v>0</v>
      </c>
      <c r="BG312" s="19">
        <f>IF(OR($I312="REAL",$I312="INCURRIDO"),SUMIF(S!$O:$O,$I312&amp;$O312&amp;$Q312&amp;UPPER(TEXT(BG$4,"MMMMYYYY"))&amp;$Z312,IF($W$1="Pesos CLP",S!$AD:$AD,S!$AO:$AO)),0)</f>
        <v>0</v>
      </c>
      <c r="BH312" s="19">
        <f>IF(OR($I312="REAL",$I312="INCURRIDO"),SUMIF(S!$O:$O,$I312&amp;$O312&amp;$Q312&amp;UPPER(TEXT(BH$4,"MMMMYYYY"))&amp;$Z312,IF($W$1="Pesos CLP",S!$AD:$AD,S!$AO:$AO)),0)</f>
        <v>0</v>
      </c>
      <c r="BI312" s="19">
        <f>IF(OR($I312="REAL",$I312="INCURRIDO"),SUMIF(S!$O:$O,$I312&amp;$O312&amp;$Q312&amp;UPPER(TEXT(BI$4,"MMMMYYYY"))&amp;$Z312,IF($W$1="Pesos CLP",S!$AD:$AD,S!$AO:$AO)),0)</f>
        <v>0</v>
      </c>
      <c r="BJ312" s="19">
        <f>IF(OR($I312="REAL",$I312="INCURRIDO"),SUMIF(S!$O:$O,$I312&amp;$O312&amp;$Q312&amp;UPPER(TEXT(BJ$4,"MMMMYYYY"))&amp;$Z312,IF($W$1="Pesos CLP",S!$AD:$AD,S!$AO:$AO)),0)</f>
        <v>0</v>
      </c>
      <c r="BK312" s="19">
        <f>IF(OR($I312="REAL",$I312="INCURRIDO"),SUMIF(S!$O:$O,$I312&amp;$O312&amp;$Q312&amp;UPPER(TEXT(BK$4,"MMMMYYYY"))&amp;$Z312,IF($W$1="Pesos CLP",S!$AD:$AD,S!$AO:$AO)),0)</f>
        <v>0</v>
      </c>
      <c r="BL312" s="19">
        <f>IF(OR($I312="REAL",$I312="INCURRIDO"),SUMIF(S!$O:$O,$I312&amp;$O312&amp;$Q312&amp;UPPER(TEXT(BL$4,"MMMMYYYY"))&amp;$Z312,IF($W$1="Pesos CLP",S!$AD:$AD,S!$AO:$AO)),0)</f>
        <v>0</v>
      </c>
      <c r="BM312" s="19">
        <f>IF(OR($I312="REAL",$I312="INCURRIDO"),SUMIF(S!$O:$O,$I312&amp;$O312&amp;$Q312&amp;UPPER(TEXT(BM$4,"MMMMYYYY"))&amp;$Z312,IF($W$1="Pesos CLP",S!$AD:$AD,S!$AO:$AO)),0)</f>
        <v>0</v>
      </c>
      <c r="BN312" s="19">
        <f>IF(OR($I312="REAL",$I312="INCURRIDO"),SUMIF(S!$O:$O,$I312&amp;$O312&amp;$Q312&amp;UPPER(TEXT(BN$4,"MMMMYYYY"))&amp;$Z312,IF($W$1="Pesos CLP",S!$AD:$AD,S!$AO:$AO)),0)</f>
        <v>0</v>
      </c>
      <c r="BO312" s="19">
        <f>IF(OR($I312="REAL",$I312="INCURRIDO"),SUMIF(S!$O:$O,$I312&amp;$O312&amp;$Q312&amp;UPPER(TEXT(BO$4,"MMMMYYYY"))&amp;$Z312,IF($W$1="Pesos CLP",S!$AD:$AD,S!$AO:$AO)),0)</f>
        <v>0</v>
      </c>
      <c r="BP312" s="19">
        <f>IF(OR($I312="REAL",$I312="INCURRIDO"),SUMIF(S!$O:$O,$I312&amp;$O312&amp;$Q312&amp;UPPER(TEXT(BP$4,"MMMMYYYY"))&amp;$Z312,IF($W$1="Pesos CLP",S!$AD:$AD,S!$AO:$AO)),0)</f>
        <v>0</v>
      </c>
      <c r="BQ312" s="19">
        <f>IF(OR($I312="REAL",$I312="INCURRIDO"),SUMIF(S!$O:$O,$I312&amp;$O312&amp;$Q312&amp;UPPER(TEXT(BQ$4,"MMMMYYYY"))&amp;$Z312,IF($W$1="Pesos CLP",S!$AD:$AD,S!$AO:$AO)),0)</f>
        <v>0</v>
      </c>
      <c r="BR312" s="19">
        <f>IF(OR($I312="REAL",$I312="INCURRIDO"),SUMIF(S!$O:$O,$I312&amp;$O312&amp;$Q312&amp;UPPER(TEXT(BR$4,"MMMMYYYY"))&amp;$Z312,IF($W$1="Pesos CLP",S!$AD:$AD,S!$AO:$AO)),0)</f>
        <v>0</v>
      </c>
      <c r="BS312" s="19">
        <f>IF(OR($I312="REAL",$I312="INCURRIDO"),SUMIF(S!$O:$O,$I312&amp;$O312&amp;$Q312&amp;UPPER(TEXT(BS$4,"MMMMYYYY"))&amp;$Z312,IF($W$1="Pesos CLP",S!$AD:$AD,S!$AO:$AO)),0)</f>
        <v>0</v>
      </c>
      <c r="BT312" s="19">
        <f>IF(OR($I312="REAL",$I312="INCURRIDO"),SUMIF(S!$O:$O,$I312&amp;$O312&amp;$Q312&amp;UPPER(TEXT(BT$4,"MMMMYYYY"))&amp;$Z312,IF($W$1="Pesos CLP",S!$AD:$AD,S!$AO:$AO)),0)</f>
        <v>0</v>
      </c>
      <c r="BU312" s="19">
        <f>IF(OR($I312="REAL",$I312="INCURRIDO"),SUMIF(S!$O:$O,$I312&amp;$O312&amp;$Q312&amp;UPPER(TEXT(BU$4,"MMMMYYYY"))&amp;$Z312,IF($W$1="Pesos CLP",S!$AD:$AD,S!$AO:$AO)),0)</f>
        <v>0</v>
      </c>
      <c r="BV312" s="19">
        <f>IF(OR($I312="REAL",$I312="INCURRIDO"),SUMIF(S!$O:$O,$I312&amp;$O312&amp;$Q312&amp;UPPER(TEXT(BV$4,"MMMMYYYY"))&amp;$Z312,IF($W$1="Pesos CLP",S!$AD:$AD,S!$AO:$AO)),0)</f>
        <v>0</v>
      </c>
      <c r="BW312" s="19">
        <f>IF(OR($I312="REAL",$I312="INCURRIDO"),SUMIF(S!$O:$O,$I312&amp;$O312&amp;$Q312&amp;UPPER(TEXT(BW$4,"MMMMYYYY"))&amp;$Z312,IF($W$1="Pesos CLP",S!$AD:$AD,S!$AO:$AO)),0)</f>
        <v>0</v>
      </c>
      <c r="BX312" s="19">
        <f>IF(OR($I312="REAL",$I312="INCURRIDO"),SUMIF(S!$O:$O,$I312&amp;$O312&amp;$Q312&amp;UPPER(TEXT(BX$4,"MMMMYYYY"))&amp;$Z312,IF($W$1="Pesos CLP",S!$AD:$AD,S!$AO:$AO)),0)</f>
        <v>0</v>
      </c>
      <c r="BY312" s="19">
        <f>IF(OR($I312="REAL",$I312="INCURRIDO"),SUMIF(S!$O:$O,$I312&amp;$O312&amp;$Q312&amp;UPPER(TEXT(BY$4,"MMMMYYYY"))&amp;$Z312,IF($W$1="Pesos CLP",S!$AD:$AD,S!$AO:$AO)),0)</f>
        <v>0</v>
      </c>
      <c r="BZ312" s="19">
        <f>IF(OR($I312="REAL",$I312="INCURRIDO"),SUMIF(S!$O:$O,$I312&amp;$O312&amp;$Q312&amp;UPPER(TEXT(BZ$4,"MMMMYYYY"))&amp;$Z312,IF($W$1="Pesos CLP",S!$AD:$AD,S!$AO:$AO)),0)</f>
        <v>0</v>
      </c>
      <c r="CA312" s="19">
        <f>IF(OR($I312="REAL",$I312="INCURRIDO"),SUMIF(S!$O:$O,$I312&amp;$O312&amp;$Q312&amp;UPPER(TEXT(CA$4,"MMMMYYYY"))&amp;$Z312,IF($W$1="Pesos CLP",S!$AD:$AD,S!$AO:$AO)),0)</f>
        <v>0</v>
      </c>
      <c r="CB312" s="19">
        <f>IF(OR($I312="REAL",$I312="INCURRIDO"),SUMIF(S!$O:$O,$I312&amp;$O312&amp;$Q312&amp;UPPER(TEXT(CB$4,"MMMMYYYY"))&amp;$Z312,IF($W$1="Pesos CLP",S!$AD:$AD,S!$AO:$AO)),0)</f>
        <v>0</v>
      </c>
      <c r="CC312" s="19">
        <f>IF(OR($I312="REAL",$I312="INCURRIDO"),SUMIF(S!$O:$O,$I312&amp;$O312&amp;$Q312&amp;UPPER(TEXT(CC$4,"MMMMYYYY"))&amp;$Z312,IF($W$1="Pesos CLP",S!$AD:$AD,S!$AO:$AO)),0)</f>
        <v>0</v>
      </c>
      <c r="CD312" s="19">
        <f>IF(OR($I312="REAL",$I312="INCURRIDO"),SUMIF(S!$O:$O,$I312&amp;$O312&amp;$Q312&amp;UPPER(TEXT(CD$4,"MMMMYYYY"))&amp;$Z312,IF($W$1="Pesos CLP",S!$AD:$AD,S!$AO:$AO)),0)</f>
        <v>0</v>
      </c>
      <c r="CE312" s="19">
        <f>IF(OR($I312="REAL",$I312="INCURRIDO"),SUMIF(S!$O:$O,$I312&amp;$O312&amp;$Q312&amp;UPPER(TEXT(CE$4,"MMMMYYYY"))&amp;$Z312,IF($W$1="Pesos CLP",S!$AD:$AD,S!$AO:$AO)),0)</f>
        <v>0</v>
      </c>
      <c r="CF312" s="19">
        <f>IF(OR($I312="REAL",$I312="INCURRIDO"),SUMIF(S!$O:$O,$I312&amp;$O312&amp;$Q312&amp;UPPER(TEXT(CF$4,"MMMMYYYY"))&amp;$Z312,IF($W$1="Pesos CLP",S!$AD:$AD,S!$AO:$AO)),0)</f>
        <v>0</v>
      </c>
      <c r="CG312" s="19">
        <f>IF(OR($I312="REAL",$I312="INCURRIDO"),SUMIF(S!$O:$O,$I312&amp;$O312&amp;$Q312&amp;UPPER(TEXT(CG$4,"MMMMYYYY"))&amp;$Z312,IF($W$1="Pesos CLP",S!$AD:$AD,S!$AO:$AO)),0)</f>
        <v>0</v>
      </c>
      <c r="CH312" s="19">
        <f>IF(OR($I312="REAL",$I312="INCURRIDO"),SUMIF(S!$O:$O,$I312&amp;$O312&amp;$Q312&amp;UPPER(TEXT(CH$4,"MMMMYYYY"))&amp;$Z312,IF($W$1="Pesos CLP",S!$AD:$AD,S!$AO:$AO)),0)</f>
        <v>0</v>
      </c>
      <c r="CI312" s="19">
        <f>IF(OR($I312="REAL",$I312="INCURRIDO"),SUMIF(S!$O:$O,$I312&amp;$O312&amp;$Q312&amp;UPPER(TEXT(CI$4,"MMMMYYYY"))&amp;$Z312,IF($W$1="Pesos CLP",S!$AD:$AD,S!$AO:$AO)),0)</f>
        <v>0</v>
      </c>
      <c r="CJ312" s="19">
        <f>IF(OR($I312="REAL",$I312="INCURRIDO"),SUMIF(S!$O:$O,$I312&amp;$O312&amp;$Q312&amp;UPPER(TEXT(CJ$4,"MMMMYYYY"))&amp;$Z312,IF($W$1="Pesos CLP",S!$AD:$AD,S!$AO:$AO)),0)</f>
        <v>0</v>
      </c>
      <c r="CK312" s="378">
        <f t="shared" si="305"/>
        <v>0</v>
      </c>
      <c r="CL312" s="378">
        <f t="shared" si="305"/>
        <v>0</v>
      </c>
      <c r="CM312" s="378">
        <f t="shared" si="305"/>
        <v>0</v>
      </c>
      <c r="CN312" s="378">
        <f t="shared" si="305"/>
        <v>0</v>
      </c>
      <c r="CO312" s="378">
        <f t="shared" si="305"/>
        <v>0</v>
      </c>
      <c r="CP312" s="378">
        <f t="shared" si="305"/>
        <v>0</v>
      </c>
      <c r="CQ312" s="378">
        <f t="shared" si="305"/>
        <v>0</v>
      </c>
      <c r="CR312" s="378">
        <f t="shared" si="305"/>
        <v>0</v>
      </c>
      <c r="CS312" s="378">
        <f t="shared" si="306"/>
        <v>0</v>
      </c>
      <c r="CT312" s="378">
        <f t="shared" si="306"/>
        <v>0</v>
      </c>
      <c r="CU312" s="378">
        <f t="shared" si="306"/>
        <v>0</v>
      </c>
      <c r="CV312" s="378">
        <f t="shared" si="306"/>
        <v>20551.325296687828</v>
      </c>
      <c r="CW312" s="378">
        <f t="shared" si="306"/>
        <v>0</v>
      </c>
      <c r="CX312" s="378">
        <f t="shared" si="306"/>
        <v>0</v>
      </c>
      <c r="CY312" s="378">
        <f t="shared" si="306"/>
        <v>0</v>
      </c>
      <c r="CZ312" s="378">
        <f t="shared" si="306"/>
        <v>0</v>
      </c>
      <c r="DA312" s="378">
        <f t="shared" si="306"/>
        <v>0</v>
      </c>
      <c r="DB312" s="378">
        <f t="shared" si="306"/>
        <v>0</v>
      </c>
      <c r="DC312" s="378">
        <f t="shared" si="307"/>
        <v>0</v>
      </c>
      <c r="DD312" s="378">
        <f t="shared" si="307"/>
        <v>0</v>
      </c>
      <c r="DE312" s="378">
        <f t="shared" si="307"/>
        <v>0</v>
      </c>
      <c r="DF312" s="378">
        <f t="shared" si="307"/>
        <v>0</v>
      </c>
      <c r="DG312" s="378">
        <f t="shared" si="307"/>
        <v>0</v>
      </c>
      <c r="DH312" s="378">
        <f t="shared" si="307"/>
        <v>0</v>
      </c>
      <c r="DI312" s="378">
        <f t="shared" si="307"/>
        <v>0</v>
      </c>
      <c r="DJ312" s="378">
        <f t="shared" si="307"/>
        <v>0</v>
      </c>
      <c r="DK312" s="378">
        <f t="shared" si="307"/>
        <v>0</v>
      </c>
      <c r="DL312" s="378">
        <f t="shared" si="307"/>
        <v>0</v>
      </c>
      <c r="DM312" s="378">
        <f t="shared" si="308"/>
        <v>0</v>
      </c>
      <c r="DN312" s="378">
        <f t="shared" si="308"/>
        <v>0</v>
      </c>
      <c r="DO312" s="378">
        <f t="shared" si="308"/>
        <v>0</v>
      </c>
      <c r="DP312" s="378">
        <f t="shared" si="308"/>
        <v>0</v>
      </c>
      <c r="DQ312" s="378">
        <f t="shared" si="308"/>
        <v>0</v>
      </c>
      <c r="DR312" s="378">
        <f t="shared" si="308"/>
        <v>0</v>
      </c>
      <c r="DS312" s="378">
        <f t="shared" si="308"/>
        <v>0</v>
      </c>
      <c r="DT312" s="378">
        <f t="shared" si="308"/>
        <v>0</v>
      </c>
      <c r="DU312" s="378">
        <f t="shared" si="308"/>
        <v>0</v>
      </c>
      <c r="DV312" s="378">
        <f t="shared" si="308"/>
        <v>0</v>
      </c>
      <c r="DW312" s="378">
        <f t="shared" si="309"/>
        <v>0</v>
      </c>
      <c r="DX312" s="378">
        <f t="shared" si="309"/>
        <v>0</v>
      </c>
      <c r="DY312" s="378">
        <f t="shared" si="309"/>
        <v>0</v>
      </c>
      <c r="DZ312" s="378">
        <f t="shared" si="309"/>
        <v>0</v>
      </c>
      <c r="EA312" s="378">
        <f t="shared" si="309"/>
        <v>0</v>
      </c>
      <c r="EB312" s="378">
        <f t="shared" si="309"/>
        <v>0</v>
      </c>
      <c r="EC312" s="378">
        <f t="shared" si="309"/>
        <v>0</v>
      </c>
      <c r="ED312" s="378">
        <f t="shared" si="309"/>
        <v>0</v>
      </c>
      <c r="EE312" s="378">
        <f t="shared" si="309"/>
        <v>0</v>
      </c>
      <c r="EF312" s="378">
        <f t="shared" si="309"/>
        <v>0</v>
      </c>
      <c r="EG312" s="378">
        <f t="shared" si="310"/>
        <v>0</v>
      </c>
      <c r="EH312" s="378">
        <f t="shared" si="310"/>
        <v>0</v>
      </c>
      <c r="EI312" s="378">
        <f t="shared" si="310"/>
        <v>0</v>
      </c>
      <c r="EJ312" s="378">
        <f t="shared" si="310"/>
        <v>0</v>
      </c>
      <c r="EK312" s="378">
        <f t="shared" si="310"/>
        <v>0</v>
      </c>
      <c r="EL312" s="378">
        <f t="shared" si="310"/>
        <v>0</v>
      </c>
      <c r="EM312" s="378">
        <f t="shared" si="310"/>
        <v>0</v>
      </c>
      <c r="EN312" s="378">
        <f t="shared" si="310"/>
        <v>0</v>
      </c>
      <c r="EO312" s="378">
        <f t="shared" si="310"/>
        <v>0</v>
      </c>
      <c r="EP312" s="378">
        <f t="shared" si="310"/>
        <v>0</v>
      </c>
      <c r="EQ312" s="378">
        <f t="shared" si="310"/>
        <v>0</v>
      </c>
    </row>
    <row r="313" spans="1:147" x14ac:dyDescent="0.3">
      <c r="A313" s="368"/>
      <c r="B313" s="368"/>
      <c r="C313" s="368"/>
      <c r="D313" s="368">
        <f t="shared" si="249"/>
        <v>1.034195933456562</v>
      </c>
      <c r="E313" s="368" t="str">
        <f>VLOOKUP(TEXT(Z313,0),'G2'!B:D,3,0)</f>
        <v>MN</v>
      </c>
      <c r="F313" s="816">
        <f t="shared" si="248"/>
        <v>0</v>
      </c>
      <c r="G313" s="765">
        <f t="shared" si="250"/>
        <v>0</v>
      </c>
      <c r="H313" s="766" t="s">
        <v>1190</v>
      </c>
      <c r="I313" s="767" t="s">
        <v>93</v>
      </c>
      <c r="J313" s="181"/>
      <c r="K313" s="182"/>
      <c r="L313" s="182"/>
      <c r="M313" s="183"/>
      <c r="N313" s="184" t="s">
        <v>341</v>
      </c>
      <c r="O313" s="181"/>
      <c r="P313" s="181"/>
      <c r="Q313" s="181"/>
      <c r="R313" s="181"/>
      <c r="S313" s="185"/>
      <c r="T313" s="186"/>
      <c r="U313" s="186"/>
      <c r="V313" s="188"/>
      <c r="W313" s="188">
        <v>0</v>
      </c>
      <c r="X313" s="188" cm="1">
        <f t="array" ref="X313">+IF($W$1="Pesos CLP",W313,W313/TC)*MB_24A25</f>
        <v>0</v>
      </c>
      <c r="Y313" s="188">
        <f t="shared" si="311"/>
        <v>0</v>
      </c>
      <c r="Z313" s="247">
        <v>91243720</v>
      </c>
      <c r="AA313" s="19">
        <f>IF(OR($I313="REAL",$I313="INCURRIDO"),SUMIF(S!$O:$O,$I313&amp;$O313&amp;$Q313&amp;UPPER(TEXT(AA$4,"MMMMYYYY"))&amp;$Z313,IF($W$1="Pesos CLP",S!$AD:$AD,S!$AO:$AO)),0)</f>
        <v>0</v>
      </c>
      <c r="AB313" s="19">
        <f>IF(OR($I313="REAL",$I313="INCURRIDO"),SUMIF(S!$O:$O,$I313&amp;$O313&amp;$Q313&amp;UPPER(TEXT(AB$4,"MMMMYYYY"))&amp;$Z313,IF($W$1="Pesos CLP",S!$AD:$AD,S!$AO:$AO)),0)</f>
        <v>0</v>
      </c>
      <c r="AC313" s="19">
        <f>IF(OR($I313="REAL",$I313="INCURRIDO"),SUMIF(S!$O:$O,$I313&amp;$O313&amp;$Q313&amp;UPPER(TEXT(AC$4,"MMMMYYYY"))&amp;$Z313,IF($W$1="Pesos CLP",S!$AD:$AD,S!$AO:$AO)),0)</f>
        <v>0</v>
      </c>
      <c r="AD313" s="19">
        <f>IF(OR($I313="REAL",$I313="INCURRIDO"),SUMIF(S!$O:$O,$I313&amp;$O313&amp;$Q313&amp;UPPER(TEXT(AD$4,"MMMMYYYY"))&amp;$Z313,IF($W$1="Pesos CLP",S!$AD:$AD,S!$AO:$AO)),0)</f>
        <v>0</v>
      </c>
      <c r="AE313" s="19">
        <f>IF(OR($I313="REAL",$I313="INCURRIDO"),SUMIF(S!$O:$O,$I313&amp;$O313&amp;$Q313&amp;UPPER(TEXT(AE$4,"MMMMYYYY"))&amp;$Z313,IF($W$1="Pesos CLP",S!$AD:$AD,S!$AO:$AO)),0)</f>
        <v>0</v>
      </c>
      <c r="AF313" s="19">
        <f>IF(OR($I313="REAL",$I313="INCURRIDO"),SUMIF(S!$O:$O,$I313&amp;$O313&amp;$Q313&amp;UPPER(TEXT(AF$4,"MMMMYYYY"))&amp;$Z313,IF($W$1="Pesos CLP",S!$AD:$AD,S!$AO:$AO)),0)</f>
        <v>0</v>
      </c>
      <c r="AG313" s="19">
        <f>IF(OR($I313="REAL",$I313="INCURRIDO"),SUMIF(S!$O:$O,$I313&amp;$O313&amp;$Q313&amp;UPPER(TEXT(AG$4,"MMMMYYYY"))&amp;$Z313,IF($W$1="Pesos CLP",S!$AD:$AD,S!$AO:$AO)),0)</f>
        <v>0</v>
      </c>
      <c r="AH313" s="19">
        <f>IF(OR($I313="REAL",$I313="INCURRIDO"),SUMIF(S!$O:$O,$I313&amp;$O313&amp;$Q313&amp;UPPER(TEXT(AH$4,"MMMMYYYY"))&amp;$Z313,IF($W$1="Pesos CLP",S!$AD:$AD,S!$AO:$AO)),0)</f>
        <v>0</v>
      </c>
      <c r="AI313" s="19">
        <f>IF(OR($I313="REAL",$I313="INCURRIDO"),SUMIF(S!$O:$O,$I313&amp;$O313&amp;$Q313&amp;UPPER(TEXT(AI$4,"MMMMYYYY"))&amp;$Z313,IF($W$1="Pesos CLP",S!$AD:$AD,S!$AO:$AO)),0)</f>
        <v>0</v>
      </c>
      <c r="AJ313" s="19">
        <f>IF(OR($I313="REAL",$I313="INCURRIDO"),SUMIF(S!$O:$O,$I313&amp;$O313&amp;$Q313&amp;UPPER(TEXT(AJ$4,"MMMMYYYY"))&amp;$Z313,IF($W$1="Pesos CLP",S!$AD:$AD,S!$AO:$AO)),0)</f>
        <v>0</v>
      </c>
      <c r="AK313" s="19">
        <f>IF(OR($I313="REAL",$I313="INCURRIDO"),SUMIF(S!$O:$O,$I313&amp;$O313&amp;$Q313&amp;UPPER(TEXT(AK$4,"MMMMYYYY"))&amp;$Z313,IF($W$1="Pesos CLP",S!$AD:$AD,S!$AO:$AO)),0)</f>
        <v>0</v>
      </c>
      <c r="AL313" s="19">
        <f>IF(OR($I313="REAL",$I313="INCURRIDO"),SUMIF(S!$O:$O,$I313&amp;$O313&amp;$Q313&amp;UPPER(TEXT(AL$4,"MMMMYYYY"))&amp;$Z313,IF($W$1="Pesos CLP",S!$AD:$AD,S!$AO:$AO)),0)</f>
        <v>0</v>
      </c>
      <c r="AM313" s="19">
        <f>IF(OR($I313="REAL",$I313="INCURRIDO"),SUMIF(S!$O:$O,$I313&amp;$O313&amp;$Q313&amp;UPPER(TEXT(AM$4,"MMMMYYYY"))&amp;$Z313,IF($W$1="Pesos CLP",S!$AD:$AD,S!$AO:$AO)),0)</f>
        <v>0</v>
      </c>
      <c r="AN313" s="19">
        <f>IF(OR($I313="REAL",$I313="INCURRIDO"),SUMIF(S!$O:$O,$I313&amp;$O313&amp;$Q313&amp;UPPER(TEXT(AN$4,"MMMMYYYY"))&amp;$Z313,IF($W$1="Pesos CLP",S!$AD:$AD,S!$AO:$AO)),0)</f>
        <v>0</v>
      </c>
      <c r="AO313" s="19">
        <f>IF(OR($I313="REAL",$I313="INCURRIDO"),SUMIF(S!$O:$O,$I313&amp;$O313&amp;$Q313&amp;UPPER(TEXT(AO$4,"MMMMYYYY"))&amp;$Z313,IF($W$1="Pesos CLP",S!$AD:$AD,S!$AO:$AO)),0)</f>
        <v>0</v>
      </c>
      <c r="AP313" s="19">
        <f>IF(OR($I313="REAL",$I313="INCURRIDO"),SUMIF(S!$O:$O,$I313&amp;$O313&amp;$Q313&amp;UPPER(TEXT(AP$4,"MMMMYYYY"))&amp;$Z313,IF($W$1="Pesos CLP",S!$AD:$AD,S!$AO:$AO)),0)</f>
        <v>0</v>
      </c>
      <c r="AQ313" s="19">
        <f>IF(OR($I313="REAL",$I313="INCURRIDO"),SUMIF(S!$O:$O,$I313&amp;$O313&amp;$Q313&amp;UPPER(TEXT(AQ$4,"MMMMYYYY"))&amp;$Z313,IF($W$1="Pesos CLP",S!$AD:$AD,S!$AO:$AO)),0)</f>
        <v>0</v>
      </c>
      <c r="AR313" s="19">
        <f>IF(OR($I313="REAL",$I313="INCURRIDO"),SUMIF(S!$O:$O,$I313&amp;$O313&amp;$Q313&amp;UPPER(TEXT(AR$4,"MMMMYYYY"))&amp;$Z313,IF($W$1="Pesos CLP",S!$AD:$AD,S!$AO:$AO)),0)</f>
        <v>0</v>
      </c>
      <c r="AS313" s="19">
        <f>IF(OR($I313="REAL",$I313="INCURRIDO"),SUMIF(S!$O:$O,$I313&amp;$O313&amp;$Q313&amp;UPPER(TEXT(AS$4,"MMMMYYYY"))&amp;$Z313,IF($W$1="Pesos CLP",S!$AD:$AD,S!$AO:$AO)),0)</f>
        <v>0</v>
      </c>
      <c r="AT313" s="19">
        <f>IF(OR($I313="REAL",$I313="INCURRIDO"),SUMIF(S!$O:$O,$I313&amp;$O313&amp;$Q313&amp;UPPER(TEXT(AT$4,"MMMMYYYY"))&amp;$Z313,IF($W$1="Pesos CLP",S!$AD:$AD,S!$AO:$AO)),0)</f>
        <v>0</v>
      </c>
      <c r="AU313" s="19">
        <f>IF(OR($I313="REAL",$I313="INCURRIDO"),SUMIF(S!$O:$O,$I313&amp;$O313&amp;$Q313&amp;UPPER(TEXT(AU$4,"MMMMYYYY"))&amp;$Z313,IF($W$1="Pesos CLP",S!$AD:$AD,S!$AO:$AO)),0)</f>
        <v>0</v>
      </c>
      <c r="AV313" s="19">
        <f>IF(OR($I313="REAL",$I313="INCURRIDO"),SUMIF(S!$O:$O,$I313&amp;$O313&amp;$Q313&amp;UPPER(TEXT(AV$4,"MMMMYYYY"))&amp;$Z313,IF($W$1="Pesos CLP",S!$AD:$AD,S!$AO:$AO)),0)</f>
        <v>0</v>
      </c>
      <c r="AW313" s="19">
        <f>IF(OR($I313="REAL",$I313="INCURRIDO"),SUMIF(S!$O:$O,$I313&amp;$O313&amp;$Q313&amp;UPPER(TEXT(AW$4,"MMMMYYYY"))&amp;$Z313,IF($W$1="Pesos CLP",S!$AD:$AD,S!$AO:$AO)),0)</f>
        <v>0</v>
      </c>
      <c r="AX313" s="19">
        <f>IF(OR($I313="REAL",$I313="INCURRIDO"),SUMIF(S!$O:$O,$I313&amp;$O313&amp;$Q313&amp;UPPER(TEXT(AX$4,"MMMMYYYY"))&amp;$Z313,IF($W$1="Pesos CLP",S!$AD:$AD,S!$AO:$AO)),0)</f>
        <v>0</v>
      </c>
      <c r="AY313" s="19">
        <f>IF(OR($I313="REAL",$I313="INCURRIDO"),SUMIF(S!$O:$O,$I313&amp;$O313&amp;$Q313&amp;UPPER(TEXT(AY$4,"MMMMYYYY"))&amp;$Z313,IF($W$1="Pesos CLP",S!$AD:$AD,S!$AO:$AO)),0)</f>
        <v>0</v>
      </c>
      <c r="AZ313" s="19">
        <f>IF(OR($I313="REAL",$I313="INCURRIDO"),SUMIF(S!$O:$O,$I313&amp;$O313&amp;$Q313&amp;UPPER(TEXT(AZ$4,"MMMMYYYY"))&amp;$Z313,IF($W$1="Pesos CLP",S!$AD:$AD,S!$AO:$AO)),0)</f>
        <v>0</v>
      </c>
      <c r="BA313" s="19">
        <f>IF(OR($I313="REAL",$I313="INCURRIDO"),SUMIF(S!$O:$O,$I313&amp;$O313&amp;$Q313&amp;UPPER(TEXT(BA$4,"MMMMYYYY"))&amp;$Z313,IF($W$1="Pesos CLP",S!$AD:$AD,S!$AO:$AO)),0)</f>
        <v>0</v>
      </c>
      <c r="BB313" s="19">
        <f>IF(OR($I313="REAL",$I313="INCURRIDO"),SUMIF(S!$O:$O,$I313&amp;$O313&amp;$Q313&amp;UPPER(TEXT(BB$4,"MMMMYYYY"))&amp;$Z313,IF($W$1="Pesos CLP",S!$AD:$AD,S!$AO:$AO)),0)</f>
        <v>0</v>
      </c>
      <c r="BC313" s="19">
        <f>IF(OR($I313="REAL",$I313="INCURRIDO"),SUMIF(S!$O:$O,$I313&amp;$O313&amp;$Q313&amp;UPPER(TEXT(BC$4,"MMMMYYYY"))&amp;$Z313,IF($W$1="Pesos CLP",S!$AD:$AD,S!$AO:$AO)),0)</f>
        <v>0</v>
      </c>
      <c r="BD313" s="19">
        <f>IF(OR($I313="REAL",$I313="INCURRIDO"),SUMIF(S!$O:$O,$I313&amp;$O313&amp;$Q313&amp;UPPER(TEXT(BD$4,"MMMMYYYY"))&amp;$Z313,IF($W$1="Pesos CLP",S!$AD:$AD,S!$AO:$AO)),0)</f>
        <v>0</v>
      </c>
      <c r="BE313" s="19">
        <f>IF(OR($I313="REAL",$I313="INCURRIDO"),SUMIF(S!$O:$O,$I313&amp;$O313&amp;$Q313&amp;UPPER(TEXT(BE$4,"MMMMYYYY"))&amp;$Z313,IF($W$1="Pesos CLP",S!$AD:$AD,S!$AO:$AO)),0)</f>
        <v>0</v>
      </c>
      <c r="BF313" s="19">
        <f>IF(OR($I313="REAL",$I313="INCURRIDO"),SUMIF(S!$O:$O,$I313&amp;$O313&amp;$Q313&amp;UPPER(TEXT(BF$4,"MMMMYYYY"))&amp;$Z313,IF($W$1="Pesos CLP",S!$AD:$AD,S!$AO:$AO)),0)</f>
        <v>0</v>
      </c>
      <c r="BG313" s="19">
        <f>IF(OR($I313="REAL",$I313="INCURRIDO"),SUMIF(S!$O:$O,$I313&amp;$O313&amp;$Q313&amp;UPPER(TEXT(BG$4,"MMMMYYYY"))&amp;$Z313,IF($W$1="Pesos CLP",S!$AD:$AD,S!$AO:$AO)),0)</f>
        <v>0</v>
      </c>
      <c r="BH313" s="19">
        <f>IF(OR($I313="REAL",$I313="INCURRIDO"),SUMIF(S!$O:$O,$I313&amp;$O313&amp;$Q313&amp;UPPER(TEXT(BH$4,"MMMMYYYY"))&amp;$Z313,IF($W$1="Pesos CLP",S!$AD:$AD,S!$AO:$AO)),0)</f>
        <v>0</v>
      </c>
      <c r="BI313" s="19">
        <f>IF(OR($I313="REAL",$I313="INCURRIDO"),SUMIF(S!$O:$O,$I313&amp;$O313&amp;$Q313&amp;UPPER(TEXT(BI$4,"MMMMYYYY"))&amp;$Z313,IF($W$1="Pesos CLP",S!$AD:$AD,S!$AO:$AO)),0)</f>
        <v>0</v>
      </c>
      <c r="BJ313" s="19">
        <f>IF(OR($I313="REAL",$I313="INCURRIDO"),SUMIF(S!$O:$O,$I313&amp;$O313&amp;$Q313&amp;UPPER(TEXT(BJ$4,"MMMMYYYY"))&amp;$Z313,IF($W$1="Pesos CLP",S!$AD:$AD,S!$AO:$AO)),0)</f>
        <v>0</v>
      </c>
      <c r="BK313" s="19">
        <f>IF(OR($I313="REAL",$I313="INCURRIDO"),SUMIF(S!$O:$O,$I313&amp;$O313&amp;$Q313&amp;UPPER(TEXT(BK$4,"MMMMYYYY"))&amp;$Z313,IF($W$1="Pesos CLP",S!$AD:$AD,S!$AO:$AO)),0)</f>
        <v>0</v>
      </c>
      <c r="BL313" s="19">
        <f>IF(OR($I313="REAL",$I313="INCURRIDO"),SUMIF(S!$O:$O,$I313&amp;$O313&amp;$Q313&amp;UPPER(TEXT(BL$4,"MMMMYYYY"))&amp;$Z313,IF($W$1="Pesos CLP",S!$AD:$AD,S!$AO:$AO)),0)</f>
        <v>0</v>
      </c>
      <c r="BM313" s="19">
        <f>IF(OR($I313="REAL",$I313="INCURRIDO"),SUMIF(S!$O:$O,$I313&amp;$O313&amp;$Q313&amp;UPPER(TEXT(BM$4,"MMMMYYYY"))&amp;$Z313,IF($W$1="Pesos CLP",S!$AD:$AD,S!$AO:$AO)),0)</f>
        <v>0</v>
      </c>
      <c r="BN313" s="19">
        <f>IF(OR($I313="REAL",$I313="INCURRIDO"),SUMIF(S!$O:$O,$I313&amp;$O313&amp;$Q313&amp;UPPER(TEXT(BN$4,"MMMMYYYY"))&amp;$Z313,IF($W$1="Pesos CLP",S!$AD:$AD,S!$AO:$AO)),0)</f>
        <v>0</v>
      </c>
      <c r="BO313" s="19">
        <f>IF(OR($I313="REAL",$I313="INCURRIDO"),SUMIF(S!$O:$O,$I313&amp;$O313&amp;$Q313&amp;UPPER(TEXT(BO$4,"MMMMYYYY"))&amp;$Z313,IF($W$1="Pesos CLP",S!$AD:$AD,S!$AO:$AO)),0)</f>
        <v>0</v>
      </c>
      <c r="BP313" s="19">
        <f>IF(OR($I313="REAL",$I313="INCURRIDO"),SUMIF(S!$O:$O,$I313&amp;$O313&amp;$Q313&amp;UPPER(TEXT(BP$4,"MMMMYYYY"))&amp;$Z313,IF($W$1="Pesos CLP",S!$AD:$AD,S!$AO:$AO)),0)</f>
        <v>0</v>
      </c>
      <c r="BQ313" s="19">
        <f>IF(OR($I313="REAL",$I313="INCURRIDO"),SUMIF(S!$O:$O,$I313&amp;$O313&amp;$Q313&amp;UPPER(TEXT(BQ$4,"MMMMYYYY"))&amp;$Z313,IF($W$1="Pesos CLP",S!$AD:$AD,S!$AO:$AO)),0)</f>
        <v>0</v>
      </c>
      <c r="BR313" s="19">
        <f>IF(OR($I313="REAL",$I313="INCURRIDO"),SUMIF(S!$O:$O,$I313&amp;$O313&amp;$Q313&amp;UPPER(TEXT(BR$4,"MMMMYYYY"))&amp;$Z313,IF($W$1="Pesos CLP",S!$AD:$AD,S!$AO:$AO)),0)</f>
        <v>0</v>
      </c>
      <c r="BS313" s="19">
        <f>IF(OR($I313="REAL",$I313="INCURRIDO"),SUMIF(S!$O:$O,$I313&amp;$O313&amp;$Q313&amp;UPPER(TEXT(BS$4,"MMMMYYYY"))&amp;$Z313,IF($W$1="Pesos CLP",S!$AD:$AD,S!$AO:$AO)),0)</f>
        <v>0</v>
      </c>
      <c r="BT313" s="19">
        <f>IF(OR($I313="REAL",$I313="INCURRIDO"),SUMIF(S!$O:$O,$I313&amp;$O313&amp;$Q313&amp;UPPER(TEXT(BT$4,"MMMMYYYY"))&amp;$Z313,IF($W$1="Pesos CLP",S!$AD:$AD,S!$AO:$AO)),0)</f>
        <v>0</v>
      </c>
      <c r="BU313" s="19">
        <f>IF(OR($I313="REAL",$I313="INCURRIDO"),SUMIF(S!$O:$O,$I313&amp;$O313&amp;$Q313&amp;UPPER(TEXT(BU$4,"MMMMYYYY"))&amp;$Z313,IF($W$1="Pesos CLP",S!$AD:$AD,S!$AO:$AO)),0)</f>
        <v>0</v>
      </c>
      <c r="BV313" s="19">
        <f>IF(OR($I313="REAL",$I313="INCURRIDO"),SUMIF(S!$O:$O,$I313&amp;$O313&amp;$Q313&amp;UPPER(TEXT(BV$4,"MMMMYYYY"))&amp;$Z313,IF($W$1="Pesos CLP",S!$AD:$AD,S!$AO:$AO)),0)</f>
        <v>0</v>
      </c>
      <c r="BW313" s="19">
        <f>IF(OR($I313="REAL",$I313="INCURRIDO"),SUMIF(S!$O:$O,$I313&amp;$O313&amp;$Q313&amp;UPPER(TEXT(BW$4,"MMMMYYYY"))&amp;$Z313,IF($W$1="Pesos CLP",S!$AD:$AD,S!$AO:$AO)),0)</f>
        <v>0</v>
      </c>
      <c r="BX313" s="19">
        <f>IF(OR($I313="REAL",$I313="INCURRIDO"),SUMIF(S!$O:$O,$I313&amp;$O313&amp;$Q313&amp;UPPER(TEXT(BX$4,"MMMMYYYY"))&amp;$Z313,IF($W$1="Pesos CLP",S!$AD:$AD,S!$AO:$AO)),0)</f>
        <v>0</v>
      </c>
      <c r="BY313" s="19">
        <f>IF(OR($I313="REAL",$I313="INCURRIDO"),SUMIF(S!$O:$O,$I313&amp;$O313&amp;$Q313&amp;UPPER(TEXT(BY$4,"MMMMYYYY"))&amp;$Z313,IF($W$1="Pesos CLP",S!$AD:$AD,S!$AO:$AO)),0)</f>
        <v>0</v>
      </c>
      <c r="BZ313" s="19">
        <f>IF(OR($I313="REAL",$I313="INCURRIDO"),SUMIF(S!$O:$O,$I313&amp;$O313&amp;$Q313&amp;UPPER(TEXT(BZ$4,"MMMMYYYY"))&amp;$Z313,IF($W$1="Pesos CLP",S!$AD:$AD,S!$AO:$AO)),0)</f>
        <v>0</v>
      </c>
      <c r="CA313" s="19">
        <f>IF(OR($I313="REAL",$I313="INCURRIDO"),SUMIF(S!$O:$O,$I313&amp;$O313&amp;$Q313&amp;UPPER(TEXT(CA$4,"MMMMYYYY"))&amp;$Z313,IF($W$1="Pesos CLP",S!$AD:$AD,S!$AO:$AO)),0)</f>
        <v>0</v>
      </c>
      <c r="CB313" s="19">
        <f>IF(OR($I313="REAL",$I313="INCURRIDO"),SUMIF(S!$O:$O,$I313&amp;$O313&amp;$Q313&amp;UPPER(TEXT(CB$4,"MMMMYYYY"))&amp;$Z313,IF($W$1="Pesos CLP",S!$AD:$AD,S!$AO:$AO)),0)</f>
        <v>0</v>
      </c>
      <c r="CC313" s="19">
        <f>IF(OR($I313="REAL",$I313="INCURRIDO"),SUMIF(S!$O:$O,$I313&amp;$O313&amp;$Q313&amp;UPPER(TEXT(CC$4,"MMMMYYYY"))&amp;$Z313,IF($W$1="Pesos CLP",S!$AD:$AD,S!$AO:$AO)),0)</f>
        <v>0</v>
      </c>
      <c r="CD313" s="19">
        <f>IF(OR($I313="REAL",$I313="INCURRIDO"),SUMIF(S!$O:$O,$I313&amp;$O313&amp;$Q313&amp;UPPER(TEXT(CD$4,"MMMMYYYY"))&amp;$Z313,IF($W$1="Pesos CLP",S!$AD:$AD,S!$AO:$AO)),0)</f>
        <v>0</v>
      </c>
      <c r="CE313" s="19">
        <f>IF(OR($I313="REAL",$I313="INCURRIDO"),SUMIF(S!$O:$O,$I313&amp;$O313&amp;$Q313&amp;UPPER(TEXT(CE$4,"MMMMYYYY"))&amp;$Z313,IF($W$1="Pesos CLP",S!$AD:$AD,S!$AO:$AO)),0)</f>
        <v>0</v>
      </c>
      <c r="CF313" s="19">
        <f>IF(OR($I313="REAL",$I313="INCURRIDO"),SUMIF(S!$O:$O,$I313&amp;$O313&amp;$Q313&amp;UPPER(TEXT(CF$4,"MMMMYYYY"))&amp;$Z313,IF($W$1="Pesos CLP",S!$AD:$AD,S!$AO:$AO)),0)</f>
        <v>0</v>
      </c>
      <c r="CG313" s="19">
        <f>IF(OR($I313="REAL",$I313="INCURRIDO"),SUMIF(S!$O:$O,$I313&amp;$O313&amp;$Q313&amp;UPPER(TEXT(CG$4,"MMMMYYYY"))&amp;$Z313,IF($W$1="Pesos CLP",S!$AD:$AD,S!$AO:$AO)),0)</f>
        <v>0</v>
      </c>
      <c r="CH313" s="19">
        <f>IF(OR($I313="REAL",$I313="INCURRIDO"),SUMIF(S!$O:$O,$I313&amp;$O313&amp;$Q313&amp;UPPER(TEXT(CH$4,"MMMMYYYY"))&amp;$Z313,IF($W$1="Pesos CLP",S!$AD:$AD,S!$AO:$AO)),0)</f>
        <v>0</v>
      </c>
      <c r="CI313" s="19">
        <f>IF(OR($I313="REAL",$I313="INCURRIDO"),SUMIF(S!$O:$O,$I313&amp;$O313&amp;$Q313&amp;UPPER(TEXT(CI$4,"MMMMYYYY"))&amp;$Z313,IF($W$1="Pesos CLP",S!$AD:$AD,S!$AO:$AO)),0)</f>
        <v>0</v>
      </c>
      <c r="CJ313" s="19">
        <f>IF(OR($I313="REAL",$I313="INCURRIDO"),SUMIF(S!$O:$O,$I313&amp;$O313&amp;$Q313&amp;UPPER(TEXT(CJ$4,"MMMMYYYY"))&amp;$Z313,IF($W$1="Pesos CLP",S!$AD:$AD,S!$AO:$AO)),0)</f>
        <v>0</v>
      </c>
      <c r="CK313" s="378">
        <f t="shared" si="305"/>
        <v>0</v>
      </c>
      <c r="CL313" s="378">
        <f t="shared" si="305"/>
        <v>0</v>
      </c>
      <c r="CM313" s="378">
        <f t="shared" si="305"/>
        <v>0</v>
      </c>
      <c r="CN313" s="378">
        <f t="shared" si="305"/>
        <v>0</v>
      </c>
      <c r="CO313" s="378">
        <f t="shared" si="305"/>
        <v>0</v>
      </c>
      <c r="CP313" s="378">
        <f t="shared" si="305"/>
        <v>0</v>
      </c>
      <c r="CQ313" s="378">
        <f t="shared" si="305"/>
        <v>0</v>
      </c>
      <c r="CR313" s="378">
        <f t="shared" si="305"/>
        <v>0</v>
      </c>
      <c r="CS313" s="378">
        <f t="shared" si="306"/>
        <v>0</v>
      </c>
      <c r="CT313" s="378">
        <f t="shared" si="306"/>
        <v>0</v>
      </c>
      <c r="CU313" s="378">
        <f t="shared" si="306"/>
        <v>0</v>
      </c>
      <c r="CV313" s="378">
        <f t="shared" si="306"/>
        <v>0</v>
      </c>
      <c r="CW313" s="378">
        <f t="shared" si="306"/>
        <v>0</v>
      </c>
      <c r="CX313" s="378">
        <f t="shared" si="306"/>
        <v>0</v>
      </c>
      <c r="CY313" s="378">
        <f t="shared" si="306"/>
        <v>0</v>
      </c>
      <c r="CZ313" s="378">
        <f t="shared" si="306"/>
        <v>0</v>
      </c>
      <c r="DA313" s="378">
        <f t="shared" si="306"/>
        <v>0</v>
      </c>
      <c r="DB313" s="378">
        <f t="shared" si="306"/>
        <v>0</v>
      </c>
      <c r="DC313" s="378">
        <f t="shared" si="307"/>
        <v>0</v>
      </c>
      <c r="DD313" s="378">
        <f t="shared" si="307"/>
        <v>0</v>
      </c>
      <c r="DE313" s="378">
        <f t="shared" si="307"/>
        <v>0</v>
      </c>
      <c r="DF313" s="378">
        <f t="shared" si="307"/>
        <v>0</v>
      </c>
      <c r="DG313" s="378">
        <f t="shared" si="307"/>
        <v>0</v>
      </c>
      <c r="DH313" s="378">
        <f t="shared" si="307"/>
        <v>0</v>
      </c>
      <c r="DI313" s="378">
        <f t="shared" si="307"/>
        <v>0</v>
      </c>
      <c r="DJ313" s="378">
        <f t="shared" si="307"/>
        <v>0</v>
      </c>
      <c r="DK313" s="378">
        <f t="shared" si="307"/>
        <v>0</v>
      </c>
      <c r="DL313" s="378">
        <f t="shared" si="307"/>
        <v>0</v>
      </c>
      <c r="DM313" s="378">
        <f t="shared" si="308"/>
        <v>0</v>
      </c>
      <c r="DN313" s="378">
        <f t="shared" si="308"/>
        <v>0</v>
      </c>
      <c r="DO313" s="378">
        <f t="shared" si="308"/>
        <v>0</v>
      </c>
      <c r="DP313" s="378">
        <f t="shared" si="308"/>
        <v>0</v>
      </c>
      <c r="DQ313" s="378">
        <f t="shared" si="308"/>
        <v>0</v>
      </c>
      <c r="DR313" s="378">
        <f t="shared" si="308"/>
        <v>0</v>
      </c>
      <c r="DS313" s="378">
        <f t="shared" si="308"/>
        <v>0</v>
      </c>
      <c r="DT313" s="378">
        <f t="shared" si="308"/>
        <v>0</v>
      </c>
      <c r="DU313" s="378">
        <f t="shared" si="308"/>
        <v>0</v>
      </c>
      <c r="DV313" s="378">
        <f t="shared" si="308"/>
        <v>0</v>
      </c>
      <c r="DW313" s="378">
        <f t="shared" si="309"/>
        <v>0</v>
      </c>
      <c r="DX313" s="378">
        <f t="shared" si="309"/>
        <v>0</v>
      </c>
      <c r="DY313" s="378">
        <f t="shared" si="309"/>
        <v>0</v>
      </c>
      <c r="DZ313" s="378">
        <f t="shared" si="309"/>
        <v>0</v>
      </c>
      <c r="EA313" s="378">
        <f t="shared" si="309"/>
        <v>0</v>
      </c>
      <c r="EB313" s="378">
        <f t="shared" si="309"/>
        <v>0</v>
      </c>
      <c r="EC313" s="378">
        <f t="shared" si="309"/>
        <v>0</v>
      </c>
      <c r="ED313" s="378">
        <f t="shared" si="309"/>
        <v>0</v>
      </c>
      <c r="EE313" s="378">
        <f t="shared" si="309"/>
        <v>0</v>
      </c>
      <c r="EF313" s="378">
        <f t="shared" si="309"/>
        <v>0</v>
      </c>
      <c r="EG313" s="378">
        <f t="shared" si="310"/>
        <v>0</v>
      </c>
      <c r="EH313" s="378">
        <f t="shared" si="310"/>
        <v>0</v>
      </c>
      <c r="EI313" s="378">
        <f t="shared" si="310"/>
        <v>0</v>
      </c>
      <c r="EJ313" s="378">
        <f t="shared" si="310"/>
        <v>0</v>
      </c>
      <c r="EK313" s="378">
        <f t="shared" si="310"/>
        <v>0</v>
      </c>
      <c r="EL313" s="378">
        <f t="shared" si="310"/>
        <v>0</v>
      </c>
      <c r="EM313" s="378">
        <f t="shared" si="310"/>
        <v>0</v>
      </c>
      <c r="EN313" s="378">
        <f t="shared" si="310"/>
        <v>0</v>
      </c>
      <c r="EO313" s="378">
        <f t="shared" si="310"/>
        <v>0</v>
      </c>
      <c r="EP313" s="378">
        <f t="shared" si="310"/>
        <v>0</v>
      </c>
      <c r="EQ313" s="378">
        <f t="shared" si="310"/>
        <v>0</v>
      </c>
    </row>
    <row r="314" spans="1:147" x14ac:dyDescent="0.3">
      <c r="A314" s="368"/>
      <c r="B314" s="368"/>
      <c r="C314" s="368"/>
      <c r="D314" s="368">
        <f t="shared" si="249"/>
        <v>1.0658056259248334</v>
      </c>
      <c r="E314" s="368" t="str">
        <f>VLOOKUP(TEXT(Z314,0),'G2'!B:D,3,0)</f>
        <v>ME</v>
      </c>
      <c r="F314" s="816">
        <f t="shared" si="248"/>
        <v>0</v>
      </c>
      <c r="G314" s="755">
        <f t="shared" si="250"/>
        <v>0</v>
      </c>
      <c r="H314" s="756" t="s">
        <v>1190</v>
      </c>
      <c r="I314" s="370" t="s">
        <v>93</v>
      </c>
      <c r="J314" s="370"/>
      <c r="K314" s="368" t="s">
        <v>276</v>
      </c>
      <c r="L314" s="368" t="s">
        <v>619</v>
      </c>
      <c r="M314" s="369"/>
      <c r="N314" s="370" t="s">
        <v>788</v>
      </c>
      <c r="O314" s="370" t="s">
        <v>276</v>
      </c>
      <c r="P314" s="643" t="s">
        <v>1166</v>
      </c>
      <c r="Q314" s="370" t="s">
        <v>695</v>
      </c>
      <c r="R314" s="370" t="s">
        <v>272</v>
      </c>
      <c r="S314" s="371">
        <v>2200</v>
      </c>
      <c r="T314" s="372">
        <v>46753</v>
      </c>
      <c r="U314" s="372">
        <v>46873</v>
      </c>
      <c r="V314" s="373">
        <v>4</v>
      </c>
      <c r="W314" s="374">
        <v>362162.88330051024</v>
      </c>
      <c r="X314" s="17" cm="1">
        <f t="array" ref="X314">+IF($W$1="Pesos CLP",W314,W314/TC)*MB_24A25</f>
        <v>412.92781695204536</v>
      </c>
      <c r="Y314" s="18">
        <f t="shared" si="311"/>
        <v>908441.19729449973</v>
      </c>
      <c r="Z314">
        <v>91243510</v>
      </c>
      <c r="AA314" s="19">
        <f>IF(OR($I314="REAL",$I314="INCURRIDO"),SUMIF(S!$O:$O,$I314&amp;$O314&amp;$Q314&amp;UPPER(TEXT(AA$4,"MMMMYYYY"))&amp;$Z314,IF($W$1="Pesos CLP",S!$AD:$AD,S!$AO:$AO)),0)</f>
        <v>0</v>
      </c>
      <c r="AB314" s="19">
        <f>IF(OR($I314="REAL",$I314="INCURRIDO"),SUMIF(S!$O:$O,$I314&amp;$O314&amp;$Q314&amp;UPPER(TEXT(AB$4,"MMMMYYYY"))&amp;$Z314,IF($W$1="Pesos CLP",S!$AD:$AD,S!$AO:$AO)),0)</f>
        <v>0</v>
      </c>
      <c r="AC314" s="19">
        <f>IF(OR($I314="REAL",$I314="INCURRIDO"),SUMIF(S!$O:$O,$I314&amp;$O314&amp;$Q314&amp;UPPER(TEXT(AC$4,"MMMMYYYY"))&amp;$Z314,IF($W$1="Pesos CLP",S!$AD:$AD,S!$AO:$AO)),0)</f>
        <v>0</v>
      </c>
      <c r="AD314" s="19">
        <f>IF(OR($I314="REAL",$I314="INCURRIDO"),SUMIF(S!$O:$O,$I314&amp;$O314&amp;$Q314&amp;UPPER(TEXT(AD$4,"MMMMYYYY"))&amp;$Z314,IF($W$1="Pesos CLP",S!$AD:$AD,S!$AO:$AO)),0)</f>
        <v>0</v>
      </c>
      <c r="AE314" s="19">
        <f>IF(OR($I314="REAL",$I314="INCURRIDO"),SUMIF(S!$O:$O,$I314&amp;$O314&amp;$Q314&amp;UPPER(TEXT(AE$4,"MMMMYYYY"))&amp;$Z314,IF($W$1="Pesos CLP",S!$AD:$AD,S!$AO:$AO)),0)</f>
        <v>0</v>
      </c>
      <c r="AF314" s="19">
        <f>IF(OR($I314="REAL",$I314="INCURRIDO"),SUMIF(S!$O:$O,$I314&amp;$O314&amp;$Q314&amp;UPPER(TEXT(AF$4,"MMMMYYYY"))&amp;$Z314,IF($W$1="Pesos CLP",S!$AD:$AD,S!$AO:$AO)),0)</f>
        <v>0</v>
      </c>
      <c r="AG314" s="19">
        <f>IF(OR($I314="REAL",$I314="INCURRIDO"),SUMIF(S!$O:$O,$I314&amp;$O314&amp;$Q314&amp;UPPER(TEXT(AG$4,"MMMMYYYY"))&amp;$Z314,IF($W$1="Pesos CLP",S!$AD:$AD,S!$AO:$AO)),0)</f>
        <v>0</v>
      </c>
      <c r="AH314" s="19">
        <f>IF(OR($I314="REAL",$I314="INCURRIDO"),SUMIF(S!$O:$O,$I314&amp;$O314&amp;$Q314&amp;UPPER(TEXT(AH$4,"MMMMYYYY"))&amp;$Z314,IF($W$1="Pesos CLP",S!$AD:$AD,S!$AO:$AO)),0)</f>
        <v>0</v>
      </c>
      <c r="AI314" s="19">
        <f>IF(OR($I314="REAL",$I314="INCURRIDO"),SUMIF(S!$O:$O,$I314&amp;$O314&amp;$Q314&amp;UPPER(TEXT(AI$4,"MMMMYYYY"))&amp;$Z314,IF($W$1="Pesos CLP",S!$AD:$AD,S!$AO:$AO)),0)</f>
        <v>0</v>
      </c>
      <c r="AJ314" s="19">
        <f>IF(OR($I314="REAL",$I314="INCURRIDO"),SUMIF(S!$O:$O,$I314&amp;$O314&amp;$Q314&amp;UPPER(TEXT(AJ$4,"MMMMYYYY"))&amp;$Z314,IF($W$1="Pesos CLP",S!$AD:$AD,S!$AO:$AO)),0)</f>
        <v>0</v>
      </c>
      <c r="AK314" s="19">
        <f>IF(OR($I314="REAL",$I314="INCURRIDO"),SUMIF(S!$O:$O,$I314&amp;$O314&amp;$Q314&amp;UPPER(TEXT(AK$4,"MMMMYYYY"))&amp;$Z314,IF($W$1="Pesos CLP",S!$AD:$AD,S!$AO:$AO)),0)</f>
        <v>0</v>
      </c>
      <c r="AL314" s="19">
        <f>IF(OR($I314="REAL",$I314="INCURRIDO"),SUMIF(S!$O:$O,$I314&amp;$O314&amp;$Q314&amp;UPPER(TEXT(AL$4,"MMMMYYYY"))&amp;$Z314,IF($W$1="Pesos CLP",S!$AD:$AD,S!$AO:$AO)),0)</f>
        <v>0</v>
      </c>
      <c r="AM314" s="19">
        <f>IF(OR($I314="REAL",$I314="INCURRIDO"),SUMIF(S!$O:$O,$I314&amp;$O314&amp;$Q314&amp;UPPER(TEXT(AM$4,"MMMMYYYY"))&amp;$Z314,IF($W$1="Pesos CLP",S!$AD:$AD,S!$AO:$AO)),0)</f>
        <v>0</v>
      </c>
      <c r="AN314" s="19">
        <f>IF(OR($I314="REAL",$I314="INCURRIDO"),SUMIF(S!$O:$O,$I314&amp;$O314&amp;$Q314&amp;UPPER(TEXT(AN$4,"MMMMYYYY"))&amp;$Z314,IF($W$1="Pesos CLP",S!$AD:$AD,S!$AO:$AO)),0)</f>
        <v>0</v>
      </c>
      <c r="AO314" s="19">
        <f>IF(OR($I314="REAL",$I314="INCURRIDO"),SUMIF(S!$O:$O,$I314&amp;$O314&amp;$Q314&amp;UPPER(TEXT(AO$4,"MMMMYYYY"))&amp;$Z314,IF($W$1="Pesos CLP",S!$AD:$AD,S!$AO:$AO)),0)</f>
        <v>0</v>
      </c>
      <c r="AP314" s="19">
        <f>IF(OR($I314="REAL",$I314="INCURRIDO"),SUMIF(S!$O:$O,$I314&amp;$O314&amp;$Q314&amp;UPPER(TEXT(AP$4,"MMMMYYYY"))&amp;$Z314,IF($W$1="Pesos CLP",S!$AD:$AD,S!$AO:$AO)),0)</f>
        <v>0</v>
      </c>
      <c r="AQ314" s="19">
        <f>IF(OR($I314="REAL",$I314="INCURRIDO"),SUMIF(S!$O:$O,$I314&amp;$O314&amp;$Q314&amp;UPPER(TEXT(AQ$4,"MMMMYYYY"))&amp;$Z314,IF($W$1="Pesos CLP",S!$AD:$AD,S!$AO:$AO)),0)</f>
        <v>0</v>
      </c>
      <c r="AR314" s="19">
        <f>IF(OR($I314="REAL",$I314="INCURRIDO"),SUMIF(S!$O:$O,$I314&amp;$O314&amp;$Q314&amp;UPPER(TEXT(AR$4,"MMMMYYYY"))&amp;$Z314,IF($W$1="Pesos CLP",S!$AD:$AD,S!$AO:$AO)),0)</f>
        <v>0</v>
      </c>
      <c r="AS314" s="19">
        <f>IF(OR($I314="REAL",$I314="INCURRIDO"),SUMIF(S!$O:$O,$I314&amp;$O314&amp;$Q314&amp;UPPER(TEXT(AS$4,"MMMMYYYY"))&amp;$Z314,IF($W$1="Pesos CLP",S!$AD:$AD,S!$AO:$AO)),0)</f>
        <v>0</v>
      </c>
      <c r="AT314" s="19">
        <f>IF(OR($I314="REAL",$I314="INCURRIDO"),SUMIF(S!$O:$O,$I314&amp;$O314&amp;$Q314&amp;UPPER(TEXT(AT$4,"MMMMYYYY"))&amp;$Z314,IF($W$1="Pesos CLP",S!$AD:$AD,S!$AO:$AO)),0)</f>
        <v>0</v>
      </c>
      <c r="AU314" s="19">
        <f>IF(OR($I314="REAL",$I314="INCURRIDO"),SUMIF(S!$O:$O,$I314&amp;$O314&amp;$Q314&amp;UPPER(TEXT(AU$4,"MMMMYYYY"))&amp;$Z314,IF($W$1="Pesos CLP",S!$AD:$AD,S!$AO:$AO)),0)</f>
        <v>0</v>
      </c>
      <c r="AV314" s="19">
        <f>IF(OR($I314="REAL",$I314="INCURRIDO"),SUMIF(S!$O:$O,$I314&amp;$O314&amp;$Q314&amp;UPPER(TEXT(AV$4,"MMMMYYYY"))&amp;$Z314,IF($W$1="Pesos CLP",S!$AD:$AD,S!$AO:$AO)),0)</f>
        <v>0</v>
      </c>
      <c r="AW314" s="19">
        <f>IF(OR($I314="REAL",$I314="INCURRIDO"),SUMIF(S!$O:$O,$I314&amp;$O314&amp;$Q314&amp;UPPER(TEXT(AW$4,"MMMMYYYY"))&amp;$Z314,IF($W$1="Pesos CLP",S!$AD:$AD,S!$AO:$AO)),0)</f>
        <v>0</v>
      </c>
      <c r="AX314" s="19">
        <f>IF(OR($I314="REAL",$I314="INCURRIDO"),SUMIF(S!$O:$O,$I314&amp;$O314&amp;$Q314&amp;UPPER(TEXT(AX$4,"MMMMYYYY"))&amp;$Z314,IF($W$1="Pesos CLP",S!$AD:$AD,S!$AO:$AO)),0)</f>
        <v>0</v>
      </c>
      <c r="AY314" s="19">
        <f>IF(OR($I314="REAL",$I314="INCURRIDO"),SUMIF(S!$O:$O,$I314&amp;$O314&amp;$Q314&amp;UPPER(TEXT(AY$4,"MMMMYYYY"))&amp;$Z314,IF($W$1="Pesos CLP",S!$AD:$AD,S!$AO:$AO)),0)</f>
        <v>0</v>
      </c>
      <c r="AZ314" s="19">
        <f>IF(OR($I314="REAL",$I314="INCURRIDO"),SUMIF(S!$O:$O,$I314&amp;$O314&amp;$Q314&amp;UPPER(TEXT(AZ$4,"MMMMYYYY"))&amp;$Z314,IF($W$1="Pesos CLP",S!$AD:$AD,S!$AO:$AO)),0)</f>
        <v>0</v>
      </c>
      <c r="BA314" s="19">
        <f>IF(OR($I314="REAL",$I314="INCURRIDO"),SUMIF(S!$O:$O,$I314&amp;$O314&amp;$Q314&amp;UPPER(TEXT(BA$4,"MMMMYYYY"))&amp;$Z314,IF($W$1="Pesos CLP",S!$AD:$AD,S!$AO:$AO)),0)</f>
        <v>0</v>
      </c>
      <c r="BB314" s="19">
        <f>IF(OR($I314="REAL",$I314="INCURRIDO"),SUMIF(S!$O:$O,$I314&amp;$O314&amp;$Q314&amp;UPPER(TEXT(BB$4,"MMMMYYYY"))&amp;$Z314,IF($W$1="Pesos CLP",S!$AD:$AD,S!$AO:$AO)),0)</f>
        <v>0</v>
      </c>
      <c r="BC314" s="19">
        <f>IF(OR($I314="REAL",$I314="INCURRIDO"),SUMIF(S!$O:$O,$I314&amp;$O314&amp;$Q314&amp;UPPER(TEXT(BC$4,"MMMMYYYY"))&amp;$Z314,IF($W$1="Pesos CLP",S!$AD:$AD,S!$AO:$AO)),0)</f>
        <v>0</v>
      </c>
      <c r="BD314" s="19">
        <f>IF(OR($I314="REAL",$I314="INCURRIDO"),SUMIF(S!$O:$O,$I314&amp;$O314&amp;$Q314&amp;UPPER(TEXT(BD$4,"MMMMYYYY"))&amp;$Z314,IF($W$1="Pesos CLP",S!$AD:$AD,S!$AO:$AO)),0)</f>
        <v>0</v>
      </c>
      <c r="BE314" s="19">
        <f>IF(OR($I314="REAL",$I314="INCURRIDO"),SUMIF(S!$O:$O,$I314&amp;$O314&amp;$Q314&amp;UPPER(TEXT(BE$4,"MMMMYYYY"))&amp;$Z314,IF($W$1="Pesos CLP",S!$AD:$AD,S!$AO:$AO)),0)</f>
        <v>0</v>
      </c>
      <c r="BF314" s="19">
        <f>IF(OR($I314="REAL",$I314="INCURRIDO"),SUMIF(S!$O:$O,$I314&amp;$O314&amp;$Q314&amp;UPPER(TEXT(BF$4,"MMMMYYYY"))&amp;$Z314,IF($W$1="Pesos CLP",S!$AD:$AD,S!$AO:$AO)),0)</f>
        <v>0</v>
      </c>
      <c r="BG314" s="19">
        <f>IF(OR($I314="REAL",$I314="INCURRIDO"),SUMIF(S!$O:$O,$I314&amp;$O314&amp;$Q314&amp;UPPER(TEXT(BG$4,"MMMMYYYY"))&amp;$Z314,IF($W$1="Pesos CLP",S!$AD:$AD,S!$AO:$AO)),0)</f>
        <v>0</v>
      </c>
      <c r="BH314" s="19">
        <f>IF(OR($I314="REAL",$I314="INCURRIDO"),SUMIF(S!$O:$O,$I314&amp;$O314&amp;$Q314&amp;UPPER(TEXT(BH$4,"MMMMYYYY"))&amp;$Z314,IF($W$1="Pesos CLP",S!$AD:$AD,S!$AO:$AO)),0)</f>
        <v>0</v>
      </c>
      <c r="BI314" s="19">
        <f>IF(OR($I314="REAL",$I314="INCURRIDO"),SUMIF(S!$O:$O,$I314&amp;$O314&amp;$Q314&amp;UPPER(TEXT(BI$4,"MMMMYYYY"))&amp;$Z314,IF($W$1="Pesos CLP",S!$AD:$AD,S!$AO:$AO)),0)</f>
        <v>0</v>
      </c>
      <c r="BJ314" s="19">
        <f>IF(OR($I314="REAL",$I314="INCURRIDO"),SUMIF(S!$O:$O,$I314&amp;$O314&amp;$Q314&amp;UPPER(TEXT(BJ$4,"MMMMYYYY"))&amp;$Z314,IF($W$1="Pesos CLP",S!$AD:$AD,S!$AO:$AO)),0)</f>
        <v>0</v>
      </c>
      <c r="BK314" s="19">
        <f>IF(OR($I314="REAL",$I314="INCURRIDO"),SUMIF(S!$O:$O,$I314&amp;$O314&amp;$Q314&amp;UPPER(TEXT(BK$4,"MMMMYYYY"))&amp;$Z314,IF($W$1="Pesos CLP",S!$AD:$AD,S!$AO:$AO)),0)</f>
        <v>0</v>
      </c>
      <c r="BL314" s="19">
        <f>IF(OR($I314="REAL",$I314="INCURRIDO"),SUMIF(S!$O:$O,$I314&amp;$O314&amp;$Q314&amp;UPPER(TEXT(BL$4,"MMMMYYYY"))&amp;$Z314,IF($W$1="Pesos CLP",S!$AD:$AD,S!$AO:$AO)),0)</f>
        <v>0</v>
      </c>
      <c r="BM314" s="19">
        <f>IF(OR($I314="REAL",$I314="INCURRIDO"),SUMIF(S!$O:$O,$I314&amp;$O314&amp;$Q314&amp;UPPER(TEXT(BM$4,"MMMMYYYY"))&amp;$Z314,IF($W$1="Pesos CLP",S!$AD:$AD,S!$AO:$AO)),0)</f>
        <v>0</v>
      </c>
      <c r="BN314" s="19">
        <f>IF(OR($I314="REAL",$I314="INCURRIDO"),SUMIF(S!$O:$O,$I314&amp;$O314&amp;$Q314&amp;UPPER(TEXT(BN$4,"MMMMYYYY"))&amp;$Z314,IF($W$1="Pesos CLP",S!$AD:$AD,S!$AO:$AO)),0)</f>
        <v>0</v>
      </c>
      <c r="BO314" s="19">
        <f>IF(OR($I314="REAL",$I314="INCURRIDO"),SUMIF(S!$O:$O,$I314&amp;$O314&amp;$Q314&amp;UPPER(TEXT(BO$4,"MMMMYYYY"))&amp;$Z314,IF($W$1="Pesos CLP",S!$AD:$AD,S!$AO:$AO)),0)</f>
        <v>0</v>
      </c>
      <c r="BP314" s="19">
        <f>IF(OR($I314="REAL",$I314="INCURRIDO"),SUMIF(S!$O:$O,$I314&amp;$O314&amp;$Q314&amp;UPPER(TEXT(BP$4,"MMMMYYYY"))&amp;$Z314,IF($W$1="Pesos CLP",S!$AD:$AD,S!$AO:$AO)),0)</f>
        <v>0</v>
      </c>
      <c r="BQ314" s="19">
        <f>IF(OR($I314="REAL",$I314="INCURRIDO"),SUMIF(S!$O:$O,$I314&amp;$O314&amp;$Q314&amp;UPPER(TEXT(BQ$4,"MMMMYYYY"))&amp;$Z314,IF($W$1="Pesos CLP",S!$AD:$AD,S!$AO:$AO)),0)</f>
        <v>0</v>
      </c>
      <c r="BR314" s="19">
        <f>IF(OR($I314="REAL",$I314="INCURRIDO"),SUMIF(S!$O:$O,$I314&amp;$O314&amp;$Q314&amp;UPPER(TEXT(BR$4,"MMMMYYYY"))&amp;$Z314,IF($W$1="Pesos CLP",S!$AD:$AD,S!$AO:$AO)),0)</f>
        <v>0</v>
      </c>
      <c r="BS314" s="19">
        <f>IF(OR($I314="REAL",$I314="INCURRIDO"),SUMIF(S!$O:$O,$I314&amp;$O314&amp;$Q314&amp;UPPER(TEXT(BS$4,"MMMMYYYY"))&amp;$Z314,IF($W$1="Pesos CLP",S!$AD:$AD,S!$AO:$AO)),0)</f>
        <v>0</v>
      </c>
      <c r="BT314" s="19">
        <f>IF(OR($I314="REAL",$I314="INCURRIDO"),SUMIF(S!$O:$O,$I314&amp;$O314&amp;$Q314&amp;UPPER(TEXT(BT$4,"MMMMYYYY"))&amp;$Z314,IF($W$1="Pesos CLP",S!$AD:$AD,S!$AO:$AO)),0)</f>
        <v>0</v>
      </c>
      <c r="BU314" s="19">
        <f>IF(OR($I314="REAL",$I314="INCURRIDO"),SUMIF(S!$O:$O,$I314&amp;$O314&amp;$Q314&amp;UPPER(TEXT(BU$4,"MMMMYYYY"))&amp;$Z314,IF($W$1="Pesos CLP",S!$AD:$AD,S!$AO:$AO)),0)</f>
        <v>0</v>
      </c>
      <c r="BV314" s="19">
        <f>IF(OR($I314="REAL",$I314="INCURRIDO"),SUMIF(S!$O:$O,$I314&amp;$O314&amp;$Q314&amp;UPPER(TEXT(BV$4,"MMMMYYYY"))&amp;$Z314,IF($W$1="Pesos CLP",S!$AD:$AD,S!$AO:$AO)),0)</f>
        <v>0</v>
      </c>
      <c r="BW314" s="19">
        <f>IF(OR($I314="REAL",$I314="INCURRIDO"),SUMIF(S!$O:$O,$I314&amp;$O314&amp;$Q314&amp;UPPER(TEXT(BW$4,"MMMMYYYY"))&amp;$Z314,IF($W$1="Pesos CLP",S!$AD:$AD,S!$AO:$AO)),0)</f>
        <v>0</v>
      </c>
      <c r="BX314" s="19">
        <f>IF(OR($I314="REAL",$I314="INCURRIDO"),SUMIF(S!$O:$O,$I314&amp;$O314&amp;$Q314&amp;UPPER(TEXT(BX$4,"MMMMYYYY"))&amp;$Z314,IF($W$1="Pesos CLP",S!$AD:$AD,S!$AO:$AO)),0)</f>
        <v>0</v>
      </c>
      <c r="BY314" s="19">
        <f>IF(OR($I314="REAL",$I314="INCURRIDO"),SUMIF(S!$O:$O,$I314&amp;$O314&amp;$Q314&amp;UPPER(TEXT(BY$4,"MMMMYYYY"))&amp;$Z314,IF($W$1="Pesos CLP",S!$AD:$AD,S!$AO:$AO)),0)</f>
        <v>0</v>
      </c>
      <c r="BZ314" s="19">
        <f>IF(OR($I314="REAL",$I314="INCURRIDO"),SUMIF(S!$O:$O,$I314&amp;$O314&amp;$Q314&amp;UPPER(TEXT(BZ$4,"MMMMYYYY"))&amp;$Z314,IF($W$1="Pesos CLP",S!$AD:$AD,S!$AO:$AO)),0)</f>
        <v>0</v>
      </c>
      <c r="CA314" s="19">
        <f>IF(OR($I314="REAL",$I314="INCURRIDO"),SUMIF(S!$O:$O,$I314&amp;$O314&amp;$Q314&amp;UPPER(TEXT(CA$4,"MMMMYYYY"))&amp;$Z314,IF($W$1="Pesos CLP",S!$AD:$AD,S!$AO:$AO)),0)</f>
        <v>0</v>
      </c>
      <c r="CB314" s="19">
        <f>IF(OR($I314="REAL",$I314="INCURRIDO"),SUMIF(S!$O:$O,$I314&amp;$O314&amp;$Q314&amp;UPPER(TEXT(CB$4,"MMMMYYYY"))&amp;$Z314,IF($W$1="Pesos CLP",S!$AD:$AD,S!$AO:$AO)),0)</f>
        <v>0</v>
      </c>
      <c r="CC314" s="19">
        <f>IF(OR($I314="REAL",$I314="INCURRIDO"),SUMIF(S!$O:$O,$I314&amp;$O314&amp;$Q314&amp;UPPER(TEXT(CC$4,"MMMMYYYY"))&amp;$Z314,IF($W$1="Pesos CLP",S!$AD:$AD,S!$AO:$AO)),0)</f>
        <v>0</v>
      </c>
      <c r="CD314" s="19">
        <f>IF(OR($I314="REAL",$I314="INCURRIDO"),SUMIF(S!$O:$O,$I314&amp;$O314&amp;$Q314&amp;UPPER(TEXT(CD$4,"MMMMYYYY"))&amp;$Z314,IF($W$1="Pesos CLP",S!$AD:$AD,S!$AO:$AO)),0)</f>
        <v>0</v>
      </c>
      <c r="CE314" s="19">
        <f>IF(OR($I314="REAL",$I314="INCURRIDO"),SUMIF(S!$O:$O,$I314&amp;$O314&amp;$Q314&amp;UPPER(TEXT(CE$4,"MMMMYYYY"))&amp;$Z314,IF($W$1="Pesos CLP",S!$AD:$AD,S!$AO:$AO)),0)</f>
        <v>0</v>
      </c>
      <c r="CF314" s="19">
        <f>IF(OR($I314="REAL",$I314="INCURRIDO"),SUMIF(S!$O:$O,$I314&amp;$O314&amp;$Q314&amp;UPPER(TEXT(CF$4,"MMMMYYYY"))&amp;$Z314,IF($W$1="Pesos CLP",S!$AD:$AD,S!$AO:$AO)),0)</f>
        <v>0</v>
      </c>
      <c r="CG314" s="19">
        <f>IF(OR($I314="REAL",$I314="INCURRIDO"),SUMIF(S!$O:$O,$I314&amp;$O314&amp;$Q314&amp;UPPER(TEXT(CG$4,"MMMMYYYY"))&amp;$Z314,IF($W$1="Pesos CLP",S!$AD:$AD,S!$AO:$AO)),0)</f>
        <v>0</v>
      </c>
      <c r="CH314" s="19">
        <f>IF(OR($I314="REAL",$I314="INCURRIDO"),SUMIF(S!$O:$O,$I314&amp;$O314&amp;$Q314&amp;UPPER(TEXT(CH$4,"MMMMYYYY"))&amp;$Z314,IF($W$1="Pesos CLP",S!$AD:$AD,S!$AO:$AO)),0)</f>
        <v>0</v>
      </c>
      <c r="CI314" s="19">
        <f>IF(OR($I314="REAL",$I314="INCURRIDO"),SUMIF(S!$O:$O,$I314&amp;$O314&amp;$Q314&amp;UPPER(TEXT(CI$4,"MMMMYYYY"))&amp;$Z314,IF($W$1="Pesos CLP",S!$AD:$AD,S!$AO:$AO)),0)</f>
        <v>0</v>
      </c>
      <c r="CJ314" s="19">
        <f>IF(OR($I314="REAL",$I314="INCURRIDO"),SUMIF(S!$O:$O,$I314&amp;$O314&amp;$Q314&amp;UPPER(TEXT(CJ$4,"MMMMYYYY"))&amp;$Z314,IF($W$1="Pesos CLP",S!$AD:$AD,S!$AO:$AO)),0)</f>
        <v>0</v>
      </c>
      <c r="CK314" s="378">
        <f t="shared" si="305"/>
        <v>0</v>
      </c>
      <c r="CL314" s="378">
        <f t="shared" si="305"/>
        <v>0</v>
      </c>
      <c r="CM314" s="378">
        <f t="shared" si="305"/>
        <v>0</v>
      </c>
      <c r="CN314" s="378">
        <f t="shared" si="305"/>
        <v>0</v>
      </c>
      <c r="CO314" s="378">
        <f t="shared" si="305"/>
        <v>0</v>
      </c>
      <c r="CP314" s="378">
        <f t="shared" si="305"/>
        <v>0</v>
      </c>
      <c r="CQ314" s="378">
        <f t="shared" si="305"/>
        <v>0</v>
      </c>
      <c r="CR314" s="378">
        <f t="shared" si="305"/>
        <v>0</v>
      </c>
      <c r="CS314" s="378">
        <f t="shared" si="306"/>
        <v>0</v>
      </c>
      <c r="CT314" s="378">
        <f t="shared" si="306"/>
        <v>0</v>
      </c>
      <c r="CU314" s="378">
        <f t="shared" si="306"/>
        <v>0</v>
      </c>
      <c r="CV314" s="378">
        <f t="shared" si="306"/>
        <v>0</v>
      </c>
      <c r="CW314" s="378">
        <f t="shared" si="306"/>
        <v>0</v>
      </c>
      <c r="CX314" s="378">
        <f t="shared" si="306"/>
        <v>0</v>
      </c>
      <c r="CY314" s="378">
        <f t="shared" si="306"/>
        <v>0</v>
      </c>
      <c r="CZ314" s="378">
        <f t="shared" si="306"/>
        <v>0</v>
      </c>
      <c r="DA314" s="378">
        <f t="shared" si="306"/>
        <v>0</v>
      </c>
      <c r="DB314" s="378">
        <f t="shared" si="306"/>
        <v>0</v>
      </c>
      <c r="DC314" s="378">
        <f t="shared" si="307"/>
        <v>0</v>
      </c>
      <c r="DD314" s="378">
        <f t="shared" si="307"/>
        <v>0</v>
      </c>
      <c r="DE314" s="378">
        <f t="shared" si="307"/>
        <v>0</v>
      </c>
      <c r="DF314" s="378">
        <f t="shared" si="307"/>
        <v>0</v>
      </c>
      <c r="DG314" s="378">
        <f t="shared" si="307"/>
        <v>0</v>
      </c>
      <c r="DH314" s="378">
        <f t="shared" si="307"/>
        <v>232741.13319115283</v>
      </c>
      <c r="DI314" s="378">
        <f t="shared" si="307"/>
        <v>217725.57621107844</v>
      </c>
      <c r="DJ314" s="378">
        <f t="shared" si="307"/>
        <v>232741.13319115283</v>
      </c>
      <c r="DK314" s="378">
        <f t="shared" si="307"/>
        <v>225233.35470111566</v>
      </c>
      <c r="DL314" s="378">
        <f t="shared" si="307"/>
        <v>0</v>
      </c>
      <c r="DM314" s="378">
        <f t="shared" si="308"/>
        <v>0</v>
      </c>
      <c r="DN314" s="378">
        <f t="shared" si="308"/>
        <v>0</v>
      </c>
      <c r="DO314" s="378">
        <f t="shared" si="308"/>
        <v>0</v>
      </c>
      <c r="DP314" s="378">
        <f t="shared" si="308"/>
        <v>0</v>
      </c>
      <c r="DQ314" s="378">
        <f t="shared" si="308"/>
        <v>0</v>
      </c>
      <c r="DR314" s="378">
        <f t="shared" si="308"/>
        <v>0</v>
      </c>
      <c r="DS314" s="378">
        <f t="shared" si="308"/>
        <v>0</v>
      </c>
      <c r="DT314" s="378">
        <f t="shared" si="308"/>
        <v>0</v>
      </c>
      <c r="DU314" s="378">
        <f t="shared" si="308"/>
        <v>0</v>
      </c>
      <c r="DV314" s="378">
        <f t="shared" si="308"/>
        <v>0</v>
      </c>
      <c r="DW314" s="378">
        <f t="shared" si="309"/>
        <v>0</v>
      </c>
      <c r="DX314" s="378">
        <f t="shared" si="309"/>
        <v>0</v>
      </c>
      <c r="DY314" s="378">
        <f t="shared" si="309"/>
        <v>0</v>
      </c>
      <c r="DZ314" s="378">
        <f t="shared" si="309"/>
        <v>0</v>
      </c>
      <c r="EA314" s="378">
        <f t="shared" si="309"/>
        <v>0</v>
      </c>
      <c r="EB314" s="378">
        <f t="shared" si="309"/>
        <v>0</v>
      </c>
      <c r="EC314" s="378">
        <f t="shared" si="309"/>
        <v>0</v>
      </c>
      <c r="ED314" s="378">
        <f t="shared" si="309"/>
        <v>0</v>
      </c>
      <c r="EE314" s="378">
        <f t="shared" si="309"/>
        <v>0</v>
      </c>
      <c r="EF314" s="378">
        <f t="shared" si="309"/>
        <v>0</v>
      </c>
      <c r="EG314" s="378">
        <f t="shared" si="310"/>
        <v>0</v>
      </c>
      <c r="EH314" s="378">
        <f t="shared" si="310"/>
        <v>0</v>
      </c>
      <c r="EI314" s="378">
        <f t="shared" si="310"/>
        <v>0</v>
      </c>
      <c r="EJ314" s="378">
        <f t="shared" si="310"/>
        <v>0</v>
      </c>
      <c r="EK314" s="378">
        <f t="shared" si="310"/>
        <v>0</v>
      </c>
      <c r="EL314" s="378">
        <f t="shared" si="310"/>
        <v>0</v>
      </c>
      <c r="EM314" s="378">
        <f t="shared" si="310"/>
        <v>0</v>
      </c>
      <c r="EN314" s="378">
        <f t="shared" si="310"/>
        <v>0</v>
      </c>
      <c r="EO314" s="378">
        <f t="shared" si="310"/>
        <v>0</v>
      </c>
      <c r="EP314" s="378">
        <f t="shared" si="310"/>
        <v>0</v>
      </c>
      <c r="EQ314" s="378">
        <f t="shared" si="310"/>
        <v>0</v>
      </c>
    </row>
    <row r="315" spans="1:147" s="247" customFormat="1" x14ac:dyDescent="0.3">
      <c r="A315" s="182"/>
      <c r="B315" s="182"/>
      <c r="C315" s="368"/>
      <c r="D315" s="368"/>
      <c r="E315" s="368"/>
      <c r="F315" s="816"/>
      <c r="G315" s="765"/>
      <c r="H315" s="766"/>
      <c r="I315" s="767"/>
      <c r="J315" s="767"/>
      <c r="K315" s="764"/>
      <c r="L315" s="764"/>
      <c r="M315" s="768"/>
      <c r="N315" s="785"/>
      <c r="O315" s="767"/>
      <c r="P315" s="769"/>
      <c r="Q315" s="767"/>
      <c r="R315" s="767"/>
      <c r="S315" s="770"/>
      <c r="T315" s="771"/>
      <c r="U315" s="771"/>
      <c r="V315" s="772"/>
      <c r="W315" s="773"/>
      <c r="X315" s="774"/>
      <c r="Y315" s="775"/>
      <c r="AA315" s="784"/>
      <c r="AB315" s="784"/>
      <c r="AC315" s="784"/>
      <c r="AD315" s="784"/>
      <c r="AE315" s="784"/>
      <c r="AF315" s="784"/>
      <c r="AG315" s="784"/>
      <c r="AH315" s="784"/>
      <c r="AI315" s="784"/>
      <c r="AJ315" s="784"/>
      <c r="AK315" s="784"/>
      <c r="AL315" s="784"/>
      <c r="AM315" s="784"/>
      <c r="AN315" s="784"/>
      <c r="AO315" s="784"/>
      <c r="AP315" s="784"/>
      <c r="AQ315" s="784"/>
      <c r="AR315" s="784"/>
      <c r="AS315" s="784"/>
      <c r="AT315" s="784"/>
      <c r="AU315" s="784"/>
      <c r="AV315" s="784"/>
      <c r="AW315" s="784"/>
      <c r="AX315" s="784"/>
      <c r="AY315" s="784"/>
      <c r="AZ315" s="784"/>
      <c r="BA315" s="784"/>
      <c r="BB315" s="784"/>
      <c r="BC315" s="784"/>
      <c r="BD315" s="784"/>
      <c r="BE315" s="784"/>
      <c r="BF315" s="784"/>
      <c r="BG315" s="784"/>
      <c r="BH315" s="784"/>
      <c r="BI315" s="784"/>
      <c r="BJ315" s="784"/>
      <c r="BK315" s="784"/>
      <c r="BL315" s="784"/>
      <c r="BM315" s="784"/>
      <c r="BN315" s="784"/>
      <c r="BO315" s="784"/>
      <c r="BP315" s="784"/>
      <c r="BQ315" s="784"/>
      <c r="BR315" s="784"/>
      <c r="BS315" s="784"/>
      <c r="BT315" s="784"/>
      <c r="BU315" s="784"/>
      <c r="BV315" s="784"/>
      <c r="BW315" s="784"/>
      <c r="BX315" s="784"/>
      <c r="BY315" s="784"/>
      <c r="BZ315" s="784"/>
      <c r="CA315" s="784"/>
      <c r="CB315" s="784"/>
      <c r="CC315" s="784"/>
      <c r="CD315" s="784"/>
      <c r="CE315" s="784"/>
      <c r="CF315" s="784"/>
      <c r="CG315" s="784"/>
      <c r="CH315" s="784"/>
      <c r="CI315" s="784"/>
      <c r="CJ315" s="784"/>
      <c r="CK315" s="380"/>
      <c r="CL315" s="380"/>
      <c r="CM315" s="380"/>
      <c r="CN315" s="380"/>
      <c r="CO315" s="380"/>
      <c r="CP315" s="380"/>
      <c r="CQ315" s="380"/>
      <c r="CR315" s="380"/>
      <c r="CS315" s="380"/>
      <c r="CT315" s="380"/>
      <c r="CU315" s="380"/>
      <c r="CV315" s="380"/>
      <c r="CW315" s="380"/>
      <c r="CX315" s="380"/>
      <c r="CY315" s="380"/>
      <c r="CZ315" s="380"/>
      <c r="DA315" s="380"/>
      <c r="DB315" s="380"/>
      <c r="DC315" s="380"/>
      <c r="DD315" s="380"/>
      <c r="DE315" s="380"/>
      <c r="DF315" s="380"/>
      <c r="DG315" s="380"/>
      <c r="DH315" s="380"/>
      <c r="DI315" s="380"/>
      <c r="DJ315" s="380"/>
      <c r="DK315" s="380"/>
      <c r="DL315" s="380"/>
      <c r="DM315" s="380"/>
      <c r="DN315" s="380"/>
      <c r="DO315" s="380"/>
      <c r="DP315" s="380"/>
      <c r="DQ315" s="380"/>
      <c r="DR315" s="380"/>
      <c r="DS315" s="380"/>
      <c r="DT315" s="380"/>
      <c r="DU315" s="380"/>
      <c r="DV315" s="380"/>
      <c r="DW315" s="380"/>
      <c r="DX315" s="380"/>
      <c r="DY315" s="380"/>
      <c r="DZ315" s="380"/>
      <c r="EA315" s="380"/>
      <c r="EB315" s="380"/>
      <c r="EC315" s="380"/>
      <c r="ED315" s="380"/>
      <c r="EE315" s="380"/>
      <c r="EF315" s="380"/>
      <c r="EG315" s="380"/>
      <c r="EH315" s="380"/>
      <c r="EI315" s="380"/>
      <c r="EJ315" s="380"/>
      <c r="EK315" s="380"/>
      <c r="EL315" s="380"/>
      <c r="EM315" s="380"/>
      <c r="EN315" s="380"/>
      <c r="EO315" s="380"/>
      <c r="EP315" s="380"/>
      <c r="EQ315" s="380"/>
    </row>
    <row r="316" spans="1:147" x14ac:dyDescent="0.3">
      <c r="A316" s="368"/>
      <c r="B316" s="368"/>
      <c r="C316" s="368"/>
      <c r="D316" s="368">
        <f t="shared" si="249"/>
        <v>1.0658056259248334</v>
      </c>
      <c r="E316" s="368" t="str">
        <f>VLOOKUP(TEXT(Z316,0),'G2'!B:D,3,0)</f>
        <v>ME</v>
      </c>
      <c r="F316" s="816">
        <f t="shared" si="248"/>
        <v>0</v>
      </c>
      <c r="G316" s="755">
        <f t="shared" si="250"/>
        <v>0</v>
      </c>
      <c r="H316" s="756" t="s">
        <v>1190</v>
      </c>
      <c r="I316" s="370" t="s">
        <v>93</v>
      </c>
      <c r="J316" s="370"/>
      <c r="K316" s="368" t="s">
        <v>276</v>
      </c>
      <c r="L316" s="368" t="s">
        <v>619</v>
      </c>
      <c r="M316" s="369"/>
      <c r="N316" s="370" t="s">
        <v>789</v>
      </c>
      <c r="O316" s="370" t="s">
        <v>276</v>
      </c>
      <c r="P316" s="643" t="s">
        <v>1166</v>
      </c>
      <c r="Q316" s="370" t="s">
        <v>695</v>
      </c>
      <c r="R316" s="370" t="s">
        <v>272</v>
      </c>
      <c r="S316" s="371">
        <v>55</v>
      </c>
      <c r="T316" s="372">
        <v>46388</v>
      </c>
      <c r="U316" s="372">
        <v>46478</v>
      </c>
      <c r="V316" s="373">
        <v>3</v>
      </c>
      <c r="W316" s="374">
        <v>13258621.986504927</v>
      </c>
      <c r="X316" s="17" cm="1">
        <f t="array" ref="X316">+IF($W$1="Pesos CLP",W316,W316/TC)*MB_24A25</f>
        <v>15117.103615880556</v>
      </c>
      <c r="Y316" s="18">
        <f t="shared" si="311"/>
        <v>831440.69887343072</v>
      </c>
      <c r="Z316">
        <v>91243310</v>
      </c>
      <c r="AA316" s="19">
        <f>IF(OR($I316="REAL",$I316="INCURRIDO"),SUMIF(S!$O:$O,$I316&amp;$O316&amp;$Q316&amp;UPPER(TEXT(AA$4,"MMMMYYYY"))&amp;$Z316,IF($W$1="Pesos CLP",S!$AD:$AD,S!$AO:$AO)),0)</f>
        <v>0</v>
      </c>
      <c r="AB316" s="19">
        <f>IF(OR($I316="REAL",$I316="INCURRIDO"),SUMIF(S!$O:$O,$I316&amp;$O316&amp;$Q316&amp;UPPER(TEXT(AB$4,"MMMMYYYY"))&amp;$Z316,IF($W$1="Pesos CLP",S!$AD:$AD,S!$AO:$AO)),0)</f>
        <v>0</v>
      </c>
      <c r="AC316" s="19">
        <f>IF(OR($I316="REAL",$I316="INCURRIDO"),SUMIF(S!$O:$O,$I316&amp;$O316&amp;$Q316&amp;UPPER(TEXT(AC$4,"MMMMYYYY"))&amp;$Z316,IF($W$1="Pesos CLP",S!$AD:$AD,S!$AO:$AO)),0)</f>
        <v>0</v>
      </c>
      <c r="AD316" s="19">
        <f>IF(OR($I316="REAL",$I316="INCURRIDO"),SUMIF(S!$O:$O,$I316&amp;$O316&amp;$Q316&amp;UPPER(TEXT(AD$4,"MMMMYYYY"))&amp;$Z316,IF($W$1="Pesos CLP",S!$AD:$AD,S!$AO:$AO)),0)</f>
        <v>0</v>
      </c>
      <c r="AE316" s="19">
        <f>IF(OR($I316="REAL",$I316="INCURRIDO"),SUMIF(S!$O:$O,$I316&amp;$O316&amp;$Q316&amp;UPPER(TEXT(AE$4,"MMMMYYYY"))&amp;$Z316,IF($W$1="Pesos CLP",S!$AD:$AD,S!$AO:$AO)),0)</f>
        <v>0</v>
      </c>
      <c r="AF316" s="19">
        <f>IF(OR($I316="REAL",$I316="INCURRIDO"),SUMIF(S!$O:$O,$I316&amp;$O316&amp;$Q316&amp;UPPER(TEXT(AF$4,"MMMMYYYY"))&amp;$Z316,IF($W$1="Pesos CLP",S!$AD:$AD,S!$AO:$AO)),0)</f>
        <v>0</v>
      </c>
      <c r="AG316" s="19">
        <f>IF(OR($I316="REAL",$I316="INCURRIDO"),SUMIF(S!$O:$O,$I316&amp;$O316&amp;$Q316&amp;UPPER(TEXT(AG$4,"MMMMYYYY"))&amp;$Z316,IF($W$1="Pesos CLP",S!$AD:$AD,S!$AO:$AO)),0)</f>
        <v>0</v>
      </c>
      <c r="AH316" s="19">
        <f>IF(OR($I316="REAL",$I316="INCURRIDO"),SUMIF(S!$O:$O,$I316&amp;$O316&amp;$Q316&amp;UPPER(TEXT(AH$4,"MMMMYYYY"))&amp;$Z316,IF($W$1="Pesos CLP",S!$AD:$AD,S!$AO:$AO)),0)</f>
        <v>0</v>
      </c>
      <c r="AI316" s="19">
        <f>IF(OR($I316="REAL",$I316="INCURRIDO"),SUMIF(S!$O:$O,$I316&amp;$O316&amp;$Q316&amp;UPPER(TEXT(AI$4,"MMMMYYYY"))&amp;$Z316,IF($W$1="Pesos CLP",S!$AD:$AD,S!$AO:$AO)),0)</f>
        <v>0</v>
      </c>
      <c r="AJ316" s="19">
        <f>IF(OR($I316="REAL",$I316="INCURRIDO"),SUMIF(S!$O:$O,$I316&amp;$O316&amp;$Q316&amp;UPPER(TEXT(AJ$4,"MMMMYYYY"))&amp;$Z316,IF($W$1="Pesos CLP",S!$AD:$AD,S!$AO:$AO)),0)</f>
        <v>0</v>
      </c>
      <c r="AK316" s="19">
        <f>IF(OR($I316="REAL",$I316="INCURRIDO"),SUMIF(S!$O:$O,$I316&amp;$O316&amp;$Q316&amp;UPPER(TEXT(AK$4,"MMMMYYYY"))&amp;$Z316,IF($W$1="Pesos CLP",S!$AD:$AD,S!$AO:$AO)),0)</f>
        <v>0</v>
      </c>
      <c r="AL316" s="19">
        <f>IF(OR($I316="REAL",$I316="INCURRIDO"),SUMIF(S!$O:$O,$I316&amp;$O316&amp;$Q316&amp;UPPER(TEXT(AL$4,"MMMMYYYY"))&amp;$Z316,IF($W$1="Pesos CLP",S!$AD:$AD,S!$AO:$AO)),0)</f>
        <v>0</v>
      </c>
      <c r="AM316" s="19">
        <f>IF(OR($I316="REAL",$I316="INCURRIDO"),SUMIF(S!$O:$O,$I316&amp;$O316&amp;$Q316&amp;UPPER(TEXT(AM$4,"MMMMYYYY"))&amp;$Z316,IF($W$1="Pesos CLP",S!$AD:$AD,S!$AO:$AO)),0)</f>
        <v>0</v>
      </c>
      <c r="AN316" s="19">
        <f>IF(OR($I316="REAL",$I316="INCURRIDO"),SUMIF(S!$O:$O,$I316&amp;$O316&amp;$Q316&amp;UPPER(TEXT(AN$4,"MMMMYYYY"))&amp;$Z316,IF($W$1="Pesos CLP",S!$AD:$AD,S!$AO:$AO)),0)</f>
        <v>0</v>
      </c>
      <c r="AO316" s="19">
        <f>IF(OR($I316="REAL",$I316="INCURRIDO"),SUMIF(S!$O:$O,$I316&amp;$O316&amp;$Q316&amp;UPPER(TEXT(AO$4,"MMMMYYYY"))&amp;$Z316,IF($W$1="Pesos CLP",S!$AD:$AD,S!$AO:$AO)),0)</f>
        <v>0</v>
      </c>
      <c r="AP316" s="19">
        <f>IF(OR($I316="REAL",$I316="INCURRIDO"),SUMIF(S!$O:$O,$I316&amp;$O316&amp;$Q316&amp;UPPER(TEXT(AP$4,"MMMMYYYY"))&amp;$Z316,IF($W$1="Pesos CLP",S!$AD:$AD,S!$AO:$AO)),0)</f>
        <v>0</v>
      </c>
      <c r="AQ316" s="19">
        <f>IF(OR($I316="REAL",$I316="INCURRIDO"),SUMIF(S!$O:$O,$I316&amp;$O316&amp;$Q316&amp;UPPER(TEXT(AQ$4,"MMMMYYYY"))&amp;$Z316,IF($W$1="Pesos CLP",S!$AD:$AD,S!$AO:$AO)),0)</f>
        <v>0</v>
      </c>
      <c r="AR316" s="19">
        <f>IF(OR($I316="REAL",$I316="INCURRIDO"),SUMIF(S!$O:$O,$I316&amp;$O316&amp;$Q316&amp;UPPER(TEXT(AR$4,"MMMMYYYY"))&amp;$Z316,IF($W$1="Pesos CLP",S!$AD:$AD,S!$AO:$AO)),0)</f>
        <v>0</v>
      </c>
      <c r="AS316" s="19">
        <f>IF(OR($I316="REAL",$I316="INCURRIDO"),SUMIF(S!$O:$O,$I316&amp;$O316&amp;$Q316&amp;UPPER(TEXT(AS$4,"MMMMYYYY"))&amp;$Z316,IF($W$1="Pesos CLP",S!$AD:$AD,S!$AO:$AO)),0)</f>
        <v>0</v>
      </c>
      <c r="AT316" s="19">
        <f>IF(OR($I316="REAL",$I316="INCURRIDO"),SUMIF(S!$O:$O,$I316&amp;$O316&amp;$Q316&amp;UPPER(TEXT(AT$4,"MMMMYYYY"))&amp;$Z316,IF($W$1="Pesos CLP",S!$AD:$AD,S!$AO:$AO)),0)</f>
        <v>0</v>
      </c>
      <c r="AU316" s="19">
        <f>IF(OR($I316="REAL",$I316="INCURRIDO"),SUMIF(S!$O:$O,$I316&amp;$O316&amp;$Q316&amp;UPPER(TEXT(AU$4,"MMMMYYYY"))&amp;$Z316,IF($W$1="Pesos CLP",S!$AD:$AD,S!$AO:$AO)),0)</f>
        <v>0</v>
      </c>
      <c r="AV316" s="19">
        <f>IF(OR($I316="REAL",$I316="INCURRIDO"),SUMIF(S!$O:$O,$I316&amp;$O316&amp;$Q316&amp;UPPER(TEXT(AV$4,"MMMMYYYY"))&amp;$Z316,IF($W$1="Pesos CLP",S!$AD:$AD,S!$AO:$AO)),0)</f>
        <v>0</v>
      </c>
      <c r="AW316" s="19">
        <f>IF(OR($I316="REAL",$I316="INCURRIDO"),SUMIF(S!$O:$O,$I316&amp;$O316&amp;$Q316&amp;UPPER(TEXT(AW$4,"MMMMYYYY"))&amp;$Z316,IF($W$1="Pesos CLP",S!$AD:$AD,S!$AO:$AO)),0)</f>
        <v>0</v>
      </c>
      <c r="AX316" s="19">
        <f>IF(OR($I316="REAL",$I316="INCURRIDO"),SUMIF(S!$O:$O,$I316&amp;$O316&amp;$Q316&amp;UPPER(TEXT(AX$4,"MMMMYYYY"))&amp;$Z316,IF($W$1="Pesos CLP",S!$AD:$AD,S!$AO:$AO)),0)</f>
        <v>0</v>
      </c>
      <c r="AY316" s="19">
        <f>IF(OR($I316="REAL",$I316="INCURRIDO"),SUMIF(S!$O:$O,$I316&amp;$O316&amp;$Q316&amp;UPPER(TEXT(AY$4,"MMMMYYYY"))&amp;$Z316,IF($W$1="Pesos CLP",S!$AD:$AD,S!$AO:$AO)),0)</f>
        <v>0</v>
      </c>
      <c r="AZ316" s="19">
        <f>IF(OR($I316="REAL",$I316="INCURRIDO"),SUMIF(S!$O:$O,$I316&amp;$O316&amp;$Q316&amp;UPPER(TEXT(AZ$4,"MMMMYYYY"))&amp;$Z316,IF($W$1="Pesos CLP",S!$AD:$AD,S!$AO:$AO)),0)</f>
        <v>0</v>
      </c>
      <c r="BA316" s="19">
        <f>IF(OR($I316="REAL",$I316="INCURRIDO"),SUMIF(S!$O:$O,$I316&amp;$O316&amp;$Q316&amp;UPPER(TEXT(BA$4,"MMMMYYYY"))&amp;$Z316,IF($W$1="Pesos CLP",S!$AD:$AD,S!$AO:$AO)),0)</f>
        <v>0</v>
      </c>
      <c r="BB316" s="19">
        <f>IF(OR($I316="REAL",$I316="INCURRIDO"),SUMIF(S!$O:$O,$I316&amp;$O316&amp;$Q316&amp;UPPER(TEXT(BB$4,"MMMMYYYY"))&amp;$Z316,IF($W$1="Pesos CLP",S!$AD:$AD,S!$AO:$AO)),0)</f>
        <v>0</v>
      </c>
      <c r="BC316" s="19">
        <f>IF(OR($I316="REAL",$I316="INCURRIDO"),SUMIF(S!$O:$O,$I316&amp;$O316&amp;$Q316&amp;UPPER(TEXT(BC$4,"MMMMYYYY"))&amp;$Z316,IF($W$1="Pesos CLP",S!$AD:$AD,S!$AO:$AO)),0)</f>
        <v>0</v>
      </c>
      <c r="BD316" s="19">
        <f>IF(OR($I316="REAL",$I316="INCURRIDO"),SUMIF(S!$O:$O,$I316&amp;$O316&amp;$Q316&amp;UPPER(TEXT(BD$4,"MMMMYYYY"))&amp;$Z316,IF($W$1="Pesos CLP",S!$AD:$AD,S!$AO:$AO)),0)</f>
        <v>0</v>
      </c>
      <c r="BE316" s="19">
        <f>IF(OR($I316="REAL",$I316="INCURRIDO"),SUMIF(S!$O:$O,$I316&amp;$O316&amp;$Q316&amp;UPPER(TEXT(BE$4,"MMMMYYYY"))&amp;$Z316,IF($W$1="Pesos CLP",S!$AD:$AD,S!$AO:$AO)),0)</f>
        <v>0</v>
      </c>
      <c r="BF316" s="19">
        <f>IF(OR($I316="REAL",$I316="INCURRIDO"),SUMIF(S!$O:$O,$I316&amp;$O316&amp;$Q316&amp;UPPER(TEXT(BF$4,"MMMMYYYY"))&amp;$Z316,IF($W$1="Pesos CLP",S!$AD:$AD,S!$AO:$AO)),0)</f>
        <v>0</v>
      </c>
      <c r="BG316" s="19">
        <f>IF(OR($I316="REAL",$I316="INCURRIDO"),SUMIF(S!$O:$O,$I316&amp;$O316&amp;$Q316&amp;UPPER(TEXT(BG$4,"MMMMYYYY"))&amp;$Z316,IF($W$1="Pesos CLP",S!$AD:$AD,S!$AO:$AO)),0)</f>
        <v>0</v>
      </c>
      <c r="BH316" s="19">
        <f>IF(OR($I316="REAL",$I316="INCURRIDO"),SUMIF(S!$O:$O,$I316&amp;$O316&amp;$Q316&amp;UPPER(TEXT(BH$4,"MMMMYYYY"))&amp;$Z316,IF($W$1="Pesos CLP",S!$AD:$AD,S!$AO:$AO)),0)</f>
        <v>0</v>
      </c>
      <c r="BI316" s="19">
        <f>IF(OR($I316="REAL",$I316="INCURRIDO"),SUMIF(S!$O:$O,$I316&amp;$O316&amp;$Q316&amp;UPPER(TEXT(BI$4,"MMMMYYYY"))&amp;$Z316,IF($W$1="Pesos CLP",S!$AD:$AD,S!$AO:$AO)),0)</f>
        <v>0</v>
      </c>
      <c r="BJ316" s="19">
        <f>IF(OR($I316="REAL",$I316="INCURRIDO"),SUMIF(S!$O:$O,$I316&amp;$O316&amp;$Q316&amp;UPPER(TEXT(BJ$4,"MMMMYYYY"))&amp;$Z316,IF($W$1="Pesos CLP",S!$AD:$AD,S!$AO:$AO)),0)</f>
        <v>0</v>
      </c>
      <c r="BK316" s="19">
        <f>IF(OR($I316="REAL",$I316="INCURRIDO"),SUMIF(S!$O:$O,$I316&amp;$O316&amp;$Q316&amp;UPPER(TEXT(BK$4,"MMMMYYYY"))&amp;$Z316,IF($W$1="Pesos CLP",S!$AD:$AD,S!$AO:$AO)),0)</f>
        <v>0</v>
      </c>
      <c r="BL316" s="19">
        <f>IF(OR($I316="REAL",$I316="INCURRIDO"),SUMIF(S!$O:$O,$I316&amp;$O316&amp;$Q316&amp;UPPER(TEXT(BL$4,"MMMMYYYY"))&amp;$Z316,IF($W$1="Pesos CLP",S!$AD:$AD,S!$AO:$AO)),0)</f>
        <v>0</v>
      </c>
      <c r="BM316" s="19">
        <f>IF(OR($I316="REAL",$I316="INCURRIDO"),SUMIF(S!$O:$O,$I316&amp;$O316&amp;$Q316&amp;UPPER(TEXT(BM$4,"MMMMYYYY"))&amp;$Z316,IF($W$1="Pesos CLP",S!$AD:$AD,S!$AO:$AO)),0)</f>
        <v>0</v>
      </c>
      <c r="BN316" s="19">
        <f>IF(OR($I316="REAL",$I316="INCURRIDO"),SUMIF(S!$O:$O,$I316&amp;$O316&amp;$Q316&amp;UPPER(TEXT(BN$4,"MMMMYYYY"))&amp;$Z316,IF($W$1="Pesos CLP",S!$AD:$AD,S!$AO:$AO)),0)</f>
        <v>0</v>
      </c>
      <c r="BO316" s="19">
        <f>IF(OR($I316="REAL",$I316="INCURRIDO"),SUMIF(S!$O:$O,$I316&amp;$O316&amp;$Q316&amp;UPPER(TEXT(BO$4,"MMMMYYYY"))&amp;$Z316,IF($W$1="Pesos CLP",S!$AD:$AD,S!$AO:$AO)),0)</f>
        <v>0</v>
      </c>
      <c r="BP316" s="19">
        <f>IF(OR($I316="REAL",$I316="INCURRIDO"),SUMIF(S!$O:$O,$I316&amp;$O316&amp;$Q316&amp;UPPER(TEXT(BP$4,"MMMMYYYY"))&amp;$Z316,IF($W$1="Pesos CLP",S!$AD:$AD,S!$AO:$AO)),0)</f>
        <v>0</v>
      </c>
      <c r="BQ316" s="19">
        <f>IF(OR($I316="REAL",$I316="INCURRIDO"),SUMIF(S!$O:$O,$I316&amp;$O316&amp;$Q316&amp;UPPER(TEXT(BQ$4,"MMMMYYYY"))&amp;$Z316,IF($W$1="Pesos CLP",S!$AD:$AD,S!$AO:$AO)),0)</f>
        <v>0</v>
      </c>
      <c r="BR316" s="19">
        <f>IF(OR($I316="REAL",$I316="INCURRIDO"),SUMIF(S!$O:$O,$I316&amp;$O316&amp;$Q316&amp;UPPER(TEXT(BR$4,"MMMMYYYY"))&amp;$Z316,IF($W$1="Pesos CLP",S!$AD:$AD,S!$AO:$AO)),0)</f>
        <v>0</v>
      </c>
      <c r="BS316" s="19">
        <f>IF(OR($I316="REAL",$I316="INCURRIDO"),SUMIF(S!$O:$O,$I316&amp;$O316&amp;$Q316&amp;UPPER(TEXT(BS$4,"MMMMYYYY"))&amp;$Z316,IF($W$1="Pesos CLP",S!$AD:$AD,S!$AO:$AO)),0)</f>
        <v>0</v>
      </c>
      <c r="BT316" s="19">
        <f>IF(OR($I316="REAL",$I316="INCURRIDO"),SUMIF(S!$O:$O,$I316&amp;$O316&amp;$Q316&amp;UPPER(TEXT(BT$4,"MMMMYYYY"))&amp;$Z316,IF($W$1="Pesos CLP",S!$AD:$AD,S!$AO:$AO)),0)</f>
        <v>0</v>
      </c>
      <c r="BU316" s="19">
        <f>IF(OR($I316="REAL",$I316="INCURRIDO"),SUMIF(S!$O:$O,$I316&amp;$O316&amp;$Q316&amp;UPPER(TEXT(BU$4,"MMMMYYYY"))&amp;$Z316,IF($W$1="Pesos CLP",S!$AD:$AD,S!$AO:$AO)),0)</f>
        <v>0</v>
      </c>
      <c r="BV316" s="19">
        <f>IF(OR($I316="REAL",$I316="INCURRIDO"),SUMIF(S!$O:$O,$I316&amp;$O316&amp;$Q316&amp;UPPER(TEXT(BV$4,"MMMMYYYY"))&amp;$Z316,IF($W$1="Pesos CLP",S!$AD:$AD,S!$AO:$AO)),0)</f>
        <v>0</v>
      </c>
      <c r="BW316" s="19">
        <f>IF(OR($I316="REAL",$I316="INCURRIDO"),SUMIF(S!$O:$O,$I316&amp;$O316&amp;$Q316&amp;UPPER(TEXT(BW$4,"MMMMYYYY"))&amp;$Z316,IF($W$1="Pesos CLP",S!$AD:$AD,S!$AO:$AO)),0)</f>
        <v>0</v>
      </c>
      <c r="BX316" s="19">
        <f>IF(OR($I316="REAL",$I316="INCURRIDO"),SUMIF(S!$O:$O,$I316&amp;$O316&amp;$Q316&amp;UPPER(TEXT(BX$4,"MMMMYYYY"))&amp;$Z316,IF($W$1="Pesos CLP",S!$AD:$AD,S!$AO:$AO)),0)</f>
        <v>0</v>
      </c>
      <c r="BY316" s="19">
        <f>IF(OR($I316="REAL",$I316="INCURRIDO"),SUMIF(S!$O:$O,$I316&amp;$O316&amp;$Q316&amp;UPPER(TEXT(BY$4,"MMMMYYYY"))&amp;$Z316,IF($W$1="Pesos CLP",S!$AD:$AD,S!$AO:$AO)),0)</f>
        <v>0</v>
      </c>
      <c r="BZ316" s="19">
        <f>IF(OR($I316="REAL",$I316="INCURRIDO"),SUMIF(S!$O:$O,$I316&amp;$O316&amp;$Q316&amp;UPPER(TEXT(BZ$4,"MMMMYYYY"))&amp;$Z316,IF($W$1="Pesos CLP",S!$AD:$AD,S!$AO:$AO)),0)</f>
        <v>0</v>
      </c>
      <c r="CA316" s="19">
        <f>IF(OR($I316="REAL",$I316="INCURRIDO"),SUMIF(S!$O:$O,$I316&amp;$O316&amp;$Q316&amp;UPPER(TEXT(CA$4,"MMMMYYYY"))&amp;$Z316,IF($W$1="Pesos CLP",S!$AD:$AD,S!$AO:$AO)),0)</f>
        <v>0</v>
      </c>
      <c r="CB316" s="19">
        <f>IF(OR($I316="REAL",$I316="INCURRIDO"),SUMIF(S!$O:$O,$I316&amp;$O316&amp;$Q316&amp;UPPER(TEXT(CB$4,"MMMMYYYY"))&amp;$Z316,IF($W$1="Pesos CLP",S!$AD:$AD,S!$AO:$AO)),0)</f>
        <v>0</v>
      </c>
      <c r="CC316" s="19">
        <f>IF(OR($I316="REAL",$I316="INCURRIDO"),SUMIF(S!$O:$O,$I316&amp;$O316&amp;$Q316&amp;UPPER(TEXT(CC$4,"MMMMYYYY"))&amp;$Z316,IF($W$1="Pesos CLP",S!$AD:$AD,S!$AO:$AO)),0)</f>
        <v>0</v>
      </c>
      <c r="CD316" s="19">
        <f>IF(OR($I316="REAL",$I316="INCURRIDO"),SUMIF(S!$O:$O,$I316&amp;$O316&amp;$Q316&amp;UPPER(TEXT(CD$4,"MMMMYYYY"))&amp;$Z316,IF($W$1="Pesos CLP",S!$AD:$AD,S!$AO:$AO)),0)</f>
        <v>0</v>
      </c>
      <c r="CE316" s="19">
        <f>IF(OR($I316="REAL",$I316="INCURRIDO"),SUMIF(S!$O:$O,$I316&amp;$O316&amp;$Q316&amp;UPPER(TEXT(CE$4,"MMMMYYYY"))&amp;$Z316,IF($W$1="Pesos CLP",S!$AD:$AD,S!$AO:$AO)),0)</f>
        <v>0</v>
      </c>
      <c r="CF316" s="19">
        <f>IF(OR($I316="REAL",$I316="INCURRIDO"),SUMIF(S!$O:$O,$I316&amp;$O316&amp;$Q316&amp;UPPER(TEXT(CF$4,"MMMMYYYY"))&amp;$Z316,IF($W$1="Pesos CLP",S!$AD:$AD,S!$AO:$AO)),0)</f>
        <v>0</v>
      </c>
      <c r="CG316" s="19">
        <f>IF(OR($I316="REAL",$I316="INCURRIDO"),SUMIF(S!$O:$O,$I316&amp;$O316&amp;$Q316&amp;UPPER(TEXT(CG$4,"MMMMYYYY"))&amp;$Z316,IF($W$1="Pesos CLP",S!$AD:$AD,S!$AO:$AO)),0)</f>
        <v>0</v>
      </c>
      <c r="CH316" s="19">
        <f>IF(OR($I316="REAL",$I316="INCURRIDO"),SUMIF(S!$O:$O,$I316&amp;$O316&amp;$Q316&amp;UPPER(TEXT(CH$4,"MMMMYYYY"))&amp;$Z316,IF($W$1="Pesos CLP",S!$AD:$AD,S!$AO:$AO)),0)</f>
        <v>0</v>
      </c>
      <c r="CI316" s="19">
        <f>IF(OR($I316="REAL",$I316="INCURRIDO"),SUMIF(S!$O:$O,$I316&amp;$O316&amp;$Q316&amp;UPPER(TEXT(CI$4,"MMMMYYYY"))&amp;$Z316,IF($W$1="Pesos CLP",S!$AD:$AD,S!$AO:$AO)),0)</f>
        <v>0</v>
      </c>
      <c r="CJ316" s="19">
        <f>IF(OR($I316="REAL",$I316="INCURRIDO"),SUMIF(S!$O:$O,$I316&amp;$O316&amp;$Q316&amp;UPPER(TEXT(CJ$4,"MMMMYYYY"))&amp;$Z316,IF($W$1="Pesos CLP",S!$AD:$AD,S!$AO:$AO)),0)</f>
        <v>0</v>
      </c>
      <c r="CK316" s="378">
        <f t="shared" ref="CK316:CR324" si="312">(IF(AND(AND($T316&gt;=(CK$4-DAY(CK$4)+1),$T316&lt;=CK$4),AND($U316&gt;=(CK$4-DAY(CK$4)+1),$U316&lt;=CK$4)),$U316-$T316+1,IF(AND($T316&gt;=(CK$4-DAY(CK$4)+1),$T316&lt;=CK$4),CK$4-$T316+1,IF(AND($U316&gt;=(CK$4-DAY(CK$4)+1),$U316&lt;=CK$4),$U316-(CK$4-DAY(CK$4)+1)+1,IF(OR(AND((CK$4-DAY(CK$4)+1)&gt;=$T316,(CK$4-DAY(CK$4)+1)&lt;=$U316),AND((CK$4&gt;=$T316),(CK$4&lt;=$U316))),CK$4-(CK$4-DAY(CK$4)+1)+1,0))))/IF($R316="mes",_xlfn.DAYS(CK$4,(CK$4-DAY(CK$4)+1))+1,(_xlfn.DAYS($U316,$T316)+1))*$S316)*IF($X$1="Físico",1,$X316)</f>
        <v>0</v>
      </c>
      <c r="CL316" s="378">
        <f t="shared" si="312"/>
        <v>0</v>
      </c>
      <c r="CM316" s="378">
        <f t="shared" si="312"/>
        <v>0</v>
      </c>
      <c r="CN316" s="378">
        <f t="shared" si="312"/>
        <v>0</v>
      </c>
      <c r="CO316" s="378">
        <f t="shared" si="312"/>
        <v>0</v>
      </c>
      <c r="CP316" s="378">
        <f t="shared" si="312"/>
        <v>0</v>
      </c>
      <c r="CQ316" s="378">
        <f t="shared" si="312"/>
        <v>0</v>
      </c>
      <c r="CR316" s="378">
        <f t="shared" si="312"/>
        <v>0</v>
      </c>
      <c r="CS316" s="378">
        <f t="shared" ref="CS316:DB324" si="313">(IF(AND(AND($T316&gt;=(CS$4-DAY(CS$4)+1),$T316&lt;=CS$4),AND($U316&gt;=(CS$4-DAY(CS$4)+1),$U316&lt;=CS$4)),$U316-$T316+1,IF(AND($T316&gt;=(CS$4-DAY(CS$4)+1),$T316&lt;=CS$4),CS$4-$T316+1,IF(AND($U316&gt;=(CS$4-DAY(CS$4)+1),$U316&lt;=CS$4),$U316-(CS$4-DAY(CS$4)+1)+1,IF(OR(AND((CS$4-DAY(CS$4)+1)&gt;=$T316,(CS$4-DAY(CS$4)+1)&lt;=$U316),AND((CS$4&gt;=$T316),(CS$4&lt;=$U316))),CS$4-(CS$4-DAY(CS$4)+1)+1,0))))/IF($R316="mes",_xlfn.DAYS(CS$4,(CS$4-DAY(CS$4)+1))+1,(_xlfn.DAYS($U316,$T316)+1))*$S316)*IF($X$1="Físico",1,$X316)</f>
        <v>0</v>
      </c>
      <c r="CT316" s="378">
        <f t="shared" si="313"/>
        <v>0</v>
      </c>
      <c r="CU316" s="378">
        <f t="shared" si="313"/>
        <v>0</v>
      </c>
      <c r="CV316" s="378">
        <f t="shared" si="313"/>
        <v>283238.0402755643</v>
      </c>
      <c r="CW316" s="378">
        <f t="shared" si="313"/>
        <v>255827.90734567094</v>
      </c>
      <c r="CX316" s="378">
        <f t="shared" si="313"/>
        <v>283238.0402755643</v>
      </c>
      <c r="CY316" s="378">
        <f t="shared" si="313"/>
        <v>9136.710976631106</v>
      </c>
      <c r="CZ316" s="378">
        <f t="shared" si="313"/>
        <v>0</v>
      </c>
      <c r="DA316" s="378">
        <f t="shared" si="313"/>
        <v>0</v>
      </c>
      <c r="DB316" s="378">
        <f t="shared" si="313"/>
        <v>0</v>
      </c>
      <c r="DC316" s="378">
        <f t="shared" ref="DC316:DL324" si="314">(IF(AND(AND($T316&gt;=(DC$4-DAY(DC$4)+1),$T316&lt;=DC$4),AND($U316&gt;=(DC$4-DAY(DC$4)+1),$U316&lt;=DC$4)),$U316-$T316+1,IF(AND($T316&gt;=(DC$4-DAY(DC$4)+1),$T316&lt;=DC$4),DC$4-$T316+1,IF(AND($U316&gt;=(DC$4-DAY(DC$4)+1),$U316&lt;=DC$4),$U316-(DC$4-DAY(DC$4)+1)+1,IF(OR(AND((DC$4-DAY(DC$4)+1)&gt;=$T316,(DC$4-DAY(DC$4)+1)&lt;=$U316),AND((DC$4&gt;=$T316),(DC$4&lt;=$U316))),DC$4-(DC$4-DAY(DC$4)+1)+1,0))))/IF($R316="mes",_xlfn.DAYS(DC$4,(DC$4-DAY(DC$4)+1))+1,(_xlfn.DAYS($U316,$T316)+1))*$S316)*IF($X$1="Físico",1,$X316)</f>
        <v>0</v>
      </c>
      <c r="DD316" s="378">
        <f t="shared" si="314"/>
        <v>0</v>
      </c>
      <c r="DE316" s="378">
        <f t="shared" si="314"/>
        <v>0</v>
      </c>
      <c r="DF316" s="378">
        <f t="shared" si="314"/>
        <v>0</v>
      </c>
      <c r="DG316" s="378">
        <f t="shared" si="314"/>
        <v>0</v>
      </c>
      <c r="DH316" s="378">
        <f t="shared" si="314"/>
        <v>0</v>
      </c>
      <c r="DI316" s="378">
        <f t="shared" si="314"/>
        <v>0</v>
      </c>
      <c r="DJ316" s="378">
        <f t="shared" si="314"/>
        <v>0</v>
      </c>
      <c r="DK316" s="378">
        <f t="shared" si="314"/>
        <v>0</v>
      </c>
      <c r="DL316" s="378">
        <f t="shared" si="314"/>
        <v>0</v>
      </c>
      <c r="DM316" s="378">
        <f t="shared" ref="DM316:DV324" si="315">(IF(AND(AND($T316&gt;=(DM$4-DAY(DM$4)+1),$T316&lt;=DM$4),AND($U316&gt;=(DM$4-DAY(DM$4)+1),$U316&lt;=DM$4)),$U316-$T316+1,IF(AND($T316&gt;=(DM$4-DAY(DM$4)+1),$T316&lt;=DM$4),DM$4-$T316+1,IF(AND($U316&gt;=(DM$4-DAY(DM$4)+1),$U316&lt;=DM$4),$U316-(DM$4-DAY(DM$4)+1)+1,IF(OR(AND((DM$4-DAY(DM$4)+1)&gt;=$T316,(DM$4-DAY(DM$4)+1)&lt;=$U316),AND((DM$4&gt;=$T316),(DM$4&lt;=$U316))),DM$4-(DM$4-DAY(DM$4)+1)+1,0))))/IF($R316="mes",_xlfn.DAYS(DM$4,(DM$4-DAY(DM$4)+1))+1,(_xlfn.DAYS($U316,$T316)+1))*$S316)*IF($X$1="Físico",1,$X316)</f>
        <v>0</v>
      </c>
      <c r="DN316" s="378">
        <f t="shared" si="315"/>
        <v>0</v>
      </c>
      <c r="DO316" s="378">
        <f t="shared" si="315"/>
        <v>0</v>
      </c>
      <c r="DP316" s="378">
        <f t="shared" si="315"/>
        <v>0</v>
      </c>
      <c r="DQ316" s="378">
        <f t="shared" si="315"/>
        <v>0</v>
      </c>
      <c r="DR316" s="378">
        <f t="shared" si="315"/>
        <v>0</v>
      </c>
      <c r="DS316" s="378">
        <f t="shared" si="315"/>
        <v>0</v>
      </c>
      <c r="DT316" s="378">
        <f t="shared" si="315"/>
        <v>0</v>
      </c>
      <c r="DU316" s="378">
        <f t="shared" si="315"/>
        <v>0</v>
      </c>
      <c r="DV316" s="378">
        <f t="shared" si="315"/>
        <v>0</v>
      </c>
      <c r="DW316" s="378">
        <f t="shared" ref="DW316:EF324" si="316">(IF(AND(AND($T316&gt;=(DW$4-DAY(DW$4)+1),$T316&lt;=DW$4),AND($U316&gt;=(DW$4-DAY(DW$4)+1),$U316&lt;=DW$4)),$U316-$T316+1,IF(AND($T316&gt;=(DW$4-DAY(DW$4)+1),$T316&lt;=DW$4),DW$4-$T316+1,IF(AND($U316&gt;=(DW$4-DAY(DW$4)+1),$U316&lt;=DW$4),$U316-(DW$4-DAY(DW$4)+1)+1,IF(OR(AND((DW$4-DAY(DW$4)+1)&gt;=$T316,(DW$4-DAY(DW$4)+1)&lt;=$U316),AND((DW$4&gt;=$T316),(DW$4&lt;=$U316))),DW$4-(DW$4-DAY(DW$4)+1)+1,0))))/IF($R316="mes",_xlfn.DAYS(DW$4,(DW$4-DAY(DW$4)+1))+1,(_xlfn.DAYS($U316,$T316)+1))*$S316)*IF($X$1="Físico",1,$X316)</f>
        <v>0</v>
      </c>
      <c r="DX316" s="378">
        <f t="shared" si="316"/>
        <v>0</v>
      </c>
      <c r="DY316" s="378">
        <f t="shared" si="316"/>
        <v>0</v>
      </c>
      <c r="DZ316" s="378">
        <f t="shared" si="316"/>
        <v>0</v>
      </c>
      <c r="EA316" s="378">
        <f t="shared" si="316"/>
        <v>0</v>
      </c>
      <c r="EB316" s="378">
        <f t="shared" si="316"/>
        <v>0</v>
      </c>
      <c r="EC316" s="378">
        <f t="shared" si="316"/>
        <v>0</v>
      </c>
      <c r="ED316" s="378">
        <f t="shared" si="316"/>
        <v>0</v>
      </c>
      <c r="EE316" s="378">
        <f t="shared" si="316"/>
        <v>0</v>
      </c>
      <c r="EF316" s="378">
        <f t="shared" si="316"/>
        <v>0</v>
      </c>
      <c r="EG316" s="378">
        <f t="shared" ref="EG316:EQ324" si="317">(IF(AND(AND($T316&gt;=(EG$4-DAY(EG$4)+1),$T316&lt;=EG$4),AND($U316&gt;=(EG$4-DAY(EG$4)+1),$U316&lt;=EG$4)),$U316-$T316+1,IF(AND($T316&gt;=(EG$4-DAY(EG$4)+1),$T316&lt;=EG$4),EG$4-$T316+1,IF(AND($U316&gt;=(EG$4-DAY(EG$4)+1),$U316&lt;=EG$4),$U316-(EG$4-DAY(EG$4)+1)+1,IF(OR(AND((EG$4-DAY(EG$4)+1)&gt;=$T316,(EG$4-DAY(EG$4)+1)&lt;=$U316),AND((EG$4&gt;=$T316),(EG$4&lt;=$U316))),EG$4-(EG$4-DAY(EG$4)+1)+1,0))))/IF($R316="mes",_xlfn.DAYS(EG$4,(EG$4-DAY(EG$4)+1))+1,(_xlfn.DAYS($U316,$T316)+1))*$S316)*IF($X$1="Físico",1,$X316)</f>
        <v>0</v>
      </c>
      <c r="EH316" s="378">
        <f t="shared" si="317"/>
        <v>0</v>
      </c>
      <c r="EI316" s="378">
        <f t="shared" si="317"/>
        <v>0</v>
      </c>
      <c r="EJ316" s="378">
        <f t="shared" si="317"/>
        <v>0</v>
      </c>
      <c r="EK316" s="378">
        <f t="shared" si="317"/>
        <v>0</v>
      </c>
      <c r="EL316" s="378">
        <f t="shared" si="317"/>
        <v>0</v>
      </c>
      <c r="EM316" s="378">
        <f t="shared" si="317"/>
        <v>0</v>
      </c>
      <c r="EN316" s="378">
        <f t="shared" si="317"/>
        <v>0</v>
      </c>
      <c r="EO316" s="378">
        <f t="shared" si="317"/>
        <v>0</v>
      </c>
      <c r="EP316" s="378">
        <f t="shared" si="317"/>
        <v>0</v>
      </c>
      <c r="EQ316" s="378">
        <f t="shared" si="317"/>
        <v>0</v>
      </c>
    </row>
    <row r="317" spans="1:147" x14ac:dyDescent="0.3">
      <c r="A317" s="375"/>
      <c r="B317" s="375"/>
      <c r="C317" s="368"/>
      <c r="D317" s="368">
        <f t="shared" si="249"/>
        <v>1.0658056259248334</v>
      </c>
      <c r="E317" s="368" t="str">
        <f>VLOOKUP(TEXT(Z317,0),'G2'!B:D,3,0)</f>
        <v>ME</v>
      </c>
      <c r="F317" s="816">
        <f t="shared" si="248"/>
        <v>0</v>
      </c>
      <c r="G317" s="755">
        <f t="shared" si="250"/>
        <v>0</v>
      </c>
      <c r="H317" s="756" t="s">
        <v>1190</v>
      </c>
      <c r="I317" s="370" t="s">
        <v>93</v>
      </c>
      <c r="J317" s="370"/>
      <c r="K317" s="368" t="s">
        <v>276</v>
      </c>
      <c r="L317" s="368" t="s">
        <v>619</v>
      </c>
      <c r="M317" s="369"/>
      <c r="N317" s="370" t="s">
        <v>789</v>
      </c>
      <c r="O317" s="370" t="s">
        <v>276</v>
      </c>
      <c r="P317" s="643" t="s">
        <v>1166</v>
      </c>
      <c r="Q317" s="370" t="s">
        <v>695</v>
      </c>
      <c r="R317" s="370" t="s">
        <v>272</v>
      </c>
      <c r="S317" s="371">
        <v>35</v>
      </c>
      <c r="T317" s="372">
        <v>46753</v>
      </c>
      <c r="U317" s="372">
        <v>46844</v>
      </c>
      <c r="V317" s="373">
        <v>3</v>
      </c>
      <c r="W317" s="374">
        <v>13258621.986504927</v>
      </c>
      <c r="X317" s="17" cm="1">
        <f t="array" ref="X317">+IF($W$1="Pesos CLP",W317,W317/TC)*MB_24A25</f>
        <v>15117.103615880556</v>
      </c>
      <c r="Y317" s="18">
        <f t="shared" si="311"/>
        <v>529098.62655581953</v>
      </c>
      <c r="Z317">
        <v>91243310</v>
      </c>
      <c r="AA317" s="19">
        <f>IF(OR($I317="REAL",$I317="INCURRIDO"),SUMIF(S!$O:$O,$I317&amp;$O317&amp;$Q317&amp;UPPER(TEXT(AA$4,"MMMMYYYY"))&amp;$Z317,IF($W$1="Pesos CLP",S!$AD:$AD,S!$AO:$AO)),0)</f>
        <v>0</v>
      </c>
      <c r="AB317" s="19">
        <f>IF(OR($I317="REAL",$I317="INCURRIDO"),SUMIF(S!$O:$O,$I317&amp;$O317&amp;$Q317&amp;UPPER(TEXT(AB$4,"MMMMYYYY"))&amp;$Z317,IF($W$1="Pesos CLP",S!$AD:$AD,S!$AO:$AO)),0)</f>
        <v>0</v>
      </c>
      <c r="AC317" s="19">
        <f>IF(OR($I317="REAL",$I317="INCURRIDO"),SUMIF(S!$O:$O,$I317&amp;$O317&amp;$Q317&amp;UPPER(TEXT(AC$4,"MMMMYYYY"))&amp;$Z317,IF($W$1="Pesos CLP",S!$AD:$AD,S!$AO:$AO)),0)</f>
        <v>0</v>
      </c>
      <c r="AD317" s="19">
        <f>IF(OR($I317="REAL",$I317="INCURRIDO"),SUMIF(S!$O:$O,$I317&amp;$O317&amp;$Q317&amp;UPPER(TEXT(AD$4,"MMMMYYYY"))&amp;$Z317,IF($W$1="Pesos CLP",S!$AD:$AD,S!$AO:$AO)),0)</f>
        <v>0</v>
      </c>
      <c r="AE317" s="19">
        <f>IF(OR($I317="REAL",$I317="INCURRIDO"),SUMIF(S!$O:$O,$I317&amp;$O317&amp;$Q317&amp;UPPER(TEXT(AE$4,"MMMMYYYY"))&amp;$Z317,IF($W$1="Pesos CLP",S!$AD:$AD,S!$AO:$AO)),0)</f>
        <v>0</v>
      </c>
      <c r="AF317" s="19">
        <f>IF(OR($I317="REAL",$I317="INCURRIDO"),SUMIF(S!$O:$O,$I317&amp;$O317&amp;$Q317&amp;UPPER(TEXT(AF$4,"MMMMYYYY"))&amp;$Z317,IF($W$1="Pesos CLP",S!$AD:$AD,S!$AO:$AO)),0)</f>
        <v>0</v>
      </c>
      <c r="AG317" s="19">
        <f>IF(OR($I317="REAL",$I317="INCURRIDO"),SUMIF(S!$O:$O,$I317&amp;$O317&amp;$Q317&amp;UPPER(TEXT(AG$4,"MMMMYYYY"))&amp;$Z317,IF($W$1="Pesos CLP",S!$AD:$AD,S!$AO:$AO)),0)</f>
        <v>0</v>
      </c>
      <c r="AH317" s="19">
        <f>IF(OR($I317="REAL",$I317="INCURRIDO"),SUMIF(S!$O:$O,$I317&amp;$O317&amp;$Q317&amp;UPPER(TEXT(AH$4,"MMMMYYYY"))&amp;$Z317,IF($W$1="Pesos CLP",S!$AD:$AD,S!$AO:$AO)),0)</f>
        <v>0</v>
      </c>
      <c r="AI317" s="19">
        <f>IF(OR($I317="REAL",$I317="INCURRIDO"),SUMIF(S!$O:$O,$I317&amp;$O317&amp;$Q317&amp;UPPER(TEXT(AI$4,"MMMMYYYY"))&amp;$Z317,IF($W$1="Pesos CLP",S!$AD:$AD,S!$AO:$AO)),0)</f>
        <v>0</v>
      </c>
      <c r="AJ317" s="19">
        <f>IF(OR($I317="REAL",$I317="INCURRIDO"),SUMIF(S!$O:$O,$I317&amp;$O317&amp;$Q317&amp;UPPER(TEXT(AJ$4,"MMMMYYYY"))&amp;$Z317,IF($W$1="Pesos CLP",S!$AD:$AD,S!$AO:$AO)),0)</f>
        <v>0</v>
      </c>
      <c r="AK317" s="19">
        <f>IF(OR($I317="REAL",$I317="INCURRIDO"),SUMIF(S!$O:$O,$I317&amp;$O317&amp;$Q317&amp;UPPER(TEXT(AK$4,"MMMMYYYY"))&amp;$Z317,IF($W$1="Pesos CLP",S!$AD:$AD,S!$AO:$AO)),0)</f>
        <v>0</v>
      </c>
      <c r="AL317" s="19">
        <f>IF(OR($I317="REAL",$I317="INCURRIDO"),SUMIF(S!$O:$O,$I317&amp;$O317&amp;$Q317&amp;UPPER(TEXT(AL$4,"MMMMYYYY"))&amp;$Z317,IF($W$1="Pesos CLP",S!$AD:$AD,S!$AO:$AO)),0)</f>
        <v>0</v>
      </c>
      <c r="AM317" s="19">
        <f>IF(OR($I317="REAL",$I317="INCURRIDO"),SUMIF(S!$O:$O,$I317&amp;$O317&amp;$Q317&amp;UPPER(TEXT(AM$4,"MMMMYYYY"))&amp;$Z317,IF($W$1="Pesos CLP",S!$AD:$AD,S!$AO:$AO)),0)</f>
        <v>0</v>
      </c>
      <c r="AN317" s="19">
        <f>IF(OR($I317="REAL",$I317="INCURRIDO"),SUMIF(S!$O:$O,$I317&amp;$O317&amp;$Q317&amp;UPPER(TEXT(AN$4,"MMMMYYYY"))&amp;$Z317,IF($W$1="Pesos CLP",S!$AD:$AD,S!$AO:$AO)),0)</f>
        <v>0</v>
      </c>
      <c r="AO317" s="19">
        <f>IF(OR($I317="REAL",$I317="INCURRIDO"),SUMIF(S!$O:$O,$I317&amp;$O317&amp;$Q317&amp;UPPER(TEXT(AO$4,"MMMMYYYY"))&amp;$Z317,IF($W$1="Pesos CLP",S!$AD:$AD,S!$AO:$AO)),0)</f>
        <v>0</v>
      </c>
      <c r="AP317" s="19">
        <f>IF(OR($I317="REAL",$I317="INCURRIDO"),SUMIF(S!$O:$O,$I317&amp;$O317&amp;$Q317&amp;UPPER(TEXT(AP$4,"MMMMYYYY"))&amp;$Z317,IF($W$1="Pesos CLP",S!$AD:$AD,S!$AO:$AO)),0)</f>
        <v>0</v>
      </c>
      <c r="AQ317" s="19">
        <f>IF(OR($I317="REAL",$I317="INCURRIDO"),SUMIF(S!$O:$O,$I317&amp;$O317&amp;$Q317&amp;UPPER(TEXT(AQ$4,"MMMMYYYY"))&amp;$Z317,IF($W$1="Pesos CLP",S!$AD:$AD,S!$AO:$AO)),0)</f>
        <v>0</v>
      </c>
      <c r="AR317" s="19">
        <f>IF(OR($I317="REAL",$I317="INCURRIDO"),SUMIF(S!$O:$O,$I317&amp;$O317&amp;$Q317&amp;UPPER(TEXT(AR$4,"MMMMYYYY"))&amp;$Z317,IF($W$1="Pesos CLP",S!$AD:$AD,S!$AO:$AO)),0)</f>
        <v>0</v>
      </c>
      <c r="AS317" s="19">
        <f>IF(OR($I317="REAL",$I317="INCURRIDO"),SUMIF(S!$O:$O,$I317&amp;$O317&amp;$Q317&amp;UPPER(TEXT(AS$4,"MMMMYYYY"))&amp;$Z317,IF($W$1="Pesos CLP",S!$AD:$AD,S!$AO:$AO)),0)</f>
        <v>0</v>
      </c>
      <c r="AT317" s="19">
        <f>IF(OR($I317="REAL",$I317="INCURRIDO"),SUMIF(S!$O:$O,$I317&amp;$O317&amp;$Q317&amp;UPPER(TEXT(AT$4,"MMMMYYYY"))&amp;$Z317,IF($W$1="Pesos CLP",S!$AD:$AD,S!$AO:$AO)),0)</f>
        <v>0</v>
      </c>
      <c r="AU317" s="19">
        <f>IF(OR($I317="REAL",$I317="INCURRIDO"),SUMIF(S!$O:$O,$I317&amp;$O317&amp;$Q317&amp;UPPER(TEXT(AU$4,"MMMMYYYY"))&amp;$Z317,IF($W$1="Pesos CLP",S!$AD:$AD,S!$AO:$AO)),0)</f>
        <v>0</v>
      </c>
      <c r="AV317" s="19">
        <f>IF(OR($I317="REAL",$I317="INCURRIDO"),SUMIF(S!$O:$O,$I317&amp;$O317&amp;$Q317&amp;UPPER(TEXT(AV$4,"MMMMYYYY"))&amp;$Z317,IF($W$1="Pesos CLP",S!$AD:$AD,S!$AO:$AO)),0)</f>
        <v>0</v>
      </c>
      <c r="AW317" s="19">
        <f>IF(OR($I317="REAL",$I317="INCURRIDO"),SUMIF(S!$O:$O,$I317&amp;$O317&amp;$Q317&amp;UPPER(TEXT(AW$4,"MMMMYYYY"))&amp;$Z317,IF($W$1="Pesos CLP",S!$AD:$AD,S!$AO:$AO)),0)</f>
        <v>0</v>
      </c>
      <c r="AX317" s="19">
        <f>IF(OR($I317="REAL",$I317="INCURRIDO"),SUMIF(S!$O:$O,$I317&amp;$O317&amp;$Q317&amp;UPPER(TEXT(AX$4,"MMMMYYYY"))&amp;$Z317,IF($W$1="Pesos CLP",S!$AD:$AD,S!$AO:$AO)),0)</f>
        <v>0</v>
      </c>
      <c r="AY317" s="19">
        <f>IF(OR($I317="REAL",$I317="INCURRIDO"),SUMIF(S!$O:$O,$I317&amp;$O317&amp;$Q317&amp;UPPER(TEXT(AY$4,"MMMMYYYY"))&amp;$Z317,IF($W$1="Pesos CLP",S!$AD:$AD,S!$AO:$AO)),0)</f>
        <v>0</v>
      </c>
      <c r="AZ317" s="19">
        <f>IF(OR($I317="REAL",$I317="INCURRIDO"),SUMIF(S!$O:$O,$I317&amp;$O317&amp;$Q317&amp;UPPER(TEXT(AZ$4,"MMMMYYYY"))&amp;$Z317,IF($W$1="Pesos CLP",S!$AD:$AD,S!$AO:$AO)),0)</f>
        <v>0</v>
      </c>
      <c r="BA317" s="19">
        <f>IF(OR($I317="REAL",$I317="INCURRIDO"),SUMIF(S!$O:$O,$I317&amp;$O317&amp;$Q317&amp;UPPER(TEXT(BA$4,"MMMMYYYY"))&amp;$Z317,IF($W$1="Pesos CLP",S!$AD:$AD,S!$AO:$AO)),0)</f>
        <v>0</v>
      </c>
      <c r="BB317" s="19">
        <f>IF(OR($I317="REAL",$I317="INCURRIDO"),SUMIF(S!$O:$O,$I317&amp;$O317&amp;$Q317&amp;UPPER(TEXT(BB$4,"MMMMYYYY"))&amp;$Z317,IF($W$1="Pesos CLP",S!$AD:$AD,S!$AO:$AO)),0)</f>
        <v>0</v>
      </c>
      <c r="BC317" s="19">
        <f>IF(OR($I317="REAL",$I317="INCURRIDO"),SUMIF(S!$O:$O,$I317&amp;$O317&amp;$Q317&amp;UPPER(TEXT(BC$4,"MMMMYYYY"))&amp;$Z317,IF($W$1="Pesos CLP",S!$AD:$AD,S!$AO:$AO)),0)</f>
        <v>0</v>
      </c>
      <c r="BD317" s="19">
        <f>IF(OR($I317="REAL",$I317="INCURRIDO"),SUMIF(S!$O:$O,$I317&amp;$O317&amp;$Q317&amp;UPPER(TEXT(BD$4,"MMMMYYYY"))&amp;$Z317,IF($W$1="Pesos CLP",S!$AD:$AD,S!$AO:$AO)),0)</f>
        <v>0</v>
      </c>
      <c r="BE317" s="19">
        <f>IF(OR($I317="REAL",$I317="INCURRIDO"),SUMIF(S!$O:$O,$I317&amp;$O317&amp;$Q317&amp;UPPER(TEXT(BE$4,"MMMMYYYY"))&amp;$Z317,IF($W$1="Pesos CLP",S!$AD:$AD,S!$AO:$AO)),0)</f>
        <v>0</v>
      </c>
      <c r="BF317" s="19">
        <f>IF(OR($I317="REAL",$I317="INCURRIDO"),SUMIF(S!$O:$O,$I317&amp;$O317&amp;$Q317&amp;UPPER(TEXT(BF$4,"MMMMYYYY"))&amp;$Z317,IF($W$1="Pesos CLP",S!$AD:$AD,S!$AO:$AO)),0)</f>
        <v>0</v>
      </c>
      <c r="BG317" s="19">
        <f>IF(OR($I317="REAL",$I317="INCURRIDO"),SUMIF(S!$O:$O,$I317&amp;$O317&amp;$Q317&amp;UPPER(TEXT(BG$4,"MMMMYYYY"))&amp;$Z317,IF($W$1="Pesos CLP",S!$AD:$AD,S!$AO:$AO)),0)</f>
        <v>0</v>
      </c>
      <c r="BH317" s="19">
        <f>IF(OR($I317="REAL",$I317="INCURRIDO"),SUMIF(S!$O:$O,$I317&amp;$O317&amp;$Q317&amp;UPPER(TEXT(BH$4,"MMMMYYYY"))&amp;$Z317,IF($W$1="Pesos CLP",S!$AD:$AD,S!$AO:$AO)),0)</f>
        <v>0</v>
      </c>
      <c r="BI317" s="19">
        <f>IF(OR($I317="REAL",$I317="INCURRIDO"),SUMIF(S!$O:$O,$I317&amp;$O317&amp;$Q317&amp;UPPER(TEXT(BI$4,"MMMMYYYY"))&amp;$Z317,IF($W$1="Pesos CLP",S!$AD:$AD,S!$AO:$AO)),0)</f>
        <v>0</v>
      </c>
      <c r="BJ317" s="19">
        <f>IF(OR($I317="REAL",$I317="INCURRIDO"),SUMIF(S!$O:$O,$I317&amp;$O317&amp;$Q317&amp;UPPER(TEXT(BJ$4,"MMMMYYYY"))&amp;$Z317,IF($W$1="Pesos CLP",S!$AD:$AD,S!$AO:$AO)),0)</f>
        <v>0</v>
      </c>
      <c r="BK317" s="19">
        <f>IF(OR($I317="REAL",$I317="INCURRIDO"),SUMIF(S!$O:$O,$I317&amp;$O317&amp;$Q317&amp;UPPER(TEXT(BK$4,"MMMMYYYY"))&amp;$Z317,IF($W$1="Pesos CLP",S!$AD:$AD,S!$AO:$AO)),0)</f>
        <v>0</v>
      </c>
      <c r="BL317" s="19">
        <f>IF(OR($I317="REAL",$I317="INCURRIDO"),SUMIF(S!$O:$O,$I317&amp;$O317&amp;$Q317&amp;UPPER(TEXT(BL$4,"MMMMYYYY"))&amp;$Z317,IF($W$1="Pesos CLP",S!$AD:$AD,S!$AO:$AO)),0)</f>
        <v>0</v>
      </c>
      <c r="BM317" s="19">
        <f>IF(OR($I317="REAL",$I317="INCURRIDO"),SUMIF(S!$O:$O,$I317&amp;$O317&amp;$Q317&amp;UPPER(TEXT(BM$4,"MMMMYYYY"))&amp;$Z317,IF($W$1="Pesos CLP",S!$AD:$AD,S!$AO:$AO)),0)</f>
        <v>0</v>
      </c>
      <c r="BN317" s="19">
        <f>IF(OR($I317="REAL",$I317="INCURRIDO"),SUMIF(S!$O:$O,$I317&amp;$O317&amp;$Q317&amp;UPPER(TEXT(BN$4,"MMMMYYYY"))&amp;$Z317,IF($W$1="Pesos CLP",S!$AD:$AD,S!$AO:$AO)),0)</f>
        <v>0</v>
      </c>
      <c r="BO317" s="19">
        <f>IF(OR($I317="REAL",$I317="INCURRIDO"),SUMIF(S!$O:$O,$I317&amp;$O317&amp;$Q317&amp;UPPER(TEXT(BO$4,"MMMMYYYY"))&amp;$Z317,IF($W$1="Pesos CLP",S!$AD:$AD,S!$AO:$AO)),0)</f>
        <v>0</v>
      </c>
      <c r="BP317" s="19">
        <f>IF(OR($I317="REAL",$I317="INCURRIDO"),SUMIF(S!$O:$O,$I317&amp;$O317&amp;$Q317&amp;UPPER(TEXT(BP$4,"MMMMYYYY"))&amp;$Z317,IF($W$1="Pesos CLP",S!$AD:$AD,S!$AO:$AO)),0)</f>
        <v>0</v>
      </c>
      <c r="BQ317" s="19">
        <f>IF(OR($I317="REAL",$I317="INCURRIDO"),SUMIF(S!$O:$O,$I317&amp;$O317&amp;$Q317&amp;UPPER(TEXT(BQ$4,"MMMMYYYY"))&amp;$Z317,IF($W$1="Pesos CLP",S!$AD:$AD,S!$AO:$AO)),0)</f>
        <v>0</v>
      </c>
      <c r="BR317" s="19">
        <f>IF(OR($I317="REAL",$I317="INCURRIDO"),SUMIF(S!$O:$O,$I317&amp;$O317&amp;$Q317&amp;UPPER(TEXT(BR$4,"MMMMYYYY"))&amp;$Z317,IF($W$1="Pesos CLP",S!$AD:$AD,S!$AO:$AO)),0)</f>
        <v>0</v>
      </c>
      <c r="BS317" s="19">
        <f>IF(OR($I317="REAL",$I317="INCURRIDO"),SUMIF(S!$O:$O,$I317&amp;$O317&amp;$Q317&amp;UPPER(TEXT(BS$4,"MMMMYYYY"))&amp;$Z317,IF($W$1="Pesos CLP",S!$AD:$AD,S!$AO:$AO)),0)</f>
        <v>0</v>
      </c>
      <c r="BT317" s="19">
        <f>IF(OR($I317="REAL",$I317="INCURRIDO"),SUMIF(S!$O:$O,$I317&amp;$O317&amp;$Q317&amp;UPPER(TEXT(BT$4,"MMMMYYYY"))&amp;$Z317,IF($W$1="Pesos CLP",S!$AD:$AD,S!$AO:$AO)),0)</f>
        <v>0</v>
      </c>
      <c r="BU317" s="19">
        <f>IF(OR($I317="REAL",$I317="INCURRIDO"),SUMIF(S!$O:$O,$I317&amp;$O317&amp;$Q317&amp;UPPER(TEXT(BU$4,"MMMMYYYY"))&amp;$Z317,IF($W$1="Pesos CLP",S!$AD:$AD,S!$AO:$AO)),0)</f>
        <v>0</v>
      </c>
      <c r="BV317" s="19">
        <f>IF(OR($I317="REAL",$I317="INCURRIDO"),SUMIF(S!$O:$O,$I317&amp;$O317&amp;$Q317&amp;UPPER(TEXT(BV$4,"MMMMYYYY"))&amp;$Z317,IF($W$1="Pesos CLP",S!$AD:$AD,S!$AO:$AO)),0)</f>
        <v>0</v>
      </c>
      <c r="BW317" s="19">
        <f>IF(OR($I317="REAL",$I317="INCURRIDO"),SUMIF(S!$O:$O,$I317&amp;$O317&amp;$Q317&amp;UPPER(TEXT(BW$4,"MMMMYYYY"))&amp;$Z317,IF($W$1="Pesos CLP",S!$AD:$AD,S!$AO:$AO)),0)</f>
        <v>0</v>
      </c>
      <c r="BX317" s="19">
        <f>IF(OR($I317="REAL",$I317="INCURRIDO"),SUMIF(S!$O:$O,$I317&amp;$O317&amp;$Q317&amp;UPPER(TEXT(BX$4,"MMMMYYYY"))&amp;$Z317,IF($W$1="Pesos CLP",S!$AD:$AD,S!$AO:$AO)),0)</f>
        <v>0</v>
      </c>
      <c r="BY317" s="19">
        <f>IF(OR($I317="REAL",$I317="INCURRIDO"),SUMIF(S!$O:$O,$I317&amp;$O317&amp;$Q317&amp;UPPER(TEXT(BY$4,"MMMMYYYY"))&amp;$Z317,IF($W$1="Pesos CLP",S!$AD:$AD,S!$AO:$AO)),0)</f>
        <v>0</v>
      </c>
      <c r="BZ317" s="19">
        <f>IF(OR($I317="REAL",$I317="INCURRIDO"),SUMIF(S!$O:$O,$I317&amp;$O317&amp;$Q317&amp;UPPER(TEXT(BZ$4,"MMMMYYYY"))&amp;$Z317,IF($W$1="Pesos CLP",S!$AD:$AD,S!$AO:$AO)),0)</f>
        <v>0</v>
      </c>
      <c r="CA317" s="19">
        <f>IF(OR($I317="REAL",$I317="INCURRIDO"),SUMIF(S!$O:$O,$I317&amp;$O317&amp;$Q317&amp;UPPER(TEXT(CA$4,"MMMMYYYY"))&amp;$Z317,IF($W$1="Pesos CLP",S!$AD:$AD,S!$AO:$AO)),0)</f>
        <v>0</v>
      </c>
      <c r="CB317" s="19">
        <f>IF(OR($I317="REAL",$I317="INCURRIDO"),SUMIF(S!$O:$O,$I317&amp;$O317&amp;$Q317&amp;UPPER(TEXT(CB$4,"MMMMYYYY"))&amp;$Z317,IF($W$1="Pesos CLP",S!$AD:$AD,S!$AO:$AO)),0)</f>
        <v>0</v>
      </c>
      <c r="CC317" s="19">
        <f>IF(OR($I317="REAL",$I317="INCURRIDO"),SUMIF(S!$O:$O,$I317&amp;$O317&amp;$Q317&amp;UPPER(TEXT(CC$4,"MMMMYYYY"))&amp;$Z317,IF($W$1="Pesos CLP",S!$AD:$AD,S!$AO:$AO)),0)</f>
        <v>0</v>
      </c>
      <c r="CD317" s="19">
        <f>IF(OR($I317="REAL",$I317="INCURRIDO"),SUMIF(S!$O:$O,$I317&amp;$O317&amp;$Q317&amp;UPPER(TEXT(CD$4,"MMMMYYYY"))&amp;$Z317,IF($W$1="Pesos CLP",S!$AD:$AD,S!$AO:$AO)),0)</f>
        <v>0</v>
      </c>
      <c r="CE317" s="19">
        <f>IF(OR($I317="REAL",$I317="INCURRIDO"),SUMIF(S!$O:$O,$I317&amp;$O317&amp;$Q317&amp;UPPER(TEXT(CE$4,"MMMMYYYY"))&amp;$Z317,IF($W$1="Pesos CLP",S!$AD:$AD,S!$AO:$AO)),0)</f>
        <v>0</v>
      </c>
      <c r="CF317" s="19">
        <f>IF(OR($I317="REAL",$I317="INCURRIDO"),SUMIF(S!$O:$O,$I317&amp;$O317&amp;$Q317&amp;UPPER(TEXT(CF$4,"MMMMYYYY"))&amp;$Z317,IF($W$1="Pesos CLP",S!$AD:$AD,S!$AO:$AO)),0)</f>
        <v>0</v>
      </c>
      <c r="CG317" s="19">
        <f>IF(OR($I317="REAL",$I317="INCURRIDO"),SUMIF(S!$O:$O,$I317&amp;$O317&amp;$Q317&amp;UPPER(TEXT(CG$4,"MMMMYYYY"))&amp;$Z317,IF($W$1="Pesos CLP",S!$AD:$AD,S!$AO:$AO)),0)</f>
        <v>0</v>
      </c>
      <c r="CH317" s="19">
        <f>IF(OR($I317="REAL",$I317="INCURRIDO"),SUMIF(S!$O:$O,$I317&amp;$O317&amp;$Q317&amp;UPPER(TEXT(CH$4,"MMMMYYYY"))&amp;$Z317,IF($W$1="Pesos CLP",S!$AD:$AD,S!$AO:$AO)),0)</f>
        <v>0</v>
      </c>
      <c r="CI317" s="19">
        <f>IF(OR($I317="REAL",$I317="INCURRIDO"),SUMIF(S!$O:$O,$I317&amp;$O317&amp;$Q317&amp;UPPER(TEXT(CI$4,"MMMMYYYY"))&amp;$Z317,IF($W$1="Pesos CLP",S!$AD:$AD,S!$AO:$AO)),0)</f>
        <v>0</v>
      </c>
      <c r="CJ317" s="19">
        <f>IF(OR($I317="REAL",$I317="INCURRIDO"),SUMIF(S!$O:$O,$I317&amp;$O317&amp;$Q317&amp;UPPER(TEXT(CJ$4,"MMMMYYYY"))&amp;$Z317,IF($W$1="Pesos CLP",S!$AD:$AD,S!$AO:$AO)),0)</f>
        <v>0</v>
      </c>
      <c r="CK317" s="379">
        <f t="shared" si="312"/>
        <v>0</v>
      </c>
      <c r="CL317" s="379">
        <f t="shared" si="312"/>
        <v>0</v>
      </c>
      <c r="CM317" s="379">
        <f t="shared" si="312"/>
        <v>0</v>
      </c>
      <c r="CN317" s="379">
        <f t="shared" si="312"/>
        <v>0</v>
      </c>
      <c r="CO317" s="379">
        <f t="shared" si="312"/>
        <v>0</v>
      </c>
      <c r="CP317" s="379">
        <f t="shared" si="312"/>
        <v>0</v>
      </c>
      <c r="CQ317" s="379">
        <f t="shared" si="312"/>
        <v>0</v>
      </c>
      <c r="CR317" s="379">
        <f t="shared" si="312"/>
        <v>0</v>
      </c>
      <c r="CS317" s="379">
        <f t="shared" si="313"/>
        <v>0</v>
      </c>
      <c r="CT317" s="379">
        <f t="shared" si="313"/>
        <v>0</v>
      </c>
      <c r="CU317" s="379">
        <f t="shared" si="313"/>
        <v>0</v>
      </c>
      <c r="CV317" s="379">
        <f t="shared" si="313"/>
        <v>0</v>
      </c>
      <c r="CW317" s="379">
        <f t="shared" si="313"/>
        <v>0</v>
      </c>
      <c r="CX317" s="379">
        <f t="shared" si="313"/>
        <v>0</v>
      </c>
      <c r="CY317" s="379">
        <f t="shared" si="313"/>
        <v>0</v>
      </c>
      <c r="CZ317" s="379">
        <f t="shared" si="313"/>
        <v>0</v>
      </c>
      <c r="DA317" s="379">
        <f t="shared" si="313"/>
        <v>0</v>
      </c>
      <c r="DB317" s="379">
        <f t="shared" si="313"/>
        <v>0</v>
      </c>
      <c r="DC317" s="379">
        <f t="shared" si="314"/>
        <v>0</v>
      </c>
      <c r="DD317" s="379">
        <f t="shared" si="314"/>
        <v>0</v>
      </c>
      <c r="DE317" s="379">
        <f t="shared" si="314"/>
        <v>0</v>
      </c>
      <c r="DF317" s="379">
        <f t="shared" si="314"/>
        <v>0</v>
      </c>
      <c r="DG317" s="379">
        <f t="shared" si="314"/>
        <v>0</v>
      </c>
      <c r="DH317" s="379">
        <f t="shared" si="314"/>
        <v>178283.23286120003</v>
      </c>
      <c r="DI317" s="379">
        <f t="shared" si="314"/>
        <v>166781.08880563875</v>
      </c>
      <c r="DJ317" s="379">
        <f t="shared" si="314"/>
        <v>178283.23286120003</v>
      </c>
      <c r="DK317" s="379">
        <f t="shared" si="314"/>
        <v>5751.0720277806458</v>
      </c>
      <c r="DL317" s="379">
        <f t="shared" si="314"/>
        <v>0</v>
      </c>
      <c r="DM317" s="379">
        <f t="shared" si="315"/>
        <v>0</v>
      </c>
      <c r="DN317" s="379">
        <f t="shared" si="315"/>
        <v>0</v>
      </c>
      <c r="DO317" s="379">
        <f t="shared" si="315"/>
        <v>0</v>
      </c>
      <c r="DP317" s="379">
        <f t="shared" si="315"/>
        <v>0</v>
      </c>
      <c r="DQ317" s="379">
        <f t="shared" si="315"/>
        <v>0</v>
      </c>
      <c r="DR317" s="379">
        <f t="shared" si="315"/>
        <v>0</v>
      </c>
      <c r="DS317" s="379">
        <f t="shared" si="315"/>
        <v>0</v>
      </c>
      <c r="DT317" s="379">
        <f t="shared" si="315"/>
        <v>0</v>
      </c>
      <c r="DU317" s="379">
        <f t="shared" si="315"/>
        <v>0</v>
      </c>
      <c r="DV317" s="379">
        <f t="shared" si="315"/>
        <v>0</v>
      </c>
      <c r="DW317" s="379">
        <f t="shared" si="316"/>
        <v>0</v>
      </c>
      <c r="DX317" s="379">
        <f t="shared" si="316"/>
        <v>0</v>
      </c>
      <c r="DY317" s="379">
        <f t="shared" si="316"/>
        <v>0</v>
      </c>
      <c r="DZ317" s="379">
        <f t="shared" si="316"/>
        <v>0</v>
      </c>
      <c r="EA317" s="379">
        <f t="shared" si="316"/>
        <v>0</v>
      </c>
      <c r="EB317" s="379">
        <f t="shared" si="316"/>
        <v>0</v>
      </c>
      <c r="EC317" s="379">
        <f t="shared" si="316"/>
        <v>0</v>
      </c>
      <c r="ED317" s="379">
        <f t="shared" si="316"/>
        <v>0</v>
      </c>
      <c r="EE317" s="379">
        <f t="shared" si="316"/>
        <v>0</v>
      </c>
      <c r="EF317" s="379">
        <f t="shared" si="316"/>
        <v>0</v>
      </c>
      <c r="EG317" s="379">
        <f t="shared" si="317"/>
        <v>0</v>
      </c>
      <c r="EH317" s="379">
        <f t="shared" si="317"/>
        <v>0</v>
      </c>
      <c r="EI317" s="379">
        <f t="shared" si="317"/>
        <v>0</v>
      </c>
      <c r="EJ317" s="379">
        <f t="shared" si="317"/>
        <v>0</v>
      </c>
      <c r="EK317" s="379">
        <f t="shared" si="317"/>
        <v>0</v>
      </c>
      <c r="EL317" s="379">
        <f t="shared" si="317"/>
        <v>0</v>
      </c>
      <c r="EM317" s="379">
        <f t="shared" si="317"/>
        <v>0</v>
      </c>
      <c r="EN317" s="379">
        <f t="shared" si="317"/>
        <v>0</v>
      </c>
      <c r="EO317" s="379">
        <f t="shared" si="317"/>
        <v>0</v>
      </c>
      <c r="EP317" s="379">
        <f t="shared" si="317"/>
        <v>0</v>
      </c>
      <c r="EQ317" s="379">
        <f t="shared" si="317"/>
        <v>0</v>
      </c>
    </row>
    <row r="318" spans="1:147" x14ac:dyDescent="0.3">
      <c r="A318" s="368"/>
      <c r="B318" s="368"/>
      <c r="C318" s="368"/>
      <c r="D318" s="368">
        <f t="shared" si="249"/>
        <v>1.0658056259248334</v>
      </c>
      <c r="E318" s="368" t="str">
        <f>VLOOKUP(TEXT(Z318,0),'G2'!B:D,3,0)</f>
        <v>ME</v>
      </c>
      <c r="F318" s="816">
        <f t="shared" si="248"/>
        <v>0</v>
      </c>
      <c r="G318" s="755">
        <f t="shared" si="250"/>
        <v>0</v>
      </c>
      <c r="H318" s="756" t="s">
        <v>1190</v>
      </c>
      <c r="I318" s="370" t="s">
        <v>93</v>
      </c>
      <c r="J318" s="370"/>
      <c r="K318" s="368" t="s">
        <v>276</v>
      </c>
      <c r="L318" s="368" t="s">
        <v>619</v>
      </c>
      <c r="M318" s="369"/>
      <c r="N318" s="370" t="s">
        <v>790</v>
      </c>
      <c r="O318" s="370" t="s">
        <v>276</v>
      </c>
      <c r="P318" s="643" t="s">
        <v>1167</v>
      </c>
      <c r="Q318" s="370" t="s">
        <v>695</v>
      </c>
      <c r="R318" s="370" t="s">
        <v>272</v>
      </c>
      <c r="S318" s="371">
        <v>50</v>
      </c>
      <c r="T318" s="372">
        <v>46357</v>
      </c>
      <c r="U318" s="372">
        <v>46387</v>
      </c>
      <c r="V318" s="373">
        <v>1</v>
      </c>
      <c r="W318" s="374">
        <v>6008950.6325553739</v>
      </c>
      <c r="X318" s="17" cm="1">
        <f t="array" ref="X318">+IF($W$1="Pesos CLP",W318,W318/TC)*MB_24A25</f>
        <v>6851.234572303857</v>
      </c>
      <c r="Y318" s="18">
        <f t="shared" si="311"/>
        <v>342561.72861519287</v>
      </c>
      <c r="Z318">
        <v>91243310</v>
      </c>
      <c r="AA318" s="19">
        <f>IF(OR($I318="REAL",$I318="INCURRIDO"),SUMIF(S!$O:$O,$I318&amp;$O318&amp;$Q318&amp;UPPER(TEXT(AA$4,"MMMMYYYY"))&amp;$Z318,IF($W$1="Pesos CLP",S!$AD:$AD,S!$AO:$AO)),0)</f>
        <v>0</v>
      </c>
      <c r="AB318" s="19">
        <f>IF(OR($I318="REAL",$I318="INCURRIDO"),SUMIF(S!$O:$O,$I318&amp;$O318&amp;$Q318&amp;UPPER(TEXT(AB$4,"MMMMYYYY"))&amp;$Z318,IF($W$1="Pesos CLP",S!$AD:$AD,S!$AO:$AO)),0)</f>
        <v>0</v>
      </c>
      <c r="AC318" s="19">
        <f>IF(OR($I318="REAL",$I318="INCURRIDO"),SUMIF(S!$O:$O,$I318&amp;$O318&amp;$Q318&amp;UPPER(TEXT(AC$4,"MMMMYYYY"))&amp;$Z318,IF($W$1="Pesos CLP",S!$AD:$AD,S!$AO:$AO)),0)</f>
        <v>0</v>
      </c>
      <c r="AD318" s="19">
        <f>IF(OR($I318="REAL",$I318="INCURRIDO"),SUMIF(S!$O:$O,$I318&amp;$O318&amp;$Q318&amp;UPPER(TEXT(AD$4,"MMMMYYYY"))&amp;$Z318,IF($W$1="Pesos CLP",S!$AD:$AD,S!$AO:$AO)),0)</f>
        <v>0</v>
      </c>
      <c r="AE318" s="19">
        <f>IF(OR($I318="REAL",$I318="INCURRIDO"),SUMIF(S!$O:$O,$I318&amp;$O318&amp;$Q318&amp;UPPER(TEXT(AE$4,"MMMMYYYY"))&amp;$Z318,IF($W$1="Pesos CLP",S!$AD:$AD,S!$AO:$AO)),0)</f>
        <v>0</v>
      </c>
      <c r="AF318" s="19">
        <f>IF(OR($I318="REAL",$I318="INCURRIDO"),SUMIF(S!$O:$O,$I318&amp;$O318&amp;$Q318&amp;UPPER(TEXT(AF$4,"MMMMYYYY"))&amp;$Z318,IF($W$1="Pesos CLP",S!$AD:$AD,S!$AO:$AO)),0)</f>
        <v>0</v>
      </c>
      <c r="AG318" s="19">
        <f>IF(OR($I318="REAL",$I318="INCURRIDO"),SUMIF(S!$O:$O,$I318&amp;$O318&amp;$Q318&amp;UPPER(TEXT(AG$4,"MMMMYYYY"))&amp;$Z318,IF($W$1="Pesos CLP",S!$AD:$AD,S!$AO:$AO)),0)</f>
        <v>0</v>
      </c>
      <c r="AH318" s="19">
        <f>IF(OR($I318="REAL",$I318="INCURRIDO"),SUMIF(S!$O:$O,$I318&amp;$O318&amp;$Q318&amp;UPPER(TEXT(AH$4,"MMMMYYYY"))&amp;$Z318,IF($W$1="Pesos CLP",S!$AD:$AD,S!$AO:$AO)),0)</f>
        <v>0</v>
      </c>
      <c r="AI318" s="19">
        <f>IF(OR($I318="REAL",$I318="INCURRIDO"),SUMIF(S!$O:$O,$I318&amp;$O318&amp;$Q318&amp;UPPER(TEXT(AI$4,"MMMMYYYY"))&amp;$Z318,IF($W$1="Pesos CLP",S!$AD:$AD,S!$AO:$AO)),0)</f>
        <v>0</v>
      </c>
      <c r="AJ318" s="19">
        <f>IF(OR($I318="REAL",$I318="INCURRIDO"),SUMIF(S!$O:$O,$I318&amp;$O318&amp;$Q318&amp;UPPER(TEXT(AJ$4,"MMMMYYYY"))&amp;$Z318,IF($W$1="Pesos CLP",S!$AD:$AD,S!$AO:$AO)),0)</f>
        <v>0</v>
      </c>
      <c r="AK318" s="19">
        <f>IF(OR($I318="REAL",$I318="INCURRIDO"),SUMIF(S!$O:$O,$I318&amp;$O318&amp;$Q318&amp;UPPER(TEXT(AK$4,"MMMMYYYY"))&amp;$Z318,IF($W$1="Pesos CLP",S!$AD:$AD,S!$AO:$AO)),0)</f>
        <v>0</v>
      </c>
      <c r="AL318" s="19">
        <f>IF(OR($I318="REAL",$I318="INCURRIDO"),SUMIF(S!$O:$O,$I318&amp;$O318&amp;$Q318&amp;UPPER(TEXT(AL$4,"MMMMYYYY"))&amp;$Z318,IF($W$1="Pesos CLP",S!$AD:$AD,S!$AO:$AO)),0)</f>
        <v>0</v>
      </c>
      <c r="AM318" s="19">
        <f>IF(OR($I318="REAL",$I318="INCURRIDO"),SUMIF(S!$O:$O,$I318&amp;$O318&amp;$Q318&amp;UPPER(TEXT(AM$4,"MMMMYYYY"))&amp;$Z318,IF($W$1="Pesos CLP",S!$AD:$AD,S!$AO:$AO)),0)</f>
        <v>0</v>
      </c>
      <c r="AN318" s="19">
        <f>IF(OR($I318="REAL",$I318="INCURRIDO"),SUMIF(S!$O:$O,$I318&amp;$O318&amp;$Q318&amp;UPPER(TEXT(AN$4,"MMMMYYYY"))&amp;$Z318,IF($W$1="Pesos CLP",S!$AD:$AD,S!$AO:$AO)),0)</f>
        <v>0</v>
      </c>
      <c r="AO318" s="19">
        <f>IF(OR($I318="REAL",$I318="INCURRIDO"),SUMIF(S!$O:$O,$I318&amp;$O318&amp;$Q318&amp;UPPER(TEXT(AO$4,"MMMMYYYY"))&amp;$Z318,IF($W$1="Pesos CLP",S!$AD:$AD,S!$AO:$AO)),0)</f>
        <v>0</v>
      </c>
      <c r="AP318" s="19">
        <f>IF(OR($I318="REAL",$I318="INCURRIDO"),SUMIF(S!$O:$O,$I318&amp;$O318&amp;$Q318&amp;UPPER(TEXT(AP$4,"MMMMYYYY"))&amp;$Z318,IF($W$1="Pesos CLP",S!$AD:$AD,S!$AO:$AO)),0)</f>
        <v>0</v>
      </c>
      <c r="AQ318" s="19">
        <f>IF(OR($I318="REAL",$I318="INCURRIDO"),SUMIF(S!$O:$O,$I318&amp;$O318&amp;$Q318&amp;UPPER(TEXT(AQ$4,"MMMMYYYY"))&amp;$Z318,IF($W$1="Pesos CLP",S!$AD:$AD,S!$AO:$AO)),0)</f>
        <v>0</v>
      </c>
      <c r="AR318" s="19">
        <f>IF(OR($I318="REAL",$I318="INCURRIDO"),SUMIF(S!$O:$O,$I318&amp;$O318&amp;$Q318&amp;UPPER(TEXT(AR$4,"MMMMYYYY"))&amp;$Z318,IF($W$1="Pesos CLP",S!$AD:$AD,S!$AO:$AO)),0)</f>
        <v>0</v>
      </c>
      <c r="AS318" s="19">
        <f>IF(OR($I318="REAL",$I318="INCURRIDO"),SUMIF(S!$O:$O,$I318&amp;$O318&amp;$Q318&amp;UPPER(TEXT(AS$4,"MMMMYYYY"))&amp;$Z318,IF($W$1="Pesos CLP",S!$AD:$AD,S!$AO:$AO)),0)</f>
        <v>0</v>
      </c>
      <c r="AT318" s="19">
        <f>IF(OR($I318="REAL",$I318="INCURRIDO"),SUMIF(S!$O:$O,$I318&amp;$O318&amp;$Q318&amp;UPPER(TEXT(AT$4,"MMMMYYYY"))&amp;$Z318,IF($W$1="Pesos CLP",S!$AD:$AD,S!$AO:$AO)),0)</f>
        <v>0</v>
      </c>
      <c r="AU318" s="19">
        <f>IF(OR($I318="REAL",$I318="INCURRIDO"),SUMIF(S!$O:$O,$I318&amp;$O318&amp;$Q318&amp;UPPER(TEXT(AU$4,"MMMMYYYY"))&amp;$Z318,IF($W$1="Pesos CLP",S!$AD:$AD,S!$AO:$AO)),0)</f>
        <v>0</v>
      </c>
      <c r="AV318" s="19">
        <f>IF(OR($I318="REAL",$I318="INCURRIDO"),SUMIF(S!$O:$O,$I318&amp;$O318&amp;$Q318&amp;UPPER(TEXT(AV$4,"MMMMYYYY"))&amp;$Z318,IF($W$1="Pesos CLP",S!$AD:$AD,S!$AO:$AO)),0)</f>
        <v>0</v>
      </c>
      <c r="AW318" s="19">
        <f>IF(OR($I318="REAL",$I318="INCURRIDO"),SUMIF(S!$O:$O,$I318&amp;$O318&amp;$Q318&amp;UPPER(TEXT(AW$4,"MMMMYYYY"))&amp;$Z318,IF($W$1="Pesos CLP",S!$AD:$AD,S!$AO:$AO)),0)</f>
        <v>0</v>
      </c>
      <c r="AX318" s="19">
        <f>IF(OR($I318="REAL",$I318="INCURRIDO"),SUMIF(S!$O:$O,$I318&amp;$O318&amp;$Q318&amp;UPPER(TEXT(AX$4,"MMMMYYYY"))&amp;$Z318,IF($W$1="Pesos CLP",S!$AD:$AD,S!$AO:$AO)),0)</f>
        <v>0</v>
      </c>
      <c r="AY318" s="19">
        <f>IF(OR($I318="REAL",$I318="INCURRIDO"),SUMIF(S!$O:$O,$I318&amp;$O318&amp;$Q318&amp;UPPER(TEXT(AY$4,"MMMMYYYY"))&amp;$Z318,IF($W$1="Pesos CLP",S!$AD:$AD,S!$AO:$AO)),0)</f>
        <v>0</v>
      </c>
      <c r="AZ318" s="19">
        <f>IF(OR($I318="REAL",$I318="INCURRIDO"),SUMIF(S!$O:$O,$I318&amp;$O318&amp;$Q318&amp;UPPER(TEXT(AZ$4,"MMMMYYYY"))&amp;$Z318,IF($W$1="Pesos CLP",S!$AD:$AD,S!$AO:$AO)),0)</f>
        <v>0</v>
      </c>
      <c r="BA318" s="19">
        <f>IF(OR($I318="REAL",$I318="INCURRIDO"),SUMIF(S!$O:$O,$I318&amp;$O318&amp;$Q318&amp;UPPER(TEXT(BA$4,"MMMMYYYY"))&amp;$Z318,IF($W$1="Pesos CLP",S!$AD:$AD,S!$AO:$AO)),0)</f>
        <v>0</v>
      </c>
      <c r="BB318" s="19">
        <f>IF(OR($I318="REAL",$I318="INCURRIDO"),SUMIF(S!$O:$O,$I318&amp;$O318&amp;$Q318&amp;UPPER(TEXT(BB$4,"MMMMYYYY"))&amp;$Z318,IF($W$1="Pesos CLP",S!$AD:$AD,S!$AO:$AO)),0)</f>
        <v>0</v>
      </c>
      <c r="BC318" s="19">
        <f>IF(OR($I318="REAL",$I318="INCURRIDO"),SUMIF(S!$O:$O,$I318&amp;$O318&amp;$Q318&amp;UPPER(TEXT(BC$4,"MMMMYYYY"))&amp;$Z318,IF($W$1="Pesos CLP",S!$AD:$AD,S!$AO:$AO)),0)</f>
        <v>0</v>
      </c>
      <c r="BD318" s="19">
        <f>IF(OR($I318="REAL",$I318="INCURRIDO"),SUMIF(S!$O:$O,$I318&amp;$O318&amp;$Q318&amp;UPPER(TEXT(BD$4,"MMMMYYYY"))&amp;$Z318,IF($W$1="Pesos CLP",S!$AD:$AD,S!$AO:$AO)),0)</f>
        <v>0</v>
      </c>
      <c r="BE318" s="19">
        <f>IF(OR($I318="REAL",$I318="INCURRIDO"),SUMIF(S!$O:$O,$I318&amp;$O318&amp;$Q318&amp;UPPER(TEXT(BE$4,"MMMMYYYY"))&amp;$Z318,IF($W$1="Pesos CLP",S!$AD:$AD,S!$AO:$AO)),0)</f>
        <v>0</v>
      </c>
      <c r="BF318" s="19">
        <f>IF(OR($I318="REAL",$I318="INCURRIDO"),SUMIF(S!$O:$O,$I318&amp;$O318&amp;$Q318&amp;UPPER(TEXT(BF$4,"MMMMYYYY"))&amp;$Z318,IF($W$1="Pesos CLP",S!$AD:$AD,S!$AO:$AO)),0)</f>
        <v>0</v>
      </c>
      <c r="BG318" s="19">
        <f>IF(OR($I318="REAL",$I318="INCURRIDO"),SUMIF(S!$O:$O,$I318&amp;$O318&amp;$Q318&amp;UPPER(TEXT(BG$4,"MMMMYYYY"))&amp;$Z318,IF($W$1="Pesos CLP",S!$AD:$AD,S!$AO:$AO)),0)</f>
        <v>0</v>
      </c>
      <c r="BH318" s="19">
        <f>IF(OR($I318="REAL",$I318="INCURRIDO"),SUMIF(S!$O:$O,$I318&amp;$O318&amp;$Q318&amp;UPPER(TEXT(BH$4,"MMMMYYYY"))&amp;$Z318,IF($W$1="Pesos CLP",S!$AD:$AD,S!$AO:$AO)),0)</f>
        <v>0</v>
      </c>
      <c r="BI318" s="19">
        <f>IF(OR($I318="REAL",$I318="INCURRIDO"),SUMIF(S!$O:$O,$I318&amp;$O318&amp;$Q318&amp;UPPER(TEXT(BI$4,"MMMMYYYY"))&amp;$Z318,IF($W$1="Pesos CLP",S!$AD:$AD,S!$AO:$AO)),0)</f>
        <v>0</v>
      </c>
      <c r="BJ318" s="19">
        <f>IF(OR($I318="REAL",$I318="INCURRIDO"),SUMIF(S!$O:$O,$I318&amp;$O318&amp;$Q318&amp;UPPER(TEXT(BJ$4,"MMMMYYYY"))&amp;$Z318,IF($W$1="Pesos CLP",S!$AD:$AD,S!$AO:$AO)),0)</f>
        <v>0</v>
      </c>
      <c r="BK318" s="19">
        <f>IF(OR($I318="REAL",$I318="INCURRIDO"),SUMIF(S!$O:$O,$I318&amp;$O318&amp;$Q318&amp;UPPER(TEXT(BK$4,"MMMMYYYY"))&amp;$Z318,IF($W$1="Pesos CLP",S!$AD:$AD,S!$AO:$AO)),0)</f>
        <v>0</v>
      </c>
      <c r="BL318" s="19">
        <f>IF(OR($I318="REAL",$I318="INCURRIDO"),SUMIF(S!$O:$O,$I318&amp;$O318&amp;$Q318&amp;UPPER(TEXT(BL$4,"MMMMYYYY"))&amp;$Z318,IF($W$1="Pesos CLP",S!$AD:$AD,S!$AO:$AO)),0)</f>
        <v>0</v>
      </c>
      <c r="BM318" s="19">
        <f>IF(OR($I318="REAL",$I318="INCURRIDO"),SUMIF(S!$O:$O,$I318&amp;$O318&amp;$Q318&amp;UPPER(TEXT(BM$4,"MMMMYYYY"))&amp;$Z318,IF($W$1="Pesos CLP",S!$AD:$AD,S!$AO:$AO)),0)</f>
        <v>0</v>
      </c>
      <c r="BN318" s="19">
        <f>IF(OR($I318="REAL",$I318="INCURRIDO"),SUMIF(S!$O:$O,$I318&amp;$O318&amp;$Q318&amp;UPPER(TEXT(BN$4,"MMMMYYYY"))&amp;$Z318,IF($W$1="Pesos CLP",S!$AD:$AD,S!$AO:$AO)),0)</f>
        <v>0</v>
      </c>
      <c r="BO318" s="19">
        <f>IF(OR($I318="REAL",$I318="INCURRIDO"),SUMIF(S!$O:$O,$I318&amp;$O318&amp;$Q318&amp;UPPER(TEXT(BO$4,"MMMMYYYY"))&amp;$Z318,IF($W$1="Pesos CLP",S!$AD:$AD,S!$AO:$AO)),0)</f>
        <v>0</v>
      </c>
      <c r="BP318" s="19">
        <f>IF(OR($I318="REAL",$I318="INCURRIDO"),SUMIF(S!$O:$O,$I318&amp;$O318&amp;$Q318&amp;UPPER(TEXT(BP$4,"MMMMYYYY"))&amp;$Z318,IF($W$1="Pesos CLP",S!$AD:$AD,S!$AO:$AO)),0)</f>
        <v>0</v>
      </c>
      <c r="BQ318" s="19">
        <f>IF(OR($I318="REAL",$I318="INCURRIDO"),SUMIF(S!$O:$O,$I318&amp;$O318&amp;$Q318&amp;UPPER(TEXT(BQ$4,"MMMMYYYY"))&amp;$Z318,IF($W$1="Pesos CLP",S!$AD:$AD,S!$AO:$AO)),0)</f>
        <v>0</v>
      </c>
      <c r="BR318" s="19">
        <f>IF(OR($I318="REAL",$I318="INCURRIDO"),SUMIF(S!$O:$O,$I318&amp;$O318&amp;$Q318&amp;UPPER(TEXT(BR$4,"MMMMYYYY"))&amp;$Z318,IF($W$1="Pesos CLP",S!$AD:$AD,S!$AO:$AO)),0)</f>
        <v>0</v>
      </c>
      <c r="BS318" s="19">
        <f>IF(OR($I318="REAL",$I318="INCURRIDO"),SUMIF(S!$O:$O,$I318&amp;$O318&amp;$Q318&amp;UPPER(TEXT(BS$4,"MMMMYYYY"))&amp;$Z318,IF($W$1="Pesos CLP",S!$AD:$AD,S!$AO:$AO)),0)</f>
        <v>0</v>
      </c>
      <c r="BT318" s="19">
        <f>IF(OR($I318="REAL",$I318="INCURRIDO"),SUMIF(S!$O:$O,$I318&amp;$O318&amp;$Q318&amp;UPPER(TEXT(BT$4,"MMMMYYYY"))&amp;$Z318,IF($W$1="Pesos CLP",S!$AD:$AD,S!$AO:$AO)),0)</f>
        <v>0</v>
      </c>
      <c r="BU318" s="19">
        <f>IF(OR($I318="REAL",$I318="INCURRIDO"),SUMIF(S!$O:$O,$I318&amp;$O318&amp;$Q318&amp;UPPER(TEXT(BU$4,"MMMMYYYY"))&amp;$Z318,IF($W$1="Pesos CLP",S!$AD:$AD,S!$AO:$AO)),0)</f>
        <v>0</v>
      </c>
      <c r="BV318" s="19">
        <f>IF(OR($I318="REAL",$I318="INCURRIDO"),SUMIF(S!$O:$O,$I318&amp;$O318&amp;$Q318&amp;UPPER(TEXT(BV$4,"MMMMYYYY"))&amp;$Z318,IF($W$1="Pesos CLP",S!$AD:$AD,S!$AO:$AO)),0)</f>
        <v>0</v>
      </c>
      <c r="BW318" s="19">
        <f>IF(OR($I318="REAL",$I318="INCURRIDO"),SUMIF(S!$O:$O,$I318&amp;$O318&amp;$Q318&amp;UPPER(TEXT(BW$4,"MMMMYYYY"))&amp;$Z318,IF($W$1="Pesos CLP",S!$AD:$AD,S!$AO:$AO)),0)</f>
        <v>0</v>
      </c>
      <c r="BX318" s="19">
        <f>IF(OR($I318="REAL",$I318="INCURRIDO"),SUMIF(S!$O:$O,$I318&amp;$O318&amp;$Q318&amp;UPPER(TEXT(BX$4,"MMMMYYYY"))&amp;$Z318,IF($W$1="Pesos CLP",S!$AD:$AD,S!$AO:$AO)),0)</f>
        <v>0</v>
      </c>
      <c r="BY318" s="19">
        <f>IF(OR($I318="REAL",$I318="INCURRIDO"),SUMIF(S!$O:$O,$I318&amp;$O318&amp;$Q318&amp;UPPER(TEXT(BY$4,"MMMMYYYY"))&amp;$Z318,IF($W$1="Pesos CLP",S!$AD:$AD,S!$AO:$AO)),0)</f>
        <v>0</v>
      </c>
      <c r="BZ318" s="19">
        <f>IF(OR($I318="REAL",$I318="INCURRIDO"),SUMIF(S!$O:$O,$I318&amp;$O318&amp;$Q318&amp;UPPER(TEXT(BZ$4,"MMMMYYYY"))&amp;$Z318,IF($W$1="Pesos CLP",S!$AD:$AD,S!$AO:$AO)),0)</f>
        <v>0</v>
      </c>
      <c r="CA318" s="19">
        <f>IF(OR($I318="REAL",$I318="INCURRIDO"),SUMIF(S!$O:$O,$I318&amp;$O318&amp;$Q318&amp;UPPER(TEXT(CA$4,"MMMMYYYY"))&amp;$Z318,IF($W$1="Pesos CLP",S!$AD:$AD,S!$AO:$AO)),0)</f>
        <v>0</v>
      </c>
      <c r="CB318" s="19">
        <f>IF(OR($I318="REAL",$I318="INCURRIDO"),SUMIF(S!$O:$O,$I318&amp;$O318&amp;$Q318&amp;UPPER(TEXT(CB$4,"MMMMYYYY"))&amp;$Z318,IF($W$1="Pesos CLP",S!$AD:$AD,S!$AO:$AO)),0)</f>
        <v>0</v>
      </c>
      <c r="CC318" s="19">
        <f>IF(OR($I318="REAL",$I318="INCURRIDO"),SUMIF(S!$O:$O,$I318&amp;$O318&amp;$Q318&amp;UPPER(TEXT(CC$4,"MMMMYYYY"))&amp;$Z318,IF($W$1="Pesos CLP",S!$AD:$AD,S!$AO:$AO)),0)</f>
        <v>0</v>
      </c>
      <c r="CD318" s="19">
        <f>IF(OR($I318="REAL",$I318="INCURRIDO"),SUMIF(S!$O:$O,$I318&amp;$O318&amp;$Q318&amp;UPPER(TEXT(CD$4,"MMMMYYYY"))&amp;$Z318,IF($W$1="Pesos CLP",S!$AD:$AD,S!$AO:$AO)),0)</f>
        <v>0</v>
      </c>
      <c r="CE318" s="19">
        <f>IF(OR($I318="REAL",$I318="INCURRIDO"),SUMIF(S!$O:$O,$I318&amp;$O318&amp;$Q318&amp;UPPER(TEXT(CE$4,"MMMMYYYY"))&amp;$Z318,IF($W$1="Pesos CLP",S!$AD:$AD,S!$AO:$AO)),0)</f>
        <v>0</v>
      </c>
      <c r="CF318" s="19">
        <f>IF(OR($I318="REAL",$I318="INCURRIDO"),SUMIF(S!$O:$O,$I318&amp;$O318&amp;$Q318&amp;UPPER(TEXT(CF$4,"MMMMYYYY"))&amp;$Z318,IF($W$1="Pesos CLP",S!$AD:$AD,S!$AO:$AO)),0)</f>
        <v>0</v>
      </c>
      <c r="CG318" s="19">
        <f>IF(OR($I318="REAL",$I318="INCURRIDO"),SUMIF(S!$O:$O,$I318&amp;$O318&amp;$Q318&amp;UPPER(TEXT(CG$4,"MMMMYYYY"))&amp;$Z318,IF($W$1="Pesos CLP",S!$AD:$AD,S!$AO:$AO)),0)</f>
        <v>0</v>
      </c>
      <c r="CH318" s="19">
        <f>IF(OR($I318="REAL",$I318="INCURRIDO"),SUMIF(S!$O:$O,$I318&amp;$O318&amp;$Q318&amp;UPPER(TEXT(CH$4,"MMMMYYYY"))&amp;$Z318,IF($W$1="Pesos CLP",S!$AD:$AD,S!$AO:$AO)),0)</f>
        <v>0</v>
      </c>
      <c r="CI318" s="19">
        <f>IF(OR($I318="REAL",$I318="INCURRIDO"),SUMIF(S!$O:$O,$I318&amp;$O318&amp;$Q318&amp;UPPER(TEXT(CI$4,"MMMMYYYY"))&amp;$Z318,IF($W$1="Pesos CLP",S!$AD:$AD,S!$AO:$AO)),0)</f>
        <v>0</v>
      </c>
      <c r="CJ318" s="19">
        <f>IF(OR($I318="REAL",$I318="INCURRIDO"),SUMIF(S!$O:$O,$I318&amp;$O318&amp;$Q318&amp;UPPER(TEXT(CJ$4,"MMMMYYYY"))&amp;$Z318,IF($W$1="Pesos CLP",S!$AD:$AD,S!$AO:$AO)),0)</f>
        <v>0</v>
      </c>
      <c r="CK318" s="378">
        <f t="shared" si="312"/>
        <v>0</v>
      </c>
      <c r="CL318" s="378">
        <f t="shared" si="312"/>
        <v>0</v>
      </c>
      <c r="CM318" s="378">
        <f t="shared" si="312"/>
        <v>0</v>
      </c>
      <c r="CN318" s="378">
        <f t="shared" si="312"/>
        <v>0</v>
      </c>
      <c r="CO318" s="378">
        <f t="shared" si="312"/>
        <v>0</v>
      </c>
      <c r="CP318" s="378">
        <f t="shared" si="312"/>
        <v>0</v>
      </c>
      <c r="CQ318" s="378">
        <f t="shared" si="312"/>
        <v>0</v>
      </c>
      <c r="CR318" s="378">
        <f t="shared" si="312"/>
        <v>0</v>
      </c>
      <c r="CS318" s="378">
        <f t="shared" si="313"/>
        <v>0</v>
      </c>
      <c r="CT318" s="378">
        <f t="shared" si="313"/>
        <v>0</v>
      </c>
      <c r="CU318" s="378">
        <f t="shared" si="313"/>
        <v>342561.72861519287</v>
      </c>
      <c r="CV318" s="378">
        <f t="shared" si="313"/>
        <v>0</v>
      </c>
      <c r="CW318" s="378">
        <f t="shared" si="313"/>
        <v>0</v>
      </c>
      <c r="CX318" s="378">
        <f t="shared" si="313"/>
        <v>0</v>
      </c>
      <c r="CY318" s="378">
        <f t="shared" si="313"/>
        <v>0</v>
      </c>
      <c r="CZ318" s="378">
        <f t="shared" si="313"/>
        <v>0</v>
      </c>
      <c r="DA318" s="378">
        <f t="shared" si="313"/>
        <v>0</v>
      </c>
      <c r="DB318" s="378">
        <f t="shared" si="313"/>
        <v>0</v>
      </c>
      <c r="DC318" s="378">
        <f t="shared" si="314"/>
        <v>0</v>
      </c>
      <c r="DD318" s="378">
        <f t="shared" si="314"/>
        <v>0</v>
      </c>
      <c r="DE318" s="378">
        <f t="shared" si="314"/>
        <v>0</v>
      </c>
      <c r="DF318" s="378">
        <f t="shared" si="314"/>
        <v>0</v>
      </c>
      <c r="DG318" s="378">
        <f t="shared" si="314"/>
        <v>0</v>
      </c>
      <c r="DH318" s="378">
        <f t="shared" si="314"/>
        <v>0</v>
      </c>
      <c r="DI318" s="378">
        <f t="shared" si="314"/>
        <v>0</v>
      </c>
      <c r="DJ318" s="378">
        <f t="shared" si="314"/>
        <v>0</v>
      </c>
      <c r="DK318" s="378">
        <f t="shared" si="314"/>
        <v>0</v>
      </c>
      <c r="DL318" s="378">
        <f t="shared" si="314"/>
        <v>0</v>
      </c>
      <c r="DM318" s="378">
        <f t="shared" si="315"/>
        <v>0</v>
      </c>
      <c r="DN318" s="378">
        <f t="shared" si="315"/>
        <v>0</v>
      </c>
      <c r="DO318" s="378">
        <f t="shared" si="315"/>
        <v>0</v>
      </c>
      <c r="DP318" s="378">
        <f t="shared" si="315"/>
        <v>0</v>
      </c>
      <c r="DQ318" s="378">
        <f t="shared" si="315"/>
        <v>0</v>
      </c>
      <c r="DR318" s="378">
        <f t="shared" si="315"/>
        <v>0</v>
      </c>
      <c r="DS318" s="378">
        <f t="shared" si="315"/>
        <v>0</v>
      </c>
      <c r="DT318" s="378">
        <f t="shared" si="315"/>
        <v>0</v>
      </c>
      <c r="DU318" s="378">
        <f t="shared" si="315"/>
        <v>0</v>
      </c>
      <c r="DV318" s="378">
        <f t="shared" si="315"/>
        <v>0</v>
      </c>
      <c r="DW318" s="378">
        <f t="shared" si="316"/>
        <v>0</v>
      </c>
      <c r="DX318" s="378">
        <f t="shared" si="316"/>
        <v>0</v>
      </c>
      <c r="DY318" s="378">
        <f t="shared" si="316"/>
        <v>0</v>
      </c>
      <c r="DZ318" s="378">
        <f t="shared" si="316"/>
        <v>0</v>
      </c>
      <c r="EA318" s="378">
        <f t="shared" si="316"/>
        <v>0</v>
      </c>
      <c r="EB318" s="378">
        <f t="shared" si="316"/>
        <v>0</v>
      </c>
      <c r="EC318" s="378">
        <f t="shared" si="316"/>
        <v>0</v>
      </c>
      <c r="ED318" s="378">
        <f t="shared" si="316"/>
        <v>0</v>
      </c>
      <c r="EE318" s="378">
        <f t="shared" si="316"/>
        <v>0</v>
      </c>
      <c r="EF318" s="378">
        <f t="shared" si="316"/>
        <v>0</v>
      </c>
      <c r="EG318" s="378">
        <f t="shared" si="317"/>
        <v>0</v>
      </c>
      <c r="EH318" s="378">
        <f t="shared" si="317"/>
        <v>0</v>
      </c>
      <c r="EI318" s="378">
        <f t="shared" si="317"/>
        <v>0</v>
      </c>
      <c r="EJ318" s="378">
        <f t="shared" si="317"/>
        <v>0</v>
      </c>
      <c r="EK318" s="378">
        <f t="shared" si="317"/>
        <v>0</v>
      </c>
      <c r="EL318" s="378">
        <f t="shared" si="317"/>
        <v>0</v>
      </c>
      <c r="EM318" s="378">
        <f t="shared" si="317"/>
        <v>0</v>
      </c>
      <c r="EN318" s="378">
        <f t="shared" si="317"/>
        <v>0</v>
      </c>
      <c r="EO318" s="378">
        <f t="shared" si="317"/>
        <v>0</v>
      </c>
      <c r="EP318" s="378">
        <f t="shared" si="317"/>
        <v>0</v>
      </c>
      <c r="EQ318" s="378">
        <f t="shared" si="317"/>
        <v>0</v>
      </c>
    </row>
    <row r="319" spans="1:147" x14ac:dyDescent="0.3">
      <c r="A319" s="368"/>
      <c r="B319" s="368"/>
      <c r="C319" s="368"/>
      <c r="D319" s="368">
        <f t="shared" si="249"/>
        <v>1.0658056259248334</v>
      </c>
      <c r="E319" s="368" t="str">
        <f>VLOOKUP(TEXT(Z319,0),'G2'!B:D,3,0)</f>
        <v>ME</v>
      </c>
      <c r="F319" s="816">
        <f t="shared" si="248"/>
        <v>0</v>
      </c>
      <c r="G319" s="765">
        <f t="shared" si="250"/>
        <v>0</v>
      </c>
      <c r="H319" s="766" t="s">
        <v>1190</v>
      </c>
      <c r="I319" s="767" t="s">
        <v>93</v>
      </c>
      <c r="J319" s="767"/>
      <c r="K319" s="764"/>
      <c r="L319" s="764"/>
      <c r="M319" s="768"/>
      <c r="N319" s="767" t="s">
        <v>277</v>
      </c>
      <c r="O319" s="767"/>
      <c r="P319" s="769"/>
      <c r="Q319" s="767"/>
      <c r="R319" s="767"/>
      <c r="S319" s="770"/>
      <c r="T319" s="771"/>
      <c r="U319" s="771"/>
      <c r="V319" s="772"/>
      <c r="W319" s="773">
        <v>0</v>
      </c>
      <c r="X319" s="774" cm="1">
        <f t="array" ref="X319">+IF($W$1="Pesos CLP",W319,W319/TC)*MB_24A25</f>
        <v>0</v>
      </c>
      <c r="Y319" s="775">
        <f t="shared" si="311"/>
        <v>0</v>
      </c>
      <c r="Z319" s="247">
        <v>91243310</v>
      </c>
      <c r="AA319" s="19">
        <f>IF(OR($I319="REAL",$I319="INCURRIDO"),SUMIF(S!$O:$O,$I319&amp;$O319&amp;$Q319&amp;UPPER(TEXT(AA$4,"MMMMYYYY"))&amp;$Z319,IF($W$1="Pesos CLP",S!$AD:$AD,S!$AO:$AO)),0)</f>
        <v>0</v>
      </c>
      <c r="AB319" s="19">
        <f>IF(OR($I319="REAL",$I319="INCURRIDO"),SUMIF(S!$O:$O,$I319&amp;$O319&amp;$Q319&amp;UPPER(TEXT(AB$4,"MMMMYYYY"))&amp;$Z319,IF($W$1="Pesos CLP",S!$AD:$AD,S!$AO:$AO)),0)</f>
        <v>0</v>
      </c>
      <c r="AC319" s="19">
        <f>IF(OR($I319="REAL",$I319="INCURRIDO"),SUMIF(S!$O:$O,$I319&amp;$O319&amp;$Q319&amp;UPPER(TEXT(AC$4,"MMMMYYYY"))&amp;$Z319,IF($W$1="Pesos CLP",S!$AD:$AD,S!$AO:$AO)),0)</f>
        <v>0</v>
      </c>
      <c r="AD319" s="19">
        <f>IF(OR($I319="REAL",$I319="INCURRIDO"),SUMIF(S!$O:$O,$I319&amp;$O319&amp;$Q319&amp;UPPER(TEXT(AD$4,"MMMMYYYY"))&amp;$Z319,IF($W$1="Pesos CLP",S!$AD:$AD,S!$AO:$AO)),0)</f>
        <v>0</v>
      </c>
      <c r="AE319" s="19">
        <f>IF(OR($I319="REAL",$I319="INCURRIDO"),SUMIF(S!$O:$O,$I319&amp;$O319&amp;$Q319&amp;UPPER(TEXT(AE$4,"MMMMYYYY"))&amp;$Z319,IF($W$1="Pesos CLP",S!$AD:$AD,S!$AO:$AO)),0)</f>
        <v>0</v>
      </c>
      <c r="AF319" s="19">
        <f>IF(OR($I319="REAL",$I319="INCURRIDO"),SUMIF(S!$O:$O,$I319&amp;$O319&amp;$Q319&amp;UPPER(TEXT(AF$4,"MMMMYYYY"))&amp;$Z319,IF($W$1="Pesos CLP",S!$AD:$AD,S!$AO:$AO)),0)</f>
        <v>0</v>
      </c>
      <c r="AG319" s="19">
        <f>IF(OR($I319="REAL",$I319="INCURRIDO"),SUMIF(S!$O:$O,$I319&amp;$O319&amp;$Q319&amp;UPPER(TEXT(AG$4,"MMMMYYYY"))&amp;$Z319,IF($W$1="Pesos CLP",S!$AD:$AD,S!$AO:$AO)),0)</f>
        <v>0</v>
      </c>
      <c r="AH319" s="19">
        <f>IF(OR($I319="REAL",$I319="INCURRIDO"),SUMIF(S!$O:$O,$I319&amp;$O319&amp;$Q319&amp;UPPER(TEXT(AH$4,"MMMMYYYY"))&amp;$Z319,IF($W$1="Pesos CLP",S!$AD:$AD,S!$AO:$AO)),0)</f>
        <v>0</v>
      </c>
      <c r="AI319" s="19">
        <f>IF(OR($I319="REAL",$I319="INCURRIDO"),SUMIF(S!$O:$O,$I319&amp;$O319&amp;$Q319&amp;UPPER(TEXT(AI$4,"MMMMYYYY"))&amp;$Z319,IF($W$1="Pesos CLP",S!$AD:$AD,S!$AO:$AO)),0)</f>
        <v>0</v>
      </c>
      <c r="AJ319" s="19">
        <f>IF(OR($I319="REAL",$I319="INCURRIDO"),SUMIF(S!$O:$O,$I319&amp;$O319&amp;$Q319&amp;UPPER(TEXT(AJ$4,"MMMMYYYY"))&amp;$Z319,IF($W$1="Pesos CLP",S!$AD:$AD,S!$AO:$AO)),0)</f>
        <v>0</v>
      </c>
      <c r="AK319" s="19">
        <f>IF(OR($I319="REAL",$I319="INCURRIDO"),SUMIF(S!$O:$O,$I319&amp;$O319&amp;$Q319&amp;UPPER(TEXT(AK$4,"MMMMYYYY"))&amp;$Z319,IF($W$1="Pesos CLP",S!$AD:$AD,S!$AO:$AO)),0)</f>
        <v>0</v>
      </c>
      <c r="AL319" s="19">
        <f>IF(OR($I319="REAL",$I319="INCURRIDO"),SUMIF(S!$O:$O,$I319&amp;$O319&amp;$Q319&amp;UPPER(TEXT(AL$4,"MMMMYYYY"))&amp;$Z319,IF($W$1="Pesos CLP",S!$AD:$AD,S!$AO:$AO)),0)</f>
        <v>0</v>
      </c>
      <c r="AM319" s="19">
        <f>IF(OR($I319="REAL",$I319="INCURRIDO"),SUMIF(S!$O:$O,$I319&amp;$O319&amp;$Q319&amp;UPPER(TEXT(AM$4,"MMMMYYYY"))&amp;$Z319,IF($W$1="Pesos CLP",S!$AD:$AD,S!$AO:$AO)),0)</f>
        <v>0</v>
      </c>
      <c r="AN319" s="19">
        <f>IF(OR($I319="REAL",$I319="INCURRIDO"),SUMIF(S!$O:$O,$I319&amp;$O319&amp;$Q319&amp;UPPER(TEXT(AN$4,"MMMMYYYY"))&amp;$Z319,IF($W$1="Pesos CLP",S!$AD:$AD,S!$AO:$AO)),0)</f>
        <v>0</v>
      </c>
      <c r="AO319" s="19">
        <f>IF(OR($I319="REAL",$I319="INCURRIDO"),SUMIF(S!$O:$O,$I319&amp;$O319&amp;$Q319&amp;UPPER(TEXT(AO$4,"MMMMYYYY"))&amp;$Z319,IF($W$1="Pesos CLP",S!$AD:$AD,S!$AO:$AO)),0)</f>
        <v>0</v>
      </c>
      <c r="AP319" s="19">
        <f>IF(OR($I319="REAL",$I319="INCURRIDO"),SUMIF(S!$O:$O,$I319&amp;$O319&amp;$Q319&amp;UPPER(TEXT(AP$4,"MMMMYYYY"))&amp;$Z319,IF($W$1="Pesos CLP",S!$AD:$AD,S!$AO:$AO)),0)</f>
        <v>0</v>
      </c>
      <c r="AQ319" s="19">
        <f>IF(OR($I319="REAL",$I319="INCURRIDO"),SUMIF(S!$O:$O,$I319&amp;$O319&amp;$Q319&amp;UPPER(TEXT(AQ$4,"MMMMYYYY"))&amp;$Z319,IF($W$1="Pesos CLP",S!$AD:$AD,S!$AO:$AO)),0)</f>
        <v>0</v>
      </c>
      <c r="AR319" s="19">
        <f>IF(OR($I319="REAL",$I319="INCURRIDO"),SUMIF(S!$O:$O,$I319&amp;$O319&amp;$Q319&amp;UPPER(TEXT(AR$4,"MMMMYYYY"))&amp;$Z319,IF($W$1="Pesos CLP",S!$AD:$AD,S!$AO:$AO)),0)</f>
        <v>0</v>
      </c>
      <c r="AS319" s="19">
        <f>IF(OR($I319="REAL",$I319="INCURRIDO"),SUMIF(S!$O:$O,$I319&amp;$O319&amp;$Q319&amp;UPPER(TEXT(AS$4,"MMMMYYYY"))&amp;$Z319,IF($W$1="Pesos CLP",S!$AD:$AD,S!$AO:$AO)),0)</f>
        <v>0</v>
      </c>
      <c r="AT319" s="19">
        <f>IF(OR($I319="REAL",$I319="INCURRIDO"),SUMIF(S!$O:$O,$I319&amp;$O319&amp;$Q319&amp;UPPER(TEXT(AT$4,"MMMMYYYY"))&amp;$Z319,IF($W$1="Pesos CLP",S!$AD:$AD,S!$AO:$AO)),0)</f>
        <v>0</v>
      </c>
      <c r="AU319" s="19">
        <f>IF(OR($I319="REAL",$I319="INCURRIDO"),SUMIF(S!$O:$O,$I319&amp;$O319&amp;$Q319&amp;UPPER(TEXT(AU$4,"MMMMYYYY"))&amp;$Z319,IF($W$1="Pesos CLP",S!$AD:$AD,S!$AO:$AO)),0)</f>
        <v>0</v>
      </c>
      <c r="AV319" s="19">
        <f>IF(OR($I319="REAL",$I319="INCURRIDO"),SUMIF(S!$O:$O,$I319&amp;$O319&amp;$Q319&amp;UPPER(TEXT(AV$4,"MMMMYYYY"))&amp;$Z319,IF($W$1="Pesos CLP",S!$AD:$AD,S!$AO:$AO)),0)</f>
        <v>0</v>
      </c>
      <c r="AW319" s="19">
        <f>IF(OR($I319="REAL",$I319="INCURRIDO"),SUMIF(S!$O:$O,$I319&amp;$O319&amp;$Q319&amp;UPPER(TEXT(AW$4,"MMMMYYYY"))&amp;$Z319,IF($W$1="Pesos CLP",S!$AD:$AD,S!$AO:$AO)),0)</f>
        <v>0</v>
      </c>
      <c r="AX319" s="19">
        <f>IF(OR($I319="REAL",$I319="INCURRIDO"),SUMIF(S!$O:$O,$I319&amp;$O319&amp;$Q319&amp;UPPER(TEXT(AX$4,"MMMMYYYY"))&amp;$Z319,IF($W$1="Pesos CLP",S!$AD:$AD,S!$AO:$AO)),0)</f>
        <v>0</v>
      </c>
      <c r="AY319" s="19">
        <f>IF(OR($I319="REAL",$I319="INCURRIDO"),SUMIF(S!$O:$O,$I319&amp;$O319&amp;$Q319&amp;UPPER(TEXT(AY$4,"MMMMYYYY"))&amp;$Z319,IF($W$1="Pesos CLP",S!$AD:$AD,S!$AO:$AO)),0)</f>
        <v>0</v>
      </c>
      <c r="AZ319" s="19">
        <f>IF(OR($I319="REAL",$I319="INCURRIDO"),SUMIF(S!$O:$O,$I319&amp;$O319&amp;$Q319&amp;UPPER(TEXT(AZ$4,"MMMMYYYY"))&amp;$Z319,IF($W$1="Pesos CLP",S!$AD:$AD,S!$AO:$AO)),0)</f>
        <v>0</v>
      </c>
      <c r="BA319" s="19">
        <f>IF(OR($I319="REAL",$I319="INCURRIDO"),SUMIF(S!$O:$O,$I319&amp;$O319&amp;$Q319&amp;UPPER(TEXT(BA$4,"MMMMYYYY"))&amp;$Z319,IF($W$1="Pesos CLP",S!$AD:$AD,S!$AO:$AO)),0)</f>
        <v>0</v>
      </c>
      <c r="BB319" s="19">
        <f>IF(OR($I319="REAL",$I319="INCURRIDO"),SUMIF(S!$O:$O,$I319&amp;$O319&amp;$Q319&amp;UPPER(TEXT(BB$4,"MMMMYYYY"))&amp;$Z319,IF($W$1="Pesos CLP",S!$AD:$AD,S!$AO:$AO)),0)</f>
        <v>0</v>
      </c>
      <c r="BC319" s="19">
        <f>IF(OR($I319="REAL",$I319="INCURRIDO"),SUMIF(S!$O:$O,$I319&amp;$O319&amp;$Q319&amp;UPPER(TEXT(BC$4,"MMMMYYYY"))&amp;$Z319,IF($W$1="Pesos CLP",S!$AD:$AD,S!$AO:$AO)),0)</f>
        <v>0</v>
      </c>
      <c r="BD319" s="19">
        <f>IF(OR($I319="REAL",$I319="INCURRIDO"),SUMIF(S!$O:$O,$I319&amp;$O319&amp;$Q319&amp;UPPER(TEXT(BD$4,"MMMMYYYY"))&amp;$Z319,IF($W$1="Pesos CLP",S!$AD:$AD,S!$AO:$AO)),0)</f>
        <v>0</v>
      </c>
      <c r="BE319" s="19">
        <f>IF(OR($I319="REAL",$I319="INCURRIDO"),SUMIF(S!$O:$O,$I319&amp;$O319&amp;$Q319&amp;UPPER(TEXT(BE$4,"MMMMYYYY"))&amp;$Z319,IF($W$1="Pesos CLP",S!$AD:$AD,S!$AO:$AO)),0)</f>
        <v>0</v>
      </c>
      <c r="BF319" s="19">
        <f>IF(OR($I319="REAL",$I319="INCURRIDO"),SUMIF(S!$O:$O,$I319&amp;$O319&amp;$Q319&amp;UPPER(TEXT(BF$4,"MMMMYYYY"))&amp;$Z319,IF($W$1="Pesos CLP",S!$AD:$AD,S!$AO:$AO)),0)</f>
        <v>0</v>
      </c>
      <c r="BG319" s="19">
        <f>IF(OR($I319="REAL",$I319="INCURRIDO"),SUMIF(S!$O:$O,$I319&amp;$O319&amp;$Q319&amp;UPPER(TEXT(BG$4,"MMMMYYYY"))&amp;$Z319,IF($W$1="Pesos CLP",S!$AD:$AD,S!$AO:$AO)),0)</f>
        <v>0</v>
      </c>
      <c r="BH319" s="19">
        <f>IF(OR($I319="REAL",$I319="INCURRIDO"),SUMIF(S!$O:$O,$I319&amp;$O319&amp;$Q319&amp;UPPER(TEXT(BH$4,"MMMMYYYY"))&amp;$Z319,IF($W$1="Pesos CLP",S!$AD:$AD,S!$AO:$AO)),0)</f>
        <v>0</v>
      </c>
      <c r="BI319" s="19">
        <f>IF(OR($I319="REAL",$I319="INCURRIDO"),SUMIF(S!$O:$O,$I319&amp;$O319&amp;$Q319&amp;UPPER(TEXT(BI$4,"MMMMYYYY"))&amp;$Z319,IF($W$1="Pesos CLP",S!$AD:$AD,S!$AO:$AO)),0)</f>
        <v>0</v>
      </c>
      <c r="BJ319" s="19">
        <f>IF(OR($I319="REAL",$I319="INCURRIDO"),SUMIF(S!$O:$O,$I319&amp;$O319&amp;$Q319&amp;UPPER(TEXT(BJ$4,"MMMMYYYY"))&amp;$Z319,IF($W$1="Pesos CLP",S!$AD:$AD,S!$AO:$AO)),0)</f>
        <v>0</v>
      </c>
      <c r="BK319" s="19">
        <f>IF(OR($I319="REAL",$I319="INCURRIDO"),SUMIF(S!$O:$O,$I319&amp;$O319&amp;$Q319&amp;UPPER(TEXT(BK$4,"MMMMYYYY"))&amp;$Z319,IF($W$1="Pesos CLP",S!$AD:$AD,S!$AO:$AO)),0)</f>
        <v>0</v>
      </c>
      <c r="BL319" s="19">
        <f>IF(OR($I319="REAL",$I319="INCURRIDO"),SUMIF(S!$O:$O,$I319&amp;$O319&amp;$Q319&amp;UPPER(TEXT(BL$4,"MMMMYYYY"))&amp;$Z319,IF($W$1="Pesos CLP",S!$AD:$AD,S!$AO:$AO)),0)</f>
        <v>0</v>
      </c>
      <c r="BM319" s="19">
        <f>IF(OR($I319="REAL",$I319="INCURRIDO"),SUMIF(S!$O:$O,$I319&amp;$O319&amp;$Q319&amp;UPPER(TEXT(BM$4,"MMMMYYYY"))&amp;$Z319,IF($W$1="Pesos CLP",S!$AD:$AD,S!$AO:$AO)),0)</f>
        <v>0</v>
      </c>
      <c r="BN319" s="19">
        <f>IF(OR($I319="REAL",$I319="INCURRIDO"),SUMIF(S!$O:$O,$I319&amp;$O319&amp;$Q319&amp;UPPER(TEXT(BN$4,"MMMMYYYY"))&amp;$Z319,IF($W$1="Pesos CLP",S!$AD:$AD,S!$AO:$AO)),0)</f>
        <v>0</v>
      </c>
      <c r="BO319" s="19">
        <f>IF(OR($I319="REAL",$I319="INCURRIDO"),SUMIF(S!$O:$O,$I319&amp;$O319&amp;$Q319&amp;UPPER(TEXT(BO$4,"MMMMYYYY"))&amp;$Z319,IF($W$1="Pesos CLP",S!$AD:$AD,S!$AO:$AO)),0)</f>
        <v>0</v>
      </c>
      <c r="BP319" s="19">
        <f>IF(OR($I319="REAL",$I319="INCURRIDO"),SUMIF(S!$O:$O,$I319&amp;$O319&amp;$Q319&amp;UPPER(TEXT(BP$4,"MMMMYYYY"))&amp;$Z319,IF($W$1="Pesos CLP",S!$AD:$AD,S!$AO:$AO)),0)</f>
        <v>0</v>
      </c>
      <c r="BQ319" s="19">
        <f>IF(OR($I319="REAL",$I319="INCURRIDO"),SUMIF(S!$O:$O,$I319&amp;$O319&amp;$Q319&amp;UPPER(TEXT(BQ$4,"MMMMYYYY"))&amp;$Z319,IF($W$1="Pesos CLP",S!$AD:$AD,S!$AO:$AO)),0)</f>
        <v>0</v>
      </c>
      <c r="BR319" s="19">
        <f>IF(OR($I319="REAL",$I319="INCURRIDO"),SUMIF(S!$O:$O,$I319&amp;$O319&amp;$Q319&amp;UPPER(TEXT(BR$4,"MMMMYYYY"))&amp;$Z319,IF($W$1="Pesos CLP",S!$AD:$AD,S!$AO:$AO)),0)</f>
        <v>0</v>
      </c>
      <c r="BS319" s="19">
        <f>IF(OR($I319="REAL",$I319="INCURRIDO"),SUMIF(S!$O:$O,$I319&amp;$O319&amp;$Q319&amp;UPPER(TEXT(BS$4,"MMMMYYYY"))&amp;$Z319,IF($W$1="Pesos CLP",S!$AD:$AD,S!$AO:$AO)),0)</f>
        <v>0</v>
      </c>
      <c r="BT319" s="19">
        <f>IF(OR($I319="REAL",$I319="INCURRIDO"),SUMIF(S!$O:$O,$I319&amp;$O319&amp;$Q319&amp;UPPER(TEXT(BT$4,"MMMMYYYY"))&amp;$Z319,IF($W$1="Pesos CLP",S!$AD:$AD,S!$AO:$AO)),0)</f>
        <v>0</v>
      </c>
      <c r="BU319" s="19">
        <f>IF(OR($I319="REAL",$I319="INCURRIDO"),SUMIF(S!$O:$O,$I319&amp;$O319&amp;$Q319&amp;UPPER(TEXT(BU$4,"MMMMYYYY"))&amp;$Z319,IF($W$1="Pesos CLP",S!$AD:$AD,S!$AO:$AO)),0)</f>
        <v>0</v>
      </c>
      <c r="BV319" s="19">
        <f>IF(OR($I319="REAL",$I319="INCURRIDO"),SUMIF(S!$O:$O,$I319&amp;$O319&amp;$Q319&amp;UPPER(TEXT(BV$4,"MMMMYYYY"))&amp;$Z319,IF($W$1="Pesos CLP",S!$AD:$AD,S!$AO:$AO)),0)</f>
        <v>0</v>
      </c>
      <c r="BW319" s="19">
        <f>IF(OR($I319="REAL",$I319="INCURRIDO"),SUMIF(S!$O:$O,$I319&amp;$O319&amp;$Q319&amp;UPPER(TEXT(BW$4,"MMMMYYYY"))&amp;$Z319,IF($W$1="Pesos CLP",S!$AD:$AD,S!$AO:$AO)),0)</f>
        <v>0</v>
      </c>
      <c r="BX319" s="19">
        <f>IF(OR($I319="REAL",$I319="INCURRIDO"),SUMIF(S!$O:$O,$I319&amp;$O319&amp;$Q319&amp;UPPER(TEXT(BX$4,"MMMMYYYY"))&amp;$Z319,IF($W$1="Pesos CLP",S!$AD:$AD,S!$AO:$AO)),0)</f>
        <v>0</v>
      </c>
      <c r="BY319" s="19">
        <f>IF(OR($I319="REAL",$I319="INCURRIDO"),SUMIF(S!$O:$O,$I319&amp;$O319&amp;$Q319&amp;UPPER(TEXT(BY$4,"MMMMYYYY"))&amp;$Z319,IF($W$1="Pesos CLP",S!$AD:$AD,S!$AO:$AO)),0)</f>
        <v>0</v>
      </c>
      <c r="BZ319" s="19">
        <f>IF(OR($I319="REAL",$I319="INCURRIDO"),SUMIF(S!$O:$O,$I319&amp;$O319&amp;$Q319&amp;UPPER(TEXT(BZ$4,"MMMMYYYY"))&amp;$Z319,IF($W$1="Pesos CLP",S!$AD:$AD,S!$AO:$AO)),0)</f>
        <v>0</v>
      </c>
      <c r="CA319" s="19">
        <f>IF(OR($I319="REAL",$I319="INCURRIDO"),SUMIF(S!$O:$O,$I319&amp;$O319&amp;$Q319&amp;UPPER(TEXT(CA$4,"MMMMYYYY"))&amp;$Z319,IF($W$1="Pesos CLP",S!$AD:$AD,S!$AO:$AO)),0)</f>
        <v>0</v>
      </c>
      <c r="CB319" s="19">
        <f>IF(OR($I319="REAL",$I319="INCURRIDO"),SUMIF(S!$O:$O,$I319&amp;$O319&amp;$Q319&amp;UPPER(TEXT(CB$4,"MMMMYYYY"))&amp;$Z319,IF($W$1="Pesos CLP",S!$AD:$AD,S!$AO:$AO)),0)</f>
        <v>0</v>
      </c>
      <c r="CC319" s="19">
        <f>IF(OR($I319="REAL",$I319="INCURRIDO"),SUMIF(S!$O:$O,$I319&amp;$O319&amp;$Q319&amp;UPPER(TEXT(CC$4,"MMMMYYYY"))&amp;$Z319,IF($W$1="Pesos CLP",S!$AD:$AD,S!$AO:$AO)),0)</f>
        <v>0</v>
      </c>
      <c r="CD319" s="19">
        <f>IF(OR($I319="REAL",$I319="INCURRIDO"),SUMIF(S!$O:$O,$I319&amp;$O319&amp;$Q319&amp;UPPER(TEXT(CD$4,"MMMMYYYY"))&amp;$Z319,IF($W$1="Pesos CLP",S!$AD:$AD,S!$AO:$AO)),0)</f>
        <v>0</v>
      </c>
      <c r="CE319" s="19">
        <f>IF(OR($I319="REAL",$I319="INCURRIDO"),SUMIF(S!$O:$O,$I319&amp;$O319&amp;$Q319&amp;UPPER(TEXT(CE$4,"MMMMYYYY"))&amp;$Z319,IF($W$1="Pesos CLP",S!$AD:$AD,S!$AO:$AO)),0)</f>
        <v>0</v>
      </c>
      <c r="CF319" s="19">
        <f>IF(OR($I319="REAL",$I319="INCURRIDO"),SUMIF(S!$O:$O,$I319&amp;$O319&amp;$Q319&amp;UPPER(TEXT(CF$4,"MMMMYYYY"))&amp;$Z319,IF($W$1="Pesos CLP",S!$AD:$AD,S!$AO:$AO)),0)</f>
        <v>0</v>
      </c>
      <c r="CG319" s="19">
        <f>IF(OR($I319="REAL",$I319="INCURRIDO"),SUMIF(S!$O:$O,$I319&amp;$O319&amp;$Q319&amp;UPPER(TEXT(CG$4,"MMMMYYYY"))&amp;$Z319,IF($W$1="Pesos CLP",S!$AD:$AD,S!$AO:$AO)),0)</f>
        <v>0</v>
      </c>
      <c r="CH319" s="19">
        <f>IF(OR($I319="REAL",$I319="INCURRIDO"),SUMIF(S!$O:$O,$I319&amp;$O319&amp;$Q319&amp;UPPER(TEXT(CH$4,"MMMMYYYY"))&amp;$Z319,IF($W$1="Pesos CLP",S!$AD:$AD,S!$AO:$AO)),0)</f>
        <v>0</v>
      </c>
      <c r="CI319" s="19">
        <f>IF(OR($I319="REAL",$I319="INCURRIDO"),SUMIF(S!$O:$O,$I319&amp;$O319&amp;$Q319&amp;UPPER(TEXT(CI$4,"MMMMYYYY"))&amp;$Z319,IF($W$1="Pesos CLP",S!$AD:$AD,S!$AO:$AO)),0)</f>
        <v>0</v>
      </c>
      <c r="CJ319" s="19">
        <f>IF(OR($I319="REAL",$I319="INCURRIDO"),SUMIF(S!$O:$O,$I319&amp;$O319&amp;$Q319&amp;UPPER(TEXT(CJ$4,"MMMMYYYY"))&amp;$Z319,IF($W$1="Pesos CLP",S!$AD:$AD,S!$AO:$AO)),0)</f>
        <v>0</v>
      </c>
      <c r="CK319" s="378">
        <f t="shared" si="312"/>
        <v>0</v>
      </c>
      <c r="CL319" s="378">
        <f t="shared" si="312"/>
        <v>0</v>
      </c>
      <c r="CM319" s="378">
        <f t="shared" si="312"/>
        <v>0</v>
      </c>
      <c r="CN319" s="378">
        <f t="shared" si="312"/>
        <v>0</v>
      </c>
      <c r="CO319" s="378">
        <f t="shared" si="312"/>
        <v>0</v>
      </c>
      <c r="CP319" s="378">
        <f t="shared" si="312"/>
        <v>0</v>
      </c>
      <c r="CQ319" s="378">
        <f t="shared" si="312"/>
        <v>0</v>
      </c>
      <c r="CR319" s="378">
        <f t="shared" si="312"/>
        <v>0</v>
      </c>
      <c r="CS319" s="378">
        <f t="shared" si="313"/>
        <v>0</v>
      </c>
      <c r="CT319" s="378">
        <f t="shared" si="313"/>
        <v>0</v>
      </c>
      <c r="CU319" s="378">
        <f t="shared" si="313"/>
        <v>0</v>
      </c>
      <c r="CV319" s="378">
        <f t="shared" si="313"/>
        <v>0</v>
      </c>
      <c r="CW319" s="378">
        <f t="shared" si="313"/>
        <v>0</v>
      </c>
      <c r="CX319" s="378">
        <f t="shared" si="313"/>
        <v>0</v>
      </c>
      <c r="CY319" s="378">
        <f t="shared" si="313"/>
        <v>0</v>
      </c>
      <c r="CZ319" s="378">
        <f t="shared" si="313"/>
        <v>0</v>
      </c>
      <c r="DA319" s="378">
        <f t="shared" si="313"/>
        <v>0</v>
      </c>
      <c r="DB319" s="378">
        <f t="shared" si="313"/>
        <v>0</v>
      </c>
      <c r="DC319" s="378">
        <f t="shared" si="314"/>
        <v>0</v>
      </c>
      <c r="DD319" s="378">
        <f t="shared" si="314"/>
        <v>0</v>
      </c>
      <c r="DE319" s="378">
        <f t="shared" si="314"/>
        <v>0</v>
      </c>
      <c r="DF319" s="378">
        <f t="shared" si="314"/>
        <v>0</v>
      </c>
      <c r="DG319" s="378">
        <f t="shared" si="314"/>
        <v>0</v>
      </c>
      <c r="DH319" s="378">
        <f t="shared" si="314"/>
        <v>0</v>
      </c>
      <c r="DI319" s="378">
        <f t="shared" si="314"/>
        <v>0</v>
      </c>
      <c r="DJ319" s="378">
        <f t="shared" si="314"/>
        <v>0</v>
      </c>
      <c r="DK319" s="378">
        <f t="shared" si="314"/>
        <v>0</v>
      </c>
      <c r="DL319" s="378">
        <f t="shared" si="314"/>
        <v>0</v>
      </c>
      <c r="DM319" s="378">
        <f t="shared" si="315"/>
        <v>0</v>
      </c>
      <c r="DN319" s="378">
        <f t="shared" si="315"/>
        <v>0</v>
      </c>
      <c r="DO319" s="378">
        <f t="shared" si="315"/>
        <v>0</v>
      </c>
      <c r="DP319" s="378">
        <f t="shared" si="315"/>
        <v>0</v>
      </c>
      <c r="DQ319" s="378">
        <f t="shared" si="315"/>
        <v>0</v>
      </c>
      <c r="DR319" s="378">
        <f t="shared" si="315"/>
        <v>0</v>
      </c>
      <c r="DS319" s="378">
        <f t="shared" si="315"/>
        <v>0</v>
      </c>
      <c r="DT319" s="378">
        <f t="shared" si="315"/>
        <v>0</v>
      </c>
      <c r="DU319" s="378">
        <f t="shared" si="315"/>
        <v>0</v>
      </c>
      <c r="DV319" s="378">
        <f t="shared" si="315"/>
        <v>0</v>
      </c>
      <c r="DW319" s="378">
        <f t="shared" si="316"/>
        <v>0</v>
      </c>
      <c r="DX319" s="378">
        <f t="shared" si="316"/>
        <v>0</v>
      </c>
      <c r="DY319" s="378">
        <f t="shared" si="316"/>
        <v>0</v>
      </c>
      <c r="DZ319" s="378">
        <f t="shared" si="316"/>
        <v>0</v>
      </c>
      <c r="EA319" s="378">
        <f t="shared" si="316"/>
        <v>0</v>
      </c>
      <c r="EB319" s="378">
        <f t="shared" si="316"/>
        <v>0</v>
      </c>
      <c r="EC319" s="378">
        <f t="shared" si="316"/>
        <v>0</v>
      </c>
      <c r="ED319" s="378">
        <f t="shared" si="316"/>
        <v>0</v>
      </c>
      <c r="EE319" s="378">
        <f t="shared" si="316"/>
        <v>0</v>
      </c>
      <c r="EF319" s="378">
        <f t="shared" si="316"/>
        <v>0</v>
      </c>
      <c r="EG319" s="378">
        <f t="shared" si="317"/>
        <v>0</v>
      </c>
      <c r="EH319" s="378">
        <f t="shared" si="317"/>
        <v>0</v>
      </c>
      <c r="EI319" s="378">
        <f t="shared" si="317"/>
        <v>0</v>
      </c>
      <c r="EJ319" s="378">
        <f t="shared" si="317"/>
        <v>0</v>
      </c>
      <c r="EK319" s="378">
        <f t="shared" si="317"/>
        <v>0</v>
      </c>
      <c r="EL319" s="378">
        <f t="shared" si="317"/>
        <v>0</v>
      </c>
      <c r="EM319" s="378">
        <f t="shared" si="317"/>
        <v>0</v>
      </c>
      <c r="EN319" s="378">
        <f t="shared" si="317"/>
        <v>0</v>
      </c>
      <c r="EO319" s="378">
        <f t="shared" si="317"/>
        <v>0</v>
      </c>
      <c r="EP319" s="378">
        <f t="shared" si="317"/>
        <v>0</v>
      </c>
      <c r="EQ319" s="378">
        <f t="shared" si="317"/>
        <v>0</v>
      </c>
    </row>
    <row r="320" spans="1:147" s="761" customFormat="1" x14ac:dyDescent="0.3">
      <c r="A320" s="757"/>
      <c r="B320" s="757"/>
      <c r="C320" s="368"/>
      <c r="D320" s="368">
        <f t="shared" si="249"/>
        <v>1.0658056259248334</v>
      </c>
      <c r="E320" s="368" t="str">
        <f>VLOOKUP(TEXT(Z320,0),'G2'!B:D,3,0)</f>
        <v>ME</v>
      </c>
      <c r="F320" s="816">
        <f t="shared" si="248"/>
        <v>0</v>
      </c>
      <c r="G320" s="758">
        <f t="shared" si="250"/>
        <v>0</v>
      </c>
      <c r="H320" s="759" t="s">
        <v>1190</v>
      </c>
      <c r="I320" s="760" t="s">
        <v>93</v>
      </c>
      <c r="J320" s="166"/>
      <c r="K320" s="167"/>
      <c r="L320" s="167"/>
      <c r="M320" s="168"/>
      <c r="N320" s="169" t="s">
        <v>791</v>
      </c>
      <c r="O320" s="166"/>
      <c r="P320" s="166"/>
      <c r="Q320" s="166"/>
      <c r="R320" s="166"/>
      <c r="S320" s="170"/>
      <c r="T320" s="171"/>
      <c r="U320" s="171"/>
      <c r="V320" s="173"/>
      <c r="W320" s="173">
        <v>0</v>
      </c>
      <c r="X320" s="173" cm="1">
        <f t="array" ref="X320">+IF($W$1="Pesos CLP",W320,W320/TC)*MB_24A25</f>
        <v>0</v>
      </c>
      <c r="Y320" s="173">
        <f t="shared" si="311"/>
        <v>0</v>
      </c>
      <c r="Z320" s="761">
        <v>91243310</v>
      </c>
      <c r="AA320" s="762">
        <f>IF(OR($I320="REAL",$I320="INCURRIDO"),SUMIF(S!$O:$O,$I320&amp;$O320&amp;$Q320&amp;UPPER(TEXT(AA$4,"MMMMYYYY"))&amp;$Z320,IF($W$1="Pesos CLP",S!$AD:$AD,S!$AO:$AO)),0)</f>
        <v>0</v>
      </c>
      <c r="AB320" s="762">
        <f>IF(OR($I320="REAL",$I320="INCURRIDO"),SUMIF(S!$O:$O,$I320&amp;$O320&amp;$Q320&amp;UPPER(TEXT(AB$4,"MMMMYYYY"))&amp;$Z320,IF($W$1="Pesos CLP",S!$AD:$AD,S!$AO:$AO)),0)</f>
        <v>0</v>
      </c>
      <c r="AC320" s="762">
        <f>IF(OR($I320="REAL",$I320="INCURRIDO"),SUMIF(S!$O:$O,$I320&amp;$O320&amp;$Q320&amp;UPPER(TEXT(AC$4,"MMMMYYYY"))&amp;$Z320,IF($W$1="Pesos CLP",S!$AD:$AD,S!$AO:$AO)),0)</f>
        <v>0</v>
      </c>
      <c r="AD320" s="762">
        <f>IF(OR($I320="REAL",$I320="INCURRIDO"),SUMIF(S!$O:$O,$I320&amp;$O320&amp;$Q320&amp;UPPER(TEXT(AD$4,"MMMMYYYY"))&amp;$Z320,IF($W$1="Pesos CLP",S!$AD:$AD,S!$AO:$AO)),0)</f>
        <v>0</v>
      </c>
      <c r="AE320" s="762">
        <f>IF(OR($I320="REAL",$I320="INCURRIDO"),SUMIF(S!$O:$O,$I320&amp;$O320&amp;$Q320&amp;UPPER(TEXT(AE$4,"MMMMYYYY"))&amp;$Z320,IF($W$1="Pesos CLP",S!$AD:$AD,S!$AO:$AO)),0)</f>
        <v>0</v>
      </c>
      <c r="AF320" s="762">
        <f>IF(OR($I320="REAL",$I320="INCURRIDO"),SUMIF(S!$O:$O,$I320&amp;$O320&amp;$Q320&amp;UPPER(TEXT(AF$4,"MMMMYYYY"))&amp;$Z320,IF($W$1="Pesos CLP",S!$AD:$AD,S!$AO:$AO)),0)</f>
        <v>0</v>
      </c>
      <c r="AG320" s="762">
        <f>IF(OR($I320="REAL",$I320="INCURRIDO"),SUMIF(S!$O:$O,$I320&amp;$O320&amp;$Q320&amp;UPPER(TEXT(AG$4,"MMMMYYYY"))&amp;$Z320,IF($W$1="Pesos CLP",S!$AD:$AD,S!$AO:$AO)),0)</f>
        <v>0</v>
      </c>
      <c r="AH320" s="762">
        <f>IF(OR($I320="REAL",$I320="INCURRIDO"),SUMIF(S!$O:$O,$I320&amp;$O320&amp;$Q320&amp;UPPER(TEXT(AH$4,"MMMMYYYY"))&amp;$Z320,IF($W$1="Pesos CLP",S!$AD:$AD,S!$AO:$AO)),0)</f>
        <v>0</v>
      </c>
      <c r="AI320" s="762">
        <f>IF(OR($I320="REAL",$I320="INCURRIDO"),SUMIF(S!$O:$O,$I320&amp;$O320&amp;$Q320&amp;UPPER(TEXT(AI$4,"MMMMYYYY"))&amp;$Z320,IF($W$1="Pesos CLP",S!$AD:$AD,S!$AO:$AO)),0)</f>
        <v>0</v>
      </c>
      <c r="AJ320" s="762">
        <f>IF(OR($I320="REAL",$I320="INCURRIDO"),SUMIF(S!$O:$O,$I320&amp;$O320&amp;$Q320&amp;UPPER(TEXT(AJ$4,"MMMMYYYY"))&amp;$Z320,IF($W$1="Pesos CLP",S!$AD:$AD,S!$AO:$AO)),0)</f>
        <v>0</v>
      </c>
      <c r="AK320" s="762">
        <f>IF(OR($I320="REAL",$I320="INCURRIDO"),SUMIF(S!$O:$O,$I320&amp;$O320&amp;$Q320&amp;UPPER(TEXT(AK$4,"MMMMYYYY"))&amp;$Z320,IF($W$1="Pesos CLP",S!$AD:$AD,S!$AO:$AO)),0)</f>
        <v>0</v>
      </c>
      <c r="AL320" s="762">
        <f>IF(OR($I320="REAL",$I320="INCURRIDO"),SUMIF(S!$O:$O,$I320&amp;$O320&amp;$Q320&amp;UPPER(TEXT(AL$4,"MMMMYYYY"))&amp;$Z320,IF($W$1="Pesos CLP",S!$AD:$AD,S!$AO:$AO)),0)</f>
        <v>0</v>
      </c>
      <c r="AM320" s="762">
        <f>IF(OR($I320="REAL",$I320="INCURRIDO"),SUMIF(S!$O:$O,$I320&amp;$O320&amp;$Q320&amp;UPPER(TEXT(AM$4,"MMMMYYYY"))&amp;$Z320,IF($W$1="Pesos CLP",S!$AD:$AD,S!$AO:$AO)),0)</f>
        <v>0</v>
      </c>
      <c r="AN320" s="762">
        <f>IF(OR($I320="REAL",$I320="INCURRIDO"),SUMIF(S!$O:$O,$I320&amp;$O320&amp;$Q320&amp;UPPER(TEXT(AN$4,"MMMMYYYY"))&amp;$Z320,IF($W$1="Pesos CLP",S!$AD:$AD,S!$AO:$AO)),0)</f>
        <v>0</v>
      </c>
      <c r="AO320" s="762">
        <f>IF(OR($I320="REAL",$I320="INCURRIDO"),SUMIF(S!$O:$O,$I320&amp;$O320&amp;$Q320&amp;UPPER(TEXT(AO$4,"MMMMYYYY"))&amp;$Z320,IF($W$1="Pesos CLP",S!$AD:$AD,S!$AO:$AO)),0)</f>
        <v>0</v>
      </c>
      <c r="AP320" s="762">
        <f>IF(OR($I320="REAL",$I320="INCURRIDO"),SUMIF(S!$O:$O,$I320&amp;$O320&amp;$Q320&amp;UPPER(TEXT(AP$4,"MMMMYYYY"))&amp;$Z320,IF($W$1="Pesos CLP",S!$AD:$AD,S!$AO:$AO)),0)</f>
        <v>0</v>
      </c>
      <c r="AQ320" s="762">
        <f>IF(OR($I320="REAL",$I320="INCURRIDO"),SUMIF(S!$O:$O,$I320&amp;$O320&amp;$Q320&amp;UPPER(TEXT(AQ$4,"MMMMYYYY"))&amp;$Z320,IF($W$1="Pesos CLP",S!$AD:$AD,S!$AO:$AO)),0)</f>
        <v>0</v>
      </c>
      <c r="AR320" s="762">
        <f>IF(OR($I320="REAL",$I320="INCURRIDO"),SUMIF(S!$O:$O,$I320&amp;$O320&amp;$Q320&amp;UPPER(TEXT(AR$4,"MMMMYYYY"))&amp;$Z320,IF($W$1="Pesos CLP",S!$AD:$AD,S!$AO:$AO)),0)</f>
        <v>0</v>
      </c>
      <c r="AS320" s="762">
        <f>IF(OR($I320="REAL",$I320="INCURRIDO"),SUMIF(S!$O:$O,$I320&amp;$O320&amp;$Q320&amp;UPPER(TEXT(AS$4,"MMMMYYYY"))&amp;$Z320,IF($W$1="Pesos CLP",S!$AD:$AD,S!$AO:$AO)),0)</f>
        <v>0</v>
      </c>
      <c r="AT320" s="762">
        <f>IF(OR($I320="REAL",$I320="INCURRIDO"),SUMIF(S!$O:$O,$I320&amp;$O320&amp;$Q320&amp;UPPER(TEXT(AT$4,"MMMMYYYY"))&amp;$Z320,IF($W$1="Pesos CLP",S!$AD:$AD,S!$AO:$AO)),0)</f>
        <v>0</v>
      </c>
      <c r="AU320" s="762">
        <f>IF(OR($I320="REAL",$I320="INCURRIDO"),SUMIF(S!$O:$O,$I320&amp;$O320&amp;$Q320&amp;UPPER(TEXT(AU$4,"MMMMYYYY"))&amp;$Z320,IF($W$1="Pesos CLP",S!$AD:$AD,S!$AO:$AO)),0)</f>
        <v>0</v>
      </c>
      <c r="AV320" s="762">
        <f>IF(OR($I320="REAL",$I320="INCURRIDO"),SUMIF(S!$O:$O,$I320&amp;$O320&amp;$Q320&amp;UPPER(TEXT(AV$4,"MMMMYYYY"))&amp;$Z320,IF($W$1="Pesos CLP",S!$AD:$AD,S!$AO:$AO)),0)</f>
        <v>0</v>
      </c>
      <c r="AW320" s="762">
        <f>IF(OR($I320="REAL",$I320="INCURRIDO"),SUMIF(S!$O:$O,$I320&amp;$O320&amp;$Q320&amp;UPPER(TEXT(AW$4,"MMMMYYYY"))&amp;$Z320,IF($W$1="Pesos CLP",S!$AD:$AD,S!$AO:$AO)),0)</f>
        <v>0</v>
      </c>
      <c r="AX320" s="762">
        <f>IF(OR($I320="REAL",$I320="INCURRIDO"),SUMIF(S!$O:$O,$I320&amp;$O320&amp;$Q320&amp;UPPER(TEXT(AX$4,"MMMMYYYY"))&amp;$Z320,IF($W$1="Pesos CLP",S!$AD:$AD,S!$AO:$AO)),0)</f>
        <v>0</v>
      </c>
      <c r="AY320" s="762">
        <f>IF(OR($I320="REAL",$I320="INCURRIDO"),SUMIF(S!$O:$O,$I320&amp;$O320&amp;$Q320&amp;UPPER(TEXT(AY$4,"MMMMYYYY"))&amp;$Z320,IF($W$1="Pesos CLP",S!$AD:$AD,S!$AO:$AO)),0)</f>
        <v>0</v>
      </c>
      <c r="AZ320" s="762">
        <f>IF(OR($I320="REAL",$I320="INCURRIDO"),SUMIF(S!$O:$O,$I320&amp;$O320&amp;$Q320&amp;UPPER(TEXT(AZ$4,"MMMMYYYY"))&amp;$Z320,IF($W$1="Pesos CLP",S!$AD:$AD,S!$AO:$AO)),0)</f>
        <v>0</v>
      </c>
      <c r="BA320" s="762">
        <f>IF(OR($I320="REAL",$I320="INCURRIDO"),SUMIF(S!$O:$O,$I320&amp;$O320&amp;$Q320&amp;UPPER(TEXT(BA$4,"MMMMYYYY"))&amp;$Z320,IF($W$1="Pesos CLP",S!$AD:$AD,S!$AO:$AO)),0)</f>
        <v>0</v>
      </c>
      <c r="BB320" s="762">
        <f>IF(OR($I320="REAL",$I320="INCURRIDO"),SUMIF(S!$O:$O,$I320&amp;$O320&amp;$Q320&amp;UPPER(TEXT(BB$4,"MMMMYYYY"))&amp;$Z320,IF($W$1="Pesos CLP",S!$AD:$AD,S!$AO:$AO)),0)</f>
        <v>0</v>
      </c>
      <c r="BC320" s="762">
        <f>IF(OR($I320="REAL",$I320="INCURRIDO"),SUMIF(S!$O:$O,$I320&amp;$O320&amp;$Q320&amp;UPPER(TEXT(BC$4,"MMMMYYYY"))&amp;$Z320,IF($W$1="Pesos CLP",S!$AD:$AD,S!$AO:$AO)),0)</f>
        <v>0</v>
      </c>
      <c r="BD320" s="762">
        <f>IF(OR($I320="REAL",$I320="INCURRIDO"),SUMIF(S!$O:$O,$I320&amp;$O320&amp;$Q320&amp;UPPER(TEXT(BD$4,"MMMMYYYY"))&amp;$Z320,IF($W$1="Pesos CLP",S!$AD:$AD,S!$AO:$AO)),0)</f>
        <v>0</v>
      </c>
      <c r="BE320" s="762">
        <f>IF(OR($I320="REAL",$I320="INCURRIDO"),SUMIF(S!$O:$O,$I320&amp;$O320&amp;$Q320&amp;UPPER(TEXT(BE$4,"MMMMYYYY"))&amp;$Z320,IF($W$1="Pesos CLP",S!$AD:$AD,S!$AO:$AO)),0)</f>
        <v>0</v>
      </c>
      <c r="BF320" s="762">
        <f>IF(OR($I320="REAL",$I320="INCURRIDO"),SUMIF(S!$O:$O,$I320&amp;$O320&amp;$Q320&amp;UPPER(TEXT(BF$4,"MMMMYYYY"))&amp;$Z320,IF($W$1="Pesos CLP",S!$AD:$AD,S!$AO:$AO)),0)</f>
        <v>0</v>
      </c>
      <c r="BG320" s="762">
        <f>IF(OR($I320="REAL",$I320="INCURRIDO"),SUMIF(S!$O:$O,$I320&amp;$O320&amp;$Q320&amp;UPPER(TEXT(BG$4,"MMMMYYYY"))&amp;$Z320,IF($W$1="Pesos CLP",S!$AD:$AD,S!$AO:$AO)),0)</f>
        <v>0</v>
      </c>
      <c r="BH320" s="762">
        <f>IF(OR($I320="REAL",$I320="INCURRIDO"),SUMIF(S!$O:$O,$I320&amp;$O320&amp;$Q320&amp;UPPER(TEXT(BH$4,"MMMMYYYY"))&amp;$Z320,IF($W$1="Pesos CLP",S!$AD:$AD,S!$AO:$AO)),0)</f>
        <v>0</v>
      </c>
      <c r="BI320" s="762">
        <f>IF(OR($I320="REAL",$I320="INCURRIDO"),SUMIF(S!$O:$O,$I320&amp;$O320&amp;$Q320&amp;UPPER(TEXT(BI$4,"MMMMYYYY"))&amp;$Z320,IF($W$1="Pesos CLP",S!$AD:$AD,S!$AO:$AO)),0)</f>
        <v>0</v>
      </c>
      <c r="BJ320" s="762">
        <f>IF(OR($I320="REAL",$I320="INCURRIDO"),SUMIF(S!$O:$O,$I320&amp;$O320&amp;$Q320&amp;UPPER(TEXT(BJ$4,"MMMMYYYY"))&amp;$Z320,IF($W$1="Pesos CLP",S!$AD:$AD,S!$AO:$AO)),0)</f>
        <v>0</v>
      </c>
      <c r="BK320" s="762">
        <f>IF(OR($I320="REAL",$I320="INCURRIDO"),SUMIF(S!$O:$O,$I320&amp;$O320&amp;$Q320&amp;UPPER(TEXT(BK$4,"MMMMYYYY"))&amp;$Z320,IF($W$1="Pesos CLP",S!$AD:$AD,S!$AO:$AO)),0)</f>
        <v>0</v>
      </c>
      <c r="BL320" s="762">
        <f>IF(OR($I320="REAL",$I320="INCURRIDO"),SUMIF(S!$O:$O,$I320&amp;$O320&amp;$Q320&amp;UPPER(TEXT(BL$4,"MMMMYYYY"))&amp;$Z320,IF($W$1="Pesos CLP",S!$AD:$AD,S!$AO:$AO)),0)</f>
        <v>0</v>
      </c>
      <c r="BM320" s="762">
        <f>IF(OR($I320="REAL",$I320="INCURRIDO"),SUMIF(S!$O:$O,$I320&amp;$O320&amp;$Q320&amp;UPPER(TEXT(BM$4,"MMMMYYYY"))&amp;$Z320,IF($W$1="Pesos CLP",S!$AD:$AD,S!$AO:$AO)),0)</f>
        <v>0</v>
      </c>
      <c r="BN320" s="762">
        <f>IF(OR($I320="REAL",$I320="INCURRIDO"),SUMIF(S!$O:$O,$I320&amp;$O320&amp;$Q320&amp;UPPER(TEXT(BN$4,"MMMMYYYY"))&amp;$Z320,IF($W$1="Pesos CLP",S!$AD:$AD,S!$AO:$AO)),0)</f>
        <v>0</v>
      </c>
      <c r="BO320" s="762">
        <f>IF(OR($I320="REAL",$I320="INCURRIDO"),SUMIF(S!$O:$O,$I320&amp;$O320&amp;$Q320&amp;UPPER(TEXT(BO$4,"MMMMYYYY"))&amp;$Z320,IF($W$1="Pesos CLP",S!$AD:$AD,S!$AO:$AO)),0)</f>
        <v>0</v>
      </c>
      <c r="BP320" s="762">
        <f>IF(OR($I320="REAL",$I320="INCURRIDO"),SUMIF(S!$O:$O,$I320&amp;$O320&amp;$Q320&amp;UPPER(TEXT(BP$4,"MMMMYYYY"))&amp;$Z320,IF($W$1="Pesos CLP",S!$AD:$AD,S!$AO:$AO)),0)</f>
        <v>0</v>
      </c>
      <c r="BQ320" s="762">
        <f>IF(OR($I320="REAL",$I320="INCURRIDO"),SUMIF(S!$O:$O,$I320&amp;$O320&amp;$Q320&amp;UPPER(TEXT(BQ$4,"MMMMYYYY"))&amp;$Z320,IF($W$1="Pesos CLP",S!$AD:$AD,S!$AO:$AO)),0)</f>
        <v>0</v>
      </c>
      <c r="BR320" s="762">
        <f>IF(OR($I320="REAL",$I320="INCURRIDO"),SUMIF(S!$O:$O,$I320&amp;$O320&amp;$Q320&amp;UPPER(TEXT(BR$4,"MMMMYYYY"))&amp;$Z320,IF($W$1="Pesos CLP",S!$AD:$AD,S!$AO:$AO)),0)</f>
        <v>0</v>
      </c>
      <c r="BS320" s="762">
        <f>IF(OR($I320="REAL",$I320="INCURRIDO"),SUMIF(S!$O:$O,$I320&amp;$O320&amp;$Q320&amp;UPPER(TEXT(BS$4,"MMMMYYYY"))&amp;$Z320,IF($W$1="Pesos CLP",S!$AD:$AD,S!$AO:$AO)),0)</f>
        <v>0</v>
      </c>
      <c r="BT320" s="762">
        <f>IF(OR($I320="REAL",$I320="INCURRIDO"),SUMIF(S!$O:$O,$I320&amp;$O320&amp;$Q320&amp;UPPER(TEXT(BT$4,"MMMMYYYY"))&amp;$Z320,IF($W$1="Pesos CLP",S!$AD:$AD,S!$AO:$AO)),0)</f>
        <v>0</v>
      </c>
      <c r="BU320" s="762">
        <f>IF(OR($I320="REAL",$I320="INCURRIDO"),SUMIF(S!$O:$O,$I320&amp;$O320&amp;$Q320&amp;UPPER(TEXT(BU$4,"MMMMYYYY"))&amp;$Z320,IF($W$1="Pesos CLP",S!$AD:$AD,S!$AO:$AO)),0)</f>
        <v>0</v>
      </c>
      <c r="BV320" s="762">
        <f>IF(OR($I320="REAL",$I320="INCURRIDO"),SUMIF(S!$O:$O,$I320&amp;$O320&amp;$Q320&amp;UPPER(TEXT(BV$4,"MMMMYYYY"))&amp;$Z320,IF($W$1="Pesos CLP",S!$AD:$AD,S!$AO:$AO)),0)</f>
        <v>0</v>
      </c>
      <c r="BW320" s="762">
        <f>IF(OR($I320="REAL",$I320="INCURRIDO"),SUMIF(S!$O:$O,$I320&amp;$O320&amp;$Q320&amp;UPPER(TEXT(BW$4,"MMMMYYYY"))&amp;$Z320,IF($W$1="Pesos CLP",S!$AD:$AD,S!$AO:$AO)),0)</f>
        <v>0</v>
      </c>
      <c r="BX320" s="762">
        <f>IF(OR($I320="REAL",$I320="INCURRIDO"),SUMIF(S!$O:$O,$I320&amp;$O320&amp;$Q320&amp;UPPER(TEXT(BX$4,"MMMMYYYY"))&amp;$Z320,IF($W$1="Pesos CLP",S!$AD:$AD,S!$AO:$AO)),0)</f>
        <v>0</v>
      </c>
      <c r="BY320" s="762">
        <f>IF(OR($I320="REAL",$I320="INCURRIDO"),SUMIF(S!$O:$O,$I320&amp;$O320&amp;$Q320&amp;UPPER(TEXT(BY$4,"MMMMYYYY"))&amp;$Z320,IF($W$1="Pesos CLP",S!$AD:$AD,S!$AO:$AO)),0)</f>
        <v>0</v>
      </c>
      <c r="BZ320" s="762">
        <f>IF(OR($I320="REAL",$I320="INCURRIDO"),SUMIF(S!$O:$O,$I320&amp;$O320&amp;$Q320&amp;UPPER(TEXT(BZ$4,"MMMMYYYY"))&amp;$Z320,IF($W$1="Pesos CLP",S!$AD:$AD,S!$AO:$AO)),0)</f>
        <v>0</v>
      </c>
      <c r="CA320" s="762">
        <f>IF(OR($I320="REAL",$I320="INCURRIDO"),SUMIF(S!$O:$O,$I320&amp;$O320&amp;$Q320&amp;UPPER(TEXT(CA$4,"MMMMYYYY"))&amp;$Z320,IF($W$1="Pesos CLP",S!$AD:$AD,S!$AO:$AO)),0)</f>
        <v>0</v>
      </c>
      <c r="CB320" s="762">
        <f>IF(OR($I320="REAL",$I320="INCURRIDO"),SUMIF(S!$O:$O,$I320&amp;$O320&amp;$Q320&amp;UPPER(TEXT(CB$4,"MMMMYYYY"))&amp;$Z320,IF($W$1="Pesos CLP",S!$AD:$AD,S!$AO:$AO)),0)</f>
        <v>0</v>
      </c>
      <c r="CC320" s="762">
        <f>IF(OR($I320="REAL",$I320="INCURRIDO"),SUMIF(S!$O:$O,$I320&amp;$O320&amp;$Q320&amp;UPPER(TEXT(CC$4,"MMMMYYYY"))&amp;$Z320,IF($W$1="Pesos CLP",S!$AD:$AD,S!$AO:$AO)),0)</f>
        <v>0</v>
      </c>
      <c r="CD320" s="762">
        <f>IF(OR($I320="REAL",$I320="INCURRIDO"),SUMIF(S!$O:$O,$I320&amp;$O320&amp;$Q320&amp;UPPER(TEXT(CD$4,"MMMMYYYY"))&amp;$Z320,IF($W$1="Pesos CLP",S!$AD:$AD,S!$AO:$AO)),0)</f>
        <v>0</v>
      </c>
      <c r="CE320" s="762">
        <f>IF(OR($I320="REAL",$I320="INCURRIDO"),SUMIF(S!$O:$O,$I320&amp;$O320&amp;$Q320&amp;UPPER(TEXT(CE$4,"MMMMYYYY"))&amp;$Z320,IF($W$1="Pesos CLP",S!$AD:$AD,S!$AO:$AO)),0)</f>
        <v>0</v>
      </c>
      <c r="CF320" s="762">
        <f>IF(OR($I320="REAL",$I320="INCURRIDO"),SUMIF(S!$O:$O,$I320&amp;$O320&amp;$Q320&amp;UPPER(TEXT(CF$4,"MMMMYYYY"))&amp;$Z320,IF($W$1="Pesos CLP",S!$AD:$AD,S!$AO:$AO)),0)</f>
        <v>0</v>
      </c>
      <c r="CG320" s="762">
        <f>IF(OR($I320="REAL",$I320="INCURRIDO"),SUMIF(S!$O:$O,$I320&amp;$O320&amp;$Q320&amp;UPPER(TEXT(CG$4,"MMMMYYYY"))&amp;$Z320,IF($W$1="Pesos CLP",S!$AD:$AD,S!$AO:$AO)),0)</f>
        <v>0</v>
      </c>
      <c r="CH320" s="762">
        <f>IF(OR($I320="REAL",$I320="INCURRIDO"),SUMIF(S!$O:$O,$I320&amp;$O320&amp;$Q320&amp;UPPER(TEXT(CH$4,"MMMMYYYY"))&amp;$Z320,IF($W$1="Pesos CLP",S!$AD:$AD,S!$AO:$AO)),0)</f>
        <v>0</v>
      </c>
      <c r="CI320" s="762">
        <f>IF(OR($I320="REAL",$I320="INCURRIDO"),SUMIF(S!$O:$O,$I320&amp;$O320&amp;$Q320&amp;UPPER(TEXT(CI$4,"MMMMYYYY"))&amp;$Z320,IF($W$1="Pesos CLP",S!$AD:$AD,S!$AO:$AO)),0)</f>
        <v>0</v>
      </c>
      <c r="CJ320" s="762">
        <f>IF(OR($I320="REAL",$I320="INCURRIDO"),SUMIF(S!$O:$O,$I320&amp;$O320&amp;$Q320&amp;UPPER(TEXT(CJ$4,"MMMMYYYY"))&amp;$Z320,IF($W$1="Pesos CLP",S!$AD:$AD,S!$AO:$AO)),0)</f>
        <v>0</v>
      </c>
      <c r="CK320" s="763">
        <f t="shared" si="312"/>
        <v>0</v>
      </c>
      <c r="CL320" s="763">
        <f t="shared" si="312"/>
        <v>0</v>
      </c>
      <c r="CM320" s="763">
        <f t="shared" si="312"/>
        <v>0</v>
      </c>
      <c r="CN320" s="763">
        <f t="shared" si="312"/>
        <v>0</v>
      </c>
      <c r="CO320" s="763">
        <f t="shared" si="312"/>
        <v>0</v>
      </c>
      <c r="CP320" s="763">
        <f t="shared" si="312"/>
        <v>0</v>
      </c>
      <c r="CQ320" s="763">
        <f t="shared" si="312"/>
        <v>0</v>
      </c>
      <c r="CR320" s="763">
        <f t="shared" si="312"/>
        <v>0</v>
      </c>
      <c r="CS320" s="763">
        <f t="shared" si="313"/>
        <v>0</v>
      </c>
      <c r="CT320" s="763">
        <f t="shared" si="313"/>
        <v>0</v>
      </c>
      <c r="CU320" s="763">
        <f t="shared" si="313"/>
        <v>0</v>
      </c>
      <c r="CV320" s="763">
        <f t="shared" si="313"/>
        <v>0</v>
      </c>
      <c r="CW320" s="763">
        <f t="shared" si="313"/>
        <v>0</v>
      </c>
      <c r="CX320" s="763">
        <f t="shared" si="313"/>
        <v>0</v>
      </c>
      <c r="CY320" s="763">
        <f t="shared" si="313"/>
        <v>0</v>
      </c>
      <c r="CZ320" s="763">
        <f t="shared" si="313"/>
        <v>0</v>
      </c>
      <c r="DA320" s="763">
        <f t="shared" si="313"/>
        <v>0</v>
      </c>
      <c r="DB320" s="763">
        <f t="shared" si="313"/>
        <v>0</v>
      </c>
      <c r="DC320" s="763">
        <f t="shared" si="314"/>
        <v>0</v>
      </c>
      <c r="DD320" s="763">
        <f t="shared" si="314"/>
        <v>0</v>
      </c>
      <c r="DE320" s="763">
        <f t="shared" si="314"/>
        <v>0</v>
      </c>
      <c r="DF320" s="763">
        <f t="shared" si="314"/>
        <v>0</v>
      </c>
      <c r="DG320" s="763">
        <f t="shared" si="314"/>
        <v>0</v>
      </c>
      <c r="DH320" s="763">
        <f t="shared" si="314"/>
        <v>0</v>
      </c>
      <c r="DI320" s="763">
        <f t="shared" si="314"/>
        <v>0</v>
      </c>
      <c r="DJ320" s="763">
        <f t="shared" si="314"/>
        <v>0</v>
      </c>
      <c r="DK320" s="763">
        <f t="shared" si="314"/>
        <v>0</v>
      </c>
      <c r="DL320" s="763">
        <f t="shared" si="314"/>
        <v>0</v>
      </c>
      <c r="DM320" s="763">
        <f t="shared" si="315"/>
        <v>0</v>
      </c>
      <c r="DN320" s="763">
        <f t="shared" si="315"/>
        <v>0</v>
      </c>
      <c r="DO320" s="763">
        <f t="shared" si="315"/>
        <v>0</v>
      </c>
      <c r="DP320" s="763">
        <f t="shared" si="315"/>
        <v>0</v>
      </c>
      <c r="DQ320" s="763">
        <f t="shared" si="315"/>
        <v>0</v>
      </c>
      <c r="DR320" s="763">
        <f t="shared" si="315"/>
        <v>0</v>
      </c>
      <c r="DS320" s="763">
        <f t="shared" si="315"/>
        <v>0</v>
      </c>
      <c r="DT320" s="763">
        <f t="shared" si="315"/>
        <v>0</v>
      </c>
      <c r="DU320" s="763">
        <f t="shared" si="315"/>
        <v>0</v>
      </c>
      <c r="DV320" s="763">
        <f t="shared" si="315"/>
        <v>0</v>
      </c>
      <c r="DW320" s="763">
        <f t="shared" si="316"/>
        <v>0</v>
      </c>
      <c r="DX320" s="763">
        <f t="shared" si="316"/>
        <v>0</v>
      </c>
      <c r="DY320" s="763">
        <f t="shared" si="316"/>
        <v>0</v>
      </c>
      <c r="DZ320" s="763">
        <f t="shared" si="316"/>
        <v>0</v>
      </c>
      <c r="EA320" s="763">
        <f t="shared" si="316"/>
        <v>0</v>
      </c>
      <c r="EB320" s="763">
        <f t="shared" si="316"/>
        <v>0</v>
      </c>
      <c r="EC320" s="763">
        <f t="shared" si="316"/>
        <v>0</v>
      </c>
      <c r="ED320" s="763">
        <f t="shared" si="316"/>
        <v>0</v>
      </c>
      <c r="EE320" s="763">
        <f t="shared" si="316"/>
        <v>0</v>
      </c>
      <c r="EF320" s="763">
        <f t="shared" si="316"/>
        <v>0</v>
      </c>
      <c r="EG320" s="763">
        <f t="shared" si="317"/>
        <v>0</v>
      </c>
      <c r="EH320" s="763">
        <f t="shared" si="317"/>
        <v>0</v>
      </c>
      <c r="EI320" s="763">
        <f t="shared" si="317"/>
        <v>0</v>
      </c>
      <c r="EJ320" s="763">
        <f t="shared" si="317"/>
        <v>0</v>
      </c>
      <c r="EK320" s="763">
        <f t="shared" si="317"/>
        <v>0</v>
      </c>
      <c r="EL320" s="763">
        <f t="shared" si="317"/>
        <v>0</v>
      </c>
      <c r="EM320" s="763">
        <f t="shared" si="317"/>
        <v>0</v>
      </c>
      <c r="EN320" s="763">
        <f t="shared" si="317"/>
        <v>0</v>
      </c>
      <c r="EO320" s="763">
        <f t="shared" si="317"/>
        <v>0</v>
      </c>
      <c r="EP320" s="763">
        <f t="shared" si="317"/>
        <v>0</v>
      </c>
      <c r="EQ320" s="763">
        <f t="shared" si="317"/>
        <v>0</v>
      </c>
    </row>
    <row r="321" spans="1:147" x14ac:dyDescent="0.3">
      <c r="A321" s="167"/>
      <c r="B321" s="167"/>
      <c r="C321" s="368"/>
      <c r="D321" s="368">
        <f t="shared" si="249"/>
        <v>1.0658056259248334</v>
      </c>
      <c r="E321" s="368" t="str">
        <f>VLOOKUP(TEXT(Z321,0),'G2'!B:D,3,0)</f>
        <v>ME</v>
      </c>
      <c r="F321" s="816">
        <f t="shared" si="248"/>
        <v>0</v>
      </c>
      <c r="G321" s="755">
        <f t="shared" si="250"/>
        <v>0</v>
      </c>
      <c r="H321" s="756" t="s">
        <v>1190</v>
      </c>
      <c r="I321" s="370" t="s">
        <v>93</v>
      </c>
      <c r="J321" s="370"/>
      <c r="K321" s="368" t="s">
        <v>276</v>
      </c>
      <c r="L321" s="368" t="s">
        <v>619</v>
      </c>
      <c r="M321" s="369"/>
      <c r="N321" s="370" t="s">
        <v>792</v>
      </c>
      <c r="O321" s="370" t="s">
        <v>276</v>
      </c>
      <c r="P321" s="643" t="s">
        <v>1166</v>
      </c>
      <c r="Q321" s="370" t="s">
        <v>695</v>
      </c>
      <c r="R321" s="370" t="s">
        <v>272</v>
      </c>
      <c r="S321" s="371">
        <v>1</v>
      </c>
      <c r="T321" s="372">
        <v>46753</v>
      </c>
      <c r="U321" s="372">
        <v>46783</v>
      </c>
      <c r="V321" s="373">
        <v>1</v>
      </c>
      <c r="W321" s="374">
        <v>71278662.505365491</v>
      </c>
      <c r="X321" s="17" cm="1">
        <f t="array" ref="X321">+IF($W$1="Pesos CLP",W321,W321/TC)*MB_24A25</f>
        <v>81269.90329701938</v>
      </c>
      <c r="Y321" s="18">
        <f t="shared" si="311"/>
        <v>81269.90329701938</v>
      </c>
      <c r="Z321">
        <v>91243540</v>
      </c>
      <c r="AA321" s="19">
        <f>IF(OR($I321="REAL",$I321="INCURRIDO"),SUMIF(S!$O:$O,$I321&amp;$O321&amp;$Q321&amp;UPPER(TEXT(AA$4,"MMMMYYYY"))&amp;$Z321,IF($W$1="Pesos CLP",S!$AD:$AD,S!$AO:$AO)),0)</f>
        <v>0</v>
      </c>
      <c r="AB321" s="19">
        <f>IF(OR($I321="REAL",$I321="INCURRIDO"),SUMIF(S!$O:$O,$I321&amp;$O321&amp;$Q321&amp;UPPER(TEXT(AB$4,"MMMMYYYY"))&amp;$Z321,IF($W$1="Pesos CLP",S!$AD:$AD,S!$AO:$AO)),0)</f>
        <v>0</v>
      </c>
      <c r="AC321" s="19">
        <f>IF(OR($I321="REAL",$I321="INCURRIDO"),SUMIF(S!$O:$O,$I321&amp;$O321&amp;$Q321&amp;UPPER(TEXT(AC$4,"MMMMYYYY"))&amp;$Z321,IF($W$1="Pesos CLP",S!$AD:$AD,S!$AO:$AO)),0)</f>
        <v>0</v>
      </c>
      <c r="AD321" s="19">
        <f>IF(OR($I321="REAL",$I321="INCURRIDO"),SUMIF(S!$O:$O,$I321&amp;$O321&amp;$Q321&amp;UPPER(TEXT(AD$4,"MMMMYYYY"))&amp;$Z321,IF($W$1="Pesos CLP",S!$AD:$AD,S!$AO:$AO)),0)</f>
        <v>0</v>
      </c>
      <c r="AE321" s="19">
        <f>IF(OR($I321="REAL",$I321="INCURRIDO"),SUMIF(S!$O:$O,$I321&amp;$O321&amp;$Q321&amp;UPPER(TEXT(AE$4,"MMMMYYYY"))&amp;$Z321,IF($W$1="Pesos CLP",S!$AD:$AD,S!$AO:$AO)),0)</f>
        <v>0</v>
      </c>
      <c r="AF321" s="19">
        <f>IF(OR($I321="REAL",$I321="INCURRIDO"),SUMIF(S!$O:$O,$I321&amp;$O321&amp;$Q321&amp;UPPER(TEXT(AF$4,"MMMMYYYY"))&amp;$Z321,IF($W$1="Pesos CLP",S!$AD:$AD,S!$AO:$AO)),0)</f>
        <v>0</v>
      </c>
      <c r="AG321" s="19">
        <f>IF(OR($I321="REAL",$I321="INCURRIDO"),SUMIF(S!$O:$O,$I321&amp;$O321&amp;$Q321&amp;UPPER(TEXT(AG$4,"MMMMYYYY"))&amp;$Z321,IF($W$1="Pesos CLP",S!$AD:$AD,S!$AO:$AO)),0)</f>
        <v>0</v>
      </c>
      <c r="AH321" s="19">
        <f>IF(OR($I321="REAL",$I321="INCURRIDO"),SUMIF(S!$O:$O,$I321&amp;$O321&amp;$Q321&amp;UPPER(TEXT(AH$4,"MMMMYYYY"))&amp;$Z321,IF($W$1="Pesos CLP",S!$AD:$AD,S!$AO:$AO)),0)</f>
        <v>0</v>
      </c>
      <c r="AI321" s="19">
        <f>IF(OR($I321="REAL",$I321="INCURRIDO"),SUMIF(S!$O:$O,$I321&amp;$O321&amp;$Q321&amp;UPPER(TEXT(AI$4,"MMMMYYYY"))&amp;$Z321,IF($W$1="Pesos CLP",S!$AD:$AD,S!$AO:$AO)),0)</f>
        <v>0</v>
      </c>
      <c r="AJ321" s="19">
        <f>IF(OR($I321="REAL",$I321="INCURRIDO"),SUMIF(S!$O:$O,$I321&amp;$O321&amp;$Q321&amp;UPPER(TEXT(AJ$4,"MMMMYYYY"))&amp;$Z321,IF($W$1="Pesos CLP",S!$AD:$AD,S!$AO:$AO)),0)</f>
        <v>0</v>
      </c>
      <c r="AK321" s="19">
        <f>IF(OR($I321="REAL",$I321="INCURRIDO"),SUMIF(S!$O:$O,$I321&amp;$O321&amp;$Q321&amp;UPPER(TEXT(AK$4,"MMMMYYYY"))&amp;$Z321,IF($W$1="Pesos CLP",S!$AD:$AD,S!$AO:$AO)),0)</f>
        <v>0</v>
      </c>
      <c r="AL321" s="19">
        <f>IF(OR($I321="REAL",$I321="INCURRIDO"),SUMIF(S!$O:$O,$I321&amp;$O321&amp;$Q321&amp;UPPER(TEXT(AL$4,"MMMMYYYY"))&amp;$Z321,IF($W$1="Pesos CLP",S!$AD:$AD,S!$AO:$AO)),0)</f>
        <v>0</v>
      </c>
      <c r="AM321" s="19">
        <f>IF(OR($I321="REAL",$I321="INCURRIDO"),SUMIF(S!$O:$O,$I321&amp;$O321&amp;$Q321&amp;UPPER(TEXT(AM$4,"MMMMYYYY"))&amp;$Z321,IF($W$1="Pesos CLP",S!$AD:$AD,S!$AO:$AO)),0)</f>
        <v>0</v>
      </c>
      <c r="AN321" s="19">
        <f>IF(OR($I321="REAL",$I321="INCURRIDO"),SUMIF(S!$O:$O,$I321&amp;$O321&amp;$Q321&amp;UPPER(TEXT(AN$4,"MMMMYYYY"))&amp;$Z321,IF($W$1="Pesos CLP",S!$AD:$AD,S!$AO:$AO)),0)</f>
        <v>0</v>
      </c>
      <c r="AO321" s="19">
        <f>IF(OR($I321="REAL",$I321="INCURRIDO"),SUMIF(S!$O:$O,$I321&amp;$O321&amp;$Q321&amp;UPPER(TEXT(AO$4,"MMMMYYYY"))&amp;$Z321,IF($W$1="Pesos CLP",S!$AD:$AD,S!$AO:$AO)),0)</f>
        <v>0</v>
      </c>
      <c r="AP321" s="19">
        <f>IF(OR($I321="REAL",$I321="INCURRIDO"),SUMIF(S!$O:$O,$I321&amp;$O321&amp;$Q321&amp;UPPER(TEXT(AP$4,"MMMMYYYY"))&amp;$Z321,IF($W$1="Pesos CLP",S!$AD:$AD,S!$AO:$AO)),0)</f>
        <v>0</v>
      </c>
      <c r="AQ321" s="19">
        <f>IF(OR($I321="REAL",$I321="INCURRIDO"),SUMIF(S!$O:$O,$I321&amp;$O321&amp;$Q321&amp;UPPER(TEXT(AQ$4,"MMMMYYYY"))&amp;$Z321,IF($W$1="Pesos CLP",S!$AD:$AD,S!$AO:$AO)),0)</f>
        <v>0</v>
      </c>
      <c r="AR321" s="19">
        <f>IF(OR($I321="REAL",$I321="INCURRIDO"),SUMIF(S!$O:$O,$I321&amp;$O321&amp;$Q321&amp;UPPER(TEXT(AR$4,"MMMMYYYY"))&amp;$Z321,IF($W$1="Pesos CLP",S!$AD:$AD,S!$AO:$AO)),0)</f>
        <v>0</v>
      </c>
      <c r="AS321" s="19">
        <f>IF(OR($I321="REAL",$I321="INCURRIDO"),SUMIF(S!$O:$O,$I321&amp;$O321&amp;$Q321&amp;UPPER(TEXT(AS$4,"MMMMYYYY"))&amp;$Z321,IF($W$1="Pesos CLP",S!$AD:$AD,S!$AO:$AO)),0)</f>
        <v>0</v>
      </c>
      <c r="AT321" s="19">
        <f>IF(OR($I321="REAL",$I321="INCURRIDO"),SUMIF(S!$O:$O,$I321&amp;$O321&amp;$Q321&amp;UPPER(TEXT(AT$4,"MMMMYYYY"))&amp;$Z321,IF($W$1="Pesos CLP",S!$AD:$AD,S!$AO:$AO)),0)</f>
        <v>0</v>
      </c>
      <c r="AU321" s="19">
        <f>IF(OR($I321="REAL",$I321="INCURRIDO"),SUMIF(S!$O:$O,$I321&amp;$O321&amp;$Q321&amp;UPPER(TEXT(AU$4,"MMMMYYYY"))&amp;$Z321,IF($W$1="Pesos CLP",S!$AD:$AD,S!$AO:$AO)),0)</f>
        <v>0</v>
      </c>
      <c r="AV321" s="19">
        <f>IF(OR($I321="REAL",$I321="INCURRIDO"),SUMIF(S!$O:$O,$I321&amp;$O321&amp;$Q321&amp;UPPER(TEXT(AV$4,"MMMMYYYY"))&amp;$Z321,IF($W$1="Pesos CLP",S!$AD:$AD,S!$AO:$AO)),0)</f>
        <v>0</v>
      </c>
      <c r="AW321" s="19">
        <f>IF(OR($I321="REAL",$I321="INCURRIDO"),SUMIF(S!$O:$O,$I321&amp;$O321&amp;$Q321&amp;UPPER(TEXT(AW$4,"MMMMYYYY"))&amp;$Z321,IF($W$1="Pesos CLP",S!$AD:$AD,S!$AO:$AO)),0)</f>
        <v>0</v>
      </c>
      <c r="AX321" s="19">
        <f>IF(OR($I321="REAL",$I321="INCURRIDO"),SUMIF(S!$O:$O,$I321&amp;$O321&amp;$Q321&amp;UPPER(TEXT(AX$4,"MMMMYYYY"))&amp;$Z321,IF($W$1="Pesos CLP",S!$AD:$AD,S!$AO:$AO)),0)</f>
        <v>0</v>
      </c>
      <c r="AY321" s="19">
        <f>IF(OR($I321="REAL",$I321="INCURRIDO"),SUMIF(S!$O:$O,$I321&amp;$O321&amp;$Q321&amp;UPPER(TEXT(AY$4,"MMMMYYYY"))&amp;$Z321,IF($W$1="Pesos CLP",S!$AD:$AD,S!$AO:$AO)),0)</f>
        <v>0</v>
      </c>
      <c r="AZ321" s="19">
        <f>IF(OR($I321="REAL",$I321="INCURRIDO"),SUMIF(S!$O:$O,$I321&amp;$O321&amp;$Q321&amp;UPPER(TEXT(AZ$4,"MMMMYYYY"))&amp;$Z321,IF($W$1="Pesos CLP",S!$AD:$AD,S!$AO:$AO)),0)</f>
        <v>0</v>
      </c>
      <c r="BA321" s="19">
        <f>IF(OR($I321="REAL",$I321="INCURRIDO"),SUMIF(S!$O:$O,$I321&amp;$O321&amp;$Q321&amp;UPPER(TEXT(BA$4,"MMMMYYYY"))&amp;$Z321,IF($W$1="Pesos CLP",S!$AD:$AD,S!$AO:$AO)),0)</f>
        <v>0</v>
      </c>
      <c r="BB321" s="19">
        <f>IF(OR($I321="REAL",$I321="INCURRIDO"),SUMIF(S!$O:$O,$I321&amp;$O321&amp;$Q321&amp;UPPER(TEXT(BB$4,"MMMMYYYY"))&amp;$Z321,IF($W$1="Pesos CLP",S!$AD:$AD,S!$AO:$AO)),0)</f>
        <v>0</v>
      </c>
      <c r="BC321" s="19">
        <f>IF(OR($I321="REAL",$I321="INCURRIDO"),SUMIF(S!$O:$O,$I321&amp;$O321&amp;$Q321&amp;UPPER(TEXT(BC$4,"MMMMYYYY"))&amp;$Z321,IF($W$1="Pesos CLP",S!$AD:$AD,S!$AO:$AO)),0)</f>
        <v>0</v>
      </c>
      <c r="BD321" s="19">
        <f>IF(OR($I321="REAL",$I321="INCURRIDO"),SUMIF(S!$O:$O,$I321&amp;$O321&amp;$Q321&amp;UPPER(TEXT(BD$4,"MMMMYYYY"))&amp;$Z321,IF($W$1="Pesos CLP",S!$AD:$AD,S!$AO:$AO)),0)</f>
        <v>0</v>
      </c>
      <c r="BE321" s="19">
        <f>IF(OR($I321="REAL",$I321="INCURRIDO"),SUMIF(S!$O:$O,$I321&amp;$O321&amp;$Q321&amp;UPPER(TEXT(BE$4,"MMMMYYYY"))&amp;$Z321,IF($W$1="Pesos CLP",S!$AD:$AD,S!$AO:$AO)),0)</f>
        <v>0</v>
      </c>
      <c r="BF321" s="19">
        <f>IF(OR($I321="REAL",$I321="INCURRIDO"),SUMIF(S!$O:$O,$I321&amp;$O321&amp;$Q321&amp;UPPER(TEXT(BF$4,"MMMMYYYY"))&amp;$Z321,IF($W$1="Pesos CLP",S!$AD:$AD,S!$AO:$AO)),0)</f>
        <v>0</v>
      </c>
      <c r="BG321" s="19">
        <f>IF(OR($I321="REAL",$I321="INCURRIDO"),SUMIF(S!$O:$O,$I321&amp;$O321&amp;$Q321&amp;UPPER(TEXT(BG$4,"MMMMYYYY"))&amp;$Z321,IF($W$1="Pesos CLP",S!$AD:$AD,S!$AO:$AO)),0)</f>
        <v>0</v>
      </c>
      <c r="BH321" s="19">
        <f>IF(OR($I321="REAL",$I321="INCURRIDO"),SUMIF(S!$O:$O,$I321&amp;$O321&amp;$Q321&amp;UPPER(TEXT(BH$4,"MMMMYYYY"))&amp;$Z321,IF($W$1="Pesos CLP",S!$AD:$AD,S!$AO:$AO)),0)</f>
        <v>0</v>
      </c>
      <c r="BI321" s="19">
        <f>IF(OR($I321="REAL",$I321="INCURRIDO"),SUMIF(S!$O:$O,$I321&amp;$O321&amp;$Q321&amp;UPPER(TEXT(BI$4,"MMMMYYYY"))&amp;$Z321,IF($W$1="Pesos CLP",S!$AD:$AD,S!$AO:$AO)),0)</f>
        <v>0</v>
      </c>
      <c r="BJ321" s="19">
        <f>IF(OR($I321="REAL",$I321="INCURRIDO"),SUMIF(S!$O:$O,$I321&amp;$O321&amp;$Q321&amp;UPPER(TEXT(BJ$4,"MMMMYYYY"))&amp;$Z321,IF($W$1="Pesos CLP",S!$AD:$AD,S!$AO:$AO)),0)</f>
        <v>0</v>
      </c>
      <c r="BK321" s="19">
        <f>IF(OR($I321="REAL",$I321="INCURRIDO"),SUMIF(S!$O:$O,$I321&amp;$O321&amp;$Q321&amp;UPPER(TEXT(BK$4,"MMMMYYYY"))&amp;$Z321,IF($W$1="Pesos CLP",S!$AD:$AD,S!$AO:$AO)),0)</f>
        <v>0</v>
      </c>
      <c r="BL321" s="19">
        <f>IF(OR($I321="REAL",$I321="INCURRIDO"),SUMIF(S!$O:$O,$I321&amp;$O321&amp;$Q321&amp;UPPER(TEXT(BL$4,"MMMMYYYY"))&amp;$Z321,IF($W$1="Pesos CLP",S!$AD:$AD,S!$AO:$AO)),0)</f>
        <v>0</v>
      </c>
      <c r="BM321" s="19">
        <f>IF(OR($I321="REAL",$I321="INCURRIDO"),SUMIF(S!$O:$O,$I321&amp;$O321&amp;$Q321&amp;UPPER(TEXT(BM$4,"MMMMYYYY"))&amp;$Z321,IF($W$1="Pesos CLP",S!$AD:$AD,S!$AO:$AO)),0)</f>
        <v>0</v>
      </c>
      <c r="BN321" s="19">
        <f>IF(OR($I321="REAL",$I321="INCURRIDO"),SUMIF(S!$O:$O,$I321&amp;$O321&amp;$Q321&amp;UPPER(TEXT(BN$4,"MMMMYYYY"))&amp;$Z321,IF($W$1="Pesos CLP",S!$AD:$AD,S!$AO:$AO)),0)</f>
        <v>0</v>
      </c>
      <c r="BO321" s="19">
        <f>IF(OR($I321="REAL",$I321="INCURRIDO"),SUMIF(S!$O:$O,$I321&amp;$O321&amp;$Q321&amp;UPPER(TEXT(BO$4,"MMMMYYYY"))&amp;$Z321,IF($W$1="Pesos CLP",S!$AD:$AD,S!$AO:$AO)),0)</f>
        <v>0</v>
      </c>
      <c r="BP321" s="19">
        <f>IF(OR($I321="REAL",$I321="INCURRIDO"),SUMIF(S!$O:$O,$I321&amp;$O321&amp;$Q321&amp;UPPER(TEXT(BP$4,"MMMMYYYY"))&amp;$Z321,IF($W$1="Pesos CLP",S!$AD:$AD,S!$AO:$AO)),0)</f>
        <v>0</v>
      </c>
      <c r="BQ321" s="19">
        <f>IF(OR($I321="REAL",$I321="INCURRIDO"),SUMIF(S!$O:$O,$I321&amp;$O321&amp;$Q321&amp;UPPER(TEXT(BQ$4,"MMMMYYYY"))&amp;$Z321,IF($W$1="Pesos CLP",S!$AD:$AD,S!$AO:$AO)),0)</f>
        <v>0</v>
      </c>
      <c r="BR321" s="19">
        <f>IF(OR($I321="REAL",$I321="INCURRIDO"),SUMIF(S!$O:$O,$I321&amp;$O321&amp;$Q321&amp;UPPER(TEXT(BR$4,"MMMMYYYY"))&amp;$Z321,IF($W$1="Pesos CLP",S!$AD:$AD,S!$AO:$AO)),0)</f>
        <v>0</v>
      </c>
      <c r="BS321" s="19">
        <f>IF(OR($I321="REAL",$I321="INCURRIDO"),SUMIF(S!$O:$O,$I321&amp;$O321&amp;$Q321&amp;UPPER(TEXT(BS$4,"MMMMYYYY"))&amp;$Z321,IF($W$1="Pesos CLP",S!$AD:$AD,S!$AO:$AO)),0)</f>
        <v>0</v>
      </c>
      <c r="BT321" s="19">
        <f>IF(OR($I321="REAL",$I321="INCURRIDO"),SUMIF(S!$O:$O,$I321&amp;$O321&amp;$Q321&amp;UPPER(TEXT(BT$4,"MMMMYYYY"))&amp;$Z321,IF($W$1="Pesos CLP",S!$AD:$AD,S!$AO:$AO)),0)</f>
        <v>0</v>
      </c>
      <c r="BU321" s="19">
        <f>IF(OR($I321="REAL",$I321="INCURRIDO"),SUMIF(S!$O:$O,$I321&amp;$O321&amp;$Q321&amp;UPPER(TEXT(BU$4,"MMMMYYYY"))&amp;$Z321,IF($W$1="Pesos CLP",S!$AD:$AD,S!$AO:$AO)),0)</f>
        <v>0</v>
      </c>
      <c r="BV321" s="19">
        <f>IF(OR($I321="REAL",$I321="INCURRIDO"),SUMIF(S!$O:$O,$I321&amp;$O321&amp;$Q321&amp;UPPER(TEXT(BV$4,"MMMMYYYY"))&amp;$Z321,IF($W$1="Pesos CLP",S!$AD:$AD,S!$AO:$AO)),0)</f>
        <v>0</v>
      </c>
      <c r="BW321" s="19">
        <f>IF(OR($I321="REAL",$I321="INCURRIDO"),SUMIF(S!$O:$O,$I321&amp;$O321&amp;$Q321&amp;UPPER(TEXT(BW$4,"MMMMYYYY"))&amp;$Z321,IF($W$1="Pesos CLP",S!$AD:$AD,S!$AO:$AO)),0)</f>
        <v>0</v>
      </c>
      <c r="BX321" s="19">
        <f>IF(OR($I321="REAL",$I321="INCURRIDO"),SUMIF(S!$O:$O,$I321&amp;$O321&amp;$Q321&amp;UPPER(TEXT(BX$4,"MMMMYYYY"))&amp;$Z321,IF($W$1="Pesos CLP",S!$AD:$AD,S!$AO:$AO)),0)</f>
        <v>0</v>
      </c>
      <c r="BY321" s="19">
        <f>IF(OR($I321="REAL",$I321="INCURRIDO"),SUMIF(S!$O:$O,$I321&amp;$O321&amp;$Q321&amp;UPPER(TEXT(BY$4,"MMMMYYYY"))&amp;$Z321,IF($W$1="Pesos CLP",S!$AD:$AD,S!$AO:$AO)),0)</f>
        <v>0</v>
      </c>
      <c r="BZ321" s="19">
        <f>IF(OR($I321="REAL",$I321="INCURRIDO"),SUMIF(S!$O:$O,$I321&amp;$O321&amp;$Q321&amp;UPPER(TEXT(BZ$4,"MMMMYYYY"))&amp;$Z321,IF($W$1="Pesos CLP",S!$AD:$AD,S!$AO:$AO)),0)</f>
        <v>0</v>
      </c>
      <c r="CA321" s="19">
        <f>IF(OR($I321="REAL",$I321="INCURRIDO"),SUMIF(S!$O:$O,$I321&amp;$O321&amp;$Q321&amp;UPPER(TEXT(CA$4,"MMMMYYYY"))&amp;$Z321,IF($W$1="Pesos CLP",S!$AD:$AD,S!$AO:$AO)),0)</f>
        <v>0</v>
      </c>
      <c r="CB321" s="19">
        <f>IF(OR($I321="REAL",$I321="INCURRIDO"),SUMIF(S!$O:$O,$I321&amp;$O321&amp;$Q321&amp;UPPER(TEXT(CB$4,"MMMMYYYY"))&amp;$Z321,IF($W$1="Pesos CLP",S!$AD:$AD,S!$AO:$AO)),0)</f>
        <v>0</v>
      </c>
      <c r="CC321" s="19">
        <f>IF(OR($I321="REAL",$I321="INCURRIDO"),SUMIF(S!$O:$O,$I321&amp;$O321&amp;$Q321&amp;UPPER(TEXT(CC$4,"MMMMYYYY"))&amp;$Z321,IF($W$1="Pesos CLP",S!$AD:$AD,S!$AO:$AO)),0)</f>
        <v>0</v>
      </c>
      <c r="CD321" s="19">
        <f>IF(OR($I321="REAL",$I321="INCURRIDO"),SUMIF(S!$O:$O,$I321&amp;$O321&amp;$Q321&amp;UPPER(TEXT(CD$4,"MMMMYYYY"))&amp;$Z321,IF($W$1="Pesos CLP",S!$AD:$AD,S!$AO:$AO)),0)</f>
        <v>0</v>
      </c>
      <c r="CE321" s="19">
        <f>IF(OR($I321="REAL",$I321="INCURRIDO"),SUMIF(S!$O:$O,$I321&amp;$O321&amp;$Q321&amp;UPPER(TEXT(CE$4,"MMMMYYYY"))&amp;$Z321,IF($W$1="Pesos CLP",S!$AD:$AD,S!$AO:$AO)),0)</f>
        <v>0</v>
      </c>
      <c r="CF321" s="19">
        <f>IF(OR($I321="REAL",$I321="INCURRIDO"),SUMIF(S!$O:$O,$I321&amp;$O321&amp;$Q321&amp;UPPER(TEXT(CF$4,"MMMMYYYY"))&amp;$Z321,IF($W$1="Pesos CLP",S!$AD:$AD,S!$AO:$AO)),0)</f>
        <v>0</v>
      </c>
      <c r="CG321" s="19">
        <f>IF(OR($I321="REAL",$I321="INCURRIDO"),SUMIF(S!$O:$O,$I321&amp;$O321&amp;$Q321&amp;UPPER(TEXT(CG$4,"MMMMYYYY"))&amp;$Z321,IF($W$1="Pesos CLP",S!$AD:$AD,S!$AO:$AO)),0)</f>
        <v>0</v>
      </c>
      <c r="CH321" s="19">
        <f>IF(OR($I321="REAL",$I321="INCURRIDO"),SUMIF(S!$O:$O,$I321&amp;$O321&amp;$Q321&amp;UPPER(TEXT(CH$4,"MMMMYYYY"))&amp;$Z321,IF($W$1="Pesos CLP",S!$AD:$AD,S!$AO:$AO)),0)</f>
        <v>0</v>
      </c>
      <c r="CI321" s="19">
        <f>IF(OR($I321="REAL",$I321="INCURRIDO"),SUMIF(S!$O:$O,$I321&amp;$O321&amp;$Q321&amp;UPPER(TEXT(CI$4,"MMMMYYYY"))&amp;$Z321,IF($W$1="Pesos CLP",S!$AD:$AD,S!$AO:$AO)),0)</f>
        <v>0</v>
      </c>
      <c r="CJ321" s="19">
        <f>IF(OR($I321="REAL",$I321="INCURRIDO"),SUMIF(S!$O:$O,$I321&amp;$O321&amp;$Q321&amp;UPPER(TEXT(CJ$4,"MMMMYYYY"))&amp;$Z321,IF($W$1="Pesos CLP",S!$AD:$AD,S!$AO:$AO)),0)</f>
        <v>0</v>
      </c>
      <c r="CK321" s="378">
        <f t="shared" si="312"/>
        <v>0</v>
      </c>
      <c r="CL321" s="378">
        <f t="shared" si="312"/>
        <v>0</v>
      </c>
      <c r="CM321" s="378">
        <f t="shared" si="312"/>
        <v>0</v>
      </c>
      <c r="CN321" s="378">
        <f t="shared" si="312"/>
        <v>0</v>
      </c>
      <c r="CO321" s="378">
        <f t="shared" si="312"/>
        <v>0</v>
      </c>
      <c r="CP321" s="378">
        <f t="shared" si="312"/>
        <v>0</v>
      </c>
      <c r="CQ321" s="378">
        <f t="shared" si="312"/>
        <v>0</v>
      </c>
      <c r="CR321" s="378">
        <f t="shared" si="312"/>
        <v>0</v>
      </c>
      <c r="CS321" s="378">
        <f t="shared" si="313"/>
        <v>0</v>
      </c>
      <c r="CT321" s="378">
        <f t="shared" si="313"/>
        <v>0</v>
      </c>
      <c r="CU321" s="378">
        <f t="shared" si="313"/>
        <v>0</v>
      </c>
      <c r="CV321" s="378">
        <f t="shared" si="313"/>
        <v>0</v>
      </c>
      <c r="CW321" s="378">
        <f t="shared" si="313"/>
        <v>0</v>
      </c>
      <c r="CX321" s="378">
        <f t="shared" si="313"/>
        <v>0</v>
      </c>
      <c r="CY321" s="378">
        <f t="shared" si="313"/>
        <v>0</v>
      </c>
      <c r="CZ321" s="378">
        <f t="shared" si="313"/>
        <v>0</v>
      </c>
      <c r="DA321" s="378">
        <f t="shared" si="313"/>
        <v>0</v>
      </c>
      <c r="DB321" s="378">
        <f t="shared" si="313"/>
        <v>0</v>
      </c>
      <c r="DC321" s="378">
        <f t="shared" si="314"/>
        <v>0</v>
      </c>
      <c r="DD321" s="378">
        <f t="shared" si="314"/>
        <v>0</v>
      </c>
      <c r="DE321" s="378">
        <f t="shared" si="314"/>
        <v>0</v>
      </c>
      <c r="DF321" s="378">
        <f t="shared" si="314"/>
        <v>0</v>
      </c>
      <c r="DG321" s="378">
        <f t="shared" si="314"/>
        <v>0</v>
      </c>
      <c r="DH321" s="378">
        <f t="shared" si="314"/>
        <v>81269.90329701938</v>
      </c>
      <c r="DI321" s="378">
        <f t="shared" si="314"/>
        <v>0</v>
      </c>
      <c r="DJ321" s="382">
        <f t="shared" si="314"/>
        <v>0</v>
      </c>
      <c r="DK321" s="382">
        <f t="shared" si="314"/>
        <v>0</v>
      </c>
      <c r="DL321" s="382">
        <f t="shared" si="314"/>
        <v>0</v>
      </c>
      <c r="DM321" s="382">
        <f t="shared" si="315"/>
        <v>0</v>
      </c>
      <c r="DN321" s="382">
        <f t="shared" si="315"/>
        <v>0</v>
      </c>
      <c r="DO321" s="382">
        <f t="shared" si="315"/>
        <v>0</v>
      </c>
      <c r="DP321" s="382">
        <f t="shared" si="315"/>
        <v>0</v>
      </c>
      <c r="DQ321" s="382">
        <f t="shared" si="315"/>
        <v>0</v>
      </c>
      <c r="DR321" s="382">
        <f t="shared" si="315"/>
        <v>0</v>
      </c>
      <c r="DS321" s="382">
        <f t="shared" si="315"/>
        <v>0</v>
      </c>
      <c r="DT321" s="382">
        <f t="shared" si="315"/>
        <v>0</v>
      </c>
      <c r="DU321" s="382">
        <f t="shared" si="315"/>
        <v>0</v>
      </c>
      <c r="DV321" s="382">
        <f t="shared" si="315"/>
        <v>0</v>
      </c>
      <c r="DW321" s="382">
        <f t="shared" si="316"/>
        <v>0</v>
      </c>
      <c r="DX321" s="382">
        <f t="shared" si="316"/>
        <v>0</v>
      </c>
      <c r="DY321" s="382">
        <f t="shared" si="316"/>
        <v>0</v>
      </c>
      <c r="DZ321" s="382">
        <f t="shared" si="316"/>
        <v>0</v>
      </c>
      <c r="EA321" s="382">
        <f t="shared" si="316"/>
        <v>0</v>
      </c>
      <c r="EB321" s="382">
        <f t="shared" si="316"/>
        <v>0</v>
      </c>
      <c r="EC321" s="382">
        <f t="shared" si="316"/>
        <v>0</v>
      </c>
      <c r="ED321" s="382">
        <f t="shared" si="316"/>
        <v>0</v>
      </c>
      <c r="EE321" s="382">
        <f t="shared" si="316"/>
        <v>0</v>
      </c>
      <c r="EF321" s="382">
        <f t="shared" si="316"/>
        <v>0</v>
      </c>
      <c r="EG321" s="382">
        <f t="shared" si="317"/>
        <v>0</v>
      </c>
      <c r="EH321" s="382">
        <f t="shared" si="317"/>
        <v>0</v>
      </c>
      <c r="EI321" s="382">
        <f t="shared" si="317"/>
        <v>0</v>
      </c>
      <c r="EJ321" s="382">
        <f t="shared" si="317"/>
        <v>0</v>
      </c>
      <c r="EK321" s="382">
        <f t="shared" si="317"/>
        <v>0</v>
      </c>
      <c r="EL321" s="382">
        <f t="shared" si="317"/>
        <v>0</v>
      </c>
      <c r="EM321" s="382">
        <f t="shared" si="317"/>
        <v>0</v>
      </c>
      <c r="EN321" s="382">
        <f t="shared" si="317"/>
        <v>0</v>
      </c>
      <c r="EO321" s="382">
        <f t="shared" si="317"/>
        <v>0</v>
      </c>
      <c r="EP321" s="382">
        <f t="shared" si="317"/>
        <v>0</v>
      </c>
      <c r="EQ321" s="382">
        <f t="shared" si="317"/>
        <v>0</v>
      </c>
    </row>
    <row r="322" spans="1:147" x14ac:dyDescent="0.3">
      <c r="A322" s="182"/>
      <c r="B322" s="182"/>
      <c r="C322" s="368"/>
      <c r="D322" s="368">
        <f t="shared" si="249"/>
        <v>1.0658056259248334</v>
      </c>
      <c r="E322" s="368" t="str">
        <f>VLOOKUP(TEXT(Z322,0),'G2'!B:D,3,0)</f>
        <v>ME</v>
      </c>
      <c r="F322" s="816">
        <f t="shared" si="248"/>
        <v>0</v>
      </c>
      <c r="G322" s="755">
        <f t="shared" si="250"/>
        <v>0</v>
      </c>
      <c r="H322" s="756" t="s">
        <v>1190</v>
      </c>
      <c r="I322" s="370" t="s">
        <v>93</v>
      </c>
      <c r="J322" s="370"/>
      <c r="K322" s="368" t="s">
        <v>276</v>
      </c>
      <c r="L322" s="368" t="s">
        <v>619</v>
      </c>
      <c r="M322" s="369"/>
      <c r="N322" s="370" t="s">
        <v>792</v>
      </c>
      <c r="O322" s="370" t="s">
        <v>276</v>
      </c>
      <c r="P322" s="643" t="s">
        <v>1166</v>
      </c>
      <c r="Q322" s="370" t="s">
        <v>695</v>
      </c>
      <c r="R322" s="370" t="s">
        <v>272</v>
      </c>
      <c r="S322" s="371">
        <v>1</v>
      </c>
      <c r="T322" s="372">
        <v>46388</v>
      </c>
      <c r="U322" s="372">
        <v>46418</v>
      </c>
      <c r="V322" s="373">
        <v>1</v>
      </c>
      <c r="W322" s="374">
        <v>32443719.54005295</v>
      </c>
      <c r="X322" s="17" cm="1">
        <f t="array" ref="X322">+IF($W$1="Pesos CLP",W322,W322/TC)*MB_24A25</f>
        <v>36991.40608056786</v>
      </c>
      <c r="Y322" s="18">
        <f t="shared" si="311"/>
        <v>36991.40608056786</v>
      </c>
      <c r="Z322">
        <v>91243540</v>
      </c>
      <c r="AA322" s="19">
        <f>IF(OR($I322="REAL",$I322="INCURRIDO"),SUMIF(S!$O:$O,$I322&amp;$O322&amp;$Q322&amp;UPPER(TEXT(AA$4,"MMMMYYYY"))&amp;$Z322,IF($W$1="Pesos CLP",S!$AD:$AD,S!$AO:$AO)),0)</f>
        <v>0</v>
      </c>
      <c r="AB322" s="19">
        <f>IF(OR($I322="REAL",$I322="INCURRIDO"),SUMIF(S!$O:$O,$I322&amp;$O322&amp;$Q322&amp;UPPER(TEXT(AB$4,"MMMMYYYY"))&amp;$Z322,IF($W$1="Pesos CLP",S!$AD:$AD,S!$AO:$AO)),0)</f>
        <v>0</v>
      </c>
      <c r="AC322" s="19">
        <f>IF(OR($I322="REAL",$I322="INCURRIDO"),SUMIF(S!$O:$O,$I322&amp;$O322&amp;$Q322&amp;UPPER(TEXT(AC$4,"MMMMYYYY"))&amp;$Z322,IF($W$1="Pesos CLP",S!$AD:$AD,S!$AO:$AO)),0)</f>
        <v>0</v>
      </c>
      <c r="AD322" s="19">
        <f>IF(OR($I322="REAL",$I322="INCURRIDO"),SUMIF(S!$O:$O,$I322&amp;$O322&amp;$Q322&amp;UPPER(TEXT(AD$4,"MMMMYYYY"))&amp;$Z322,IF($W$1="Pesos CLP",S!$AD:$AD,S!$AO:$AO)),0)</f>
        <v>0</v>
      </c>
      <c r="AE322" s="19">
        <f>IF(OR($I322="REAL",$I322="INCURRIDO"),SUMIF(S!$O:$O,$I322&amp;$O322&amp;$Q322&amp;UPPER(TEXT(AE$4,"MMMMYYYY"))&amp;$Z322,IF($W$1="Pesos CLP",S!$AD:$AD,S!$AO:$AO)),0)</f>
        <v>0</v>
      </c>
      <c r="AF322" s="19">
        <f>IF(OR($I322="REAL",$I322="INCURRIDO"),SUMIF(S!$O:$O,$I322&amp;$O322&amp;$Q322&amp;UPPER(TEXT(AF$4,"MMMMYYYY"))&amp;$Z322,IF($W$1="Pesos CLP",S!$AD:$AD,S!$AO:$AO)),0)</f>
        <v>0</v>
      </c>
      <c r="AG322" s="19">
        <f>IF(OR($I322="REAL",$I322="INCURRIDO"),SUMIF(S!$O:$O,$I322&amp;$O322&amp;$Q322&amp;UPPER(TEXT(AG$4,"MMMMYYYY"))&amp;$Z322,IF($W$1="Pesos CLP",S!$AD:$AD,S!$AO:$AO)),0)</f>
        <v>0</v>
      </c>
      <c r="AH322" s="19">
        <f>IF(OR($I322="REAL",$I322="INCURRIDO"),SUMIF(S!$O:$O,$I322&amp;$O322&amp;$Q322&amp;UPPER(TEXT(AH$4,"MMMMYYYY"))&amp;$Z322,IF($W$1="Pesos CLP",S!$AD:$AD,S!$AO:$AO)),0)</f>
        <v>0</v>
      </c>
      <c r="AI322" s="19">
        <f>IF(OR($I322="REAL",$I322="INCURRIDO"),SUMIF(S!$O:$O,$I322&amp;$O322&amp;$Q322&amp;UPPER(TEXT(AI$4,"MMMMYYYY"))&amp;$Z322,IF($W$1="Pesos CLP",S!$AD:$AD,S!$AO:$AO)),0)</f>
        <v>0</v>
      </c>
      <c r="AJ322" s="19">
        <f>IF(OR($I322="REAL",$I322="INCURRIDO"),SUMIF(S!$O:$O,$I322&amp;$O322&amp;$Q322&amp;UPPER(TEXT(AJ$4,"MMMMYYYY"))&amp;$Z322,IF($W$1="Pesos CLP",S!$AD:$AD,S!$AO:$AO)),0)</f>
        <v>0</v>
      </c>
      <c r="AK322" s="19">
        <f>IF(OR($I322="REAL",$I322="INCURRIDO"),SUMIF(S!$O:$O,$I322&amp;$O322&amp;$Q322&amp;UPPER(TEXT(AK$4,"MMMMYYYY"))&amp;$Z322,IF($W$1="Pesos CLP",S!$AD:$AD,S!$AO:$AO)),0)</f>
        <v>0</v>
      </c>
      <c r="AL322" s="19">
        <f>IF(OR($I322="REAL",$I322="INCURRIDO"),SUMIF(S!$O:$O,$I322&amp;$O322&amp;$Q322&amp;UPPER(TEXT(AL$4,"MMMMYYYY"))&amp;$Z322,IF($W$1="Pesos CLP",S!$AD:$AD,S!$AO:$AO)),0)</f>
        <v>0</v>
      </c>
      <c r="AM322" s="19">
        <f>IF(OR($I322="REAL",$I322="INCURRIDO"),SUMIF(S!$O:$O,$I322&amp;$O322&amp;$Q322&amp;UPPER(TEXT(AM$4,"MMMMYYYY"))&amp;$Z322,IF($W$1="Pesos CLP",S!$AD:$AD,S!$AO:$AO)),0)</f>
        <v>0</v>
      </c>
      <c r="AN322" s="19">
        <f>IF(OR($I322="REAL",$I322="INCURRIDO"),SUMIF(S!$O:$O,$I322&amp;$O322&amp;$Q322&amp;UPPER(TEXT(AN$4,"MMMMYYYY"))&amp;$Z322,IF($W$1="Pesos CLP",S!$AD:$AD,S!$AO:$AO)),0)</f>
        <v>0</v>
      </c>
      <c r="AO322" s="19">
        <f>IF(OR($I322="REAL",$I322="INCURRIDO"),SUMIF(S!$O:$O,$I322&amp;$O322&amp;$Q322&amp;UPPER(TEXT(AO$4,"MMMMYYYY"))&amp;$Z322,IF($W$1="Pesos CLP",S!$AD:$AD,S!$AO:$AO)),0)</f>
        <v>0</v>
      </c>
      <c r="AP322" s="19">
        <f>IF(OR($I322="REAL",$I322="INCURRIDO"),SUMIF(S!$O:$O,$I322&amp;$O322&amp;$Q322&amp;UPPER(TEXT(AP$4,"MMMMYYYY"))&amp;$Z322,IF($W$1="Pesos CLP",S!$AD:$AD,S!$AO:$AO)),0)</f>
        <v>0</v>
      </c>
      <c r="AQ322" s="19">
        <f>IF(OR($I322="REAL",$I322="INCURRIDO"),SUMIF(S!$O:$O,$I322&amp;$O322&amp;$Q322&amp;UPPER(TEXT(AQ$4,"MMMMYYYY"))&amp;$Z322,IF($W$1="Pesos CLP",S!$AD:$AD,S!$AO:$AO)),0)</f>
        <v>0</v>
      </c>
      <c r="AR322" s="19">
        <f>IF(OR($I322="REAL",$I322="INCURRIDO"),SUMIF(S!$O:$O,$I322&amp;$O322&amp;$Q322&amp;UPPER(TEXT(AR$4,"MMMMYYYY"))&amp;$Z322,IF($W$1="Pesos CLP",S!$AD:$AD,S!$AO:$AO)),0)</f>
        <v>0</v>
      </c>
      <c r="AS322" s="19">
        <f>IF(OR($I322="REAL",$I322="INCURRIDO"),SUMIF(S!$O:$O,$I322&amp;$O322&amp;$Q322&amp;UPPER(TEXT(AS$4,"MMMMYYYY"))&amp;$Z322,IF($W$1="Pesos CLP",S!$AD:$AD,S!$AO:$AO)),0)</f>
        <v>0</v>
      </c>
      <c r="AT322" s="19">
        <f>IF(OR($I322="REAL",$I322="INCURRIDO"),SUMIF(S!$O:$O,$I322&amp;$O322&amp;$Q322&amp;UPPER(TEXT(AT$4,"MMMMYYYY"))&amp;$Z322,IF($W$1="Pesos CLP",S!$AD:$AD,S!$AO:$AO)),0)</f>
        <v>0</v>
      </c>
      <c r="AU322" s="19">
        <f>IF(OR($I322="REAL",$I322="INCURRIDO"),SUMIF(S!$O:$O,$I322&amp;$O322&amp;$Q322&amp;UPPER(TEXT(AU$4,"MMMMYYYY"))&amp;$Z322,IF($W$1="Pesos CLP",S!$AD:$AD,S!$AO:$AO)),0)</f>
        <v>0</v>
      </c>
      <c r="AV322" s="19">
        <f>IF(OR($I322="REAL",$I322="INCURRIDO"),SUMIF(S!$O:$O,$I322&amp;$O322&amp;$Q322&amp;UPPER(TEXT(AV$4,"MMMMYYYY"))&amp;$Z322,IF($W$1="Pesos CLP",S!$AD:$AD,S!$AO:$AO)),0)</f>
        <v>0</v>
      </c>
      <c r="AW322" s="19">
        <f>IF(OR($I322="REAL",$I322="INCURRIDO"),SUMIF(S!$O:$O,$I322&amp;$O322&amp;$Q322&amp;UPPER(TEXT(AW$4,"MMMMYYYY"))&amp;$Z322,IF($W$1="Pesos CLP",S!$AD:$AD,S!$AO:$AO)),0)</f>
        <v>0</v>
      </c>
      <c r="AX322" s="19">
        <f>IF(OR($I322="REAL",$I322="INCURRIDO"),SUMIF(S!$O:$O,$I322&amp;$O322&amp;$Q322&amp;UPPER(TEXT(AX$4,"MMMMYYYY"))&amp;$Z322,IF($W$1="Pesos CLP",S!$AD:$AD,S!$AO:$AO)),0)</f>
        <v>0</v>
      </c>
      <c r="AY322" s="19">
        <f>IF(OR($I322="REAL",$I322="INCURRIDO"),SUMIF(S!$O:$O,$I322&amp;$O322&amp;$Q322&amp;UPPER(TEXT(AY$4,"MMMMYYYY"))&amp;$Z322,IF($W$1="Pesos CLP",S!$AD:$AD,S!$AO:$AO)),0)</f>
        <v>0</v>
      </c>
      <c r="AZ322" s="19">
        <f>IF(OR($I322="REAL",$I322="INCURRIDO"),SUMIF(S!$O:$O,$I322&amp;$O322&amp;$Q322&amp;UPPER(TEXT(AZ$4,"MMMMYYYY"))&amp;$Z322,IF($W$1="Pesos CLP",S!$AD:$AD,S!$AO:$AO)),0)</f>
        <v>0</v>
      </c>
      <c r="BA322" s="19">
        <f>IF(OR($I322="REAL",$I322="INCURRIDO"),SUMIF(S!$O:$O,$I322&amp;$O322&amp;$Q322&amp;UPPER(TEXT(BA$4,"MMMMYYYY"))&amp;$Z322,IF($W$1="Pesos CLP",S!$AD:$AD,S!$AO:$AO)),0)</f>
        <v>0</v>
      </c>
      <c r="BB322" s="19">
        <f>IF(OR($I322="REAL",$I322="INCURRIDO"),SUMIF(S!$O:$O,$I322&amp;$O322&amp;$Q322&amp;UPPER(TEXT(BB$4,"MMMMYYYY"))&amp;$Z322,IF($W$1="Pesos CLP",S!$AD:$AD,S!$AO:$AO)),0)</f>
        <v>0</v>
      </c>
      <c r="BC322" s="19">
        <f>IF(OR($I322="REAL",$I322="INCURRIDO"),SUMIF(S!$O:$O,$I322&amp;$O322&amp;$Q322&amp;UPPER(TEXT(BC$4,"MMMMYYYY"))&amp;$Z322,IF($W$1="Pesos CLP",S!$AD:$AD,S!$AO:$AO)),0)</f>
        <v>0</v>
      </c>
      <c r="BD322" s="19">
        <f>IF(OR($I322="REAL",$I322="INCURRIDO"),SUMIF(S!$O:$O,$I322&amp;$O322&amp;$Q322&amp;UPPER(TEXT(BD$4,"MMMMYYYY"))&amp;$Z322,IF($W$1="Pesos CLP",S!$AD:$AD,S!$AO:$AO)),0)</f>
        <v>0</v>
      </c>
      <c r="BE322" s="19">
        <f>IF(OR($I322="REAL",$I322="INCURRIDO"),SUMIF(S!$O:$O,$I322&amp;$O322&amp;$Q322&amp;UPPER(TEXT(BE$4,"MMMMYYYY"))&amp;$Z322,IF($W$1="Pesos CLP",S!$AD:$AD,S!$AO:$AO)),0)</f>
        <v>0</v>
      </c>
      <c r="BF322" s="19">
        <f>IF(OR($I322="REAL",$I322="INCURRIDO"),SUMIF(S!$O:$O,$I322&amp;$O322&amp;$Q322&amp;UPPER(TEXT(BF$4,"MMMMYYYY"))&amp;$Z322,IF($W$1="Pesos CLP",S!$AD:$AD,S!$AO:$AO)),0)</f>
        <v>0</v>
      </c>
      <c r="BG322" s="19">
        <f>IF(OR($I322="REAL",$I322="INCURRIDO"),SUMIF(S!$O:$O,$I322&amp;$O322&amp;$Q322&amp;UPPER(TEXT(BG$4,"MMMMYYYY"))&amp;$Z322,IF($W$1="Pesos CLP",S!$AD:$AD,S!$AO:$AO)),0)</f>
        <v>0</v>
      </c>
      <c r="BH322" s="19">
        <f>IF(OR($I322="REAL",$I322="INCURRIDO"),SUMIF(S!$O:$O,$I322&amp;$O322&amp;$Q322&amp;UPPER(TEXT(BH$4,"MMMMYYYY"))&amp;$Z322,IF($W$1="Pesos CLP",S!$AD:$AD,S!$AO:$AO)),0)</f>
        <v>0</v>
      </c>
      <c r="BI322" s="19">
        <f>IF(OR($I322="REAL",$I322="INCURRIDO"),SUMIF(S!$O:$O,$I322&amp;$O322&amp;$Q322&amp;UPPER(TEXT(BI$4,"MMMMYYYY"))&amp;$Z322,IF($W$1="Pesos CLP",S!$AD:$AD,S!$AO:$AO)),0)</f>
        <v>0</v>
      </c>
      <c r="BJ322" s="19">
        <f>IF(OR($I322="REAL",$I322="INCURRIDO"),SUMIF(S!$O:$O,$I322&amp;$O322&amp;$Q322&amp;UPPER(TEXT(BJ$4,"MMMMYYYY"))&amp;$Z322,IF($W$1="Pesos CLP",S!$AD:$AD,S!$AO:$AO)),0)</f>
        <v>0</v>
      </c>
      <c r="BK322" s="19">
        <f>IF(OR($I322="REAL",$I322="INCURRIDO"),SUMIF(S!$O:$O,$I322&amp;$O322&amp;$Q322&amp;UPPER(TEXT(BK$4,"MMMMYYYY"))&amp;$Z322,IF($W$1="Pesos CLP",S!$AD:$AD,S!$AO:$AO)),0)</f>
        <v>0</v>
      </c>
      <c r="BL322" s="19">
        <f>IF(OR($I322="REAL",$I322="INCURRIDO"),SUMIF(S!$O:$O,$I322&amp;$O322&amp;$Q322&amp;UPPER(TEXT(BL$4,"MMMMYYYY"))&amp;$Z322,IF($W$1="Pesos CLP",S!$AD:$AD,S!$AO:$AO)),0)</f>
        <v>0</v>
      </c>
      <c r="BM322" s="19">
        <f>IF(OR($I322="REAL",$I322="INCURRIDO"),SUMIF(S!$O:$O,$I322&amp;$O322&amp;$Q322&amp;UPPER(TEXT(BM$4,"MMMMYYYY"))&amp;$Z322,IF($W$1="Pesos CLP",S!$AD:$AD,S!$AO:$AO)),0)</f>
        <v>0</v>
      </c>
      <c r="BN322" s="19">
        <f>IF(OR($I322="REAL",$I322="INCURRIDO"),SUMIF(S!$O:$O,$I322&amp;$O322&amp;$Q322&amp;UPPER(TEXT(BN$4,"MMMMYYYY"))&amp;$Z322,IF($W$1="Pesos CLP",S!$AD:$AD,S!$AO:$AO)),0)</f>
        <v>0</v>
      </c>
      <c r="BO322" s="19">
        <f>IF(OR($I322="REAL",$I322="INCURRIDO"),SUMIF(S!$O:$O,$I322&amp;$O322&amp;$Q322&amp;UPPER(TEXT(BO$4,"MMMMYYYY"))&amp;$Z322,IF($W$1="Pesos CLP",S!$AD:$AD,S!$AO:$AO)),0)</f>
        <v>0</v>
      </c>
      <c r="BP322" s="19">
        <f>IF(OR($I322="REAL",$I322="INCURRIDO"),SUMIF(S!$O:$O,$I322&amp;$O322&amp;$Q322&amp;UPPER(TEXT(BP$4,"MMMMYYYY"))&amp;$Z322,IF($W$1="Pesos CLP",S!$AD:$AD,S!$AO:$AO)),0)</f>
        <v>0</v>
      </c>
      <c r="BQ322" s="19">
        <f>IF(OR($I322="REAL",$I322="INCURRIDO"),SUMIF(S!$O:$O,$I322&amp;$O322&amp;$Q322&amp;UPPER(TEXT(BQ$4,"MMMMYYYY"))&amp;$Z322,IF($W$1="Pesos CLP",S!$AD:$AD,S!$AO:$AO)),0)</f>
        <v>0</v>
      </c>
      <c r="BR322" s="19">
        <f>IF(OR($I322="REAL",$I322="INCURRIDO"),SUMIF(S!$O:$O,$I322&amp;$O322&amp;$Q322&amp;UPPER(TEXT(BR$4,"MMMMYYYY"))&amp;$Z322,IF($W$1="Pesos CLP",S!$AD:$AD,S!$AO:$AO)),0)</f>
        <v>0</v>
      </c>
      <c r="BS322" s="19">
        <f>IF(OR($I322="REAL",$I322="INCURRIDO"),SUMIF(S!$O:$O,$I322&amp;$O322&amp;$Q322&amp;UPPER(TEXT(BS$4,"MMMMYYYY"))&amp;$Z322,IF($W$1="Pesos CLP",S!$AD:$AD,S!$AO:$AO)),0)</f>
        <v>0</v>
      </c>
      <c r="BT322" s="19">
        <f>IF(OR($I322="REAL",$I322="INCURRIDO"),SUMIF(S!$O:$O,$I322&amp;$O322&amp;$Q322&amp;UPPER(TEXT(BT$4,"MMMMYYYY"))&amp;$Z322,IF($W$1="Pesos CLP",S!$AD:$AD,S!$AO:$AO)),0)</f>
        <v>0</v>
      </c>
      <c r="BU322" s="19">
        <f>IF(OR($I322="REAL",$I322="INCURRIDO"),SUMIF(S!$O:$O,$I322&amp;$O322&amp;$Q322&amp;UPPER(TEXT(BU$4,"MMMMYYYY"))&amp;$Z322,IF($W$1="Pesos CLP",S!$AD:$AD,S!$AO:$AO)),0)</f>
        <v>0</v>
      </c>
      <c r="BV322" s="19">
        <f>IF(OR($I322="REAL",$I322="INCURRIDO"),SUMIF(S!$O:$O,$I322&amp;$O322&amp;$Q322&amp;UPPER(TEXT(BV$4,"MMMMYYYY"))&amp;$Z322,IF($W$1="Pesos CLP",S!$AD:$AD,S!$AO:$AO)),0)</f>
        <v>0</v>
      </c>
      <c r="BW322" s="19">
        <f>IF(OR($I322="REAL",$I322="INCURRIDO"),SUMIF(S!$O:$O,$I322&amp;$O322&amp;$Q322&amp;UPPER(TEXT(BW$4,"MMMMYYYY"))&amp;$Z322,IF($W$1="Pesos CLP",S!$AD:$AD,S!$AO:$AO)),0)</f>
        <v>0</v>
      </c>
      <c r="BX322" s="19">
        <f>IF(OR($I322="REAL",$I322="INCURRIDO"),SUMIF(S!$O:$O,$I322&amp;$O322&amp;$Q322&amp;UPPER(TEXT(BX$4,"MMMMYYYY"))&amp;$Z322,IF($W$1="Pesos CLP",S!$AD:$AD,S!$AO:$AO)),0)</f>
        <v>0</v>
      </c>
      <c r="BY322" s="19">
        <f>IF(OR($I322="REAL",$I322="INCURRIDO"),SUMIF(S!$O:$O,$I322&amp;$O322&amp;$Q322&amp;UPPER(TEXT(BY$4,"MMMMYYYY"))&amp;$Z322,IF($W$1="Pesos CLP",S!$AD:$AD,S!$AO:$AO)),0)</f>
        <v>0</v>
      </c>
      <c r="BZ322" s="19">
        <f>IF(OR($I322="REAL",$I322="INCURRIDO"),SUMIF(S!$O:$O,$I322&amp;$O322&amp;$Q322&amp;UPPER(TEXT(BZ$4,"MMMMYYYY"))&amp;$Z322,IF($W$1="Pesos CLP",S!$AD:$AD,S!$AO:$AO)),0)</f>
        <v>0</v>
      </c>
      <c r="CA322" s="19">
        <f>IF(OR($I322="REAL",$I322="INCURRIDO"),SUMIF(S!$O:$O,$I322&amp;$O322&amp;$Q322&amp;UPPER(TEXT(CA$4,"MMMMYYYY"))&amp;$Z322,IF($W$1="Pesos CLP",S!$AD:$AD,S!$AO:$AO)),0)</f>
        <v>0</v>
      </c>
      <c r="CB322" s="19">
        <f>IF(OR($I322="REAL",$I322="INCURRIDO"),SUMIF(S!$O:$O,$I322&amp;$O322&amp;$Q322&amp;UPPER(TEXT(CB$4,"MMMMYYYY"))&amp;$Z322,IF($W$1="Pesos CLP",S!$AD:$AD,S!$AO:$AO)),0)</f>
        <v>0</v>
      </c>
      <c r="CC322" s="19">
        <f>IF(OR($I322="REAL",$I322="INCURRIDO"),SUMIF(S!$O:$O,$I322&amp;$O322&amp;$Q322&amp;UPPER(TEXT(CC$4,"MMMMYYYY"))&amp;$Z322,IF($W$1="Pesos CLP",S!$AD:$AD,S!$AO:$AO)),0)</f>
        <v>0</v>
      </c>
      <c r="CD322" s="19">
        <f>IF(OR($I322="REAL",$I322="INCURRIDO"),SUMIF(S!$O:$O,$I322&amp;$O322&amp;$Q322&amp;UPPER(TEXT(CD$4,"MMMMYYYY"))&amp;$Z322,IF($W$1="Pesos CLP",S!$AD:$AD,S!$AO:$AO)),0)</f>
        <v>0</v>
      </c>
      <c r="CE322" s="19">
        <f>IF(OR($I322="REAL",$I322="INCURRIDO"),SUMIF(S!$O:$O,$I322&amp;$O322&amp;$Q322&amp;UPPER(TEXT(CE$4,"MMMMYYYY"))&amp;$Z322,IF($W$1="Pesos CLP",S!$AD:$AD,S!$AO:$AO)),0)</f>
        <v>0</v>
      </c>
      <c r="CF322" s="19">
        <f>IF(OR($I322="REAL",$I322="INCURRIDO"),SUMIF(S!$O:$O,$I322&amp;$O322&amp;$Q322&amp;UPPER(TEXT(CF$4,"MMMMYYYY"))&amp;$Z322,IF($W$1="Pesos CLP",S!$AD:$AD,S!$AO:$AO)),0)</f>
        <v>0</v>
      </c>
      <c r="CG322" s="19">
        <f>IF(OR($I322="REAL",$I322="INCURRIDO"),SUMIF(S!$O:$O,$I322&amp;$O322&amp;$Q322&amp;UPPER(TEXT(CG$4,"MMMMYYYY"))&amp;$Z322,IF($W$1="Pesos CLP",S!$AD:$AD,S!$AO:$AO)),0)</f>
        <v>0</v>
      </c>
      <c r="CH322" s="19">
        <f>IF(OR($I322="REAL",$I322="INCURRIDO"),SUMIF(S!$O:$O,$I322&amp;$O322&amp;$Q322&amp;UPPER(TEXT(CH$4,"MMMMYYYY"))&amp;$Z322,IF($W$1="Pesos CLP",S!$AD:$AD,S!$AO:$AO)),0)</f>
        <v>0</v>
      </c>
      <c r="CI322" s="19">
        <f>IF(OR($I322="REAL",$I322="INCURRIDO"),SUMIF(S!$O:$O,$I322&amp;$O322&amp;$Q322&amp;UPPER(TEXT(CI$4,"MMMMYYYY"))&amp;$Z322,IF($W$1="Pesos CLP",S!$AD:$AD,S!$AO:$AO)),0)</f>
        <v>0</v>
      </c>
      <c r="CJ322" s="19">
        <f>IF(OR($I322="REAL",$I322="INCURRIDO"),SUMIF(S!$O:$O,$I322&amp;$O322&amp;$Q322&amp;UPPER(TEXT(CJ$4,"MMMMYYYY"))&amp;$Z322,IF($W$1="Pesos CLP",S!$AD:$AD,S!$AO:$AO)),0)</f>
        <v>0</v>
      </c>
      <c r="CK322" s="378">
        <f t="shared" si="312"/>
        <v>0</v>
      </c>
      <c r="CL322" s="378">
        <f t="shared" si="312"/>
        <v>0</v>
      </c>
      <c r="CM322" s="378">
        <f t="shared" si="312"/>
        <v>0</v>
      </c>
      <c r="CN322" s="378">
        <f t="shared" si="312"/>
        <v>0</v>
      </c>
      <c r="CO322" s="378">
        <f t="shared" si="312"/>
        <v>0</v>
      </c>
      <c r="CP322" s="378">
        <f t="shared" si="312"/>
        <v>0</v>
      </c>
      <c r="CQ322" s="378">
        <f t="shared" si="312"/>
        <v>0</v>
      </c>
      <c r="CR322" s="378">
        <f t="shared" si="312"/>
        <v>0</v>
      </c>
      <c r="CS322" s="378">
        <f t="shared" si="313"/>
        <v>0</v>
      </c>
      <c r="CT322" s="378">
        <f t="shared" si="313"/>
        <v>0</v>
      </c>
      <c r="CU322" s="378">
        <f t="shared" si="313"/>
        <v>0</v>
      </c>
      <c r="CV322" s="378">
        <f t="shared" si="313"/>
        <v>36991.40608056786</v>
      </c>
      <c r="CW322" s="378">
        <f t="shared" si="313"/>
        <v>0</v>
      </c>
      <c r="CX322" s="378">
        <f t="shared" si="313"/>
        <v>0</v>
      </c>
      <c r="CY322" s="378">
        <f t="shared" si="313"/>
        <v>0</v>
      </c>
      <c r="CZ322" s="378">
        <f t="shared" si="313"/>
        <v>0</v>
      </c>
      <c r="DA322" s="378">
        <f t="shared" si="313"/>
        <v>0</v>
      </c>
      <c r="DB322" s="378">
        <f t="shared" si="313"/>
        <v>0</v>
      </c>
      <c r="DC322" s="378">
        <f t="shared" si="314"/>
        <v>0</v>
      </c>
      <c r="DD322" s="378">
        <f t="shared" si="314"/>
        <v>0</v>
      </c>
      <c r="DE322" s="378">
        <f t="shared" si="314"/>
        <v>0</v>
      </c>
      <c r="DF322" s="378">
        <f t="shared" si="314"/>
        <v>0</v>
      </c>
      <c r="DG322" s="378">
        <f t="shared" si="314"/>
        <v>0</v>
      </c>
      <c r="DH322" s="378">
        <f t="shared" si="314"/>
        <v>0</v>
      </c>
      <c r="DI322" s="378">
        <f t="shared" si="314"/>
        <v>0</v>
      </c>
      <c r="DJ322" s="380">
        <f t="shared" si="314"/>
        <v>0</v>
      </c>
      <c r="DK322" s="380">
        <f t="shared" si="314"/>
        <v>0</v>
      </c>
      <c r="DL322" s="380">
        <f t="shared" si="314"/>
        <v>0</v>
      </c>
      <c r="DM322" s="380">
        <f t="shared" si="315"/>
        <v>0</v>
      </c>
      <c r="DN322" s="380">
        <f t="shared" si="315"/>
        <v>0</v>
      </c>
      <c r="DO322" s="380">
        <f t="shared" si="315"/>
        <v>0</v>
      </c>
      <c r="DP322" s="380">
        <f t="shared" si="315"/>
        <v>0</v>
      </c>
      <c r="DQ322" s="380">
        <f t="shared" si="315"/>
        <v>0</v>
      </c>
      <c r="DR322" s="380">
        <f t="shared" si="315"/>
        <v>0</v>
      </c>
      <c r="DS322" s="380">
        <f t="shared" si="315"/>
        <v>0</v>
      </c>
      <c r="DT322" s="380">
        <f t="shared" si="315"/>
        <v>0</v>
      </c>
      <c r="DU322" s="380">
        <f t="shared" si="315"/>
        <v>0</v>
      </c>
      <c r="DV322" s="380">
        <f t="shared" si="315"/>
        <v>0</v>
      </c>
      <c r="DW322" s="380">
        <f t="shared" si="316"/>
        <v>0</v>
      </c>
      <c r="DX322" s="380">
        <f t="shared" si="316"/>
        <v>0</v>
      </c>
      <c r="DY322" s="380">
        <f t="shared" si="316"/>
        <v>0</v>
      </c>
      <c r="DZ322" s="380">
        <f t="shared" si="316"/>
        <v>0</v>
      </c>
      <c r="EA322" s="380">
        <f t="shared" si="316"/>
        <v>0</v>
      </c>
      <c r="EB322" s="380">
        <f t="shared" si="316"/>
        <v>0</v>
      </c>
      <c r="EC322" s="380">
        <f t="shared" si="316"/>
        <v>0</v>
      </c>
      <c r="ED322" s="380">
        <f t="shared" si="316"/>
        <v>0</v>
      </c>
      <c r="EE322" s="380">
        <f t="shared" si="316"/>
        <v>0</v>
      </c>
      <c r="EF322" s="380">
        <f t="shared" si="316"/>
        <v>0</v>
      </c>
      <c r="EG322" s="380">
        <f t="shared" si="317"/>
        <v>0</v>
      </c>
      <c r="EH322" s="380">
        <f t="shared" si="317"/>
        <v>0</v>
      </c>
      <c r="EI322" s="380">
        <f t="shared" si="317"/>
        <v>0</v>
      </c>
      <c r="EJ322" s="380">
        <f t="shared" si="317"/>
        <v>0</v>
      </c>
      <c r="EK322" s="380">
        <f t="shared" si="317"/>
        <v>0</v>
      </c>
      <c r="EL322" s="380">
        <f t="shared" si="317"/>
        <v>0</v>
      </c>
      <c r="EM322" s="380">
        <f t="shared" si="317"/>
        <v>0</v>
      </c>
      <c r="EN322" s="380">
        <f t="shared" si="317"/>
        <v>0</v>
      </c>
      <c r="EO322" s="380">
        <f t="shared" si="317"/>
        <v>0</v>
      </c>
      <c r="EP322" s="380">
        <f t="shared" si="317"/>
        <v>0</v>
      </c>
      <c r="EQ322" s="380">
        <f t="shared" si="317"/>
        <v>0</v>
      </c>
    </row>
    <row r="323" spans="1:147" x14ac:dyDescent="0.3">
      <c r="A323" s="368"/>
      <c r="B323" s="368"/>
      <c r="C323" s="368"/>
      <c r="D323" s="368">
        <f t="shared" si="249"/>
        <v>1.0658056259248334</v>
      </c>
      <c r="E323" s="368" t="str">
        <f>VLOOKUP(TEXT(Z323,0),'G2'!B:D,3,0)</f>
        <v>ME</v>
      </c>
      <c r="F323" s="816">
        <f t="shared" si="248"/>
        <v>0</v>
      </c>
      <c r="G323" s="755">
        <f t="shared" si="250"/>
        <v>0</v>
      </c>
      <c r="H323" s="756" t="s">
        <v>1190</v>
      </c>
      <c r="I323" s="370" t="s">
        <v>93</v>
      </c>
      <c r="J323" s="370"/>
      <c r="K323" s="368" t="s">
        <v>276</v>
      </c>
      <c r="L323" s="368" t="s">
        <v>619</v>
      </c>
      <c r="M323" s="369"/>
      <c r="N323" s="370" t="s">
        <v>793</v>
      </c>
      <c r="O323" s="370" t="s">
        <v>276</v>
      </c>
      <c r="P323" s="643" t="s">
        <v>1167</v>
      </c>
      <c r="Q323" s="370" t="s">
        <v>695</v>
      </c>
      <c r="R323" s="370" t="s">
        <v>272</v>
      </c>
      <c r="S323" s="371">
        <v>39.176291283022962</v>
      </c>
      <c r="T323" s="372">
        <v>46264</v>
      </c>
      <c r="U323" s="372">
        <v>46293</v>
      </c>
      <c r="V323" s="373">
        <v>1</v>
      </c>
      <c r="W323" s="374">
        <v>452703.07122282486</v>
      </c>
      <c r="X323" s="17" cm="1">
        <f t="array" ref="X323">+IF($W$1="Pesos CLP",W323,W323/TC)*MB_24A25</f>
        <v>516.15916358942911</v>
      </c>
      <c r="Y323" s="18">
        <f t="shared" si="311"/>
        <v>20221.201741180972</v>
      </c>
      <c r="Z323">
        <v>91243540</v>
      </c>
      <c r="AA323" s="19">
        <f>IF(OR($I323="REAL",$I323="INCURRIDO"),SUMIF(S!$O:$O,$I323&amp;$O323&amp;$Q323&amp;UPPER(TEXT(AA$4,"MMMMYYYY"))&amp;$Z323,IF($W$1="Pesos CLP",S!$AD:$AD,S!$AO:$AO)),0)</f>
        <v>0</v>
      </c>
      <c r="AB323" s="19">
        <f>IF(OR($I323="REAL",$I323="INCURRIDO"),SUMIF(S!$O:$O,$I323&amp;$O323&amp;$Q323&amp;UPPER(TEXT(AB$4,"MMMMYYYY"))&amp;$Z323,IF($W$1="Pesos CLP",S!$AD:$AD,S!$AO:$AO)),0)</f>
        <v>0</v>
      </c>
      <c r="AC323" s="19">
        <f>IF(OR($I323="REAL",$I323="INCURRIDO"),SUMIF(S!$O:$O,$I323&amp;$O323&amp;$Q323&amp;UPPER(TEXT(AC$4,"MMMMYYYY"))&amp;$Z323,IF($W$1="Pesos CLP",S!$AD:$AD,S!$AO:$AO)),0)</f>
        <v>0</v>
      </c>
      <c r="AD323" s="19">
        <f>IF(OR($I323="REAL",$I323="INCURRIDO"),SUMIF(S!$O:$O,$I323&amp;$O323&amp;$Q323&amp;UPPER(TEXT(AD$4,"MMMMYYYY"))&amp;$Z323,IF($W$1="Pesos CLP",S!$AD:$AD,S!$AO:$AO)),0)</f>
        <v>0</v>
      </c>
      <c r="AE323" s="19">
        <f>IF(OR($I323="REAL",$I323="INCURRIDO"),SUMIF(S!$O:$O,$I323&amp;$O323&amp;$Q323&amp;UPPER(TEXT(AE$4,"MMMMYYYY"))&amp;$Z323,IF($W$1="Pesos CLP",S!$AD:$AD,S!$AO:$AO)),0)</f>
        <v>0</v>
      </c>
      <c r="AF323" s="19">
        <f>IF(OR($I323="REAL",$I323="INCURRIDO"),SUMIF(S!$O:$O,$I323&amp;$O323&amp;$Q323&amp;UPPER(TEXT(AF$4,"MMMMYYYY"))&amp;$Z323,IF($W$1="Pesos CLP",S!$AD:$AD,S!$AO:$AO)),0)</f>
        <v>0</v>
      </c>
      <c r="AG323" s="19">
        <f>IF(OR($I323="REAL",$I323="INCURRIDO"),SUMIF(S!$O:$O,$I323&amp;$O323&amp;$Q323&amp;UPPER(TEXT(AG$4,"MMMMYYYY"))&amp;$Z323,IF($W$1="Pesos CLP",S!$AD:$AD,S!$AO:$AO)),0)</f>
        <v>0</v>
      </c>
      <c r="AH323" s="19">
        <f>IF(OR($I323="REAL",$I323="INCURRIDO"),SUMIF(S!$O:$O,$I323&amp;$O323&amp;$Q323&amp;UPPER(TEXT(AH$4,"MMMMYYYY"))&amp;$Z323,IF($W$1="Pesos CLP",S!$AD:$AD,S!$AO:$AO)),0)</f>
        <v>0</v>
      </c>
      <c r="AI323" s="19">
        <f>IF(OR($I323="REAL",$I323="INCURRIDO"),SUMIF(S!$O:$O,$I323&amp;$O323&amp;$Q323&amp;UPPER(TEXT(AI$4,"MMMMYYYY"))&amp;$Z323,IF($W$1="Pesos CLP",S!$AD:$AD,S!$AO:$AO)),0)</f>
        <v>0</v>
      </c>
      <c r="AJ323" s="19">
        <f>IF(OR($I323="REAL",$I323="INCURRIDO"),SUMIF(S!$O:$O,$I323&amp;$O323&amp;$Q323&amp;UPPER(TEXT(AJ$4,"MMMMYYYY"))&amp;$Z323,IF($W$1="Pesos CLP",S!$AD:$AD,S!$AO:$AO)),0)</f>
        <v>0</v>
      </c>
      <c r="AK323" s="19">
        <f>IF(OR($I323="REAL",$I323="INCURRIDO"),SUMIF(S!$O:$O,$I323&amp;$O323&amp;$Q323&amp;UPPER(TEXT(AK$4,"MMMMYYYY"))&amp;$Z323,IF($W$1="Pesos CLP",S!$AD:$AD,S!$AO:$AO)),0)</f>
        <v>0</v>
      </c>
      <c r="AL323" s="19">
        <f>IF(OR($I323="REAL",$I323="INCURRIDO"),SUMIF(S!$O:$O,$I323&amp;$O323&amp;$Q323&amp;UPPER(TEXT(AL$4,"MMMMYYYY"))&amp;$Z323,IF($W$1="Pesos CLP",S!$AD:$AD,S!$AO:$AO)),0)</f>
        <v>0</v>
      </c>
      <c r="AM323" s="19">
        <f>IF(OR($I323="REAL",$I323="INCURRIDO"),SUMIF(S!$O:$O,$I323&amp;$O323&amp;$Q323&amp;UPPER(TEXT(AM$4,"MMMMYYYY"))&amp;$Z323,IF($W$1="Pesos CLP",S!$AD:$AD,S!$AO:$AO)),0)</f>
        <v>0</v>
      </c>
      <c r="AN323" s="19">
        <f>IF(OR($I323="REAL",$I323="INCURRIDO"),SUMIF(S!$O:$O,$I323&amp;$O323&amp;$Q323&amp;UPPER(TEXT(AN$4,"MMMMYYYY"))&amp;$Z323,IF($W$1="Pesos CLP",S!$AD:$AD,S!$AO:$AO)),0)</f>
        <v>0</v>
      </c>
      <c r="AO323" s="19">
        <f>IF(OR($I323="REAL",$I323="INCURRIDO"),SUMIF(S!$O:$O,$I323&amp;$O323&amp;$Q323&amp;UPPER(TEXT(AO$4,"MMMMYYYY"))&amp;$Z323,IF($W$1="Pesos CLP",S!$AD:$AD,S!$AO:$AO)),0)</f>
        <v>0</v>
      </c>
      <c r="AP323" s="19">
        <f>IF(OR($I323="REAL",$I323="INCURRIDO"),SUMIF(S!$O:$O,$I323&amp;$O323&amp;$Q323&amp;UPPER(TEXT(AP$4,"MMMMYYYY"))&amp;$Z323,IF($W$1="Pesos CLP",S!$AD:$AD,S!$AO:$AO)),0)</f>
        <v>0</v>
      </c>
      <c r="AQ323" s="19">
        <f>IF(OR($I323="REAL",$I323="INCURRIDO"),SUMIF(S!$O:$O,$I323&amp;$O323&amp;$Q323&amp;UPPER(TEXT(AQ$4,"MMMMYYYY"))&amp;$Z323,IF($W$1="Pesos CLP",S!$AD:$AD,S!$AO:$AO)),0)</f>
        <v>0</v>
      </c>
      <c r="AR323" s="19">
        <f>IF(OR($I323="REAL",$I323="INCURRIDO"),SUMIF(S!$O:$O,$I323&amp;$O323&amp;$Q323&amp;UPPER(TEXT(AR$4,"MMMMYYYY"))&amp;$Z323,IF($W$1="Pesos CLP",S!$AD:$AD,S!$AO:$AO)),0)</f>
        <v>0</v>
      </c>
      <c r="AS323" s="19">
        <f>IF(OR($I323="REAL",$I323="INCURRIDO"),SUMIF(S!$O:$O,$I323&amp;$O323&amp;$Q323&amp;UPPER(TEXT(AS$4,"MMMMYYYY"))&amp;$Z323,IF($W$1="Pesos CLP",S!$AD:$AD,S!$AO:$AO)),0)</f>
        <v>0</v>
      </c>
      <c r="AT323" s="19">
        <f>IF(OR($I323="REAL",$I323="INCURRIDO"),SUMIF(S!$O:$O,$I323&amp;$O323&amp;$Q323&amp;UPPER(TEXT(AT$4,"MMMMYYYY"))&amp;$Z323,IF($W$1="Pesos CLP",S!$AD:$AD,S!$AO:$AO)),0)</f>
        <v>0</v>
      </c>
      <c r="AU323" s="19">
        <f>IF(OR($I323="REAL",$I323="INCURRIDO"),SUMIF(S!$O:$O,$I323&amp;$O323&amp;$Q323&amp;UPPER(TEXT(AU$4,"MMMMYYYY"))&amp;$Z323,IF($W$1="Pesos CLP",S!$AD:$AD,S!$AO:$AO)),0)</f>
        <v>0</v>
      </c>
      <c r="AV323" s="19">
        <f>IF(OR($I323="REAL",$I323="INCURRIDO"),SUMIF(S!$O:$O,$I323&amp;$O323&amp;$Q323&amp;UPPER(TEXT(AV$4,"MMMMYYYY"))&amp;$Z323,IF($W$1="Pesos CLP",S!$AD:$AD,S!$AO:$AO)),0)</f>
        <v>0</v>
      </c>
      <c r="AW323" s="19">
        <f>IF(OR($I323="REAL",$I323="INCURRIDO"),SUMIF(S!$O:$O,$I323&amp;$O323&amp;$Q323&amp;UPPER(TEXT(AW$4,"MMMMYYYY"))&amp;$Z323,IF($W$1="Pesos CLP",S!$AD:$AD,S!$AO:$AO)),0)</f>
        <v>0</v>
      </c>
      <c r="AX323" s="19">
        <f>IF(OR($I323="REAL",$I323="INCURRIDO"),SUMIF(S!$O:$O,$I323&amp;$O323&amp;$Q323&amp;UPPER(TEXT(AX$4,"MMMMYYYY"))&amp;$Z323,IF($W$1="Pesos CLP",S!$AD:$AD,S!$AO:$AO)),0)</f>
        <v>0</v>
      </c>
      <c r="AY323" s="19">
        <f>IF(OR($I323="REAL",$I323="INCURRIDO"),SUMIF(S!$O:$O,$I323&amp;$O323&amp;$Q323&amp;UPPER(TEXT(AY$4,"MMMMYYYY"))&amp;$Z323,IF($W$1="Pesos CLP",S!$AD:$AD,S!$AO:$AO)),0)</f>
        <v>0</v>
      </c>
      <c r="AZ323" s="19">
        <f>IF(OR($I323="REAL",$I323="INCURRIDO"),SUMIF(S!$O:$O,$I323&amp;$O323&amp;$Q323&amp;UPPER(TEXT(AZ$4,"MMMMYYYY"))&amp;$Z323,IF($W$1="Pesos CLP",S!$AD:$AD,S!$AO:$AO)),0)</f>
        <v>0</v>
      </c>
      <c r="BA323" s="19">
        <f>IF(OR($I323="REAL",$I323="INCURRIDO"),SUMIF(S!$O:$O,$I323&amp;$O323&amp;$Q323&amp;UPPER(TEXT(BA$4,"MMMMYYYY"))&amp;$Z323,IF($W$1="Pesos CLP",S!$AD:$AD,S!$AO:$AO)),0)</f>
        <v>0</v>
      </c>
      <c r="BB323" s="19">
        <f>IF(OR($I323="REAL",$I323="INCURRIDO"),SUMIF(S!$O:$O,$I323&amp;$O323&amp;$Q323&amp;UPPER(TEXT(BB$4,"MMMMYYYY"))&amp;$Z323,IF($W$1="Pesos CLP",S!$AD:$AD,S!$AO:$AO)),0)</f>
        <v>0</v>
      </c>
      <c r="BC323" s="19">
        <f>IF(OR($I323="REAL",$I323="INCURRIDO"),SUMIF(S!$O:$O,$I323&amp;$O323&amp;$Q323&amp;UPPER(TEXT(BC$4,"MMMMYYYY"))&amp;$Z323,IF($W$1="Pesos CLP",S!$AD:$AD,S!$AO:$AO)),0)</f>
        <v>0</v>
      </c>
      <c r="BD323" s="19">
        <f>IF(OR($I323="REAL",$I323="INCURRIDO"),SUMIF(S!$O:$O,$I323&amp;$O323&amp;$Q323&amp;UPPER(TEXT(BD$4,"MMMMYYYY"))&amp;$Z323,IF($W$1="Pesos CLP",S!$AD:$AD,S!$AO:$AO)),0)</f>
        <v>0</v>
      </c>
      <c r="BE323" s="19">
        <f>IF(OR($I323="REAL",$I323="INCURRIDO"),SUMIF(S!$O:$O,$I323&amp;$O323&amp;$Q323&amp;UPPER(TEXT(BE$4,"MMMMYYYY"))&amp;$Z323,IF($W$1="Pesos CLP",S!$AD:$AD,S!$AO:$AO)),0)</f>
        <v>0</v>
      </c>
      <c r="BF323" s="19">
        <f>IF(OR($I323="REAL",$I323="INCURRIDO"),SUMIF(S!$O:$O,$I323&amp;$O323&amp;$Q323&amp;UPPER(TEXT(BF$4,"MMMMYYYY"))&amp;$Z323,IF($W$1="Pesos CLP",S!$AD:$AD,S!$AO:$AO)),0)</f>
        <v>0</v>
      </c>
      <c r="BG323" s="19">
        <f>IF(OR($I323="REAL",$I323="INCURRIDO"),SUMIF(S!$O:$O,$I323&amp;$O323&amp;$Q323&amp;UPPER(TEXT(BG$4,"MMMMYYYY"))&amp;$Z323,IF($W$1="Pesos CLP",S!$AD:$AD,S!$AO:$AO)),0)</f>
        <v>0</v>
      </c>
      <c r="BH323" s="19">
        <f>IF(OR($I323="REAL",$I323="INCURRIDO"),SUMIF(S!$O:$O,$I323&amp;$O323&amp;$Q323&amp;UPPER(TEXT(BH$4,"MMMMYYYY"))&amp;$Z323,IF($W$1="Pesos CLP",S!$AD:$AD,S!$AO:$AO)),0)</f>
        <v>0</v>
      </c>
      <c r="BI323" s="19">
        <f>IF(OR($I323="REAL",$I323="INCURRIDO"),SUMIF(S!$O:$O,$I323&amp;$O323&amp;$Q323&amp;UPPER(TEXT(BI$4,"MMMMYYYY"))&amp;$Z323,IF($W$1="Pesos CLP",S!$AD:$AD,S!$AO:$AO)),0)</f>
        <v>0</v>
      </c>
      <c r="BJ323" s="19">
        <f>IF(OR($I323="REAL",$I323="INCURRIDO"),SUMIF(S!$O:$O,$I323&amp;$O323&amp;$Q323&amp;UPPER(TEXT(BJ$4,"MMMMYYYY"))&amp;$Z323,IF($W$1="Pesos CLP",S!$AD:$AD,S!$AO:$AO)),0)</f>
        <v>0</v>
      </c>
      <c r="BK323" s="19">
        <f>IF(OR($I323="REAL",$I323="INCURRIDO"),SUMIF(S!$O:$O,$I323&amp;$O323&amp;$Q323&amp;UPPER(TEXT(BK$4,"MMMMYYYY"))&amp;$Z323,IF($W$1="Pesos CLP",S!$AD:$AD,S!$AO:$AO)),0)</f>
        <v>0</v>
      </c>
      <c r="BL323" s="19">
        <f>IF(OR($I323="REAL",$I323="INCURRIDO"),SUMIF(S!$O:$O,$I323&amp;$O323&amp;$Q323&amp;UPPER(TEXT(BL$4,"MMMMYYYY"))&amp;$Z323,IF($W$1="Pesos CLP",S!$AD:$AD,S!$AO:$AO)),0)</f>
        <v>0</v>
      </c>
      <c r="BM323" s="19">
        <f>IF(OR($I323="REAL",$I323="INCURRIDO"),SUMIF(S!$O:$O,$I323&amp;$O323&amp;$Q323&amp;UPPER(TEXT(BM$4,"MMMMYYYY"))&amp;$Z323,IF($W$1="Pesos CLP",S!$AD:$AD,S!$AO:$AO)),0)</f>
        <v>0</v>
      </c>
      <c r="BN323" s="19">
        <f>IF(OR($I323="REAL",$I323="INCURRIDO"),SUMIF(S!$O:$O,$I323&amp;$O323&amp;$Q323&amp;UPPER(TEXT(BN$4,"MMMMYYYY"))&amp;$Z323,IF($W$1="Pesos CLP",S!$AD:$AD,S!$AO:$AO)),0)</f>
        <v>0</v>
      </c>
      <c r="BO323" s="19">
        <f>IF(OR($I323="REAL",$I323="INCURRIDO"),SUMIF(S!$O:$O,$I323&amp;$O323&amp;$Q323&amp;UPPER(TEXT(BO$4,"MMMMYYYY"))&amp;$Z323,IF($W$1="Pesos CLP",S!$AD:$AD,S!$AO:$AO)),0)</f>
        <v>0</v>
      </c>
      <c r="BP323" s="19">
        <f>IF(OR($I323="REAL",$I323="INCURRIDO"),SUMIF(S!$O:$O,$I323&amp;$O323&amp;$Q323&amp;UPPER(TEXT(BP$4,"MMMMYYYY"))&amp;$Z323,IF($W$1="Pesos CLP",S!$AD:$AD,S!$AO:$AO)),0)</f>
        <v>0</v>
      </c>
      <c r="BQ323" s="19">
        <f>IF(OR($I323="REAL",$I323="INCURRIDO"),SUMIF(S!$O:$O,$I323&amp;$O323&amp;$Q323&amp;UPPER(TEXT(BQ$4,"MMMMYYYY"))&amp;$Z323,IF($W$1="Pesos CLP",S!$AD:$AD,S!$AO:$AO)),0)</f>
        <v>0</v>
      </c>
      <c r="BR323" s="19">
        <f>IF(OR($I323="REAL",$I323="INCURRIDO"),SUMIF(S!$O:$O,$I323&amp;$O323&amp;$Q323&amp;UPPER(TEXT(BR$4,"MMMMYYYY"))&amp;$Z323,IF($W$1="Pesos CLP",S!$AD:$AD,S!$AO:$AO)),0)</f>
        <v>0</v>
      </c>
      <c r="BS323" s="19">
        <f>IF(OR($I323="REAL",$I323="INCURRIDO"),SUMIF(S!$O:$O,$I323&amp;$O323&amp;$Q323&amp;UPPER(TEXT(BS$4,"MMMMYYYY"))&amp;$Z323,IF($W$1="Pesos CLP",S!$AD:$AD,S!$AO:$AO)),0)</f>
        <v>0</v>
      </c>
      <c r="BT323" s="19">
        <f>IF(OR($I323="REAL",$I323="INCURRIDO"),SUMIF(S!$O:$O,$I323&amp;$O323&amp;$Q323&amp;UPPER(TEXT(BT$4,"MMMMYYYY"))&amp;$Z323,IF($W$1="Pesos CLP",S!$AD:$AD,S!$AO:$AO)),0)</f>
        <v>0</v>
      </c>
      <c r="BU323" s="19">
        <f>IF(OR($I323="REAL",$I323="INCURRIDO"),SUMIF(S!$O:$O,$I323&amp;$O323&amp;$Q323&amp;UPPER(TEXT(BU$4,"MMMMYYYY"))&amp;$Z323,IF($W$1="Pesos CLP",S!$AD:$AD,S!$AO:$AO)),0)</f>
        <v>0</v>
      </c>
      <c r="BV323" s="19">
        <f>IF(OR($I323="REAL",$I323="INCURRIDO"),SUMIF(S!$O:$O,$I323&amp;$O323&amp;$Q323&amp;UPPER(TEXT(BV$4,"MMMMYYYY"))&amp;$Z323,IF($W$1="Pesos CLP",S!$AD:$AD,S!$AO:$AO)),0)</f>
        <v>0</v>
      </c>
      <c r="BW323" s="19">
        <f>IF(OR($I323="REAL",$I323="INCURRIDO"),SUMIF(S!$O:$O,$I323&amp;$O323&amp;$Q323&amp;UPPER(TEXT(BW$4,"MMMMYYYY"))&amp;$Z323,IF($W$1="Pesos CLP",S!$AD:$AD,S!$AO:$AO)),0)</f>
        <v>0</v>
      </c>
      <c r="BX323" s="19">
        <f>IF(OR($I323="REAL",$I323="INCURRIDO"),SUMIF(S!$O:$O,$I323&amp;$O323&amp;$Q323&amp;UPPER(TEXT(BX$4,"MMMMYYYY"))&amp;$Z323,IF($W$1="Pesos CLP",S!$AD:$AD,S!$AO:$AO)),0)</f>
        <v>0</v>
      </c>
      <c r="BY323" s="19">
        <f>IF(OR($I323="REAL",$I323="INCURRIDO"),SUMIF(S!$O:$O,$I323&amp;$O323&amp;$Q323&amp;UPPER(TEXT(BY$4,"MMMMYYYY"))&amp;$Z323,IF($W$1="Pesos CLP",S!$AD:$AD,S!$AO:$AO)),0)</f>
        <v>0</v>
      </c>
      <c r="BZ323" s="19">
        <f>IF(OR($I323="REAL",$I323="INCURRIDO"),SUMIF(S!$O:$O,$I323&amp;$O323&amp;$Q323&amp;UPPER(TEXT(BZ$4,"MMMMYYYY"))&amp;$Z323,IF($W$1="Pesos CLP",S!$AD:$AD,S!$AO:$AO)),0)</f>
        <v>0</v>
      </c>
      <c r="CA323" s="19">
        <f>IF(OR($I323="REAL",$I323="INCURRIDO"),SUMIF(S!$O:$O,$I323&amp;$O323&amp;$Q323&amp;UPPER(TEXT(CA$4,"MMMMYYYY"))&amp;$Z323,IF($W$1="Pesos CLP",S!$AD:$AD,S!$AO:$AO)),0)</f>
        <v>0</v>
      </c>
      <c r="CB323" s="19">
        <f>IF(OR($I323="REAL",$I323="INCURRIDO"),SUMIF(S!$O:$O,$I323&amp;$O323&amp;$Q323&amp;UPPER(TEXT(CB$4,"MMMMYYYY"))&amp;$Z323,IF($W$1="Pesos CLP",S!$AD:$AD,S!$AO:$AO)),0)</f>
        <v>0</v>
      </c>
      <c r="CC323" s="19">
        <f>IF(OR($I323="REAL",$I323="INCURRIDO"),SUMIF(S!$O:$O,$I323&amp;$O323&amp;$Q323&amp;UPPER(TEXT(CC$4,"MMMMYYYY"))&amp;$Z323,IF($W$1="Pesos CLP",S!$AD:$AD,S!$AO:$AO)),0)</f>
        <v>0</v>
      </c>
      <c r="CD323" s="19">
        <f>IF(OR($I323="REAL",$I323="INCURRIDO"),SUMIF(S!$O:$O,$I323&amp;$O323&amp;$Q323&amp;UPPER(TEXT(CD$4,"MMMMYYYY"))&amp;$Z323,IF($W$1="Pesos CLP",S!$AD:$AD,S!$AO:$AO)),0)</f>
        <v>0</v>
      </c>
      <c r="CE323" s="19">
        <f>IF(OR($I323="REAL",$I323="INCURRIDO"),SUMIF(S!$O:$O,$I323&amp;$O323&amp;$Q323&amp;UPPER(TEXT(CE$4,"MMMMYYYY"))&amp;$Z323,IF($W$1="Pesos CLP",S!$AD:$AD,S!$AO:$AO)),0)</f>
        <v>0</v>
      </c>
      <c r="CF323" s="19">
        <f>IF(OR($I323="REAL",$I323="INCURRIDO"),SUMIF(S!$O:$O,$I323&amp;$O323&amp;$Q323&amp;UPPER(TEXT(CF$4,"MMMMYYYY"))&amp;$Z323,IF($W$1="Pesos CLP",S!$AD:$AD,S!$AO:$AO)),0)</f>
        <v>0</v>
      </c>
      <c r="CG323" s="19">
        <f>IF(OR($I323="REAL",$I323="INCURRIDO"),SUMIF(S!$O:$O,$I323&amp;$O323&amp;$Q323&amp;UPPER(TEXT(CG$4,"MMMMYYYY"))&amp;$Z323,IF($W$1="Pesos CLP",S!$AD:$AD,S!$AO:$AO)),0)</f>
        <v>0</v>
      </c>
      <c r="CH323" s="19">
        <f>IF(OR($I323="REAL",$I323="INCURRIDO"),SUMIF(S!$O:$O,$I323&amp;$O323&amp;$Q323&amp;UPPER(TEXT(CH$4,"MMMMYYYY"))&amp;$Z323,IF($W$1="Pesos CLP",S!$AD:$AD,S!$AO:$AO)),0)</f>
        <v>0</v>
      </c>
      <c r="CI323" s="19">
        <f>IF(OR($I323="REAL",$I323="INCURRIDO"),SUMIF(S!$O:$O,$I323&amp;$O323&amp;$Q323&amp;UPPER(TEXT(CI$4,"MMMMYYYY"))&amp;$Z323,IF($W$1="Pesos CLP",S!$AD:$AD,S!$AO:$AO)),0)</f>
        <v>0</v>
      </c>
      <c r="CJ323" s="19">
        <f>IF(OR($I323="REAL",$I323="INCURRIDO"),SUMIF(S!$O:$O,$I323&amp;$O323&amp;$Q323&amp;UPPER(TEXT(CJ$4,"MMMMYYYY"))&amp;$Z323,IF($W$1="Pesos CLP",S!$AD:$AD,S!$AO:$AO)),0)</f>
        <v>0</v>
      </c>
      <c r="CK323" s="378">
        <f t="shared" si="312"/>
        <v>0</v>
      </c>
      <c r="CL323" s="378">
        <f t="shared" si="312"/>
        <v>0</v>
      </c>
      <c r="CM323" s="378">
        <f t="shared" si="312"/>
        <v>0</v>
      </c>
      <c r="CN323" s="378">
        <f t="shared" si="312"/>
        <v>0</v>
      </c>
      <c r="CO323" s="378">
        <f t="shared" si="312"/>
        <v>0</v>
      </c>
      <c r="CP323" s="378">
        <f t="shared" si="312"/>
        <v>0</v>
      </c>
      <c r="CQ323" s="378">
        <f t="shared" si="312"/>
        <v>1348.0801160787316</v>
      </c>
      <c r="CR323" s="378">
        <f t="shared" si="312"/>
        <v>18873.121625102242</v>
      </c>
      <c r="CS323" s="378">
        <f t="shared" si="313"/>
        <v>0</v>
      </c>
      <c r="CT323" s="378">
        <f t="shared" si="313"/>
        <v>0</v>
      </c>
      <c r="CU323" s="378">
        <f t="shared" si="313"/>
        <v>0</v>
      </c>
      <c r="CV323" s="378">
        <f t="shared" si="313"/>
        <v>0</v>
      </c>
      <c r="CW323" s="378">
        <f t="shared" si="313"/>
        <v>0</v>
      </c>
      <c r="CX323" s="378">
        <f t="shared" si="313"/>
        <v>0</v>
      </c>
      <c r="CY323" s="378">
        <f t="shared" si="313"/>
        <v>0</v>
      </c>
      <c r="CZ323" s="378">
        <f t="shared" si="313"/>
        <v>0</v>
      </c>
      <c r="DA323" s="378">
        <f t="shared" si="313"/>
        <v>0</v>
      </c>
      <c r="DB323" s="378">
        <f t="shared" si="313"/>
        <v>0</v>
      </c>
      <c r="DC323" s="378">
        <f t="shared" si="314"/>
        <v>0</v>
      </c>
      <c r="DD323" s="378">
        <f t="shared" si="314"/>
        <v>0</v>
      </c>
      <c r="DE323" s="378">
        <f t="shared" si="314"/>
        <v>0</v>
      </c>
      <c r="DF323" s="378">
        <f t="shared" si="314"/>
        <v>0</v>
      </c>
      <c r="DG323" s="378">
        <f t="shared" si="314"/>
        <v>0</v>
      </c>
      <c r="DH323" s="378">
        <f t="shared" si="314"/>
        <v>0</v>
      </c>
      <c r="DI323" s="378">
        <f t="shared" si="314"/>
        <v>0</v>
      </c>
      <c r="DJ323" s="378">
        <f t="shared" si="314"/>
        <v>0</v>
      </c>
      <c r="DK323" s="378">
        <f t="shared" si="314"/>
        <v>0</v>
      </c>
      <c r="DL323" s="378">
        <f t="shared" si="314"/>
        <v>0</v>
      </c>
      <c r="DM323" s="378">
        <f t="shared" si="315"/>
        <v>0</v>
      </c>
      <c r="DN323" s="378">
        <f t="shared" si="315"/>
        <v>0</v>
      </c>
      <c r="DO323" s="378">
        <f t="shared" si="315"/>
        <v>0</v>
      </c>
      <c r="DP323" s="378">
        <f t="shared" si="315"/>
        <v>0</v>
      </c>
      <c r="DQ323" s="378">
        <f t="shared" si="315"/>
        <v>0</v>
      </c>
      <c r="DR323" s="378">
        <f t="shared" si="315"/>
        <v>0</v>
      </c>
      <c r="DS323" s="378">
        <f t="shared" si="315"/>
        <v>0</v>
      </c>
      <c r="DT323" s="378">
        <f t="shared" si="315"/>
        <v>0</v>
      </c>
      <c r="DU323" s="378">
        <f t="shared" si="315"/>
        <v>0</v>
      </c>
      <c r="DV323" s="378">
        <f t="shared" si="315"/>
        <v>0</v>
      </c>
      <c r="DW323" s="378">
        <f t="shared" si="316"/>
        <v>0</v>
      </c>
      <c r="DX323" s="378">
        <f t="shared" si="316"/>
        <v>0</v>
      </c>
      <c r="DY323" s="378">
        <f t="shared" si="316"/>
        <v>0</v>
      </c>
      <c r="DZ323" s="378">
        <f t="shared" si="316"/>
        <v>0</v>
      </c>
      <c r="EA323" s="378">
        <f t="shared" si="316"/>
        <v>0</v>
      </c>
      <c r="EB323" s="378">
        <f t="shared" si="316"/>
        <v>0</v>
      </c>
      <c r="EC323" s="378">
        <f t="shared" si="316"/>
        <v>0</v>
      </c>
      <c r="ED323" s="378">
        <f t="shared" si="316"/>
        <v>0</v>
      </c>
      <c r="EE323" s="378">
        <f t="shared" si="316"/>
        <v>0</v>
      </c>
      <c r="EF323" s="378">
        <f t="shared" si="316"/>
        <v>0</v>
      </c>
      <c r="EG323" s="378">
        <f t="shared" si="317"/>
        <v>0</v>
      </c>
      <c r="EH323" s="378">
        <f t="shared" si="317"/>
        <v>0</v>
      </c>
      <c r="EI323" s="378">
        <f t="shared" si="317"/>
        <v>0</v>
      </c>
      <c r="EJ323" s="378">
        <f t="shared" si="317"/>
        <v>0</v>
      </c>
      <c r="EK323" s="378">
        <f t="shared" si="317"/>
        <v>0</v>
      </c>
      <c r="EL323" s="378">
        <f t="shared" si="317"/>
        <v>0</v>
      </c>
      <c r="EM323" s="378">
        <f t="shared" si="317"/>
        <v>0</v>
      </c>
      <c r="EN323" s="378">
        <f t="shared" si="317"/>
        <v>0</v>
      </c>
      <c r="EO323" s="378">
        <f t="shared" si="317"/>
        <v>0</v>
      </c>
      <c r="EP323" s="378">
        <f t="shared" si="317"/>
        <v>0</v>
      </c>
      <c r="EQ323" s="378">
        <f t="shared" si="317"/>
        <v>0</v>
      </c>
    </row>
    <row r="324" spans="1:147" x14ac:dyDescent="0.3">
      <c r="A324" s="368"/>
      <c r="B324" s="368"/>
      <c r="C324" s="368"/>
      <c r="D324" s="368">
        <f t="shared" si="249"/>
        <v>1.0658056259248334</v>
      </c>
      <c r="E324" s="368" t="str">
        <f>VLOOKUP(TEXT(Z324,0),'G2'!B:D,3,0)</f>
        <v>ME</v>
      </c>
      <c r="F324" s="816">
        <f t="shared" si="248"/>
        <v>0</v>
      </c>
      <c r="G324" s="755">
        <f t="shared" si="250"/>
        <v>0</v>
      </c>
      <c r="H324" s="756" t="s">
        <v>1190</v>
      </c>
      <c r="I324" s="370" t="s">
        <v>93</v>
      </c>
      <c r="J324" s="370"/>
      <c r="K324" s="368" t="s">
        <v>276</v>
      </c>
      <c r="L324" s="368" t="s">
        <v>619</v>
      </c>
      <c r="M324" s="369"/>
      <c r="N324" s="370" t="s">
        <v>792</v>
      </c>
      <c r="O324" s="370" t="s">
        <v>276</v>
      </c>
      <c r="P324" s="643" t="s">
        <v>1167</v>
      </c>
      <c r="Q324" s="370" t="s">
        <v>695</v>
      </c>
      <c r="R324" s="370" t="s">
        <v>272</v>
      </c>
      <c r="S324" s="371">
        <v>1</v>
      </c>
      <c r="T324" s="372">
        <v>46172</v>
      </c>
      <c r="U324" s="372">
        <v>46232</v>
      </c>
      <c r="V324" s="373">
        <v>2</v>
      </c>
      <c r="W324" s="374">
        <v>177350056.15389228</v>
      </c>
      <c r="X324" s="17" cm="1">
        <f t="array" ref="X324">+IF($W$1="Pesos CLP",W324,W324/TC)*MB_24A25</f>
        <v>202209.4888812319</v>
      </c>
      <c r="Y324" s="18">
        <f t="shared" si="311"/>
        <v>202209.48888123187</v>
      </c>
      <c r="Z324">
        <v>91243540</v>
      </c>
      <c r="AA324" s="19">
        <f>IF(OR($I324="REAL",$I324="INCURRIDO"),SUMIF(S!$O:$O,$I324&amp;$O324&amp;$Q324&amp;UPPER(TEXT(AA$4,"MMMMYYYY"))&amp;$Z324,IF($W$1="Pesos CLP",S!$AD:$AD,S!$AO:$AO)),0)</f>
        <v>0</v>
      </c>
      <c r="AB324" s="19">
        <f>IF(OR($I324="REAL",$I324="INCURRIDO"),SUMIF(S!$O:$O,$I324&amp;$O324&amp;$Q324&amp;UPPER(TEXT(AB$4,"MMMMYYYY"))&amp;$Z324,IF($W$1="Pesos CLP",S!$AD:$AD,S!$AO:$AO)),0)</f>
        <v>0</v>
      </c>
      <c r="AC324" s="19">
        <f>IF(OR($I324="REAL",$I324="INCURRIDO"),SUMIF(S!$O:$O,$I324&amp;$O324&amp;$Q324&amp;UPPER(TEXT(AC$4,"MMMMYYYY"))&amp;$Z324,IF($W$1="Pesos CLP",S!$AD:$AD,S!$AO:$AO)),0)</f>
        <v>0</v>
      </c>
      <c r="AD324" s="19">
        <f>IF(OR($I324="REAL",$I324="INCURRIDO"),SUMIF(S!$O:$O,$I324&amp;$O324&amp;$Q324&amp;UPPER(TEXT(AD$4,"MMMMYYYY"))&amp;$Z324,IF($W$1="Pesos CLP",S!$AD:$AD,S!$AO:$AO)),0)</f>
        <v>0</v>
      </c>
      <c r="AE324" s="19">
        <f>IF(OR($I324="REAL",$I324="INCURRIDO"),SUMIF(S!$O:$O,$I324&amp;$O324&amp;$Q324&amp;UPPER(TEXT(AE$4,"MMMMYYYY"))&amp;$Z324,IF($W$1="Pesos CLP",S!$AD:$AD,S!$AO:$AO)),0)</f>
        <v>0</v>
      </c>
      <c r="AF324" s="19">
        <f>IF(OR($I324="REAL",$I324="INCURRIDO"),SUMIF(S!$O:$O,$I324&amp;$O324&amp;$Q324&amp;UPPER(TEXT(AF$4,"MMMMYYYY"))&amp;$Z324,IF($W$1="Pesos CLP",S!$AD:$AD,S!$AO:$AO)),0)</f>
        <v>0</v>
      </c>
      <c r="AG324" s="19">
        <f>IF(OR($I324="REAL",$I324="INCURRIDO"),SUMIF(S!$O:$O,$I324&amp;$O324&amp;$Q324&amp;UPPER(TEXT(AG$4,"MMMMYYYY"))&amp;$Z324,IF($W$1="Pesos CLP",S!$AD:$AD,S!$AO:$AO)),0)</f>
        <v>0</v>
      </c>
      <c r="AH324" s="19">
        <f>IF(OR($I324="REAL",$I324="INCURRIDO"),SUMIF(S!$O:$O,$I324&amp;$O324&amp;$Q324&amp;UPPER(TEXT(AH$4,"MMMMYYYY"))&amp;$Z324,IF($W$1="Pesos CLP",S!$AD:$AD,S!$AO:$AO)),0)</f>
        <v>0</v>
      </c>
      <c r="AI324" s="19">
        <f>IF(OR($I324="REAL",$I324="INCURRIDO"),SUMIF(S!$O:$O,$I324&amp;$O324&amp;$Q324&amp;UPPER(TEXT(AI$4,"MMMMYYYY"))&amp;$Z324,IF($W$1="Pesos CLP",S!$AD:$AD,S!$AO:$AO)),0)</f>
        <v>0</v>
      </c>
      <c r="AJ324" s="19">
        <f>IF(OR($I324="REAL",$I324="INCURRIDO"),SUMIF(S!$O:$O,$I324&amp;$O324&amp;$Q324&amp;UPPER(TEXT(AJ$4,"MMMMYYYY"))&amp;$Z324,IF($W$1="Pesos CLP",S!$AD:$AD,S!$AO:$AO)),0)</f>
        <v>0</v>
      </c>
      <c r="AK324" s="19">
        <f>IF(OR($I324="REAL",$I324="INCURRIDO"),SUMIF(S!$O:$O,$I324&amp;$O324&amp;$Q324&amp;UPPER(TEXT(AK$4,"MMMMYYYY"))&amp;$Z324,IF($W$1="Pesos CLP",S!$AD:$AD,S!$AO:$AO)),0)</f>
        <v>0</v>
      </c>
      <c r="AL324" s="19">
        <f>IF(OR($I324="REAL",$I324="INCURRIDO"),SUMIF(S!$O:$O,$I324&amp;$O324&amp;$Q324&amp;UPPER(TEXT(AL$4,"MMMMYYYY"))&amp;$Z324,IF($W$1="Pesos CLP",S!$AD:$AD,S!$AO:$AO)),0)</f>
        <v>0</v>
      </c>
      <c r="AM324" s="19">
        <f>IF(OR($I324="REAL",$I324="INCURRIDO"),SUMIF(S!$O:$O,$I324&amp;$O324&amp;$Q324&amp;UPPER(TEXT(AM$4,"MMMMYYYY"))&amp;$Z324,IF($W$1="Pesos CLP",S!$AD:$AD,S!$AO:$AO)),0)</f>
        <v>0</v>
      </c>
      <c r="AN324" s="19">
        <f>IF(OR($I324="REAL",$I324="INCURRIDO"),SUMIF(S!$O:$O,$I324&amp;$O324&amp;$Q324&amp;UPPER(TEXT(AN$4,"MMMMYYYY"))&amp;$Z324,IF($W$1="Pesos CLP",S!$AD:$AD,S!$AO:$AO)),0)</f>
        <v>0</v>
      </c>
      <c r="AO324" s="19">
        <f>IF(OR($I324="REAL",$I324="INCURRIDO"),SUMIF(S!$O:$O,$I324&amp;$O324&amp;$Q324&amp;UPPER(TEXT(AO$4,"MMMMYYYY"))&amp;$Z324,IF($W$1="Pesos CLP",S!$AD:$AD,S!$AO:$AO)),0)</f>
        <v>0</v>
      </c>
      <c r="AP324" s="19">
        <f>IF(OR($I324="REAL",$I324="INCURRIDO"),SUMIF(S!$O:$O,$I324&amp;$O324&amp;$Q324&amp;UPPER(TEXT(AP$4,"MMMMYYYY"))&amp;$Z324,IF($W$1="Pesos CLP",S!$AD:$AD,S!$AO:$AO)),0)</f>
        <v>0</v>
      </c>
      <c r="AQ324" s="19">
        <f>IF(OR($I324="REAL",$I324="INCURRIDO"),SUMIF(S!$O:$O,$I324&amp;$O324&amp;$Q324&amp;UPPER(TEXT(AQ$4,"MMMMYYYY"))&amp;$Z324,IF($W$1="Pesos CLP",S!$AD:$AD,S!$AO:$AO)),0)</f>
        <v>0</v>
      </c>
      <c r="AR324" s="19">
        <f>IF(OR($I324="REAL",$I324="INCURRIDO"),SUMIF(S!$O:$O,$I324&amp;$O324&amp;$Q324&amp;UPPER(TEXT(AR$4,"MMMMYYYY"))&amp;$Z324,IF($W$1="Pesos CLP",S!$AD:$AD,S!$AO:$AO)),0)</f>
        <v>0</v>
      </c>
      <c r="AS324" s="19">
        <f>IF(OR($I324="REAL",$I324="INCURRIDO"),SUMIF(S!$O:$O,$I324&amp;$O324&amp;$Q324&amp;UPPER(TEXT(AS$4,"MMMMYYYY"))&amp;$Z324,IF($W$1="Pesos CLP",S!$AD:$AD,S!$AO:$AO)),0)</f>
        <v>0</v>
      </c>
      <c r="AT324" s="19">
        <f>IF(OR($I324="REAL",$I324="INCURRIDO"),SUMIF(S!$O:$O,$I324&amp;$O324&amp;$Q324&amp;UPPER(TEXT(AT$4,"MMMMYYYY"))&amp;$Z324,IF($W$1="Pesos CLP",S!$AD:$AD,S!$AO:$AO)),0)</f>
        <v>0</v>
      </c>
      <c r="AU324" s="19">
        <f>IF(OR($I324="REAL",$I324="INCURRIDO"),SUMIF(S!$O:$O,$I324&amp;$O324&amp;$Q324&amp;UPPER(TEXT(AU$4,"MMMMYYYY"))&amp;$Z324,IF($W$1="Pesos CLP",S!$AD:$AD,S!$AO:$AO)),0)</f>
        <v>0</v>
      </c>
      <c r="AV324" s="19">
        <f>IF(OR($I324="REAL",$I324="INCURRIDO"),SUMIF(S!$O:$O,$I324&amp;$O324&amp;$Q324&amp;UPPER(TEXT(AV$4,"MMMMYYYY"))&amp;$Z324,IF($W$1="Pesos CLP",S!$AD:$AD,S!$AO:$AO)),0)</f>
        <v>0</v>
      </c>
      <c r="AW324" s="19">
        <f>IF(OR($I324="REAL",$I324="INCURRIDO"),SUMIF(S!$O:$O,$I324&amp;$O324&amp;$Q324&amp;UPPER(TEXT(AW$4,"MMMMYYYY"))&amp;$Z324,IF($W$1="Pesos CLP",S!$AD:$AD,S!$AO:$AO)),0)</f>
        <v>0</v>
      </c>
      <c r="AX324" s="19">
        <f>IF(OR($I324="REAL",$I324="INCURRIDO"),SUMIF(S!$O:$O,$I324&amp;$O324&amp;$Q324&amp;UPPER(TEXT(AX$4,"MMMMYYYY"))&amp;$Z324,IF($W$1="Pesos CLP",S!$AD:$AD,S!$AO:$AO)),0)</f>
        <v>0</v>
      </c>
      <c r="AY324" s="19">
        <f>IF(OR($I324="REAL",$I324="INCURRIDO"),SUMIF(S!$O:$O,$I324&amp;$O324&amp;$Q324&amp;UPPER(TEXT(AY$4,"MMMMYYYY"))&amp;$Z324,IF($W$1="Pesos CLP",S!$AD:$AD,S!$AO:$AO)),0)</f>
        <v>0</v>
      </c>
      <c r="AZ324" s="19">
        <f>IF(OR($I324="REAL",$I324="INCURRIDO"),SUMIF(S!$O:$O,$I324&amp;$O324&amp;$Q324&amp;UPPER(TEXT(AZ$4,"MMMMYYYY"))&amp;$Z324,IF($W$1="Pesos CLP",S!$AD:$AD,S!$AO:$AO)),0)</f>
        <v>0</v>
      </c>
      <c r="BA324" s="19">
        <f>IF(OR($I324="REAL",$I324="INCURRIDO"),SUMIF(S!$O:$O,$I324&amp;$O324&amp;$Q324&amp;UPPER(TEXT(BA$4,"MMMMYYYY"))&amp;$Z324,IF($W$1="Pesos CLP",S!$AD:$AD,S!$AO:$AO)),0)</f>
        <v>0</v>
      </c>
      <c r="BB324" s="19">
        <f>IF(OR($I324="REAL",$I324="INCURRIDO"),SUMIF(S!$O:$O,$I324&amp;$O324&amp;$Q324&amp;UPPER(TEXT(BB$4,"MMMMYYYY"))&amp;$Z324,IF($W$1="Pesos CLP",S!$AD:$AD,S!$AO:$AO)),0)</f>
        <v>0</v>
      </c>
      <c r="BC324" s="19">
        <f>IF(OR($I324="REAL",$I324="INCURRIDO"),SUMIF(S!$O:$O,$I324&amp;$O324&amp;$Q324&amp;UPPER(TEXT(BC$4,"MMMMYYYY"))&amp;$Z324,IF($W$1="Pesos CLP",S!$AD:$AD,S!$AO:$AO)),0)</f>
        <v>0</v>
      </c>
      <c r="BD324" s="19">
        <f>IF(OR($I324="REAL",$I324="INCURRIDO"),SUMIF(S!$O:$O,$I324&amp;$O324&amp;$Q324&amp;UPPER(TEXT(BD$4,"MMMMYYYY"))&amp;$Z324,IF($W$1="Pesos CLP",S!$AD:$AD,S!$AO:$AO)),0)</f>
        <v>0</v>
      </c>
      <c r="BE324" s="19">
        <f>IF(OR($I324="REAL",$I324="INCURRIDO"),SUMIF(S!$O:$O,$I324&amp;$O324&amp;$Q324&amp;UPPER(TEXT(BE$4,"MMMMYYYY"))&amp;$Z324,IF($W$1="Pesos CLP",S!$AD:$AD,S!$AO:$AO)),0)</f>
        <v>0</v>
      </c>
      <c r="BF324" s="19">
        <f>IF(OR($I324="REAL",$I324="INCURRIDO"),SUMIF(S!$O:$O,$I324&amp;$O324&amp;$Q324&amp;UPPER(TEXT(BF$4,"MMMMYYYY"))&amp;$Z324,IF($W$1="Pesos CLP",S!$AD:$AD,S!$AO:$AO)),0)</f>
        <v>0</v>
      </c>
      <c r="BG324" s="19">
        <f>IF(OR($I324="REAL",$I324="INCURRIDO"),SUMIF(S!$O:$O,$I324&amp;$O324&amp;$Q324&amp;UPPER(TEXT(BG$4,"MMMMYYYY"))&amp;$Z324,IF($W$1="Pesos CLP",S!$AD:$AD,S!$AO:$AO)),0)</f>
        <v>0</v>
      </c>
      <c r="BH324" s="19">
        <f>IF(OR($I324="REAL",$I324="INCURRIDO"),SUMIF(S!$O:$O,$I324&amp;$O324&amp;$Q324&amp;UPPER(TEXT(BH$4,"MMMMYYYY"))&amp;$Z324,IF($W$1="Pesos CLP",S!$AD:$AD,S!$AO:$AO)),0)</f>
        <v>0</v>
      </c>
      <c r="BI324" s="19">
        <f>IF(OR($I324="REAL",$I324="INCURRIDO"),SUMIF(S!$O:$O,$I324&amp;$O324&amp;$Q324&amp;UPPER(TEXT(BI$4,"MMMMYYYY"))&amp;$Z324,IF($W$1="Pesos CLP",S!$AD:$AD,S!$AO:$AO)),0)</f>
        <v>0</v>
      </c>
      <c r="BJ324" s="19">
        <f>IF(OR($I324="REAL",$I324="INCURRIDO"),SUMIF(S!$O:$O,$I324&amp;$O324&amp;$Q324&amp;UPPER(TEXT(BJ$4,"MMMMYYYY"))&amp;$Z324,IF($W$1="Pesos CLP",S!$AD:$AD,S!$AO:$AO)),0)</f>
        <v>0</v>
      </c>
      <c r="BK324" s="19">
        <f>IF(OR($I324="REAL",$I324="INCURRIDO"),SUMIF(S!$O:$O,$I324&amp;$O324&amp;$Q324&amp;UPPER(TEXT(BK$4,"MMMMYYYY"))&amp;$Z324,IF($W$1="Pesos CLP",S!$AD:$AD,S!$AO:$AO)),0)</f>
        <v>0</v>
      </c>
      <c r="BL324" s="19">
        <f>IF(OR($I324="REAL",$I324="INCURRIDO"),SUMIF(S!$O:$O,$I324&amp;$O324&amp;$Q324&amp;UPPER(TEXT(BL$4,"MMMMYYYY"))&amp;$Z324,IF($W$1="Pesos CLP",S!$AD:$AD,S!$AO:$AO)),0)</f>
        <v>0</v>
      </c>
      <c r="BM324" s="19">
        <f>IF(OR($I324="REAL",$I324="INCURRIDO"),SUMIF(S!$O:$O,$I324&amp;$O324&amp;$Q324&amp;UPPER(TEXT(BM$4,"MMMMYYYY"))&amp;$Z324,IF($W$1="Pesos CLP",S!$AD:$AD,S!$AO:$AO)),0)</f>
        <v>0</v>
      </c>
      <c r="BN324" s="19">
        <f>IF(OR($I324="REAL",$I324="INCURRIDO"),SUMIF(S!$O:$O,$I324&amp;$O324&amp;$Q324&amp;UPPER(TEXT(BN$4,"MMMMYYYY"))&amp;$Z324,IF($W$1="Pesos CLP",S!$AD:$AD,S!$AO:$AO)),0)</f>
        <v>0</v>
      </c>
      <c r="BO324" s="19">
        <f>IF(OR($I324="REAL",$I324="INCURRIDO"),SUMIF(S!$O:$O,$I324&amp;$O324&amp;$Q324&amp;UPPER(TEXT(BO$4,"MMMMYYYY"))&amp;$Z324,IF($W$1="Pesos CLP",S!$AD:$AD,S!$AO:$AO)),0)</f>
        <v>0</v>
      </c>
      <c r="BP324" s="19">
        <f>IF(OR($I324="REAL",$I324="INCURRIDO"),SUMIF(S!$O:$O,$I324&amp;$O324&amp;$Q324&amp;UPPER(TEXT(BP$4,"MMMMYYYY"))&amp;$Z324,IF($W$1="Pesos CLP",S!$AD:$AD,S!$AO:$AO)),0)</f>
        <v>0</v>
      </c>
      <c r="BQ324" s="19">
        <f>IF(OR($I324="REAL",$I324="INCURRIDO"),SUMIF(S!$O:$O,$I324&amp;$O324&amp;$Q324&amp;UPPER(TEXT(BQ$4,"MMMMYYYY"))&amp;$Z324,IF($W$1="Pesos CLP",S!$AD:$AD,S!$AO:$AO)),0)</f>
        <v>0</v>
      </c>
      <c r="BR324" s="19">
        <f>IF(OR($I324="REAL",$I324="INCURRIDO"),SUMIF(S!$O:$O,$I324&amp;$O324&amp;$Q324&amp;UPPER(TEXT(BR$4,"MMMMYYYY"))&amp;$Z324,IF($W$1="Pesos CLP",S!$AD:$AD,S!$AO:$AO)),0)</f>
        <v>0</v>
      </c>
      <c r="BS324" s="19">
        <f>IF(OR($I324="REAL",$I324="INCURRIDO"),SUMIF(S!$O:$O,$I324&amp;$O324&amp;$Q324&amp;UPPER(TEXT(BS$4,"MMMMYYYY"))&amp;$Z324,IF($W$1="Pesos CLP",S!$AD:$AD,S!$AO:$AO)),0)</f>
        <v>0</v>
      </c>
      <c r="BT324" s="19">
        <f>IF(OR($I324="REAL",$I324="INCURRIDO"),SUMIF(S!$O:$O,$I324&amp;$O324&amp;$Q324&amp;UPPER(TEXT(BT$4,"MMMMYYYY"))&amp;$Z324,IF($W$1="Pesos CLP",S!$AD:$AD,S!$AO:$AO)),0)</f>
        <v>0</v>
      </c>
      <c r="BU324" s="19">
        <f>IF(OR($I324="REAL",$I324="INCURRIDO"),SUMIF(S!$O:$O,$I324&amp;$O324&amp;$Q324&amp;UPPER(TEXT(BU$4,"MMMMYYYY"))&amp;$Z324,IF($W$1="Pesos CLP",S!$AD:$AD,S!$AO:$AO)),0)</f>
        <v>0</v>
      </c>
      <c r="BV324" s="19">
        <f>IF(OR($I324="REAL",$I324="INCURRIDO"),SUMIF(S!$O:$O,$I324&amp;$O324&amp;$Q324&amp;UPPER(TEXT(BV$4,"MMMMYYYY"))&amp;$Z324,IF($W$1="Pesos CLP",S!$AD:$AD,S!$AO:$AO)),0)</f>
        <v>0</v>
      </c>
      <c r="BW324" s="19">
        <f>IF(OR($I324="REAL",$I324="INCURRIDO"),SUMIF(S!$O:$O,$I324&amp;$O324&amp;$Q324&amp;UPPER(TEXT(BW$4,"MMMMYYYY"))&amp;$Z324,IF($W$1="Pesos CLP",S!$AD:$AD,S!$AO:$AO)),0)</f>
        <v>0</v>
      </c>
      <c r="BX324" s="19">
        <f>IF(OR($I324="REAL",$I324="INCURRIDO"),SUMIF(S!$O:$O,$I324&amp;$O324&amp;$Q324&amp;UPPER(TEXT(BX$4,"MMMMYYYY"))&amp;$Z324,IF($W$1="Pesos CLP",S!$AD:$AD,S!$AO:$AO)),0)</f>
        <v>0</v>
      </c>
      <c r="BY324" s="19">
        <f>IF(OR($I324="REAL",$I324="INCURRIDO"),SUMIF(S!$O:$O,$I324&amp;$O324&amp;$Q324&amp;UPPER(TEXT(BY$4,"MMMMYYYY"))&amp;$Z324,IF($W$1="Pesos CLP",S!$AD:$AD,S!$AO:$AO)),0)</f>
        <v>0</v>
      </c>
      <c r="BZ324" s="19">
        <f>IF(OR($I324="REAL",$I324="INCURRIDO"),SUMIF(S!$O:$O,$I324&amp;$O324&amp;$Q324&amp;UPPER(TEXT(BZ$4,"MMMMYYYY"))&amp;$Z324,IF($W$1="Pesos CLP",S!$AD:$AD,S!$AO:$AO)),0)</f>
        <v>0</v>
      </c>
      <c r="CA324" s="19">
        <f>IF(OR($I324="REAL",$I324="INCURRIDO"),SUMIF(S!$O:$O,$I324&amp;$O324&amp;$Q324&amp;UPPER(TEXT(CA$4,"MMMMYYYY"))&amp;$Z324,IF($W$1="Pesos CLP",S!$AD:$AD,S!$AO:$AO)),0)</f>
        <v>0</v>
      </c>
      <c r="CB324" s="19">
        <f>IF(OR($I324="REAL",$I324="INCURRIDO"),SUMIF(S!$O:$O,$I324&amp;$O324&amp;$Q324&amp;UPPER(TEXT(CB$4,"MMMMYYYY"))&amp;$Z324,IF($W$1="Pesos CLP",S!$AD:$AD,S!$AO:$AO)),0)</f>
        <v>0</v>
      </c>
      <c r="CC324" s="19">
        <f>IF(OR($I324="REAL",$I324="INCURRIDO"),SUMIF(S!$O:$O,$I324&amp;$O324&amp;$Q324&amp;UPPER(TEXT(CC$4,"MMMMYYYY"))&amp;$Z324,IF($W$1="Pesos CLP",S!$AD:$AD,S!$AO:$AO)),0)</f>
        <v>0</v>
      </c>
      <c r="CD324" s="19">
        <f>IF(OR($I324="REAL",$I324="INCURRIDO"),SUMIF(S!$O:$O,$I324&amp;$O324&amp;$Q324&amp;UPPER(TEXT(CD$4,"MMMMYYYY"))&amp;$Z324,IF($W$1="Pesos CLP",S!$AD:$AD,S!$AO:$AO)),0)</f>
        <v>0</v>
      </c>
      <c r="CE324" s="19">
        <f>IF(OR($I324="REAL",$I324="INCURRIDO"),SUMIF(S!$O:$O,$I324&amp;$O324&amp;$Q324&amp;UPPER(TEXT(CE$4,"MMMMYYYY"))&amp;$Z324,IF($W$1="Pesos CLP",S!$AD:$AD,S!$AO:$AO)),0)</f>
        <v>0</v>
      </c>
      <c r="CF324" s="19">
        <f>IF(OR($I324="REAL",$I324="INCURRIDO"),SUMIF(S!$O:$O,$I324&amp;$O324&amp;$Q324&amp;UPPER(TEXT(CF$4,"MMMMYYYY"))&amp;$Z324,IF($W$1="Pesos CLP",S!$AD:$AD,S!$AO:$AO)),0)</f>
        <v>0</v>
      </c>
      <c r="CG324" s="19">
        <f>IF(OR($I324="REAL",$I324="INCURRIDO"),SUMIF(S!$O:$O,$I324&amp;$O324&amp;$Q324&amp;UPPER(TEXT(CG$4,"MMMMYYYY"))&amp;$Z324,IF($W$1="Pesos CLP",S!$AD:$AD,S!$AO:$AO)),0)</f>
        <v>0</v>
      </c>
      <c r="CH324" s="19">
        <f>IF(OR($I324="REAL",$I324="INCURRIDO"),SUMIF(S!$O:$O,$I324&amp;$O324&amp;$Q324&amp;UPPER(TEXT(CH$4,"MMMMYYYY"))&amp;$Z324,IF($W$1="Pesos CLP",S!$AD:$AD,S!$AO:$AO)),0)</f>
        <v>0</v>
      </c>
      <c r="CI324" s="19">
        <f>IF(OR($I324="REAL",$I324="INCURRIDO"),SUMIF(S!$O:$O,$I324&amp;$O324&amp;$Q324&amp;UPPER(TEXT(CI$4,"MMMMYYYY"))&amp;$Z324,IF($W$1="Pesos CLP",S!$AD:$AD,S!$AO:$AO)),0)</f>
        <v>0</v>
      </c>
      <c r="CJ324" s="19">
        <f>IF(OR($I324="REAL",$I324="INCURRIDO"),SUMIF(S!$O:$O,$I324&amp;$O324&amp;$Q324&amp;UPPER(TEXT(CJ$4,"MMMMYYYY"))&amp;$Z324,IF($W$1="Pesos CLP",S!$AD:$AD,S!$AO:$AO)),0)</f>
        <v>0</v>
      </c>
      <c r="CK324" s="378">
        <f t="shared" si="312"/>
        <v>0</v>
      </c>
      <c r="CL324" s="378">
        <f t="shared" si="312"/>
        <v>0</v>
      </c>
      <c r="CM324" s="378">
        <f t="shared" si="312"/>
        <v>0</v>
      </c>
      <c r="CN324" s="378">
        <f t="shared" si="312"/>
        <v>6629.8193075813742</v>
      </c>
      <c r="CO324" s="378">
        <f t="shared" si="312"/>
        <v>99447.289613720597</v>
      </c>
      <c r="CP324" s="378">
        <f t="shared" si="312"/>
        <v>96132.379959929909</v>
      </c>
      <c r="CQ324" s="378">
        <f t="shared" si="312"/>
        <v>0</v>
      </c>
      <c r="CR324" s="378">
        <f t="shared" si="312"/>
        <v>0</v>
      </c>
      <c r="CS324" s="378">
        <f t="shared" si="313"/>
        <v>0</v>
      </c>
      <c r="CT324" s="378">
        <f t="shared" si="313"/>
        <v>0</v>
      </c>
      <c r="CU324" s="378">
        <f t="shared" si="313"/>
        <v>0</v>
      </c>
      <c r="CV324" s="378">
        <f t="shared" si="313"/>
        <v>0</v>
      </c>
      <c r="CW324" s="378">
        <f t="shared" si="313"/>
        <v>0</v>
      </c>
      <c r="CX324" s="378">
        <f t="shared" si="313"/>
        <v>0</v>
      </c>
      <c r="CY324" s="378">
        <f t="shared" si="313"/>
        <v>0</v>
      </c>
      <c r="CZ324" s="378">
        <f t="shared" si="313"/>
        <v>0</v>
      </c>
      <c r="DA324" s="378">
        <f t="shared" si="313"/>
        <v>0</v>
      </c>
      <c r="DB324" s="378">
        <f t="shared" si="313"/>
        <v>0</v>
      </c>
      <c r="DC324" s="378">
        <f t="shared" si="314"/>
        <v>0</v>
      </c>
      <c r="DD324" s="378">
        <f t="shared" si="314"/>
        <v>0</v>
      </c>
      <c r="DE324" s="378">
        <f t="shared" si="314"/>
        <v>0</v>
      </c>
      <c r="DF324" s="378">
        <f t="shared" si="314"/>
        <v>0</v>
      </c>
      <c r="DG324" s="378">
        <f t="shared" si="314"/>
        <v>0</v>
      </c>
      <c r="DH324" s="378">
        <f t="shared" si="314"/>
        <v>0</v>
      </c>
      <c r="DI324" s="378">
        <f t="shared" si="314"/>
        <v>0</v>
      </c>
      <c r="DJ324" s="378">
        <f t="shared" si="314"/>
        <v>0</v>
      </c>
      <c r="DK324" s="378">
        <f t="shared" si="314"/>
        <v>0</v>
      </c>
      <c r="DL324" s="378">
        <f t="shared" si="314"/>
        <v>0</v>
      </c>
      <c r="DM324" s="378">
        <f t="shared" si="315"/>
        <v>0</v>
      </c>
      <c r="DN324" s="378">
        <f t="shared" si="315"/>
        <v>0</v>
      </c>
      <c r="DO324" s="378">
        <f t="shared" si="315"/>
        <v>0</v>
      </c>
      <c r="DP324" s="378">
        <f t="shared" si="315"/>
        <v>0</v>
      </c>
      <c r="DQ324" s="378">
        <f t="shared" si="315"/>
        <v>0</v>
      </c>
      <c r="DR324" s="378">
        <f t="shared" si="315"/>
        <v>0</v>
      </c>
      <c r="DS324" s="378">
        <f t="shared" si="315"/>
        <v>0</v>
      </c>
      <c r="DT324" s="378">
        <f t="shared" si="315"/>
        <v>0</v>
      </c>
      <c r="DU324" s="378">
        <f t="shared" si="315"/>
        <v>0</v>
      </c>
      <c r="DV324" s="378">
        <f t="shared" si="315"/>
        <v>0</v>
      </c>
      <c r="DW324" s="378">
        <f t="shared" si="316"/>
        <v>0</v>
      </c>
      <c r="DX324" s="378">
        <f t="shared" si="316"/>
        <v>0</v>
      </c>
      <c r="DY324" s="378">
        <f t="shared" si="316"/>
        <v>0</v>
      </c>
      <c r="DZ324" s="378">
        <f t="shared" si="316"/>
        <v>0</v>
      </c>
      <c r="EA324" s="378">
        <f t="shared" si="316"/>
        <v>0</v>
      </c>
      <c r="EB324" s="378">
        <f t="shared" si="316"/>
        <v>0</v>
      </c>
      <c r="EC324" s="378">
        <f t="shared" si="316"/>
        <v>0</v>
      </c>
      <c r="ED324" s="378">
        <f t="shared" si="316"/>
        <v>0</v>
      </c>
      <c r="EE324" s="378">
        <f t="shared" si="316"/>
        <v>0</v>
      </c>
      <c r="EF324" s="378">
        <f t="shared" si="316"/>
        <v>0</v>
      </c>
      <c r="EG324" s="378">
        <f t="shared" si="317"/>
        <v>0</v>
      </c>
      <c r="EH324" s="378">
        <f t="shared" si="317"/>
        <v>0</v>
      </c>
      <c r="EI324" s="378">
        <f t="shared" si="317"/>
        <v>0</v>
      </c>
      <c r="EJ324" s="378">
        <f t="shared" si="317"/>
        <v>0</v>
      </c>
      <c r="EK324" s="378">
        <f t="shared" si="317"/>
        <v>0</v>
      </c>
      <c r="EL324" s="378">
        <f t="shared" si="317"/>
        <v>0</v>
      </c>
      <c r="EM324" s="378">
        <f t="shared" si="317"/>
        <v>0</v>
      </c>
      <c r="EN324" s="378">
        <f t="shared" si="317"/>
        <v>0</v>
      </c>
      <c r="EO324" s="378">
        <f t="shared" si="317"/>
        <v>0</v>
      </c>
      <c r="EP324" s="378">
        <f t="shared" si="317"/>
        <v>0</v>
      </c>
      <c r="EQ324" s="378">
        <f t="shared" si="317"/>
        <v>0</v>
      </c>
    </row>
    <row r="325" spans="1:147" x14ac:dyDescent="0.3">
      <c r="A325" s="368"/>
      <c r="B325" s="368"/>
      <c r="C325" s="368"/>
      <c r="D325" s="368">
        <f t="shared" si="249"/>
        <v>1.0658056259248334</v>
      </c>
      <c r="E325" s="368" t="str">
        <f>VLOOKUP(TEXT(Z325,0),'G2'!B:D,3,0)</f>
        <v>ME</v>
      </c>
      <c r="F325" s="816">
        <f t="shared" si="248"/>
        <v>0</v>
      </c>
      <c r="G325" s="755">
        <f t="shared" si="250"/>
        <v>0</v>
      </c>
      <c r="H325" s="756" t="s">
        <v>1190</v>
      </c>
      <c r="I325" s="370" t="s">
        <v>93</v>
      </c>
      <c r="J325" s="370"/>
      <c r="K325" s="368" t="s">
        <v>276</v>
      </c>
      <c r="L325" s="368" t="s">
        <v>619</v>
      </c>
      <c r="M325" s="369"/>
      <c r="N325" s="370" t="s">
        <v>1094</v>
      </c>
      <c r="O325" s="370" t="s">
        <v>276</v>
      </c>
      <c r="P325" s="643" t="s">
        <v>1167</v>
      </c>
      <c r="Q325" s="370" t="s">
        <v>695</v>
      </c>
      <c r="R325" s="370" t="s">
        <v>272</v>
      </c>
      <c r="S325" s="371">
        <v>3.5736306064657248</v>
      </c>
      <c r="T325" s="372">
        <v>46356</v>
      </c>
      <c r="U325" s="372">
        <v>46385</v>
      </c>
      <c r="V325" s="373">
        <v>1</v>
      </c>
      <c r="W325" s="374">
        <v>17735005.615389228</v>
      </c>
      <c r="X325" s="17" cm="1">
        <f t="array" ref="X325">+IF($W$1="Pesos CLP",W325,W325/TC)*MB_24A25</f>
        <v>20220.948888123188</v>
      </c>
      <c r="Y325" s="18">
        <f t="shared" si="311"/>
        <v>72262.201838376088</v>
      </c>
      <c r="Z325">
        <v>91243560</v>
      </c>
      <c r="AA325" s="19">
        <f>IF(OR($I325="REAL",$I325="INCURRIDO"),SUMIF(S!$O:$O,$I325&amp;$O325&amp;$Q325&amp;UPPER(TEXT(AA$4,"MMMMYYYY"))&amp;$Z325,IF($W$1="Pesos CLP",S!$AD:$AD,S!$AO:$AO)),0)</f>
        <v>0</v>
      </c>
      <c r="AB325" s="19">
        <f>IF(OR($I325="REAL",$I325="INCURRIDO"),SUMIF(S!$O:$O,$I325&amp;$O325&amp;$Q325&amp;UPPER(TEXT(AB$4,"MMMMYYYY"))&amp;$Z325,IF($W$1="Pesos CLP",S!$AD:$AD,S!$AO:$AO)),0)</f>
        <v>0</v>
      </c>
      <c r="AC325" s="19">
        <f>IF(OR($I325="REAL",$I325="INCURRIDO"),SUMIF(S!$O:$O,$I325&amp;$O325&amp;$Q325&amp;UPPER(TEXT(AC$4,"MMMMYYYY"))&amp;$Z325,IF($W$1="Pesos CLP",S!$AD:$AD,S!$AO:$AO)),0)</f>
        <v>0</v>
      </c>
      <c r="AD325" s="19">
        <f>IF(OR($I325="REAL",$I325="INCURRIDO"),SUMIF(S!$O:$O,$I325&amp;$O325&amp;$Q325&amp;UPPER(TEXT(AD$4,"MMMMYYYY"))&amp;$Z325,IF($W$1="Pesos CLP",S!$AD:$AD,S!$AO:$AO)),0)</f>
        <v>0</v>
      </c>
      <c r="AE325" s="19">
        <f>IF(OR($I325="REAL",$I325="INCURRIDO"),SUMIF(S!$O:$O,$I325&amp;$O325&amp;$Q325&amp;UPPER(TEXT(AE$4,"MMMMYYYY"))&amp;$Z325,IF($W$1="Pesos CLP",S!$AD:$AD,S!$AO:$AO)),0)</f>
        <v>0</v>
      </c>
      <c r="AF325" s="19">
        <f>IF(OR($I325="REAL",$I325="INCURRIDO"),SUMIF(S!$O:$O,$I325&amp;$O325&amp;$Q325&amp;UPPER(TEXT(AF$4,"MMMMYYYY"))&amp;$Z325,IF($W$1="Pesos CLP",S!$AD:$AD,S!$AO:$AO)),0)</f>
        <v>0</v>
      </c>
      <c r="AG325" s="19">
        <f>IF(OR($I325="REAL",$I325="INCURRIDO"),SUMIF(S!$O:$O,$I325&amp;$O325&amp;$Q325&amp;UPPER(TEXT(AG$4,"MMMMYYYY"))&amp;$Z325,IF($W$1="Pesos CLP",S!$AD:$AD,S!$AO:$AO)),0)</f>
        <v>0</v>
      </c>
      <c r="AH325" s="19">
        <f>IF(OR($I325="REAL",$I325="INCURRIDO"),SUMIF(S!$O:$O,$I325&amp;$O325&amp;$Q325&amp;UPPER(TEXT(AH$4,"MMMMYYYY"))&amp;$Z325,IF($W$1="Pesos CLP",S!$AD:$AD,S!$AO:$AO)),0)</f>
        <v>0</v>
      </c>
      <c r="AI325" s="19">
        <f>IF(OR($I325="REAL",$I325="INCURRIDO"),SUMIF(S!$O:$O,$I325&amp;$O325&amp;$Q325&amp;UPPER(TEXT(AI$4,"MMMMYYYY"))&amp;$Z325,IF($W$1="Pesos CLP",S!$AD:$AD,S!$AO:$AO)),0)</f>
        <v>0</v>
      </c>
      <c r="AJ325" s="19">
        <f>IF(OR($I325="REAL",$I325="INCURRIDO"),SUMIF(S!$O:$O,$I325&amp;$O325&amp;$Q325&amp;UPPER(TEXT(AJ$4,"MMMMYYYY"))&amp;$Z325,IF($W$1="Pesos CLP",S!$AD:$AD,S!$AO:$AO)),0)</f>
        <v>0</v>
      </c>
      <c r="AK325" s="19">
        <f>IF(OR($I325="REAL",$I325="INCURRIDO"),SUMIF(S!$O:$O,$I325&amp;$O325&amp;$Q325&amp;UPPER(TEXT(AK$4,"MMMMYYYY"))&amp;$Z325,IF($W$1="Pesos CLP",S!$AD:$AD,S!$AO:$AO)),0)</f>
        <v>0</v>
      </c>
      <c r="AL325" s="19">
        <f>IF(OR($I325="REAL",$I325="INCURRIDO"),SUMIF(S!$O:$O,$I325&amp;$O325&amp;$Q325&amp;UPPER(TEXT(AL$4,"MMMMYYYY"))&amp;$Z325,IF($W$1="Pesos CLP",S!$AD:$AD,S!$AO:$AO)),0)</f>
        <v>0</v>
      </c>
      <c r="AM325" s="19">
        <f>IF(OR($I325="REAL",$I325="INCURRIDO"),SUMIF(S!$O:$O,$I325&amp;$O325&amp;$Q325&amp;UPPER(TEXT(AM$4,"MMMMYYYY"))&amp;$Z325,IF($W$1="Pesos CLP",S!$AD:$AD,S!$AO:$AO)),0)</f>
        <v>0</v>
      </c>
      <c r="AN325" s="19">
        <f>IF(OR($I325="REAL",$I325="INCURRIDO"),SUMIF(S!$O:$O,$I325&amp;$O325&amp;$Q325&amp;UPPER(TEXT(AN$4,"MMMMYYYY"))&amp;$Z325,IF($W$1="Pesos CLP",S!$AD:$AD,S!$AO:$AO)),0)</f>
        <v>0</v>
      </c>
      <c r="AO325" s="19">
        <f>IF(OR($I325="REAL",$I325="INCURRIDO"),SUMIF(S!$O:$O,$I325&amp;$O325&amp;$Q325&amp;UPPER(TEXT(AO$4,"MMMMYYYY"))&amp;$Z325,IF($W$1="Pesos CLP",S!$AD:$AD,S!$AO:$AO)),0)</f>
        <v>0</v>
      </c>
      <c r="AP325" s="19">
        <f>IF(OR($I325="REAL",$I325="INCURRIDO"),SUMIF(S!$O:$O,$I325&amp;$O325&amp;$Q325&amp;UPPER(TEXT(AP$4,"MMMMYYYY"))&amp;$Z325,IF($W$1="Pesos CLP",S!$AD:$AD,S!$AO:$AO)),0)</f>
        <v>0</v>
      </c>
      <c r="AQ325" s="19">
        <f>IF(OR($I325="REAL",$I325="INCURRIDO"),SUMIF(S!$O:$O,$I325&amp;$O325&amp;$Q325&amp;UPPER(TEXT(AQ$4,"MMMMYYYY"))&amp;$Z325,IF($W$1="Pesos CLP",S!$AD:$AD,S!$AO:$AO)),0)</f>
        <v>0</v>
      </c>
      <c r="AR325" s="19">
        <f>IF(OR($I325="REAL",$I325="INCURRIDO"),SUMIF(S!$O:$O,$I325&amp;$O325&amp;$Q325&amp;UPPER(TEXT(AR$4,"MMMMYYYY"))&amp;$Z325,IF($W$1="Pesos CLP",S!$AD:$AD,S!$AO:$AO)),0)</f>
        <v>0</v>
      </c>
      <c r="AS325" s="19">
        <f>IF(OR($I325="REAL",$I325="INCURRIDO"),SUMIF(S!$O:$O,$I325&amp;$O325&amp;$Q325&amp;UPPER(TEXT(AS$4,"MMMMYYYY"))&amp;$Z325,IF($W$1="Pesos CLP",S!$AD:$AD,S!$AO:$AO)),0)</f>
        <v>0</v>
      </c>
      <c r="AT325" s="19">
        <f>IF(OR($I325="REAL",$I325="INCURRIDO"),SUMIF(S!$O:$O,$I325&amp;$O325&amp;$Q325&amp;UPPER(TEXT(AT$4,"MMMMYYYY"))&amp;$Z325,IF($W$1="Pesos CLP",S!$AD:$AD,S!$AO:$AO)),0)</f>
        <v>0</v>
      </c>
      <c r="AU325" s="19">
        <f>IF(OR($I325="REAL",$I325="INCURRIDO"),SUMIF(S!$O:$O,$I325&amp;$O325&amp;$Q325&amp;UPPER(TEXT(AU$4,"MMMMYYYY"))&amp;$Z325,IF($W$1="Pesos CLP",S!$AD:$AD,S!$AO:$AO)),0)</f>
        <v>0</v>
      </c>
      <c r="AV325" s="19">
        <f>IF(OR($I325="REAL",$I325="INCURRIDO"),SUMIF(S!$O:$O,$I325&amp;$O325&amp;$Q325&amp;UPPER(TEXT(AV$4,"MMMMYYYY"))&amp;$Z325,IF($W$1="Pesos CLP",S!$AD:$AD,S!$AO:$AO)),0)</f>
        <v>0</v>
      </c>
      <c r="AW325" s="19">
        <f>IF(OR($I325="REAL",$I325="INCURRIDO"),SUMIF(S!$O:$O,$I325&amp;$O325&amp;$Q325&amp;UPPER(TEXT(AW$4,"MMMMYYYY"))&amp;$Z325,IF($W$1="Pesos CLP",S!$AD:$AD,S!$AO:$AO)),0)</f>
        <v>0</v>
      </c>
      <c r="AX325" s="19">
        <f>IF(OR($I325="REAL",$I325="INCURRIDO"),SUMIF(S!$O:$O,$I325&amp;$O325&amp;$Q325&amp;UPPER(TEXT(AX$4,"MMMMYYYY"))&amp;$Z325,IF($W$1="Pesos CLP",S!$AD:$AD,S!$AO:$AO)),0)</f>
        <v>0</v>
      </c>
      <c r="AY325" s="19">
        <f>IF(OR($I325="REAL",$I325="INCURRIDO"),SUMIF(S!$O:$O,$I325&amp;$O325&amp;$Q325&amp;UPPER(TEXT(AY$4,"MMMMYYYY"))&amp;$Z325,IF($W$1="Pesos CLP",S!$AD:$AD,S!$AO:$AO)),0)</f>
        <v>0</v>
      </c>
      <c r="AZ325" s="19">
        <f>IF(OR($I325="REAL",$I325="INCURRIDO"),SUMIF(S!$O:$O,$I325&amp;$O325&amp;$Q325&amp;UPPER(TEXT(AZ$4,"MMMMYYYY"))&amp;$Z325,IF($W$1="Pesos CLP",S!$AD:$AD,S!$AO:$AO)),0)</f>
        <v>0</v>
      </c>
      <c r="BA325" s="19">
        <f>IF(OR($I325="REAL",$I325="INCURRIDO"),SUMIF(S!$O:$O,$I325&amp;$O325&amp;$Q325&amp;UPPER(TEXT(BA$4,"MMMMYYYY"))&amp;$Z325,IF($W$1="Pesos CLP",S!$AD:$AD,S!$AO:$AO)),0)</f>
        <v>0</v>
      </c>
      <c r="BB325" s="19">
        <f>IF(OR($I325="REAL",$I325="INCURRIDO"),SUMIF(S!$O:$O,$I325&amp;$O325&amp;$Q325&amp;UPPER(TEXT(BB$4,"MMMMYYYY"))&amp;$Z325,IF($W$1="Pesos CLP",S!$AD:$AD,S!$AO:$AO)),0)</f>
        <v>0</v>
      </c>
      <c r="BC325" s="19">
        <f>IF(OR($I325="REAL",$I325="INCURRIDO"),SUMIF(S!$O:$O,$I325&amp;$O325&amp;$Q325&amp;UPPER(TEXT(BC$4,"MMMMYYYY"))&amp;$Z325,IF($W$1="Pesos CLP",S!$AD:$AD,S!$AO:$AO)),0)</f>
        <v>0</v>
      </c>
      <c r="BD325" s="19">
        <f>IF(OR($I325="REAL",$I325="INCURRIDO"),SUMIF(S!$O:$O,$I325&amp;$O325&amp;$Q325&amp;UPPER(TEXT(BD$4,"MMMMYYYY"))&amp;$Z325,IF($W$1="Pesos CLP",S!$AD:$AD,S!$AO:$AO)),0)</f>
        <v>0</v>
      </c>
      <c r="BE325" s="19">
        <f>IF(OR($I325="REAL",$I325="INCURRIDO"),SUMIF(S!$O:$O,$I325&amp;$O325&amp;$Q325&amp;UPPER(TEXT(BE$4,"MMMMYYYY"))&amp;$Z325,IF($W$1="Pesos CLP",S!$AD:$AD,S!$AO:$AO)),0)</f>
        <v>0</v>
      </c>
      <c r="BF325" s="19">
        <f>IF(OR($I325="REAL",$I325="INCURRIDO"),SUMIF(S!$O:$O,$I325&amp;$O325&amp;$Q325&amp;UPPER(TEXT(BF$4,"MMMMYYYY"))&amp;$Z325,IF($W$1="Pesos CLP",S!$AD:$AD,S!$AO:$AO)),0)</f>
        <v>0</v>
      </c>
      <c r="BG325" s="19">
        <f>IF(OR($I325="REAL",$I325="INCURRIDO"),SUMIF(S!$O:$O,$I325&amp;$O325&amp;$Q325&amp;UPPER(TEXT(BG$4,"MMMMYYYY"))&amp;$Z325,IF($W$1="Pesos CLP",S!$AD:$AD,S!$AO:$AO)),0)</f>
        <v>0</v>
      </c>
      <c r="BH325" s="19">
        <f>IF(OR($I325="REAL",$I325="INCURRIDO"),SUMIF(S!$O:$O,$I325&amp;$O325&amp;$Q325&amp;UPPER(TEXT(BH$4,"MMMMYYYY"))&amp;$Z325,IF($W$1="Pesos CLP",S!$AD:$AD,S!$AO:$AO)),0)</f>
        <v>0</v>
      </c>
      <c r="BI325" s="19">
        <f>IF(OR($I325="REAL",$I325="INCURRIDO"),SUMIF(S!$O:$O,$I325&amp;$O325&amp;$Q325&amp;UPPER(TEXT(BI$4,"MMMMYYYY"))&amp;$Z325,IF($W$1="Pesos CLP",S!$AD:$AD,S!$AO:$AO)),0)</f>
        <v>0</v>
      </c>
      <c r="BJ325" s="19">
        <f>IF(OR($I325="REAL",$I325="INCURRIDO"),SUMIF(S!$O:$O,$I325&amp;$O325&amp;$Q325&amp;UPPER(TEXT(BJ$4,"MMMMYYYY"))&amp;$Z325,IF($W$1="Pesos CLP",S!$AD:$AD,S!$AO:$AO)),0)</f>
        <v>0</v>
      </c>
      <c r="BK325" s="19">
        <f>IF(OR($I325="REAL",$I325="INCURRIDO"),SUMIF(S!$O:$O,$I325&amp;$O325&amp;$Q325&amp;UPPER(TEXT(BK$4,"MMMMYYYY"))&amp;$Z325,IF($W$1="Pesos CLP",S!$AD:$AD,S!$AO:$AO)),0)</f>
        <v>0</v>
      </c>
      <c r="BL325" s="19">
        <f>IF(OR($I325="REAL",$I325="INCURRIDO"),SUMIF(S!$O:$O,$I325&amp;$O325&amp;$Q325&amp;UPPER(TEXT(BL$4,"MMMMYYYY"))&amp;$Z325,IF($W$1="Pesos CLP",S!$AD:$AD,S!$AO:$AO)),0)</f>
        <v>0</v>
      </c>
      <c r="BM325" s="19">
        <f>IF(OR($I325="REAL",$I325="INCURRIDO"),SUMIF(S!$O:$O,$I325&amp;$O325&amp;$Q325&amp;UPPER(TEXT(BM$4,"MMMMYYYY"))&amp;$Z325,IF($W$1="Pesos CLP",S!$AD:$AD,S!$AO:$AO)),0)</f>
        <v>0</v>
      </c>
      <c r="BN325" s="19">
        <f>IF(OR($I325="REAL",$I325="INCURRIDO"),SUMIF(S!$O:$O,$I325&amp;$O325&amp;$Q325&amp;UPPER(TEXT(BN$4,"MMMMYYYY"))&amp;$Z325,IF($W$1="Pesos CLP",S!$AD:$AD,S!$AO:$AO)),0)</f>
        <v>0</v>
      </c>
      <c r="BO325" s="19">
        <f>IF(OR($I325="REAL",$I325="INCURRIDO"),SUMIF(S!$O:$O,$I325&amp;$O325&amp;$Q325&amp;UPPER(TEXT(BO$4,"MMMMYYYY"))&amp;$Z325,IF($W$1="Pesos CLP",S!$AD:$AD,S!$AO:$AO)),0)</f>
        <v>0</v>
      </c>
      <c r="BP325" s="19">
        <f>IF(OR($I325="REAL",$I325="INCURRIDO"),SUMIF(S!$O:$O,$I325&amp;$O325&amp;$Q325&amp;UPPER(TEXT(BP$4,"MMMMYYYY"))&amp;$Z325,IF($W$1="Pesos CLP",S!$AD:$AD,S!$AO:$AO)),0)</f>
        <v>0</v>
      </c>
      <c r="BQ325" s="19">
        <f>IF(OR($I325="REAL",$I325="INCURRIDO"),SUMIF(S!$O:$O,$I325&amp;$O325&amp;$Q325&amp;UPPER(TEXT(BQ$4,"MMMMYYYY"))&amp;$Z325,IF($W$1="Pesos CLP",S!$AD:$AD,S!$AO:$AO)),0)</f>
        <v>0</v>
      </c>
      <c r="BR325" s="19">
        <f>IF(OR($I325="REAL",$I325="INCURRIDO"),SUMIF(S!$O:$O,$I325&amp;$O325&amp;$Q325&amp;UPPER(TEXT(BR$4,"MMMMYYYY"))&amp;$Z325,IF($W$1="Pesos CLP",S!$AD:$AD,S!$AO:$AO)),0)</f>
        <v>0</v>
      </c>
      <c r="BS325" s="19">
        <f>IF(OR($I325="REAL",$I325="INCURRIDO"),SUMIF(S!$O:$O,$I325&amp;$O325&amp;$Q325&amp;UPPER(TEXT(BS$4,"MMMMYYYY"))&amp;$Z325,IF($W$1="Pesos CLP",S!$AD:$AD,S!$AO:$AO)),0)</f>
        <v>0</v>
      </c>
      <c r="BT325" s="19">
        <f>IF(OR($I325="REAL",$I325="INCURRIDO"),SUMIF(S!$O:$O,$I325&amp;$O325&amp;$Q325&amp;UPPER(TEXT(BT$4,"MMMMYYYY"))&amp;$Z325,IF($W$1="Pesos CLP",S!$AD:$AD,S!$AO:$AO)),0)</f>
        <v>0</v>
      </c>
      <c r="BU325" s="19">
        <f>IF(OR($I325="REAL",$I325="INCURRIDO"),SUMIF(S!$O:$O,$I325&amp;$O325&amp;$Q325&amp;UPPER(TEXT(BU$4,"MMMMYYYY"))&amp;$Z325,IF($W$1="Pesos CLP",S!$AD:$AD,S!$AO:$AO)),0)</f>
        <v>0</v>
      </c>
      <c r="BV325" s="19">
        <f>IF(OR($I325="REAL",$I325="INCURRIDO"),SUMIF(S!$O:$O,$I325&amp;$O325&amp;$Q325&amp;UPPER(TEXT(BV$4,"MMMMYYYY"))&amp;$Z325,IF($W$1="Pesos CLP",S!$AD:$AD,S!$AO:$AO)),0)</f>
        <v>0</v>
      </c>
      <c r="BW325" s="19">
        <f>IF(OR($I325="REAL",$I325="INCURRIDO"),SUMIF(S!$O:$O,$I325&amp;$O325&amp;$Q325&amp;UPPER(TEXT(BW$4,"MMMMYYYY"))&amp;$Z325,IF($W$1="Pesos CLP",S!$AD:$AD,S!$AO:$AO)),0)</f>
        <v>0</v>
      </c>
      <c r="BX325" s="19">
        <f>IF(OR($I325="REAL",$I325="INCURRIDO"),SUMIF(S!$O:$O,$I325&amp;$O325&amp;$Q325&amp;UPPER(TEXT(BX$4,"MMMMYYYY"))&amp;$Z325,IF($W$1="Pesos CLP",S!$AD:$AD,S!$AO:$AO)),0)</f>
        <v>0</v>
      </c>
      <c r="BY325" s="19">
        <f>IF(OR($I325="REAL",$I325="INCURRIDO"),SUMIF(S!$O:$O,$I325&amp;$O325&amp;$Q325&amp;UPPER(TEXT(BY$4,"MMMMYYYY"))&amp;$Z325,IF($W$1="Pesos CLP",S!$AD:$AD,S!$AO:$AO)),0)</f>
        <v>0</v>
      </c>
      <c r="BZ325" s="19">
        <f>IF(OR($I325="REAL",$I325="INCURRIDO"),SUMIF(S!$O:$O,$I325&amp;$O325&amp;$Q325&amp;UPPER(TEXT(BZ$4,"MMMMYYYY"))&amp;$Z325,IF($W$1="Pesos CLP",S!$AD:$AD,S!$AO:$AO)),0)</f>
        <v>0</v>
      </c>
      <c r="CA325" s="19">
        <f>IF(OR($I325="REAL",$I325="INCURRIDO"),SUMIF(S!$O:$O,$I325&amp;$O325&amp;$Q325&amp;UPPER(TEXT(CA$4,"MMMMYYYY"))&amp;$Z325,IF($W$1="Pesos CLP",S!$AD:$AD,S!$AO:$AO)),0)</f>
        <v>0</v>
      </c>
      <c r="CB325" s="19">
        <f>IF(OR($I325="REAL",$I325="INCURRIDO"),SUMIF(S!$O:$O,$I325&amp;$O325&amp;$Q325&amp;UPPER(TEXT(CB$4,"MMMMYYYY"))&amp;$Z325,IF($W$1="Pesos CLP",S!$AD:$AD,S!$AO:$AO)),0)</f>
        <v>0</v>
      </c>
      <c r="CC325" s="19">
        <f>IF(OR($I325="REAL",$I325="INCURRIDO"),SUMIF(S!$O:$O,$I325&amp;$O325&amp;$Q325&amp;UPPER(TEXT(CC$4,"MMMMYYYY"))&amp;$Z325,IF($W$1="Pesos CLP",S!$AD:$AD,S!$AO:$AO)),0)</f>
        <v>0</v>
      </c>
      <c r="CD325" s="19">
        <f>IF(OR($I325="REAL",$I325="INCURRIDO"),SUMIF(S!$O:$O,$I325&amp;$O325&amp;$Q325&amp;UPPER(TEXT(CD$4,"MMMMYYYY"))&amp;$Z325,IF($W$1="Pesos CLP",S!$AD:$AD,S!$AO:$AO)),0)</f>
        <v>0</v>
      </c>
      <c r="CE325" s="19">
        <f>IF(OR($I325="REAL",$I325="INCURRIDO"),SUMIF(S!$O:$O,$I325&amp;$O325&amp;$Q325&amp;UPPER(TEXT(CE$4,"MMMMYYYY"))&amp;$Z325,IF($W$1="Pesos CLP",S!$AD:$AD,S!$AO:$AO)),0)</f>
        <v>0</v>
      </c>
      <c r="CF325" s="19">
        <f>IF(OR($I325="REAL",$I325="INCURRIDO"),SUMIF(S!$O:$O,$I325&amp;$O325&amp;$Q325&amp;UPPER(TEXT(CF$4,"MMMMYYYY"))&amp;$Z325,IF($W$1="Pesos CLP",S!$AD:$AD,S!$AO:$AO)),0)</f>
        <v>0</v>
      </c>
      <c r="CG325" s="19">
        <f>IF(OR($I325="REAL",$I325="INCURRIDO"),SUMIF(S!$O:$O,$I325&amp;$O325&amp;$Q325&amp;UPPER(TEXT(CG$4,"MMMMYYYY"))&amp;$Z325,IF($W$1="Pesos CLP",S!$AD:$AD,S!$AO:$AO)),0)</f>
        <v>0</v>
      </c>
      <c r="CH325" s="19">
        <f>IF(OR($I325="REAL",$I325="INCURRIDO"),SUMIF(S!$O:$O,$I325&amp;$O325&amp;$Q325&amp;UPPER(TEXT(CH$4,"MMMMYYYY"))&amp;$Z325,IF($W$1="Pesos CLP",S!$AD:$AD,S!$AO:$AO)),0)</f>
        <v>0</v>
      </c>
      <c r="CI325" s="19">
        <f>IF(OR($I325="REAL",$I325="INCURRIDO"),SUMIF(S!$O:$O,$I325&amp;$O325&amp;$Q325&amp;UPPER(TEXT(CI$4,"MMMMYYYY"))&amp;$Z325,IF($W$1="Pesos CLP",S!$AD:$AD,S!$AO:$AO)),0)</f>
        <v>0</v>
      </c>
      <c r="CJ325" s="19">
        <f>IF(OR($I325="REAL",$I325="INCURRIDO"),SUMIF(S!$O:$O,$I325&amp;$O325&amp;$Q325&amp;UPPER(TEXT(CJ$4,"MMMMYYYY"))&amp;$Z325,IF($W$1="Pesos CLP",S!$AD:$AD,S!$AO:$AO)),0)</f>
        <v>0</v>
      </c>
      <c r="CK325" s="378">
        <f t="shared" ref="CK325:CR332" si="318">(IF(AND(AND($T325&gt;=(CK$4-DAY(CK$4)+1),$T325&lt;=CK$4),AND($U325&gt;=(CK$4-DAY(CK$4)+1),$U325&lt;=CK$4)),$U325-$T325+1,IF(AND($T325&gt;=(CK$4-DAY(CK$4)+1),$T325&lt;=CK$4),CK$4-$T325+1,IF(AND($U325&gt;=(CK$4-DAY(CK$4)+1),$U325&lt;=CK$4),$U325-(CK$4-DAY(CK$4)+1)+1,IF(OR(AND((CK$4-DAY(CK$4)+1)&gt;=$T325,(CK$4-DAY(CK$4)+1)&lt;=$U325),AND((CK$4&gt;=$T325),(CK$4&lt;=$U325))),CK$4-(CK$4-DAY(CK$4)+1)+1,0))))/IF($R325="mes",_xlfn.DAYS(CK$4,(CK$4-DAY(CK$4)+1))+1,(_xlfn.DAYS($U325,$T325)+1))*$S325)*IF($X$1="Físico",1,$X325)</f>
        <v>0</v>
      </c>
      <c r="CL325" s="378">
        <f t="shared" si="318"/>
        <v>0</v>
      </c>
      <c r="CM325" s="378">
        <f t="shared" si="318"/>
        <v>0</v>
      </c>
      <c r="CN325" s="378">
        <f t="shared" si="318"/>
        <v>0</v>
      </c>
      <c r="CO325" s="378">
        <f t="shared" si="318"/>
        <v>0</v>
      </c>
      <c r="CP325" s="378">
        <f t="shared" si="318"/>
        <v>0</v>
      </c>
      <c r="CQ325" s="378">
        <f t="shared" si="318"/>
        <v>0</v>
      </c>
      <c r="CR325" s="378">
        <f t="shared" si="318"/>
        <v>0</v>
      </c>
      <c r="CS325" s="378">
        <f t="shared" ref="CS325:DB332" si="319">(IF(AND(AND($T325&gt;=(CS$4-DAY(CS$4)+1),$T325&lt;=CS$4),AND($U325&gt;=(CS$4-DAY(CS$4)+1),$U325&lt;=CS$4)),$U325-$T325+1,IF(AND($T325&gt;=(CS$4-DAY(CS$4)+1),$T325&lt;=CS$4),CS$4-$T325+1,IF(AND($U325&gt;=(CS$4-DAY(CS$4)+1),$U325&lt;=CS$4),$U325-(CS$4-DAY(CS$4)+1)+1,IF(OR(AND((CS$4-DAY(CS$4)+1)&gt;=$T325,(CS$4-DAY(CS$4)+1)&lt;=$U325),AND((CS$4&gt;=$T325),(CS$4&lt;=$U325))),CS$4-(CS$4-DAY(CS$4)+1)+1,0))))/IF($R325="mes",_xlfn.DAYS(CS$4,(CS$4-DAY(CS$4)+1))+1,(_xlfn.DAYS($U325,$T325)+1))*$S325)*IF($X$1="Físico",1,$X325)</f>
        <v>0</v>
      </c>
      <c r="CT325" s="378">
        <f t="shared" si="319"/>
        <v>2408.740061279203</v>
      </c>
      <c r="CU325" s="378">
        <f t="shared" si="319"/>
        <v>69853.461777096891</v>
      </c>
      <c r="CV325" s="378">
        <f t="shared" si="319"/>
        <v>0</v>
      </c>
      <c r="CW325" s="378">
        <f t="shared" si="319"/>
        <v>0</v>
      </c>
      <c r="CX325" s="378">
        <f t="shared" si="319"/>
        <v>0</v>
      </c>
      <c r="CY325" s="378">
        <f t="shared" si="319"/>
        <v>0</v>
      </c>
      <c r="CZ325" s="378">
        <f t="shared" si="319"/>
        <v>0</v>
      </c>
      <c r="DA325" s="378">
        <f t="shared" si="319"/>
        <v>0</v>
      </c>
      <c r="DB325" s="378">
        <f t="shared" si="319"/>
        <v>0</v>
      </c>
      <c r="DC325" s="378">
        <f t="shared" ref="DC325:DL332" si="320">(IF(AND(AND($T325&gt;=(DC$4-DAY(DC$4)+1),$T325&lt;=DC$4),AND($U325&gt;=(DC$4-DAY(DC$4)+1),$U325&lt;=DC$4)),$U325-$T325+1,IF(AND($T325&gt;=(DC$4-DAY(DC$4)+1),$T325&lt;=DC$4),DC$4-$T325+1,IF(AND($U325&gt;=(DC$4-DAY(DC$4)+1),$U325&lt;=DC$4),$U325-(DC$4-DAY(DC$4)+1)+1,IF(OR(AND((DC$4-DAY(DC$4)+1)&gt;=$T325,(DC$4-DAY(DC$4)+1)&lt;=$U325),AND((DC$4&gt;=$T325),(DC$4&lt;=$U325))),DC$4-(DC$4-DAY(DC$4)+1)+1,0))))/IF($R325="mes",_xlfn.DAYS(DC$4,(DC$4-DAY(DC$4)+1))+1,(_xlfn.DAYS($U325,$T325)+1))*$S325)*IF($X$1="Físico",1,$X325)</f>
        <v>0</v>
      </c>
      <c r="DD325" s="378">
        <f t="shared" si="320"/>
        <v>0</v>
      </c>
      <c r="DE325" s="378">
        <f t="shared" si="320"/>
        <v>0</v>
      </c>
      <c r="DF325" s="378">
        <f t="shared" si="320"/>
        <v>0</v>
      </c>
      <c r="DG325" s="378">
        <f t="shared" si="320"/>
        <v>0</v>
      </c>
      <c r="DH325" s="378">
        <f t="shared" si="320"/>
        <v>0</v>
      </c>
      <c r="DI325" s="378">
        <f t="shared" si="320"/>
        <v>0</v>
      </c>
      <c r="DJ325" s="378">
        <f t="shared" si="320"/>
        <v>0</v>
      </c>
      <c r="DK325" s="378">
        <f t="shared" si="320"/>
        <v>0</v>
      </c>
      <c r="DL325" s="378">
        <f t="shared" si="320"/>
        <v>0</v>
      </c>
      <c r="DM325" s="378">
        <f t="shared" ref="DM325:DV332" si="321">(IF(AND(AND($T325&gt;=(DM$4-DAY(DM$4)+1),$T325&lt;=DM$4),AND($U325&gt;=(DM$4-DAY(DM$4)+1),$U325&lt;=DM$4)),$U325-$T325+1,IF(AND($T325&gt;=(DM$4-DAY(DM$4)+1),$T325&lt;=DM$4),DM$4-$T325+1,IF(AND($U325&gt;=(DM$4-DAY(DM$4)+1),$U325&lt;=DM$4),$U325-(DM$4-DAY(DM$4)+1)+1,IF(OR(AND((DM$4-DAY(DM$4)+1)&gt;=$T325,(DM$4-DAY(DM$4)+1)&lt;=$U325),AND((DM$4&gt;=$T325),(DM$4&lt;=$U325))),DM$4-(DM$4-DAY(DM$4)+1)+1,0))))/IF($R325="mes",_xlfn.DAYS(DM$4,(DM$4-DAY(DM$4)+1))+1,(_xlfn.DAYS($U325,$T325)+1))*$S325)*IF($X$1="Físico",1,$X325)</f>
        <v>0</v>
      </c>
      <c r="DN325" s="378">
        <f t="shared" si="321"/>
        <v>0</v>
      </c>
      <c r="DO325" s="378">
        <f t="shared" si="321"/>
        <v>0</v>
      </c>
      <c r="DP325" s="378">
        <f t="shared" si="321"/>
        <v>0</v>
      </c>
      <c r="DQ325" s="378">
        <f t="shared" si="321"/>
        <v>0</v>
      </c>
      <c r="DR325" s="378">
        <f t="shared" si="321"/>
        <v>0</v>
      </c>
      <c r="DS325" s="378">
        <f t="shared" si="321"/>
        <v>0</v>
      </c>
      <c r="DT325" s="378">
        <f t="shared" si="321"/>
        <v>0</v>
      </c>
      <c r="DU325" s="378">
        <f t="shared" si="321"/>
        <v>0</v>
      </c>
      <c r="DV325" s="378">
        <f t="shared" si="321"/>
        <v>0</v>
      </c>
      <c r="DW325" s="378">
        <f t="shared" ref="DW325:EF332" si="322">(IF(AND(AND($T325&gt;=(DW$4-DAY(DW$4)+1),$T325&lt;=DW$4),AND($U325&gt;=(DW$4-DAY(DW$4)+1),$U325&lt;=DW$4)),$U325-$T325+1,IF(AND($T325&gt;=(DW$4-DAY(DW$4)+1),$T325&lt;=DW$4),DW$4-$T325+1,IF(AND($U325&gt;=(DW$4-DAY(DW$4)+1),$U325&lt;=DW$4),$U325-(DW$4-DAY(DW$4)+1)+1,IF(OR(AND((DW$4-DAY(DW$4)+1)&gt;=$T325,(DW$4-DAY(DW$4)+1)&lt;=$U325),AND((DW$4&gt;=$T325),(DW$4&lt;=$U325))),DW$4-(DW$4-DAY(DW$4)+1)+1,0))))/IF($R325="mes",_xlfn.DAYS(DW$4,(DW$4-DAY(DW$4)+1))+1,(_xlfn.DAYS($U325,$T325)+1))*$S325)*IF($X$1="Físico",1,$X325)</f>
        <v>0</v>
      </c>
      <c r="DX325" s="378">
        <f t="shared" si="322"/>
        <v>0</v>
      </c>
      <c r="DY325" s="378">
        <f t="shared" si="322"/>
        <v>0</v>
      </c>
      <c r="DZ325" s="378">
        <f t="shared" si="322"/>
        <v>0</v>
      </c>
      <c r="EA325" s="378">
        <f t="shared" si="322"/>
        <v>0</v>
      </c>
      <c r="EB325" s="378">
        <f t="shared" si="322"/>
        <v>0</v>
      </c>
      <c r="EC325" s="378">
        <f t="shared" si="322"/>
        <v>0</v>
      </c>
      <c r="ED325" s="378">
        <f t="shared" si="322"/>
        <v>0</v>
      </c>
      <c r="EE325" s="378">
        <f t="shared" si="322"/>
        <v>0</v>
      </c>
      <c r="EF325" s="378">
        <f t="shared" si="322"/>
        <v>0</v>
      </c>
      <c r="EG325" s="378">
        <f t="shared" ref="EG325:EQ332" si="323">(IF(AND(AND($T325&gt;=(EG$4-DAY(EG$4)+1),$T325&lt;=EG$4),AND($U325&gt;=(EG$4-DAY(EG$4)+1),$U325&lt;=EG$4)),$U325-$T325+1,IF(AND($T325&gt;=(EG$4-DAY(EG$4)+1),$T325&lt;=EG$4),EG$4-$T325+1,IF(AND($U325&gt;=(EG$4-DAY(EG$4)+1),$U325&lt;=EG$4),$U325-(EG$4-DAY(EG$4)+1)+1,IF(OR(AND((EG$4-DAY(EG$4)+1)&gt;=$T325,(EG$4-DAY(EG$4)+1)&lt;=$U325),AND((EG$4&gt;=$T325),(EG$4&lt;=$U325))),EG$4-(EG$4-DAY(EG$4)+1)+1,0))))/IF($R325="mes",_xlfn.DAYS(EG$4,(EG$4-DAY(EG$4)+1))+1,(_xlfn.DAYS($U325,$T325)+1))*$S325)*IF($X$1="Físico",1,$X325)</f>
        <v>0</v>
      </c>
      <c r="EH325" s="378">
        <f t="shared" si="323"/>
        <v>0</v>
      </c>
      <c r="EI325" s="378">
        <f t="shared" si="323"/>
        <v>0</v>
      </c>
      <c r="EJ325" s="378">
        <f t="shared" si="323"/>
        <v>0</v>
      </c>
      <c r="EK325" s="378">
        <f t="shared" si="323"/>
        <v>0</v>
      </c>
      <c r="EL325" s="378">
        <f t="shared" si="323"/>
        <v>0</v>
      </c>
      <c r="EM325" s="378">
        <f t="shared" si="323"/>
        <v>0</v>
      </c>
      <c r="EN325" s="378">
        <f t="shared" si="323"/>
        <v>0</v>
      </c>
      <c r="EO325" s="378">
        <f t="shared" si="323"/>
        <v>0</v>
      </c>
      <c r="EP325" s="378">
        <f t="shared" si="323"/>
        <v>0</v>
      </c>
      <c r="EQ325" s="378">
        <f t="shared" si="323"/>
        <v>0</v>
      </c>
    </row>
    <row r="326" spans="1:147" x14ac:dyDescent="0.3">
      <c r="A326" s="368"/>
      <c r="B326" s="368"/>
      <c r="C326" s="368"/>
      <c r="D326" s="368">
        <f t="shared" si="249"/>
        <v>1.0658056259248334</v>
      </c>
      <c r="E326" s="368" t="str">
        <f>VLOOKUP(TEXT(Z326,0),'G2'!B:D,3,0)</f>
        <v>ME</v>
      </c>
      <c r="F326" s="816">
        <f t="shared" si="248"/>
        <v>0</v>
      </c>
      <c r="G326" s="755">
        <f t="shared" si="250"/>
        <v>0</v>
      </c>
      <c r="H326" s="756" t="s">
        <v>1190</v>
      </c>
      <c r="I326" s="370" t="s">
        <v>93</v>
      </c>
      <c r="J326" s="370"/>
      <c r="K326" s="368" t="s">
        <v>276</v>
      </c>
      <c r="L326" s="368" t="s">
        <v>619</v>
      </c>
      <c r="M326" s="369"/>
      <c r="N326" s="370" t="s">
        <v>792</v>
      </c>
      <c r="O326" s="370" t="s">
        <v>276</v>
      </c>
      <c r="P326" s="643" t="s">
        <v>1166</v>
      </c>
      <c r="Q326" s="370" t="s">
        <v>695</v>
      </c>
      <c r="R326" s="370" t="s">
        <v>272</v>
      </c>
      <c r="S326" s="371">
        <v>0</v>
      </c>
      <c r="T326" s="372">
        <v>46388</v>
      </c>
      <c r="U326" s="372">
        <v>46415</v>
      </c>
      <c r="V326" s="373">
        <v>1</v>
      </c>
      <c r="W326" s="374">
        <v>177350056.15389228</v>
      </c>
      <c r="X326" s="17" cm="1">
        <f t="array" ref="X326">+IF($W$1="Pesos CLP",W326,W326/TC)*MB_24A25</f>
        <v>202209.4888812319</v>
      </c>
      <c r="Y326" s="18">
        <f t="shared" si="311"/>
        <v>0</v>
      </c>
      <c r="Z326">
        <v>91243540</v>
      </c>
      <c r="AA326" s="19">
        <f>IF(OR($I326="REAL",$I326="INCURRIDO"),SUMIF(S!$O:$O,$I326&amp;$O326&amp;$Q326&amp;UPPER(TEXT(AA$4,"MMMMYYYY"))&amp;$Z326,IF($W$1="Pesos CLP",S!$AD:$AD,S!$AO:$AO)),0)</f>
        <v>0</v>
      </c>
      <c r="AB326" s="19">
        <f>IF(OR($I326="REAL",$I326="INCURRIDO"),SUMIF(S!$O:$O,$I326&amp;$O326&amp;$Q326&amp;UPPER(TEXT(AB$4,"MMMMYYYY"))&amp;$Z326,IF($W$1="Pesos CLP",S!$AD:$AD,S!$AO:$AO)),0)</f>
        <v>0</v>
      </c>
      <c r="AC326" s="19">
        <f>IF(OR($I326="REAL",$I326="INCURRIDO"),SUMIF(S!$O:$O,$I326&amp;$O326&amp;$Q326&amp;UPPER(TEXT(AC$4,"MMMMYYYY"))&amp;$Z326,IF($W$1="Pesos CLP",S!$AD:$AD,S!$AO:$AO)),0)</f>
        <v>0</v>
      </c>
      <c r="AD326" s="19">
        <f>IF(OR($I326="REAL",$I326="INCURRIDO"),SUMIF(S!$O:$O,$I326&amp;$O326&amp;$Q326&amp;UPPER(TEXT(AD$4,"MMMMYYYY"))&amp;$Z326,IF($W$1="Pesos CLP",S!$AD:$AD,S!$AO:$AO)),0)</f>
        <v>0</v>
      </c>
      <c r="AE326" s="19">
        <f>IF(OR($I326="REAL",$I326="INCURRIDO"),SUMIF(S!$O:$O,$I326&amp;$O326&amp;$Q326&amp;UPPER(TEXT(AE$4,"MMMMYYYY"))&amp;$Z326,IF($W$1="Pesos CLP",S!$AD:$AD,S!$AO:$AO)),0)</f>
        <v>0</v>
      </c>
      <c r="AF326" s="19">
        <f>IF(OR($I326="REAL",$I326="INCURRIDO"),SUMIF(S!$O:$O,$I326&amp;$O326&amp;$Q326&amp;UPPER(TEXT(AF$4,"MMMMYYYY"))&amp;$Z326,IF($W$1="Pesos CLP",S!$AD:$AD,S!$AO:$AO)),0)</f>
        <v>0</v>
      </c>
      <c r="AG326" s="19">
        <f>IF(OR($I326="REAL",$I326="INCURRIDO"),SUMIF(S!$O:$O,$I326&amp;$O326&amp;$Q326&amp;UPPER(TEXT(AG$4,"MMMMYYYY"))&amp;$Z326,IF($W$1="Pesos CLP",S!$AD:$AD,S!$AO:$AO)),0)</f>
        <v>0</v>
      </c>
      <c r="AH326" s="19">
        <f>IF(OR($I326="REAL",$I326="INCURRIDO"),SUMIF(S!$O:$O,$I326&amp;$O326&amp;$Q326&amp;UPPER(TEXT(AH$4,"MMMMYYYY"))&amp;$Z326,IF($W$1="Pesos CLP",S!$AD:$AD,S!$AO:$AO)),0)</f>
        <v>0</v>
      </c>
      <c r="AI326" s="19">
        <f>IF(OR($I326="REAL",$I326="INCURRIDO"),SUMIF(S!$O:$O,$I326&amp;$O326&amp;$Q326&amp;UPPER(TEXT(AI$4,"MMMMYYYY"))&amp;$Z326,IF($W$1="Pesos CLP",S!$AD:$AD,S!$AO:$AO)),0)</f>
        <v>0</v>
      </c>
      <c r="AJ326" s="19">
        <f>IF(OR($I326="REAL",$I326="INCURRIDO"),SUMIF(S!$O:$O,$I326&amp;$O326&amp;$Q326&amp;UPPER(TEXT(AJ$4,"MMMMYYYY"))&amp;$Z326,IF($W$1="Pesos CLP",S!$AD:$AD,S!$AO:$AO)),0)</f>
        <v>0</v>
      </c>
      <c r="AK326" s="19">
        <f>IF(OR($I326="REAL",$I326="INCURRIDO"),SUMIF(S!$O:$O,$I326&amp;$O326&amp;$Q326&amp;UPPER(TEXT(AK$4,"MMMMYYYY"))&amp;$Z326,IF($W$1="Pesos CLP",S!$AD:$AD,S!$AO:$AO)),0)</f>
        <v>0</v>
      </c>
      <c r="AL326" s="19">
        <f>IF(OR($I326="REAL",$I326="INCURRIDO"),SUMIF(S!$O:$O,$I326&amp;$O326&amp;$Q326&amp;UPPER(TEXT(AL$4,"MMMMYYYY"))&amp;$Z326,IF($W$1="Pesos CLP",S!$AD:$AD,S!$AO:$AO)),0)</f>
        <v>0</v>
      </c>
      <c r="AM326" s="19">
        <f>IF(OR($I326="REAL",$I326="INCURRIDO"),SUMIF(S!$O:$O,$I326&amp;$O326&amp;$Q326&amp;UPPER(TEXT(AM$4,"MMMMYYYY"))&amp;$Z326,IF($W$1="Pesos CLP",S!$AD:$AD,S!$AO:$AO)),0)</f>
        <v>0</v>
      </c>
      <c r="AN326" s="19">
        <f>IF(OR($I326="REAL",$I326="INCURRIDO"),SUMIF(S!$O:$O,$I326&amp;$O326&amp;$Q326&amp;UPPER(TEXT(AN$4,"MMMMYYYY"))&amp;$Z326,IF($W$1="Pesos CLP",S!$AD:$AD,S!$AO:$AO)),0)</f>
        <v>0</v>
      </c>
      <c r="AO326" s="19">
        <f>IF(OR($I326="REAL",$I326="INCURRIDO"),SUMIF(S!$O:$O,$I326&amp;$O326&amp;$Q326&amp;UPPER(TEXT(AO$4,"MMMMYYYY"))&amp;$Z326,IF($W$1="Pesos CLP",S!$AD:$AD,S!$AO:$AO)),0)</f>
        <v>0</v>
      </c>
      <c r="AP326" s="19">
        <f>IF(OR($I326="REAL",$I326="INCURRIDO"),SUMIF(S!$O:$O,$I326&amp;$O326&amp;$Q326&amp;UPPER(TEXT(AP$4,"MMMMYYYY"))&amp;$Z326,IF($W$1="Pesos CLP",S!$AD:$AD,S!$AO:$AO)),0)</f>
        <v>0</v>
      </c>
      <c r="AQ326" s="19">
        <f>IF(OR($I326="REAL",$I326="INCURRIDO"),SUMIF(S!$O:$O,$I326&amp;$O326&amp;$Q326&amp;UPPER(TEXT(AQ$4,"MMMMYYYY"))&amp;$Z326,IF($W$1="Pesos CLP",S!$AD:$AD,S!$AO:$AO)),0)</f>
        <v>0</v>
      </c>
      <c r="AR326" s="19">
        <f>IF(OR($I326="REAL",$I326="INCURRIDO"),SUMIF(S!$O:$O,$I326&amp;$O326&amp;$Q326&amp;UPPER(TEXT(AR$4,"MMMMYYYY"))&amp;$Z326,IF($W$1="Pesos CLP",S!$AD:$AD,S!$AO:$AO)),0)</f>
        <v>0</v>
      </c>
      <c r="AS326" s="19">
        <f>IF(OR($I326="REAL",$I326="INCURRIDO"),SUMIF(S!$O:$O,$I326&amp;$O326&amp;$Q326&amp;UPPER(TEXT(AS$4,"MMMMYYYY"))&amp;$Z326,IF($W$1="Pesos CLP",S!$AD:$AD,S!$AO:$AO)),0)</f>
        <v>0</v>
      </c>
      <c r="AT326" s="19">
        <f>IF(OR($I326="REAL",$I326="INCURRIDO"),SUMIF(S!$O:$O,$I326&amp;$O326&amp;$Q326&amp;UPPER(TEXT(AT$4,"MMMMYYYY"))&amp;$Z326,IF($W$1="Pesos CLP",S!$AD:$AD,S!$AO:$AO)),0)</f>
        <v>0</v>
      </c>
      <c r="AU326" s="19">
        <f>IF(OR($I326="REAL",$I326="INCURRIDO"),SUMIF(S!$O:$O,$I326&amp;$O326&amp;$Q326&amp;UPPER(TEXT(AU$4,"MMMMYYYY"))&amp;$Z326,IF($W$1="Pesos CLP",S!$AD:$AD,S!$AO:$AO)),0)</f>
        <v>0</v>
      </c>
      <c r="AV326" s="19">
        <f>IF(OR($I326="REAL",$I326="INCURRIDO"),SUMIF(S!$O:$O,$I326&amp;$O326&amp;$Q326&amp;UPPER(TEXT(AV$4,"MMMMYYYY"))&amp;$Z326,IF($W$1="Pesos CLP",S!$AD:$AD,S!$AO:$AO)),0)</f>
        <v>0</v>
      </c>
      <c r="AW326" s="19">
        <f>IF(OR($I326="REAL",$I326="INCURRIDO"),SUMIF(S!$O:$O,$I326&amp;$O326&amp;$Q326&amp;UPPER(TEXT(AW$4,"MMMMYYYY"))&amp;$Z326,IF($W$1="Pesos CLP",S!$AD:$AD,S!$AO:$AO)),0)</f>
        <v>0</v>
      </c>
      <c r="AX326" s="19">
        <f>IF(OR($I326="REAL",$I326="INCURRIDO"),SUMIF(S!$O:$O,$I326&amp;$O326&amp;$Q326&amp;UPPER(TEXT(AX$4,"MMMMYYYY"))&amp;$Z326,IF($W$1="Pesos CLP",S!$AD:$AD,S!$AO:$AO)),0)</f>
        <v>0</v>
      </c>
      <c r="AY326" s="19">
        <f>IF(OR($I326="REAL",$I326="INCURRIDO"),SUMIF(S!$O:$O,$I326&amp;$O326&amp;$Q326&amp;UPPER(TEXT(AY$4,"MMMMYYYY"))&amp;$Z326,IF($W$1="Pesos CLP",S!$AD:$AD,S!$AO:$AO)),0)</f>
        <v>0</v>
      </c>
      <c r="AZ326" s="19">
        <f>IF(OR($I326="REAL",$I326="INCURRIDO"),SUMIF(S!$O:$O,$I326&amp;$O326&amp;$Q326&amp;UPPER(TEXT(AZ$4,"MMMMYYYY"))&amp;$Z326,IF($W$1="Pesos CLP",S!$AD:$AD,S!$AO:$AO)),0)</f>
        <v>0</v>
      </c>
      <c r="BA326" s="19">
        <f>IF(OR($I326="REAL",$I326="INCURRIDO"),SUMIF(S!$O:$O,$I326&amp;$O326&amp;$Q326&amp;UPPER(TEXT(BA$4,"MMMMYYYY"))&amp;$Z326,IF($W$1="Pesos CLP",S!$AD:$AD,S!$AO:$AO)),0)</f>
        <v>0</v>
      </c>
      <c r="BB326" s="19">
        <f>IF(OR($I326="REAL",$I326="INCURRIDO"),SUMIF(S!$O:$O,$I326&amp;$O326&amp;$Q326&amp;UPPER(TEXT(BB$4,"MMMMYYYY"))&amp;$Z326,IF($W$1="Pesos CLP",S!$AD:$AD,S!$AO:$AO)),0)</f>
        <v>0</v>
      </c>
      <c r="BC326" s="19">
        <f>IF(OR($I326="REAL",$I326="INCURRIDO"),SUMIF(S!$O:$O,$I326&amp;$O326&amp;$Q326&amp;UPPER(TEXT(BC$4,"MMMMYYYY"))&amp;$Z326,IF($W$1="Pesos CLP",S!$AD:$AD,S!$AO:$AO)),0)</f>
        <v>0</v>
      </c>
      <c r="BD326" s="19">
        <f>IF(OR($I326="REAL",$I326="INCURRIDO"),SUMIF(S!$O:$O,$I326&amp;$O326&amp;$Q326&amp;UPPER(TEXT(BD$4,"MMMMYYYY"))&amp;$Z326,IF($W$1="Pesos CLP",S!$AD:$AD,S!$AO:$AO)),0)</f>
        <v>0</v>
      </c>
      <c r="BE326" s="19">
        <f>IF(OR($I326="REAL",$I326="INCURRIDO"),SUMIF(S!$O:$O,$I326&amp;$O326&amp;$Q326&amp;UPPER(TEXT(BE$4,"MMMMYYYY"))&amp;$Z326,IF($W$1="Pesos CLP",S!$AD:$AD,S!$AO:$AO)),0)</f>
        <v>0</v>
      </c>
      <c r="BF326" s="19">
        <f>IF(OR($I326="REAL",$I326="INCURRIDO"),SUMIF(S!$O:$O,$I326&amp;$O326&amp;$Q326&amp;UPPER(TEXT(BF$4,"MMMMYYYY"))&amp;$Z326,IF($W$1="Pesos CLP",S!$AD:$AD,S!$AO:$AO)),0)</f>
        <v>0</v>
      </c>
      <c r="BG326" s="19">
        <f>IF(OR($I326="REAL",$I326="INCURRIDO"),SUMIF(S!$O:$O,$I326&amp;$O326&amp;$Q326&amp;UPPER(TEXT(BG$4,"MMMMYYYY"))&amp;$Z326,IF($W$1="Pesos CLP",S!$AD:$AD,S!$AO:$AO)),0)</f>
        <v>0</v>
      </c>
      <c r="BH326" s="19">
        <f>IF(OR($I326="REAL",$I326="INCURRIDO"),SUMIF(S!$O:$O,$I326&amp;$O326&amp;$Q326&amp;UPPER(TEXT(BH$4,"MMMMYYYY"))&amp;$Z326,IF($W$1="Pesos CLP",S!$AD:$AD,S!$AO:$AO)),0)</f>
        <v>0</v>
      </c>
      <c r="BI326" s="19">
        <f>IF(OR($I326="REAL",$I326="INCURRIDO"),SUMIF(S!$O:$O,$I326&amp;$O326&amp;$Q326&amp;UPPER(TEXT(BI$4,"MMMMYYYY"))&amp;$Z326,IF($W$1="Pesos CLP",S!$AD:$AD,S!$AO:$AO)),0)</f>
        <v>0</v>
      </c>
      <c r="BJ326" s="19">
        <f>IF(OR($I326="REAL",$I326="INCURRIDO"),SUMIF(S!$O:$O,$I326&amp;$O326&amp;$Q326&amp;UPPER(TEXT(BJ$4,"MMMMYYYY"))&amp;$Z326,IF($W$1="Pesos CLP",S!$AD:$AD,S!$AO:$AO)),0)</f>
        <v>0</v>
      </c>
      <c r="BK326" s="19">
        <f>IF(OR($I326="REAL",$I326="INCURRIDO"),SUMIF(S!$O:$O,$I326&amp;$O326&amp;$Q326&amp;UPPER(TEXT(BK$4,"MMMMYYYY"))&amp;$Z326,IF($W$1="Pesos CLP",S!$AD:$AD,S!$AO:$AO)),0)</f>
        <v>0</v>
      </c>
      <c r="BL326" s="19">
        <f>IF(OR($I326="REAL",$I326="INCURRIDO"),SUMIF(S!$O:$O,$I326&amp;$O326&amp;$Q326&amp;UPPER(TEXT(BL$4,"MMMMYYYY"))&amp;$Z326,IF($W$1="Pesos CLP",S!$AD:$AD,S!$AO:$AO)),0)</f>
        <v>0</v>
      </c>
      <c r="BM326" s="19">
        <f>IF(OR($I326="REAL",$I326="INCURRIDO"),SUMIF(S!$O:$O,$I326&amp;$O326&amp;$Q326&amp;UPPER(TEXT(BM$4,"MMMMYYYY"))&amp;$Z326,IF($W$1="Pesos CLP",S!$AD:$AD,S!$AO:$AO)),0)</f>
        <v>0</v>
      </c>
      <c r="BN326" s="19">
        <f>IF(OR($I326="REAL",$I326="INCURRIDO"),SUMIF(S!$O:$O,$I326&amp;$O326&amp;$Q326&amp;UPPER(TEXT(BN$4,"MMMMYYYY"))&amp;$Z326,IF($W$1="Pesos CLP",S!$AD:$AD,S!$AO:$AO)),0)</f>
        <v>0</v>
      </c>
      <c r="BO326" s="19">
        <f>IF(OR($I326="REAL",$I326="INCURRIDO"),SUMIF(S!$O:$O,$I326&amp;$O326&amp;$Q326&amp;UPPER(TEXT(BO$4,"MMMMYYYY"))&amp;$Z326,IF($W$1="Pesos CLP",S!$AD:$AD,S!$AO:$AO)),0)</f>
        <v>0</v>
      </c>
      <c r="BP326" s="19">
        <f>IF(OR($I326="REAL",$I326="INCURRIDO"),SUMIF(S!$O:$O,$I326&amp;$O326&amp;$Q326&amp;UPPER(TEXT(BP$4,"MMMMYYYY"))&amp;$Z326,IF($W$1="Pesos CLP",S!$AD:$AD,S!$AO:$AO)),0)</f>
        <v>0</v>
      </c>
      <c r="BQ326" s="19">
        <f>IF(OR($I326="REAL",$I326="INCURRIDO"),SUMIF(S!$O:$O,$I326&amp;$O326&amp;$Q326&amp;UPPER(TEXT(BQ$4,"MMMMYYYY"))&amp;$Z326,IF($W$1="Pesos CLP",S!$AD:$AD,S!$AO:$AO)),0)</f>
        <v>0</v>
      </c>
      <c r="BR326" s="19">
        <f>IF(OR($I326="REAL",$I326="INCURRIDO"),SUMIF(S!$O:$O,$I326&amp;$O326&amp;$Q326&amp;UPPER(TEXT(BR$4,"MMMMYYYY"))&amp;$Z326,IF($W$1="Pesos CLP",S!$AD:$AD,S!$AO:$AO)),0)</f>
        <v>0</v>
      </c>
      <c r="BS326" s="19">
        <f>IF(OR($I326="REAL",$I326="INCURRIDO"),SUMIF(S!$O:$O,$I326&amp;$O326&amp;$Q326&amp;UPPER(TEXT(BS$4,"MMMMYYYY"))&amp;$Z326,IF($W$1="Pesos CLP",S!$AD:$AD,S!$AO:$AO)),0)</f>
        <v>0</v>
      </c>
      <c r="BT326" s="19">
        <f>IF(OR($I326="REAL",$I326="INCURRIDO"),SUMIF(S!$O:$O,$I326&amp;$O326&amp;$Q326&amp;UPPER(TEXT(BT$4,"MMMMYYYY"))&amp;$Z326,IF($W$1="Pesos CLP",S!$AD:$AD,S!$AO:$AO)),0)</f>
        <v>0</v>
      </c>
      <c r="BU326" s="19">
        <f>IF(OR($I326="REAL",$I326="INCURRIDO"),SUMIF(S!$O:$O,$I326&amp;$O326&amp;$Q326&amp;UPPER(TEXT(BU$4,"MMMMYYYY"))&amp;$Z326,IF($W$1="Pesos CLP",S!$AD:$AD,S!$AO:$AO)),0)</f>
        <v>0</v>
      </c>
      <c r="BV326" s="19">
        <f>IF(OR($I326="REAL",$I326="INCURRIDO"),SUMIF(S!$O:$O,$I326&amp;$O326&amp;$Q326&amp;UPPER(TEXT(BV$4,"MMMMYYYY"))&amp;$Z326,IF($W$1="Pesos CLP",S!$AD:$AD,S!$AO:$AO)),0)</f>
        <v>0</v>
      </c>
      <c r="BW326" s="19">
        <f>IF(OR($I326="REAL",$I326="INCURRIDO"),SUMIF(S!$O:$O,$I326&amp;$O326&amp;$Q326&amp;UPPER(TEXT(BW$4,"MMMMYYYY"))&amp;$Z326,IF($W$1="Pesos CLP",S!$AD:$AD,S!$AO:$AO)),0)</f>
        <v>0</v>
      </c>
      <c r="BX326" s="19">
        <f>IF(OR($I326="REAL",$I326="INCURRIDO"),SUMIF(S!$O:$O,$I326&amp;$O326&amp;$Q326&amp;UPPER(TEXT(BX$4,"MMMMYYYY"))&amp;$Z326,IF($W$1="Pesos CLP",S!$AD:$AD,S!$AO:$AO)),0)</f>
        <v>0</v>
      </c>
      <c r="BY326" s="19">
        <f>IF(OR($I326="REAL",$I326="INCURRIDO"),SUMIF(S!$O:$O,$I326&amp;$O326&amp;$Q326&amp;UPPER(TEXT(BY$4,"MMMMYYYY"))&amp;$Z326,IF($W$1="Pesos CLP",S!$AD:$AD,S!$AO:$AO)),0)</f>
        <v>0</v>
      </c>
      <c r="BZ326" s="19">
        <f>IF(OR($I326="REAL",$I326="INCURRIDO"),SUMIF(S!$O:$O,$I326&amp;$O326&amp;$Q326&amp;UPPER(TEXT(BZ$4,"MMMMYYYY"))&amp;$Z326,IF($W$1="Pesos CLP",S!$AD:$AD,S!$AO:$AO)),0)</f>
        <v>0</v>
      </c>
      <c r="CA326" s="19">
        <f>IF(OR($I326="REAL",$I326="INCURRIDO"),SUMIF(S!$O:$O,$I326&amp;$O326&amp;$Q326&amp;UPPER(TEXT(CA$4,"MMMMYYYY"))&amp;$Z326,IF($W$1="Pesos CLP",S!$AD:$AD,S!$AO:$AO)),0)</f>
        <v>0</v>
      </c>
      <c r="CB326" s="19">
        <f>IF(OR($I326="REAL",$I326="INCURRIDO"),SUMIF(S!$O:$O,$I326&amp;$O326&amp;$Q326&amp;UPPER(TEXT(CB$4,"MMMMYYYY"))&amp;$Z326,IF($W$1="Pesos CLP",S!$AD:$AD,S!$AO:$AO)),0)</f>
        <v>0</v>
      </c>
      <c r="CC326" s="19">
        <f>IF(OR($I326="REAL",$I326="INCURRIDO"),SUMIF(S!$O:$O,$I326&amp;$O326&amp;$Q326&amp;UPPER(TEXT(CC$4,"MMMMYYYY"))&amp;$Z326,IF($W$1="Pesos CLP",S!$AD:$AD,S!$AO:$AO)),0)</f>
        <v>0</v>
      </c>
      <c r="CD326" s="19">
        <f>IF(OR($I326="REAL",$I326="INCURRIDO"),SUMIF(S!$O:$O,$I326&amp;$O326&amp;$Q326&amp;UPPER(TEXT(CD$4,"MMMMYYYY"))&amp;$Z326,IF($W$1="Pesos CLP",S!$AD:$AD,S!$AO:$AO)),0)</f>
        <v>0</v>
      </c>
      <c r="CE326" s="19">
        <f>IF(OR($I326="REAL",$I326="INCURRIDO"),SUMIF(S!$O:$O,$I326&amp;$O326&amp;$Q326&amp;UPPER(TEXT(CE$4,"MMMMYYYY"))&amp;$Z326,IF($W$1="Pesos CLP",S!$AD:$AD,S!$AO:$AO)),0)</f>
        <v>0</v>
      </c>
      <c r="CF326" s="19">
        <f>IF(OR($I326="REAL",$I326="INCURRIDO"),SUMIF(S!$O:$O,$I326&amp;$O326&amp;$Q326&amp;UPPER(TEXT(CF$4,"MMMMYYYY"))&amp;$Z326,IF($W$1="Pesos CLP",S!$AD:$AD,S!$AO:$AO)),0)</f>
        <v>0</v>
      </c>
      <c r="CG326" s="19">
        <f>IF(OR($I326="REAL",$I326="INCURRIDO"),SUMIF(S!$O:$O,$I326&amp;$O326&amp;$Q326&amp;UPPER(TEXT(CG$4,"MMMMYYYY"))&amp;$Z326,IF($W$1="Pesos CLP",S!$AD:$AD,S!$AO:$AO)),0)</f>
        <v>0</v>
      </c>
      <c r="CH326" s="19">
        <f>IF(OR($I326="REAL",$I326="INCURRIDO"),SUMIF(S!$O:$O,$I326&amp;$O326&amp;$Q326&amp;UPPER(TEXT(CH$4,"MMMMYYYY"))&amp;$Z326,IF($W$1="Pesos CLP",S!$AD:$AD,S!$AO:$AO)),0)</f>
        <v>0</v>
      </c>
      <c r="CI326" s="19">
        <f>IF(OR($I326="REAL",$I326="INCURRIDO"),SUMIF(S!$O:$O,$I326&amp;$O326&amp;$Q326&amp;UPPER(TEXT(CI$4,"MMMMYYYY"))&amp;$Z326,IF($W$1="Pesos CLP",S!$AD:$AD,S!$AO:$AO)),0)</f>
        <v>0</v>
      </c>
      <c r="CJ326" s="19">
        <f>IF(OR($I326="REAL",$I326="INCURRIDO"),SUMIF(S!$O:$O,$I326&amp;$O326&amp;$Q326&amp;UPPER(TEXT(CJ$4,"MMMMYYYY"))&amp;$Z326,IF($W$1="Pesos CLP",S!$AD:$AD,S!$AO:$AO)),0)</f>
        <v>0</v>
      </c>
      <c r="CK326" s="378">
        <f t="shared" si="318"/>
        <v>0</v>
      </c>
      <c r="CL326" s="378">
        <f t="shared" si="318"/>
        <v>0</v>
      </c>
      <c r="CM326" s="378">
        <f t="shared" si="318"/>
        <v>0</v>
      </c>
      <c r="CN326" s="378">
        <f t="shared" si="318"/>
        <v>0</v>
      </c>
      <c r="CO326" s="378">
        <f t="shared" si="318"/>
        <v>0</v>
      </c>
      <c r="CP326" s="378">
        <f t="shared" si="318"/>
        <v>0</v>
      </c>
      <c r="CQ326" s="378">
        <f t="shared" si="318"/>
        <v>0</v>
      </c>
      <c r="CR326" s="378">
        <f t="shared" si="318"/>
        <v>0</v>
      </c>
      <c r="CS326" s="378">
        <f t="shared" si="319"/>
        <v>0</v>
      </c>
      <c r="CT326" s="378">
        <f t="shared" si="319"/>
        <v>0</v>
      </c>
      <c r="CU326" s="378">
        <f t="shared" si="319"/>
        <v>0</v>
      </c>
      <c r="CV326" s="378">
        <f t="shared" si="319"/>
        <v>0</v>
      </c>
      <c r="CW326" s="378">
        <f t="shared" si="319"/>
        <v>0</v>
      </c>
      <c r="CX326" s="378">
        <f t="shared" si="319"/>
        <v>0</v>
      </c>
      <c r="CY326" s="378">
        <f t="shared" si="319"/>
        <v>0</v>
      </c>
      <c r="CZ326" s="378">
        <f t="shared" si="319"/>
        <v>0</v>
      </c>
      <c r="DA326" s="378">
        <f t="shared" si="319"/>
        <v>0</v>
      </c>
      <c r="DB326" s="378">
        <f t="shared" si="319"/>
        <v>0</v>
      </c>
      <c r="DC326" s="378">
        <f t="shared" si="320"/>
        <v>0</v>
      </c>
      <c r="DD326" s="378">
        <f t="shared" si="320"/>
        <v>0</v>
      </c>
      <c r="DE326" s="378">
        <f t="shared" si="320"/>
        <v>0</v>
      </c>
      <c r="DF326" s="378">
        <f t="shared" si="320"/>
        <v>0</v>
      </c>
      <c r="DG326" s="378">
        <f t="shared" si="320"/>
        <v>0</v>
      </c>
      <c r="DH326" s="378">
        <f t="shared" si="320"/>
        <v>0</v>
      </c>
      <c r="DI326" s="378">
        <f t="shared" si="320"/>
        <v>0</v>
      </c>
      <c r="DJ326" s="378">
        <f t="shared" si="320"/>
        <v>0</v>
      </c>
      <c r="DK326" s="378">
        <f t="shared" si="320"/>
        <v>0</v>
      </c>
      <c r="DL326" s="378">
        <f t="shared" si="320"/>
        <v>0</v>
      </c>
      <c r="DM326" s="378">
        <f t="shared" si="321"/>
        <v>0</v>
      </c>
      <c r="DN326" s="378">
        <f t="shared" si="321"/>
        <v>0</v>
      </c>
      <c r="DO326" s="378">
        <f t="shared" si="321"/>
        <v>0</v>
      </c>
      <c r="DP326" s="378">
        <f t="shared" si="321"/>
        <v>0</v>
      </c>
      <c r="DQ326" s="378">
        <f t="shared" si="321"/>
        <v>0</v>
      </c>
      <c r="DR326" s="378">
        <f t="shared" si="321"/>
        <v>0</v>
      </c>
      <c r="DS326" s="378">
        <f t="shared" si="321"/>
        <v>0</v>
      </c>
      <c r="DT326" s="378">
        <f t="shared" si="321"/>
        <v>0</v>
      </c>
      <c r="DU326" s="378">
        <f t="shared" si="321"/>
        <v>0</v>
      </c>
      <c r="DV326" s="378">
        <f t="shared" si="321"/>
        <v>0</v>
      </c>
      <c r="DW326" s="378">
        <f t="shared" si="322"/>
        <v>0</v>
      </c>
      <c r="DX326" s="378">
        <f t="shared" si="322"/>
        <v>0</v>
      </c>
      <c r="DY326" s="378">
        <f t="shared" si="322"/>
        <v>0</v>
      </c>
      <c r="DZ326" s="378">
        <f t="shared" si="322"/>
        <v>0</v>
      </c>
      <c r="EA326" s="378">
        <f t="shared" si="322"/>
        <v>0</v>
      </c>
      <c r="EB326" s="378">
        <f t="shared" si="322"/>
        <v>0</v>
      </c>
      <c r="EC326" s="378">
        <f t="shared" si="322"/>
        <v>0</v>
      </c>
      <c r="ED326" s="378">
        <f t="shared" si="322"/>
        <v>0</v>
      </c>
      <c r="EE326" s="378">
        <f t="shared" si="322"/>
        <v>0</v>
      </c>
      <c r="EF326" s="378">
        <f t="shared" si="322"/>
        <v>0</v>
      </c>
      <c r="EG326" s="378">
        <f t="shared" si="323"/>
        <v>0</v>
      </c>
      <c r="EH326" s="378">
        <f t="shared" si="323"/>
        <v>0</v>
      </c>
      <c r="EI326" s="378">
        <f t="shared" si="323"/>
        <v>0</v>
      </c>
      <c r="EJ326" s="378">
        <f t="shared" si="323"/>
        <v>0</v>
      </c>
      <c r="EK326" s="378">
        <f t="shared" si="323"/>
        <v>0</v>
      </c>
      <c r="EL326" s="378">
        <f t="shared" si="323"/>
        <v>0</v>
      </c>
      <c r="EM326" s="378">
        <f t="shared" si="323"/>
        <v>0</v>
      </c>
      <c r="EN326" s="378">
        <f t="shared" si="323"/>
        <v>0</v>
      </c>
      <c r="EO326" s="378">
        <f t="shared" si="323"/>
        <v>0</v>
      </c>
      <c r="EP326" s="378">
        <f t="shared" si="323"/>
        <v>0</v>
      </c>
      <c r="EQ326" s="378">
        <f t="shared" si="323"/>
        <v>0</v>
      </c>
    </row>
    <row r="327" spans="1:147" x14ac:dyDescent="0.3">
      <c r="A327" s="368"/>
      <c r="B327" s="368"/>
      <c r="C327" s="368"/>
      <c r="D327" s="368">
        <f t="shared" si="249"/>
        <v>1.0658056259248334</v>
      </c>
      <c r="E327" s="368" t="str">
        <f>VLOOKUP(TEXT(Z327,0),'G2'!B:D,3,0)</f>
        <v>ME</v>
      </c>
      <c r="F327" s="816">
        <f t="shared" ref="F327:F337" si="324">SUM(BS327:CB327)</f>
        <v>0</v>
      </c>
      <c r="G327" s="755">
        <f t="shared" si="250"/>
        <v>0</v>
      </c>
      <c r="H327" s="756" t="s">
        <v>1190</v>
      </c>
      <c r="I327" s="370" t="s">
        <v>93</v>
      </c>
      <c r="J327" s="370"/>
      <c r="K327" s="368"/>
      <c r="L327" s="368"/>
      <c r="M327" s="369"/>
      <c r="N327" s="370" t="s">
        <v>277</v>
      </c>
      <c r="O327" s="370"/>
      <c r="P327" s="643"/>
      <c r="Q327" s="370"/>
      <c r="R327" s="370"/>
      <c r="S327" s="371"/>
      <c r="T327" s="372"/>
      <c r="U327" s="372"/>
      <c r="V327" s="373"/>
      <c r="W327" s="374">
        <v>0</v>
      </c>
      <c r="X327" s="17" cm="1">
        <f t="array" ref="X327">+IF($W$1="Pesos CLP",W327,W327/TC)*MB_24A25</f>
        <v>0</v>
      </c>
      <c r="Y327" s="18">
        <f t="shared" si="311"/>
        <v>0</v>
      </c>
      <c r="Z327">
        <v>91243540</v>
      </c>
      <c r="AA327" s="19">
        <f>IF(OR($I327="REAL",$I327="INCURRIDO"),SUMIF(S!$O:$O,$I327&amp;$O327&amp;$Q327&amp;UPPER(TEXT(AA$4,"MMMMYYYY"))&amp;$Z327,IF($W$1="Pesos CLP",S!$AD:$AD,S!$AO:$AO)),0)</f>
        <v>0</v>
      </c>
      <c r="AB327" s="19">
        <f>IF(OR($I327="REAL",$I327="INCURRIDO"),SUMIF(S!$O:$O,$I327&amp;$O327&amp;$Q327&amp;UPPER(TEXT(AB$4,"MMMMYYYY"))&amp;$Z327,IF($W$1="Pesos CLP",S!$AD:$AD,S!$AO:$AO)),0)</f>
        <v>0</v>
      </c>
      <c r="AC327" s="19">
        <f>IF(OR($I327="REAL",$I327="INCURRIDO"),SUMIF(S!$O:$O,$I327&amp;$O327&amp;$Q327&amp;UPPER(TEXT(AC$4,"MMMMYYYY"))&amp;$Z327,IF($W$1="Pesos CLP",S!$AD:$AD,S!$AO:$AO)),0)</f>
        <v>0</v>
      </c>
      <c r="AD327" s="19">
        <f>IF(OR($I327="REAL",$I327="INCURRIDO"),SUMIF(S!$O:$O,$I327&amp;$O327&amp;$Q327&amp;UPPER(TEXT(AD$4,"MMMMYYYY"))&amp;$Z327,IF($W$1="Pesos CLP",S!$AD:$AD,S!$AO:$AO)),0)</f>
        <v>0</v>
      </c>
      <c r="AE327" s="19">
        <f>IF(OR($I327="REAL",$I327="INCURRIDO"),SUMIF(S!$O:$O,$I327&amp;$O327&amp;$Q327&amp;UPPER(TEXT(AE$4,"MMMMYYYY"))&amp;$Z327,IF($W$1="Pesos CLP",S!$AD:$AD,S!$AO:$AO)),0)</f>
        <v>0</v>
      </c>
      <c r="AF327" s="19">
        <f>IF(OR($I327="REAL",$I327="INCURRIDO"),SUMIF(S!$O:$O,$I327&amp;$O327&amp;$Q327&amp;UPPER(TEXT(AF$4,"MMMMYYYY"))&amp;$Z327,IF($W$1="Pesos CLP",S!$AD:$AD,S!$AO:$AO)),0)</f>
        <v>0</v>
      </c>
      <c r="AG327" s="19">
        <f>IF(OR($I327="REAL",$I327="INCURRIDO"),SUMIF(S!$O:$O,$I327&amp;$O327&amp;$Q327&amp;UPPER(TEXT(AG$4,"MMMMYYYY"))&amp;$Z327,IF($W$1="Pesos CLP",S!$AD:$AD,S!$AO:$AO)),0)</f>
        <v>0</v>
      </c>
      <c r="AH327" s="19">
        <f>IF(OR($I327="REAL",$I327="INCURRIDO"),SUMIF(S!$O:$O,$I327&amp;$O327&amp;$Q327&amp;UPPER(TEXT(AH$4,"MMMMYYYY"))&amp;$Z327,IF($W$1="Pesos CLP",S!$AD:$AD,S!$AO:$AO)),0)</f>
        <v>0</v>
      </c>
      <c r="AI327" s="19">
        <f>IF(OR($I327="REAL",$I327="INCURRIDO"),SUMIF(S!$O:$O,$I327&amp;$O327&amp;$Q327&amp;UPPER(TEXT(AI$4,"MMMMYYYY"))&amp;$Z327,IF($W$1="Pesos CLP",S!$AD:$AD,S!$AO:$AO)),0)</f>
        <v>0</v>
      </c>
      <c r="AJ327" s="19">
        <f>IF(OR($I327="REAL",$I327="INCURRIDO"),SUMIF(S!$O:$O,$I327&amp;$O327&amp;$Q327&amp;UPPER(TEXT(AJ$4,"MMMMYYYY"))&amp;$Z327,IF($W$1="Pesos CLP",S!$AD:$AD,S!$AO:$AO)),0)</f>
        <v>0</v>
      </c>
      <c r="AK327" s="19">
        <f>IF(OR($I327="REAL",$I327="INCURRIDO"),SUMIF(S!$O:$O,$I327&amp;$O327&amp;$Q327&amp;UPPER(TEXT(AK$4,"MMMMYYYY"))&amp;$Z327,IF($W$1="Pesos CLP",S!$AD:$AD,S!$AO:$AO)),0)</f>
        <v>0</v>
      </c>
      <c r="AL327" s="19">
        <f>IF(OR($I327="REAL",$I327="INCURRIDO"),SUMIF(S!$O:$O,$I327&amp;$O327&amp;$Q327&amp;UPPER(TEXT(AL$4,"MMMMYYYY"))&amp;$Z327,IF($W$1="Pesos CLP",S!$AD:$AD,S!$AO:$AO)),0)</f>
        <v>0</v>
      </c>
      <c r="AM327" s="19">
        <f>IF(OR($I327="REAL",$I327="INCURRIDO"),SUMIF(S!$O:$O,$I327&amp;$O327&amp;$Q327&amp;UPPER(TEXT(AM$4,"MMMMYYYY"))&amp;$Z327,IF($W$1="Pesos CLP",S!$AD:$AD,S!$AO:$AO)),0)</f>
        <v>0</v>
      </c>
      <c r="AN327" s="19">
        <f>IF(OR($I327="REAL",$I327="INCURRIDO"),SUMIF(S!$O:$O,$I327&amp;$O327&amp;$Q327&amp;UPPER(TEXT(AN$4,"MMMMYYYY"))&amp;$Z327,IF($W$1="Pesos CLP",S!$AD:$AD,S!$AO:$AO)),0)</f>
        <v>0</v>
      </c>
      <c r="AO327" s="19">
        <f>IF(OR($I327="REAL",$I327="INCURRIDO"),SUMIF(S!$O:$O,$I327&amp;$O327&amp;$Q327&amp;UPPER(TEXT(AO$4,"MMMMYYYY"))&amp;$Z327,IF($W$1="Pesos CLP",S!$AD:$AD,S!$AO:$AO)),0)</f>
        <v>0</v>
      </c>
      <c r="AP327" s="19">
        <f>IF(OR($I327="REAL",$I327="INCURRIDO"),SUMIF(S!$O:$O,$I327&amp;$O327&amp;$Q327&amp;UPPER(TEXT(AP$4,"MMMMYYYY"))&amp;$Z327,IF($W$1="Pesos CLP",S!$AD:$AD,S!$AO:$AO)),0)</f>
        <v>0</v>
      </c>
      <c r="AQ327" s="19">
        <f>IF(OR($I327="REAL",$I327="INCURRIDO"),SUMIF(S!$O:$O,$I327&amp;$O327&amp;$Q327&amp;UPPER(TEXT(AQ$4,"MMMMYYYY"))&amp;$Z327,IF($W$1="Pesos CLP",S!$AD:$AD,S!$AO:$AO)),0)</f>
        <v>0</v>
      </c>
      <c r="AR327" s="19">
        <f>IF(OR($I327="REAL",$I327="INCURRIDO"),SUMIF(S!$O:$O,$I327&amp;$O327&amp;$Q327&amp;UPPER(TEXT(AR$4,"MMMMYYYY"))&amp;$Z327,IF($W$1="Pesos CLP",S!$AD:$AD,S!$AO:$AO)),0)</f>
        <v>0</v>
      </c>
      <c r="AS327" s="19">
        <f>IF(OR($I327="REAL",$I327="INCURRIDO"),SUMIF(S!$O:$O,$I327&amp;$O327&amp;$Q327&amp;UPPER(TEXT(AS$4,"MMMMYYYY"))&amp;$Z327,IF($W$1="Pesos CLP",S!$AD:$AD,S!$AO:$AO)),0)</f>
        <v>0</v>
      </c>
      <c r="AT327" s="19">
        <f>IF(OR($I327="REAL",$I327="INCURRIDO"),SUMIF(S!$O:$O,$I327&amp;$O327&amp;$Q327&amp;UPPER(TEXT(AT$4,"MMMMYYYY"))&amp;$Z327,IF($W$1="Pesos CLP",S!$AD:$AD,S!$AO:$AO)),0)</f>
        <v>0</v>
      </c>
      <c r="AU327" s="19">
        <f>IF(OR($I327="REAL",$I327="INCURRIDO"),SUMIF(S!$O:$O,$I327&amp;$O327&amp;$Q327&amp;UPPER(TEXT(AU$4,"MMMMYYYY"))&amp;$Z327,IF($W$1="Pesos CLP",S!$AD:$AD,S!$AO:$AO)),0)</f>
        <v>0</v>
      </c>
      <c r="AV327" s="19">
        <f>IF(OR($I327="REAL",$I327="INCURRIDO"),SUMIF(S!$O:$O,$I327&amp;$O327&amp;$Q327&amp;UPPER(TEXT(AV$4,"MMMMYYYY"))&amp;$Z327,IF($W$1="Pesos CLP",S!$AD:$AD,S!$AO:$AO)),0)</f>
        <v>0</v>
      </c>
      <c r="AW327" s="19">
        <f>IF(OR($I327="REAL",$I327="INCURRIDO"),SUMIF(S!$O:$O,$I327&amp;$O327&amp;$Q327&amp;UPPER(TEXT(AW$4,"MMMMYYYY"))&amp;$Z327,IF($W$1="Pesos CLP",S!$AD:$AD,S!$AO:$AO)),0)</f>
        <v>0</v>
      </c>
      <c r="AX327" s="19">
        <f>IF(OR($I327="REAL",$I327="INCURRIDO"),SUMIF(S!$O:$O,$I327&amp;$O327&amp;$Q327&amp;UPPER(TEXT(AX$4,"MMMMYYYY"))&amp;$Z327,IF($W$1="Pesos CLP",S!$AD:$AD,S!$AO:$AO)),0)</f>
        <v>0</v>
      </c>
      <c r="AY327" s="19">
        <f>IF(OR($I327="REAL",$I327="INCURRIDO"),SUMIF(S!$O:$O,$I327&amp;$O327&amp;$Q327&amp;UPPER(TEXT(AY$4,"MMMMYYYY"))&amp;$Z327,IF($W$1="Pesos CLP",S!$AD:$AD,S!$AO:$AO)),0)</f>
        <v>0</v>
      </c>
      <c r="AZ327" s="19">
        <f>IF(OR($I327="REAL",$I327="INCURRIDO"),SUMIF(S!$O:$O,$I327&amp;$O327&amp;$Q327&amp;UPPER(TEXT(AZ$4,"MMMMYYYY"))&amp;$Z327,IF($W$1="Pesos CLP",S!$AD:$AD,S!$AO:$AO)),0)</f>
        <v>0</v>
      </c>
      <c r="BA327" s="19">
        <f>IF(OR($I327="REAL",$I327="INCURRIDO"),SUMIF(S!$O:$O,$I327&amp;$O327&amp;$Q327&amp;UPPER(TEXT(BA$4,"MMMMYYYY"))&amp;$Z327,IF($W$1="Pesos CLP",S!$AD:$AD,S!$AO:$AO)),0)</f>
        <v>0</v>
      </c>
      <c r="BB327" s="19">
        <f>IF(OR($I327="REAL",$I327="INCURRIDO"),SUMIF(S!$O:$O,$I327&amp;$O327&amp;$Q327&amp;UPPER(TEXT(BB$4,"MMMMYYYY"))&amp;$Z327,IF($W$1="Pesos CLP",S!$AD:$AD,S!$AO:$AO)),0)</f>
        <v>0</v>
      </c>
      <c r="BC327" s="19">
        <f>IF(OR($I327="REAL",$I327="INCURRIDO"),SUMIF(S!$O:$O,$I327&amp;$O327&amp;$Q327&amp;UPPER(TEXT(BC$4,"MMMMYYYY"))&amp;$Z327,IF($W$1="Pesos CLP",S!$AD:$AD,S!$AO:$AO)),0)</f>
        <v>0</v>
      </c>
      <c r="BD327" s="19">
        <f>IF(OR($I327="REAL",$I327="INCURRIDO"),SUMIF(S!$O:$O,$I327&amp;$O327&amp;$Q327&amp;UPPER(TEXT(BD$4,"MMMMYYYY"))&amp;$Z327,IF($W$1="Pesos CLP",S!$AD:$AD,S!$AO:$AO)),0)</f>
        <v>0</v>
      </c>
      <c r="BE327" s="19">
        <f>IF(OR($I327="REAL",$I327="INCURRIDO"),SUMIF(S!$O:$O,$I327&amp;$O327&amp;$Q327&amp;UPPER(TEXT(BE$4,"MMMMYYYY"))&amp;$Z327,IF($W$1="Pesos CLP",S!$AD:$AD,S!$AO:$AO)),0)</f>
        <v>0</v>
      </c>
      <c r="BF327" s="19">
        <f>IF(OR($I327="REAL",$I327="INCURRIDO"),SUMIF(S!$O:$O,$I327&amp;$O327&amp;$Q327&amp;UPPER(TEXT(BF$4,"MMMMYYYY"))&amp;$Z327,IF($W$1="Pesos CLP",S!$AD:$AD,S!$AO:$AO)),0)</f>
        <v>0</v>
      </c>
      <c r="BG327" s="19">
        <f>IF(OR($I327="REAL",$I327="INCURRIDO"),SUMIF(S!$O:$O,$I327&amp;$O327&amp;$Q327&amp;UPPER(TEXT(BG$4,"MMMMYYYY"))&amp;$Z327,IF($W$1="Pesos CLP",S!$AD:$AD,S!$AO:$AO)),0)</f>
        <v>0</v>
      </c>
      <c r="BH327" s="19">
        <f>IF(OR($I327="REAL",$I327="INCURRIDO"),SUMIF(S!$O:$O,$I327&amp;$O327&amp;$Q327&amp;UPPER(TEXT(BH$4,"MMMMYYYY"))&amp;$Z327,IF($W$1="Pesos CLP",S!$AD:$AD,S!$AO:$AO)),0)</f>
        <v>0</v>
      </c>
      <c r="BI327" s="19">
        <f>IF(OR($I327="REAL",$I327="INCURRIDO"),SUMIF(S!$O:$O,$I327&amp;$O327&amp;$Q327&amp;UPPER(TEXT(BI$4,"MMMMYYYY"))&amp;$Z327,IF($W$1="Pesos CLP",S!$AD:$AD,S!$AO:$AO)),0)</f>
        <v>0</v>
      </c>
      <c r="BJ327" s="19">
        <f>IF(OR($I327="REAL",$I327="INCURRIDO"),SUMIF(S!$O:$O,$I327&amp;$O327&amp;$Q327&amp;UPPER(TEXT(BJ$4,"MMMMYYYY"))&amp;$Z327,IF($W$1="Pesos CLP",S!$AD:$AD,S!$AO:$AO)),0)</f>
        <v>0</v>
      </c>
      <c r="BK327" s="19">
        <f>IF(OR($I327="REAL",$I327="INCURRIDO"),SUMIF(S!$O:$O,$I327&amp;$O327&amp;$Q327&amp;UPPER(TEXT(BK$4,"MMMMYYYY"))&amp;$Z327,IF($W$1="Pesos CLP",S!$AD:$AD,S!$AO:$AO)),0)</f>
        <v>0</v>
      </c>
      <c r="BL327" s="19">
        <f>IF(OR($I327="REAL",$I327="INCURRIDO"),SUMIF(S!$O:$O,$I327&amp;$O327&amp;$Q327&amp;UPPER(TEXT(BL$4,"MMMMYYYY"))&amp;$Z327,IF($W$1="Pesos CLP",S!$AD:$AD,S!$AO:$AO)),0)</f>
        <v>0</v>
      </c>
      <c r="BM327" s="19">
        <f>IF(OR($I327="REAL",$I327="INCURRIDO"),SUMIF(S!$O:$O,$I327&amp;$O327&amp;$Q327&amp;UPPER(TEXT(BM$4,"MMMMYYYY"))&amp;$Z327,IF($W$1="Pesos CLP",S!$AD:$AD,S!$AO:$AO)),0)</f>
        <v>0</v>
      </c>
      <c r="BN327" s="19">
        <f>IF(OR($I327="REAL",$I327="INCURRIDO"),SUMIF(S!$O:$O,$I327&amp;$O327&amp;$Q327&amp;UPPER(TEXT(BN$4,"MMMMYYYY"))&amp;$Z327,IF($W$1="Pesos CLP",S!$AD:$AD,S!$AO:$AO)),0)</f>
        <v>0</v>
      </c>
      <c r="BO327" s="19">
        <f>IF(OR($I327="REAL",$I327="INCURRIDO"),SUMIF(S!$O:$O,$I327&amp;$O327&amp;$Q327&amp;UPPER(TEXT(BO$4,"MMMMYYYY"))&amp;$Z327,IF($W$1="Pesos CLP",S!$AD:$AD,S!$AO:$AO)),0)</f>
        <v>0</v>
      </c>
      <c r="BP327" s="19">
        <f>IF(OR($I327="REAL",$I327="INCURRIDO"),SUMIF(S!$O:$O,$I327&amp;$O327&amp;$Q327&amp;UPPER(TEXT(BP$4,"MMMMYYYY"))&amp;$Z327,IF($W$1="Pesos CLP",S!$AD:$AD,S!$AO:$AO)),0)</f>
        <v>0</v>
      </c>
      <c r="BQ327" s="19">
        <f>IF(OR($I327="REAL",$I327="INCURRIDO"),SUMIF(S!$O:$O,$I327&amp;$O327&amp;$Q327&amp;UPPER(TEXT(BQ$4,"MMMMYYYY"))&amp;$Z327,IF($W$1="Pesos CLP",S!$AD:$AD,S!$AO:$AO)),0)</f>
        <v>0</v>
      </c>
      <c r="BR327" s="19">
        <f>IF(OR($I327="REAL",$I327="INCURRIDO"),SUMIF(S!$O:$O,$I327&amp;$O327&amp;$Q327&amp;UPPER(TEXT(BR$4,"MMMMYYYY"))&amp;$Z327,IF($W$1="Pesos CLP",S!$AD:$AD,S!$AO:$AO)),0)</f>
        <v>0</v>
      </c>
      <c r="BS327" s="19">
        <f>IF(OR($I327="REAL",$I327="INCURRIDO"),SUMIF(S!$O:$O,$I327&amp;$O327&amp;$Q327&amp;UPPER(TEXT(BS$4,"MMMMYYYY"))&amp;$Z327,IF($W$1="Pesos CLP",S!$AD:$AD,S!$AO:$AO)),0)</f>
        <v>0</v>
      </c>
      <c r="BT327" s="19">
        <f>IF(OR($I327="REAL",$I327="INCURRIDO"),SUMIF(S!$O:$O,$I327&amp;$O327&amp;$Q327&amp;UPPER(TEXT(BT$4,"MMMMYYYY"))&amp;$Z327,IF($W$1="Pesos CLP",S!$AD:$AD,S!$AO:$AO)),0)</f>
        <v>0</v>
      </c>
      <c r="BU327" s="19">
        <f>IF(OR($I327="REAL",$I327="INCURRIDO"),SUMIF(S!$O:$O,$I327&amp;$O327&amp;$Q327&amp;UPPER(TEXT(BU$4,"MMMMYYYY"))&amp;$Z327,IF($W$1="Pesos CLP",S!$AD:$AD,S!$AO:$AO)),0)</f>
        <v>0</v>
      </c>
      <c r="BV327" s="19">
        <f>IF(OR($I327="REAL",$I327="INCURRIDO"),SUMIF(S!$O:$O,$I327&amp;$O327&amp;$Q327&amp;UPPER(TEXT(BV$4,"MMMMYYYY"))&amp;$Z327,IF($W$1="Pesos CLP",S!$AD:$AD,S!$AO:$AO)),0)</f>
        <v>0</v>
      </c>
      <c r="BW327" s="19">
        <f>IF(OR($I327="REAL",$I327="INCURRIDO"),SUMIF(S!$O:$O,$I327&amp;$O327&amp;$Q327&amp;UPPER(TEXT(BW$4,"MMMMYYYY"))&amp;$Z327,IF($W$1="Pesos CLP",S!$AD:$AD,S!$AO:$AO)),0)</f>
        <v>0</v>
      </c>
      <c r="BX327" s="19">
        <f>IF(OR($I327="REAL",$I327="INCURRIDO"),SUMIF(S!$O:$O,$I327&amp;$O327&amp;$Q327&amp;UPPER(TEXT(BX$4,"MMMMYYYY"))&amp;$Z327,IF($W$1="Pesos CLP",S!$AD:$AD,S!$AO:$AO)),0)</f>
        <v>0</v>
      </c>
      <c r="BY327" s="19">
        <f>IF(OR($I327="REAL",$I327="INCURRIDO"),SUMIF(S!$O:$O,$I327&amp;$O327&amp;$Q327&amp;UPPER(TEXT(BY$4,"MMMMYYYY"))&amp;$Z327,IF($W$1="Pesos CLP",S!$AD:$AD,S!$AO:$AO)),0)</f>
        <v>0</v>
      </c>
      <c r="BZ327" s="19">
        <f>IF(OR($I327="REAL",$I327="INCURRIDO"),SUMIF(S!$O:$O,$I327&amp;$O327&amp;$Q327&amp;UPPER(TEXT(BZ$4,"MMMMYYYY"))&amp;$Z327,IF($W$1="Pesos CLP",S!$AD:$AD,S!$AO:$AO)),0)</f>
        <v>0</v>
      </c>
      <c r="CA327" s="19">
        <f>IF(OR($I327="REAL",$I327="INCURRIDO"),SUMIF(S!$O:$O,$I327&amp;$O327&amp;$Q327&amp;UPPER(TEXT(CA$4,"MMMMYYYY"))&amp;$Z327,IF($W$1="Pesos CLP",S!$AD:$AD,S!$AO:$AO)),0)</f>
        <v>0</v>
      </c>
      <c r="CB327" s="19">
        <f>IF(OR($I327="REAL",$I327="INCURRIDO"),SUMIF(S!$O:$O,$I327&amp;$O327&amp;$Q327&amp;UPPER(TEXT(CB$4,"MMMMYYYY"))&amp;$Z327,IF($W$1="Pesos CLP",S!$AD:$AD,S!$AO:$AO)),0)</f>
        <v>0</v>
      </c>
      <c r="CC327" s="19">
        <f>IF(OR($I327="REAL",$I327="INCURRIDO"),SUMIF(S!$O:$O,$I327&amp;$O327&amp;$Q327&amp;UPPER(TEXT(CC$4,"MMMMYYYY"))&amp;$Z327,IF($W$1="Pesos CLP",S!$AD:$AD,S!$AO:$AO)),0)</f>
        <v>0</v>
      </c>
      <c r="CD327" s="19">
        <f>IF(OR($I327="REAL",$I327="INCURRIDO"),SUMIF(S!$O:$O,$I327&amp;$O327&amp;$Q327&amp;UPPER(TEXT(CD$4,"MMMMYYYY"))&amp;$Z327,IF($W$1="Pesos CLP",S!$AD:$AD,S!$AO:$AO)),0)</f>
        <v>0</v>
      </c>
      <c r="CE327" s="19">
        <f>IF(OR($I327="REAL",$I327="INCURRIDO"),SUMIF(S!$O:$O,$I327&amp;$O327&amp;$Q327&amp;UPPER(TEXT(CE$4,"MMMMYYYY"))&amp;$Z327,IF($W$1="Pesos CLP",S!$AD:$AD,S!$AO:$AO)),0)</f>
        <v>0</v>
      </c>
      <c r="CF327" s="19">
        <f>IF(OR($I327="REAL",$I327="INCURRIDO"),SUMIF(S!$O:$O,$I327&amp;$O327&amp;$Q327&amp;UPPER(TEXT(CF$4,"MMMMYYYY"))&amp;$Z327,IF($W$1="Pesos CLP",S!$AD:$AD,S!$AO:$AO)),0)</f>
        <v>0</v>
      </c>
      <c r="CG327" s="19">
        <f>IF(OR($I327="REAL",$I327="INCURRIDO"),SUMIF(S!$O:$O,$I327&amp;$O327&amp;$Q327&amp;UPPER(TEXT(CG$4,"MMMMYYYY"))&amp;$Z327,IF($W$1="Pesos CLP",S!$AD:$AD,S!$AO:$AO)),0)</f>
        <v>0</v>
      </c>
      <c r="CH327" s="19">
        <f>IF(OR($I327="REAL",$I327="INCURRIDO"),SUMIF(S!$O:$O,$I327&amp;$O327&amp;$Q327&amp;UPPER(TEXT(CH$4,"MMMMYYYY"))&amp;$Z327,IF($W$1="Pesos CLP",S!$AD:$AD,S!$AO:$AO)),0)</f>
        <v>0</v>
      </c>
      <c r="CI327" s="19">
        <f>IF(OR($I327="REAL",$I327="INCURRIDO"),SUMIF(S!$O:$O,$I327&amp;$O327&amp;$Q327&amp;UPPER(TEXT(CI$4,"MMMMYYYY"))&amp;$Z327,IF($W$1="Pesos CLP",S!$AD:$AD,S!$AO:$AO)),0)</f>
        <v>0</v>
      </c>
      <c r="CJ327" s="19">
        <f>IF(OR($I327="REAL",$I327="INCURRIDO"),SUMIF(S!$O:$O,$I327&amp;$O327&amp;$Q327&amp;UPPER(TEXT(CJ$4,"MMMMYYYY"))&amp;$Z327,IF($W$1="Pesos CLP",S!$AD:$AD,S!$AO:$AO)),0)</f>
        <v>0</v>
      </c>
      <c r="CK327" s="378">
        <f t="shared" si="318"/>
        <v>0</v>
      </c>
      <c r="CL327" s="378">
        <f t="shared" si="318"/>
        <v>0</v>
      </c>
      <c r="CM327" s="378">
        <f t="shared" si="318"/>
        <v>0</v>
      </c>
      <c r="CN327" s="378">
        <f t="shared" si="318"/>
        <v>0</v>
      </c>
      <c r="CO327" s="378">
        <f t="shared" si="318"/>
        <v>0</v>
      </c>
      <c r="CP327" s="378">
        <f t="shared" si="318"/>
        <v>0</v>
      </c>
      <c r="CQ327" s="378">
        <f t="shared" si="318"/>
        <v>0</v>
      </c>
      <c r="CR327" s="378">
        <f t="shared" si="318"/>
        <v>0</v>
      </c>
      <c r="CS327" s="378">
        <f t="shared" si="319"/>
        <v>0</v>
      </c>
      <c r="CT327" s="378">
        <f t="shared" si="319"/>
        <v>0</v>
      </c>
      <c r="CU327" s="378">
        <f t="shared" si="319"/>
        <v>0</v>
      </c>
      <c r="CV327" s="378">
        <f t="shared" si="319"/>
        <v>0</v>
      </c>
      <c r="CW327" s="378">
        <f t="shared" si="319"/>
        <v>0</v>
      </c>
      <c r="CX327" s="378">
        <f t="shared" si="319"/>
        <v>0</v>
      </c>
      <c r="CY327" s="378">
        <f t="shared" si="319"/>
        <v>0</v>
      </c>
      <c r="CZ327" s="378">
        <f t="shared" si="319"/>
        <v>0</v>
      </c>
      <c r="DA327" s="378">
        <f t="shared" si="319"/>
        <v>0</v>
      </c>
      <c r="DB327" s="378">
        <f t="shared" si="319"/>
        <v>0</v>
      </c>
      <c r="DC327" s="378">
        <f t="shared" si="320"/>
        <v>0</v>
      </c>
      <c r="DD327" s="378">
        <f t="shared" si="320"/>
        <v>0</v>
      </c>
      <c r="DE327" s="378">
        <f t="shared" si="320"/>
        <v>0</v>
      </c>
      <c r="DF327" s="378">
        <f t="shared" si="320"/>
        <v>0</v>
      </c>
      <c r="DG327" s="378">
        <f t="shared" si="320"/>
        <v>0</v>
      </c>
      <c r="DH327" s="378">
        <f t="shared" si="320"/>
        <v>0</v>
      </c>
      <c r="DI327" s="378">
        <f t="shared" si="320"/>
        <v>0</v>
      </c>
      <c r="DJ327" s="378">
        <f t="shared" si="320"/>
        <v>0</v>
      </c>
      <c r="DK327" s="378">
        <f t="shared" si="320"/>
        <v>0</v>
      </c>
      <c r="DL327" s="378">
        <f t="shared" si="320"/>
        <v>0</v>
      </c>
      <c r="DM327" s="378">
        <f t="shared" si="321"/>
        <v>0</v>
      </c>
      <c r="DN327" s="378">
        <f t="shared" si="321"/>
        <v>0</v>
      </c>
      <c r="DO327" s="378">
        <f t="shared" si="321"/>
        <v>0</v>
      </c>
      <c r="DP327" s="378">
        <f t="shared" si="321"/>
        <v>0</v>
      </c>
      <c r="DQ327" s="378">
        <f t="shared" si="321"/>
        <v>0</v>
      </c>
      <c r="DR327" s="378">
        <f t="shared" si="321"/>
        <v>0</v>
      </c>
      <c r="DS327" s="378">
        <f t="shared" si="321"/>
        <v>0</v>
      </c>
      <c r="DT327" s="378">
        <f t="shared" si="321"/>
        <v>0</v>
      </c>
      <c r="DU327" s="378">
        <f t="shared" si="321"/>
        <v>0</v>
      </c>
      <c r="DV327" s="378">
        <f t="shared" si="321"/>
        <v>0</v>
      </c>
      <c r="DW327" s="378">
        <f t="shared" si="322"/>
        <v>0</v>
      </c>
      <c r="DX327" s="378">
        <f t="shared" si="322"/>
        <v>0</v>
      </c>
      <c r="DY327" s="378">
        <f t="shared" si="322"/>
        <v>0</v>
      </c>
      <c r="DZ327" s="378">
        <f t="shared" si="322"/>
        <v>0</v>
      </c>
      <c r="EA327" s="378">
        <f t="shared" si="322"/>
        <v>0</v>
      </c>
      <c r="EB327" s="378">
        <f t="shared" si="322"/>
        <v>0</v>
      </c>
      <c r="EC327" s="378">
        <f t="shared" si="322"/>
        <v>0</v>
      </c>
      <c r="ED327" s="378">
        <f t="shared" si="322"/>
        <v>0</v>
      </c>
      <c r="EE327" s="378">
        <f t="shared" si="322"/>
        <v>0</v>
      </c>
      <c r="EF327" s="378">
        <f t="shared" si="322"/>
        <v>0</v>
      </c>
      <c r="EG327" s="378">
        <f t="shared" si="323"/>
        <v>0</v>
      </c>
      <c r="EH327" s="378">
        <f t="shared" si="323"/>
        <v>0</v>
      </c>
      <c r="EI327" s="378">
        <f t="shared" si="323"/>
        <v>0</v>
      </c>
      <c r="EJ327" s="378">
        <f t="shared" si="323"/>
        <v>0</v>
      </c>
      <c r="EK327" s="378">
        <f t="shared" si="323"/>
        <v>0</v>
      </c>
      <c r="EL327" s="378">
        <f t="shared" si="323"/>
        <v>0</v>
      </c>
      <c r="EM327" s="378">
        <f t="shared" si="323"/>
        <v>0</v>
      </c>
      <c r="EN327" s="378">
        <f t="shared" si="323"/>
        <v>0</v>
      </c>
      <c r="EO327" s="378">
        <f t="shared" si="323"/>
        <v>0</v>
      </c>
      <c r="EP327" s="378">
        <f t="shared" si="323"/>
        <v>0</v>
      </c>
      <c r="EQ327" s="378">
        <f t="shared" si="323"/>
        <v>0</v>
      </c>
    </row>
    <row r="328" spans="1:147" x14ac:dyDescent="0.3">
      <c r="A328" s="368"/>
      <c r="B328" s="368"/>
      <c r="C328" s="368"/>
      <c r="D328" s="368">
        <f t="shared" ref="D328:D337" si="325">IF(E328=$L$7,$M$1,$N$1)</f>
        <v>1.0658056259248334</v>
      </c>
      <c r="E328" s="368" t="str">
        <f>VLOOKUP(TEXT(Z328,0),'G2'!B:D,3,0)</f>
        <v>ME</v>
      </c>
      <c r="F328" s="816">
        <f t="shared" si="324"/>
        <v>0</v>
      </c>
      <c r="G328" s="368">
        <f>IF(OR($I328="REAL",$I328="INCURRIDO"),$I328&amp;" "&amp;$Z328&amp;" "&amp;O328&amp;" "&amp;Q328,)</f>
        <v>0</v>
      </c>
      <c r="H328" s="756" t="s">
        <v>1190</v>
      </c>
      <c r="I328" s="370" t="s">
        <v>93</v>
      </c>
      <c r="J328" s="370"/>
      <c r="K328" s="368" t="s">
        <v>276</v>
      </c>
      <c r="L328" s="368" t="s">
        <v>619</v>
      </c>
      <c r="M328" s="369"/>
      <c r="N328" s="370" t="s">
        <v>787</v>
      </c>
      <c r="O328" s="370" t="s">
        <v>276</v>
      </c>
      <c r="P328" s="643" t="s">
        <v>1166</v>
      </c>
      <c r="Q328" s="370" t="s">
        <v>695</v>
      </c>
      <c r="R328" s="370" t="s">
        <v>272</v>
      </c>
      <c r="S328" s="371">
        <v>1</v>
      </c>
      <c r="T328" s="372">
        <v>46537</v>
      </c>
      <c r="U328" s="372">
        <v>46567</v>
      </c>
      <c r="V328" s="373">
        <v>1</v>
      </c>
      <c r="W328" s="374">
        <v>23119783.905694272</v>
      </c>
      <c r="X328" s="17" cm="1">
        <f t="array" ref="X328">+IF($W$1="Pesos CLP",W328,W328/TC)*MB_24A25</f>
        <v>26360.519911864529</v>
      </c>
      <c r="Y328" s="18">
        <f t="shared" si="311"/>
        <v>26360.519911864529</v>
      </c>
      <c r="Z328">
        <v>91243710</v>
      </c>
      <c r="AA328" s="19">
        <f>IF(OR($I328="REAL",$I328="INCURRIDO"),SUMIF(S!$O:$O,$I328&amp;$O328&amp;$Q328&amp;UPPER(TEXT(AA$4,"MMMMYYYY"))&amp;$Z328,IF($W$1="Pesos CLP",S!$AD:$AD,S!$AO:$AO)),0)</f>
        <v>0</v>
      </c>
      <c r="AB328" s="19">
        <f>IF(OR($I328="REAL",$I328="INCURRIDO"),SUMIF(S!$O:$O,$I328&amp;$O328&amp;$Q328&amp;UPPER(TEXT(AB$4,"MMMMYYYY"))&amp;$Z328,IF($W$1="Pesos CLP",S!$AD:$AD,S!$AO:$AO)),0)</f>
        <v>0</v>
      </c>
      <c r="AC328" s="19">
        <f>IF(OR($I328="REAL",$I328="INCURRIDO"),SUMIF(S!$O:$O,$I328&amp;$O328&amp;$Q328&amp;UPPER(TEXT(AC$4,"MMMMYYYY"))&amp;$Z328,IF($W$1="Pesos CLP",S!$AD:$AD,S!$AO:$AO)),0)</f>
        <v>0</v>
      </c>
      <c r="AD328" s="19">
        <f>IF(OR($I328="REAL",$I328="INCURRIDO"),SUMIF(S!$O:$O,$I328&amp;$O328&amp;$Q328&amp;UPPER(TEXT(AD$4,"MMMMYYYY"))&amp;$Z328,IF($W$1="Pesos CLP",S!$AD:$AD,S!$AO:$AO)),0)</f>
        <v>0</v>
      </c>
      <c r="AE328" s="19">
        <f>IF(OR($I328="REAL",$I328="INCURRIDO"),SUMIF(S!$O:$O,$I328&amp;$O328&amp;$Q328&amp;UPPER(TEXT(AE$4,"MMMMYYYY"))&amp;$Z328,IF($W$1="Pesos CLP",S!$AD:$AD,S!$AO:$AO)),0)</f>
        <v>0</v>
      </c>
      <c r="AF328" s="19">
        <f>IF(OR($I328="REAL",$I328="INCURRIDO"),SUMIF(S!$O:$O,$I328&amp;$O328&amp;$Q328&amp;UPPER(TEXT(AF$4,"MMMMYYYY"))&amp;$Z328,IF($W$1="Pesos CLP",S!$AD:$AD,S!$AO:$AO)),0)</f>
        <v>0</v>
      </c>
      <c r="AG328" s="19">
        <f>IF(OR($I328="REAL",$I328="INCURRIDO"),SUMIF(S!$O:$O,$I328&amp;$O328&amp;$Q328&amp;UPPER(TEXT(AG$4,"MMMMYYYY"))&amp;$Z328,IF($W$1="Pesos CLP",S!$AD:$AD,S!$AO:$AO)),0)</f>
        <v>0</v>
      </c>
      <c r="AH328" s="19">
        <f>IF(OR($I328="REAL",$I328="INCURRIDO"),SUMIF(S!$O:$O,$I328&amp;$O328&amp;$Q328&amp;UPPER(TEXT(AH$4,"MMMMYYYY"))&amp;$Z328,IF($W$1="Pesos CLP",S!$AD:$AD,S!$AO:$AO)),0)</f>
        <v>0</v>
      </c>
      <c r="AI328" s="19">
        <f>IF(OR($I328="REAL",$I328="INCURRIDO"),SUMIF(S!$O:$O,$I328&amp;$O328&amp;$Q328&amp;UPPER(TEXT(AI$4,"MMMMYYYY"))&amp;$Z328,IF($W$1="Pesos CLP",S!$AD:$AD,S!$AO:$AO)),0)</f>
        <v>0</v>
      </c>
      <c r="AJ328" s="19">
        <f>IF(OR($I328="REAL",$I328="INCURRIDO"),SUMIF(S!$O:$O,$I328&amp;$O328&amp;$Q328&amp;UPPER(TEXT(AJ$4,"MMMMYYYY"))&amp;$Z328,IF($W$1="Pesos CLP",S!$AD:$AD,S!$AO:$AO)),0)</f>
        <v>0</v>
      </c>
      <c r="AK328" s="19">
        <f>IF(OR($I328="REAL",$I328="INCURRIDO"),SUMIF(S!$O:$O,$I328&amp;$O328&amp;$Q328&amp;UPPER(TEXT(AK$4,"MMMMYYYY"))&amp;$Z328,IF($W$1="Pesos CLP",S!$AD:$AD,S!$AO:$AO)),0)</f>
        <v>0</v>
      </c>
      <c r="AL328" s="19">
        <f>IF(OR($I328="REAL",$I328="INCURRIDO"),SUMIF(S!$O:$O,$I328&amp;$O328&amp;$Q328&amp;UPPER(TEXT(AL$4,"MMMMYYYY"))&amp;$Z328,IF($W$1="Pesos CLP",S!$AD:$AD,S!$AO:$AO)),0)</f>
        <v>0</v>
      </c>
      <c r="AM328" s="19">
        <f>IF(OR($I328="REAL",$I328="INCURRIDO"),SUMIF(S!$O:$O,$I328&amp;$O328&amp;$Q328&amp;UPPER(TEXT(AM$4,"MMMMYYYY"))&amp;$Z328,IF($W$1="Pesos CLP",S!$AD:$AD,S!$AO:$AO)),0)</f>
        <v>0</v>
      </c>
      <c r="AN328" s="19">
        <f>IF(OR($I328="REAL",$I328="INCURRIDO"),SUMIF(S!$O:$O,$I328&amp;$O328&amp;$Q328&amp;UPPER(TEXT(AN$4,"MMMMYYYY"))&amp;$Z328,IF($W$1="Pesos CLP",S!$AD:$AD,S!$AO:$AO)),0)</f>
        <v>0</v>
      </c>
      <c r="AO328" s="19">
        <f>IF(OR($I328="REAL",$I328="INCURRIDO"),SUMIF(S!$O:$O,$I328&amp;$O328&amp;$Q328&amp;UPPER(TEXT(AO$4,"MMMMYYYY"))&amp;$Z328,IF($W$1="Pesos CLP",S!$AD:$AD,S!$AO:$AO)),0)</f>
        <v>0</v>
      </c>
      <c r="AP328" s="19">
        <f>IF(OR($I328="REAL",$I328="INCURRIDO"),SUMIF(S!$O:$O,$I328&amp;$O328&amp;$Q328&amp;UPPER(TEXT(AP$4,"MMMMYYYY"))&amp;$Z328,IF($W$1="Pesos CLP",S!$AD:$AD,S!$AO:$AO)),0)</f>
        <v>0</v>
      </c>
      <c r="AQ328" s="19">
        <f>IF(OR($I328="REAL",$I328="INCURRIDO"),SUMIF(S!$O:$O,$I328&amp;$O328&amp;$Q328&amp;UPPER(TEXT(AQ$4,"MMMMYYYY"))&amp;$Z328,IF($W$1="Pesos CLP",S!$AD:$AD,S!$AO:$AO)),0)</f>
        <v>0</v>
      </c>
      <c r="AR328" s="19">
        <f>IF(OR($I328="REAL",$I328="INCURRIDO"),SUMIF(S!$O:$O,$I328&amp;$O328&amp;$Q328&amp;UPPER(TEXT(AR$4,"MMMMYYYY"))&amp;$Z328,IF($W$1="Pesos CLP",S!$AD:$AD,S!$AO:$AO)),0)</f>
        <v>0</v>
      </c>
      <c r="AS328" s="19">
        <f>IF(OR($I328="REAL",$I328="INCURRIDO"),SUMIF(S!$O:$O,$I328&amp;$O328&amp;$Q328&amp;UPPER(TEXT(AS$4,"MMMMYYYY"))&amp;$Z328,IF($W$1="Pesos CLP",S!$AD:$AD,S!$AO:$AO)),0)</f>
        <v>0</v>
      </c>
      <c r="AT328" s="19">
        <f>IF(OR($I328="REAL",$I328="INCURRIDO"),SUMIF(S!$O:$O,$I328&amp;$O328&amp;$Q328&amp;UPPER(TEXT(AT$4,"MMMMYYYY"))&amp;$Z328,IF($W$1="Pesos CLP",S!$AD:$AD,S!$AO:$AO)),0)</f>
        <v>0</v>
      </c>
      <c r="AU328" s="19">
        <f>IF(OR($I328="REAL",$I328="INCURRIDO"),SUMIF(S!$O:$O,$I328&amp;$O328&amp;$Q328&amp;UPPER(TEXT(AU$4,"MMMMYYYY"))&amp;$Z328,IF($W$1="Pesos CLP",S!$AD:$AD,S!$AO:$AO)),0)</f>
        <v>0</v>
      </c>
      <c r="AV328" s="19">
        <f>IF(OR($I328="REAL",$I328="INCURRIDO"),SUMIF(S!$O:$O,$I328&amp;$O328&amp;$Q328&amp;UPPER(TEXT(AV$4,"MMMMYYYY"))&amp;$Z328,IF($W$1="Pesos CLP",S!$AD:$AD,S!$AO:$AO)),0)</f>
        <v>0</v>
      </c>
      <c r="AW328" s="19">
        <f>IF(OR($I328="REAL",$I328="INCURRIDO"),SUMIF(S!$O:$O,$I328&amp;$O328&amp;$Q328&amp;UPPER(TEXT(AW$4,"MMMMYYYY"))&amp;$Z328,IF($W$1="Pesos CLP",S!$AD:$AD,S!$AO:$AO)),0)</f>
        <v>0</v>
      </c>
      <c r="AX328" s="19">
        <f>IF(OR($I328="REAL",$I328="INCURRIDO"),SUMIF(S!$O:$O,$I328&amp;$O328&amp;$Q328&amp;UPPER(TEXT(AX$4,"MMMMYYYY"))&amp;$Z328,IF($W$1="Pesos CLP",S!$AD:$AD,S!$AO:$AO)),0)</f>
        <v>0</v>
      </c>
      <c r="AY328" s="19">
        <f>IF(OR($I328="REAL",$I328="INCURRIDO"),SUMIF(S!$O:$O,$I328&amp;$O328&amp;$Q328&amp;UPPER(TEXT(AY$4,"MMMMYYYY"))&amp;$Z328,IF($W$1="Pesos CLP",S!$AD:$AD,S!$AO:$AO)),0)</f>
        <v>0</v>
      </c>
      <c r="AZ328" s="19">
        <f>IF(OR($I328="REAL",$I328="INCURRIDO"),SUMIF(S!$O:$O,$I328&amp;$O328&amp;$Q328&amp;UPPER(TEXT(AZ$4,"MMMMYYYY"))&amp;$Z328,IF($W$1="Pesos CLP",S!$AD:$AD,S!$AO:$AO)),0)</f>
        <v>0</v>
      </c>
      <c r="BA328" s="19">
        <f>IF(OR($I328="REAL",$I328="INCURRIDO"),SUMIF(S!$O:$O,$I328&amp;$O328&amp;$Q328&amp;UPPER(TEXT(BA$4,"MMMMYYYY"))&amp;$Z328,IF($W$1="Pesos CLP",S!$AD:$AD,S!$AO:$AO)),0)</f>
        <v>0</v>
      </c>
      <c r="BB328" s="19">
        <f>IF(OR($I328="REAL",$I328="INCURRIDO"),SUMIF(S!$O:$O,$I328&amp;$O328&amp;$Q328&amp;UPPER(TEXT(BB$4,"MMMMYYYY"))&amp;$Z328,IF($W$1="Pesos CLP",S!$AD:$AD,S!$AO:$AO)),0)</f>
        <v>0</v>
      </c>
      <c r="BC328" s="19">
        <f>IF(OR($I328="REAL",$I328="INCURRIDO"),SUMIF(S!$O:$O,$I328&amp;$O328&amp;$Q328&amp;UPPER(TEXT(BC$4,"MMMMYYYY"))&amp;$Z328,IF($W$1="Pesos CLP",S!$AD:$AD,S!$AO:$AO)),0)</f>
        <v>0</v>
      </c>
      <c r="BD328" s="19">
        <f>IF(OR($I328="REAL",$I328="INCURRIDO"),SUMIF(S!$O:$O,$I328&amp;$O328&amp;$Q328&amp;UPPER(TEXT(BD$4,"MMMMYYYY"))&amp;$Z328,IF($W$1="Pesos CLP",S!$AD:$AD,S!$AO:$AO)),0)</f>
        <v>0</v>
      </c>
      <c r="BE328" s="19">
        <f>IF(OR($I328="REAL",$I328="INCURRIDO"),SUMIF(S!$O:$O,$I328&amp;$O328&amp;$Q328&amp;UPPER(TEXT(BE$4,"MMMMYYYY"))&amp;$Z328,IF($W$1="Pesos CLP",S!$AD:$AD,S!$AO:$AO)),0)</f>
        <v>0</v>
      </c>
      <c r="BF328" s="19">
        <f>IF(OR($I328="REAL",$I328="INCURRIDO"),SUMIF(S!$O:$O,$I328&amp;$O328&amp;$Q328&amp;UPPER(TEXT(BF$4,"MMMMYYYY"))&amp;$Z328,IF($W$1="Pesos CLP",S!$AD:$AD,S!$AO:$AO)),0)</f>
        <v>0</v>
      </c>
      <c r="BG328" s="19">
        <f>IF(OR($I328="REAL",$I328="INCURRIDO"),SUMIF(S!$O:$O,$I328&amp;$O328&amp;$Q328&amp;UPPER(TEXT(BG$4,"MMMMYYYY"))&amp;$Z328,IF($W$1="Pesos CLP",S!$AD:$AD,S!$AO:$AO)),0)</f>
        <v>0</v>
      </c>
      <c r="BH328" s="19">
        <f>IF(OR($I328="REAL",$I328="INCURRIDO"),SUMIF(S!$O:$O,$I328&amp;$O328&amp;$Q328&amp;UPPER(TEXT(BH$4,"MMMMYYYY"))&amp;$Z328,IF($W$1="Pesos CLP",S!$AD:$AD,S!$AO:$AO)),0)</f>
        <v>0</v>
      </c>
      <c r="BI328" s="19">
        <f>IF(OR($I328="REAL",$I328="INCURRIDO"),SUMIF(S!$O:$O,$I328&amp;$O328&amp;$Q328&amp;UPPER(TEXT(BI$4,"MMMMYYYY"))&amp;$Z328,IF($W$1="Pesos CLP",S!$AD:$AD,S!$AO:$AO)),0)</f>
        <v>0</v>
      </c>
      <c r="BJ328" s="19">
        <f>IF(OR($I328="REAL",$I328="INCURRIDO"),SUMIF(S!$O:$O,$I328&amp;$O328&amp;$Q328&amp;UPPER(TEXT(BJ$4,"MMMMYYYY"))&amp;$Z328,IF($W$1="Pesos CLP",S!$AD:$AD,S!$AO:$AO)),0)</f>
        <v>0</v>
      </c>
      <c r="BK328" s="19">
        <f>IF(OR($I328="REAL",$I328="INCURRIDO"),SUMIF(S!$O:$O,$I328&amp;$O328&amp;$Q328&amp;UPPER(TEXT(BK$4,"MMMMYYYY"))&amp;$Z328,IF($W$1="Pesos CLP",S!$AD:$AD,S!$AO:$AO)),0)</f>
        <v>0</v>
      </c>
      <c r="BL328" s="19">
        <f>IF(OR($I328="REAL",$I328="INCURRIDO"),SUMIF(S!$O:$O,$I328&amp;$O328&amp;$Q328&amp;UPPER(TEXT(BL$4,"MMMMYYYY"))&amp;$Z328,IF($W$1="Pesos CLP",S!$AD:$AD,S!$AO:$AO)),0)</f>
        <v>0</v>
      </c>
      <c r="BM328" s="19">
        <f>IF(OR($I328="REAL",$I328="INCURRIDO"),SUMIF(S!$O:$O,$I328&amp;$O328&amp;$Q328&amp;UPPER(TEXT(BM$4,"MMMMYYYY"))&amp;$Z328,IF($W$1="Pesos CLP",S!$AD:$AD,S!$AO:$AO)),0)</f>
        <v>0</v>
      </c>
      <c r="BN328" s="19">
        <f>IF(OR($I328="REAL",$I328="INCURRIDO"),SUMIF(S!$O:$O,$I328&amp;$O328&amp;$Q328&amp;UPPER(TEXT(BN$4,"MMMMYYYY"))&amp;$Z328,IF($W$1="Pesos CLP",S!$AD:$AD,S!$AO:$AO)),0)</f>
        <v>0</v>
      </c>
      <c r="BO328" s="19">
        <f>IF(OR($I328="REAL",$I328="INCURRIDO"),SUMIF(S!$O:$O,$I328&amp;$O328&amp;$Q328&amp;UPPER(TEXT(BO$4,"MMMMYYYY"))&amp;$Z328,IF($W$1="Pesos CLP",S!$AD:$AD,S!$AO:$AO)),0)</f>
        <v>0</v>
      </c>
      <c r="BP328" s="19">
        <f>IF(OR($I328="REAL",$I328="INCURRIDO"),SUMIF(S!$O:$O,$I328&amp;$O328&amp;$Q328&amp;UPPER(TEXT(BP$4,"MMMMYYYY"))&amp;$Z328,IF($W$1="Pesos CLP",S!$AD:$AD,S!$AO:$AO)),0)</f>
        <v>0</v>
      </c>
      <c r="BQ328" s="19">
        <f>IF(OR($I328="REAL",$I328="INCURRIDO"),SUMIF(S!$O:$O,$I328&amp;$O328&amp;$Q328&amp;UPPER(TEXT(BQ$4,"MMMMYYYY"))&amp;$Z328,IF($W$1="Pesos CLP",S!$AD:$AD,S!$AO:$AO)),0)</f>
        <v>0</v>
      </c>
      <c r="BR328" s="19">
        <f>IF(OR($I328="REAL",$I328="INCURRIDO"),SUMIF(S!$O:$O,$I328&amp;$O328&amp;$Q328&amp;UPPER(TEXT(BR$4,"MMMMYYYY"))&amp;$Z328,IF($W$1="Pesos CLP",S!$AD:$AD,S!$AO:$AO)),0)</f>
        <v>0</v>
      </c>
      <c r="BS328" s="19">
        <f>IF(OR($I328="REAL",$I328="INCURRIDO"),SUMIF(S!$O:$O,$I328&amp;$O328&amp;$Q328&amp;UPPER(TEXT(BS$4,"MMMMYYYY"))&amp;$Z328,IF($W$1="Pesos CLP",S!$AD:$AD,S!$AO:$AO)),0)</f>
        <v>0</v>
      </c>
      <c r="BT328" s="19">
        <f>IF(OR($I328="REAL",$I328="INCURRIDO"),SUMIF(S!$O:$O,$I328&amp;$O328&amp;$Q328&amp;UPPER(TEXT(BT$4,"MMMMYYYY"))&amp;$Z328,IF($W$1="Pesos CLP",S!$AD:$AD,S!$AO:$AO)),0)</f>
        <v>0</v>
      </c>
      <c r="BU328" s="19">
        <f>IF(OR($I328="REAL",$I328="INCURRIDO"),SUMIF(S!$O:$O,$I328&amp;$O328&amp;$Q328&amp;UPPER(TEXT(BU$4,"MMMMYYYY"))&amp;$Z328,IF($W$1="Pesos CLP",S!$AD:$AD,S!$AO:$AO)),0)</f>
        <v>0</v>
      </c>
      <c r="BV328" s="19">
        <f>IF(OR($I328="REAL",$I328="INCURRIDO"),SUMIF(S!$O:$O,$I328&amp;$O328&amp;$Q328&amp;UPPER(TEXT(BV$4,"MMMMYYYY"))&amp;$Z328,IF($W$1="Pesos CLP",S!$AD:$AD,S!$AO:$AO)),0)</f>
        <v>0</v>
      </c>
      <c r="BW328" s="19">
        <f>IF(OR($I328="REAL",$I328="INCURRIDO"),SUMIF(S!$O:$O,$I328&amp;$O328&amp;$Q328&amp;UPPER(TEXT(BW$4,"MMMMYYYY"))&amp;$Z328,IF($W$1="Pesos CLP",S!$AD:$AD,S!$AO:$AO)),0)</f>
        <v>0</v>
      </c>
      <c r="BX328" s="19">
        <f>IF(OR($I328="REAL",$I328="INCURRIDO"),SUMIF(S!$O:$O,$I328&amp;$O328&amp;$Q328&amp;UPPER(TEXT(BX$4,"MMMMYYYY"))&amp;$Z328,IF($W$1="Pesos CLP",S!$AD:$AD,S!$AO:$AO)),0)</f>
        <v>0</v>
      </c>
      <c r="BY328" s="19">
        <f>IF(OR($I328="REAL",$I328="INCURRIDO"),SUMIF(S!$O:$O,$I328&amp;$O328&amp;$Q328&amp;UPPER(TEXT(BY$4,"MMMMYYYY"))&amp;$Z328,IF($W$1="Pesos CLP",S!$AD:$AD,S!$AO:$AO)),0)</f>
        <v>0</v>
      </c>
      <c r="BZ328" s="19">
        <f>IF(OR($I328="REAL",$I328="INCURRIDO"),SUMIF(S!$O:$O,$I328&amp;$O328&amp;$Q328&amp;UPPER(TEXT(BZ$4,"MMMMYYYY"))&amp;$Z328,IF($W$1="Pesos CLP",S!$AD:$AD,S!$AO:$AO)),0)</f>
        <v>0</v>
      </c>
      <c r="CA328" s="19">
        <f>IF(OR($I328="REAL",$I328="INCURRIDO"),SUMIF(S!$O:$O,$I328&amp;$O328&amp;$Q328&amp;UPPER(TEXT(CA$4,"MMMMYYYY"))&amp;$Z328,IF($W$1="Pesos CLP",S!$AD:$AD,S!$AO:$AO)),0)</f>
        <v>0</v>
      </c>
      <c r="CB328" s="19">
        <f>IF(OR($I328="REAL",$I328="INCURRIDO"),SUMIF(S!$O:$O,$I328&amp;$O328&amp;$Q328&amp;UPPER(TEXT(CB$4,"MMMMYYYY"))&amp;$Z328,IF($W$1="Pesos CLP",S!$AD:$AD,S!$AO:$AO)),0)</f>
        <v>0</v>
      </c>
      <c r="CC328" s="19">
        <f>IF(OR($I328="REAL",$I328="INCURRIDO"),SUMIF(S!$O:$O,$I328&amp;$O328&amp;$Q328&amp;UPPER(TEXT(CC$4,"MMMMYYYY"))&amp;$Z328,IF($W$1="Pesos CLP",S!$AD:$AD,S!$AO:$AO)),0)</f>
        <v>0</v>
      </c>
      <c r="CD328" s="19">
        <f>IF(OR($I328="REAL",$I328="INCURRIDO"),SUMIF(S!$O:$O,$I328&amp;$O328&amp;$Q328&amp;UPPER(TEXT(CD$4,"MMMMYYYY"))&amp;$Z328,IF($W$1="Pesos CLP",S!$AD:$AD,S!$AO:$AO)),0)</f>
        <v>0</v>
      </c>
      <c r="CE328" s="19">
        <f>IF(OR($I328="REAL",$I328="INCURRIDO"),SUMIF(S!$O:$O,$I328&amp;$O328&amp;$Q328&amp;UPPER(TEXT(CE$4,"MMMMYYYY"))&amp;$Z328,IF($W$1="Pesos CLP",S!$AD:$AD,S!$AO:$AO)),0)</f>
        <v>0</v>
      </c>
      <c r="CF328" s="19">
        <f>IF(OR($I328="REAL",$I328="INCURRIDO"),SUMIF(S!$O:$O,$I328&amp;$O328&amp;$Q328&amp;UPPER(TEXT(CF$4,"MMMMYYYY"))&amp;$Z328,IF($W$1="Pesos CLP",S!$AD:$AD,S!$AO:$AO)),0)</f>
        <v>0</v>
      </c>
      <c r="CG328" s="19">
        <f>IF(OR($I328="REAL",$I328="INCURRIDO"),SUMIF(S!$O:$O,$I328&amp;$O328&amp;$Q328&amp;UPPER(TEXT(CG$4,"MMMMYYYY"))&amp;$Z328,IF($W$1="Pesos CLP",S!$AD:$AD,S!$AO:$AO)),0)</f>
        <v>0</v>
      </c>
      <c r="CH328" s="19">
        <f>IF(OR($I328="REAL",$I328="INCURRIDO"),SUMIF(S!$O:$O,$I328&amp;$O328&amp;$Q328&amp;UPPER(TEXT(CH$4,"MMMMYYYY"))&amp;$Z328,IF($W$1="Pesos CLP",S!$AD:$AD,S!$AO:$AO)),0)</f>
        <v>0</v>
      </c>
      <c r="CI328" s="19">
        <f>IF(OR($I328="REAL",$I328="INCURRIDO"),SUMIF(S!$O:$O,$I328&amp;$O328&amp;$Q328&amp;UPPER(TEXT(CI$4,"MMMMYYYY"))&amp;$Z328,IF($W$1="Pesos CLP",S!$AD:$AD,S!$AO:$AO)),0)</f>
        <v>0</v>
      </c>
      <c r="CJ328" s="19">
        <f>IF(OR($I328="REAL",$I328="INCURRIDO"),SUMIF(S!$O:$O,$I328&amp;$O328&amp;$Q328&amp;UPPER(TEXT(CJ$4,"MMMMYYYY"))&amp;$Z328,IF($W$1="Pesos CLP",S!$AD:$AD,S!$AO:$AO)),0)</f>
        <v>0</v>
      </c>
      <c r="CK328" s="378">
        <f t="shared" si="318"/>
        <v>0</v>
      </c>
      <c r="CL328" s="378">
        <f t="shared" si="318"/>
        <v>0</v>
      </c>
      <c r="CM328" s="378">
        <f t="shared" si="318"/>
        <v>0</v>
      </c>
      <c r="CN328" s="378">
        <f t="shared" si="318"/>
        <v>0</v>
      </c>
      <c r="CO328" s="378">
        <f t="shared" si="318"/>
        <v>0</v>
      </c>
      <c r="CP328" s="378">
        <f t="shared" si="318"/>
        <v>0</v>
      </c>
      <c r="CQ328" s="378">
        <f t="shared" si="318"/>
        <v>0</v>
      </c>
      <c r="CR328" s="378">
        <f t="shared" si="318"/>
        <v>0</v>
      </c>
      <c r="CS328" s="378">
        <f t="shared" si="319"/>
        <v>0</v>
      </c>
      <c r="CT328" s="378">
        <f t="shared" si="319"/>
        <v>0</v>
      </c>
      <c r="CU328" s="378">
        <f t="shared" si="319"/>
        <v>0</v>
      </c>
      <c r="CV328" s="378">
        <f t="shared" si="319"/>
        <v>0</v>
      </c>
      <c r="CW328" s="378">
        <f t="shared" si="319"/>
        <v>0</v>
      </c>
      <c r="CX328" s="378">
        <f t="shared" si="319"/>
        <v>0</v>
      </c>
      <c r="CY328" s="378">
        <f t="shared" si="319"/>
        <v>0</v>
      </c>
      <c r="CZ328" s="378">
        <f t="shared" si="319"/>
        <v>1700.6787039912599</v>
      </c>
      <c r="DA328" s="378">
        <f t="shared" si="319"/>
        <v>24659.841207873269</v>
      </c>
      <c r="DB328" s="378">
        <f t="shared" si="319"/>
        <v>0</v>
      </c>
      <c r="DC328" s="378">
        <f t="shared" si="320"/>
        <v>0</v>
      </c>
      <c r="DD328" s="378">
        <f t="shared" si="320"/>
        <v>0</v>
      </c>
      <c r="DE328" s="378">
        <f t="shared" si="320"/>
        <v>0</v>
      </c>
      <c r="DF328" s="378">
        <f t="shared" si="320"/>
        <v>0</v>
      </c>
      <c r="DG328" s="378">
        <f t="shared" si="320"/>
        <v>0</v>
      </c>
      <c r="DH328" s="378">
        <f t="shared" si="320"/>
        <v>0</v>
      </c>
      <c r="DI328" s="378">
        <f t="shared" si="320"/>
        <v>0</v>
      </c>
      <c r="DJ328" s="378">
        <f t="shared" si="320"/>
        <v>0</v>
      </c>
      <c r="DK328" s="378">
        <f t="shared" si="320"/>
        <v>0</v>
      </c>
      <c r="DL328" s="378">
        <f t="shared" si="320"/>
        <v>0</v>
      </c>
      <c r="DM328" s="378">
        <f t="shared" si="321"/>
        <v>0</v>
      </c>
      <c r="DN328" s="378">
        <f t="shared" si="321"/>
        <v>0</v>
      </c>
      <c r="DO328" s="378">
        <f t="shared" si="321"/>
        <v>0</v>
      </c>
      <c r="DP328" s="378">
        <f t="shared" si="321"/>
        <v>0</v>
      </c>
      <c r="DQ328" s="378">
        <f t="shared" si="321"/>
        <v>0</v>
      </c>
      <c r="DR328" s="378">
        <f t="shared" si="321"/>
        <v>0</v>
      </c>
      <c r="DS328" s="378">
        <f t="shared" si="321"/>
        <v>0</v>
      </c>
      <c r="DT328" s="378">
        <f t="shared" si="321"/>
        <v>0</v>
      </c>
      <c r="DU328" s="378">
        <f t="shared" si="321"/>
        <v>0</v>
      </c>
      <c r="DV328" s="378">
        <f t="shared" si="321"/>
        <v>0</v>
      </c>
      <c r="DW328" s="378">
        <f t="shared" si="322"/>
        <v>0</v>
      </c>
      <c r="DX328" s="378">
        <f t="shared" si="322"/>
        <v>0</v>
      </c>
      <c r="DY328" s="378">
        <f t="shared" si="322"/>
        <v>0</v>
      </c>
      <c r="DZ328" s="378">
        <f t="shared" si="322"/>
        <v>0</v>
      </c>
      <c r="EA328" s="378">
        <f t="shared" si="322"/>
        <v>0</v>
      </c>
      <c r="EB328" s="378">
        <f t="shared" si="322"/>
        <v>0</v>
      </c>
      <c r="EC328" s="378">
        <f t="shared" si="322"/>
        <v>0</v>
      </c>
      <c r="ED328" s="378">
        <f t="shared" si="322"/>
        <v>0</v>
      </c>
      <c r="EE328" s="378">
        <f t="shared" si="322"/>
        <v>0</v>
      </c>
      <c r="EF328" s="378">
        <f t="shared" si="322"/>
        <v>0</v>
      </c>
      <c r="EG328" s="378">
        <f t="shared" si="323"/>
        <v>0</v>
      </c>
      <c r="EH328" s="378">
        <f t="shared" si="323"/>
        <v>0</v>
      </c>
      <c r="EI328" s="378">
        <f t="shared" si="323"/>
        <v>0</v>
      </c>
      <c r="EJ328" s="378">
        <f t="shared" si="323"/>
        <v>0</v>
      </c>
      <c r="EK328" s="378">
        <f t="shared" si="323"/>
        <v>0</v>
      </c>
      <c r="EL328" s="378">
        <f t="shared" si="323"/>
        <v>0</v>
      </c>
      <c r="EM328" s="378">
        <f t="shared" si="323"/>
        <v>0</v>
      </c>
      <c r="EN328" s="378">
        <f t="shared" si="323"/>
        <v>0</v>
      </c>
      <c r="EO328" s="378">
        <f t="shared" si="323"/>
        <v>0</v>
      </c>
      <c r="EP328" s="378">
        <f t="shared" si="323"/>
        <v>0</v>
      </c>
      <c r="EQ328" s="378">
        <f t="shared" si="323"/>
        <v>0</v>
      </c>
    </row>
    <row r="329" spans="1:147" x14ac:dyDescent="0.3">
      <c r="A329" s="182"/>
      <c r="B329" s="182"/>
      <c r="C329" s="368"/>
      <c r="D329" s="368">
        <f t="shared" si="325"/>
        <v>1.0658056259248334</v>
      </c>
      <c r="E329" s="368" t="str">
        <f>VLOOKUP(TEXT(Z329,0),'G2'!B:D,3,0)</f>
        <v>ME</v>
      </c>
      <c r="F329" s="816">
        <f t="shared" si="324"/>
        <v>0</v>
      </c>
      <c r="G329" s="368">
        <f>IF(OR($I329="REAL",$I329="INCURRIDO"),$I329&amp;" "&amp;$Z329&amp;" "&amp;O329&amp;" "&amp;Q329,)</f>
        <v>0</v>
      </c>
      <c r="H329" s="756" t="s">
        <v>1190</v>
      </c>
      <c r="I329" s="370" t="s">
        <v>93</v>
      </c>
      <c r="J329" s="370"/>
      <c r="K329" s="368" t="s">
        <v>276</v>
      </c>
      <c r="L329" s="368" t="s">
        <v>619</v>
      </c>
      <c r="M329" s="369"/>
      <c r="N329" s="370" t="s">
        <v>794</v>
      </c>
      <c r="O329" s="370" t="s">
        <v>276</v>
      </c>
      <c r="P329" s="643" t="s">
        <v>1166</v>
      </c>
      <c r="Q329" s="370" t="s">
        <v>695</v>
      </c>
      <c r="R329" s="370" t="s">
        <v>272</v>
      </c>
      <c r="S329" s="371">
        <v>1</v>
      </c>
      <c r="T329" s="372">
        <v>46537</v>
      </c>
      <c r="U329" s="372">
        <v>46567</v>
      </c>
      <c r="V329" s="373">
        <v>1</v>
      </c>
      <c r="W329" s="374">
        <v>35897549.565367572</v>
      </c>
      <c r="X329" s="17" cm="1">
        <f t="array" ref="X329">+IF($W$1="Pesos CLP",W329,W329/TC)*MB_24A25</f>
        <v>40929.364822997013</v>
      </c>
      <c r="Y329" s="18">
        <f t="shared" si="311"/>
        <v>40929.364822997013</v>
      </c>
      <c r="Z329">
        <v>91243710</v>
      </c>
      <c r="AA329" s="19">
        <f>IF(OR($I329="REAL",$I329="INCURRIDO"),SUMIF(S!$O:$O,$I329&amp;$O329&amp;$Q329&amp;UPPER(TEXT(AA$4,"MMMMYYYY"))&amp;$Z329,IF($W$1="Pesos CLP",S!$AD:$AD,S!$AO:$AO)),0)</f>
        <v>0</v>
      </c>
      <c r="AB329" s="19">
        <f>IF(OR($I329="REAL",$I329="INCURRIDO"),SUMIF(S!$O:$O,$I329&amp;$O329&amp;$Q329&amp;UPPER(TEXT(AB$4,"MMMMYYYY"))&amp;$Z329,IF($W$1="Pesos CLP",S!$AD:$AD,S!$AO:$AO)),0)</f>
        <v>0</v>
      </c>
      <c r="AC329" s="19">
        <f>IF(OR($I329="REAL",$I329="INCURRIDO"),SUMIF(S!$O:$O,$I329&amp;$O329&amp;$Q329&amp;UPPER(TEXT(AC$4,"MMMMYYYY"))&amp;$Z329,IF($W$1="Pesos CLP",S!$AD:$AD,S!$AO:$AO)),0)</f>
        <v>0</v>
      </c>
      <c r="AD329" s="19">
        <f>IF(OR($I329="REAL",$I329="INCURRIDO"),SUMIF(S!$O:$O,$I329&amp;$O329&amp;$Q329&amp;UPPER(TEXT(AD$4,"MMMMYYYY"))&amp;$Z329,IF($W$1="Pesos CLP",S!$AD:$AD,S!$AO:$AO)),0)</f>
        <v>0</v>
      </c>
      <c r="AE329" s="19">
        <f>IF(OR($I329="REAL",$I329="INCURRIDO"),SUMIF(S!$O:$O,$I329&amp;$O329&amp;$Q329&amp;UPPER(TEXT(AE$4,"MMMMYYYY"))&amp;$Z329,IF($W$1="Pesos CLP",S!$AD:$AD,S!$AO:$AO)),0)</f>
        <v>0</v>
      </c>
      <c r="AF329" s="19">
        <f>IF(OR($I329="REAL",$I329="INCURRIDO"),SUMIF(S!$O:$O,$I329&amp;$O329&amp;$Q329&amp;UPPER(TEXT(AF$4,"MMMMYYYY"))&amp;$Z329,IF($W$1="Pesos CLP",S!$AD:$AD,S!$AO:$AO)),0)</f>
        <v>0</v>
      </c>
      <c r="AG329" s="19">
        <f>IF(OR($I329="REAL",$I329="INCURRIDO"),SUMIF(S!$O:$O,$I329&amp;$O329&amp;$Q329&amp;UPPER(TEXT(AG$4,"MMMMYYYY"))&amp;$Z329,IF($W$1="Pesos CLP",S!$AD:$AD,S!$AO:$AO)),0)</f>
        <v>0</v>
      </c>
      <c r="AH329" s="19">
        <f>IF(OR($I329="REAL",$I329="INCURRIDO"),SUMIF(S!$O:$O,$I329&amp;$O329&amp;$Q329&amp;UPPER(TEXT(AH$4,"MMMMYYYY"))&amp;$Z329,IF($W$1="Pesos CLP",S!$AD:$AD,S!$AO:$AO)),0)</f>
        <v>0</v>
      </c>
      <c r="AI329" s="19">
        <f>IF(OR($I329="REAL",$I329="INCURRIDO"),SUMIF(S!$O:$O,$I329&amp;$O329&amp;$Q329&amp;UPPER(TEXT(AI$4,"MMMMYYYY"))&amp;$Z329,IF($W$1="Pesos CLP",S!$AD:$AD,S!$AO:$AO)),0)</f>
        <v>0</v>
      </c>
      <c r="AJ329" s="19">
        <f>IF(OR($I329="REAL",$I329="INCURRIDO"),SUMIF(S!$O:$O,$I329&amp;$O329&amp;$Q329&amp;UPPER(TEXT(AJ$4,"MMMMYYYY"))&amp;$Z329,IF($W$1="Pesos CLP",S!$AD:$AD,S!$AO:$AO)),0)</f>
        <v>0</v>
      </c>
      <c r="AK329" s="19">
        <f>IF(OR($I329="REAL",$I329="INCURRIDO"),SUMIF(S!$O:$O,$I329&amp;$O329&amp;$Q329&amp;UPPER(TEXT(AK$4,"MMMMYYYY"))&amp;$Z329,IF($W$1="Pesos CLP",S!$AD:$AD,S!$AO:$AO)),0)</f>
        <v>0</v>
      </c>
      <c r="AL329" s="19">
        <f>IF(OR($I329="REAL",$I329="INCURRIDO"),SUMIF(S!$O:$O,$I329&amp;$O329&amp;$Q329&amp;UPPER(TEXT(AL$4,"MMMMYYYY"))&amp;$Z329,IF($W$1="Pesos CLP",S!$AD:$AD,S!$AO:$AO)),0)</f>
        <v>0</v>
      </c>
      <c r="AM329" s="19">
        <f>IF(OR($I329="REAL",$I329="INCURRIDO"),SUMIF(S!$O:$O,$I329&amp;$O329&amp;$Q329&amp;UPPER(TEXT(AM$4,"MMMMYYYY"))&amp;$Z329,IF($W$1="Pesos CLP",S!$AD:$AD,S!$AO:$AO)),0)</f>
        <v>0</v>
      </c>
      <c r="AN329" s="19">
        <f>IF(OR($I329="REAL",$I329="INCURRIDO"),SUMIF(S!$O:$O,$I329&amp;$O329&amp;$Q329&amp;UPPER(TEXT(AN$4,"MMMMYYYY"))&amp;$Z329,IF($W$1="Pesos CLP",S!$AD:$AD,S!$AO:$AO)),0)</f>
        <v>0</v>
      </c>
      <c r="AO329" s="19">
        <f>IF(OR($I329="REAL",$I329="INCURRIDO"),SUMIF(S!$O:$O,$I329&amp;$O329&amp;$Q329&amp;UPPER(TEXT(AO$4,"MMMMYYYY"))&amp;$Z329,IF($W$1="Pesos CLP",S!$AD:$AD,S!$AO:$AO)),0)</f>
        <v>0</v>
      </c>
      <c r="AP329" s="19">
        <f>IF(OR($I329="REAL",$I329="INCURRIDO"),SUMIF(S!$O:$O,$I329&amp;$O329&amp;$Q329&amp;UPPER(TEXT(AP$4,"MMMMYYYY"))&amp;$Z329,IF($W$1="Pesos CLP",S!$AD:$AD,S!$AO:$AO)),0)</f>
        <v>0</v>
      </c>
      <c r="AQ329" s="19">
        <f>IF(OR($I329="REAL",$I329="INCURRIDO"),SUMIF(S!$O:$O,$I329&amp;$O329&amp;$Q329&amp;UPPER(TEXT(AQ$4,"MMMMYYYY"))&amp;$Z329,IF($W$1="Pesos CLP",S!$AD:$AD,S!$AO:$AO)),0)</f>
        <v>0</v>
      </c>
      <c r="AR329" s="19">
        <f>IF(OR($I329="REAL",$I329="INCURRIDO"),SUMIF(S!$O:$O,$I329&amp;$O329&amp;$Q329&amp;UPPER(TEXT(AR$4,"MMMMYYYY"))&amp;$Z329,IF($W$1="Pesos CLP",S!$AD:$AD,S!$AO:$AO)),0)</f>
        <v>0</v>
      </c>
      <c r="AS329" s="19">
        <f>IF(OR($I329="REAL",$I329="INCURRIDO"),SUMIF(S!$O:$O,$I329&amp;$O329&amp;$Q329&amp;UPPER(TEXT(AS$4,"MMMMYYYY"))&amp;$Z329,IF($W$1="Pesos CLP",S!$AD:$AD,S!$AO:$AO)),0)</f>
        <v>0</v>
      </c>
      <c r="AT329" s="19">
        <f>IF(OR($I329="REAL",$I329="INCURRIDO"),SUMIF(S!$O:$O,$I329&amp;$O329&amp;$Q329&amp;UPPER(TEXT(AT$4,"MMMMYYYY"))&amp;$Z329,IF($W$1="Pesos CLP",S!$AD:$AD,S!$AO:$AO)),0)</f>
        <v>0</v>
      </c>
      <c r="AU329" s="19">
        <f>IF(OR($I329="REAL",$I329="INCURRIDO"),SUMIF(S!$O:$O,$I329&amp;$O329&amp;$Q329&amp;UPPER(TEXT(AU$4,"MMMMYYYY"))&amp;$Z329,IF($W$1="Pesos CLP",S!$AD:$AD,S!$AO:$AO)),0)</f>
        <v>0</v>
      </c>
      <c r="AV329" s="19">
        <f>IF(OR($I329="REAL",$I329="INCURRIDO"),SUMIF(S!$O:$O,$I329&amp;$O329&amp;$Q329&amp;UPPER(TEXT(AV$4,"MMMMYYYY"))&amp;$Z329,IF($W$1="Pesos CLP",S!$AD:$AD,S!$AO:$AO)),0)</f>
        <v>0</v>
      </c>
      <c r="AW329" s="19">
        <f>IF(OR($I329="REAL",$I329="INCURRIDO"),SUMIF(S!$O:$O,$I329&amp;$O329&amp;$Q329&amp;UPPER(TEXT(AW$4,"MMMMYYYY"))&amp;$Z329,IF($W$1="Pesos CLP",S!$AD:$AD,S!$AO:$AO)),0)</f>
        <v>0</v>
      </c>
      <c r="AX329" s="19">
        <f>IF(OR($I329="REAL",$I329="INCURRIDO"),SUMIF(S!$O:$O,$I329&amp;$O329&amp;$Q329&amp;UPPER(TEXT(AX$4,"MMMMYYYY"))&amp;$Z329,IF($W$1="Pesos CLP",S!$AD:$AD,S!$AO:$AO)),0)</f>
        <v>0</v>
      </c>
      <c r="AY329" s="19">
        <f>IF(OR($I329="REAL",$I329="INCURRIDO"),SUMIF(S!$O:$O,$I329&amp;$O329&amp;$Q329&amp;UPPER(TEXT(AY$4,"MMMMYYYY"))&amp;$Z329,IF($W$1="Pesos CLP",S!$AD:$AD,S!$AO:$AO)),0)</f>
        <v>0</v>
      </c>
      <c r="AZ329" s="19">
        <f>IF(OR($I329="REAL",$I329="INCURRIDO"),SUMIF(S!$O:$O,$I329&amp;$O329&amp;$Q329&amp;UPPER(TEXT(AZ$4,"MMMMYYYY"))&amp;$Z329,IF($W$1="Pesos CLP",S!$AD:$AD,S!$AO:$AO)),0)</f>
        <v>0</v>
      </c>
      <c r="BA329" s="19">
        <f>IF(OR($I329="REAL",$I329="INCURRIDO"),SUMIF(S!$O:$O,$I329&amp;$O329&amp;$Q329&amp;UPPER(TEXT(BA$4,"MMMMYYYY"))&amp;$Z329,IF($W$1="Pesos CLP",S!$AD:$AD,S!$AO:$AO)),0)</f>
        <v>0</v>
      </c>
      <c r="BB329" s="19">
        <f>IF(OR($I329="REAL",$I329="INCURRIDO"),SUMIF(S!$O:$O,$I329&amp;$O329&amp;$Q329&amp;UPPER(TEXT(BB$4,"MMMMYYYY"))&amp;$Z329,IF($W$1="Pesos CLP",S!$AD:$AD,S!$AO:$AO)),0)</f>
        <v>0</v>
      </c>
      <c r="BC329" s="19">
        <f>IF(OR($I329="REAL",$I329="INCURRIDO"),SUMIF(S!$O:$O,$I329&amp;$O329&amp;$Q329&amp;UPPER(TEXT(BC$4,"MMMMYYYY"))&amp;$Z329,IF($W$1="Pesos CLP",S!$AD:$AD,S!$AO:$AO)),0)</f>
        <v>0</v>
      </c>
      <c r="BD329" s="19">
        <f>IF(OR($I329="REAL",$I329="INCURRIDO"),SUMIF(S!$O:$O,$I329&amp;$O329&amp;$Q329&amp;UPPER(TEXT(BD$4,"MMMMYYYY"))&amp;$Z329,IF($W$1="Pesos CLP",S!$AD:$AD,S!$AO:$AO)),0)</f>
        <v>0</v>
      </c>
      <c r="BE329" s="19">
        <f>IF(OR($I329="REAL",$I329="INCURRIDO"),SUMIF(S!$O:$O,$I329&amp;$O329&amp;$Q329&amp;UPPER(TEXT(BE$4,"MMMMYYYY"))&amp;$Z329,IF($W$1="Pesos CLP",S!$AD:$AD,S!$AO:$AO)),0)</f>
        <v>0</v>
      </c>
      <c r="BF329" s="19">
        <f>IF(OR($I329="REAL",$I329="INCURRIDO"),SUMIF(S!$O:$O,$I329&amp;$O329&amp;$Q329&amp;UPPER(TEXT(BF$4,"MMMMYYYY"))&amp;$Z329,IF($W$1="Pesos CLP",S!$AD:$AD,S!$AO:$AO)),0)</f>
        <v>0</v>
      </c>
      <c r="BG329" s="19">
        <f>IF(OR($I329="REAL",$I329="INCURRIDO"),SUMIF(S!$O:$O,$I329&amp;$O329&amp;$Q329&amp;UPPER(TEXT(BG$4,"MMMMYYYY"))&amp;$Z329,IF($W$1="Pesos CLP",S!$AD:$AD,S!$AO:$AO)),0)</f>
        <v>0</v>
      </c>
      <c r="BH329" s="19">
        <f>IF(OR($I329="REAL",$I329="INCURRIDO"),SUMIF(S!$O:$O,$I329&amp;$O329&amp;$Q329&amp;UPPER(TEXT(BH$4,"MMMMYYYY"))&amp;$Z329,IF($W$1="Pesos CLP",S!$AD:$AD,S!$AO:$AO)),0)</f>
        <v>0</v>
      </c>
      <c r="BI329" s="19">
        <f>IF(OR($I329="REAL",$I329="INCURRIDO"),SUMIF(S!$O:$O,$I329&amp;$O329&amp;$Q329&amp;UPPER(TEXT(BI$4,"MMMMYYYY"))&amp;$Z329,IF($W$1="Pesos CLP",S!$AD:$AD,S!$AO:$AO)),0)</f>
        <v>0</v>
      </c>
      <c r="BJ329" s="19">
        <f>IF(OR($I329="REAL",$I329="INCURRIDO"),SUMIF(S!$O:$O,$I329&amp;$O329&amp;$Q329&amp;UPPER(TEXT(BJ$4,"MMMMYYYY"))&amp;$Z329,IF($W$1="Pesos CLP",S!$AD:$AD,S!$AO:$AO)),0)</f>
        <v>0</v>
      </c>
      <c r="BK329" s="19">
        <f>IF(OR($I329="REAL",$I329="INCURRIDO"),SUMIF(S!$O:$O,$I329&amp;$O329&amp;$Q329&amp;UPPER(TEXT(BK$4,"MMMMYYYY"))&amp;$Z329,IF($W$1="Pesos CLP",S!$AD:$AD,S!$AO:$AO)),0)</f>
        <v>0</v>
      </c>
      <c r="BL329" s="19">
        <f>IF(OR($I329="REAL",$I329="INCURRIDO"),SUMIF(S!$O:$O,$I329&amp;$O329&amp;$Q329&amp;UPPER(TEXT(BL$4,"MMMMYYYY"))&amp;$Z329,IF($W$1="Pesos CLP",S!$AD:$AD,S!$AO:$AO)),0)</f>
        <v>0</v>
      </c>
      <c r="BM329" s="19">
        <f>IF(OR($I329="REAL",$I329="INCURRIDO"),SUMIF(S!$O:$O,$I329&amp;$O329&amp;$Q329&amp;UPPER(TEXT(BM$4,"MMMMYYYY"))&amp;$Z329,IF($W$1="Pesos CLP",S!$AD:$AD,S!$AO:$AO)),0)</f>
        <v>0</v>
      </c>
      <c r="BN329" s="19">
        <f>IF(OR($I329="REAL",$I329="INCURRIDO"),SUMIF(S!$O:$O,$I329&amp;$O329&amp;$Q329&amp;UPPER(TEXT(BN$4,"MMMMYYYY"))&amp;$Z329,IF($W$1="Pesos CLP",S!$AD:$AD,S!$AO:$AO)),0)</f>
        <v>0</v>
      </c>
      <c r="BO329" s="19">
        <f>IF(OR($I329="REAL",$I329="INCURRIDO"),SUMIF(S!$O:$O,$I329&amp;$O329&amp;$Q329&amp;UPPER(TEXT(BO$4,"MMMMYYYY"))&amp;$Z329,IF($W$1="Pesos CLP",S!$AD:$AD,S!$AO:$AO)),0)</f>
        <v>0</v>
      </c>
      <c r="BP329" s="19">
        <f>IF(OR($I329="REAL",$I329="INCURRIDO"),SUMIF(S!$O:$O,$I329&amp;$O329&amp;$Q329&amp;UPPER(TEXT(BP$4,"MMMMYYYY"))&amp;$Z329,IF($W$1="Pesos CLP",S!$AD:$AD,S!$AO:$AO)),0)</f>
        <v>0</v>
      </c>
      <c r="BQ329" s="19">
        <f>IF(OR($I329="REAL",$I329="INCURRIDO"),SUMIF(S!$O:$O,$I329&amp;$O329&amp;$Q329&amp;UPPER(TEXT(BQ$4,"MMMMYYYY"))&amp;$Z329,IF($W$1="Pesos CLP",S!$AD:$AD,S!$AO:$AO)),0)</f>
        <v>0</v>
      </c>
      <c r="BR329" s="19">
        <f>IF(OR($I329="REAL",$I329="INCURRIDO"),SUMIF(S!$O:$O,$I329&amp;$O329&amp;$Q329&amp;UPPER(TEXT(BR$4,"MMMMYYYY"))&amp;$Z329,IF($W$1="Pesos CLP",S!$AD:$AD,S!$AO:$AO)),0)</f>
        <v>0</v>
      </c>
      <c r="BS329" s="19">
        <f>IF(OR($I329="REAL",$I329="INCURRIDO"),SUMIF(S!$O:$O,$I329&amp;$O329&amp;$Q329&amp;UPPER(TEXT(BS$4,"MMMMYYYY"))&amp;$Z329,IF($W$1="Pesos CLP",S!$AD:$AD,S!$AO:$AO)),0)</f>
        <v>0</v>
      </c>
      <c r="BT329" s="19">
        <f>IF(OR($I329="REAL",$I329="INCURRIDO"),SUMIF(S!$O:$O,$I329&amp;$O329&amp;$Q329&amp;UPPER(TEXT(BT$4,"MMMMYYYY"))&amp;$Z329,IF($W$1="Pesos CLP",S!$AD:$AD,S!$AO:$AO)),0)</f>
        <v>0</v>
      </c>
      <c r="BU329" s="19">
        <f>IF(OR($I329="REAL",$I329="INCURRIDO"),SUMIF(S!$O:$O,$I329&amp;$O329&amp;$Q329&amp;UPPER(TEXT(BU$4,"MMMMYYYY"))&amp;$Z329,IF($W$1="Pesos CLP",S!$AD:$AD,S!$AO:$AO)),0)</f>
        <v>0</v>
      </c>
      <c r="BV329" s="19">
        <f>IF(OR($I329="REAL",$I329="INCURRIDO"),SUMIF(S!$O:$O,$I329&amp;$O329&amp;$Q329&amp;UPPER(TEXT(BV$4,"MMMMYYYY"))&amp;$Z329,IF($W$1="Pesos CLP",S!$AD:$AD,S!$AO:$AO)),0)</f>
        <v>0</v>
      </c>
      <c r="BW329" s="19">
        <f>IF(OR($I329="REAL",$I329="INCURRIDO"),SUMIF(S!$O:$O,$I329&amp;$O329&amp;$Q329&amp;UPPER(TEXT(BW$4,"MMMMYYYY"))&amp;$Z329,IF($W$1="Pesos CLP",S!$AD:$AD,S!$AO:$AO)),0)</f>
        <v>0</v>
      </c>
      <c r="BX329" s="19">
        <f>IF(OR($I329="REAL",$I329="INCURRIDO"),SUMIF(S!$O:$O,$I329&amp;$O329&amp;$Q329&amp;UPPER(TEXT(BX$4,"MMMMYYYY"))&amp;$Z329,IF($W$1="Pesos CLP",S!$AD:$AD,S!$AO:$AO)),0)</f>
        <v>0</v>
      </c>
      <c r="BY329" s="19">
        <f>IF(OR($I329="REAL",$I329="INCURRIDO"),SUMIF(S!$O:$O,$I329&amp;$O329&amp;$Q329&amp;UPPER(TEXT(BY$4,"MMMMYYYY"))&amp;$Z329,IF($W$1="Pesos CLP",S!$AD:$AD,S!$AO:$AO)),0)</f>
        <v>0</v>
      </c>
      <c r="BZ329" s="19">
        <f>IF(OR($I329="REAL",$I329="INCURRIDO"),SUMIF(S!$O:$O,$I329&amp;$O329&amp;$Q329&amp;UPPER(TEXT(BZ$4,"MMMMYYYY"))&amp;$Z329,IF($W$1="Pesos CLP",S!$AD:$AD,S!$AO:$AO)),0)</f>
        <v>0</v>
      </c>
      <c r="CA329" s="19">
        <f>IF(OR($I329="REAL",$I329="INCURRIDO"),SUMIF(S!$O:$O,$I329&amp;$O329&amp;$Q329&amp;UPPER(TEXT(CA$4,"MMMMYYYY"))&amp;$Z329,IF($W$1="Pesos CLP",S!$AD:$AD,S!$AO:$AO)),0)</f>
        <v>0</v>
      </c>
      <c r="CB329" s="19">
        <f>IF(OR($I329="REAL",$I329="INCURRIDO"),SUMIF(S!$O:$O,$I329&amp;$O329&amp;$Q329&amp;UPPER(TEXT(CB$4,"MMMMYYYY"))&amp;$Z329,IF($W$1="Pesos CLP",S!$AD:$AD,S!$AO:$AO)),0)</f>
        <v>0</v>
      </c>
      <c r="CC329" s="19">
        <f>IF(OR($I329="REAL",$I329="INCURRIDO"),SUMIF(S!$O:$O,$I329&amp;$O329&amp;$Q329&amp;UPPER(TEXT(CC$4,"MMMMYYYY"))&amp;$Z329,IF($W$1="Pesos CLP",S!$AD:$AD,S!$AO:$AO)),0)</f>
        <v>0</v>
      </c>
      <c r="CD329" s="19">
        <f>IF(OR($I329="REAL",$I329="INCURRIDO"),SUMIF(S!$O:$O,$I329&amp;$O329&amp;$Q329&amp;UPPER(TEXT(CD$4,"MMMMYYYY"))&amp;$Z329,IF($W$1="Pesos CLP",S!$AD:$AD,S!$AO:$AO)),0)</f>
        <v>0</v>
      </c>
      <c r="CE329" s="19">
        <f>IF(OR($I329="REAL",$I329="INCURRIDO"),SUMIF(S!$O:$O,$I329&amp;$O329&amp;$Q329&amp;UPPER(TEXT(CE$4,"MMMMYYYY"))&amp;$Z329,IF($W$1="Pesos CLP",S!$AD:$AD,S!$AO:$AO)),0)</f>
        <v>0</v>
      </c>
      <c r="CF329" s="19">
        <f>IF(OR($I329="REAL",$I329="INCURRIDO"),SUMIF(S!$O:$O,$I329&amp;$O329&amp;$Q329&amp;UPPER(TEXT(CF$4,"MMMMYYYY"))&amp;$Z329,IF($W$1="Pesos CLP",S!$AD:$AD,S!$AO:$AO)),0)</f>
        <v>0</v>
      </c>
      <c r="CG329" s="19">
        <f>IF(OR($I329="REAL",$I329="INCURRIDO"),SUMIF(S!$O:$O,$I329&amp;$O329&amp;$Q329&amp;UPPER(TEXT(CG$4,"MMMMYYYY"))&amp;$Z329,IF($W$1="Pesos CLP",S!$AD:$AD,S!$AO:$AO)),0)</f>
        <v>0</v>
      </c>
      <c r="CH329" s="19">
        <f>IF(OR($I329="REAL",$I329="INCURRIDO"),SUMIF(S!$O:$O,$I329&amp;$O329&amp;$Q329&amp;UPPER(TEXT(CH$4,"MMMMYYYY"))&amp;$Z329,IF($W$1="Pesos CLP",S!$AD:$AD,S!$AO:$AO)),0)</f>
        <v>0</v>
      </c>
      <c r="CI329" s="19">
        <f>IF(OR($I329="REAL",$I329="INCURRIDO"),SUMIF(S!$O:$O,$I329&amp;$O329&amp;$Q329&amp;UPPER(TEXT(CI$4,"MMMMYYYY"))&amp;$Z329,IF($W$1="Pesos CLP",S!$AD:$AD,S!$AO:$AO)),0)</f>
        <v>0</v>
      </c>
      <c r="CJ329" s="19">
        <f>IF(OR($I329="REAL",$I329="INCURRIDO"),SUMIF(S!$O:$O,$I329&amp;$O329&amp;$Q329&amp;UPPER(TEXT(CJ$4,"MMMMYYYY"))&amp;$Z329,IF($W$1="Pesos CLP",S!$AD:$AD,S!$AO:$AO)),0)</f>
        <v>0</v>
      </c>
      <c r="CK329" s="380">
        <f t="shared" si="318"/>
        <v>0</v>
      </c>
      <c r="CL329" s="380">
        <f t="shared" si="318"/>
        <v>0</v>
      </c>
      <c r="CM329" s="380">
        <f t="shared" si="318"/>
        <v>0</v>
      </c>
      <c r="CN329" s="380">
        <f t="shared" si="318"/>
        <v>0</v>
      </c>
      <c r="CO329" s="380">
        <f t="shared" si="318"/>
        <v>0</v>
      </c>
      <c r="CP329" s="380">
        <f t="shared" si="318"/>
        <v>0</v>
      </c>
      <c r="CQ329" s="380">
        <f t="shared" si="318"/>
        <v>0</v>
      </c>
      <c r="CR329" s="380">
        <f t="shared" si="318"/>
        <v>0</v>
      </c>
      <c r="CS329" s="380">
        <f t="shared" si="319"/>
        <v>0</v>
      </c>
      <c r="CT329" s="380">
        <f t="shared" si="319"/>
        <v>0</v>
      </c>
      <c r="CU329" s="380">
        <f t="shared" si="319"/>
        <v>0</v>
      </c>
      <c r="CV329" s="380">
        <f t="shared" si="319"/>
        <v>0</v>
      </c>
      <c r="CW329" s="380">
        <f t="shared" si="319"/>
        <v>0</v>
      </c>
      <c r="CX329" s="380">
        <f t="shared" si="319"/>
        <v>0</v>
      </c>
      <c r="CY329" s="380">
        <f t="shared" si="319"/>
        <v>0</v>
      </c>
      <c r="CZ329" s="380">
        <f t="shared" si="319"/>
        <v>2640.6041821288395</v>
      </c>
      <c r="DA329" s="380">
        <f t="shared" si="319"/>
        <v>38288.760640868175</v>
      </c>
      <c r="DB329" s="380">
        <f t="shared" si="319"/>
        <v>0</v>
      </c>
      <c r="DC329" s="380">
        <f t="shared" si="320"/>
        <v>0</v>
      </c>
      <c r="DD329" s="380">
        <f t="shared" si="320"/>
        <v>0</v>
      </c>
      <c r="DE329" s="380">
        <f t="shared" si="320"/>
        <v>0</v>
      </c>
      <c r="DF329" s="380">
        <f t="shared" si="320"/>
        <v>0</v>
      </c>
      <c r="DG329" s="380">
        <f t="shared" si="320"/>
        <v>0</v>
      </c>
      <c r="DH329" s="380">
        <f t="shared" si="320"/>
        <v>0</v>
      </c>
      <c r="DI329" s="380">
        <f t="shared" si="320"/>
        <v>0</v>
      </c>
      <c r="DJ329" s="380">
        <f t="shared" si="320"/>
        <v>0</v>
      </c>
      <c r="DK329" s="380">
        <f t="shared" si="320"/>
        <v>0</v>
      </c>
      <c r="DL329" s="380">
        <f t="shared" si="320"/>
        <v>0</v>
      </c>
      <c r="DM329" s="380">
        <f t="shared" si="321"/>
        <v>0</v>
      </c>
      <c r="DN329" s="380">
        <f t="shared" si="321"/>
        <v>0</v>
      </c>
      <c r="DO329" s="380">
        <f t="shared" si="321"/>
        <v>0</v>
      </c>
      <c r="DP329" s="380">
        <f t="shared" si="321"/>
        <v>0</v>
      </c>
      <c r="DQ329" s="380">
        <f t="shared" si="321"/>
        <v>0</v>
      </c>
      <c r="DR329" s="380">
        <f t="shared" si="321"/>
        <v>0</v>
      </c>
      <c r="DS329" s="380">
        <f t="shared" si="321"/>
        <v>0</v>
      </c>
      <c r="DT329" s="380">
        <f t="shared" si="321"/>
        <v>0</v>
      </c>
      <c r="DU329" s="380">
        <f t="shared" si="321"/>
        <v>0</v>
      </c>
      <c r="DV329" s="380">
        <f t="shared" si="321"/>
        <v>0</v>
      </c>
      <c r="DW329" s="380">
        <f t="shared" si="322"/>
        <v>0</v>
      </c>
      <c r="DX329" s="380">
        <f t="shared" si="322"/>
        <v>0</v>
      </c>
      <c r="DY329" s="380">
        <f t="shared" si="322"/>
        <v>0</v>
      </c>
      <c r="DZ329" s="380">
        <f t="shared" si="322"/>
        <v>0</v>
      </c>
      <c r="EA329" s="380">
        <f t="shared" si="322"/>
        <v>0</v>
      </c>
      <c r="EB329" s="380">
        <f t="shared" si="322"/>
        <v>0</v>
      </c>
      <c r="EC329" s="380">
        <f t="shared" si="322"/>
        <v>0</v>
      </c>
      <c r="ED329" s="380">
        <f t="shared" si="322"/>
        <v>0</v>
      </c>
      <c r="EE329" s="380">
        <f t="shared" si="322"/>
        <v>0</v>
      </c>
      <c r="EF329" s="380">
        <f t="shared" si="322"/>
        <v>0</v>
      </c>
      <c r="EG329" s="380">
        <f t="shared" si="323"/>
        <v>0</v>
      </c>
      <c r="EH329" s="380">
        <f t="shared" si="323"/>
        <v>0</v>
      </c>
      <c r="EI329" s="380">
        <f t="shared" si="323"/>
        <v>0</v>
      </c>
      <c r="EJ329" s="380">
        <f t="shared" si="323"/>
        <v>0</v>
      </c>
      <c r="EK329" s="380">
        <f t="shared" si="323"/>
        <v>0</v>
      </c>
      <c r="EL329" s="380">
        <f t="shared" si="323"/>
        <v>0</v>
      </c>
      <c r="EM329" s="380">
        <f t="shared" si="323"/>
        <v>0</v>
      </c>
      <c r="EN329" s="380">
        <f t="shared" si="323"/>
        <v>0</v>
      </c>
      <c r="EO329" s="380">
        <f t="shared" si="323"/>
        <v>0</v>
      </c>
      <c r="EP329" s="380">
        <f t="shared" si="323"/>
        <v>0</v>
      </c>
      <c r="EQ329" s="380">
        <f t="shared" si="323"/>
        <v>0</v>
      </c>
    </row>
    <row r="330" spans="1:147" x14ac:dyDescent="0.3">
      <c r="A330" s="368"/>
      <c r="B330" s="368"/>
      <c r="C330" s="368"/>
      <c r="D330" s="368">
        <f t="shared" si="325"/>
        <v>1.0658056259248334</v>
      </c>
      <c r="E330" s="368" t="str">
        <f>VLOOKUP(TEXT(Z330,0),'G2'!B:D,3,0)</f>
        <v>ME</v>
      </c>
      <c r="F330" s="816">
        <f t="shared" si="324"/>
        <v>0</v>
      </c>
      <c r="G330" s="368">
        <f t="shared" ref="G330:G337" si="326">IF(OR($I330="REAL",$I330="INCURRIDO"),$I330&amp;" "&amp;$Z330&amp;" "&amp;O330&amp;" "&amp;Q330,)</f>
        <v>0</v>
      </c>
      <c r="H330" s="756" t="s">
        <v>1190</v>
      </c>
      <c r="I330" s="370" t="s">
        <v>93</v>
      </c>
      <c r="J330" s="370"/>
      <c r="K330" s="368"/>
      <c r="L330" s="368"/>
      <c r="M330" s="369"/>
      <c r="N330" s="370"/>
      <c r="O330" s="370"/>
      <c r="P330" s="643"/>
      <c r="Q330" s="370"/>
      <c r="R330" s="370"/>
      <c r="S330" s="371"/>
      <c r="T330" s="372"/>
      <c r="U330" s="372"/>
      <c r="V330" s="373"/>
      <c r="W330" s="374">
        <v>0</v>
      </c>
      <c r="X330" s="17" cm="1">
        <f t="array" ref="X330">+IF($W$1="Pesos CLP",W330,W330/TC)*MB_24A25</f>
        <v>0</v>
      </c>
      <c r="Y330" s="18">
        <f t="shared" si="311"/>
        <v>0</v>
      </c>
      <c r="Z330">
        <v>91243710</v>
      </c>
      <c r="AA330" s="19">
        <f>IF(OR($I330="REAL",$I330="INCURRIDO"),SUMIF(S!$O:$O,$I330&amp;$O330&amp;$Q330&amp;UPPER(TEXT(AA$4,"MMMMYYYY"))&amp;$Z330,IF($W$1="Pesos CLP",S!$AD:$AD,S!$AO:$AO)),0)</f>
        <v>0</v>
      </c>
      <c r="AB330" s="19">
        <f>IF(OR($I330="REAL",$I330="INCURRIDO"),SUMIF(S!$O:$O,$I330&amp;$O330&amp;$Q330&amp;UPPER(TEXT(AB$4,"MMMMYYYY"))&amp;$Z330,IF($W$1="Pesos CLP",S!$AD:$AD,S!$AO:$AO)),0)</f>
        <v>0</v>
      </c>
      <c r="AC330" s="19">
        <f>IF(OR($I330="REAL",$I330="INCURRIDO"),SUMIF(S!$O:$O,$I330&amp;$O330&amp;$Q330&amp;UPPER(TEXT(AC$4,"MMMMYYYY"))&amp;$Z330,IF($W$1="Pesos CLP",S!$AD:$AD,S!$AO:$AO)),0)</f>
        <v>0</v>
      </c>
      <c r="AD330" s="19">
        <f>IF(OR($I330="REAL",$I330="INCURRIDO"),SUMIF(S!$O:$O,$I330&amp;$O330&amp;$Q330&amp;UPPER(TEXT(AD$4,"MMMMYYYY"))&amp;$Z330,IF($W$1="Pesos CLP",S!$AD:$AD,S!$AO:$AO)),0)</f>
        <v>0</v>
      </c>
      <c r="AE330" s="19">
        <f>IF(OR($I330="REAL",$I330="INCURRIDO"),SUMIF(S!$O:$O,$I330&amp;$O330&amp;$Q330&amp;UPPER(TEXT(AE$4,"MMMMYYYY"))&amp;$Z330,IF($W$1="Pesos CLP",S!$AD:$AD,S!$AO:$AO)),0)</f>
        <v>0</v>
      </c>
      <c r="AF330" s="19">
        <f>IF(OR($I330="REAL",$I330="INCURRIDO"),SUMIF(S!$O:$O,$I330&amp;$O330&amp;$Q330&amp;UPPER(TEXT(AF$4,"MMMMYYYY"))&amp;$Z330,IF($W$1="Pesos CLP",S!$AD:$AD,S!$AO:$AO)),0)</f>
        <v>0</v>
      </c>
      <c r="AG330" s="19">
        <f>IF(OR($I330="REAL",$I330="INCURRIDO"),SUMIF(S!$O:$O,$I330&amp;$O330&amp;$Q330&amp;UPPER(TEXT(AG$4,"MMMMYYYY"))&amp;$Z330,IF($W$1="Pesos CLP",S!$AD:$AD,S!$AO:$AO)),0)</f>
        <v>0</v>
      </c>
      <c r="AH330" s="19">
        <f>IF(OR($I330="REAL",$I330="INCURRIDO"),SUMIF(S!$O:$O,$I330&amp;$O330&amp;$Q330&amp;UPPER(TEXT(AH$4,"MMMMYYYY"))&amp;$Z330,IF($W$1="Pesos CLP",S!$AD:$AD,S!$AO:$AO)),0)</f>
        <v>0</v>
      </c>
      <c r="AI330" s="19">
        <f>IF(OR($I330="REAL",$I330="INCURRIDO"),SUMIF(S!$O:$O,$I330&amp;$O330&amp;$Q330&amp;UPPER(TEXT(AI$4,"MMMMYYYY"))&amp;$Z330,IF($W$1="Pesos CLP",S!$AD:$AD,S!$AO:$AO)),0)</f>
        <v>0</v>
      </c>
      <c r="AJ330" s="19">
        <f>IF(OR($I330="REAL",$I330="INCURRIDO"),SUMIF(S!$O:$O,$I330&amp;$O330&amp;$Q330&amp;UPPER(TEXT(AJ$4,"MMMMYYYY"))&amp;$Z330,IF($W$1="Pesos CLP",S!$AD:$AD,S!$AO:$AO)),0)</f>
        <v>0</v>
      </c>
      <c r="AK330" s="19">
        <f>IF(OR($I330="REAL",$I330="INCURRIDO"),SUMIF(S!$O:$O,$I330&amp;$O330&amp;$Q330&amp;UPPER(TEXT(AK$4,"MMMMYYYY"))&amp;$Z330,IF($W$1="Pesos CLP",S!$AD:$AD,S!$AO:$AO)),0)</f>
        <v>0</v>
      </c>
      <c r="AL330" s="19">
        <f>IF(OR($I330="REAL",$I330="INCURRIDO"),SUMIF(S!$O:$O,$I330&amp;$O330&amp;$Q330&amp;UPPER(TEXT(AL$4,"MMMMYYYY"))&amp;$Z330,IF($W$1="Pesos CLP",S!$AD:$AD,S!$AO:$AO)),0)</f>
        <v>0</v>
      </c>
      <c r="AM330" s="19">
        <f>IF(OR($I330="REAL",$I330="INCURRIDO"),SUMIF(S!$O:$O,$I330&amp;$O330&amp;$Q330&amp;UPPER(TEXT(AM$4,"MMMMYYYY"))&amp;$Z330,IF($W$1="Pesos CLP",S!$AD:$AD,S!$AO:$AO)),0)</f>
        <v>0</v>
      </c>
      <c r="AN330" s="19">
        <f>IF(OR($I330="REAL",$I330="INCURRIDO"),SUMIF(S!$O:$O,$I330&amp;$O330&amp;$Q330&amp;UPPER(TEXT(AN$4,"MMMMYYYY"))&amp;$Z330,IF($W$1="Pesos CLP",S!$AD:$AD,S!$AO:$AO)),0)</f>
        <v>0</v>
      </c>
      <c r="AO330" s="19">
        <f>IF(OR($I330="REAL",$I330="INCURRIDO"),SUMIF(S!$O:$O,$I330&amp;$O330&amp;$Q330&amp;UPPER(TEXT(AO$4,"MMMMYYYY"))&amp;$Z330,IF($W$1="Pesos CLP",S!$AD:$AD,S!$AO:$AO)),0)</f>
        <v>0</v>
      </c>
      <c r="AP330" s="19">
        <f>IF(OR($I330="REAL",$I330="INCURRIDO"),SUMIF(S!$O:$O,$I330&amp;$O330&amp;$Q330&amp;UPPER(TEXT(AP$4,"MMMMYYYY"))&amp;$Z330,IF($W$1="Pesos CLP",S!$AD:$AD,S!$AO:$AO)),0)</f>
        <v>0</v>
      </c>
      <c r="AQ330" s="19">
        <f>IF(OR($I330="REAL",$I330="INCURRIDO"),SUMIF(S!$O:$O,$I330&amp;$O330&amp;$Q330&amp;UPPER(TEXT(AQ$4,"MMMMYYYY"))&amp;$Z330,IF($W$1="Pesos CLP",S!$AD:$AD,S!$AO:$AO)),0)</f>
        <v>0</v>
      </c>
      <c r="AR330" s="19">
        <f>IF(OR($I330="REAL",$I330="INCURRIDO"),SUMIF(S!$O:$O,$I330&amp;$O330&amp;$Q330&amp;UPPER(TEXT(AR$4,"MMMMYYYY"))&amp;$Z330,IF($W$1="Pesos CLP",S!$AD:$AD,S!$AO:$AO)),0)</f>
        <v>0</v>
      </c>
      <c r="AS330" s="19">
        <f>IF(OR($I330="REAL",$I330="INCURRIDO"),SUMIF(S!$O:$O,$I330&amp;$O330&amp;$Q330&amp;UPPER(TEXT(AS$4,"MMMMYYYY"))&amp;$Z330,IF($W$1="Pesos CLP",S!$AD:$AD,S!$AO:$AO)),0)</f>
        <v>0</v>
      </c>
      <c r="AT330" s="19">
        <f>IF(OR($I330="REAL",$I330="INCURRIDO"),SUMIF(S!$O:$O,$I330&amp;$O330&amp;$Q330&amp;UPPER(TEXT(AT$4,"MMMMYYYY"))&amp;$Z330,IF($W$1="Pesos CLP",S!$AD:$AD,S!$AO:$AO)),0)</f>
        <v>0</v>
      </c>
      <c r="AU330" s="19">
        <f>IF(OR($I330="REAL",$I330="INCURRIDO"),SUMIF(S!$O:$O,$I330&amp;$O330&amp;$Q330&amp;UPPER(TEXT(AU$4,"MMMMYYYY"))&amp;$Z330,IF($W$1="Pesos CLP",S!$AD:$AD,S!$AO:$AO)),0)</f>
        <v>0</v>
      </c>
      <c r="AV330" s="19">
        <f>IF(OR($I330="REAL",$I330="INCURRIDO"),SUMIF(S!$O:$O,$I330&amp;$O330&amp;$Q330&amp;UPPER(TEXT(AV$4,"MMMMYYYY"))&amp;$Z330,IF($W$1="Pesos CLP",S!$AD:$AD,S!$AO:$AO)),0)</f>
        <v>0</v>
      </c>
      <c r="AW330" s="19">
        <f>IF(OR($I330="REAL",$I330="INCURRIDO"),SUMIF(S!$O:$O,$I330&amp;$O330&amp;$Q330&amp;UPPER(TEXT(AW$4,"MMMMYYYY"))&amp;$Z330,IF($W$1="Pesos CLP",S!$AD:$AD,S!$AO:$AO)),0)</f>
        <v>0</v>
      </c>
      <c r="AX330" s="19">
        <f>IF(OR($I330="REAL",$I330="INCURRIDO"),SUMIF(S!$O:$O,$I330&amp;$O330&amp;$Q330&amp;UPPER(TEXT(AX$4,"MMMMYYYY"))&amp;$Z330,IF($W$1="Pesos CLP",S!$AD:$AD,S!$AO:$AO)),0)</f>
        <v>0</v>
      </c>
      <c r="AY330" s="19">
        <f>IF(OR($I330="REAL",$I330="INCURRIDO"),SUMIF(S!$O:$O,$I330&amp;$O330&amp;$Q330&amp;UPPER(TEXT(AY$4,"MMMMYYYY"))&amp;$Z330,IF($W$1="Pesos CLP",S!$AD:$AD,S!$AO:$AO)),0)</f>
        <v>0</v>
      </c>
      <c r="AZ330" s="19">
        <f>IF(OR($I330="REAL",$I330="INCURRIDO"),SUMIF(S!$O:$O,$I330&amp;$O330&amp;$Q330&amp;UPPER(TEXT(AZ$4,"MMMMYYYY"))&amp;$Z330,IF($W$1="Pesos CLP",S!$AD:$AD,S!$AO:$AO)),0)</f>
        <v>0</v>
      </c>
      <c r="BA330" s="19">
        <f>IF(OR($I330="REAL",$I330="INCURRIDO"),SUMIF(S!$O:$O,$I330&amp;$O330&amp;$Q330&amp;UPPER(TEXT(BA$4,"MMMMYYYY"))&amp;$Z330,IF($W$1="Pesos CLP",S!$AD:$AD,S!$AO:$AO)),0)</f>
        <v>0</v>
      </c>
      <c r="BB330" s="19">
        <f>IF(OR($I330="REAL",$I330="INCURRIDO"),SUMIF(S!$O:$O,$I330&amp;$O330&amp;$Q330&amp;UPPER(TEXT(BB$4,"MMMMYYYY"))&amp;$Z330,IF($W$1="Pesos CLP",S!$AD:$AD,S!$AO:$AO)),0)</f>
        <v>0</v>
      </c>
      <c r="BC330" s="19">
        <f>IF(OR($I330="REAL",$I330="INCURRIDO"),SUMIF(S!$O:$O,$I330&amp;$O330&amp;$Q330&amp;UPPER(TEXT(BC$4,"MMMMYYYY"))&amp;$Z330,IF($W$1="Pesos CLP",S!$AD:$AD,S!$AO:$AO)),0)</f>
        <v>0</v>
      </c>
      <c r="BD330" s="19">
        <f>IF(OR($I330="REAL",$I330="INCURRIDO"),SUMIF(S!$O:$O,$I330&amp;$O330&amp;$Q330&amp;UPPER(TEXT(BD$4,"MMMMYYYY"))&amp;$Z330,IF($W$1="Pesos CLP",S!$AD:$AD,S!$AO:$AO)),0)</f>
        <v>0</v>
      </c>
      <c r="BE330" s="19">
        <f>IF(OR($I330="REAL",$I330="INCURRIDO"),SUMIF(S!$O:$O,$I330&amp;$O330&amp;$Q330&amp;UPPER(TEXT(BE$4,"MMMMYYYY"))&amp;$Z330,IF($W$1="Pesos CLP",S!$AD:$AD,S!$AO:$AO)),0)</f>
        <v>0</v>
      </c>
      <c r="BF330" s="19">
        <f>IF(OR($I330="REAL",$I330="INCURRIDO"),SUMIF(S!$O:$O,$I330&amp;$O330&amp;$Q330&amp;UPPER(TEXT(BF$4,"MMMMYYYY"))&amp;$Z330,IF($W$1="Pesos CLP",S!$AD:$AD,S!$AO:$AO)),0)</f>
        <v>0</v>
      </c>
      <c r="BG330" s="19">
        <f>IF(OR($I330="REAL",$I330="INCURRIDO"),SUMIF(S!$O:$O,$I330&amp;$O330&amp;$Q330&amp;UPPER(TEXT(BG$4,"MMMMYYYY"))&amp;$Z330,IF($W$1="Pesos CLP",S!$AD:$AD,S!$AO:$AO)),0)</f>
        <v>0</v>
      </c>
      <c r="BH330" s="19">
        <f>IF(OR($I330="REAL",$I330="INCURRIDO"),SUMIF(S!$O:$O,$I330&amp;$O330&amp;$Q330&amp;UPPER(TEXT(BH$4,"MMMMYYYY"))&amp;$Z330,IF($W$1="Pesos CLP",S!$AD:$AD,S!$AO:$AO)),0)</f>
        <v>0</v>
      </c>
      <c r="BI330" s="19">
        <f>IF(OR($I330="REAL",$I330="INCURRIDO"),SUMIF(S!$O:$O,$I330&amp;$O330&amp;$Q330&amp;UPPER(TEXT(BI$4,"MMMMYYYY"))&amp;$Z330,IF($W$1="Pesos CLP",S!$AD:$AD,S!$AO:$AO)),0)</f>
        <v>0</v>
      </c>
      <c r="BJ330" s="19">
        <f>IF(OR($I330="REAL",$I330="INCURRIDO"),SUMIF(S!$O:$O,$I330&amp;$O330&amp;$Q330&amp;UPPER(TEXT(BJ$4,"MMMMYYYY"))&amp;$Z330,IF($W$1="Pesos CLP",S!$AD:$AD,S!$AO:$AO)),0)</f>
        <v>0</v>
      </c>
      <c r="BK330" s="19">
        <f>IF(OR($I330="REAL",$I330="INCURRIDO"),SUMIF(S!$O:$O,$I330&amp;$O330&amp;$Q330&amp;UPPER(TEXT(BK$4,"MMMMYYYY"))&amp;$Z330,IF($W$1="Pesos CLP",S!$AD:$AD,S!$AO:$AO)),0)</f>
        <v>0</v>
      </c>
      <c r="BL330" s="19">
        <f>IF(OR($I330="REAL",$I330="INCURRIDO"),SUMIF(S!$O:$O,$I330&amp;$O330&amp;$Q330&amp;UPPER(TEXT(BL$4,"MMMMYYYY"))&amp;$Z330,IF($W$1="Pesos CLP",S!$AD:$AD,S!$AO:$AO)),0)</f>
        <v>0</v>
      </c>
      <c r="BM330" s="19">
        <f>IF(OR($I330="REAL",$I330="INCURRIDO"),SUMIF(S!$O:$O,$I330&amp;$O330&amp;$Q330&amp;UPPER(TEXT(BM$4,"MMMMYYYY"))&amp;$Z330,IF($W$1="Pesos CLP",S!$AD:$AD,S!$AO:$AO)),0)</f>
        <v>0</v>
      </c>
      <c r="BN330" s="19">
        <f>IF(OR($I330="REAL",$I330="INCURRIDO"),SUMIF(S!$O:$O,$I330&amp;$O330&amp;$Q330&amp;UPPER(TEXT(BN$4,"MMMMYYYY"))&amp;$Z330,IF($W$1="Pesos CLP",S!$AD:$AD,S!$AO:$AO)),0)</f>
        <v>0</v>
      </c>
      <c r="BO330" s="19">
        <f>IF(OR($I330="REAL",$I330="INCURRIDO"),SUMIF(S!$O:$O,$I330&amp;$O330&amp;$Q330&amp;UPPER(TEXT(BO$4,"MMMMYYYY"))&amp;$Z330,IF($W$1="Pesos CLP",S!$AD:$AD,S!$AO:$AO)),0)</f>
        <v>0</v>
      </c>
      <c r="BP330" s="19">
        <f>IF(OR($I330="REAL",$I330="INCURRIDO"),SUMIF(S!$O:$O,$I330&amp;$O330&amp;$Q330&amp;UPPER(TEXT(BP$4,"MMMMYYYY"))&amp;$Z330,IF($W$1="Pesos CLP",S!$AD:$AD,S!$AO:$AO)),0)</f>
        <v>0</v>
      </c>
      <c r="BQ330" s="19">
        <f>IF(OR($I330="REAL",$I330="INCURRIDO"),SUMIF(S!$O:$O,$I330&amp;$O330&amp;$Q330&amp;UPPER(TEXT(BQ$4,"MMMMYYYY"))&amp;$Z330,IF($W$1="Pesos CLP",S!$AD:$AD,S!$AO:$AO)),0)</f>
        <v>0</v>
      </c>
      <c r="BR330" s="19">
        <f>IF(OR($I330="REAL",$I330="INCURRIDO"),SUMIF(S!$O:$O,$I330&amp;$O330&amp;$Q330&amp;UPPER(TEXT(BR$4,"MMMMYYYY"))&amp;$Z330,IF($W$1="Pesos CLP",S!$AD:$AD,S!$AO:$AO)),0)</f>
        <v>0</v>
      </c>
      <c r="BS330" s="19">
        <f>IF(OR($I330="REAL",$I330="INCURRIDO"),SUMIF(S!$O:$O,$I330&amp;$O330&amp;$Q330&amp;UPPER(TEXT(BS$4,"MMMMYYYY"))&amp;$Z330,IF($W$1="Pesos CLP",S!$AD:$AD,S!$AO:$AO)),0)</f>
        <v>0</v>
      </c>
      <c r="BT330" s="19">
        <f>IF(OR($I330="REAL",$I330="INCURRIDO"),SUMIF(S!$O:$O,$I330&amp;$O330&amp;$Q330&amp;UPPER(TEXT(BT$4,"MMMMYYYY"))&amp;$Z330,IF($W$1="Pesos CLP",S!$AD:$AD,S!$AO:$AO)),0)</f>
        <v>0</v>
      </c>
      <c r="BU330" s="19">
        <f>IF(OR($I330="REAL",$I330="INCURRIDO"),SUMIF(S!$O:$O,$I330&amp;$O330&amp;$Q330&amp;UPPER(TEXT(BU$4,"MMMMYYYY"))&amp;$Z330,IF($W$1="Pesos CLP",S!$AD:$AD,S!$AO:$AO)),0)</f>
        <v>0</v>
      </c>
      <c r="BV330" s="19">
        <f>IF(OR($I330="REAL",$I330="INCURRIDO"),SUMIF(S!$O:$O,$I330&amp;$O330&amp;$Q330&amp;UPPER(TEXT(BV$4,"MMMMYYYY"))&amp;$Z330,IF($W$1="Pesos CLP",S!$AD:$AD,S!$AO:$AO)),0)</f>
        <v>0</v>
      </c>
      <c r="BW330" s="19">
        <f>IF(OR($I330="REAL",$I330="INCURRIDO"),SUMIF(S!$O:$O,$I330&amp;$O330&amp;$Q330&amp;UPPER(TEXT(BW$4,"MMMMYYYY"))&amp;$Z330,IF($W$1="Pesos CLP",S!$AD:$AD,S!$AO:$AO)),0)</f>
        <v>0</v>
      </c>
      <c r="BX330" s="19">
        <f>IF(OR($I330="REAL",$I330="INCURRIDO"),SUMIF(S!$O:$O,$I330&amp;$O330&amp;$Q330&amp;UPPER(TEXT(BX$4,"MMMMYYYY"))&amp;$Z330,IF($W$1="Pesos CLP",S!$AD:$AD,S!$AO:$AO)),0)</f>
        <v>0</v>
      </c>
      <c r="BY330" s="19">
        <f>IF(OR($I330="REAL",$I330="INCURRIDO"),SUMIF(S!$O:$O,$I330&amp;$O330&amp;$Q330&amp;UPPER(TEXT(BY$4,"MMMMYYYY"))&amp;$Z330,IF($W$1="Pesos CLP",S!$AD:$AD,S!$AO:$AO)),0)</f>
        <v>0</v>
      </c>
      <c r="BZ330" s="19">
        <f>IF(OR($I330="REAL",$I330="INCURRIDO"),SUMIF(S!$O:$O,$I330&amp;$O330&amp;$Q330&amp;UPPER(TEXT(BZ$4,"MMMMYYYY"))&amp;$Z330,IF($W$1="Pesos CLP",S!$AD:$AD,S!$AO:$AO)),0)</f>
        <v>0</v>
      </c>
      <c r="CA330" s="19">
        <f>IF(OR($I330="REAL",$I330="INCURRIDO"),SUMIF(S!$O:$O,$I330&amp;$O330&amp;$Q330&amp;UPPER(TEXT(CA$4,"MMMMYYYY"))&amp;$Z330,IF($W$1="Pesos CLP",S!$AD:$AD,S!$AO:$AO)),0)</f>
        <v>0</v>
      </c>
      <c r="CB330" s="19">
        <f>IF(OR($I330="REAL",$I330="INCURRIDO"),SUMIF(S!$O:$O,$I330&amp;$O330&amp;$Q330&amp;UPPER(TEXT(CB$4,"MMMMYYYY"))&amp;$Z330,IF($W$1="Pesos CLP",S!$AD:$AD,S!$AO:$AO)),0)</f>
        <v>0</v>
      </c>
      <c r="CC330" s="19">
        <f>IF(OR($I330="REAL",$I330="INCURRIDO"),SUMIF(S!$O:$O,$I330&amp;$O330&amp;$Q330&amp;UPPER(TEXT(CC$4,"MMMMYYYY"))&amp;$Z330,IF($W$1="Pesos CLP",S!$AD:$AD,S!$AO:$AO)),0)</f>
        <v>0</v>
      </c>
      <c r="CD330" s="19">
        <f>IF(OR($I330="REAL",$I330="INCURRIDO"),SUMIF(S!$O:$O,$I330&amp;$O330&amp;$Q330&amp;UPPER(TEXT(CD$4,"MMMMYYYY"))&amp;$Z330,IF($W$1="Pesos CLP",S!$AD:$AD,S!$AO:$AO)),0)</f>
        <v>0</v>
      </c>
      <c r="CE330" s="19">
        <f>IF(OR($I330="REAL",$I330="INCURRIDO"),SUMIF(S!$O:$O,$I330&amp;$O330&amp;$Q330&amp;UPPER(TEXT(CE$4,"MMMMYYYY"))&amp;$Z330,IF($W$1="Pesos CLP",S!$AD:$AD,S!$AO:$AO)),0)</f>
        <v>0</v>
      </c>
      <c r="CF330" s="19">
        <f>IF(OR($I330="REAL",$I330="INCURRIDO"),SUMIF(S!$O:$O,$I330&amp;$O330&amp;$Q330&amp;UPPER(TEXT(CF$4,"MMMMYYYY"))&amp;$Z330,IF($W$1="Pesos CLP",S!$AD:$AD,S!$AO:$AO)),0)</f>
        <v>0</v>
      </c>
      <c r="CG330" s="19">
        <f>IF(OR($I330="REAL",$I330="INCURRIDO"),SUMIF(S!$O:$O,$I330&amp;$O330&amp;$Q330&amp;UPPER(TEXT(CG$4,"MMMMYYYY"))&amp;$Z330,IF($W$1="Pesos CLP",S!$AD:$AD,S!$AO:$AO)),0)</f>
        <v>0</v>
      </c>
      <c r="CH330" s="19">
        <f>IF(OR($I330="REAL",$I330="INCURRIDO"),SUMIF(S!$O:$O,$I330&amp;$O330&amp;$Q330&amp;UPPER(TEXT(CH$4,"MMMMYYYY"))&amp;$Z330,IF($W$1="Pesos CLP",S!$AD:$AD,S!$AO:$AO)),0)</f>
        <v>0</v>
      </c>
      <c r="CI330" s="19">
        <f>IF(OR($I330="REAL",$I330="INCURRIDO"),SUMIF(S!$O:$O,$I330&amp;$O330&amp;$Q330&amp;UPPER(TEXT(CI$4,"MMMMYYYY"))&amp;$Z330,IF($W$1="Pesos CLP",S!$AD:$AD,S!$AO:$AO)),0)</f>
        <v>0</v>
      </c>
      <c r="CJ330" s="19">
        <f>IF(OR($I330="REAL",$I330="INCURRIDO"),SUMIF(S!$O:$O,$I330&amp;$O330&amp;$Q330&amp;UPPER(TEXT(CJ$4,"MMMMYYYY"))&amp;$Z330,IF($W$1="Pesos CLP",S!$AD:$AD,S!$AO:$AO)),0)</f>
        <v>0</v>
      </c>
      <c r="CK330" s="378">
        <f t="shared" si="318"/>
        <v>0</v>
      </c>
      <c r="CL330" s="378">
        <f t="shared" si="318"/>
        <v>0</v>
      </c>
      <c r="CM330" s="378">
        <f t="shared" si="318"/>
        <v>0</v>
      </c>
      <c r="CN330" s="378">
        <f t="shared" si="318"/>
        <v>0</v>
      </c>
      <c r="CO330" s="378">
        <f t="shared" si="318"/>
        <v>0</v>
      </c>
      <c r="CP330" s="378">
        <f t="shared" si="318"/>
        <v>0</v>
      </c>
      <c r="CQ330" s="378">
        <f t="shared" si="318"/>
        <v>0</v>
      </c>
      <c r="CR330" s="378">
        <f t="shared" si="318"/>
        <v>0</v>
      </c>
      <c r="CS330" s="378">
        <f t="shared" si="319"/>
        <v>0</v>
      </c>
      <c r="CT330" s="378">
        <f t="shared" si="319"/>
        <v>0</v>
      </c>
      <c r="CU330" s="378">
        <f t="shared" si="319"/>
        <v>0</v>
      </c>
      <c r="CV330" s="378">
        <f t="shared" si="319"/>
        <v>0</v>
      </c>
      <c r="CW330" s="378">
        <f t="shared" si="319"/>
        <v>0</v>
      </c>
      <c r="CX330" s="378">
        <f t="shared" si="319"/>
        <v>0</v>
      </c>
      <c r="CY330" s="378">
        <f t="shared" si="319"/>
        <v>0</v>
      </c>
      <c r="CZ330" s="378">
        <f t="shared" si="319"/>
        <v>0</v>
      </c>
      <c r="DA330" s="378">
        <f t="shared" si="319"/>
        <v>0</v>
      </c>
      <c r="DB330" s="378">
        <f t="shared" si="319"/>
        <v>0</v>
      </c>
      <c r="DC330" s="378">
        <f t="shared" si="320"/>
        <v>0</v>
      </c>
      <c r="DD330" s="378">
        <f t="shared" si="320"/>
        <v>0</v>
      </c>
      <c r="DE330" s="378">
        <f t="shared" si="320"/>
        <v>0</v>
      </c>
      <c r="DF330" s="378">
        <f t="shared" si="320"/>
        <v>0</v>
      </c>
      <c r="DG330" s="378">
        <f t="shared" si="320"/>
        <v>0</v>
      </c>
      <c r="DH330" s="378">
        <f t="shared" si="320"/>
        <v>0</v>
      </c>
      <c r="DI330" s="378">
        <f t="shared" si="320"/>
        <v>0</v>
      </c>
      <c r="DJ330" s="378">
        <f t="shared" si="320"/>
        <v>0</v>
      </c>
      <c r="DK330" s="378">
        <f t="shared" si="320"/>
        <v>0</v>
      </c>
      <c r="DL330" s="378">
        <f t="shared" si="320"/>
        <v>0</v>
      </c>
      <c r="DM330" s="378">
        <f t="shared" si="321"/>
        <v>0</v>
      </c>
      <c r="DN330" s="378">
        <f t="shared" si="321"/>
        <v>0</v>
      </c>
      <c r="DO330" s="378">
        <f t="shared" si="321"/>
        <v>0</v>
      </c>
      <c r="DP330" s="378">
        <f t="shared" si="321"/>
        <v>0</v>
      </c>
      <c r="DQ330" s="378">
        <f t="shared" si="321"/>
        <v>0</v>
      </c>
      <c r="DR330" s="378">
        <f t="shared" si="321"/>
        <v>0</v>
      </c>
      <c r="DS330" s="378">
        <f t="shared" si="321"/>
        <v>0</v>
      </c>
      <c r="DT330" s="378">
        <f t="shared" si="321"/>
        <v>0</v>
      </c>
      <c r="DU330" s="378">
        <f t="shared" si="321"/>
        <v>0</v>
      </c>
      <c r="DV330" s="378">
        <f t="shared" si="321"/>
        <v>0</v>
      </c>
      <c r="DW330" s="378">
        <f t="shared" si="322"/>
        <v>0</v>
      </c>
      <c r="DX330" s="378">
        <f t="shared" si="322"/>
        <v>0</v>
      </c>
      <c r="DY330" s="378">
        <f t="shared" si="322"/>
        <v>0</v>
      </c>
      <c r="DZ330" s="378">
        <f t="shared" si="322"/>
        <v>0</v>
      </c>
      <c r="EA330" s="378">
        <f t="shared" si="322"/>
        <v>0</v>
      </c>
      <c r="EB330" s="378">
        <f t="shared" si="322"/>
        <v>0</v>
      </c>
      <c r="EC330" s="378">
        <f t="shared" si="322"/>
        <v>0</v>
      </c>
      <c r="ED330" s="378">
        <f t="shared" si="322"/>
        <v>0</v>
      </c>
      <c r="EE330" s="378">
        <f t="shared" si="322"/>
        <v>0</v>
      </c>
      <c r="EF330" s="378">
        <f t="shared" si="322"/>
        <v>0</v>
      </c>
      <c r="EG330" s="378">
        <f t="shared" si="323"/>
        <v>0</v>
      </c>
      <c r="EH330" s="378">
        <f t="shared" si="323"/>
        <v>0</v>
      </c>
      <c r="EI330" s="378">
        <f t="shared" si="323"/>
        <v>0</v>
      </c>
      <c r="EJ330" s="378">
        <f t="shared" si="323"/>
        <v>0</v>
      </c>
      <c r="EK330" s="378">
        <f t="shared" si="323"/>
        <v>0</v>
      </c>
      <c r="EL330" s="378">
        <f t="shared" si="323"/>
        <v>0</v>
      </c>
      <c r="EM330" s="378">
        <f t="shared" si="323"/>
        <v>0</v>
      </c>
      <c r="EN330" s="378">
        <f t="shared" si="323"/>
        <v>0</v>
      </c>
      <c r="EO330" s="378">
        <f t="shared" si="323"/>
        <v>0</v>
      </c>
      <c r="EP330" s="378">
        <f t="shared" si="323"/>
        <v>0</v>
      </c>
      <c r="EQ330" s="378">
        <f t="shared" si="323"/>
        <v>0</v>
      </c>
    </row>
    <row r="331" spans="1:147" x14ac:dyDescent="0.3">
      <c r="A331" s="368"/>
      <c r="B331" s="368"/>
      <c r="C331" s="368"/>
      <c r="D331" s="368"/>
      <c r="E331" s="368"/>
      <c r="F331" s="816"/>
      <c r="G331" s="757"/>
      <c r="H331" s="759"/>
      <c r="I331" s="760"/>
      <c r="J331" s="760"/>
      <c r="K331" s="757"/>
      <c r="L331" s="757"/>
      <c r="M331" s="776"/>
      <c r="N331" s="760"/>
      <c r="O331" s="760"/>
      <c r="P331" s="777"/>
      <c r="Q331" s="760"/>
      <c r="R331" s="760"/>
      <c r="S331" s="778"/>
      <c r="T331" s="779"/>
      <c r="U331" s="779"/>
      <c r="V331" s="780"/>
      <c r="W331" s="781"/>
      <c r="X331" s="782"/>
      <c r="Y331" s="783"/>
      <c r="Z331" s="761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378"/>
      <c r="CL331" s="378"/>
      <c r="CM331" s="378"/>
      <c r="CN331" s="378"/>
      <c r="CO331" s="378"/>
      <c r="CP331" s="378"/>
      <c r="CQ331" s="378"/>
      <c r="CR331" s="378"/>
      <c r="CS331" s="378"/>
      <c r="CT331" s="378"/>
      <c r="CU331" s="378"/>
      <c r="CV331" s="378"/>
      <c r="CW331" s="378"/>
      <c r="CX331" s="378"/>
      <c r="CY331" s="378"/>
      <c r="CZ331" s="378"/>
      <c r="DA331" s="378"/>
      <c r="DB331" s="378"/>
      <c r="DC331" s="378"/>
      <c r="DD331" s="378"/>
      <c r="DE331" s="378"/>
      <c r="DF331" s="378"/>
      <c r="DG331" s="378"/>
      <c r="DH331" s="378"/>
      <c r="DI331" s="378"/>
      <c r="DJ331" s="378"/>
      <c r="DK331" s="378"/>
      <c r="DL331" s="378"/>
      <c r="DM331" s="378"/>
      <c r="DN331" s="378"/>
      <c r="DO331" s="378"/>
      <c r="DP331" s="378"/>
      <c r="DQ331" s="378"/>
      <c r="DR331" s="378"/>
      <c r="DS331" s="378"/>
      <c r="DT331" s="378"/>
      <c r="DU331" s="378"/>
      <c r="DV331" s="378"/>
      <c r="DW331" s="378"/>
      <c r="DX331" s="378"/>
      <c r="DY331" s="378"/>
      <c r="DZ331" s="378"/>
      <c r="EA331" s="378"/>
      <c r="EB331" s="378"/>
      <c r="EC331" s="378"/>
      <c r="ED331" s="378"/>
      <c r="EE331" s="378"/>
      <c r="EF331" s="378"/>
      <c r="EG331" s="378"/>
      <c r="EH331" s="378"/>
      <c r="EI331" s="378"/>
      <c r="EJ331" s="378"/>
      <c r="EK331" s="378"/>
      <c r="EL331" s="378"/>
      <c r="EM331" s="378"/>
      <c r="EN331" s="378"/>
      <c r="EO331" s="378"/>
      <c r="EP331" s="378"/>
      <c r="EQ331" s="378"/>
    </row>
    <row r="332" spans="1:147" x14ac:dyDescent="0.3">
      <c r="A332" s="167"/>
      <c r="B332" s="167"/>
      <c r="C332" s="368"/>
      <c r="D332" s="368">
        <f t="shared" si="325"/>
        <v>1.034195933456562</v>
      </c>
      <c r="E332" s="368" t="str">
        <f>VLOOKUP(TEXT(Z332,0),'G2'!B:D,3,0)</f>
        <v>MN</v>
      </c>
      <c r="F332" s="816">
        <f t="shared" si="324"/>
        <v>0</v>
      </c>
      <c r="G332" s="368">
        <f t="shared" si="326"/>
        <v>0</v>
      </c>
      <c r="H332" s="755" t="s">
        <v>1190</v>
      </c>
      <c r="I332" s="803" t="s">
        <v>93</v>
      </c>
      <c r="J332" s="370"/>
      <c r="K332" s="370">
        <v>510901</v>
      </c>
      <c r="L332" s="368" t="s">
        <v>24</v>
      </c>
      <c r="M332" s="368"/>
      <c r="N332" s="369" t="s">
        <v>795</v>
      </c>
      <c r="O332" s="370" t="s">
        <v>1191</v>
      </c>
      <c r="P332" s="370"/>
      <c r="Q332" s="643" t="s">
        <v>695</v>
      </c>
      <c r="R332" s="370" t="s">
        <v>272</v>
      </c>
      <c r="S332" s="370">
        <v>1</v>
      </c>
      <c r="T332" s="371">
        <v>46873</v>
      </c>
      <c r="U332" s="372">
        <v>46873</v>
      </c>
      <c r="V332" s="372"/>
      <c r="W332" s="373">
        <f>137241.786909172*920</f>
        <v>126262443.95643823</v>
      </c>
      <c r="X332" s="374">
        <f>+IF($W$1="Pesos CLP",W332,W332/TC)</f>
        <v>137241.78690917199</v>
      </c>
      <c r="Y332" s="17">
        <f t="shared" si="311"/>
        <v>137241.78690917199</v>
      </c>
      <c r="Z332">
        <v>91243730</v>
      </c>
      <c r="AA332" s="19">
        <f>IF(OR($I332="REAL",$I332="INCURRIDO"),SUMIF(S!$O:$O,$I332&amp;$O332&amp;$Q332&amp;UPPER(TEXT(AA$4,"MMMMYYYY"))&amp;$Z332,IF($W$1="Pesos CLP",S!$AD:$AD,S!$AO:$AO)),0)</f>
        <v>0</v>
      </c>
      <c r="AB332" s="19">
        <f>IF(OR($I332="REAL",$I332="INCURRIDO"),SUMIF(S!$O:$O,$I332&amp;$O332&amp;$Q332&amp;UPPER(TEXT(AB$4,"MMMMYYYY"))&amp;$Z332,IF($W$1="Pesos CLP",S!$AD:$AD,S!$AO:$AO)),0)</f>
        <v>0</v>
      </c>
      <c r="AC332" s="19">
        <f>IF(OR($I332="REAL",$I332="INCURRIDO"),SUMIF(S!$O:$O,$I332&amp;$O332&amp;$Q332&amp;UPPER(TEXT(AC$4,"MMMMYYYY"))&amp;$Z332,IF($W$1="Pesos CLP",S!$AD:$AD,S!$AO:$AO)),0)</f>
        <v>0</v>
      </c>
      <c r="AD332" s="19">
        <f>IF(OR($I332="REAL",$I332="INCURRIDO"),SUMIF(S!$O:$O,$I332&amp;$O332&amp;$Q332&amp;UPPER(TEXT(AD$4,"MMMMYYYY"))&amp;$Z332,IF($W$1="Pesos CLP",S!$AD:$AD,S!$AO:$AO)),0)</f>
        <v>0</v>
      </c>
      <c r="AE332" s="19">
        <f>IF(OR($I332="REAL",$I332="INCURRIDO"),SUMIF(S!$O:$O,$I332&amp;$O332&amp;$Q332&amp;UPPER(TEXT(AE$4,"MMMMYYYY"))&amp;$Z332,IF($W$1="Pesos CLP",S!$AD:$AD,S!$AO:$AO)),0)</f>
        <v>0</v>
      </c>
      <c r="AF332" s="19">
        <f>IF(OR($I332="REAL",$I332="INCURRIDO"),SUMIF(S!$O:$O,$I332&amp;$O332&amp;$Q332&amp;UPPER(TEXT(AF$4,"MMMMYYYY"))&amp;$Z332,IF($W$1="Pesos CLP",S!$AD:$AD,S!$AO:$AO)),0)</f>
        <v>0</v>
      </c>
      <c r="AG332" s="19">
        <f>IF(OR($I332="REAL",$I332="INCURRIDO"),SUMIF(S!$O:$O,$I332&amp;$O332&amp;$Q332&amp;UPPER(TEXT(AG$4,"MMMMYYYY"))&amp;$Z332,IF($W$1="Pesos CLP",S!$AD:$AD,S!$AO:$AO)),0)</f>
        <v>0</v>
      </c>
      <c r="AH332" s="19">
        <f>IF(OR($I332="REAL",$I332="INCURRIDO"),SUMIF(S!$O:$O,$I332&amp;$O332&amp;$Q332&amp;UPPER(TEXT(AH$4,"MMMMYYYY"))&amp;$Z332,IF($W$1="Pesos CLP",S!$AD:$AD,S!$AO:$AO)),0)</f>
        <v>0</v>
      </c>
      <c r="AI332" s="19">
        <f>IF(OR($I332="REAL",$I332="INCURRIDO"),SUMIF(S!$O:$O,$I332&amp;$O332&amp;$Q332&amp;UPPER(TEXT(AI$4,"MMMMYYYY"))&amp;$Z332,IF($W$1="Pesos CLP",S!$AD:$AD,S!$AO:$AO)),0)</f>
        <v>0</v>
      </c>
      <c r="AJ332" s="19">
        <f>IF(OR($I332="REAL",$I332="INCURRIDO"),SUMIF(S!$O:$O,$I332&amp;$O332&amp;$Q332&amp;UPPER(TEXT(AJ$4,"MMMMYYYY"))&amp;$Z332,IF($W$1="Pesos CLP",S!$AD:$AD,S!$AO:$AO)),0)</f>
        <v>0</v>
      </c>
      <c r="AK332" s="19">
        <f>IF(OR($I332="REAL",$I332="INCURRIDO"),SUMIF(S!$O:$O,$I332&amp;$O332&amp;$Q332&amp;UPPER(TEXT(AK$4,"MMMMYYYY"))&amp;$Z332,IF($W$1="Pesos CLP",S!$AD:$AD,S!$AO:$AO)),0)</f>
        <v>0</v>
      </c>
      <c r="AL332" s="19">
        <f>IF(OR($I332="REAL",$I332="INCURRIDO"),SUMIF(S!$O:$O,$I332&amp;$O332&amp;$Q332&amp;UPPER(TEXT(AL$4,"MMMMYYYY"))&amp;$Z332,IF($W$1="Pesos CLP",S!$AD:$AD,S!$AO:$AO)),0)</f>
        <v>0</v>
      </c>
      <c r="AM332" s="19">
        <f>IF(OR($I332="REAL",$I332="INCURRIDO"),SUMIF(S!$O:$O,$I332&amp;$O332&amp;$Q332&amp;UPPER(TEXT(AM$4,"MMMMYYYY"))&amp;$Z332,IF($W$1="Pesos CLP",S!$AD:$AD,S!$AO:$AO)),0)</f>
        <v>0</v>
      </c>
      <c r="AN332" s="19">
        <f>IF(OR($I332="REAL",$I332="INCURRIDO"),SUMIF(S!$O:$O,$I332&amp;$O332&amp;$Q332&amp;UPPER(TEXT(AN$4,"MMMMYYYY"))&amp;$Z332,IF($W$1="Pesos CLP",S!$AD:$AD,S!$AO:$AO)),0)</f>
        <v>0</v>
      </c>
      <c r="AO332" s="19">
        <f>IF(OR($I332="REAL",$I332="INCURRIDO"),SUMIF(S!$O:$O,$I332&amp;$O332&amp;$Q332&amp;UPPER(TEXT(AO$4,"MMMMYYYY"))&amp;$Z332,IF($W$1="Pesos CLP",S!$AD:$AD,S!$AO:$AO)),0)</f>
        <v>0</v>
      </c>
      <c r="AP332" s="19">
        <f>IF(OR($I332="REAL",$I332="INCURRIDO"),SUMIF(S!$O:$O,$I332&amp;$O332&amp;$Q332&amp;UPPER(TEXT(AP$4,"MMMMYYYY"))&amp;$Z332,IF($W$1="Pesos CLP",S!$AD:$AD,S!$AO:$AO)),0)</f>
        <v>0</v>
      </c>
      <c r="AQ332" s="19">
        <f>IF(OR($I332="REAL",$I332="INCURRIDO"),SUMIF(S!$O:$O,$I332&amp;$O332&amp;$Q332&amp;UPPER(TEXT(AQ$4,"MMMMYYYY"))&amp;$Z332,IF($W$1="Pesos CLP",S!$AD:$AD,S!$AO:$AO)),0)</f>
        <v>0</v>
      </c>
      <c r="AR332" s="19">
        <f>IF(OR($I332="REAL",$I332="INCURRIDO"),SUMIF(S!$O:$O,$I332&amp;$O332&amp;$Q332&amp;UPPER(TEXT(AR$4,"MMMMYYYY"))&amp;$Z332,IF($W$1="Pesos CLP",S!$AD:$AD,S!$AO:$AO)),0)</f>
        <v>0</v>
      </c>
      <c r="AS332" s="19">
        <f>IF(OR($I332="REAL",$I332="INCURRIDO"),SUMIF(S!$O:$O,$I332&amp;$O332&amp;$Q332&amp;UPPER(TEXT(AS$4,"MMMMYYYY"))&amp;$Z332,IF($W$1="Pesos CLP",S!$AD:$AD,S!$AO:$AO)),0)</f>
        <v>0</v>
      </c>
      <c r="AT332" s="19">
        <f>IF(OR($I332="REAL",$I332="INCURRIDO"),SUMIF(S!$O:$O,$I332&amp;$O332&amp;$Q332&amp;UPPER(TEXT(AT$4,"MMMMYYYY"))&amp;$Z332,IF($W$1="Pesos CLP",S!$AD:$AD,S!$AO:$AO)),0)</f>
        <v>0</v>
      </c>
      <c r="AU332" s="19">
        <f>IF(OR($I332="REAL",$I332="INCURRIDO"),SUMIF(S!$O:$O,$I332&amp;$O332&amp;$Q332&amp;UPPER(TEXT(AU$4,"MMMMYYYY"))&amp;$Z332,IF($W$1="Pesos CLP",S!$AD:$AD,S!$AO:$AO)),0)</f>
        <v>0</v>
      </c>
      <c r="AV332" s="19">
        <f>IF(OR($I332="REAL",$I332="INCURRIDO"),SUMIF(S!$O:$O,$I332&amp;$O332&amp;$Q332&amp;UPPER(TEXT(AV$4,"MMMMYYYY"))&amp;$Z332,IF($W$1="Pesos CLP",S!$AD:$AD,S!$AO:$AO)),0)</f>
        <v>0</v>
      </c>
      <c r="AW332" s="19">
        <f>IF(OR($I332="REAL",$I332="INCURRIDO"),SUMIF(S!$O:$O,$I332&amp;$O332&amp;$Q332&amp;UPPER(TEXT(AW$4,"MMMMYYYY"))&amp;$Z332,IF($W$1="Pesos CLP",S!$AD:$AD,S!$AO:$AO)),0)</f>
        <v>0</v>
      </c>
      <c r="AX332" s="19">
        <f>IF(OR($I332="REAL",$I332="INCURRIDO"),SUMIF(S!$O:$O,$I332&amp;$O332&amp;$Q332&amp;UPPER(TEXT(AX$4,"MMMMYYYY"))&amp;$Z332,IF($W$1="Pesos CLP",S!$AD:$AD,S!$AO:$AO)),0)</f>
        <v>0</v>
      </c>
      <c r="AY332" s="19">
        <f>IF(OR($I332="REAL",$I332="INCURRIDO"),SUMIF(S!$O:$O,$I332&amp;$O332&amp;$Q332&amp;UPPER(TEXT(AY$4,"MMMMYYYY"))&amp;$Z332,IF($W$1="Pesos CLP",S!$AD:$AD,S!$AO:$AO)),0)</f>
        <v>0</v>
      </c>
      <c r="AZ332" s="19">
        <f>IF(OR($I332="REAL",$I332="INCURRIDO"),SUMIF(S!$O:$O,$I332&amp;$O332&amp;$Q332&amp;UPPER(TEXT(AZ$4,"MMMMYYYY"))&amp;$Z332,IF($W$1="Pesos CLP",S!$AD:$AD,S!$AO:$AO)),0)</f>
        <v>0</v>
      </c>
      <c r="BA332" s="19">
        <f>IF(OR($I332="REAL",$I332="INCURRIDO"),SUMIF(S!$O:$O,$I332&amp;$O332&amp;$Q332&amp;UPPER(TEXT(BA$4,"MMMMYYYY"))&amp;$Z332,IF($W$1="Pesos CLP",S!$AD:$AD,S!$AO:$AO)),0)</f>
        <v>0</v>
      </c>
      <c r="BB332" s="19">
        <f>IF(OR($I332="REAL",$I332="INCURRIDO"),SUMIF(S!$O:$O,$I332&amp;$O332&amp;$Q332&amp;UPPER(TEXT(BB$4,"MMMMYYYY"))&amp;$Z332,IF($W$1="Pesos CLP",S!$AD:$AD,S!$AO:$AO)),0)</f>
        <v>0</v>
      </c>
      <c r="BC332" s="19">
        <f>IF(OR($I332="REAL",$I332="INCURRIDO"),SUMIF(S!$O:$O,$I332&amp;$O332&amp;$Q332&amp;UPPER(TEXT(BC$4,"MMMMYYYY"))&amp;$Z332,IF($W$1="Pesos CLP",S!$AD:$AD,S!$AO:$AO)),0)</f>
        <v>0</v>
      </c>
      <c r="BD332" s="19">
        <f>IF(OR($I332="REAL",$I332="INCURRIDO"),SUMIF(S!$O:$O,$I332&amp;$O332&amp;$Q332&amp;UPPER(TEXT(BD$4,"MMMMYYYY"))&amp;$Z332,IF($W$1="Pesos CLP",S!$AD:$AD,S!$AO:$AO)),0)</f>
        <v>0</v>
      </c>
      <c r="BE332" s="19">
        <f>IF(OR($I332="REAL",$I332="INCURRIDO"),SUMIF(S!$O:$O,$I332&amp;$O332&amp;$Q332&amp;UPPER(TEXT(BE$4,"MMMMYYYY"))&amp;$Z332,IF($W$1="Pesos CLP",S!$AD:$AD,S!$AO:$AO)),0)</f>
        <v>0</v>
      </c>
      <c r="BF332" s="19">
        <f>IF(OR($I332="REAL",$I332="INCURRIDO"),SUMIF(S!$O:$O,$I332&amp;$O332&amp;$Q332&amp;UPPER(TEXT(BF$4,"MMMMYYYY"))&amp;$Z332,IF($W$1="Pesos CLP",S!$AD:$AD,S!$AO:$AO)),0)</f>
        <v>0</v>
      </c>
      <c r="BG332" s="19">
        <f>IF(OR($I332="REAL",$I332="INCURRIDO"),SUMIF(S!$O:$O,$I332&amp;$O332&amp;$Q332&amp;UPPER(TEXT(BG$4,"MMMMYYYY"))&amp;$Z332,IF($W$1="Pesos CLP",S!$AD:$AD,S!$AO:$AO)),0)</f>
        <v>0</v>
      </c>
      <c r="BH332" s="19">
        <f>IF(OR($I332="REAL",$I332="INCURRIDO"),SUMIF(S!$O:$O,$I332&amp;$O332&amp;$Q332&amp;UPPER(TEXT(BH$4,"MMMMYYYY"))&amp;$Z332,IF($W$1="Pesos CLP",S!$AD:$AD,S!$AO:$AO)),0)</f>
        <v>0</v>
      </c>
      <c r="BI332" s="19">
        <f>IF(OR($I332="REAL",$I332="INCURRIDO"),SUMIF(S!$O:$O,$I332&amp;$O332&amp;$Q332&amp;UPPER(TEXT(BI$4,"MMMMYYYY"))&amp;$Z332,IF($W$1="Pesos CLP",S!$AD:$AD,S!$AO:$AO)),0)</f>
        <v>0</v>
      </c>
      <c r="BJ332" s="19">
        <f>IF(OR($I332="REAL",$I332="INCURRIDO"),SUMIF(S!$O:$O,$I332&amp;$O332&amp;$Q332&amp;UPPER(TEXT(BJ$4,"MMMMYYYY"))&amp;$Z332,IF($W$1="Pesos CLP",S!$AD:$AD,S!$AO:$AO)),0)</f>
        <v>0</v>
      </c>
      <c r="BK332" s="19">
        <f>IF(OR($I332="REAL",$I332="INCURRIDO"),SUMIF(S!$O:$O,$I332&amp;$O332&amp;$Q332&amp;UPPER(TEXT(BK$4,"MMMMYYYY"))&amp;$Z332,IF($W$1="Pesos CLP",S!$AD:$AD,S!$AO:$AO)),0)</f>
        <v>0</v>
      </c>
      <c r="BL332" s="19">
        <f>IF(OR($I332="REAL",$I332="INCURRIDO"),SUMIF(S!$O:$O,$I332&amp;$O332&amp;$Q332&amp;UPPER(TEXT(BL$4,"MMMMYYYY"))&amp;$Z332,IF($W$1="Pesos CLP",S!$AD:$AD,S!$AO:$AO)),0)</f>
        <v>0</v>
      </c>
      <c r="BM332" s="19">
        <f>IF(OR($I332="REAL",$I332="INCURRIDO"),SUMIF(S!$O:$O,$I332&amp;$O332&amp;$Q332&amp;UPPER(TEXT(BM$4,"MMMMYYYY"))&amp;$Z332,IF($W$1="Pesos CLP",S!$AD:$AD,S!$AO:$AO)),0)</f>
        <v>0</v>
      </c>
      <c r="BN332" s="19">
        <f>IF(OR($I332="REAL",$I332="INCURRIDO"),SUMIF(S!$O:$O,$I332&amp;$O332&amp;$Q332&amp;UPPER(TEXT(BN$4,"MMMMYYYY"))&amp;$Z332,IF($W$1="Pesos CLP",S!$AD:$AD,S!$AO:$AO)),0)</f>
        <v>0</v>
      </c>
      <c r="BO332" s="19">
        <f>IF(OR($I332="REAL",$I332="INCURRIDO"),SUMIF(S!$O:$O,$I332&amp;$O332&amp;$Q332&amp;UPPER(TEXT(BO$4,"MMMMYYYY"))&amp;$Z332,IF($W$1="Pesos CLP",S!$AD:$AD,S!$AO:$AO)),0)</f>
        <v>0</v>
      </c>
      <c r="BP332" s="19">
        <f>IF(OR($I332="REAL",$I332="INCURRIDO"),SUMIF(S!$O:$O,$I332&amp;$O332&amp;$Q332&amp;UPPER(TEXT(BP$4,"MMMMYYYY"))&amp;$Z332,IF($W$1="Pesos CLP",S!$AD:$AD,S!$AO:$AO)),0)</f>
        <v>0</v>
      </c>
      <c r="BQ332" s="19">
        <f>IF(OR($I332="REAL",$I332="INCURRIDO"),SUMIF(S!$O:$O,$I332&amp;$O332&amp;$Q332&amp;UPPER(TEXT(BQ$4,"MMMMYYYY"))&amp;$Z332,IF($W$1="Pesos CLP",S!$AD:$AD,S!$AO:$AO)),0)</f>
        <v>0</v>
      </c>
      <c r="BR332" s="19">
        <f>IF(OR($I332="REAL",$I332="INCURRIDO"),SUMIF(S!$O:$O,$I332&amp;$O332&amp;$Q332&amp;UPPER(TEXT(BR$4,"MMMMYYYY"))&amp;$Z332,IF($W$1="Pesos CLP",S!$AD:$AD,S!$AO:$AO)),0)</f>
        <v>0</v>
      </c>
      <c r="BS332" s="19">
        <f>IF(OR($I332="REAL",$I332="INCURRIDO"),SUMIF(S!$O:$O,$I332&amp;$O332&amp;$Q332&amp;UPPER(TEXT(BS$4,"MMMMYYYY"))&amp;$Z332,IF($W$1="Pesos CLP",S!$AD:$AD,S!$AO:$AO)),0)</f>
        <v>0</v>
      </c>
      <c r="BT332" s="19">
        <f>IF(OR($I332="REAL",$I332="INCURRIDO"),SUMIF(S!$O:$O,$I332&amp;$O332&amp;$Q332&amp;UPPER(TEXT(BT$4,"MMMMYYYY"))&amp;$Z332,IF($W$1="Pesos CLP",S!$AD:$AD,S!$AO:$AO)),0)</f>
        <v>0</v>
      </c>
      <c r="BU332" s="19">
        <f>IF(OR($I332="REAL",$I332="INCURRIDO"),SUMIF(S!$O:$O,$I332&amp;$O332&amp;$Q332&amp;UPPER(TEXT(BU$4,"MMMMYYYY"))&amp;$Z332,IF($W$1="Pesos CLP",S!$AD:$AD,S!$AO:$AO)),0)</f>
        <v>0</v>
      </c>
      <c r="BV332" s="19">
        <f>IF(OR($I332="REAL",$I332="INCURRIDO"),SUMIF(S!$O:$O,$I332&amp;$O332&amp;$Q332&amp;UPPER(TEXT(BV$4,"MMMMYYYY"))&amp;$Z332,IF($W$1="Pesos CLP",S!$AD:$AD,S!$AO:$AO)),0)</f>
        <v>0</v>
      </c>
      <c r="BW332" s="19">
        <f>IF(OR($I332="REAL",$I332="INCURRIDO"),SUMIF(S!$O:$O,$I332&amp;$O332&amp;$Q332&amp;UPPER(TEXT(BW$4,"MMMMYYYY"))&amp;$Z332,IF($W$1="Pesos CLP",S!$AD:$AD,S!$AO:$AO)),0)</f>
        <v>0</v>
      </c>
      <c r="BX332" s="19">
        <f>IF(OR($I332="REAL",$I332="INCURRIDO"),SUMIF(S!$O:$O,$I332&amp;$O332&amp;$Q332&amp;UPPER(TEXT(BX$4,"MMMMYYYY"))&amp;$Z332,IF($W$1="Pesos CLP",S!$AD:$AD,S!$AO:$AO)),0)</f>
        <v>0</v>
      </c>
      <c r="BY332" s="19">
        <f>IF(OR($I332="REAL",$I332="INCURRIDO"),SUMIF(S!$O:$O,$I332&amp;$O332&amp;$Q332&amp;UPPER(TEXT(BY$4,"MMMMYYYY"))&amp;$Z332,IF($W$1="Pesos CLP",S!$AD:$AD,S!$AO:$AO)),0)</f>
        <v>0</v>
      </c>
      <c r="BZ332" s="19">
        <f>IF(OR($I332="REAL",$I332="INCURRIDO"),SUMIF(S!$O:$O,$I332&amp;$O332&amp;$Q332&amp;UPPER(TEXT(BZ$4,"MMMMYYYY"))&amp;$Z332,IF($W$1="Pesos CLP",S!$AD:$AD,S!$AO:$AO)),0)</f>
        <v>0</v>
      </c>
      <c r="CA332" s="19">
        <f>IF(OR($I332="REAL",$I332="INCURRIDO"),SUMIF(S!$O:$O,$I332&amp;$O332&amp;$Q332&amp;UPPER(TEXT(CA$4,"MMMMYYYY"))&amp;$Z332,IF($W$1="Pesos CLP",S!$AD:$AD,S!$AO:$AO)),0)</f>
        <v>0</v>
      </c>
      <c r="CB332" s="19">
        <f>IF(OR($I332="REAL",$I332="INCURRIDO"),SUMIF(S!$O:$O,$I332&amp;$O332&amp;$Q332&amp;UPPER(TEXT(CB$4,"MMMMYYYY"))&amp;$Z332,IF($W$1="Pesos CLP",S!$AD:$AD,S!$AO:$AO)),0)</f>
        <v>0</v>
      </c>
      <c r="CC332" s="19">
        <f>IF(OR($I332="REAL",$I332="INCURRIDO"),SUMIF(S!$O:$O,$I332&amp;$O332&amp;$Q332&amp;UPPER(TEXT(CC$4,"MMMMYYYY"))&amp;$Z332,IF($W$1="Pesos CLP",S!$AD:$AD,S!$AO:$AO)),0)</f>
        <v>0</v>
      </c>
      <c r="CD332" s="19">
        <f>IF(OR($I332="REAL",$I332="INCURRIDO"),SUMIF(S!$O:$O,$I332&amp;$O332&amp;$Q332&amp;UPPER(TEXT(CD$4,"MMMMYYYY"))&amp;$Z332,IF($W$1="Pesos CLP",S!$AD:$AD,S!$AO:$AO)),0)</f>
        <v>0</v>
      </c>
      <c r="CE332" s="19">
        <f>IF(OR($I332="REAL",$I332="INCURRIDO"),SUMIF(S!$O:$O,$I332&amp;$O332&amp;$Q332&amp;UPPER(TEXT(CE$4,"MMMMYYYY"))&amp;$Z332,IF($W$1="Pesos CLP",S!$AD:$AD,S!$AO:$AO)),0)</f>
        <v>0</v>
      </c>
      <c r="CF332" s="19">
        <f>IF(OR($I332="REAL",$I332="INCURRIDO"),SUMIF(S!$O:$O,$I332&amp;$O332&amp;$Q332&amp;UPPER(TEXT(CF$4,"MMMMYYYY"))&amp;$Z332,IF($W$1="Pesos CLP",S!$AD:$AD,S!$AO:$AO)),0)</f>
        <v>0</v>
      </c>
      <c r="CG332" s="19">
        <f>IF(OR($I332="REAL",$I332="INCURRIDO"),SUMIF(S!$O:$O,$I332&amp;$O332&amp;$Q332&amp;UPPER(TEXT(CG$4,"MMMMYYYY"))&amp;$Z332,IF($W$1="Pesos CLP",S!$AD:$AD,S!$AO:$AO)),0)</f>
        <v>0</v>
      </c>
      <c r="CH332" s="19">
        <f>IF(OR($I332="REAL",$I332="INCURRIDO"),SUMIF(S!$O:$O,$I332&amp;$O332&amp;$Q332&amp;UPPER(TEXT(CH$4,"MMMMYYYY"))&amp;$Z332,IF($W$1="Pesos CLP",S!$AD:$AD,S!$AO:$AO)),0)</f>
        <v>0</v>
      </c>
      <c r="CI332" s="19">
        <f>IF(OR($I332="REAL",$I332="INCURRIDO"),SUMIF(S!$O:$O,$I332&amp;$O332&amp;$Q332&amp;UPPER(TEXT(CI$4,"MMMMYYYY"))&amp;$Z332,IF($W$1="Pesos CLP",S!$AD:$AD,S!$AO:$AO)),0)</f>
        <v>0</v>
      </c>
      <c r="CJ332" s="19">
        <f>IF(OR($I332="REAL",$I332="INCURRIDO"),SUMIF(S!$O:$O,$I332&amp;$O332&amp;$Q332&amp;UPPER(TEXT(CJ$4,"MMMMYYYY"))&amp;$Z332,IF($W$1="Pesos CLP",S!$AD:$AD,S!$AO:$AO)),0)</f>
        <v>0</v>
      </c>
      <c r="CK332" s="382">
        <f t="shared" si="318"/>
        <v>0</v>
      </c>
      <c r="CL332" s="382">
        <f t="shared" si="318"/>
        <v>0</v>
      </c>
      <c r="CM332" s="382">
        <f t="shared" si="318"/>
        <v>0</v>
      </c>
      <c r="CN332" s="382">
        <f t="shared" si="318"/>
        <v>0</v>
      </c>
      <c r="CO332" s="382">
        <f t="shared" si="318"/>
        <v>0</v>
      </c>
      <c r="CP332" s="382">
        <f t="shared" si="318"/>
        <v>0</v>
      </c>
      <c r="CQ332" s="382">
        <f t="shared" si="318"/>
        <v>0</v>
      </c>
      <c r="CR332" s="382">
        <f t="shared" si="318"/>
        <v>0</v>
      </c>
      <c r="CS332" s="382">
        <f t="shared" si="319"/>
        <v>0</v>
      </c>
      <c r="CT332" s="382">
        <f t="shared" si="319"/>
        <v>0</v>
      </c>
      <c r="CU332" s="382">
        <f t="shared" si="319"/>
        <v>0</v>
      </c>
      <c r="CV332" s="382">
        <f t="shared" si="319"/>
        <v>0</v>
      </c>
      <c r="CW332" s="382">
        <f t="shared" si="319"/>
        <v>0</v>
      </c>
      <c r="CX332" s="382">
        <f t="shared" si="319"/>
        <v>0</v>
      </c>
      <c r="CY332" s="382">
        <f t="shared" si="319"/>
        <v>0</v>
      </c>
      <c r="CZ332" s="382">
        <f t="shared" si="319"/>
        <v>0</v>
      </c>
      <c r="DA332" s="382">
        <f t="shared" si="319"/>
        <v>0</v>
      </c>
      <c r="DB332" s="382">
        <f t="shared" si="319"/>
        <v>0</v>
      </c>
      <c r="DC332" s="382">
        <f t="shared" si="320"/>
        <v>0</v>
      </c>
      <c r="DD332" s="382">
        <f t="shared" si="320"/>
        <v>0</v>
      </c>
      <c r="DE332" s="382">
        <f t="shared" si="320"/>
        <v>0</v>
      </c>
      <c r="DF332" s="382">
        <f t="shared" si="320"/>
        <v>0</v>
      </c>
      <c r="DG332" s="382">
        <f t="shared" si="320"/>
        <v>0</v>
      </c>
      <c r="DH332" s="382">
        <f t="shared" si="320"/>
        <v>0</v>
      </c>
      <c r="DI332" s="382">
        <f t="shared" si="320"/>
        <v>0</v>
      </c>
      <c r="DJ332" s="382">
        <f t="shared" si="320"/>
        <v>0</v>
      </c>
      <c r="DK332" s="382">
        <f t="shared" si="320"/>
        <v>137241.78690917199</v>
      </c>
      <c r="DL332" s="382">
        <f t="shared" si="320"/>
        <v>0</v>
      </c>
      <c r="DM332" s="382">
        <f t="shared" si="321"/>
        <v>0</v>
      </c>
      <c r="DN332" s="382">
        <f t="shared" si="321"/>
        <v>0</v>
      </c>
      <c r="DO332" s="382">
        <f t="shared" si="321"/>
        <v>0</v>
      </c>
      <c r="DP332" s="382">
        <f t="shared" si="321"/>
        <v>0</v>
      </c>
      <c r="DQ332" s="382">
        <f t="shared" si="321"/>
        <v>0</v>
      </c>
      <c r="DR332" s="382">
        <f t="shared" si="321"/>
        <v>0</v>
      </c>
      <c r="DS332" s="382">
        <f t="shared" si="321"/>
        <v>0</v>
      </c>
      <c r="DT332" s="382">
        <f t="shared" si="321"/>
        <v>0</v>
      </c>
      <c r="DU332" s="382">
        <f t="shared" si="321"/>
        <v>0</v>
      </c>
      <c r="DV332" s="382">
        <f t="shared" si="321"/>
        <v>0</v>
      </c>
      <c r="DW332" s="382">
        <f t="shared" si="322"/>
        <v>0</v>
      </c>
      <c r="DX332" s="382">
        <f t="shared" si="322"/>
        <v>0</v>
      </c>
      <c r="DY332" s="382">
        <f t="shared" si="322"/>
        <v>0</v>
      </c>
      <c r="DZ332" s="382">
        <f t="shared" si="322"/>
        <v>0</v>
      </c>
      <c r="EA332" s="382">
        <f t="shared" si="322"/>
        <v>0</v>
      </c>
      <c r="EB332" s="382">
        <f t="shared" si="322"/>
        <v>0</v>
      </c>
      <c r="EC332" s="382">
        <f t="shared" si="322"/>
        <v>0</v>
      </c>
      <c r="ED332" s="382">
        <f t="shared" si="322"/>
        <v>0</v>
      </c>
      <c r="EE332" s="382">
        <f t="shared" si="322"/>
        <v>0</v>
      </c>
      <c r="EF332" s="382">
        <f t="shared" si="322"/>
        <v>0</v>
      </c>
      <c r="EG332" s="382">
        <f t="shared" si="323"/>
        <v>0</v>
      </c>
      <c r="EH332" s="382">
        <f t="shared" si="323"/>
        <v>0</v>
      </c>
      <c r="EI332" s="382">
        <f t="shared" si="323"/>
        <v>0</v>
      </c>
      <c r="EJ332" s="382">
        <f t="shared" si="323"/>
        <v>0</v>
      </c>
      <c r="EK332" s="382">
        <f t="shared" si="323"/>
        <v>0</v>
      </c>
      <c r="EL332" s="382">
        <f t="shared" si="323"/>
        <v>0</v>
      </c>
      <c r="EM332" s="382">
        <f t="shared" si="323"/>
        <v>0</v>
      </c>
      <c r="EN332" s="382">
        <f t="shared" si="323"/>
        <v>0</v>
      </c>
      <c r="EO332" s="382">
        <f t="shared" si="323"/>
        <v>0</v>
      </c>
      <c r="EP332" s="382">
        <f t="shared" si="323"/>
        <v>0</v>
      </c>
      <c r="EQ332" s="382">
        <f t="shared" si="323"/>
        <v>0</v>
      </c>
    </row>
    <row r="333" spans="1:147" x14ac:dyDescent="0.3">
      <c r="A333" s="182"/>
      <c r="B333" s="182"/>
      <c r="C333" s="368"/>
      <c r="D333" s="368"/>
      <c r="E333" s="368"/>
      <c r="F333" s="816"/>
      <c r="G333" s="755"/>
      <c r="H333" s="756"/>
      <c r="I333" s="181"/>
      <c r="J333" s="181"/>
      <c r="K333" s="182"/>
      <c r="L333" s="182"/>
      <c r="M333" s="183"/>
      <c r="N333" s="184"/>
      <c r="O333" s="181"/>
      <c r="P333" s="181"/>
      <c r="Q333" s="181"/>
      <c r="R333" s="181"/>
      <c r="S333" s="185"/>
      <c r="T333" s="186"/>
      <c r="U333" s="186"/>
      <c r="V333" s="188"/>
      <c r="W333" s="188"/>
      <c r="X333" s="188"/>
      <c r="Y333" s="188"/>
      <c r="Z333" s="188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380"/>
      <c r="CL333" s="380"/>
      <c r="CM333" s="380"/>
      <c r="CN333" s="380"/>
      <c r="CO333" s="380"/>
      <c r="CP333" s="380"/>
      <c r="CQ333" s="380"/>
      <c r="CR333" s="380"/>
      <c r="CS333" s="380"/>
      <c r="CT333" s="380"/>
      <c r="CU333" s="380"/>
      <c r="CV333" s="380"/>
      <c r="CW333" s="380"/>
      <c r="CX333" s="380"/>
      <c r="CY333" s="380"/>
      <c r="CZ333" s="380"/>
      <c r="DA333" s="380"/>
      <c r="DB333" s="380"/>
      <c r="DC333" s="380"/>
      <c r="DD333" s="380"/>
      <c r="DE333" s="380"/>
      <c r="DF333" s="380"/>
      <c r="DG333" s="380"/>
      <c r="DH333" s="380"/>
      <c r="DI333" s="380"/>
      <c r="DJ333" s="380"/>
      <c r="DK333" s="380"/>
      <c r="DL333" s="380"/>
      <c r="DM333" s="380"/>
      <c r="DN333" s="380"/>
      <c r="DO333" s="380"/>
      <c r="DP333" s="380"/>
      <c r="DQ333" s="380"/>
      <c r="DR333" s="380"/>
      <c r="DS333" s="380"/>
      <c r="DT333" s="380"/>
      <c r="DU333" s="380"/>
      <c r="DV333" s="380"/>
      <c r="DW333" s="380"/>
      <c r="DX333" s="380"/>
      <c r="DY333" s="380"/>
      <c r="DZ333" s="380"/>
      <c r="EA333" s="380"/>
      <c r="EB333" s="380"/>
      <c r="EC333" s="380"/>
      <c r="ED333" s="380"/>
      <c r="EE333" s="380"/>
      <c r="EF333" s="380"/>
      <c r="EG333" s="380"/>
      <c r="EH333" s="380"/>
      <c r="EI333" s="380"/>
      <c r="EJ333" s="380"/>
      <c r="EK333" s="380"/>
      <c r="EL333" s="380"/>
      <c r="EM333" s="380"/>
      <c r="EN333" s="380"/>
      <c r="EO333" s="380"/>
      <c r="EP333" s="380"/>
      <c r="EQ333" s="380"/>
    </row>
    <row r="334" spans="1:147" x14ac:dyDescent="0.3">
      <c r="A334" s="167"/>
      <c r="B334" s="167"/>
      <c r="C334" s="368"/>
      <c r="D334" s="368"/>
      <c r="E334" s="368"/>
      <c r="F334" s="816"/>
      <c r="G334" s="755"/>
      <c r="H334" s="756"/>
      <c r="I334" s="166"/>
      <c r="J334" s="166"/>
      <c r="K334" s="167"/>
      <c r="L334" s="167"/>
      <c r="M334" s="168"/>
      <c r="N334" s="169"/>
      <c r="O334" s="166"/>
      <c r="P334" s="166"/>
      <c r="Q334" s="166"/>
      <c r="R334" s="166"/>
      <c r="S334" s="170"/>
      <c r="T334" s="171"/>
      <c r="U334" s="171"/>
      <c r="V334" s="173"/>
      <c r="W334" s="173"/>
      <c r="X334" s="173"/>
      <c r="Y334" s="173"/>
      <c r="Z334" s="173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382"/>
      <c r="CL334" s="382"/>
      <c r="CM334" s="382"/>
      <c r="CN334" s="382"/>
      <c r="CO334" s="382"/>
      <c r="CP334" s="382"/>
      <c r="CQ334" s="382"/>
      <c r="CR334" s="382"/>
      <c r="CS334" s="382"/>
      <c r="CT334" s="382"/>
      <c r="CU334" s="382"/>
      <c r="CV334" s="382"/>
      <c r="CW334" s="382"/>
      <c r="CX334" s="382"/>
      <c r="CY334" s="382"/>
      <c r="CZ334" s="382"/>
      <c r="DA334" s="382"/>
      <c r="DB334" s="382"/>
      <c r="DC334" s="382"/>
      <c r="DD334" s="382"/>
      <c r="DE334" s="382"/>
      <c r="DF334" s="382"/>
      <c r="DG334" s="382"/>
      <c r="DH334" s="382"/>
      <c r="DI334" s="382"/>
      <c r="DJ334" s="382"/>
      <c r="DK334" s="382"/>
      <c r="DL334" s="382"/>
      <c r="DM334" s="382"/>
      <c r="DN334" s="382"/>
      <c r="DO334" s="382"/>
      <c r="DP334" s="382"/>
      <c r="DQ334" s="382"/>
      <c r="DR334" s="382"/>
      <c r="DS334" s="382"/>
      <c r="DT334" s="382"/>
      <c r="DU334" s="382"/>
      <c r="DV334" s="382"/>
      <c r="DW334" s="382"/>
      <c r="DX334" s="382"/>
      <c r="DY334" s="382"/>
      <c r="DZ334" s="382"/>
      <c r="EA334" s="382"/>
      <c r="EB334" s="382"/>
      <c r="EC334" s="382"/>
      <c r="ED334" s="382"/>
      <c r="EE334" s="382"/>
      <c r="EF334" s="382"/>
      <c r="EG334" s="382"/>
      <c r="EH334" s="382"/>
      <c r="EI334" s="382"/>
      <c r="EJ334" s="382"/>
      <c r="EK334" s="382"/>
      <c r="EL334" s="382"/>
      <c r="EM334" s="382"/>
      <c r="EN334" s="382"/>
      <c r="EO334" s="382"/>
      <c r="EP334" s="382"/>
      <c r="EQ334" s="382"/>
    </row>
    <row r="335" spans="1:147" x14ac:dyDescent="0.3">
      <c r="A335" s="182"/>
      <c r="B335" s="182"/>
      <c r="C335" s="368"/>
      <c r="D335" s="368"/>
      <c r="E335" s="368"/>
      <c r="F335" s="816"/>
      <c r="G335" s="755"/>
      <c r="H335" s="756"/>
      <c r="I335" s="181"/>
      <c r="J335" s="181"/>
      <c r="K335" s="182"/>
      <c r="L335" s="182"/>
      <c r="M335" s="183"/>
      <c r="N335" s="184"/>
      <c r="O335" s="181"/>
      <c r="P335" s="181"/>
      <c r="Q335" s="181"/>
      <c r="R335" s="181"/>
      <c r="S335" s="185"/>
      <c r="T335" s="186"/>
      <c r="U335" s="186"/>
      <c r="V335" s="188"/>
      <c r="W335" s="188"/>
      <c r="X335" s="188"/>
      <c r="Y335" s="188"/>
      <c r="Z335" s="188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380"/>
      <c r="CL335" s="380"/>
      <c r="CM335" s="380"/>
      <c r="CN335" s="380"/>
      <c r="CO335" s="380"/>
      <c r="CP335" s="380"/>
      <c r="CQ335" s="380"/>
      <c r="CR335" s="380"/>
      <c r="CS335" s="380"/>
      <c r="CT335" s="380"/>
      <c r="CU335" s="380"/>
      <c r="CV335" s="380"/>
      <c r="CW335" s="380"/>
      <c r="CX335" s="380"/>
      <c r="CY335" s="380"/>
      <c r="CZ335" s="380"/>
      <c r="DA335" s="380"/>
      <c r="DB335" s="380"/>
      <c r="DC335" s="380"/>
      <c r="DD335" s="380"/>
      <c r="DE335" s="380"/>
      <c r="DF335" s="380"/>
      <c r="DG335" s="380"/>
      <c r="DH335" s="380"/>
      <c r="DI335" s="380"/>
      <c r="DJ335" s="380"/>
      <c r="DK335" s="380"/>
      <c r="DL335" s="380"/>
      <c r="DM335" s="380"/>
      <c r="DN335" s="380"/>
      <c r="DO335" s="380"/>
      <c r="DP335" s="380"/>
      <c r="DQ335" s="380"/>
      <c r="DR335" s="380"/>
      <c r="DS335" s="380"/>
      <c r="DT335" s="380"/>
      <c r="DU335" s="380"/>
      <c r="DV335" s="380"/>
      <c r="DW335" s="380"/>
      <c r="DX335" s="380"/>
      <c r="DY335" s="380"/>
      <c r="DZ335" s="380"/>
      <c r="EA335" s="380"/>
      <c r="EB335" s="380"/>
      <c r="EC335" s="380"/>
      <c r="ED335" s="380"/>
      <c r="EE335" s="380"/>
      <c r="EF335" s="380"/>
      <c r="EG335" s="380"/>
      <c r="EH335" s="380"/>
      <c r="EI335" s="380"/>
      <c r="EJ335" s="380"/>
      <c r="EK335" s="380"/>
      <c r="EL335" s="380"/>
      <c r="EM335" s="380"/>
      <c r="EN335" s="380"/>
      <c r="EO335" s="380"/>
      <c r="EP335" s="380"/>
      <c r="EQ335" s="380"/>
    </row>
    <row r="336" spans="1:147" x14ac:dyDescent="0.3">
      <c r="A336" s="368"/>
      <c r="B336" s="368"/>
      <c r="C336" s="368"/>
      <c r="D336" s="368">
        <f t="shared" si="325"/>
        <v>1.034195933456562</v>
      </c>
      <c r="E336" s="368" t="str">
        <f>VLOOKUP(TEXT(Z336,0),'G2'!B:D,3,0)</f>
        <v>MN</v>
      </c>
      <c r="F336" s="816">
        <f t="shared" si="324"/>
        <v>0</v>
      </c>
      <c r="G336" s="755">
        <f t="shared" si="326"/>
        <v>0</v>
      </c>
      <c r="H336" s="756" t="s">
        <v>1190</v>
      </c>
      <c r="I336" s="370" t="s">
        <v>93</v>
      </c>
      <c r="J336" s="370"/>
      <c r="K336" s="368" t="s">
        <v>269</v>
      </c>
      <c r="L336" s="368" t="s">
        <v>24</v>
      </c>
      <c r="M336" s="369"/>
      <c r="N336" s="370" t="s">
        <v>269</v>
      </c>
      <c r="O336" s="370"/>
      <c r="P336" s="370"/>
      <c r="Q336" s="370" t="s">
        <v>695</v>
      </c>
      <c r="R336" s="370" t="s">
        <v>26</v>
      </c>
      <c r="S336" s="371"/>
      <c r="T336" s="372"/>
      <c r="U336" s="372"/>
      <c r="V336" s="373">
        <f t="shared" ref="V336:V337" si="327">(U336-T336)/30</f>
        <v>0</v>
      </c>
      <c r="W336" s="374">
        <v>0</v>
      </c>
      <c r="X336" s="17" cm="1">
        <f t="array" ref="X336">+IF($W$1="Pesos CLP",W336,W336/TC)*MB_24A25</f>
        <v>0</v>
      </c>
      <c r="Y336" s="18">
        <f t="shared" ca="1" si="311"/>
        <v>42871.885073138103</v>
      </c>
      <c r="Z336">
        <v>91243910</v>
      </c>
      <c r="AA336" s="19">
        <f>IF(OR($I336="REAL",$I336="INCURRIDO"),SUMIF(S!$O:$O,$I336&amp;$O336&amp;$Q336&amp;UPPER(TEXT(AA$4,"MMMMYYYY"))&amp;$Z336,IF($W$1="Pesos CLP",S!$AD:$AD,S!$AO:$AO)),0)</f>
        <v>0</v>
      </c>
      <c r="AB336" s="19">
        <f>IF(OR($I336="REAL",$I336="INCURRIDO"),SUMIF(S!$O:$O,$I336&amp;$O336&amp;$Q336&amp;UPPER(TEXT(AB$4,"MMMMYYYY"))&amp;$Z336,IF($W$1="Pesos CLP",S!$AD:$AD,S!$AO:$AO)),0)</f>
        <v>0</v>
      </c>
      <c r="AC336" s="19">
        <f>IF(OR($I336="REAL",$I336="INCURRIDO"),SUMIF(S!$O:$O,$I336&amp;$O336&amp;$Q336&amp;UPPER(TEXT(AC$4,"MMMMYYYY"))&amp;$Z336,IF($W$1="Pesos CLP",S!$AD:$AD,S!$AO:$AO)),0)</f>
        <v>0</v>
      </c>
      <c r="AD336" s="19">
        <f>IF(OR($I336="REAL",$I336="INCURRIDO"),SUMIF(S!$O:$O,$I336&amp;$O336&amp;$Q336&amp;UPPER(TEXT(AD$4,"MMMMYYYY"))&amp;$Z336,IF($W$1="Pesos CLP",S!$AD:$AD,S!$AO:$AO)),0)</f>
        <v>0</v>
      </c>
      <c r="AE336" s="19">
        <f>IF(OR($I336="REAL",$I336="INCURRIDO"),SUMIF(S!$O:$O,$I336&amp;$O336&amp;$Q336&amp;UPPER(TEXT(AE$4,"MMMMYYYY"))&amp;$Z336,IF($W$1="Pesos CLP",S!$AD:$AD,S!$AO:$AO)),0)</f>
        <v>0</v>
      </c>
      <c r="AF336" s="19">
        <f>IF(OR($I336="REAL",$I336="INCURRIDO"),SUMIF(S!$O:$O,$I336&amp;$O336&amp;$Q336&amp;UPPER(TEXT(AF$4,"MMMMYYYY"))&amp;$Z336,IF($W$1="Pesos CLP",S!$AD:$AD,S!$AO:$AO)),0)</f>
        <v>0</v>
      </c>
      <c r="AG336" s="19">
        <f>IF(OR($I336="REAL",$I336="INCURRIDO"),SUMIF(S!$O:$O,$I336&amp;$O336&amp;$Q336&amp;UPPER(TEXT(AG$4,"MMMMYYYY"))&amp;$Z336,IF($W$1="Pesos CLP",S!$AD:$AD,S!$AO:$AO)),0)</f>
        <v>0</v>
      </c>
      <c r="AH336" s="19">
        <f>IF(OR($I336="REAL",$I336="INCURRIDO"),SUMIF(S!$O:$O,$I336&amp;$O336&amp;$Q336&amp;UPPER(TEXT(AH$4,"MMMMYYYY"))&amp;$Z336,IF($W$1="Pesos CLP",S!$AD:$AD,S!$AO:$AO)),0)</f>
        <v>0</v>
      </c>
      <c r="AI336" s="19">
        <f>IF(OR($I336="REAL",$I336="INCURRIDO"),SUMIF(S!$O:$O,$I336&amp;$O336&amp;$Q336&amp;UPPER(TEXT(AI$4,"MMMMYYYY"))&amp;$Z336,IF($W$1="Pesos CLP",S!$AD:$AD,S!$AO:$AO)),0)</f>
        <v>0</v>
      </c>
      <c r="AJ336" s="19">
        <f>IF(OR($I336="REAL",$I336="INCURRIDO"),SUMIF(S!$O:$O,$I336&amp;$O336&amp;$Q336&amp;UPPER(TEXT(AJ$4,"MMMMYYYY"))&amp;$Z336,IF($W$1="Pesos CLP",S!$AD:$AD,S!$AO:$AO)),0)</f>
        <v>0</v>
      </c>
      <c r="AK336" s="19">
        <f>IF(OR($I336="REAL",$I336="INCURRIDO"),SUMIF(S!$O:$O,$I336&amp;$O336&amp;$Q336&amp;UPPER(TEXT(AK$4,"MMMMYYYY"))&amp;$Z336,IF($W$1="Pesos CLP",S!$AD:$AD,S!$AO:$AO)),0)</f>
        <v>0</v>
      </c>
      <c r="AL336" s="19">
        <f>IF(OR($I336="REAL",$I336="INCURRIDO"),SUMIF(S!$O:$O,$I336&amp;$O336&amp;$Q336&amp;UPPER(TEXT(AL$4,"MMMMYYYY"))&amp;$Z336,IF($W$1="Pesos CLP",S!$AD:$AD,S!$AO:$AO)),0)</f>
        <v>0</v>
      </c>
      <c r="AM336" s="19">
        <f>IF(OR($I336="REAL",$I336="INCURRIDO"),SUMIF(S!$O:$O,$I336&amp;$O336&amp;$Q336&amp;UPPER(TEXT(AM$4,"MMMMYYYY"))&amp;$Z336,IF($W$1="Pesos CLP",S!$AD:$AD,S!$AO:$AO)),0)</f>
        <v>0</v>
      </c>
      <c r="AN336" s="19">
        <f>IF(OR($I336="REAL",$I336="INCURRIDO"),SUMIF(S!$O:$O,$I336&amp;$O336&amp;$Q336&amp;UPPER(TEXT(AN$4,"MMMMYYYY"))&amp;$Z336,IF($W$1="Pesos CLP",S!$AD:$AD,S!$AO:$AO)),0)</f>
        <v>0</v>
      </c>
      <c r="AO336" s="19">
        <f>IF(OR($I336="REAL",$I336="INCURRIDO"),SUMIF(S!$O:$O,$I336&amp;$O336&amp;$Q336&amp;UPPER(TEXT(AO$4,"MMMMYYYY"))&amp;$Z336,IF($W$1="Pesos CLP",S!$AD:$AD,S!$AO:$AO)),0)</f>
        <v>0</v>
      </c>
      <c r="AP336" s="19">
        <f>IF(OR($I336="REAL",$I336="INCURRIDO"),SUMIF(S!$O:$O,$I336&amp;$O336&amp;$Q336&amp;UPPER(TEXT(AP$4,"MMMMYYYY"))&amp;$Z336,IF($W$1="Pesos CLP",S!$AD:$AD,S!$AO:$AO)),0)</f>
        <v>0</v>
      </c>
      <c r="AQ336" s="19">
        <f>IF(OR($I336="REAL",$I336="INCURRIDO"),SUMIF(S!$O:$O,$I336&amp;$O336&amp;$Q336&amp;UPPER(TEXT(AQ$4,"MMMMYYYY"))&amp;$Z336,IF($W$1="Pesos CLP",S!$AD:$AD,S!$AO:$AO)),0)</f>
        <v>0</v>
      </c>
      <c r="AR336" s="19">
        <f>IF(OR($I336="REAL",$I336="INCURRIDO"),SUMIF(S!$O:$O,$I336&amp;$O336&amp;$Q336&amp;UPPER(TEXT(AR$4,"MMMMYYYY"))&amp;$Z336,IF($W$1="Pesos CLP",S!$AD:$AD,S!$AO:$AO)),0)</f>
        <v>0</v>
      </c>
      <c r="AS336" s="19">
        <f>IF(OR($I336="REAL",$I336="INCURRIDO"),SUMIF(S!$O:$O,$I336&amp;$O336&amp;$Q336&amp;UPPER(TEXT(AS$4,"MMMMYYYY"))&amp;$Z336,IF($W$1="Pesos CLP",S!$AD:$AD,S!$AO:$AO)),0)</f>
        <v>0</v>
      </c>
      <c r="AT336" s="19">
        <f>IF(OR($I336="REAL",$I336="INCURRIDO"),SUMIF(S!$O:$O,$I336&amp;$O336&amp;$Q336&amp;UPPER(TEXT(AT$4,"MMMMYYYY"))&amp;$Z336,IF($W$1="Pesos CLP",S!$AD:$AD,S!$AO:$AO)),0)</f>
        <v>0</v>
      </c>
      <c r="AU336" s="19">
        <f>IF(OR($I336="REAL",$I336="INCURRIDO"),SUMIF(S!$O:$O,$I336&amp;$O336&amp;$Q336&amp;UPPER(TEXT(AU$4,"MMMMYYYY"))&amp;$Z336,IF($W$1="Pesos CLP",S!$AD:$AD,S!$AO:$AO)),0)</f>
        <v>0</v>
      </c>
      <c r="AV336" s="19">
        <f>IF(OR($I336="REAL",$I336="INCURRIDO"),SUMIF(S!$O:$O,$I336&amp;$O336&amp;$Q336&amp;UPPER(TEXT(AV$4,"MMMMYYYY"))&amp;$Z336,IF($W$1="Pesos CLP",S!$AD:$AD,S!$AO:$AO)),0)</f>
        <v>0</v>
      </c>
      <c r="AW336" s="19">
        <f>IF(OR($I336="REAL",$I336="INCURRIDO"),SUMIF(S!$O:$O,$I336&amp;$O336&amp;$Q336&amp;UPPER(TEXT(AW$4,"MMMMYYYY"))&amp;$Z336,IF($W$1="Pesos CLP",S!$AD:$AD,S!$AO:$AO)),0)</f>
        <v>0</v>
      </c>
      <c r="AX336" s="19">
        <f>IF(OR($I336="REAL",$I336="INCURRIDO"),SUMIF(S!$O:$O,$I336&amp;$O336&amp;$Q336&amp;UPPER(TEXT(AX$4,"MMMMYYYY"))&amp;$Z336,IF($W$1="Pesos CLP",S!$AD:$AD,S!$AO:$AO)),0)</f>
        <v>0</v>
      </c>
      <c r="AY336" s="19">
        <f>IF(OR($I336="REAL",$I336="INCURRIDO"),SUMIF(S!$O:$O,$I336&amp;$O336&amp;$Q336&amp;UPPER(TEXT(AY$4,"MMMMYYYY"))&amp;$Z336,IF($W$1="Pesos CLP",S!$AD:$AD,S!$AO:$AO)),0)</f>
        <v>0</v>
      </c>
      <c r="AZ336" s="19">
        <f>IF(OR($I336="REAL",$I336="INCURRIDO"),SUMIF(S!$O:$O,$I336&amp;$O336&amp;$Q336&amp;UPPER(TEXT(AZ$4,"MMMMYYYY"))&amp;$Z336,IF($W$1="Pesos CLP",S!$AD:$AD,S!$AO:$AO)),0)</f>
        <v>0</v>
      </c>
      <c r="BA336" s="19">
        <f>IF(OR($I336="REAL",$I336="INCURRIDO"),SUMIF(S!$O:$O,$I336&amp;$O336&amp;$Q336&amp;UPPER(TEXT(BA$4,"MMMMYYYY"))&amp;$Z336,IF($W$1="Pesos CLP",S!$AD:$AD,S!$AO:$AO)),0)</f>
        <v>0</v>
      </c>
      <c r="BB336" s="19">
        <f>IF(OR($I336="REAL",$I336="INCURRIDO"),SUMIF(S!$O:$O,$I336&amp;$O336&amp;$Q336&amp;UPPER(TEXT(BB$4,"MMMMYYYY"))&amp;$Z336,IF($W$1="Pesos CLP",S!$AD:$AD,S!$AO:$AO)),0)</f>
        <v>0</v>
      </c>
      <c r="BC336" s="19">
        <f>IF(OR($I336="REAL",$I336="INCURRIDO"),SUMIF(S!$O:$O,$I336&amp;$O336&amp;$Q336&amp;UPPER(TEXT(BC$4,"MMMMYYYY"))&amp;$Z336,IF($W$1="Pesos CLP",S!$AD:$AD,S!$AO:$AO)),0)</f>
        <v>0</v>
      </c>
      <c r="BD336" s="19">
        <f>IF(OR($I336="REAL",$I336="INCURRIDO"),SUMIF(S!$O:$O,$I336&amp;$O336&amp;$Q336&amp;UPPER(TEXT(BD$4,"MMMMYYYY"))&amp;$Z336,IF($W$1="Pesos CLP",S!$AD:$AD,S!$AO:$AO)),0)</f>
        <v>0</v>
      </c>
      <c r="BE336" s="19">
        <f>IF(OR($I336="REAL",$I336="INCURRIDO"),SUMIF(S!$O:$O,$I336&amp;$O336&amp;$Q336&amp;UPPER(TEXT(BE$4,"MMMMYYYY"))&amp;$Z336,IF($W$1="Pesos CLP",S!$AD:$AD,S!$AO:$AO)),0)</f>
        <v>0</v>
      </c>
      <c r="BF336" s="19">
        <f>IF(OR($I336="REAL",$I336="INCURRIDO"),SUMIF(S!$O:$O,$I336&amp;$O336&amp;$Q336&amp;UPPER(TEXT(BF$4,"MMMMYYYY"))&amp;$Z336,IF($W$1="Pesos CLP",S!$AD:$AD,S!$AO:$AO)),0)</f>
        <v>0</v>
      </c>
      <c r="BG336" s="19">
        <f>IF(OR($I336="REAL",$I336="INCURRIDO"),SUMIF(S!$O:$O,$I336&amp;$O336&amp;$Q336&amp;UPPER(TEXT(BG$4,"MMMMYYYY"))&amp;$Z336,IF($W$1="Pesos CLP",S!$AD:$AD,S!$AO:$AO)),0)</f>
        <v>0</v>
      </c>
      <c r="BH336" s="19">
        <f>IF(OR($I336="REAL",$I336="INCURRIDO"),SUMIF(S!$O:$O,$I336&amp;$O336&amp;$Q336&amp;UPPER(TEXT(BH$4,"MMMMYYYY"))&amp;$Z336,IF($W$1="Pesos CLP",S!$AD:$AD,S!$AO:$AO)),0)</f>
        <v>0</v>
      </c>
      <c r="BI336" s="19">
        <f>IF(OR($I336="REAL",$I336="INCURRIDO"),SUMIF(S!$O:$O,$I336&amp;$O336&amp;$Q336&amp;UPPER(TEXT(BI$4,"MMMMYYYY"))&amp;$Z336,IF($W$1="Pesos CLP",S!$AD:$AD,S!$AO:$AO)),0)</f>
        <v>0</v>
      </c>
      <c r="BJ336" s="19">
        <f>IF(OR($I336="REAL",$I336="INCURRIDO"),SUMIF(S!$O:$O,$I336&amp;$O336&amp;$Q336&amp;UPPER(TEXT(BJ$4,"MMMMYYYY"))&amp;$Z336,IF($W$1="Pesos CLP",S!$AD:$AD,S!$AO:$AO)),0)</f>
        <v>0</v>
      </c>
      <c r="BK336" s="19">
        <f>IF(OR($I336="REAL",$I336="INCURRIDO"),SUMIF(S!$O:$O,$I336&amp;$O336&amp;$Q336&amp;UPPER(TEXT(BK$4,"MMMMYYYY"))&amp;$Z336,IF($W$1="Pesos CLP",S!$AD:$AD,S!$AO:$AO)),0)</f>
        <v>0</v>
      </c>
      <c r="BL336" s="19">
        <f>IF(OR($I336="REAL",$I336="INCURRIDO"),SUMIF(S!$O:$O,$I336&amp;$O336&amp;$Q336&amp;UPPER(TEXT(BL$4,"MMMMYYYY"))&amp;$Z336,IF($W$1="Pesos CLP",S!$AD:$AD,S!$AO:$AO)),0)</f>
        <v>0</v>
      </c>
      <c r="BM336" s="19">
        <f>IF(OR($I336="REAL",$I336="INCURRIDO"),SUMIF(S!$O:$O,$I336&amp;$O336&amp;$Q336&amp;UPPER(TEXT(BM$4,"MMMMYYYY"))&amp;$Z336,IF($W$1="Pesos CLP",S!$AD:$AD,S!$AO:$AO)),0)</f>
        <v>0</v>
      </c>
      <c r="BN336" s="19">
        <f>IF(OR($I336="REAL",$I336="INCURRIDO"),SUMIF(S!$O:$O,$I336&amp;$O336&amp;$Q336&amp;UPPER(TEXT(BN$4,"MMMMYYYY"))&amp;$Z336,IF($W$1="Pesos CLP",S!$AD:$AD,S!$AO:$AO)),0)</f>
        <v>0</v>
      </c>
      <c r="BO336" s="19">
        <f>IF(OR($I336="REAL",$I336="INCURRIDO"),SUMIF(S!$O:$O,$I336&amp;$O336&amp;$Q336&amp;UPPER(TEXT(BO$4,"MMMMYYYY"))&amp;$Z336,IF($W$1="Pesos CLP",S!$AD:$AD,S!$AO:$AO)),0)</f>
        <v>0</v>
      </c>
      <c r="BP336" s="19">
        <f>IF(OR($I336="REAL",$I336="INCURRIDO"),SUMIF(S!$O:$O,$I336&amp;$O336&amp;$Q336&amp;UPPER(TEXT(BP$4,"MMMMYYYY"))&amp;$Z336,IF($W$1="Pesos CLP",S!$AD:$AD,S!$AO:$AO)),0)</f>
        <v>0</v>
      </c>
      <c r="BQ336" s="19">
        <f>IF(OR($I336="REAL",$I336="INCURRIDO"),SUMIF(S!$O:$O,$I336&amp;$O336&amp;$Q336&amp;UPPER(TEXT(BQ$4,"MMMMYYYY"))&amp;$Z336,IF($W$1="Pesos CLP",S!$AD:$AD,S!$AO:$AO)),0)</f>
        <v>0</v>
      </c>
      <c r="BR336" s="19">
        <f>IF(OR($I336="REAL",$I336="INCURRIDO"),SUMIF(S!$O:$O,$I336&amp;$O336&amp;$Q336&amp;UPPER(TEXT(BR$4,"MMMMYYYY"))&amp;$Z336,IF($W$1="Pesos CLP",S!$AD:$AD,S!$AO:$AO)),0)</f>
        <v>0</v>
      </c>
      <c r="BS336" s="19">
        <f>IF(OR($I336="REAL",$I336="INCURRIDO"),SUMIF(S!$O:$O,$I336&amp;$O336&amp;$Q336&amp;UPPER(TEXT(BS$4,"MMMMYYYY"))&amp;$Z336,IF($W$1="Pesos CLP",S!$AD:$AD,S!$AO:$AO)),0)</f>
        <v>0</v>
      </c>
      <c r="BT336" s="19">
        <f>IF(OR($I336="REAL",$I336="INCURRIDO"),SUMIF(S!$O:$O,$I336&amp;$O336&amp;$Q336&amp;UPPER(TEXT(BT$4,"MMMMYYYY"))&amp;$Z336,IF($W$1="Pesos CLP",S!$AD:$AD,S!$AO:$AO)),0)</f>
        <v>0</v>
      </c>
      <c r="BU336" s="19">
        <f>IF(OR($I336="REAL",$I336="INCURRIDO"),SUMIF(S!$O:$O,$I336&amp;$O336&amp;$Q336&amp;UPPER(TEXT(BU$4,"MMMMYYYY"))&amp;$Z336,IF($W$1="Pesos CLP",S!$AD:$AD,S!$AO:$AO)),0)</f>
        <v>0</v>
      </c>
      <c r="BV336" s="19">
        <f>IF(OR($I336="REAL",$I336="INCURRIDO"),SUMIF(S!$O:$O,$I336&amp;$O336&amp;$Q336&amp;UPPER(TEXT(BV$4,"MMMMYYYY"))&amp;$Z336,IF($W$1="Pesos CLP",S!$AD:$AD,S!$AO:$AO)),0)</f>
        <v>0</v>
      </c>
      <c r="BW336" s="19">
        <f>IF(OR($I336="REAL",$I336="INCURRIDO"),SUMIF(S!$O:$O,$I336&amp;$O336&amp;$Q336&amp;UPPER(TEXT(BW$4,"MMMMYYYY"))&amp;$Z336,IF($W$1="Pesos CLP",S!$AD:$AD,S!$AO:$AO)),0)</f>
        <v>0</v>
      </c>
      <c r="BX336" s="19">
        <f>IF(OR($I336="REAL",$I336="INCURRIDO"),SUMIF(S!$O:$O,$I336&amp;$O336&amp;$Q336&amp;UPPER(TEXT(BX$4,"MMMMYYYY"))&amp;$Z336,IF($W$1="Pesos CLP",S!$AD:$AD,S!$AO:$AO)),0)</f>
        <v>0</v>
      </c>
      <c r="BY336" s="19">
        <f>IF(OR($I336="REAL",$I336="INCURRIDO"),SUMIF(S!$O:$O,$I336&amp;$O336&amp;$Q336&amp;UPPER(TEXT(BY$4,"MMMMYYYY"))&amp;$Z336,IF($W$1="Pesos CLP",S!$AD:$AD,S!$AO:$AO)),0)</f>
        <v>0</v>
      </c>
      <c r="BZ336" s="19">
        <f>IF(OR($I336="REAL",$I336="INCURRIDO"),SUMIF(S!$O:$O,$I336&amp;$O336&amp;$Q336&amp;UPPER(TEXT(BZ$4,"MMMMYYYY"))&amp;$Z336,IF($W$1="Pesos CLP",S!$AD:$AD,S!$AO:$AO)),0)</f>
        <v>0</v>
      </c>
      <c r="CA336" s="19">
        <f>IF(OR($I336="REAL",$I336="INCURRIDO"),SUMIF(S!$O:$O,$I336&amp;$O336&amp;$Q336&amp;UPPER(TEXT(CA$4,"MMMMYYYY"))&amp;$Z336,IF($W$1="Pesos CLP",S!$AD:$AD,S!$AO:$AO)),0)</f>
        <v>0</v>
      </c>
      <c r="CB336" s="19">
        <f>IF(OR($I336="REAL",$I336="INCURRIDO"),SUMIF(S!$O:$O,$I336&amp;$O336&amp;$Q336&amp;UPPER(TEXT(CB$4,"MMMMYYYY"))&amp;$Z336,IF($W$1="Pesos CLP",S!$AD:$AD,S!$AO:$AO)),0)</f>
        <v>0</v>
      </c>
      <c r="CC336" s="19">
        <f>IF(OR($I336="REAL",$I336="INCURRIDO"),SUMIF(S!$O:$O,$I336&amp;$O336&amp;$Q336&amp;UPPER(TEXT(CC$4,"MMMMYYYY"))&amp;$Z336,IF($W$1="Pesos CLP",S!$AD:$AD,S!$AO:$AO)),0)</f>
        <v>0</v>
      </c>
      <c r="CD336" s="19">
        <f>IF(OR($I336="REAL",$I336="INCURRIDO"),SUMIF(S!$O:$O,$I336&amp;$O336&amp;$Q336&amp;UPPER(TEXT(CD$4,"MMMMYYYY"))&amp;$Z336,IF($W$1="Pesos CLP",S!$AD:$AD,S!$AO:$AO)),0)</f>
        <v>0</v>
      </c>
      <c r="CE336" s="19">
        <f>IF(OR($I336="REAL",$I336="INCURRIDO"),SUMIF(S!$O:$O,$I336&amp;$O336&amp;$Q336&amp;UPPER(TEXT(CE$4,"MMMMYYYY"))&amp;$Z336,IF($W$1="Pesos CLP",S!$AD:$AD,S!$AO:$AO)),0)</f>
        <v>0</v>
      </c>
      <c r="CF336" s="19">
        <f>IF(OR($I336="REAL",$I336="INCURRIDO"),SUMIF(S!$O:$O,$I336&amp;$O336&amp;$Q336&amp;UPPER(TEXT(CF$4,"MMMMYYYY"))&amp;$Z336,IF($W$1="Pesos CLP",S!$AD:$AD,S!$AO:$AO)),0)</f>
        <v>0</v>
      </c>
      <c r="CG336" s="19">
        <f>IF(OR($I336="REAL",$I336="INCURRIDO"),SUMIF(S!$O:$O,$I336&amp;$O336&amp;$Q336&amp;UPPER(TEXT(CG$4,"MMMMYYYY"))&amp;$Z336,IF($W$1="Pesos CLP",S!$AD:$AD,S!$AO:$AO)),0)</f>
        <v>0</v>
      </c>
      <c r="CH336" s="19">
        <f>IF(OR($I336="REAL",$I336="INCURRIDO"),SUMIF(S!$O:$O,$I336&amp;$O336&amp;$Q336&amp;UPPER(TEXT(CH$4,"MMMMYYYY"))&amp;$Z336,IF($W$1="Pesos CLP",S!$AD:$AD,S!$AO:$AO)),0)</f>
        <v>0</v>
      </c>
      <c r="CI336" s="19">
        <f>IF(OR($I336="REAL",$I336="INCURRIDO"),SUMIF(S!$O:$O,$I336&amp;$O336&amp;$Q336&amp;UPPER(TEXT(CI$4,"MMMMYYYY"))&amp;$Z336,IF($W$1="Pesos CLP",S!$AD:$AD,S!$AO:$AO)),0)</f>
        <v>0</v>
      </c>
      <c r="CJ336" s="19">
        <f>IF(OR($I336="REAL",$I336="INCURRIDO"),SUMIF(S!$O:$O,$I336&amp;$O336&amp;$Q336&amp;UPPER(TEXT(CJ$4,"MMMMYYYY"))&amp;$Z336,IF($W$1="Pesos CLP",S!$AD:$AD,S!$AO:$AO)),0)</f>
        <v>0</v>
      </c>
      <c r="CK336" s="378">
        <f t="shared" ref="CK336:DM336" si="328">SUMIF($J$7:$J$331,$K336,CK$7:CK$331)*(0.0551)</f>
        <v>1320.4050845826184</v>
      </c>
      <c r="CL336" s="378">
        <f t="shared" si="328"/>
        <v>1870.7503440667242</v>
      </c>
      <c r="CM336" s="378">
        <f t="shared" si="328"/>
        <v>1843.1577088396161</v>
      </c>
      <c r="CN336" s="378">
        <f t="shared" si="328"/>
        <v>1870.7503440667242</v>
      </c>
      <c r="CO336" s="378">
        <f t="shared" si="328"/>
        <v>1843.1577088396161</v>
      </c>
      <c r="CP336" s="378">
        <f t="shared" si="328"/>
        <v>1870.7503440667242</v>
      </c>
      <c r="CQ336" s="378">
        <f t="shared" si="328"/>
        <v>1389.4242647964734</v>
      </c>
      <c r="CR336" s="378">
        <f t="shared" si="328"/>
        <v>1366.417871391855</v>
      </c>
      <c r="CS336" s="378">
        <f t="shared" si="328"/>
        <v>1389.4242647964734</v>
      </c>
      <c r="CT336" s="378">
        <f t="shared" si="328"/>
        <v>1366.417871391855</v>
      </c>
      <c r="CU336" s="378">
        <f t="shared" si="328"/>
        <v>1389.4242647964734</v>
      </c>
      <c r="CV336" s="378">
        <f t="shared" si="328"/>
        <v>1460.5651457354213</v>
      </c>
      <c r="CW336" s="378">
        <f t="shared" si="328"/>
        <v>1382.5990347531035</v>
      </c>
      <c r="CX336" s="378">
        <f t="shared" si="328"/>
        <v>1941.8912250056719</v>
      </c>
      <c r="CY336" s="378">
        <f t="shared" si="328"/>
        <v>1911.3162795224098</v>
      </c>
      <c r="CZ336" s="378">
        <f t="shared" si="328"/>
        <v>1941.8912250056719</v>
      </c>
      <c r="DA336" s="378">
        <f t="shared" si="328"/>
        <v>1911.3162795224098</v>
      </c>
      <c r="DB336" s="378">
        <f t="shared" si="328"/>
        <v>1941.8912250056719</v>
      </c>
      <c r="DC336" s="378">
        <f t="shared" si="328"/>
        <v>1531.8586612218191</v>
      </c>
      <c r="DD336" s="378">
        <f t="shared" si="328"/>
        <v>1434.5764420746486</v>
      </c>
      <c r="DE336" s="378">
        <f t="shared" si="328"/>
        <v>1460.5651457354213</v>
      </c>
      <c r="DF336" s="378">
        <f t="shared" si="328"/>
        <v>1434.5764420746486</v>
      </c>
      <c r="DG336" s="378">
        <f t="shared" si="328"/>
        <v>1460.5651457354213</v>
      </c>
      <c r="DH336" s="378">
        <f t="shared" si="328"/>
        <v>1799.7177285085038</v>
      </c>
      <c r="DI336" s="378">
        <f t="shared" si="328"/>
        <v>1408.5877384138762</v>
      </c>
      <c r="DJ336" s="378">
        <f t="shared" si="328"/>
        <v>1460.5651457354213</v>
      </c>
      <c r="DK336" s="378">
        <f t="shared" si="328"/>
        <v>869.32213745284412</v>
      </c>
      <c r="DL336" s="378">
        <f t="shared" si="328"/>
        <v>0</v>
      </c>
      <c r="DM336" s="378">
        <f t="shared" si="328"/>
        <v>0</v>
      </c>
      <c r="DN336" s="378">
        <f t="shared" ref="DN336:EQ336" ca="1" si="329">SUMIF($J$7:$J$325,$K336,DN$7:DN$71)*(0.0551)</f>
        <v>0</v>
      </c>
      <c r="DO336" s="378">
        <f t="shared" ca="1" si="329"/>
        <v>0</v>
      </c>
      <c r="DP336" s="378">
        <f t="shared" ca="1" si="329"/>
        <v>0</v>
      </c>
      <c r="DQ336" s="378">
        <f t="shared" ca="1" si="329"/>
        <v>0</v>
      </c>
      <c r="DR336" s="378">
        <f t="shared" ca="1" si="329"/>
        <v>0</v>
      </c>
      <c r="DS336" s="378">
        <f t="shared" ca="1" si="329"/>
        <v>0</v>
      </c>
      <c r="DT336" s="378">
        <f t="shared" ca="1" si="329"/>
        <v>0</v>
      </c>
      <c r="DU336" s="378">
        <f t="shared" ca="1" si="329"/>
        <v>0</v>
      </c>
      <c r="DV336" s="378">
        <f t="shared" ca="1" si="329"/>
        <v>0</v>
      </c>
      <c r="DW336" s="378">
        <f t="shared" ca="1" si="329"/>
        <v>0</v>
      </c>
      <c r="DX336" s="378">
        <f t="shared" ca="1" si="329"/>
        <v>0</v>
      </c>
      <c r="DY336" s="378">
        <f t="shared" ca="1" si="329"/>
        <v>0</v>
      </c>
      <c r="DZ336" s="378">
        <f t="shared" ca="1" si="329"/>
        <v>0</v>
      </c>
      <c r="EA336" s="378">
        <f t="shared" ca="1" si="329"/>
        <v>0</v>
      </c>
      <c r="EB336" s="378">
        <f t="shared" ca="1" si="329"/>
        <v>0</v>
      </c>
      <c r="EC336" s="378">
        <f t="shared" ca="1" si="329"/>
        <v>0</v>
      </c>
      <c r="ED336" s="378">
        <f t="shared" ca="1" si="329"/>
        <v>0</v>
      </c>
      <c r="EE336" s="378">
        <f t="shared" ca="1" si="329"/>
        <v>0</v>
      </c>
      <c r="EF336" s="378">
        <f t="shared" ca="1" si="329"/>
        <v>0</v>
      </c>
      <c r="EG336" s="378">
        <f t="shared" ca="1" si="329"/>
        <v>0</v>
      </c>
      <c r="EH336" s="378">
        <f t="shared" ca="1" si="329"/>
        <v>0</v>
      </c>
      <c r="EI336" s="378">
        <f t="shared" ca="1" si="329"/>
        <v>0</v>
      </c>
      <c r="EJ336" s="378">
        <f t="shared" ca="1" si="329"/>
        <v>0</v>
      </c>
      <c r="EK336" s="378">
        <f t="shared" ca="1" si="329"/>
        <v>0</v>
      </c>
      <c r="EL336" s="378">
        <f t="shared" ca="1" si="329"/>
        <v>0</v>
      </c>
      <c r="EM336" s="378">
        <f t="shared" ca="1" si="329"/>
        <v>0</v>
      </c>
      <c r="EN336" s="378">
        <f t="shared" ca="1" si="329"/>
        <v>0</v>
      </c>
      <c r="EO336" s="378">
        <f t="shared" ca="1" si="329"/>
        <v>0</v>
      </c>
      <c r="EP336" s="378">
        <f t="shared" ca="1" si="329"/>
        <v>0</v>
      </c>
      <c r="EQ336" s="378">
        <f t="shared" ca="1" si="329"/>
        <v>0</v>
      </c>
    </row>
    <row r="337" spans="1:147" x14ac:dyDescent="0.3">
      <c r="A337" s="368"/>
      <c r="B337" s="368"/>
      <c r="C337" s="368"/>
      <c r="D337" s="368">
        <f t="shared" si="325"/>
        <v>1.034195933456562</v>
      </c>
      <c r="E337" s="368" t="str">
        <f>VLOOKUP(TEXT(Z337,0),'G2'!B:D,3,0)</f>
        <v>MN</v>
      </c>
      <c r="F337" s="816">
        <f t="shared" si="324"/>
        <v>0</v>
      </c>
      <c r="G337" s="755">
        <f t="shared" si="326"/>
        <v>0</v>
      </c>
      <c r="H337" s="756" t="s">
        <v>1190</v>
      </c>
      <c r="I337" s="370" t="s">
        <v>93</v>
      </c>
      <c r="J337" s="370"/>
      <c r="K337" s="368" t="s">
        <v>22</v>
      </c>
      <c r="L337" s="368" t="s">
        <v>24</v>
      </c>
      <c r="M337" s="369"/>
      <c r="N337" s="370" t="s">
        <v>22</v>
      </c>
      <c r="O337" s="370"/>
      <c r="P337" s="370"/>
      <c r="Q337" s="370" t="s">
        <v>695</v>
      </c>
      <c r="R337" s="370" t="s">
        <v>26</v>
      </c>
      <c r="S337" s="371"/>
      <c r="T337" s="372"/>
      <c r="U337" s="372"/>
      <c r="V337" s="373">
        <f t="shared" si="327"/>
        <v>0</v>
      </c>
      <c r="W337" s="374">
        <v>0</v>
      </c>
      <c r="X337" s="17" cm="1">
        <f t="array" ref="X337">+IF($W$1="Pesos CLP",W337,W337/TC)*MB_24A25</f>
        <v>0</v>
      </c>
      <c r="Y337" s="18">
        <f t="shared" ca="1" si="311"/>
        <v>46788.485924231158</v>
      </c>
      <c r="Z337">
        <v>91243920</v>
      </c>
      <c r="AA337" s="19">
        <f>IF(OR($I337="REAL",$I337="INCURRIDO"),SUMIF(S!$O:$O,$I337&amp;$O337&amp;$Q337&amp;UPPER(TEXT(AA$4,"MMMMYYYY"))&amp;$Z337,IF($W$1="Pesos CLP",S!$AD:$AD,S!$AO:$AO)),0)</f>
        <v>0</v>
      </c>
      <c r="AB337" s="19">
        <f>IF(OR($I337="REAL",$I337="INCURRIDO"),SUMIF(S!$O:$O,$I337&amp;$O337&amp;$Q337&amp;UPPER(TEXT(AB$4,"MMMMYYYY"))&amp;$Z337,IF($W$1="Pesos CLP",S!$AD:$AD,S!$AO:$AO)),0)</f>
        <v>0</v>
      </c>
      <c r="AC337" s="19">
        <f>IF(OR($I337="REAL",$I337="INCURRIDO"),SUMIF(S!$O:$O,$I337&amp;$O337&amp;$Q337&amp;UPPER(TEXT(AC$4,"MMMMYYYY"))&amp;$Z337,IF($W$1="Pesos CLP",S!$AD:$AD,S!$AO:$AO)),0)</f>
        <v>0</v>
      </c>
      <c r="AD337" s="19">
        <f>IF(OR($I337="REAL",$I337="INCURRIDO"),SUMIF(S!$O:$O,$I337&amp;$O337&amp;$Q337&amp;UPPER(TEXT(AD$4,"MMMMYYYY"))&amp;$Z337,IF($W$1="Pesos CLP",S!$AD:$AD,S!$AO:$AO)),0)</f>
        <v>0</v>
      </c>
      <c r="AE337" s="19">
        <f>IF(OR($I337="REAL",$I337="INCURRIDO"),SUMIF(S!$O:$O,$I337&amp;$O337&amp;$Q337&amp;UPPER(TEXT(AE$4,"MMMMYYYY"))&amp;$Z337,IF($W$1="Pesos CLP",S!$AD:$AD,S!$AO:$AO)),0)</f>
        <v>0</v>
      </c>
      <c r="AF337" s="19">
        <f>IF(OR($I337="REAL",$I337="INCURRIDO"),SUMIF(S!$O:$O,$I337&amp;$O337&amp;$Q337&amp;UPPER(TEXT(AF$4,"MMMMYYYY"))&amp;$Z337,IF($W$1="Pesos CLP",S!$AD:$AD,S!$AO:$AO)),0)</f>
        <v>0</v>
      </c>
      <c r="AG337" s="19">
        <f>IF(OR($I337="REAL",$I337="INCURRIDO"),SUMIF(S!$O:$O,$I337&amp;$O337&amp;$Q337&amp;UPPER(TEXT(AG$4,"MMMMYYYY"))&amp;$Z337,IF($W$1="Pesos CLP",S!$AD:$AD,S!$AO:$AO)),0)</f>
        <v>0</v>
      </c>
      <c r="AH337" s="19">
        <f>IF(OR($I337="REAL",$I337="INCURRIDO"),SUMIF(S!$O:$O,$I337&amp;$O337&amp;$Q337&amp;UPPER(TEXT(AH$4,"MMMMYYYY"))&amp;$Z337,IF($W$1="Pesos CLP",S!$AD:$AD,S!$AO:$AO)),0)</f>
        <v>0</v>
      </c>
      <c r="AI337" s="19">
        <f>IF(OR($I337="REAL",$I337="INCURRIDO"),SUMIF(S!$O:$O,$I337&amp;$O337&amp;$Q337&amp;UPPER(TEXT(AI$4,"MMMMYYYY"))&amp;$Z337,IF($W$1="Pesos CLP",S!$AD:$AD,S!$AO:$AO)),0)</f>
        <v>0</v>
      </c>
      <c r="AJ337" s="19">
        <f>IF(OR($I337="REAL",$I337="INCURRIDO"),SUMIF(S!$O:$O,$I337&amp;$O337&amp;$Q337&amp;UPPER(TEXT(AJ$4,"MMMMYYYY"))&amp;$Z337,IF($W$1="Pesos CLP",S!$AD:$AD,S!$AO:$AO)),0)</f>
        <v>0</v>
      </c>
      <c r="AK337" s="19">
        <f>IF(OR($I337="REAL",$I337="INCURRIDO"),SUMIF(S!$O:$O,$I337&amp;$O337&amp;$Q337&amp;UPPER(TEXT(AK$4,"MMMMYYYY"))&amp;$Z337,IF($W$1="Pesos CLP",S!$AD:$AD,S!$AO:$AO)),0)</f>
        <v>0</v>
      </c>
      <c r="AL337" s="19">
        <f>IF(OR($I337="REAL",$I337="INCURRIDO"),SUMIF(S!$O:$O,$I337&amp;$O337&amp;$Q337&amp;UPPER(TEXT(AL$4,"MMMMYYYY"))&amp;$Z337,IF($W$1="Pesos CLP",S!$AD:$AD,S!$AO:$AO)),0)</f>
        <v>0</v>
      </c>
      <c r="AM337" s="19">
        <f>IF(OR($I337="REAL",$I337="INCURRIDO"),SUMIF(S!$O:$O,$I337&amp;$O337&amp;$Q337&amp;UPPER(TEXT(AM$4,"MMMMYYYY"))&amp;$Z337,IF($W$1="Pesos CLP",S!$AD:$AD,S!$AO:$AO)),0)</f>
        <v>0</v>
      </c>
      <c r="AN337" s="19">
        <f>IF(OR($I337="REAL",$I337="INCURRIDO"),SUMIF(S!$O:$O,$I337&amp;$O337&amp;$Q337&amp;UPPER(TEXT(AN$4,"MMMMYYYY"))&amp;$Z337,IF($W$1="Pesos CLP",S!$AD:$AD,S!$AO:$AO)),0)</f>
        <v>0</v>
      </c>
      <c r="AO337" s="19">
        <f>IF(OR($I337="REAL",$I337="INCURRIDO"),SUMIF(S!$O:$O,$I337&amp;$O337&amp;$Q337&amp;UPPER(TEXT(AO$4,"MMMMYYYY"))&amp;$Z337,IF($W$1="Pesos CLP",S!$AD:$AD,S!$AO:$AO)),0)</f>
        <v>0</v>
      </c>
      <c r="AP337" s="19">
        <f>IF(OR($I337="REAL",$I337="INCURRIDO"),SUMIF(S!$O:$O,$I337&amp;$O337&amp;$Q337&amp;UPPER(TEXT(AP$4,"MMMMYYYY"))&amp;$Z337,IF($W$1="Pesos CLP",S!$AD:$AD,S!$AO:$AO)),0)</f>
        <v>0</v>
      </c>
      <c r="AQ337" s="19">
        <f>IF(OR($I337="REAL",$I337="INCURRIDO"),SUMIF(S!$O:$O,$I337&amp;$O337&amp;$Q337&amp;UPPER(TEXT(AQ$4,"MMMMYYYY"))&amp;$Z337,IF($W$1="Pesos CLP",S!$AD:$AD,S!$AO:$AO)),0)</f>
        <v>0</v>
      </c>
      <c r="AR337" s="19">
        <f>IF(OR($I337="REAL",$I337="INCURRIDO"),SUMIF(S!$O:$O,$I337&amp;$O337&amp;$Q337&amp;UPPER(TEXT(AR$4,"MMMMYYYY"))&amp;$Z337,IF($W$1="Pesos CLP",S!$AD:$AD,S!$AO:$AO)),0)</f>
        <v>0</v>
      </c>
      <c r="AS337" s="19">
        <f>IF(OR($I337="REAL",$I337="INCURRIDO"),SUMIF(S!$O:$O,$I337&amp;$O337&amp;$Q337&amp;UPPER(TEXT(AS$4,"MMMMYYYY"))&amp;$Z337,IF($W$1="Pesos CLP",S!$AD:$AD,S!$AO:$AO)),0)</f>
        <v>0</v>
      </c>
      <c r="AT337" s="19">
        <f>IF(OR($I337="REAL",$I337="INCURRIDO"),SUMIF(S!$O:$O,$I337&amp;$O337&amp;$Q337&amp;UPPER(TEXT(AT$4,"MMMMYYYY"))&amp;$Z337,IF($W$1="Pesos CLP",S!$AD:$AD,S!$AO:$AO)),0)</f>
        <v>0</v>
      </c>
      <c r="AU337" s="19">
        <f>IF(OR($I337="REAL",$I337="INCURRIDO"),SUMIF(S!$O:$O,$I337&amp;$O337&amp;$Q337&amp;UPPER(TEXT(AU$4,"MMMMYYYY"))&amp;$Z337,IF($W$1="Pesos CLP",S!$AD:$AD,S!$AO:$AO)),0)</f>
        <v>0</v>
      </c>
      <c r="AV337" s="19">
        <f>IF(OR($I337="REAL",$I337="INCURRIDO"),SUMIF(S!$O:$O,$I337&amp;$O337&amp;$Q337&amp;UPPER(TEXT(AV$4,"MMMMYYYY"))&amp;$Z337,IF($W$1="Pesos CLP",S!$AD:$AD,S!$AO:$AO)),0)</f>
        <v>0</v>
      </c>
      <c r="AW337" s="19">
        <f>IF(OR($I337="REAL",$I337="INCURRIDO"),SUMIF(S!$O:$O,$I337&amp;$O337&amp;$Q337&amp;UPPER(TEXT(AW$4,"MMMMYYYY"))&amp;$Z337,IF($W$1="Pesos CLP",S!$AD:$AD,S!$AO:$AO)),0)</f>
        <v>0</v>
      </c>
      <c r="AX337" s="19">
        <f>IF(OR($I337="REAL",$I337="INCURRIDO"),SUMIF(S!$O:$O,$I337&amp;$O337&amp;$Q337&amp;UPPER(TEXT(AX$4,"MMMMYYYY"))&amp;$Z337,IF($W$1="Pesos CLP",S!$AD:$AD,S!$AO:$AO)),0)</f>
        <v>0</v>
      </c>
      <c r="AY337" s="19">
        <f>IF(OR($I337="REAL",$I337="INCURRIDO"),SUMIF(S!$O:$O,$I337&amp;$O337&amp;$Q337&amp;UPPER(TEXT(AY$4,"MMMMYYYY"))&amp;$Z337,IF($W$1="Pesos CLP",S!$AD:$AD,S!$AO:$AO)),0)</f>
        <v>0</v>
      </c>
      <c r="AZ337" s="19">
        <f>IF(OR($I337="REAL",$I337="INCURRIDO"),SUMIF(S!$O:$O,$I337&amp;$O337&amp;$Q337&amp;UPPER(TEXT(AZ$4,"MMMMYYYY"))&amp;$Z337,IF($W$1="Pesos CLP",S!$AD:$AD,S!$AO:$AO)),0)</f>
        <v>0</v>
      </c>
      <c r="BA337" s="19">
        <f>IF(OR($I337="REAL",$I337="INCURRIDO"),SUMIF(S!$O:$O,$I337&amp;$O337&amp;$Q337&amp;UPPER(TEXT(BA$4,"MMMMYYYY"))&amp;$Z337,IF($W$1="Pesos CLP",S!$AD:$AD,S!$AO:$AO)),0)</f>
        <v>0</v>
      </c>
      <c r="BB337" s="19">
        <f>IF(OR($I337="REAL",$I337="INCURRIDO"),SUMIF(S!$O:$O,$I337&amp;$O337&amp;$Q337&amp;UPPER(TEXT(BB$4,"MMMMYYYY"))&amp;$Z337,IF($W$1="Pesos CLP",S!$AD:$AD,S!$AO:$AO)),0)</f>
        <v>0</v>
      </c>
      <c r="BC337" s="19">
        <f>IF(OR($I337="REAL",$I337="INCURRIDO"),SUMIF(S!$O:$O,$I337&amp;$O337&amp;$Q337&amp;UPPER(TEXT(BC$4,"MMMMYYYY"))&amp;$Z337,IF($W$1="Pesos CLP",S!$AD:$AD,S!$AO:$AO)),0)</f>
        <v>0</v>
      </c>
      <c r="BD337" s="19">
        <f>IF(OR($I337="REAL",$I337="INCURRIDO"),SUMIF(S!$O:$O,$I337&amp;$O337&amp;$Q337&amp;UPPER(TEXT(BD$4,"MMMMYYYY"))&amp;$Z337,IF($W$1="Pesos CLP",S!$AD:$AD,S!$AO:$AO)),0)</f>
        <v>0</v>
      </c>
      <c r="BE337" s="19">
        <f>IF(OR($I337="REAL",$I337="INCURRIDO"),SUMIF(S!$O:$O,$I337&amp;$O337&amp;$Q337&amp;UPPER(TEXT(BE$4,"MMMMYYYY"))&amp;$Z337,IF($W$1="Pesos CLP",S!$AD:$AD,S!$AO:$AO)),0)</f>
        <v>0</v>
      </c>
      <c r="BF337" s="19">
        <f>IF(OR($I337="REAL",$I337="INCURRIDO"),SUMIF(S!$O:$O,$I337&amp;$O337&amp;$Q337&amp;UPPER(TEXT(BF$4,"MMMMYYYY"))&amp;$Z337,IF($W$1="Pesos CLP",S!$AD:$AD,S!$AO:$AO)),0)</f>
        <v>0</v>
      </c>
      <c r="BG337" s="19">
        <f>IF(OR($I337="REAL",$I337="INCURRIDO"),SUMIF(S!$O:$O,$I337&amp;$O337&amp;$Q337&amp;UPPER(TEXT(BG$4,"MMMMYYYY"))&amp;$Z337,IF($W$1="Pesos CLP",S!$AD:$AD,S!$AO:$AO)),0)</f>
        <v>0</v>
      </c>
      <c r="BH337" s="19">
        <f>IF(OR($I337="REAL",$I337="INCURRIDO"),SUMIF(S!$O:$O,$I337&amp;$O337&amp;$Q337&amp;UPPER(TEXT(BH$4,"MMMMYYYY"))&amp;$Z337,IF($W$1="Pesos CLP",S!$AD:$AD,S!$AO:$AO)),0)</f>
        <v>0</v>
      </c>
      <c r="BI337" s="19">
        <f>IF(OR($I337="REAL",$I337="INCURRIDO"),SUMIF(S!$O:$O,$I337&amp;$O337&amp;$Q337&amp;UPPER(TEXT(BI$4,"MMMMYYYY"))&amp;$Z337,IF($W$1="Pesos CLP",S!$AD:$AD,S!$AO:$AO)),0)</f>
        <v>0</v>
      </c>
      <c r="BJ337" s="19">
        <f>IF(OR($I337="REAL",$I337="INCURRIDO"),SUMIF(S!$O:$O,$I337&amp;$O337&amp;$Q337&amp;UPPER(TEXT(BJ$4,"MMMMYYYY"))&amp;$Z337,IF($W$1="Pesos CLP",S!$AD:$AD,S!$AO:$AO)),0)</f>
        <v>0</v>
      </c>
      <c r="BK337" s="19">
        <f>IF(OR($I337="REAL",$I337="INCURRIDO"),SUMIF(S!$O:$O,$I337&amp;$O337&amp;$Q337&amp;UPPER(TEXT(BK$4,"MMMMYYYY"))&amp;$Z337,IF($W$1="Pesos CLP",S!$AD:$AD,S!$AO:$AO)),0)</f>
        <v>0</v>
      </c>
      <c r="BL337" s="19">
        <f>IF(OR($I337="REAL",$I337="INCURRIDO"),SUMIF(S!$O:$O,$I337&amp;$O337&amp;$Q337&amp;UPPER(TEXT(BL$4,"MMMMYYYY"))&amp;$Z337,IF($W$1="Pesos CLP",S!$AD:$AD,S!$AO:$AO)),0)</f>
        <v>0</v>
      </c>
      <c r="BM337" s="19">
        <f>IF(OR($I337="REAL",$I337="INCURRIDO"),SUMIF(S!$O:$O,$I337&amp;$O337&amp;$Q337&amp;UPPER(TEXT(BM$4,"MMMMYYYY"))&amp;$Z337,IF($W$1="Pesos CLP",S!$AD:$AD,S!$AO:$AO)),0)</f>
        <v>0</v>
      </c>
      <c r="BN337" s="19">
        <f>IF(OR($I337="REAL",$I337="INCURRIDO"),SUMIF(S!$O:$O,$I337&amp;$O337&amp;$Q337&amp;UPPER(TEXT(BN$4,"MMMMYYYY"))&amp;$Z337,IF($W$1="Pesos CLP",S!$AD:$AD,S!$AO:$AO)),0)</f>
        <v>0</v>
      </c>
      <c r="BO337" s="19">
        <f>IF(OR($I337="REAL",$I337="INCURRIDO"),SUMIF(S!$O:$O,$I337&amp;$O337&amp;$Q337&amp;UPPER(TEXT(BO$4,"MMMMYYYY"))&amp;$Z337,IF($W$1="Pesos CLP",S!$AD:$AD,S!$AO:$AO)),0)</f>
        <v>0</v>
      </c>
      <c r="BP337" s="19">
        <f>IF(OR($I337="REAL",$I337="INCURRIDO"),SUMIF(S!$O:$O,$I337&amp;$O337&amp;$Q337&amp;UPPER(TEXT(BP$4,"MMMMYYYY"))&amp;$Z337,IF($W$1="Pesos CLP",S!$AD:$AD,S!$AO:$AO)),0)</f>
        <v>0</v>
      </c>
      <c r="BQ337" s="19">
        <f>IF(OR($I337="REAL",$I337="INCURRIDO"),SUMIF(S!$O:$O,$I337&amp;$O337&amp;$Q337&amp;UPPER(TEXT(BQ$4,"MMMMYYYY"))&amp;$Z337,IF($W$1="Pesos CLP",S!$AD:$AD,S!$AO:$AO)),0)</f>
        <v>0</v>
      </c>
      <c r="BR337" s="19">
        <f>IF(OR($I337="REAL",$I337="INCURRIDO"),SUMIF(S!$O:$O,$I337&amp;$O337&amp;$Q337&amp;UPPER(TEXT(BR$4,"MMMMYYYY"))&amp;$Z337,IF($W$1="Pesos CLP",S!$AD:$AD,S!$AO:$AO)),0)</f>
        <v>0</v>
      </c>
      <c r="BS337" s="19">
        <f>IF(OR($I337="REAL",$I337="INCURRIDO"),SUMIF(S!$O:$O,$I337&amp;$O337&amp;$Q337&amp;UPPER(TEXT(BS$4,"MMMMYYYY"))&amp;$Z337,IF($W$1="Pesos CLP",S!$AD:$AD,S!$AO:$AO)),0)</f>
        <v>0</v>
      </c>
      <c r="BT337" s="19">
        <f>IF(OR($I337="REAL",$I337="INCURRIDO"),SUMIF(S!$O:$O,$I337&amp;$O337&amp;$Q337&amp;UPPER(TEXT(BT$4,"MMMMYYYY"))&amp;$Z337,IF($W$1="Pesos CLP",S!$AD:$AD,S!$AO:$AO)),0)</f>
        <v>0</v>
      </c>
      <c r="BU337" s="19">
        <f>IF(OR($I337="REAL",$I337="INCURRIDO"),SUMIF(S!$O:$O,$I337&amp;$O337&amp;$Q337&amp;UPPER(TEXT(BU$4,"MMMMYYYY"))&amp;$Z337,IF($W$1="Pesos CLP",S!$AD:$AD,S!$AO:$AO)),0)</f>
        <v>0</v>
      </c>
      <c r="BV337" s="19">
        <f>IF(OR($I337="REAL",$I337="INCURRIDO"),SUMIF(S!$O:$O,$I337&amp;$O337&amp;$Q337&amp;UPPER(TEXT(BV$4,"MMMMYYYY"))&amp;$Z337,IF($W$1="Pesos CLP",S!$AD:$AD,S!$AO:$AO)),0)</f>
        <v>0</v>
      </c>
      <c r="BW337" s="19">
        <f>IF(OR($I337="REAL",$I337="INCURRIDO"),SUMIF(S!$O:$O,$I337&amp;$O337&amp;$Q337&amp;UPPER(TEXT(BW$4,"MMMMYYYY"))&amp;$Z337,IF($W$1="Pesos CLP",S!$AD:$AD,S!$AO:$AO)),0)</f>
        <v>0</v>
      </c>
      <c r="BX337" s="19">
        <f>IF(OR($I337="REAL",$I337="INCURRIDO"),SUMIF(S!$O:$O,$I337&amp;$O337&amp;$Q337&amp;UPPER(TEXT(BX$4,"MMMMYYYY"))&amp;$Z337,IF($W$1="Pesos CLP",S!$AD:$AD,S!$AO:$AO)),0)</f>
        <v>0</v>
      </c>
      <c r="BY337" s="19">
        <f>IF(OR($I337="REAL",$I337="INCURRIDO"),SUMIF(S!$O:$O,$I337&amp;$O337&amp;$Q337&amp;UPPER(TEXT(BY$4,"MMMMYYYY"))&amp;$Z337,IF($W$1="Pesos CLP",S!$AD:$AD,S!$AO:$AO)),0)</f>
        <v>0</v>
      </c>
      <c r="BZ337" s="19">
        <f>IF(OR($I337="REAL",$I337="INCURRIDO"),SUMIF(S!$O:$O,$I337&amp;$O337&amp;$Q337&amp;UPPER(TEXT(BZ$4,"MMMMYYYY"))&amp;$Z337,IF($W$1="Pesos CLP",S!$AD:$AD,S!$AO:$AO)),0)</f>
        <v>0</v>
      </c>
      <c r="CA337" s="19">
        <f>IF(OR($I337="REAL",$I337="INCURRIDO"),SUMIF(S!$O:$O,$I337&amp;$O337&amp;$Q337&amp;UPPER(TEXT(CA$4,"MMMMYYYY"))&amp;$Z337,IF($W$1="Pesos CLP",S!$AD:$AD,S!$AO:$AO)),0)</f>
        <v>0</v>
      </c>
      <c r="CB337" s="19">
        <f>IF(OR($I337="REAL",$I337="INCURRIDO"),SUMIF(S!$O:$O,$I337&amp;$O337&amp;$Q337&amp;UPPER(TEXT(CB$4,"MMMMYYYY"))&amp;$Z337,IF($W$1="Pesos CLP",S!$AD:$AD,S!$AO:$AO)),0)</f>
        <v>0</v>
      </c>
      <c r="CC337" s="19">
        <f>IF(OR($I337="REAL",$I337="INCURRIDO"),SUMIF(S!$O:$O,$I337&amp;$O337&amp;$Q337&amp;UPPER(TEXT(CC$4,"MMMMYYYY"))&amp;$Z337,IF($W$1="Pesos CLP",S!$AD:$AD,S!$AO:$AO)),0)</f>
        <v>0</v>
      </c>
      <c r="CD337" s="19">
        <f>IF(OR($I337="REAL",$I337="INCURRIDO"),SUMIF(S!$O:$O,$I337&amp;$O337&amp;$Q337&amp;UPPER(TEXT(CD$4,"MMMMYYYY"))&amp;$Z337,IF($W$1="Pesos CLP",S!$AD:$AD,S!$AO:$AO)),0)</f>
        <v>0</v>
      </c>
      <c r="CE337" s="19">
        <f>IF(OR($I337="REAL",$I337="INCURRIDO"),SUMIF(S!$O:$O,$I337&amp;$O337&amp;$Q337&amp;UPPER(TEXT(CE$4,"MMMMYYYY"))&amp;$Z337,IF($W$1="Pesos CLP",S!$AD:$AD,S!$AO:$AO)),0)</f>
        <v>0</v>
      </c>
      <c r="CF337" s="19">
        <f>IF(OR($I337="REAL",$I337="INCURRIDO"),SUMIF(S!$O:$O,$I337&amp;$O337&amp;$Q337&amp;UPPER(TEXT(CF$4,"MMMMYYYY"))&amp;$Z337,IF($W$1="Pesos CLP",S!$AD:$AD,S!$AO:$AO)),0)</f>
        <v>0</v>
      </c>
      <c r="CG337" s="19">
        <f>IF(OR($I337="REAL",$I337="INCURRIDO"),SUMIF(S!$O:$O,$I337&amp;$O337&amp;$Q337&amp;UPPER(TEXT(CG$4,"MMMMYYYY"))&amp;$Z337,IF($W$1="Pesos CLP",S!$AD:$AD,S!$AO:$AO)),0)</f>
        <v>0</v>
      </c>
      <c r="CH337" s="19">
        <f>IF(OR($I337="REAL",$I337="INCURRIDO"),SUMIF(S!$O:$O,$I337&amp;$O337&amp;$Q337&amp;UPPER(TEXT(CH$4,"MMMMYYYY"))&amp;$Z337,IF($W$1="Pesos CLP",S!$AD:$AD,S!$AO:$AO)),0)</f>
        <v>0</v>
      </c>
      <c r="CI337" s="19">
        <f>IF(OR($I337="REAL",$I337="INCURRIDO"),SUMIF(S!$O:$O,$I337&amp;$O337&amp;$Q337&amp;UPPER(TEXT(CI$4,"MMMMYYYY"))&amp;$Z337,IF($W$1="Pesos CLP",S!$AD:$AD,S!$AO:$AO)),0)</f>
        <v>0</v>
      </c>
      <c r="CJ337" s="19">
        <f>IF(OR($I337="REAL",$I337="INCURRIDO"),SUMIF(S!$O:$O,$I337&amp;$O337&amp;$Q337&amp;UPPER(TEXT(CJ$4,"MMMMYYYY"))&amp;$Z337,IF($W$1="Pesos CLP",S!$AD:$AD,S!$AO:$AO)),0)</f>
        <v>0</v>
      </c>
      <c r="CK337" s="378">
        <f t="shared" ref="CK337:DM337" si="330">SUMIF($J$7:$J$331,$K337,CK$7:CK$331)*(0.025)</f>
        <v>2837.2170234493028</v>
      </c>
      <c r="CL337" s="378">
        <f t="shared" si="330"/>
        <v>1217.7689553511473</v>
      </c>
      <c r="CM337" s="378">
        <f t="shared" si="330"/>
        <v>3232.8223137826499</v>
      </c>
      <c r="CN337" s="378">
        <f t="shared" si="330"/>
        <v>842.75696271992842</v>
      </c>
      <c r="CO337" s="378">
        <f t="shared" si="330"/>
        <v>2658.3201482597924</v>
      </c>
      <c r="CP337" s="378">
        <f t="shared" si="330"/>
        <v>842.75696271992842</v>
      </c>
      <c r="CQ337" s="378">
        <f t="shared" si="330"/>
        <v>842.75696271992842</v>
      </c>
      <c r="CR337" s="378">
        <f t="shared" si="330"/>
        <v>907.11061360810038</v>
      </c>
      <c r="CS337" s="378">
        <f t="shared" si="330"/>
        <v>830.08765698825835</v>
      </c>
      <c r="CT337" s="378">
        <f t="shared" si="330"/>
        <v>827.85447291343633</v>
      </c>
      <c r="CU337" s="378">
        <f t="shared" si="330"/>
        <v>830.08765698825835</v>
      </c>
      <c r="CV337" s="378">
        <f t="shared" si="330"/>
        <v>1873.4099728168321</v>
      </c>
      <c r="CW337" s="378">
        <f t="shared" si="330"/>
        <v>950.55413724916343</v>
      </c>
      <c r="CX337" s="378">
        <f t="shared" si="330"/>
        <v>3924.7157494899143</v>
      </c>
      <c r="CY337" s="378">
        <f t="shared" si="330"/>
        <v>1100.6877698358946</v>
      </c>
      <c r="CZ337" s="378">
        <f t="shared" si="330"/>
        <v>971.22443260408966</v>
      </c>
      <c r="DA337" s="378">
        <f t="shared" si="330"/>
        <v>3442.1600388145362</v>
      </c>
      <c r="DB337" s="378">
        <f t="shared" si="330"/>
        <v>971.22443260408966</v>
      </c>
      <c r="DC337" s="378">
        <f t="shared" si="330"/>
        <v>760.85895066877538</v>
      </c>
      <c r="DD337" s="378">
        <f t="shared" si="330"/>
        <v>760.85895066877538</v>
      </c>
      <c r="DE337" s="378">
        <f t="shared" si="330"/>
        <v>760.85895066877538</v>
      </c>
      <c r="DF337" s="378">
        <f t="shared" si="330"/>
        <v>760.85895066877538</v>
      </c>
      <c r="DG337" s="378">
        <f t="shared" si="330"/>
        <v>760.85895066877538</v>
      </c>
      <c r="DH337" s="378">
        <f t="shared" si="330"/>
        <v>10441.626322280501</v>
      </c>
      <c r="DI337" s="378">
        <f t="shared" si="330"/>
        <v>1005.3184364853586</v>
      </c>
      <c r="DJ337" s="378">
        <f t="shared" si="330"/>
        <v>1419.9820752788669</v>
      </c>
      <c r="DK337" s="378">
        <f t="shared" si="330"/>
        <v>1013.7480739273096</v>
      </c>
      <c r="DL337" s="378">
        <f t="shared" si="330"/>
        <v>0</v>
      </c>
      <c r="DM337" s="378">
        <f t="shared" si="330"/>
        <v>0</v>
      </c>
      <c r="DN337" s="378">
        <f t="shared" ref="DN337:EQ337" ca="1" si="331">SUMIF($J$7:$J$325,$K337,DN$7:DN$71)*(0.025)</f>
        <v>0</v>
      </c>
      <c r="DO337" s="378">
        <f t="shared" ca="1" si="331"/>
        <v>0</v>
      </c>
      <c r="DP337" s="378">
        <f t="shared" ca="1" si="331"/>
        <v>0</v>
      </c>
      <c r="DQ337" s="378">
        <f t="shared" ca="1" si="331"/>
        <v>0</v>
      </c>
      <c r="DR337" s="378">
        <f t="shared" ca="1" si="331"/>
        <v>0</v>
      </c>
      <c r="DS337" s="378">
        <f t="shared" ca="1" si="331"/>
        <v>0</v>
      </c>
      <c r="DT337" s="378">
        <f t="shared" ca="1" si="331"/>
        <v>0</v>
      </c>
      <c r="DU337" s="378">
        <f t="shared" ca="1" si="331"/>
        <v>0</v>
      </c>
      <c r="DV337" s="378">
        <f t="shared" ca="1" si="331"/>
        <v>0</v>
      </c>
      <c r="DW337" s="378">
        <f t="shared" ca="1" si="331"/>
        <v>0</v>
      </c>
      <c r="DX337" s="378">
        <f t="shared" ca="1" si="331"/>
        <v>0</v>
      </c>
      <c r="DY337" s="378">
        <f t="shared" ca="1" si="331"/>
        <v>0</v>
      </c>
      <c r="DZ337" s="378">
        <f t="shared" ca="1" si="331"/>
        <v>0</v>
      </c>
      <c r="EA337" s="378">
        <f t="shared" ca="1" si="331"/>
        <v>0</v>
      </c>
      <c r="EB337" s="378">
        <f t="shared" ca="1" si="331"/>
        <v>0</v>
      </c>
      <c r="EC337" s="378">
        <f t="shared" ca="1" si="331"/>
        <v>0</v>
      </c>
      <c r="ED337" s="378">
        <f t="shared" ca="1" si="331"/>
        <v>0</v>
      </c>
      <c r="EE337" s="378">
        <f t="shared" ca="1" si="331"/>
        <v>0</v>
      </c>
      <c r="EF337" s="378">
        <f t="shared" ca="1" si="331"/>
        <v>0</v>
      </c>
      <c r="EG337" s="378">
        <f t="shared" ca="1" si="331"/>
        <v>0</v>
      </c>
      <c r="EH337" s="378">
        <f t="shared" ca="1" si="331"/>
        <v>0</v>
      </c>
      <c r="EI337" s="378">
        <f t="shared" ca="1" si="331"/>
        <v>0</v>
      </c>
      <c r="EJ337" s="378">
        <f t="shared" ca="1" si="331"/>
        <v>0</v>
      </c>
      <c r="EK337" s="378">
        <f t="shared" ca="1" si="331"/>
        <v>0</v>
      </c>
      <c r="EL337" s="378">
        <f t="shared" ca="1" si="331"/>
        <v>0</v>
      </c>
      <c r="EM337" s="378">
        <f t="shared" ca="1" si="331"/>
        <v>0</v>
      </c>
      <c r="EN337" s="378">
        <f t="shared" ca="1" si="331"/>
        <v>0</v>
      </c>
      <c r="EO337" s="378">
        <f t="shared" ca="1" si="331"/>
        <v>0</v>
      </c>
      <c r="EP337" s="378">
        <f t="shared" ca="1" si="331"/>
        <v>0</v>
      </c>
      <c r="EQ337" s="378">
        <f t="shared" ca="1" si="331"/>
        <v>0</v>
      </c>
    </row>
    <row r="338" spans="1:147" x14ac:dyDescent="0.3">
      <c r="BW338" s="19">
        <f>IF(OR($I338="REAL",$I338="INCURRIDO"),SUMIF(S!$O:$O,$I338&amp;$O338&amp;$Q338&amp;UPPER(TEXT(BW$4,"MMMMYYYY"))&amp;$Z338,IF($W$1="Pesos CLP",S!$AD:$AD,S!$AO:$AO)),0)</f>
        <v>0</v>
      </c>
    </row>
  </sheetData>
  <phoneticPr fontId="96" type="noConversion"/>
  <dataValidations disablePrompts="1" count="2">
    <dataValidation type="list" allowBlank="1" showInputMessage="1" showErrorMessage="1" sqref="W1" xr:uid="{E463553D-9F22-478A-8D95-A78A9D9D8EAD}">
      <formula1>"Dólar MB US$,Pesos CLP"</formula1>
    </dataValidation>
    <dataValidation type="list" allowBlank="1" showInputMessage="1" showErrorMessage="1" sqref="X1" xr:uid="{33CC2F11-F4E9-4CF2-9AC4-F2ECC7EB8C86}">
      <formula1>"Físico,Financiero"</formula1>
    </dataValidation>
  </dataValidation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5C45-CD06-4314-A3F3-1A14B9E9DAE9}">
  <sheetPr>
    <pageSetUpPr fitToPage="1"/>
  </sheetPr>
  <dimension ref="B2:O48"/>
  <sheetViews>
    <sheetView showGridLines="0" topLeftCell="A12" zoomScale="60" zoomScaleNormal="60" workbookViewId="0">
      <selection activeCell="K29" sqref="K29"/>
    </sheetView>
  </sheetViews>
  <sheetFormatPr baseColWidth="10" defaultRowHeight="14.4" x14ac:dyDescent="0.3"/>
  <cols>
    <col min="1" max="1" width="7.88671875" customWidth="1"/>
    <col min="2" max="2" width="12.5546875" customWidth="1"/>
    <col min="3" max="3" width="61.21875" bestFit="1" customWidth="1"/>
    <col min="4" max="4" width="7.6640625" bestFit="1" customWidth="1"/>
    <col min="5" max="8" width="15.77734375" customWidth="1"/>
    <col min="9" max="9" width="21.21875" bestFit="1" customWidth="1"/>
    <col min="10" max="13" width="15.77734375" customWidth="1"/>
    <col min="14" max="14" width="13" customWidth="1"/>
    <col min="15" max="15" width="17" customWidth="1"/>
  </cols>
  <sheetData>
    <row r="2" spans="2:15" ht="22.8" x14ac:dyDescent="0.75">
      <c r="B2" s="135" t="s">
        <v>699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</row>
    <row r="3" spans="2:15" ht="22.8" x14ac:dyDescent="0.75">
      <c r="B3" s="135" t="s">
        <v>237</v>
      </c>
      <c r="C3" s="136"/>
      <c r="D3" s="136"/>
      <c r="E3" s="137"/>
      <c r="F3" s="137"/>
      <c r="G3" s="137"/>
      <c r="H3" s="137"/>
      <c r="I3" s="137"/>
      <c r="J3" s="137"/>
      <c r="K3" s="137"/>
      <c r="L3" s="137"/>
      <c r="M3" s="137"/>
    </row>
    <row r="4" spans="2:15" ht="25.8" x14ac:dyDescent="0.85">
      <c r="B4" s="135"/>
      <c r="C4" s="139"/>
      <c r="D4" s="140"/>
      <c r="E4" s="141"/>
      <c r="F4" s="141"/>
      <c r="G4" s="141"/>
      <c r="H4" s="141"/>
      <c r="I4" s="141"/>
      <c r="J4" s="141"/>
      <c r="K4" s="141"/>
      <c r="L4" s="141"/>
      <c r="M4" s="141"/>
    </row>
    <row r="5" spans="2:15" ht="21.45" customHeight="1" x14ac:dyDescent="0.55000000000000004">
      <c r="B5" s="143" t="s">
        <v>976</v>
      </c>
      <c r="C5" s="144"/>
      <c r="D5" s="144"/>
      <c r="E5" s="145" t="s">
        <v>238</v>
      </c>
      <c r="F5" s="145"/>
      <c r="G5" s="145"/>
      <c r="H5" s="145"/>
      <c r="I5" s="145"/>
      <c r="J5" s="145"/>
      <c r="K5" s="145"/>
      <c r="L5" s="145"/>
      <c r="M5" s="145"/>
    </row>
    <row r="6" spans="2:15" ht="22.8" x14ac:dyDescent="0.3">
      <c r="B6" s="160" t="s">
        <v>183</v>
      </c>
      <c r="C6" s="160" t="s">
        <v>240</v>
      </c>
      <c r="D6" s="160"/>
      <c r="E6" s="161" t="s">
        <v>1258</v>
      </c>
      <c r="F6" s="161" t="s">
        <v>1239</v>
      </c>
      <c r="G6" s="161" t="s">
        <v>1240</v>
      </c>
      <c r="H6" s="161" t="s">
        <v>1241</v>
      </c>
      <c r="I6" s="161" t="s">
        <v>1242</v>
      </c>
      <c r="J6" s="161" t="s">
        <v>1243</v>
      </c>
      <c r="K6" s="161" t="s">
        <v>1244</v>
      </c>
      <c r="L6" s="161" t="s">
        <v>1245</v>
      </c>
      <c r="M6" s="161" t="s">
        <v>1246</v>
      </c>
    </row>
    <row r="7" spans="2:15" ht="17.399999999999999" x14ac:dyDescent="0.55000000000000004">
      <c r="B7" s="136"/>
      <c r="C7" s="136"/>
      <c r="D7" s="137"/>
      <c r="E7" s="147"/>
      <c r="F7" s="147"/>
      <c r="G7" s="147"/>
      <c r="H7" s="147"/>
      <c r="I7" s="147"/>
      <c r="J7" s="147"/>
      <c r="K7" s="147"/>
      <c r="L7" s="147"/>
      <c r="M7" s="147"/>
      <c r="O7" s="800" t="s">
        <v>1247</v>
      </c>
    </row>
    <row r="8" spans="2:15" ht="22.8" x14ac:dyDescent="0.75">
      <c r="B8" s="149" t="s">
        <v>696</v>
      </c>
      <c r="C8" s="135" t="s">
        <v>697</v>
      </c>
      <c r="D8" s="150"/>
      <c r="E8" s="151">
        <f>+E10</f>
        <v>6692580.4841563636</v>
      </c>
      <c r="F8" s="151">
        <f>+F10</f>
        <v>0</v>
      </c>
      <c r="G8" s="151">
        <f t="shared" ref="G8:M8" si="0">+G10</f>
        <v>6692580.4841563636</v>
      </c>
      <c r="H8" s="151">
        <f t="shared" si="0"/>
        <v>1255403.3098517356</v>
      </c>
      <c r="I8" s="151">
        <f t="shared" ca="1" si="0"/>
        <v>5464018.8801498096</v>
      </c>
      <c r="J8" s="151">
        <f t="shared" si="0"/>
        <v>767361.76812048315</v>
      </c>
      <c r="K8" s="151">
        <f t="shared" si="0"/>
        <v>769597.37614726997</v>
      </c>
      <c r="L8" s="151">
        <f ca="1">+L10</f>
        <v>6744916.5647282396</v>
      </c>
      <c r="M8" s="151">
        <f t="shared" ca="1" si="0"/>
        <v>52336.080571875988</v>
      </c>
      <c r="O8" s="801" t="e">
        <f ca="1">'G2'!D15-L8</f>
        <v>#VALUE!</v>
      </c>
    </row>
    <row r="9" spans="2:15" ht="17.399999999999999" x14ac:dyDescent="0.55000000000000004">
      <c r="B9" s="152"/>
      <c r="C9" s="139"/>
      <c r="D9" s="153"/>
      <c r="E9" s="154"/>
      <c r="F9" s="154"/>
      <c r="G9" s="154"/>
      <c r="H9" s="154"/>
      <c r="I9" s="154"/>
      <c r="J9" s="154"/>
      <c r="K9" s="154"/>
      <c r="L9" s="154"/>
      <c r="M9" s="154"/>
    </row>
    <row r="10" spans="2:15" ht="25.8" x14ac:dyDescent="0.85">
      <c r="B10" s="204" t="s">
        <v>696</v>
      </c>
      <c r="C10" s="204" t="s">
        <v>697</v>
      </c>
      <c r="D10" s="205"/>
      <c r="E10" s="206">
        <f>+E28+E11</f>
        <v>6692580.4841563636</v>
      </c>
      <c r="F10" s="206">
        <f t="shared" ref="F10:M10" si="1">+F28+F11</f>
        <v>0</v>
      </c>
      <c r="G10" s="206">
        <f t="shared" si="1"/>
        <v>6692580.4841563636</v>
      </c>
      <c r="H10" s="206">
        <f t="shared" si="1"/>
        <v>1255403.3098517356</v>
      </c>
      <c r="I10" s="206">
        <f t="shared" ca="1" si="1"/>
        <v>5464018.8801498096</v>
      </c>
      <c r="J10" s="206">
        <f t="shared" si="1"/>
        <v>767361.76812048315</v>
      </c>
      <c r="K10" s="206">
        <f t="shared" si="1"/>
        <v>769597.37614726997</v>
      </c>
      <c r="L10" s="206">
        <f t="shared" ca="1" si="1"/>
        <v>6744916.5647282396</v>
      </c>
      <c r="M10" s="206">
        <f t="shared" ca="1" si="1"/>
        <v>52336.080571875988</v>
      </c>
    </row>
    <row r="11" spans="2:15" ht="21.6" x14ac:dyDescent="0.7">
      <c r="B11" s="196">
        <v>912431</v>
      </c>
      <c r="C11" s="163" t="s">
        <v>810</v>
      </c>
      <c r="D11" s="163"/>
      <c r="E11" s="164">
        <f>+SUM(E12:E27)</f>
        <v>368944.87724933808</v>
      </c>
      <c r="F11" s="164">
        <f t="shared" ref="F11" si="2">SUM(F12:F19)</f>
        <v>0</v>
      </c>
      <c r="G11" s="164">
        <f>SUM(G12:G27)</f>
        <v>368944.87724933808</v>
      </c>
      <c r="H11" s="164">
        <f t="shared" ref="H11" si="3">SUM(H12:H19)</f>
        <v>330253.65668267378</v>
      </c>
      <c r="I11" s="164">
        <f>SUM(I12:I19)</f>
        <v>0</v>
      </c>
      <c r="J11" s="164">
        <f>SUM(J12:J27)</f>
        <v>353480.48445589957</v>
      </c>
      <c r="K11" s="164">
        <f t="shared" ref="K11:L11" si="4">SUM(K12:K27)</f>
        <v>355748.03140936873</v>
      </c>
      <c r="L11" s="164">
        <f t="shared" si="4"/>
        <v>355748.03140936873</v>
      </c>
      <c r="M11" s="164">
        <f>SUM(M12:M27)</f>
        <v>-13196.845839969306</v>
      </c>
    </row>
    <row r="12" spans="2:15" ht="20.399999999999999" x14ac:dyDescent="0.7">
      <c r="B12" s="155" t="s">
        <v>662</v>
      </c>
      <c r="C12" s="156" t="s">
        <v>746</v>
      </c>
      <c r="D12" s="155"/>
      <c r="E12" s="158">
        <v>260155.52588738222</v>
      </c>
      <c r="F12" s="158"/>
      <c r="G12" s="158">
        <f t="shared" ref="G12:G20" si="5">+E12+F12</f>
        <v>260155.52588738222</v>
      </c>
      <c r="H12" s="158">
        <f>SUMIFS('D2'!$F:$F,'D2'!$Z:$Z,B12,'D2'!$I:$I,"COM")+SUMIFS('D2'!$F:$F,'D2'!$Z:$Z,B12,'D2'!$I:$I,"REAL")+SUMIFS('D2'!$F:$F,'D2'!$Z:$Z,B12,'D2'!$I:$I,"INCURRIDO")</f>
        <v>257951.0660007204</v>
      </c>
      <c r="I12" s="158">
        <f>SUMIFS('D2'!$F:$F,'D2'!$Z:$Z,B12,'D2'!$I:$I,"XCOM")</f>
        <v>0</v>
      </c>
      <c r="J12" s="158">
        <f>SUMIFS('D2'!$F:$F,'D2'!$Z:$Z,B12,'D2'!$I:$I,"REAL")</f>
        <v>254415.6963055165</v>
      </c>
      <c r="K12" s="802">
        <f>SUMIFS('D2'!$F:$F,'D2'!$Z:$Z,B12,'D2'!$I:$I,"REAL")+SUMIFS('D2'!$F:$F,'D2'!$Z:$Z,B12,'D2'!$I:$I,"INCURRIDO")</f>
        <v>257951.0660007204</v>
      </c>
      <c r="L12" s="158">
        <f>+I12+H12</f>
        <v>257951.0660007204</v>
      </c>
      <c r="M12" s="158">
        <f>+L12-G12</f>
        <v>-2204.459886661818</v>
      </c>
    </row>
    <row r="13" spans="2:15" ht="20.399999999999999" x14ac:dyDescent="0.7">
      <c r="B13" s="155" t="s">
        <v>663</v>
      </c>
      <c r="C13" s="156" t="s">
        <v>747</v>
      </c>
      <c r="D13" s="155"/>
      <c r="E13" s="158">
        <v>73083.420659207361</v>
      </c>
      <c r="F13" s="158"/>
      <c r="G13" s="158">
        <f t="shared" si="5"/>
        <v>73083.420659207361</v>
      </c>
      <c r="H13" s="158">
        <f>SUMIFS('D2'!$F:$F,'D2'!$Z:$Z,B13,'D2'!$I:$I,"COM")+SUMIFS('D2'!$F:$F,'D2'!$Z:$Z,B13,'D2'!$I:$I,"REAL")+SUMIFS('D2'!$F:$F,'D2'!$Z:$Z,B13,'D2'!$I:$I,"INCURRIDO")</f>
        <v>73547.227998022296</v>
      </c>
      <c r="I13" s="158">
        <f>SUMIFS('D2'!$F:$F,'D2'!$Z:$Z,B13,'D2'!$I:$I,"XCOM")</f>
        <v>0</v>
      </c>
      <c r="J13" s="158">
        <f>SUMIFS('D2'!$F:$F,'D2'!$Z:$Z,B13,'D2'!$I:$I,"REAL")</f>
        <v>73623.857925661025</v>
      </c>
      <c r="K13" s="802">
        <f>SUMIFS('D2'!$F:$F,'D2'!$Z:$Z,B13,'D2'!$I:$I,"REAL")+SUMIFS('D2'!$F:$F,'D2'!$Z:$Z,B13,'D2'!$I:$I,"INCURRIDO")</f>
        <v>73547.227998022296</v>
      </c>
      <c r="L13" s="158">
        <f t="shared" ref="L13:L27" si="6">+I13+H13</f>
        <v>73547.227998022296</v>
      </c>
      <c r="M13" s="158">
        <f t="shared" ref="M13:M27" si="7">+L13-G13</f>
        <v>463.80733881493506</v>
      </c>
    </row>
    <row r="14" spans="2:15" ht="20.399999999999999" x14ac:dyDescent="0.7">
      <c r="B14" s="155" t="s">
        <v>668</v>
      </c>
      <c r="C14" s="156" t="s">
        <v>748</v>
      </c>
      <c r="D14" s="155"/>
      <c r="E14" s="158">
        <v>0</v>
      </c>
      <c r="F14" s="158"/>
      <c r="G14" s="158">
        <f t="shared" si="5"/>
        <v>0</v>
      </c>
      <c r="H14" s="158">
        <f>SUMIFS('D2'!$F:$F,'D2'!$Z:$Z,B14,'D2'!$I:$I,"COM")+SUMIFS('D2'!$F:$F,'D2'!$Z:$Z,B14,'D2'!$I:$I,"REAL")+SUMIFS('D2'!$F:$F,'D2'!$Z:$Z,B14,'D2'!$I:$I,"INCURRIDO")</f>
        <v>0</v>
      </c>
      <c r="I14" s="158">
        <f>SUMIFS('D2'!$F:$F,'D2'!$Z:$Z,B14,'D2'!$I:$I,"XCOM")</f>
        <v>0</v>
      </c>
      <c r="J14" s="158">
        <f>SUMIFS('D2'!$F:$F,'D2'!$Z:$Z,B14,'D2'!$I:$I,"REAL")</f>
        <v>0</v>
      </c>
      <c r="K14" s="802">
        <f>SUMIFS('D2'!$F:$F,'D2'!$Z:$Z,B14,'D2'!$I:$I,"REAL")+SUMIFS('D2'!$F:$F,'D2'!$Z:$Z,B14,'D2'!$I:$I,"INCURRIDO")</f>
        <v>0</v>
      </c>
      <c r="L14" s="158">
        <f t="shared" si="6"/>
        <v>0</v>
      </c>
      <c r="M14" s="158">
        <f t="shared" si="7"/>
        <v>0</v>
      </c>
    </row>
    <row r="15" spans="2:15" ht="20.399999999999999" x14ac:dyDescent="0.7">
      <c r="B15" s="155" t="s">
        <v>671</v>
      </c>
      <c r="C15" s="156" t="s">
        <v>749</v>
      </c>
      <c r="D15" s="155"/>
      <c r="E15" s="158">
        <v>0</v>
      </c>
      <c r="F15" s="158"/>
      <c r="G15" s="158">
        <f t="shared" si="5"/>
        <v>0</v>
      </c>
      <c r="H15" s="158">
        <f>SUMIFS('D2'!$F:$F,'D2'!$Z:$Z,B15,'D2'!$I:$I,"COM")+SUMIFS('D2'!$F:$F,'D2'!$Z:$Z,B15,'D2'!$I:$I,"REAL")+SUMIFS('D2'!$F:$F,'D2'!$Z:$Z,B15,'D2'!$I:$I,"INCURRIDO")</f>
        <v>0</v>
      </c>
      <c r="I15" s="158">
        <f>SUMIFS('D2'!$F:$F,'D2'!$Z:$Z,B15,'D2'!$I:$I,"XCOM")</f>
        <v>0</v>
      </c>
      <c r="J15" s="158">
        <f>SUMIFS('D2'!$F:$F,'D2'!$Z:$Z,B15,'D2'!$I:$I,"REAL")</f>
        <v>0</v>
      </c>
      <c r="K15" s="802">
        <f>SUMIFS('D2'!$F:$F,'D2'!$Z:$Z,B15,'D2'!$I:$I,"REAL")+SUMIFS('D2'!$F:$F,'D2'!$Z:$Z,B15,'D2'!$I:$I,"INCURRIDO")</f>
        <v>0</v>
      </c>
      <c r="L15" s="158">
        <f t="shared" si="6"/>
        <v>0</v>
      </c>
      <c r="M15" s="158">
        <f t="shared" si="7"/>
        <v>0</v>
      </c>
    </row>
    <row r="16" spans="2:15" ht="20.399999999999999" x14ac:dyDescent="0.7">
      <c r="B16" s="155" t="s">
        <v>676</v>
      </c>
      <c r="C16" s="156" t="s">
        <v>750</v>
      </c>
      <c r="D16" s="157"/>
      <c r="E16" s="158">
        <v>0</v>
      </c>
      <c r="F16" s="158"/>
      <c r="G16" s="158">
        <f t="shared" si="5"/>
        <v>0</v>
      </c>
      <c r="H16" s="158">
        <f>SUMIFS('D2'!$F:$F,'D2'!$Z:$Z,B16,'D2'!$I:$I,"COM")+SUMIFS('D2'!$F:$F,'D2'!$Z:$Z,B16,'D2'!$I:$I,"REAL")+SUMIFS('D2'!$F:$F,'D2'!$Z:$Z,B16,'D2'!$I:$I,"INCURRIDO")</f>
        <v>0</v>
      </c>
      <c r="I16" s="158">
        <f>SUMIFS('D2'!$F:$F,'D2'!$Z:$Z,B16,'D2'!$I:$I,"XCOM")</f>
        <v>0</v>
      </c>
      <c r="J16" s="158">
        <f>SUMIFS('D2'!$F:$F,'D2'!$Z:$Z,B16,'D2'!$I:$I,"REAL")</f>
        <v>0</v>
      </c>
      <c r="K16" s="802">
        <f>SUMIFS('D2'!$F:$F,'D2'!$Z:$Z,B16,'D2'!$I:$I,"REAL")+SUMIFS('D2'!$F:$F,'D2'!$Z:$Z,B16,'D2'!$I:$I,"INCURRIDO")</f>
        <v>0</v>
      </c>
      <c r="L16" s="158">
        <f t="shared" si="6"/>
        <v>0</v>
      </c>
      <c r="M16" s="158">
        <f t="shared" si="7"/>
        <v>0</v>
      </c>
    </row>
    <row r="17" spans="2:14" ht="20.399999999999999" x14ac:dyDescent="0.7">
      <c r="B17" s="155" t="s">
        <v>677</v>
      </c>
      <c r="C17" s="156" t="s">
        <v>751</v>
      </c>
      <c r="D17" s="157"/>
      <c r="E17" s="158">
        <v>20538.86953218593</v>
      </c>
      <c r="F17" s="158"/>
      <c r="G17" s="158">
        <f t="shared" si="5"/>
        <v>20538.86953218593</v>
      </c>
      <c r="H17" s="158">
        <f>SUMIFS('D2'!$F:$F,'D2'!$Z:$Z,B17,'D2'!$I:$I,"COM")+SUMIFS('D2'!$F:$F,'D2'!$Z:$Z,B17,'D2'!$I:$I,"REAL")+SUMIFS('D2'!$F:$F,'D2'!$Z:$Z,B17,'D2'!$I:$I,"INCURRIDO")</f>
        <v>665.30465938977181</v>
      </c>
      <c r="I17" s="158">
        <f>SUMIFS('D2'!$F:$F,'D2'!$Z:$Z,B17,'D2'!$I:$I,"XCOM")</f>
        <v>0</v>
      </c>
      <c r="J17" s="158">
        <f>SUMIFS('D2'!$F:$F,'D2'!$Z:$Z,B17,'D2'!$I:$I,"REAL")</f>
        <v>715.89483791107068</v>
      </c>
      <c r="K17" s="802">
        <f>SUMIFS('D2'!$F:$F,'D2'!$Z:$Z,B17,'D2'!$I:$I,"REAL")+SUMIFS('D2'!$F:$F,'D2'!$Z:$Z,B17,'D2'!$I:$I,"INCURRIDO")</f>
        <v>665.30465938977181</v>
      </c>
      <c r="L17" s="158">
        <f t="shared" si="6"/>
        <v>665.30465938977181</v>
      </c>
      <c r="M17" s="158">
        <f t="shared" si="7"/>
        <v>-19873.56487279616</v>
      </c>
    </row>
    <row r="18" spans="2:14" ht="20.399999999999999" x14ac:dyDescent="0.7">
      <c r="B18" s="155" t="s">
        <v>678</v>
      </c>
      <c r="C18" s="156" t="s">
        <v>752</v>
      </c>
      <c r="D18" s="157"/>
      <c r="E18" s="158">
        <v>-1654.4521769990497</v>
      </c>
      <c r="F18" s="158"/>
      <c r="G18" s="158">
        <f t="shared" si="5"/>
        <v>-1654.4521769990497</v>
      </c>
      <c r="H18" s="158">
        <f>SUMIFS('D2'!$F:$F,'D2'!$Z:$Z,B18,'D2'!$I:$I,"COM")+SUMIFS('D2'!$F:$F,'D2'!$Z:$Z,B18,'D2'!$I:$I,"REAL")+SUMIFS('D2'!$F:$F,'D2'!$Z:$Z,B18,'D2'!$I:$I,"INCURRIDO")</f>
        <v>-1909.9419754586952</v>
      </c>
      <c r="I18" s="158">
        <f>SUMIFS('D2'!$F:$F,'D2'!$Z:$Z,B18,'D2'!$I:$I,"XCOM")</f>
        <v>0</v>
      </c>
      <c r="J18" s="158">
        <f>SUMIFS('D2'!$F:$F,'D2'!$Z:$Z,B18,'D2'!$I:$I,"REAL")</f>
        <v>-769.33933988397257</v>
      </c>
      <c r="K18" s="802">
        <f>SUMIFS('D2'!$F:$F,'D2'!$Z:$Z,B18,'D2'!$I:$I,"REAL")+SUMIFS('D2'!$F:$F,'D2'!$Z:$Z,B18,'D2'!$I:$I,"INCURRIDO")</f>
        <v>-1909.9419754586952</v>
      </c>
      <c r="L18" s="158">
        <f t="shared" si="6"/>
        <v>-1909.9419754586952</v>
      </c>
      <c r="M18" s="158">
        <f t="shared" si="7"/>
        <v>-255.4897984596455</v>
      </c>
    </row>
    <row r="19" spans="2:14" ht="20.399999999999999" x14ac:dyDescent="0.7">
      <c r="B19" s="155" t="s">
        <v>679</v>
      </c>
      <c r="C19" s="156" t="s">
        <v>753</v>
      </c>
      <c r="D19" s="157"/>
      <c r="E19" s="158">
        <v>0</v>
      </c>
      <c r="F19" s="158"/>
      <c r="G19" s="158">
        <f t="shared" si="5"/>
        <v>0</v>
      </c>
      <c r="H19" s="158">
        <f>SUMIFS('D2'!$F:$F,'D2'!$Z:$Z,B19,'D2'!$I:$I,"COM")+SUMIFS('D2'!$F:$F,'D2'!$Z:$Z,B19,'D2'!$I:$I,"REAL")+SUMIFS('D2'!$F:$F,'D2'!$Z:$Z,B19,'D2'!$I:$I,"INCURRIDO")</f>
        <v>0</v>
      </c>
      <c r="I19" s="158">
        <f>SUMIFS('D2'!$F:$F,'D2'!$Z:$Z,B19,'D2'!$I:$I,"XCOM")</f>
        <v>0</v>
      </c>
      <c r="J19" s="158">
        <f>SUMIFS('D2'!$F:$F,'D2'!$Z:$Z,B19,'D2'!$I:$I,"REAL")</f>
        <v>0</v>
      </c>
      <c r="K19" s="802">
        <f>SUMIFS('D2'!$F:$F,'D2'!$Z:$Z,B19,'D2'!$I:$I,"REAL")+SUMIFS('D2'!$F:$F,'D2'!$Z:$Z,B19,'D2'!$I:$I,"INCURRIDO")</f>
        <v>0</v>
      </c>
      <c r="L19" s="158">
        <f t="shared" si="6"/>
        <v>0</v>
      </c>
      <c r="M19" s="158">
        <f t="shared" si="7"/>
        <v>0</v>
      </c>
    </row>
    <row r="20" spans="2:14" ht="20.399999999999999" x14ac:dyDescent="0.7">
      <c r="B20" s="155" t="s">
        <v>680</v>
      </c>
      <c r="C20" s="156" t="s">
        <v>754</v>
      </c>
      <c r="D20" s="157"/>
      <c r="E20" s="158">
        <v>0</v>
      </c>
      <c r="F20" s="158"/>
      <c r="G20" s="158">
        <f t="shared" si="5"/>
        <v>0</v>
      </c>
      <c r="H20" s="158">
        <f>SUMIFS('D2'!$F:$F,'D2'!$Z:$Z,B20,'D2'!$I:$I,"COM")+SUMIFS('D2'!$F:$F,'D2'!$Z:$Z,B20,'D2'!$I:$I,"REAL")+SUMIFS('D2'!$F:$F,'D2'!$Z:$Z,B20,'D2'!$I:$I,"INCURRIDO")</f>
        <v>0</v>
      </c>
      <c r="I20" s="158">
        <f>SUMIFS('D2'!$F:$F,'D2'!$Z:$Z,B20,'D2'!$I:$I,"XCOM")</f>
        <v>0</v>
      </c>
      <c r="J20" s="158">
        <f>SUMIFS('D2'!$F:$F,'D2'!$Z:$Z,B20,'D2'!$I:$I,"REAL")</f>
        <v>0</v>
      </c>
      <c r="K20" s="802">
        <f>SUMIFS('D2'!$F:$F,'D2'!$Z:$Z,B20,'D2'!$I:$I,"REAL")+SUMIFS('D2'!$F:$F,'D2'!$Z:$Z,B20,'D2'!$I:$I,"INCURRIDO")</f>
        <v>0</v>
      </c>
      <c r="L20" s="158">
        <f t="shared" si="6"/>
        <v>0</v>
      </c>
      <c r="M20" s="158">
        <f t="shared" si="7"/>
        <v>0</v>
      </c>
    </row>
    <row r="21" spans="2:14" ht="20.399999999999999" x14ac:dyDescent="0.7">
      <c r="B21" s="155" t="s">
        <v>681</v>
      </c>
      <c r="C21" s="156" t="s">
        <v>755</v>
      </c>
      <c r="D21" s="157"/>
      <c r="E21" s="158">
        <v>0</v>
      </c>
      <c r="F21" s="158"/>
      <c r="G21" s="158">
        <f>+E21+F21</f>
        <v>0</v>
      </c>
      <c r="H21" s="158">
        <f>SUMIFS('D2'!$F:$F,'D2'!$Z:$Z,B21,'D2'!$I:$I,"COM")+SUMIFS('D2'!$F:$F,'D2'!$Z:$Z,B21,'D2'!$I:$I,"REAL")+SUMIFS('D2'!$F:$F,'D2'!$Z:$Z,B21,'D2'!$I:$I,"INCURRIDO")</f>
        <v>0</v>
      </c>
      <c r="I21" s="158">
        <f>SUMIFS('D2'!$F:$F,'D2'!$Z:$Z,B21,'D2'!$I:$I,"XCOM")</f>
        <v>0</v>
      </c>
      <c r="J21" s="158">
        <f>SUMIFS('D2'!$F:$F,'D2'!$Z:$Z,B21,'D2'!$I:$I,"REAL")</f>
        <v>0</v>
      </c>
      <c r="K21" s="802">
        <f>SUMIFS('D2'!$F:$F,'D2'!$Z:$Z,B21,'D2'!$I:$I,"REAL")+SUMIFS('D2'!$F:$F,'D2'!$Z:$Z,B21,'D2'!$I:$I,"INCURRIDO")</f>
        <v>0</v>
      </c>
      <c r="L21" s="158">
        <f t="shared" si="6"/>
        <v>0</v>
      </c>
      <c r="M21" s="158">
        <f t="shared" si="7"/>
        <v>0</v>
      </c>
    </row>
    <row r="22" spans="2:14" ht="20.399999999999999" x14ac:dyDescent="0.7">
      <c r="B22" s="155" t="s">
        <v>682</v>
      </c>
      <c r="C22" s="156" t="s">
        <v>756</v>
      </c>
      <c r="D22" s="157"/>
      <c r="E22" s="158">
        <v>0</v>
      </c>
      <c r="F22" s="158"/>
      <c r="G22" s="158">
        <f t="shared" ref="G22:G26" si="8">+E22+F22</f>
        <v>0</v>
      </c>
      <c r="H22" s="158">
        <f>SUMIFS('D2'!$F:$F,'D2'!$Z:$Z,B22,'D2'!$I:$I,"COM")+SUMIFS('D2'!$F:$F,'D2'!$Z:$Z,B22,'D2'!$I:$I,"REAL")+SUMIFS('D2'!$F:$F,'D2'!$Z:$Z,B22,'D2'!$I:$I,"INCURRIDO")</f>
        <v>0</v>
      </c>
      <c r="I22" s="158">
        <f>SUMIFS('D2'!$F:$F,'D2'!$Z:$Z,B22,'D2'!$I:$I,"XCOM")</f>
        <v>0</v>
      </c>
      <c r="J22" s="158">
        <f>SUMIFS('D2'!$F:$F,'D2'!$Z:$Z,B22,'D2'!$I:$I,"REAL")</f>
        <v>0</v>
      </c>
      <c r="K22" s="802">
        <f>SUMIFS('D2'!$F:$F,'D2'!$Z:$Z,B22,'D2'!$I:$I,"REAL")+SUMIFS('D2'!$F:$F,'D2'!$Z:$Z,B22,'D2'!$I:$I,"INCURRIDO")</f>
        <v>0</v>
      </c>
      <c r="L22" s="158">
        <f t="shared" si="6"/>
        <v>0</v>
      </c>
      <c r="M22" s="158">
        <f t="shared" si="7"/>
        <v>0</v>
      </c>
    </row>
    <row r="23" spans="2:14" ht="20.399999999999999" x14ac:dyDescent="0.7">
      <c r="B23" s="155" t="s">
        <v>685</v>
      </c>
      <c r="C23" s="156" t="s">
        <v>757</v>
      </c>
      <c r="D23" s="157"/>
      <c r="E23" s="158">
        <v>0</v>
      </c>
      <c r="F23" s="158"/>
      <c r="G23" s="158">
        <f t="shared" si="8"/>
        <v>0</v>
      </c>
      <c r="H23" s="158">
        <f>SUMIFS('D2'!$F:$F,'D2'!$Z:$Z,B23,'D2'!$I:$I,"COM")+SUMIFS('D2'!$F:$F,'D2'!$Z:$Z,B23,'D2'!$I:$I,"REAL")+SUMIFS('D2'!$F:$F,'D2'!$Z:$Z,B23,'D2'!$I:$I,"INCURRIDO")</f>
        <v>0</v>
      </c>
      <c r="I23" s="158">
        <f>SUMIFS('D2'!$F:$F,'D2'!$Z:$Z,B23,'D2'!$I:$I,"XCOM")</f>
        <v>0</v>
      </c>
      <c r="J23" s="158">
        <f>SUMIFS('D2'!$F:$F,'D2'!$Z:$Z,B23,'D2'!$I:$I,"REAL")</f>
        <v>0</v>
      </c>
      <c r="K23" s="802">
        <f>SUMIFS('D2'!$F:$F,'D2'!$Z:$Z,B23,'D2'!$I:$I,"REAL")+SUMIFS('D2'!$F:$F,'D2'!$Z:$Z,B23,'D2'!$I:$I,"INCURRIDO")</f>
        <v>0</v>
      </c>
      <c r="L23" s="158">
        <f t="shared" si="6"/>
        <v>0</v>
      </c>
      <c r="M23" s="158">
        <f t="shared" si="7"/>
        <v>0</v>
      </c>
    </row>
    <row r="24" spans="2:14" ht="20.399999999999999" x14ac:dyDescent="0.7">
      <c r="B24" s="195" t="s">
        <v>686</v>
      </c>
      <c r="C24" s="156" t="s">
        <v>758</v>
      </c>
      <c r="D24" s="157"/>
      <c r="E24" s="158">
        <v>3003.5826693131935</v>
      </c>
      <c r="F24" s="158"/>
      <c r="G24" s="158">
        <f t="shared" si="8"/>
        <v>3003.5826693131935</v>
      </c>
      <c r="H24" s="158">
        <f>SUMIFS('D2'!$F:$F,'D2'!$Z:$Z,B24,'D2'!$I:$I,"COM")+SUMIFS('D2'!$F:$F,'D2'!$Z:$Z,B24,'D2'!$I:$I,"REAL")+SUMIFS('D2'!$F:$F,'D2'!$Z:$Z,B24,'D2'!$I:$I,"INCURRIDO")</f>
        <v>11960.165964603304</v>
      </c>
      <c r="I24" s="158">
        <f>SUMIFS('D2'!$F:$F,'D2'!$Z:$Z,B24,'D2'!$I:$I,"XCOM")</f>
        <v>0</v>
      </c>
      <c r="J24" s="158">
        <f>SUMIFS('D2'!$F:$F,'D2'!$Z:$Z,B24,'D2'!$I:$I,"REAL")</f>
        <v>11960.165964603304</v>
      </c>
      <c r="K24" s="802">
        <f>SUMIFS('D2'!$F:$F,'D2'!$Z:$Z,B24,'D2'!$I:$I,"REAL")+SUMIFS('D2'!$F:$F,'D2'!$Z:$Z,B24,'D2'!$I:$I,"INCURRIDO")</f>
        <v>11960.165964603304</v>
      </c>
      <c r="L24" s="158">
        <f t="shared" si="6"/>
        <v>11960.165964603304</v>
      </c>
      <c r="M24" s="158">
        <f t="shared" si="7"/>
        <v>8956.583295290111</v>
      </c>
    </row>
    <row r="25" spans="2:14" ht="20.399999999999999" x14ac:dyDescent="0.7">
      <c r="B25" s="155" t="s">
        <v>687</v>
      </c>
      <c r="C25" s="156" t="s">
        <v>759</v>
      </c>
      <c r="D25" s="157"/>
      <c r="E25" s="158">
        <v>0</v>
      </c>
      <c r="F25" s="158"/>
      <c r="G25" s="158">
        <f t="shared" si="8"/>
        <v>0</v>
      </c>
      <c r="H25" s="158">
        <f>SUMIFS('D2'!$F:$F,'D2'!$Z:$Z,B25,'D2'!$I:$I,"COM")+SUMIFS('D2'!$F:$F,'D2'!$Z:$Z,B25,'D2'!$I:$I,"REAL")+SUMIFS('D2'!$F:$F,'D2'!$Z:$Z,B25,'D2'!$I:$I,"INCURRIDO")</f>
        <v>0</v>
      </c>
      <c r="I25" s="158">
        <f>SUMIFS('D2'!$F:$F,'D2'!$Z:$Z,B25,'D2'!$I:$I,"XCOM")</f>
        <v>0</v>
      </c>
      <c r="J25" s="158">
        <f>SUMIFS('D2'!$F:$F,'D2'!$Z:$Z,B25,'D2'!$I:$I,"REAL")</f>
        <v>0</v>
      </c>
      <c r="K25" s="802">
        <f>SUMIFS('D2'!$F:$F,'D2'!$Z:$Z,B25,'D2'!$I:$I,"REAL")+SUMIFS('D2'!$F:$F,'D2'!$Z:$Z,B25,'D2'!$I:$I,"INCURRIDO")</f>
        <v>0</v>
      </c>
      <c r="L25" s="158">
        <f t="shared" si="6"/>
        <v>0</v>
      </c>
      <c r="M25" s="158">
        <f t="shared" si="7"/>
        <v>0</v>
      </c>
    </row>
    <row r="26" spans="2:14" ht="20.399999999999999" x14ac:dyDescent="0.7">
      <c r="B26" s="155" t="s">
        <v>693</v>
      </c>
      <c r="C26" s="156" t="s">
        <v>871</v>
      </c>
      <c r="D26" s="157"/>
      <c r="E26" s="158">
        <f>13817.9306782484-E27</f>
        <v>8480.5885373455894</v>
      </c>
      <c r="F26" s="158"/>
      <c r="G26" s="158">
        <f t="shared" si="8"/>
        <v>8480.5885373455894</v>
      </c>
      <c r="H26" s="158">
        <f>SUMIFS('D2'!$F:$F,'D2'!$Z:$Z,B26,'D2'!$I:$I,"COM")+SUMIFS('D2'!$F:$F,'D2'!$Z:$Z,B26,'D2'!$I:$I,"REAL")+SUMIFS('D2'!$F:$F,'D2'!$Z:$Z,B26,'D2'!$I:$I,"INCURRIDO")</f>
        <v>8197.2544111284806</v>
      </c>
      <c r="I26" s="158">
        <f>SUMIFS('D2'!$F:$F,'D2'!$Z:$Z,B26,'D2'!$I:$I,"XCOM")</f>
        <v>0</v>
      </c>
      <c r="J26" s="158">
        <f>SUMIFS('D2'!$F:$F,'D2'!$Z:$Z,B26,'D2'!$I:$I,"REAL")</f>
        <v>8197.2544111284806</v>
      </c>
      <c r="K26" s="802">
        <f>SUMIFS('D2'!$F:$F,'D2'!$Z:$Z,B26,'D2'!$I:$I,"REAL")+SUMIFS('D2'!$F:$F,'D2'!$Z:$Z,B26,'D2'!$I:$I,"INCURRIDO")</f>
        <v>8197.2544111284806</v>
      </c>
      <c r="L26" s="158">
        <f t="shared" ref="L26" si="9">+I26+H26</f>
        <v>8197.2544111284806</v>
      </c>
      <c r="M26" s="158">
        <f t="shared" ref="M26" si="10">+L26-G26</f>
        <v>-283.33412621710886</v>
      </c>
    </row>
    <row r="27" spans="2:14" ht="20.399999999999999" x14ac:dyDescent="0.7">
      <c r="B27" s="155" t="s">
        <v>694</v>
      </c>
      <c r="C27" s="156"/>
      <c r="D27" s="157"/>
      <c r="E27" s="158">
        <f>5352.86665874799*'formato sap original '!E51</f>
        <v>5337.3421409028115</v>
      </c>
      <c r="F27" s="158"/>
      <c r="G27" s="158">
        <f t="shared" ref="G27" si="11">+E27+F27</f>
        <v>5337.3421409028115</v>
      </c>
      <c r="H27" s="158">
        <f>SUMIFS('D2'!$F:$F,'D2'!$Z:$Z,B27,'D2'!$I:$I,"COM")+SUMIFS('D2'!$F:$F,'D2'!$Z:$Z,B27,'D2'!$I:$I,"REAL")+SUMIFS('D2'!$F:$F,'D2'!$Z:$Z,B27,'D2'!$I:$I,"INCURRIDO")</f>
        <v>5336.9543509631922</v>
      </c>
      <c r="I27" s="158">
        <f>SUMIFS('D2'!$F:$F,'D2'!$Z:$Z,B27,'D2'!$I:$I,"XCOM")</f>
        <v>0</v>
      </c>
      <c r="J27" s="158">
        <f>SUMIFS('D2'!$F:$F,'D2'!$Z:$Z,B27,'D2'!$I:$I,"REAL")</f>
        <v>5336.9543509631922</v>
      </c>
      <c r="K27" s="802">
        <f>SUMIFS('D2'!$F:$F,'D2'!$Z:$Z,B27,'D2'!$I:$I,"REAL")+SUMIFS('D2'!$F:$F,'D2'!$Z:$Z,B27,'D2'!$I:$I,"INCURRIDO")</f>
        <v>5336.9543509631922</v>
      </c>
      <c r="L27" s="158">
        <f t="shared" si="6"/>
        <v>5336.9543509631922</v>
      </c>
      <c r="M27" s="158">
        <f t="shared" si="7"/>
        <v>-0.38778993961932429</v>
      </c>
    </row>
    <row r="28" spans="2:14" ht="21.6" x14ac:dyDescent="0.7">
      <c r="B28" s="196"/>
      <c r="C28" s="163" t="s">
        <v>810</v>
      </c>
      <c r="D28" s="163"/>
      <c r="E28" s="164">
        <f>+SUM(E29:E44)</f>
        <v>6323635.6069070259</v>
      </c>
      <c r="F28" s="164">
        <f t="shared" ref="F28:M28" si="12">+SUM(F29:F44)</f>
        <v>0</v>
      </c>
      <c r="G28" s="164">
        <f t="shared" si="12"/>
        <v>6323635.6069070259</v>
      </c>
      <c r="H28" s="164">
        <f t="shared" si="12"/>
        <v>925149.65316906187</v>
      </c>
      <c r="I28" s="164">
        <f t="shared" ca="1" si="12"/>
        <v>5464018.8801498096</v>
      </c>
      <c r="J28" s="164">
        <f t="shared" si="12"/>
        <v>413881.28366458358</v>
      </c>
      <c r="K28" s="164">
        <f t="shared" si="12"/>
        <v>413849.34473790124</v>
      </c>
      <c r="L28" s="164">
        <f t="shared" ca="1" si="12"/>
        <v>6389168.5333188707</v>
      </c>
      <c r="M28" s="164">
        <f t="shared" ca="1" si="12"/>
        <v>65532.926411845292</v>
      </c>
    </row>
    <row r="29" spans="2:14" ht="20.399999999999999" x14ac:dyDescent="0.7">
      <c r="B29" s="155" t="s">
        <v>662</v>
      </c>
      <c r="C29" s="156" t="s">
        <v>746</v>
      </c>
      <c r="D29" s="155"/>
      <c r="E29" s="158">
        <v>1200886.7290581265</v>
      </c>
      <c r="F29" s="158"/>
      <c r="G29" s="158">
        <f>+E29+F29</f>
        <v>1200886.7290581265</v>
      </c>
      <c r="H29" s="158">
        <f>SUMIFS('D2'!$Y:$Y,'D2'!$Z:$Z,B29,'D2'!$I:$I,"COM")+SUMIFS('D2'!$Y:$Y,'D2'!$Z:$Z,B29,'D2'!$I:$I,"REAL")+SUMIFS('D2'!$Y:$Y,'D2'!$Z:$Z,B29,'D2'!$I:$I,"INCURRIDO")-H12</f>
        <v>394913.03186061082</v>
      </c>
      <c r="I29" s="158">
        <f>SUMIFS('D2'!$Y:$Y,'D2'!$Z:$Z,B29,'D2'!$I:$I,"XCOM")-I12</f>
        <v>778074.13925840508</v>
      </c>
      <c r="J29" s="158">
        <f>SUMIFS('D2'!$Y:$Y,'D2'!$Z:$Z,B29,'D2'!$I:$I,"REAL")-J12</f>
        <v>189132.03464779831</v>
      </c>
      <c r="K29" s="802">
        <f>SUMIFS('D2'!$Y:$Y,'D2'!$Z:$Z,B29,'D2'!$I:$I,"REAL")+SUMIFS('D2'!$Y:$Y,'D2'!$Z:$Z,B29,'D2'!$I:$I,"INCURRIDO")-K12</f>
        <v>189132.03464779831</v>
      </c>
      <c r="L29" s="158">
        <f t="shared" ref="L29:L42" si="13">+I29+H29</f>
        <v>1172987.1711190159</v>
      </c>
      <c r="M29" s="158">
        <f t="shared" ref="M29:M41" si="14">+L29-G29</f>
        <v>-27899.557939110557</v>
      </c>
      <c r="N29" s="194">
        <f>J29-K29</f>
        <v>0</v>
      </c>
    </row>
    <row r="30" spans="2:14" ht="20.399999999999999" x14ac:dyDescent="0.7">
      <c r="B30" s="155" t="s">
        <v>663</v>
      </c>
      <c r="C30" s="156" t="s">
        <v>747</v>
      </c>
      <c r="D30" s="155"/>
      <c r="E30" s="158">
        <v>1337011.1951794033</v>
      </c>
      <c r="F30" s="158"/>
      <c r="G30" s="158">
        <f t="shared" ref="G30:G36" si="15">+E30+F30</f>
        <v>1337011.1951794033</v>
      </c>
      <c r="H30" s="158">
        <f>SUMIFS('D2'!$Y:$Y,'D2'!$Z:$Z,B30,'D2'!$I:$I,"COM")+SUMIFS('D2'!$Y:$Y,'D2'!$Z:$Z,B30,'D2'!$I:$I,"REAL")+SUMIFS('D2'!$Y:$Y,'D2'!$Z:$Z,B30,'D2'!$I:$I,"INCURRIDO")-H13</f>
        <v>385166.79472860263</v>
      </c>
      <c r="I30" s="158">
        <f>SUMIFS('D2'!$Y:$Y,'D2'!$Z:$Z,B30,'D2'!$I:$I,"XCOM")-I13</f>
        <v>951844.20527139725</v>
      </c>
      <c r="J30" s="158">
        <f>SUMIFS('D2'!$Y:$Y,'D2'!$Z:$Z,B30,'D2'!$I:$I,"REAL")-J13</f>
        <v>66113.274748162861</v>
      </c>
      <c r="K30" s="802">
        <f>SUMIFS('D2'!$Y:$Y,'D2'!$Z:$Z,B30,'D2'!$I:$I,"REAL")+SUMIFS('D2'!$Y:$Y,'D2'!$Z:$Z,B30,'D2'!$I:$I,"INCURRIDO")-K13</f>
        <v>66113.274748162847</v>
      </c>
      <c r="L30" s="158">
        <f t="shared" si="13"/>
        <v>1337011</v>
      </c>
      <c r="M30" s="158">
        <f t="shared" si="14"/>
        <v>-0.19517940329387784</v>
      </c>
      <c r="N30" s="194">
        <f t="shared" ref="N30:N42" si="16">J30-K30</f>
        <v>0</v>
      </c>
    </row>
    <row r="31" spans="2:14" ht="20.399999999999999" x14ac:dyDescent="0.7">
      <c r="B31" s="155" t="s">
        <v>668</v>
      </c>
      <c r="C31" s="156" t="s">
        <v>748</v>
      </c>
      <c r="D31" s="155"/>
      <c r="E31" s="158">
        <v>0</v>
      </c>
      <c r="F31" s="158"/>
      <c r="G31" s="158">
        <f t="shared" si="15"/>
        <v>0</v>
      </c>
      <c r="H31" s="158">
        <f>SUMIFS('D2'!$Y:$Y,'D2'!$Z:$Z,B31,'D2'!$I:$I,"COM")+SUMIFS('D2'!$Y:$Y,'D2'!$Z:$Z,B31,'D2'!$I:$I,"REAL")+SUMIFS('D2'!$Y:$Y,'D2'!$Z:$Z,B31,'D2'!$I:$I,"INCURRIDO")-H14</f>
        <v>0</v>
      </c>
      <c r="I31" s="158">
        <f>SUMIFS('D2'!$Y:$Y,'D2'!$Z:$Z,B31,'D2'!$I:$I,"XCOM")-I14</f>
        <v>0</v>
      </c>
      <c r="J31" s="158">
        <f>SUMIFS('D2'!$Y:$Y,'D2'!$Z:$Z,B31,'D2'!$I:$I,"REAL")-J14</f>
        <v>0</v>
      </c>
      <c r="K31" s="802">
        <f>SUMIFS('D2'!$Y:$Y,'D2'!$Z:$Z,B31,'D2'!$I:$I,"REAL")+SUMIFS('D2'!$Y:$Y,'D2'!$Z:$Z,B31,'D2'!$I:$I,"INCURRIDO")-K14</f>
        <v>0</v>
      </c>
      <c r="L31" s="158">
        <f t="shared" si="13"/>
        <v>0</v>
      </c>
      <c r="M31" s="158">
        <f t="shared" si="14"/>
        <v>0</v>
      </c>
      <c r="N31" s="194">
        <f t="shared" si="16"/>
        <v>0</v>
      </c>
    </row>
    <row r="32" spans="2:14" ht="20.399999999999999" x14ac:dyDescent="0.7">
      <c r="B32" s="155" t="s">
        <v>671</v>
      </c>
      <c r="C32" s="156" t="s">
        <v>749</v>
      </c>
      <c r="D32" s="155"/>
      <c r="E32" s="158">
        <v>1703101.0540444432</v>
      </c>
      <c r="F32" s="158"/>
      <c r="G32" s="158">
        <f t="shared" si="15"/>
        <v>1703101.0540444432</v>
      </c>
      <c r="H32" s="158">
        <f>SUMIFS('D2'!$Y:$Y,'D2'!$Z:$Z,B32,'D2'!$I:$I,"COM")+SUMIFS('D2'!$Y:$Y,'D2'!$Z:$Z,B32,'D2'!$I:$I,"REAL")+SUMIFS('D2'!$Y:$Y,'D2'!$Z:$Z,B32,'D2'!$I:$I,"INCURRIDO")-H15</f>
        <v>0</v>
      </c>
      <c r="I32" s="158">
        <f>SUMIFS('D2'!$Y:$Y,'D2'!$Z:$Z,B32,'D2'!$I:$I,"XCOM")-I15</f>
        <v>1703101.0540444432</v>
      </c>
      <c r="J32" s="158">
        <f>SUMIFS('D2'!$Y:$Y,'D2'!$Z:$Z,B32,'D2'!$I:$I,"REAL")-J15</f>
        <v>0</v>
      </c>
      <c r="K32" s="802">
        <f>SUMIFS('D2'!$Y:$Y,'D2'!$Z:$Z,B32,'D2'!$I:$I,"REAL")+SUMIFS('D2'!$Y:$Y,'D2'!$Z:$Z,B32,'D2'!$I:$I,"INCURRIDO")-K15</f>
        <v>0</v>
      </c>
      <c r="L32" s="158">
        <f t="shared" si="13"/>
        <v>1703101.0540444432</v>
      </c>
      <c r="M32" s="158">
        <f t="shared" si="14"/>
        <v>0</v>
      </c>
      <c r="N32" s="194">
        <f t="shared" si="16"/>
        <v>0</v>
      </c>
    </row>
    <row r="33" spans="2:14" ht="20.399999999999999" x14ac:dyDescent="0.7">
      <c r="B33" s="155" t="s">
        <v>676</v>
      </c>
      <c r="C33" s="156" t="s">
        <v>750</v>
      </c>
      <c r="D33" s="157"/>
      <c r="E33" s="158">
        <v>908441.19729449996</v>
      </c>
      <c r="F33" s="158"/>
      <c r="G33" s="158">
        <f t="shared" si="15"/>
        <v>908441.19729449996</v>
      </c>
      <c r="H33" s="158">
        <f>SUMIFS('D2'!$Y:$Y,'D2'!$Z:$Z,B33,'D2'!$I:$I,"COM")+SUMIFS('D2'!$Y:$Y,'D2'!$Z:$Z,B33,'D2'!$I:$I,"REAL")+SUMIFS('D2'!$Y:$Y,'D2'!$Z:$Z,B33,'D2'!$I:$I,"INCURRIDO")-H16</f>
        <v>0</v>
      </c>
      <c r="I33" s="158">
        <f>SUMIFS('D2'!$Y:$Y,'D2'!$Z:$Z,B33,'D2'!$I:$I,"XCOM")-I16</f>
        <v>908441.19729449973</v>
      </c>
      <c r="J33" s="158">
        <f>SUMIFS('D2'!$Y:$Y,'D2'!$Z:$Z,B33,'D2'!$I:$I,"REAL")-J16</f>
        <v>0</v>
      </c>
      <c r="K33" s="802">
        <f>SUMIFS('D2'!$Y:$Y,'D2'!$Z:$Z,B33,'D2'!$I:$I,"REAL")+SUMIFS('D2'!$Y:$Y,'D2'!$Z:$Z,B33,'D2'!$I:$I,"INCURRIDO")-K16</f>
        <v>0</v>
      </c>
      <c r="L33" s="158">
        <f t="shared" si="13"/>
        <v>908441.19729449973</v>
      </c>
      <c r="M33" s="158">
        <f t="shared" si="14"/>
        <v>0</v>
      </c>
      <c r="N33" s="194">
        <f t="shared" si="16"/>
        <v>0</v>
      </c>
    </row>
    <row r="34" spans="2:14" ht="20.399999999999999" x14ac:dyDescent="0.7">
      <c r="B34" s="155" t="s">
        <v>677</v>
      </c>
      <c r="C34" s="156" t="s">
        <v>751</v>
      </c>
      <c r="D34" s="157"/>
      <c r="E34" s="158">
        <v>226190.67926311679</v>
      </c>
      <c r="F34" s="158"/>
      <c r="G34" s="158">
        <f t="shared" si="15"/>
        <v>226190.67926311679</v>
      </c>
      <c r="H34" s="158">
        <f>SUMIFS('D2'!$Y:$Y,'D2'!$Z:$Z,B34,'D2'!$I:$I,"COM")+SUMIFS('D2'!$Y:$Y,'D2'!$Z:$Z,B34,'D2'!$I:$I,"REAL")+SUMIFS('D2'!$Y:$Y,'D2'!$Z:$Z,B34,'D2'!$I:$I,"INCURRIDO")-H17</f>
        <v>126373.43714768696</v>
      </c>
      <c r="I34" s="158">
        <f>SUMIFS('D2'!$Y:$Y,'D2'!$Z:$Z,B34,'D2'!$I:$I,"XCOM")-I17</f>
        <v>188453.71450459698</v>
      </c>
      <c r="J34" s="158">
        <f>SUMIFS('D2'!$Y:$Y,'D2'!$Z:$Z,B34,'D2'!$I:$I,"REAL")-J17</f>
        <v>126373.43714768696</v>
      </c>
      <c r="K34" s="802">
        <f>SUMIFS('D2'!$Y:$Y,'D2'!$Z:$Z,B34,'D2'!$I:$I,"REAL")+SUMIFS('D2'!$Y:$Y,'D2'!$Z:$Z,B34,'D2'!$I:$I,"INCURRIDO")-K17</f>
        <v>126373.43714768696</v>
      </c>
      <c r="L34" s="158">
        <f t="shared" si="13"/>
        <v>314827.15165228397</v>
      </c>
      <c r="M34" s="158">
        <f t="shared" si="14"/>
        <v>88636.472389167175</v>
      </c>
      <c r="N34" s="194">
        <f t="shared" si="16"/>
        <v>0</v>
      </c>
    </row>
    <row r="35" spans="2:14" ht="20.399999999999999" x14ac:dyDescent="0.7">
      <c r="B35" s="155" t="s">
        <v>678</v>
      </c>
      <c r="C35" s="156" t="s">
        <v>752</v>
      </c>
      <c r="D35" s="157"/>
      <c r="E35" s="158">
        <v>206406.54654486233</v>
      </c>
      <c r="F35" s="158"/>
      <c r="G35" s="158">
        <f t="shared" si="15"/>
        <v>206406.54654486233</v>
      </c>
      <c r="H35" s="158">
        <f>SUMIFS('D2'!$Y:$Y,'D2'!$Z:$Z,B35,'D2'!$I:$I,"COM")+SUMIFS('D2'!$Y:$Y,'D2'!$Z:$Z,B35,'D2'!$I:$I,"REAL")+SUMIFS('D2'!$Y:$Y,'D2'!$Z:$Z,B35,'D2'!$I:$I,"INCURRIDO")-H18</f>
        <v>0</v>
      </c>
      <c r="I35" s="158">
        <f>SUMIFS('D2'!$Y:$Y,'D2'!$Z:$Z,B35,'D2'!$I:$I,"XCOM")-I18</f>
        <v>206407.00000000003</v>
      </c>
      <c r="J35" s="158">
        <f>SUMIFS('D2'!$Y:$Y,'D2'!$Z:$Z,B35,'D2'!$I:$I,"REAL")</f>
        <v>31.938926682320471</v>
      </c>
      <c r="K35" s="802">
        <f>SUMIFS('D2'!$Y:$Y,'D2'!$Z:$Z,B35,'D2'!$I:$I,"REAL")+SUMIFS('D2'!$Y:$Y,'D2'!$Z:$Z,B35,'D2'!$I:$I,"INCURRIDO")-K18</f>
        <v>0</v>
      </c>
      <c r="L35" s="158">
        <f t="shared" si="13"/>
        <v>206407.00000000003</v>
      </c>
      <c r="M35" s="158">
        <f t="shared" si="14"/>
        <v>0.45345513770007528</v>
      </c>
      <c r="N35" s="194">
        <f>J35-K35</f>
        <v>31.938926682320471</v>
      </c>
    </row>
    <row r="36" spans="2:14" ht="20.399999999999999" x14ac:dyDescent="0.7">
      <c r="B36" s="155" t="s">
        <v>679</v>
      </c>
      <c r="C36" s="156" t="s">
        <v>763</v>
      </c>
      <c r="D36" s="157"/>
      <c r="E36" s="158">
        <v>340692.45109179092</v>
      </c>
      <c r="F36" s="158"/>
      <c r="G36" s="158">
        <f t="shared" si="15"/>
        <v>340692.45109179092</v>
      </c>
      <c r="H36" s="158">
        <f>SUMIFS('D2'!$Y:$Y,'D2'!$Z:$Z,B36,'D2'!$I:$I,"COM")+SUMIFS('D2'!$Y:$Y,'D2'!$Z:$Z,B36,'D2'!$I:$I,"REAL")+SUMIFS('D2'!$Y:$Y,'D2'!$Z:$Z,B36,'D2'!$I:$I,"INCURRIDO")-H19</f>
        <v>0</v>
      </c>
      <c r="I36" s="158">
        <f>SUMIFS('D2'!$Y:$Y,'D2'!$Z:$Z,B36,'D2'!$I:$I,"XCOM")-I19</f>
        <v>340692.00000000012</v>
      </c>
      <c r="J36" s="158">
        <f>SUMIFS('D2'!$Y:$Y,'D2'!$Z:$Z,B36,'D2'!$I:$I,"REAL")-J19</f>
        <v>0</v>
      </c>
      <c r="K36" s="802">
        <f>SUMIFS('D2'!$Y:$Y,'D2'!$Z:$Z,B36,'D2'!$I:$I,"REAL")+SUMIFS('D2'!$Y:$Y,'D2'!$Z:$Z,B36,'D2'!$I:$I,"INCURRIDO")-K19</f>
        <v>0</v>
      </c>
      <c r="L36" s="158">
        <f t="shared" si="13"/>
        <v>340692.00000000012</v>
      </c>
      <c r="M36" s="158">
        <f>+L36-G36</f>
        <v>-0.45109179080463946</v>
      </c>
      <c r="N36" s="194">
        <f t="shared" si="16"/>
        <v>0</v>
      </c>
    </row>
    <row r="37" spans="2:14" ht="20.399999999999999" x14ac:dyDescent="0.7">
      <c r="B37" s="155" t="s">
        <v>680</v>
      </c>
      <c r="C37" s="156" t="s">
        <v>754</v>
      </c>
      <c r="D37" s="157"/>
      <c r="E37" s="158">
        <v>0</v>
      </c>
      <c r="F37" s="158"/>
      <c r="G37" s="158">
        <f>+E37+F37</f>
        <v>0</v>
      </c>
      <c r="H37" s="158">
        <f>SUMIFS('D2'!$Y:$Y,'D2'!$Z:$Z,B37,'D2'!$I:$I,"COM")+SUMIFS('D2'!$Y:$Y,'D2'!$Z:$Z,B37,'D2'!$I:$I,"REAL")+SUMIFS('D2'!$Y:$Y,'D2'!$Z:$Z,B37,'D2'!$I:$I,"INCURRIDO")-H20</f>
        <v>0</v>
      </c>
      <c r="I37" s="158">
        <f>SUMIFS('D2'!$Y:$Y,'D2'!$Z:$Z,B37,'D2'!$I:$I,"XCOM")-I20</f>
        <v>0</v>
      </c>
      <c r="J37" s="158">
        <f>SUMIFS('D2'!$Y:$Y,'D2'!$Z:$Z,B37,'D2'!$I:$I,"REAL")-J20</f>
        <v>0</v>
      </c>
      <c r="K37" s="802">
        <f>SUMIFS('D2'!$Y:$Y,'D2'!$Z:$Z,B37,'D2'!$I:$I,"REAL")+SUMIFS('D2'!$Y:$Y,'D2'!$Z:$Z,B37,'D2'!$I:$I,"INCURRIDO")-K20</f>
        <v>0</v>
      </c>
      <c r="L37" s="158">
        <f t="shared" si="13"/>
        <v>0</v>
      </c>
      <c r="M37" s="158">
        <f t="shared" si="14"/>
        <v>0</v>
      </c>
      <c r="N37" s="194">
        <f t="shared" si="16"/>
        <v>0</v>
      </c>
    </row>
    <row r="38" spans="2:14" ht="20.399999999999999" x14ac:dyDescent="0.7">
      <c r="B38" s="155" t="s">
        <v>681</v>
      </c>
      <c r="C38" s="156" t="s">
        <v>755</v>
      </c>
      <c r="D38" s="157"/>
      <c r="E38" s="158">
        <v>72262.282902520063</v>
      </c>
      <c r="F38" s="158"/>
      <c r="G38" s="158">
        <f>+E38+F38</f>
        <v>72262.282902520063</v>
      </c>
      <c r="H38" s="158">
        <f>SUMIFS('D2'!$Y:$Y,'D2'!$Z:$Z,B38,'D2'!$I:$I,"COM")+SUMIFS('D2'!$Y:$Y,'D2'!$Z:$Z,B38,'D2'!$I:$I,"REAL")+SUMIFS('D2'!$Y:$Y,'D2'!$Z:$Z,B38,'D2'!$I:$I,"INCURRIDO")-H21</f>
        <v>0</v>
      </c>
      <c r="I38" s="158">
        <f>SUMIFS('D2'!$Y:$Y,'D2'!$Z:$Z,B38,'D2'!$I:$I,"XCOM")-I21</f>
        <v>72262.201838376088</v>
      </c>
      <c r="J38" s="158">
        <f>SUMIFS('D2'!$Y:$Y,'D2'!$Z:$Z,B38,'D2'!$I:$I,"REAL")-J21</f>
        <v>0</v>
      </c>
      <c r="K38" s="802">
        <f>SUMIFS('D2'!$Y:$Y,'D2'!$Z:$Z,B38,'D2'!$I:$I,"REAL")+SUMIFS('D2'!$Y:$Y,'D2'!$Z:$Z,B38,'D2'!$I:$I,"INCURRIDO")-K21</f>
        <v>0</v>
      </c>
      <c r="L38" s="158">
        <f t="shared" si="13"/>
        <v>72262.201838376088</v>
      </c>
      <c r="M38" s="158">
        <f t="shared" si="14"/>
        <v>-8.1064143974799663E-2</v>
      </c>
      <c r="N38" s="194">
        <f t="shared" si="16"/>
        <v>0</v>
      </c>
    </row>
    <row r="39" spans="2:14" ht="20.399999999999999" x14ac:dyDescent="0.7">
      <c r="B39" s="155" t="s">
        <v>682</v>
      </c>
      <c r="C39" s="156" t="s">
        <v>756</v>
      </c>
      <c r="D39" s="157"/>
      <c r="E39" s="158">
        <v>0</v>
      </c>
      <c r="F39" s="158"/>
      <c r="G39" s="158">
        <f t="shared" ref="G39:G44" si="17">+E39+F39</f>
        <v>0</v>
      </c>
      <c r="H39" s="158">
        <f>SUMIFS('D2'!$Y:$Y,'D2'!$Z:$Z,B39,'D2'!$I:$I,"COM")+SUMIFS('D2'!$Y:$Y,'D2'!$Z:$Z,B39,'D2'!$I:$I,"REAL")+SUMIFS('D2'!$Y:$Y,'D2'!$Z:$Z,B39,'D2'!$I:$I,"INCURRIDO")-H22</f>
        <v>0</v>
      </c>
      <c r="I39" s="158">
        <f>SUMIFS('D2'!$Y:$Y,'D2'!$Z:$Z,B39,'D2'!$I:$I,"XCOM")-I22</f>
        <v>0</v>
      </c>
      <c r="J39" s="158">
        <f>SUMIFS('D2'!$Y:$Y,'D2'!$Z:$Z,B39,'D2'!$I:$I,"REAL")-J22</f>
        <v>0</v>
      </c>
      <c r="K39" s="802">
        <f>SUMIFS('D2'!$Y:$Y,'D2'!$Z:$Z,B39,'D2'!$I:$I,"REAL")+SUMIFS('D2'!$Y:$Y,'D2'!$Z:$Z,B39,'D2'!$I:$I,"INCURRIDO")-K22</f>
        <v>0</v>
      </c>
      <c r="L39" s="158">
        <f t="shared" si="13"/>
        <v>0</v>
      </c>
      <c r="M39" s="158">
        <f t="shared" si="14"/>
        <v>0</v>
      </c>
      <c r="N39" s="194">
        <f t="shared" si="16"/>
        <v>0</v>
      </c>
    </row>
    <row r="40" spans="2:14" ht="20.399999999999999" x14ac:dyDescent="0.7">
      <c r="B40" s="155" t="s">
        <v>685</v>
      </c>
      <c r="C40" s="156" t="s">
        <v>757</v>
      </c>
      <c r="D40" s="157"/>
      <c r="E40" s="158">
        <v>87841.210031549374</v>
      </c>
      <c r="F40" s="158"/>
      <c r="G40" s="158">
        <f t="shared" si="17"/>
        <v>87841.210031549374</v>
      </c>
      <c r="H40" s="158">
        <f>SUMIFS('D2'!$Y:$Y,'D2'!$Z:$Z,B40,'D2'!$I:$I,"COM")+SUMIFS('D2'!$Y:$Y,'D2'!$Z:$Z,B40,'D2'!$I:$I,"REAL")+SUMIFS('D2'!$Y:$Y,'D2'!$Z:$Z,B40,'D2'!$I:$I,"INCURRIDO")-H23</f>
        <v>0</v>
      </c>
      <c r="I40" s="158">
        <f>SUMIFS('D2'!$Y:$Y,'D2'!$Z:$Z,B40,'D2'!$I:$I,"XCOM")-I23</f>
        <v>87841.210031549374</v>
      </c>
      <c r="J40" s="158">
        <f>SUMIFS('D2'!$Y:$Y,'D2'!$Z:$Z,B40,'D2'!$I:$I,"REAL")-J23</f>
        <v>0</v>
      </c>
      <c r="K40" s="802">
        <f>SUMIFS('D2'!$Y:$Y,'D2'!$Z:$Z,B40,'D2'!$I:$I,"REAL")+SUMIFS('D2'!$Y:$Y,'D2'!$Z:$Z,B40,'D2'!$I:$I,"INCURRIDO")-K23</f>
        <v>0</v>
      </c>
      <c r="L40" s="158">
        <f t="shared" si="13"/>
        <v>87841.210031549374</v>
      </c>
      <c r="M40" s="158">
        <f t="shared" si="14"/>
        <v>0</v>
      </c>
      <c r="N40" s="194">
        <f>J40-K40</f>
        <v>0</v>
      </c>
    </row>
    <row r="41" spans="2:14" ht="20.399999999999999" x14ac:dyDescent="0.7">
      <c r="B41" s="195">
        <v>91243720</v>
      </c>
      <c r="C41" s="156" t="s">
        <v>758</v>
      </c>
      <c r="D41" s="157"/>
      <c r="E41" s="158">
        <v>781.07610276296657</v>
      </c>
      <c r="F41" s="158"/>
      <c r="G41" s="158">
        <f t="shared" si="17"/>
        <v>781.07610276296657</v>
      </c>
      <c r="H41" s="158">
        <f>SUMIFS('D2'!$Y:$Y,'D2'!$Z:$Z,B41,'D2'!$I:$I,"COM")+SUMIFS('D2'!$Y:$Y,'D2'!$Z:$Z,B41,'D2'!$I:$I,"REAL")+SUMIFS('D2'!$Y:$Y,'D2'!$Z:$Z,B41,'D2'!$I:$I,"INCURRIDO")-H24</f>
        <v>8230.6269912565949</v>
      </c>
      <c r="I41" s="158">
        <f>SUMIFS('D2'!$Y:$Y,'D2'!$Z:$Z,B41,'D2'!$I:$I,"XCOM")-I24</f>
        <v>0</v>
      </c>
      <c r="J41" s="158">
        <f>SUMIFS('D2'!$Y:$Y,'D2'!$Z:$Z,B41,'D2'!$I:$I,"REAL")-J24</f>
        <v>8230.6269912565949</v>
      </c>
      <c r="K41" s="802">
        <f>SUMIFS('D2'!$Y:$Y,'D2'!$Z:$Z,B41,'D2'!$I:$I,"REAL")+SUMIFS('D2'!$Y:$Y,'D2'!$Z:$Z,B41,'D2'!$I:$I,"INCURRIDO")-K24</f>
        <v>8230.6269912565949</v>
      </c>
      <c r="L41" s="158">
        <f>+I41+H41</f>
        <v>8230.6269912565949</v>
      </c>
      <c r="M41" s="158">
        <f t="shared" si="14"/>
        <v>7449.550888493628</v>
      </c>
      <c r="N41" s="194">
        <f t="shared" si="16"/>
        <v>0</v>
      </c>
    </row>
    <row r="42" spans="2:14" ht="20.399999999999999" x14ac:dyDescent="0.7">
      <c r="B42" s="155" t="s">
        <v>687</v>
      </c>
      <c r="C42" s="156" t="s">
        <v>759</v>
      </c>
      <c r="D42" s="157"/>
      <c r="E42" s="158">
        <v>137241.7869091717</v>
      </c>
      <c r="F42" s="158"/>
      <c r="G42" s="158">
        <f t="shared" si="17"/>
        <v>137241.7869091717</v>
      </c>
      <c r="H42" s="158">
        <f>SUMIFS('D2'!$Y:$Y,'D2'!$Z:$Z,B42,'D2'!$I:$I,"COM")+SUMIFS('D2'!$Y:$Y,'D2'!$Z:$Z,B42,'D2'!$I:$I,"REAL")+SUMIFS('D2'!$Y:$Y,'D2'!$Z:$Z,B42,'D2'!$I:$I,"INCURRIDO")-H25</f>
        <v>0</v>
      </c>
      <c r="I42" s="158">
        <f>SUMIFS('D2'!$Y:$Y,'D2'!$Z:$Z,B42,'D2'!$I:$I,"XCOM")-I25</f>
        <v>137241.78690917199</v>
      </c>
      <c r="J42" s="158">
        <f>SUMIFS('D2'!$Y:$Y,'D2'!$Z:$Z,B42,'D2'!$I:$I,"REAL")-J25</f>
        <v>0</v>
      </c>
      <c r="K42" s="802">
        <f>SUMIFS('D2'!$Y:$Y,'D2'!$Z:$Z,B42,'D2'!$I:$I,"REAL")+SUMIFS('D2'!$Y:$Y,'D2'!$Z:$Z,B42,'D2'!$I:$I,"INCURRIDO")-K25</f>
        <v>0</v>
      </c>
      <c r="L42" s="158">
        <f t="shared" si="13"/>
        <v>137241.78690917199</v>
      </c>
      <c r="M42" s="158">
        <f t="shared" ref="M42" si="18">+L42-G42</f>
        <v>2.9103830456733704E-10</v>
      </c>
      <c r="N42" s="194">
        <f t="shared" si="16"/>
        <v>0</v>
      </c>
    </row>
    <row r="43" spans="2:14" ht="20.399999999999999" x14ac:dyDescent="0.7">
      <c r="B43" s="155" t="s">
        <v>693</v>
      </c>
      <c r="C43" s="156" t="s">
        <v>288</v>
      </c>
      <c r="D43" s="157"/>
      <c r="E43" s="158">
        <f>102779.398484779-E44</f>
        <v>55189.993437812518</v>
      </c>
      <c r="F43" s="158"/>
      <c r="G43" s="158">
        <f t="shared" si="17"/>
        <v>55189.993437812518</v>
      </c>
      <c r="H43" s="158">
        <f>SUMIFS('D2'!$Y:$Y,'D2'!$Z:$Z,B43,'D2'!$I:$I,"COM")+SUMIFS('D2'!$Y:$Y,'D2'!$Z:$Z,B43,'D2'!$I:$I,"REAL")+SUMIFS('D2'!$Y:$Y,'D2'!$Z:$Z,B43,'D2'!$I:$I,"INCURRIDO")-H26</f>
        <v>6369.2200712947561</v>
      </c>
      <c r="I43" s="158">
        <f ca="1">SUMIFS('D2'!$Y:$Y,'D2'!$Z:$Z,B43,'D2'!$I:$I,"XCOM")</f>
        <v>42871.885073138103</v>
      </c>
      <c r="J43" s="158">
        <f>SUMIFS('D2'!$Y:$Y,'D2'!$Z:$Z,B43,'D2'!$I:$I,"REAL")</f>
        <v>14566.474482423237</v>
      </c>
      <c r="K43" s="802">
        <f>SUMIFS('D2'!$Y:$Y,'D2'!$Z:$Z,B43,'D2'!$I:$I,"REAL")+SUMIFS('D2'!$Y:$Y,'D2'!$Z:$Z,B43,'D2'!$I:$I,"INCURRIDO")</f>
        <v>14566.474482423237</v>
      </c>
      <c r="L43" s="158">
        <f t="shared" ref="L43:L44" ca="1" si="19">+I43+H43</f>
        <v>49241.105144432862</v>
      </c>
      <c r="M43" s="158">
        <f t="shared" ref="M43:M44" ca="1" si="20">+L43-G43</f>
        <v>-5948.8882933796558</v>
      </c>
    </row>
    <row r="44" spans="2:14" ht="20.399999999999999" x14ac:dyDescent="0.7">
      <c r="B44" s="155" t="s">
        <v>694</v>
      </c>
      <c r="C44" s="156" t="s">
        <v>289</v>
      </c>
      <c r="D44" s="157"/>
      <c r="E44" s="158">
        <v>47589.40504696648</v>
      </c>
      <c r="F44" s="158"/>
      <c r="G44" s="158">
        <f t="shared" si="17"/>
        <v>47589.40504696648</v>
      </c>
      <c r="H44" s="158">
        <f>SUMIFS('D2'!$Y:$Y,'D2'!$Z:$Z,B44,'D2'!$I:$I,"COM")+SUMIFS('D2'!$Y:$Y,'D2'!$Z:$Z,B44,'D2'!$I:$I,"REAL")+SUMIFS('D2'!$Y:$Y,'D2'!$Z:$Z,B44,'D2'!$I:$I,"INCURRIDO")-H27</f>
        <v>4096.5423696101034</v>
      </c>
      <c r="I44" s="158">
        <f ca="1">SUMIFS('D2'!$Y:$Y,'D2'!$Z:$Z,B44,'D2'!$I:$I,"XCOM")</f>
        <v>46788.485924231158</v>
      </c>
      <c r="J44" s="158">
        <f>SUMIFS('D2'!$Y:$Y,'D2'!$Z:$Z,B44,'D2'!$I:$I,"REAL")</f>
        <v>9433.4967205732955</v>
      </c>
      <c r="K44" s="802">
        <f>SUMIFS('D2'!$Y:$Y,'D2'!$Z:$Z,B44,'D2'!$I:$I,"REAL")+SUMIFS('D2'!$Y:$Y,'D2'!$Z:$Z,B44,'D2'!$I:$I,"INCURRIDO")</f>
        <v>9433.4967205732955</v>
      </c>
      <c r="L44" s="158">
        <f t="shared" ca="1" si="19"/>
        <v>50885.028293841264</v>
      </c>
      <c r="M44" s="158">
        <f t="shared" ca="1" si="20"/>
        <v>3295.6232468747839</v>
      </c>
    </row>
    <row r="46" spans="2:14" x14ac:dyDescent="0.3">
      <c r="E46" s="194"/>
      <c r="F46" s="194"/>
      <c r="G46" s="194"/>
      <c r="H46" s="194"/>
      <c r="I46" s="194"/>
      <c r="J46" s="194"/>
      <c r="K46" s="194"/>
      <c r="L46" s="194"/>
      <c r="M46" s="194"/>
    </row>
    <row r="47" spans="2:14" x14ac:dyDescent="0.3">
      <c r="E47" s="207"/>
      <c r="F47" s="207"/>
      <c r="G47" s="207"/>
      <c r="H47" s="207"/>
      <c r="I47" s="207"/>
      <c r="J47" s="207"/>
      <c r="K47" s="207"/>
      <c r="L47" s="207"/>
      <c r="M47" s="207"/>
    </row>
    <row r="48" spans="2:14" x14ac:dyDescent="0.3">
      <c r="E48" s="208"/>
      <c r="F48" s="208"/>
      <c r="G48" s="208"/>
      <c r="H48" s="208"/>
      <c r="I48" s="208"/>
      <c r="J48" s="208"/>
      <c r="K48" s="208"/>
      <c r="L48" s="208"/>
      <c r="M48" s="208"/>
    </row>
  </sheetData>
  <pageMargins left="0.70866141732283472" right="0.70866141732283472" top="0.74803149606299213" bottom="0.74803149606299213" header="0.31496062992125984" footer="0.31496062992125984"/>
  <pageSetup scale="33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33579-4125-4DB1-84DA-3B8BE71D113E}">
  <sheetPr codeName="Hoja1"/>
  <dimension ref="B1:K369"/>
  <sheetViews>
    <sheetView showGridLines="0" zoomScale="90" zoomScaleNormal="90" workbookViewId="0">
      <pane ySplit="7" topLeftCell="A340" activePane="bottomLeft" state="frozen"/>
      <selection pane="bottomLeft" activeCell="F344" sqref="F344:F355"/>
    </sheetView>
  </sheetViews>
  <sheetFormatPr baseColWidth="10" defaultRowHeight="14.4" x14ac:dyDescent="0.3"/>
  <sheetData>
    <row r="1" spans="2:8" ht="17.399999999999999" x14ac:dyDescent="0.3">
      <c r="B1" s="23" t="s">
        <v>1110</v>
      </c>
      <c r="C1" s="24"/>
      <c r="D1" s="24"/>
      <c r="E1" s="24"/>
      <c r="F1" s="24"/>
      <c r="G1" s="24"/>
      <c r="H1" s="24"/>
    </row>
    <row r="2" spans="2:8" ht="6.45" customHeight="1" x14ac:dyDescent="0.3">
      <c r="B2" s="24"/>
      <c r="C2" s="24"/>
      <c r="D2" s="24"/>
      <c r="E2" s="24"/>
      <c r="F2" s="24"/>
      <c r="G2" s="24"/>
      <c r="H2" s="24"/>
    </row>
    <row r="3" spans="2:8" ht="10.95" customHeight="1" x14ac:dyDescent="0.3">
      <c r="B3" s="23"/>
      <c r="C3" s="24">
        <v>0.98391534800000002</v>
      </c>
      <c r="D3" s="24">
        <v>1.00461716</v>
      </c>
      <c r="E3" s="24"/>
      <c r="F3" s="24"/>
      <c r="G3" s="24"/>
      <c r="H3" s="24"/>
    </row>
    <row r="4" spans="2:8" ht="4.5" customHeight="1" x14ac:dyDescent="0.3">
      <c r="B4" s="25"/>
      <c r="C4" s="24"/>
      <c r="D4" s="24"/>
      <c r="E4" s="24"/>
      <c r="F4" s="24"/>
      <c r="G4" s="24"/>
      <c r="H4" s="24"/>
    </row>
    <row r="5" spans="2:8" ht="10.5" customHeight="1" x14ac:dyDescent="0.3">
      <c r="B5" s="26"/>
      <c r="C5" s="24"/>
      <c r="D5" s="24"/>
      <c r="E5" s="24"/>
      <c r="F5" s="24"/>
      <c r="G5" s="24"/>
      <c r="H5" s="24"/>
    </row>
    <row r="6" spans="2:8" ht="10.5" customHeight="1" thickBot="1" x14ac:dyDescent="0.35">
      <c r="B6" s="27" t="s">
        <v>86</v>
      </c>
      <c r="C6" s="27" t="s">
        <v>90</v>
      </c>
      <c r="D6" s="27" t="s">
        <v>87</v>
      </c>
      <c r="E6" s="27" t="s">
        <v>88</v>
      </c>
      <c r="F6" s="27" t="s">
        <v>89</v>
      </c>
      <c r="G6" s="27" t="s">
        <v>91</v>
      </c>
      <c r="H6" s="27" t="s">
        <v>92</v>
      </c>
    </row>
    <row r="7" spans="2:8" ht="15" thickBot="1" x14ac:dyDescent="0.35">
      <c r="B7" s="385"/>
      <c r="C7" s="385">
        <v>2026</v>
      </c>
      <c r="D7" s="386">
        <v>111.9</v>
      </c>
      <c r="E7" s="386">
        <v>920</v>
      </c>
      <c r="F7" s="386">
        <v>268.3</v>
      </c>
      <c r="G7" s="28"/>
      <c r="H7" s="29"/>
    </row>
    <row r="8" spans="2:8" hidden="1" x14ac:dyDescent="0.3">
      <c r="B8" s="30">
        <v>35431</v>
      </c>
      <c r="C8" s="32"/>
      <c r="D8" s="31"/>
      <c r="E8" s="31"/>
      <c r="F8" s="31"/>
      <c r="G8" s="33"/>
      <c r="H8" s="34"/>
    </row>
    <row r="9" spans="2:8" hidden="1" x14ac:dyDescent="0.3">
      <c r="B9" s="35">
        <v>35462</v>
      </c>
      <c r="C9" s="37"/>
      <c r="D9" s="36"/>
      <c r="E9" s="36"/>
      <c r="F9" s="36"/>
      <c r="G9" s="38"/>
      <c r="H9" s="39"/>
    </row>
    <row r="10" spans="2:8" hidden="1" x14ac:dyDescent="0.3">
      <c r="B10" s="35">
        <v>35490</v>
      </c>
      <c r="C10" s="37"/>
      <c r="D10" s="36"/>
      <c r="E10" s="36"/>
      <c r="F10" s="36"/>
      <c r="G10" s="38"/>
      <c r="H10" s="39"/>
    </row>
    <row r="11" spans="2:8" hidden="1" x14ac:dyDescent="0.3">
      <c r="B11" s="35">
        <v>35521</v>
      </c>
      <c r="C11" s="37"/>
      <c r="D11" s="36">
        <v>91.9</v>
      </c>
      <c r="E11" s="36">
        <v>418.88</v>
      </c>
      <c r="F11" s="36">
        <v>141.80000000000001</v>
      </c>
      <c r="G11" s="38"/>
      <c r="H11" s="39"/>
    </row>
    <row r="12" spans="2:8" hidden="1" x14ac:dyDescent="0.3">
      <c r="B12" s="35">
        <v>35551</v>
      </c>
      <c r="C12" s="37"/>
      <c r="D12" s="36">
        <v>92.11</v>
      </c>
      <c r="E12" s="36">
        <v>418.88</v>
      </c>
      <c r="F12" s="36">
        <v>141.9</v>
      </c>
      <c r="G12" s="38"/>
      <c r="H12" s="39"/>
    </row>
    <row r="13" spans="2:8" hidden="1" x14ac:dyDescent="0.3">
      <c r="B13" s="35">
        <v>35582</v>
      </c>
      <c r="C13" s="37"/>
      <c r="D13" s="36">
        <v>92.33</v>
      </c>
      <c r="E13" s="36">
        <v>416.06</v>
      </c>
      <c r="F13" s="36">
        <v>141.80000000000001</v>
      </c>
      <c r="G13" s="38"/>
      <c r="H13" s="39"/>
    </row>
    <row r="14" spans="2:8" hidden="1" x14ac:dyDescent="0.3">
      <c r="B14" s="35">
        <v>35612</v>
      </c>
      <c r="C14" s="37"/>
      <c r="D14" s="36">
        <v>92.89</v>
      </c>
      <c r="E14" s="36">
        <v>416.78</v>
      </c>
      <c r="F14" s="36">
        <v>141.4</v>
      </c>
      <c r="G14" s="38"/>
      <c r="H14" s="39"/>
    </row>
    <row r="15" spans="2:8" hidden="1" x14ac:dyDescent="0.3">
      <c r="B15" s="35">
        <v>35643</v>
      </c>
      <c r="C15" s="37"/>
      <c r="D15" s="36">
        <v>93.26</v>
      </c>
      <c r="E15" s="36">
        <v>414.73</v>
      </c>
      <c r="F15" s="36">
        <v>141.80000000000001</v>
      </c>
      <c r="G15" s="38"/>
      <c r="H15" s="39"/>
    </row>
    <row r="16" spans="2:8" hidden="1" x14ac:dyDescent="0.3">
      <c r="B16" s="35">
        <v>35674</v>
      </c>
      <c r="C16" s="37"/>
      <c r="D16" s="36">
        <v>94.13</v>
      </c>
      <c r="E16" s="36">
        <v>415.2</v>
      </c>
      <c r="F16" s="36">
        <v>142.1</v>
      </c>
      <c r="G16" s="38"/>
      <c r="H16" s="39"/>
    </row>
    <row r="17" spans="2:8" hidden="1" x14ac:dyDescent="0.3">
      <c r="B17" s="35">
        <v>35704</v>
      </c>
      <c r="C17" s="37"/>
      <c r="D17" s="36">
        <v>95.28</v>
      </c>
      <c r="E17" s="36">
        <v>420.87</v>
      </c>
      <c r="F17" s="36">
        <v>142.4</v>
      </c>
      <c r="G17" s="38"/>
      <c r="H17" s="39"/>
    </row>
    <row r="18" spans="2:8" hidden="1" x14ac:dyDescent="0.3">
      <c r="B18" s="35">
        <v>35735</v>
      </c>
      <c r="C18" s="37"/>
      <c r="D18" s="36">
        <v>95.41</v>
      </c>
      <c r="E18" s="36">
        <v>435.41</v>
      </c>
      <c r="F18" s="36">
        <v>142.4</v>
      </c>
      <c r="G18" s="38"/>
      <c r="H18" s="39"/>
    </row>
    <row r="19" spans="2:8" ht="15" hidden="1" thickBot="1" x14ac:dyDescent="0.35">
      <c r="B19" s="35">
        <v>35765</v>
      </c>
      <c r="C19" s="37"/>
      <c r="D19" s="36">
        <v>95.54</v>
      </c>
      <c r="E19" s="36">
        <v>439.81</v>
      </c>
      <c r="F19" s="36">
        <v>141.19999999999999</v>
      </c>
      <c r="G19" s="38"/>
      <c r="H19" s="39"/>
    </row>
    <row r="20" spans="2:8" hidden="1" x14ac:dyDescent="0.3">
      <c r="B20" s="30">
        <v>35796</v>
      </c>
      <c r="C20" s="32"/>
      <c r="D20" s="31">
        <v>96.21</v>
      </c>
      <c r="E20" s="31">
        <v>451.8</v>
      </c>
      <c r="F20" s="31">
        <v>125.4</v>
      </c>
      <c r="G20" s="33"/>
      <c r="H20" s="34"/>
    </row>
    <row r="21" spans="2:8" hidden="1" x14ac:dyDescent="0.3">
      <c r="B21" s="35">
        <v>35827</v>
      </c>
      <c r="C21" s="37"/>
      <c r="D21" s="36">
        <v>96.08</v>
      </c>
      <c r="E21" s="36">
        <v>452.67</v>
      </c>
      <c r="F21" s="36">
        <v>125</v>
      </c>
      <c r="G21" s="38"/>
      <c r="H21" s="39"/>
    </row>
    <row r="22" spans="2:8" hidden="1" x14ac:dyDescent="0.3">
      <c r="B22" s="35">
        <v>35855</v>
      </c>
      <c r="C22" s="37"/>
      <c r="D22" s="36">
        <v>96.46</v>
      </c>
      <c r="E22" s="36">
        <v>454.18</v>
      </c>
      <c r="F22" s="36">
        <v>124.7</v>
      </c>
      <c r="G22" s="38"/>
      <c r="H22" s="39"/>
    </row>
    <row r="23" spans="2:8" hidden="1" x14ac:dyDescent="0.3">
      <c r="B23" s="35">
        <v>35886</v>
      </c>
      <c r="C23" s="37"/>
      <c r="D23" s="36">
        <v>96.84</v>
      </c>
      <c r="E23" s="36">
        <v>452.81</v>
      </c>
      <c r="F23" s="36">
        <v>124.9</v>
      </c>
      <c r="G23" s="38"/>
      <c r="H23" s="39"/>
    </row>
    <row r="24" spans="2:8" hidden="1" x14ac:dyDescent="0.3">
      <c r="B24" s="35">
        <v>35916</v>
      </c>
      <c r="C24" s="37"/>
      <c r="D24" s="36">
        <v>97.02</v>
      </c>
      <c r="E24" s="36">
        <v>454.58</v>
      </c>
      <c r="F24" s="36">
        <v>125.1</v>
      </c>
      <c r="G24" s="38"/>
      <c r="H24" s="39"/>
    </row>
    <row r="25" spans="2:8" hidden="1" x14ac:dyDescent="0.3">
      <c r="B25" s="35">
        <v>35947</v>
      </c>
      <c r="C25" s="37"/>
      <c r="D25" s="36">
        <v>97.35</v>
      </c>
      <c r="E25" s="36">
        <v>465.22</v>
      </c>
      <c r="F25" s="36">
        <v>124.8</v>
      </c>
      <c r="G25" s="38"/>
      <c r="H25" s="39"/>
    </row>
    <row r="26" spans="2:8" hidden="1" x14ac:dyDescent="0.3">
      <c r="B26" s="35">
        <v>35977</v>
      </c>
      <c r="C26" s="37"/>
      <c r="D26" s="36">
        <v>97.77</v>
      </c>
      <c r="E26" s="36">
        <v>465.21</v>
      </c>
      <c r="F26" s="36">
        <v>124.9</v>
      </c>
      <c r="G26" s="38"/>
      <c r="H26" s="39"/>
    </row>
    <row r="27" spans="2:8" hidden="1" x14ac:dyDescent="0.3">
      <c r="B27" s="35">
        <v>36008</v>
      </c>
      <c r="C27" s="37"/>
      <c r="D27" s="36">
        <v>98.1</v>
      </c>
      <c r="E27" s="36">
        <v>474.38</v>
      </c>
      <c r="F27" s="36">
        <v>124.2</v>
      </c>
      <c r="G27" s="38"/>
      <c r="H27" s="39"/>
    </row>
    <row r="28" spans="2:8" hidden="1" x14ac:dyDescent="0.3">
      <c r="B28" s="35">
        <v>36039</v>
      </c>
      <c r="C28" s="37"/>
      <c r="D28" s="36">
        <v>98.61</v>
      </c>
      <c r="E28" s="36">
        <v>466.38</v>
      </c>
      <c r="F28" s="36">
        <v>123.8</v>
      </c>
      <c r="G28" s="38"/>
      <c r="H28" s="39"/>
    </row>
    <row r="29" spans="2:8" hidden="1" x14ac:dyDescent="0.3">
      <c r="B29" s="35">
        <v>36069</v>
      </c>
      <c r="C29" s="37"/>
      <c r="D29" s="36">
        <v>99.4</v>
      </c>
      <c r="E29" s="36">
        <v>462.49</v>
      </c>
      <c r="F29" s="36">
        <v>124</v>
      </c>
      <c r="G29" s="38"/>
      <c r="H29" s="39"/>
    </row>
    <row r="30" spans="2:8" hidden="1" x14ac:dyDescent="0.3">
      <c r="B30" s="35">
        <v>36100</v>
      </c>
      <c r="C30" s="37"/>
      <c r="D30" s="36">
        <v>99.49</v>
      </c>
      <c r="E30" s="36">
        <v>466.22</v>
      </c>
      <c r="F30" s="36">
        <v>123.6</v>
      </c>
      <c r="G30" s="38"/>
      <c r="H30" s="39"/>
    </row>
    <row r="31" spans="2:8" ht="15" hidden="1" thickBot="1" x14ac:dyDescent="0.35">
      <c r="B31" s="40">
        <v>36130</v>
      </c>
      <c r="C31" s="42"/>
      <c r="D31" s="41">
        <v>100</v>
      </c>
      <c r="E31" s="41">
        <v>473.77</v>
      </c>
      <c r="F31" s="41">
        <v>122.8</v>
      </c>
      <c r="G31" s="43"/>
      <c r="H31" s="44"/>
    </row>
    <row r="32" spans="2:8" hidden="1" x14ac:dyDescent="0.3">
      <c r="B32" s="35">
        <v>36161</v>
      </c>
      <c r="C32" s="37"/>
      <c r="D32" s="36">
        <v>99.67</v>
      </c>
      <c r="E32" s="36">
        <v>483.25</v>
      </c>
      <c r="F32" s="36">
        <v>122.9</v>
      </c>
      <c r="G32" s="38"/>
      <c r="H32" s="39"/>
    </row>
    <row r="33" spans="2:8" hidden="1" x14ac:dyDescent="0.3">
      <c r="B33" s="35">
        <v>36192</v>
      </c>
      <c r="C33" s="37"/>
      <c r="D33" s="36">
        <v>99.74</v>
      </c>
      <c r="E33" s="36">
        <v>498.74</v>
      </c>
      <c r="F33" s="36">
        <v>122.3</v>
      </c>
      <c r="G33" s="38"/>
      <c r="H33" s="39"/>
    </row>
    <row r="34" spans="2:8" hidden="1" x14ac:dyDescent="0.3">
      <c r="B34" s="35">
        <v>36220</v>
      </c>
      <c r="C34" s="37"/>
      <c r="D34" s="36">
        <v>100.37</v>
      </c>
      <c r="E34" s="36">
        <v>483.83</v>
      </c>
      <c r="F34" s="36">
        <v>122.6</v>
      </c>
      <c r="G34" s="38"/>
      <c r="H34" s="39"/>
    </row>
    <row r="35" spans="2:8" hidden="1" x14ac:dyDescent="0.3">
      <c r="B35" s="35">
        <v>36251</v>
      </c>
      <c r="C35" s="37"/>
      <c r="D35" s="36">
        <v>100.75</v>
      </c>
      <c r="E35" s="36">
        <v>486.3</v>
      </c>
      <c r="F35" s="36">
        <v>123.6</v>
      </c>
      <c r="G35" s="38"/>
      <c r="H35" s="39"/>
    </row>
    <row r="36" spans="2:8" hidden="1" x14ac:dyDescent="0.3">
      <c r="B36" s="35">
        <v>36281</v>
      </c>
      <c r="C36" s="37"/>
      <c r="D36" s="36">
        <v>100.87</v>
      </c>
      <c r="E36" s="45">
        <v>493.26</v>
      </c>
      <c r="F36" s="36">
        <v>124.5</v>
      </c>
      <c r="G36" s="38"/>
      <c r="H36" s="39"/>
    </row>
    <row r="37" spans="2:8" hidden="1" x14ac:dyDescent="0.3">
      <c r="B37" s="35">
        <v>36312</v>
      </c>
      <c r="C37" s="37"/>
      <c r="D37" s="36">
        <v>101.01</v>
      </c>
      <c r="E37" s="36">
        <v>518.9</v>
      </c>
      <c r="F37" s="36">
        <v>125.1</v>
      </c>
      <c r="G37" s="38"/>
      <c r="H37" s="39"/>
    </row>
    <row r="38" spans="2:8" hidden="1" x14ac:dyDescent="0.3">
      <c r="B38" s="35">
        <v>36342</v>
      </c>
      <c r="C38" s="37"/>
      <c r="D38" s="36">
        <v>101.08</v>
      </c>
      <c r="E38" s="36">
        <v>515.97</v>
      </c>
      <c r="F38" s="36">
        <v>125.5</v>
      </c>
      <c r="G38" s="38"/>
      <c r="H38" s="39"/>
    </row>
    <row r="39" spans="2:8" hidden="1" x14ac:dyDescent="0.3">
      <c r="B39" s="35">
        <v>36373</v>
      </c>
      <c r="C39" s="37"/>
      <c r="D39" s="36">
        <v>101.28</v>
      </c>
      <c r="E39" s="36">
        <v>516.98</v>
      </c>
      <c r="F39" s="36">
        <v>126.8</v>
      </c>
      <c r="G39" s="38"/>
      <c r="H39" s="39"/>
    </row>
    <row r="40" spans="2:8" hidden="1" x14ac:dyDescent="0.3">
      <c r="B40" s="35">
        <v>36404</v>
      </c>
      <c r="C40" s="46"/>
      <c r="D40" s="36">
        <v>101.51</v>
      </c>
      <c r="E40" s="36">
        <v>531.11</v>
      </c>
      <c r="F40" s="45">
        <v>128</v>
      </c>
      <c r="G40" s="38"/>
      <c r="H40" s="39"/>
    </row>
    <row r="41" spans="2:8" hidden="1" x14ac:dyDescent="0.3">
      <c r="B41" s="35">
        <v>36434</v>
      </c>
      <c r="C41" s="46"/>
      <c r="D41" s="36">
        <v>101.87</v>
      </c>
      <c r="E41" s="36">
        <v>547.57000000000005</v>
      </c>
      <c r="F41" s="45">
        <v>127.9</v>
      </c>
      <c r="G41" s="38"/>
      <c r="H41" s="39"/>
    </row>
    <row r="42" spans="2:8" hidden="1" x14ac:dyDescent="0.3">
      <c r="B42" s="35">
        <v>36465</v>
      </c>
      <c r="C42" s="37"/>
      <c r="D42" s="36">
        <v>102.04</v>
      </c>
      <c r="E42" s="36">
        <v>545.51</v>
      </c>
      <c r="F42" s="36">
        <v>128.4</v>
      </c>
      <c r="G42" s="38"/>
      <c r="H42" s="39"/>
    </row>
    <row r="43" spans="2:8" ht="15" hidden="1" thickBot="1" x14ac:dyDescent="0.35">
      <c r="B43" s="40">
        <v>36495</v>
      </c>
      <c r="C43" s="42"/>
      <c r="D43" s="41">
        <v>102.31</v>
      </c>
      <c r="E43" s="41">
        <v>527.70000000000005</v>
      </c>
      <c r="F43" s="41">
        <v>128</v>
      </c>
      <c r="G43" s="43"/>
      <c r="H43" s="44"/>
    </row>
    <row r="44" spans="2:8" hidden="1" x14ac:dyDescent="0.3">
      <c r="B44" s="30">
        <v>36526</v>
      </c>
      <c r="C44" s="32"/>
      <c r="D44" s="31">
        <v>102.49</v>
      </c>
      <c r="E44" s="31">
        <v>520.45000000000005</v>
      </c>
      <c r="F44" s="31">
        <v>128.30000000000001</v>
      </c>
      <c r="G44" s="33"/>
      <c r="H44" s="34"/>
    </row>
    <row r="45" spans="2:8" hidden="1" x14ac:dyDescent="0.3">
      <c r="B45" s="35">
        <v>36557</v>
      </c>
      <c r="C45" s="37"/>
      <c r="D45" s="36">
        <v>103.06</v>
      </c>
      <c r="E45" s="36">
        <v>512.85</v>
      </c>
      <c r="F45" s="36">
        <v>129.80000000000001</v>
      </c>
      <c r="G45" s="38"/>
      <c r="H45" s="39"/>
    </row>
    <row r="46" spans="2:8" hidden="1" x14ac:dyDescent="0.3">
      <c r="B46" s="35">
        <v>36586</v>
      </c>
      <c r="C46" s="37"/>
      <c r="D46" s="36">
        <v>103.81</v>
      </c>
      <c r="E46" s="36">
        <v>504.38</v>
      </c>
      <c r="F46" s="36">
        <v>131</v>
      </c>
      <c r="G46" s="38"/>
      <c r="H46" s="39"/>
    </row>
    <row r="47" spans="2:8" hidden="1" x14ac:dyDescent="0.3">
      <c r="B47" s="35">
        <v>36617</v>
      </c>
      <c r="C47" s="37"/>
      <c r="D47" s="36">
        <v>104.31</v>
      </c>
      <c r="E47" s="36">
        <v>508.1</v>
      </c>
      <c r="F47" s="36">
        <v>130.69999999999999</v>
      </c>
      <c r="G47" s="38"/>
      <c r="H47" s="39"/>
    </row>
    <row r="48" spans="2:8" hidden="1" x14ac:dyDescent="0.3">
      <c r="B48" s="35">
        <v>36647</v>
      </c>
      <c r="C48" s="37"/>
      <c r="D48" s="36">
        <v>104.53</v>
      </c>
      <c r="E48" s="36">
        <v>521.66</v>
      </c>
      <c r="F48" s="36">
        <v>131.6</v>
      </c>
      <c r="G48" s="38"/>
      <c r="H48" s="39"/>
    </row>
    <row r="49" spans="2:8" hidden="1" x14ac:dyDescent="0.3">
      <c r="B49" s="35">
        <v>36678</v>
      </c>
      <c r="C49" s="37"/>
      <c r="D49" s="36">
        <v>104.77</v>
      </c>
      <c r="E49" s="36">
        <v>529.74</v>
      </c>
      <c r="F49" s="36">
        <v>133.30000000000001</v>
      </c>
      <c r="G49" s="38"/>
      <c r="H49" s="39"/>
    </row>
    <row r="50" spans="2:8" hidden="1" x14ac:dyDescent="0.3">
      <c r="B50" s="35">
        <v>36708</v>
      </c>
      <c r="C50" s="37"/>
      <c r="D50" s="36">
        <v>104.91</v>
      </c>
      <c r="E50" s="36">
        <v>542.75</v>
      </c>
      <c r="F50" s="36">
        <v>133.19999999999999</v>
      </c>
      <c r="G50" s="38"/>
      <c r="H50" s="39"/>
    </row>
    <row r="51" spans="2:8" hidden="1" x14ac:dyDescent="0.3">
      <c r="B51" s="35">
        <v>36739</v>
      </c>
      <c r="C51" s="37"/>
      <c r="D51" s="36">
        <v>105.18</v>
      </c>
      <c r="E51" s="36">
        <v>550.99</v>
      </c>
      <c r="F51" s="36">
        <v>132.9</v>
      </c>
      <c r="G51" s="38"/>
      <c r="H51" s="39"/>
    </row>
    <row r="52" spans="2:8" hidden="1" x14ac:dyDescent="0.3">
      <c r="B52" s="35">
        <v>36770</v>
      </c>
      <c r="C52" s="37"/>
      <c r="D52" s="36">
        <v>105.82</v>
      </c>
      <c r="E52" s="36">
        <v>565.9</v>
      </c>
      <c r="F52" s="36">
        <v>134.5</v>
      </c>
      <c r="G52" s="38"/>
      <c r="H52" s="39"/>
    </row>
    <row r="53" spans="2:8" hidden="1" x14ac:dyDescent="0.3">
      <c r="B53" s="35">
        <v>36800</v>
      </c>
      <c r="C53" s="37"/>
      <c r="D53" s="36">
        <v>106.46</v>
      </c>
      <c r="E53" s="36">
        <v>567.96</v>
      </c>
      <c r="F53" s="36">
        <v>135.1</v>
      </c>
      <c r="G53" s="38"/>
      <c r="H53" s="39"/>
    </row>
    <row r="54" spans="2:8" hidden="1" x14ac:dyDescent="0.3">
      <c r="B54" s="35">
        <v>36831</v>
      </c>
      <c r="C54" s="37"/>
      <c r="D54" s="36">
        <v>106.82</v>
      </c>
      <c r="E54" s="36">
        <v>574.6</v>
      </c>
      <c r="F54" s="36">
        <v>134.6</v>
      </c>
      <c r="G54" s="38"/>
      <c r="H54" s="39"/>
    </row>
    <row r="55" spans="2:8" ht="15" hidden="1" thickBot="1" x14ac:dyDescent="0.35">
      <c r="B55" s="40">
        <v>36861</v>
      </c>
      <c r="C55" s="42"/>
      <c r="D55" s="41">
        <v>106.94</v>
      </c>
      <c r="E55" s="41">
        <v>574.63</v>
      </c>
      <c r="F55" s="41">
        <v>134.6</v>
      </c>
      <c r="G55" s="43"/>
      <c r="H55" s="44"/>
    </row>
    <row r="56" spans="2:8" hidden="1" x14ac:dyDescent="0.3">
      <c r="B56" s="30">
        <v>36892</v>
      </c>
      <c r="C56" s="32"/>
      <c r="D56" s="31">
        <v>107.3</v>
      </c>
      <c r="E56" s="31">
        <v>571.12</v>
      </c>
      <c r="F56" s="31">
        <v>140</v>
      </c>
      <c r="G56" s="33"/>
      <c r="H56" s="34"/>
    </row>
    <row r="57" spans="2:8" hidden="1" x14ac:dyDescent="0.3">
      <c r="B57" s="35">
        <v>36923</v>
      </c>
      <c r="C57" s="37"/>
      <c r="D57" s="36">
        <v>106.97</v>
      </c>
      <c r="E57" s="36">
        <v>563.13</v>
      </c>
      <c r="F57" s="36">
        <v>137.4</v>
      </c>
      <c r="G57" s="38"/>
      <c r="H57" s="39"/>
    </row>
    <row r="58" spans="2:8" hidden="1" x14ac:dyDescent="0.3">
      <c r="B58" s="35">
        <v>36951</v>
      </c>
      <c r="C58" s="37"/>
      <c r="D58" s="36">
        <v>107.48</v>
      </c>
      <c r="E58" s="36">
        <v>587.79</v>
      </c>
      <c r="F58" s="36">
        <v>135.9</v>
      </c>
      <c r="G58" s="38"/>
      <c r="H58" s="39"/>
    </row>
    <row r="59" spans="2:8" hidden="1" x14ac:dyDescent="0.3">
      <c r="B59" s="35">
        <v>36982</v>
      </c>
      <c r="C59" s="37"/>
      <c r="D59" s="36">
        <v>107.97</v>
      </c>
      <c r="E59" s="36">
        <v>598.63</v>
      </c>
      <c r="F59" s="36">
        <v>136.4</v>
      </c>
      <c r="G59" s="38"/>
      <c r="H59" s="39"/>
    </row>
    <row r="60" spans="2:8" hidden="1" x14ac:dyDescent="0.3">
      <c r="B60" s="35">
        <v>37012</v>
      </c>
      <c r="C60" s="37"/>
      <c r="D60" s="36">
        <v>108.44</v>
      </c>
      <c r="E60" s="36">
        <v>604.48</v>
      </c>
      <c r="F60" s="36">
        <v>136.80000000000001</v>
      </c>
      <c r="G60" s="38"/>
      <c r="H60" s="39"/>
    </row>
    <row r="61" spans="2:8" hidden="1" x14ac:dyDescent="0.3">
      <c r="B61" s="35">
        <v>37043</v>
      </c>
      <c r="C61" s="37"/>
      <c r="D61" s="36">
        <v>108.5</v>
      </c>
      <c r="E61" s="36">
        <v>616.07000000000005</v>
      </c>
      <c r="F61" s="36">
        <v>135.80000000000001</v>
      </c>
      <c r="G61" s="38"/>
      <c r="H61" s="39"/>
    </row>
    <row r="62" spans="2:8" hidden="1" x14ac:dyDescent="0.3">
      <c r="B62" s="35">
        <v>37073</v>
      </c>
      <c r="C62" s="37"/>
      <c r="D62" s="36">
        <v>108.29</v>
      </c>
      <c r="E62" s="36">
        <v>656.46</v>
      </c>
      <c r="F62" s="36">
        <v>133.9</v>
      </c>
      <c r="G62" s="38"/>
      <c r="H62" s="39"/>
    </row>
    <row r="63" spans="2:8" hidden="1" x14ac:dyDescent="0.3">
      <c r="B63" s="35">
        <v>37104</v>
      </c>
      <c r="C63" s="37"/>
      <c r="D63" s="36">
        <v>109.16</v>
      </c>
      <c r="E63" s="36">
        <v>673.7</v>
      </c>
      <c r="F63" s="36">
        <v>133.5</v>
      </c>
      <c r="G63" s="38"/>
      <c r="H63" s="39"/>
    </row>
    <row r="64" spans="2:8" hidden="1" x14ac:dyDescent="0.3">
      <c r="B64" s="35">
        <v>37135</v>
      </c>
      <c r="C64" s="37"/>
      <c r="D64" s="36">
        <v>109.96</v>
      </c>
      <c r="E64" s="36">
        <v>681.24</v>
      </c>
      <c r="F64" s="36">
        <v>133.4</v>
      </c>
      <c r="G64" s="38"/>
      <c r="H64" s="39"/>
    </row>
    <row r="65" spans="2:8" hidden="1" x14ac:dyDescent="0.3">
      <c r="B65" s="35">
        <v>37165</v>
      </c>
      <c r="C65" s="37"/>
      <c r="D65" s="36">
        <v>110.11</v>
      </c>
      <c r="E65" s="36">
        <v>708.1</v>
      </c>
      <c r="F65" s="36">
        <v>130.19999999999999</v>
      </c>
      <c r="G65" s="38"/>
      <c r="H65" s="39"/>
    </row>
    <row r="66" spans="2:8" hidden="1" x14ac:dyDescent="0.3">
      <c r="B66" s="35">
        <v>37196</v>
      </c>
      <c r="C66" s="37"/>
      <c r="D66" s="36">
        <v>110.11</v>
      </c>
      <c r="E66" s="36">
        <v>689.4</v>
      </c>
      <c r="F66" s="36">
        <v>130.1</v>
      </c>
      <c r="G66" s="38"/>
      <c r="H66" s="39"/>
    </row>
    <row r="67" spans="2:8" ht="15" hidden="1" thickBot="1" x14ac:dyDescent="0.35">
      <c r="B67" s="40">
        <v>37226</v>
      </c>
      <c r="C67" s="42"/>
      <c r="D67" s="41">
        <v>109.76</v>
      </c>
      <c r="E67" s="41">
        <v>669.14</v>
      </c>
      <c r="F67" s="41">
        <v>130.1</v>
      </c>
      <c r="G67" s="43"/>
      <c r="H67" s="44"/>
    </row>
    <row r="68" spans="2:8" hidden="1" x14ac:dyDescent="0.3">
      <c r="B68" s="30">
        <v>37257</v>
      </c>
      <c r="C68" s="32"/>
      <c r="D68" s="31">
        <v>109.67</v>
      </c>
      <c r="E68" s="31">
        <v>667.28</v>
      </c>
      <c r="F68" s="31">
        <v>128.5</v>
      </c>
      <c r="G68" s="33"/>
      <c r="H68" s="34"/>
    </row>
    <row r="69" spans="2:8" hidden="1" x14ac:dyDescent="0.3">
      <c r="B69" s="35">
        <v>37288</v>
      </c>
      <c r="C69" s="37"/>
      <c r="D69" s="36">
        <v>109.68</v>
      </c>
      <c r="E69" s="36">
        <v>678.84</v>
      </c>
      <c r="F69" s="36">
        <v>128.4</v>
      </c>
      <c r="G69" s="38"/>
      <c r="H69" s="39"/>
    </row>
    <row r="70" spans="2:8" hidden="1" x14ac:dyDescent="0.3">
      <c r="B70" s="35">
        <v>37316</v>
      </c>
      <c r="C70" s="37"/>
      <c r="D70" s="36">
        <v>110.26</v>
      </c>
      <c r="E70" s="36">
        <v>663.26</v>
      </c>
      <c r="F70" s="36">
        <v>129.80000000000001</v>
      </c>
      <c r="G70" s="38"/>
      <c r="H70" s="39"/>
    </row>
    <row r="71" spans="2:8" hidden="1" x14ac:dyDescent="0.3">
      <c r="B71" s="35">
        <v>37347</v>
      </c>
      <c r="C71" s="37"/>
      <c r="D71" s="36">
        <v>110.67</v>
      </c>
      <c r="E71" s="36">
        <v>650.82000000000005</v>
      </c>
      <c r="F71" s="36">
        <v>130.80000000000001</v>
      </c>
      <c r="G71" s="38"/>
      <c r="H71" s="39"/>
    </row>
    <row r="72" spans="2:8" hidden="1" x14ac:dyDescent="0.3">
      <c r="B72" s="35">
        <v>37377</v>
      </c>
      <c r="C72" s="37"/>
      <c r="D72" s="36">
        <v>110.77</v>
      </c>
      <c r="E72" s="45">
        <v>653.91</v>
      </c>
      <c r="F72" s="36">
        <v>130.80000000000001</v>
      </c>
      <c r="G72" s="38"/>
      <c r="H72" s="39"/>
    </row>
    <row r="73" spans="2:8" hidden="1" x14ac:dyDescent="0.3">
      <c r="B73" s="35">
        <v>37408</v>
      </c>
      <c r="C73" s="37"/>
      <c r="D73" s="36">
        <v>110.63</v>
      </c>
      <c r="E73" s="36">
        <v>673.77</v>
      </c>
      <c r="F73" s="36">
        <v>130.9</v>
      </c>
      <c r="G73" s="38"/>
      <c r="H73" s="39"/>
    </row>
    <row r="74" spans="2:8" hidden="1" x14ac:dyDescent="0.3">
      <c r="B74" s="35">
        <v>37438</v>
      </c>
      <c r="C74" s="37"/>
      <c r="D74" s="36">
        <v>111.12</v>
      </c>
      <c r="E74" s="36">
        <v>696.33</v>
      </c>
      <c r="F74" s="36">
        <v>131.19999999999999</v>
      </c>
      <c r="G74" s="38"/>
      <c r="H74" s="39"/>
    </row>
    <row r="75" spans="2:8" hidden="1" x14ac:dyDescent="0.3">
      <c r="B75" s="35">
        <v>37469</v>
      </c>
      <c r="C75" s="37"/>
      <c r="D75" s="36">
        <v>111.54</v>
      </c>
      <c r="E75" s="36">
        <v>702.3</v>
      </c>
      <c r="F75" s="36">
        <v>131.5</v>
      </c>
      <c r="G75" s="38"/>
      <c r="H75" s="39"/>
    </row>
    <row r="76" spans="2:8" hidden="1" x14ac:dyDescent="0.3">
      <c r="B76" s="35">
        <v>37500</v>
      </c>
      <c r="C76" s="46"/>
      <c r="D76" s="36">
        <v>112.48</v>
      </c>
      <c r="E76" s="36">
        <v>726.98</v>
      </c>
      <c r="F76" s="45">
        <v>132</v>
      </c>
      <c r="G76" s="38"/>
      <c r="H76" s="39"/>
    </row>
    <row r="77" spans="2:8" hidden="1" x14ac:dyDescent="0.3">
      <c r="B77" s="35">
        <v>37530</v>
      </c>
      <c r="C77" s="46"/>
      <c r="D77" s="36">
        <v>113.46</v>
      </c>
      <c r="E77" s="36">
        <v>742.32</v>
      </c>
      <c r="F77" s="45">
        <v>133.1</v>
      </c>
      <c r="G77" s="38"/>
      <c r="H77" s="39"/>
    </row>
    <row r="78" spans="2:8" hidden="1" x14ac:dyDescent="0.3">
      <c r="B78" s="35">
        <v>37561</v>
      </c>
      <c r="C78" s="37"/>
      <c r="D78" s="36">
        <v>113.36</v>
      </c>
      <c r="E78" s="36">
        <v>709.48</v>
      </c>
      <c r="F78" s="36">
        <v>133.19999999999999</v>
      </c>
      <c r="G78" s="38"/>
      <c r="H78" s="39"/>
    </row>
    <row r="79" spans="2:8" ht="15" hidden="1" thickBot="1" x14ac:dyDescent="0.35">
      <c r="B79" s="40">
        <v>37591</v>
      </c>
      <c r="C79" s="42"/>
      <c r="D79" s="41">
        <v>112.86</v>
      </c>
      <c r="E79" s="41">
        <v>701.95</v>
      </c>
      <c r="F79" s="41">
        <v>133</v>
      </c>
      <c r="G79" s="43"/>
      <c r="H79" s="44"/>
    </row>
    <row r="80" spans="2:8" hidden="1" x14ac:dyDescent="0.3">
      <c r="B80" s="30">
        <v>37622</v>
      </c>
      <c r="C80" s="32"/>
      <c r="D80" s="47">
        <v>112.97</v>
      </c>
      <c r="E80" s="47">
        <v>722.48</v>
      </c>
      <c r="F80" s="31">
        <v>135.5</v>
      </c>
      <c r="G80" s="33"/>
      <c r="H80" s="34"/>
    </row>
    <row r="81" spans="2:8" hidden="1" x14ac:dyDescent="0.3">
      <c r="B81" s="35">
        <v>37653</v>
      </c>
      <c r="C81" s="37"/>
      <c r="D81" s="45">
        <v>113.88</v>
      </c>
      <c r="E81" s="45">
        <v>745.21</v>
      </c>
      <c r="F81" s="36">
        <v>137.80000000000001</v>
      </c>
      <c r="G81" s="38"/>
      <c r="H81" s="39"/>
    </row>
    <row r="82" spans="2:8" hidden="1" x14ac:dyDescent="0.3">
      <c r="B82" s="35">
        <v>37681</v>
      </c>
      <c r="C82" s="37"/>
      <c r="D82" s="45">
        <v>115.21</v>
      </c>
      <c r="E82" s="45">
        <v>743.28</v>
      </c>
      <c r="F82" s="36">
        <v>141.4</v>
      </c>
      <c r="G82" s="38"/>
      <c r="H82" s="39"/>
    </row>
    <row r="83" spans="2:8" hidden="1" x14ac:dyDescent="0.3">
      <c r="B83" s="35">
        <v>37712</v>
      </c>
      <c r="C83" s="37"/>
      <c r="D83" s="45">
        <v>115.1</v>
      </c>
      <c r="E83" s="45">
        <v>718.25</v>
      </c>
      <c r="F83" s="48">
        <v>136.80000000000001</v>
      </c>
      <c r="G83" s="38"/>
      <c r="H83" s="39"/>
    </row>
    <row r="84" spans="2:8" hidden="1" x14ac:dyDescent="0.3">
      <c r="B84" s="35">
        <v>37742</v>
      </c>
      <c r="C84" s="37"/>
      <c r="D84" s="45">
        <v>114.66</v>
      </c>
      <c r="E84" s="45">
        <v>703.58</v>
      </c>
      <c r="F84" s="48">
        <v>136.69999999999999</v>
      </c>
      <c r="G84" s="38"/>
      <c r="H84" s="39"/>
    </row>
    <row r="85" spans="2:8" hidden="1" x14ac:dyDescent="0.3">
      <c r="B85" s="35">
        <v>37773</v>
      </c>
      <c r="C85" s="37"/>
      <c r="D85" s="45">
        <v>114.66</v>
      </c>
      <c r="E85" s="45">
        <v>709.18</v>
      </c>
      <c r="F85" s="48">
        <v>138</v>
      </c>
      <c r="G85" s="38"/>
      <c r="H85" s="39"/>
    </row>
    <row r="86" spans="2:8" hidden="1" x14ac:dyDescent="0.3">
      <c r="B86" s="35">
        <v>37803</v>
      </c>
      <c r="C86" s="37"/>
      <c r="D86" s="45">
        <v>114.56</v>
      </c>
      <c r="E86" s="45">
        <v>701.14</v>
      </c>
      <c r="F86" s="48">
        <v>137.80000000000001</v>
      </c>
      <c r="G86" s="38"/>
      <c r="H86" s="39"/>
    </row>
    <row r="87" spans="2:8" hidden="1" x14ac:dyDescent="0.3">
      <c r="B87" s="35">
        <v>37834</v>
      </c>
      <c r="C87" s="37"/>
      <c r="D87" s="36">
        <v>114.75</v>
      </c>
      <c r="E87" s="45">
        <v>703.77250000000004</v>
      </c>
      <c r="F87" s="48">
        <v>138</v>
      </c>
      <c r="G87" s="38"/>
      <c r="H87" s="39"/>
    </row>
    <row r="88" spans="2:8" hidden="1" x14ac:dyDescent="0.3">
      <c r="B88" s="35">
        <v>37865</v>
      </c>
      <c r="C88" s="37"/>
      <c r="D88" s="36">
        <v>114.97</v>
      </c>
      <c r="E88" s="36">
        <v>675.44199999999989</v>
      </c>
      <c r="F88" s="36">
        <v>138.5</v>
      </c>
      <c r="G88" s="38"/>
      <c r="H88" s="39"/>
    </row>
    <row r="89" spans="2:8" hidden="1" x14ac:dyDescent="0.3">
      <c r="B89" s="35">
        <v>37895</v>
      </c>
      <c r="C89" s="37"/>
      <c r="D89" s="36">
        <v>114.79</v>
      </c>
      <c r="E89" s="36">
        <v>646.06956521739119</v>
      </c>
      <c r="F89" s="36">
        <v>139.4</v>
      </c>
      <c r="G89" s="38"/>
      <c r="H89" s="39"/>
    </row>
    <row r="90" spans="2:8" hidden="1" x14ac:dyDescent="0.3">
      <c r="B90" s="35">
        <v>37926</v>
      </c>
      <c r="C90" s="37"/>
      <c r="D90" s="36">
        <v>114.44</v>
      </c>
      <c r="E90" s="36">
        <v>625.46699999999987</v>
      </c>
      <c r="F90" s="36">
        <v>138.9</v>
      </c>
      <c r="G90" s="49"/>
      <c r="H90" s="50"/>
    </row>
    <row r="91" spans="2:8" ht="15" hidden="1" thickBot="1" x14ac:dyDescent="0.35">
      <c r="B91" s="40">
        <v>37956</v>
      </c>
      <c r="C91" s="42"/>
      <c r="D91" s="41">
        <v>114.07</v>
      </c>
      <c r="E91" s="41">
        <v>602.90449999999998</v>
      </c>
      <c r="F91" s="41">
        <v>139.4</v>
      </c>
      <c r="G91" s="51"/>
      <c r="H91" s="52"/>
    </row>
    <row r="92" spans="2:8" hidden="1" x14ac:dyDescent="0.3">
      <c r="B92" s="30">
        <v>37987</v>
      </c>
      <c r="C92" s="32"/>
      <c r="D92" s="47">
        <v>113.86</v>
      </c>
      <c r="E92" s="53">
        <v>573.64</v>
      </c>
      <c r="F92" s="53">
        <v>141.4</v>
      </c>
      <c r="G92" s="33"/>
      <c r="H92" s="34"/>
    </row>
    <row r="93" spans="2:8" hidden="1" x14ac:dyDescent="0.3">
      <c r="B93" s="35">
        <v>38018</v>
      </c>
      <c r="C93" s="37"/>
      <c r="D93" s="45">
        <v>113.87</v>
      </c>
      <c r="E93" s="54">
        <v>584.30999999999995</v>
      </c>
      <c r="F93" s="54">
        <v>142.1</v>
      </c>
      <c r="G93" s="38"/>
      <c r="H93" s="39"/>
    </row>
    <row r="94" spans="2:8" hidden="1" x14ac:dyDescent="0.3">
      <c r="B94" s="35">
        <v>38047</v>
      </c>
      <c r="C94" s="37"/>
      <c r="D94" s="45">
        <v>114.35</v>
      </c>
      <c r="E94" s="54">
        <v>603.91</v>
      </c>
      <c r="F94" s="54">
        <v>143.1</v>
      </c>
      <c r="G94" s="38"/>
      <c r="H94" s="39"/>
    </row>
    <row r="95" spans="2:8" hidden="1" x14ac:dyDescent="0.3">
      <c r="B95" s="35">
        <v>38078</v>
      </c>
      <c r="C95" s="37"/>
      <c r="D95" s="45">
        <v>114.77</v>
      </c>
      <c r="E95" s="54">
        <v>608.19000000000005</v>
      </c>
      <c r="F95" s="54">
        <v>144.80000000000001</v>
      </c>
      <c r="G95" s="38"/>
      <c r="H95" s="39"/>
    </row>
    <row r="96" spans="2:8" hidden="1" x14ac:dyDescent="0.3">
      <c r="B96" s="35">
        <v>38108</v>
      </c>
      <c r="C96" s="37"/>
      <c r="D96" s="45">
        <v>115.37</v>
      </c>
      <c r="E96" s="54">
        <v>635.76</v>
      </c>
      <c r="F96" s="54">
        <v>146.80000000000001</v>
      </c>
      <c r="G96" s="38"/>
      <c r="H96" s="39"/>
    </row>
    <row r="97" spans="2:8" hidden="1" x14ac:dyDescent="0.3">
      <c r="B97" s="35">
        <v>38139</v>
      </c>
      <c r="C97" s="37"/>
      <c r="D97" s="45">
        <v>115.87</v>
      </c>
      <c r="E97" s="54">
        <v>643.5</v>
      </c>
      <c r="F97" s="54">
        <v>147.19999999999999</v>
      </c>
      <c r="G97" s="38"/>
      <c r="H97" s="39"/>
    </row>
    <row r="98" spans="2:8" hidden="1" x14ac:dyDescent="0.3">
      <c r="B98" s="35">
        <v>38169</v>
      </c>
      <c r="C98" s="37"/>
      <c r="D98" s="45">
        <v>116.14</v>
      </c>
      <c r="E98" s="54">
        <v>632.39</v>
      </c>
      <c r="F98" s="54">
        <v>147.4</v>
      </c>
      <c r="G98" s="38"/>
      <c r="H98" s="39"/>
    </row>
    <row r="99" spans="2:8" hidden="1" x14ac:dyDescent="0.3">
      <c r="B99" s="35">
        <v>38200</v>
      </c>
      <c r="C99" s="37"/>
      <c r="D99" s="45">
        <v>116.58</v>
      </c>
      <c r="E99" s="54">
        <v>635.92999999999995</v>
      </c>
      <c r="F99" s="54">
        <v>148</v>
      </c>
      <c r="G99" s="38"/>
      <c r="H99" s="39"/>
    </row>
    <row r="100" spans="2:8" hidden="1" x14ac:dyDescent="0.3">
      <c r="B100" s="35">
        <v>38231</v>
      </c>
      <c r="C100" s="37"/>
      <c r="D100" s="45">
        <v>116.64</v>
      </c>
      <c r="E100" s="45">
        <v>616.54999999999995</v>
      </c>
      <c r="F100" s="54">
        <v>147.69999999999999</v>
      </c>
      <c r="G100" s="38"/>
      <c r="H100" s="39"/>
    </row>
    <row r="101" spans="2:8" hidden="1" x14ac:dyDescent="0.3">
      <c r="B101" s="35">
        <v>38261</v>
      </c>
      <c r="C101" s="37"/>
      <c r="D101" s="45">
        <v>116.98</v>
      </c>
      <c r="E101" s="54">
        <v>607.28</v>
      </c>
      <c r="F101" s="54">
        <v>149.80000000000001</v>
      </c>
      <c r="G101" s="38"/>
      <c r="H101" s="39"/>
    </row>
    <row r="102" spans="2:8" hidden="1" x14ac:dyDescent="0.3">
      <c r="B102" s="35">
        <v>38292</v>
      </c>
      <c r="C102" s="37"/>
      <c r="D102" s="45">
        <v>117.28</v>
      </c>
      <c r="E102" s="45">
        <v>596.72</v>
      </c>
      <c r="F102" s="54">
        <v>151.30000000000001</v>
      </c>
      <c r="G102" s="38"/>
      <c r="H102" s="39"/>
    </row>
    <row r="103" spans="2:8" ht="15" hidden="1" thickBot="1" x14ac:dyDescent="0.35">
      <c r="B103" s="40">
        <v>38322</v>
      </c>
      <c r="C103" s="42"/>
      <c r="D103" s="55">
        <v>116.84</v>
      </c>
      <c r="E103" s="55">
        <v>576.16999999999996</v>
      </c>
      <c r="F103" s="56">
        <v>150.1</v>
      </c>
      <c r="G103" s="43"/>
      <c r="H103" s="44"/>
    </row>
    <row r="104" spans="2:8" hidden="1" x14ac:dyDescent="0.3">
      <c r="B104" s="35">
        <v>38353</v>
      </c>
      <c r="C104" s="37"/>
      <c r="D104" s="45">
        <v>116.47</v>
      </c>
      <c r="E104" s="45">
        <v>574.12</v>
      </c>
      <c r="F104" s="45">
        <v>150.9</v>
      </c>
      <c r="G104" s="38"/>
      <c r="H104" s="39"/>
    </row>
    <row r="105" spans="2:8" hidden="1" x14ac:dyDescent="0.3">
      <c r="B105" s="35">
        <v>38384</v>
      </c>
      <c r="C105" s="37"/>
      <c r="D105" s="45">
        <v>116.36</v>
      </c>
      <c r="E105" s="45">
        <v>573.58000000000004</v>
      </c>
      <c r="F105" s="45">
        <v>151.6</v>
      </c>
      <c r="G105" s="38"/>
      <c r="H105" s="39"/>
    </row>
    <row r="106" spans="2:8" hidden="1" x14ac:dyDescent="0.3">
      <c r="B106" s="35">
        <v>38412</v>
      </c>
      <c r="C106" s="37"/>
      <c r="D106" s="45">
        <v>117.1</v>
      </c>
      <c r="E106" s="45">
        <v>586.48</v>
      </c>
      <c r="F106" s="45">
        <v>153.6</v>
      </c>
      <c r="G106" s="38"/>
      <c r="H106" s="39"/>
    </row>
    <row r="107" spans="2:8" hidden="1" x14ac:dyDescent="0.3">
      <c r="B107" s="35">
        <v>38443</v>
      </c>
      <c r="C107" s="37"/>
      <c r="D107" s="45">
        <v>118.15</v>
      </c>
      <c r="E107" s="45">
        <v>580.46</v>
      </c>
      <c r="F107" s="45">
        <v>155</v>
      </c>
      <c r="G107" s="38"/>
      <c r="H107" s="39"/>
    </row>
    <row r="108" spans="2:8" hidden="1" x14ac:dyDescent="0.3">
      <c r="B108" s="35">
        <v>38473</v>
      </c>
      <c r="C108" s="46"/>
      <c r="D108" s="45">
        <v>118.47</v>
      </c>
      <c r="E108" s="45">
        <v>578.30999999999995</v>
      </c>
      <c r="F108" s="45">
        <v>154.4</v>
      </c>
      <c r="G108" s="57"/>
      <c r="H108" s="58"/>
    </row>
    <row r="109" spans="2:8" hidden="1" x14ac:dyDescent="0.3">
      <c r="B109" s="35">
        <v>38504</v>
      </c>
      <c r="C109" s="37"/>
      <c r="D109" s="45">
        <v>118.96</v>
      </c>
      <c r="E109" s="45">
        <v>585.47</v>
      </c>
      <c r="F109" s="45">
        <v>154.1</v>
      </c>
      <c r="G109" s="38"/>
      <c r="H109" s="39"/>
    </row>
    <row r="110" spans="2:8" hidden="1" x14ac:dyDescent="0.3">
      <c r="B110" s="35">
        <v>38534</v>
      </c>
      <c r="C110" s="37"/>
      <c r="D110" s="45">
        <v>119.69</v>
      </c>
      <c r="E110" s="45">
        <v>575.77</v>
      </c>
      <c r="F110" s="45">
        <v>156.19999999999999</v>
      </c>
      <c r="G110" s="38"/>
      <c r="H110" s="39"/>
    </row>
    <row r="111" spans="2:8" hidden="1" x14ac:dyDescent="0.3">
      <c r="B111" s="35">
        <v>38565</v>
      </c>
      <c r="C111" s="37"/>
      <c r="D111" s="45">
        <v>120.04</v>
      </c>
      <c r="E111" s="45">
        <v>546.61</v>
      </c>
      <c r="F111" s="45">
        <v>157.30000000000001</v>
      </c>
      <c r="G111" s="38"/>
      <c r="H111" s="39"/>
    </row>
    <row r="112" spans="2:8" hidden="1" x14ac:dyDescent="0.3">
      <c r="B112" s="35">
        <v>38596</v>
      </c>
      <c r="C112" s="37"/>
      <c r="D112" s="45">
        <v>121.23</v>
      </c>
      <c r="E112" s="45">
        <v>536.70000000000005</v>
      </c>
      <c r="F112" s="45">
        <v>161.9</v>
      </c>
      <c r="G112" s="38"/>
      <c r="H112" s="39"/>
    </row>
    <row r="113" spans="2:8" hidden="1" x14ac:dyDescent="0.3">
      <c r="B113" s="35">
        <v>38626</v>
      </c>
      <c r="C113" s="37"/>
      <c r="D113" s="45">
        <v>121.82</v>
      </c>
      <c r="E113" s="45">
        <v>535.5</v>
      </c>
      <c r="F113" s="45">
        <v>166</v>
      </c>
      <c r="G113" s="38"/>
      <c r="H113" s="39"/>
    </row>
    <row r="114" spans="2:8" hidden="1" x14ac:dyDescent="0.3">
      <c r="B114" s="35">
        <v>38657</v>
      </c>
      <c r="C114" s="37"/>
      <c r="D114" s="45">
        <v>121.53</v>
      </c>
      <c r="E114" s="45">
        <v>529.88</v>
      </c>
      <c r="F114" s="45">
        <v>163.6</v>
      </c>
      <c r="G114" s="38"/>
      <c r="H114" s="39"/>
    </row>
    <row r="115" spans="2:8" ht="15" hidden="1" thickBot="1" x14ac:dyDescent="0.35">
      <c r="B115" s="35">
        <v>38687</v>
      </c>
      <c r="C115" s="37"/>
      <c r="D115" s="45">
        <v>121.12</v>
      </c>
      <c r="E115" s="45">
        <v>514.33000000000004</v>
      </c>
      <c r="F115" s="45">
        <v>163</v>
      </c>
      <c r="G115" s="38"/>
      <c r="H115" s="39"/>
    </row>
    <row r="116" spans="2:8" hidden="1" x14ac:dyDescent="0.3">
      <c r="B116" s="30">
        <v>38718</v>
      </c>
      <c r="C116" s="32"/>
      <c r="D116" s="47">
        <v>121.22</v>
      </c>
      <c r="E116" s="47">
        <v>524.48</v>
      </c>
      <c r="F116" s="47">
        <v>164.3</v>
      </c>
      <c r="G116" s="33"/>
      <c r="H116" s="34"/>
    </row>
    <row r="117" spans="2:8" hidden="1" x14ac:dyDescent="0.3">
      <c r="B117" s="35">
        <v>38749</v>
      </c>
      <c r="C117" s="37"/>
      <c r="D117" s="45">
        <v>121.11</v>
      </c>
      <c r="E117" s="45">
        <v>525.70000000000005</v>
      </c>
      <c r="F117" s="45">
        <v>161.9</v>
      </c>
      <c r="G117" s="38"/>
      <c r="H117" s="39"/>
    </row>
    <row r="118" spans="2:8" hidden="1" x14ac:dyDescent="0.3">
      <c r="B118" s="35">
        <v>38777</v>
      </c>
      <c r="C118" s="37"/>
      <c r="D118" s="45">
        <v>121.82</v>
      </c>
      <c r="E118" s="45">
        <v>528.77</v>
      </c>
      <c r="F118" s="45">
        <v>162</v>
      </c>
      <c r="G118" s="38"/>
      <c r="H118" s="39"/>
    </row>
    <row r="119" spans="2:8" hidden="1" x14ac:dyDescent="0.3">
      <c r="B119" s="35">
        <v>38808</v>
      </c>
      <c r="C119" s="37"/>
      <c r="D119" s="45">
        <v>122.6</v>
      </c>
      <c r="E119" s="45">
        <v>517.33000000000004</v>
      </c>
      <c r="F119" s="45">
        <v>163.80000000000001</v>
      </c>
      <c r="G119" s="38"/>
      <c r="H119" s="39"/>
    </row>
    <row r="120" spans="2:8" hidden="1" x14ac:dyDescent="0.3">
      <c r="B120" s="35">
        <v>38838</v>
      </c>
      <c r="C120" s="46"/>
      <c r="D120" s="45">
        <v>122.9</v>
      </c>
      <c r="E120" s="45">
        <v>520.79</v>
      </c>
      <c r="F120" s="45">
        <v>165.3</v>
      </c>
      <c r="G120" s="57"/>
      <c r="H120" s="58"/>
    </row>
    <row r="121" spans="2:8" hidden="1" x14ac:dyDescent="0.3">
      <c r="B121" s="35">
        <v>38869</v>
      </c>
      <c r="C121" s="37"/>
      <c r="D121" s="45">
        <v>123.62</v>
      </c>
      <c r="E121" s="45">
        <v>542.46</v>
      </c>
      <c r="F121" s="45">
        <v>165.9</v>
      </c>
      <c r="G121" s="38"/>
      <c r="H121" s="39"/>
    </row>
    <row r="122" spans="2:8" hidden="1" x14ac:dyDescent="0.3">
      <c r="B122" s="35">
        <v>38899</v>
      </c>
      <c r="C122" s="37"/>
      <c r="D122" s="45">
        <v>124.29</v>
      </c>
      <c r="E122" s="45">
        <v>540.62</v>
      </c>
      <c r="F122" s="45">
        <v>167.1</v>
      </c>
      <c r="G122" s="38"/>
      <c r="H122" s="39"/>
    </row>
    <row r="123" spans="2:8" hidden="1" x14ac:dyDescent="0.3">
      <c r="B123" s="35">
        <v>38930</v>
      </c>
      <c r="C123" s="37"/>
      <c r="D123" s="45">
        <v>124.62</v>
      </c>
      <c r="E123" s="45">
        <v>538.53</v>
      </c>
      <c r="F123" s="45">
        <v>167.9</v>
      </c>
      <c r="G123" s="38"/>
      <c r="H123" s="39"/>
    </row>
    <row r="124" spans="2:8" hidden="1" x14ac:dyDescent="0.3">
      <c r="B124" s="35">
        <v>38961</v>
      </c>
      <c r="C124" s="37"/>
      <c r="D124" s="45">
        <v>124.64</v>
      </c>
      <c r="E124" s="45">
        <v>538.65</v>
      </c>
      <c r="F124" s="45">
        <v>165.4</v>
      </c>
      <c r="G124" s="38"/>
      <c r="H124" s="39"/>
    </row>
    <row r="125" spans="2:8" hidden="1" x14ac:dyDescent="0.3">
      <c r="B125" s="35">
        <v>38991</v>
      </c>
      <c r="C125" s="37"/>
      <c r="D125" s="45">
        <v>124.32</v>
      </c>
      <c r="E125" s="45">
        <v>530.95000000000005</v>
      </c>
      <c r="F125" s="45">
        <v>162</v>
      </c>
      <c r="G125" s="38"/>
      <c r="H125" s="39"/>
    </row>
    <row r="126" spans="2:8" hidden="1" x14ac:dyDescent="0.3">
      <c r="B126" s="35">
        <v>39022</v>
      </c>
      <c r="C126" s="37"/>
      <c r="D126" s="45">
        <v>124.11</v>
      </c>
      <c r="E126" s="45">
        <v>527.44000000000005</v>
      </c>
      <c r="F126" s="45">
        <v>165.1</v>
      </c>
      <c r="G126" s="38"/>
      <c r="H126" s="39"/>
    </row>
    <row r="127" spans="2:8" ht="15" hidden="1" thickBot="1" x14ac:dyDescent="0.35">
      <c r="B127" s="40">
        <v>39052</v>
      </c>
      <c r="C127" s="42"/>
      <c r="D127" s="55">
        <v>124.23</v>
      </c>
      <c r="E127" s="55">
        <v>527.58000000000004</v>
      </c>
      <c r="F127" s="55">
        <v>166</v>
      </c>
      <c r="G127" s="43"/>
      <c r="H127" s="44"/>
    </row>
    <row r="128" spans="2:8" hidden="1" x14ac:dyDescent="0.3">
      <c r="B128" s="30">
        <v>39083</v>
      </c>
      <c r="C128" s="32"/>
      <c r="D128" s="47">
        <v>124.61</v>
      </c>
      <c r="E128" s="47">
        <v>540.51</v>
      </c>
      <c r="F128" s="47">
        <v>164</v>
      </c>
      <c r="G128" s="33"/>
      <c r="H128" s="34"/>
    </row>
    <row r="129" spans="2:8" hidden="1" x14ac:dyDescent="0.3">
      <c r="B129" s="35">
        <v>39114</v>
      </c>
      <c r="C129" s="37"/>
      <c r="D129" s="45">
        <v>124.4</v>
      </c>
      <c r="E129" s="45">
        <v>542.27</v>
      </c>
      <c r="F129" s="45">
        <v>166.8</v>
      </c>
      <c r="G129" s="38"/>
      <c r="H129" s="39"/>
    </row>
    <row r="130" spans="2:8" hidden="1" x14ac:dyDescent="0.3">
      <c r="B130" s="35">
        <v>39142</v>
      </c>
      <c r="C130" s="37"/>
      <c r="D130" s="45">
        <v>124.93</v>
      </c>
      <c r="E130" s="45">
        <v>538.49</v>
      </c>
      <c r="F130" s="45">
        <v>169.3</v>
      </c>
      <c r="G130" s="38"/>
      <c r="H130" s="39"/>
    </row>
    <row r="131" spans="2:8" hidden="1" x14ac:dyDescent="0.3">
      <c r="B131" s="35">
        <v>39173</v>
      </c>
      <c r="C131" s="37"/>
      <c r="D131" s="45">
        <v>125.65</v>
      </c>
      <c r="E131" s="45">
        <v>532.29999999999995</v>
      </c>
      <c r="F131" s="45">
        <v>171.4</v>
      </c>
      <c r="G131" s="38"/>
      <c r="H131" s="39"/>
    </row>
    <row r="132" spans="2:8" hidden="1" x14ac:dyDescent="0.3">
      <c r="B132" s="35">
        <v>39203</v>
      </c>
      <c r="C132" s="46"/>
      <c r="D132" s="45">
        <v>126.43</v>
      </c>
      <c r="E132" s="45">
        <v>522.02</v>
      </c>
      <c r="F132" s="45">
        <v>173.3</v>
      </c>
      <c r="G132" s="57"/>
      <c r="H132" s="58"/>
    </row>
    <row r="133" spans="2:8" hidden="1" x14ac:dyDescent="0.3">
      <c r="B133" s="35">
        <v>39234</v>
      </c>
      <c r="C133" s="37"/>
      <c r="D133" s="45">
        <v>127.61</v>
      </c>
      <c r="E133" s="45">
        <v>526.72</v>
      </c>
      <c r="F133" s="45">
        <v>173.8</v>
      </c>
      <c r="G133" s="38"/>
      <c r="H133" s="39"/>
    </row>
    <row r="134" spans="2:8" hidden="1" x14ac:dyDescent="0.3">
      <c r="B134" s="35">
        <v>39264</v>
      </c>
      <c r="C134" s="37"/>
      <c r="D134" s="45">
        <v>129.05000000000001</v>
      </c>
      <c r="E134" s="45">
        <v>519.79999999999995</v>
      </c>
      <c r="F134" s="45">
        <v>175.1</v>
      </c>
      <c r="G134" s="38"/>
      <c r="H134" s="39"/>
    </row>
    <row r="135" spans="2:8" hidden="1" x14ac:dyDescent="0.3">
      <c r="B135" s="35">
        <v>39295</v>
      </c>
      <c r="C135" s="37"/>
      <c r="D135" s="45">
        <v>130.44999999999999</v>
      </c>
      <c r="E135" s="45">
        <v>522.91999999999996</v>
      </c>
      <c r="F135" s="45">
        <v>172.4</v>
      </c>
      <c r="G135" s="38"/>
      <c r="H135" s="39"/>
    </row>
    <row r="136" spans="2:8" hidden="1" x14ac:dyDescent="0.3">
      <c r="B136" s="35">
        <v>39326</v>
      </c>
      <c r="C136" s="37"/>
      <c r="D136" s="45">
        <v>131.93</v>
      </c>
      <c r="E136" s="45">
        <v>516.91</v>
      </c>
      <c r="F136" s="45">
        <v>173.5</v>
      </c>
      <c r="G136" s="38"/>
      <c r="H136" s="39"/>
    </row>
    <row r="137" spans="2:8" hidden="1" x14ac:dyDescent="0.3">
      <c r="B137" s="35">
        <v>39356</v>
      </c>
      <c r="C137" s="37"/>
      <c r="D137" s="45">
        <v>132.34</v>
      </c>
      <c r="E137" s="45">
        <v>501.44272727272732</v>
      </c>
      <c r="F137" s="45">
        <v>174.4</v>
      </c>
      <c r="G137" s="38"/>
      <c r="H137" s="39"/>
    </row>
    <row r="138" spans="2:8" hidden="1" x14ac:dyDescent="0.3">
      <c r="B138" s="35">
        <v>39387</v>
      </c>
      <c r="C138" s="37"/>
      <c r="D138" s="45">
        <v>133.34</v>
      </c>
      <c r="E138" s="45">
        <v>506.95142857142855</v>
      </c>
      <c r="F138" s="45">
        <v>179.4</v>
      </c>
      <c r="G138" s="38"/>
      <c r="H138" s="39"/>
    </row>
    <row r="139" spans="2:8" ht="15" hidden="1" thickBot="1" x14ac:dyDescent="0.35">
      <c r="B139" s="40">
        <v>39417</v>
      </c>
      <c r="C139" s="42"/>
      <c r="D139" s="55">
        <v>133.94999999999999</v>
      </c>
      <c r="E139" s="55">
        <v>499.27684210526309</v>
      </c>
      <c r="F139" s="55">
        <v>178.6</v>
      </c>
      <c r="G139" s="43"/>
      <c r="H139" s="44"/>
    </row>
    <row r="140" spans="2:8" hidden="1" x14ac:dyDescent="0.3">
      <c r="B140" s="35">
        <v>39448</v>
      </c>
      <c r="C140" s="32"/>
      <c r="D140" s="47">
        <v>133.9</v>
      </c>
      <c r="E140" s="47">
        <v>480.9</v>
      </c>
      <c r="F140" s="47">
        <v>181</v>
      </c>
      <c r="G140" s="33"/>
      <c r="H140" s="34"/>
    </row>
    <row r="141" spans="2:8" hidden="1" x14ac:dyDescent="0.3">
      <c r="B141" s="35">
        <v>39479</v>
      </c>
      <c r="C141" s="37"/>
      <c r="D141" s="45">
        <v>134.44</v>
      </c>
      <c r="E141" s="45">
        <v>467.22</v>
      </c>
      <c r="F141" s="45">
        <v>182.7</v>
      </c>
      <c r="G141" s="38"/>
      <c r="H141" s="39"/>
    </row>
    <row r="142" spans="2:8" hidden="1" x14ac:dyDescent="0.3">
      <c r="B142" s="35">
        <v>39508</v>
      </c>
      <c r="C142" s="37"/>
      <c r="D142" s="45">
        <v>135.56</v>
      </c>
      <c r="E142" s="45">
        <v>442.94</v>
      </c>
      <c r="F142" s="45">
        <v>187.9</v>
      </c>
      <c r="G142" s="38"/>
      <c r="H142" s="39"/>
    </row>
    <row r="143" spans="2:8" hidden="1" x14ac:dyDescent="0.3">
      <c r="B143" s="35">
        <v>39539</v>
      </c>
      <c r="C143" s="37"/>
      <c r="D143" s="45">
        <v>136.08000000000001</v>
      </c>
      <c r="E143" s="45">
        <v>446.43</v>
      </c>
      <c r="F143" s="45">
        <v>190.9</v>
      </c>
      <c r="G143" s="38"/>
      <c r="H143" s="39"/>
    </row>
    <row r="144" spans="2:8" hidden="1" x14ac:dyDescent="0.3">
      <c r="B144" s="35">
        <v>39569</v>
      </c>
      <c r="C144" s="46"/>
      <c r="D144" s="45">
        <v>137.65</v>
      </c>
      <c r="E144" s="45">
        <v>470.1</v>
      </c>
      <c r="F144" s="45">
        <v>196.6</v>
      </c>
      <c r="G144" s="57"/>
      <c r="H144" s="58"/>
    </row>
    <row r="145" spans="2:8" hidden="1" x14ac:dyDescent="0.3">
      <c r="B145" s="35">
        <v>39600</v>
      </c>
      <c r="C145" s="37"/>
      <c r="D145" s="45">
        <v>139.69999999999999</v>
      </c>
      <c r="E145" s="45">
        <v>493.61</v>
      </c>
      <c r="F145" s="45">
        <v>200.5</v>
      </c>
      <c r="G145" s="38"/>
      <c r="H145" s="39"/>
    </row>
    <row r="146" spans="2:8" hidden="1" x14ac:dyDescent="0.3">
      <c r="B146" s="35">
        <v>39630</v>
      </c>
      <c r="C146" s="37"/>
      <c r="D146" s="45">
        <v>141.28</v>
      </c>
      <c r="E146" s="45">
        <v>502.24</v>
      </c>
      <c r="F146" s="45">
        <v>205.5</v>
      </c>
      <c r="G146" s="38"/>
      <c r="H146" s="39"/>
    </row>
    <row r="147" spans="2:8" hidden="1" x14ac:dyDescent="0.3">
      <c r="B147" s="35">
        <v>39661</v>
      </c>
      <c r="C147" s="37"/>
      <c r="D147" s="45">
        <v>142.59</v>
      </c>
      <c r="E147" s="45">
        <v>516.70000000000005</v>
      </c>
      <c r="F147" s="45">
        <v>199.9</v>
      </c>
      <c r="G147" s="38"/>
      <c r="H147" s="39"/>
    </row>
    <row r="148" spans="2:8" hidden="1" x14ac:dyDescent="0.3">
      <c r="B148" s="35">
        <v>39692</v>
      </c>
      <c r="C148" s="37"/>
      <c r="D148" s="45">
        <v>144.11000000000001</v>
      </c>
      <c r="E148" s="45">
        <v>530.16999999999996</v>
      </c>
      <c r="F148" s="45">
        <v>197.2</v>
      </c>
      <c r="G148" s="38"/>
      <c r="H148" s="39"/>
    </row>
    <row r="149" spans="2:8" hidden="1" x14ac:dyDescent="0.3">
      <c r="B149" s="35">
        <v>39722</v>
      </c>
      <c r="C149" s="37"/>
      <c r="D149" s="45">
        <v>145.38</v>
      </c>
      <c r="E149" s="45">
        <v>618.39</v>
      </c>
      <c r="F149" s="45">
        <v>186.4</v>
      </c>
      <c r="G149" s="38"/>
      <c r="H149" s="39"/>
    </row>
    <row r="150" spans="2:8" hidden="1" x14ac:dyDescent="0.3">
      <c r="B150" s="35">
        <v>39753</v>
      </c>
      <c r="C150" s="37"/>
      <c r="D150" s="45">
        <v>145.19</v>
      </c>
      <c r="E150" s="45">
        <v>651.51</v>
      </c>
      <c r="F150" s="45">
        <v>177.5</v>
      </c>
      <c r="G150" s="38"/>
      <c r="H150" s="39"/>
    </row>
    <row r="151" spans="2:8" ht="15" hidden="1" thickBot="1" x14ac:dyDescent="0.35">
      <c r="B151" s="40">
        <v>39783</v>
      </c>
      <c r="C151" s="42"/>
      <c r="D151" s="36">
        <v>143.44999999999999</v>
      </c>
      <c r="E151" s="36">
        <v>649.32000000000005</v>
      </c>
      <c r="F151" s="36">
        <v>177.5</v>
      </c>
      <c r="G151" s="43"/>
      <c r="H151" s="44"/>
    </row>
    <row r="152" spans="2:8" hidden="1" x14ac:dyDescent="0.3">
      <c r="B152" s="35">
        <v>39814</v>
      </c>
      <c r="C152" s="32"/>
      <c r="D152" s="47">
        <v>101.37</v>
      </c>
      <c r="E152" s="47">
        <v>623.01</v>
      </c>
      <c r="F152" s="47">
        <v>171.2</v>
      </c>
      <c r="G152" s="33"/>
      <c r="H152" s="34"/>
    </row>
    <row r="153" spans="2:8" hidden="1" x14ac:dyDescent="0.3">
      <c r="B153" s="35">
        <v>39845</v>
      </c>
      <c r="C153" s="37"/>
      <c r="D153" s="45">
        <v>100.05</v>
      </c>
      <c r="E153" s="45">
        <v>606</v>
      </c>
      <c r="F153" s="45">
        <v>169.3</v>
      </c>
      <c r="G153" s="38"/>
      <c r="H153" s="39"/>
    </row>
    <row r="154" spans="2:8" hidden="1" x14ac:dyDescent="0.3">
      <c r="B154" s="35">
        <v>39873</v>
      </c>
      <c r="C154" s="37"/>
      <c r="D154" s="45">
        <v>100.09</v>
      </c>
      <c r="E154" s="45">
        <v>592.92999999999995</v>
      </c>
      <c r="F154" s="45">
        <v>168.1</v>
      </c>
      <c r="G154" s="38"/>
      <c r="H154" s="39"/>
    </row>
    <row r="155" spans="2:8" hidden="1" x14ac:dyDescent="0.3">
      <c r="B155" s="35">
        <v>39904</v>
      </c>
      <c r="C155" s="37"/>
      <c r="D155" s="45">
        <v>99.94</v>
      </c>
      <c r="E155" s="45">
        <v>583.17999999999995</v>
      </c>
      <c r="F155" s="45">
        <v>169.1</v>
      </c>
      <c r="G155" s="38"/>
      <c r="H155" s="39"/>
    </row>
    <row r="156" spans="2:8" hidden="1" x14ac:dyDescent="0.3">
      <c r="B156" s="35">
        <v>39934</v>
      </c>
      <c r="C156" s="37"/>
      <c r="D156" s="45">
        <v>99.72</v>
      </c>
      <c r="E156" s="45">
        <v>565.72</v>
      </c>
      <c r="F156" s="45">
        <v>170.8</v>
      </c>
      <c r="G156" s="38"/>
      <c r="H156" s="39"/>
    </row>
    <row r="157" spans="2:8" hidden="1" x14ac:dyDescent="0.3">
      <c r="B157" s="35">
        <v>39965</v>
      </c>
      <c r="C157" s="37"/>
      <c r="D157" s="45">
        <v>100.06</v>
      </c>
      <c r="E157" s="45">
        <v>553.08000000000004</v>
      </c>
      <c r="F157" s="45">
        <v>174.1</v>
      </c>
      <c r="G157" s="38"/>
      <c r="H157" s="39"/>
    </row>
    <row r="158" spans="2:8" hidden="1" x14ac:dyDescent="0.3">
      <c r="B158" s="35">
        <v>39995</v>
      </c>
      <c r="C158" s="37"/>
      <c r="D158" s="45">
        <v>99.63</v>
      </c>
      <c r="E158" s="45">
        <v>540.41999999999996</v>
      </c>
      <c r="F158" s="45">
        <v>172.5</v>
      </c>
      <c r="G158" s="38"/>
      <c r="H158" s="39"/>
    </row>
    <row r="159" spans="2:8" hidden="1" x14ac:dyDescent="0.3">
      <c r="B159" s="35">
        <v>40026</v>
      </c>
      <c r="C159" s="37"/>
      <c r="D159" s="45">
        <v>99.17</v>
      </c>
      <c r="E159" s="45">
        <v>546.88</v>
      </c>
      <c r="F159" s="45">
        <v>175</v>
      </c>
      <c r="G159" s="38"/>
      <c r="H159" s="39"/>
    </row>
    <row r="160" spans="2:8" hidden="1" x14ac:dyDescent="0.3">
      <c r="B160" s="35">
        <v>40057</v>
      </c>
      <c r="C160" s="37"/>
      <c r="D160" s="45">
        <v>100.3</v>
      </c>
      <c r="E160" s="45">
        <v>549.07000000000005</v>
      </c>
      <c r="F160" s="45">
        <v>174.6</v>
      </c>
      <c r="G160" s="38"/>
      <c r="H160" s="39"/>
    </row>
    <row r="161" spans="2:8" hidden="1" x14ac:dyDescent="0.3">
      <c r="B161" s="35">
        <v>40087</v>
      </c>
      <c r="C161" s="37"/>
      <c r="D161" s="45">
        <v>100.29</v>
      </c>
      <c r="E161" s="45">
        <v>545.83000000000004</v>
      </c>
      <c r="F161" s="45">
        <v>175.3</v>
      </c>
      <c r="G161" s="38"/>
      <c r="H161" s="39"/>
    </row>
    <row r="162" spans="2:8" hidden="1" x14ac:dyDescent="0.3">
      <c r="B162" s="35">
        <v>40118</v>
      </c>
      <c r="C162" s="37"/>
      <c r="D162" s="45">
        <v>99.89</v>
      </c>
      <c r="E162" s="45">
        <v>507.78</v>
      </c>
      <c r="F162" s="45">
        <v>177.7</v>
      </c>
      <c r="G162" s="38"/>
      <c r="H162" s="39"/>
    </row>
    <row r="163" spans="2:8" ht="15" hidden="1" thickBot="1" x14ac:dyDescent="0.35">
      <c r="B163" s="40">
        <v>40148</v>
      </c>
      <c r="C163" s="42"/>
      <c r="D163" s="36">
        <v>99.51</v>
      </c>
      <c r="E163" s="36">
        <v>501.45</v>
      </c>
      <c r="F163" s="36">
        <v>178.1</v>
      </c>
      <c r="G163" s="43"/>
      <c r="H163" s="44"/>
    </row>
    <row r="164" spans="2:8" hidden="1" x14ac:dyDescent="0.3">
      <c r="B164" s="35">
        <v>40179</v>
      </c>
      <c r="C164" s="32"/>
      <c r="D164" s="47">
        <v>100.03</v>
      </c>
      <c r="E164" s="47">
        <v>500.66</v>
      </c>
      <c r="F164" s="47">
        <v>182</v>
      </c>
      <c r="G164" s="33"/>
      <c r="H164" s="34"/>
    </row>
    <row r="165" spans="2:8" hidden="1" x14ac:dyDescent="0.3">
      <c r="B165" s="35">
        <v>40210</v>
      </c>
      <c r="C165" s="37"/>
      <c r="D165" s="45">
        <v>100.31</v>
      </c>
      <c r="E165" s="45">
        <v>532.55999999999995</v>
      </c>
      <c r="F165" s="45">
        <v>180.9</v>
      </c>
      <c r="G165" s="38"/>
      <c r="H165" s="39"/>
    </row>
    <row r="166" spans="2:8" hidden="1" x14ac:dyDescent="0.3">
      <c r="B166" s="35">
        <v>40238</v>
      </c>
      <c r="C166" s="37"/>
      <c r="D166" s="45">
        <v>100.39</v>
      </c>
      <c r="E166" s="45">
        <v>523.16</v>
      </c>
      <c r="F166" s="45">
        <v>183.3</v>
      </c>
      <c r="G166" s="38"/>
      <c r="H166" s="39"/>
    </row>
    <row r="167" spans="2:8" hidden="1" x14ac:dyDescent="0.3">
      <c r="B167" s="35">
        <v>40269</v>
      </c>
      <c r="C167" s="37"/>
      <c r="D167" s="45">
        <v>100.86</v>
      </c>
      <c r="E167" s="45">
        <v>520.62</v>
      </c>
      <c r="F167" s="45">
        <v>184.4</v>
      </c>
      <c r="G167" s="38"/>
      <c r="H167" s="39"/>
    </row>
    <row r="168" spans="2:8" hidden="1" x14ac:dyDescent="0.3">
      <c r="B168" s="35">
        <v>40299</v>
      </c>
      <c r="C168" s="37"/>
      <c r="D168" s="45">
        <v>101.22</v>
      </c>
      <c r="E168" s="45">
        <v>533.21</v>
      </c>
      <c r="F168" s="45">
        <v>184.8</v>
      </c>
      <c r="G168" s="38"/>
      <c r="H168" s="39"/>
    </row>
    <row r="169" spans="2:8" hidden="1" x14ac:dyDescent="0.3">
      <c r="B169" s="35">
        <v>40330</v>
      </c>
      <c r="C169" s="37"/>
      <c r="D169" s="45">
        <v>101.22</v>
      </c>
      <c r="E169" s="45">
        <v>536.66999999999996</v>
      </c>
      <c r="F169" s="45">
        <v>183.7</v>
      </c>
      <c r="G169" s="38"/>
      <c r="H169" s="39"/>
    </row>
    <row r="170" spans="2:8" hidden="1" x14ac:dyDescent="0.3">
      <c r="B170" s="35">
        <v>40360</v>
      </c>
      <c r="C170" s="37"/>
      <c r="D170" s="45">
        <v>101.87</v>
      </c>
      <c r="E170" s="45">
        <v>531.72</v>
      </c>
      <c r="F170" s="45">
        <v>184.2</v>
      </c>
      <c r="G170" s="38"/>
      <c r="H170" s="39"/>
    </row>
    <row r="171" spans="2:8" hidden="1" x14ac:dyDescent="0.3">
      <c r="B171" s="35">
        <v>40391</v>
      </c>
      <c r="C171" s="37"/>
      <c r="D171" s="45">
        <v>101.77</v>
      </c>
      <c r="E171" s="45">
        <v>509.32</v>
      </c>
      <c r="F171" s="45">
        <v>184.5</v>
      </c>
      <c r="G171" s="38"/>
      <c r="H171" s="39"/>
    </row>
    <row r="172" spans="2:8" hidden="1" x14ac:dyDescent="0.3">
      <c r="B172" s="35">
        <v>40422</v>
      </c>
      <c r="C172" s="37"/>
      <c r="D172" s="45">
        <v>102.18</v>
      </c>
      <c r="E172" s="45">
        <v>493.93</v>
      </c>
      <c r="F172" s="45">
        <v>185.1</v>
      </c>
      <c r="G172" s="38"/>
      <c r="H172" s="39"/>
    </row>
    <row r="173" spans="2:8" hidden="1" x14ac:dyDescent="0.3">
      <c r="B173" s="35">
        <v>40452</v>
      </c>
      <c r="C173" s="37"/>
      <c r="D173" s="45">
        <v>102.28</v>
      </c>
      <c r="E173" s="45">
        <v>484.04</v>
      </c>
      <c r="F173" s="45">
        <v>186.8</v>
      </c>
      <c r="G173" s="38"/>
      <c r="H173" s="39"/>
    </row>
    <row r="174" spans="2:8" hidden="1" x14ac:dyDescent="0.3">
      <c r="B174" s="35">
        <v>40483</v>
      </c>
      <c r="C174" s="37"/>
      <c r="D174" s="45">
        <v>102.35</v>
      </c>
      <c r="E174" s="45">
        <v>482.32</v>
      </c>
      <c r="F174" s="45">
        <v>188</v>
      </c>
      <c r="G174" s="38"/>
      <c r="H174" s="39"/>
    </row>
    <row r="175" spans="2:8" ht="15" hidden="1" thickBot="1" x14ac:dyDescent="0.35">
      <c r="B175" s="40">
        <v>40513</v>
      </c>
      <c r="C175" s="42"/>
      <c r="D175" s="41">
        <v>102.47</v>
      </c>
      <c r="E175" s="41">
        <v>474.78</v>
      </c>
      <c r="F175" s="41">
        <v>188</v>
      </c>
      <c r="G175" s="43"/>
      <c r="H175" s="44"/>
    </row>
    <row r="176" spans="2:8" hidden="1" x14ac:dyDescent="0.3">
      <c r="B176" s="35">
        <v>40544</v>
      </c>
      <c r="C176" s="60"/>
      <c r="D176" s="47">
        <v>102.76</v>
      </c>
      <c r="E176" s="47">
        <v>489.44</v>
      </c>
      <c r="F176" s="59">
        <v>199.037811</v>
      </c>
      <c r="G176" s="61"/>
      <c r="H176" s="58"/>
    </row>
    <row r="177" spans="2:8" hidden="1" x14ac:dyDescent="0.3">
      <c r="B177" s="35">
        <v>40575</v>
      </c>
      <c r="C177" s="46"/>
      <c r="D177" s="45">
        <v>102.98</v>
      </c>
      <c r="E177" s="45">
        <v>475.69</v>
      </c>
      <c r="F177" s="62">
        <v>200.30246500000001</v>
      </c>
      <c r="G177" s="57"/>
      <c r="H177" s="58"/>
    </row>
    <row r="178" spans="2:8" hidden="1" x14ac:dyDescent="0.3">
      <c r="B178" s="35">
        <v>40603</v>
      </c>
      <c r="C178" s="46"/>
      <c r="D178" s="45">
        <v>103.77</v>
      </c>
      <c r="E178" s="45">
        <v>479.65</v>
      </c>
      <c r="F178" s="62">
        <v>201.63776100000001</v>
      </c>
      <c r="G178" s="57"/>
      <c r="H178" s="58"/>
    </row>
    <row r="179" spans="2:8" hidden="1" x14ac:dyDescent="0.3">
      <c r="B179" s="35">
        <v>40634</v>
      </c>
      <c r="C179" s="46"/>
      <c r="D179" s="45">
        <v>104.1</v>
      </c>
      <c r="E179" s="45">
        <v>471.32</v>
      </c>
      <c r="F179" s="62">
        <v>203.876631</v>
      </c>
      <c r="G179" s="57"/>
      <c r="H179" s="58"/>
    </row>
    <row r="180" spans="2:8" hidden="1" x14ac:dyDescent="0.3">
      <c r="B180" s="35">
        <v>40664</v>
      </c>
      <c r="C180" s="46"/>
      <c r="D180" s="45">
        <v>104.52</v>
      </c>
      <c r="E180" s="45">
        <v>467.73</v>
      </c>
      <c r="F180" s="62">
        <v>204.490161</v>
      </c>
      <c r="G180" s="57"/>
      <c r="H180" s="58"/>
    </row>
    <row r="181" spans="2:8" hidden="1" x14ac:dyDescent="0.3">
      <c r="B181" s="35">
        <v>40695</v>
      </c>
      <c r="C181" s="46"/>
      <c r="D181" s="45">
        <v>104.7</v>
      </c>
      <c r="E181" s="45">
        <v>469.41</v>
      </c>
      <c r="F181" s="62">
        <v>205.11418900000001</v>
      </c>
      <c r="G181" s="57"/>
      <c r="H181" s="58"/>
    </row>
    <row r="182" spans="2:8" hidden="1" x14ac:dyDescent="0.3">
      <c r="B182" s="35">
        <v>40725</v>
      </c>
      <c r="C182" s="46"/>
      <c r="D182" s="63">
        <v>104.83</v>
      </c>
      <c r="E182" s="48">
        <v>462.94</v>
      </c>
      <c r="F182" s="62">
        <v>205.76800299999999</v>
      </c>
      <c r="G182" s="57"/>
      <c r="H182" s="58"/>
    </row>
    <row r="183" spans="2:8" hidden="1" x14ac:dyDescent="0.3">
      <c r="B183" s="35">
        <v>40756</v>
      </c>
      <c r="C183" s="46"/>
      <c r="D183" s="45">
        <v>105</v>
      </c>
      <c r="E183" s="45">
        <v>466.79</v>
      </c>
      <c r="F183" s="62">
        <v>206.68244799999999</v>
      </c>
      <c r="G183" s="57"/>
      <c r="H183" s="58"/>
    </row>
    <row r="184" spans="2:8" hidden="1" x14ac:dyDescent="0.3">
      <c r="B184" s="35">
        <v>40787</v>
      </c>
      <c r="C184" s="46"/>
      <c r="D184" s="45">
        <v>105.52</v>
      </c>
      <c r="E184" s="45">
        <v>483.69</v>
      </c>
      <c r="F184" s="62">
        <v>208.06940399999999</v>
      </c>
      <c r="G184" s="57"/>
      <c r="H184" s="58"/>
    </row>
    <row r="185" spans="2:8" hidden="1" x14ac:dyDescent="0.3">
      <c r="B185" s="35">
        <v>40817</v>
      </c>
      <c r="C185" s="46"/>
      <c r="D185" s="45">
        <v>106.03</v>
      </c>
      <c r="E185" s="45">
        <v>511.74</v>
      </c>
      <c r="F185" s="62">
        <v>208.51542000000001</v>
      </c>
      <c r="G185" s="57"/>
      <c r="H185" s="58"/>
    </row>
    <row r="186" spans="2:8" hidden="1" x14ac:dyDescent="0.3">
      <c r="B186" s="35">
        <v>40848</v>
      </c>
      <c r="C186" s="46"/>
      <c r="D186" s="45">
        <v>106.37</v>
      </c>
      <c r="E186" s="45">
        <v>508.44</v>
      </c>
      <c r="F186" s="62">
        <v>209.388972</v>
      </c>
      <c r="G186" s="57"/>
      <c r="H186" s="58"/>
    </row>
    <row r="187" spans="2:8" ht="15" hidden="1" thickBot="1" x14ac:dyDescent="0.35">
      <c r="B187" s="40">
        <v>40878</v>
      </c>
      <c r="C187" s="65"/>
      <c r="D187" s="55">
        <v>107.02</v>
      </c>
      <c r="E187" s="55">
        <v>517</v>
      </c>
      <c r="F187" s="64">
        <v>209.460556</v>
      </c>
      <c r="G187" s="66"/>
      <c r="H187" s="67"/>
    </row>
    <row r="188" spans="2:8" hidden="1" x14ac:dyDescent="0.3">
      <c r="B188" s="35">
        <v>40909</v>
      </c>
      <c r="C188" s="46"/>
      <c r="D188" s="45">
        <v>97.18</v>
      </c>
      <c r="E188" s="45">
        <v>501.34</v>
      </c>
      <c r="F188" s="59">
        <v>200.7</v>
      </c>
      <c r="G188" s="57"/>
      <c r="H188" s="58"/>
    </row>
    <row r="189" spans="2:8" hidden="1" x14ac:dyDescent="0.3">
      <c r="B189" s="35">
        <v>40940</v>
      </c>
      <c r="C189" s="46"/>
      <c r="D189" s="45">
        <v>97.55</v>
      </c>
      <c r="E189" s="45">
        <v>481.49</v>
      </c>
      <c r="F189" s="62">
        <v>201.6</v>
      </c>
      <c r="G189" s="57"/>
      <c r="H189" s="58"/>
    </row>
    <row r="190" spans="2:8" hidden="1" x14ac:dyDescent="0.3">
      <c r="B190" s="35">
        <v>40969</v>
      </c>
      <c r="C190" s="46"/>
      <c r="D190" s="45">
        <v>97.71</v>
      </c>
      <c r="E190" s="45">
        <v>485.4</v>
      </c>
      <c r="F190" s="62">
        <v>204.2</v>
      </c>
      <c r="G190" s="57"/>
      <c r="H190" s="58"/>
    </row>
    <row r="191" spans="2:8" hidden="1" x14ac:dyDescent="0.3">
      <c r="B191" s="35">
        <v>41000</v>
      </c>
      <c r="C191" s="46"/>
      <c r="D191" s="45">
        <v>97.76</v>
      </c>
      <c r="E191" s="45">
        <v>486</v>
      </c>
      <c r="F191" s="62">
        <v>203.7</v>
      </c>
      <c r="G191" s="57"/>
      <c r="H191" s="58"/>
    </row>
    <row r="192" spans="2:8" hidden="1" x14ac:dyDescent="0.3">
      <c r="B192" s="35">
        <v>41030</v>
      </c>
      <c r="C192" s="46"/>
      <c r="D192" s="45">
        <v>97.79</v>
      </c>
      <c r="E192" s="45">
        <v>497.09</v>
      </c>
      <c r="F192" s="62">
        <v>201.9</v>
      </c>
      <c r="G192" s="57"/>
      <c r="H192" s="58"/>
    </row>
    <row r="193" spans="2:8" hidden="1" x14ac:dyDescent="0.3">
      <c r="B193" s="35">
        <v>41061</v>
      </c>
      <c r="C193" s="46"/>
      <c r="D193" s="45">
        <v>97.5</v>
      </c>
      <c r="E193" s="45">
        <v>505.63</v>
      </c>
      <c r="F193" s="62">
        <v>199.8</v>
      </c>
      <c r="G193" s="57"/>
      <c r="H193" s="58"/>
    </row>
    <row r="194" spans="2:8" hidden="1" x14ac:dyDescent="0.3">
      <c r="B194" s="35">
        <v>41091</v>
      </c>
      <c r="C194" s="46"/>
      <c r="D194" s="45">
        <v>97.49</v>
      </c>
      <c r="E194" s="48">
        <v>491.93</v>
      </c>
      <c r="F194" s="62">
        <v>200.1</v>
      </c>
      <c r="G194" s="57"/>
      <c r="H194" s="58"/>
    </row>
    <row r="195" spans="2:8" hidden="1" x14ac:dyDescent="0.3">
      <c r="B195" s="35">
        <v>41122</v>
      </c>
      <c r="C195" s="46"/>
      <c r="D195" s="45">
        <v>97.71</v>
      </c>
      <c r="E195" s="45">
        <v>480.99</v>
      </c>
      <c r="F195" s="62">
        <v>202.7</v>
      </c>
      <c r="G195" s="57"/>
      <c r="H195" s="58"/>
    </row>
    <row r="196" spans="2:8" hidden="1" x14ac:dyDescent="0.3">
      <c r="B196" s="35">
        <v>41153</v>
      </c>
      <c r="C196" s="46"/>
      <c r="D196" s="45">
        <v>98.46</v>
      </c>
      <c r="E196" s="45">
        <v>474.97</v>
      </c>
      <c r="F196" s="62">
        <v>204.4</v>
      </c>
      <c r="G196" s="57"/>
      <c r="H196" s="58"/>
    </row>
    <row r="197" spans="2:8" hidden="1" x14ac:dyDescent="0.3">
      <c r="B197" s="35">
        <v>41183</v>
      </c>
      <c r="C197" s="46"/>
      <c r="D197" s="45">
        <v>99.01</v>
      </c>
      <c r="E197" s="45">
        <v>475.36</v>
      </c>
      <c r="F197" s="62">
        <v>203.5</v>
      </c>
      <c r="G197" s="57"/>
      <c r="H197" s="58"/>
    </row>
    <row r="198" spans="2:8" hidden="1" x14ac:dyDescent="0.3">
      <c r="B198" s="35">
        <v>41214</v>
      </c>
      <c r="C198" s="46"/>
      <c r="D198" s="45">
        <v>98.56</v>
      </c>
      <c r="E198" s="45">
        <v>480.57</v>
      </c>
      <c r="F198" s="62">
        <v>201.8</v>
      </c>
      <c r="G198" s="57"/>
      <c r="H198" s="58"/>
    </row>
    <row r="199" spans="2:8" ht="15" hidden="1" thickBot="1" x14ac:dyDescent="0.35">
      <c r="B199" s="40">
        <v>41244</v>
      </c>
      <c r="C199" s="65"/>
      <c r="D199" s="55">
        <v>98.53</v>
      </c>
      <c r="E199" s="55">
        <v>477.13</v>
      </c>
      <c r="F199" s="68">
        <v>201.5</v>
      </c>
      <c r="G199" s="66"/>
      <c r="H199" s="67"/>
    </row>
    <row r="200" spans="2:8" hidden="1" x14ac:dyDescent="0.3">
      <c r="B200" s="35">
        <v>41275</v>
      </c>
      <c r="C200" s="46"/>
      <c r="D200" s="45">
        <v>98.71</v>
      </c>
      <c r="E200" s="45">
        <v>472.67</v>
      </c>
      <c r="F200" s="59">
        <v>202.5</v>
      </c>
      <c r="G200" s="57"/>
      <c r="H200" s="58"/>
    </row>
    <row r="201" spans="2:8" hidden="1" x14ac:dyDescent="0.3">
      <c r="B201" s="35">
        <v>41306</v>
      </c>
      <c r="C201" s="46"/>
      <c r="D201" s="45">
        <v>98.83</v>
      </c>
      <c r="E201" s="45">
        <v>472.34</v>
      </c>
      <c r="F201" s="62">
        <v>204.3</v>
      </c>
      <c r="G201" s="57"/>
      <c r="H201" s="58"/>
    </row>
    <row r="202" spans="2:8" hidden="1" x14ac:dyDescent="0.3">
      <c r="B202" s="35">
        <v>41334</v>
      </c>
      <c r="C202" s="46"/>
      <c r="D202" s="45">
        <v>99.21</v>
      </c>
      <c r="E202" s="45">
        <v>472.48</v>
      </c>
      <c r="F202" s="62">
        <v>204</v>
      </c>
      <c r="G202" s="57"/>
      <c r="H202" s="58"/>
    </row>
    <row r="203" spans="2:8" hidden="1" x14ac:dyDescent="0.3">
      <c r="B203" s="35">
        <v>41365</v>
      </c>
      <c r="C203" s="46"/>
      <c r="D203" s="45">
        <v>98.73</v>
      </c>
      <c r="E203" s="45">
        <v>472.14</v>
      </c>
      <c r="F203" s="62">
        <v>203.5</v>
      </c>
      <c r="G203" s="57"/>
      <c r="H203" s="58"/>
    </row>
    <row r="204" spans="2:8" hidden="1" x14ac:dyDescent="0.3">
      <c r="B204" s="35">
        <v>41395</v>
      </c>
      <c r="C204" s="46"/>
      <c r="D204" s="45">
        <v>98.72</v>
      </c>
      <c r="E204" s="45">
        <v>479.58</v>
      </c>
      <c r="F204" s="62">
        <v>204.1</v>
      </c>
      <c r="G204" s="57"/>
      <c r="H204" s="58"/>
    </row>
    <row r="205" spans="2:8" hidden="1" x14ac:dyDescent="0.3">
      <c r="B205" s="35">
        <v>41426</v>
      </c>
      <c r="C205" s="46"/>
      <c r="D205" s="45">
        <v>99.35</v>
      </c>
      <c r="E205" s="45">
        <v>502.89</v>
      </c>
      <c r="F205" s="62">
        <v>204.3</v>
      </c>
      <c r="G205" s="57"/>
      <c r="H205" s="58"/>
    </row>
    <row r="206" spans="2:8" hidden="1" x14ac:dyDescent="0.3">
      <c r="B206" s="35">
        <v>41456</v>
      </c>
      <c r="C206" s="46"/>
      <c r="D206" s="45">
        <v>99.61</v>
      </c>
      <c r="E206" s="48">
        <v>504.96</v>
      </c>
      <c r="F206" s="62">
        <v>204.4</v>
      </c>
      <c r="G206" s="57"/>
      <c r="H206" s="58"/>
    </row>
    <row r="207" spans="2:8" hidden="1" x14ac:dyDescent="0.3">
      <c r="B207" s="35">
        <v>41487</v>
      </c>
      <c r="C207" s="46"/>
      <c r="D207" s="45">
        <v>99.85</v>
      </c>
      <c r="E207" s="45">
        <v>512.59</v>
      </c>
      <c r="F207" s="62">
        <v>204.2</v>
      </c>
      <c r="G207" s="57"/>
      <c r="H207" s="58"/>
    </row>
    <row r="208" spans="2:8" hidden="1" x14ac:dyDescent="0.3">
      <c r="B208" s="35">
        <v>41518</v>
      </c>
      <c r="C208" s="46"/>
      <c r="D208" s="45">
        <v>100.38</v>
      </c>
      <c r="E208" s="45">
        <v>504.57</v>
      </c>
      <c r="F208" s="62">
        <v>203.9</v>
      </c>
      <c r="G208" s="57"/>
      <c r="H208" s="58"/>
    </row>
    <row r="209" spans="2:8" hidden="1" x14ac:dyDescent="0.3">
      <c r="B209" s="35">
        <v>41548</v>
      </c>
      <c r="C209" s="46"/>
      <c r="D209" s="45">
        <v>100.53</v>
      </c>
      <c r="E209" s="45">
        <v>500.81</v>
      </c>
      <c r="F209" s="62">
        <v>202.5</v>
      </c>
      <c r="G209" s="57"/>
      <c r="H209" s="58"/>
    </row>
    <row r="210" spans="2:8" hidden="1" x14ac:dyDescent="0.3">
      <c r="B210" s="35">
        <v>41579</v>
      </c>
      <c r="C210" s="46"/>
      <c r="D210" s="45">
        <v>100.9</v>
      </c>
      <c r="E210" s="45">
        <v>519.25</v>
      </c>
      <c r="F210" s="62">
        <v>201.2</v>
      </c>
      <c r="G210" s="57"/>
      <c r="H210" s="58"/>
    </row>
    <row r="211" spans="2:8" ht="15" hidden="1" thickBot="1" x14ac:dyDescent="0.35">
      <c r="B211" s="40">
        <v>41609</v>
      </c>
      <c r="C211" s="65"/>
      <c r="D211" s="55">
        <v>101.51</v>
      </c>
      <c r="E211" s="55">
        <v>529.45000000000005</v>
      </c>
      <c r="F211" s="68">
        <v>202</v>
      </c>
      <c r="G211" s="66"/>
      <c r="H211" s="67"/>
    </row>
    <row r="212" spans="2:8" hidden="1" x14ac:dyDescent="0.3">
      <c r="B212" s="35">
        <v>41640</v>
      </c>
      <c r="C212" s="46"/>
      <c r="D212" s="45">
        <v>101.69</v>
      </c>
      <c r="E212" s="45">
        <v>537.03</v>
      </c>
      <c r="F212" s="62">
        <v>203.8</v>
      </c>
      <c r="G212" s="57"/>
      <c r="H212" s="58"/>
    </row>
    <row r="213" spans="2:8" hidden="1" x14ac:dyDescent="0.3">
      <c r="B213" s="35">
        <v>41671</v>
      </c>
      <c r="C213" s="46"/>
      <c r="D213" s="45">
        <v>102.18</v>
      </c>
      <c r="E213" s="45">
        <v>554.41</v>
      </c>
      <c r="F213" s="62">
        <v>205.7</v>
      </c>
      <c r="G213" s="57"/>
      <c r="H213" s="58"/>
    </row>
    <row r="214" spans="2:8" hidden="1" x14ac:dyDescent="0.3">
      <c r="B214" s="35">
        <v>41699</v>
      </c>
      <c r="C214" s="46"/>
      <c r="D214" s="45">
        <v>103.04</v>
      </c>
      <c r="E214" s="45">
        <v>563.84</v>
      </c>
      <c r="F214" s="62">
        <v>207</v>
      </c>
      <c r="G214" s="57"/>
      <c r="H214" s="58"/>
    </row>
    <row r="215" spans="2:8" hidden="1" x14ac:dyDescent="0.3">
      <c r="B215" s="35">
        <v>41730</v>
      </c>
      <c r="C215" s="46"/>
      <c r="D215" s="45">
        <v>103.68</v>
      </c>
      <c r="E215" s="45">
        <v>554.64</v>
      </c>
      <c r="F215" s="62">
        <v>208.3</v>
      </c>
      <c r="G215" s="57"/>
      <c r="H215" s="58"/>
    </row>
    <row r="216" spans="2:8" hidden="1" x14ac:dyDescent="0.3">
      <c r="B216" s="35">
        <v>41760</v>
      </c>
      <c r="C216" s="46"/>
      <c r="D216" s="45">
        <v>104.03</v>
      </c>
      <c r="E216" s="45">
        <v>555.4</v>
      </c>
      <c r="F216" s="62">
        <v>208</v>
      </c>
      <c r="G216" s="57"/>
      <c r="H216" s="58"/>
    </row>
    <row r="217" spans="2:8" hidden="1" x14ac:dyDescent="0.3">
      <c r="B217" s="35">
        <v>41791</v>
      </c>
      <c r="C217" s="46"/>
      <c r="D217" s="45">
        <v>104.08</v>
      </c>
      <c r="E217" s="45">
        <v>553.05999999999995</v>
      </c>
      <c r="F217" s="62">
        <v>208.3</v>
      </c>
      <c r="G217" s="57"/>
      <c r="H217" s="58"/>
    </row>
    <row r="218" spans="2:8" hidden="1" x14ac:dyDescent="0.3">
      <c r="B218" s="35">
        <v>41821</v>
      </c>
      <c r="C218" s="46"/>
      <c r="D218" s="63">
        <v>104.32</v>
      </c>
      <c r="E218" s="48">
        <v>558.21</v>
      </c>
      <c r="F218" s="62">
        <v>208</v>
      </c>
      <c r="G218" s="57"/>
      <c r="H218" s="58"/>
    </row>
    <row r="219" spans="2:8" hidden="1" x14ac:dyDescent="0.3">
      <c r="B219" s="35">
        <v>41852</v>
      </c>
      <c r="C219" s="46"/>
      <c r="D219" s="45">
        <v>104.66</v>
      </c>
      <c r="E219" s="45">
        <v>579.04999999999995</v>
      </c>
      <c r="F219" s="62">
        <v>207</v>
      </c>
      <c r="G219" s="57"/>
      <c r="H219" s="58"/>
    </row>
    <row r="220" spans="2:8" hidden="1" x14ac:dyDescent="0.3">
      <c r="B220" s="35">
        <v>41883</v>
      </c>
      <c r="C220" s="46"/>
      <c r="D220" s="45">
        <v>105.54</v>
      </c>
      <c r="E220" s="45">
        <v>593.47</v>
      </c>
      <c r="F220" s="62">
        <v>206.4</v>
      </c>
      <c r="G220" s="57"/>
      <c r="H220" s="58"/>
    </row>
    <row r="221" spans="2:8" hidden="1" x14ac:dyDescent="0.3">
      <c r="B221" s="35">
        <v>41913</v>
      </c>
      <c r="C221" s="46"/>
      <c r="D221" s="45">
        <v>106.64</v>
      </c>
      <c r="E221" s="45">
        <v>589.98</v>
      </c>
      <c r="F221" s="62">
        <v>203.4</v>
      </c>
      <c r="G221" s="57"/>
      <c r="H221" s="58"/>
    </row>
    <row r="222" spans="2:8" hidden="1" x14ac:dyDescent="0.3">
      <c r="B222" s="35">
        <v>41944</v>
      </c>
      <c r="C222" s="46"/>
      <c r="D222" s="45">
        <v>106.66</v>
      </c>
      <c r="E222" s="45">
        <v>592.46</v>
      </c>
      <c r="F222" s="62">
        <v>200.9</v>
      </c>
      <c r="G222" s="57"/>
      <c r="H222" s="58"/>
    </row>
    <row r="223" spans="2:8" ht="15" hidden="1" thickBot="1" x14ac:dyDescent="0.35">
      <c r="B223" s="40">
        <v>41974</v>
      </c>
      <c r="C223" s="65"/>
      <c r="D223" s="55">
        <v>106.22</v>
      </c>
      <c r="E223" s="55">
        <v>612.91999999999996</v>
      </c>
      <c r="F223" s="68">
        <v>197.6</v>
      </c>
      <c r="G223" s="66"/>
      <c r="H223" s="67"/>
    </row>
    <row r="224" spans="2:8" hidden="1" x14ac:dyDescent="0.3">
      <c r="B224" s="35">
        <v>42005</v>
      </c>
      <c r="C224" s="46"/>
      <c r="D224" s="45"/>
      <c r="E224" s="45">
        <v>620.91</v>
      </c>
      <c r="F224" s="62">
        <v>192</v>
      </c>
      <c r="G224" s="57"/>
      <c r="H224" s="58"/>
    </row>
    <row r="225" spans="2:8" hidden="1" x14ac:dyDescent="0.3">
      <c r="B225" s="35">
        <v>42036</v>
      </c>
      <c r="C225" s="46"/>
      <c r="D225" s="45"/>
      <c r="E225" s="45">
        <v>623.62</v>
      </c>
      <c r="F225" s="62">
        <v>191.1</v>
      </c>
      <c r="G225" s="57"/>
      <c r="H225" s="58"/>
    </row>
    <row r="226" spans="2:8" hidden="1" x14ac:dyDescent="0.3">
      <c r="B226" s="35">
        <v>42064</v>
      </c>
      <c r="C226" s="46"/>
      <c r="D226" s="45"/>
      <c r="E226" s="45">
        <v>628.5</v>
      </c>
      <c r="F226" s="62">
        <v>191.5</v>
      </c>
      <c r="G226" s="57"/>
      <c r="H226" s="58"/>
    </row>
    <row r="227" spans="2:8" hidden="1" x14ac:dyDescent="0.3">
      <c r="B227" s="35">
        <v>42095</v>
      </c>
      <c r="C227" s="46"/>
      <c r="D227" s="45"/>
      <c r="E227" s="45">
        <v>614.73</v>
      </c>
      <c r="F227" s="62">
        <v>190.9</v>
      </c>
      <c r="G227" s="57"/>
      <c r="H227" s="58"/>
    </row>
    <row r="228" spans="2:8" hidden="1" x14ac:dyDescent="0.3">
      <c r="B228" s="35">
        <v>42125</v>
      </c>
      <c r="C228" s="46"/>
      <c r="D228" s="45"/>
      <c r="E228" s="45">
        <v>607.6</v>
      </c>
      <c r="F228" s="62">
        <v>193.4</v>
      </c>
      <c r="G228" s="57"/>
      <c r="H228" s="58"/>
    </row>
    <row r="229" spans="2:8" hidden="1" x14ac:dyDescent="0.3">
      <c r="B229" s="35">
        <v>42156</v>
      </c>
      <c r="C229" s="46"/>
      <c r="D229" s="45"/>
      <c r="E229" s="45">
        <v>629.99</v>
      </c>
      <c r="F229" s="62">
        <v>194.8</v>
      </c>
      <c r="G229" s="57"/>
      <c r="H229" s="58"/>
    </row>
    <row r="230" spans="2:8" hidden="1" x14ac:dyDescent="0.3">
      <c r="B230" s="35">
        <v>42186</v>
      </c>
      <c r="C230" s="46"/>
      <c r="D230" s="45"/>
      <c r="E230" s="48">
        <v>650.14</v>
      </c>
      <c r="F230" s="69">
        <v>194</v>
      </c>
      <c r="G230" s="57"/>
      <c r="H230" s="58"/>
    </row>
    <row r="231" spans="2:8" hidden="1" x14ac:dyDescent="0.3">
      <c r="B231" s="35">
        <v>42217</v>
      </c>
      <c r="C231" s="37"/>
      <c r="D231" s="45"/>
      <c r="E231" s="45">
        <v>688.12</v>
      </c>
      <c r="F231" s="62">
        <v>192.2</v>
      </c>
      <c r="G231" s="38"/>
      <c r="H231" s="39"/>
    </row>
    <row r="232" spans="2:8" hidden="1" x14ac:dyDescent="0.3">
      <c r="B232" s="35">
        <v>42248</v>
      </c>
      <c r="C232" s="37"/>
      <c r="D232" s="45"/>
      <c r="E232" s="45">
        <v>691.73</v>
      </c>
      <c r="F232" s="62">
        <v>189.1</v>
      </c>
      <c r="G232" s="38"/>
      <c r="H232" s="39"/>
    </row>
    <row r="233" spans="2:8" hidden="1" x14ac:dyDescent="0.3">
      <c r="B233" s="35">
        <v>42278</v>
      </c>
      <c r="C233" s="37"/>
      <c r="D233" s="45"/>
      <c r="E233" s="45">
        <v>685.31</v>
      </c>
      <c r="F233" s="62">
        <v>187.7</v>
      </c>
      <c r="G233" s="38"/>
      <c r="H233" s="39"/>
    </row>
    <row r="234" spans="2:8" hidden="1" x14ac:dyDescent="0.3">
      <c r="B234" s="35">
        <v>42309</v>
      </c>
      <c r="C234" s="37"/>
      <c r="D234" s="45"/>
      <c r="E234" s="45">
        <v>704</v>
      </c>
      <c r="F234" s="62">
        <v>187.7</v>
      </c>
      <c r="G234" s="70"/>
      <c r="H234" s="39"/>
    </row>
    <row r="235" spans="2:8" hidden="1" x14ac:dyDescent="0.3">
      <c r="B235" s="71">
        <v>42339</v>
      </c>
      <c r="C235" s="74"/>
      <c r="D235" s="72"/>
      <c r="E235" s="72"/>
      <c r="F235" s="73"/>
      <c r="G235" s="75"/>
      <c r="H235" s="76"/>
    </row>
    <row r="236" spans="2:8" hidden="1" x14ac:dyDescent="0.3">
      <c r="B236" s="35">
        <v>42370</v>
      </c>
      <c r="C236" s="46"/>
      <c r="D236" s="45"/>
      <c r="E236" s="45">
        <v>721.95</v>
      </c>
      <c r="F236" s="62">
        <v>182.5</v>
      </c>
      <c r="G236" s="57"/>
      <c r="H236" s="58"/>
    </row>
    <row r="237" spans="2:8" hidden="1" x14ac:dyDescent="0.3">
      <c r="B237" s="35">
        <v>42401</v>
      </c>
      <c r="C237" s="46"/>
      <c r="D237" s="45"/>
      <c r="E237" s="45">
        <v>704.08</v>
      </c>
      <c r="F237" s="62">
        <v>181.5</v>
      </c>
      <c r="G237" s="57"/>
      <c r="H237" s="58"/>
    </row>
    <row r="238" spans="2:8" hidden="1" x14ac:dyDescent="0.3">
      <c r="B238" s="35">
        <v>42430</v>
      </c>
      <c r="C238" s="46"/>
      <c r="D238" s="45"/>
      <c r="E238" s="45">
        <v>682.07</v>
      </c>
      <c r="F238" s="62">
        <v>182.4</v>
      </c>
      <c r="G238" s="57"/>
      <c r="H238" s="58"/>
    </row>
    <row r="239" spans="2:8" hidden="1" x14ac:dyDescent="0.3">
      <c r="B239" s="35">
        <v>42461</v>
      </c>
      <c r="C239" s="46"/>
      <c r="D239" s="45"/>
      <c r="E239" s="45">
        <v>669.93</v>
      </c>
      <c r="F239" s="62">
        <v>183.3</v>
      </c>
      <c r="G239" s="57"/>
      <c r="H239" s="58"/>
    </row>
    <row r="240" spans="2:8" hidden="1" x14ac:dyDescent="0.3">
      <c r="B240" s="35">
        <v>42491</v>
      </c>
      <c r="C240" s="46"/>
      <c r="D240" s="45"/>
      <c r="E240" s="45">
        <v>681.87</v>
      </c>
      <c r="F240" s="62">
        <v>185</v>
      </c>
      <c r="G240" s="57"/>
      <c r="H240" s="58"/>
    </row>
    <row r="241" spans="2:8" hidden="1" x14ac:dyDescent="0.3">
      <c r="B241" s="35">
        <v>42522</v>
      </c>
      <c r="C241" s="46"/>
      <c r="D241" s="45"/>
      <c r="E241" s="45">
        <v>681.07</v>
      </c>
      <c r="F241" s="62">
        <v>187.4</v>
      </c>
      <c r="G241" s="57"/>
      <c r="H241" s="58"/>
    </row>
    <row r="242" spans="2:8" hidden="1" x14ac:dyDescent="0.3">
      <c r="B242" s="35">
        <v>42552</v>
      </c>
      <c r="C242" s="46"/>
      <c r="D242" s="45"/>
      <c r="E242" s="48">
        <v>657.57</v>
      </c>
      <c r="F242" s="77">
        <v>187.4</v>
      </c>
      <c r="G242" s="57"/>
      <c r="H242" s="58"/>
    </row>
    <row r="243" spans="2:8" hidden="1" x14ac:dyDescent="0.3">
      <c r="B243" s="35">
        <v>42583</v>
      </c>
      <c r="C243" s="37"/>
      <c r="D243" s="45"/>
      <c r="E243" s="45">
        <v>658.89</v>
      </c>
      <c r="F243" s="62"/>
      <c r="G243" s="38"/>
      <c r="H243" s="39"/>
    </row>
    <row r="244" spans="2:8" hidden="1" x14ac:dyDescent="0.3">
      <c r="B244" s="35">
        <v>42614</v>
      </c>
      <c r="C244" s="37"/>
      <c r="D244" s="45"/>
      <c r="E244" s="45">
        <v>668.63</v>
      </c>
      <c r="F244" s="62"/>
      <c r="G244" s="38"/>
      <c r="H244" s="39"/>
    </row>
    <row r="245" spans="2:8" hidden="1" x14ac:dyDescent="0.3">
      <c r="B245" s="35">
        <v>42644</v>
      </c>
      <c r="C245" s="37"/>
      <c r="D245" s="45"/>
      <c r="E245" s="45">
        <v>663.92</v>
      </c>
      <c r="F245" s="62"/>
      <c r="G245" s="38"/>
      <c r="H245" s="39"/>
    </row>
    <row r="246" spans="2:8" hidden="1" x14ac:dyDescent="0.3">
      <c r="B246" s="35">
        <v>42675</v>
      </c>
      <c r="C246" s="37"/>
      <c r="D246" s="78"/>
      <c r="E246" s="45">
        <v>666.12</v>
      </c>
      <c r="F246" s="62"/>
      <c r="G246" s="38"/>
      <c r="H246" s="39"/>
    </row>
    <row r="247" spans="2:8" hidden="1" x14ac:dyDescent="0.3">
      <c r="B247" s="71">
        <v>42705</v>
      </c>
      <c r="C247" s="74"/>
      <c r="D247" s="72"/>
      <c r="E247" s="72">
        <v>667.17</v>
      </c>
      <c r="F247" s="73"/>
      <c r="G247" s="75"/>
      <c r="H247" s="76"/>
    </row>
    <row r="248" spans="2:8" hidden="1" x14ac:dyDescent="0.3">
      <c r="B248" s="35">
        <v>42736</v>
      </c>
      <c r="C248" s="46"/>
      <c r="D248" s="79"/>
      <c r="E248" s="45">
        <v>661.19</v>
      </c>
      <c r="F248" s="62">
        <v>190.7</v>
      </c>
      <c r="G248" s="57"/>
      <c r="H248" s="58"/>
    </row>
    <row r="249" spans="2:8" hidden="1" x14ac:dyDescent="0.3">
      <c r="B249" s="35">
        <v>42767</v>
      </c>
      <c r="C249" s="46"/>
      <c r="D249" s="79"/>
      <c r="E249" s="45">
        <v>643.21</v>
      </c>
      <c r="F249" s="62">
        <v>191.6</v>
      </c>
      <c r="G249" s="57"/>
      <c r="H249" s="58"/>
    </row>
    <row r="250" spans="2:8" hidden="1" x14ac:dyDescent="0.3">
      <c r="B250" s="35">
        <v>42795</v>
      </c>
      <c r="C250" s="46"/>
      <c r="D250" s="79"/>
      <c r="E250" s="45">
        <v>661.2</v>
      </c>
      <c r="F250" s="62">
        <v>191.3</v>
      </c>
      <c r="G250" s="57"/>
      <c r="H250" s="58"/>
    </row>
    <row r="251" spans="2:8" hidden="1" x14ac:dyDescent="0.3">
      <c r="B251" s="35">
        <v>42826</v>
      </c>
      <c r="C251" s="46"/>
      <c r="D251" s="79"/>
      <c r="E251" s="45">
        <v>655.74</v>
      </c>
      <c r="F251" s="62">
        <v>193</v>
      </c>
      <c r="G251" s="57"/>
      <c r="H251" s="58"/>
    </row>
    <row r="252" spans="2:8" hidden="1" x14ac:dyDescent="0.3">
      <c r="B252" s="35">
        <v>42856</v>
      </c>
      <c r="C252" s="46"/>
      <c r="D252" s="79"/>
      <c r="E252" s="45">
        <v>671.54</v>
      </c>
      <c r="F252" s="62">
        <v>192.9</v>
      </c>
      <c r="G252" s="57"/>
      <c r="H252" s="58"/>
    </row>
    <row r="253" spans="2:8" hidden="1" x14ac:dyDescent="0.3">
      <c r="B253" s="35">
        <v>42887</v>
      </c>
      <c r="C253" s="46"/>
      <c r="D253" s="79"/>
      <c r="E253" s="45">
        <v>665.15</v>
      </c>
      <c r="F253" s="62">
        <v>193.7</v>
      </c>
      <c r="G253" s="57"/>
      <c r="H253" s="58"/>
    </row>
    <row r="254" spans="2:8" hidden="1" x14ac:dyDescent="0.3">
      <c r="B254" s="35">
        <v>42917</v>
      </c>
      <c r="C254" s="46"/>
      <c r="D254" s="79"/>
      <c r="E254" s="48">
        <v>658.17</v>
      </c>
      <c r="F254" s="62">
        <v>193.4</v>
      </c>
      <c r="G254" s="57"/>
      <c r="H254" s="58"/>
    </row>
    <row r="255" spans="2:8" hidden="1" x14ac:dyDescent="0.3">
      <c r="B255" s="35">
        <v>42948</v>
      </c>
      <c r="C255" s="37"/>
      <c r="D255" s="79"/>
      <c r="E255" s="48">
        <v>644.24</v>
      </c>
      <c r="F255" s="62">
        <v>193.4</v>
      </c>
      <c r="G255" s="38"/>
      <c r="H255" s="39"/>
    </row>
    <row r="256" spans="2:8" hidden="1" x14ac:dyDescent="0.3">
      <c r="B256" s="35">
        <v>42979</v>
      </c>
      <c r="C256" s="37"/>
      <c r="D256" s="79"/>
      <c r="E256" s="45">
        <v>625.54</v>
      </c>
      <c r="F256" s="62">
        <v>193.7</v>
      </c>
      <c r="G256" s="38"/>
      <c r="H256" s="39"/>
    </row>
    <row r="257" spans="2:8" hidden="1" x14ac:dyDescent="0.3">
      <c r="B257" s="35">
        <v>43009</v>
      </c>
      <c r="C257" s="37"/>
      <c r="D257" s="79"/>
      <c r="E257" s="48">
        <v>629.54999999999995</v>
      </c>
      <c r="F257" s="62"/>
      <c r="G257" s="38"/>
      <c r="H257" s="39"/>
    </row>
    <row r="258" spans="2:8" hidden="1" x14ac:dyDescent="0.3">
      <c r="B258" s="35">
        <v>43040</v>
      </c>
      <c r="C258" s="37"/>
      <c r="D258" s="79"/>
      <c r="E258" s="48">
        <v>633.77</v>
      </c>
      <c r="F258" s="62"/>
      <c r="G258" s="38"/>
      <c r="H258" s="39"/>
    </row>
    <row r="259" spans="2:8" ht="15" hidden="1" thickBot="1" x14ac:dyDescent="0.35">
      <c r="B259" s="35">
        <v>43070</v>
      </c>
      <c r="C259" s="37"/>
      <c r="D259" s="79"/>
      <c r="E259" s="45">
        <v>636.91999999999996</v>
      </c>
      <c r="F259" s="62"/>
      <c r="G259" s="38"/>
      <c r="H259" s="39"/>
    </row>
    <row r="260" spans="2:8" hidden="1" x14ac:dyDescent="0.3">
      <c r="B260" s="30">
        <v>43101</v>
      </c>
      <c r="C260" s="60"/>
      <c r="D260" s="80"/>
      <c r="E260" s="47">
        <v>605.53</v>
      </c>
      <c r="F260" s="59">
        <v>197.9</v>
      </c>
      <c r="G260" s="61"/>
      <c r="H260" s="81"/>
    </row>
    <row r="261" spans="2:8" hidden="1" x14ac:dyDescent="0.3">
      <c r="B261" s="35">
        <v>43132</v>
      </c>
      <c r="C261" s="46"/>
      <c r="D261" s="79"/>
      <c r="E261" s="45">
        <v>596.84</v>
      </c>
      <c r="F261" s="62">
        <v>199.3</v>
      </c>
      <c r="G261" s="57"/>
      <c r="H261" s="58"/>
    </row>
    <row r="262" spans="2:8" hidden="1" x14ac:dyDescent="0.3">
      <c r="B262" s="35">
        <v>43160</v>
      </c>
      <c r="C262" s="46"/>
      <c r="D262" s="79"/>
      <c r="E262" s="45">
        <v>603.45000000000005</v>
      </c>
      <c r="F262" s="62">
        <v>199.3</v>
      </c>
      <c r="G262" s="57"/>
      <c r="H262" s="58"/>
    </row>
    <row r="263" spans="2:8" hidden="1" x14ac:dyDescent="0.3">
      <c r="B263" s="35">
        <v>43191</v>
      </c>
      <c r="C263" s="46"/>
      <c r="D263" s="82"/>
      <c r="E263" s="45">
        <v>600.54999999999995</v>
      </c>
      <c r="F263" s="62">
        <v>200.3</v>
      </c>
      <c r="G263" s="57"/>
      <c r="H263" s="58"/>
    </row>
    <row r="264" spans="2:8" hidden="1" x14ac:dyDescent="0.3">
      <c r="B264" s="35">
        <v>43221</v>
      </c>
      <c r="C264" s="46"/>
      <c r="D264" s="82"/>
      <c r="E264" s="45">
        <v>626.12</v>
      </c>
      <c r="F264" s="62">
        <v>203.2</v>
      </c>
      <c r="G264" s="57"/>
      <c r="H264" s="58"/>
    </row>
    <row r="265" spans="2:8" hidden="1" x14ac:dyDescent="0.3">
      <c r="B265" s="35">
        <v>43252</v>
      </c>
      <c r="C265" s="46"/>
      <c r="D265" s="82"/>
      <c r="E265" s="45">
        <v>636.15</v>
      </c>
      <c r="F265" s="62">
        <v>204.2</v>
      </c>
      <c r="G265" s="57"/>
      <c r="H265" s="58"/>
    </row>
    <row r="266" spans="2:8" hidden="1" x14ac:dyDescent="0.3">
      <c r="B266" s="35">
        <v>43282</v>
      </c>
      <c r="C266" s="46"/>
      <c r="D266" s="82"/>
      <c r="E266" s="45">
        <v>652.41</v>
      </c>
      <c r="F266" s="62">
        <v>204.3</v>
      </c>
      <c r="G266" s="57"/>
      <c r="H266" s="58"/>
    </row>
    <row r="267" spans="2:8" hidden="1" x14ac:dyDescent="0.3">
      <c r="B267" s="35">
        <v>43313</v>
      </c>
      <c r="C267" s="37"/>
      <c r="D267" s="82"/>
      <c r="E267" s="45">
        <v>656.25</v>
      </c>
      <c r="F267" s="62">
        <v>203</v>
      </c>
      <c r="G267" s="38"/>
      <c r="H267" s="39"/>
    </row>
    <row r="268" spans="2:8" hidden="1" x14ac:dyDescent="0.3">
      <c r="B268" s="35">
        <v>43344</v>
      </c>
      <c r="C268" s="37"/>
      <c r="D268" s="82"/>
      <c r="E268" s="45">
        <v>680.91</v>
      </c>
      <c r="F268" s="62">
        <v>203.2</v>
      </c>
      <c r="G268" s="38"/>
      <c r="H268" s="39"/>
    </row>
    <row r="269" spans="2:8" hidden="1" x14ac:dyDescent="0.3">
      <c r="B269" s="35">
        <v>43374</v>
      </c>
      <c r="C269" s="37"/>
      <c r="D269" s="82"/>
      <c r="E269" s="45">
        <v>676.06</v>
      </c>
      <c r="F269" s="62">
        <v>204.3</v>
      </c>
      <c r="G269" s="38"/>
      <c r="H269" s="39"/>
    </row>
    <row r="270" spans="2:8" hidden="1" x14ac:dyDescent="0.3">
      <c r="B270" s="35">
        <v>43405</v>
      </c>
      <c r="C270" s="37"/>
      <c r="D270" s="82"/>
      <c r="E270" s="45">
        <v>677.61</v>
      </c>
      <c r="F270" s="62">
        <v>201.5</v>
      </c>
      <c r="G270" s="38"/>
      <c r="H270" s="39"/>
    </row>
    <row r="271" spans="2:8" ht="15" hidden="1" thickBot="1" x14ac:dyDescent="0.35">
      <c r="B271" s="40">
        <v>43435</v>
      </c>
      <c r="C271" s="42"/>
      <c r="D271" s="83"/>
      <c r="E271" s="55">
        <v>681.99</v>
      </c>
      <c r="F271" s="68">
        <v>201.5</v>
      </c>
      <c r="G271" s="43"/>
      <c r="H271" s="44"/>
    </row>
    <row r="272" spans="2:8" hidden="1" x14ac:dyDescent="0.3">
      <c r="B272" s="30">
        <v>43466</v>
      </c>
      <c r="C272" s="60"/>
      <c r="D272" s="80">
        <v>100.75</v>
      </c>
      <c r="E272" s="47">
        <v>677.06</v>
      </c>
      <c r="F272" s="59">
        <v>199.1</v>
      </c>
      <c r="G272" s="61"/>
      <c r="H272" s="81"/>
    </row>
    <row r="273" spans="2:8" hidden="1" x14ac:dyDescent="0.3">
      <c r="B273" s="35">
        <v>43497</v>
      </c>
      <c r="C273" s="46"/>
      <c r="D273" s="79">
        <v>100.79</v>
      </c>
      <c r="E273" s="45">
        <v>656.3</v>
      </c>
      <c r="F273" s="62">
        <v>199.2</v>
      </c>
      <c r="G273" s="57"/>
      <c r="H273" s="58"/>
    </row>
    <row r="274" spans="2:8" hidden="1" x14ac:dyDescent="0.3">
      <c r="B274" s="35">
        <v>43525</v>
      </c>
      <c r="C274" s="46"/>
      <c r="D274" s="79">
        <v>101.27</v>
      </c>
      <c r="E274" s="45">
        <v>667.68</v>
      </c>
      <c r="F274" s="62">
        <v>200.8</v>
      </c>
      <c r="G274" s="57"/>
      <c r="H274" s="58"/>
    </row>
    <row r="275" spans="2:8" hidden="1" x14ac:dyDescent="0.3">
      <c r="B275" s="35">
        <v>43556</v>
      </c>
      <c r="C275" s="46"/>
      <c r="D275" s="82">
        <v>101.54</v>
      </c>
      <c r="E275" s="45">
        <v>667.4</v>
      </c>
      <c r="F275" s="62">
        <v>202.1</v>
      </c>
      <c r="G275" s="57"/>
      <c r="H275" s="58"/>
    </row>
    <row r="276" spans="2:8" hidden="1" x14ac:dyDescent="0.3">
      <c r="B276" s="35">
        <v>43586</v>
      </c>
      <c r="C276" s="46"/>
      <c r="D276" s="82">
        <v>102.15</v>
      </c>
      <c r="E276" s="45">
        <v>692</v>
      </c>
      <c r="F276" s="62">
        <v>201.7</v>
      </c>
      <c r="G276" s="57"/>
      <c r="H276" s="58"/>
    </row>
    <row r="277" spans="2:8" hidden="1" x14ac:dyDescent="0.3">
      <c r="B277" s="35">
        <v>43617</v>
      </c>
      <c r="C277" s="46"/>
      <c r="D277" s="82">
        <v>102.2</v>
      </c>
      <c r="E277" s="45">
        <v>692.41</v>
      </c>
      <c r="F277" s="62">
        <v>200.3</v>
      </c>
      <c r="G277" s="57"/>
      <c r="H277" s="58"/>
    </row>
    <row r="278" spans="2:8" hidden="1" x14ac:dyDescent="0.3">
      <c r="B278" s="35">
        <v>43647</v>
      </c>
      <c r="C278" s="46"/>
      <c r="D278" s="82">
        <v>102.43</v>
      </c>
      <c r="E278" s="45">
        <v>686.06</v>
      </c>
      <c r="F278" s="62">
        <v>200.7</v>
      </c>
      <c r="G278" s="57"/>
      <c r="H278" s="58"/>
    </row>
    <row r="279" spans="2:8" hidden="1" x14ac:dyDescent="0.3">
      <c r="B279" s="35">
        <v>43678</v>
      </c>
      <c r="C279" s="37"/>
      <c r="D279" s="82">
        <v>102.62</v>
      </c>
      <c r="E279" s="45">
        <v>713.7</v>
      </c>
      <c r="F279" s="62">
        <v>199.2</v>
      </c>
      <c r="G279" s="38"/>
      <c r="H279" s="39"/>
    </row>
    <row r="280" spans="2:8" hidden="1" x14ac:dyDescent="0.3">
      <c r="B280" s="35">
        <v>43709</v>
      </c>
      <c r="C280" s="37"/>
      <c r="D280" s="82">
        <v>102.63</v>
      </c>
      <c r="E280" s="45">
        <v>718.44</v>
      </c>
      <c r="F280" s="62">
        <v>198.4</v>
      </c>
      <c r="G280" s="38"/>
      <c r="H280" s="39"/>
    </row>
    <row r="281" spans="2:8" hidden="1" x14ac:dyDescent="0.3">
      <c r="B281" s="35">
        <v>43739</v>
      </c>
      <c r="C281" s="37"/>
      <c r="D281" s="82">
        <v>103.47</v>
      </c>
      <c r="E281" s="45">
        <v>721.03</v>
      </c>
      <c r="F281" s="62">
        <v>198.6</v>
      </c>
      <c r="G281" s="38"/>
      <c r="H281" s="39"/>
    </row>
    <row r="282" spans="2:8" hidden="1" x14ac:dyDescent="0.3">
      <c r="B282" s="35">
        <v>43770</v>
      </c>
      <c r="C282" s="37"/>
      <c r="D282" s="82">
        <v>103.55</v>
      </c>
      <c r="E282" s="45">
        <v>776.53</v>
      </c>
      <c r="F282" s="62">
        <v>199</v>
      </c>
      <c r="G282" s="38"/>
      <c r="H282" s="39"/>
    </row>
    <row r="283" spans="2:8" ht="15" hidden="1" thickBot="1" x14ac:dyDescent="0.35">
      <c r="B283" s="40">
        <v>43800</v>
      </c>
      <c r="C283" s="42"/>
      <c r="D283" s="83">
        <v>103.66</v>
      </c>
      <c r="E283" s="55">
        <v>770.39</v>
      </c>
      <c r="F283" s="68">
        <v>199</v>
      </c>
      <c r="G283" s="43"/>
      <c r="H283" s="44"/>
    </row>
    <row r="284" spans="2:8" hidden="1" x14ac:dyDescent="0.3">
      <c r="B284" s="30">
        <v>43831</v>
      </c>
      <c r="C284" s="60"/>
      <c r="D284" s="80">
        <v>104.24</v>
      </c>
      <c r="E284" s="47">
        <v>772.65</v>
      </c>
      <c r="F284" s="59">
        <v>199.3</v>
      </c>
      <c r="G284" s="61"/>
      <c r="H284" s="81"/>
    </row>
    <row r="285" spans="2:8" hidden="1" x14ac:dyDescent="0.3">
      <c r="B285" s="35">
        <v>43862</v>
      </c>
      <c r="C285" s="46"/>
      <c r="D285" s="79">
        <v>104.71</v>
      </c>
      <c r="E285" s="45">
        <v>796.38</v>
      </c>
      <c r="F285" s="62">
        <v>196.7</v>
      </c>
      <c r="G285" s="57"/>
      <c r="H285" s="58"/>
    </row>
    <row r="286" spans="2:8" hidden="1" x14ac:dyDescent="0.3">
      <c r="B286" s="35">
        <v>43891</v>
      </c>
      <c r="C286" s="46"/>
      <c r="D286" s="79">
        <v>105.06</v>
      </c>
      <c r="E286" s="45">
        <v>839.38</v>
      </c>
      <c r="F286" s="62">
        <v>193.1</v>
      </c>
      <c r="G286" s="57"/>
      <c r="H286" s="58"/>
    </row>
    <row r="287" spans="2:8" hidden="1" x14ac:dyDescent="0.3">
      <c r="B287" s="35">
        <v>43922</v>
      </c>
      <c r="C287" s="46"/>
      <c r="D287" s="79">
        <v>105.01</v>
      </c>
      <c r="E287" s="45">
        <v>853.38</v>
      </c>
      <c r="F287" s="62">
        <v>185.5</v>
      </c>
      <c r="G287" s="57"/>
      <c r="H287" s="58"/>
    </row>
    <row r="288" spans="2:8" hidden="1" x14ac:dyDescent="0.3">
      <c r="B288" s="35">
        <v>43952</v>
      </c>
      <c r="C288" s="46"/>
      <c r="D288" s="79">
        <v>104.96</v>
      </c>
      <c r="E288" s="45">
        <v>821.81</v>
      </c>
      <c r="F288" s="62">
        <v>188.6</v>
      </c>
      <c r="G288" s="57"/>
      <c r="H288" s="58"/>
    </row>
    <row r="289" spans="2:8" hidden="1" x14ac:dyDescent="0.3">
      <c r="B289" s="35">
        <v>43983</v>
      </c>
      <c r="C289" s="46"/>
      <c r="D289" s="82">
        <v>104.89</v>
      </c>
      <c r="E289" s="45">
        <v>793.72</v>
      </c>
      <c r="F289" s="62">
        <v>191.2</v>
      </c>
      <c r="G289" s="57"/>
      <c r="H289" s="58"/>
    </row>
    <row r="290" spans="2:8" hidden="1" x14ac:dyDescent="0.3">
      <c r="B290" s="35">
        <v>44013</v>
      </c>
      <c r="C290" s="46"/>
      <c r="D290" s="82">
        <v>104.99</v>
      </c>
      <c r="E290" s="45">
        <v>784.73</v>
      </c>
      <c r="F290" s="62">
        <v>193</v>
      </c>
      <c r="G290" s="57"/>
      <c r="H290" s="58"/>
    </row>
    <row r="291" spans="2:8" hidden="1" x14ac:dyDescent="0.3">
      <c r="B291" s="35">
        <v>44044</v>
      </c>
      <c r="C291" s="37"/>
      <c r="D291" s="82">
        <v>105.13</v>
      </c>
      <c r="E291" s="45">
        <v>784.66</v>
      </c>
      <c r="F291" s="62">
        <v>194.3</v>
      </c>
      <c r="G291" s="38"/>
      <c r="H291" s="39"/>
    </row>
    <row r="292" spans="2:8" hidden="1" x14ac:dyDescent="0.3">
      <c r="B292" s="35">
        <v>44075</v>
      </c>
      <c r="C292" s="37"/>
      <c r="D292" s="82">
        <v>105.8</v>
      </c>
      <c r="E292" s="45">
        <v>773.4</v>
      </c>
      <c r="F292" s="62">
        <v>195.5</v>
      </c>
      <c r="G292" s="38"/>
      <c r="H292" s="39"/>
    </row>
    <row r="293" spans="2:8" hidden="1" x14ac:dyDescent="0.3">
      <c r="B293" s="35">
        <v>44105</v>
      </c>
      <c r="C293" s="37"/>
      <c r="D293" s="82">
        <v>106.52</v>
      </c>
      <c r="E293" s="45">
        <v>788.27</v>
      </c>
      <c r="F293" s="62">
        <v>196.5</v>
      </c>
      <c r="G293" s="38"/>
      <c r="H293" s="39"/>
    </row>
    <row r="294" spans="2:8" hidden="1" x14ac:dyDescent="0.3">
      <c r="B294" s="35">
        <v>44136</v>
      </c>
      <c r="C294" s="37"/>
      <c r="D294" s="82">
        <v>106.38</v>
      </c>
      <c r="E294" s="45">
        <v>762.88</v>
      </c>
      <c r="F294" s="62">
        <v>198.2</v>
      </c>
      <c r="G294" s="38"/>
      <c r="H294" s="39"/>
    </row>
    <row r="295" spans="2:8" ht="15" hidden="1" thickBot="1" x14ac:dyDescent="0.35">
      <c r="B295" s="40">
        <v>44166</v>
      </c>
      <c r="C295" s="42"/>
      <c r="D295" s="84">
        <v>106.74</v>
      </c>
      <c r="E295" s="55">
        <v>734.73</v>
      </c>
      <c r="F295" s="68">
        <v>200.5</v>
      </c>
      <c r="G295" s="43"/>
      <c r="H295" s="44"/>
    </row>
    <row r="296" spans="2:8" x14ac:dyDescent="0.3">
      <c r="B296" s="85">
        <v>44197</v>
      </c>
      <c r="C296" s="32" t="str">
        <f>+YEAR(B296)&amp;"-"&amp;TEXT(MONTH(B296),"00")</f>
        <v>2021-01</v>
      </c>
      <c r="D296" s="86">
        <v>107.49</v>
      </c>
      <c r="E296" s="47">
        <v>723.56</v>
      </c>
      <c r="F296" s="59">
        <v>204.8</v>
      </c>
      <c r="G296" s="33">
        <f>($D$7/D296)*(E296/$E$7)</f>
        <v>0.81874516132946651</v>
      </c>
      <c r="H296" s="34">
        <f>($F$7/F296)</f>
        <v>1.31005859375</v>
      </c>
    </row>
    <row r="297" spans="2:8" x14ac:dyDescent="0.3">
      <c r="B297" s="85">
        <v>44228</v>
      </c>
      <c r="C297" s="37" t="str">
        <f t="shared" ref="C297:C355" si="0">+YEAR(B297)&amp;"-"&amp;TEXT(MONTH(B297),"00")</f>
        <v>2021-02</v>
      </c>
      <c r="D297" s="82">
        <v>107.69</v>
      </c>
      <c r="E297" s="45">
        <v>722.63</v>
      </c>
      <c r="F297" s="62">
        <v>210.6</v>
      </c>
      <c r="G297" s="38">
        <f t="shared" ref="G297:G355" si="1">($D$7/D297)*(E297/$E$7)</f>
        <v>0.81617421382632127</v>
      </c>
      <c r="H297" s="39">
        <f t="shared" ref="H297:H355" si="2">($F$7/F297)</f>
        <v>1.2739791073124407</v>
      </c>
    </row>
    <row r="298" spans="2:8" x14ac:dyDescent="0.3">
      <c r="B298" s="85">
        <v>44256</v>
      </c>
      <c r="C298" s="37" t="str">
        <f t="shared" si="0"/>
        <v>2021-03</v>
      </c>
      <c r="D298" s="82">
        <v>108.09</v>
      </c>
      <c r="E298" s="45">
        <v>726.37</v>
      </c>
      <c r="F298" s="62">
        <v>215</v>
      </c>
      <c r="G298" s="38">
        <f t="shared" si="1"/>
        <v>0.81736237314315374</v>
      </c>
      <c r="H298" s="39">
        <f t="shared" si="2"/>
        <v>1.2479069767441862</v>
      </c>
    </row>
    <row r="299" spans="2:8" x14ac:dyDescent="0.3">
      <c r="B299" s="85">
        <v>44287</v>
      </c>
      <c r="C299" s="37" t="str">
        <f t="shared" si="0"/>
        <v>2021-04</v>
      </c>
      <c r="D299" s="82">
        <v>108.5</v>
      </c>
      <c r="E299" s="45">
        <v>707.85</v>
      </c>
      <c r="F299" s="62">
        <v>217.9</v>
      </c>
      <c r="G299" s="38">
        <f t="shared" si="1"/>
        <v>0.79351247245041079</v>
      </c>
      <c r="H299" s="39">
        <f t="shared" si="2"/>
        <v>1.2312987608994952</v>
      </c>
    </row>
    <row r="300" spans="2:8" x14ac:dyDescent="0.3">
      <c r="B300" s="85">
        <v>44317</v>
      </c>
      <c r="C300" s="37" t="str">
        <f t="shared" si="0"/>
        <v>2021-05</v>
      </c>
      <c r="D300" s="82">
        <v>108.79</v>
      </c>
      <c r="E300" s="45">
        <v>712.26</v>
      </c>
      <c r="F300" s="62">
        <v>224.9</v>
      </c>
      <c r="G300" s="38">
        <f t="shared" si="1"/>
        <v>0.79632772753250181</v>
      </c>
      <c r="H300" s="39">
        <f t="shared" si="2"/>
        <v>1.192974655402401</v>
      </c>
    </row>
    <row r="301" spans="2:8" x14ac:dyDescent="0.3">
      <c r="B301" s="85">
        <v>44348</v>
      </c>
      <c r="C301" s="37" t="str">
        <f t="shared" si="0"/>
        <v>2021-06</v>
      </c>
      <c r="D301" s="82">
        <v>108.88</v>
      </c>
      <c r="E301" s="45">
        <v>726.54</v>
      </c>
      <c r="F301" s="62">
        <v>228.9</v>
      </c>
      <c r="G301" s="38">
        <f t="shared" si="1"/>
        <v>0.8116217495128264</v>
      </c>
      <c r="H301" s="39">
        <f t="shared" si="2"/>
        <v>1.1721275666229796</v>
      </c>
    </row>
    <row r="302" spans="2:8" x14ac:dyDescent="0.3">
      <c r="B302" s="85">
        <v>44378</v>
      </c>
      <c r="C302" s="37" t="str">
        <f t="shared" si="0"/>
        <v>2021-07</v>
      </c>
      <c r="D302" s="82">
        <v>109.76</v>
      </c>
      <c r="E302" s="45">
        <v>750.44</v>
      </c>
      <c r="F302" s="62">
        <v>231.85</v>
      </c>
      <c r="G302" s="38">
        <f t="shared" si="1"/>
        <v>0.83159933926986962</v>
      </c>
      <c r="H302" s="39">
        <f t="shared" si="2"/>
        <v>1.157213715764503</v>
      </c>
    </row>
    <row r="303" spans="2:8" x14ac:dyDescent="0.3">
      <c r="B303" s="85">
        <v>44409</v>
      </c>
      <c r="C303" s="37" t="str">
        <f t="shared" si="0"/>
        <v>2021-08</v>
      </c>
      <c r="D303" s="82">
        <v>110.15</v>
      </c>
      <c r="E303" s="45">
        <v>779.83</v>
      </c>
      <c r="F303" s="62">
        <v>233.36699999999999</v>
      </c>
      <c r="G303" s="38">
        <f t="shared" si="1"/>
        <v>0.86110814304604411</v>
      </c>
      <c r="H303" s="39">
        <f t="shared" si="2"/>
        <v>1.1496912588326542</v>
      </c>
    </row>
    <row r="304" spans="2:8" x14ac:dyDescent="0.3">
      <c r="B304" s="85">
        <v>44440</v>
      </c>
      <c r="C304" s="37" t="str">
        <f t="shared" si="0"/>
        <v>2021-09</v>
      </c>
      <c r="D304" s="82">
        <v>111.45</v>
      </c>
      <c r="E304" s="45">
        <v>783.63</v>
      </c>
      <c r="F304" s="62">
        <v>235.62200000000001</v>
      </c>
      <c r="G304" s="38">
        <f t="shared" si="1"/>
        <v>0.85521092515653341</v>
      </c>
      <c r="H304" s="39">
        <f t="shared" si="2"/>
        <v>1.1386882379404299</v>
      </c>
    </row>
    <row r="305" spans="2:11" x14ac:dyDescent="0.3">
      <c r="B305" s="85">
        <v>44470</v>
      </c>
      <c r="C305" s="37" t="str">
        <f t="shared" si="0"/>
        <v>2021-10</v>
      </c>
      <c r="D305" s="82">
        <v>112.94</v>
      </c>
      <c r="E305" s="45">
        <v>813.95</v>
      </c>
      <c r="F305" s="62">
        <v>240.27199999999999</v>
      </c>
      <c r="G305" s="38">
        <f t="shared" si="1"/>
        <v>0.87658130326991646</v>
      </c>
      <c r="H305" s="39">
        <f t="shared" si="2"/>
        <v>1.1166511287207832</v>
      </c>
    </row>
    <row r="306" spans="2:11" x14ac:dyDescent="0.3">
      <c r="B306" s="85">
        <v>44501</v>
      </c>
      <c r="C306" s="37" t="str">
        <f t="shared" si="0"/>
        <v>2021-11</v>
      </c>
      <c r="D306" s="82">
        <v>113.51</v>
      </c>
      <c r="E306" s="45">
        <v>812.62</v>
      </c>
      <c r="F306" s="62">
        <v>243.602</v>
      </c>
      <c r="G306" s="38">
        <f t="shared" si="1"/>
        <v>0.8707543292489075</v>
      </c>
      <c r="H306" s="39">
        <f t="shared" si="2"/>
        <v>1.1013866881224292</v>
      </c>
    </row>
    <row r="307" spans="2:11" ht="15" thickBot="1" x14ac:dyDescent="0.35">
      <c r="B307" s="87">
        <v>44531</v>
      </c>
      <c r="C307" s="37" t="str">
        <f t="shared" si="0"/>
        <v>2021-12</v>
      </c>
      <c r="D307" s="82">
        <v>114.39</v>
      </c>
      <c r="E307" s="45">
        <v>849.12</v>
      </c>
      <c r="F307" s="62">
        <v>243.602</v>
      </c>
      <c r="G307" s="38">
        <f t="shared" si="1"/>
        <v>0.90286593917832592</v>
      </c>
      <c r="H307" s="39">
        <f t="shared" si="2"/>
        <v>1.1013866881224292</v>
      </c>
    </row>
    <row r="308" spans="2:11" x14ac:dyDescent="0.3">
      <c r="B308" s="85">
        <v>44562</v>
      </c>
      <c r="C308" s="32" t="str">
        <f t="shared" si="0"/>
        <v>2022-01</v>
      </c>
      <c r="D308" s="86">
        <v>115.77</v>
      </c>
      <c r="E308" s="47">
        <v>822.05</v>
      </c>
      <c r="F308" s="59">
        <v>246.453</v>
      </c>
      <c r="G308" s="33">
        <f t="shared" si="1"/>
        <v>0.86366328852935548</v>
      </c>
      <c r="H308" s="34">
        <f t="shared" si="2"/>
        <v>1.0886457052663185</v>
      </c>
    </row>
    <row r="309" spans="2:11" x14ac:dyDescent="0.3">
      <c r="B309" s="85">
        <v>44593</v>
      </c>
      <c r="C309" s="37" t="str">
        <f t="shared" si="0"/>
        <v>2022-02</v>
      </c>
      <c r="D309" s="82">
        <v>116.1</v>
      </c>
      <c r="E309" s="45">
        <v>807.07</v>
      </c>
      <c r="F309" s="62">
        <v>252.66</v>
      </c>
      <c r="G309" s="38">
        <f t="shared" si="1"/>
        <v>0.84551485788113712</v>
      </c>
      <c r="H309" s="39">
        <f t="shared" si="2"/>
        <v>1.0619013694292725</v>
      </c>
    </row>
    <row r="310" spans="2:11" x14ac:dyDescent="0.3">
      <c r="B310" s="85">
        <v>44621</v>
      </c>
      <c r="C310" s="37" t="str">
        <f t="shared" si="0"/>
        <v>2022-03</v>
      </c>
      <c r="D310" s="82">
        <v>118.26</v>
      </c>
      <c r="E310" s="45">
        <v>799.19</v>
      </c>
      <c r="F310" s="62">
        <v>260.01400000000001</v>
      </c>
      <c r="G310" s="38">
        <f t="shared" si="1"/>
        <v>0.82196708247854777</v>
      </c>
      <c r="H310" s="39">
        <f t="shared" si="2"/>
        <v>1.0318675148261247</v>
      </c>
    </row>
    <row r="311" spans="2:11" x14ac:dyDescent="0.3">
      <c r="B311" s="85">
        <v>44652</v>
      </c>
      <c r="C311" s="37" t="str">
        <f t="shared" si="0"/>
        <v>2022-04</v>
      </c>
      <c r="D311" s="82">
        <v>119.91</v>
      </c>
      <c r="E311" s="45">
        <v>815.12</v>
      </c>
      <c r="F311" s="62">
        <v>265.31</v>
      </c>
      <c r="G311" s="38">
        <f t="shared" si="1"/>
        <v>0.82681511133350016</v>
      </c>
      <c r="H311" s="39">
        <f t="shared" si="2"/>
        <v>1.0112698352870229</v>
      </c>
    </row>
    <row r="312" spans="2:11" x14ac:dyDescent="0.3">
      <c r="B312" s="85">
        <v>44682</v>
      </c>
      <c r="C312" s="37" t="str">
        <f t="shared" si="0"/>
        <v>2022-05</v>
      </c>
      <c r="D312" s="82">
        <v>121.35000000000001</v>
      </c>
      <c r="E312" s="45">
        <v>849.39</v>
      </c>
      <c r="F312" s="62">
        <v>273.25099999999998</v>
      </c>
      <c r="G312" s="38">
        <f t="shared" si="1"/>
        <v>0.85135290482076642</v>
      </c>
      <c r="H312" s="39">
        <f t="shared" si="2"/>
        <v>0.98188112760795032</v>
      </c>
    </row>
    <row r="313" spans="2:11" x14ac:dyDescent="0.3">
      <c r="B313" s="85">
        <v>44713</v>
      </c>
      <c r="C313" s="37" t="str">
        <f t="shared" si="0"/>
        <v>2022-06</v>
      </c>
      <c r="D313" s="82">
        <v>122.48</v>
      </c>
      <c r="E313" s="88">
        <v>857.77</v>
      </c>
      <c r="F313" s="89">
        <v>280.25099999999998</v>
      </c>
      <c r="G313" s="38">
        <f t="shared" si="1"/>
        <v>0.85182019957118105</v>
      </c>
      <c r="H313" s="39">
        <f t="shared" si="2"/>
        <v>0.95735608436722808</v>
      </c>
    </row>
    <row r="314" spans="2:11" x14ac:dyDescent="0.3">
      <c r="B314" s="85">
        <v>44743</v>
      </c>
      <c r="C314" s="37" t="str">
        <f t="shared" si="0"/>
        <v>2022-07</v>
      </c>
      <c r="D314" s="82">
        <v>124.16</v>
      </c>
      <c r="E314" s="88">
        <v>953.71</v>
      </c>
      <c r="F314" s="89">
        <v>272.274</v>
      </c>
      <c r="G314" s="38">
        <f t="shared" si="1"/>
        <v>0.93427965493332599</v>
      </c>
      <c r="H314" s="39">
        <f t="shared" si="2"/>
        <v>0.98540440879408242</v>
      </c>
    </row>
    <row r="315" spans="2:11" x14ac:dyDescent="0.3">
      <c r="B315" s="85">
        <v>44774</v>
      </c>
      <c r="C315" s="37" t="str">
        <f t="shared" si="0"/>
        <v>2022-08</v>
      </c>
      <c r="D315" s="82">
        <v>125.67</v>
      </c>
      <c r="E315" s="88">
        <v>904.35</v>
      </c>
      <c r="F315" s="89">
        <v>269.55700000000002</v>
      </c>
      <c r="G315" s="38">
        <f t="shared" si="1"/>
        <v>0.87528036679917387</v>
      </c>
      <c r="H315" s="39">
        <f t="shared" si="2"/>
        <v>0.99533679333128056</v>
      </c>
    </row>
    <row r="316" spans="2:11" ht="15" thickBot="1" x14ac:dyDescent="0.35">
      <c r="B316" s="87">
        <v>44805</v>
      </c>
      <c r="C316" s="42" t="str">
        <f t="shared" si="0"/>
        <v>2022-09</v>
      </c>
      <c r="D316" s="84">
        <v>126.75</v>
      </c>
      <c r="E316" s="90">
        <v>921.01</v>
      </c>
      <c r="F316" s="91">
        <v>268.08499999999998</v>
      </c>
      <c r="G316" s="43">
        <f t="shared" si="1"/>
        <v>0.8838094417288398</v>
      </c>
      <c r="H316" s="44">
        <f t="shared" si="2"/>
        <v>1.0008019844452321</v>
      </c>
    </row>
    <row r="317" spans="2:11" x14ac:dyDescent="0.3">
      <c r="B317" s="85">
        <v>44835</v>
      </c>
      <c r="C317" s="37" t="str">
        <f t="shared" si="0"/>
        <v>2022-10</v>
      </c>
      <c r="D317" s="82">
        <v>127.41</v>
      </c>
      <c r="E317" s="88">
        <v>955.89</v>
      </c>
      <c r="F317" s="89">
        <v>265.13900000000001</v>
      </c>
      <c r="G317" s="38">
        <f t="shared" si="1"/>
        <v>0.91252897185737258</v>
      </c>
      <c r="H317" s="39">
        <f t="shared" si="2"/>
        <v>1.0119220484349718</v>
      </c>
    </row>
    <row r="318" spans="2:11" ht="15" thickBot="1" x14ac:dyDescent="0.35">
      <c r="B318" s="85">
        <v>44866</v>
      </c>
      <c r="C318" s="37" t="str">
        <f t="shared" si="0"/>
        <v>2022-11</v>
      </c>
      <c r="D318" s="82">
        <v>128.65</v>
      </c>
      <c r="E318" s="88">
        <v>917.05</v>
      </c>
      <c r="F318" s="89">
        <v>263.23500000000001</v>
      </c>
      <c r="G318" s="38">
        <f t="shared" si="1"/>
        <v>0.86701274945504314</v>
      </c>
      <c r="H318" s="39">
        <f t="shared" si="2"/>
        <v>1.0192413622808516</v>
      </c>
    </row>
    <row r="319" spans="2:11" ht="15" thickBot="1" x14ac:dyDescent="0.35">
      <c r="B319" s="87">
        <v>44896</v>
      </c>
      <c r="C319" s="42" t="str">
        <f t="shared" si="0"/>
        <v>2022-12</v>
      </c>
      <c r="D319" s="84">
        <v>129.02000000000001</v>
      </c>
      <c r="E319" s="90">
        <v>875.66</v>
      </c>
      <c r="F319" s="91">
        <v>263.23500000000001</v>
      </c>
      <c r="G319" s="43">
        <f t="shared" si="1"/>
        <v>0.82550694870360497</v>
      </c>
      <c r="H319" s="44">
        <f t="shared" si="2"/>
        <v>1.0192413622808516</v>
      </c>
      <c r="I319" s="214" t="s">
        <v>87</v>
      </c>
      <c r="J319" s="215" t="s">
        <v>290</v>
      </c>
      <c r="K319" s="215" t="s">
        <v>291</v>
      </c>
    </row>
    <row r="320" spans="2:11" x14ac:dyDescent="0.3">
      <c r="B320" s="92">
        <v>44927</v>
      </c>
      <c r="C320" s="32" t="str">
        <f t="shared" si="0"/>
        <v>2023-01</v>
      </c>
      <c r="D320" s="86">
        <v>97.99</v>
      </c>
      <c r="E320" s="93">
        <v>826.34</v>
      </c>
      <c r="F320" s="94">
        <v>260.22699999999998</v>
      </c>
      <c r="G320" s="33">
        <f t="shared" si="1"/>
        <v>1.0256974535999683</v>
      </c>
      <c r="H320" s="34">
        <f t="shared" si="2"/>
        <v>1.0310229146091683</v>
      </c>
      <c r="I320" s="24">
        <v>130.05000000000001</v>
      </c>
      <c r="J320" s="24">
        <v>260.22699999999998</v>
      </c>
      <c r="K320" s="24">
        <v>826.34</v>
      </c>
    </row>
    <row r="321" spans="2:11" x14ac:dyDescent="0.3">
      <c r="B321" s="85">
        <v>44958</v>
      </c>
      <c r="C321" s="37" t="str">
        <f t="shared" si="0"/>
        <v>2023-02</v>
      </c>
      <c r="D321" s="82">
        <v>97.93</v>
      </c>
      <c r="E321" s="88">
        <v>798.26</v>
      </c>
      <c r="F321" s="89">
        <v>258.66899999999998</v>
      </c>
      <c r="G321" s="38">
        <f t="shared" si="1"/>
        <v>0.99145012631027496</v>
      </c>
      <c r="H321" s="39">
        <f t="shared" si="2"/>
        <v>1.0372329115587875</v>
      </c>
      <c r="I321" s="24">
        <v>129.97</v>
      </c>
      <c r="J321" s="24">
        <v>258.66899999999998</v>
      </c>
      <c r="K321" s="24">
        <v>798.26</v>
      </c>
    </row>
    <row r="322" spans="2:11" x14ac:dyDescent="0.3">
      <c r="B322" s="85">
        <v>44986</v>
      </c>
      <c r="C322" s="37" t="str">
        <f t="shared" si="0"/>
        <v>2023-03</v>
      </c>
      <c r="D322" s="82">
        <v>98.99</v>
      </c>
      <c r="E322" s="88">
        <v>809.5</v>
      </c>
      <c r="F322" s="89">
        <v>257.06200000000001</v>
      </c>
      <c r="G322" s="38">
        <f t="shared" si="1"/>
        <v>0.9946442767604986</v>
      </c>
      <c r="H322" s="39">
        <f t="shared" si="2"/>
        <v>1.0437170799262434</v>
      </c>
      <c r="I322" s="24">
        <v>131.38</v>
      </c>
      <c r="J322" s="24">
        <v>257.06200000000001</v>
      </c>
      <c r="K322" s="216">
        <v>809.5</v>
      </c>
    </row>
    <row r="323" spans="2:11" x14ac:dyDescent="0.3">
      <c r="B323" s="85">
        <v>45017</v>
      </c>
      <c r="C323" s="37" t="str">
        <f t="shared" si="0"/>
        <v>2023-04</v>
      </c>
      <c r="D323" s="82">
        <v>99.3</v>
      </c>
      <c r="E323" s="88">
        <v>803.84</v>
      </c>
      <c r="F323" s="89">
        <v>256.90800000000002</v>
      </c>
      <c r="G323" s="38">
        <f t="shared" si="1"/>
        <v>0.98460633127545005</v>
      </c>
      <c r="H323" s="39">
        <f t="shared" si="2"/>
        <v>1.0443427219082317</v>
      </c>
      <c r="I323" s="24">
        <v>131.79</v>
      </c>
      <c r="J323" s="24">
        <v>256.90800000000002</v>
      </c>
      <c r="K323" s="216">
        <v>803.84</v>
      </c>
    </row>
    <row r="324" spans="2:11" x14ac:dyDescent="0.3">
      <c r="B324" s="85">
        <v>45047</v>
      </c>
      <c r="C324" s="37" t="str">
        <f t="shared" si="0"/>
        <v>2023-05</v>
      </c>
      <c r="D324" s="82">
        <v>99.41</v>
      </c>
      <c r="E324" s="88">
        <v>798.64</v>
      </c>
      <c r="F324" s="89">
        <v>253.67</v>
      </c>
      <c r="G324" s="38">
        <f t="shared" si="1"/>
        <v>0.97715451599218006</v>
      </c>
      <c r="H324" s="39">
        <f t="shared" si="2"/>
        <v>1.0576733551464501</v>
      </c>
      <c r="I324" s="24">
        <v>131.94</v>
      </c>
      <c r="J324" s="24">
        <v>253.67</v>
      </c>
      <c r="K324" s="216">
        <v>798.64</v>
      </c>
    </row>
    <row r="325" spans="2:11" x14ac:dyDescent="0.3">
      <c r="B325" s="85">
        <v>45078</v>
      </c>
      <c r="C325" s="37" t="str">
        <f t="shared" si="0"/>
        <v>2023-06</v>
      </c>
      <c r="D325" s="82">
        <v>99.26</v>
      </c>
      <c r="E325" s="88">
        <v>799.87</v>
      </c>
      <c r="F325" s="89">
        <v>253.86</v>
      </c>
      <c r="G325" s="38">
        <f t="shared" si="1"/>
        <v>0.98013838272783804</v>
      </c>
      <c r="H325" s="39">
        <f t="shared" si="2"/>
        <v>1.0568817458441662</v>
      </c>
      <c r="I325" s="24">
        <v>131.74</v>
      </c>
      <c r="J325" s="24">
        <v>253.86</v>
      </c>
      <c r="K325" s="216">
        <v>799.87</v>
      </c>
    </row>
    <row r="326" spans="2:11" x14ac:dyDescent="0.3">
      <c r="B326" s="85">
        <v>45108</v>
      </c>
      <c r="C326" s="37" t="str">
        <f t="shared" si="0"/>
        <v>2023-07</v>
      </c>
      <c r="D326" s="82">
        <v>99.61</v>
      </c>
      <c r="E326" s="88">
        <v>813.4</v>
      </c>
      <c r="F326" s="89">
        <v>253.83500000000001</v>
      </c>
      <c r="G326" s="38">
        <f t="shared" si="1"/>
        <v>0.99321549695988276</v>
      </c>
      <c r="H326" s="39">
        <f t="shared" si="2"/>
        <v>1.0569858372564855</v>
      </c>
      <c r="I326" s="24">
        <v>132.19999999999999</v>
      </c>
      <c r="J326" s="24">
        <v>253.83500000000001</v>
      </c>
      <c r="K326" s="216">
        <v>813.4</v>
      </c>
    </row>
    <row r="327" spans="2:11" x14ac:dyDescent="0.3">
      <c r="B327" s="85">
        <v>45139</v>
      </c>
      <c r="C327" s="37" t="str">
        <f t="shared" si="0"/>
        <v>2023-08</v>
      </c>
      <c r="D327" s="82">
        <v>99.72</v>
      </c>
      <c r="E327" s="88">
        <v>855.66</v>
      </c>
      <c r="F327" s="89">
        <v>257.68</v>
      </c>
      <c r="G327" s="38">
        <f t="shared" si="1"/>
        <v>1.043665240935489</v>
      </c>
      <c r="H327" s="39">
        <f t="shared" si="2"/>
        <v>1.0412139087239989</v>
      </c>
      <c r="I327" s="24">
        <v>132.35</v>
      </c>
      <c r="J327" s="24">
        <v>257.67399999999998</v>
      </c>
      <c r="K327" s="216">
        <v>855.66</v>
      </c>
    </row>
    <row r="328" spans="2:11" x14ac:dyDescent="0.3">
      <c r="B328" s="85">
        <v>45170</v>
      </c>
      <c r="C328" s="37" t="str">
        <f t="shared" si="0"/>
        <v>2023-09</v>
      </c>
      <c r="D328" s="82">
        <v>100.39</v>
      </c>
      <c r="E328" s="88">
        <v>884.4</v>
      </c>
      <c r="F328" s="89">
        <v>258.93400000000003</v>
      </c>
      <c r="G328" s="38">
        <f t="shared" si="1"/>
        <v>1.071520634741898</v>
      </c>
      <c r="H328" s="39">
        <f t="shared" si="2"/>
        <v>1.0361713795793521</v>
      </c>
      <c r="I328" s="24">
        <v>133.24</v>
      </c>
      <c r="J328" s="24">
        <v>258.79700000000003</v>
      </c>
      <c r="K328" s="216">
        <v>884.4</v>
      </c>
    </row>
    <row r="329" spans="2:11" x14ac:dyDescent="0.3">
      <c r="B329" s="85">
        <v>45200</v>
      </c>
      <c r="C329" s="37" t="str">
        <f t="shared" si="0"/>
        <v>2023-10</v>
      </c>
      <c r="D329" s="82">
        <v>100.83</v>
      </c>
      <c r="E329" s="88">
        <v>926.35</v>
      </c>
      <c r="F329" s="89">
        <v>255.19200000000001</v>
      </c>
      <c r="G329" s="38">
        <f t="shared" si="1"/>
        <v>1.1174487083295603</v>
      </c>
      <c r="H329" s="39">
        <f t="shared" si="2"/>
        <v>1.0513652465594532</v>
      </c>
      <c r="I329" s="24">
        <v>133.82</v>
      </c>
      <c r="J329" s="24">
        <v>255.03299999999999</v>
      </c>
      <c r="K329" s="216">
        <v>926.35</v>
      </c>
    </row>
    <row r="330" spans="2:11" x14ac:dyDescent="0.3">
      <c r="B330" s="85">
        <v>45231</v>
      </c>
      <c r="C330" s="37" t="str">
        <f t="shared" si="0"/>
        <v>2023-11</v>
      </c>
      <c r="D330" s="82">
        <v>101.58</v>
      </c>
      <c r="E330" s="88">
        <v>886.61</v>
      </c>
      <c r="F330" s="89">
        <v>252.85599999999999</v>
      </c>
      <c r="G330" s="38">
        <f t="shared" si="1"/>
        <v>1.0616140951231412</v>
      </c>
      <c r="H330" s="39">
        <f t="shared" si="2"/>
        <v>1.0610782421615466</v>
      </c>
      <c r="I330" s="24">
        <v>134.82</v>
      </c>
      <c r="J330" s="24">
        <v>253.81100000000001</v>
      </c>
      <c r="K330" s="216">
        <v>886.61</v>
      </c>
    </row>
    <row r="331" spans="2:11" ht="15" thickBot="1" x14ac:dyDescent="0.35">
      <c r="B331" s="323">
        <v>45261</v>
      </c>
      <c r="C331" s="324" t="str">
        <f t="shared" si="0"/>
        <v>2023-12</v>
      </c>
      <c r="D331" s="325">
        <v>101.04</v>
      </c>
      <c r="E331" s="326">
        <v>874.67</v>
      </c>
      <c r="F331" s="327">
        <v>249.86600000000001</v>
      </c>
      <c r="G331" s="328">
        <f t="shared" si="1"/>
        <v>1.0529146119487762</v>
      </c>
      <c r="H331" s="329">
        <f t="shared" si="2"/>
        <v>1.0737755436914185</v>
      </c>
      <c r="I331" s="217">
        <v>134.1</v>
      </c>
      <c r="J331" s="217">
        <v>253.81100000000001</v>
      </c>
      <c r="K331" s="217">
        <v>874.67</v>
      </c>
    </row>
    <row r="332" spans="2:11" x14ac:dyDescent="0.3">
      <c r="B332" s="85">
        <v>45292</v>
      </c>
      <c r="C332" s="37" t="str">
        <f t="shared" si="0"/>
        <v>2024-01</v>
      </c>
      <c r="D332" s="506">
        <v>101.72</v>
      </c>
      <c r="E332" s="507">
        <v>907.99</v>
      </c>
      <c r="F332" s="508">
        <v>251.30600000000001</v>
      </c>
      <c r="G332" s="38">
        <f t="shared" si="1"/>
        <v>1.0857178379695327</v>
      </c>
      <c r="H332" s="39">
        <f t="shared" si="2"/>
        <v>1.0676227388124437</v>
      </c>
    </row>
    <row r="333" spans="2:11" x14ac:dyDescent="0.3">
      <c r="B333" s="85">
        <v>45323</v>
      </c>
      <c r="C333" s="37" t="str">
        <f t="shared" si="0"/>
        <v>2024-02</v>
      </c>
      <c r="D333" s="509">
        <v>102.32</v>
      </c>
      <c r="E333" s="509">
        <v>963.44</v>
      </c>
      <c r="F333" s="508">
        <v>254.92599999999999</v>
      </c>
      <c r="G333" s="38">
        <f t="shared" si="1"/>
        <v>1.1452660876364009</v>
      </c>
      <c r="H333" s="39">
        <f t="shared" si="2"/>
        <v>1.0524622831723718</v>
      </c>
    </row>
    <row r="334" spans="2:11" x14ac:dyDescent="0.3">
      <c r="B334" s="85">
        <v>45352</v>
      </c>
      <c r="C334" s="37" t="str">
        <f t="shared" si="0"/>
        <v>2024-03</v>
      </c>
      <c r="D334" s="509">
        <v>102.7</v>
      </c>
      <c r="E334" s="509">
        <v>967.93</v>
      </c>
      <c r="F334" s="508">
        <v>255.095</v>
      </c>
      <c r="G334" s="38">
        <f t="shared" si="1"/>
        <v>1.1463461220947462</v>
      </c>
      <c r="H334" s="39">
        <f t="shared" si="2"/>
        <v>1.0517650287147926</v>
      </c>
    </row>
    <row r="335" spans="2:11" x14ac:dyDescent="0.3">
      <c r="B335" s="85">
        <v>45383</v>
      </c>
      <c r="C335" s="37" t="str">
        <f t="shared" si="0"/>
        <v>2024-04</v>
      </c>
      <c r="D335" s="509">
        <v>103.24</v>
      </c>
      <c r="E335" s="509">
        <v>960.14</v>
      </c>
      <c r="F335" s="508">
        <v>256.97800000000001</v>
      </c>
      <c r="G335" s="38">
        <f t="shared" si="1"/>
        <v>1.1311724685410105</v>
      </c>
      <c r="H335" s="39">
        <f t="shared" si="2"/>
        <v>1.0440582462311949</v>
      </c>
    </row>
    <row r="336" spans="2:11" x14ac:dyDescent="0.3">
      <c r="B336" s="85">
        <v>45413</v>
      </c>
      <c r="C336" s="37" t="str">
        <f t="shared" si="0"/>
        <v>2024-05</v>
      </c>
      <c r="D336" s="509">
        <v>103.52</v>
      </c>
      <c r="E336" s="509">
        <v>917.88</v>
      </c>
      <c r="F336" s="508">
        <v>255.31299999999999</v>
      </c>
      <c r="G336" s="38">
        <f t="shared" si="1"/>
        <v>1.0784596549291041</v>
      </c>
      <c r="H336" s="39">
        <f t="shared" si="2"/>
        <v>1.0508669750463158</v>
      </c>
    </row>
    <row r="337" spans="2:8" x14ac:dyDescent="0.3">
      <c r="B337" s="85">
        <v>45444</v>
      </c>
      <c r="C337" s="37" t="str">
        <f t="shared" si="0"/>
        <v>2024-06</v>
      </c>
      <c r="D337" s="509">
        <v>103.42</v>
      </c>
      <c r="E337" s="509">
        <v>926.08</v>
      </c>
      <c r="F337" s="508">
        <v>255.91399999999999</v>
      </c>
      <c r="G337" s="38">
        <f t="shared" si="1"/>
        <v>1.0891463260827525</v>
      </c>
      <c r="H337" s="39">
        <f t="shared" si="2"/>
        <v>1.0483990715631033</v>
      </c>
    </row>
    <row r="338" spans="2:8" x14ac:dyDescent="0.3">
      <c r="B338" s="85">
        <v>45474</v>
      </c>
      <c r="C338" s="37" t="str">
        <f t="shared" si="0"/>
        <v>2024-07</v>
      </c>
      <c r="D338" s="509">
        <v>104.19</v>
      </c>
      <c r="E338" s="509">
        <v>937.56</v>
      </c>
      <c r="F338" s="508">
        <v>257.32100000000003</v>
      </c>
      <c r="G338" s="38">
        <f t="shared" si="1"/>
        <v>1.0944988044417181</v>
      </c>
      <c r="H338" s="39">
        <f t="shared" si="2"/>
        <v>1.0426665526715657</v>
      </c>
    </row>
    <row r="339" spans="2:8" x14ac:dyDescent="0.3">
      <c r="B339" s="85">
        <v>45505</v>
      </c>
      <c r="C339" s="37" t="str">
        <f t="shared" si="0"/>
        <v>2024-08</v>
      </c>
      <c r="D339" s="509">
        <v>104.45</v>
      </c>
      <c r="E339" s="509">
        <v>929.9</v>
      </c>
      <c r="F339" s="508">
        <v>255.46299999999999</v>
      </c>
      <c r="G339" s="38">
        <f t="shared" si="1"/>
        <v>1.082854392573938</v>
      </c>
      <c r="H339" s="39">
        <f t="shared" si="2"/>
        <v>1.0502499383472363</v>
      </c>
    </row>
    <row r="340" spans="2:8" x14ac:dyDescent="0.3">
      <c r="B340" s="85">
        <v>45536</v>
      </c>
      <c r="C340" s="37" t="str">
        <f t="shared" si="0"/>
        <v>2024-09</v>
      </c>
      <c r="D340" s="509">
        <v>104.54</v>
      </c>
      <c r="E340" s="509">
        <v>926.21</v>
      </c>
      <c r="F340" s="508">
        <v>252.68199999999999</v>
      </c>
      <c r="G340" s="38">
        <f t="shared" si="1"/>
        <v>1.0776288980294624</v>
      </c>
      <c r="H340" s="39">
        <f t="shared" si="2"/>
        <v>1.0618089139709201</v>
      </c>
    </row>
    <row r="341" spans="2:8" x14ac:dyDescent="0.3">
      <c r="B341" s="85">
        <v>45566</v>
      </c>
      <c r="C341" s="37" t="str">
        <f t="shared" si="0"/>
        <v>2024-10</v>
      </c>
      <c r="D341" s="509">
        <v>105.56</v>
      </c>
      <c r="E341" s="509">
        <v>933.81</v>
      </c>
      <c r="F341" s="508">
        <v>253.08099999999999</v>
      </c>
      <c r="G341" s="38">
        <f t="shared" si="1"/>
        <v>1.07597306085968</v>
      </c>
      <c r="H341" s="39">
        <f t="shared" si="2"/>
        <v>1.0601348975229274</v>
      </c>
    </row>
    <row r="342" spans="2:8" x14ac:dyDescent="0.3">
      <c r="B342" s="85">
        <v>45597</v>
      </c>
      <c r="C342" s="37" t="str">
        <f t="shared" si="0"/>
        <v>2024-11</v>
      </c>
      <c r="D342" s="509">
        <v>105.83</v>
      </c>
      <c r="E342" s="509">
        <v>971.6</v>
      </c>
      <c r="F342" s="508">
        <v>253.21100000000001</v>
      </c>
      <c r="G342" s="38">
        <f t="shared" si="1"/>
        <v>1.1166600248963681</v>
      </c>
      <c r="H342" s="39">
        <f t="shared" si="2"/>
        <v>1.0595906181011094</v>
      </c>
    </row>
    <row r="343" spans="2:8" ht="15" thickBot="1" x14ac:dyDescent="0.35">
      <c r="B343" s="85">
        <v>45627</v>
      </c>
      <c r="C343" s="37" t="str">
        <f t="shared" si="0"/>
        <v>2024-12</v>
      </c>
      <c r="D343" s="509">
        <v>105.62</v>
      </c>
      <c r="E343" s="509">
        <v>982.3</v>
      </c>
      <c r="F343" s="508">
        <v>253.423</v>
      </c>
      <c r="G343" s="38">
        <f>($D$7/D343)*(E343/$E$7)</f>
        <v>1.131202197376979</v>
      </c>
      <c r="H343" s="39">
        <f t="shared" si="2"/>
        <v>1.0587042217951805</v>
      </c>
    </row>
    <row r="344" spans="2:8" x14ac:dyDescent="0.3">
      <c r="B344" s="85">
        <v>45658</v>
      </c>
      <c r="C344" s="37" t="str">
        <f t="shared" si="0"/>
        <v>2025-01</v>
      </c>
      <c r="D344" s="506">
        <v>106.74</v>
      </c>
      <c r="E344" s="507">
        <v>1000.76</v>
      </c>
      <c r="F344" s="508">
        <v>257.36</v>
      </c>
      <c r="G344" s="38">
        <f>($D$7/D344)*(E344/$E$7)</f>
        <v>1.1403679399760491</v>
      </c>
      <c r="H344" s="39">
        <f t="shared" si="2"/>
        <v>1.0425085483369598</v>
      </c>
    </row>
    <row r="345" spans="2:8" x14ac:dyDescent="0.3">
      <c r="B345" s="85">
        <v>45689</v>
      </c>
      <c r="C345" s="37" t="str">
        <f t="shared" si="0"/>
        <v>2025-02</v>
      </c>
      <c r="D345" s="509">
        <v>107.16</v>
      </c>
      <c r="E345" s="509">
        <v>956.62</v>
      </c>
      <c r="F345" s="508">
        <v>259.49799999999999</v>
      </c>
      <c r="G345" s="38">
        <f t="shared" si="1"/>
        <v>1.0857979332002534</v>
      </c>
      <c r="H345" s="39">
        <f t="shared" si="2"/>
        <v>1.0339193365652144</v>
      </c>
    </row>
    <row r="346" spans="2:8" x14ac:dyDescent="0.3">
      <c r="B346" s="85">
        <v>45717</v>
      </c>
      <c r="C346" s="37" t="str">
        <f t="shared" si="0"/>
        <v>2025-03</v>
      </c>
      <c r="D346" s="509">
        <v>107.7</v>
      </c>
      <c r="E346" s="509">
        <v>932.55</v>
      </c>
      <c r="F346" s="508">
        <v>258.52499999999998</v>
      </c>
      <c r="G346" s="38">
        <f t="shared" si="1"/>
        <v>1.0531704917040088</v>
      </c>
      <c r="H346" s="39">
        <f t="shared" si="2"/>
        <v>1.0378106566096124</v>
      </c>
    </row>
    <row r="347" spans="2:8" x14ac:dyDescent="0.3">
      <c r="B347" s="85">
        <v>45748</v>
      </c>
      <c r="C347" s="37" t="str">
        <f t="shared" si="0"/>
        <v>2025-04</v>
      </c>
      <c r="D347" s="509">
        <v>107.91</v>
      </c>
      <c r="E347" s="509">
        <v>961.96</v>
      </c>
      <c r="F347" s="508">
        <v>258.392</v>
      </c>
      <c r="G347" s="38">
        <f t="shared" si="1"/>
        <v>1.0842703460613314</v>
      </c>
      <c r="H347" s="39">
        <f t="shared" si="2"/>
        <v>1.0383448403975355</v>
      </c>
    </row>
    <row r="348" spans="2:8" x14ac:dyDescent="0.3">
      <c r="B348" s="85">
        <v>45778</v>
      </c>
      <c r="C348" s="37" t="str">
        <f t="shared" si="0"/>
        <v>2025-05</v>
      </c>
      <c r="D348" s="509">
        <v>108.12</v>
      </c>
      <c r="E348" s="509">
        <v>941.01</v>
      </c>
      <c r="F348" s="508">
        <v>258.678</v>
      </c>
      <c r="G348" s="38">
        <f t="shared" si="1"/>
        <v>1.0585965171548521</v>
      </c>
      <c r="H348" s="39">
        <f t="shared" si="2"/>
        <v>1.0371968238505014</v>
      </c>
    </row>
    <row r="349" spans="2:8" x14ac:dyDescent="0.3">
      <c r="B349" s="85">
        <v>45809</v>
      </c>
      <c r="C349" s="37" t="str">
        <f t="shared" si="0"/>
        <v>2025-06</v>
      </c>
      <c r="D349" s="509">
        <v>107.68</v>
      </c>
      <c r="E349" s="509">
        <v>938.04</v>
      </c>
      <c r="F349" s="508">
        <v>260.49099999999999</v>
      </c>
      <c r="G349" s="38">
        <f>($D$7/D349)*(E349/$E$7)</f>
        <v>1.0595673573874282</v>
      </c>
      <c r="H349" s="39">
        <f t="shared" si="2"/>
        <v>1.0299780030788013</v>
      </c>
    </row>
    <row r="350" spans="2:8" x14ac:dyDescent="0.3">
      <c r="B350" s="85">
        <v>45839</v>
      </c>
      <c r="C350" s="37" t="str">
        <f t="shared" si="0"/>
        <v>2025-07</v>
      </c>
      <c r="D350" s="509">
        <v>108.62</v>
      </c>
      <c r="E350" s="509">
        <v>951.55</v>
      </c>
      <c r="F350" s="508">
        <v>262.358</v>
      </c>
      <c r="G350" s="38">
        <f t="shared" si="1"/>
        <v>1.0655260561350699</v>
      </c>
      <c r="H350" s="39">
        <f t="shared" si="2"/>
        <v>1.022648442204926</v>
      </c>
    </row>
    <row r="351" spans="2:8" x14ac:dyDescent="0.3">
      <c r="B351" s="85">
        <v>45870</v>
      </c>
      <c r="C351" s="37" t="str">
        <f t="shared" si="0"/>
        <v>2025-08</v>
      </c>
      <c r="D351" s="509">
        <v>108.66</v>
      </c>
      <c r="E351" s="509">
        <v>966.3</v>
      </c>
      <c r="F351" s="510">
        <v>262.11</v>
      </c>
      <c r="G351" s="38">
        <f t="shared" si="1"/>
        <v>1.0816444793892397</v>
      </c>
      <c r="H351" s="39">
        <f t="shared" si="2"/>
        <v>1.023616039067567</v>
      </c>
    </row>
    <row r="352" spans="2:8" x14ac:dyDescent="0.3">
      <c r="B352" s="85">
        <v>45901</v>
      </c>
      <c r="C352" s="37" t="str">
        <f t="shared" si="0"/>
        <v>2025-09</v>
      </c>
      <c r="D352" s="509">
        <v>109.14</v>
      </c>
      <c r="E352" s="509">
        <v>960.37</v>
      </c>
      <c r="F352" s="511">
        <v>262.09399999999999</v>
      </c>
      <c r="G352" s="38">
        <f t="shared" si="1"/>
        <v>1.0702787305495138</v>
      </c>
      <c r="H352" s="39">
        <f t="shared" si="2"/>
        <v>1.0236785275511839</v>
      </c>
    </row>
    <row r="353" spans="2:8" x14ac:dyDescent="0.3">
      <c r="B353" s="85">
        <v>45931</v>
      </c>
      <c r="C353" s="37" t="str">
        <f t="shared" si="0"/>
        <v>2025-10</v>
      </c>
      <c r="D353" s="509">
        <v>109.19</v>
      </c>
      <c r="E353" s="509">
        <v>953.97</v>
      </c>
      <c r="F353" s="511">
        <v>260.72399999999999</v>
      </c>
      <c r="G353" s="38">
        <f t="shared" si="1"/>
        <v>1.0626594547995716</v>
      </c>
      <c r="H353" s="39">
        <f t="shared" si="2"/>
        <v>1.0290575474448076</v>
      </c>
    </row>
    <row r="354" spans="2:8" x14ac:dyDescent="0.3">
      <c r="B354" s="85">
        <v>45962</v>
      </c>
      <c r="C354" s="37" t="str">
        <f t="shared" si="0"/>
        <v>2025-11</v>
      </c>
      <c r="D354" s="509">
        <v>109.47</v>
      </c>
      <c r="E354" s="509">
        <v>935.7</v>
      </c>
      <c r="F354" s="511">
        <v>261.358</v>
      </c>
      <c r="G354" s="38">
        <f t="shared" si="1"/>
        <v>1.0396418911673242</v>
      </c>
      <c r="H354" s="39">
        <f t="shared" si="2"/>
        <v>1.0265612684517023</v>
      </c>
    </row>
    <row r="355" spans="2:8" ht="15" thickBot="1" x14ac:dyDescent="0.35">
      <c r="B355" s="87">
        <v>45992</v>
      </c>
      <c r="C355" s="42" t="str">
        <f t="shared" si="0"/>
        <v>2025-12</v>
      </c>
      <c r="D355" s="512">
        <v>109.26</v>
      </c>
      <c r="E355" s="512">
        <v>916.16</v>
      </c>
      <c r="F355" s="511">
        <v>260.68599999999998</v>
      </c>
      <c r="G355" s="43">
        <f t="shared" si="1"/>
        <v>1.0198877826325716</v>
      </c>
      <c r="H355" s="44">
        <f t="shared" si="2"/>
        <v>1.0292075523810256</v>
      </c>
    </row>
    <row r="356" spans="2:8" x14ac:dyDescent="0.3">
      <c r="B356" s="85">
        <v>46023</v>
      </c>
      <c r="C356" s="37" t="str">
        <f t="shared" ref="C356:C369" si="3">+YEAR(B356)&amp;"-"&amp;TEXT(MONTH(B356),"00")</f>
        <v>2026-01</v>
      </c>
      <c r="D356" s="82">
        <v>109.71</v>
      </c>
      <c r="E356" s="824">
        <v>883.97</v>
      </c>
      <c r="F356" s="89">
        <v>260.68599999999998</v>
      </c>
      <c r="G356" s="38">
        <f t="shared" ref="G356:G369" si="4">($D$7/D356)*(E356/$E$7)</f>
        <v>0.98001691217557763</v>
      </c>
      <c r="H356" s="39">
        <f t="shared" ref="H356:H369" si="5">($F$7/F356)</f>
        <v>1.0292075523810256</v>
      </c>
    </row>
    <row r="357" spans="2:8" x14ac:dyDescent="0.3">
      <c r="B357" s="85">
        <v>46054</v>
      </c>
      <c r="C357" s="37" t="str">
        <f t="shared" si="3"/>
        <v>2026-02</v>
      </c>
      <c r="D357" s="82"/>
      <c r="E357" s="88"/>
      <c r="F357" s="89"/>
      <c r="G357" s="38" t="e">
        <f t="shared" si="4"/>
        <v>#DIV/0!</v>
      </c>
      <c r="H357" s="39" t="e">
        <f t="shared" si="5"/>
        <v>#DIV/0!</v>
      </c>
    </row>
    <row r="358" spans="2:8" ht="15" thickBot="1" x14ac:dyDescent="0.35">
      <c r="B358" s="87">
        <v>46082</v>
      </c>
      <c r="C358" s="42" t="str">
        <f t="shared" si="3"/>
        <v>2026-03</v>
      </c>
      <c r="D358" s="84"/>
      <c r="E358" s="90"/>
      <c r="F358" s="91"/>
      <c r="G358" s="43" t="e">
        <f t="shared" si="4"/>
        <v>#DIV/0!</v>
      </c>
      <c r="H358" s="44" t="e">
        <f t="shared" si="5"/>
        <v>#DIV/0!</v>
      </c>
    </row>
    <row r="359" spans="2:8" x14ac:dyDescent="0.3">
      <c r="B359" s="85">
        <v>46113</v>
      </c>
      <c r="C359" s="37" t="str">
        <f t="shared" si="3"/>
        <v>2026-04</v>
      </c>
      <c r="D359" s="82"/>
      <c r="E359" s="88"/>
      <c r="F359" s="89"/>
      <c r="G359" s="38" t="e">
        <f t="shared" si="4"/>
        <v>#DIV/0!</v>
      </c>
      <c r="H359" s="39" t="e">
        <f t="shared" si="5"/>
        <v>#DIV/0!</v>
      </c>
    </row>
    <row r="360" spans="2:8" x14ac:dyDescent="0.3">
      <c r="B360" s="85">
        <v>46143</v>
      </c>
      <c r="C360" s="37" t="str">
        <f t="shared" si="3"/>
        <v>2026-05</v>
      </c>
      <c r="D360" s="82"/>
      <c r="E360" s="88"/>
      <c r="F360" s="89"/>
      <c r="G360" s="38" t="e">
        <f t="shared" si="4"/>
        <v>#DIV/0!</v>
      </c>
      <c r="H360" s="39" t="e">
        <f t="shared" si="5"/>
        <v>#DIV/0!</v>
      </c>
    </row>
    <row r="361" spans="2:8" ht="15" thickBot="1" x14ac:dyDescent="0.35">
      <c r="B361" s="87">
        <v>46174</v>
      </c>
      <c r="C361" s="42" t="str">
        <f t="shared" si="3"/>
        <v>2026-06</v>
      </c>
      <c r="D361" s="84"/>
      <c r="E361" s="90"/>
      <c r="F361" s="91"/>
      <c r="G361" s="43" t="e">
        <f t="shared" si="4"/>
        <v>#DIV/0!</v>
      </c>
      <c r="H361" s="44" t="e">
        <f t="shared" si="5"/>
        <v>#DIV/0!</v>
      </c>
    </row>
    <row r="362" spans="2:8" x14ac:dyDescent="0.3">
      <c r="B362" s="85">
        <v>46204</v>
      </c>
      <c r="C362" s="37" t="str">
        <f t="shared" si="3"/>
        <v>2026-07</v>
      </c>
      <c r="D362" s="82"/>
      <c r="E362" s="88"/>
      <c r="F362" s="89"/>
      <c r="G362" s="38" t="e">
        <f t="shared" si="4"/>
        <v>#DIV/0!</v>
      </c>
      <c r="H362" s="39" t="e">
        <f t="shared" si="5"/>
        <v>#DIV/0!</v>
      </c>
    </row>
    <row r="363" spans="2:8" x14ac:dyDescent="0.3">
      <c r="B363" s="85">
        <v>46235</v>
      </c>
      <c r="C363" s="37" t="str">
        <f t="shared" si="3"/>
        <v>2026-08</v>
      </c>
      <c r="D363" s="82"/>
      <c r="E363" s="88"/>
      <c r="F363" s="89"/>
      <c r="G363" s="38" t="e">
        <f t="shared" si="4"/>
        <v>#DIV/0!</v>
      </c>
      <c r="H363" s="39" t="e">
        <f t="shared" si="5"/>
        <v>#DIV/0!</v>
      </c>
    </row>
    <row r="364" spans="2:8" ht="15" thickBot="1" x14ac:dyDescent="0.35">
      <c r="B364" s="87">
        <v>46266</v>
      </c>
      <c r="C364" s="42" t="str">
        <f t="shared" si="3"/>
        <v>2026-09</v>
      </c>
      <c r="D364" s="84"/>
      <c r="E364" s="90"/>
      <c r="F364" s="91"/>
      <c r="G364" s="43" t="e">
        <f t="shared" si="4"/>
        <v>#DIV/0!</v>
      </c>
      <c r="H364" s="44" t="e">
        <f t="shared" si="5"/>
        <v>#DIV/0!</v>
      </c>
    </row>
    <row r="365" spans="2:8" x14ac:dyDescent="0.3">
      <c r="B365" s="85">
        <v>46296</v>
      </c>
      <c r="C365" s="37" t="str">
        <f t="shared" si="3"/>
        <v>2026-10</v>
      </c>
      <c r="D365" s="82"/>
      <c r="E365" s="88"/>
      <c r="F365" s="89"/>
      <c r="G365" s="38" t="e">
        <f t="shared" si="4"/>
        <v>#DIV/0!</v>
      </c>
      <c r="H365" s="39" t="e">
        <f t="shared" si="5"/>
        <v>#DIV/0!</v>
      </c>
    </row>
    <row r="366" spans="2:8" x14ac:dyDescent="0.3">
      <c r="B366" s="85">
        <v>46327</v>
      </c>
      <c r="C366" s="37" t="str">
        <f t="shared" si="3"/>
        <v>2026-11</v>
      </c>
      <c r="D366" s="82"/>
      <c r="E366" s="88"/>
      <c r="F366" s="89"/>
      <c r="G366" s="38" t="e">
        <f t="shared" si="4"/>
        <v>#DIV/0!</v>
      </c>
      <c r="H366" s="39" t="e">
        <f t="shared" si="5"/>
        <v>#DIV/0!</v>
      </c>
    </row>
    <row r="367" spans="2:8" ht="15" thickBot="1" x14ac:dyDescent="0.35">
      <c r="B367" s="87">
        <v>46357</v>
      </c>
      <c r="C367" s="42" t="str">
        <f t="shared" si="3"/>
        <v>2026-12</v>
      </c>
      <c r="D367" s="84"/>
      <c r="E367" s="90"/>
      <c r="F367" s="91"/>
      <c r="G367" s="43" t="e">
        <f t="shared" si="4"/>
        <v>#DIV/0!</v>
      </c>
      <c r="H367" s="44" t="e">
        <f t="shared" si="5"/>
        <v>#DIV/0!</v>
      </c>
    </row>
    <row r="368" spans="2:8" x14ac:dyDescent="0.3">
      <c r="B368" s="85">
        <v>46388</v>
      </c>
      <c r="C368" s="37" t="str">
        <f t="shared" si="3"/>
        <v>2027-01</v>
      </c>
      <c r="D368" s="82"/>
      <c r="E368" s="88"/>
      <c r="F368" s="89"/>
      <c r="G368" s="38" t="e">
        <f t="shared" si="4"/>
        <v>#DIV/0!</v>
      </c>
      <c r="H368" s="39" t="e">
        <f t="shared" si="5"/>
        <v>#DIV/0!</v>
      </c>
    </row>
    <row r="369" spans="2:8" x14ac:dyDescent="0.3">
      <c r="B369" s="85">
        <v>46419</v>
      </c>
      <c r="C369" s="37" t="str">
        <f t="shared" si="3"/>
        <v>2027-02</v>
      </c>
      <c r="D369" s="82"/>
      <c r="E369" s="88"/>
      <c r="F369" s="89"/>
      <c r="G369" s="38" t="e">
        <f t="shared" si="4"/>
        <v>#DIV/0!</v>
      </c>
      <c r="H369" s="39" t="e">
        <f t="shared" si="5"/>
        <v>#DIV/0!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237E7-6AA0-493F-B9FD-B0C1D8640F1E}">
  <sheetPr codeName="Hoja2">
    <tabColor rgb="FF0070C0"/>
  </sheetPr>
  <dimension ref="A2:F40"/>
  <sheetViews>
    <sheetView showGridLines="0" workbookViewId="0">
      <selection activeCell="B5" sqref="B5:B27"/>
    </sheetView>
  </sheetViews>
  <sheetFormatPr baseColWidth="10" defaultColWidth="11.44140625" defaultRowHeight="10.199999999999999" x14ac:dyDescent="0.2"/>
  <cols>
    <col min="1" max="1" width="6.44140625" style="222" customWidth="1"/>
    <col min="2" max="2" width="23" style="222" bestFit="1" customWidth="1"/>
    <col min="3" max="3" width="45.21875" style="222" bestFit="1" customWidth="1"/>
    <col min="4" max="4" width="22.44140625" style="222" bestFit="1" customWidth="1"/>
    <col min="5" max="5" width="53.44140625" style="222" bestFit="1" customWidth="1"/>
    <col min="6" max="16384" width="11.44140625" style="222"/>
  </cols>
  <sheetData>
    <row r="2" spans="1:6" x14ac:dyDescent="0.2">
      <c r="B2" s="221" t="s">
        <v>522</v>
      </c>
    </row>
    <row r="4" spans="1:6" ht="16.8" x14ac:dyDescent="0.55000000000000004">
      <c r="B4" s="223" t="s">
        <v>69</v>
      </c>
      <c r="C4" s="222" t="s">
        <v>72</v>
      </c>
      <c r="D4" s="222" t="s">
        <v>69</v>
      </c>
      <c r="E4" s="222" t="s">
        <v>523</v>
      </c>
      <c r="F4" s="222" t="s">
        <v>71</v>
      </c>
    </row>
    <row r="5" spans="1:6" ht="16.8" x14ac:dyDescent="0.55000000000000004">
      <c r="A5" s="222" t="str">
        <f>TEXT(B5,0)</f>
        <v>912431</v>
      </c>
      <c r="B5" s="225">
        <v>912431</v>
      </c>
      <c r="C5" s="225" t="s">
        <v>202</v>
      </c>
      <c r="D5" s="225" t="s">
        <v>702</v>
      </c>
      <c r="E5" s="225" t="s">
        <v>697</v>
      </c>
      <c r="F5" s="225" t="s">
        <v>524</v>
      </c>
    </row>
    <row r="6" spans="1:6" ht="16.8" x14ac:dyDescent="0.55000000000000004">
      <c r="A6" s="222" t="str">
        <f t="shared" ref="A6:A27" si="0">TEXT(B6,0)</f>
        <v>91243110</v>
      </c>
      <c r="B6" s="223">
        <v>91243110</v>
      </c>
      <c r="C6" s="224" t="s">
        <v>746</v>
      </c>
      <c r="D6" s="222" t="s">
        <v>702</v>
      </c>
      <c r="E6" s="222" t="s">
        <v>697</v>
      </c>
      <c r="F6" s="222" t="s">
        <v>524</v>
      </c>
    </row>
    <row r="7" spans="1:6" ht="16.8" x14ac:dyDescent="0.55000000000000004">
      <c r="A7" s="222" t="str">
        <f t="shared" si="0"/>
        <v>91243120</v>
      </c>
      <c r="B7" s="223">
        <v>91243120</v>
      </c>
      <c r="C7" s="224" t="s">
        <v>747</v>
      </c>
      <c r="D7" s="222" t="s">
        <v>702</v>
      </c>
      <c r="E7" s="222" t="s">
        <v>697</v>
      </c>
      <c r="F7" s="222" t="s">
        <v>524</v>
      </c>
    </row>
    <row r="8" spans="1:6" ht="16.8" x14ac:dyDescent="0.55000000000000004">
      <c r="A8" s="222" t="str">
        <f t="shared" si="0"/>
        <v>912432</v>
      </c>
      <c r="B8" s="225">
        <v>912432</v>
      </c>
      <c r="C8" s="224" t="s">
        <v>207</v>
      </c>
      <c r="D8" s="222" t="s">
        <v>702</v>
      </c>
      <c r="E8" s="222" t="s">
        <v>697</v>
      </c>
      <c r="F8" s="222" t="s">
        <v>524</v>
      </c>
    </row>
    <row r="9" spans="1:6" ht="16.8" x14ac:dyDescent="0.55000000000000004">
      <c r="A9" s="222" t="str">
        <f t="shared" si="0"/>
        <v>91243220</v>
      </c>
      <c r="B9" s="225">
        <v>91243220</v>
      </c>
      <c r="C9" s="224" t="s">
        <v>748</v>
      </c>
      <c r="D9" s="222" t="s">
        <v>702</v>
      </c>
      <c r="E9" s="222" t="s">
        <v>697</v>
      </c>
      <c r="F9" s="222" t="s">
        <v>524</v>
      </c>
    </row>
    <row r="10" spans="1:6" ht="16.8" x14ac:dyDescent="0.55000000000000004">
      <c r="A10" s="222" t="str">
        <f t="shared" si="0"/>
        <v>912433</v>
      </c>
      <c r="B10" s="225">
        <v>912433</v>
      </c>
      <c r="C10" s="225" t="s">
        <v>670</v>
      </c>
      <c r="D10" s="225" t="s">
        <v>702</v>
      </c>
      <c r="E10" s="225" t="s">
        <v>697</v>
      </c>
      <c r="F10" s="225" t="s">
        <v>524</v>
      </c>
    </row>
    <row r="11" spans="1:6" ht="16.8" x14ac:dyDescent="0.55000000000000004">
      <c r="A11" s="222" t="str">
        <f t="shared" si="0"/>
        <v>0</v>
      </c>
      <c r="B11" s="225">
        <v>0</v>
      </c>
      <c r="C11" s="224" t="s">
        <v>749</v>
      </c>
      <c r="D11" s="222" t="s">
        <v>702</v>
      </c>
      <c r="E11" s="222" t="s">
        <v>697</v>
      </c>
      <c r="F11" s="222" t="s">
        <v>524</v>
      </c>
    </row>
    <row r="12" spans="1:6" ht="16.8" x14ac:dyDescent="0.55000000000000004">
      <c r="A12" s="222" t="str">
        <f t="shared" si="0"/>
        <v>912435</v>
      </c>
      <c r="B12" s="225">
        <v>912435</v>
      </c>
      <c r="C12" s="224" t="s">
        <v>217</v>
      </c>
      <c r="D12" s="222" t="s">
        <v>702</v>
      </c>
      <c r="E12" s="222" t="s">
        <v>697</v>
      </c>
      <c r="F12" s="222" t="s">
        <v>524</v>
      </c>
    </row>
    <row r="13" spans="1:6" ht="16.8" x14ac:dyDescent="0.55000000000000004">
      <c r="A13" s="222" t="str">
        <f t="shared" si="0"/>
        <v>91243510</v>
      </c>
      <c r="B13" s="225">
        <v>91243510</v>
      </c>
      <c r="C13" s="225" t="s">
        <v>750</v>
      </c>
      <c r="D13" s="225" t="s">
        <v>702</v>
      </c>
      <c r="E13" s="225" t="s">
        <v>697</v>
      </c>
      <c r="F13" s="225" t="s">
        <v>524</v>
      </c>
    </row>
    <row r="14" spans="1:6" ht="16.8" x14ac:dyDescent="0.55000000000000004">
      <c r="A14" s="222" t="str">
        <f t="shared" si="0"/>
        <v>91243520</v>
      </c>
      <c r="B14" s="225">
        <v>91243520</v>
      </c>
      <c r="C14" s="224" t="s">
        <v>751</v>
      </c>
      <c r="D14" s="222" t="s">
        <v>702</v>
      </c>
      <c r="E14" s="222" t="s">
        <v>697</v>
      </c>
      <c r="F14" s="222" t="s">
        <v>524</v>
      </c>
    </row>
    <row r="15" spans="1:6" x14ac:dyDescent="0.2">
      <c r="A15" s="222" t="str">
        <f t="shared" si="0"/>
        <v>91243530</v>
      </c>
      <c r="B15" s="224">
        <v>91243530</v>
      </c>
      <c r="C15" s="224" t="s">
        <v>752</v>
      </c>
      <c r="D15" s="222" t="s">
        <v>702</v>
      </c>
      <c r="E15" s="222" t="s">
        <v>697</v>
      </c>
      <c r="F15" s="222" t="s">
        <v>524</v>
      </c>
    </row>
    <row r="16" spans="1:6" x14ac:dyDescent="0.2">
      <c r="A16" s="222" t="str">
        <f t="shared" si="0"/>
        <v>91243540</v>
      </c>
      <c r="B16" s="226">
        <v>91243540</v>
      </c>
      <c r="C16" s="224" t="s">
        <v>763</v>
      </c>
      <c r="D16" s="222" t="s">
        <v>702</v>
      </c>
      <c r="E16" s="222" t="s">
        <v>697</v>
      </c>
      <c r="F16" s="222" t="s">
        <v>524</v>
      </c>
    </row>
    <row r="17" spans="1:6" x14ac:dyDescent="0.2">
      <c r="A17" s="222" t="str">
        <f t="shared" si="0"/>
        <v>91243550</v>
      </c>
      <c r="B17" s="224">
        <v>91243550</v>
      </c>
      <c r="C17" s="224" t="s">
        <v>754</v>
      </c>
      <c r="D17" s="222" t="s">
        <v>702</v>
      </c>
      <c r="E17" s="222" t="s">
        <v>697</v>
      </c>
      <c r="F17" s="222" t="s">
        <v>524</v>
      </c>
    </row>
    <row r="18" spans="1:6" x14ac:dyDescent="0.2">
      <c r="A18" s="222" t="str">
        <f t="shared" si="0"/>
        <v>91243560</v>
      </c>
      <c r="B18" s="224">
        <v>91243560</v>
      </c>
      <c r="C18" s="224" t="s">
        <v>755</v>
      </c>
      <c r="D18" s="222" t="s">
        <v>702</v>
      </c>
      <c r="E18" s="222" t="s">
        <v>697</v>
      </c>
      <c r="F18" s="222" t="s">
        <v>524</v>
      </c>
    </row>
    <row r="19" spans="1:6" x14ac:dyDescent="0.2">
      <c r="A19" s="222" t="str">
        <f t="shared" si="0"/>
        <v>91243570</v>
      </c>
      <c r="B19" s="224">
        <v>91243570</v>
      </c>
      <c r="C19" s="224" t="s">
        <v>756</v>
      </c>
      <c r="D19" s="222" t="s">
        <v>702</v>
      </c>
      <c r="E19" s="222" t="s">
        <v>697</v>
      </c>
      <c r="F19" s="222" t="s">
        <v>524</v>
      </c>
    </row>
    <row r="20" spans="1:6" ht="16.8" x14ac:dyDescent="0.55000000000000004">
      <c r="A20" s="222" t="str">
        <f t="shared" si="0"/>
        <v>0</v>
      </c>
      <c r="B20" s="225">
        <v>0</v>
      </c>
      <c r="C20" s="225" t="s">
        <v>683</v>
      </c>
      <c r="D20" s="225" t="s">
        <v>702</v>
      </c>
      <c r="E20" s="225" t="s">
        <v>697</v>
      </c>
      <c r="F20" s="225" t="s">
        <v>524</v>
      </c>
    </row>
    <row r="21" spans="1:6" x14ac:dyDescent="0.2">
      <c r="A21" s="222" t="str">
        <f t="shared" si="0"/>
        <v>912437</v>
      </c>
      <c r="B21" s="224">
        <v>912437</v>
      </c>
      <c r="C21" s="224" t="s">
        <v>225</v>
      </c>
      <c r="D21" s="222" t="s">
        <v>702</v>
      </c>
      <c r="E21" s="222" t="s">
        <v>697</v>
      </c>
      <c r="F21" s="222" t="s">
        <v>524</v>
      </c>
    </row>
    <row r="22" spans="1:6" x14ac:dyDescent="0.2">
      <c r="A22" s="222" t="str">
        <f t="shared" si="0"/>
        <v>91243710</v>
      </c>
      <c r="B22" s="224">
        <v>91243710</v>
      </c>
      <c r="C22" s="224" t="s">
        <v>757</v>
      </c>
      <c r="D22" s="222" t="s">
        <v>702</v>
      </c>
      <c r="E22" s="222" t="s">
        <v>697</v>
      </c>
      <c r="F22" s="222" t="s">
        <v>524</v>
      </c>
    </row>
    <row r="23" spans="1:6" x14ac:dyDescent="0.2">
      <c r="A23" s="222" t="str">
        <f t="shared" si="0"/>
        <v>91243720</v>
      </c>
      <c r="B23" s="226">
        <v>91243720</v>
      </c>
      <c r="C23" s="224" t="s">
        <v>758</v>
      </c>
      <c r="D23" s="222" t="s">
        <v>702</v>
      </c>
      <c r="E23" s="222" t="s">
        <v>697</v>
      </c>
      <c r="F23" s="222" t="s">
        <v>524</v>
      </c>
    </row>
    <row r="24" spans="1:6" x14ac:dyDescent="0.2">
      <c r="A24" s="222" t="str">
        <f t="shared" si="0"/>
        <v>91243750</v>
      </c>
      <c r="B24" s="224">
        <v>91243750</v>
      </c>
      <c r="C24" s="224" t="s">
        <v>759</v>
      </c>
      <c r="D24" s="222" t="s">
        <v>702</v>
      </c>
      <c r="E24" s="222" t="s">
        <v>697</v>
      </c>
      <c r="F24" s="222" t="s">
        <v>524</v>
      </c>
    </row>
    <row r="25" spans="1:6" x14ac:dyDescent="0.2">
      <c r="A25" s="222" t="str">
        <f t="shared" si="0"/>
        <v>912439</v>
      </c>
      <c r="B25" s="224">
        <v>912439</v>
      </c>
      <c r="C25" s="224" t="s">
        <v>227</v>
      </c>
      <c r="D25" s="222" t="s">
        <v>702</v>
      </c>
      <c r="E25" s="222" t="s">
        <v>697</v>
      </c>
      <c r="F25" s="222" t="s">
        <v>524</v>
      </c>
    </row>
    <row r="26" spans="1:6" x14ac:dyDescent="0.2">
      <c r="A26" s="222" t="str">
        <f t="shared" si="0"/>
        <v>91243910</v>
      </c>
      <c r="B26" s="224">
        <v>91243910</v>
      </c>
      <c r="C26" s="224" t="s">
        <v>765</v>
      </c>
      <c r="D26" s="222" t="s">
        <v>702</v>
      </c>
      <c r="E26" s="222" t="s">
        <v>697</v>
      </c>
      <c r="F26" s="222" t="s">
        <v>524</v>
      </c>
    </row>
    <row r="27" spans="1:6" x14ac:dyDescent="0.2">
      <c r="A27" s="222" t="str">
        <f t="shared" si="0"/>
        <v>91243920</v>
      </c>
      <c r="B27" s="224">
        <v>91243920</v>
      </c>
      <c r="C27" s="224" t="s">
        <v>766</v>
      </c>
      <c r="D27" s="222" t="s">
        <v>702</v>
      </c>
      <c r="E27" s="222" t="s">
        <v>697</v>
      </c>
      <c r="F27" s="222" t="s">
        <v>524</v>
      </c>
    </row>
    <row r="28" spans="1:6" ht="16.8" x14ac:dyDescent="0.55000000000000004">
      <c r="B28" s="225"/>
      <c r="C28" s="225"/>
      <c r="D28" s="225"/>
      <c r="E28" s="225"/>
      <c r="F28" s="225"/>
    </row>
    <row r="29" spans="1:6" x14ac:dyDescent="0.2">
      <c r="B29" s="224"/>
      <c r="C29" s="224"/>
    </row>
    <row r="30" spans="1:6" ht="16.8" x14ac:dyDescent="0.55000000000000004">
      <c r="B30" s="225"/>
      <c r="C30" s="225"/>
      <c r="D30" s="225"/>
      <c r="E30" s="225"/>
      <c r="F30" s="225"/>
    </row>
    <row r="31" spans="1:6" x14ac:dyDescent="0.2">
      <c r="B31" s="226"/>
      <c r="C31" s="224"/>
    </row>
    <row r="32" spans="1:6" x14ac:dyDescent="0.2">
      <c r="B32" s="224"/>
      <c r="C32" s="224"/>
    </row>
    <row r="33" spans="2:6" x14ac:dyDescent="0.2">
      <c r="B33" s="224"/>
      <c r="C33" s="224"/>
    </row>
    <row r="34" spans="2:6" x14ac:dyDescent="0.2">
      <c r="B34" s="224"/>
      <c r="C34" s="224"/>
    </row>
    <row r="35" spans="2:6" x14ac:dyDescent="0.2">
      <c r="B35" s="224"/>
      <c r="C35" s="224"/>
    </row>
    <row r="36" spans="2:6" ht="16.8" x14ac:dyDescent="0.55000000000000004">
      <c r="B36" s="225"/>
      <c r="C36" s="225"/>
      <c r="D36" s="225"/>
      <c r="E36" s="225"/>
      <c r="F36" s="225"/>
    </row>
    <row r="37" spans="2:6" x14ac:dyDescent="0.2">
      <c r="B37" s="224"/>
      <c r="C37" s="224"/>
    </row>
    <row r="38" spans="2:6" ht="16.8" x14ac:dyDescent="0.55000000000000004">
      <c r="B38" s="225"/>
      <c r="C38" s="225"/>
      <c r="D38" s="225"/>
      <c r="E38" s="225"/>
      <c r="F38" s="225"/>
    </row>
    <row r="39" spans="2:6" x14ac:dyDescent="0.2">
      <c r="B39" s="226"/>
      <c r="C39" s="224"/>
    </row>
    <row r="40" spans="2:6" x14ac:dyDescent="0.2">
      <c r="B40" s="224"/>
      <c r="C40" s="224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759E-DEF1-434E-A1F8-C98BCAD86E9C}">
  <sheetPr codeName="Hoja3">
    <pageSetUpPr fitToPage="1"/>
  </sheetPr>
  <dimension ref="C2:J37"/>
  <sheetViews>
    <sheetView showGridLines="0" view="pageBreakPreview" topLeftCell="A12" zoomScale="50" zoomScaleNormal="80" zoomScaleSheetLayoutView="50" workbookViewId="0">
      <selection activeCell="E28" sqref="E28"/>
    </sheetView>
  </sheetViews>
  <sheetFormatPr baseColWidth="10" defaultColWidth="10.88671875" defaultRowHeight="13.2" x14ac:dyDescent="0.25"/>
  <cols>
    <col min="1" max="1" width="2.44140625" style="299" customWidth="1"/>
    <col min="2" max="2" width="3.21875" style="299" customWidth="1"/>
    <col min="3" max="3" width="48.6640625" style="304" bestFit="1" customWidth="1"/>
    <col min="4" max="4" width="58.77734375" style="304" bestFit="1" customWidth="1"/>
    <col min="5" max="5" width="98.109375" style="304" customWidth="1"/>
    <col min="6" max="6" width="58.21875" style="299" bestFit="1" customWidth="1"/>
    <col min="7" max="8" width="22.33203125" style="299" bestFit="1" customWidth="1"/>
    <col min="9" max="9" width="19.109375" style="299" bestFit="1" customWidth="1"/>
    <col min="10" max="16384" width="10.88671875" style="299"/>
  </cols>
  <sheetData>
    <row r="2" spans="3:10" ht="22.8" x14ac:dyDescent="0.25">
      <c r="C2" s="296"/>
      <c r="D2" s="296"/>
      <c r="E2" s="296"/>
      <c r="F2" s="297"/>
      <c r="G2" s="298"/>
      <c r="H2" s="297"/>
    </row>
    <row r="3" spans="3:10" ht="22.8" x14ac:dyDescent="0.25">
      <c r="C3" s="296"/>
      <c r="D3" s="296"/>
      <c r="E3" s="296"/>
      <c r="F3" s="297"/>
      <c r="G3" s="298"/>
      <c r="H3" s="297"/>
    </row>
    <row r="4" spans="3:10" ht="22.8" x14ac:dyDescent="0.25">
      <c r="C4" s="296"/>
      <c r="D4" s="300"/>
      <c r="E4" s="300"/>
      <c r="F4" s="301"/>
      <c r="G4" s="298"/>
      <c r="H4" s="297"/>
    </row>
    <row r="5" spans="3:10" ht="65.55" customHeight="1" x14ac:dyDescent="0.25">
      <c r="C5" s="845" t="s">
        <v>586</v>
      </c>
      <c r="D5" s="845"/>
      <c r="E5" s="845"/>
      <c r="F5" s="845"/>
      <c r="G5" s="845"/>
      <c r="H5" s="302"/>
    </row>
    <row r="6" spans="3:10" ht="45.75" customHeight="1" x14ac:dyDescent="0.25">
      <c r="C6" s="843" t="s">
        <v>599</v>
      </c>
      <c r="D6" s="844"/>
      <c r="E6" s="844"/>
      <c r="F6" s="844"/>
      <c r="G6" s="844"/>
      <c r="H6" s="844"/>
    </row>
    <row r="7" spans="3:10" ht="34.200000000000003" x14ac:dyDescent="0.25">
      <c r="C7" s="322" t="s">
        <v>42</v>
      </c>
      <c r="D7" s="319" t="s">
        <v>598</v>
      </c>
      <c r="E7" s="303"/>
      <c r="F7" s="303"/>
      <c r="G7" s="303"/>
    </row>
    <row r="8" spans="3:10" ht="22.8" x14ac:dyDescent="0.25">
      <c r="E8" s="296"/>
      <c r="F8" s="297"/>
      <c r="G8" s="305"/>
      <c r="H8" s="297"/>
    </row>
    <row r="9" spans="3:10" ht="30.6" x14ac:dyDescent="0.25">
      <c r="C9" s="322" t="s">
        <v>587</v>
      </c>
      <c r="D9" s="319"/>
      <c r="E9" s="319"/>
      <c r="F9" s="319"/>
      <c r="G9" s="322" t="s">
        <v>49</v>
      </c>
      <c r="H9" s="319"/>
    </row>
    <row r="10" spans="3:10" ht="29.4" x14ac:dyDescent="0.25">
      <c r="C10" s="316" t="s">
        <v>72</v>
      </c>
      <c r="D10" s="316" t="s">
        <v>588</v>
      </c>
      <c r="E10" s="316" t="s">
        <v>44</v>
      </c>
      <c r="F10" s="316" t="s">
        <v>589</v>
      </c>
      <c r="G10" s="321" t="s">
        <v>600</v>
      </c>
      <c r="H10" s="321" t="s">
        <v>597</v>
      </c>
    </row>
    <row r="11" spans="3:10" ht="30.6" x14ac:dyDescent="0.25">
      <c r="C11" s="319" t="s">
        <v>202</v>
      </c>
      <c r="D11" s="319" t="s">
        <v>525</v>
      </c>
      <c r="E11" s="319" t="s">
        <v>203</v>
      </c>
      <c r="F11" s="319" t="s">
        <v>583</v>
      </c>
      <c r="G11" s="320"/>
      <c r="H11" s="320">
        <v>9071097</v>
      </c>
    </row>
    <row r="12" spans="3:10" ht="30.6" x14ac:dyDescent="0.25">
      <c r="C12" s="319"/>
      <c r="D12" s="319"/>
      <c r="E12" s="319"/>
      <c r="F12" s="319" t="s">
        <v>582</v>
      </c>
      <c r="G12" s="320"/>
      <c r="H12" s="320">
        <v>10528665</v>
      </c>
    </row>
    <row r="13" spans="3:10" ht="30.6" x14ac:dyDescent="0.25">
      <c r="C13" s="319"/>
      <c r="D13" s="319"/>
      <c r="E13" s="319"/>
      <c r="F13" s="319" t="s">
        <v>584</v>
      </c>
      <c r="G13" s="320"/>
      <c r="H13" s="320">
        <v>9986980</v>
      </c>
    </row>
    <row r="14" spans="3:10" ht="30.6" x14ac:dyDescent="0.25">
      <c r="C14" s="319"/>
      <c r="D14" s="319"/>
      <c r="E14" s="319"/>
      <c r="F14" s="319"/>
      <c r="G14" s="320"/>
      <c r="H14" s="320"/>
    </row>
    <row r="15" spans="3:10" ht="30.6" x14ac:dyDescent="0.25">
      <c r="C15" s="319" t="s">
        <v>210</v>
      </c>
      <c r="D15" s="319" t="s">
        <v>526</v>
      </c>
      <c r="E15" s="319" t="s">
        <v>211</v>
      </c>
      <c r="F15" s="319" t="s">
        <v>583</v>
      </c>
      <c r="G15" s="320"/>
      <c r="H15" s="320">
        <v>1505411</v>
      </c>
      <c r="J15" s="306"/>
    </row>
    <row r="16" spans="3:10" ht="30.6" x14ac:dyDescent="0.25">
      <c r="C16" s="319"/>
      <c r="D16" s="319"/>
      <c r="E16" s="319"/>
      <c r="F16" s="319" t="s">
        <v>584</v>
      </c>
      <c r="G16" s="320"/>
      <c r="H16" s="320">
        <v>3028983</v>
      </c>
    </row>
    <row r="17" spans="3:9" ht="30.6" x14ac:dyDescent="0.25">
      <c r="C17" s="319"/>
      <c r="D17" s="319"/>
      <c r="E17" s="319"/>
      <c r="F17" s="319"/>
      <c r="G17" s="320"/>
      <c r="H17" s="320"/>
    </row>
    <row r="18" spans="3:9" ht="30.6" x14ac:dyDescent="0.25">
      <c r="C18" s="319" t="s">
        <v>227</v>
      </c>
      <c r="D18" s="319" t="s">
        <v>527</v>
      </c>
      <c r="E18" s="319" t="s">
        <v>288</v>
      </c>
      <c r="F18" s="319" t="s">
        <v>269</v>
      </c>
      <c r="G18" s="320"/>
      <c r="H18" s="320">
        <v>1880075</v>
      </c>
    </row>
    <row r="19" spans="3:9" ht="30.6" x14ac:dyDescent="0.25">
      <c r="C19" s="319"/>
      <c r="D19" s="319"/>
      <c r="E19" s="319"/>
      <c r="F19" s="319"/>
      <c r="G19" s="320"/>
      <c r="H19" s="320"/>
    </row>
    <row r="20" spans="3:9" ht="30.6" x14ac:dyDescent="0.25">
      <c r="C20" s="319"/>
      <c r="D20" s="319" t="s">
        <v>528</v>
      </c>
      <c r="E20" s="319" t="s">
        <v>289</v>
      </c>
      <c r="F20" s="319" t="s">
        <v>22</v>
      </c>
      <c r="G20" s="320"/>
      <c r="H20" s="320">
        <v>0</v>
      </c>
    </row>
    <row r="21" spans="3:9" ht="30.6" x14ac:dyDescent="0.25">
      <c r="C21" s="319"/>
      <c r="D21" s="319"/>
      <c r="E21" s="319"/>
      <c r="F21" s="319"/>
      <c r="G21" s="320"/>
      <c r="H21" s="320"/>
    </row>
    <row r="22" spans="3:9" ht="30.6" x14ac:dyDescent="0.25">
      <c r="C22" s="319" t="s">
        <v>600</v>
      </c>
      <c r="D22" s="319" t="s">
        <v>600</v>
      </c>
      <c r="E22" s="319" t="s">
        <v>600</v>
      </c>
      <c r="F22" s="319" t="s">
        <v>600</v>
      </c>
      <c r="G22" s="320"/>
      <c r="H22" s="320"/>
    </row>
    <row r="23" spans="3:9" ht="30.6" x14ac:dyDescent="0.25">
      <c r="C23" s="319"/>
      <c r="D23" s="319"/>
      <c r="E23" s="319"/>
      <c r="F23" s="319"/>
      <c r="G23" s="320"/>
      <c r="H23" s="320"/>
    </row>
    <row r="24" spans="3:9" ht="29.4" x14ac:dyDescent="0.25">
      <c r="C24" s="318" t="s">
        <v>590</v>
      </c>
      <c r="D24" s="318"/>
      <c r="E24" s="318"/>
      <c r="F24" s="318"/>
      <c r="G24" s="317"/>
      <c r="H24" s="317">
        <v>36001211</v>
      </c>
    </row>
    <row r="25" spans="3:9" ht="14.4" x14ac:dyDescent="0.3">
      <c r="C25"/>
      <c r="D25"/>
      <c r="E25"/>
      <c r="F25"/>
      <c r="G25"/>
    </row>
    <row r="26" spans="3:9" ht="14.4" x14ac:dyDescent="0.3">
      <c r="C26"/>
      <c r="D26"/>
      <c r="E26"/>
      <c r="F26"/>
      <c r="G26"/>
    </row>
    <row r="27" spans="3:9" x14ac:dyDescent="0.25">
      <c r="C27" s="299"/>
      <c r="D27" s="299"/>
      <c r="E27" s="299"/>
      <c r="I27" s="307"/>
    </row>
    <row r="28" spans="3:9" x14ac:dyDescent="0.25">
      <c r="C28" s="299"/>
      <c r="D28" s="299"/>
      <c r="E28" s="299"/>
    </row>
    <row r="29" spans="3:9" ht="15.6" x14ac:dyDescent="0.3">
      <c r="C29" s="299"/>
      <c r="D29" s="299"/>
      <c r="E29" s="299"/>
      <c r="I29" s="308"/>
    </row>
    <row r="30" spans="3:9" x14ac:dyDescent="0.25">
      <c r="C30" s="299"/>
      <c r="D30" s="299"/>
      <c r="E30" s="299"/>
      <c r="I30" s="307"/>
    </row>
    <row r="31" spans="3:9" ht="15.6" x14ac:dyDescent="0.3">
      <c r="C31" s="299"/>
      <c r="D31" s="299"/>
      <c r="E31" s="299"/>
      <c r="I31" s="308"/>
    </row>
    <row r="32" spans="3:9" x14ac:dyDescent="0.25">
      <c r="C32" s="299"/>
      <c r="D32" s="299"/>
      <c r="E32" s="299"/>
      <c r="I32" s="307"/>
    </row>
    <row r="33" spans="3:9" ht="15.6" x14ac:dyDescent="0.25">
      <c r="C33" s="846" t="s">
        <v>198</v>
      </c>
      <c r="D33" s="846"/>
      <c r="E33" s="846"/>
      <c r="F33" s="309" t="s">
        <v>591</v>
      </c>
      <c r="G33" s="309" t="s">
        <v>592</v>
      </c>
    </row>
    <row r="34" spans="3:9" ht="75" customHeight="1" x14ac:dyDescent="0.25">
      <c r="C34" s="842" t="s">
        <v>593</v>
      </c>
      <c r="D34" s="842"/>
      <c r="E34" s="842"/>
      <c r="F34" s="310"/>
      <c r="G34" s="311">
        <v>45272</v>
      </c>
    </row>
    <row r="35" spans="3:9" ht="75" customHeight="1" x14ac:dyDescent="0.25">
      <c r="C35" s="842" t="s">
        <v>594</v>
      </c>
      <c r="D35" s="842"/>
      <c r="E35" s="842"/>
      <c r="F35" s="310"/>
      <c r="G35" s="311">
        <v>45272</v>
      </c>
    </row>
    <row r="36" spans="3:9" ht="75" customHeight="1" x14ac:dyDescent="0.25">
      <c r="C36" s="842" t="s">
        <v>595</v>
      </c>
      <c r="D36" s="842"/>
      <c r="E36" s="842"/>
      <c r="F36" s="310"/>
      <c r="G36" s="310"/>
      <c r="H36" s="312"/>
      <c r="I36" s="312"/>
    </row>
    <row r="37" spans="3:9" ht="75" customHeight="1" x14ac:dyDescent="0.25">
      <c r="C37" s="842" t="s">
        <v>596</v>
      </c>
      <c r="D37" s="842"/>
      <c r="E37" s="842"/>
      <c r="F37" s="310"/>
      <c r="G37" s="310"/>
    </row>
  </sheetData>
  <mergeCells count="7">
    <mergeCell ref="C37:E37"/>
    <mergeCell ref="C6:H6"/>
    <mergeCell ref="C5:G5"/>
    <mergeCell ref="C33:E33"/>
    <mergeCell ref="C34:E34"/>
    <mergeCell ref="C35:E35"/>
    <mergeCell ref="C36:E36"/>
  </mergeCells>
  <printOptions horizontalCentered="1"/>
  <pageMargins left="0.70866141732283472" right="0.70866141732283472" top="0.74803149606299213" bottom="0.74803149606299213" header="0.31496062992125984" footer="0.31496062992125984"/>
  <pageSetup scale="28" orientation="portrait" r:id="rId2"/>
  <colBreaks count="1" manualBreakCount="1">
    <brk id="7" max="1048575" man="1"/>
  </colBreaks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1654C-2536-4898-92B4-D7A6213EFD0F}">
  <sheetPr codeName="Hoja4">
    <pageSetUpPr fitToPage="1"/>
  </sheetPr>
  <dimension ref="B2:L50"/>
  <sheetViews>
    <sheetView showGridLines="0" topLeftCell="A5" zoomScale="90" zoomScaleNormal="90" workbookViewId="0">
      <selection activeCell="F12" sqref="F12"/>
    </sheetView>
  </sheetViews>
  <sheetFormatPr baseColWidth="10" defaultRowHeight="14.4" x14ac:dyDescent="0.3"/>
  <cols>
    <col min="1" max="1" width="7.88671875" customWidth="1"/>
    <col min="2" max="2" width="12.5546875" customWidth="1"/>
    <col min="3" max="3" width="61.21875" bestFit="1" customWidth="1"/>
    <col min="4" max="4" width="7.6640625" bestFit="1" customWidth="1"/>
    <col min="5" max="5" width="15.77734375" bestFit="1" customWidth="1"/>
    <col min="6" max="6" width="17" bestFit="1" customWidth="1"/>
    <col min="7" max="8" width="13" bestFit="1" customWidth="1"/>
    <col min="9" max="9" width="7.88671875" customWidth="1"/>
  </cols>
  <sheetData>
    <row r="2" spans="2:12" ht="22.8" x14ac:dyDescent="0.75">
      <c r="B2" s="135" t="s">
        <v>699</v>
      </c>
      <c r="C2" s="136"/>
      <c r="D2" s="136"/>
      <c r="E2" s="136"/>
      <c r="F2" s="209"/>
      <c r="G2" s="136"/>
      <c r="H2" s="136"/>
    </row>
    <row r="3" spans="2:12" ht="22.8" x14ac:dyDescent="0.75">
      <c r="B3" s="135" t="s">
        <v>237</v>
      </c>
      <c r="C3" s="136"/>
      <c r="D3" s="136"/>
      <c r="E3" s="137"/>
      <c r="F3" s="137"/>
      <c r="G3" s="138"/>
      <c r="H3" s="138"/>
    </row>
    <row r="4" spans="2:12" ht="25.8" x14ac:dyDescent="0.85">
      <c r="B4" s="135"/>
      <c r="C4" s="139"/>
      <c r="D4" s="140"/>
      <c r="E4" s="141"/>
      <c r="F4" s="142"/>
      <c r="G4" s="142"/>
      <c r="H4" s="142"/>
    </row>
    <row r="5" spans="2:12" ht="21.6" x14ac:dyDescent="0.7">
      <c r="B5" s="143" t="s">
        <v>698</v>
      </c>
      <c r="C5" s="144"/>
      <c r="D5" s="144"/>
      <c r="E5" s="145" t="s">
        <v>238</v>
      </c>
      <c r="F5" s="146">
        <f ca="1">+(F8-E8)/E8</f>
        <v>5.0608159213222415</v>
      </c>
      <c r="G5" s="847" t="s">
        <v>239</v>
      </c>
      <c r="H5" s="847"/>
    </row>
    <row r="6" spans="2:12" ht="29.4" x14ac:dyDescent="0.3">
      <c r="B6" s="160" t="s">
        <v>183</v>
      </c>
      <c r="C6" s="160" t="s">
        <v>240</v>
      </c>
      <c r="D6" s="160"/>
      <c r="E6" s="161" t="s">
        <v>700</v>
      </c>
      <c r="F6" s="161" t="s">
        <v>241</v>
      </c>
      <c r="G6" s="162">
        <v>45657</v>
      </c>
      <c r="H6" s="161" t="s">
        <v>242</v>
      </c>
    </row>
    <row r="7" spans="2:12" ht="17.399999999999999" x14ac:dyDescent="0.55000000000000004">
      <c r="B7" s="136"/>
      <c r="C7" s="136"/>
      <c r="D7" s="137"/>
      <c r="E7" s="147"/>
      <c r="F7" s="148"/>
      <c r="G7" s="137"/>
      <c r="H7" s="137"/>
    </row>
    <row r="8" spans="2:12" ht="22.8" x14ac:dyDescent="0.75">
      <c r="B8" s="149" t="s">
        <v>696</v>
      </c>
      <c r="C8" s="135" t="s">
        <v>697</v>
      </c>
      <c r="D8" s="150"/>
      <c r="E8" s="151">
        <f>+E10</f>
        <v>791401.98003914789</v>
      </c>
      <c r="F8" s="151">
        <f t="shared" ref="F8:H8" ca="1" si="0">+F10</f>
        <v>4796541.7207872141</v>
      </c>
      <c r="G8" s="151">
        <f t="shared" si="0"/>
        <v>735872.37442931824</v>
      </c>
      <c r="H8" s="151">
        <f t="shared" ca="1" si="0"/>
        <v>0</v>
      </c>
      <c r="J8" s="194">
        <f ca="1">E8-F8</f>
        <v>-4005139.7407480665</v>
      </c>
    </row>
    <row r="9" spans="2:12" ht="17.399999999999999" x14ac:dyDescent="0.55000000000000004">
      <c r="B9" s="152"/>
      <c r="C9" s="139"/>
      <c r="D9" s="153"/>
      <c r="E9" s="154"/>
      <c r="F9" s="153"/>
      <c r="G9" s="153"/>
      <c r="H9" s="153"/>
      <c r="L9" s="208"/>
    </row>
    <row r="10" spans="2:12" ht="25.8" x14ac:dyDescent="0.85">
      <c r="B10" s="204" t="s">
        <v>696</v>
      </c>
      <c r="C10" s="204" t="s">
        <v>697</v>
      </c>
      <c r="D10" s="205"/>
      <c r="E10" s="206">
        <f>++E16+E19+E26+E34+E36+E42+E44+E11</f>
        <v>791401.98003914789</v>
      </c>
      <c r="F10" s="206">
        <f t="shared" ref="F10:H10" ca="1" si="1">++F16+F19+F26+F34+F36+F42+F44+F11</f>
        <v>4796541.7207872141</v>
      </c>
      <c r="G10" s="206">
        <f t="shared" si="1"/>
        <v>735872.37442931824</v>
      </c>
      <c r="H10" s="206">
        <f t="shared" ca="1" si="1"/>
        <v>0</v>
      </c>
      <c r="L10" s="208"/>
    </row>
    <row r="11" spans="2:12" ht="21.6" x14ac:dyDescent="0.7">
      <c r="B11" s="196">
        <v>912431</v>
      </c>
      <c r="C11" s="163" t="s">
        <v>202</v>
      </c>
      <c r="D11" s="163"/>
      <c r="E11" s="164">
        <f>+SUM(E12:E15)</f>
        <v>493045.55342285795</v>
      </c>
      <c r="F11" s="164">
        <f>+SUM(F12:F15)</f>
        <v>2841496.4651177581</v>
      </c>
      <c r="G11" s="164">
        <f>+SUM(G12:G15)</f>
        <v>586743.60339470371</v>
      </c>
      <c r="H11" s="164">
        <f>+SUM(H12:H15)</f>
        <v>0</v>
      </c>
    </row>
    <row r="12" spans="2:12" ht="20.399999999999999" x14ac:dyDescent="0.7">
      <c r="B12" s="155" t="s">
        <v>662</v>
      </c>
      <c r="C12" s="156" t="s">
        <v>203</v>
      </c>
      <c r="D12" s="155"/>
      <c r="E12" s="158">
        <v>302186.2593052109</v>
      </c>
      <c r="F12" s="159">
        <f>SUMIF('G2'!$B$4:$B$24,G!B12,'G2'!$E$4:$E$24)</f>
        <v>1430938.2371197359</v>
      </c>
      <c r="G12" s="159">
        <f>SUMIF(S!AP:AP,G!$B12,S!AO:AO)</f>
        <v>447083.10064851854</v>
      </c>
      <c r="H12" s="159">
        <f>SUMIF('D2'!Z:Z,G!$B12,'D2'!DX:DX)</f>
        <v>0</v>
      </c>
    </row>
    <row r="13" spans="2:12" ht="20.399999999999999" x14ac:dyDescent="0.7">
      <c r="B13" s="155" t="s">
        <v>663</v>
      </c>
      <c r="C13" s="156" t="s">
        <v>204</v>
      </c>
      <c r="D13" s="155"/>
      <c r="E13" s="158"/>
      <c r="F13" s="159">
        <f>SUMIF('G2'!$B$4:$B$24,G!B13,'G2'!$E$4:$E$24)</f>
        <v>1410558.227998022</v>
      </c>
      <c r="G13" s="159">
        <f>SUMIF(S!AP:AP,G!$B13,S!AO:AO)</f>
        <v>139660.5027461852</v>
      </c>
      <c r="H13" s="159">
        <f>SUMIF('D2'!Z:Z,G!$B13,'D2'!DX:DX)</f>
        <v>0</v>
      </c>
    </row>
    <row r="14" spans="2:12" ht="20.399999999999999" x14ac:dyDescent="0.7">
      <c r="B14" s="155" t="s">
        <v>664</v>
      </c>
      <c r="C14" s="156" t="s">
        <v>205</v>
      </c>
      <c r="D14" s="155"/>
      <c r="E14" s="158">
        <v>60235.294117647063</v>
      </c>
      <c r="F14" s="159">
        <f>SUMIF('G2'!$B$4:$B$24,G!B14,'G2'!$E$4:$E$24)</f>
        <v>0</v>
      </c>
      <c r="G14" s="159">
        <f>SUMIF(S!AP:AP,G!$B14,S!AO:AO)</f>
        <v>0</v>
      </c>
      <c r="H14" s="159">
        <f>SUMIF('D2'!Z:Z,G!$B14,'D2'!DX:DX)</f>
        <v>0</v>
      </c>
    </row>
    <row r="15" spans="2:12" ht="20.399999999999999" x14ac:dyDescent="0.7">
      <c r="B15" s="155" t="s">
        <v>665</v>
      </c>
      <c r="C15" s="156" t="s">
        <v>206</v>
      </c>
      <c r="D15" s="155"/>
      <c r="E15" s="158">
        <v>130624</v>
      </c>
      <c r="F15" s="159">
        <f>SUMIF('G2'!$B$4:$B$24,G!B15,'G2'!$E$4:$E$24)</f>
        <v>0</v>
      </c>
      <c r="G15" s="159">
        <f>SUMIF(S!AP:AP,G!$B15,S!AO:AO)</f>
        <v>0</v>
      </c>
      <c r="H15" s="159">
        <f>SUMIF('D2'!Z:Z,G!$B15,'D2'!DX:DX)</f>
        <v>0</v>
      </c>
    </row>
    <row r="16" spans="2:12" ht="21.6" hidden="1" x14ac:dyDescent="0.7">
      <c r="B16" s="196"/>
      <c r="C16" s="163" t="s">
        <v>207</v>
      </c>
      <c r="D16" s="163"/>
      <c r="E16" s="164">
        <f>+SUM(E17:E18)</f>
        <v>0</v>
      </c>
      <c r="F16" s="164">
        <f>+SUM(F17:F18)</f>
        <v>0</v>
      </c>
      <c r="G16" s="164">
        <f>+SUM(G17:G18)</f>
        <v>0</v>
      </c>
      <c r="H16" s="164">
        <f>+SUM(H17:H18)</f>
        <v>0</v>
      </c>
    </row>
    <row r="17" spans="2:11" ht="20.399999999999999" hidden="1" x14ac:dyDescent="0.7">
      <c r="B17" s="155"/>
      <c r="C17" s="156" t="s">
        <v>208</v>
      </c>
      <c r="D17" s="157"/>
      <c r="E17" s="158"/>
      <c r="F17" s="159">
        <f>SUMIF('G2'!$B$4:$B$24,G!B17,'G2'!$E$4:$E$24)</f>
        <v>0</v>
      </c>
      <c r="G17" s="159">
        <f>SUMIF(S!AP:AP,G!$B17,S!AO:AO)</f>
        <v>0</v>
      </c>
      <c r="H17" s="159">
        <f>SUMIF('D2'!Z:Z,G!$B17,'D2'!DX:DX)</f>
        <v>0</v>
      </c>
    </row>
    <row r="18" spans="2:11" ht="20.399999999999999" hidden="1" x14ac:dyDescent="0.7">
      <c r="B18" s="155"/>
      <c r="C18" s="156" t="s">
        <v>209</v>
      </c>
      <c r="D18" s="157"/>
      <c r="E18" s="158"/>
      <c r="F18" s="159">
        <f>SUMIF('G2'!$B$4:$B$24,G!B18,'G2'!$E$4:$E$24)</f>
        <v>0</v>
      </c>
      <c r="G18" s="159">
        <f>SUMIF(S!AP:AP,G!$B18,S!AO:AO)</f>
        <v>0</v>
      </c>
      <c r="H18" s="159">
        <f>SUMIF('D2'!Z:Z,G!$B18,'D2'!DX:DX)</f>
        <v>0</v>
      </c>
    </row>
    <row r="19" spans="2:11" ht="21.6" hidden="1" x14ac:dyDescent="0.7">
      <c r="B19" s="196">
        <v>911344</v>
      </c>
      <c r="C19" s="163" t="s">
        <v>210</v>
      </c>
      <c r="D19" s="163"/>
      <c r="E19" s="164">
        <f>+SUM(E20:E25)</f>
        <v>0</v>
      </c>
      <c r="F19" s="164">
        <f>+SUM(F20:F25)</f>
        <v>0</v>
      </c>
      <c r="G19" s="164">
        <f>+SUM(G20:G25)</f>
        <v>0</v>
      </c>
      <c r="H19" s="164">
        <f>+SUM(H20:H25)</f>
        <v>0</v>
      </c>
    </row>
    <row r="20" spans="2:11" ht="20.399999999999999" hidden="1" x14ac:dyDescent="0.7">
      <c r="B20" s="155">
        <v>91134410</v>
      </c>
      <c r="C20" s="156" t="s">
        <v>211</v>
      </c>
      <c r="D20" s="157"/>
      <c r="E20" s="158"/>
      <c r="F20" s="159">
        <f>SUMIF('G2'!$B$4:$B$24,G!B20,'G2'!$E$4:$E$24)</f>
        <v>0</v>
      </c>
      <c r="G20" s="159">
        <f>SUMIF(S!AP:AP,G!$B20,S!AO:AO)</f>
        <v>0</v>
      </c>
      <c r="H20" s="159">
        <f>SUMIF('D2'!Z:Z,G!$B20,'D2'!DX:DX)</f>
        <v>0</v>
      </c>
      <c r="J20" s="194"/>
    </row>
    <row r="21" spans="2:11" ht="20.399999999999999" hidden="1" x14ac:dyDescent="0.7">
      <c r="B21" s="155">
        <v>91134420</v>
      </c>
      <c r="C21" s="156" t="s">
        <v>212</v>
      </c>
      <c r="D21" s="157"/>
      <c r="E21" s="158"/>
      <c r="F21" s="159">
        <f>SUMIF('G2'!$B$4:$B$24,G!B21,'G2'!$E$4:$E$24)</f>
        <v>0</v>
      </c>
      <c r="G21" s="159">
        <f>SUMIF(S!AP:AP,G!$B21,S!AO:AO)</f>
        <v>0</v>
      </c>
      <c r="H21" s="159">
        <f>SUMIF('D2'!Z:Z,G!$B21,'D2'!DX:DX)</f>
        <v>0</v>
      </c>
      <c r="J21" s="194"/>
    </row>
    <row r="22" spans="2:11" ht="20.399999999999999" hidden="1" x14ac:dyDescent="0.7">
      <c r="B22" s="155">
        <v>91134430</v>
      </c>
      <c r="C22" s="156" t="s">
        <v>213</v>
      </c>
      <c r="D22" s="157"/>
      <c r="E22" s="158"/>
      <c r="F22" s="159">
        <f>SUMIF('G2'!$B$4:$B$24,G!B22,'G2'!$E$4:$E$24)</f>
        <v>0</v>
      </c>
      <c r="G22" s="159">
        <f>SUMIF(S!AP:AP,G!$B22,S!AO:AO)</f>
        <v>0</v>
      </c>
      <c r="H22" s="159">
        <f>SUMIF('D2'!Z:Z,G!$B22,'D2'!DX:DX)</f>
        <v>0</v>
      </c>
      <c r="J22" s="194"/>
    </row>
    <row r="23" spans="2:11" ht="20.399999999999999" hidden="1" x14ac:dyDescent="0.7">
      <c r="B23" s="155">
        <v>91134440</v>
      </c>
      <c r="C23" s="156" t="s">
        <v>214</v>
      </c>
      <c r="D23" s="157"/>
      <c r="E23" s="158"/>
      <c r="F23" s="159">
        <f>SUMIF('G2'!$B$4:$B$24,G!B23,'G2'!$E$4:$E$24)</f>
        <v>0</v>
      </c>
      <c r="G23" s="159">
        <f>SUMIF(S!AP:AP,G!$B23,S!AO:AO)</f>
        <v>0</v>
      </c>
      <c r="H23" s="159">
        <f>SUMIF('D2'!Z:Z,G!$B23,'D2'!DX:DX)</f>
        <v>0</v>
      </c>
      <c r="J23" s="194"/>
      <c r="K23" s="194"/>
    </row>
    <row r="24" spans="2:11" ht="20.399999999999999" hidden="1" x14ac:dyDescent="0.7">
      <c r="B24" s="155">
        <v>91134450</v>
      </c>
      <c r="C24" s="156" t="s">
        <v>215</v>
      </c>
      <c r="D24" s="157"/>
      <c r="E24" s="158"/>
      <c r="F24" s="159">
        <f>SUMIF('G2'!$B$4:$B$24,G!B24,'G2'!$E$4:$E$24)</f>
        <v>0</v>
      </c>
      <c r="G24" s="159">
        <f>SUMIF(S!AP:AP,G!$B24,S!AO:AO)</f>
        <v>0</v>
      </c>
      <c r="H24" s="159">
        <f>SUMIF('D2'!Z:Z,G!$B24,'D2'!DX:DX)</f>
        <v>0</v>
      </c>
    </row>
    <row r="25" spans="2:11" ht="20.399999999999999" hidden="1" x14ac:dyDescent="0.7">
      <c r="B25" s="155">
        <v>91134460</v>
      </c>
      <c r="C25" s="156" t="s">
        <v>216</v>
      </c>
      <c r="D25" s="157"/>
      <c r="E25" s="158"/>
      <c r="F25" s="159">
        <f>SUMIF('G2'!$B$4:$B$24,G!B25,'G2'!$E$4:$E$24)</f>
        <v>0</v>
      </c>
      <c r="G25" s="159">
        <f>SUMIF(S!AP:AP,G!$B25,S!AO:AO)</f>
        <v>0</v>
      </c>
      <c r="H25" s="159">
        <f>SUMIF('D2'!Z:Z,G!$B25,'D2'!DX:DX)</f>
        <v>0</v>
      </c>
      <c r="J25" s="194"/>
    </row>
    <row r="26" spans="2:11" ht="21.6" x14ac:dyDescent="0.7">
      <c r="B26" s="163">
        <v>912435</v>
      </c>
      <c r="C26" s="163" t="s">
        <v>217</v>
      </c>
      <c r="D26" s="163"/>
      <c r="E26" s="164">
        <f t="shared" ref="E26:G26" si="2">+SUM(E27:E33)</f>
        <v>212987.42681350521</v>
      </c>
      <c r="F26" s="164">
        <f t="shared" si="2"/>
        <v>1841384.9134690906</v>
      </c>
      <c r="G26" s="164">
        <f t="shared" si="2"/>
        <v>125128.799831618</v>
      </c>
      <c r="H26" s="164">
        <f>+SUM(H27:H33)</f>
        <v>0</v>
      </c>
    </row>
    <row r="27" spans="2:11" ht="20.399999999999999" hidden="1" x14ac:dyDescent="0.7">
      <c r="B27" s="155"/>
      <c r="C27" s="156" t="s">
        <v>218</v>
      </c>
      <c r="D27" s="157"/>
      <c r="E27" s="158"/>
      <c r="F27" s="159">
        <f>SUMIF('G2'!$B$4:$B$24,G!B27,'G2'!$E$4:$E$24)</f>
        <v>0</v>
      </c>
      <c r="G27" s="159">
        <f>SUMIF(S!AP:AP,G!$B27,S!AO:AO)</f>
        <v>0</v>
      </c>
      <c r="H27" s="159">
        <f>SUMIF('D2'!Z:Z,G!$B27,'D2'!DX:DX)</f>
        <v>0</v>
      </c>
    </row>
    <row r="28" spans="2:11" ht="20.399999999999999" x14ac:dyDescent="0.7">
      <c r="B28" s="195" t="s">
        <v>676</v>
      </c>
      <c r="C28" s="156" t="s">
        <v>219</v>
      </c>
      <c r="D28" s="157"/>
      <c r="E28" s="158">
        <v>59513.665355769233</v>
      </c>
      <c r="F28" s="159">
        <f>SUMIF('G2'!$B$4:$B$24,G!B28,'G2'!$E$4:$E$24)</f>
        <v>908441.19729449973</v>
      </c>
      <c r="G28" s="159">
        <f>SUMIF(S!AP:AP,G!$B28,S!AO:AO)</f>
        <v>0</v>
      </c>
      <c r="H28" s="159">
        <f>SUMIF('D2'!Z:Z,G!$B28,'D2'!DX:DX)</f>
        <v>0</v>
      </c>
    </row>
    <row r="29" spans="2:11" ht="20.399999999999999" x14ac:dyDescent="0.7">
      <c r="B29" s="155" t="s">
        <v>677</v>
      </c>
      <c r="C29" s="156" t="s">
        <v>220</v>
      </c>
      <c r="D29" s="157"/>
      <c r="E29" s="158">
        <v>18053.863283303141</v>
      </c>
      <c r="F29" s="159">
        <f>SUMIF('G2'!$B$4:$B$24,G!B29,'G2'!$E$4:$E$24)</f>
        <v>315492.45631167357</v>
      </c>
      <c r="G29" s="159">
        <f>SUMIF(S!AP:AP,G!$B29,S!AO:AO)</f>
        <v>127038.7418070767</v>
      </c>
      <c r="H29" s="159">
        <f>SUMIF('D2'!Z:Z,G!$B29,'D2'!DX:DX)</f>
        <v>0</v>
      </c>
    </row>
    <row r="30" spans="2:11" ht="20.399999999999999" hidden="1" x14ac:dyDescent="0.7">
      <c r="B30" s="155" t="s">
        <v>678</v>
      </c>
      <c r="C30" s="156" t="s">
        <v>221</v>
      </c>
      <c r="D30" s="157"/>
      <c r="E30" s="158"/>
      <c r="F30" s="159">
        <f>SUMIF('G2'!$B$4:$B$24,G!B30,'G2'!$E$4:$E$24)</f>
        <v>204497.05802454133</v>
      </c>
      <c r="G30" s="159">
        <f>SUMIF(S!AP:AP,G!$B30,S!AO:AO)</f>
        <v>-1909.9419754586934</v>
      </c>
      <c r="H30" s="159">
        <f>SUMIF('D2'!Z:Z,G!$B30,'D2'!DX:DX)</f>
        <v>0</v>
      </c>
    </row>
    <row r="31" spans="2:11" ht="20.399999999999999" x14ac:dyDescent="0.7">
      <c r="B31" s="195" t="s">
        <v>679</v>
      </c>
      <c r="C31" s="156" t="s">
        <v>222</v>
      </c>
      <c r="D31" s="157"/>
      <c r="E31" s="158">
        <v>38086.422259942206</v>
      </c>
      <c r="F31" s="159">
        <f>SUMIF('G2'!$B$4:$B$24,G!B31,'G2'!$E$4:$E$24)</f>
        <v>340692.00000000006</v>
      </c>
      <c r="G31" s="159">
        <f>SUMIF(S!AP:AP,G!$B31,S!AO:AO)</f>
        <v>0</v>
      </c>
      <c r="H31" s="159">
        <f>SUMIF('D2'!Z:Z,G!$B31,'D2'!DX:DX)</f>
        <v>0</v>
      </c>
    </row>
    <row r="32" spans="2:11" ht="20.399999999999999" x14ac:dyDescent="0.7">
      <c r="B32" s="155" t="s">
        <v>680</v>
      </c>
      <c r="C32" s="156" t="s">
        <v>223</v>
      </c>
      <c r="D32" s="157"/>
      <c r="E32" s="158">
        <v>97333.475914490627</v>
      </c>
      <c r="F32" s="159">
        <f>SUMIF('G2'!$B$4:$B$24,G!B32,'G2'!$E$4:$E$24)</f>
        <v>0</v>
      </c>
      <c r="G32" s="159">
        <f>SUMIF(S!AP:AP,G!$B32,S!AO:AO)</f>
        <v>0</v>
      </c>
      <c r="H32" s="159">
        <f>SUMIF('D2'!Z:Z,G!$B32,'D2'!DX:DX)</f>
        <v>0</v>
      </c>
    </row>
    <row r="33" spans="2:8" ht="20.399999999999999" hidden="1" x14ac:dyDescent="0.7">
      <c r="B33" s="195" t="s">
        <v>681</v>
      </c>
      <c r="C33" s="156" t="s">
        <v>224</v>
      </c>
      <c r="D33" s="157"/>
      <c r="E33" s="158"/>
      <c r="F33" s="159">
        <f>SUMIF('G2'!$B$4:$B$24,G!B33,'G2'!$E$4:$E$24)</f>
        <v>72262.201838376088</v>
      </c>
      <c r="G33" s="159">
        <f>SUMIF(S!AP:AP,G!$B33,S!AO:AO)</f>
        <v>0</v>
      </c>
      <c r="H33" s="159">
        <f>SUMIF('D2'!Z:Z,G!$B33,'D2'!DX:DX)</f>
        <v>0</v>
      </c>
    </row>
    <row r="34" spans="2:8" ht="21.6" hidden="1" x14ac:dyDescent="0.7">
      <c r="B34" s="196" t="s">
        <v>682</v>
      </c>
      <c r="C34" s="163" t="s">
        <v>282</v>
      </c>
      <c r="D34" s="163"/>
      <c r="E34" s="164">
        <f>+SUM(E35)</f>
        <v>0</v>
      </c>
      <c r="F34" s="164">
        <f>+SUM(F35)</f>
        <v>0</v>
      </c>
      <c r="G34" s="164">
        <f>+SUM(G35)</f>
        <v>0</v>
      </c>
      <c r="H34" s="164">
        <f>+SUM(H35)</f>
        <v>0</v>
      </c>
    </row>
    <row r="35" spans="2:8" ht="20.399999999999999" hidden="1" x14ac:dyDescent="0.7">
      <c r="B35" s="155"/>
      <c r="C35" s="156" t="s">
        <v>277</v>
      </c>
      <c r="D35" s="157"/>
      <c r="E35" s="158"/>
      <c r="F35" s="159">
        <f>SUMIF('G2'!$B$4:$B$24,G!B35,'G2'!$E$4:$E$24)</f>
        <v>0</v>
      </c>
      <c r="G35" s="159">
        <f>SUMIF(S!AP:AP,G!$B35,S!AO:AO)</f>
        <v>0</v>
      </c>
      <c r="H35" s="159">
        <f>SUMIF('D2'!Z:Z,G!$B35,'D2'!DX:DX)</f>
        <v>0</v>
      </c>
    </row>
    <row r="36" spans="2:8" ht="21.6" x14ac:dyDescent="0.7">
      <c r="B36" s="196">
        <v>912437</v>
      </c>
      <c r="C36" s="163" t="s">
        <v>225</v>
      </c>
      <c r="D36" s="163"/>
      <c r="E36" s="164">
        <f>+SUM(E37:E41)</f>
        <v>58622.368891788719</v>
      </c>
      <c r="F36" s="164">
        <f t="shared" ref="F36:H36" si="3">+SUM(F37:F41)</f>
        <v>0</v>
      </c>
      <c r="G36" s="164">
        <f t="shared" si="3"/>
        <v>0</v>
      </c>
      <c r="H36" s="164">
        <f t="shared" si="3"/>
        <v>0</v>
      </c>
    </row>
    <row r="37" spans="2:8" ht="20.399999999999999" hidden="1" x14ac:dyDescent="0.7">
      <c r="B37" s="155"/>
      <c r="C37" s="156" t="s">
        <v>226</v>
      </c>
      <c r="D37" s="157"/>
      <c r="E37" s="158"/>
      <c r="F37" s="159">
        <f>SUMIF('G2'!$B$4:$B$24,G!B37,'G2'!$E$4:$E$24)</f>
        <v>0</v>
      </c>
      <c r="G37" s="159">
        <f>SUMIF(S!AP:AP,G!$B37,S!AO:AO)</f>
        <v>0</v>
      </c>
      <c r="H37" s="159">
        <f>SUMIF('D2'!Z:Z,G!$B37,'D2'!DX:DX)</f>
        <v>0</v>
      </c>
    </row>
    <row r="38" spans="2:8" ht="20.399999999999999" hidden="1" x14ac:dyDescent="0.7">
      <c r="B38" s="195"/>
      <c r="C38" s="156" t="s">
        <v>283</v>
      </c>
      <c r="D38" s="157"/>
      <c r="E38" s="158"/>
      <c r="F38" s="159">
        <f>SUMIF('G2'!$B$4:$B$24,G!B38,'G2'!$E$4:$E$24)</f>
        <v>0</v>
      </c>
      <c r="G38" s="159">
        <f>SUMIF(S!AP:AP,G!$B38,S!AO:AO)</f>
        <v>0</v>
      </c>
      <c r="H38" s="159">
        <f>SUMIF('D2'!Z:Z,G!$B38,'D2'!DX:DX)</f>
        <v>0</v>
      </c>
    </row>
    <row r="39" spans="2:8" ht="20.399999999999999" hidden="1" x14ac:dyDescent="0.7">
      <c r="B39" s="155"/>
      <c r="C39" s="156" t="s">
        <v>284</v>
      </c>
      <c r="D39" s="157"/>
      <c r="E39" s="158"/>
      <c r="F39" s="159">
        <f>SUMIF('G2'!$B$4:$B$24,G!B39,'G2'!$E$4:$E$24)</f>
        <v>0</v>
      </c>
      <c r="G39" s="159">
        <f>SUMIF(S!AP:AP,G!$B39,S!AO:AO)</f>
        <v>0</v>
      </c>
      <c r="H39" s="159">
        <f>SUMIF('D2'!Z:Z,G!$B39,'D2'!DX:DX)</f>
        <v>0</v>
      </c>
    </row>
    <row r="40" spans="2:8" ht="20.399999999999999" hidden="1" x14ac:dyDescent="0.7">
      <c r="B40" s="195"/>
      <c r="C40" s="156" t="s">
        <v>285</v>
      </c>
      <c r="D40" s="157"/>
      <c r="E40" s="158"/>
      <c r="F40" s="159">
        <f>SUMIF('G2'!$B$4:$B$24,G!B40,'G2'!$E$4:$E$24)</f>
        <v>0</v>
      </c>
      <c r="G40" s="159">
        <f>SUMIF(S!AP:AP,G!$B40,S!AO:AO)</f>
        <v>0</v>
      </c>
      <c r="H40" s="159">
        <f>SUMIF('D2'!Z:Z,G!$B40,'D2'!DX:DX)</f>
        <v>0</v>
      </c>
    </row>
    <row r="41" spans="2:8" ht="20.399999999999999" x14ac:dyDescent="0.7">
      <c r="B41" s="195" t="s">
        <v>689</v>
      </c>
      <c r="C41" s="156" t="s">
        <v>286</v>
      </c>
      <c r="D41" s="157"/>
      <c r="E41" s="158">
        <v>58622.368891788719</v>
      </c>
      <c r="F41" s="159">
        <f>SUMIF('G2'!$B$4:$B$24,G!B41,'G2'!$E$4:$E$24)</f>
        <v>0</v>
      </c>
      <c r="G41" s="159">
        <f>SUMIF(S!AP:AP,G!$B41,S!AO:AO)</f>
        <v>0</v>
      </c>
      <c r="H41" s="159">
        <f>SUMIF('D2'!Z:Z,G!$B41,'D2'!DX:DX)</f>
        <v>0</v>
      </c>
    </row>
    <row r="42" spans="2:8" ht="21.6" hidden="1" x14ac:dyDescent="0.7">
      <c r="B42" s="196"/>
      <c r="C42" s="163" t="s">
        <v>281</v>
      </c>
      <c r="D42" s="163"/>
      <c r="E42" s="164">
        <f>+SUM(E43)</f>
        <v>0</v>
      </c>
      <c r="F42" s="164">
        <f>+SUM(F43)</f>
        <v>0</v>
      </c>
      <c r="G42" s="164">
        <f>+SUM(G43)</f>
        <v>0</v>
      </c>
      <c r="H42" s="164">
        <f>+SUM(H43)</f>
        <v>0</v>
      </c>
    </row>
    <row r="43" spans="2:8" ht="20.399999999999999" hidden="1" x14ac:dyDescent="0.7">
      <c r="B43" s="155"/>
      <c r="C43" s="156" t="s">
        <v>287</v>
      </c>
      <c r="D43" s="157"/>
      <c r="E43" s="158">
        <v>0</v>
      </c>
      <c r="F43" s="159">
        <f>SUMIF('G2'!$B$4:$B$24,G!B43,'G2'!$E$4:$E$24)</f>
        <v>0</v>
      </c>
      <c r="G43" s="159">
        <f>SUMIF(S!AP:AP,G!$B43,S!AO:AO)</f>
        <v>0</v>
      </c>
      <c r="H43" s="159">
        <f>SUMIF('D2'!Z:Z,G!$B43,'D2'!DX:DX)</f>
        <v>0</v>
      </c>
    </row>
    <row r="44" spans="2:8" ht="21.6" x14ac:dyDescent="0.7">
      <c r="B44" s="196">
        <v>912439</v>
      </c>
      <c r="C44" s="163" t="s">
        <v>227</v>
      </c>
      <c r="D44" s="163"/>
      <c r="E44" s="164">
        <f>+SUM(E45:E46)</f>
        <v>26746.630910995929</v>
      </c>
      <c r="F44" s="164">
        <f t="shared" ref="F44:H44" ca="1" si="4">+SUM(F45:F46)</f>
        <v>113660.34220036583</v>
      </c>
      <c r="G44" s="164">
        <f t="shared" si="4"/>
        <v>23999.97120299653</v>
      </c>
      <c r="H44" s="164">
        <f t="shared" ca="1" si="4"/>
        <v>0</v>
      </c>
    </row>
    <row r="45" spans="2:8" ht="20.399999999999999" x14ac:dyDescent="0.7">
      <c r="B45" s="155" t="s">
        <v>693</v>
      </c>
      <c r="C45" s="156" t="s">
        <v>288</v>
      </c>
      <c r="D45" s="157"/>
      <c r="E45" s="158">
        <v>16650.462887717124</v>
      </c>
      <c r="F45" s="159">
        <f ca="1">SUMIF('G2'!$B$4:$B$24,G!B45,'G2'!$E$4:$E$24)</f>
        <v>57438.359555561365</v>
      </c>
      <c r="G45" s="159">
        <f>SUMIF(S!AP:AP,G!$B45,S!AO:AO)</f>
        <v>14566.474482423235</v>
      </c>
      <c r="H45" s="159">
        <f ca="1">SUMIF('D2'!Z:Z,G!$B45,'D2'!DX:DX)</f>
        <v>0</v>
      </c>
    </row>
    <row r="46" spans="2:8" ht="20.399999999999999" x14ac:dyDescent="0.7">
      <c r="B46" s="155" t="s">
        <v>694</v>
      </c>
      <c r="C46" s="156" t="s">
        <v>289</v>
      </c>
      <c r="D46" s="157"/>
      <c r="E46" s="158">
        <v>10096.168023278806</v>
      </c>
      <c r="F46" s="159">
        <f ca="1">SUMIF('G2'!$B$4:$B$24,G!B46,'G2'!$E$4:$E$24)</f>
        <v>56221.98264480447</v>
      </c>
      <c r="G46" s="159">
        <f>SUMIF(S!AP:AP,G!$B46,S!AO:AO)</f>
        <v>9433.4967205732937</v>
      </c>
      <c r="H46" s="159">
        <f ca="1">SUMIF('D2'!Z:Z,G!$B46,'D2'!DX:DX)</f>
        <v>0</v>
      </c>
    </row>
    <row r="48" spans="2:8" x14ac:dyDescent="0.3">
      <c r="E48" s="194"/>
      <c r="F48" s="194"/>
    </row>
    <row r="49" spans="5:6" x14ac:dyDescent="0.3">
      <c r="E49" s="207"/>
      <c r="F49" s="207"/>
    </row>
    <row r="50" spans="5:6" x14ac:dyDescent="0.3">
      <c r="E50" s="208"/>
      <c r="F50" s="208"/>
    </row>
  </sheetData>
  <mergeCells count="1">
    <mergeCell ref="G5:H5"/>
  </mergeCells>
  <pageMargins left="0.70866141732283472" right="0.70866141732283472" top="0.74803149606299213" bottom="0.74803149606299213" header="0.31496062992125984" footer="0.31496062992125984"/>
  <pageSetup scale="54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339E-09B7-4A2C-964B-243422920BA3}">
  <sheetPr codeName="Hoja5"/>
  <dimension ref="B1:BJ59"/>
  <sheetViews>
    <sheetView showGridLines="0" zoomScale="70" zoomScaleNormal="70" workbookViewId="0">
      <selection activeCell="S33" sqref="S33:V52"/>
    </sheetView>
  </sheetViews>
  <sheetFormatPr baseColWidth="10" defaultRowHeight="14.4" x14ac:dyDescent="0.3"/>
  <cols>
    <col min="1" max="1" width="3.6640625" customWidth="1"/>
    <col min="2" max="2" width="12.6640625" style="2" customWidth="1"/>
    <col min="3" max="3" width="22.33203125" customWidth="1"/>
    <col min="4" max="4" width="13.5546875" customWidth="1"/>
    <col min="5" max="5" width="11.5546875" bestFit="1" customWidth="1"/>
    <col min="6" max="6" width="10.88671875" customWidth="1"/>
  </cols>
  <sheetData>
    <row r="1" spans="2:62" ht="15.6" x14ac:dyDescent="0.3">
      <c r="B1" s="197" t="s">
        <v>233</v>
      </c>
      <c r="C1" s="24"/>
      <c r="D1" s="24"/>
      <c r="E1" s="24"/>
    </row>
    <row r="2" spans="2:62" x14ac:dyDescent="0.3">
      <c r="B2" s="198" t="s">
        <v>701</v>
      </c>
      <c r="C2" s="126"/>
      <c r="D2" s="126"/>
      <c r="E2" s="126"/>
      <c r="F2" s="16">
        <v>45535</v>
      </c>
      <c r="G2" s="16">
        <v>45565</v>
      </c>
      <c r="H2" s="16">
        <v>45596</v>
      </c>
      <c r="I2" s="16">
        <v>45626</v>
      </c>
      <c r="J2" s="16">
        <v>45657</v>
      </c>
      <c r="K2" s="16">
        <v>45688</v>
      </c>
      <c r="L2" s="16">
        <v>45716</v>
      </c>
      <c r="M2" s="16">
        <v>45747</v>
      </c>
      <c r="N2" s="16">
        <v>45777</v>
      </c>
      <c r="O2" s="16">
        <v>45808</v>
      </c>
      <c r="P2" s="16">
        <v>45838</v>
      </c>
      <c r="Q2" s="16">
        <v>45869</v>
      </c>
      <c r="R2" s="16">
        <v>45900</v>
      </c>
      <c r="S2" s="16">
        <v>45930</v>
      </c>
      <c r="T2" s="16">
        <v>45961</v>
      </c>
      <c r="U2" s="16">
        <v>45991</v>
      </c>
      <c r="V2" s="16">
        <v>46022</v>
      </c>
      <c r="W2" s="16">
        <v>46053</v>
      </c>
      <c r="X2" s="16">
        <v>46081</v>
      </c>
      <c r="Y2" s="16">
        <v>46112</v>
      </c>
      <c r="Z2" s="16">
        <v>46142</v>
      </c>
      <c r="AA2" s="16">
        <v>46173</v>
      </c>
      <c r="AB2" s="16">
        <v>46203</v>
      </c>
      <c r="AC2" s="16">
        <v>46234</v>
      </c>
      <c r="AD2" s="16">
        <v>46265</v>
      </c>
      <c r="AE2" s="16">
        <v>46295</v>
      </c>
      <c r="AF2" s="16">
        <v>46326</v>
      </c>
      <c r="AG2" s="16">
        <v>46356</v>
      </c>
      <c r="AH2" s="16">
        <v>46387</v>
      </c>
      <c r="AI2" s="16">
        <v>46418</v>
      </c>
      <c r="AJ2" s="16">
        <v>46446</v>
      </c>
      <c r="AK2" s="16">
        <v>46477</v>
      </c>
      <c r="AL2" s="16">
        <v>46507</v>
      </c>
      <c r="AM2" s="16">
        <v>46538</v>
      </c>
      <c r="AN2" s="16">
        <v>46568</v>
      </c>
      <c r="AO2" s="16">
        <v>46599</v>
      </c>
      <c r="AP2" s="16">
        <v>46630</v>
      </c>
      <c r="AQ2" s="16">
        <v>46660</v>
      </c>
      <c r="AR2" s="16">
        <v>46691</v>
      </c>
      <c r="AS2" s="16">
        <v>46721</v>
      </c>
      <c r="AT2" s="16">
        <v>46752</v>
      </c>
      <c r="AU2" s="16">
        <v>46783</v>
      </c>
      <c r="AV2" s="16">
        <v>46812</v>
      </c>
      <c r="AW2" s="16">
        <v>46843</v>
      </c>
      <c r="AX2" s="16">
        <v>46873</v>
      </c>
    </row>
    <row r="3" spans="2:62" x14ac:dyDescent="0.3">
      <c r="B3" s="199" t="s">
        <v>234</v>
      </c>
      <c r="C3" s="127" t="s">
        <v>235</v>
      </c>
      <c r="D3" s="127"/>
      <c r="E3" s="127" t="s">
        <v>99</v>
      </c>
      <c r="F3" s="127">
        <v>45505</v>
      </c>
      <c r="G3" s="127">
        <v>45536</v>
      </c>
      <c r="H3" s="127">
        <v>45566</v>
      </c>
      <c r="I3" s="127">
        <v>45597</v>
      </c>
      <c r="J3" s="127">
        <v>45627</v>
      </c>
      <c r="K3" s="127">
        <v>45658</v>
      </c>
      <c r="L3" s="127">
        <v>45689</v>
      </c>
      <c r="M3" s="127">
        <v>45717</v>
      </c>
      <c r="N3" s="127">
        <v>45748</v>
      </c>
      <c r="O3" s="127">
        <v>45778</v>
      </c>
      <c r="P3" s="127">
        <v>45809</v>
      </c>
      <c r="Q3" s="127">
        <v>45839</v>
      </c>
      <c r="R3" s="127">
        <v>45870</v>
      </c>
      <c r="S3" s="127">
        <v>45901</v>
      </c>
      <c r="T3" s="127">
        <v>45931</v>
      </c>
      <c r="U3" s="127">
        <v>45962</v>
      </c>
      <c r="V3" s="127">
        <v>45992</v>
      </c>
      <c r="W3" s="127">
        <v>46023</v>
      </c>
      <c r="X3" s="127">
        <v>46054</v>
      </c>
      <c r="Y3" s="127">
        <v>46082</v>
      </c>
      <c r="Z3" s="127">
        <v>46113</v>
      </c>
      <c r="AA3" s="127">
        <v>46143</v>
      </c>
      <c r="AB3" s="127">
        <v>46174</v>
      </c>
      <c r="AC3" s="127">
        <v>46204</v>
      </c>
      <c r="AD3" s="127">
        <v>46235</v>
      </c>
      <c r="AE3" s="127">
        <v>46266</v>
      </c>
      <c r="AF3" s="127">
        <v>46296</v>
      </c>
      <c r="AG3" s="127">
        <v>46327</v>
      </c>
      <c r="AH3" s="127">
        <v>46357</v>
      </c>
      <c r="AI3" s="127">
        <v>46388</v>
      </c>
      <c r="AJ3" s="127">
        <v>46419</v>
      </c>
      <c r="AK3" s="127">
        <v>46447</v>
      </c>
      <c r="AL3" s="127">
        <v>46478</v>
      </c>
      <c r="AM3" s="127">
        <v>46508</v>
      </c>
      <c r="AN3" s="127">
        <v>46539</v>
      </c>
      <c r="AO3" s="127">
        <v>46569</v>
      </c>
      <c r="AP3" s="127">
        <v>46600</v>
      </c>
      <c r="AQ3" s="127">
        <v>46631</v>
      </c>
      <c r="AR3" s="127">
        <v>46661</v>
      </c>
      <c r="AS3" s="127">
        <v>46692</v>
      </c>
      <c r="AT3" s="127">
        <v>46722</v>
      </c>
      <c r="AU3" s="127">
        <v>46753</v>
      </c>
      <c r="AV3" s="127">
        <v>46784</v>
      </c>
      <c r="AW3" s="127">
        <v>46813</v>
      </c>
      <c r="AX3" s="127">
        <v>46844</v>
      </c>
      <c r="AY3" s="127">
        <v>46874</v>
      </c>
      <c r="AZ3" s="127">
        <v>46905</v>
      </c>
      <c r="BA3" s="127">
        <v>46935</v>
      </c>
      <c r="BB3" s="127">
        <v>46966</v>
      </c>
      <c r="BC3" s="127">
        <v>46997</v>
      </c>
      <c r="BD3" s="127">
        <v>47027</v>
      </c>
      <c r="BE3" s="127">
        <v>47058</v>
      </c>
      <c r="BF3" s="127">
        <v>47088</v>
      </c>
      <c r="BG3" s="127">
        <v>47119</v>
      </c>
      <c r="BH3" s="127">
        <v>47150</v>
      </c>
    </row>
    <row r="4" spans="2:62" x14ac:dyDescent="0.3">
      <c r="B4" s="200"/>
      <c r="C4" s="128"/>
      <c r="D4" s="128"/>
      <c r="E4" s="129">
        <f>SUM(F4:AJ4)</f>
        <v>0</v>
      </c>
      <c r="F4" s="132">
        <f>SUMIF('D2'!$Z:$Z,'G2'!$B4,'D2'!BS:BS)</f>
        <v>0</v>
      </c>
      <c r="G4" s="132">
        <f>SUMIF('D2'!$Z:$Z,'G2'!$B4,'D2'!BT:BT)</f>
        <v>0</v>
      </c>
      <c r="H4" s="132">
        <f>SUMIF('D2'!$Z:$Z,'G2'!$B4,'D2'!BU:BU)</f>
        <v>0</v>
      </c>
      <c r="I4" s="132">
        <f>SUMIF('D2'!$Z:$Z,'G2'!$B4,'D2'!BV:BV)</f>
        <v>0</v>
      </c>
      <c r="J4" s="132">
        <f>SUMIF('D2'!$Z:$Z,'G2'!$B4,'D2'!BW:BW)</f>
        <v>0</v>
      </c>
      <c r="K4" s="132">
        <f>SUMIF('D2'!$Z:$Z,'G2'!$B4,'D2'!BX:BX)</f>
        <v>0</v>
      </c>
      <c r="L4" s="132">
        <f>SUMIF('D2'!$Z:$Z,'G2'!$B4,'D2'!BY:BY)</f>
        <v>0</v>
      </c>
      <c r="M4" s="132">
        <f>SUMIF('D2'!$Z:$Z,'G2'!$B4,'D2'!BZ:BZ)</f>
        <v>0</v>
      </c>
      <c r="N4" s="132">
        <f>SUMIF('D2'!$Z:$Z,'G2'!$B4,'D2'!CA:CA)</f>
        <v>0</v>
      </c>
      <c r="O4" s="132">
        <f>SUMIF('D2'!$Z:$Z,'G2'!$B4,'D2'!CB:CB)</f>
        <v>0</v>
      </c>
      <c r="P4" s="132">
        <f>SUMIF('D2'!$Z:$Z,'G2'!$B4,'D2'!CC:CC)</f>
        <v>0</v>
      </c>
      <c r="Q4" s="132">
        <f>SUMIF('D2'!$Z:$Z,'G2'!$B4,'D2'!CD:CD)</f>
        <v>0</v>
      </c>
      <c r="R4" s="132">
        <f>SUMIF('D2'!$Z:$Z,'G2'!$B4,'D2'!CE:CE)</f>
        <v>0</v>
      </c>
      <c r="S4" s="132">
        <f>SUMIF('D2'!$Z:$Z,'G2'!$B4,'D2'!CF:CF)</f>
        <v>0</v>
      </c>
      <c r="T4" s="132">
        <f>SUMIF('D2'!$Z:$Z,'G2'!$B4,'D2'!CG:CG)</f>
        <v>0</v>
      </c>
      <c r="U4" s="132">
        <f>SUMIF('D2'!$Z:$Z,'G2'!$B4,'D2'!CH:CH)</f>
        <v>0</v>
      </c>
      <c r="V4" s="128">
        <f>SUMIF('D2'!$Z:$Z,'G2'!$B4,'D2'!CI:CI)</f>
        <v>0</v>
      </c>
      <c r="W4" s="128">
        <f>SUMIF('D2'!$Z:$Z,'G2'!$B4,'D2'!CJ:CJ)</f>
        <v>0</v>
      </c>
      <c r="X4" s="128">
        <f>SUMIF('D2'!$Z:$Z,'G2'!$B4,'D2'!CK:CK)</f>
        <v>0</v>
      </c>
      <c r="Y4" s="128">
        <f>SUMIF('D2'!$Z:$Z,'G2'!$B4,'D2'!CL:CL)</f>
        <v>0</v>
      </c>
      <c r="Z4" s="128">
        <f>SUMIF('D2'!$Z:$Z,'G2'!$B4,'D2'!CM:CM)</f>
        <v>0</v>
      </c>
      <c r="AA4" s="128">
        <f>SUMIF('D2'!$Z:$Z,'G2'!$B4,'D2'!CN:CN)</f>
        <v>0</v>
      </c>
      <c r="AB4" s="128">
        <f>SUMIF('D2'!$Z:$Z,'G2'!$B4,'D2'!CO:CO)</f>
        <v>0</v>
      </c>
      <c r="AC4" s="128">
        <f>SUMIF('D2'!$Z:$Z,'G2'!$B4,'D2'!CP:CP)</f>
        <v>0</v>
      </c>
      <c r="AD4" s="128">
        <f>SUMIF('D2'!$Z:$Z,'G2'!$B4,'D2'!CQ:CQ)</f>
        <v>0</v>
      </c>
      <c r="AE4" s="128">
        <f>SUMIF('D2'!$Z:$Z,'G2'!$B4,'D2'!CR:CR)</f>
        <v>0</v>
      </c>
      <c r="AF4" s="128">
        <f>SUMIF('D2'!$Z:$Z,'G2'!$B4,'D2'!CS:CS)</f>
        <v>0</v>
      </c>
      <c r="AG4" s="128">
        <f>SUMIF('D2'!$Z:$Z,'G2'!$B4,'D2'!CT:CT)</f>
        <v>0</v>
      </c>
      <c r="AH4" s="128">
        <f>SUMIF('D2'!$Z:$Z,'G2'!$B4,'D2'!CU:CU)</f>
        <v>0</v>
      </c>
      <c r="AI4" s="128">
        <f>SUMIF('D2'!$Z:$Z,'G2'!$B4,'D2'!CV:CV)</f>
        <v>0</v>
      </c>
      <c r="AJ4" s="128">
        <f>SUMIF('D2'!$Z:$Z,'G2'!$B4,'D2'!CW:CW)</f>
        <v>0</v>
      </c>
      <c r="AK4" s="128">
        <f>SUMIF('D2'!$Z:$Z,'G2'!$B4,'D2'!CX:CX)</f>
        <v>0</v>
      </c>
      <c r="AL4" s="128">
        <f>SUMIF('D2'!$Z:$Z,'G2'!$B4,'D2'!CY:CY)</f>
        <v>0</v>
      </c>
      <c r="AM4" s="128">
        <f>SUMIF('D2'!$Z:$Z,'G2'!$B4,'D2'!CZ:CZ)</f>
        <v>0</v>
      </c>
      <c r="AN4" s="128">
        <f>SUMIF('D2'!$Z:$Z,'G2'!$B4,'D2'!DA:DA)</f>
        <v>0</v>
      </c>
      <c r="AO4" s="128">
        <f>SUMIF('D2'!$Z:$Z,'G2'!$B4,'D2'!DB:DB)</f>
        <v>0</v>
      </c>
      <c r="AP4" s="128">
        <f>SUMIF('D2'!$Z:$Z,'G2'!$B4,'D2'!DC:DC)</f>
        <v>0</v>
      </c>
      <c r="AQ4" s="128">
        <f>SUMIF('D2'!$Z:$Z,'G2'!$B4,'D2'!DD:DD)</f>
        <v>0</v>
      </c>
      <c r="AR4" s="128">
        <f>SUMIF('D2'!$Z:$Z,'G2'!$B4,'D2'!DE:DE)</f>
        <v>0</v>
      </c>
      <c r="AS4" s="128">
        <f>SUMIF('D2'!$Z:$Z,'G2'!$B4,'D2'!DF:DF)</f>
        <v>0</v>
      </c>
      <c r="AT4" s="128">
        <f>SUMIF('D2'!$Z:$Z,'G2'!$B4,'D2'!DG:DG)</f>
        <v>0</v>
      </c>
      <c r="AU4" s="128">
        <f>SUMIF('D2'!$Z:$Z,'G2'!$B4,'D2'!DH:DH)</f>
        <v>0</v>
      </c>
      <c r="AV4" s="128">
        <f>SUMIF('D2'!$Z:$Z,'G2'!$B4,'D2'!DI:DI)</f>
        <v>0</v>
      </c>
      <c r="AW4" s="128">
        <f>SUMIF('D2'!$Z:$Z,'G2'!$B4,'D2'!DJ:DJ)</f>
        <v>0</v>
      </c>
      <c r="AX4" s="128">
        <f>SUMIF('D2'!$Z:$Z,'G2'!$B4,'D2'!DK:DK)</f>
        <v>0</v>
      </c>
      <c r="AY4" s="128">
        <f>SUMIF('D2'!$Z:$Z,'G2'!$B4,'D2'!DL:DL)</f>
        <v>0</v>
      </c>
      <c r="AZ4" s="128">
        <f>SUMIF('D2'!$Z:$Z,'G2'!$B4,'D2'!DM:DM)</f>
        <v>0</v>
      </c>
      <c r="BA4" s="128">
        <f>SUMIF('D2'!$Z:$Z,'G2'!$B4,'D2'!DN:DN)</f>
        <v>0</v>
      </c>
      <c r="BB4" s="128">
        <f>SUMIF('D2'!$Z:$Z,'G2'!$B4,'D2'!DO:DO)</f>
        <v>0</v>
      </c>
      <c r="BC4" s="128">
        <f>SUMIF('D2'!$Z:$Z,'G2'!$B4,'D2'!DP:DP)</f>
        <v>0</v>
      </c>
      <c r="BD4" s="128">
        <f>SUMIF('D2'!$Z:$Z,'G2'!$B4,'D2'!DQ:DQ)</f>
        <v>0</v>
      </c>
      <c r="BE4" s="128">
        <f>SUMIF('D2'!$Z:$Z,'G2'!$B4,'D2'!DR:DR)</f>
        <v>0</v>
      </c>
      <c r="BF4" s="128">
        <f>SUMIF('D2'!$Z:$Z,'G2'!$B4,'D2'!DS:DS)</f>
        <v>0</v>
      </c>
      <c r="BG4" s="128">
        <f>SUMIF('D2'!$H:$H,'G2'!$B4,'D2'!DT:DT)</f>
        <v>0</v>
      </c>
      <c r="BH4" s="128">
        <f>SUMIF('D2'!$H:$H,'G2'!$B4,'D2'!DU:DU)</f>
        <v>0</v>
      </c>
      <c r="BI4" s="128">
        <f>SUMIF('D2'!$H:$H,'G2'!$B4,'D2'!DV:DV)</f>
        <v>0</v>
      </c>
      <c r="BJ4" s="128">
        <f>SUMIF('D2'!$H:$H,'G2'!$B4,'D2'!DW:DW)</f>
        <v>0</v>
      </c>
    </row>
    <row r="5" spans="2:62" x14ac:dyDescent="0.3">
      <c r="B5" s="737" t="s">
        <v>662</v>
      </c>
      <c r="C5" s="130" t="str">
        <f>VLOOKUP(TEXT('G2'!B5,0),'G (G.C)'!$B$29:$C$42,2,0)</f>
        <v>Geología MN</v>
      </c>
      <c r="D5" s="130" t="s">
        <v>24</v>
      </c>
      <c r="E5" s="131">
        <f t="shared" ref="E5:E21" si="0">SUM(F5:BH5)</f>
        <v>1430938.2371197359</v>
      </c>
      <c r="F5" s="133">
        <f>SUMIF('D2'!$Z:$Z,'G2'!$B5,'D2'!BS:BS)</f>
        <v>12378.409115033195</v>
      </c>
      <c r="G5" s="133">
        <f>SUMIF('D2'!$Z:$Z,'G2'!$B5,'D2'!BT:BT)</f>
        <v>10182.360376930817</v>
      </c>
      <c r="H5" s="133">
        <f>SUMIF('D2'!$Z:$Z,'G2'!$B5,'D2'!BU:BU)</f>
        <v>23485.148026691284</v>
      </c>
      <c r="I5" s="133">
        <f>SUMIF('D2'!$Z:$Z,'G2'!$B5,'D2'!BV:BV)</f>
        <v>31742.915028819811</v>
      </c>
      <c r="J5" s="133">
        <f>SUMIF('D2'!$Z:$Z,'G2'!$B5,'D2'!BW:BW)</f>
        <v>36560.067655850238</v>
      </c>
      <c r="K5" s="133">
        <f>SUMIF('D2'!$Z:$Z,'G2'!$B5,'D2'!BX:BX)</f>
        <v>36762.029749248482</v>
      </c>
      <c r="L5" s="133">
        <f>SUMIF('D2'!$Z:$Z,'G2'!$B5,'D2'!BY:BY)</f>
        <v>17427.218002945621</v>
      </c>
      <c r="M5" s="133">
        <f>SUMIF('D2'!$Z:$Z,'G2'!$B5,'D2'!BZ:BZ)</f>
        <v>47239.64929453798</v>
      </c>
      <c r="N5" s="133">
        <f>SUMIF('D2'!$Z:$Z,'G2'!$B5,'D2'!CA:CA)</f>
        <v>9877.9764064077699</v>
      </c>
      <c r="O5" s="133">
        <f>SUMIF('D2'!$Z:$Z,'G2'!$B5,'D2'!CB:CB)</f>
        <v>32295.29234425518</v>
      </c>
      <c r="P5" s="133">
        <f>SUMIF('D2'!$Z:$Z,'G2'!$B5,'D2'!CC:CC)</f>
        <v>3138.7192294802639</v>
      </c>
      <c r="Q5" s="133">
        <f>SUMIF('D2'!$Z:$Z,'G2'!$B5,'D2'!CD:CD)</f>
        <v>17880.951581300586</v>
      </c>
      <c r="R5" s="133">
        <f>SUMIF('D2'!$Z:$Z,'G2'!$B5,'D2'!CE:CE)</f>
        <v>27566.241816315756</v>
      </c>
      <c r="S5" s="133">
        <f>SUMIF('D2'!$Z:$Z,'G2'!$B5,'D2'!CF:CF)</f>
        <v>28961.285303678571</v>
      </c>
      <c r="T5" s="133">
        <f>SUMIF('D2'!$Z:$Z,'G2'!$B5,'D2'!CG:CG)</f>
        <v>27516.976030015489</v>
      </c>
      <c r="U5" s="133">
        <f>SUMIF('D2'!$Z:$Z,'G2'!$B5,'D2'!CH:CH)</f>
        <v>27686.974641652869</v>
      </c>
      <c r="V5" s="130">
        <f>SUMIF('D2'!$Z:$Z,'G2'!$B5,'D2'!CI:CI)</f>
        <v>34050.190856075256</v>
      </c>
      <c r="W5" s="130">
        <f>SUMIF('D2'!$Z:$Z,'G2'!$B5,'D2'!CJ:CJ)</f>
        <v>22330.695189279435</v>
      </c>
      <c r="X5" s="130">
        <f>SUMIF('D2'!$Z:$Z,'G2'!$B5,'D2'!CK:CK)</f>
        <v>32333.243095879545</v>
      </c>
      <c r="Y5" s="130">
        <f>SUMIF('D2'!$Z:$Z,'G2'!$B5,'D2'!CL:CL)</f>
        <v>38517.065574552107</v>
      </c>
      <c r="Z5" s="130">
        <f>SUMIF('D2'!$Z:$Z,'G2'!$B5,'D2'!CM:CM)</f>
        <v>45624.881302163492</v>
      </c>
      <c r="AA5" s="130">
        <f>SUMIF('D2'!$Z:$Z,'G2'!$B5,'D2'!CN:CN)</f>
        <v>38517.065574552107</v>
      </c>
      <c r="AB5" s="130">
        <f>SUMIF('D2'!$Z:$Z,'G2'!$B5,'D2'!CO:CO)</f>
        <v>41820.586548819614</v>
      </c>
      <c r="AC5" s="130">
        <f>SUMIF('D2'!$Z:$Z,'G2'!$B5,'D2'!CP:CP)</f>
        <v>38517.065574552107</v>
      </c>
      <c r="AD5" s="130">
        <f>SUMIF('D2'!$Z:$Z,'G2'!$B5,'D2'!CQ:CQ)</f>
        <v>29781.565043331586</v>
      </c>
      <c r="AE5" s="130">
        <f>SUMIF('D2'!$Z:$Z,'G2'!$B5,'D2'!CR:CR)</f>
        <v>29364.026143066283</v>
      </c>
      <c r="AF5" s="130">
        <f>SUMIF('D2'!$Z:$Z,'G2'!$B5,'D2'!CS:CS)</f>
        <v>29781.565043331586</v>
      </c>
      <c r="AG5" s="130">
        <f>SUMIF('D2'!$Z:$Z,'G2'!$B5,'D2'!CT:CT)</f>
        <v>29364.026143066283</v>
      </c>
      <c r="AH5" s="130">
        <f>SUMIF('D2'!$Z:$Z,'G2'!$B5,'D2'!CU:CU)</f>
        <v>29781.565043331586</v>
      </c>
      <c r="AI5" s="130">
        <f>SUMIF('D2'!$Z:$Z,'G2'!$B5,'D2'!CV:CV)</f>
        <v>31072.688109374201</v>
      </c>
      <c r="AJ5" s="130">
        <f>SUMIF('D2'!$Z:$Z,'G2'!$B5,'D2'!CW:CW)</f>
        <v>29657.695169586219</v>
      </c>
      <c r="AK5" s="130">
        <f>SUMIF('D2'!$Z:$Z,'G2'!$B5,'D2'!CX:CX)</f>
        <v>48187.582966587441</v>
      </c>
      <c r="AL5" s="130">
        <f>SUMIF('D2'!$Z:$Z,'G2'!$B5,'D2'!CY:CY)</f>
        <v>39999.229596235484</v>
      </c>
      <c r="AM5" s="130">
        <f>SUMIF('D2'!$Z:$Z,'G2'!$B5,'D2'!CZ:CZ)</f>
        <v>40578.993459899684</v>
      </c>
      <c r="AN5" s="130">
        <f>SUMIF('D2'!$Z:$Z,'G2'!$B5,'D2'!DA:DA)</f>
        <v>43803.524349579355</v>
      </c>
      <c r="AO5" s="130">
        <f>SUMIF('D2'!$Z:$Z,'G2'!$B5,'D2'!DB:DB)</f>
        <v>40578.993459899684</v>
      </c>
      <c r="AP5" s="130">
        <f>SUMIF('D2'!$Z:$Z,'G2'!$B5,'D2'!DC:DC)</f>
        <v>32366.581312394123</v>
      </c>
      <c r="AQ5" s="130">
        <f>SUMIF('D2'!$Z:$Z,'G2'!$B5,'D2'!DD:DD)</f>
        <v>30601.023796111538</v>
      </c>
      <c r="AR5" s="130">
        <f>SUMIF('D2'!$Z:$Z,'G2'!$B5,'D2'!DE:DE)</f>
        <v>31072.688109374201</v>
      </c>
      <c r="AS5" s="130">
        <f>SUMIF('D2'!$Z:$Z,'G2'!$B5,'D2'!DF:DF)</f>
        <v>30601.023796111538</v>
      </c>
      <c r="AT5" s="130">
        <f>SUMIF('D2'!$Z:$Z,'G2'!$B5,'D2'!DG:DG)</f>
        <v>31072.688109374201</v>
      </c>
      <c r="AU5" s="130">
        <f>SUMIF('D2'!$Z:$Z,'G2'!$B5,'D2'!DH:DH)</f>
        <v>89315.396575171762</v>
      </c>
      <c r="AV5" s="130">
        <f>SUMIF('D2'!$Z:$Z,'G2'!$B5,'D2'!DI:DI)</f>
        <v>30129.359482848879</v>
      </c>
      <c r="AW5" s="130">
        <f>SUMIF('D2'!$Z:$Z,'G2'!$B5,'D2'!DJ:DJ)</f>
        <v>31072.688109374201</v>
      </c>
      <c r="AX5" s="130">
        <f>SUMIF('D2'!$Z:$Z,'G2'!$B5,'D2'!DK:DK)</f>
        <v>20342.324982648661</v>
      </c>
      <c r="AY5" s="130">
        <f>SUMIF('D2'!$Z:$Z,'G2'!$B5,'D2'!DL:DL)</f>
        <v>0</v>
      </c>
      <c r="AZ5" s="130">
        <f>SUMIF('D2'!$Z:$Z,'G2'!$B5,'D2'!DM:DM)</f>
        <v>0</v>
      </c>
      <c r="BA5" s="130">
        <f>SUMIF('D2'!$Z:$Z,'G2'!$B5,'D2'!DN:DN)</f>
        <v>0</v>
      </c>
      <c r="BB5" s="130">
        <f>SUMIF('D2'!$Z:$Z,'G2'!$B5,'D2'!DO:DO)</f>
        <v>0</v>
      </c>
      <c r="BC5" s="130">
        <f>SUMIF('D2'!$Z:$Z,'G2'!$B5,'D2'!DP:DP)</f>
        <v>0</v>
      </c>
      <c r="BD5" s="130">
        <f>SUMIF('D2'!$Z:$Z,'G2'!$B5,'D2'!DQ:DQ)</f>
        <v>0</v>
      </c>
      <c r="BE5" s="130">
        <f>SUMIF('D2'!$Z:$Z,'G2'!$B5,'D2'!DR:DR)</f>
        <v>0</v>
      </c>
      <c r="BF5" s="130">
        <f>SUMIF('D2'!$Z:$Z,'G2'!$B5,'D2'!DS:DS)</f>
        <v>0</v>
      </c>
      <c r="BG5" s="130">
        <f>SUMIF('D2'!$H:$H,'G2'!$B5,'D2'!DT:DT)</f>
        <v>0</v>
      </c>
      <c r="BH5" s="130">
        <f>SUMIF('D2'!$H:$H,'G2'!$B5,'D2'!DU:DU)</f>
        <v>0</v>
      </c>
      <c r="BI5" s="130">
        <f>SUMIF('D2'!$H:$H,'G2'!$B5,'D2'!DV:DV)</f>
        <v>0</v>
      </c>
      <c r="BJ5" s="130">
        <f>SUMIF('D2'!$H:$H,'G2'!$B5,'D2'!DW:DW)</f>
        <v>0</v>
      </c>
    </row>
    <row r="6" spans="2:62" x14ac:dyDescent="0.3">
      <c r="B6" s="737" t="s">
        <v>663</v>
      </c>
      <c r="C6" s="130" t="str">
        <f>VLOOKUP('G2'!B6,'G (G.C)'!$B$29:$C$42,2,0)</f>
        <v>Geología ME</v>
      </c>
      <c r="D6" s="130" t="s">
        <v>619</v>
      </c>
      <c r="E6" s="131">
        <f t="shared" si="0"/>
        <v>1410558.227998022</v>
      </c>
      <c r="F6" s="133">
        <f>SUMIF('D2'!$Z:$Z,'G2'!$B6,'D2'!BS:BS)</f>
        <v>0</v>
      </c>
      <c r="G6" s="133">
        <f>SUMIF('D2'!$Z:$Z,'G2'!$B6,'D2'!BT:BT)</f>
        <v>7923.3141464469591</v>
      </c>
      <c r="H6" s="133">
        <f>SUMIF('D2'!$Z:$Z,'G2'!$B6,'D2'!BU:BU)</f>
        <v>3931.0941103720488</v>
      </c>
      <c r="I6" s="133">
        <f>SUMIF('D2'!$Z:$Z,'G2'!$B6,'D2'!BV:BV)</f>
        <v>39727.01315005825</v>
      </c>
      <c r="J6" s="133">
        <f>SUMIF('D2'!$Z:$Z,'G2'!$B6,'D2'!BW:BW)</f>
        <v>10469.130099249658</v>
      </c>
      <c r="K6" s="133">
        <f>SUMIF('D2'!$Z:$Z,'G2'!$B6,'D2'!BX:BX)</f>
        <v>4379.1953097771893</v>
      </c>
      <c r="L6" s="133">
        <f>SUMIF('D2'!$Z:$Z,'G2'!$B6,'D2'!BY:BY)</f>
        <v>0</v>
      </c>
      <c r="M6" s="133">
        <f>SUMIF('D2'!$Z:$Z,'G2'!$B6,'D2'!BZ:BZ)</f>
        <v>1942.9533769201039</v>
      </c>
      <c r="N6" s="133">
        <f>SUMIF('D2'!$Z:$Z,'G2'!$B6,'D2'!CA:CA)</f>
        <v>3398.8436683822656</v>
      </c>
      <c r="O6" s="133">
        <f>SUMIF('D2'!$Z:$Z,'G2'!$B6,'D2'!CB:CB)</f>
        <v>1775.6841368158084</v>
      </c>
      <c r="P6" s="133">
        <f>SUMIF('D2'!$Z:$Z,'G2'!$B6,'D2'!CC:CC)</f>
        <v>0</v>
      </c>
      <c r="Q6" s="133">
        <f>SUMIF('D2'!$Z:$Z,'G2'!$B6,'D2'!CD:CD)</f>
        <v>0</v>
      </c>
      <c r="R6" s="133">
        <f>SUMIF('D2'!$Z:$Z,'G2'!$B6,'D2'!CE:CE)</f>
        <v>0</v>
      </c>
      <c r="S6" s="133">
        <f>SUMIF('D2'!$Z:$Z,'G2'!$B6,'D2'!CF:CF)</f>
        <v>8202.5060048618452</v>
      </c>
      <c r="T6" s="133">
        <f>SUMIF('D2'!$Z:$Z,'G2'!$B6,'D2'!CG:CG)</f>
        <v>13865.574488406881</v>
      </c>
      <c r="U6" s="133">
        <f>SUMIF('D2'!$Z:$Z,'G2'!$B6,'D2'!CH:CH)</f>
        <v>1.0971051269734744E-3</v>
      </c>
      <c r="V6" s="130">
        <f>SUMIF('D2'!$Z:$Z,'G2'!$B6,'D2'!CI:CI)</f>
        <v>33271.915120052778</v>
      </c>
      <c r="W6" s="130">
        <f>SUMIF('D2'!$Z:$Z,'G2'!$B6,'D2'!CJ:CJ)</f>
        <v>10773.278037736252</v>
      </c>
      <c r="X6" s="130">
        <f>SUMIF('D2'!$Z:$Z,'G2'!$B6,'D2'!CK:CK)</f>
        <v>52560.390787494682</v>
      </c>
      <c r="Y6" s="130">
        <f>SUMIF('D2'!$Z:$Z,'G2'!$B6,'D2'!CL:CL)</f>
        <v>28233.429953649003</v>
      </c>
      <c r="Z6" s="130">
        <f>SUMIF('D2'!$Z:$Z,'G2'!$B6,'D2'!CM:CM)</f>
        <v>71272.50514861368</v>
      </c>
      <c r="AA6" s="130">
        <f>SUMIF('D2'!$Z:$Z,'G2'!$B6,'D2'!CN:CN)</f>
        <v>29145.124804784478</v>
      </c>
      <c r="AB6" s="130">
        <f>SUMIF('D2'!$Z:$Z,'G2'!$B6,'D2'!CO:CO)</f>
        <v>50597.12021947356</v>
      </c>
      <c r="AC6" s="130">
        <f>SUMIF('D2'!$Z:$Z,'G2'!$B6,'D2'!CP:CP)</f>
        <v>29145.124804784478</v>
      </c>
      <c r="AD6" s="130">
        <f>SUMIF('D2'!$Z:$Z,'G2'!$B6,'D2'!CQ:CQ)</f>
        <v>29145.124804784478</v>
      </c>
      <c r="AE6" s="130">
        <f>SUMIF('D2'!$Z:$Z,'G2'!$B6,'D2'!CR:CR)</f>
        <v>31719.270840311357</v>
      </c>
      <c r="AF6" s="130">
        <f>SUMIF('D2'!$Z:$Z,'G2'!$B6,'D2'!CS:CS)</f>
        <v>28638.352575517678</v>
      </c>
      <c r="AG6" s="130">
        <f>SUMIF('D2'!$Z:$Z,'G2'!$B6,'D2'!CT:CT)</f>
        <v>28549.025212524793</v>
      </c>
      <c r="AH6" s="130">
        <f>SUMIF('D2'!$Z:$Z,'G2'!$B6,'D2'!CU:CU)</f>
        <v>28638.352575517678</v>
      </c>
      <c r="AI6" s="130">
        <f>SUMIF('D2'!$Z:$Z,'G2'!$B6,'D2'!CV:CV)</f>
        <v>28638.352575517678</v>
      </c>
      <c r="AJ6" s="130">
        <f>SUMIF('D2'!$Z:$Z,'G2'!$B6,'D2'!CW:CW)</f>
        <v>33457.01178595388</v>
      </c>
      <c r="AK6" s="130">
        <f>SUMIF('D2'!$Z:$Z,'G2'!$B6,'D2'!CX:CX)</f>
        <v>82259.997900238246</v>
      </c>
      <c r="AL6" s="130">
        <f>SUMIF('D2'!$Z:$Z,'G2'!$B6,'D2'!CY:CY)</f>
        <v>38716.416941708638</v>
      </c>
      <c r="AM6" s="130">
        <f>SUMIF('D2'!$Z:$Z,'G2'!$B6,'D2'!CZ:CZ)</f>
        <v>33513.018780845967</v>
      </c>
      <c r="AN6" s="130">
        <f>SUMIF('D2'!$Z:$Z,'G2'!$B6,'D2'!DA:DA)</f>
        <v>54824.114389855655</v>
      </c>
      <c r="AO6" s="130">
        <f>SUMIF('D2'!$Z:$Z,'G2'!$B6,'D2'!DB:DB)</f>
        <v>33513.018780845967</v>
      </c>
      <c r="AP6" s="130">
        <f>SUMIF('D2'!$Z:$Z,'G2'!$B6,'D2'!DC:DC)</f>
        <v>25869.204322738362</v>
      </c>
      <c r="AQ6" s="130">
        <f>SUMIF('D2'!$Z:$Z,'G2'!$B6,'D2'!DD:DD)</f>
        <v>25869.204322738362</v>
      </c>
      <c r="AR6" s="130">
        <f>SUMIF('D2'!$Z:$Z,'G2'!$B6,'D2'!DE:DE)</f>
        <v>25869.204322738362</v>
      </c>
      <c r="AS6" s="130">
        <f>SUMIF('D2'!$Z:$Z,'G2'!$B6,'D2'!DF:DF)</f>
        <v>25869.204322738362</v>
      </c>
      <c r="AT6" s="130">
        <f>SUMIF('D2'!$Z:$Z,'G2'!$B6,'D2'!DG:DG)</f>
        <v>25869.204322738362</v>
      </c>
      <c r="AU6" s="130">
        <f>SUMIF('D2'!$Z:$Z,'G2'!$B6,'D2'!DH:DH)</f>
        <v>321031.64299648406</v>
      </c>
      <c r="AV6" s="130">
        <f>SUMIF('D2'!$Z:$Z,'G2'!$B6,'D2'!DI:DI)</f>
        <v>35647.583755401691</v>
      </c>
      <c r="AW6" s="130">
        <f>SUMIF('D2'!$Z:$Z,'G2'!$B6,'D2'!DJ:DJ)</f>
        <v>36321.954750757781</v>
      </c>
      <c r="AX6" s="130">
        <f>SUMIF('D2'!$Z:$Z,'G2'!$B6,'D2'!DK:DK)</f>
        <v>35984.769253079736</v>
      </c>
      <c r="AY6" s="130">
        <f>SUMIF('D2'!$Z:$Z,'G2'!$B6,'D2'!DL:DL)</f>
        <v>0</v>
      </c>
      <c r="AZ6" s="130">
        <f>SUMIF('D2'!$Z:$Z,'G2'!$B6,'D2'!DM:DM)</f>
        <v>0</v>
      </c>
      <c r="BA6" s="130">
        <f>SUMIF('D2'!$Z:$Z,'G2'!$B6,'D2'!DN:DN)</f>
        <v>0</v>
      </c>
      <c r="BB6" s="130">
        <f>SUMIF('D2'!$Z:$Z,'G2'!$B6,'D2'!DO:DO)</f>
        <v>0</v>
      </c>
      <c r="BC6" s="130">
        <f>SUMIF('D2'!$Z:$Z,'G2'!$B6,'D2'!DP:DP)</f>
        <v>0</v>
      </c>
      <c r="BD6" s="130">
        <f>SUMIF('D2'!$Z:$Z,'G2'!$B6,'D2'!DQ:DQ)</f>
        <v>0</v>
      </c>
      <c r="BE6" s="130">
        <f>SUMIF('D2'!$Z:$Z,'G2'!$B6,'D2'!DR:DR)</f>
        <v>0</v>
      </c>
      <c r="BF6" s="130">
        <f>SUMIF('D2'!$Z:$Z,'G2'!$B6,'D2'!DS:DS)</f>
        <v>0</v>
      </c>
      <c r="BG6" s="130">
        <f>SUMIF('D2'!$H:$H,'G2'!$B6,'D2'!DT:DT)</f>
        <v>0</v>
      </c>
      <c r="BH6" s="130">
        <f>SUMIF('D2'!$H:$H,'G2'!$B6,'D2'!DU:DU)</f>
        <v>0</v>
      </c>
      <c r="BI6" s="130">
        <f>SUMIF('D2'!$H:$H,'G2'!$B6,'D2'!DV:DV)</f>
        <v>0</v>
      </c>
      <c r="BJ6" s="130">
        <f>SUMIF('D2'!$H:$H,'G2'!$B6,'D2'!DW:DW)</f>
        <v>0</v>
      </c>
    </row>
    <row r="7" spans="2:62" x14ac:dyDescent="0.3">
      <c r="B7" s="737" t="s">
        <v>668</v>
      </c>
      <c r="C7" s="130" t="str">
        <f>VLOOKUP('G2'!B7,'G (G.C)'!$B$29:$C$42,2,0)</f>
        <v>Geoquímica ME</v>
      </c>
      <c r="D7" s="130" t="s">
        <v>619</v>
      </c>
      <c r="E7" s="131">
        <f t="shared" si="0"/>
        <v>0</v>
      </c>
      <c r="F7" s="133">
        <f>SUMIF('D2'!$Z:$Z,'G2'!$B7,'D2'!BS:BS)</f>
        <v>0</v>
      </c>
      <c r="G7" s="133">
        <f>SUMIF('D2'!$Z:$Z,'G2'!$B7,'D2'!BT:BT)</f>
        <v>0</v>
      </c>
      <c r="H7" s="133">
        <f>SUMIF('D2'!$Z:$Z,'G2'!$B7,'D2'!BU:BU)</f>
        <v>0</v>
      </c>
      <c r="I7" s="133">
        <f>SUMIF('D2'!$Z:$Z,'G2'!$B7,'D2'!BV:BV)</f>
        <v>0</v>
      </c>
      <c r="J7" s="133">
        <f>SUMIF('D2'!$Z:$Z,'G2'!$B7,'D2'!BW:BW)</f>
        <v>0</v>
      </c>
      <c r="K7" s="133">
        <f>SUMIF('D2'!$Z:$Z,'G2'!$B7,'D2'!BX:BX)</f>
        <v>0</v>
      </c>
      <c r="L7" s="133">
        <f>SUMIF('D2'!$Z:$Z,'G2'!$B7,'D2'!BY:BY)</f>
        <v>0</v>
      </c>
      <c r="M7" s="133">
        <f>SUMIF('D2'!$Z:$Z,'G2'!$B7,'D2'!BZ:BZ)</f>
        <v>0</v>
      </c>
      <c r="N7" s="133">
        <f>SUMIF('D2'!$Z:$Z,'G2'!$B7,'D2'!CA:CA)</f>
        <v>0</v>
      </c>
      <c r="O7" s="133">
        <f>SUMIF('D2'!$Z:$Z,'G2'!$B7,'D2'!CB:CB)</f>
        <v>0</v>
      </c>
      <c r="P7" s="133">
        <f>SUMIF('D2'!$Z:$Z,'G2'!$B7,'D2'!CC:CC)</f>
        <v>0</v>
      </c>
      <c r="Q7" s="133">
        <f>SUMIF('D2'!$Z:$Z,'G2'!$B7,'D2'!CD:CD)</f>
        <v>0</v>
      </c>
      <c r="R7" s="133">
        <f>SUMIF('D2'!$Z:$Z,'G2'!$B7,'D2'!CE:CE)</f>
        <v>0</v>
      </c>
      <c r="S7" s="133">
        <f>SUMIF('D2'!$Z:$Z,'G2'!$B7,'D2'!CF:CF)</f>
        <v>0</v>
      </c>
      <c r="T7" s="133">
        <f>SUMIF('D2'!$Z:$Z,'G2'!$B7,'D2'!CG:CG)</f>
        <v>0</v>
      </c>
      <c r="U7" s="133">
        <f>SUMIF('D2'!$Z:$Z,'G2'!$B7,'D2'!CH:CH)</f>
        <v>0</v>
      </c>
      <c r="V7" s="130">
        <f>SUMIF('D2'!$Z:$Z,'G2'!$B7,'D2'!CI:CI)</f>
        <v>0</v>
      </c>
      <c r="W7" s="130">
        <f>SUMIF('D2'!$Z:$Z,'G2'!$B7,'D2'!CJ:CJ)</f>
        <v>0</v>
      </c>
      <c r="X7" s="130">
        <f>SUMIF('D2'!$Z:$Z,'G2'!$B7,'D2'!CK:CK)</f>
        <v>0</v>
      </c>
      <c r="Y7" s="130">
        <f>SUMIF('D2'!$Z:$Z,'G2'!$B7,'D2'!CL:CL)</f>
        <v>0</v>
      </c>
      <c r="Z7" s="130">
        <f>SUMIF('D2'!$Z:$Z,'G2'!$B7,'D2'!CM:CM)</f>
        <v>0</v>
      </c>
      <c r="AA7" s="130">
        <f>SUMIF('D2'!$Z:$Z,'G2'!$B7,'D2'!CN:CN)</f>
        <v>0</v>
      </c>
      <c r="AB7" s="130">
        <f>SUMIF('D2'!$Z:$Z,'G2'!$B7,'D2'!CO:CO)</f>
        <v>0</v>
      </c>
      <c r="AC7" s="130">
        <f>SUMIF('D2'!$Z:$Z,'G2'!$B7,'D2'!CP:CP)</f>
        <v>0</v>
      </c>
      <c r="AD7" s="130">
        <f>SUMIF('D2'!$Z:$Z,'G2'!$B7,'D2'!CQ:CQ)</f>
        <v>0</v>
      </c>
      <c r="AE7" s="130">
        <f>SUMIF('D2'!$Z:$Z,'G2'!$B7,'D2'!CR:CR)</f>
        <v>0</v>
      </c>
      <c r="AF7" s="130">
        <f>SUMIF('D2'!$Z:$Z,'G2'!$B7,'D2'!CS:CS)</f>
        <v>0</v>
      </c>
      <c r="AG7" s="130">
        <f>SUMIF('D2'!$Z:$Z,'G2'!$B7,'D2'!CT:CT)</f>
        <v>0</v>
      </c>
      <c r="AH7" s="130">
        <f>SUMIF('D2'!$Z:$Z,'G2'!$B7,'D2'!CU:CU)</f>
        <v>0</v>
      </c>
      <c r="AI7" s="130">
        <f>SUMIF('D2'!$Z:$Z,'G2'!$B7,'D2'!CV:CV)</f>
        <v>0</v>
      </c>
      <c r="AJ7" s="130">
        <f>SUMIF('D2'!$Z:$Z,'G2'!$B7,'D2'!CW:CW)</f>
        <v>0</v>
      </c>
      <c r="AK7" s="130">
        <f>SUMIF('D2'!$Z:$Z,'G2'!$B7,'D2'!CX:CX)</f>
        <v>0</v>
      </c>
      <c r="AL7" s="130">
        <f>SUMIF('D2'!$Z:$Z,'G2'!$B7,'D2'!CY:CY)</f>
        <v>0</v>
      </c>
      <c r="AM7" s="130">
        <f>SUMIF('D2'!$Z:$Z,'G2'!$B7,'D2'!CZ:CZ)</f>
        <v>0</v>
      </c>
      <c r="AN7" s="130">
        <f>SUMIF('D2'!$Z:$Z,'G2'!$B7,'D2'!DA:DA)</f>
        <v>0</v>
      </c>
      <c r="AO7" s="130">
        <f>SUMIF('D2'!$Z:$Z,'G2'!$B7,'D2'!DB:DB)</f>
        <v>0</v>
      </c>
      <c r="AP7" s="130">
        <f>SUMIF('D2'!$Z:$Z,'G2'!$B7,'D2'!DC:DC)</f>
        <v>0</v>
      </c>
      <c r="AQ7" s="130">
        <f>SUMIF('D2'!$Z:$Z,'G2'!$B7,'D2'!DD:DD)</f>
        <v>0</v>
      </c>
      <c r="AR7" s="130">
        <f>SUMIF('D2'!$Z:$Z,'G2'!$B7,'D2'!DE:DE)</f>
        <v>0</v>
      </c>
      <c r="AS7" s="130">
        <f>SUMIF('D2'!$Z:$Z,'G2'!$B7,'D2'!DF:DF)</f>
        <v>0</v>
      </c>
      <c r="AT7" s="130">
        <f>SUMIF('D2'!$Z:$Z,'G2'!$B7,'D2'!DG:DG)</f>
        <v>0</v>
      </c>
      <c r="AU7" s="130">
        <f>SUMIF('D2'!$Z:$Z,'G2'!$B7,'D2'!DH:DH)</f>
        <v>0</v>
      </c>
      <c r="AV7" s="130">
        <f>SUMIF('D2'!$Z:$Z,'G2'!$B7,'D2'!DI:DI)</f>
        <v>0</v>
      </c>
      <c r="AW7" s="130">
        <f>SUMIF('D2'!$Z:$Z,'G2'!$B7,'D2'!DJ:DJ)</f>
        <v>0</v>
      </c>
      <c r="AX7" s="130">
        <f>SUMIF('D2'!$Z:$Z,'G2'!$B7,'D2'!DK:DK)</f>
        <v>0</v>
      </c>
      <c r="AY7" s="130">
        <f>SUMIF('D2'!$Z:$Z,'G2'!$B7,'D2'!DL:DL)</f>
        <v>0</v>
      </c>
      <c r="AZ7" s="130">
        <f>SUMIF('D2'!$Z:$Z,'G2'!$B7,'D2'!DM:DM)</f>
        <v>0</v>
      </c>
      <c r="BA7" s="130">
        <f>SUMIF('D2'!$Z:$Z,'G2'!$B7,'D2'!DN:DN)</f>
        <v>0</v>
      </c>
      <c r="BB7" s="130">
        <f>SUMIF('D2'!$Z:$Z,'G2'!$B7,'D2'!DO:DO)</f>
        <v>0</v>
      </c>
      <c r="BC7" s="130">
        <f>SUMIF('D2'!$Z:$Z,'G2'!$B7,'D2'!DP:DP)</f>
        <v>0</v>
      </c>
      <c r="BD7" s="130">
        <f>SUMIF('D2'!$Z:$Z,'G2'!$B7,'D2'!DQ:DQ)</f>
        <v>0</v>
      </c>
      <c r="BE7" s="130">
        <f>SUMIF('D2'!$Z:$Z,'G2'!$B7,'D2'!DR:DR)</f>
        <v>0</v>
      </c>
      <c r="BF7" s="130">
        <f>SUMIF('D2'!$Z:$Z,'G2'!$B7,'D2'!DS:DS)</f>
        <v>0</v>
      </c>
      <c r="BG7" s="130">
        <f>SUMIF('D2'!$H:$H,'G2'!$B7,'D2'!DT:DT)</f>
        <v>0</v>
      </c>
      <c r="BH7" s="130">
        <f>SUMIF('D2'!$H:$H,'G2'!$B7,'D2'!DU:DU)</f>
        <v>0</v>
      </c>
      <c r="BI7" s="130">
        <f>SUMIF('D2'!$H:$H,'G2'!$B7,'D2'!DV:DV)</f>
        <v>0</v>
      </c>
      <c r="BJ7" s="130">
        <f>SUMIF('D2'!$H:$H,'G2'!$B7,'D2'!DW:DW)</f>
        <v>0</v>
      </c>
    </row>
    <row r="8" spans="2:62" x14ac:dyDescent="0.3">
      <c r="B8" s="737" t="s">
        <v>671</v>
      </c>
      <c r="C8" s="130" t="str">
        <f>VLOOKUP('G2'!B8,'G (G.C)'!$B$29:$C$42,2,0)</f>
        <v>Geofísica ME</v>
      </c>
      <c r="D8" s="130" t="s">
        <v>619</v>
      </c>
      <c r="E8" s="131">
        <f t="shared" si="0"/>
        <v>1703101.0540444429</v>
      </c>
      <c r="F8" s="133">
        <f>SUMIF('D2'!$Z:$Z,'G2'!$B8,'D2'!BS:BS)</f>
        <v>0</v>
      </c>
      <c r="G8" s="133">
        <f>SUMIF('D2'!$Z:$Z,'G2'!$B8,'D2'!BT:BT)</f>
        <v>0</v>
      </c>
      <c r="H8" s="133">
        <f>SUMIF('D2'!$Z:$Z,'G2'!$B8,'D2'!BU:BU)</f>
        <v>0</v>
      </c>
      <c r="I8" s="133">
        <f>SUMIF('D2'!$Z:$Z,'G2'!$B8,'D2'!BV:BV)</f>
        <v>0</v>
      </c>
      <c r="J8" s="133">
        <f>SUMIF('D2'!$Z:$Z,'G2'!$B8,'D2'!BW:BW)</f>
        <v>0</v>
      </c>
      <c r="K8" s="133">
        <f>SUMIF('D2'!$Z:$Z,'G2'!$B8,'D2'!BX:BX)</f>
        <v>0</v>
      </c>
      <c r="L8" s="133">
        <f>SUMIF('D2'!$Z:$Z,'G2'!$B8,'D2'!BY:BY)</f>
        <v>0</v>
      </c>
      <c r="M8" s="133">
        <f>SUMIF('D2'!$Z:$Z,'G2'!$B8,'D2'!BZ:BZ)</f>
        <v>0</v>
      </c>
      <c r="N8" s="133">
        <f>SUMIF('D2'!$Z:$Z,'G2'!$B8,'D2'!CA:CA)</f>
        <v>0</v>
      </c>
      <c r="O8" s="133">
        <f>SUMIF('D2'!$Z:$Z,'G2'!$B8,'D2'!CB:CB)</f>
        <v>0</v>
      </c>
      <c r="P8" s="133">
        <f>SUMIF('D2'!$Z:$Z,'G2'!$B8,'D2'!CC:CC)</f>
        <v>0</v>
      </c>
      <c r="Q8" s="133">
        <f>SUMIF('D2'!$Z:$Z,'G2'!$B8,'D2'!CD:CD)</f>
        <v>0</v>
      </c>
      <c r="R8" s="133">
        <f>SUMIF('D2'!$Z:$Z,'G2'!$B8,'D2'!CE:CE)</f>
        <v>0</v>
      </c>
      <c r="S8" s="133">
        <f>SUMIF('D2'!$Z:$Z,'G2'!$B8,'D2'!CF:CF)</f>
        <v>0</v>
      </c>
      <c r="T8" s="133">
        <f>SUMIF('D2'!$Z:$Z,'G2'!$B8,'D2'!CG:CG)</f>
        <v>0</v>
      </c>
      <c r="U8" s="133">
        <f>SUMIF('D2'!$Z:$Z,'G2'!$B8,'D2'!CH:CH)</f>
        <v>0</v>
      </c>
      <c r="V8" s="130">
        <f>SUMIF('D2'!$Z:$Z,'G2'!$B8,'D2'!CI:CI)</f>
        <v>0</v>
      </c>
      <c r="W8" s="130">
        <f>SUMIF('D2'!$Z:$Z,'G2'!$B8,'D2'!CJ:CJ)</f>
        <v>0</v>
      </c>
      <c r="X8" s="130">
        <f>SUMIF('D2'!$Z:$Z,'G2'!$B8,'D2'!CK:CK)</f>
        <v>0</v>
      </c>
      <c r="Y8" s="130">
        <f>SUMIF('D2'!$Z:$Z,'G2'!$B8,'D2'!CL:CL)</f>
        <v>0</v>
      </c>
      <c r="Z8" s="130">
        <f>SUMIF('D2'!$Z:$Z,'G2'!$B8,'D2'!CM:CM)</f>
        <v>0</v>
      </c>
      <c r="AA8" s="130">
        <f>SUMIF('D2'!$Z:$Z,'G2'!$B8,'D2'!CN:CN)</f>
        <v>0</v>
      </c>
      <c r="AB8" s="130">
        <f>SUMIF('D2'!$Z:$Z,'G2'!$B8,'D2'!CO:CO)</f>
        <v>0</v>
      </c>
      <c r="AC8" s="130">
        <f>SUMIF('D2'!$Z:$Z,'G2'!$B8,'D2'!CP:CP)</f>
        <v>0</v>
      </c>
      <c r="AD8" s="130">
        <f>SUMIF('D2'!$Z:$Z,'G2'!$B8,'D2'!CQ:CQ)</f>
        <v>0</v>
      </c>
      <c r="AE8" s="130">
        <f>SUMIF('D2'!$Z:$Z,'G2'!$B8,'D2'!CR:CR)</f>
        <v>0</v>
      </c>
      <c r="AF8" s="130">
        <f>SUMIF('D2'!$Z:$Z,'G2'!$B8,'D2'!CS:CS)</f>
        <v>0</v>
      </c>
      <c r="AG8" s="130">
        <f>SUMIF('D2'!$Z:$Z,'G2'!$B8,'D2'!CT:CT)</f>
        <v>0</v>
      </c>
      <c r="AH8" s="130">
        <f>SUMIF('D2'!$Z:$Z,'G2'!$B8,'D2'!CU:CU)</f>
        <v>342561.72861519287</v>
      </c>
      <c r="AI8" s="130">
        <f>SUMIF('D2'!$Z:$Z,'G2'!$B8,'D2'!CV:CV)</f>
        <v>283238.0402755643</v>
      </c>
      <c r="AJ8" s="130">
        <f>SUMIF('D2'!$Z:$Z,'G2'!$B8,'D2'!CW:CW)</f>
        <v>255827.90734567094</v>
      </c>
      <c r="AK8" s="130">
        <f>SUMIF('D2'!$Z:$Z,'G2'!$B8,'D2'!CX:CX)</f>
        <v>283238.0402755643</v>
      </c>
      <c r="AL8" s="130">
        <f>SUMIF('D2'!$Z:$Z,'G2'!$B8,'D2'!CY:CY)</f>
        <v>9136.710976631106</v>
      </c>
      <c r="AM8" s="130">
        <f>SUMIF('D2'!$Z:$Z,'G2'!$B8,'D2'!CZ:CZ)</f>
        <v>0</v>
      </c>
      <c r="AN8" s="130">
        <f>SUMIF('D2'!$Z:$Z,'G2'!$B8,'D2'!DA:DA)</f>
        <v>0</v>
      </c>
      <c r="AO8" s="130">
        <f>SUMIF('D2'!$Z:$Z,'G2'!$B8,'D2'!DB:DB)</f>
        <v>0</v>
      </c>
      <c r="AP8" s="130">
        <f>SUMIF('D2'!$Z:$Z,'G2'!$B8,'D2'!DC:DC)</f>
        <v>0</v>
      </c>
      <c r="AQ8" s="130">
        <f>SUMIF('D2'!$Z:$Z,'G2'!$B8,'D2'!DD:DD)</f>
        <v>0</v>
      </c>
      <c r="AR8" s="130">
        <f>SUMIF('D2'!$Z:$Z,'G2'!$B8,'D2'!DE:DE)</f>
        <v>0</v>
      </c>
      <c r="AS8" s="130">
        <f>SUMIF('D2'!$Z:$Z,'G2'!$B8,'D2'!DF:DF)</f>
        <v>0</v>
      </c>
      <c r="AT8" s="130">
        <f>SUMIF('D2'!$Z:$Z,'G2'!$B8,'D2'!DG:DG)</f>
        <v>0</v>
      </c>
      <c r="AU8" s="130">
        <f>SUMIF('D2'!$Z:$Z,'G2'!$B8,'D2'!DH:DH)</f>
        <v>178283.23286120003</v>
      </c>
      <c r="AV8" s="130">
        <f>SUMIF('D2'!$Z:$Z,'G2'!$B8,'D2'!DI:DI)</f>
        <v>166781.08880563875</v>
      </c>
      <c r="AW8" s="130">
        <f>SUMIF('D2'!$Z:$Z,'G2'!$B8,'D2'!DJ:DJ)</f>
        <v>178283.23286120003</v>
      </c>
      <c r="AX8" s="130">
        <f>SUMIF('D2'!$Z:$Z,'G2'!$B8,'D2'!DK:DK)</f>
        <v>5751.0720277806458</v>
      </c>
      <c r="AY8" s="130">
        <f>SUMIF('D2'!$Z:$Z,'G2'!$B8,'D2'!DL:DL)</f>
        <v>0</v>
      </c>
      <c r="AZ8" s="130">
        <f>SUMIF('D2'!$Z:$Z,'G2'!$B8,'D2'!DM:DM)</f>
        <v>0</v>
      </c>
      <c r="BA8" s="130">
        <f>SUMIF('D2'!$Z:$Z,'G2'!$B8,'D2'!DN:DN)</f>
        <v>0</v>
      </c>
      <c r="BB8" s="130">
        <f>SUMIF('D2'!$Z:$Z,'G2'!$B8,'D2'!DO:DO)</f>
        <v>0</v>
      </c>
      <c r="BC8" s="130">
        <f>SUMIF('D2'!$Z:$Z,'G2'!$B8,'D2'!DP:DP)</f>
        <v>0</v>
      </c>
      <c r="BD8" s="130">
        <f>SUMIF('D2'!$Z:$Z,'G2'!$B8,'D2'!DQ:DQ)</f>
        <v>0</v>
      </c>
      <c r="BE8" s="130">
        <f>SUMIF('D2'!$Z:$Z,'G2'!$B8,'D2'!DR:DR)</f>
        <v>0</v>
      </c>
      <c r="BF8" s="130">
        <f>SUMIF('D2'!$Z:$Z,'G2'!$B8,'D2'!DS:DS)</f>
        <v>0</v>
      </c>
      <c r="BG8" s="130">
        <f>SUMIF('D2'!$H:$H,'G2'!$B8,'D2'!DT:DT)</f>
        <v>0</v>
      </c>
      <c r="BH8" s="130">
        <f>SUMIF('D2'!$H:$H,'G2'!$B8,'D2'!DU:DU)</f>
        <v>0</v>
      </c>
      <c r="BI8" s="130">
        <f>SUMIF('D2'!$H:$H,'G2'!$B8,'D2'!DV:DV)</f>
        <v>0</v>
      </c>
      <c r="BJ8" s="130">
        <f>SUMIF('D2'!$H:$H,'G2'!$B8,'D2'!DW:DW)</f>
        <v>0</v>
      </c>
    </row>
    <row r="9" spans="2:62" x14ac:dyDescent="0.3">
      <c r="B9" s="737" t="s">
        <v>676</v>
      </c>
      <c r="C9" s="130" t="str">
        <f>VLOOKUP('G2'!B9,'G (G.C)'!$B$29:$C$42,2,0)</f>
        <v>Sondajes  ME</v>
      </c>
      <c r="D9" s="130" t="s">
        <v>619</v>
      </c>
      <c r="E9" s="131">
        <f t="shared" si="0"/>
        <v>908441.19729449973</v>
      </c>
      <c r="F9" s="133">
        <f>SUMIF('D2'!$Z:$Z,'G2'!$B9,'D2'!BS:BS)</f>
        <v>0</v>
      </c>
      <c r="G9" s="133">
        <f>SUMIF('D2'!$Z:$Z,'G2'!$B9,'D2'!BT:BT)</f>
        <v>0</v>
      </c>
      <c r="H9" s="133">
        <f>SUMIF('D2'!$Z:$Z,'G2'!$B9,'D2'!BU:BU)</f>
        <v>0</v>
      </c>
      <c r="I9" s="133">
        <f>SUMIF('D2'!$Z:$Z,'G2'!$B9,'D2'!BV:BV)</f>
        <v>0</v>
      </c>
      <c r="J9" s="133">
        <f>SUMIF('D2'!$Z:$Z,'G2'!$B9,'D2'!BW:BW)</f>
        <v>0</v>
      </c>
      <c r="K9" s="133">
        <f>SUMIF('D2'!$Z:$Z,'G2'!$B9,'D2'!BX:BX)</f>
        <v>0</v>
      </c>
      <c r="L9" s="133">
        <f>SUMIF('D2'!$Z:$Z,'G2'!$B9,'D2'!BY:BY)</f>
        <v>0</v>
      </c>
      <c r="M9" s="133">
        <f>SUMIF('D2'!$Z:$Z,'G2'!$B9,'D2'!BZ:BZ)</f>
        <v>0</v>
      </c>
      <c r="N9" s="133">
        <f>SUMIF('D2'!$Z:$Z,'G2'!$B9,'D2'!CA:CA)</f>
        <v>0</v>
      </c>
      <c r="O9" s="133">
        <f>SUMIF('D2'!$Z:$Z,'G2'!$B9,'D2'!CB:CB)</f>
        <v>0</v>
      </c>
      <c r="P9" s="133">
        <f>SUMIF('D2'!$Z:$Z,'G2'!$B9,'D2'!CC:CC)</f>
        <v>0</v>
      </c>
      <c r="Q9" s="133">
        <f>SUMIF('D2'!$Z:$Z,'G2'!$B9,'D2'!CD:CD)</f>
        <v>0</v>
      </c>
      <c r="R9" s="133">
        <f>SUMIF('D2'!$Z:$Z,'G2'!$B9,'D2'!CE:CE)</f>
        <v>0</v>
      </c>
      <c r="S9" s="133">
        <f>SUMIF('D2'!$Z:$Z,'G2'!$B9,'D2'!CF:CF)</f>
        <v>0</v>
      </c>
      <c r="T9" s="133">
        <f>SUMIF('D2'!$Z:$Z,'G2'!$B9,'D2'!CG:CG)</f>
        <v>0</v>
      </c>
      <c r="U9" s="133">
        <f>SUMIF('D2'!$Z:$Z,'G2'!$B9,'D2'!CH:CH)</f>
        <v>0</v>
      </c>
      <c r="V9" s="130">
        <f>SUMIF('D2'!$Z:$Z,'G2'!$B9,'D2'!CI:CI)</f>
        <v>0</v>
      </c>
      <c r="W9" s="130">
        <f>SUMIF('D2'!$Z:$Z,'G2'!$B9,'D2'!CJ:CJ)</f>
        <v>0</v>
      </c>
      <c r="X9" s="130">
        <f>SUMIF('D2'!$Z:$Z,'G2'!$B9,'D2'!CK:CK)</f>
        <v>0</v>
      </c>
      <c r="Y9" s="130">
        <f>SUMIF('D2'!$Z:$Z,'G2'!$B9,'D2'!CL:CL)</f>
        <v>0</v>
      </c>
      <c r="Z9" s="130">
        <f>SUMIF('D2'!$Z:$Z,'G2'!$B9,'D2'!CM:CM)</f>
        <v>0</v>
      </c>
      <c r="AA9" s="130">
        <f>SUMIF('D2'!$Z:$Z,'G2'!$B9,'D2'!CN:CN)</f>
        <v>0</v>
      </c>
      <c r="AB9" s="130">
        <f>SUMIF('D2'!$Z:$Z,'G2'!$B9,'D2'!CO:CO)</f>
        <v>0</v>
      </c>
      <c r="AC9" s="130">
        <f>SUMIF('D2'!$Z:$Z,'G2'!$B9,'D2'!CP:CP)</f>
        <v>0</v>
      </c>
      <c r="AD9" s="130">
        <f>SUMIF('D2'!$Z:$Z,'G2'!$B9,'D2'!CQ:CQ)</f>
        <v>0</v>
      </c>
      <c r="AE9" s="130">
        <f>SUMIF('D2'!$Z:$Z,'G2'!$B9,'D2'!CR:CR)</f>
        <v>0</v>
      </c>
      <c r="AF9" s="130">
        <f>SUMIF('D2'!$Z:$Z,'G2'!$B9,'D2'!CS:CS)</f>
        <v>0</v>
      </c>
      <c r="AG9" s="130">
        <f>SUMIF('D2'!$Z:$Z,'G2'!$B9,'D2'!CT:CT)</f>
        <v>0</v>
      </c>
      <c r="AH9" s="130">
        <f>SUMIF('D2'!$Z:$Z,'G2'!$B9,'D2'!CU:CU)</f>
        <v>0</v>
      </c>
      <c r="AI9" s="130">
        <f>SUMIF('D2'!$Z:$Z,'G2'!$B9,'D2'!CV:CV)</f>
        <v>0</v>
      </c>
      <c r="AJ9" s="130">
        <f>SUMIF('D2'!$Z:$Z,'G2'!$B9,'D2'!CW:CW)</f>
        <v>0</v>
      </c>
      <c r="AK9" s="130">
        <f>SUMIF('D2'!$Z:$Z,'G2'!$B9,'D2'!CX:CX)</f>
        <v>0</v>
      </c>
      <c r="AL9" s="130">
        <f>SUMIF('D2'!$Z:$Z,'G2'!$B9,'D2'!CY:CY)</f>
        <v>0</v>
      </c>
      <c r="AM9" s="130">
        <f>SUMIF('D2'!$Z:$Z,'G2'!$B9,'D2'!CZ:CZ)</f>
        <v>0</v>
      </c>
      <c r="AN9" s="130">
        <f>SUMIF('D2'!$Z:$Z,'G2'!$B9,'D2'!DA:DA)</f>
        <v>0</v>
      </c>
      <c r="AO9" s="130">
        <f>SUMIF('D2'!$Z:$Z,'G2'!$B9,'D2'!DB:DB)</f>
        <v>0</v>
      </c>
      <c r="AP9" s="130">
        <f>SUMIF('D2'!$Z:$Z,'G2'!$B9,'D2'!DC:DC)</f>
        <v>0</v>
      </c>
      <c r="AQ9" s="130">
        <f>SUMIF('D2'!$Z:$Z,'G2'!$B9,'D2'!DD:DD)</f>
        <v>0</v>
      </c>
      <c r="AR9" s="130">
        <f>SUMIF('D2'!$Z:$Z,'G2'!$B9,'D2'!DE:DE)</f>
        <v>0</v>
      </c>
      <c r="AS9" s="130">
        <f>SUMIF('D2'!$Z:$Z,'G2'!$B9,'D2'!DF:DF)</f>
        <v>0</v>
      </c>
      <c r="AT9" s="130">
        <f>SUMIF('D2'!$Z:$Z,'G2'!$B9,'D2'!DG:DG)</f>
        <v>0</v>
      </c>
      <c r="AU9" s="130">
        <f>SUMIF('D2'!$Z:$Z,'G2'!$B9,'D2'!DH:DH)</f>
        <v>232741.13319115283</v>
      </c>
      <c r="AV9" s="130">
        <f>SUMIF('D2'!$Z:$Z,'G2'!$B9,'D2'!DI:DI)</f>
        <v>217725.57621107844</v>
      </c>
      <c r="AW9" s="130">
        <f>SUMIF('D2'!$Z:$Z,'G2'!$B9,'D2'!DJ:DJ)</f>
        <v>232741.13319115283</v>
      </c>
      <c r="AX9" s="130">
        <f>SUMIF('D2'!$Z:$Z,'G2'!$B9,'D2'!DK:DK)</f>
        <v>225233.35470111566</v>
      </c>
      <c r="AY9" s="130">
        <f>SUMIF('D2'!$Z:$Z,'G2'!$B9,'D2'!DL:DL)</f>
        <v>0</v>
      </c>
      <c r="AZ9" s="130">
        <f>SUMIF('D2'!$Z:$Z,'G2'!$B9,'D2'!DM:DM)</f>
        <v>0</v>
      </c>
      <c r="BA9" s="130">
        <f>SUMIF('D2'!$Z:$Z,'G2'!$B9,'D2'!DN:DN)</f>
        <v>0</v>
      </c>
      <c r="BB9" s="130">
        <f>SUMIF('D2'!$Z:$Z,'G2'!$B9,'D2'!DO:DO)</f>
        <v>0</v>
      </c>
      <c r="BC9" s="130">
        <f>SUMIF('D2'!$Z:$Z,'G2'!$B9,'D2'!DP:DP)</f>
        <v>0</v>
      </c>
      <c r="BD9" s="130">
        <f>SUMIF('D2'!$Z:$Z,'G2'!$B9,'D2'!DQ:DQ)</f>
        <v>0</v>
      </c>
      <c r="BE9" s="130">
        <f>SUMIF('D2'!$Z:$Z,'G2'!$B9,'D2'!DR:DR)</f>
        <v>0</v>
      </c>
      <c r="BF9" s="130">
        <f>SUMIF('D2'!$Z:$Z,'G2'!$B9,'D2'!DS:DS)</f>
        <v>0</v>
      </c>
      <c r="BG9" s="130">
        <f>SUMIF('D2'!$H:$H,'G2'!$B9,'D2'!DT:DT)</f>
        <v>0</v>
      </c>
      <c r="BH9" s="130">
        <f>SUMIF('D2'!$H:$H,'G2'!$B9,'D2'!DU:DU)</f>
        <v>0</v>
      </c>
      <c r="BI9" s="130">
        <f>SUMIF('D2'!$H:$H,'G2'!$B9,'D2'!DV:DV)</f>
        <v>0</v>
      </c>
      <c r="BJ9" s="130">
        <f>SUMIF('D2'!$H:$H,'G2'!$B9,'D2'!DW:DW)</f>
        <v>0</v>
      </c>
    </row>
    <row r="10" spans="2:62" x14ac:dyDescent="0.3">
      <c r="B10" s="737" t="s">
        <v>677</v>
      </c>
      <c r="C10" s="130" t="str">
        <f>VLOOKUP('G2'!B10,'G (G.C)'!$B$29:$C$42,2,0)</f>
        <v>Logística MN</v>
      </c>
      <c r="D10" s="130" t="s">
        <v>24</v>
      </c>
      <c r="E10" s="131">
        <f t="shared" si="0"/>
        <v>315492.45631167357</v>
      </c>
      <c r="F10" s="133">
        <f>SUMIF('D2'!$Z:$Z,'G2'!$B10,'D2'!BS:BS)</f>
        <v>8892.6997773013936</v>
      </c>
      <c r="G10" s="133">
        <f>SUMIF('D2'!$Z:$Z,'G2'!$B10,'D2'!BT:BT)</f>
        <v>5768.8417009091581</v>
      </c>
      <c r="H10" s="133">
        <f>SUMIF('D2'!$Z:$Z,'G2'!$B10,'D2'!BU:BU)</f>
        <v>23445.938014015832</v>
      </c>
      <c r="I10" s="133">
        <f>SUMIF('D2'!$Z:$Z,'G2'!$B10,'D2'!BV:BV)</f>
        <v>2833.7477774034655</v>
      </c>
      <c r="J10" s="133">
        <f>SUMIF('D2'!$Z:$Z,'G2'!$B10,'D2'!BW:BW)</f>
        <v>-6381.0352943657072</v>
      </c>
      <c r="K10" s="133">
        <f>SUMIF('D2'!$Z:$Z,'G2'!$B10,'D2'!BX:BX)</f>
        <v>0</v>
      </c>
      <c r="L10" s="133">
        <f>SUMIF('D2'!$Z:$Z,'G2'!$B10,'D2'!BY:BY)</f>
        <v>0</v>
      </c>
      <c r="M10" s="133">
        <f>SUMIF('D2'!$Z:$Z,'G2'!$B10,'D2'!BZ:BZ)</f>
        <v>8069.1979471963186</v>
      </c>
      <c r="N10" s="133">
        <f>SUMIF('D2'!$Z:$Z,'G2'!$B10,'D2'!CA:CA)</f>
        <v>0</v>
      </c>
      <c r="O10" s="133">
        <f>SUMIF('D2'!$Z:$Z,'G2'!$B10,'D2'!CB:CB)</f>
        <v>-41964.085263070694</v>
      </c>
      <c r="P10" s="133">
        <f>SUMIF('D2'!$Z:$Z,'G2'!$B10,'D2'!CC:CC)</f>
        <v>0</v>
      </c>
      <c r="Q10" s="133">
        <f>SUMIF('D2'!$Z:$Z,'G2'!$B10,'D2'!CD:CD)</f>
        <v>0</v>
      </c>
      <c r="R10" s="133">
        <f>SUMIF('D2'!$Z:$Z,'G2'!$B10,'D2'!CE:CE)</f>
        <v>8620.6650841476003</v>
      </c>
      <c r="S10" s="133">
        <f>SUMIF('D2'!$Z:$Z,'G2'!$B10,'D2'!CF:CF)</f>
        <v>1012.9015733680715</v>
      </c>
      <c r="T10" s="133">
        <f>SUMIF('D2'!$Z:$Z,'G2'!$B10,'D2'!CG:CG)</f>
        <v>13594.026267535251</v>
      </c>
      <c r="U10" s="133">
        <f>SUMIF('D2'!$Z:$Z,'G2'!$B10,'D2'!CH:CH)</f>
        <v>34373.875749663406</v>
      </c>
      <c r="V10" s="130">
        <f>SUMIF('D2'!$Z:$Z,'G2'!$B10,'D2'!CI:CI)</f>
        <v>51886.661770372506</v>
      </c>
      <c r="W10" s="130">
        <f>SUMIF('D2'!$Z:$Z,'G2'!$B10,'D2'!CJ:CJ)</f>
        <v>16885.306702600101</v>
      </c>
      <c r="X10" s="130">
        <f>SUMIF('D2'!$Z:$Z,'G2'!$B10,'D2'!CK:CK)</f>
        <v>19126.214892846165</v>
      </c>
      <c r="Y10" s="130">
        <f>SUMIF('D2'!$Z:$Z,'G2'!$B10,'D2'!CL:CL)</f>
        <v>0</v>
      </c>
      <c r="Z10" s="130">
        <f>SUMIF('D2'!$Z:$Z,'G2'!$B10,'D2'!CM:CM)</f>
        <v>23443.535538650434</v>
      </c>
      <c r="AA10" s="130">
        <f>SUMIF('D2'!$Z:$Z,'G2'!$B10,'D2'!CN:CN)</f>
        <v>0</v>
      </c>
      <c r="AB10" s="130">
        <f>SUMIF('D2'!$Z:$Z,'G2'!$B10,'D2'!CO:CO)</f>
        <v>18457.654041797687</v>
      </c>
      <c r="AC10" s="130">
        <f>SUMIF('D2'!$Z:$Z,'G2'!$B10,'D2'!CP:CP)</f>
        <v>0</v>
      </c>
      <c r="AD10" s="130">
        <f>SUMIF('D2'!$Z:$Z,'G2'!$B10,'D2'!CQ:CQ)</f>
        <v>0</v>
      </c>
      <c r="AE10" s="130">
        <f>SUMIF('D2'!$Z:$Z,'G2'!$B10,'D2'!CR:CR)</f>
        <v>0</v>
      </c>
      <c r="AF10" s="130">
        <f>SUMIF('D2'!$Z:$Z,'G2'!$B10,'D2'!CS:CS)</f>
        <v>0</v>
      </c>
      <c r="AG10" s="130">
        <f>SUMIF('D2'!$Z:$Z,'G2'!$B10,'D2'!CT:CT)</f>
        <v>0</v>
      </c>
      <c r="AH10" s="130">
        <f>SUMIF('D2'!$Z:$Z,'G2'!$B10,'D2'!CU:CU)</f>
        <v>0</v>
      </c>
      <c r="AI10" s="130">
        <f>SUMIF('D2'!$Z:$Z,'G2'!$B10,'D2'!CV:CV)</f>
        <v>41732.892633142961</v>
      </c>
      <c r="AJ10" s="130">
        <f>SUMIF('D2'!$Z:$Z,'G2'!$B10,'D2'!CW:CW)</f>
        <v>0</v>
      </c>
      <c r="AK10" s="130">
        <f>SUMIF('D2'!$Z:$Z,'G2'!$B10,'D2'!CX:CX)</f>
        <v>23297.897147744556</v>
      </c>
      <c r="AL10" s="130">
        <f>SUMIF('D2'!$Z:$Z,'G2'!$B10,'D2'!CY:CY)</f>
        <v>0</v>
      </c>
      <c r="AM10" s="130">
        <f>SUMIF('D2'!$Z:$Z,'G2'!$B10,'D2'!CZ:CZ)</f>
        <v>0</v>
      </c>
      <c r="AN10" s="130">
        <f>SUMIF('D2'!$Z:$Z,'G2'!$B10,'D2'!DA:DA)</f>
        <v>22414.753237411664</v>
      </c>
      <c r="AO10" s="130">
        <f>SUMIF('D2'!$Z:$Z,'G2'!$B10,'D2'!DB:DB)</f>
        <v>0</v>
      </c>
      <c r="AP10" s="130">
        <f>SUMIF('D2'!$Z:$Z,'G2'!$B10,'D2'!DC:DC)</f>
        <v>0</v>
      </c>
      <c r="AQ10" s="130">
        <f>SUMIF('D2'!$Z:$Z,'G2'!$B10,'D2'!DD:DD)</f>
        <v>0</v>
      </c>
      <c r="AR10" s="130">
        <f>SUMIF('D2'!$Z:$Z,'G2'!$B10,'D2'!DE:DE)</f>
        <v>0</v>
      </c>
      <c r="AS10" s="130">
        <f>SUMIF('D2'!$Z:$Z,'G2'!$B10,'D2'!DF:DF)</f>
        <v>0</v>
      </c>
      <c r="AT10" s="130">
        <f>SUMIF('D2'!$Z:$Z,'G2'!$B10,'D2'!DG:DG)</f>
        <v>0</v>
      </c>
      <c r="AU10" s="130">
        <f>SUMIF('D2'!$Z:$Z,'G2'!$B10,'D2'!DH:DH)</f>
        <v>39980.767013003424</v>
      </c>
      <c r="AV10" s="130">
        <f>SUMIF('D2'!$Z:$Z,'G2'!$B10,'D2'!DI:DI)</f>
        <v>0</v>
      </c>
      <c r="AW10" s="130">
        <f>SUMIF('D2'!$Z:$Z,'G2'!$B10,'D2'!DJ:DJ)</f>
        <v>0</v>
      </c>
      <c r="AX10" s="130">
        <f>SUMIF('D2'!$Z:$Z,'G2'!$B10,'D2'!DK:DK)</f>
        <v>0</v>
      </c>
      <c r="AY10" s="130">
        <f>SUMIF('D2'!$Z:$Z,'G2'!$B10,'D2'!DL:DL)</f>
        <v>0</v>
      </c>
      <c r="AZ10" s="130">
        <f>SUMIF('D2'!$Z:$Z,'G2'!$B10,'D2'!DM:DM)</f>
        <v>0</v>
      </c>
      <c r="BA10" s="130">
        <f>SUMIF('D2'!$Z:$Z,'G2'!$B10,'D2'!DN:DN)</f>
        <v>0</v>
      </c>
      <c r="BB10" s="130">
        <f>SUMIF('D2'!$Z:$Z,'G2'!$B10,'D2'!DO:DO)</f>
        <v>0</v>
      </c>
      <c r="BC10" s="130">
        <f>SUMIF('D2'!$Z:$Z,'G2'!$B10,'D2'!DP:DP)</f>
        <v>0</v>
      </c>
      <c r="BD10" s="130">
        <f>SUMIF('D2'!$Z:$Z,'G2'!$B10,'D2'!DQ:DQ)</f>
        <v>0</v>
      </c>
      <c r="BE10" s="130">
        <f>SUMIF('D2'!$Z:$Z,'G2'!$B10,'D2'!DR:DR)</f>
        <v>0</v>
      </c>
      <c r="BF10" s="130">
        <f>SUMIF('D2'!$Z:$Z,'G2'!$B10,'D2'!DS:DS)</f>
        <v>0</v>
      </c>
      <c r="BG10" s="130">
        <f>SUMIF('D2'!$H:$H,'G2'!$B10,'D2'!DT:DT)</f>
        <v>0</v>
      </c>
      <c r="BH10" s="130">
        <f>SUMIF('D2'!$H:$H,'G2'!$B10,'D2'!DU:DU)</f>
        <v>0</v>
      </c>
      <c r="BI10" s="130">
        <f>SUMIF('D2'!$H:$H,'G2'!$B10,'D2'!DV:DV)</f>
        <v>0</v>
      </c>
      <c r="BJ10" s="130">
        <f>SUMIF('D2'!$H:$H,'G2'!$B10,'D2'!DW:DW)</f>
        <v>0</v>
      </c>
    </row>
    <row r="11" spans="2:62" x14ac:dyDescent="0.3">
      <c r="B11" s="737" t="s">
        <v>678</v>
      </c>
      <c r="C11" s="130" t="str">
        <f>VLOOKUP('G2'!B11,'G (G.C)'!$B$29:$C$42,2,0)</f>
        <v>Logística ME</v>
      </c>
      <c r="D11" s="130" t="s">
        <v>619</v>
      </c>
      <c r="E11" s="131">
        <f t="shared" si="0"/>
        <v>204497.05802454133</v>
      </c>
      <c r="F11" s="133">
        <f>SUMIF('D2'!$Z:$Z,'G2'!$B11,'D2'!BS:BS)</f>
        <v>0</v>
      </c>
      <c r="G11" s="133">
        <f>SUMIF('D2'!$Z:$Z,'G2'!$B11,'D2'!BT:BT)</f>
        <v>0</v>
      </c>
      <c r="H11" s="133">
        <f>SUMIF('D2'!$Z:$Z,'G2'!$B11,'D2'!BU:BU)</f>
        <v>4713.553221847189</v>
      </c>
      <c r="I11" s="133">
        <f>SUMIF('D2'!$Z:$Z,'G2'!$B11,'D2'!BV:BV)</f>
        <v>-4663.9872423020297</v>
      </c>
      <c r="J11" s="133">
        <f>SUMIF('D2'!$Z:$Z,'G2'!$B11,'D2'!BW:BW)</f>
        <v>-174.72702369191575</v>
      </c>
      <c r="K11" s="133">
        <f>SUMIF('D2'!$Z:$Z,'G2'!$B11,'D2'!BX:BX)</f>
        <v>0</v>
      </c>
      <c r="L11" s="133">
        <f>SUMIF('D2'!$Z:$Z,'G2'!$B11,'D2'!BY:BY)</f>
        <v>0</v>
      </c>
      <c r="M11" s="133">
        <f>SUMIF('D2'!$Z:$Z,'G2'!$B11,'D2'!BZ:BZ)</f>
        <v>0</v>
      </c>
      <c r="N11" s="133">
        <f>SUMIF('D2'!$Z:$Z,'G2'!$B11,'D2'!CA:CA)</f>
        <v>0</v>
      </c>
      <c r="O11" s="133">
        <f>SUMIF('D2'!$Z:$Z,'G2'!$B11,'D2'!CB:CB)</f>
        <v>-1784.7809313119378</v>
      </c>
      <c r="P11" s="133">
        <f>SUMIF('D2'!$Z:$Z,'G2'!$B11,'D2'!CC:CC)</f>
        <v>0</v>
      </c>
      <c r="Q11" s="133">
        <f>SUMIF('D2'!$Z:$Z,'G2'!$B11,'D2'!CD:CD)</f>
        <v>0</v>
      </c>
      <c r="R11" s="133">
        <f>SUMIF('D2'!$Z:$Z,'G2'!$B11,'D2'!CE:CE)</f>
        <v>0</v>
      </c>
      <c r="S11" s="133">
        <f>SUMIF('D2'!$Z:$Z,'G2'!$B11,'D2'!CF:CF)</f>
        <v>0</v>
      </c>
      <c r="T11" s="133">
        <f>SUMIF('D2'!$Z:$Z,'G2'!$B11,'D2'!CG:CG)</f>
        <v>0</v>
      </c>
      <c r="U11" s="133">
        <f>SUMIF('D2'!$Z:$Z,'G2'!$B11,'D2'!CH:CH)</f>
        <v>0</v>
      </c>
      <c r="V11" s="130">
        <f>SUMIF('D2'!$Z:$Z,'G2'!$B11,'D2'!CI:CI)</f>
        <v>1.0231815394945443E-12</v>
      </c>
      <c r="W11" s="130">
        <f>SUMIF('D2'!$Z:$Z,'G2'!$B11,'D2'!CJ:CJ)</f>
        <v>0</v>
      </c>
      <c r="X11" s="130">
        <f>SUMIF('D2'!$Z:$Z,'G2'!$B11,'D2'!CK:CK)</f>
        <v>33432.626800274731</v>
      </c>
      <c r="Y11" s="130">
        <f>SUMIF('D2'!$Z:$Z,'G2'!$B11,'D2'!CL:CL)</f>
        <v>15912.17455638424</v>
      </c>
      <c r="Z11" s="130">
        <f>SUMIF('D2'!$Z:$Z,'G2'!$B11,'D2'!CM:CM)</f>
        <v>22423.108653341482</v>
      </c>
      <c r="AA11" s="130">
        <f>SUMIF('D2'!$Z:$Z,'G2'!$B11,'D2'!CN:CN)</f>
        <v>0</v>
      </c>
      <c r="AB11" s="130">
        <f>SUMIF('D2'!$Z:$Z,'G2'!$B11,'D2'!CO:CO)</f>
        <v>28908.583211763878</v>
      </c>
      <c r="AC11" s="130">
        <f>SUMIF('D2'!$Z:$Z,'G2'!$B11,'D2'!CP:CP)</f>
        <v>0</v>
      </c>
      <c r="AD11" s="130">
        <f>SUMIF('D2'!$Z:$Z,'G2'!$B11,'D2'!CQ:CQ)</f>
        <v>0</v>
      </c>
      <c r="AE11" s="130">
        <f>SUMIF('D2'!$Z:$Z,'G2'!$B11,'D2'!CR:CR)</f>
        <v>0</v>
      </c>
      <c r="AF11" s="130">
        <f>SUMIF('D2'!$Z:$Z,'G2'!$B11,'D2'!CS:CS)</f>
        <v>0</v>
      </c>
      <c r="AG11" s="130">
        <f>SUMIF('D2'!$Z:$Z,'G2'!$B11,'D2'!CT:CT)</f>
        <v>0</v>
      </c>
      <c r="AH11" s="130">
        <f>SUMIF('D2'!$Z:$Z,'G2'!$B11,'D2'!CU:CU)</f>
        <v>0</v>
      </c>
      <c r="AI11" s="130">
        <f>SUMIF('D2'!$Z:$Z,'G2'!$B11,'D2'!CV:CV)</f>
        <v>0</v>
      </c>
      <c r="AJ11" s="130">
        <f>SUMIF('D2'!$Z:$Z,'G2'!$B11,'D2'!CW:CW)</f>
        <v>0</v>
      </c>
      <c r="AK11" s="130">
        <f>SUMIF('D2'!$Z:$Z,'G2'!$B11,'D2'!CX:CX)</f>
        <v>38486.186901608358</v>
      </c>
      <c r="AL11" s="130">
        <f>SUMIF('D2'!$Z:$Z,'G2'!$B11,'D2'!CY:CY)</f>
        <v>0</v>
      </c>
      <c r="AM11" s="130">
        <f>SUMIF('D2'!$Z:$Z,'G2'!$B11,'D2'!CZ:CZ)</f>
        <v>0</v>
      </c>
      <c r="AN11" s="130">
        <f>SUMIF('D2'!$Z:$Z,'G2'!$B11,'D2'!DA:DA)</f>
        <v>51332.145320243078</v>
      </c>
      <c r="AO11" s="130">
        <f>SUMIF('D2'!$Z:$Z,'G2'!$B11,'D2'!DB:DB)</f>
        <v>0</v>
      </c>
      <c r="AP11" s="130">
        <f>SUMIF('D2'!$Z:$Z,'G2'!$B11,'D2'!DC:DC)</f>
        <v>0</v>
      </c>
      <c r="AQ11" s="130">
        <f>SUMIF('D2'!$Z:$Z,'G2'!$B11,'D2'!DD:DD)</f>
        <v>0</v>
      </c>
      <c r="AR11" s="130">
        <f>SUMIF('D2'!$Z:$Z,'G2'!$B11,'D2'!DE:DE)</f>
        <v>0</v>
      </c>
      <c r="AS11" s="130">
        <f>SUMIF('D2'!$Z:$Z,'G2'!$B11,'D2'!DF:DF)</f>
        <v>0</v>
      </c>
      <c r="AT11" s="130">
        <f>SUMIF('D2'!$Z:$Z,'G2'!$B11,'D2'!DG:DG)</f>
        <v>0</v>
      </c>
      <c r="AU11" s="130">
        <f>SUMIF('D2'!$Z:$Z,'G2'!$B11,'D2'!DH:DH)</f>
        <v>0</v>
      </c>
      <c r="AV11" s="130">
        <f>SUMIF('D2'!$Z:$Z,'G2'!$B11,'D2'!DI:DI)</f>
        <v>0</v>
      </c>
      <c r="AW11" s="130">
        <f>SUMIF('D2'!$Z:$Z,'G2'!$B11,'D2'!DJ:DJ)</f>
        <v>15912.17455638424</v>
      </c>
      <c r="AX11" s="130">
        <f>SUMIF('D2'!$Z:$Z,'G2'!$B11,'D2'!DK:DK)</f>
        <v>0</v>
      </c>
      <c r="AY11" s="130">
        <f>SUMIF('D2'!$Z:$Z,'G2'!$B11,'D2'!DL:DL)</f>
        <v>0</v>
      </c>
      <c r="AZ11" s="130">
        <f>SUMIF('D2'!$Z:$Z,'G2'!$B11,'D2'!DM:DM)</f>
        <v>0</v>
      </c>
      <c r="BA11" s="130">
        <f>SUMIF('D2'!$Z:$Z,'G2'!$B11,'D2'!DN:DN)</f>
        <v>0</v>
      </c>
      <c r="BB11" s="130">
        <f>SUMIF('D2'!$Z:$Z,'G2'!$B11,'D2'!DO:DO)</f>
        <v>0</v>
      </c>
      <c r="BC11" s="130">
        <f>SUMIF('D2'!$Z:$Z,'G2'!$B11,'D2'!DP:DP)</f>
        <v>0</v>
      </c>
      <c r="BD11" s="130">
        <f>SUMIF('D2'!$Z:$Z,'G2'!$B11,'D2'!DQ:DQ)</f>
        <v>0</v>
      </c>
      <c r="BE11" s="130">
        <f>SUMIF('D2'!$Z:$Z,'G2'!$B11,'D2'!DR:DR)</f>
        <v>0</v>
      </c>
      <c r="BF11" s="130">
        <f>SUMIF('D2'!$Z:$Z,'G2'!$B11,'D2'!DS:DS)</f>
        <v>0</v>
      </c>
      <c r="BG11" s="130">
        <f>SUMIF('D2'!$H:$H,'G2'!$B11,'D2'!DT:DT)</f>
        <v>0</v>
      </c>
      <c r="BH11" s="130">
        <f>SUMIF('D2'!$H:$H,'G2'!$B11,'D2'!DU:DU)</f>
        <v>0</v>
      </c>
      <c r="BI11" s="130">
        <f>SUMIF('D2'!$H:$H,'G2'!$B11,'D2'!DV:DV)</f>
        <v>0</v>
      </c>
      <c r="BJ11" s="130">
        <f>SUMIF('D2'!$H:$H,'G2'!$B11,'D2'!DW:DW)</f>
        <v>0</v>
      </c>
    </row>
    <row r="12" spans="2:62" x14ac:dyDescent="0.3">
      <c r="B12" s="737" t="s">
        <v>679</v>
      </c>
      <c r="C12" s="130" t="str">
        <f>VLOOKUP('G2'!B12,'G (G.C)'!$B$29:$C$42,2,0)</f>
        <v>Propiedad Minera ME</v>
      </c>
      <c r="D12" s="130" t="s">
        <v>619</v>
      </c>
      <c r="E12" s="131">
        <f t="shared" si="0"/>
        <v>340692.00000000006</v>
      </c>
      <c r="F12" s="133">
        <f>SUMIF('D2'!$Z:$Z,'G2'!$B12,'D2'!BS:BS)</f>
        <v>0</v>
      </c>
      <c r="G12" s="133">
        <f>SUMIF('D2'!$Z:$Z,'G2'!$B12,'D2'!BT:BT)</f>
        <v>0</v>
      </c>
      <c r="H12" s="133">
        <f>SUMIF('D2'!$Z:$Z,'G2'!$B12,'D2'!BU:BU)</f>
        <v>0</v>
      </c>
      <c r="I12" s="133">
        <f>SUMIF('D2'!$Z:$Z,'G2'!$B12,'D2'!BV:BV)</f>
        <v>0</v>
      </c>
      <c r="J12" s="133">
        <f>SUMIF('D2'!$Z:$Z,'G2'!$B12,'D2'!BW:BW)</f>
        <v>0</v>
      </c>
      <c r="K12" s="133">
        <f>SUMIF('D2'!$Z:$Z,'G2'!$B12,'D2'!BX:BX)</f>
        <v>0</v>
      </c>
      <c r="L12" s="133">
        <f>SUMIF('D2'!$Z:$Z,'G2'!$B12,'D2'!BY:BY)</f>
        <v>0</v>
      </c>
      <c r="M12" s="133">
        <f>SUMIF('D2'!$Z:$Z,'G2'!$B12,'D2'!BZ:BZ)</f>
        <v>0</v>
      </c>
      <c r="N12" s="133">
        <f>SUMIF('D2'!$Z:$Z,'G2'!$B12,'D2'!CA:CA)</f>
        <v>0</v>
      </c>
      <c r="O12" s="133">
        <f>SUMIF('D2'!$Z:$Z,'G2'!$B12,'D2'!CB:CB)</f>
        <v>0</v>
      </c>
      <c r="P12" s="133">
        <f>SUMIF('D2'!$Z:$Z,'G2'!$B12,'D2'!CC:CC)</f>
        <v>0</v>
      </c>
      <c r="Q12" s="133">
        <f>SUMIF('D2'!$Z:$Z,'G2'!$B12,'D2'!CD:CD)</f>
        <v>0</v>
      </c>
      <c r="R12" s="133">
        <f>SUMIF('D2'!$Z:$Z,'G2'!$B12,'D2'!CE:CE)</f>
        <v>0</v>
      </c>
      <c r="S12" s="133">
        <f>SUMIF('D2'!$Z:$Z,'G2'!$B12,'D2'!CF:CF)</f>
        <v>0</v>
      </c>
      <c r="T12" s="133">
        <f>SUMIF('D2'!$Z:$Z,'G2'!$B12,'D2'!CG:CG)</f>
        <v>0</v>
      </c>
      <c r="U12" s="133">
        <f>SUMIF('D2'!$Z:$Z,'G2'!$B12,'D2'!CH:CH)</f>
        <v>0</v>
      </c>
      <c r="V12" s="130">
        <f>SUMIF('D2'!$Z:$Z,'G2'!$B12,'D2'!CI:CI)</f>
        <v>0</v>
      </c>
      <c r="W12" s="130">
        <f>SUMIF('D2'!$Z:$Z,'G2'!$B12,'D2'!CJ:CJ)</f>
        <v>0</v>
      </c>
      <c r="X12" s="130">
        <f>SUMIF('D2'!$Z:$Z,'G2'!$B12,'D2'!CK:CK)</f>
        <v>0</v>
      </c>
      <c r="Y12" s="130">
        <f>SUMIF('D2'!$Z:$Z,'G2'!$B12,'D2'!CL:CL)</f>
        <v>0</v>
      </c>
      <c r="Z12" s="130">
        <f>SUMIF('D2'!$Z:$Z,'G2'!$B12,'D2'!CM:CM)</f>
        <v>0</v>
      </c>
      <c r="AA12" s="130">
        <f>SUMIF('D2'!$Z:$Z,'G2'!$B12,'D2'!CN:CN)</f>
        <v>6629.8193075813742</v>
      </c>
      <c r="AB12" s="130">
        <f>SUMIF('D2'!$Z:$Z,'G2'!$B12,'D2'!CO:CO)</f>
        <v>99447.289613720597</v>
      </c>
      <c r="AC12" s="130">
        <f>SUMIF('D2'!$Z:$Z,'G2'!$B12,'D2'!CP:CP)</f>
        <v>96132.379959929909</v>
      </c>
      <c r="AD12" s="130">
        <f>SUMIF('D2'!$Z:$Z,'G2'!$B12,'D2'!CQ:CQ)</f>
        <v>1348.0801160787316</v>
      </c>
      <c r="AE12" s="130">
        <f>SUMIF('D2'!$Z:$Z,'G2'!$B12,'D2'!CR:CR)</f>
        <v>18873.121625102242</v>
      </c>
      <c r="AF12" s="130">
        <f>SUMIF('D2'!$Z:$Z,'G2'!$B12,'D2'!CS:CS)</f>
        <v>0</v>
      </c>
      <c r="AG12" s="130">
        <f>SUMIF('D2'!$Z:$Z,'G2'!$B12,'D2'!CT:CT)</f>
        <v>0</v>
      </c>
      <c r="AH12" s="130">
        <f>SUMIF('D2'!$Z:$Z,'G2'!$B12,'D2'!CU:CU)</f>
        <v>0</v>
      </c>
      <c r="AI12" s="130">
        <f>SUMIF('D2'!$Z:$Z,'G2'!$B12,'D2'!CV:CV)</f>
        <v>36991.40608056786</v>
      </c>
      <c r="AJ12" s="130">
        <f>SUMIF('D2'!$Z:$Z,'G2'!$B12,'D2'!CW:CW)</f>
        <v>0</v>
      </c>
      <c r="AK12" s="130">
        <f>SUMIF('D2'!$Z:$Z,'G2'!$B12,'D2'!CX:CX)</f>
        <v>0</v>
      </c>
      <c r="AL12" s="130">
        <f>SUMIF('D2'!$Z:$Z,'G2'!$B12,'D2'!CY:CY)</f>
        <v>0</v>
      </c>
      <c r="AM12" s="130">
        <f>SUMIF('D2'!$Z:$Z,'G2'!$B12,'D2'!CZ:CZ)</f>
        <v>0</v>
      </c>
      <c r="AN12" s="130">
        <f>SUMIF('D2'!$Z:$Z,'G2'!$B12,'D2'!DA:DA)</f>
        <v>0</v>
      </c>
      <c r="AO12" s="130">
        <f>SUMIF('D2'!$Z:$Z,'G2'!$B12,'D2'!DB:DB)</f>
        <v>0</v>
      </c>
      <c r="AP12" s="130">
        <f>SUMIF('D2'!$Z:$Z,'G2'!$B12,'D2'!DC:DC)</f>
        <v>0</v>
      </c>
      <c r="AQ12" s="130">
        <f>SUMIF('D2'!$Z:$Z,'G2'!$B12,'D2'!DD:DD)</f>
        <v>0</v>
      </c>
      <c r="AR12" s="130">
        <f>SUMIF('D2'!$Z:$Z,'G2'!$B12,'D2'!DE:DE)</f>
        <v>0</v>
      </c>
      <c r="AS12" s="130">
        <f>SUMIF('D2'!$Z:$Z,'G2'!$B12,'D2'!DF:DF)</f>
        <v>0</v>
      </c>
      <c r="AT12" s="130">
        <f>SUMIF('D2'!$Z:$Z,'G2'!$B12,'D2'!DG:DG)</f>
        <v>0</v>
      </c>
      <c r="AU12" s="130">
        <f>SUMIF('D2'!$Z:$Z,'G2'!$B12,'D2'!DH:DH)</f>
        <v>81269.90329701938</v>
      </c>
      <c r="AV12" s="130">
        <f>SUMIF('D2'!$Z:$Z,'G2'!$B12,'D2'!DI:DI)</f>
        <v>0</v>
      </c>
      <c r="AW12" s="130">
        <f>SUMIF('D2'!$Z:$Z,'G2'!$B12,'D2'!DJ:DJ)</f>
        <v>0</v>
      </c>
      <c r="AX12" s="130">
        <f>SUMIF('D2'!$Z:$Z,'G2'!$B12,'D2'!DK:DK)</f>
        <v>0</v>
      </c>
      <c r="AY12" s="130">
        <f>SUMIF('D2'!$Z:$Z,'G2'!$B12,'D2'!DL:DL)</f>
        <v>0</v>
      </c>
      <c r="AZ12" s="130">
        <f>SUMIF('D2'!$Z:$Z,'G2'!$B12,'D2'!DM:DM)</f>
        <v>0</v>
      </c>
      <c r="BA12" s="130">
        <f>SUMIF('D2'!$Z:$Z,'G2'!$B12,'D2'!DN:DN)</f>
        <v>0</v>
      </c>
      <c r="BB12" s="130">
        <f>SUMIF('D2'!$Z:$Z,'G2'!$B12,'D2'!DO:DO)</f>
        <v>0</v>
      </c>
      <c r="BC12" s="130">
        <f>SUMIF('D2'!$Z:$Z,'G2'!$B12,'D2'!DP:DP)</f>
        <v>0</v>
      </c>
      <c r="BD12" s="130">
        <f>SUMIF('D2'!$Z:$Z,'G2'!$B12,'D2'!DQ:DQ)</f>
        <v>0</v>
      </c>
      <c r="BE12" s="130">
        <f>SUMIF('D2'!$Z:$Z,'G2'!$B12,'D2'!DR:DR)</f>
        <v>0</v>
      </c>
      <c r="BF12" s="130">
        <f>SUMIF('D2'!$Z:$Z,'G2'!$B12,'D2'!DS:DS)</f>
        <v>0</v>
      </c>
      <c r="BG12" s="130">
        <f>SUMIF('D2'!$H:$H,'G2'!$B12,'D2'!DT:DT)</f>
        <v>0</v>
      </c>
      <c r="BH12" s="130">
        <f>SUMIF('D2'!$H:$H,'G2'!$B12,'D2'!DU:DU)</f>
        <v>0</v>
      </c>
      <c r="BI12" s="130">
        <f>SUMIF('D2'!$H:$H,'G2'!$B12,'D2'!DV:DV)</f>
        <v>0</v>
      </c>
      <c r="BJ12" s="130">
        <f>SUMIF('D2'!$H:$H,'G2'!$B12,'D2'!DW:DW)</f>
        <v>0</v>
      </c>
    </row>
    <row r="13" spans="2:62" x14ac:dyDescent="0.3">
      <c r="B13" s="737" t="s">
        <v>680</v>
      </c>
      <c r="C13" s="130" t="str">
        <f>VLOOKUP('G2'!B13,'G (G.C)'!$B$29:$C$42,2,0)</f>
        <v>Medio Ambiente MN</v>
      </c>
      <c r="D13" s="130" t="s">
        <v>24</v>
      </c>
      <c r="E13" s="131">
        <f t="shared" si="0"/>
        <v>0</v>
      </c>
      <c r="F13" s="133">
        <f>SUMIF('D2'!$Z:$Z,'G2'!$B13,'D2'!BS:BS)</f>
        <v>0</v>
      </c>
      <c r="G13" s="133">
        <f>SUMIF('D2'!$Z:$Z,'G2'!$B13,'D2'!BT:BT)</f>
        <v>0</v>
      </c>
      <c r="H13" s="133">
        <f>SUMIF('D2'!$Z:$Z,'G2'!$B13,'D2'!BU:BU)</f>
        <v>0</v>
      </c>
      <c r="I13" s="133">
        <f>SUMIF('D2'!$Z:$Z,'G2'!$B13,'D2'!BV:BV)</f>
        <v>0</v>
      </c>
      <c r="J13" s="133">
        <f>SUMIF('D2'!$Z:$Z,'G2'!$B13,'D2'!BW:BW)</f>
        <v>0</v>
      </c>
      <c r="K13" s="133">
        <f>SUMIF('D2'!$Z:$Z,'G2'!$B13,'D2'!BX:BX)</f>
        <v>0</v>
      </c>
      <c r="L13" s="133">
        <f>SUMIF('D2'!$Z:$Z,'G2'!$B13,'D2'!BY:BY)</f>
        <v>0</v>
      </c>
      <c r="M13" s="133">
        <f>SUMIF('D2'!$Z:$Z,'G2'!$B13,'D2'!BZ:BZ)</f>
        <v>0</v>
      </c>
      <c r="N13" s="133">
        <f>SUMIF('D2'!$Z:$Z,'G2'!$B13,'D2'!CA:CA)</f>
        <v>0</v>
      </c>
      <c r="O13" s="133">
        <f>SUMIF('D2'!$Z:$Z,'G2'!$B13,'D2'!CB:CB)</f>
        <v>0</v>
      </c>
      <c r="P13" s="133">
        <f>SUMIF('D2'!$Z:$Z,'G2'!$B13,'D2'!CC:CC)</f>
        <v>0</v>
      </c>
      <c r="Q13" s="133">
        <f>SUMIF('D2'!$Z:$Z,'G2'!$B13,'D2'!CD:CD)</f>
        <v>0</v>
      </c>
      <c r="R13" s="133">
        <f>SUMIF('D2'!$Z:$Z,'G2'!$B13,'D2'!CE:CE)</f>
        <v>0</v>
      </c>
      <c r="S13" s="133">
        <f>SUMIF('D2'!$Z:$Z,'G2'!$B13,'D2'!CF:CF)</f>
        <v>0</v>
      </c>
      <c r="T13" s="133">
        <f>SUMIF('D2'!$Z:$Z,'G2'!$B13,'D2'!CG:CG)</f>
        <v>0</v>
      </c>
      <c r="U13" s="133">
        <f>SUMIF('D2'!$Z:$Z,'G2'!$B13,'D2'!CH:CH)</f>
        <v>0</v>
      </c>
      <c r="V13" s="130">
        <f>SUMIF('D2'!$Z:$Z,'G2'!$B13,'D2'!CI:CI)</f>
        <v>0</v>
      </c>
      <c r="W13" s="130">
        <f>SUMIF('D2'!$Z:$Z,'G2'!$B13,'D2'!CJ:CJ)</f>
        <v>0</v>
      </c>
      <c r="X13" s="130">
        <f>SUMIF('D2'!$Z:$Z,'G2'!$B13,'D2'!CK:CK)</f>
        <v>0</v>
      </c>
      <c r="Y13" s="130">
        <f>SUMIF('D2'!$Z:$Z,'G2'!$B13,'D2'!CL:CL)</f>
        <v>0</v>
      </c>
      <c r="Z13" s="130">
        <f>SUMIF('D2'!$Z:$Z,'G2'!$B13,'D2'!CM:CM)</f>
        <v>0</v>
      </c>
      <c r="AA13" s="130">
        <f>SUMIF('D2'!$Z:$Z,'G2'!$B13,'D2'!CN:CN)</f>
        <v>0</v>
      </c>
      <c r="AB13" s="130">
        <f>SUMIF('D2'!$Z:$Z,'G2'!$B13,'D2'!CO:CO)</f>
        <v>0</v>
      </c>
      <c r="AC13" s="130">
        <f>SUMIF('D2'!$Z:$Z,'G2'!$B13,'D2'!CP:CP)</f>
        <v>0</v>
      </c>
      <c r="AD13" s="130">
        <f>SUMIF('D2'!$Z:$Z,'G2'!$B13,'D2'!CQ:CQ)</f>
        <v>0</v>
      </c>
      <c r="AE13" s="130">
        <f>SUMIF('D2'!$Z:$Z,'G2'!$B13,'D2'!CR:CR)</f>
        <v>0</v>
      </c>
      <c r="AF13" s="130">
        <f>SUMIF('D2'!$Z:$Z,'G2'!$B13,'D2'!CS:CS)</f>
        <v>0</v>
      </c>
      <c r="AG13" s="130">
        <f>SUMIF('D2'!$Z:$Z,'G2'!$B13,'D2'!CT:CT)</f>
        <v>0</v>
      </c>
      <c r="AH13" s="130">
        <f>SUMIF('D2'!$Z:$Z,'G2'!$B13,'D2'!CU:CU)</f>
        <v>0</v>
      </c>
      <c r="AI13" s="130">
        <f>SUMIF('D2'!$Z:$Z,'G2'!$B13,'D2'!CV:CV)</f>
        <v>0</v>
      </c>
      <c r="AJ13" s="130">
        <f>SUMIF('D2'!$Z:$Z,'G2'!$B13,'D2'!CW:CW)</f>
        <v>0</v>
      </c>
      <c r="AK13" s="130">
        <f>SUMIF('D2'!$Z:$Z,'G2'!$B13,'D2'!CX:CX)</f>
        <v>0</v>
      </c>
      <c r="AL13" s="130">
        <f>SUMIF('D2'!$Z:$Z,'G2'!$B13,'D2'!CY:CY)</f>
        <v>0</v>
      </c>
      <c r="AM13" s="130">
        <f>SUMIF('D2'!$Z:$Z,'G2'!$B13,'D2'!CZ:CZ)</f>
        <v>0</v>
      </c>
      <c r="AN13" s="130">
        <f>SUMIF('D2'!$Z:$Z,'G2'!$B13,'D2'!DA:DA)</f>
        <v>0</v>
      </c>
      <c r="AO13" s="130">
        <f>SUMIF('D2'!$Z:$Z,'G2'!$B13,'D2'!DB:DB)</f>
        <v>0</v>
      </c>
      <c r="AP13" s="130">
        <f>SUMIF('D2'!$Z:$Z,'G2'!$B13,'D2'!DC:DC)</f>
        <v>0</v>
      </c>
      <c r="AQ13" s="130">
        <f>SUMIF('D2'!$Z:$Z,'G2'!$B13,'D2'!DD:DD)</f>
        <v>0</v>
      </c>
      <c r="AR13" s="130">
        <f>SUMIF('D2'!$Z:$Z,'G2'!$B13,'D2'!DE:DE)</f>
        <v>0</v>
      </c>
      <c r="AS13" s="130">
        <f>SUMIF('D2'!$Z:$Z,'G2'!$B13,'D2'!DF:DF)</f>
        <v>0</v>
      </c>
      <c r="AT13" s="130">
        <f>SUMIF('D2'!$Z:$Z,'G2'!$B13,'D2'!DG:DG)</f>
        <v>0</v>
      </c>
      <c r="AU13" s="130">
        <f>SUMIF('D2'!$Z:$Z,'G2'!$B13,'D2'!DH:DH)</f>
        <v>0</v>
      </c>
      <c r="AV13" s="130">
        <f>SUMIF('D2'!$Z:$Z,'G2'!$B13,'D2'!DI:DI)</f>
        <v>0</v>
      </c>
      <c r="AW13" s="130">
        <f>SUMIF('D2'!$Z:$Z,'G2'!$B13,'D2'!DJ:DJ)</f>
        <v>0</v>
      </c>
      <c r="AX13" s="130">
        <f>SUMIF('D2'!$Z:$Z,'G2'!$B13,'D2'!DK:DK)</f>
        <v>0</v>
      </c>
      <c r="AY13" s="130">
        <f>SUMIF('D2'!$Z:$Z,'G2'!$B13,'D2'!DL:DL)</f>
        <v>0</v>
      </c>
      <c r="AZ13" s="130">
        <f>SUMIF('D2'!$Z:$Z,'G2'!$B13,'D2'!DM:DM)</f>
        <v>0</v>
      </c>
      <c r="BA13" s="130">
        <f>SUMIF('D2'!$Z:$Z,'G2'!$B13,'D2'!DN:DN)</f>
        <v>0</v>
      </c>
      <c r="BB13" s="130">
        <f>SUMIF('D2'!$Z:$Z,'G2'!$B13,'D2'!DO:DO)</f>
        <v>0</v>
      </c>
      <c r="BC13" s="130">
        <f>SUMIF('D2'!$Z:$Z,'G2'!$B13,'D2'!DP:DP)</f>
        <v>0</v>
      </c>
      <c r="BD13" s="130">
        <f>SUMIF('D2'!$Z:$Z,'G2'!$B13,'D2'!DQ:DQ)</f>
        <v>0</v>
      </c>
      <c r="BE13" s="130">
        <f>SUMIF('D2'!$Z:$Z,'G2'!$B13,'D2'!DR:DR)</f>
        <v>0</v>
      </c>
      <c r="BF13" s="130">
        <f>SUMIF('D2'!$Z:$Z,'G2'!$B13,'D2'!DS:DS)</f>
        <v>0</v>
      </c>
      <c r="BG13" s="130">
        <f>SUMIF('D2'!$H:$H,'G2'!$B13,'D2'!DT:DT)</f>
        <v>0</v>
      </c>
      <c r="BH13" s="130">
        <f>SUMIF('D2'!$H:$H,'G2'!$B13,'D2'!DU:DU)</f>
        <v>0</v>
      </c>
      <c r="BI13" s="130">
        <f>SUMIF('D2'!$H:$H,'G2'!$B13,'D2'!DV:DV)</f>
        <v>0</v>
      </c>
      <c r="BJ13" s="130">
        <f>SUMIF('D2'!$H:$H,'G2'!$B13,'D2'!DW:DW)</f>
        <v>0</v>
      </c>
    </row>
    <row r="14" spans="2:62" x14ac:dyDescent="0.3">
      <c r="B14" s="737" t="s">
        <v>681</v>
      </c>
      <c r="C14" s="130" t="str">
        <f>VLOOKUP('G2'!B14,'G (G.C)'!$B$29:$C$42,2,0)</f>
        <v>Medio Ambiente ME</v>
      </c>
      <c r="D14" s="130" t="s">
        <v>619</v>
      </c>
      <c r="E14" s="131">
        <f t="shared" si="0"/>
        <v>72262.201838376088</v>
      </c>
      <c r="F14" s="133">
        <f>SUMIF('D2'!$Z:$Z,'G2'!$B14,'D2'!BS:BS)</f>
        <v>0</v>
      </c>
      <c r="G14" s="133">
        <f>SUMIF('D2'!$Z:$Z,'G2'!$B14,'D2'!BT:BT)</f>
        <v>0</v>
      </c>
      <c r="H14" s="133">
        <f>SUMIF('D2'!$Z:$Z,'G2'!$B14,'D2'!BU:BU)</f>
        <v>0</v>
      </c>
      <c r="I14" s="133">
        <f>SUMIF('D2'!$Z:$Z,'G2'!$B14,'D2'!BV:BV)</f>
        <v>0</v>
      </c>
      <c r="J14" s="133">
        <f>SUMIF('D2'!$Z:$Z,'G2'!$B14,'D2'!BW:BW)</f>
        <v>0</v>
      </c>
      <c r="K14" s="133">
        <f>SUMIF('D2'!$Z:$Z,'G2'!$B14,'D2'!BX:BX)</f>
        <v>0</v>
      </c>
      <c r="L14" s="133">
        <f>SUMIF('D2'!$Z:$Z,'G2'!$B14,'D2'!BY:BY)</f>
        <v>0</v>
      </c>
      <c r="M14" s="133">
        <f>SUMIF('D2'!$Z:$Z,'G2'!$B14,'D2'!BZ:BZ)</f>
        <v>0</v>
      </c>
      <c r="N14" s="133">
        <f>SUMIF('D2'!$Z:$Z,'G2'!$B14,'D2'!CA:CA)</f>
        <v>0</v>
      </c>
      <c r="O14" s="133">
        <f>SUMIF('D2'!$Z:$Z,'G2'!$B14,'D2'!CB:CB)</f>
        <v>0</v>
      </c>
      <c r="P14" s="133">
        <f>SUMIF('D2'!$Z:$Z,'G2'!$B14,'D2'!CC:CC)</f>
        <v>0</v>
      </c>
      <c r="Q14" s="133">
        <f>SUMIF('D2'!$Z:$Z,'G2'!$B14,'D2'!CD:CD)</f>
        <v>0</v>
      </c>
      <c r="R14" s="133">
        <f>SUMIF('D2'!$Z:$Z,'G2'!$B14,'D2'!CE:CE)</f>
        <v>0</v>
      </c>
      <c r="S14" s="133">
        <f>SUMIF('D2'!$Z:$Z,'G2'!$B14,'D2'!CF:CF)</f>
        <v>0</v>
      </c>
      <c r="T14" s="133">
        <f>SUMIF('D2'!$Z:$Z,'G2'!$B14,'D2'!CG:CG)</f>
        <v>0</v>
      </c>
      <c r="U14" s="133">
        <f>SUMIF('D2'!$Z:$Z,'G2'!$B14,'D2'!CH:CH)</f>
        <v>0</v>
      </c>
      <c r="V14" s="130">
        <f>SUMIF('D2'!$Z:$Z,'G2'!$B14,'D2'!CI:CI)</f>
        <v>0</v>
      </c>
      <c r="W14" s="130">
        <f>SUMIF('D2'!$Z:$Z,'G2'!$B14,'D2'!CJ:CJ)</f>
        <v>0</v>
      </c>
      <c r="X14" s="130">
        <f>SUMIF('D2'!$Z:$Z,'G2'!$B14,'D2'!CK:CK)</f>
        <v>0</v>
      </c>
      <c r="Y14" s="130">
        <f>SUMIF('D2'!$Z:$Z,'G2'!$B14,'D2'!CL:CL)</f>
        <v>0</v>
      </c>
      <c r="Z14" s="130">
        <f>SUMIF('D2'!$Z:$Z,'G2'!$B14,'D2'!CM:CM)</f>
        <v>0</v>
      </c>
      <c r="AA14" s="130">
        <f>SUMIF('D2'!$Z:$Z,'G2'!$B14,'D2'!CN:CN)</f>
        <v>0</v>
      </c>
      <c r="AB14" s="130">
        <f>SUMIF('D2'!$Z:$Z,'G2'!$B14,'D2'!CO:CO)</f>
        <v>0</v>
      </c>
      <c r="AC14" s="130">
        <f>SUMIF('D2'!$Z:$Z,'G2'!$B14,'D2'!CP:CP)</f>
        <v>0</v>
      </c>
      <c r="AD14" s="130">
        <f>SUMIF('D2'!$Z:$Z,'G2'!$B14,'D2'!CQ:CQ)</f>
        <v>0</v>
      </c>
      <c r="AE14" s="130">
        <f>SUMIF('D2'!$Z:$Z,'G2'!$B14,'D2'!CR:CR)</f>
        <v>0</v>
      </c>
      <c r="AF14" s="130">
        <f>SUMIF('D2'!$Z:$Z,'G2'!$B14,'D2'!CS:CS)</f>
        <v>0</v>
      </c>
      <c r="AG14" s="130">
        <f>SUMIF('D2'!$Z:$Z,'G2'!$B14,'D2'!CT:CT)</f>
        <v>2408.740061279203</v>
      </c>
      <c r="AH14" s="130">
        <f>SUMIF('D2'!$Z:$Z,'G2'!$B14,'D2'!CU:CU)</f>
        <v>69853.461777096891</v>
      </c>
      <c r="AI14" s="130">
        <f>SUMIF('D2'!$Z:$Z,'G2'!$B14,'D2'!CV:CV)</f>
        <v>0</v>
      </c>
      <c r="AJ14" s="130">
        <f>SUMIF('D2'!$Z:$Z,'G2'!$B14,'D2'!CW:CW)</f>
        <v>0</v>
      </c>
      <c r="AK14" s="130">
        <f>SUMIF('D2'!$Z:$Z,'G2'!$B14,'D2'!CX:CX)</f>
        <v>0</v>
      </c>
      <c r="AL14" s="130">
        <f>SUMIF('D2'!$Z:$Z,'G2'!$B14,'D2'!CY:CY)</f>
        <v>0</v>
      </c>
      <c r="AM14" s="130">
        <f>SUMIF('D2'!$Z:$Z,'G2'!$B14,'D2'!CZ:CZ)</f>
        <v>0</v>
      </c>
      <c r="AN14" s="130">
        <f>SUMIF('D2'!$Z:$Z,'G2'!$B14,'D2'!DA:DA)</f>
        <v>0</v>
      </c>
      <c r="AO14" s="130">
        <f>SUMIF('D2'!$Z:$Z,'G2'!$B14,'D2'!DB:DB)</f>
        <v>0</v>
      </c>
      <c r="AP14" s="130">
        <f>SUMIF('D2'!$Z:$Z,'G2'!$B14,'D2'!DC:DC)</f>
        <v>0</v>
      </c>
      <c r="AQ14" s="130">
        <f>SUMIF('D2'!$Z:$Z,'G2'!$B14,'D2'!DD:DD)</f>
        <v>0</v>
      </c>
      <c r="AR14" s="130">
        <f>SUMIF('D2'!$Z:$Z,'G2'!$B14,'D2'!DE:DE)</f>
        <v>0</v>
      </c>
      <c r="AS14" s="130">
        <f>SUMIF('D2'!$Z:$Z,'G2'!$B14,'D2'!DF:DF)</f>
        <v>0</v>
      </c>
      <c r="AT14" s="130">
        <f>SUMIF('D2'!$Z:$Z,'G2'!$B14,'D2'!DG:DG)</f>
        <v>0</v>
      </c>
      <c r="AU14" s="130">
        <f>SUMIF('D2'!$Z:$Z,'G2'!$B14,'D2'!DH:DH)</f>
        <v>0</v>
      </c>
      <c r="AV14" s="130">
        <f>SUMIF('D2'!$Z:$Z,'G2'!$B14,'D2'!DI:DI)</f>
        <v>0</v>
      </c>
      <c r="AW14" s="130">
        <f>SUMIF('D2'!$Z:$Z,'G2'!$B14,'D2'!DJ:DJ)</f>
        <v>0</v>
      </c>
      <c r="AX14" s="130">
        <f>SUMIF('D2'!$Z:$Z,'G2'!$B14,'D2'!DK:DK)</f>
        <v>0</v>
      </c>
      <c r="AY14" s="130">
        <f>SUMIF('D2'!$Z:$Z,'G2'!$B14,'D2'!DL:DL)</f>
        <v>0</v>
      </c>
      <c r="AZ14" s="130">
        <f>SUMIF('D2'!$Z:$Z,'G2'!$B14,'D2'!DM:DM)</f>
        <v>0</v>
      </c>
      <c r="BA14" s="130">
        <f>SUMIF('D2'!$Z:$Z,'G2'!$B14,'D2'!DN:DN)</f>
        <v>0</v>
      </c>
      <c r="BB14" s="130">
        <f>SUMIF('D2'!$Z:$Z,'G2'!$B14,'D2'!DO:DO)</f>
        <v>0</v>
      </c>
      <c r="BC14" s="130">
        <f>SUMIF('D2'!$Z:$Z,'G2'!$B14,'D2'!DP:DP)</f>
        <v>0</v>
      </c>
      <c r="BD14" s="130">
        <f>SUMIF('D2'!$Z:$Z,'G2'!$B14,'D2'!DQ:DQ)</f>
        <v>0</v>
      </c>
      <c r="BE14" s="130">
        <f>SUMIF('D2'!$Z:$Z,'G2'!$B14,'D2'!DR:DR)</f>
        <v>0</v>
      </c>
      <c r="BF14" s="130">
        <f>SUMIF('D2'!$Z:$Z,'G2'!$B14,'D2'!DS:DS)</f>
        <v>0</v>
      </c>
      <c r="BG14" s="130">
        <f>SUMIF('D2'!$H:$H,'G2'!$B14,'D2'!DT:DT)</f>
        <v>0</v>
      </c>
      <c r="BH14" s="130">
        <f>SUMIF('D2'!$H:$H,'G2'!$B14,'D2'!DU:DU)</f>
        <v>0</v>
      </c>
      <c r="BI14" s="130">
        <f>SUMIF('D2'!$H:$H,'G2'!$B14,'D2'!DV:DV)</f>
        <v>0</v>
      </c>
      <c r="BJ14" s="130">
        <f>SUMIF('D2'!$H:$H,'G2'!$B14,'D2'!DW:DW)</f>
        <v>0</v>
      </c>
    </row>
    <row r="15" spans="2:62" x14ac:dyDescent="0.3">
      <c r="B15" s="737" t="s">
        <v>682</v>
      </c>
      <c r="C15" s="130" t="str">
        <f>VLOOKUP('G2'!B15,'G (G.C)'!$B$29:$C$42,2,0)</f>
        <v>Seguridad ME</v>
      </c>
      <c r="D15" s="130" t="s">
        <v>619</v>
      </c>
      <c r="E15" s="131">
        <f t="shared" si="0"/>
        <v>0</v>
      </c>
      <c r="F15" s="133">
        <f>SUMIF('D2'!$Z:$Z,'G2'!$B15,'D2'!BS:BS)</f>
        <v>0</v>
      </c>
      <c r="G15" s="133">
        <f>SUMIF('D2'!$Z:$Z,'G2'!$B15,'D2'!BT:BT)</f>
        <v>0</v>
      </c>
      <c r="H15" s="133">
        <f>SUMIF('D2'!$Z:$Z,'G2'!$B15,'D2'!BU:BU)</f>
        <v>0</v>
      </c>
      <c r="I15" s="133">
        <f>SUMIF('D2'!$Z:$Z,'G2'!$B15,'D2'!BV:BV)</f>
        <v>0</v>
      </c>
      <c r="J15" s="133">
        <f>SUMIF('D2'!$Z:$Z,'G2'!$B15,'D2'!BW:BW)</f>
        <v>0</v>
      </c>
      <c r="K15" s="133">
        <f>SUMIF('D2'!$Z:$Z,'G2'!$B15,'D2'!BX:BX)</f>
        <v>0</v>
      </c>
      <c r="L15" s="133">
        <f>SUMIF('D2'!$Z:$Z,'G2'!$B15,'D2'!BY:BY)</f>
        <v>0</v>
      </c>
      <c r="M15" s="133">
        <f>SUMIF('D2'!$Z:$Z,'G2'!$B15,'D2'!BZ:BZ)</f>
        <v>0</v>
      </c>
      <c r="N15" s="133">
        <f>SUMIF('D2'!$Z:$Z,'G2'!$B15,'D2'!CA:CA)</f>
        <v>0</v>
      </c>
      <c r="O15" s="133">
        <f>SUMIF('D2'!$Z:$Z,'G2'!$B15,'D2'!CB:CB)</f>
        <v>0</v>
      </c>
      <c r="P15" s="133">
        <f>SUMIF('D2'!$Z:$Z,'G2'!$B15,'D2'!CC:CC)</f>
        <v>0</v>
      </c>
      <c r="Q15" s="133">
        <f>SUMIF('D2'!$Z:$Z,'G2'!$B15,'D2'!CD:CD)</f>
        <v>0</v>
      </c>
      <c r="R15" s="133">
        <f>SUMIF('D2'!$Z:$Z,'G2'!$B15,'D2'!CE:CE)</f>
        <v>0</v>
      </c>
      <c r="S15" s="133">
        <f>SUMIF('D2'!$Z:$Z,'G2'!$B15,'D2'!CF:CF)</f>
        <v>0</v>
      </c>
      <c r="T15" s="133">
        <f>SUMIF('D2'!$Z:$Z,'G2'!$B15,'D2'!CG:CG)</f>
        <v>0</v>
      </c>
      <c r="U15" s="133">
        <f>SUMIF('D2'!$Z:$Z,'G2'!$B15,'D2'!CH:CH)</f>
        <v>0</v>
      </c>
      <c r="V15" s="130">
        <f>SUMIF('D2'!$Z:$Z,'G2'!$B15,'D2'!CI:CI)</f>
        <v>0</v>
      </c>
      <c r="W15" s="130">
        <f>SUMIF('D2'!$Z:$Z,'G2'!$B15,'D2'!CJ:CJ)</f>
        <v>0</v>
      </c>
      <c r="X15" s="130">
        <f>SUMIF('D2'!$Z:$Z,'G2'!$B15,'D2'!CK:CK)</f>
        <v>0</v>
      </c>
      <c r="Y15" s="130">
        <f>SUMIF('D2'!$Z:$Z,'G2'!$B15,'D2'!CL:CL)</f>
        <v>0</v>
      </c>
      <c r="Z15" s="130">
        <f>SUMIF('D2'!$Z:$Z,'G2'!$B15,'D2'!CM:CM)</f>
        <v>0</v>
      </c>
      <c r="AA15" s="130">
        <f>SUMIF('D2'!$Z:$Z,'G2'!$B15,'D2'!CN:CN)</f>
        <v>0</v>
      </c>
      <c r="AB15" s="130">
        <f>SUMIF('D2'!$Z:$Z,'G2'!$B15,'D2'!CO:CO)</f>
        <v>0</v>
      </c>
      <c r="AC15" s="130">
        <f>SUMIF('D2'!$Z:$Z,'G2'!$B15,'D2'!CP:CP)</f>
        <v>0</v>
      </c>
      <c r="AD15" s="130">
        <f>SUMIF('D2'!$Z:$Z,'G2'!$B15,'D2'!CQ:CQ)</f>
        <v>0</v>
      </c>
      <c r="AE15" s="130">
        <f>SUMIF('D2'!$Z:$Z,'G2'!$B15,'D2'!CR:CR)</f>
        <v>0</v>
      </c>
      <c r="AF15" s="130">
        <f>SUMIF('D2'!$Z:$Z,'G2'!$B15,'D2'!CS:CS)</f>
        <v>0</v>
      </c>
      <c r="AG15" s="130">
        <f>SUMIF('D2'!$Z:$Z,'G2'!$B15,'D2'!CT:CT)</f>
        <v>0</v>
      </c>
      <c r="AH15" s="130">
        <f>SUMIF('D2'!$Z:$Z,'G2'!$B15,'D2'!CU:CU)</f>
        <v>0</v>
      </c>
      <c r="AI15" s="130">
        <f>SUMIF('D2'!$Z:$Z,'G2'!$B15,'D2'!CV:CV)</f>
        <v>0</v>
      </c>
      <c r="AJ15" s="130">
        <f>SUMIF('D2'!$Z:$Z,'G2'!$B15,'D2'!CW:CW)</f>
        <v>0</v>
      </c>
      <c r="AK15" s="130">
        <f>SUMIF('D2'!$Z:$Z,'G2'!$B15,'D2'!CX:CX)</f>
        <v>0</v>
      </c>
      <c r="AL15" s="130">
        <f>SUMIF('D2'!$Z:$Z,'G2'!$B15,'D2'!CY:CY)</f>
        <v>0</v>
      </c>
      <c r="AM15" s="130">
        <f>SUMIF('D2'!$Z:$Z,'G2'!$B15,'D2'!CZ:CZ)</f>
        <v>0</v>
      </c>
      <c r="AN15" s="130">
        <f>SUMIF('D2'!$Z:$Z,'G2'!$B15,'D2'!DA:DA)</f>
        <v>0</v>
      </c>
      <c r="AO15" s="130">
        <f>SUMIF('D2'!$Z:$Z,'G2'!$B15,'D2'!DB:DB)</f>
        <v>0</v>
      </c>
      <c r="AP15" s="130">
        <f>SUMIF('D2'!$Z:$Z,'G2'!$B15,'D2'!DC:DC)</f>
        <v>0</v>
      </c>
      <c r="AQ15" s="130">
        <f>SUMIF('D2'!$Z:$Z,'G2'!$B15,'D2'!DD:DD)</f>
        <v>0</v>
      </c>
      <c r="AR15" s="130">
        <f>SUMIF('D2'!$Z:$Z,'G2'!$B15,'D2'!DE:DE)</f>
        <v>0</v>
      </c>
      <c r="AS15" s="130">
        <f>SUMIF('D2'!$Z:$Z,'G2'!$B15,'D2'!DF:DF)</f>
        <v>0</v>
      </c>
      <c r="AT15" s="130">
        <f>SUMIF('D2'!$Z:$Z,'G2'!$B15,'D2'!DG:DG)</f>
        <v>0</v>
      </c>
      <c r="AU15" s="130">
        <f>SUMIF('D2'!$Z:$Z,'G2'!$B15,'D2'!DH:DH)</f>
        <v>0</v>
      </c>
      <c r="AV15" s="130">
        <f>SUMIF('D2'!$Z:$Z,'G2'!$B15,'D2'!DI:DI)</f>
        <v>0</v>
      </c>
      <c r="AW15" s="130">
        <f>SUMIF('D2'!$Z:$Z,'G2'!$B15,'D2'!DJ:DJ)</f>
        <v>0</v>
      </c>
      <c r="AX15" s="130">
        <f>SUMIF('D2'!$Z:$Z,'G2'!$B15,'D2'!DK:DK)</f>
        <v>0</v>
      </c>
      <c r="AY15" s="130">
        <f>SUMIF('D2'!$Z:$Z,'G2'!$B15,'D2'!DL:DL)</f>
        <v>0</v>
      </c>
      <c r="AZ15" s="130">
        <f>SUMIF('D2'!$Z:$Z,'G2'!$B15,'D2'!DM:DM)</f>
        <v>0</v>
      </c>
      <c r="BA15" s="130">
        <f>SUMIF('D2'!$Z:$Z,'G2'!$B15,'D2'!DN:DN)</f>
        <v>0</v>
      </c>
      <c r="BB15" s="130">
        <f>SUMIF('D2'!$Z:$Z,'G2'!$B15,'D2'!DO:DO)</f>
        <v>0</v>
      </c>
      <c r="BC15" s="130">
        <f>SUMIF('D2'!$Z:$Z,'G2'!$B15,'D2'!DP:DP)</f>
        <v>0</v>
      </c>
      <c r="BD15" s="130">
        <f>SUMIF('D2'!$Z:$Z,'G2'!$B15,'D2'!DQ:DQ)</f>
        <v>0</v>
      </c>
      <c r="BE15" s="130">
        <f>SUMIF('D2'!$Z:$Z,'G2'!$B15,'D2'!DR:DR)</f>
        <v>0</v>
      </c>
      <c r="BF15" s="130">
        <f>SUMIF('D2'!$Z:$Z,'G2'!$B15,'D2'!DS:DS)</f>
        <v>0</v>
      </c>
      <c r="BG15" s="130">
        <f>SUMIF('D2'!$H:$H,'G2'!$B15,'D2'!DT:DT)</f>
        <v>0</v>
      </c>
      <c r="BH15" s="130">
        <f>SUMIF('D2'!$H:$H,'G2'!$B15,'D2'!DU:DU)</f>
        <v>0</v>
      </c>
      <c r="BI15" s="130">
        <f>SUMIF('D2'!$H:$H,'G2'!$B15,'D2'!DV:DV)</f>
        <v>0</v>
      </c>
      <c r="BJ15" s="130">
        <f>SUMIF('D2'!$H:$H,'G2'!$B15,'D2'!DW:DW)</f>
        <v>0</v>
      </c>
    </row>
    <row r="16" spans="2:62" x14ac:dyDescent="0.3">
      <c r="B16" s="737" t="s">
        <v>685</v>
      </c>
      <c r="C16" s="130" t="str">
        <f>VLOOKUP('G2'!B16,'G (G.C)'!$B$29:$C$42,2,0)</f>
        <v>Comunidades ME</v>
      </c>
      <c r="D16" s="130" t="s">
        <v>619</v>
      </c>
      <c r="E16" s="131">
        <f t="shared" si="0"/>
        <v>87841.210031549359</v>
      </c>
      <c r="F16" s="133">
        <f>SUMIF('D2'!$Z:$Z,'G2'!$B16,'D2'!BS:BS)</f>
        <v>0</v>
      </c>
      <c r="G16" s="133">
        <f>SUMIF('D2'!$Z:$Z,'G2'!$B16,'D2'!BT:BT)</f>
        <v>0</v>
      </c>
      <c r="H16" s="133">
        <f>SUMIF('D2'!$Z:$Z,'G2'!$B16,'D2'!BU:BU)</f>
        <v>0</v>
      </c>
      <c r="I16" s="133">
        <f>SUMIF('D2'!$Z:$Z,'G2'!$B16,'D2'!BV:BV)</f>
        <v>0</v>
      </c>
      <c r="J16" s="133">
        <f>SUMIF('D2'!$Z:$Z,'G2'!$B16,'D2'!BW:BW)</f>
        <v>0</v>
      </c>
      <c r="K16" s="133">
        <f>SUMIF('D2'!$Z:$Z,'G2'!$B16,'D2'!BX:BX)</f>
        <v>0</v>
      </c>
      <c r="L16" s="133">
        <f>SUMIF('D2'!$Z:$Z,'G2'!$B16,'D2'!BY:BY)</f>
        <v>0</v>
      </c>
      <c r="M16" s="133">
        <f>SUMIF('D2'!$Z:$Z,'G2'!$B16,'D2'!BZ:BZ)</f>
        <v>0</v>
      </c>
      <c r="N16" s="133">
        <f>SUMIF('D2'!$Z:$Z,'G2'!$B16,'D2'!CA:CA)</f>
        <v>0</v>
      </c>
      <c r="O16" s="133">
        <f>SUMIF('D2'!$Z:$Z,'G2'!$B16,'D2'!CB:CB)</f>
        <v>0</v>
      </c>
      <c r="P16" s="133">
        <f>SUMIF('D2'!$Z:$Z,'G2'!$B16,'D2'!CC:CC)</f>
        <v>0</v>
      </c>
      <c r="Q16" s="133">
        <f>SUMIF('D2'!$Z:$Z,'G2'!$B16,'D2'!CD:CD)</f>
        <v>0</v>
      </c>
      <c r="R16" s="133">
        <f>SUMIF('D2'!$Z:$Z,'G2'!$B16,'D2'!CE:CE)</f>
        <v>0</v>
      </c>
      <c r="S16" s="133">
        <f>SUMIF('D2'!$Z:$Z,'G2'!$B16,'D2'!CF:CF)</f>
        <v>0</v>
      </c>
      <c r="T16" s="133">
        <f>SUMIF('D2'!$Z:$Z,'G2'!$B16,'D2'!CG:CG)</f>
        <v>0</v>
      </c>
      <c r="U16" s="133">
        <f>SUMIF('D2'!$Z:$Z,'G2'!$B16,'D2'!CH:CH)</f>
        <v>0</v>
      </c>
      <c r="V16" s="130">
        <f>SUMIF('D2'!$Z:$Z,'G2'!$B16,'D2'!CI:CI)</f>
        <v>0</v>
      </c>
      <c r="W16" s="130">
        <f>SUMIF('D2'!$Z:$Z,'G2'!$B16,'D2'!CJ:CJ)</f>
        <v>0</v>
      </c>
      <c r="X16" s="130">
        <f>SUMIF('D2'!$Z:$Z,'G2'!$B16,'D2'!CK:CK)</f>
        <v>0</v>
      </c>
      <c r="Y16" s="130">
        <f>SUMIF('D2'!$Z:$Z,'G2'!$B16,'D2'!CL:CL)</f>
        <v>0</v>
      </c>
      <c r="Z16" s="130">
        <f>SUMIF('D2'!$Z:$Z,'G2'!$B16,'D2'!CM:CM)</f>
        <v>0</v>
      </c>
      <c r="AA16" s="130">
        <f>SUMIF('D2'!$Z:$Z,'G2'!$B16,'D2'!CN:CN)</f>
        <v>0</v>
      </c>
      <c r="AB16" s="130">
        <f>SUMIF('D2'!$Z:$Z,'G2'!$B16,'D2'!CO:CO)</f>
        <v>0</v>
      </c>
      <c r="AC16" s="130">
        <f>SUMIF('D2'!$Z:$Z,'G2'!$B16,'D2'!CP:CP)</f>
        <v>0</v>
      </c>
      <c r="AD16" s="130">
        <f>SUMIF('D2'!$Z:$Z,'G2'!$B16,'D2'!CQ:CQ)</f>
        <v>0</v>
      </c>
      <c r="AE16" s="130">
        <f>SUMIF('D2'!$Z:$Z,'G2'!$B16,'D2'!CR:CR)</f>
        <v>0</v>
      </c>
      <c r="AF16" s="130">
        <f>SUMIF('D2'!$Z:$Z,'G2'!$B16,'D2'!CS:CS)</f>
        <v>0</v>
      </c>
      <c r="AG16" s="130">
        <f>SUMIF('D2'!$Z:$Z,'G2'!$B16,'D2'!CT:CT)</f>
        <v>0</v>
      </c>
      <c r="AH16" s="130">
        <f>SUMIF('D2'!$Z:$Z,'G2'!$B16,'D2'!CU:CU)</f>
        <v>0</v>
      </c>
      <c r="AI16" s="130">
        <f>SUMIF('D2'!$Z:$Z,'G2'!$B16,'D2'!CV:CV)</f>
        <v>20551.325296687828</v>
      </c>
      <c r="AJ16" s="130">
        <f>SUMIF('D2'!$Z:$Z,'G2'!$B16,'D2'!CW:CW)</f>
        <v>0</v>
      </c>
      <c r="AK16" s="130">
        <f>SUMIF('D2'!$Z:$Z,'G2'!$B16,'D2'!CX:CX)</f>
        <v>0</v>
      </c>
      <c r="AL16" s="130">
        <f>SUMIF('D2'!$Z:$Z,'G2'!$B16,'D2'!CY:CY)</f>
        <v>0</v>
      </c>
      <c r="AM16" s="130">
        <f>SUMIF('D2'!$Z:$Z,'G2'!$B16,'D2'!CZ:CZ)</f>
        <v>4341.2828861200996</v>
      </c>
      <c r="AN16" s="130">
        <f>SUMIF('D2'!$Z:$Z,'G2'!$B16,'D2'!DA:DA)</f>
        <v>62948.60184874144</v>
      </c>
      <c r="AO16" s="130">
        <f>SUMIF('D2'!$Z:$Z,'G2'!$B16,'D2'!DB:DB)</f>
        <v>0</v>
      </c>
      <c r="AP16" s="130">
        <f>SUMIF('D2'!$Z:$Z,'G2'!$B16,'D2'!DC:DC)</f>
        <v>0</v>
      </c>
      <c r="AQ16" s="130">
        <f>SUMIF('D2'!$Z:$Z,'G2'!$B16,'D2'!DD:DD)</f>
        <v>0</v>
      </c>
      <c r="AR16" s="130">
        <f>SUMIF('D2'!$Z:$Z,'G2'!$B16,'D2'!DE:DE)</f>
        <v>0</v>
      </c>
      <c r="AS16" s="130">
        <f>SUMIF('D2'!$Z:$Z,'G2'!$B16,'D2'!DF:DF)</f>
        <v>0</v>
      </c>
      <c r="AT16" s="130">
        <f>SUMIF('D2'!$Z:$Z,'G2'!$B16,'D2'!DG:DG)</f>
        <v>0</v>
      </c>
      <c r="AU16" s="130">
        <f>SUMIF('D2'!$Z:$Z,'G2'!$B16,'D2'!DH:DH)</f>
        <v>0</v>
      </c>
      <c r="AV16" s="130">
        <f>SUMIF('D2'!$Z:$Z,'G2'!$B16,'D2'!DI:DI)</f>
        <v>0</v>
      </c>
      <c r="AW16" s="130">
        <f>SUMIF('D2'!$Z:$Z,'G2'!$B16,'D2'!DJ:DJ)</f>
        <v>0</v>
      </c>
      <c r="AX16" s="130">
        <f>SUMIF('D2'!$Z:$Z,'G2'!$B16,'D2'!DK:DK)</f>
        <v>0</v>
      </c>
      <c r="AY16" s="130">
        <f>SUMIF('D2'!$Z:$Z,'G2'!$B16,'D2'!DL:DL)</f>
        <v>0</v>
      </c>
      <c r="AZ16" s="130">
        <f>SUMIF('D2'!$Z:$Z,'G2'!$B16,'D2'!DM:DM)</f>
        <v>0</v>
      </c>
      <c r="BA16" s="130">
        <f>SUMIF('D2'!$Z:$Z,'G2'!$B16,'D2'!DN:DN)</f>
        <v>0</v>
      </c>
      <c r="BB16" s="130">
        <f>SUMIF('D2'!$Z:$Z,'G2'!$B16,'D2'!DO:DO)</f>
        <v>0</v>
      </c>
      <c r="BC16" s="130">
        <f>SUMIF('D2'!$Z:$Z,'G2'!$B16,'D2'!DP:DP)</f>
        <v>0</v>
      </c>
      <c r="BD16" s="130">
        <f>SUMIF('D2'!$Z:$Z,'G2'!$B16,'D2'!DQ:DQ)</f>
        <v>0</v>
      </c>
      <c r="BE16" s="130">
        <f>SUMIF('D2'!$Z:$Z,'G2'!$B16,'D2'!DR:DR)</f>
        <v>0</v>
      </c>
      <c r="BF16" s="130">
        <f>SUMIF('D2'!$Z:$Z,'G2'!$B16,'D2'!DS:DS)</f>
        <v>0</v>
      </c>
      <c r="BG16" s="130">
        <f>SUMIF('D2'!$H:$H,'G2'!$B16,'D2'!DT:DT)</f>
        <v>0</v>
      </c>
      <c r="BH16" s="130">
        <f>SUMIF('D2'!$H:$H,'G2'!$B16,'D2'!DU:DU)</f>
        <v>0</v>
      </c>
      <c r="BI16" s="130">
        <f>SUMIF('D2'!$H:$H,'G2'!$B16,'D2'!DV:DV)</f>
        <v>0</v>
      </c>
      <c r="BJ16" s="130">
        <f>SUMIF('D2'!$H:$H,'G2'!$B16,'D2'!DW:DW)</f>
        <v>0</v>
      </c>
    </row>
    <row r="17" spans="2:62" x14ac:dyDescent="0.3">
      <c r="B17" s="737" t="s">
        <v>686</v>
      </c>
      <c r="C17" s="130" t="e">
        <f>VLOOKUP('G2'!B17,'G (G.C)'!$B$29:$C$42,2,0)</f>
        <v>#N/A</v>
      </c>
      <c r="D17" s="130" t="s">
        <v>24</v>
      </c>
      <c r="E17" s="131">
        <f t="shared" si="0"/>
        <v>20190.792955859899</v>
      </c>
      <c r="F17" s="133">
        <f>SUMIF('D2'!$Z:$Z,'G2'!$B17,'D2'!BS:BS)</f>
        <v>0</v>
      </c>
      <c r="G17" s="133">
        <f>SUMIF('D2'!$Z:$Z,'G2'!$B17,'D2'!BT:BT)</f>
        <v>0</v>
      </c>
      <c r="H17" s="133">
        <f>SUMIF('D2'!$Z:$Z,'G2'!$B17,'D2'!BU:BU)</f>
        <v>0</v>
      </c>
      <c r="I17" s="133">
        <f>SUMIF('D2'!$Z:$Z,'G2'!$B17,'D2'!BV:BV)</f>
        <v>0</v>
      </c>
      <c r="J17" s="133">
        <f>SUMIF('D2'!$Z:$Z,'G2'!$B17,'D2'!BW:BW)</f>
        <v>8956.5832952901092</v>
      </c>
      <c r="K17" s="133">
        <f>SUMIF('D2'!$Z:$Z,'G2'!$B17,'D2'!BX:BX)</f>
        <v>0</v>
      </c>
      <c r="L17" s="133">
        <f>SUMIF('D2'!$Z:$Z,'G2'!$B17,'D2'!BY:BY)</f>
        <v>2926.6380331892988</v>
      </c>
      <c r="M17" s="133">
        <f>SUMIF('D2'!$Z:$Z,'G2'!$B17,'D2'!BZ:BZ)</f>
        <v>76.944636123894881</v>
      </c>
      <c r="N17" s="133">
        <f>SUMIF('D2'!$Z:$Z,'G2'!$B17,'D2'!CA:CA)</f>
        <v>0</v>
      </c>
      <c r="O17" s="133">
        <f>SUMIF('D2'!$Z:$Z,'G2'!$B17,'D2'!CB:CB)</f>
        <v>0</v>
      </c>
      <c r="P17" s="133">
        <f>SUMIF('D2'!$Z:$Z,'G2'!$B17,'D2'!CC:CC)</f>
        <v>0</v>
      </c>
      <c r="Q17" s="133">
        <f>SUMIF('D2'!$Z:$Z,'G2'!$B17,'D2'!CD:CD)</f>
        <v>0</v>
      </c>
      <c r="R17" s="133">
        <f>SUMIF('D2'!$Z:$Z,'G2'!$B17,'D2'!CE:CE)</f>
        <v>0</v>
      </c>
      <c r="S17" s="133">
        <f>SUMIF('D2'!$Z:$Z,'G2'!$B17,'D2'!CF:CF)</f>
        <v>0</v>
      </c>
      <c r="T17" s="133">
        <f>SUMIF('D2'!$Z:$Z,'G2'!$B17,'D2'!CG:CG)</f>
        <v>0</v>
      </c>
      <c r="U17" s="133">
        <f>SUMIF('D2'!$Z:$Z,'G2'!$B17,'D2'!CH:CH)</f>
        <v>0</v>
      </c>
      <c r="V17" s="130">
        <f>SUMIF('D2'!$Z:$Z,'G2'!$B17,'D2'!CI:CI)</f>
        <v>8230.6269912565949</v>
      </c>
      <c r="W17" s="130">
        <f>SUMIF('D2'!$Z:$Z,'G2'!$B17,'D2'!CJ:CJ)</f>
        <v>0</v>
      </c>
      <c r="X17" s="130">
        <f>SUMIF('D2'!$Z:$Z,'G2'!$B17,'D2'!CK:CK)</f>
        <v>0</v>
      </c>
      <c r="Y17" s="130">
        <f>SUMIF('D2'!$Z:$Z,'G2'!$B17,'D2'!CL:CL)</f>
        <v>0</v>
      </c>
      <c r="Z17" s="130">
        <f>SUMIF('D2'!$Z:$Z,'G2'!$B17,'D2'!CM:CM)</f>
        <v>0</v>
      </c>
      <c r="AA17" s="130">
        <f>SUMIF('D2'!$Z:$Z,'G2'!$B17,'D2'!CN:CN)</f>
        <v>0</v>
      </c>
      <c r="AB17" s="130">
        <f>SUMIF('D2'!$Z:$Z,'G2'!$B17,'D2'!CO:CO)</f>
        <v>0</v>
      </c>
      <c r="AC17" s="130">
        <f>SUMIF('D2'!$Z:$Z,'G2'!$B17,'D2'!CP:CP)</f>
        <v>0</v>
      </c>
      <c r="AD17" s="130">
        <f>SUMIF('D2'!$Z:$Z,'G2'!$B17,'D2'!CQ:CQ)</f>
        <v>0</v>
      </c>
      <c r="AE17" s="130">
        <f>SUMIF('D2'!$Z:$Z,'G2'!$B17,'D2'!CR:CR)</f>
        <v>0</v>
      </c>
      <c r="AF17" s="130">
        <f>SUMIF('D2'!$Z:$Z,'G2'!$B17,'D2'!CS:CS)</f>
        <v>0</v>
      </c>
      <c r="AG17" s="130">
        <f>SUMIF('D2'!$Z:$Z,'G2'!$B17,'D2'!CT:CT)</f>
        <v>0</v>
      </c>
      <c r="AH17" s="130">
        <f>SUMIF('D2'!$Z:$Z,'G2'!$B17,'D2'!CU:CU)</f>
        <v>0</v>
      </c>
      <c r="AI17" s="130">
        <f>SUMIF('D2'!$Z:$Z,'G2'!$B17,'D2'!CV:CV)</f>
        <v>0</v>
      </c>
      <c r="AJ17" s="130">
        <f>SUMIF('D2'!$Z:$Z,'G2'!$B17,'D2'!CW:CW)</f>
        <v>0</v>
      </c>
      <c r="AK17" s="130">
        <f>SUMIF('D2'!$Z:$Z,'G2'!$B17,'D2'!CX:CX)</f>
        <v>0</v>
      </c>
      <c r="AL17" s="130">
        <f>SUMIF('D2'!$Z:$Z,'G2'!$B17,'D2'!CY:CY)</f>
        <v>0</v>
      </c>
      <c r="AM17" s="130">
        <f>SUMIF('D2'!$Z:$Z,'G2'!$B17,'D2'!CZ:CZ)</f>
        <v>0</v>
      </c>
      <c r="AN17" s="130">
        <f>SUMIF('D2'!$Z:$Z,'G2'!$B17,'D2'!DA:DA)</f>
        <v>0</v>
      </c>
      <c r="AO17" s="130">
        <f>SUMIF('D2'!$Z:$Z,'G2'!$B17,'D2'!DB:DB)</f>
        <v>0</v>
      </c>
      <c r="AP17" s="130">
        <f>SUMIF('D2'!$Z:$Z,'G2'!$B17,'D2'!DC:DC)</f>
        <v>0</v>
      </c>
      <c r="AQ17" s="130">
        <f>SUMIF('D2'!$Z:$Z,'G2'!$B17,'D2'!DD:DD)</f>
        <v>0</v>
      </c>
      <c r="AR17" s="130">
        <f>SUMIF('D2'!$Z:$Z,'G2'!$B17,'D2'!DE:DE)</f>
        <v>0</v>
      </c>
      <c r="AS17" s="130">
        <f>SUMIF('D2'!$Z:$Z,'G2'!$B17,'D2'!DF:DF)</f>
        <v>0</v>
      </c>
      <c r="AT17" s="130">
        <f>SUMIF('D2'!$Z:$Z,'G2'!$B17,'D2'!DG:DG)</f>
        <v>0</v>
      </c>
      <c r="AU17" s="130">
        <f>SUMIF('D2'!$Z:$Z,'G2'!$B17,'D2'!DH:DH)</f>
        <v>0</v>
      </c>
      <c r="AV17" s="130">
        <f>SUMIF('D2'!$Z:$Z,'G2'!$B17,'D2'!DI:DI)</f>
        <v>0</v>
      </c>
      <c r="AW17" s="130">
        <f>SUMIF('D2'!$Z:$Z,'G2'!$B17,'D2'!DJ:DJ)</f>
        <v>0</v>
      </c>
      <c r="AX17" s="130">
        <f>SUMIF('D2'!$Z:$Z,'G2'!$B17,'D2'!DK:DK)</f>
        <v>0</v>
      </c>
      <c r="AY17" s="130">
        <f>SUMIF('D2'!$Z:$Z,'G2'!$B17,'D2'!DL:DL)</f>
        <v>0</v>
      </c>
      <c r="AZ17" s="130">
        <f>SUMIF('D2'!$Z:$Z,'G2'!$B17,'D2'!DM:DM)</f>
        <v>0</v>
      </c>
      <c r="BA17" s="130">
        <f>SUMIF('D2'!$Z:$Z,'G2'!$B17,'D2'!DN:DN)</f>
        <v>0</v>
      </c>
      <c r="BB17" s="130">
        <f>SUMIF('D2'!$Z:$Z,'G2'!$B17,'D2'!DO:DO)</f>
        <v>0</v>
      </c>
      <c r="BC17" s="130">
        <f>SUMIF('D2'!$Z:$Z,'G2'!$B17,'D2'!DP:DP)</f>
        <v>0</v>
      </c>
      <c r="BD17" s="130">
        <f>SUMIF('D2'!$Z:$Z,'G2'!$B17,'D2'!DQ:DQ)</f>
        <v>0</v>
      </c>
      <c r="BE17" s="130">
        <f>SUMIF('D2'!$Z:$Z,'G2'!$B17,'D2'!DR:DR)</f>
        <v>0</v>
      </c>
      <c r="BF17" s="130">
        <f>SUMIF('D2'!$Z:$Z,'G2'!$B17,'D2'!DS:DS)</f>
        <v>0</v>
      </c>
      <c r="BG17" s="130">
        <f>SUMIF('D2'!$H:$H,'G2'!$B17,'D2'!DT:DT)</f>
        <v>0</v>
      </c>
      <c r="BH17" s="130">
        <f>SUMIF('D2'!$H:$H,'G2'!$B17,'D2'!DU:DU)</f>
        <v>0</v>
      </c>
      <c r="BI17" s="130">
        <f>SUMIF('D2'!$H:$H,'G2'!$B17,'D2'!DV:DV)</f>
        <v>0</v>
      </c>
      <c r="BJ17" s="130">
        <f>SUMIF('D2'!$H:$H,'G2'!$B17,'D2'!DW:DW)</f>
        <v>0</v>
      </c>
    </row>
    <row r="18" spans="2:62" x14ac:dyDescent="0.3">
      <c r="B18" s="737" t="s">
        <v>687</v>
      </c>
      <c r="C18" s="130" t="str">
        <f>VLOOKUP('G2'!B18,'G (G.C)'!$B$29:$C$42,2,0)</f>
        <v>Contingencia MN</v>
      </c>
      <c r="D18" s="130" t="s">
        <v>24</v>
      </c>
      <c r="E18" s="131">
        <f t="shared" si="0"/>
        <v>137241.78690917199</v>
      </c>
      <c r="F18" s="133">
        <f>SUMIF('D2'!$Z:$Z,'G2'!$B18,'D2'!BS:BS)</f>
        <v>0</v>
      </c>
      <c r="G18" s="133">
        <f>SUMIF('D2'!$Z:$Z,'G2'!$B18,'D2'!BT:BT)</f>
        <v>0</v>
      </c>
      <c r="H18" s="133">
        <f>SUMIF('D2'!$Z:$Z,'G2'!$B18,'D2'!BU:BU)</f>
        <v>0</v>
      </c>
      <c r="I18" s="133">
        <f>SUMIF('D2'!$Z:$Z,'G2'!$B18,'D2'!BV:BV)</f>
        <v>0</v>
      </c>
      <c r="J18" s="133">
        <f>SUMIF('D2'!$Z:$Z,'G2'!$B18,'D2'!BW:BW)</f>
        <v>0</v>
      </c>
      <c r="K18" s="133">
        <f>SUMIF('D2'!$Z:$Z,'G2'!$B18,'D2'!BX:BX)</f>
        <v>0</v>
      </c>
      <c r="L18" s="133">
        <f>SUMIF('D2'!$Z:$Z,'G2'!$B18,'D2'!BY:BY)</f>
        <v>0</v>
      </c>
      <c r="M18" s="133">
        <f>SUMIF('D2'!$Z:$Z,'G2'!$B18,'D2'!BZ:BZ)</f>
        <v>0</v>
      </c>
      <c r="N18" s="133">
        <f>SUMIF('D2'!$Z:$Z,'G2'!$B18,'D2'!CA:CA)</f>
        <v>0</v>
      </c>
      <c r="O18" s="133">
        <f>SUMIF('D2'!$Z:$Z,'G2'!$B18,'D2'!CB:CB)</f>
        <v>0</v>
      </c>
      <c r="P18" s="133">
        <f>SUMIF('D2'!$Z:$Z,'G2'!$B18,'D2'!CC:CC)</f>
        <v>0</v>
      </c>
      <c r="Q18" s="133">
        <f>SUMIF('D2'!$Z:$Z,'G2'!$B18,'D2'!CD:CD)</f>
        <v>0</v>
      </c>
      <c r="R18" s="133">
        <f>SUMIF('D2'!$Z:$Z,'G2'!$B18,'D2'!CE:CE)</f>
        <v>0</v>
      </c>
      <c r="S18" s="133">
        <f>SUMIF('D2'!$Z:$Z,'G2'!$B18,'D2'!CF:CF)</f>
        <v>0</v>
      </c>
      <c r="T18" s="133">
        <f>SUMIF('D2'!$Z:$Z,'G2'!$B18,'D2'!CG:CG)</f>
        <v>0</v>
      </c>
      <c r="U18" s="133">
        <f>SUMIF('D2'!$Z:$Z,'G2'!$B18,'D2'!CH:CH)</f>
        <v>0</v>
      </c>
      <c r="V18" s="130">
        <f>SUMIF('D2'!$Z:$Z,'G2'!$B18,'D2'!CI:CI)</f>
        <v>0</v>
      </c>
      <c r="W18" s="130">
        <f>SUMIF('D2'!$Z:$Z,'G2'!$B18,'D2'!CJ:CJ)</f>
        <v>0</v>
      </c>
      <c r="X18" s="130">
        <f>SUMIF('D2'!$Z:$Z,'G2'!$B18,'D2'!CK:CK)</f>
        <v>0</v>
      </c>
      <c r="Y18" s="130">
        <f>SUMIF('D2'!$Z:$Z,'G2'!$B18,'D2'!CL:CL)</f>
        <v>0</v>
      </c>
      <c r="Z18" s="130">
        <f>SUMIF('D2'!$Z:$Z,'G2'!$B18,'D2'!CM:CM)</f>
        <v>0</v>
      </c>
      <c r="AA18" s="130">
        <f>SUMIF('D2'!$Z:$Z,'G2'!$B18,'D2'!CN:CN)</f>
        <v>0</v>
      </c>
      <c r="AB18" s="130">
        <f>SUMIF('D2'!$Z:$Z,'G2'!$B18,'D2'!CO:CO)</f>
        <v>0</v>
      </c>
      <c r="AC18" s="130">
        <f>SUMIF('D2'!$Z:$Z,'G2'!$B18,'D2'!CP:CP)</f>
        <v>0</v>
      </c>
      <c r="AD18" s="130">
        <f>SUMIF('D2'!$Z:$Z,'G2'!$B18,'D2'!CQ:CQ)</f>
        <v>0</v>
      </c>
      <c r="AE18" s="130">
        <f>SUMIF('D2'!$Z:$Z,'G2'!$B18,'D2'!CR:CR)</f>
        <v>0</v>
      </c>
      <c r="AF18" s="130">
        <f>SUMIF('D2'!$Z:$Z,'G2'!$B18,'D2'!CS:CS)</f>
        <v>0</v>
      </c>
      <c r="AG18" s="130">
        <f>SUMIF('D2'!$Z:$Z,'G2'!$B18,'D2'!CT:CT)</f>
        <v>0</v>
      </c>
      <c r="AH18" s="130">
        <f>SUMIF('D2'!$Z:$Z,'G2'!$B18,'D2'!CU:CU)</f>
        <v>0</v>
      </c>
      <c r="AI18" s="130">
        <f>SUMIF('D2'!$Z:$Z,'G2'!$B18,'D2'!CV:CV)</f>
        <v>0</v>
      </c>
      <c r="AJ18" s="130">
        <f>SUMIF('D2'!$Z:$Z,'G2'!$B18,'D2'!CW:CW)</f>
        <v>0</v>
      </c>
      <c r="AK18" s="130">
        <f>SUMIF('D2'!$Z:$Z,'G2'!$B18,'D2'!CX:CX)</f>
        <v>0</v>
      </c>
      <c r="AL18" s="130">
        <f>SUMIF('D2'!$Z:$Z,'G2'!$B18,'D2'!CY:CY)</f>
        <v>0</v>
      </c>
      <c r="AM18" s="130">
        <f>SUMIF('D2'!$Z:$Z,'G2'!$B18,'D2'!CZ:CZ)</f>
        <v>0</v>
      </c>
      <c r="AN18" s="130">
        <f>SUMIF('D2'!$Z:$Z,'G2'!$B18,'D2'!DA:DA)</f>
        <v>0</v>
      </c>
      <c r="AO18" s="130">
        <f>SUMIF('D2'!$Z:$Z,'G2'!$B18,'D2'!DB:DB)</f>
        <v>0</v>
      </c>
      <c r="AP18" s="130">
        <f>SUMIF('D2'!$Z:$Z,'G2'!$B18,'D2'!DC:DC)</f>
        <v>0</v>
      </c>
      <c r="AQ18" s="130">
        <f>SUMIF('D2'!$Z:$Z,'G2'!$B18,'D2'!DD:DD)</f>
        <v>0</v>
      </c>
      <c r="AR18" s="130">
        <f>SUMIF('D2'!$Z:$Z,'G2'!$B18,'D2'!DE:DE)</f>
        <v>0</v>
      </c>
      <c r="AS18" s="130">
        <f>SUMIF('D2'!$Z:$Z,'G2'!$B18,'D2'!DF:DF)</f>
        <v>0</v>
      </c>
      <c r="AT18" s="130">
        <f>SUMIF('D2'!$Z:$Z,'G2'!$B18,'D2'!DG:DG)</f>
        <v>0</v>
      </c>
      <c r="AU18" s="130">
        <f>SUMIF('D2'!$Z:$Z,'G2'!$B18,'D2'!DH:DH)</f>
        <v>0</v>
      </c>
      <c r="AV18" s="130">
        <f>SUMIF('D2'!$Z:$Z,'G2'!$B18,'D2'!DI:DI)</f>
        <v>0</v>
      </c>
      <c r="AW18" s="130">
        <f>SUMIF('D2'!$Z:$Z,'G2'!$B18,'D2'!DJ:DJ)</f>
        <v>0</v>
      </c>
      <c r="AX18" s="130">
        <f>SUMIF('D2'!$Z:$Z,'G2'!$B18,'D2'!DK:DK)</f>
        <v>137241.78690917199</v>
      </c>
      <c r="AY18" s="130">
        <f>SUMIF('D2'!$Z:$Z,'G2'!$B18,'D2'!DL:DL)</f>
        <v>0</v>
      </c>
      <c r="AZ18" s="130">
        <f>SUMIF('D2'!$Z:$Z,'G2'!$B18,'D2'!DM:DM)</f>
        <v>0</v>
      </c>
      <c r="BA18" s="130">
        <f>SUMIF('D2'!$Z:$Z,'G2'!$B18,'D2'!DN:DN)</f>
        <v>0</v>
      </c>
      <c r="BB18" s="130">
        <f>SUMIF('D2'!$Z:$Z,'G2'!$B18,'D2'!DO:DO)</f>
        <v>0</v>
      </c>
      <c r="BC18" s="130">
        <f>SUMIF('D2'!$Z:$Z,'G2'!$B18,'D2'!DP:DP)</f>
        <v>0</v>
      </c>
      <c r="BD18" s="130">
        <f>SUMIF('D2'!$Z:$Z,'G2'!$B18,'D2'!DQ:DQ)</f>
        <v>0</v>
      </c>
      <c r="BE18" s="130">
        <f>SUMIF('D2'!$Z:$Z,'G2'!$B18,'D2'!DR:DR)</f>
        <v>0</v>
      </c>
      <c r="BF18" s="130">
        <f>SUMIF('D2'!$Z:$Z,'G2'!$B18,'D2'!DS:DS)</f>
        <v>0</v>
      </c>
      <c r="BG18" s="130">
        <f>SUMIF('D2'!$H:$H,'G2'!$B18,'D2'!DT:DT)</f>
        <v>0</v>
      </c>
      <c r="BH18" s="130">
        <f>SUMIF('D2'!$H:$H,'G2'!$B18,'D2'!DU:DU)</f>
        <v>0</v>
      </c>
      <c r="BI18" s="130">
        <f>SUMIF('D2'!$H:$H,'G2'!$B18,'D2'!DV:DV)</f>
        <v>0</v>
      </c>
      <c r="BJ18" s="130">
        <f>SUMIF('D2'!$H:$H,'G2'!$B18,'D2'!DW:DW)</f>
        <v>0</v>
      </c>
    </row>
    <row r="19" spans="2:62" x14ac:dyDescent="0.3">
      <c r="B19" s="201"/>
      <c r="C19" s="130"/>
      <c r="D19" s="130"/>
      <c r="E19" s="131">
        <f t="shared" si="0"/>
        <v>0</v>
      </c>
      <c r="F19" s="133">
        <f>SUMIF('D2'!$Z:$Z,'G2'!$B19,'D2'!BS:BS)</f>
        <v>0</v>
      </c>
      <c r="G19" s="133">
        <f>SUMIF('D2'!$Z:$Z,'G2'!$B19,'D2'!BT:BT)</f>
        <v>0</v>
      </c>
      <c r="H19" s="133">
        <f>SUMIF('D2'!$Z:$Z,'G2'!$B19,'D2'!BU:BU)</f>
        <v>0</v>
      </c>
      <c r="I19" s="133">
        <f>SUMIF('D2'!$Z:$Z,'G2'!$B19,'D2'!BV:BV)</f>
        <v>0</v>
      </c>
      <c r="J19" s="133">
        <f>SUMIF('D2'!$Z:$Z,'G2'!$B19,'D2'!BW:BW)</f>
        <v>0</v>
      </c>
      <c r="K19" s="133">
        <f>SUMIF('D2'!$Z:$Z,'G2'!$B19,'D2'!BX:BX)</f>
        <v>0</v>
      </c>
      <c r="L19" s="133">
        <f>SUMIF('D2'!$Z:$Z,'G2'!$B19,'D2'!BY:BY)</f>
        <v>0</v>
      </c>
      <c r="M19" s="133">
        <f>SUMIF('D2'!$Z:$Z,'G2'!$B19,'D2'!BZ:BZ)</f>
        <v>0</v>
      </c>
      <c r="N19" s="133">
        <f>SUMIF('D2'!$Z:$Z,'G2'!$B19,'D2'!CA:CA)</f>
        <v>0</v>
      </c>
      <c r="O19" s="133">
        <f>SUMIF('D2'!$Z:$Z,'G2'!$B19,'D2'!CB:CB)</f>
        <v>0</v>
      </c>
      <c r="P19" s="133">
        <f>SUMIF('D2'!$Z:$Z,'G2'!$B19,'D2'!CC:CC)</f>
        <v>0</v>
      </c>
      <c r="Q19" s="133">
        <f>SUMIF('D2'!$Z:$Z,'G2'!$B19,'D2'!CD:CD)</f>
        <v>0</v>
      </c>
      <c r="R19" s="133">
        <f>SUMIF('D2'!$Z:$Z,'G2'!$B19,'D2'!CE:CE)</f>
        <v>0</v>
      </c>
      <c r="S19" s="133">
        <f>SUMIF('D2'!$Z:$Z,'G2'!$B19,'D2'!CF:CF)</f>
        <v>0</v>
      </c>
      <c r="T19" s="133">
        <f>SUMIF('D2'!$Z:$Z,'G2'!$B19,'D2'!CG:CG)</f>
        <v>0</v>
      </c>
      <c r="U19" s="133">
        <f>SUMIF('D2'!$Z:$Z,'G2'!$B19,'D2'!CH:CH)</f>
        <v>0</v>
      </c>
      <c r="V19" s="130">
        <f>SUMIF('D2'!$Z:$Z,'G2'!$B19,'D2'!CI:CI)</f>
        <v>0</v>
      </c>
      <c r="W19" s="130">
        <f>SUMIF('D2'!$Z:$Z,'G2'!$B19,'D2'!CJ:CJ)</f>
        <v>0</v>
      </c>
      <c r="X19" s="130">
        <f>SUMIF('D2'!$Z:$Z,'G2'!$B19,'D2'!CK:CK)</f>
        <v>0</v>
      </c>
      <c r="Y19" s="130">
        <f>SUMIF('D2'!$Z:$Z,'G2'!$B19,'D2'!CL:CL)</f>
        <v>0</v>
      </c>
      <c r="Z19" s="130">
        <f>SUMIF('D2'!$Z:$Z,'G2'!$B19,'D2'!CM:CM)</f>
        <v>0</v>
      </c>
      <c r="AA19" s="130">
        <f>SUMIF('D2'!$Z:$Z,'G2'!$B19,'D2'!CN:CN)</f>
        <v>0</v>
      </c>
      <c r="AB19" s="130">
        <f>SUMIF('D2'!$Z:$Z,'G2'!$B19,'D2'!CO:CO)</f>
        <v>0</v>
      </c>
      <c r="AC19" s="130">
        <f>SUMIF('D2'!$Z:$Z,'G2'!$B19,'D2'!CP:CP)</f>
        <v>0</v>
      </c>
      <c r="AD19" s="130">
        <f>SUMIF('D2'!$Z:$Z,'G2'!$B19,'D2'!CQ:CQ)</f>
        <v>0</v>
      </c>
      <c r="AE19" s="130">
        <f>SUMIF('D2'!$Z:$Z,'G2'!$B19,'D2'!CR:CR)</f>
        <v>0</v>
      </c>
      <c r="AF19" s="130">
        <f>SUMIF('D2'!$Z:$Z,'G2'!$B19,'D2'!CS:CS)</f>
        <v>0</v>
      </c>
      <c r="AG19" s="130">
        <f>SUMIF('D2'!$Z:$Z,'G2'!$B19,'D2'!CT:CT)</f>
        <v>0</v>
      </c>
      <c r="AH19" s="130">
        <f>SUMIF('D2'!$Z:$Z,'G2'!$B19,'D2'!CU:CU)</f>
        <v>0</v>
      </c>
      <c r="AI19" s="130">
        <f>SUMIF('D2'!$Z:$Z,'G2'!$B19,'D2'!CV:CV)</f>
        <v>0</v>
      </c>
      <c r="AJ19" s="130">
        <f>SUMIF('D2'!$Z:$Z,'G2'!$B19,'D2'!CW:CW)</f>
        <v>0</v>
      </c>
      <c r="AK19" s="130">
        <f>SUMIF('D2'!$Z:$Z,'G2'!$B19,'D2'!CX:CX)</f>
        <v>0</v>
      </c>
      <c r="AL19" s="130">
        <f>SUMIF('D2'!$Z:$Z,'G2'!$B19,'D2'!CY:CY)</f>
        <v>0</v>
      </c>
      <c r="AM19" s="130">
        <f>SUMIF('D2'!$Z:$Z,'G2'!$B19,'D2'!CZ:CZ)</f>
        <v>0</v>
      </c>
      <c r="AN19" s="130">
        <f>SUMIF('D2'!$Z:$Z,'G2'!$B19,'D2'!DA:DA)</f>
        <v>0</v>
      </c>
      <c r="AO19" s="130">
        <f>SUMIF('D2'!$Z:$Z,'G2'!$B19,'D2'!DB:DB)</f>
        <v>0</v>
      </c>
      <c r="AP19" s="130">
        <f>SUMIF('D2'!$Z:$Z,'G2'!$B19,'D2'!DC:DC)</f>
        <v>0</v>
      </c>
      <c r="AQ19" s="130">
        <f>SUMIF('D2'!$Z:$Z,'G2'!$B19,'D2'!DD:DD)</f>
        <v>0</v>
      </c>
      <c r="AR19" s="130">
        <f>SUMIF('D2'!$Z:$Z,'G2'!$B19,'D2'!DE:DE)</f>
        <v>0</v>
      </c>
      <c r="AS19" s="130">
        <f>SUMIF('D2'!$Z:$Z,'G2'!$B19,'D2'!DF:DF)</f>
        <v>0</v>
      </c>
      <c r="AT19" s="130">
        <f>SUMIF('D2'!$Z:$Z,'G2'!$B19,'D2'!DG:DG)</f>
        <v>0</v>
      </c>
      <c r="AU19" s="130">
        <f>SUMIF('D2'!$Z:$Z,'G2'!$B19,'D2'!DH:DH)</f>
        <v>0</v>
      </c>
      <c r="AV19" s="130">
        <f>SUMIF('D2'!$Z:$Z,'G2'!$B19,'D2'!DI:DI)</f>
        <v>0</v>
      </c>
      <c r="AW19" s="130">
        <f>SUMIF('D2'!$Z:$Z,'G2'!$B19,'D2'!DJ:DJ)</f>
        <v>0</v>
      </c>
      <c r="AX19" s="130">
        <f>SUMIF('D2'!$Z:$Z,'G2'!$B19,'D2'!DK:DK)</f>
        <v>0</v>
      </c>
      <c r="AY19" s="130">
        <f>SUMIF('D2'!$Z:$Z,'G2'!$B19,'D2'!DL:DL)</f>
        <v>0</v>
      </c>
      <c r="AZ19" s="130">
        <f>SUMIF('D2'!$Z:$Z,'G2'!$B19,'D2'!DM:DM)</f>
        <v>0</v>
      </c>
      <c r="BA19" s="130">
        <f>SUMIF('D2'!$Z:$Z,'G2'!$B19,'D2'!DN:DN)</f>
        <v>0</v>
      </c>
      <c r="BB19" s="130">
        <f>SUMIF('D2'!$Z:$Z,'G2'!$B19,'D2'!DO:DO)</f>
        <v>0</v>
      </c>
      <c r="BC19" s="130">
        <f>SUMIF('D2'!$Z:$Z,'G2'!$B19,'D2'!DP:DP)</f>
        <v>0</v>
      </c>
      <c r="BD19" s="130">
        <f>SUMIF('D2'!$Z:$Z,'G2'!$B19,'D2'!DQ:DQ)</f>
        <v>0</v>
      </c>
      <c r="BE19" s="130">
        <f>SUMIF('D2'!$Z:$Z,'G2'!$B19,'D2'!DR:DR)</f>
        <v>0</v>
      </c>
      <c r="BF19" s="130">
        <f>SUMIF('D2'!$Z:$Z,'G2'!$B19,'D2'!DS:DS)</f>
        <v>0</v>
      </c>
      <c r="BG19" s="130">
        <f>SUMIF('D2'!$H:$H,'G2'!$B19,'D2'!DT:DT)</f>
        <v>0</v>
      </c>
      <c r="BH19" s="130">
        <f>SUMIF('D2'!$H:$H,'G2'!$B19,'D2'!DU:DU)</f>
        <v>0</v>
      </c>
      <c r="BI19" s="130">
        <f>SUMIF('D2'!$H:$H,'G2'!$B19,'D2'!DV:DV)</f>
        <v>0</v>
      </c>
      <c r="BJ19" s="130">
        <f>SUMIF('D2'!$H:$H,'G2'!$B19,'D2'!DW:DW)</f>
        <v>0</v>
      </c>
    </row>
    <row r="20" spans="2:62" x14ac:dyDescent="0.3">
      <c r="B20" s="737" t="s">
        <v>693</v>
      </c>
      <c r="C20" s="130" t="str">
        <f>VLOOKUP('G2'!B20,'G (G.C)'!$B$29:$C$44,2,0)</f>
        <v> FEE M.O.</v>
      </c>
      <c r="D20" s="130" t="s">
        <v>24</v>
      </c>
      <c r="E20" s="131">
        <f t="shared" ca="1" si="0"/>
        <v>57438.359555561365</v>
      </c>
      <c r="F20" s="133">
        <f>SUMIF('D2'!$Z:$Z,'G2'!$B20,'D2'!BS:BS)</f>
        <v>471.07251961620915</v>
      </c>
      <c r="G20" s="133">
        <f>SUMIF('D2'!$Z:$Z,'G2'!$B20,'D2'!BT:BT)</f>
        <v>546.30611124512359</v>
      </c>
      <c r="H20" s="133">
        <f>SUMIF('D2'!$Z:$Z,'G2'!$B20,'D2'!BU:BU)</f>
        <v>1431.7282557210408</v>
      </c>
      <c r="I20" s="133">
        <f>SUMIF('D2'!$Z:$Z,'G2'!$B20,'D2'!BV:BV)</f>
        <v>912.21561856792493</v>
      </c>
      <c r="J20" s="133">
        <f>SUMIF('D2'!$Z:$Z,'G2'!$B20,'D2'!BW:BW)</f>
        <v>1824.8169679243886</v>
      </c>
      <c r="K20" s="133">
        <f>SUMIF('D2'!$Z:$Z,'G2'!$B20,'D2'!BX:BX)</f>
        <v>1696.6101039910063</v>
      </c>
      <c r="L20" s="133">
        <f>SUMIF('D2'!$Z:$Z,'G2'!$B20,'D2'!BY:BY)</f>
        <v>503.34864465163849</v>
      </c>
      <c r="M20" s="133">
        <f>SUMIF('D2'!$Z:$Z,'G2'!$B20,'D2'!BZ:BZ)</f>
        <v>423.45122017681967</v>
      </c>
      <c r="N20" s="133">
        <f>SUMIF('D2'!$Z:$Z,'G2'!$B20,'D2'!CA:CA)</f>
        <v>223.90099237287112</v>
      </c>
      <c r="O20" s="133">
        <f>SUMIF('D2'!$Z:$Z,'G2'!$B20,'D2'!CB:CB)</f>
        <v>163.8039768614583</v>
      </c>
      <c r="P20" s="133">
        <f>SUMIF('D2'!$Z:$Z,'G2'!$B20,'D2'!CC:CC)</f>
        <v>130.96620320272629</v>
      </c>
      <c r="Q20" s="133">
        <f>SUMIF('D2'!$Z:$Z,'G2'!$B20,'D2'!CD:CD)</f>
        <v>880.25855995773054</v>
      </c>
      <c r="R20" s="133">
        <f>SUMIF('D2'!$Z:$Z,'G2'!$B20,'D2'!CE:CE)</f>
        <v>1143.4984694979953</v>
      </c>
      <c r="S20" s="133">
        <f>SUMIF('D2'!$Z:$Z,'G2'!$B20,'D2'!CF:CF)</f>
        <v>937.49048091402369</v>
      </c>
      <c r="T20" s="133">
        <f>SUMIF('D2'!$Z:$Z,'G2'!$B20,'D2'!CG:CG)</f>
        <v>991.93913780127968</v>
      </c>
      <c r="U20" s="133">
        <f>SUMIF('D2'!$Z:$Z,'G2'!$B20,'D2'!CH:CH)</f>
        <v>975.21898197242854</v>
      </c>
      <c r="V20" s="130">
        <f>SUMIF('D2'!$Z:$Z,'G2'!$B20,'D2'!CI:CI)</f>
        <v>754.02520414010451</v>
      </c>
      <c r="W20" s="130">
        <f>SUMIF('D2'!$Z:$Z,'G2'!$B20,'D2'!CJ:CJ)</f>
        <v>555.82303380846645</v>
      </c>
      <c r="X20" s="130">
        <f>SUMIF('D2'!$Z:$Z,'G2'!$B20,'D2'!CK:CK)</f>
        <v>1320.4050845826184</v>
      </c>
      <c r="Y20" s="130">
        <f>SUMIF('D2'!$Z:$Z,'G2'!$B20,'D2'!CL:CL)</f>
        <v>1870.7503440667242</v>
      </c>
      <c r="Z20" s="130">
        <f>SUMIF('D2'!$Z:$Z,'G2'!$B20,'D2'!CM:CM)</f>
        <v>1843.1577088396161</v>
      </c>
      <c r="AA20" s="130">
        <f>SUMIF('D2'!$Z:$Z,'G2'!$B20,'D2'!CN:CN)</f>
        <v>1870.7503440667242</v>
      </c>
      <c r="AB20" s="130">
        <f>SUMIF('D2'!$Z:$Z,'G2'!$B20,'D2'!CO:CO)</f>
        <v>1843.1577088396161</v>
      </c>
      <c r="AC20" s="130">
        <f>SUMIF('D2'!$Z:$Z,'G2'!$B20,'D2'!CP:CP)</f>
        <v>1870.7503440667242</v>
      </c>
      <c r="AD20" s="130">
        <f>SUMIF('D2'!$Z:$Z,'G2'!$B20,'D2'!CQ:CQ)</f>
        <v>1389.4242647964734</v>
      </c>
      <c r="AE20" s="130">
        <f>SUMIF('D2'!$Z:$Z,'G2'!$B20,'D2'!CR:CR)</f>
        <v>1366.417871391855</v>
      </c>
      <c r="AF20" s="130">
        <f>SUMIF('D2'!$Z:$Z,'G2'!$B20,'D2'!CS:CS)</f>
        <v>1389.4242647964734</v>
      </c>
      <c r="AG20" s="130">
        <f>SUMIF('D2'!$Z:$Z,'G2'!$B20,'D2'!CT:CT)</f>
        <v>1366.417871391855</v>
      </c>
      <c r="AH20" s="130">
        <f>SUMIF('D2'!$Z:$Z,'G2'!$B20,'D2'!CU:CU)</f>
        <v>1389.4242647964734</v>
      </c>
      <c r="AI20" s="130">
        <f>SUMIF('D2'!$Z:$Z,'G2'!$B20,'D2'!CV:CV)</f>
        <v>1460.5651457354213</v>
      </c>
      <c r="AJ20" s="130">
        <f>SUMIF('D2'!$Z:$Z,'G2'!$B20,'D2'!CW:CW)</f>
        <v>1382.5990347531035</v>
      </c>
      <c r="AK20" s="130">
        <f>SUMIF('D2'!$Z:$Z,'G2'!$B20,'D2'!CX:CX)</f>
        <v>1941.8912250056719</v>
      </c>
      <c r="AL20" s="130">
        <f>SUMIF('D2'!$Z:$Z,'G2'!$B20,'D2'!CY:CY)</f>
        <v>1911.3162795224098</v>
      </c>
      <c r="AM20" s="130">
        <f>SUMIF('D2'!$Z:$Z,'G2'!$B20,'D2'!CZ:CZ)</f>
        <v>1941.8912250056719</v>
      </c>
      <c r="AN20" s="130">
        <f>SUMIF('D2'!$Z:$Z,'G2'!$B20,'D2'!DA:DA)</f>
        <v>1911.3162795224098</v>
      </c>
      <c r="AO20" s="130">
        <f>SUMIF('D2'!$Z:$Z,'G2'!$B20,'D2'!DB:DB)</f>
        <v>1941.8912250056719</v>
      </c>
      <c r="AP20" s="130">
        <f>SUMIF('D2'!$Z:$Z,'G2'!$B20,'D2'!DC:DC)</f>
        <v>1531.8586612218191</v>
      </c>
      <c r="AQ20" s="130">
        <f>SUMIF('D2'!$Z:$Z,'G2'!$B20,'D2'!DD:DD)</f>
        <v>1434.5764420746486</v>
      </c>
      <c r="AR20" s="130">
        <f>SUMIF('D2'!$Z:$Z,'G2'!$B20,'D2'!DE:DE)</f>
        <v>1460.5651457354213</v>
      </c>
      <c r="AS20" s="130">
        <f>SUMIF('D2'!$Z:$Z,'G2'!$B20,'D2'!DF:DF)</f>
        <v>1434.5764420746486</v>
      </c>
      <c r="AT20" s="130">
        <f>SUMIF('D2'!$Z:$Z,'G2'!$B20,'D2'!DG:DG)</f>
        <v>1460.5651457354213</v>
      </c>
      <c r="AU20" s="130">
        <f>SUMIF('D2'!$Z:$Z,'G2'!$B20,'D2'!DH:DH)</f>
        <v>1799.7177285085038</v>
      </c>
      <c r="AV20" s="130">
        <f>SUMIF('D2'!$Z:$Z,'G2'!$B20,'D2'!DI:DI)</f>
        <v>1408.5877384138762</v>
      </c>
      <c r="AW20" s="130">
        <f>SUMIF('D2'!$Z:$Z,'G2'!$B20,'D2'!DJ:DJ)</f>
        <v>1460.5651457354213</v>
      </c>
      <c r="AX20" s="130">
        <f>SUMIF('D2'!$Z:$Z,'G2'!$B20,'D2'!DK:DK)</f>
        <v>869.32213745284412</v>
      </c>
      <c r="AY20" s="130">
        <f>SUMIF('D2'!$Z:$Z,'G2'!$B20,'D2'!DL:DL)</f>
        <v>0</v>
      </c>
      <c r="AZ20" s="130">
        <f>SUMIF('D2'!$Z:$Z,'G2'!$B20,'D2'!DM:DM)</f>
        <v>0</v>
      </c>
      <c r="BA20" s="130">
        <f ca="1">SUMIF('D2'!$Z:$Z,'G2'!$B20,'D2'!DN:DN)</f>
        <v>0</v>
      </c>
      <c r="BB20" s="130">
        <f ca="1">SUMIF('D2'!$Z:$Z,'G2'!$B20,'D2'!DO:DO)</f>
        <v>0</v>
      </c>
      <c r="BC20" s="130">
        <f ca="1">SUMIF('D2'!$Z:$Z,'G2'!$B20,'D2'!DP:DP)</f>
        <v>0</v>
      </c>
      <c r="BD20" s="130">
        <f ca="1">SUMIF('D2'!$Z:$Z,'G2'!$B20,'D2'!DQ:DQ)</f>
        <v>0</v>
      </c>
      <c r="BE20" s="130">
        <f ca="1">SUMIF('D2'!$Z:$Z,'G2'!$B20,'D2'!DR:DR)</f>
        <v>0</v>
      </c>
      <c r="BF20" s="130">
        <f ca="1">SUMIF('D2'!$Z:$Z,'G2'!$B20,'D2'!DS:DS)</f>
        <v>0</v>
      </c>
      <c r="BG20" s="130">
        <f>SUMIF('D2'!$H:$H,'G2'!$B20,'D2'!DT:DT)</f>
        <v>0</v>
      </c>
      <c r="BH20" s="130">
        <f>SUMIF('D2'!$H:$H,'G2'!$B20,'D2'!DU:DU)</f>
        <v>0</v>
      </c>
      <c r="BI20" s="130">
        <f>SUMIF('D2'!$H:$H,'G2'!$B20,'D2'!DV:DV)</f>
        <v>0</v>
      </c>
      <c r="BJ20" s="130">
        <f>SUMIF('D2'!$H:$H,'G2'!$B20,'D2'!DW:DW)</f>
        <v>0</v>
      </c>
    </row>
    <row r="21" spans="2:62" x14ac:dyDescent="0.3">
      <c r="B21" s="737" t="s">
        <v>694</v>
      </c>
      <c r="C21" s="130" t="str">
        <f>VLOOKUP('G2'!B21,'G (G.C)'!$B$29:$C$44,2,0)</f>
        <v> FEE S.S.</v>
      </c>
      <c r="D21" s="130" t="s">
        <v>24</v>
      </c>
      <c r="E21" s="131">
        <f t="shared" ca="1" si="0"/>
        <v>56221.98264480447</v>
      </c>
      <c r="F21" s="133">
        <f>SUMIF('D2'!$Z:$Z,'G2'!$B21,'D2'!BS:BS)</f>
        <v>6.6957874581139309</v>
      </c>
      <c r="G21" s="133">
        <f>SUMIF('D2'!$Z:$Z,'G2'!$B21,'D2'!BT:BT)</f>
        <v>332.59420047246317</v>
      </c>
      <c r="H21" s="133">
        <f>SUMIF('D2'!$Z:$Z,'G2'!$B21,'D2'!BU:BU)</f>
        <v>1241.4646564080599</v>
      </c>
      <c r="I21" s="133">
        <f>SUMIF('D2'!$Z:$Z,'G2'!$B21,'D2'!BV:BV)</f>
        <v>845.32060338771385</v>
      </c>
      <c r="J21" s="133">
        <f>SUMIF('D2'!$Z:$Z,'G2'!$B21,'D2'!BW:BW)</f>
        <v>786.6769488561755</v>
      </c>
      <c r="K21" s="133">
        <f>SUMIF('D2'!$Z:$Z,'G2'!$B21,'D2'!BX:BX)</f>
        <v>788.42365642642437</v>
      </c>
      <c r="L21" s="133">
        <f>SUMIF('D2'!$Z:$Z,'G2'!$B21,'D2'!BY:BY)</f>
        <v>207.3006658065145</v>
      </c>
      <c r="M21" s="133">
        <f>SUMIF('D2'!$Z:$Z,'G2'!$B21,'D2'!BZ:BZ)</f>
        <v>116.25475354244884</v>
      </c>
      <c r="N21" s="133">
        <f>SUMIF('D2'!$Z:$Z,'G2'!$B21,'D2'!CA:CA)</f>
        <v>226.82255744521402</v>
      </c>
      <c r="O21" s="133">
        <f>SUMIF('D2'!$Z:$Z,'G2'!$B21,'D2'!CB:CB)</f>
        <v>785.4005211600637</v>
      </c>
      <c r="P21" s="133">
        <f>SUMIF('D2'!$Z:$Z,'G2'!$B21,'D2'!CC:CC)</f>
        <v>19.045419398862979</v>
      </c>
      <c r="Q21" s="133">
        <f>SUMIF('D2'!$Z:$Z,'G2'!$B21,'D2'!CD:CD)</f>
        <v>47.632054910217505</v>
      </c>
      <c r="R21" s="133">
        <f>SUMIF('D2'!$Z:$Z,'G2'!$B21,'D2'!CE:CE)</f>
        <v>385.8436187069359</v>
      </c>
      <c r="S21" s="133">
        <f>SUMIF('D2'!$Z:$Z,'G2'!$B21,'D2'!CF:CF)</f>
        <v>269.19732832182046</v>
      </c>
      <c r="T21" s="133">
        <f>SUMIF('D2'!$Z:$Z,'G2'!$B21,'D2'!CG:CG)</f>
        <v>935.67099829973279</v>
      </c>
      <c r="U21" s="133">
        <f>SUMIF('D2'!$Z:$Z,'G2'!$B21,'D2'!CH:CH)</f>
        <v>444.43163106032631</v>
      </c>
      <c r="V21" s="130">
        <f>SUMIF('D2'!$Z:$Z,'G2'!$B21,'D2'!CI:CI)</f>
        <v>1334.0652293293222</v>
      </c>
      <c r="W21" s="130">
        <f>SUMIF('D2'!$Z:$Z,'G2'!$B21,'D2'!CJ:CJ)</f>
        <v>660.65608958288567</v>
      </c>
      <c r="X21" s="130">
        <f>SUMIF('D2'!$Z:$Z,'G2'!$B21,'D2'!CK:CK)</f>
        <v>2837.2170234493028</v>
      </c>
      <c r="Y21" s="130">
        <f>SUMIF('D2'!$Z:$Z,'G2'!$B21,'D2'!CL:CL)</f>
        <v>1217.7689553511473</v>
      </c>
      <c r="Z21" s="130">
        <f>SUMIF('D2'!$Z:$Z,'G2'!$B21,'D2'!CM:CM)</f>
        <v>3232.8223137826499</v>
      </c>
      <c r="AA21" s="130">
        <f>SUMIF('D2'!$Z:$Z,'G2'!$B21,'D2'!CN:CN)</f>
        <v>842.75696271992842</v>
      </c>
      <c r="AB21" s="130">
        <f>SUMIF('D2'!$Z:$Z,'G2'!$B21,'D2'!CO:CO)</f>
        <v>2658.3201482597924</v>
      </c>
      <c r="AC21" s="130">
        <f>SUMIF('D2'!$Z:$Z,'G2'!$B21,'D2'!CP:CP)</f>
        <v>842.75696271992842</v>
      </c>
      <c r="AD21" s="130">
        <f>SUMIF('D2'!$Z:$Z,'G2'!$B21,'D2'!CQ:CQ)</f>
        <v>842.75696271992842</v>
      </c>
      <c r="AE21" s="130">
        <f>SUMIF('D2'!$Z:$Z,'G2'!$B21,'D2'!CR:CR)</f>
        <v>907.11061360810038</v>
      </c>
      <c r="AF21" s="130">
        <f>SUMIF('D2'!$Z:$Z,'G2'!$B21,'D2'!CS:CS)</f>
        <v>830.08765698825835</v>
      </c>
      <c r="AG21" s="130">
        <f>SUMIF('D2'!$Z:$Z,'G2'!$B21,'D2'!CT:CT)</f>
        <v>827.85447291343633</v>
      </c>
      <c r="AH21" s="130">
        <f>SUMIF('D2'!$Z:$Z,'G2'!$B21,'D2'!CU:CU)</f>
        <v>830.08765698825835</v>
      </c>
      <c r="AI21" s="130">
        <f>SUMIF('D2'!$Z:$Z,'G2'!$B21,'D2'!CV:CV)</f>
        <v>1873.4099728168321</v>
      </c>
      <c r="AJ21" s="130">
        <f>SUMIF('D2'!$Z:$Z,'G2'!$B21,'D2'!CW:CW)</f>
        <v>950.55413724916343</v>
      </c>
      <c r="AK21" s="130">
        <f>SUMIF('D2'!$Z:$Z,'G2'!$B21,'D2'!CX:CX)</f>
        <v>3924.7157494899143</v>
      </c>
      <c r="AL21" s="130">
        <f>SUMIF('D2'!$Z:$Z,'G2'!$B21,'D2'!CY:CY)</f>
        <v>1100.6877698358946</v>
      </c>
      <c r="AM21" s="130">
        <f>SUMIF('D2'!$Z:$Z,'G2'!$B21,'D2'!CZ:CZ)</f>
        <v>971.22443260408966</v>
      </c>
      <c r="AN21" s="130">
        <f>SUMIF('D2'!$Z:$Z,'G2'!$B21,'D2'!DA:DA)</f>
        <v>3442.1600388145362</v>
      </c>
      <c r="AO21" s="130">
        <f>SUMIF('D2'!$Z:$Z,'G2'!$B21,'D2'!DB:DB)</f>
        <v>971.22443260408966</v>
      </c>
      <c r="AP21" s="130">
        <f>SUMIF('D2'!$Z:$Z,'G2'!$B21,'D2'!DC:DC)</f>
        <v>760.85895066877538</v>
      </c>
      <c r="AQ21" s="130">
        <f>SUMIF('D2'!$Z:$Z,'G2'!$B21,'D2'!DD:DD)</f>
        <v>760.85895066877538</v>
      </c>
      <c r="AR21" s="130">
        <f>SUMIF('D2'!$Z:$Z,'G2'!$B21,'D2'!DE:DE)</f>
        <v>760.85895066877538</v>
      </c>
      <c r="AS21" s="130">
        <f>SUMIF('D2'!$Z:$Z,'G2'!$B21,'D2'!DF:DF)</f>
        <v>760.85895066877538</v>
      </c>
      <c r="AT21" s="130">
        <f>SUMIF('D2'!$Z:$Z,'G2'!$B21,'D2'!DG:DG)</f>
        <v>760.85895066877538</v>
      </c>
      <c r="AU21" s="130">
        <f>SUMIF('D2'!$Z:$Z,'G2'!$B21,'D2'!DH:DH)</f>
        <v>10441.626322280501</v>
      </c>
      <c r="AV21" s="130">
        <f>SUMIF('D2'!$Z:$Z,'G2'!$B21,'D2'!DI:DI)</f>
        <v>1005.3184364853586</v>
      </c>
      <c r="AW21" s="130">
        <f>SUMIF('D2'!$Z:$Z,'G2'!$B21,'D2'!DJ:DJ)</f>
        <v>1419.9820752788669</v>
      </c>
      <c r="AX21" s="130">
        <f>SUMIF('D2'!$Z:$Z,'G2'!$B21,'D2'!DK:DK)</f>
        <v>1013.7480739273096</v>
      </c>
      <c r="AY21" s="130">
        <f>SUMIF('D2'!$Z:$Z,'G2'!$B21,'D2'!DL:DL)</f>
        <v>0</v>
      </c>
      <c r="AZ21" s="130">
        <f>SUMIF('D2'!$Z:$Z,'G2'!$B21,'D2'!DM:DM)</f>
        <v>0</v>
      </c>
      <c r="BA21" s="130">
        <f ca="1">SUMIF('D2'!$Z:$Z,'G2'!$B21,'D2'!DN:DN)</f>
        <v>0</v>
      </c>
      <c r="BB21" s="130">
        <f ca="1">SUMIF('D2'!$Z:$Z,'G2'!$B21,'D2'!DO:DO)</f>
        <v>0</v>
      </c>
      <c r="BC21" s="130">
        <f ca="1">SUMIF('D2'!$Z:$Z,'G2'!$B21,'D2'!DP:DP)</f>
        <v>0</v>
      </c>
      <c r="BD21" s="130">
        <f ca="1">SUMIF('D2'!$Z:$Z,'G2'!$B21,'D2'!DQ:DQ)</f>
        <v>0</v>
      </c>
      <c r="BE21" s="130">
        <f ca="1">SUMIF('D2'!$Z:$Z,'G2'!$B21,'D2'!DR:DR)</f>
        <v>0</v>
      </c>
      <c r="BF21" s="130">
        <f ca="1">SUMIF('D2'!$Z:$Z,'G2'!$B21,'D2'!DS:DS)</f>
        <v>0</v>
      </c>
      <c r="BG21" s="130">
        <f>SUMIF('D2'!$H:$H,'G2'!$B21,'D2'!DT:DT)</f>
        <v>0</v>
      </c>
      <c r="BH21" s="130">
        <f>SUMIF('D2'!$H:$H,'G2'!$B21,'D2'!DU:DU)</f>
        <v>0</v>
      </c>
      <c r="BI21" s="130">
        <f>SUMIF('D2'!$H:$H,'G2'!$B21,'D2'!DV:DV)</f>
        <v>0</v>
      </c>
      <c r="BJ21" s="130">
        <f>SUMIF('D2'!$H:$H,'G2'!$B21,'D2'!DW:DW)</f>
        <v>0</v>
      </c>
    </row>
    <row r="22" spans="2:62" x14ac:dyDescent="0.3">
      <c r="B22" s="201"/>
      <c r="C22" s="130"/>
      <c r="D22" s="130"/>
      <c r="E22" s="131">
        <f>SUM(F22:AV22)</f>
        <v>0</v>
      </c>
      <c r="F22" s="133">
        <f>SUMIF('D2'!$Z:$Z,'G2'!$B22,'D2'!BS:BS)</f>
        <v>0</v>
      </c>
      <c r="G22" s="133">
        <f>SUMIF('D2'!$Z:$Z,'G2'!$B22,'D2'!BT:BT)</f>
        <v>0</v>
      </c>
      <c r="H22" s="133">
        <f>SUMIF('D2'!$Z:$Z,'G2'!$B22,'D2'!BU:BU)</f>
        <v>0</v>
      </c>
      <c r="I22" s="133">
        <f>SUMIF('D2'!$Z:$Z,'G2'!$B22,'D2'!BV:BV)</f>
        <v>0</v>
      </c>
      <c r="J22" s="133">
        <f>SUMIF('D2'!$Z:$Z,'G2'!$B22,'D2'!BW:BW)</f>
        <v>0</v>
      </c>
      <c r="K22" s="133">
        <f>SUMIF('D2'!$Z:$Z,'G2'!$B22,'D2'!BX:BX)</f>
        <v>0</v>
      </c>
      <c r="L22" s="133">
        <f>SUMIF('D2'!$Z:$Z,'G2'!$B22,'D2'!BY:BY)</f>
        <v>0</v>
      </c>
      <c r="M22" s="133">
        <f>SUMIF('D2'!$Z:$Z,'G2'!$B22,'D2'!BZ:BZ)</f>
        <v>0</v>
      </c>
      <c r="N22" s="133">
        <f>SUMIF('D2'!$Z:$Z,'G2'!$B22,'D2'!CA:CA)</f>
        <v>0</v>
      </c>
      <c r="O22" s="133">
        <f>SUMIF('D2'!$Z:$Z,'G2'!$B22,'D2'!CB:CB)</f>
        <v>0</v>
      </c>
      <c r="P22" s="133">
        <f>SUMIF('D2'!$Z:$Z,'G2'!$B22,'D2'!CC:CC)</f>
        <v>0</v>
      </c>
      <c r="Q22" s="133">
        <f>SUMIF('D2'!$Z:$Z,'G2'!$B22,'D2'!CD:CD)</f>
        <v>0</v>
      </c>
      <c r="R22" s="133">
        <f>SUMIF('D2'!$Z:$Z,'G2'!$B22,'D2'!CE:CE)</f>
        <v>0</v>
      </c>
      <c r="S22" s="133">
        <f>SUMIF('D2'!$Z:$Z,'G2'!$B22,'D2'!CF:CF)</f>
        <v>0</v>
      </c>
      <c r="T22" s="133">
        <f>SUMIF('D2'!$Z:$Z,'G2'!$B22,'D2'!CG:CG)</f>
        <v>0</v>
      </c>
      <c r="U22" s="133">
        <f>SUMIF('D2'!$Z:$Z,'G2'!$B22,'D2'!CH:CH)</f>
        <v>0</v>
      </c>
      <c r="V22" s="130">
        <f>SUMIF('D2'!$Z:$Z,'G2'!$B22,'D2'!CI:CI)</f>
        <v>0</v>
      </c>
      <c r="W22" s="130">
        <f>SUMIF('D2'!$Z:$Z,'G2'!$B22,'D2'!CJ:CJ)</f>
        <v>0</v>
      </c>
      <c r="X22" s="130">
        <f>SUMIF('D2'!$Z:$Z,'G2'!$B22,'D2'!CK:CK)</f>
        <v>0</v>
      </c>
      <c r="Y22" s="130">
        <f>SUMIF('D2'!$Z:$Z,'G2'!$B22,'D2'!CL:CL)</f>
        <v>0</v>
      </c>
      <c r="Z22" s="130">
        <f>SUMIF('D2'!$Z:$Z,'G2'!$B22,'D2'!CM:CM)</f>
        <v>0</v>
      </c>
      <c r="AA22" s="130">
        <f>SUMIF('D2'!$Z:$Z,'G2'!$B22,'D2'!CN:CN)</f>
        <v>0</v>
      </c>
      <c r="AB22" s="130">
        <f>SUMIF('D2'!$Z:$Z,'G2'!$B22,'D2'!CO:CO)</f>
        <v>0</v>
      </c>
      <c r="AC22" s="130">
        <f>SUMIF('D2'!$Z:$Z,'G2'!$B22,'D2'!CP:CP)</f>
        <v>0</v>
      </c>
      <c r="AD22" s="130">
        <f>SUMIF('D2'!$Z:$Z,'G2'!$B22,'D2'!CQ:CQ)</f>
        <v>0</v>
      </c>
      <c r="AE22" s="130">
        <f>SUMIF('D2'!$Z:$Z,'G2'!$B22,'D2'!CR:CR)</f>
        <v>0</v>
      </c>
      <c r="AF22" s="130">
        <f>SUMIF('D2'!$Z:$Z,'G2'!$B22,'D2'!CS:CS)</f>
        <v>0</v>
      </c>
      <c r="AG22" s="130">
        <f>SUMIF('D2'!$Z:$Z,'G2'!$B22,'D2'!CT:CT)</f>
        <v>0</v>
      </c>
      <c r="AH22" s="130">
        <f>SUMIF('D2'!$Z:$Z,'G2'!$B22,'D2'!CU:CU)</f>
        <v>0</v>
      </c>
      <c r="AI22" s="130">
        <f>SUMIF('D2'!$Z:$Z,'G2'!$B22,'D2'!CV:CV)</f>
        <v>0</v>
      </c>
      <c r="AJ22" s="130">
        <f>SUMIF('D2'!$Z:$Z,'G2'!$B22,'D2'!CW:CW)</f>
        <v>0</v>
      </c>
      <c r="AK22" s="130">
        <f>SUMIF('D2'!$Z:$Z,'G2'!$B22,'D2'!CX:CX)</f>
        <v>0</v>
      </c>
      <c r="AL22" s="130">
        <f>SUMIF('D2'!$Z:$Z,'G2'!$B22,'D2'!CY:CY)</f>
        <v>0</v>
      </c>
      <c r="AM22" s="130">
        <f>SUMIF('D2'!$Z:$Z,'G2'!$B22,'D2'!CZ:CZ)</f>
        <v>0</v>
      </c>
      <c r="AN22" s="130">
        <f>SUMIF('D2'!$Z:$Z,'G2'!$B22,'D2'!DA:DA)</f>
        <v>0</v>
      </c>
      <c r="AO22" s="130">
        <f>SUMIF('D2'!$Z:$Z,'G2'!$B22,'D2'!DB:DB)</f>
        <v>0</v>
      </c>
      <c r="AP22" s="130">
        <f>SUMIF('D2'!$Z:$Z,'G2'!$B22,'D2'!DC:DC)</f>
        <v>0</v>
      </c>
      <c r="AQ22" s="130">
        <f>SUMIF('D2'!$Z:$Z,'G2'!$B22,'D2'!DD:DD)</f>
        <v>0</v>
      </c>
      <c r="AR22" s="130">
        <f>SUMIF('D2'!$Z:$Z,'G2'!$B22,'D2'!DE:DE)</f>
        <v>0</v>
      </c>
      <c r="AS22" s="130">
        <f>SUMIF('D2'!$Z:$Z,'G2'!$B22,'D2'!DF:DF)</f>
        <v>0</v>
      </c>
      <c r="AT22" s="130">
        <f>SUMIF('D2'!$Z:$Z,'G2'!$B22,'D2'!DG:DG)</f>
        <v>0</v>
      </c>
      <c r="AU22" s="130">
        <f>SUMIF('D2'!$Z:$Z,'G2'!$B22,'D2'!DH:DH)</f>
        <v>0</v>
      </c>
      <c r="AV22" s="130">
        <f>SUMIF('D2'!$Z:$Z,'G2'!$B22,'D2'!DI:DI)</f>
        <v>0</v>
      </c>
      <c r="AW22" s="130">
        <f>SUMIF('D2'!$Z:$Z,'G2'!$B22,'D2'!DJ:DJ)</f>
        <v>0</v>
      </c>
      <c r="AX22" s="130">
        <f>SUMIF('D2'!$Z:$Z,'G2'!$B22,'D2'!DK:DK)</f>
        <v>0</v>
      </c>
      <c r="AY22" s="130">
        <f>SUMIF('D2'!$Z:$Z,'G2'!$B22,'D2'!DL:DL)</f>
        <v>0</v>
      </c>
      <c r="AZ22" s="130">
        <f>SUMIF('D2'!$Z:$Z,'G2'!$B22,'D2'!DM:DM)</f>
        <v>0</v>
      </c>
      <c r="BA22" s="130">
        <f>SUMIF('D2'!$Z:$Z,'G2'!$B22,'D2'!DN:DN)</f>
        <v>0</v>
      </c>
      <c r="BB22" s="130">
        <f>SUMIF('D2'!$Z:$Z,'G2'!$B22,'D2'!DO:DO)</f>
        <v>0</v>
      </c>
      <c r="BC22" s="130">
        <f>SUMIF('D2'!$Z:$Z,'G2'!$B22,'D2'!DP:DP)</f>
        <v>0</v>
      </c>
      <c r="BD22" s="130">
        <f>SUMIF('D2'!$Z:$Z,'G2'!$B22,'D2'!DQ:DQ)</f>
        <v>0</v>
      </c>
      <c r="BE22" s="130">
        <f>SUMIF('D2'!$Z:$Z,'G2'!$B22,'D2'!DR:DR)</f>
        <v>0</v>
      </c>
      <c r="BF22" s="130">
        <f>SUMIF('D2'!$Z:$Z,'G2'!$B22,'D2'!DS:DS)</f>
        <v>0</v>
      </c>
      <c r="BG22" s="130">
        <f>SUMIF('D2'!$H:$H,'G2'!$B22,'D2'!DT:DT)</f>
        <v>0</v>
      </c>
      <c r="BH22" s="130">
        <f>SUMIF('D2'!$H:$H,'G2'!$B22,'D2'!DU:DU)</f>
        <v>0</v>
      </c>
      <c r="BI22" s="130">
        <f>SUMIF('D2'!$H:$H,'G2'!$B22,'D2'!DV:DV)</f>
        <v>0</v>
      </c>
      <c r="BJ22" s="130">
        <f>SUMIF('D2'!$H:$H,'G2'!$B22,'D2'!DW:DW)</f>
        <v>0</v>
      </c>
    </row>
    <row r="23" spans="2:62" x14ac:dyDescent="0.3">
      <c r="B23" s="201"/>
      <c r="C23" s="130"/>
      <c r="D23" s="130"/>
      <c r="E23" s="131">
        <f>SUM(F23:AV23)</f>
        <v>0</v>
      </c>
      <c r="F23" s="133">
        <f>SUMIF('D2'!$Z:$Z,'G2'!$B23,'D2'!BS:BS)</f>
        <v>0</v>
      </c>
      <c r="G23" s="133">
        <f>SUMIF('D2'!$Z:$Z,'G2'!$B23,'D2'!BT:BT)</f>
        <v>0</v>
      </c>
      <c r="H23" s="133">
        <f>SUMIF('D2'!$Z:$Z,'G2'!$B23,'D2'!BU:BU)</f>
        <v>0</v>
      </c>
      <c r="I23" s="133">
        <f>SUMIF('D2'!$Z:$Z,'G2'!$B23,'D2'!BV:BV)</f>
        <v>0</v>
      </c>
      <c r="J23" s="133">
        <f>SUMIF('D2'!$Z:$Z,'G2'!$B23,'D2'!BW:BW)</f>
        <v>0</v>
      </c>
      <c r="K23" s="133">
        <f>SUMIF('D2'!$Z:$Z,'G2'!$B23,'D2'!BX:BX)</f>
        <v>0</v>
      </c>
      <c r="L23" s="133">
        <f>SUMIF('D2'!$Z:$Z,'G2'!$B23,'D2'!BY:BY)</f>
        <v>0</v>
      </c>
      <c r="M23" s="133">
        <f>SUMIF('D2'!$Z:$Z,'G2'!$B23,'D2'!BZ:BZ)</f>
        <v>0</v>
      </c>
      <c r="N23" s="133">
        <f>SUMIF('D2'!$Z:$Z,'G2'!$B23,'D2'!CA:CA)</f>
        <v>0</v>
      </c>
      <c r="O23" s="133">
        <f>SUMIF('D2'!$Z:$Z,'G2'!$B23,'D2'!CB:CB)</f>
        <v>0</v>
      </c>
      <c r="P23" s="133">
        <f>SUMIF('D2'!$Z:$Z,'G2'!$B23,'D2'!CC:CC)</f>
        <v>0</v>
      </c>
      <c r="Q23" s="133">
        <f>SUMIF('D2'!$Z:$Z,'G2'!$B23,'D2'!CD:CD)</f>
        <v>0</v>
      </c>
      <c r="R23" s="133">
        <f>SUMIF('D2'!$Z:$Z,'G2'!$B23,'D2'!CE:CE)</f>
        <v>0</v>
      </c>
      <c r="S23" s="133">
        <f>SUMIF('D2'!$Z:$Z,'G2'!$B23,'D2'!CF:CF)</f>
        <v>0</v>
      </c>
      <c r="T23" s="133">
        <f>SUMIF('D2'!$Z:$Z,'G2'!$B23,'D2'!CG:CG)</f>
        <v>0</v>
      </c>
      <c r="U23" s="133">
        <f>SUMIF('D2'!$Z:$Z,'G2'!$B23,'D2'!CH:CH)</f>
        <v>0</v>
      </c>
      <c r="V23" s="130">
        <f>SUMIF('D2'!$Z:$Z,'G2'!$B23,'D2'!CI:CI)</f>
        <v>0</v>
      </c>
      <c r="W23" s="130">
        <f>SUMIF('D2'!$Z:$Z,'G2'!$B23,'D2'!CJ:CJ)</f>
        <v>0</v>
      </c>
      <c r="X23" s="130">
        <f>SUMIF('D2'!$Z:$Z,'G2'!$B23,'D2'!CK:CK)</f>
        <v>0</v>
      </c>
      <c r="Y23" s="130">
        <f>SUMIF('D2'!$Z:$Z,'G2'!$B23,'D2'!CL:CL)</f>
        <v>0</v>
      </c>
      <c r="Z23" s="130">
        <f>SUMIF('D2'!$Z:$Z,'G2'!$B23,'D2'!CM:CM)</f>
        <v>0</v>
      </c>
      <c r="AA23" s="130">
        <f>SUMIF('D2'!$Z:$Z,'G2'!$B23,'D2'!CN:CN)</f>
        <v>0</v>
      </c>
      <c r="AB23" s="130">
        <f>SUMIF('D2'!$Z:$Z,'G2'!$B23,'D2'!CO:CO)</f>
        <v>0</v>
      </c>
      <c r="AC23" s="130">
        <f>SUMIF('D2'!$Z:$Z,'G2'!$B23,'D2'!CP:CP)</f>
        <v>0</v>
      </c>
      <c r="AD23" s="130">
        <f>SUMIF('D2'!$Z:$Z,'G2'!$B23,'D2'!CQ:CQ)</f>
        <v>0</v>
      </c>
      <c r="AE23" s="130">
        <f>SUMIF('D2'!$Z:$Z,'G2'!$B23,'D2'!CR:CR)</f>
        <v>0</v>
      </c>
      <c r="AF23" s="130">
        <f>SUMIF('D2'!$Z:$Z,'G2'!$B23,'D2'!CS:CS)</f>
        <v>0</v>
      </c>
      <c r="AG23" s="130">
        <f>SUMIF('D2'!$Z:$Z,'G2'!$B23,'D2'!CT:CT)</f>
        <v>0</v>
      </c>
      <c r="AH23" s="130">
        <f>SUMIF('D2'!$Z:$Z,'G2'!$B23,'D2'!CU:CU)</f>
        <v>0</v>
      </c>
      <c r="AI23" s="130">
        <f>SUMIF('D2'!$Z:$Z,'G2'!$B23,'D2'!CV:CV)</f>
        <v>0</v>
      </c>
      <c r="AJ23" s="130">
        <f>SUMIF('D2'!$Z:$Z,'G2'!$B23,'D2'!CW:CW)</f>
        <v>0</v>
      </c>
      <c r="AK23" s="130">
        <f>SUMIF('D2'!$Z:$Z,'G2'!$B23,'D2'!CX:CX)</f>
        <v>0</v>
      </c>
      <c r="AL23" s="130">
        <f>SUMIF('D2'!$Z:$Z,'G2'!$B23,'D2'!CY:CY)</f>
        <v>0</v>
      </c>
      <c r="AM23" s="130">
        <f>SUMIF('D2'!$Z:$Z,'G2'!$B23,'D2'!CZ:CZ)</f>
        <v>0</v>
      </c>
      <c r="AN23" s="130">
        <f>SUMIF('D2'!$Z:$Z,'G2'!$B23,'D2'!DA:DA)</f>
        <v>0</v>
      </c>
      <c r="AO23" s="130">
        <f>SUMIF('D2'!$Z:$Z,'G2'!$B23,'D2'!DB:DB)</f>
        <v>0</v>
      </c>
      <c r="AP23" s="130">
        <f>SUMIF('D2'!$Z:$Z,'G2'!$B23,'D2'!DC:DC)</f>
        <v>0</v>
      </c>
      <c r="AQ23" s="130">
        <f>SUMIF('D2'!$Z:$Z,'G2'!$B23,'D2'!DD:DD)</f>
        <v>0</v>
      </c>
      <c r="AR23" s="130">
        <f>SUMIF('D2'!$Z:$Z,'G2'!$B23,'D2'!DE:DE)</f>
        <v>0</v>
      </c>
      <c r="AS23" s="130">
        <f>SUMIF('D2'!$Z:$Z,'G2'!$B23,'D2'!DF:DF)</f>
        <v>0</v>
      </c>
      <c r="AT23" s="130">
        <f>SUMIF('D2'!$Z:$Z,'G2'!$B23,'D2'!DG:DG)</f>
        <v>0</v>
      </c>
      <c r="AU23" s="130">
        <f>SUMIF('D2'!$Z:$Z,'G2'!$B23,'D2'!DH:DH)</f>
        <v>0</v>
      </c>
      <c r="AV23" s="130">
        <f>SUMIF('D2'!$Z:$Z,'G2'!$B23,'D2'!DI:DI)</f>
        <v>0</v>
      </c>
      <c r="AW23" s="130">
        <f>SUMIF('D2'!$Z:$Z,'G2'!$B23,'D2'!DJ:DJ)</f>
        <v>0</v>
      </c>
      <c r="AX23" s="130">
        <f>SUMIF('D2'!$Z:$Z,'G2'!$B23,'D2'!DK:DK)</f>
        <v>0</v>
      </c>
      <c r="AY23" s="130">
        <f>SUMIF('D2'!$Z:$Z,'G2'!$B23,'D2'!DL:DL)</f>
        <v>0</v>
      </c>
      <c r="AZ23" s="130">
        <f>SUMIF('D2'!$Z:$Z,'G2'!$B23,'D2'!DM:DM)</f>
        <v>0</v>
      </c>
      <c r="BA23" s="130">
        <f>SUMIF('D2'!$Z:$Z,'G2'!$B23,'D2'!DN:DN)</f>
        <v>0</v>
      </c>
      <c r="BB23" s="130">
        <f>SUMIF('D2'!$Z:$Z,'G2'!$B23,'D2'!DO:DO)</f>
        <v>0</v>
      </c>
      <c r="BC23" s="130">
        <f>SUMIF('D2'!$Z:$Z,'G2'!$B23,'D2'!DP:DP)</f>
        <v>0</v>
      </c>
      <c r="BD23" s="130">
        <f>SUMIF('D2'!$Z:$Z,'G2'!$B23,'D2'!DQ:DQ)</f>
        <v>0</v>
      </c>
      <c r="BE23" s="130">
        <f>SUMIF('D2'!$Z:$Z,'G2'!$B23,'D2'!DR:DR)</f>
        <v>0</v>
      </c>
      <c r="BF23" s="130">
        <f>SUMIF('D2'!$Z:$Z,'G2'!$B23,'D2'!DS:DS)</f>
        <v>0</v>
      </c>
      <c r="BG23" s="130">
        <f>SUMIF('D2'!$H:$H,'G2'!$B23,'D2'!DT:DT)</f>
        <v>0</v>
      </c>
      <c r="BH23" s="130">
        <f>SUMIF('D2'!$H:$H,'G2'!$B23,'D2'!DU:DU)</f>
        <v>0</v>
      </c>
      <c r="BI23" s="130">
        <f>SUMIF('D2'!$H:$H,'G2'!$B23,'D2'!DV:DV)</f>
        <v>0</v>
      </c>
      <c r="BJ23" s="130">
        <f>SUMIF('D2'!$H:$H,'G2'!$B23,'D2'!DW:DW)</f>
        <v>0</v>
      </c>
    </row>
    <row r="24" spans="2:62" x14ac:dyDescent="0.3">
      <c r="B24" s="201"/>
      <c r="C24" s="130"/>
      <c r="D24" s="130"/>
      <c r="E24" s="131">
        <f>SUM(F24:AV24)</f>
        <v>0</v>
      </c>
      <c r="F24" s="133">
        <f>SUMIF('D2'!$Z:$Z,'G2'!$B24,'D2'!BS:BS)</f>
        <v>0</v>
      </c>
      <c r="G24" s="133">
        <f>SUMIF('D2'!$Z:$Z,'G2'!$B24,'D2'!BT:BT)</f>
        <v>0</v>
      </c>
      <c r="H24" s="133">
        <f>SUMIF('D2'!$Z:$Z,'G2'!$B24,'D2'!BU:BU)</f>
        <v>0</v>
      </c>
      <c r="I24" s="133">
        <f>SUMIF('D2'!$Z:$Z,'G2'!$B24,'D2'!BV:BV)</f>
        <v>0</v>
      </c>
      <c r="J24" s="133">
        <f>SUMIF('D2'!$Z:$Z,'G2'!$B24,'D2'!BW:BW)</f>
        <v>0</v>
      </c>
      <c r="K24" s="133">
        <f>SUMIF('D2'!$Z:$Z,'G2'!$B24,'D2'!BX:BX)</f>
        <v>0</v>
      </c>
      <c r="L24" s="133">
        <f>SUMIF('D2'!$Z:$Z,'G2'!$B24,'D2'!BY:BY)</f>
        <v>0</v>
      </c>
      <c r="M24" s="133">
        <f>SUMIF('D2'!$Z:$Z,'G2'!$B24,'D2'!BZ:BZ)</f>
        <v>0</v>
      </c>
      <c r="N24" s="133">
        <f>SUMIF('D2'!$Z:$Z,'G2'!$B24,'D2'!CA:CA)</f>
        <v>0</v>
      </c>
      <c r="O24" s="133">
        <f>SUMIF('D2'!$Z:$Z,'G2'!$B24,'D2'!CB:CB)</f>
        <v>0</v>
      </c>
      <c r="P24" s="133">
        <f>SUMIF('D2'!$Z:$Z,'G2'!$B24,'D2'!CC:CC)</f>
        <v>0</v>
      </c>
      <c r="Q24" s="133">
        <f>SUMIF('D2'!$Z:$Z,'G2'!$B24,'D2'!CD:CD)</f>
        <v>0</v>
      </c>
      <c r="R24" s="133">
        <f>SUMIF('D2'!$Z:$Z,'G2'!$B24,'D2'!CE:CE)</f>
        <v>0</v>
      </c>
      <c r="S24" s="133">
        <f>SUMIF('D2'!$Z:$Z,'G2'!$B24,'D2'!CF:CF)</f>
        <v>0</v>
      </c>
      <c r="T24" s="133">
        <f>SUMIF('D2'!$Z:$Z,'G2'!$B24,'D2'!CG:CG)</f>
        <v>0</v>
      </c>
      <c r="U24" s="133">
        <f>SUMIF('D2'!$Z:$Z,'G2'!$B24,'D2'!CH:CH)</f>
        <v>0</v>
      </c>
      <c r="V24" s="130">
        <f>SUMIF('D2'!$Z:$Z,'G2'!$B24,'D2'!CI:CI)</f>
        <v>0</v>
      </c>
      <c r="W24" s="130">
        <f>SUMIF('D2'!$Z:$Z,'G2'!$B24,'D2'!CJ:CJ)</f>
        <v>0</v>
      </c>
      <c r="X24" s="130">
        <f>SUMIF('D2'!$Z:$Z,'G2'!$B24,'D2'!CK:CK)</f>
        <v>0</v>
      </c>
      <c r="Y24" s="130">
        <f>SUMIF('D2'!$Z:$Z,'G2'!$B24,'D2'!CL:CL)</f>
        <v>0</v>
      </c>
      <c r="Z24" s="130">
        <f>SUMIF('D2'!$Z:$Z,'G2'!$B24,'D2'!CM:CM)</f>
        <v>0</v>
      </c>
      <c r="AA24" s="130">
        <f>SUMIF('D2'!$Z:$Z,'G2'!$B24,'D2'!CN:CN)</f>
        <v>0</v>
      </c>
      <c r="AB24" s="130">
        <f>SUMIF('D2'!$Z:$Z,'G2'!$B24,'D2'!CO:CO)</f>
        <v>0</v>
      </c>
      <c r="AC24" s="130">
        <f>SUMIF('D2'!$Z:$Z,'G2'!$B24,'D2'!CP:CP)</f>
        <v>0</v>
      </c>
      <c r="AD24" s="130">
        <f>SUMIF('D2'!$Z:$Z,'G2'!$B24,'D2'!CQ:CQ)</f>
        <v>0</v>
      </c>
      <c r="AE24" s="130">
        <f>SUMIF('D2'!$Z:$Z,'G2'!$B24,'D2'!CR:CR)</f>
        <v>0</v>
      </c>
      <c r="AF24" s="130">
        <f>SUMIF('D2'!$Z:$Z,'G2'!$B24,'D2'!CS:CS)</f>
        <v>0</v>
      </c>
      <c r="AG24" s="130">
        <f>SUMIF('D2'!$Z:$Z,'G2'!$B24,'D2'!CT:CT)</f>
        <v>0</v>
      </c>
      <c r="AH24" s="130">
        <f>SUMIF('D2'!$Z:$Z,'G2'!$B24,'D2'!CU:CU)</f>
        <v>0</v>
      </c>
      <c r="AI24" s="130">
        <f>SUMIF('D2'!$Z:$Z,'G2'!$B24,'D2'!CV:CV)</f>
        <v>0</v>
      </c>
      <c r="AJ24" s="130">
        <f>SUMIF('D2'!$Z:$Z,'G2'!$B24,'D2'!CW:CW)</f>
        <v>0</v>
      </c>
      <c r="AK24" s="130">
        <f>SUMIF('D2'!$Z:$Z,'G2'!$B24,'D2'!CX:CX)</f>
        <v>0</v>
      </c>
      <c r="AL24" s="130">
        <f>SUMIF('D2'!$Z:$Z,'G2'!$B24,'D2'!CY:CY)</f>
        <v>0</v>
      </c>
      <c r="AM24" s="130">
        <f>SUMIF('D2'!$Z:$Z,'G2'!$B24,'D2'!CZ:CZ)</f>
        <v>0</v>
      </c>
      <c r="AN24" s="130">
        <f>SUMIF('D2'!$Z:$Z,'G2'!$B24,'D2'!DA:DA)</f>
        <v>0</v>
      </c>
      <c r="AO24" s="130">
        <f>SUMIF('D2'!$Z:$Z,'G2'!$B24,'D2'!DB:DB)</f>
        <v>0</v>
      </c>
      <c r="AP24" s="130">
        <f>SUMIF('D2'!$Z:$Z,'G2'!$B24,'D2'!DC:DC)</f>
        <v>0</v>
      </c>
      <c r="AQ24" s="130">
        <f>SUMIF('D2'!$Z:$Z,'G2'!$B24,'D2'!DD:DD)</f>
        <v>0</v>
      </c>
      <c r="AR24" s="130">
        <f>SUMIF('D2'!$Z:$Z,'G2'!$B24,'D2'!DE:DE)</f>
        <v>0</v>
      </c>
      <c r="AS24" s="130">
        <f>SUMIF('D2'!$Z:$Z,'G2'!$B24,'D2'!DF:DF)</f>
        <v>0</v>
      </c>
      <c r="AT24" s="130">
        <f>SUMIF('D2'!$Z:$Z,'G2'!$B24,'D2'!DG:DG)</f>
        <v>0</v>
      </c>
      <c r="AU24" s="130">
        <f>SUMIF('D2'!$Z:$Z,'G2'!$B24,'D2'!DH:DH)</f>
        <v>0</v>
      </c>
      <c r="AV24" s="130">
        <f>SUMIF('D2'!$Z:$Z,'G2'!$B24,'D2'!DI:DI)</f>
        <v>0</v>
      </c>
      <c r="AW24" s="130">
        <f>SUMIF('D2'!$Z:$Z,'G2'!$B24,'D2'!DJ:DJ)</f>
        <v>0</v>
      </c>
      <c r="AX24" s="130">
        <f>SUMIF('D2'!$Z:$Z,'G2'!$B24,'D2'!DK:DK)</f>
        <v>0</v>
      </c>
      <c r="AY24" s="130">
        <f>SUMIF('D2'!$Z:$Z,'G2'!$B24,'D2'!DL:DL)</f>
        <v>0</v>
      </c>
      <c r="AZ24" s="130">
        <f>SUMIF('D2'!$Z:$Z,'G2'!$B24,'D2'!DM:DM)</f>
        <v>0</v>
      </c>
      <c r="BA24" s="130">
        <f>SUMIF('D2'!$Z:$Z,'G2'!$B24,'D2'!DN:DN)</f>
        <v>0</v>
      </c>
      <c r="BB24" s="130">
        <f>SUMIF('D2'!$Z:$Z,'G2'!$B24,'D2'!DO:DO)</f>
        <v>0</v>
      </c>
      <c r="BC24" s="130">
        <f>SUMIF('D2'!$Z:$Z,'G2'!$B24,'D2'!DP:DP)</f>
        <v>0</v>
      </c>
      <c r="BD24" s="130">
        <f>SUMIF('D2'!$Z:$Z,'G2'!$B24,'D2'!DQ:DQ)</f>
        <v>0</v>
      </c>
      <c r="BE24" s="130">
        <f>SUMIF('D2'!$Z:$Z,'G2'!$B24,'D2'!DR:DR)</f>
        <v>0</v>
      </c>
      <c r="BF24" s="130">
        <f>SUMIF('D2'!$Z:$Z,'G2'!$B24,'D2'!DS:DS)</f>
        <v>0</v>
      </c>
      <c r="BG24" s="130">
        <f>SUMIF('D2'!$H:$H,'G2'!$B24,'D2'!DT:DT)</f>
        <v>0</v>
      </c>
      <c r="BH24" s="130">
        <f>SUMIF('D2'!$H:$H,'G2'!$B24,'D2'!DU:DU)</f>
        <v>0</v>
      </c>
      <c r="BI24" s="130">
        <f>SUMIF('D2'!$H:$H,'G2'!$B24,'D2'!DV:DV)</f>
        <v>0</v>
      </c>
      <c r="BJ24" s="130">
        <f>SUMIF('D2'!$H:$H,'G2'!$B24,'D2'!DW:DW)</f>
        <v>0</v>
      </c>
    </row>
    <row r="25" spans="2:62" x14ac:dyDescent="0.3">
      <c r="B25" s="199"/>
      <c r="C25" s="134"/>
      <c r="D25" s="134"/>
      <c r="E25" s="134">
        <f ca="1">SUM(F25:BH25)</f>
        <v>6744916.5647282386</v>
      </c>
      <c r="F25" s="134">
        <f t="shared" ref="F25:AA25" si="1">SUM(F4:F24)</f>
        <v>21748.877199408911</v>
      </c>
      <c r="G25" s="134">
        <f t="shared" si="1"/>
        <v>24753.416536004523</v>
      </c>
      <c r="H25" s="134">
        <f t="shared" si="1"/>
        <v>58248.926285055451</v>
      </c>
      <c r="I25" s="134">
        <f t="shared" si="1"/>
        <v>71397.224935935126</v>
      </c>
      <c r="J25" s="134">
        <f t="shared" si="1"/>
        <v>52041.512649112956</v>
      </c>
      <c r="K25" s="134">
        <f t="shared" si="1"/>
        <v>43626.258819443101</v>
      </c>
      <c r="L25" s="134">
        <f t="shared" si="1"/>
        <v>21064.505346593072</v>
      </c>
      <c r="M25" s="134">
        <f t="shared" si="1"/>
        <v>57868.451228497564</v>
      </c>
      <c r="N25" s="134">
        <f t="shared" si="1"/>
        <v>13727.543624608121</v>
      </c>
      <c r="O25" s="134">
        <f t="shared" si="1"/>
        <v>-8728.6852152901211</v>
      </c>
      <c r="P25" s="134">
        <f t="shared" si="1"/>
        <v>3288.7308520818533</v>
      </c>
      <c r="Q25" s="134">
        <f t="shared" si="1"/>
        <v>18808.842196168531</v>
      </c>
      <c r="R25" s="134">
        <f t="shared" si="1"/>
        <v>37716.248988668289</v>
      </c>
      <c r="S25" s="134">
        <f t="shared" si="1"/>
        <v>39383.380691144324</v>
      </c>
      <c r="T25" s="134">
        <f t="shared" si="1"/>
        <v>56904.186922058638</v>
      </c>
      <c r="U25" s="134">
        <f t="shared" si="1"/>
        <v>63480.502101454156</v>
      </c>
      <c r="V25" s="134">
        <f t="shared" si="1"/>
        <v>129527.48517122657</v>
      </c>
      <c r="W25" s="134">
        <f t="shared" si="1"/>
        <v>51205.759053007147</v>
      </c>
      <c r="X25" s="134">
        <f t="shared" si="1"/>
        <v>141610.09768452705</v>
      </c>
      <c r="Y25" s="134">
        <f t="shared" si="1"/>
        <v>85751.189384003213</v>
      </c>
      <c r="Z25" s="134">
        <f t="shared" si="1"/>
        <v>167840.01066539137</v>
      </c>
      <c r="AA25" s="134">
        <f t="shared" si="1"/>
        <v>77005.516993704616</v>
      </c>
      <c r="AB25" s="134">
        <f t="shared" ref="AB25:AV25" si="2">SUM(AB4:AB24)</f>
        <v>243732.71149267475</v>
      </c>
      <c r="AC25" s="134">
        <f t="shared" si="2"/>
        <v>166508.07764605316</v>
      </c>
      <c r="AD25" s="134">
        <f t="shared" si="2"/>
        <v>62506.951191711189</v>
      </c>
      <c r="AE25" s="134">
        <f t="shared" si="2"/>
        <v>82229.947093479845</v>
      </c>
      <c r="AF25" s="134">
        <f t="shared" si="2"/>
        <v>60639.429540633995</v>
      </c>
      <c r="AG25" s="134">
        <f t="shared" si="2"/>
        <v>62516.063761175566</v>
      </c>
      <c r="AH25" s="134">
        <f t="shared" si="2"/>
        <v>473054.61993292376</v>
      </c>
      <c r="AI25" s="134">
        <f t="shared" si="2"/>
        <v>445558.68008940702</v>
      </c>
      <c r="AJ25" s="134">
        <f t="shared" si="2"/>
        <v>321275.76747321332</v>
      </c>
      <c r="AK25" s="134">
        <f t="shared" si="2"/>
        <v>481336.31216623844</v>
      </c>
      <c r="AL25" s="134">
        <f t="shared" si="2"/>
        <v>90864.361563933518</v>
      </c>
      <c r="AM25" s="134">
        <f t="shared" si="2"/>
        <v>81346.41078447552</v>
      </c>
      <c r="AN25" s="134">
        <f t="shared" si="2"/>
        <v>240676.61546416814</v>
      </c>
      <c r="AO25" s="134">
        <f t="shared" si="2"/>
        <v>77005.127898355422</v>
      </c>
      <c r="AP25" s="134">
        <f t="shared" si="2"/>
        <v>60528.503247023087</v>
      </c>
      <c r="AQ25" s="134">
        <f t="shared" si="2"/>
        <v>58665.663511593331</v>
      </c>
      <c r="AR25" s="134">
        <f t="shared" si="2"/>
        <v>59163.316528516763</v>
      </c>
      <c r="AS25" s="134">
        <f t="shared" si="2"/>
        <v>58665.663511593331</v>
      </c>
      <c r="AT25" s="134">
        <f t="shared" si="2"/>
        <v>59163.316528516763</v>
      </c>
      <c r="AU25" s="134">
        <f>SUM(AU4:AU24)</f>
        <v>954863.41998482053</v>
      </c>
      <c r="AV25" s="134">
        <f t="shared" si="2"/>
        <v>452697.51442986698</v>
      </c>
      <c r="AW25" s="134">
        <f>SUM(AW4:AW24)</f>
        <v>497211.73068988335</v>
      </c>
      <c r="AX25" s="134">
        <f t="shared" ref="AX25:BJ25" si="3">SUM(AX4:AX24)</f>
        <v>426436.37808517681</v>
      </c>
      <c r="AY25" s="134">
        <f t="shared" si="3"/>
        <v>0</v>
      </c>
      <c r="AZ25" s="134">
        <f t="shared" si="3"/>
        <v>0</v>
      </c>
      <c r="BA25" s="134">
        <f t="shared" ca="1" si="3"/>
        <v>0</v>
      </c>
      <c r="BB25" s="134">
        <f t="shared" ca="1" si="3"/>
        <v>0</v>
      </c>
      <c r="BC25" s="134">
        <f t="shared" ca="1" si="3"/>
        <v>0</v>
      </c>
      <c r="BD25" s="134">
        <f t="shared" ca="1" si="3"/>
        <v>0</v>
      </c>
      <c r="BE25" s="134">
        <f t="shared" ca="1" si="3"/>
        <v>0</v>
      </c>
      <c r="BF25" s="134">
        <f t="shared" ca="1" si="3"/>
        <v>0</v>
      </c>
      <c r="BG25" s="134">
        <f t="shared" si="3"/>
        <v>0</v>
      </c>
      <c r="BH25" s="134">
        <f t="shared" si="3"/>
        <v>0</v>
      </c>
      <c r="BI25" s="134">
        <f t="shared" si="3"/>
        <v>0</v>
      </c>
      <c r="BJ25" s="134">
        <f t="shared" si="3"/>
        <v>0</v>
      </c>
    </row>
    <row r="26" spans="2:62" x14ac:dyDescent="0.3">
      <c r="F26" s="207">
        <v>21812.137305896627</v>
      </c>
      <c r="G26" s="207">
        <v>24825.415828273493</v>
      </c>
      <c r="H26" s="207">
        <v>58087.745606126773</v>
      </c>
      <c r="I26" s="207">
        <v>70561.970344743124</v>
      </c>
      <c r="J26" s="207">
        <v>51592.680242622373</v>
      </c>
      <c r="K26" s="207">
        <v>43622.896741750694</v>
      </c>
      <c r="L26" s="207">
        <v>21125.774847501951</v>
      </c>
      <c r="M26" s="207">
        <v>57978.97915030751</v>
      </c>
      <c r="N26" s="207">
        <v>13666.376192175096</v>
      </c>
      <c r="O26" s="207">
        <v>-8679.3993339108638</v>
      </c>
      <c r="P26" s="207">
        <v>3298.2966545830395</v>
      </c>
      <c r="Q26" s="207">
        <v>18863.550738100639</v>
      </c>
      <c r="R26" s="207">
        <v>37825.952763509813</v>
      </c>
      <c r="S26" s="207">
        <v>39246.349054803766</v>
      </c>
      <c r="T26" s="207">
        <v>56256.790945150249</v>
      </c>
      <c r="U26" s="207">
        <v>63665.145312642315</v>
      </c>
      <c r="V26" s="207">
        <v>75221.93100100341</v>
      </c>
      <c r="W26" s="207">
        <v>62301.324027780218</v>
      </c>
      <c r="X26" s="207">
        <v>138608.09437717617</v>
      </c>
      <c r="Y26" s="207">
        <v>84106.259361006829</v>
      </c>
      <c r="Z26" s="207">
        <v>164607.13764485921</v>
      </c>
      <c r="AA26" s="207">
        <v>75595.282614428492</v>
      </c>
      <c r="AB26" s="207">
        <v>238291.35403941298</v>
      </c>
      <c r="AC26" s="207">
        <v>162695.98550793657</v>
      </c>
      <c r="AD26" s="207">
        <v>64587.948722914945</v>
      </c>
      <c r="AE26" s="207">
        <v>127660.48428310173</v>
      </c>
      <c r="AF26" s="207">
        <v>59394.241470419103</v>
      </c>
      <c r="AG26" s="207">
        <v>59519.254882981433</v>
      </c>
      <c r="AH26" s="207">
        <v>413473.6330679821</v>
      </c>
      <c r="AI26" s="207">
        <v>436489.41900017747</v>
      </c>
      <c r="AJ26" s="207">
        <v>313441.61360974639</v>
      </c>
      <c r="AK26" s="207">
        <v>470150.81362812303</v>
      </c>
      <c r="AL26" s="207">
        <v>89514.583825567664</v>
      </c>
      <c r="AM26" s="207">
        <v>80269.467782323511</v>
      </c>
      <c r="AN26" s="207">
        <v>209450.81607242551</v>
      </c>
      <c r="AO26" s="207">
        <v>76044.685965081779</v>
      </c>
      <c r="AP26" s="207">
        <v>59772.70960641381</v>
      </c>
      <c r="AQ26" s="207">
        <v>57908.422367163243</v>
      </c>
      <c r="AR26" s="207">
        <v>58407.522887907493</v>
      </c>
      <c r="AS26" s="207">
        <v>57908.422367163243</v>
      </c>
      <c r="AT26" s="207">
        <v>58407.522887907493</v>
      </c>
      <c r="AU26" s="207">
        <v>653246.3521902822</v>
      </c>
      <c r="AV26" s="207">
        <v>436794.2195014375</v>
      </c>
      <c r="AW26" s="207">
        <v>479829.18657532101</v>
      </c>
      <c r="AX26" s="207">
        <v>729912.88885998738</v>
      </c>
      <c r="AY26" s="207">
        <v>0</v>
      </c>
      <c r="AZ26" s="207">
        <v>0</v>
      </c>
    </row>
    <row r="27" spans="2:62" ht="15.6" x14ac:dyDescent="0.3">
      <c r="B27" s="197" t="s">
        <v>233</v>
      </c>
      <c r="F27" s="643">
        <f>F25-F26</f>
        <v>-63.260106487716257</v>
      </c>
      <c r="G27" s="643">
        <f t="shared" ref="G27:AX27" si="4">G25-G26</f>
        <v>-71.999292268970748</v>
      </c>
      <c r="H27" s="643">
        <f t="shared" si="4"/>
        <v>161.18067892867839</v>
      </c>
      <c r="I27" s="643">
        <f t="shared" si="4"/>
        <v>835.25459119200241</v>
      </c>
      <c r="J27" s="643">
        <f t="shared" si="4"/>
        <v>448.8324064905828</v>
      </c>
      <c r="K27" s="643">
        <f t="shared" si="4"/>
        <v>3.3620776924071833</v>
      </c>
      <c r="L27" s="643">
        <f t="shared" si="4"/>
        <v>-61.269500908878399</v>
      </c>
      <c r="M27" s="643">
        <f t="shared" si="4"/>
        <v>-110.52792180994584</v>
      </c>
      <c r="N27" s="643">
        <f t="shared" si="4"/>
        <v>61.167432433025169</v>
      </c>
      <c r="O27" s="643">
        <f t="shared" si="4"/>
        <v>-49.285881379257262</v>
      </c>
      <c r="P27" s="643">
        <f t="shared" si="4"/>
        <v>-9.5658025011862264</v>
      </c>
      <c r="Q27" s="643">
        <f t="shared" si="4"/>
        <v>-54.708541932108346</v>
      </c>
      <c r="R27" s="643">
        <f t="shared" si="4"/>
        <v>-109.70377484152414</v>
      </c>
      <c r="S27" s="643">
        <f t="shared" si="4"/>
        <v>137.03163634055818</v>
      </c>
      <c r="T27" s="643">
        <f t="shared" si="4"/>
        <v>647.39597690838855</v>
      </c>
      <c r="U27" s="643">
        <f t="shared" si="4"/>
        <v>-184.6432111881586</v>
      </c>
      <c r="V27" s="643">
        <f t="shared" si="4"/>
        <v>54305.554170223157</v>
      </c>
      <c r="W27" s="643">
        <f t="shared" si="4"/>
        <v>-11095.564974773071</v>
      </c>
      <c r="X27" s="643">
        <f t="shared" si="4"/>
        <v>3002.0033073508821</v>
      </c>
      <c r="Y27" s="643">
        <f t="shared" si="4"/>
        <v>1644.9300229963847</v>
      </c>
      <c r="Z27" s="643">
        <f t="shared" si="4"/>
        <v>3232.8730205321626</v>
      </c>
      <c r="AA27" s="643">
        <f t="shared" si="4"/>
        <v>1410.2343792761239</v>
      </c>
      <c r="AB27" s="643">
        <f t="shared" si="4"/>
        <v>5441.357453261764</v>
      </c>
      <c r="AC27" s="643">
        <f t="shared" si="4"/>
        <v>3812.0921381165972</v>
      </c>
      <c r="AD27" s="643">
        <f t="shared" si="4"/>
        <v>-2080.9975312037568</v>
      </c>
      <c r="AE27" s="643">
        <f t="shared" si="4"/>
        <v>-45430.537189621886</v>
      </c>
      <c r="AF27" s="643">
        <f t="shared" si="4"/>
        <v>1245.1880702148919</v>
      </c>
      <c r="AG27" s="643">
        <f t="shared" si="4"/>
        <v>2996.8088781941333</v>
      </c>
      <c r="AH27" s="643">
        <f t="shared" si="4"/>
        <v>59580.98686494166</v>
      </c>
      <c r="AI27" s="643">
        <f t="shared" si="4"/>
        <v>9069.2610892295488</v>
      </c>
      <c r="AJ27" s="643">
        <f t="shared" si="4"/>
        <v>7834.1538634669269</v>
      </c>
      <c r="AK27" s="643">
        <f t="shared" si="4"/>
        <v>11185.498538115411</v>
      </c>
      <c r="AL27" s="643">
        <f t="shared" si="4"/>
        <v>1349.777738365854</v>
      </c>
      <c r="AM27" s="643">
        <f t="shared" si="4"/>
        <v>1076.9430021520093</v>
      </c>
      <c r="AN27" s="643">
        <f t="shared" si="4"/>
        <v>31225.799391742621</v>
      </c>
      <c r="AO27" s="643">
        <f t="shared" si="4"/>
        <v>960.44193327364337</v>
      </c>
      <c r="AP27" s="643">
        <f t="shared" si="4"/>
        <v>755.79364060927765</v>
      </c>
      <c r="AQ27" s="643">
        <f t="shared" si="4"/>
        <v>757.24114443008875</v>
      </c>
      <c r="AR27" s="643">
        <f t="shared" si="4"/>
        <v>755.79364060927037</v>
      </c>
      <c r="AS27" s="643">
        <f t="shared" si="4"/>
        <v>757.24114443008875</v>
      </c>
      <c r="AT27" s="643">
        <f t="shared" si="4"/>
        <v>755.79364060927037</v>
      </c>
      <c r="AU27" s="643">
        <f t="shared" si="4"/>
        <v>301617.06779453834</v>
      </c>
      <c r="AV27" s="643">
        <f t="shared" si="4"/>
        <v>15903.294928429474</v>
      </c>
      <c r="AW27" s="643">
        <f t="shared" si="4"/>
        <v>17382.544114562334</v>
      </c>
      <c r="AX27" s="643">
        <f t="shared" si="4"/>
        <v>-303476.51077481057</v>
      </c>
    </row>
    <row r="28" spans="2:62" x14ac:dyDescent="0.3">
      <c r="B28" s="198" t="s">
        <v>236</v>
      </c>
    </row>
    <row r="29" spans="2:62" x14ac:dyDescent="0.3">
      <c r="B29" s="199" t="s">
        <v>234</v>
      </c>
      <c r="C29" s="127" t="s">
        <v>235</v>
      </c>
      <c r="D29" s="127"/>
      <c r="E29" s="127" t="s">
        <v>99</v>
      </c>
      <c r="F29" s="127">
        <v>45505</v>
      </c>
      <c r="G29" s="127">
        <v>45536</v>
      </c>
      <c r="H29" s="127">
        <v>45566</v>
      </c>
      <c r="I29" s="127">
        <v>45597</v>
      </c>
      <c r="J29" s="127">
        <v>45627</v>
      </c>
      <c r="K29" s="127">
        <v>45658</v>
      </c>
      <c r="L29" s="127">
        <v>45689</v>
      </c>
      <c r="M29" s="127">
        <v>45717</v>
      </c>
      <c r="N29" s="127">
        <v>45748</v>
      </c>
      <c r="O29" s="127">
        <v>45778</v>
      </c>
      <c r="P29" s="127">
        <v>45809</v>
      </c>
      <c r="Q29" s="127">
        <v>45839</v>
      </c>
      <c r="R29" s="127">
        <v>45870</v>
      </c>
      <c r="S29" s="127">
        <v>45901</v>
      </c>
      <c r="T29" s="127">
        <v>45931</v>
      </c>
      <c r="U29" s="127">
        <v>45962</v>
      </c>
      <c r="V29" s="127">
        <v>45992</v>
      </c>
      <c r="W29" s="127">
        <v>46023</v>
      </c>
      <c r="X29" s="127">
        <v>46054</v>
      </c>
      <c r="Y29" s="127">
        <v>46082</v>
      </c>
      <c r="Z29" s="127">
        <v>46113</v>
      </c>
      <c r="AA29" s="127">
        <v>46143</v>
      </c>
      <c r="AB29" s="127">
        <v>46174</v>
      </c>
      <c r="AC29" s="127">
        <v>46204</v>
      </c>
      <c r="AD29" s="127">
        <v>46235</v>
      </c>
      <c r="AE29" s="127">
        <v>46266</v>
      </c>
      <c r="AF29" s="127">
        <v>46296</v>
      </c>
      <c r="AG29" s="127">
        <v>46327</v>
      </c>
      <c r="AH29" s="127">
        <v>46357</v>
      </c>
      <c r="AI29" s="127">
        <v>46388</v>
      </c>
      <c r="AJ29" s="127">
        <v>46419</v>
      </c>
      <c r="AK29" s="127">
        <v>46447</v>
      </c>
      <c r="AL29" s="127">
        <v>46478</v>
      </c>
      <c r="AM29" s="127">
        <v>46508</v>
      </c>
      <c r="AN29" s="127">
        <v>46539</v>
      </c>
      <c r="AO29" s="127">
        <v>46569</v>
      </c>
      <c r="AP29" s="127">
        <v>46600</v>
      </c>
      <c r="AQ29" s="127">
        <v>46631</v>
      </c>
      <c r="AR29" s="127">
        <v>46661</v>
      </c>
      <c r="AS29" s="127">
        <v>46692</v>
      </c>
      <c r="AT29" s="127">
        <v>46722</v>
      </c>
      <c r="AU29" s="127">
        <v>46753</v>
      </c>
      <c r="AV29" s="127">
        <v>46784</v>
      </c>
      <c r="AW29" s="127">
        <v>46813</v>
      </c>
      <c r="AX29" s="127">
        <v>46844</v>
      </c>
      <c r="AY29" s="127">
        <v>46874</v>
      </c>
      <c r="AZ29" s="127">
        <v>46905</v>
      </c>
      <c r="BA29" s="127">
        <v>46935</v>
      </c>
      <c r="BB29" s="127">
        <v>46966</v>
      </c>
      <c r="BC29" s="127">
        <v>46997</v>
      </c>
      <c r="BD29" s="127">
        <v>47027</v>
      </c>
      <c r="BE29" s="127">
        <v>47058</v>
      </c>
      <c r="BF29" s="127">
        <v>47088</v>
      </c>
      <c r="BG29" s="127">
        <v>47119</v>
      </c>
      <c r="BH29" s="127">
        <v>47150</v>
      </c>
    </row>
    <row r="30" spans="2:62" hidden="1" x14ac:dyDescent="0.3">
      <c r="B30" s="200"/>
      <c r="C30" s="128"/>
      <c r="D30" s="128"/>
      <c r="E30" s="129" t="e">
        <f>SUM(#REF!)</f>
        <v>#REF!</v>
      </c>
      <c r="F30" s="133">
        <f>SUMIF(S!$AW:$AW,$B30&amp;"-"&amp;TEXT(YEAR(F$29),"0000")&amp;"-"&amp;TEXT(MONTH(F$29),"00"),S!$AA:$AA)</f>
        <v>0</v>
      </c>
      <c r="G30" s="133">
        <f>SUMIF(S!$AW:$AW,$B30&amp;"-"&amp;TEXT(YEAR(G$29),"0000")&amp;"-"&amp;TEXT(MONTH(G$29),"00"),S!$AA:$AA)</f>
        <v>0</v>
      </c>
      <c r="H30" s="128">
        <f>SUMIF('D2'!$H:$H,'G2'!$B30,'D2'!BW:BW)</f>
        <v>0</v>
      </c>
      <c r="I30" s="128">
        <f>SUMIF('D2'!$H:$H,'G2'!$B30,'D2'!BX:BX)</f>
        <v>0</v>
      </c>
      <c r="J30" s="128">
        <f>SUMIF('D2'!$H:$H,'G2'!$B30,'D2'!BY:BY)</f>
        <v>0</v>
      </c>
      <c r="K30" s="128">
        <f>SUMIF('D2'!$H:$H,'G2'!$B30,'D2'!BZ:BZ)</f>
        <v>0</v>
      </c>
      <c r="L30" s="128">
        <f>SUMIF('D2'!$H:$H,'G2'!$B30,'D2'!CA:CA)</f>
        <v>0</v>
      </c>
      <c r="M30" s="128">
        <f>SUMIF('D2'!$H:$H,'G2'!$B30,'D2'!CB:CB)</f>
        <v>0</v>
      </c>
      <c r="N30" s="128">
        <f>SUMIF('D2'!$H:$H,'G2'!$B30,'D2'!CC:CC)</f>
        <v>0</v>
      </c>
      <c r="O30" s="128">
        <f>SUMIF('D2'!$H:$H,'G2'!$B30,'D2'!CD:CD)</f>
        <v>0</v>
      </c>
      <c r="P30" s="128">
        <f>SUMIF('D2'!$H:$H,'G2'!$B30,'D2'!CE:CE)</f>
        <v>0</v>
      </c>
      <c r="Q30" s="128">
        <f>SUMIF('D2'!$H:$H,'G2'!$B30,'D2'!CF:CF)</f>
        <v>0</v>
      </c>
      <c r="R30" s="128">
        <f>SUMIF('D2'!$H:$H,'G2'!$B30,'D2'!CG:CG)</f>
        <v>0</v>
      </c>
      <c r="S30" s="128">
        <f>SUMIF('D2'!$H:$H,'G2'!$B30,'D2'!CH:CH)</f>
        <v>0</v>
      </c>
      <c r="T30" s="128">
        <f>SUMIF('D2'!$H:$H,'G2'!$B30,'D2'!CI:CI)</f>
        <v>0</v>
      </c>
      <c r="U30" s="128">
        <f>SUMIF('D2'!$H:$H,'G2'!$B30,'D2'!CJ:CJ)</f>
        <v>0</v>
      </c>
      <c r="V30" s="128">
        <f>SUMIF('D2'!$H:$H,'G2'!$B30,'D2'!CK:CK)</f>
        <v>0</v>
      </c>
      <c r="W30" s="128">
        <f>SUMIF('D2'!$H:$H,'G2'!$B30,'D2'!CL:CL)</f>
        <v>0</v>
      </c>
      <c r="X30" s="128">
        <f>SUMIF('D2'!$H:$H,'G2'!$B30,'D2'!CM:CM)</f>
        <v>0</v>
      </c>
      <c r="Y30" s="128">
        <f>SUMIF('D2'!$H:$H,'G2'!$B30,'D2'!CN:CN)</f>
        <v>0</v>
      </c>
      <c r="Z30" s="128">
        <f>SUMIF('D2'!$H:$H,'G2'!$B30,'D2'!CO:CO)</f>
        <v>0</v>
      </c>
      <c r="AA30" s="128">
        <f>SUMIF('D2'!$H:$H,'G2'!$B30,'D2'!CP:CP)</f>
        <v>0</v>
      </c>
      <c r="AB30" s="128">
        <f>SUMIF('D2'!$H:$H,'G2'!$B30,'D2'!CQ:CQ)</f>
        <v>0</v>
      </c>
      <c r="AC30" s="128">
        <f>SUMIF('D2'!$H:$H,'G2'!$B30,'D2'!CR:CR)</f>
        <v>0</v>
      </c>
      <c r="AD30" s="128">
        <f>SUMIF('D2'!$H:$H,'G2'!$B30,'D2'!CS:CS)</f>
        <v>0</v>
      </c>
      <c r="AE30" s="128">
        <f>SUMIF('D2'!$H:$H,'G2'!$B30,'D2'!CT:CT)</f>
        <v>0</v>
      </c>
      <c r="AF30" s="128">
        <f>SUMIF('D2'!$H:$H,'G2'!$B30,'D2'!CU:CU)</f>
        <v>0</v>
      </c>
      <c r="AG30" s="128">
        <f>SUMIF('D2'!$H:$H,'G2'!$B30,'D2'!CV:CV)</f>
        <v>0</v>
      </c>
      <c r="AH30" s="128">
        <f>SUMIF('D2'!$H:$H,'G2'!$B30,'D2'!CW:CW)</f>
        <v>0</v>
      </c>
      <c r="AI30" s="128">
        <f>SUMIF('D2'!$H:$H,'G2'!$B30,'D2'!CX:CX)</f>
        <v>0</v>
      </c>
      <c r="AJ30" s="128">
        <f>SUMIF('D2'!$H:$H,'G2'!$B30,'D2'!CY:CY)</f>
        <v>0</v>
      </c>
      <c r="AK30" s="128">
        <f>SUMIF('D2'!$H:$H,'G2'!$B30,'D2'!CZ:CZ)</f>
        <v>0</v>
      </c>
      <c r="AL30" s="128">
        <f>SUMIF('D2'!$H:$H,'G2'!$B30,'D2'!DA:DA)</f>
        <v>0</v>
      </c>
      <c r="AM30" s="128">
        <f>SUMIF('D2'!$H:$H,'G2'!$B30,'D2'!DB:DB)</f>
        <v>0</v>
      </c>
      <c r="AN30" s="128">
        <f>SUMIF('D2'!$H:$H,'G2'!$B30,'D2'!DC:DC)</f>
        <v>0</v>
      </c>
      <c r="AO30" s="128">
        <f>SUMIF('D2'!$H:$H,'G2'!$B30,'D2'!DD:DD)</f>
        <v>0</v>
      </c>
      <c r="AP30" s="128">
        <f>SUMIF('D2'!$H:$H,'G2'!$B30,'D2'!DE:DE)</f>
        <v>0</v>
      </c>
      <c r="AQ30" s="128">
        <f>SUMIF('D2'!$H:$H,'G2'!$B30,'D2'!DF:DF)</f>
        <v>0</v>
      </c>
      <c r="AR30" s="128">
        <f>SUMIF('D2'!$H:$H,'G2'!$B30,'D2'!DG:DG)</f>
        <v>0</v>
      </c>
      <c r="AS30" s="128">
        <f>SUMIF('D2'!$H:$H,'G2'!$B30,'D2'!DH:DH)</f>
        <v>0</v>
      </c>
      <c r="AT30" s="128">
        <f>SUMIF('D2'!$H:$H,'G2'!$B30,'D2'!DI:DI)</f>
        <v>0</v>
      </c>
      <c r="AU30" s="128">
        <f>SUMIF('D2'!$H:$H,'G2'!$B30,'D2'!DJ:DJ)</f>
        <v>0</v>
      </c>
      <c r="AV30" s="128">
        <f>SUMIF('D2'!$H:$H,'G2'!$B30,'D2'!DK:DK)</f>
        <v>0</v>
      </c>
      <c r="AW30" s="128">
        <f>SUMIF('D2'!$H:$H,'G2'!$B30,'D2'!DL:DL)</f>
        <v>0</v>
      </c>
      <c r="AX30" s="128">
        <f>SUMIF('D2'!$H:$H,'G2'!$B30,'D2'!DM:DM)</f>
        <v>0</v>
      </c>
      <c r="AY30" s="128">
        <f>SUMIF('D2'!$H:$H,'G2'!$B30,'D2'!DN:DN)</f>
        <v>0</v>
      </c>
      <c r="AZ30" s="128">
        <f>SUMIF('D2'!$H:$H,'G2'!$B30,'D2'!DO:DO)</f>
        <v>0</v>
      </c>
      <c r="BA30" s="128">
        <f>SUMIF('D2'!$H:$H,'G2'!$B30,'D2'!DP:DP)</f>
        <v>0</v>
      </c>
      <c r="BB30" s="128">
        <f>SUMIF('D2'!$H:$H,'G2'!$B30,'D2'!DQ:DQ)</f>
        <v>0</v>
      </c>
      <c r="BC30" s="128">
        <f>SUMIF('D2'!$H:$H,'G2'!$B30,'D2'!DR:DR)</f>
        <v>0</v>
      </c>
      <c r="BD30" s="128">
        <f>SUMIF('D2'!$H:$H,'G2'!$B30,'D2'!DS:DS)</f>
        <v>0</v>
      </c>
      <c r="BE30" s="128">
        <f>SUMIF('D2'!$H:$H,'G2'!$B30,'D2'!DT:DT)</f>
        <v>0</v>
      </c>
      <c r="BF30" s="128">
        <f>SUMIF('D2'!$H:$H,'G2'!$B30,'D2'!DU:DU)</f>
        <v>0</v>
      </c>
      <c r="BG30" s="128">
        <f>SUMIF('D2'!$H:$H,'G2'!$B30,'D2'!DV:DV)</f>
        <v>0</v>
      </c>
      <c r="BH30" s="128">
        <f>SUMIF('D2'!$H:$H,'G2'!$B30,'D2'!DW:DW)</f>
        <v>0</v>
      </c>
    </row>
    <row r="31" spans="2:62" hidden="1" x14ac:dyDescent="0.3">
      <c r="B31" s="201"/>
      <c r="C31" s="130"/>
      <c r="D31" s="130"/>
      <c r="E31" s="131" t="e">
        <f>SUM(#REF!)</f>
        <v>#REF!</v>
      </c>
      <c r="F31" s="133">
        <f>SUMIF(S!$AW:$AW,$B31&amp;"-"&amp;TEXT(YEAR(F$29),"0000")&amp;"-"&amp;TEXT(MONTH(F$29),"00"),S!$AA:$AA)</f>
        <v>0</v>
      </c>
      <c r="G31" s="133">
        <f>SUMIF(S!$AW:$AW,$B31&amp;"-"&amp;TEXT(YEAR(G$29),"0000")&amp;"-"&amp;TEXT(MONTH(G$29),"00"),S!$AA:$AA)</f>
        <v>0</v>
      </c>
      <c r="H31" s="130">
        <f>SUMIF('D2'!$H:$H,'G2'!$B31,'D2'!BW:BW)</f>
        <v>0</v>
      </c>
      <c r="I31" s="130">
        <f>SUMIF('D2'!$H:$H,'G2'!$B31,'D2'!BX:BX)</f>
        <v>0</v>
      </c>
      <c r="J31" s="130">
        <f>SUMIF('D2'!$H:$H,'G2'!$B31,'D2'!BY:BY)</f>
        <v>0</v>
      </c>
      <c r="K31" s="130">
        <f>SUMIF('D2'!$H:$H,'G2'!$B31,'D2'!BZ:BZ)</f>
        <v>0</v>
      </c>
      <c r="L31" s="130">
        <f>SUMIF('D2'!$H:$H,'G2'!$B31,'D2'!CA:CA)</f>
        <v>0</v>
      </c>
      <c r="M31" s="130">
        <f>SUMIF('D2'!$H:$H,'G2'!$B31,'D2'!CB:CB)</f>
        <v>0</v>
      </c>
      <c r="N31" s="130">
        <f>SUMIF('D2'!$H:$H,'G2'!$B31,'D2'!CC:CC)</f>
        <v>0</v>
      </c>
      <c r="O31" s="130">
        <f>SUMIF('D2'!$H:$H,'G2'!$B31,'D2'!CD:CD)</f>
        <v>0</v>
      </c>
      <c r="P31" s="130">
        <f>SUMIF('D2'!$H:$H,'G2'!$B31,'D2'!CE:CE)</f>
        <v>0</v>
      </c>
      <c r="Q31" s="130">
        <f>SUMIF('D2'!$H:$H,'G2'!$B31,'D2'!CF:CF)</f>
        <v>0</v>
      </c>
      <c r="R31" s="130">
        <f>SUMIF('D2'!$H:$H,'G2'!$B31,'D2'!CG:CG)</f>
        <v>0</v>
      </c>
      <c r="S31" s="130">
        <f>SUMIF('D2'!$H:$H,'G2'!$B31,'D2'!CH:CH)</f>
        <v>0</v>
      </c>
      <c r="T31" s="130">
        <f>SUMIF('D2'!$H:$H,'G2'!$B31,'D2'!CI:CI)</f>
        <v>0</v>
      </c>
      <c r="U31" s="130">
        <f>SUMIF('D2'!$H:$H,'G2'!$B31,'D2'!CJ:CJ)</f>
        <v>0</v>
      </c>
      <c r="V31" s="130">
        <f>SUMIF('D2'!$H:$H,'G2'!$B31,'D2'!CK:CK)</f>
        <v>0</v>
      </c>
      <c r="W31" s="130">
        <f>SUMIF('D2'!$H:$H,'G2'!$B31,'D2'!CL:CL)</f>
        <v>0</v>
      </c>
      <c r="X31" s="130">
        <f>SUMIF('D2'!$H:$H,'G2'!$B31,'D2'!CM:CM)</f>
        <v>0</v>
      </c>
      <c r="Y31" s="130">
        <f>SUMIF('D2'!$H:$H,'G2'!$B31,'D2'!CN:CN)</f>
        <v>0</v>
      </c>
      <c r="Z31" s="130">
        <f>SUMIF('D2'!$H:$H,'G2'!$B31,'D2'!CO:CO)</f>
        <v>0</v>
      </c>
      <c r="AA31" s="130">
        <f>SUMIF('D2'!$H:$H,'G2'!$B31,'D2'!CP:CP)</f>
        <v>0</v>
      </c>
      <c r="AB31" s="130">
        <f>SUMIF('D2'!$H:$H,'G2'!$B31,'D2'!CQ:CQ)</f>
        <v>0</v>
      </c>
      <c r="AC31" s="130">
        <f>SUMIF('D2'!$H:$H,'G2'!$B31,'D2'!CR:CR)</f>
        <v>0</v>
      </c>
      <c r="AD31" s="130">
        <f>SUMIF('D2'!$H:$H,'G2'!$B31,'D2'!CS:CS)</f>
        <v>0</v>
      </c>
      <c r="AE31" s="130">
        <f>SUMIF('D2'!$H:$H,'G2'!$B31,'D2'!CT:CT)</f>
        <v>0</v>
      </c>
      <c r="AF31" s="130">
        <f>SUMIF('D2'!$H:$H,'G2'!$B31,'D2'!CU:CU)</f>
        <v>0</v>
      </c>
      <c r="AG31" s="130">
        <f>SUMIF('D2'!$H:$H,'G2'!$B31,'D2'!CV:CV)</f>
        <v>0</v>
      </c>
      <c r="AH31" s="130">
        <f>SUMIF('D2'!$H:$H,'G2'!$B31,'D2'!CW:CW)</f>
        <v>0</v>
      </c>
      <c r="AI31" s="130">
        <f>SUMIF('D2'!$H:$H,'G2'!$B31,'D2'!CX:CX)</f>
        <v>0</v>
      </c>
      <c r="AJ31" s="130">
        <f>SUMIF('D2'!$H:$H,'G2'!$B31,'D2'!CY:CY)</f>
        <v>0</v>
      </c>
      <c r="AK31" s="130">
        <f>SUMIF('D2'!$H:$H,'G2'!$B31,'D2'!CZ:CZ)</f>
        <v>0</v>
      </c>
      <c r="AL31" s="130">
        <f>SUMIF('D2'!$H:$H,'G2'!$B31,'D2'!DA:DA)</f>
        <v>0</v>
      </c>
      <c r="AM31" s="130">
        <f>SUMIF('D2'!$H:$H,'G2'!$B31,'D2'!DB:DB)</f>
        <v>0</v>
      </c>
      <c r="AN31" s="130">
        <f>SUMIF('D2'!$H:$H,'G2'!$B31,'D2'!DC:DC)</f>
        <v>0</v>
      </c>
      <c r="AO31" s="130">
        <f>SUMIF('D2'!$H:$H,'G2'!$B31,'D2'!DD:DD)</f>
        <v>0</v>
      </c>
      <c r="AP31" s="130">
        <f>SUMIF('D2'!$H:$H,'G2'!$B31,'D2'!DE:DE)</f>
        <v>0</v>
      </c>
      <c r="AQ31" s="130">
        <f>SUMIF('D2'!$H:$H,'G2'!$B31,'D2'!DF:DF)</f>
        <v>0</v>
      </c>
      <c r="AR31" s="130">
        <f>SUMIF('D2'!$H:$H,'G2'!$B31,'D2'!DG:DG)</f>
        <v>0</v>
      </c>
      <c r="AS31" s="130">
        <f>SUMIF('D2'!$H:$H,'G2'!$B31,'D2'!DH:DH)</f>
        <v>0</v>
      </c>
      <c r="AT31" s="130">
        <f>SUMIF('D2'!$H:$H,'G2'!$B31,'D2'!DI:DI)</f>
        <v>0</v>
      </c>
      <c r="AU31" s="130">
        <f>SUMIF('D2'!$H:$H,'G2'!$B31,'D2'!DJ:DJ)</f>
        <v>0</v>
      </c>
      <c r="AV31" s="130">
        <f>SUMIF('D2'!$H:$H,'G2'!$B31,'D2'!DK:DK)</f>
        <v>0</v>
      </c>
      <c r="AW31" s="130">
        <f>SUMIF('D2'!$H:$H,'G2'!$B31,'D2'!DL:DL)</f>
        <v>0</v>
      </c>
      <c r="AX31" s="130">
        <f>SUMIF('D2'!$H:$H,'G2'!$B31,'D2'!DM:DM)</f>
        <v>0</v>
      </c>
      <c r="AY31" s="130">
        <f>SUMIF('D2'!$H:$H,'G2'!$B31,'D2'!DN:DN)</f>
        <v>0</v>
      </c>
      <c r="AZ31" s="130">
        <f>SUMIF('D2'!$H:$H,'G2'!$B31,'D2'!DO:DO)</f>
        <v>0</v>
      </c>
      <c r="BA31" s="130">
        <f>SUMIF('D2'!$H:$H,'G2'!$B31,'D2'!DP:DP)</f>
        <v>0</v>
      </c>
      <c r="BB31" s="130">
        <f>SUMIF('D2'!$H:$H,'G2'!$B31,'D2'!DQ:DQ)</f>
        <v>0</v>
      </c>
      <c r="BC31" s="130">
        <f>SUMIF('D2'!$H:$H,'G2'!$B31,'D2'!DR:DR)</f>
        <v>0</v>
      </c>
      <c r="BD31" s="130">
        <f>SUMIF('D2'!$H:$H,'G2'!$B31,'D2'!DS:DS)</f>
        <v>0</v>
      </c>
      <c r="BE31" s="130">
        <f>SUMIF('D2'!$H:$H,'G2'!$B31,'D2'!DT:DT)</f>
        <v>0</v>
      </c>
      <c r="BF31" s="130">
        <f>SUMIF('D2'!$H:$H,'G2'!$B31,'D2'!DU:DU)</f>
        <v>0</v>
      </c>
      <c r="BG31" s="130">
        <f>SUMIF('D2'!$H:$H,'G2'!$B31,'D2'!DV:DV)</f>
        <v>0</v>
      </c>
      <c r="BH31" s="130">
        <f>SUMIF('D2'!$H:$H,'G2'!$B31,'D2'!DW:DW)</f>
        <v>0</v>
      </c>
    </row>
    <row r="32" spans="2:62" hidden="1" x14ac:dyDescent="0.3">
      <c r="B32" s="201"/>
      <c r="C32" s="130"/>
      <c r="D32" s="130"/>
      <c r="E32" s="131" t="e">
        <f>SUM(#REF!)</f>
        <v>#REF!</v>
      </c>
      <c r="F32" s="133">
        <f>SUMIF(S!$AW:$AW,$B32&amp;"-"&amp;TEXT(YEAR(F$29),"0000")&amp;"-"&amp;TEXT(MONTH(F$29),"00"),S!$AA:$AA)</f>
        <v>0</v>
      </c>
      <c r="G32" s="133">
        <f>SUMIF(S!$AW:$AW,$B32&amp;"-"&amp;TEXT(YEAR(G$29),"0000")&amp;"-"&amp;TEXT(MONTH(G$29),"00"),S!$AA:$AA)</f>
        <v>0</v>
      </c>
      <c r="H32" s="130">
        <f>SUMIF('D2'!$H:$H,'G2'!$B32,'D2'!BW:BW)</f>
        <v>0</v>
      </c>
      <c r="I32" s="130">
        <f>SUMIF('D2'!$H:$H,'G2'!$B32,'D2'!BX:BX)</f>
        <v>0</v>
      </c>
      <c r="J32" s="130">
        <f>SUMIF('D2'!$H:$H,'G2'!$B32,'D2'!BY:BY)</f>
        <v>0</v>
      </c>
      <c r="K32" s="130">
        <f>SUMIF('D2'!$H:$H,'G2'!$B32,'D2'!BZ:BZ)</f>
        <v>0</v>
      </c>
      <c r="L32" s="130">
        <f>SUMIF('D2'!$H:$H,'G2'!$B32,'D2'!CA:CA)</f>
        <v>0</v>
      </c>
      <c r="M32" s="130">
        <f>SUMIF('D2'!$H:$H,'G2'!$B32,'D2'!CB:CB)</f>
        <v>0</v>
      </c>
      <c r="N32" s="130">
        <f>SUMIF('D2'!$H:$H,'G2'!$B32,'D2'!CC:CC)</f>
        <v>0</v>
      </c>
      <c r="O32" s="130">
        <f>SUMIF('D2'!$H:$H,'G2'!$B32,'D2'!CD:CD)</f>
        <v>0</v>
      </c>
      <c r="P32" s="130">
        <f>SUMIF('D2'!$H:$H,'G2'!$B32,'D2'!CE:CE)</f>
        <v>0</v>
      </c>
      <c r="Q32" s="130">
        <f>SUMIF('D2'!$H:$H,'G2'!$B32,'D2'!CF:CF)</f>
        <v>0</v>
      </c>
      <c r="R32" s="130">
        <f>SUMIF('D2'!$H:$H,'G2'!$B32,'D2'!CG:CG)</f>
        <v>0</v>
      </c>
      <c r="S32" s="130">
        <f>SUMIF('D2'!$H:$H,'G2'!$B32,'D2'!CH:CH)</f>
        <v>0</v>
      </c>
      <c r="T32" s="130">
        <f>SUMIF('D2'!$H:$H,'G2'!$B32,'D2'!CI:CI)</f>
        <v>0</v>
      </c>
      <c r="U32" s="130">
        <f>SUMIF('D2'!$H:$H,'G2'!$B32,'D2'!CJ:CJ)</f>
        <v>0</v>
      </c>
      <c r="V32" s="130">
        <f>SUMIF('D2'!$H:$H,'G2'!$B32,'D2'!CK:CK)</f>
        <v>0</v>
      </c>
      <c r="W32" s="130">
        <f>SUMIF('D2'!$H:$H,'G2'!$B32,'D2'!CL:CL)</f>
        <v>0</v>
      </c>
      <c r="X32" s="130">
        <f>SUMIF('D2'!$H:$H,'G2'!$B32,'D2'!CM:CM)</f>
        <v>0</v>
      </c>
      <c r="Y32" s="130">
        <f>SUMIF('D2'!$H:$H,'G2'!$B32,'D2'!CN:CN)</f>
        <v>0</v>
      </c>
      <c r="Z32" s="130">
        <f>SUMIF('D2'!$H:$H,'G2'!$B32,'D2'!CO:CO)</f>
        <v>0</v>
      </c>
      <c r="AA32" s="130">
        <f>SUMIF('D2'!$H:$H,'G2'!$B32,'D2'!CP:CP)</f>
        <v>0</v>
      </c>
      <c r="AB32" s="130">
        <f>SUMIF('D2'!$H:$H,'G2'!$B32,'D2'!CQ:CQ)</f>
        <v>0</v>
      </c>
      <c r="AC32" s="130">
        <f>SUMIF('D2'!$H:$H,'G2'!$B32,'D2'!CR:CR)</f>
        <v>0</v>
      </c>
      <c r="AD32" s="130">
        <f>SUMIF('D2'!$H:$H,'G2'!$B32,'D2'!CS:CS)</f>
        <v>0</v>
      </c>
      <c r="AE32" s="130">
        <f>SUMIF('D2'!$H:$H,'G2'!$B32,'D2'!CT:CT)</f>
        <v>0</v>
      </c>
      <c r="AF32" s="130">
        <f>SUMIF('D2'!$H:$H,'G2'!$B32,'D2'!CU:CU)</f>
        <v>0</v>
      </c>
      <c r="AG32" s="130">
        <f>SUMIF('D2'!$H:$H,'G2'!$B32,'D2'!CV:CV)</f>
        <v>0</v>
      </c>
      <c r="AH32" s="130">
        <f>SUMIF('D2'!$H:$H,'G2'!$B32,'D2'!CW:CW)</f>
        <v>0</v>
      </c>
      <c r="AI32" s="130">
        <f>SUMIF('D2'!$H:$H,'G2'!$B32,'D2'!CX:CX)</f>
        <v>0</v>
      </c>
      <c r="AJ32" s="130">
        <f>SUMIF('D2'!$H:$H,'G2'!$B32,'D2'!CY:CY)</f>
        <v>0</v>
      </c>
      <c r="AK32" s="130">
        <f>SUMIF('D2'!$H:$H,'G2'!$B32,'D2'!CZ:CZ)</f>
        <v>0</v>
      </c>
      <c r="AL32" s="130">
        <f>SUMIF('D2'!$H:$H,'G2'!$B32,'D2'!DA:DA)</f>
        <v>0</v>
      </c>
      <c r="AM32" s="130">
        <f>SUMIF('D2'!$H:$H,'G2'!$B32,'D2'!DB:DB)</f>
        <v>0</v>
      </c>
      <c r="AN32" s="130">
        <f>SUMIF('D2'!$H:$H,'G2'!$B32,'D2'!DC:DC)</f>
        <v>0</v>
      </c>
      <c r="AO32" s="130">
        <f>SUMIF('D2'!$H:$H,'G2'!$B32,'D2'!DD:DD)</f>
        <v>0</v>
      </c>
      <c r="AP32" s="130">
        <f>SUMIF('D2'!$H:$H,'G2'!$B32,'D2'!DE:DE)</f>
        <v>0</v>
      </c>
      <c r="AQ32" s="130">
        <f>SUMIF('D2'!$H:$H,'G2'!$B32,'D2'!DF:DF)</f>
        <v>0</v>
      </c>
      <c r="AR32" s="130">
        <f>SUMIF('D2'!$H:$H,'G2'!$B32,'D2'!DG:DG)</f>
        <v>0</v>
      </c>
      <c r="AS32" s="130">
        <f>SUMIF('D2'!$H:$H,'G2'!$B32,'D2'!DH:DH)</f>
        <v>0</v>
      </c>
      <c r="AT32" s="130">
        <f>SUMIF('D2'!$H:$H,'G2'!$B32,'D2'!DI:DI)</f>
        <v>0</v>
      </c>
      <c r="AU32" s="130">
        <f>SUMIF('D2'!$H:$H,'G2'!$B32,'D2'!DJ:DJ)</f>
        <v>0</v>
      </c>
      <c r="AV32" s="130">
        <f>SUMIF('D2'!$H:$H,'G2'!$B32,'D2'!DK:DK)</f>
        <v>0</v>
      </c>
      <c r="AW32" s="130">
        <f>SUMIF('D2'!$H:$H,'G2'!$B32,'D2'!DL:DL)</f>
        <v>0</v>
      </c>
      <c r="AX32" s="130">
        <f>SUMIF('D2'!$H:$H,'G2'!$B32,'D2'!DM:DM)</f>
        <v>0</v>
      </c>
      <c r="AY32" s="130">
        <f>SUMIF('D2'!$H:$H,'G2'!$B32,'D2'!DN:DN)</f>
        <v>0</v>
      </c>
      <c r="AZ32" s="130">
        <f>SUMIF('D2'!$H:$H,'G2'!$B32,'D2'!DO:DO)</f>
        <v>0</v>
      </c>
      <c r="BA32" s="130">
        <f>SUMIF('D2'!$H:$H,'G2'!$B32,'D2'!DP:DP)</f>
        <v>0</v>
      </c>
      <c r="BB32" s="130">
        <f>SUMIF('D2'!$H:$H,'G2'!$B32,'D2'!DQ:DQ)</f>
        <v>0</v>
      </c>
      <c r="BC32" s="130">
        <f>SUMIF('D2'!$H:$H,'G2'!$B32,'D2'!DR:DR)</f>
        <v>0</v>
      </c>
      <c r="BD32" s="130">
        <f>SUMIF('D2'!$H:$H,'G2'!$B32,'D2'!DS:DS)</f>
        <v>0</v>
      </c>
      <c r="BE32" s="130">
        <f>SUMIF('D2'!$H:$H,'G2'!$B32,'D2'!DT:DT)</f>
        <v>0</v>
      </c>
      <c r="BF32" s="130">
        <f>SUMIF('D2'!$H:$H,'G2'!$B32,'D2'!DU:DU)</f>
        <v>0</v>
      </c>
      <c r="BG32" s="130">
        <f>SUMIF('D2'!$H:$H,'G2'!$B32,'D2'!DV:DV)</f>
        <v>0</v>
      </c>
      <c r="BH32" s="130">
        <f>SUMIF('D2'!$H:$H,'G2'!$B32,'D2'!DW:DW)</f>
        <v>0</v>
      </c>
    </row>
    <row r="33" spans="2:60" x14ac:dyDescent="0.3">
      <c r="B33" s="201">
        <v>91243110</v>
      </c>
      <c r="C33" s="130"/>
      <c r="D33" s="130"/>
      <c r="E33" s="131" t="e">
        <f>SUM(#REF!)</f>
        <v>#REF!</v>
      </c>
      <c r="F33" s="133">
        <f>SUMIF(S!$AW:$AW,$B33&amp;"-"&amp;TEXT(YEAR(F$29),"0000")&amp;"-"&amp;TEXT(MONTH(F$29),"00"),S!$AA:$AA)</f>
        <v>11431.277556726531</v>
      </c>
      <c r="G33" s="133">
        <f>SUMIF(S!$AW:$AW,$B33&amp;"-"&amp;TEXT(YEAR(G$29),"0000")&amp;"-"&amp;TEXT(MONTH(G$29),"00"),S!$AA:$AA)</f>
        <v>9448.8560909512944</v>
      </c>
      <c r="H33" s="133">
        <f>SUMIF(S!$AW:$AW,$B33&amp;"-"&amp;TEXT(YEAR(H$29),"0000")&amp;"-"&amp;TEXT(MONTH(H$29),"00"),S!$AA:$AA)</f>
        <v>31337.96061297266</v>
      </c>
      <c r="I33" s="133">
        <f>SUMIF(S!$AW:$AW,$B33&amp;"-"&amp;TEXT(YEAR(I$29),"0000")&amp;"-"&amp;TEXT(MONTH(I$29),"00"),S!$AA:$AA)</f>
        <v>28426.660148209139</v>
      </c>
      <c r="J33" s="133">
        <f>SUMIF(S!$AW:$AW,$B33&amp;"-"&amp;TEXT(YEAR(J$29),"0000")&amp;"-"&amp;TEXT(MONTH(J$29),"00"),S!$AA:$AA)</f>
        <v>31037.390817469201</v>
      </c>
      <c r="K33" s="133">
        <f>SUMIF(S!$AW:$AW,$B33&amp;"-"&amp;TEXT(YEAR(K$29),"0000")&amp;"-"&amp;TEXT(MONTH(K$29),"00"),S!$AA:$AA)</f>
        <v>32236.989887685362</v>
      </c>
      <c r="L33" s="133">
        <f>SUMIF(S!$AW:$AW,$B33&amp;"-"&amp;TEXT(YEAR(L$29),"0000")&amp;"-"&amp;TEXT(MONTH(L$29),"00"),S!$AA:$AA)</f>
        <v>16050.14843929669</v>
      </c>
      <c r="M33" s="133">
        <f>SUMIF(S!$AW:$AW,$B33&amp;"-"&amp;TEXT(YEAR(M$29),"0000")&amp;"-"&amp;TEXT(MONTH(M$29),"00"),S!$AA:$AA)</f>
        <v>44854.702696906344</v>
      </c>
      <c r="N33" s="133">
        <f>SUMIF(S!$AW:$AW,$B33&amp;"-"&amp;TEXT(YEAR(N$29),"0000")&amp;"-"&amp;TEXT(MONTH(N$29),"00"),S!$AA:$AA)</f>
        <v>9110.2522929729075</v>
      </c>
      <c r="O33" s="133">
        <f>SUMIF(S!$AW:$AW,$B33&amp;"-"&amp;TEXT(YEAR(O$29),"0000")&amp;"-"&amp;TEXT(MONTH(O$29),"00"),S!$AA:$AA)</f>
        <v>30507.650290645164</v>
      </c>
      <c r="P33" s="133">
        <f>SUMIF(S!$AW:$AW,$B33&amp;"-"&amp;TEXT(YEAR(P$29),"0000")&amp;"-"&amp;TEXT(MONTH(P$29),"00"),S!$AA:$AA)</f>
        <v>2962.264935397211</v>
      </c>
      <c r="Q33" s="133">
        <f>SUMIF(S!$AW:$AW,$B33&amp;"-"&amp;TEXT(YEAR(Q$29),"0000")&amp;"-"&amp;TEXT(MONTH(Q$29),"00"),S!$AA:$AA)</f>
        <v>16781.336766328623</v>
      </c>
      <c r="R33" s="133">
        <f>SUMIF(S!$AW:$AW,$B33&amp;"-"&amp;TEXT(YEAR(R$29),"0000")&amp;"-"&amp;TEXT(MONTH(R$29),"00"),S!$AA:$AA)</f>
        <v>25485.492083203972</v>
      </c>
      <c r="S33" s="133">
        <f>SUMIF(S!$AW:$AW,$B33&amp;"-"&amp;TEXT(YEAR(S$29),"0000")&amp;"-"&amp;TEXT(MONTH(S$29),"00"),S!$AA:$AA)</f>
        <v>27059.572872955217</v>
      </c>
      <c r="T33" s="133">
        <f>SUMIF(S!$AW:$AW,$B33&amp;"-"&amp;TEXT(YEAR(T$29),"0000")&amp;"-"&amp;TEXT(MONTH(T$29),"00"),S!$AA:$AA)</f>
        <v>25894.444269735945</v>
      </c>
      <c r="U33" s="133">
        <f>SUMIF(S!$AW:$AW,$B33&amp;"-"&amp;TEXT(YEAR(U$29),"0000")&amp;"-"&amp;TEXT(MONTH(U$29),"00"),S!$AA:$AA)</f>
        <v>26631.26108795554</v>
      </c>
      <c r="V33" s="133">
        <f>SUMIF(S!$AW:$AW,$B33&amp;"-"&amp;TEXT(YEAR(V$29),"0000")&amp;"-"&amp;TEXT(MONTH(V$29),"00"),S!$AA:$AA)</f>
        <v>33386.213106880896</v>
      </c>
      <c r="W33" s="130">
        <f>SUMIF('D2'!$Z:$Z,'G2'!$B33,'D2'!CL:CL)</f>
        <v>38517.065574552107</v>
      </c>
      <c r="X33" s="130">
        <f>SUMIF('D2'!$Z:$Z,'G2'!$B33,'D2'!CM:CM)</f>
        <v>45624.881302163492</v>
      </c>
      <c r="Y33" s="130">
        <f>SUMIF('D2'!$Z:$Z,'G2'!$B33,'D2'!CN:CN)</f>
        <v>38517.065574552107</v>
      </c>
      <c r="Z33" s="130">
        <f>SUMIF('D2'!$Z:$Z,'G2'!$B33,'D2'!CO:CO)</f>
        <v>41820.586548819614</v>
      </c>
      <c r="AA33" s="130">
        <f>SUMIF('D2'!$Z:$Z,'G2'!$B33,'D2'!CP:CP)</f>
        <v>38517.065574552107</v>
      </c>
      <c r="AB33" s="130">
        <f>SUMIF('D2'!$Z:$Z,'G2'!$B33,'D2'!CQ:CQ)</f>
        <v>29781.565043331586</v>
      </c>
      <c r="AC33" s="130">
        <f>SUMIF('D2'!$Z:$Z,'G2'!$B33,'D2'!CR:CR)</f>
        <v>29364.026143066283</v>
      </c>
      <c r="AD33" s="130">
        <f>SUMIF('D2'!$Z:$Z,'G2'!$B33,'D2'!CS:CS)</f>
        <v>29781.565043331586</v>
      </c>
      <c r="AE33" s="130">
        <f>SUMIF('D2'!$Z:$Z,'G2'!$B33,'D2'!CT:CT)</f>
        <v>29364.026143066283</v>
      </c>
      <c r="AF33" s="130">
        <f>SUMIF('D2'!$Z:$Z,'G2'!$B33,'D2'!CU:CU)</f>
        <v>29781.565043331586</v>
      </c>
      <c r="AG33" s="130">
        <f>SUMIF('D2'!$Z:$Z,'G2'!$B33,'D2'!CV:CV)</f>
        <v>31072.688109374201</v>
      </c>
      <c r="AH33" s="130">
        <f>SUMIF('D2'!$Z:$Z,'G2'!$B33,'D2'!CW:CW)</f>
        <v>29657.695169586219</v>
      </c>
      <c r="AI33" s="130">
        <f>SUMIF('D2'!$Z:$Z,'G2'!$B33,'D2'!CX:CX)</f>
        <v>48187.582966587441</v>
      </c>
      <c r="AJ33" s="130">
        <f>SUMIF('D2'!$Z:$Z,'G2'!$B33,'D2'!CY:CY)</f>
        <v>39999.229596235484</v>
      </c>
      <c r="AK33" s="130">
        <f>SUMIF('D2'!$Z:$Z,'G2'!$B33,'D2'!CZ:CZ)</f>
        <v>40578.993459899684</v>
      </c>
      <c r="AL33" s="130">
        <f>SUMIF('D2'!$Z:$Z,'G2'!$B33,'D2'!DA:DA)</f>
        <v>43803.524349579355</v>
      </c>
      <c r="AM33" s="130">
        <f>SUMIF('D2'!$Z:$Z,'G2'!$B33,'D2'!DB:DB)</f>
        <v>40578.993459899684</v>
      </c>
      <c r="AN33" s="130">
        <f>SUMIF('D2'!$Z:$Z,'G2'!$B33,'D2'!DC:DC)</f>
        <v>32366.581312394123</v>
      </c>
      <c r="AO33" s="130">
        <f>SUMIF('D2'!$Z:$Z,'G2'!$B33,'D2'!DD:DD)</f>
        <v>30601.023796111538</v>
      </c>
      <c r="AP33" s="130">
        <f>SUMIF('D2'!$Z:$Z,'G2'!$B33,'D2'!DE:DE)</f>
        <v>31072.688109374201</v>
      </c>
      <c r="AQ33" s="130">
        <f>SUMIF('D2'!$Z:$Z,'G2'!$B33,'D2'!DF:DF)</f>
        <v>30601.023796111538</v>
      </c>
      <c r="AR33" s="130">
        <f>SUMIF('D2'!$Z:$Z,'G2'!$B33,'D2'!DG:DG)</f>
        <v>31072.688109374201</v>
      </c>
      <c r="AS33" s="130">
        <f>SUMIF('D2'!$Z:$Z,'G2'!$B33,'D2'!DH:DH)</f>
        <v>89315.396575171762</v>
      </c>
      <c r="AT33" s="130">
        <f>SUMIF('D2'!$Z:$Z,'G2'!$B33,'D2'!DI:DI)</f>
        <v>30129.359482848879</v>
      </c>
      <c r="AU33" s="130">
        <f>SUMIF('D2'!$Z:$Z,'G2'!$B33,'D2'!DJ:DJ)</f>
        <v>31072.688109374201</v>
      </c>
      <c r="AV33" s="130">
        <f>SUMIF('D2'!$Z:$Z,'G2'!$B33,'D2'!DK:DK)</f>
        <v>20342.324982648661</v>
      </c>
      <c r="AW33" s="130">
        <f>SUMIF('D2'!$Z:$Z,'G2'!$B33,'D2'!DL:DL)</f>
        <v>0</v>
      </c>
      <c r="AX33" s="130">
        <f>SUMIF('D2'!$Z:$Z,'G2'!$B33,'D2'!DM:DM)</f>
        <v>0</v>
      </c>
      <c r="AY33" s="130">
        <f>SUMIF('D2'!$Z:$Z,'G2'!$B33,'D2'!DN:DN)</f>
        <v>0</v>
      </c>
      <c r="AZ33" s="130">
        <f>SUMIF('D2'!$Z:$Z,'G2'!$B33,'D2'!DO:DO)</f>
        <v>0</v>
      </c>
      <c r="BA33" s="130">
        <f>SUMIF('D2'!$Z:$Z,'G2'!$B33,'D2'!DP:DP)</f>
        <v>0</v>
      </c>
      <c r="BB33" s="130">
        <f>SUMIF('D2'!$Z:$Z,'G2'!$B33,'D2'!DQ:DQ)</f>
        <v>0</v>
      </c>
      <c r="BC33" s="130">
        <f>SUMIF('D2'!$Z:$Z,'G2'!$B33,'D2'!DR:DR)</f>
        <v>0</v>
      </c>
      <c r="BD33" s="130">
        <f>SUMIF('D2'!$Z:$Z,'G2'!$B33,'D2'!DS:DS)</f>
        <v>0</v>
      </c>
      <c r="BE33" s="130">
        <f>SUMIF('D2'!$H:$H,'G2'!$B33,'D2'!DT:DT)</f>
        <v>0</v>
      </c>
      <c r="BF33" s="130">
        <f>SUMIF('D2'!$H:$H,'G2'!$B33,'D2'!DU:DU)</f>
        <v>0</v>
      </c>
      <c r="BG33" s="130">
        <f>SUMIF('D2'!$H:$H,'G2'!$B33,'D2'!DV:DV)</f>
        <v>0</v>
      </c>
      <c r="BH33" s="130">
        <f>SUMIF('D2'!$H:$H,'G2'!$B33,'D2'!DW:DW)</f>
        <v>0</v>
      </c>
    </row>
    <row r="34" spans="2:60" x14ac:dyDescent="0.3">
      <c r="B34" s="201">
        <v>91243120</v>
      </c>
      <c r="C34" s="130"/>
      <c r="D34" s="130"/>
      <c r="E34" s="131" t="e">
        <f>SUM(#REF!)</f>
        <v>#REF!</v>
      </c>
      <c r="F34" s="133">
        <f>SUMIF(S!$AW:$AW,$B34&amp;"-"&amp;TEXT(YEAR(F$29),"0000")&amp;"-"&amp;TEXT(MONTH(F$29),"00"),S!$AA:$AA)</f>
        <v>0</v>
      </c>
      <c r="G34" s="133">
        <f>SUMIF(S!$AW:$AW,$B34&amp;"-"&amp;TEXT(YEAR(G$29),"0000")&amp;"-"&amp;TEXT(MONTH(G$29),"00"),S!$AA:$AA)</f>
        <v>7352.5442394273432</v>
      </c>
      <c r="H34" s="133">
        <f>SUMIF(S!$AW:$AW,$B34&amp;"-"&amp;TEXT(YEAR(H$29),"0000")&amp;"-"&amp;TEXT(MONTH(H$29),"00"),S!$AA:$AA)</f>
        <v>5024.8112571079755</v>
      </c>
      <c r="I34" s="133">
        <f>SUMIF(S!$AW:$AW,$B34&amp;"-"&amp;TEXT(YEAR(I$29),"0000")&amp;"-"&amp;TEXT(MONTH(I$29),"00"),S!$AA:$AA)</f>
        <v>37492.794359818858</v>
      </c>
      <c r="J34" s="133">
        <f>SUMIF(S!$AW:$AW,$B34&amp;"-"&amp;TEXT(YEAR(J$29),"0000")&amp;"-"&amp;TEXT(MONTH(J$29),"00"),S!$AA:$AA)</f>
        <v>10009.973531507685</v>
      </c>
      <c r="K34" s="133">
        <f>SUMIF(S!$AW:$AW,$B34&amp;"-"&amp;TEXT(YEAR(K$29),"0000")&amp;"-"&amp;TEXT(MONTH(K$29),"00"),S!$AA:$AA)</f>
        <v>4200.6325192853401</v>
      </c>
      <c r="L34" s="133">
        <f>SUMIF(S!$AW:$AW,$B34&amp;"-"&amp;TEXT(YEAR(L$29),"0000")&amp;"-"&amp;TEXT(MONTH(L$29),"00"),S!$AA:$AA)</f>
        <v>0</v>
      </c>
      <c r="M34" s="133">
        <f>SUMIF(S!$AW:$AW,$B34&amp;"-"&amp;TEXT(YEAR(M$29),"0000")&amp;"-"&amp;TEXT(MONTH(M$29),"00"),S!$AA:$AA)</f>
        <v>1872.1655675298912</v>
      </c>
      <c r="N34" s="133">
        <f>SUMIF(S!$AW:$AW,$B34&amp;"-"&amp;TEXT(YEAR(N$29),"0000")&amp;"-"&amp;TEXT(MONTH(N$29),"00"),S!$AA:$AA)</f>
        <v>3273.3284128238183</v>
      </c>
      <c r="O34" s="133">
        <f>SUMIF(S!$AW:$AW,$B34&amp;"-"&amp;TEXT(YEAR(O$29),"0000")&amp;"-"&amp;TEXT(MONTH(O$29),"00"),S!$AA:$AA)</f>
        <v>1712.0030605413333</v>
      </c>
      <c r="P34" s="133">
        <f>SUMIF(S!$AW:$AW,$B34&amp;"-"&amp;TEXT(YEAR(P$29),"0000")&amp;"-"&amp;TEXT(MONTH(P$29),"00"),S!$AA:$AA)</f>
        <v>0</v>
      </c>
      <c r="Q34" s="133">
        <f>SUMIF(S!$AW:$AW,$B34&amp;"-"&amp;TEXT(YEAR(Q$29),"0000")&amp;"-"&amp;TEXT(MONTH(Q$29),"00"),S!$AA:$AA)</f>
        <v>0</v>
      </c>
      <c r="R34" s="133">
        <f>SUMIF(S!$AW:$AW,$B34&amp;"-"&amp;TEXT(YEAR(R$29),"0000")&amp;"-"&amp;TEXT(MONTH(R$29),"00"),S!$AA:$AA)</f>
        <v>0</v>
      </c>
      <c r="S34" s="133">
        <f>SUMIF(S!$AW:$AW,$B34&amp;"-"&amp;TEXT(YEAR(S$29),"0000")&amp;"-"&amp;TEXT(MONTH(S$29),"00"),S!$AA:$AA)</f>
        <v>8012.7752845257564</v>
      </c>
      <c r="T34" s="133">
        <f>SUMIF(S!$AW:$AW,$B34&amp;"-"&amp;TEXT(YEAR(T$29),"0000")&amp;"-"&amp;TEXT(MONTH(T$29),"00"),S!$AA:$AA)</f>
        <v>13474.051594913886</v>
      </c>
      <c r="U34" s="133">
        <f>SUMIF(S!$AW:$AW,$B34&amp;"-"&amp;TEXT(YEAR(U$29),"0000")&amp;"-"&amp;TEXT(MONTH(U$29),"00"),S!$AA:$AA)</f>
        <v>1.068718605893082E-3</v>
      </c>
      <c r="V34" s="133">
        <f>SUMIF(S!$AW:$AW,$B34&amp;"-"&amp;TEXT(YEAR(V$29),"0000")&amp;"-"&amp;TEXT(MONTH(V$29),"00"),S!$AA:$AA)</f>
        <v>32319.456208522526</v>
      </c>
      <c r="W34" s="130">
        <f>SUMIF('D2'!$Z:$Z,'G2'!$B34,'D2'!CL:CL)</f>
        <v>28233.429953649003</v>
      </c>
      <c r="X34" s="130">
        <f>SUMIF('D2'!$Z:$Z,'G2'!$B34,'D2'!CM:CM)</f>
        <v>71272.50514861368</v>
      </c>
      <c r="Y34" s="130">
        <f>SUMIF('D2'!$Z:$Z,'G2'!$B34,'D2'!CN:CN)</f>
        <v>29145.124804784478</v>
      </c>
      <c r="Z34" s="130">
        <f>SUMIF('D2'!$Z:$Z,'G2'!$B34,'D2'!CO:CO)</f>
        <v>50597.12021947356</v>
      </c>
      <c r="AA34" s="130">
        <f>SUMIF('D2'!$Z:$Z,'G2'!$B34,'D2'!CP:CP)</f>
        <v>29145.124804784478</v>
      </c>
      <c r="AB34" s="130">
        <f>SUMIF('D2'!$Z:$Z,'G2'!$B34,'D2'!CQ:CQ)</f>
        <v>29145.124804784478</v>
      </c>
      <c r="AC34" s="130">
        <f>SUMIF('D2'!$Z:$Z,'G2'!$B34,'D2'!CR:CR)</f>
        <v>31719.270840311357</v>
      </c>
      <c r="AD34" s="130">
        <f>SUMIF('D2'!$Z:$Z,'G2'!$B34,'D2'!CS:CS)</f>
        <v>28638.352575517678</v>
      </c>
      <c r="AE34" s="130">
        <f>SUMIF('D2'!$Z:$Z,'G2'!$B34,'D2'!CT:CT)</f>
        <v>28549.025212524793</v>
      </c>
      <c r="AF34" s="130">
        <f>SUMIF('D2'!$Z:$Z,'G2'!$B34,'D2'!CU:CU)</f>
        <v>28638.352575517678</v>
      </c>
      <c r="AG34" s="130">
        <f>SUMIF('D2'!$Z:$Z,'G2'!$B34,'D2'!CV:CV)</f>
        <v>28638.352575517678</v>
      </c>
      <c r="AH34" s="130">
        <f>SUMIF('D2'!$Z:$Z,'G2'!$B34,'D2'!CW:CW)</f>
        <v>33457.01178595388</v>
      </c>
      <c r="AI34" s="130">
        <f>SUMIF('D2'!$Z:$Z,'G2'!$B34,'D2'!CX:CX)</f>
        <v>82259.997900238246</v>
      </c>
      <c r="AJ34" s="130">
        <f>SUMIF('D2'!$Z:$Z,'G2'!$B34,'D2'!CY:CY)</f>
        <v>38716.416941708638</v>
      </c>
      <c r="AK34" s="130">
        <f>SUMIF('D2'!$Z:$Z,'G2'!$B34,'D2'!CZ:CZ)</f>
        <v>33513.018780845967</v>
      </c>
      <c r="AL34" s="130">
        <f>SUMIF('D2'!$Z:$Z,'G2'!$B34,'D2'!DA:DA)</f>
        <v>54824.114389855655</v>
      </c>
      <c r="AM34" s="130">
        <f>SUMIF('D2'!$Z:$Z,'G2'!$B34,'D2'!DB:DB)</f>
        <v>33513.018780845967</v>
      </c>
      <c r="AN34" s="130">
        <f>SUMIF('D2'!$Z:$Z,'G2'!$B34,'D2'!DC:DC)</f>
        <v>25869.204322738362</v>
      </c>
      <c r="AO34" s="130">
        <f>SUMIF('D2'!$Z:$Z,'G2'!$B34,'D2'!DD:DD)</f>
        <v>25869.204322738362</v>
      </c>
      <c r="AP34" s="130">
        <f>SUMIF('D2'!$Z:$Z,'G2'!$B34,'D2'!DE:DE)</f>
        <v>25869.204322738362</v>
      </c>
      <c r="AQ34" s="130">
        <f>SUMIF('D2'!$Z:$Z,'G2'!$B34,'D2'!DF:DF)</f>
        <v>25869.204322738362</v>
      </c>
      <c r="AR34" s="130">
        <f>SUMIF('D2'!$Z:$Z,'G2'!$B34,'D2'!DG:DG)</f>
        <v>25869.204322738362</v>
      </c>
      <c r="AS34" s="130">
        <f>SUMIF('D2'!$Z:$Z,'G2'!$B34,'D2'!DH:DH)</f>
        <v>321031.64299648406</v>
      </c>
      <c r="AT34" s="130">
        <f>SUMIF('D2'!$Z:$Z,'G2'!$B34,'D2'!DI:DI)</f>
        <v>35647.583755401691</v>
      </c>
      <c r="AU34" s="130">
        <f>SUMIF('D2'!$Z:$Z,'G2'!$B34,'D2'!DJ:DJ)</f>
        <v>36321.954750757781</v>
      </c>
      <c r="AV34" s="130">
        <f>SUMIF('D2'!$Z:$Z,'G2'!$B34,'D2'!DK:DK)</f>
        <v>35984.769253079736</v>
      </c>
      <c r="AW34" s="130">
        <f>SUMIF('D2'!$Z:$Z,'G2'!$B34,'D2'!DL:DL)</f>
        <v>0</v>
      </c>
      <c r="AX34" s="130">
        <f>SUMIF('D2'!$Z:$Z,'G2'!$B34,'D2'!DM:DM)</f>
        <v>0</v>
      </c>
      <c r="AY34" s="130">
        <f>SUMIF('D2'!$Z:$Z,'G2'!$B34,'D2'!DN:DN)</f>
        <v>0</v>
      </c>
      <c r="AZ34" s="130">
        <f>SUMIF('D2'!$Z:$Z,'G2'!$B34,'D2'!DO:DO)</f>
        <v>0</v>
      </c>
      <c r="BA34" s="130">
        <f>SUMIF('D2'!$Z:$Z,'G2'!$B34,'D2'!DP:DP)</f>
        <v>0</v>
      </c>
      <c r="BB34" s="130">
        <f>SUMIF('D2'!$Z:$Z,'G2'!$B34,'D2'!DQ:DQ)</f>
        <v>0</v>
      </c>
      <c r="BC34" s="130">
        <f>SUMIF('D2'!$Z:$Z,'G2'!$B34,'D2'!DR:DR)</f>
        <v>0</v>
      </c>
      <c r="BD34" s="130">
        <f>SUMIF('D2'!$Z:$Z,'G2'!$B34,'D2'!DS:DS)</f>
        <v>0</v>
      </c>
      <c r="BE34" s="130">
        <f>SUMIF('D2'!$H:$H,'G2'!$B34,'D2'!DT:DT)</f>
        <v>0</v>
      </c>
      <c r="BF34" s="130">
        <f>SUMIF('D2'!$H:$H,'G2'!$B34,'D2'!DU:DU)</f>
        <v>0</v>
      </c>
      <c r="BG34" s="130">
        <f>SUMIF('D2'!$H:$H,'G2'!$B34,'D2'!DV:DV)</f>
        <v>0</v>
      </c>
      <c r="BH34" s="130">
        <f>SUMIF('D2'!$H:$H,'G2'!$B34,'D2'!DW:DW)</f>
        <v>0</v>
      </c>
    </row>
    <row r="35" spans="2:60" x14ac:dyDescent="0.3">
      <c r="B35" s="201">
        <v>91243130</v>
      </c>
      <c r="C35" s="130"/>
      <c r="D35" s="130"/>
      <c r="E35" s="131" t="e">
        <f>SUM(#REF!)</f>
        <v>#REF!</v>
      </c>
      <c r="F35" s="133">
        <f>SUMIF(S!$AW:$AW,$B35&amp;"-"&amp;TEXT(YEAR(F$29),"0000")&amp;"-"&amp;TEXT(MONTH(F$29),"00"),S!$AA:$AA)</f>
        <v>0</v>
      </c>
      <c r="G35" s="133">
        <f>SUMIF(S!$AW:$AW,$B35&amp;"-"&amp;TEXT(YEAR(G$29),"0000")&amp;"-"&amp;TEXT(MONTH(G$29),"00"),S!$AA:$AA)</f>
        <v>0</v>
      </c>
      <c r="H35" s="133">
        <f>SUMIF(S!$AW:$AW,$B35&amp;"-"&amp;TEXT(YEAR(H$29),"0000")&amp;"-"&amp;TEXT(MONTH(H$29),"00"),S!$AA:$AA)</f>
        <v>0</v>
      </c>
      <c r="I35" s="133">
        <f>SUMIF(S!$AW:$AW,$B35&amp;"-"&amp;TEXT(YEAR(I$29),"0000")&amp;"-"&amp;TEXT(MONTH(I$29),"00"),S!$AA:$AA)</f>
        <v>0</v>
      </c>
      <c r="J35" s="133">
        <f>SUMIF(S!$AW:$AW,$B35&amp;"-"&amp;TEXT(YEAR(J$29),"0000")&amp;"-"&amp;TEXT(MONTH(J$29),"00"),S!$AA:$AA)</f>
        <v>0</v>
      </c>
      <c r="K35" s="133">
        <f>SUMIF(S!$AW:$AW,$B35&amp;"-"&amp;TEXT(YEAR(K$29),"0000")&amp;"-"&amp;TEXT(MONTH(K$29),"00"),S!$AA:$AA)</f>
        <v>0</v>
      </c>
      <c r="L35" s="133">
        <f>SUMIF(S!$AW:$AW,$B35&amp;"-"&amp;TEXT(YEAR(L$29),"0000")&amp;"-"&amp;TEXT(MONTH(L$29),"00"),S!$AA:$AA)</f>
        <v>0</v>
      </c>
      <c r="M35" s="133">
        <f>SUMIF(S!$AW:$AW,$B35&amp;"-"&amp;TEXT(YEAR(M$29),"0000")&amp;"-"&amp;TEXT(MONTH(M$29),"00"),S!$AA:$AA)</f>
        <v>0</v>
      </c>
      <c r="N35" s="133">
        <f>SUMIF(S!$AW:$AW,$B35&amp;"-"&amp;TEXT(YEAR(N$29),"0000")&amp;"-"&amp;TEXT(MONTH(N$29),"00"),S!$AA:$AA)</f>
        <v>0</v>
      </c>
      <c r="O35" s="133">
        <f>SUMIF(S!$AW:$AW,$B35&amp;"-"&amp;TEXT(YEAR(O$29),"0000")&amp;"-"&amp;TEXT(MONTH(O$29),"00"),S!$AA:$AA)</f>
        <v>0</v>
      </c>
      <c r="P35" s="133">
        <f>SUMIF(S!$AW:$AW,$B35&amp;"-"&amp;TEXT(YEAR(P$29),"0000")&amp;"-"&amp;TEXT(MONTH(P$29),"00"),S!$AA:$AA)</f>
        <v>0</v>
      </c>
      <c r="Q35" s="133">
        <f>SUMIF(S!$AW:$AW,$B35&amp;"-"&amp;TEXT(YEAR(Q$29),"0000")&amp;"-"&amp;TEXT(MONTH(Q$29),"00"),S!$AA:$AA)</f>
        <v>0</v>
      </c>
      <c r="R35" s="133">
        <f>SUMIF(S!$AW:$AW,$B35&amp;"-"&amp;TEXT(YEAR(R$29),"0000")&amp;"-"&amp;TEXT(MONTH(R$29),"00"),S!$AA:$AA)</f>
        <v>0</v>
      </c>
      <c r="S35" s="133">
        <f>SUMIF(S!$AW:$AW,$B35&amp;"-"&amp;TEXT(YEAR(S$29),"0000")&amp;"-"&amp;TEXT(MONTH(S$29),"00"),S!$AA:$AA)</f>
        <v>0</v>
      </c>
      <c r="T35" s="133">
        <f>SUMIF(S!$AW:$AW,$B35&amp;"-"&amp;TEXT(YEAR(T$29),"0000")&amp;"-"&amp;TEXT(MONTH(T$29),"00"),S!$AA:$AA)</f>
        <v>0</v>
      </c>
      <c r="U35" s="133">
        <f>SUMIF(S!$AW:$AW,$B35&amp;"-"&amp;TEXT(YEAR(U$29),"0000")&amp;"-"&amp;TEXT(MONTH(U$29),"00"),S!$AA:$AA)</f>
        <v>0</v>
      </c>
      <c r="V35" s="133">
        <f>SUMIF(S!$AW:$AW,$B35&amp;"-"&amp;TEXT(YEAR(V$29),"0000")&amp;"-"&amp;TEXT(MONTH(V$29),"00"),S!$AA:$AA)</f>
        <v>0</v>
      </c>
      <c r="W35" s="130">
        <f>SUMIF('D2'!$Z:$Z,'G2'!$B35,'D2'!CL:CL)</f>
        <v>0</v>
      </c>
      <c r="X35" s="130">
        <f>SUMIF('D2'!$Z:$Z,'G2'!$B35,'D2'!CM:CM)</f>
        <v>0</v>
      </c>
      <c r="Y35" s="130">
        <f>SUMIF('D2'!$Z:$Z,'G2'!$B35,'D2'!CN:CN)</f>
        <v>0</v>
      </c>
      <c r="Z35" s="130">
        <f>SUMIF('D2'!$Z:$Z,'G2'!$B35,'D2'!CO:CO)</f>
        <v>0</v>
      </c>
      <c r="AA35" s="130">
        <f>SUMIF('D2'!$Z:$Z,'G2'!$B35,'D2'!CP:CP)</f>
        <v>0</v>
      </c>
      <c r="AB35" s="130">
        <f>SUMIF('D2'!$Z:$Z,'G2'!$B35,'D2'!CQ:CQ)</f>
        <v>0</v>
      </c>
      <c r="AC35" s="130">
        <f>SUMIF('D2'!$Z:$Z,'G2'!$B35,'D2'!CR:CR)</f>
        <v>0</v>
      </c>
      <c r="AD35" s="130">
        <f>SUMIF('D2'!$Z:$Z,'G2'!$B35,'D2'!CS:CS)</f>
        <v>0</v>
      </c>
      <c r="AE35" s="130">
        <f>SUMIF('D2'!$Z:$Z,'G2'!$B35,'D2'!CT:CT)</f>
        <v>0</v>
      </c>
      <c r="AF35" s="130">
        <f>SUMIF('D2'!$Z:$Z,'G2'!$B35,'D2'!CU:CU)</f>
        <v>0</v>
      </c>
      <c r="AG35" s="130">
        <f>SUMIF('D2'!$Z:$Z,'G2'!$B35,'D2'!CV:CV)</f>
        <v>0</v>
      </c>
      <c r="AH35" s="130">
        <f>SUMIF('D2'!$Z:$Z,'G2'!$B35,'D2'!CW:CW)</f>
        <v>0</v>
      </c>
      <c r="AI35" s="130">
        <f>SUMIF('D2'!$Z:$Z,'G2'!$B35,'D2'!CX:CX)</f>
        <v>0</v>
      </c>
      <c r="AJ35" s="130">
        <f>SUMIF('D2'!$Z:$Z,'G2'!$B35,'D2'!CY:CY)</f>
        <v>0</v>
      </c>
      <c r="AK35" s="130">
        <f>SUMIF('D2'!$Z:$Z,'G2'!$B35,'D2'!CZ:CZ)</f>
        <v>0</v>
      </c>
      <c r="AL35" s="130">
        <f>SUMIF('D2'!$Z:$Z,'G2'!$B35,'D2'!DA:DA)</f>
        <v>0</v>
      </c>
      <c r="AM35" s="130">
        <f>SUMIF('D2'!$Z:$Z,'G2'!$B35,'D2'!DB:DB)</f>
        <v>0</v>
      </c>
      <c r="AN35" s="130">
        <f>SUMIF('D2'!$Z:$Z,'G2'!$B35,'D2'!DC:DC)</f>
        <v>0</v>
      </c>
      <c r="AO35" s="130">
        <f>SUMIF('D2'!$Z:$Z,'G2'!$B35,'D2'!DD:DD)</f>
        <v>0</v>
      </c>
      <c r="AP35" s="130">
        <f>SUMIF('D2'!$Z:$Z,'G2'!$B35,'D2'!DE:DE)</f>
        <v>0</v>
      </c>
      <c r="AQ35" s="130">
        <f>SUMIF('D2'!$Z:$Z,'G2'!$B35,'D2'!DF:DF)</f>
        <v>0</v>
      </c>
      <c r="AR35" s="130">
        <f>SUMIF('D2'!$Z:$Z,'G2'!$B35,'D2'!DG:DG)</f>
        <v>0</v>
      </c>
      <c r="AS35" s="130">
        <f>SUMIF('D2'!$Z:$Z,'G2'!$B35,'D2'!DH:DH)</f>
        <v>0</v>
      </c>
      <c r="AT35" s="130">
        <f>SUMIF('D2'!$Z:$Z,'G2'!$B35,'D2'!DI:DI)</f>
        <v>0</v>
      </c>
      <c r="AU35" s="130">
        <f>SUMIF('D2'!$Z:$Z,'G2'!$B35,'D2'!DJ:DJ)</f>
        <v>0</v>
      </c>
      <c r="AV35" s="130">
        <f>SUMIF('D2'!$Z:$Z,'G2'!$B35,'D2'!DK:DK)</f>
        <v>0</v>
      </c>
      <c r="AW35" s="130">
        <f>SUMIF('D2'!$Z:$Z,'G2'!$B35,'D2'!DL:DL)</f>
        <v>0</v>
      </c>
      <c r="AX35" s="130">
        <f>SUMIF('D2'!$Z:$Z,'G2'!$B35,'D2'!DM:DM)</f>
        <v>0</v>
      </c>
      <c r="AY35" s="130">
        <f>SUMIF('D2'!$Z:$Z,'G2'!$B35,'D2'!DN:DN)</f>
        <v>0</v>
      </c>
      <c r="AZ35" s="130">
        <f>SUMIF('D2'!$Z:$Z,'G2'!$B35,'D2'!DO:DO)</f>
        <v>0</v>
      </c>
      <c r="BA35" s="130">
        <f>SUMIF('D2'!$Z:$Z,'G2'!$B35,'D2'!DP:DP)</f>
        <v>0</v>
      </c>
      <c r="BB35" s="130">
        <f>SUMIF('D2'!$Z:$Z,'G2'!$B35,'D2'!DQ:DQ)</f>
        <v>0</v>
      </c>
      <c r="BC35" s="130">
        <f>SUMIF('D2'!$Z:$Z,'G2'!$B35,'D2'!DR:DR)</f>
        <v>0</v>
      </c>
      <c r="BD35" s="130">
        <f>SUMIF('D2'!$Z:$Z,'G2'!$B35,'D2'!DS:DS)</f>
        <v>0</v>
      </c>
      <c r="BE35" s="130">
        <f>SUMIF('D2'!$H:$H,'G2'!$B35,'D2'!DT:DT)</f>
        <v>0</v>
      </c>
      <c r="BF35" s="130">
        <f>SUMIF('D2'!$H:$H,'G2'!$B35,'D2'!DU:DU)</f>
        <v>0</v>
      </c>
      <c r="BG35" s="130">
        <f>SUMIF('D2'!$H:$H,'G2'!$B35,'D2'!DV:DV)</f>
        <v>0</v>
      </c>
      <c r="BH35" s="130">
        <f>SUMIF('D2'!$H:$H,'G2'!$B35,'D2'!DW:DW)</f>
        <v>0</v>
      </c>
    </row>
    <row r="36" spans="2:60" x14ac:dyDescent="0.3">
      <c r="B36" s="201">
        <v>91243140</v>
      </c>
      <c r="C36" s="130"/>
      <c r="D36" s="130"/>
      <c r="E36" s="131" t="e">
        <f>SUM(#REF!)</f>
        <v>#REF!</v>
      </c>
      <c r="F36" s="133">
        <f>SUMIF(S!$AW:$AW,$B36&amp;"-"&amp;TEXT(YEAR(F$29),"0000")&amp;"-"&amp;TEXT(MONTH(F$29),"00"),S!$AA:$AA)</f>
        <v>0</v>
      </c>
      <c r="G36" s="133">
        <f>SUMIF(S!$AW:$AW,$B36&amp;"-"&amp;TEXT(YEAR(G$29),"0000")&amp;"-"&amp;TEXT(MONTH(G$29),"00"),S!$AA:$AA)</f>
        <v>0</v>
      </c>
      <c r="H36" s="133">
        <f>SUMIF(S!$AW:$AW,$B36&amp;"-"&amp;TEXT(YEAR(H$29),"0000")&amp;"-"&amp;TEXT(MONTH(H$29),"00"),S!$AA:$AA)</f>
        <v>0</v>
      </c>
      <c r="I36" s="133">
        <f>SUMIF(S!$AW:$AW,$B36&amp;"-"&amp;TEXT(YEAR(I$29),"0000")&amp;"-"&amp;TEXT(MONTH(I$29),"00"),S!$AA:$AA)</f>
        <v>0</v>
      </c>
      <c r="J36" s="133">
        <f>SUMIF(S!$AW:$AW,$B36&amp;"-"&amp;TEXT(YEAR(J$29),"0000")&amp;"-"&amp;TEXT(MONTH(J$29),"00"),S!$AA:$AA)</f>
        <v>0</v>
      </c>
      <c r="K36" s="133">
        <f>SUMIF(S!$AW:$AW,$B36&amp;"-"&amp;TEXT(YEAR(K$29),"0000")&amp;"-"&amp;TEXT(MONTH(K$29),"00"),S!$AA:$AA)</f>
        <v>0</v>
      </c>
      <c r="L36" s="133">
        <f>SUMIF(S!$AW:$AW,$B36&amp;"-"&amp;TEXT(YEAR(L$29),"0000")&amp;"-"&amp;TEXT(MONTH(L$29),"00"),S!$AA:$AA)</f>
        <v>0</v>
      </c>
      <c r="M36" s="133">
        <f>SUMIF(S!$AW:$AW,$B36&amp;"-"&amp;TEXT(YEAR(M$29),"0000")&amp;"-"&amp;TEXT(MONTH(M$29),"00"),S!$AA:$AA)</f>
        <v>0</v>
      </c>
      <c r="N36" s="133">
        <f>SUMIF(S!$AW:$AW,$B36&amp;"-"&amp;TEXT(YEAR(N$29),"0000")&amp;"-"&amp;TEXT(MONTH(N$29),"00"),S!$AA:$AA)</f>
        <v>0</v>
      </c>
      <c r="O36" s="133">
        <f>SUMIF(S!$AW:$AW,$B36&amp;"-"&amp;TEXT(YEAR(O$29),"0000")&amp;"-"&amp;TEXT(MONTH(O$29),"00"),S!$AA:$AA)</f>
        <v>0</v>
      </c>
      <c r="P36" s="133">
        <f>SUMIF(S!$AW:$AW,$B36&amp;"-"&amp;TEXT(YEAR(P$29),"0000")&amp;"-"&amp;TEXT(MONTH(P$29),"00"),S!$AA:$AA)</f>
        <v>0</v>
      </c>
      <c r="Q36" s="133">
        <f>SUMIF(S!$AW:$AW,$B36&amp;"-"&amp;TEXT(YEAR(Q$29),"0000")&amp;"-"&amp;TEXT(MONTH(Q$29),"00"),S!$AA:$AA)</f>
        <v>0</v>
      </c>
      <c r="R36" s="133">
        <f>SUMIF(S!$AW:$AW,$B36&amp;"-"&amp;TEXT(YEAR(R$29),"0000")&amp;"-"&amp;TEXT(MONTH(R$29),"00"),S!$AA:$AA)</f>
        <v>0</v>
      </c>
      <c r="S36" s="133">
        <f>SUMIF(S!$AW:$AW,$B36&amp;"-"&amp;TEXT(YEAR(S$29),"0000")&amp;"-"&amp;TEXT(MONTH(S$29),"00"),S!$AA:$AA)</f>
        <v>0</v>
      </c>
      <c r="T36" s="133">
        <f>SUMIF(S!$AW:$AW,$B36&amp;"-"&amp;TEXT(YEAR(T$29),"0000")&amp;"-"&amp;TEXT(MONTH(T$29),"00"),S!$AA:$AA)</f>
        <v>0</v>
      </c>
      <c r="U36" s="133">
        <f>SUMIF(S!$AW:$AW,$B36&amp;"-"&amp;TEXT(YEAR(U$29),"0000")&amp;"-"&amp;TEXT(MONTH(U$29),"00"),S!$AA:$AA)</f>
        <v>0</v>
      </c>
      <c r="V36" s="133">
        <f>SUMIF(S!$AW:$AW,$B36&amp;"-"&amp;TEXT(YEAR(V$29),"0000")&amp;"-"&amp;TEXT(MONTH(V$29),"00"),S!$AA:$AA)</f>
        <v>0</v>
      </c>
      <c r="W36" s="130">
        <f>SUMIF('D2'!$Z:$Z,'G2'!$B36,'D2'!CL:CL)</f>
        <v>0</v>
      </c>
      <c r="X36" s="130">
        <f>SUMIF('D2'!$Z:$Z,'G2'!$B36,'D2'!CM:CM)</f>
        <v>0</v>
      </c>
      <c r="Y36" s="130">
        <f>SUMIF('D2'!$Z:$Z,'G2'!$B36,'D2'!CN:CN)</f>
        <v>0</v>
      </c>
      <c r="Z36" s="130">
        <f>SUMIF('D2'!$Z:$Z,'G2'!$B36,'D2'!CO:CO)</f>
        <v>0</v>
      </c>
      <c r="AA36" s="130">
        <f>SUMIF('D2'!$Z:$Z,'G2'!$B36,'D2'!CP:CP)</f>
        <v>0</v>
      </c>
      <c r="AB36" s="130">
        <f>SUMIF('D2'!$Z:$Z,'G2'!$B36,'D2'!CQ:CQ)</f>
        <v>0</v>
      </c>
      <c r="AC36" s="130">
        <f>SUMIF('D2'!$Z:$Z,'G2'!$B36,'D2'!CR:CR)</f>
        <v>0</v>
      </c>
      <c r="AD36" s="130">
        <f>SUMIF('D2'!$Z:$Z,'G2'!$B36,'D2'!CS:CS)</f>
        <v>0</v>
      </c>
      <c r="AE36" s="130">
        <f>SUMIF('D2'!$Z:$Z,'G2'!$B36,'D2'!CT:CT)</f>
        <v>0</v>
      </c>
      <c r="AF36" s="130">
        <f>SUMIF('D2'!$Z:$Z,'G2'!$B36,'D2'!CU:CU)</f>
        <v>0</v>
      </c>
      <c r="AG36" s="130">
        <f>SUMIF('D2'!$Z:$Z,'G2'!$B36,'D2'!CV:CV)</f>
        <v>0</v>
      </c>
      <c r="AH36" s="130">
        <f>SUMIF('D2'!$Z:$Z,'G2'!$B36,'D2'!CW:CW)</f>
        <v>0</v>
      </c>
      <c r="AI36" s="130">
        <f>SUMIF('D2'!$Z:$Z,'G2'!$B36,'D2'!CX:CX)</f>
        <v>0</v>
      </c>
      <c r="AJ36" s="130">
        <f>SUMIF('D2'!$Z:$Z,'G2'!$B36,'D2'!CY:CY)</f>
        <v>0</v>
      </c>
      <c r="AK36" s="130">
        <f>SUMIF('D2'!$Z:$Z,'G2'!$B36,'D2'!CZ:CZ)</f>
        <v>0</v>
      </c>
      <c r="AL36" s="130">
        <f>SUMIF('D2'!$Z:$Z,'G2'!$B36,'D2'!DA:DA)</f>
        <v>0</v>
      </c>
      <c r="AM36" s="130">
        <f>SUMIF('D2'!$Z:$Z,'G2'!$B36,'D2'!DB:DB)</f>
        <v>0</v>
      </c>
      <c r="AN36" s="130">
        <f>SUMIF('D2'!$Z:$Z,'G2'!$B36,'D2'!DC:DC)</f>
        <v>0</v>
      </c>
      <c r="AO36" s="130">
        <f>SUMIF('D2'!$Z:$Z,'G2'!$B36,'D2'!DD:DD)</f>
        <v>0</v>
      </c>
      <c r="AP36" s="130">
        <f>SUMIF('D2'!$Z:$Z,'G2'!$B36,'D2'!DE:DE)</f>
        <v>0</v>
      </c>
      <c r="AQ36" s="130">
        <f>SUMIF('D2'!$Z:$Z,'G2'!$B36,'D2'!DF:DF)</f>
        <v>0</v>
      </c>
      <c r="AR36" s="130">
        <f>SUMIF('D2'!$Z:$Z,'G2'!$B36,'D2'!DG:DG)</f>
        <v>0</v>
      </c>
      <c r="AS36" s="130">
        <f>SUMIF('D2'!$Z:$Z,'G2'!$B36,'D2'!DH:DH)</f>
        <v>0</v>
      </c>
      <c r="AT36" s="130">
        <f>SUMIF('D2'!$Z:$Z,'G2'!$B36,'D2'!DI:DI)</f>
        <v>0</v>
      </c>
      <c r="AU36" s="130">
        <f>SUMIF('D2'!$Z:$Z,'G2'!$B36,'D2'!DJ:DJ)</f>
        <v>0</v>
      </c>
      <c r="AV36" s="130">
        <f>SUMIF('D2'!$Z:$Z,'G2'!$B36,'D2'!DK:DK)</f>
        <v>0</v>
      </c>
      <c r="AW36" s="130">
        <f>SUMIF('D2'!$Z:$Z,'G2'!$B36,'D2'!DL:DL)</f>
        <v>0</v>
      </c>
      <c r="AX36" s="130">
        <f>SUMIF('D2'!$Z:$Z,'G2'!$B36,'D2'!DM:DM)</f>
        <v>0</v>
      </c>
      <c r="AY36" s="130">
        <f>SUMIF('D2'!$Z:$Z,'G2'!$B36,'D2'!DN:DN)</f>
        <v>0</v>
      </c>
      <c r="AZ36" s="130">
        <f>SUMIF('D2'!$Z:$Z,'G2'!$B36,'D2'!DO:DO)</f>
        <v>0</v>
      </c>
      <c r="BA36" s="130">
        <f>SUMIF('D2'!$Z:$Z,'G2'!$B36,'D2'!DP:DP)</f>
        <v>0</v>
      </c>
      <c r="BB36" s="130">
        <f>SUMIF('D2'!$Z:$Z,'G2'!$B36,'D2'!DQ:DQ)</f>
        <v>0</v>
      </c>
      <c r="BC36" s="130">
        <f>SUMIF('D2'!$Z:$Z,'G2'!$B36,'D2'!DR:DR)</f>
        <v>0</v>
      </c>
      <c r="BD36" s="130">
        <f>SUMIF('D2'!$Z:$Z,'G2'!$B36,'D2'!DS:DS)</f>
        <v>0</v>
      </c>
      <c r="BE36" s="130">
        <f>SUMIF('D2'!$H:$H,'G2'!$B36,'D2'!DT:DT)</f>
        <v>0</v>
      </c>
      <c r="BF36" s="130">
        <f>SUMIF('D2'!$H:$H,'G2'!$B36,'D2'!DU:DU)</f>
        <v>0</v>
      </c>
      <c r="BG36" s="130">
        <f>SUMIF('D2'!$H:$H,'G2'!$B36,'D2'!DV:DV)</f>
        <v>0</v>
      </c>
      <c r="BH36" s="130">
        <f>SUMIF('D2'!$H:$H,'G2'!$B36,'D2'!DW:DW)</f>
        <v>0</v>
      </c>
    </row>
    <row r="37" spans="2:60" x14ac:dyDescent="0.3">
      <c r="B37" s="201"/>
      <c r="C37" s="130"/>
      <c r="D37" s="130"/>
      <c r="E37" s="131" t="e">
        <f>SUM(#REF!)</f>
        <v>#REF!</v>
      </c>
      <c r="F37" s="133">
        <f>SUMIF(S!$AW:$AW,$B37&amp;"-"&amp;TEXT(YEAR(F$29),"0000")&amp;"-"&amp;TEXT(MONTH(F$29),"00"),S!$AA:$AA)</f>
        <v>0</v>
      </c>
      <c r="G37" s="133">
        <f>SUMIF(S!$AW:$AW,$B37&amp;"-"&amp;TEXT(YEAR(G$29),"0000")&amp;"-"&amp;TEXT(MONTH(G$29),"00"),S!$AA:$AA)</f>
        <v>0</v>
      </c>
      <c r="H37" s="133">
        <f>SUMIF(S!$AW:$AW,$B37&amp;"-"&amp;TEXT(YEAR(H$29),"0000")&amp;"-"&amp;TEXT(MONTH(H$29),"00"),S!$AA:$AA)</f>
        <v>0</v>
      </c>
      <c r="I37" s="133">
        <f>SUMIF(S!$AW:$AW,$B37&amp;"-"&amp;TEXT(YEAR(I$29),"0000")&amp;"-"&amp;TEXT(MONTH(I$29),"00"),S!$AA:$AA)</f>
        <v>0</v>
      </c>
      <c r="J37" s="133">
        <f>SUMIF(S!$AW:$AW,$B37&amp;"-"&amp;TEXT(YEAR(J$29),"0000")&amp;"-"&amp;TEXT(MONTH(J$29),"00"),S!$AA:$AA)</f>
        <v>0</v>
      </c>
      <c r="K37" s="133">
        <f>SUMIF(S!$AW:$AW,$B37&amp;"-"&amp;TEXT(YEAR(K$29),"0000")&amp;"-"&amp;TEXT(MONTH(K$29),"00"),S!$AA:$AA)</f>
        <v>0</v>
      </c>
      <c r="L37" s="133">
        <f>SUMIF(S!$AW:$AW,$B37&amp;"-"&amp;TEXT(YEAR(L$29),"0000")&amp;"-"&amp;TEXT(MONTH(L$29),"00"),S!$AA:$AA)</f>
        <v>0</v>
      </c>
      <c r="M37" s="133">
        <f>SUMIF(S!$AW:$AW,$B37&amp;"-"&amp;TEXT(YEAR(M$29),"0000")&amp;"-"&amp;TEXT(MONTH(M$29),"00"),S!$AA:$AA)</f>
        <v>0</v>
      </c>
      <c r="N37" s="133">
        <f>SUMIF(S!$AW:$AW,$B37&amp;"-"&amp;TEXT(YEAR(N$29),"0000")&amp;"-"&amp;TEXT(MONTH(N$29),"00"),S!$AA:$AA)</f>
        <v>0</v>
      </c>
      <c r="O37" s="133">
        <f>SUMIF(S!$AW:$AW,$B37&amp;"-"&amp;TEXT(YEAR(O$29),"0000")&amp;"-"&amp;TEXT(MONTH(O$29),"00"),S!$AA:$AA)</f>
        <v>0</v>
      </c>
      <c r="P37" s="133">
        <f>SUMIF(S!$AW:$AW,$B37&amp;"-"&amp;TEXT(YEAR(P$29),"0000")&amp;"-"&amp;TEXT(MONTH(P$29),"00"),S!$AA:$AA)</f>
        <v>0</v>
      </c>
      <c r="Q37" s="133">
        <f>SUMIF(S!$AW:$AW,$B37&amp;"-"&amp;TEXT(YEAR(Q$29),"0000")&amp;"-"&amp;TEXT(MONTH(Q$29),"00"),S!$AA:$AA)</f>
        <v>0</v>
      </c>
      <c r="R37" s="133">
        <f>SUMIF(S!$AW:$AW,$B37&amp;"-"&amp;TEXT(YEAR(R$29),"0000")&amp;"-"&amp;TEXT(MONTH(R$29),"00"),S!$AA:$AA)</f>
        <v>0</v>
      </c>
      <c r="S37" s="133">
        <f>SUMIF(S!$AW:$AW,$B37&amp;"-"&amp;TEXT(YEAR(S$29),"0000")&amp;"-"&amp;TEXT(MONTH(S$29),"00"),S!$AA:$AA)</f>
        <v>0</v>
      </c>
      <c r="T37" s="133">
        <f>SUMIF(S!$AW:$AW,$B37&amp;"-"&amp;TEXT(YEAR(T$29),"0000")&amp;"-"&amp;TEXT(MONTH(T$29),"00"),S!$AA:$AA)</f>
        <v>0</v>
      </c>
      <c r="U37" s="133">
        <f>SUMIF(S!$AW:$AW,$B37&amp;"-"&amp;TEXT(YEAR(U$29),"0000")&amp;"-"&amp;TEXT(MONTH(U$29),"00"),S!$AA:$AA)</f>
        <v>0</v>
      </c>
      <c r="V37" s="133">
        <f>SUMIF(S!$AW:$AW,$B37&amp;"-"&amp;TEXT(YEAR(V$29),"0000")&amp;"-"&amp;TEXT(MONTH(V$29),"00"),S!$AA:$AA)</f>
        <v>0</v>
      </c>
      <c r="W37" s="130">
        <f>SUMIF('D2'!$Z:$Z,'G2'!$B37,'D2'!CL:CL)</f>
        <v>0</v>
      </c>
      <c r="X37" s="130">
        <f>SUMIF('D2'!$Z:$Z,'G2'!$B37,'D2'!CM:CM)</f>
        <v>0</v>
      </c>
      <c r="Y37" s="130">
        <f>SUMIF('D2'!$Z:$Z,'G2'!$B37,'D2'!CN:CN)</f>
        <v>0</v>
      </c>
      <c r="Z37" s="130">
        <f>SUMIF('D2'!$Z:$Z,'G2'!$B37,'D2'!CO:CO)</f>
        <v>0</v>
      </c>
      <c r="AA37" s="130">
        <f>SUMIF('D2'!$Z:$Z,'G2'!$B37,'D2'!CP:CP)</f>
        <v>0</v>
      </c>
      <c r="AB37" s="130">
        <f>SUMIF('D2'!$Z:$Z,'G2'!$B37,'D2'!CQ:CQ)</f>
        <v>0</v>
      </c>
      <c r="AC37" s="130">
        <f>SUMIF('D2'!$Z:$Z,'G2'!$B37,'D2'!CR:CR)</f>
        <v>0</v>
      </c>
      <c r="AD37" s="130">
        <f>SUMIF('D2'!$Z:$Z,'G2'!$B37,'D2'!CS:CS)</f>
        <v>0</v>
      </c>
      <c r="AE37" s="130">
        <f>SUMIF('D2'!$Z:$Z,'G2'!$B37,'D2'!CT:CT)</f>
        <v>0</v>
      </c>
      <c r="AF37" s="130">
        <f>SUMIF('D2'!$Z:$Z,'G2'!$B37,'D2'!CU:CU)</f>
        <v>0</v>
      </c>
      <c r="AG37" s="130">
        <f>SUMIF('D2'!$Z:$Z,'G2'!$B37,'D2'!CV:CV)</f>
        <v>0</v>
      </c>
      <c r="AH37" s="130">
        <f>SUMIF('D2'!$Z:$Z,'G2'!$B37,'D2'!CW:CW)</f>
        <v>0</v>
      </c>
      <c r="AI37" s="130">
        <f>SUMIF('D2'!$Z:$Z,'G2'!$B37,'D2'!CX:CX)</f>
        <v>0</v>
      </c>
      <c r="AJ37" s="130">
        <f>SUMIF('D2'!$Z:$Z,'G2'!$B37,'D2'!CY:CY)</f>
        <v>0</v>
      </c>
      <c r="AK37" s="130">
        <f>SUMIF('D2'!$Z:$Z,'G2'!$B37,'D2'!CZ:CZ)</f>
        <v>0</v>
      </c>
      <c r="AL37" s="130">
        <f>SUMIF('D2'!$Z:$Z,'G2'!$B37,'D2'!DA:DA)</f>
        <v>0</v>
      </c>
      <c r="AM37" s="130">
        <f>SUMIF('D2'!$Z:$Z,'G2'!$B37,'D2'!DB:DB)</f>
        <v>0</v>
      </c>
      <c r="AN37" s="130">
        <f>SUMIF('D2'!$Z:$Z,'G2'!$B37,'D2'!DC:DC)</f>
        <v>0</v>
      </c>
      <c r="AO37" s="130">
        <f>SUMIF('D2'!$Z:$Z,'G2'!$B37,'D2'!DD:DD)</f>
        <v>0</v>
      </c>
      <c r="AP37" s="130">
        <f>SUMIF('D2'!$Z:$Z,'G2'!$B37,'D2'!DE:DE)</f>
        <v>0</v>
      </c>
      <c r="AQ37" s="130">
        <f>SUMIF('D2'!$Z:$Z,'G2'!$B37,'D2'!DF:DF)</f>
        <v>0</v>
      </c>
      <c r="AR37" s="130">
        <f>SUMIF('D2'!$Z:$Z,'G2'!$B37,'D2'!DG:DG)</f>
        <v>0</v>
      </c>
      <c r="AS37" s="130">
        <f>SUMIF('D2'!$Z:$Z,'G2'!$B37,'D2'!DH:DH)</f>
        <v>0</v>
      </c>
      <c r="AT37" s="130">
        <f>SUMIF('D2'!$Z:$Z,'G2'!$B37,'D2'!DI:DI)</f>
        <v>0</v>
      </c>
      <c r="AU37" s="130">
        <f>SUMIF('D2'!$Z:$Z,'G2'!$B37,'D2'!DJ:DJ)</f>
        <v>0</v>
      </c>
      <c r="AV37" s="130">
        <f>SUMIF('D2'!$Z:$Z,'G2'!$B37,'D2'!DK:DK)</f>
        <v>0</v>
      </c>
      <c r="AW37" s="130">
        <f>SUMIF('D2'!$Z:$Z,'G2'!$B37,'D2'!DL:DL)</f>
        <v>0</v>
      </c>
      <c r="AX37" s="130">
        <f>SUMIF('D2'!$Z:$Z,'G2'!$B37,'D2'!DM:DM)</f>
        <v>0</v>
      </c>
      <c r="AY37" s="130">
        <f>SUMIF('D2'!$Z:$Z,'G2'!$B37,'D2'!DN:DN)</f>
        <v>0</v>
      </c>
      <c r="AZ37" s="130">
        <f>SUMIF('D2'!$Z:$Z,'G2'!$B37,'D2'!DO:DO)</f>
        <v>0</v>
      </c>
      <c r="BA37" s="130">
        <f>SUMIF('D2'!$Z:$Z,'G2'!$B37,'D2'!DP:DP)</f>
        <v>0</v>
      </c>
      <c r="BB37" s="130">
        <f>SUMIF('D2'!$Z:$Z,'G2'!$B37,'D2'!DQ:DQ)</f>
        <v>0</v>
      </c>
      <c r="BC37" s="130">
        <f>SUMIF('D2'!$Z:$Z,'G2'!$B37,'D2'!DR:DR)</f>
        <v>0</v>
      </c>
      <c r="BD37" s="130">
        <f>SUMIF('D2'!$Z:$Z,'G2'!$B37,'D2'!DS:DS)</f>
        <v>0</v>
      </c>
      <c r="BE37" s="130">
        <f>SUMIF('D2'!$H:$H,'G2'!$B37,'D2'!DT:DT)</f>
        <v>0</v>
      </c>
      <c r="BF37" s="130">
        <f>SUMIF('D2'!$H:$H,'G2'!$B37,'D2'!DU:DU)</f>
        <v>0</v>
      </c>
      <c r="BG37" s="130">
        <f>SUMIF('D2'!$H:$H,'G2'!$B37,'D2'!DV:DV)</f>
        <v>0</v>
      </c>
      <c r="BH37" s="130">
        <f>SUMIF('D2'!$H:$H,'G2'!$B37,'D2'!DW:DW)</f>
        <v>0</v>
      </c>
    </row>
    <row r="38" spans="2:60" x14ac:dyDescent="0.3">
      <c r="B38" s="201" t="s">
        <v>676</v>
      </c>
      <c r="C38" s="130"/>
      <c r="D38" s="130"/>
      <c r="E38" s="131" t="e">
        <f>SUM(#REF!)</f>
        <v>#REF!</v>
      </c>
      <c r="F38" s="133">
        <f>SUMIF(S!$AW:$AW,$B38&amp;"-"&amp;TEXT(YEAR(F$29),"0000")&amp;"-"&amp;TEXT(MONTH(F$29),"00"),S!$AA:$AA)</f>
        <v>0</v>
      </c>
      <c r="G38" s="133">
        <f>SUMIF(S!$AW:$AW,$B38&amp;"-"&amp;TEXT(YEAR(G$29),"0000")&amp;"-"&amp;TEXT(MONTH(G$29),"00"),S!$AA:$AA)</f>
        <v>0</v>
      </c>
      <c r="H38" s="133">
        <f>SUMIF(S!$AW:$AW,$B38&amp;"-"&amp;TEXT(YEAR(H$29),"0000")&amp;"-"&amp;TEXT(MONTH(H$29),"00"),S!$AA:$AA)</f>
        <v>0</v>
      </c>
      <c r="I38" s="133">
        <f>SUMIF(S!$AW:$AW,$B38&amp;"-"&amp;TEXT(YEAR(I$29),"0000")&amp;"-"&amp;TEXT(MONTH(I$29),"00"),S!$AA:$AA)</f>
        <v>0</v>
      </c>
      <c r="J38" s="133">
        <f>SUMIF(S!$AW:$AW,$B38&amp;"-"&amp;TEXT(YEAR(J$29),"0000")&amp;"-"&amp;TEXT(MONTH(J$29),"00"),S!$AA:$AA)</f>
        <v>0</v>
      </c>
      <c r="K38" s="133">
        <f>SUMIF(S!$AW:$AW,$B38&amp;"-"&amp;TEXT(YEAR(K$29),"0000")&amp;"-"&amp;TEXT(MONTH(K$29),"00"),S!$AA:$AA)</f>
        <v>0</v>
      </c>
      <c r="L38" s="133">
        <f>SUMIF(S!$AW:$AW,$B38&amp;"-"&amp;TEXT(YEAR(L$29),"0000")&amp;"-"&amp;TEXT(MONTH(L$29),"00"),S!$AA:$AA)</f>
        <v>0</v>
      </c>
      <c r="M38" s="133">
        <f>SUMIF(S!$AW:$AW,$B38&amp;"-"&amp;TEXT(YEAR(M$29),"0000")&amp;"-"&amp;TEXT(MONTH(M$29),"00"),S!$AA:$AA)</f>
        <v>0</v>
      </c>
      <c r="N38" s="133">
        <f>SUMIF(S!$AW:$AW,$B38&amp;"-"&amp;TEXT(YEAR(N$29),"0000")&amp;"-"&amp;TEXT(MONTH(N$29),"00"),S!$AA:$AA)</f>
        <v>0</v>
      </c>
      <c r="O38" s="133">
        <f>SUMIF(S!$AW:$AW,$B38&amp;"-"&amp;TEXT(YEAR(O$29),"0000")&amp;"-"&amp;TEXT(MONTH(O$29),"00"),S!$AA:$AA)</f>
        <v>0</v>
      </c>
      <c r="P38" s="133">
        <f>SUMIF(S!$AW:$AW,$B38&amp;"-"&amp;TEXT(YEAR(P$29),"0000")&amp;"-"&amp;TEXT(MONTH(P$29),"00"),S!$AA:$AA)</f>
        <v>0</v>
      </c>
      <c r="Q38" s="133">
        <f>SUMIF(S!$AW:$AW,$B38&amp;"-"&amp;TEXT(YEAR(Q$29),"0000")&amp;"-"&amp;TEXT(MONTH(Q$29),"00"),S!$AA:$AA)</f>
        <v>0</v>
      </c>
      <c r="R38" s="133">
        <f>SUMIF(S!$AW:$AW,$B38&amp;"-"&amp;TEXT(YEAR(R$29),"0000")&amp;"-"&amp;TEXT(MONTH(R$29),"00"),S!$AA:$AA)</f>
        <v>0</v>
      </c>
      <c r="S38" s="133">
        <f>SUMIF(S!$AW:$AW,$B38&amp;"-"&amp;TEXT(YEAR(S$29),"0000")&amp;"-"&amp;TEXT(MONTH(S$29),"00"),S!$AA:$AA)</f>
        <v>0</v>
      </c>
      <c r="T38" s="133">
        <f>SUMIF(S!$AW:$AW,$B38&amp;"-"&amp;TEXT(YEAR(T$29),"0000")&amp;"-"&amp;TEXT(MONTH(T$29),"00"),S!$AA:$AA)</f>
        <v>0</v>
      </c>
      <c r="U38" s="133">
        <f>SUMIF(S!$AW:$AW,$B38&amp;"-"&amp;TEXT(YEAR(U$29),"0000")&amp;"-"&amp;TEXT(MONTH(U$29),"00"),S!$AA:$AA)</f>
        <v>0</v>
      </c>
      <c r="V38" s="133">
        <f>SUMIF(S!$AW:$AW,$B38&amp;"-"&amp;TEXT(YEAR(V$29),"0000")&amp;"-"&amp;TEXT(MONTH(V$29),"00"),S!$AA:$AA)</f>
        <v>0</v>
      </c>
      <c r="W38" s="130">
        <f>SUMIF('D2'!$Z:$Z,'G2'!$B38,'D2'!CL:CL)</f>
        <v>0</v>
      </c>
      <c r="X38" s="130">
        <f>SUMIF('D2'!$Z:$Z,'G2'!$B38,'D2'!CM:CM)</f>
        <v>0</v>
      </c>
      <c r="Y38" s="130">
        <f>SUMIF('D2'!$Z:$Z,'G2'!$B38,'D2'!CN:CN)</f>
        <v>0</v>
      </c>
      <c r="Z38" s="130">
        <f>SUMIF('D2'!$Z:$Z,'G2'!$B38,'D2'!CO:CO)</f>
        <v>0</v>
      </c>
      <c r="AA38" s="130">
        <f>SUMIF('D2'!$Z:$Z,'G2'!$B38,'D2'!CP:CP)</f>
        <v>0</v>
      </c>
      <c r="AB38" s="130">
        <f>SUMIF('D2'!$Z:$Z,'G2'!$B38,'D2'!CQ:CQ)</f>
        <v>0</v>
      </c>
      <c r="AC38" s="130">
        <f>SUMIF('D2'!$Z:$Z,'G2'!$B38,'D2'!CR:CR)</f>
        <v>0</v>
      </c>
      <c r="AD38" s="130">
        <f>SUMIF('D2'!$Z:$Z,'G2'!$B38,'D2'!CS:CS)</f>
        <v>0</v>
      </c>
      <c r="AE38" s="130">
        <f>SUMIF('D2'!$Z:$Z,'G2'!$B38,'D2'!CT:CT)</f>
        <v>0</v>
      </c>
      <c r="AF38" s="130">
        <f>SUMIF('D2'!$Z:$Z,'G2'!$B38,'D2'!CU:CU)</f>
        <v>0</v>
      </c>
      <c r="AG38" s="130">
        <f>SUMIF('D2'!$Z:$Z,'G2'!$B38,'D2'!CV:CV)</f>
        <v>0</v>
      </c>
      <c r="AH38" s="130">
        <f>SUMIF('D2'!$Z:$Z,'G2'!$B38,'D2'!CW:CW)</f>
        <v>0</v>
      </c>
      <c r="AI38" s="130">
        <f>SUMIF('D2'!$Z:$Z,'G2'!$B38,'D2'!CX:CX)</f>
        <v>0</v>
      </c>
      <c r="AJ38" s="130">
        <f>SUMIF('D2'!$Z:$Z,'G2'!$B38,'D2'!CY:CY)</f>
        <v>0</v>
      </c>
      <c r="AK38" s="130">
        <f>SUMIF('D2'!$Z:$Z,'G2'!$B38,'D2'!CZ:CZ)</f>
        <v>0</v>
      </c>
      <c r="AL38" s="130">
        <f>SUMIF('D2'!$Z:$Z,'G2'!$B38,'D2'!DA:DA)</f>
        <v>0</v>
      </c>
      <c r="AM38" s="130">
        <f>SUMIF('D2'!$Z:$Z,'G2'!$B38,'D2'!DB:DB)</f>
        <v>0</v>
      </c>
      <c r="AN38" s="130">
        <f>SUMIF('D2'!$Z:$Z,'G2'!$B38,'D2'!DC:DC)</f>
        <v>0</v>
      </c>
      <c r="AO38" s="130">
        <f>SUMIF('D2'!$Z:$Z,'G2'!$B38,'D2'!DD:DD)</f>
        <v>0</v>
      </c>
      <c r="AP38" s="130">
        <f>SUMIF('D2'!$Z:$Z,'G2'!$B38,'D2'!DE:DE)</f>
        <v>0</v>
      </c>
      <c r="AQ38" s="130">
        <f>SUMIF('D2'!$Z:$Z,'G2'!$B38,'D2'!DF:DF)</f>
        <v>0</v>
      </c>
      <c r="AR38" s="130">
        <f>SUMIF('D2'!$Z:$Z,'G2'!$B38,'D2'!DG:DG)</f>
        <v>0</v>
      </c>
      <c r="AS38" s="130">
        <f>SUMIF('D2'!$Z:$Z,'G2'!$B38,'D2'!DH:DH)</f>
        <v>232741.13319115283</v>
      </c>
      <c r="AT38" s="130">
        <f>SUMIF('D2'!$Z:$Z,'G2'!$B38,'D2'!DI:DI)</f>
        <v>217725.57621107844</v>
      </c>
      <c r="AU38" s="130">
        <f>SUMIF('D2'!$Z:$Z,'G2'!$B38,'D2'!DJ:DJ)</f>
        <v>232741.13319115283</v>
      </c>
      <c r="AV38" s="130">
        <f>SUMIF('D2'!$Z:$Z,'G2'!$B38,'D2'!DK:DK)</f>
        <v>225233.35470111566</v>
      </c>
      <c r="AW38" s="130">
        <f>SUMIF('D2'!$Z:$Z,'G2'!$B38,'D2'!DL:DL)</f>
        <v>0</v>
      </c>
      <c r="AX38" s="130">
        <f>SUMIF('D2'!$Z:$Z,'G2'!$B38,'D2'!DM:DM)</f>
        <v>0</v>
      </c>
      <c r="AY38" s="130">
        <f>SUMIF('D2'!$Z:$Z,'G2'!$B38,'D2'!DN:DN)</f>
        <v>0</v>
      </c>
      <c r="AZ38" s="130">
        <f>SUMIF('D2'!$Z:$Z,'G2'!$B38,'D2'!DO:DO)</f>
        <v>0</v>
      </c>
      <c r="BA38" s="130">
        <f>SUMIF('D2'!$Z:$Z,'G2'!$B38,'D2'!DP:DP)</f>
        <v>0</v>
      </c>
      <c r="BB38" s="130">
        <f>SUMIF('D2'!$Z:$Z,'G2'!$B38,'D2'!DQ:DQ)</f>
        <v>0</v>
      </c>
      <c r="BC38" s="130">
        <f>SUMIF('D2'!$Z:$Z,'G2'!$B38,'D2'!DR:DR)</f>
        <v>0</v>
      </c>
      <c r="BD38" s="130">
        <f>SUMIF('D2'!$Z:$Z,'G2'!$B38,'D2'!DS:DS)</f>
        <v>0</v>
      </c>
      <c r="BE38" s="130">
        <f>SUMIF('D2'!$H:$H,'G2'!$B38,'D2'!DT:DT)</f>
        <v>0</v>
      </c>
      <c r="BF38" s="130">
        <f>SUMIF('D2'!$H:$H,'G2'!$B38,'D2'!DU:DU)</f>
        <v>0</v>
      </c>
      <c r="BG38" s="130">
        <f>SUMIF('D2'!$H:$H,'G2'!$B38,'D2'!DV:DV)</f>
        <v>0</v>
      </c>
      <c r="BH38" s="130">
        <f>SUMIF('D2'!$H:$H,'G2'!$B38,'D2'!DW:DW)</f>
        <v>0</v>
      </c>
    </row>
    <row r="39" spans="2:60" x14ac:dyDescent="0.3">
      <c r="B39" s="201" t="s">
        <v>677</v>
      </c>
      <c r="C39" s="130"/>
      <c r="D39" s="130"/>
      <c r="E39" s="131" t="e">
        <f>SUM(#REF!)</f>
        <v>#REF!</v>
      </c>
      <c r="F39" s="133">
        <f>SUMIF(S!$AW:$AW,$B39&amp;"-"&amp;TEXT(YEAR(F$29),"0000")&amp;"-"&amp;TEXT(MONTH(F$29),"00"),S!$AA:$AA)</f>
        <v>8212.2765888805261</v>
      </c>
      <c r="G39" s="133">
        <f>SUMIF(S!$AW:$AW,$B39&amp;"-"&amp;TEXT(YEAR(G$29),"0000")&amp;"-"&amp;TEXT(MONTH(G$29),"00"),S!$AA:$AA)</f>
        <v>5353.2730158387394</v>
      </c>
      <c r="H39" s="133">
        <f>SUMIF(S!$AW:$AW,$B39&amp;"-"&amp;TEXT(YEAR(H$29),"0000")&amp;"-"&amp;TEXT(MONTH(H$29),"00"),S!$AA:$AA)</f>
        <v>21882.410768785943</v>
      </c>
      <c r="I39" s="133">
        <f>SUMIF(S!$AW:$AW,$B39&amp;"-"&amp;TEXT(YEAR(I$29),"0000")&amp;"-"&amp;TEXT(MONTH(I$29),"00"),S!$AA:$AA)</f>
        <v>2537.6996706463569</v>
      </c>
      <c r="J39" s="133">
        <f>SUMIF(S!$AW:$AW,$B39&amp;"-"&amp;TEXT(YEAR(J$29),"0000")&amp;"-"&amp;TEXT(MONTH(J$29),"00"),S!$AA:$AA)</f>
        <v>2992.1032271200243</v>
      </c>
      <c r="K39" s="133">
        <f>SUMIF(S!$AW:$AW,$B39&amp;"-"&amp;TEXT(YEAR(K$29),"0000")&amp;"-"&amp;TEXT(MONTH(K$29),"00"),S!$AA:$AA)</f>
        <v>0</v>
      </c>
      <c r="L39" s="133">
        <f>SUMIF(S!$AW:$AW,$B39&amp;"-"&amp;TEXT(YEAR(L$29),"0000")&amp;"-"&amp;TEXT(MONTH(L$29),"00"),S!$AA:$AA)</f>
        <v>0</v>
      </c>
      <c r="M39" s="133">
        <f>SUMIF(S!$AW:$AW,$B39&amp;"-"&amp;TEXT(YEAR(M$29),"0000")&amp;"-"&amp;TEXT(MONTH(M$29),"00"),S!$AA:$AA)</f>
        <v>7661.8154522545719</v>
      </c>
      <c r="N39" s="133">
        <f>SUMIF(S!$AW:$AW,$B39&amp;"-"&amp;TEXT(YEAR(N$29),"0000")&amp;"-"&amp;TEXT(MONTH(N$29),"00"),S!$AA:$AA)</f>
        <v>0</v>
      </c>
      <c r="O39" s="133">
        <f>SUMIF(S!$AW:$AW,$B39&amp;"-"&amp;TEXT(YEAR(O$29),"0000")&amp;"-"&amp;TEXT(MONTH(O$29),"00"),S!$AA:$AA)</f>
        <v>0</v>
      </c>
      <c r="P39" s="133">
        <f>SUMIF(S!$AW:$AW,$B39&amp;"-"&amp;TEXT(YEAR(P$29),"0000")&amp;"-"&amp;TEXT(MONTH(P$29),"00"),S!$AA:$AA)</f>
        <v>0</v>
      </c>
      <c r="Q39" s="133">
        <f>SUMIF(S!$AW:$AW,$B39&amp;"-"&amp;TEXT(YEAR(Q$29),"0000")&amp;"-"&amp;TEXT(MONTH(Q$29),"00"),S!$AA:$AA)</f>
        <v>0</v>
      </c>
      <c r="R39" s="133">
        <f>SUMIF(S!$AW:$AW,$B39&amp;"-"&amp;TEXT(YEAR(R$29),"0000")&amp;"-"&amp;TEXT(MONTH(R$29),"00"),S!$AA:$AA)</f>
        <v>7969.9617096139918</v>
      </c>
      <c r="S39" s="133">
        <f>SUMIF(S!$AW:$AW,$B39&amp;"-"&amp;TEXT(YEAR(S$29),"0000")&amp;"-"&amp;TEXT(MONTH(S$29),"00"),S!$AA:$AA)</f>
        <v>946.39045367931112</v>
      </c>
      <c r="T39" s="133">
        <f>SUMIF(S!$AW:$AW,$B39&amp;"-"&amp;TEXT(YEAR(T$29),"0000")&amp;"-"&amp;TEXT(MONTH(T$29),"00"),S!$AA:$AA)</f>
        <v>12792.457834103798</v>
      </c>
      <c r="U39" s="133">
        <f>SUMIF(S!$AW:$AW,$B39&amp;"-"&amp;TEXT(YEAR(U$29),"0000")&amp;"-"&amp;TEXT(MONTH(U$29),"00"),S!$AA:$AA)</f>
        <v>33063.188432189811</v>
      </c>
      <c r="V39" s="133">
        <f>SUMIF(S!$AW:$AW,$B39&amp;"-"&amp;TEXT(YEAR(V$29),"0000")&amp;"-"&amp;TEXT(MONTH(V$29),"00"),S!$AA:$AA)</f>
        <v>2353.1859919664689</v>
      </c>
      <c r="W39" s="130">
        <f>SUMIF('D2'!$Z:$Z,'G2'!$B39,'D2'!CL:CL)</f>
        <v>0</v>
      </c>
      <c r="X39" s="130">
        <f>SUMIF('D2'!$Z:$Z,'G2'!$B39,'D2'!CM:CM)</f>
        <v>23443.535538650434</v>
      </c>
      <c r="Y39" s="130">
        <f>SUMIF('D2'!$Z:$Z,'G2'!$B39,'D2'!CN:CN)</f>
        <v>0</v>
      </c>
      <c r="Z39" s="130">
        <f>SUMIF('D2'!$Z:$Z,'G2'!$B39,'D2'!CO:CO)</f>
        <v>18457.654041797687</v>
      </c>
      <c r="AA39" s="130">
        <f>SUMIF('D2'!$Z:$Z,'G2'!$B39,'D2'!CP:CP)</f>
        <v>0</v>
      </c>
      <c r="AB39" s="130">
        <f>SUMIF('D2'!$Z:$Z,'G2'!$B39,'D2'!CQ:CQ)</f>
        <v>0</v>
      </c>
      <c r="AC39" s="130">
        <f>SUMIF('D2'!$Z:$Z,'G2'!$B39,'D2'!CR:CR)</f>
        <v>0</v>
      </c>
      <c r="AD39" s="130">
        <f>SUMIF('D2'!$Z:$Z,'G2'!$B39,'D2'!CS:CS)</f>
        <v>0</v>
      </c>
      <c r="AE39" s="130">
        <f>SUMIF('D2'!$Z:$Z,'G2'!$B39,'D2'!CT:CT)</f>
        <v>0</v>
      </c>
      <c r="AF39" s="130">
        <f>SUMIF('D2'!$Z:$Z,'G2'!$B39,'D2'!CU:CU)</f>
        <v>0</v>
      </c>
      <c r="AG39" s="130">
        <f>SUMIF('D2'!$Z:$Z,'G2'!$B39,'D2'!CV:CV)</f>
        <v>41732.892633142961</v>
      </c>
      <c r="AH39" s="130">
        <f>SUMIF('D2'!$Z:$Z,'G2'!$B39,'D2'!CW:CW)</f>
        <v>0</v>
      </c>
      <c r="AI39" s="130">
        <f>SUMIF('D2'!$Z:$Z,'G2'!$B39,'D2'!CX:CX)</f>
        <v>23297.897147744556</v>
      </c>
      <c r="AJ39" s="130">
        <f>SUMIF('D2'!$Z:$Z,'G2'!$B39,'D2'!CY:CY)</f>
        <v>0</v>
      </c>
      <c r="AK39" s="130">
        <f>SUMIF('D2'!$Z:$Z,'G2'!$B39,'D2'!CZ:CZ)</f>
        <v>0</v>
      </c>
      <c r="AL39" s="130">
        <f>SUMIF('D2'!$Z:$Z,'G2'!$B39,'D2'!DA:DA)</f>
        <v>22414.753237411664</v>
      </c>
      <c r="AM39" s="130">
        <f>SUMIF('D2'!$Z:$Z,'G2'!$B39,'D2'!DB:DB)</f>
        <v>0</v>
      </c>
      <c r="AN39" s="130">
        <f>SUMIF('D2'!$Z:$Z,'G2'!$B39,'D2'!DC:DC)</f>
        <v>0</v>
      </c>
      <c r="AO39" s="130">
        <f>SUMIF('D2'!$Z:$Z,'G2'!$B39,'D2'!DD:DD)</f>
        <v>0</v>
      </c>
      <c r="AP39" s="130">
        <f>SUMIF('D2'!$Z:$Z,'G2'!$B39,'D2'!DE:DE)</f>
        <v>0</v>
      </c>
      <c r="AQ39" s="130">
        <f>SUMIF('D2'!$Z:$Z,'G2'!$B39,'D2'!DF:DF)</f>
        <v>0</v>
      </c>
      <c r="AR39" s="130">
        <f>SUMIF('D2'!$Z:$Z,'G2'!$B39,'D2'!DG:DG)</f>
        <v>0</v>
      </c>
      <c r="AS39" s="130">
        <f>SUMIF('D2'!$Z:$Z,'G2'!$B39,'D2'!DH:DH)</f>
        <v>39980.767013003424</v>
      </c>
      <c r="AT39" s="130">
        <f>SUMIF('D2'!$Z:$Z,'G2'!$B39,'D2'!DI:DI)</f>
        <v>0</v>
      </c>
      <c r="AU39" s="130">
        <f>SUMIF('D2'!$Z:$Z,'G2'!$B39,'D2'!DJ:DJ)</f>
        <v>0</v>
      </c>
      <c r="AV39" s="130">
        <f>SUMIF('D2'!$Z:$Z,'G2'!$B39,'D2'!DK:DK)</f>
        <v>0</v>
      </c>
      <c r="AW39" s="130">
        <f>SUMIF('D2'!$Z:$Z,'G2'!$B39,'D2'!DL:DL)</f>
        <v>0</v>
      </c>
      <c r="AX39" s="130">
        <f>SUMIF('D2'!$Z:$Z,'G2'!$B39,'D2'!DM:DM)</f>
        <v>0</v>
      </c>
      <c r="AY39" s="130">
        <f>SUMIF('D2'!$Z:$Z,'G2'!$B39,'D2'!DN:DN)</f>
        <v>0</v>
      </c>
      <c r="AZ39" s="130">
        <f>SUMIF('D2'!$Z:$Z,'G2'!$B39,'D2'!DO:DO)</f>
        <v>0</v>
      </c>
      <c r="BA39" s="130">
        <f>SUMIF('D2'!$Z:$Z,'G2'!$B39,'D2'!DP:DP)</f>
        <v>0</v>
      </c>
      <c r="BB39" s="130">
        <f>SUMIF('D2'!$Z:$Z,'G2'!$B39,'D2'!DQ:DQ)</f>
        <v>0</v>
      </c>
      <c r="BC39" s="130">
        <f>SUMIF('D2'!$Z:$Z,'G2'!$B39,'D2'!DR:DR)</f>
        <v>0</v>
      </c>
      <c r="BD39" s="130">
        <f>SUMIF('D2'!$Z:$Z,'G2'!$B39,'D2'!DS:DS)</f>
        <v>0</v>
      </c>
      <c r="BE39" s="130">
        <f>SUMIF('D2'!$H:$H,'G2'!$B39,'D2'!DT:DT)</f>
        <v>0</v>
      </c>
      <c r="BF39" s="130">
        <f>SUMIF('D2'!$H:$H,'G2'!$B39,'D2'!DU:DU)</f>
        <v>0</v>
      </c>
      <c r="BG39" s="130">
        <f>SUMIF('D2'!$H:$H,'G2'!$B39,'D2'!DV:DV)</f>
        <v>0</v>
      </c>
      <c r="BH39" s="130">
        <f>SUMIF('D2'!$H:$H,'G2'!$B39,'D2'!DW:DW)</f>
        <v>0</v>
      </c>
    </row>
    <row r="40" spans="2:60" x14ac:dyDescent="0.3">
      <c r="B40" s="201" t="s">
        <v>679</v>
      </c>
      <c r="C40" s="130"/>
      <c r="D40" s="130"/>
      <c r="E40" s="131" t="e">
        <f>SUM(#REF!)</f>
        <v>#REF!</v>
      </c>
      <c r="F40" s="133">
        <f>SUMIF(S!$AW:$AW,$B40&amp;"-"&amp;TEXT(YEAR(F$29),"0000")&amp;"-"&amp;TEXT(MONTH(F$29),"00"),S!$AA:$AA)</f>
        <v>0</v>
      </c>
      <c r="G40" s="133">
        <f>SUMIF(S!$AW:$AW,$B40&amp;"-"&amp;TEXT(YEAR(G$29),"0000")&amp;"-"&amp;TEXT(MONTH(G$29),"00"),S!$AA:$AA)</f>
        <v>0</v>
      </c>
      <c r="H40" s="133">
        <f>SUMIF(S!$AW:$AW,$B40&amp;"-"&amp;TEXT(YEAR(H$29),"0000")&amp;"-"&amp;TEXT(MONTH(H$29),"00"),S!$AA:$AA)</f>
        <v>0</v>
      </c>
      <c r="I40" s="133">
        <f>SUMIF(S!$AW:$AW,$B40&amp;"-"&amp;TEXT(YEAR(I$29),"0000")&amp;"-"&amp;TEXT(MONTH(I$29),"00"),S!$AA:$AA)</f>
        <v>0</v>
      </c>
      <c r="J40" s="133">
        <f>SUMIF(S!$AW:$AW,$B40&amp;"-"&amp;TEXT(YEAR(J$29),"0000")&amp;"-"&amp;TEXT(MONTH(J$29),"00"),S!$AA:$AA)</f>
        <v>0</v>
      </c>
      <c r="K40" s="133">
        <f>SUMIF(S!$AW:$AW,$B40&amp;"-"&amp;TEXT(YEAR(K$29),"0000")&amp;"-"&amp;TEXT(MONTH(K$29),"00"),S!$AA:$AA)</f>
        <v>0</v>
      </c>
      <c r="L40" s="133">
        <f>SUMIF(S!$AW:$AW,$B40&amp;"-"&amp;TEXT(YEAR(L$29),"0000")&amp;"-"&amp;TEXT(MONTH(L$29),"00"),S!$AA:$AA)</f>
        <v>0</v>
      </c>
      <c r="M40" s="133">
        <f>SUMIF(S!$AW:$AW,$B40&amp;"-"&amp;TEXT(YEAR(M$29),"0000")&amp;"-"&amp;TEXT(MONTH(M$29),"00"),S!$AA:$AA)</f>
        <v>0</v>
      </c>
      <c r="N40" s="133">
        <f>SUMIF(S!$AW:$AW,$B40&amp;"-"&amp;TEXT(YEAR(N$29),"0000")&amp;"-"&amp;TEXT(MONTH(N$29),"00"),S!$AA:$AA)</f>
        <v>0</v>
      </c>
      <c r="O40" s="133">
        <f>SUMIF(S!$AW:$AW,$B40&amp;"-"&amp;TEXT(YEAR(O$29),"0000")&amp;"-"&amp;TEXT(MONTH(O$29),"00"),S!$AA:$AA)</f>
        <v>0</v>
      </c>
      <c r="P40" s="133">
        <f>SUMIF(S!$AW:$AW,$B40&amp;"-"&amp;TEXT(YEAR(P$29),"0000")&amp;"-"&amp;TEXT(MONTH(P$29),"00"),S!$AA:$AA)</f>
        <v>0</v>
      </c>
      <c r="Q40" s="133">
        <f>SUMIF(S!$AW:$AW,$B40&amp;"-"&amp;TEXT(YEAR(Q$29),"0000")&amp;"-"&amp;TEXT(MONTH(Q$29),"00"),S!$AA:$AA)</f>
        <v>0</v>
      </c>
      <c r="R40" s="133">
        <f>SUMIF(S!$AW:$AW,$B40&amp;"-"&amp;TEXT(YEAR(R$29),"0000")&amp;"-"&amp;TEXT(MONTH(R$29),"00"),S!$AA:$AA)</f>
        <v>0</v>
      </c>
      <c r="S40" s="133">
        <f>SUMIF(S!$AW:$AW,$B40&amp;"-"&amp;TEXT(YEAR(S$29),"0000")&amp;"-"&amp;TEXT(MONTH(S$29),"00"),S!$AA:$AA)</f>
        <v>0</v>
      </c>
      <c r="T40" s="133">
        <f>SUMIF(S!$AW:$AW,$B40&amp;"-"&amp;TEXT(YEAR(T$29),"0000")&amp;"-"&amp;TEXT(MONTH(T$29),"00"),S!$AA:$AA)</f>
        <v>0</v>
      </c>
      <c r="U40" s="133">
        <f>SUMIF(S!$AW:$AW,$B40&amp;"-"&amp;TEXT(YEAR(U$29),"0000")&amp;"-"&amp;TEXT(MONTH(U$29),"00"),S!$AA:$AA)</f>
        <v>0</v>
      </c>
      <c r="V40" s="133">
        <f>SUMIF(S!$AW:$AW,$B40&amp;"-"&amp;TEXT(YEAR(V$29),"0000")&amp;"-"&amp;TEXT(MONTH(V$29),"00"),S!$AA:$AA)</f>
        <v>0</v>
      </c>
      <c r="W40" s="130">
        <f>SUMIF('D2'!$Z:$Z,'G2'!$B40,'D2'!CL:CL)</f>
        <v>0</v>
      </c>
      <c r="X40" s="130">
        <f>SUMIF('D2'!$Z:$Z,'G2'!$B40,'D2'!CM:CM)</f>
        <v>0</v>
      </c>
      <c r="Y40" s="130">
        <f>SUMIF('D2'!$Z:$Z,'G2'!$B40,'D2'!CN:CN)</f>
        <v>6629.8193075813742</v>
      </c>
      <c r="Z40" s="130">
        <f>SUMIF('D2'!$Z:$Z,'G2'!$B40,'D2'!CO:CO)</f>
        <v>99447.289613720597</v>
      </c>
      <c r="AA40" s="130">
        <f>SUMIF('D2'!$Z:$Z,'G2'!$B40,'D2'!CP:CP)</f>
        <v>96132.379959929909</v>
      </c>
      <c r="AB40" s="130">
        <f>SUMIF('D2'!$Z:$Z,'G2'!$B40,'D2'!CQ:CQ)</f>
        <v>1348.0801160787316</v>
      </c>
      <c r="AC40" s="130">
        <f>SUMIF('D2'!$Z:$Z,'G2'!$B40,'D2'!CR:CR)</f>
        <v>18873.121625102242</v>
      </c>
      <c r="AD40" s="130">
        <f>SUMIF('D2'!$Z:$Z,'G2'!$B40,'D2'!CS:CS)</f>
        <v>0</v>
      </c>
      <c r="AE40" s="130">
        <f>SUMIF('D2'!$Z:$Z,'G2'!$B40,'D2'!CT:CT)</f>
        <v>0</v>
      </c>
      <c r="AF40" s="130">
        <f>SUMIF('D2'!$Z:$Z,'G2'!$B40,'D2'!CU:CU)</f>
        <v>0</v>
      </c>
      <c r="AG40" s="130">
        <f>SUMIF('D2'!$Z:$Z,'G2'!$B40,'D2'!CV:CV)</f>
        <v>36991.40608056786</v>
      </c>
      <c r="AH40" s="130">
        <f>SUMIF('D2'!$Z:$Z,'G2'!$B40,'D2'!CW:CW)</f>
        <v>0</v>
      </c>
      <c r="AI40" s="130">
        <f>SUMIF('D2'!$Z:$Z,'G2'!$B40,'D2'!CX:CX)</f>
        <v>0</v>
      </c>
      <c r="AJ40" s="130">
        <f>SUMIF('D2'!$Z:$Z,'G2'!$B40,'D2'!CY:CY)</f>
        <v>0</v>
      </c>
      <c r="AK40" s="130">
        <f>SUMIF('D2'!$Z:$Z,'G2'!$B40,'D2'!CZ:CZ)</f>
        <v>0</v>
      </c>
      <c r="AL40" s="130">
        <f>SUMIF('D2'!$Z:$Z,'G2'!$B40,'D2'!DA:DA)</f>
        <v>0</v>
      </c>
      <c r="AM40" s="130">
        <f>SUMIF('D2'!$Z:$Z,'G2'!$B40,'D2'!DB:DB)</f>
        <v>0</v>
      </c>
      <c r="AN40" s="130">
        <f>SUMIF('D2'!$Z:$Z,'G2'!$B40,'D2'!DC:DC)</f>
        <v>0</v>
      </c>
      <c r="AO40" s="130">
        <f>SUMIF('D2'!$Z:$Z,'G2'!$B40,'D2'!DD:DD)</f>
        <v>0</v>
      </c>
      <c r="AP40" s="130">
        <f>SUMIF('D2'!$Z:$Z,'G2'!$B40,'D2'!DE:DE)</f>
        <v>0</v>
      </c>
      <c r="AQ40" s="130">
        <f>SUMIF('D2'!$Z:$Z,'G2'!$B40,'D2'!DF:DF)</f>
        <v>0</v>
      </c>
      <c r="AR40" s="130">
        <f>SUMIF('D2'!$Z:$Z,'G2'!$B40,'D2'!DG:DG)</f>
        <v>0</v>
      </c>
      <c r="AS40" s="130">
        <f>SUMIF('D2'!$Z:$Z,'G2'!$B40,'D2'!DH:DH)</f>
        <v>81269.90329701938</v>
      </c>
      <c r="AT40" s="130">
        <f>SUMIF('D2'!$Z:$Z,'G2'!$B40,'D2'!DI:DI)</f>
        <v>0</v>
      </c>
      <c r="AU40" s="130">
        <f>SUMIF('D2'!$Z:$Z,'G2'!$B40,'D2'!DJ:DJ)</f>
        <v>0</v>
      </c>
      <c r="AV40" s="130">
        <f>SUMIF('D2'!$Z:$Z,'G2'!$B40,'D2'!DK:DK)</f>
        <v>0</v>
      </c>
      <c r="AW40" s="130">
        <f>SUMIF('D2'!$Z:$Z,'G2'!$B40,'D2'!DL:DL)</f>
        <v>0</v>
      </c>
      <c r="AX40" s="130">
        <f>SUMIF('D2'!$Z:$Z,'G2'!$B40,'D2'!DM:DM)</f>
        <v>0</v>
      </c>
      <c r="AY40" s="130">
        <f>SUMIF('D2'!$Z:$Z,'G2'!$B40,'D2'!DN:DN)</f>
        <v>0</v>
      </c>
      <c r="AZ40" s="130">
        <f>SUMIF('D2'!$Z:$Z,'G2'!$B40,'D2'!DO:DO)</f>
        <v>0</v>
      </c>
      <c r="BA40" s="130">
        <f>SUMIF('D2'!$Z:$Z,'G2'!$B40,'D2'!DP:DP)</f>
        <v>0</v>
      </c>
      <c r="BB40" s="130">
        <f>SUMIF('D2'!$Z:$Z,'G2'!$B40,'D2'!DQ:DQ)</f>
        <v>0</v>
      </c>
      <c r="BC40" s="130">
        <f>SUMIF('D2'!$Z:$Z,'G2'!$B40,'D2'!DR:DR)</f>
        <v>0</v>
      </c>
      <c r="BD40" s="130">
        <f>SUMIF('D2'!$Z:$Z,'G2'!$B40,'D2'!DS:DS)</f>
        <v>0</v>
      </c>
      <c r="BE40" s="130">
        <f>SUMIF('D2'!$H:$H,'G2'!$B40,'D2'!DT:DT)</f>
        <v>0</v>
      </c>
      <c r="BF40" s="130">
        <f>SUMIF('D2'!$H:$H,'G2'!$B40,'D2'!DU:DU)</f>
        <v>0</v>
      </c>
      <c r="BG40" s="130">
        <f>SUMIF('D2'!$H:$H,'G2'!$B40,'D2'!DV:DV)</f>
        <v>0</v>
      </c>
      <c r="BH40" s="130">
        <f>SUMIF('D2'!$H:$H,'G2'!$B40,'D2'!DW:DW)</f>
        <v>0</v>
      </c>
    </row>
    <row r="41" spans="2:60" x14ac:dyDescent="0.3">
      <c r="B41" s="201" t="s">
        <v>680</v>
      </c>
      <c r="C41" s="130"/>
      <c r="D41" s="130"/>
      <c r="E41" s="131" t="e">
        <f>SUM(#REF!)</f>
        <v>#REF!</v>
      </c>
      <c r="F41" s="133">
        <f>SUMIF(S!$AW:$AW,$B41&amp;"-"&amp;TEXT(YEAR(F$29),"0000")&amp;"-"&amp;TEXT(MONTH(F$29),"00"),S!$AA:$AA)</f>
        <v>0</v>
      </c>
      <c r="G41" s="133">
        <f>SUMIF(S!$AW:$AW,$B41&amp;"-"&amp;TEXT(YEAR(G$29),"0000")&amp;"-"&amp;TEXT(MONTH(G$29),"00"),S!$AA:$AA)</f>
        <v>0</v>
      </c>
      <c r="H41" s="133">
        <f>SUMIF(S!$AW:$AW,$B41&amp;"-"&amp;TEXT(YEAR(H$29),"0000")&amp;"-"&amp;TEXT(MONTH(H$29),"00"),S!$AA:$AA)</f>
        <v>0</v>
      </c>
      <c r="I41" s="133">
        <f>SUMIF(S!$AW:$AW,$B41&amp;"-"&amp;TEXT(YEAR(I$29),"0000")&amp;"-"&amp;TEXT(MONTH(I$29),"00"),S!$AA:$AA)</f>
        <v>0</v>
      </c>
      <c r="J41" s="133">
        <f>SUMIF(S!$AW:$AW,$B41&amp;"-"&amp;TEXT(YEAR(J$29),"0000")&amp;"-"&amp;TEXT(MONTH(J$29),"00"),S!$AA:$AA)</f>
        <v>0</v>
      </c>
      <c r="K41" s="133">
        <f>SUMIF(S!$AW:$AW,$B41&amp;"-"&amp;TEXT(YEAR(K$29),"0000")&amp;"-"&amp;TEXT(MONTH(K$29),"00"),S!$AA:$AA)</f>
        <v>0</v>
      </c>
      <c r="L41" s="133">
        <f>SUMIF(S!$AW:$AW,$B41&amp;"-"&amp;TEXT(YEAR(L$29),"0000")&amp;"-"&amp;TEXT(MONTH(L$29),"00"),S!$AA:$AA)</f>
        <v>0</v>
      </c>
      <c r="M41" s="133">
        <f>SUMIF(S!$AW:$AW,$B41&amp;"-"&amp;TEXT(YEAR(M$29),"0000")&amp;"-"&amp;TEXT(MONTH(M$29),"00"),S!$AA:$AA)</f>
        <v>0</v>
      </c>
      <c r="N41" s="133">
        <f>SUMIF(S!$AW:$AW,$B41&amp;"-"&amp;TEXT(YEAR(N$29),"0000")&amp;"-"&amp;TEXT(MONTH(N$29),"00"),S!$AA:$AA)</f>
        <v>0</v>
      </c>
      <c r="O41" s="133">
        <f>SUMIF(S!$AW:$AW,$B41&amp;"-"&amp;TEXT(YEAR(O$29),"0000")&amp;"-"&amp;TEXT(MONTH(O$29),"00"),S!$AA:$AA)</f>
        <v>0</v>
      </c>
      <c r="P41" s="133">
        <f>SUMIF(S!$AW:$AW,$B41&amp;"-"&amp;TEXT(YEAR(P$29),"0000")&amp;"-"&amp;TEXT(MONTH(P$29),"00"),S!$AA:$AA)</f>
        <v>0</v>
      </c>
      <c r="Q41" s="133">
        <f>SUMIF(S!$AW:$AW,$B41&amp;"-"&amp;TEXT(YEAR(Q$29),"0000")&amp;"-"&amp;TEXT(MONTH(Q$29),"00"),S!$AA:$AA)</f>
        <v>0</v>
      </c>
      <c r="R41" s="133">
        <f>SUMIF(S!$AW:$AW,$B41&amp;"-"&amp;TEXT(YEAR(R$29),"0000")&amp;"-"&amp;TEXT(MONTH(R$29),"00"),S!$AA:$AA)</f>
        <v>0</v>
      </c>
      <c r="S41" s="133">
        <f>SUMIF(S!$AW:$AW,$B41&amp;"-"&amp;TEXT(YEAR(S$29),"0000")&amp;"-"&amp;TEXT(MONTH(S$29),"00"),S!$AA:$AA)</f>
        <v>0</v>
      </c>
      <c r="T41" s="133">
        <f>SUMIF(S!$AW:$AW,$B41&amp;"-"&amp;TEXT(YEAR(T$29),"0000")&amp;"-"&amp;TEXT(MONTH(T$29),"00"),S!$AA:$AA)</f>
        <v>0</v>
      </c>
      <c r="U41" s="133">
        <f>SUMIF(S!$AW:$AW,$B41&amp;"-"&amp;TEXT(YEAR(U$29),"0000")&amp;"-"&amp;TEXT(MONTH(U$29),"00"),S!$AA:$AA)</f>
        <v>0</v>
      </c>
      <c r="V41" s="133">
        <f>SUMIF(S!$AW:$AW,$B41&amp;"-"&amp;TEXT(YEAR(V$29),"0000")&amp;"-"&amp;TEXT(MONTH(V$29),"00"),S!$AA:$AA)</f>
        <v>0</v>
      </c>
      <c r="W41" s="130">
        <f>SUMIF('D2'!$Z:$Z,'G2'!$B41,'D2'!CL:CL)</f>
        <v>0</v>
      </c>
      <c r="X41" s="130">
        <f>SUMIF('D2'!$Z:$Z,'G2'!$B41,'D2'!CM:CM)</f>
        <v>0</v>
      </c>
      <c r="Y41" s="130">
        <f>SUMIF('D2'!$Z:$Z,'G2'!$B41,'D2'!CN:CN)</f>
        <v>0</v>
      </c>
      <c r="Z41" s="130">
        <f>SUMIF('D2'!$Z:$Z,'G2'!$B41,'D2'!CO:CO)</f>
        <v>0</v>
      </c>
      <c r="AA41" s="130">
        <f>SUMIF('D2'!$Z:$Z,'G2'!$B41,'D2'!CP:CP)</f>
        <v>0</v>
      </c>
      <c r="AB41" s="130">
        <f>SUMIF('D2'!$Z:$Z,'G2'!$B41,'D2'!CQ:CQ)</f>
        <v>0</v>
      </c>
      <c r="AC41" s="130">
        <f>SUMIF('D2'!$Z:$Z,'G2'!$B41,'D2'!CR:CR)</f>
        <v>0</v>
      </c>
      <c r="AD41" s="130">
        <f>SUMIF('D2'!$Z:$Z,'G2'!$B41,'D2'!CS:CS)</f>
        <v>0</v>
      </c>
      <c r="AE41" s="130">
        <f>SUMIF('D2'!$Z:$Z,'G2'!$B41,'D2'!CT:CT)</f>
        <v>0</v>
      </c>
      <c r="AF41" s="130">
        <f>SUMIF('D2'!$Z:$Z,'G2'!$B41,'D2'!CU:CU)</f>
        <v>0</v>
      </c>
      <c r="AG41" s="130">
        <f>SUMIF('D2'!$Z:$Z,'G2'!$B41,'D2'!CV:CV)</f>
        <v>0</v>
      </c>
      <c r="AH41" s="130">
        <f>SUMIF('D2'!$Z:$Z,'G2'!$B41,'D2'!CW:CW)</f>
        <v>0</v>
      </c>
      <c r="AI41" s="130">
        <f>SUMIF('D2'!$Z:$Z,'G2'!$B41,'D2'!CX:CX)</f>
        <v>0</v>
      </c>
      <c r="AJ41" s="130">
        <f>SUMIF('D2'!$Z:$Z,'G2'!$B41,'D2'!CY:CY)</f>
        <v>0</v>
      </c>
      <c r="AK41" s="130">
        <f>SUMIF('D2'!$Z:$Z,'G2'!$B41,'D2'!CZ:CZ)</f>
        <v>0</v>
      </c>
      <c r="AL41" s="130">
        <f>SUMIF('D2'!$Z:$Z,'G2'!$B41,'D2'!DA:DA)</f>
        <v>0</v>
      </c>
      <c r="AM41" s="130">
        <f>SUMIF('D2'!$Z:$Z,'G2'!$B41,'D2'!DB:DB)</f>
        <v>0</v>
      </c>
      <c r="AN41" s="130">
        <f>SUMIF('D2'!$Z:$Z,'G2'!$B41,'D2'!DC:DC)</f>
        <v>0</v>
      </c>
      <c r="AO41" s="130">
        <f>SUMIF('D2'!$Z:$Z,'G2'!$B41,'D2'!DD:DD)</f>
        <v>0</v>
      </c>
      <c r="AP41" s="130">
        <f>SUMIF('D2'!$Z:$Z,'G2'!$B41,'D2'!DE:DE)</f>
        <v>0</v>
      </c>
      <c r="AQ41" s="130">
        <f>SUMIF('D2'!$Z:$Z,'G2'!$B41,'D2'!DF:DF)</f>
        <v>0</v>
      </c>
      <c r="AR41" s="130">
        <f>SUMIF('D2'!$Z:$Z,'G2'!$B41,'D2'!DG:DG)</f>
        <v>0</v>
      </c>
      <c r="AS41" s="130">
        <f>SUMIF('D2'!$Z:$Z,'G2'!$B41,'D2'!DH:DH)</f>
        <v>0</v>
      </c>
      <c r="AT41" s="130">
        <f>SUMIF('D2'!$Z:$Z,'G2'!$B41,'D2'!DI:DI)</f>
        <v>0</v>
      </c>
      <c r="AU41" s="130">
        <f>SUMIF('D2'!$Z:$Z,'G2'!$B41,'D2'!DJ:DJ)</f>
        <v>0</v>
      </c>
      <c r="AV41" s="130">
        <f>SUMIF('D2'!$Z:$Z,'G2'!$B41,'D2'!DK:DK)</f>
        <v>0</v>
      </c>
      <c r="AW41" s="130">
        <f>SUMIF('D2'!$Z:$Z,'G2'!$B41,'D2'!DL:DL)</f>
        <v>0</v>
      </c>
      <c r="AX41" s="130">
        <f>SUMIF('D2'!$Z:$Z,'G2'!$B41,'D2'!DM:DM)</f>
        <v>0</v>
      </c>
      <c r="AY41" s="130">
        <f>SUMIF('D2'!$Z:$Z,'G2'!$B41,'D2'!DN:DN)</f>
        <v>0</v>
      </c>
      <c r="AZ41" s="130">
        <f>SUMIF('D2'!$Z:$Z,'G2'!$B41,'D2'!DO:DO)</f>
        <v>0</v>
      </c>
      <c r="BA41" s="130">
        <f>SUMIF('D2'!$Z:$Z,'G2'!$B41,'D2'!DP:DP)</f>
        <v>0</v>
      </c>
      <c r="BB41" s="130">
        <f>SUMIF('D2'!$Z:$Z,'G2'!$B41,'D2'!DQ:DQ)</f>
        <v>0</v>
      </c>
      <c r="BC41" s="130">
        <f>SUMIF('D2'!$Z:$Z,'G2'!$B41,'D2'!DR:DR)</f>
        <v>0</v>
      </c>
      <c r="BD41" s="130">
        <f>SUMIF('D2'!$Z:$Z,'G2'!$B41,'D2'!DS:DS)</f>
        <v>0</v>
      </c>
      <c r="BE41" s="130">
        <f>SUMIF('D2'!$H:$H,'G2'!$B41,'D2'!DT:DT)</f>
        <v>0</v>
      </c>
      <c r="BF41" s="130">
        <f>SUMIF('D2'!$H:$H,'G2'!$B41,'D2'!DU:DU)</f>
        <v>0</v>
      </c>
      <c r="BG41" s="130">
        <f>SUMIF('D2'!$H:$H,'G2'!$B41,'D2'!DV:DV)</f>
        <v>0</v>
      </c>
      <c r="BH41" s="130">
        <f>SUMIF('D2'!$H:$H,'G2'!$B41,'D2'!DW:DW)</f>
        <v>0</v>
      </c>
    </row>
    <row r="42" spans="2:60" x14ac:dyDescent="0.3">
      <c r="B42" s="201"/>
      <c r="C42" s="130"/>
      <c r="D42" s="130"/>
      <c r="E42" s="131" t="e">
        <f>SUM(#REF!)</f>
        <v>#REF!</v>
      </c>
      <c r="F42" s="133">
        <f>SUMIF(S!$AW:$AW,$B42&amp;"-"&amp;TEXT(YEAR(F$29),"0000")&amp;"-"&amp;TEXT(MONTH(F$29),"00"),S!$AA:$AA)</f>
        <v>0</v>
      </c>
      <c r="G42" s="133">
        <f>SUMIF(S!$AW:$AW,$B42&amp;"-"&amp;TEXT(YEAR(G$29),"0000")&amp;"-"&amp;TEXT(MONTH(G$29),"00"),S!$AA:$AA)</f>
        <v>0</v>
      </c>
      <c r="H42" s="133">
        <f>SUMIF(S!$AW:$AW,$B42&amp;"-"&amp;TEXT(YEAR(H$29),"0000")&amp;"-"&amp;TEXT(MONTH(H$29),"00"),S!$AA:$AA)</f>
        <v>0</v>
      </c>
      <c r="I42" s="133">
        <f>SUMIF(S!$AW:$AW,$B42&amp;"-"&amp;TEXT(YEAR(I$29),"0000")&amp;"-"&amp;TEXT(MONTH(I$29),"00"),S!$AA:$AA)</f>
        <v>0</v>
      </c>
      <c r="J42" s="133">
        <f>SUMIF(S!$AW:$AW,$B42&amp;"-"&amp;TEXT(YEAR(J$29),"0000")&amp;"-"&amp;TEXT(MONTH(J$29),"00"),S!$AA:$AA)</f>
        <v>0</v>
      </c>
      <c r="K42" s="133">
        <f>SUMIF(S!$AW:$AW,$B42&amp;"-"&amp;TEXT(YEAR(K$29),"0000")&amp;"-"&amp;TEXT(MONTH(K$29),"00"),S!$AA:$AA)</f>
        <v>0</v>
      </c>
      <c r="L42" s="133">
        <f>SUMIF(S!$AW:$AW,$B42&amp;"-"&amp;TEXT(YEAR(L$29),"0000")&amp;"-"&amp;TEXT(MONTH(L$29),"00"),S!$AA:$AA)</f>
        <v>0</v>
      </c>
      <c r="M42" s="133">
        <f>SUMIF(S!$AW:$AW,$B42&amp;"-"&amp;TEXT(YEAR(M$29),"0000")&amp;"-"&amp;TEXT(MONTH(M$29),"00"),S!$AA:$AA)</f>
        <v>0</v>
      </c>
      <c r="N42" s="133">
        <f>SUMIF(S!$AW:$AW,$B42&amp;"-"&amp;TEXT(YEAR(N$29),"0000")&amp;"-"&amp;TEXT(MONTH(N$29),"00"),S!$AA:$AA)</f>
        <v>0</v>
      </c>
      <c r="O42" s="133">
        <f>SUMIF(S!$AW:$AW,$B42&amp;"-"&amp;TEXT(YEAR(O$29),"0000")&amp;"-"&amp;TEXT(MONTH(O$29),"00"),S!$AA:$AA)</f>
        <v>0</v>
      </c>
      <c r="P42" s="133">
        <f>SUMIF(S!$AW:$AW,$B42&amp;"-"&amp;TEXT(YEAR(P$29),"0000")&amp;"-"&amp;TEXT(MONTH(P$29),"00"),S!$AA:$AA)</f>
        <v>0</v>
      </c>
      <c r="Q42" s="133">
        <f>SUMIF(S!$AW:$AW,$B42&amp;"-"&amp;TEXT(YEAR(Q$29),"0000")&amp;"-"&amp;TEXT(MONTH(Q$29),"00"),S!$AA:$AA)</f>
        <v>0</v>
      </c>
      <c r="R42" s="133">
        <f>SUMIF(S!$AW:$AW,$B42&amp;"-"&amp;TEXT(YEAR(R$29),"0000")&amp;"-"&amp;TEXT(MONTH(R$29),"00"),S!$AA:$AA)</f>
        <v>0</v>
      </c>
      <c r="S42" s="133">
        <f>SUMIF(S!$AW:$AW,$B42&amp;"-"&amp;TEXT(YEAR(S$29),"0000")&amp;"-"&amp;TEXT(MONTH(S$29),"00"),S!$AA:$AA)</f>
        <v>0</v>
      </c>
      <c r="T42" s="133">
        <f>SUMIF(S!$AW:$AW,$B42&amp;"-"&amp;TEXT(YEAR(T$29),"0000")&amp;"-"&amp;TEXT(MONTH(T$29),"00"),S!$AA:$AA)</f>
        <v>0</v>
      </c>
      <c r="U42" s="133">
        <f>SUMIF(S!$AW:$AW,$B42&amp;"-"&amp;TEXT(YEAR(U$29),"0000")&amp;"-"&amp;TEXT(MONTH(U$29),"00"),S!$AA:$AA)</f>
        <v>0</v>
      </c>
      <c r="V42" s="133">
        <f>SUMIF(S!$AW:$AW,$B42&amp;"-"&amp;TEXT(YEAR(V$29),"0000")&amp;"-"&amp;TEXT(MONTH(V$29),"00"),S!$AA:$AA)</f>
        <v>0</v>
      </c>
      <c r="W42" s="130">
        <f>SUMIF('D2'!$Z:$Z,'G2'!$B42,'D2'!CL:CL)</f>
        <v>0</v>
      </c>
      <c r="X42" s="130">
        <f>SUMIF('D2'!$Z:$Z,'G2'!$B42,'D2'!CM:CM)</f>
        <v>0</v>
      </c>
      <c r="Y42" s="130">
        <f>SUMIF('D2'!$Z:$Z,'G2'!$B42,'D2'!CN:CN)</f>
        <v>0</v>
      </c>
      <c r="Z42" s="130">
        <f>SUMIF('D2'!$Z:$Z,'G2'!$B42,'D2'!CO:CO)</f>
        <v>0</v>
      </c>
      <c r="AA42" s="130">
        <f>SUMIF('D2'!$Z:$Z,'G2'!$B42,'D2'!CP:CP)</f>
        <v>0</v>
      </c>
      <c r="AB42" s="130">
        <f>SUMIF('D2'!$Z:$Z,'G2'!$B42,'D2'!CQ:CQ)</f>
        <v>0</v>
      </c>
      <c r="AC42" s="130">
        <f>SUMIF('D2'!$Z:$Z,'G2'!$B42,'D2'!CR:CR)</f>
        <v>0</v>
      </c>
      <c r="AD42" s="130">
        <f>SUMIF('D2'!$Z:$Z,'G2'!$B42,'D2'!CS:CS)</f>
        <v>0</v>
      </c>
      <c r="AE42" s="130">
        <f>SUMIF('D2'!$Z:$Z,'G2'!$B42,'D2'!CT:CT)</f>
        <v>0</v>
      </c>
      <c r="AF42" s="130">
        <f>SUMIF('D2'!$Z:$Z,'G2'!$B42,'D2'!CU:CU)</f>
        <v>0</v>
      </c>
      <c r="AG42" s="130">
        <f>SUMIF('D2'!$Z:$Z,'G2'!$B42,'D2'!CV:CV)</f>
        <v>0</v>
      </c>
      <c r="AH42" s="130">
        <f>SUMIF('D2'!$Z:$Z,'G2'!$B42,'D2'!CW:CW)</f>
        <v>0</v>
      </c>
      <c r="AI42" s="130">
        <f>SUMIF('D2'!$Z:$Z,'G2'!$B42,'D2'!CX:CX)</f>
        <v>0</v>
      </c>
      <c r="AJ42" s="130">
        <f>SUMIF('D2'!$Z:$Z,'G2'!$B42,'D2'!CY:CY)</f>
        <v>0</v>
      </c>
      <c r="AK42" s="130">
        <f>SUMIF('D2'!$Z:$Z,'G2'!$B42,'D2'!CZ:CZ)</f>
        <v>0</v>
      </c>
      <c r="AL42" s="130">
        <f>SUMIF('D2'!$Z:$Z,'G2'!$B42,'D2'!DA:DA)</f>
        <v>0</v>
      </c>
      <c r="AM42" s="130">
        <f>SUMIF('D2'!$Z:$Z,'G2'!$B42,'D2'!DB:DB)</f>
        <v>0</v>
      </c>
      <c r="AN42" s="130">
        <f>SUMIF('D2'!$Z:$Z,'G2'!$B42,'D2'!DC:DC)</f>
        <v>0</v>
      </c>
      <c r="AO42" s="130">
        <f>SUMIF('D2'!$Z:$Z,'G2'!$B42,'D2'!DD:DD)</f>
        <v>0</v>
      </c>
      <c r="AP42" s="130">
        <f>SUMIF('D2'!$Z:$Z,'G2'!$B42,'D2'!DE:DE)</f>
        <v>0</v>
      </c>
      <c r="AQ42" s="130">
        <f>SUMIF('D2'!$Z:$Z,'G2'!$B42,'D2'!DF:DF)</f>
        <v>0</v>
      </c>
      <c r="AR42" s="130">
        <f>SUMIF('D2'!$Z:$Z,'G2'!$B42,'D2'!DG:DG)</f>
        <v>0</v>
      </c>
      <c r="AS42" s="130">
        <f>SUMIF('D2'!$Z:$Z,'G2'!$B42,'D2'!DH:DH)</f>
        <v>0</v>
      </c>
      <c r="AT42" s="130">
        <f>SUMIF('D2'!$Z:$Z,'G2'!$B42,'D2'!DI:DI)</f>
        <v>0</v>
      </c>
      <c r="AU42" s="130">
        <f>SUMIF('D2'!$Z:$Z,'G2'!$B42,'D2'!DJ:DJ)</f>
        <v>0</v>
      </c>
      <c r="AV42" s="130">
        <f>SUMIF('D2'!$Z:$Z,'G2'!$B42,'D2'!DK:DK)</f>
        <v>0</v>
      </c>
      <c r="AW42" s="130">
        <f>SUMIF('D2'!$Z:$Z,'G2'!$B42,'D2'!DL:DL)</f>
        <v>0</v>
      </c>
      <c r="AX42" s="130">
        <f>SUMIF('D2'!$Z:$Z,'G2'!$B42,'D2'!DM:DM)</f>
        <v>0</v>
      </c>
      <c r="AY42" s="130">
        <f>SUMIF('D2'!$Z:$Z,'G2'!$B42,'D2'!DN:DN)</f>
        <v>0</v>
      </c>
      <c r="AZ42" s="130">
        <f>SUMIF('D2'!$Z:$Z,'G2'!$B42,'D2'!DO:DO)</f>
        <v>0</v>
      </c>
      <c r="BA42" s="130">
        <f>SUMIF('D2'!$Z:$Z,'G2'!$B42,'D2'!DP:DP)</f>
        <v>0</v>
      </c>
      <c r="BB42" s="130">
        <f>SUMIF('D2'!$Z:$Z,'G2'!$B42,'D2'!DQ:DQ)</f>
        <v>0</v>
      </c>
      <c r="BC42" s="130">
        <f>SUMIF('D2'!$Z:$Z,'G2'!$B42,'D2'!DR:DR)</f>
        <v>0</v>
      </c>
      <c r="BD42" s="130">
        <f>SUMIF('D2'!$Z:$Z,'G2'!$B42,'D2'!DS:DS)</f>
        <v>0</v>
      </c>
      <c r="BE42" s="130">
        <f>SUMIF('D2'!$H:$H,'G2'!$B42,'D2'!DT:DT)</f>
        <v>0</v>
      </c>
      <c r="BF42" s="130">
        <f>SUMIF('D2'!$H:$H,'G2'!$B42,'D2'!DU:DU)</f>
        <v>0</v>
      </c>
      <c r="BG42" s="130">
        <f>SUMIF('D2'!$H:$H,'G2'!$B42,'D2'!DV:DV)</f>
        <v>0</v>
      </c>
      <c r="BH42" s="130">
        <f>SUMIF('D2'!$H:$H,'G2'!$B42,'D2'!DW:DW)</f>
        <v>0</v>
      </c>
    </row>
    <row r="43" spans="2:60" hidden="1" x14ac:dyDescent="0.3">
      <c r="B43" s="201"/>
      <c r="C43" s="130"/>
      <c r="D43" s="130"/>
      <c r="E43" s="131" t="e">
        <f>SUM(#REF!)</f>
        <v>#REF!</v>
      </c>
      <c r="F43" s="133">
        <f>SUMIF(S!$AW:$AW,$B43&amp;"-"&amp;TEXT(YEAR(F$29),"0000")&amp;"-"&amp;TEXT(MONTH(F$29),"00"),S!$AA:$AA)</f>
        <v>0</v>
      </c>
      <c r="G43" s="133">
        <f>SUMIF(S!$AW:$AW,$B43&amp;"-"&amp;TEXT(YEAR(G$29),"0000")&amp;"-"&amp;TEXT(MONTH(G$29),"00"),S!$AA:$AA)</f>
        <v>0</v>
      </c>
      <c r="H43" s="133">
        <f>SUMIF(S!$AW:$AW,$B43&amp;"-"&amp;TEXT(YEAR(H$29),"0000")&amp;"-"&amp;TEXT(MONTH(H$29),"00"),S!$AA:$AA)</f>
        <v>0</v>
      </c>
      <c r="I43" s="133">
        <f>SUMIF(S!$AW:$AW,$B43&amp;"-"&amp;TEXT(YEAR(I$29),"0000")&amp;"-"&amp;TEXT(MONTH(I$29),"00"),S!$AA:$AA)</f>
        <v>0</v>
      </c>
      <c r="J43" s="133">
        <f>SUMIF(S!$AW:$AW,$B43&amp;"-"&amp;TEXT(YEAR(J$29),"0000")&amp;"-"&amp;TEXT(MONTH(J$29),"00"),S!$AA:$AA)</f>
        <v>0</v>
      </c>
      <c r="K43" s="133">
        <f>SUMIF(S!$AW:$AW,$B43&amp;"-"&amp;TEXT(YEAR(K$29),"0000")&amp;"-"&amp;TEXT(MONTH(K$29),"00"),S!$AA:$AA)</f>
        <v>0</v>
      </c>
      <c r="L43" s="133">
        <f>SUMIF(S!$AW:$AW,$B43&amp;"-"&amp;TEXT(YEAR(L$29),"0000")&amp;"-"&amp;TEXT(MONTH(L$29),"00"),S!$AA:$AA)</f>
        <v>0</v>
      </c>
      <c r="M43" s="133">
        <f>SUMIF(S!$AW:$AW,$B43&amp;"-"&amp;TEXT(YEAR(M$29),"0000")&amp;"-"&amp;TEXT(MONTH(M$29),"00"),S!$AA:$AA)</f>
        <v>0</v>
      </c>
      <c r="N43" s="133">
        <f>SUMIF(S!$AW:$AW,$B43&amp;"-"&amp;TEXT(YEAR(N$29),"0000")&amp;"-"&amp;TEXT(MONTH(N$29),"00"),S!$AA:$AA)</f>
        <v>0</v>
      </c>
      <c r="O43" s="133">
        <f>SUMIF(S!$AW:$AW,$B43&amp;"-"&amp;TEXT(YEAR(O$29),"0000")&amp;"-"&amp;TEXT(MONTH(O$29),"00"),S!$AA:$AA)</f>
        <v>0</v>
      </c>
      <c r="P43" s="133">
        <f>SUMIF(S!$AW:$AW,$B43&amp;"-"&amp;TEXT(YEAR(P$29),"0000")&amp;"-"&amp;TEXT(MONTH(P$29),"00"),S!$AA:$AA)</f>
        <v>0</v>
      </c>
      <c r="Q43" s="133">
        <f>SUMIF(S!$AW:$AW,$B43&amp;"-"&amp;TEXT(YEAR(Q$29),"0000")&amp;"-"&amp;TEXT(MONTH(Q$29),"00"),S!$AA:$AA)</f>
        <v>0</v>
      </c>
      <c r="R43" s="133">
        <f>SUMIF(S!$AW:$AW,$B43&amp;"-"&amp;TEXT(YEAR(R$29),"0000")&amp;"-"&amp;TEXT(MONTH(R$29),"00"),S!$AA:$AA)</f>
        <v>0</v>
      </c>
      <c r="S43" s="133">
        <f>SUMIF(S!$AW:$AW,$B43&amp;"-"&amp;TEXT(YEAR(S$29),"0000")&amp;"-"&amp;TEXT(MONTH(S$29),"00"),S!$AA:$AA)</f>
        <v>0</v>
      </c>
      <c r="T43" s="133">
        <f>SUMIF(S!$AW:$AW,$B43&amp;"-"&amp;TEXT(YEAR(T$29),"0000")&amp;"-"&amp;TEXT(MONTH(T$29),"00"),S!$AA:$AA)</f>
        <v>0</v>
      </c>
      <c r="U43" s="133">
        <f>SUMIF(S!$AW:$AW,$B43&amp;"-"&amp;TEXT(YEAR(U$29),"0000")&amp;"-"&amp;TEXT(MONTH(U$29),"00"),S!$AA:$AA)</f>
        <v>0</v>
      </c>
      <c r="V43" s="133">
        <f>SUMIF(S!$AW:$AW,$B43&amp;"-"&amp;TEXT(YEAR(V$29),"0000")&amp;"-"&amp;TEXT(MONTH(V$29),"00"),S!$AA:$AA)</f>
        <v>0</v>
      </c>
      <c r="W43" s="130">
        <f>SUMIF('D2'!$Z:$Z,'G2'!$B43,'D2'!CL:CL)</f>
        <v>0</v>
      </c>
      <c r="X43" s="130">
        <f>SUMIF('D2'!$Z:$Z,'G2'!$B43,'D2'!CM:CM)</f>
        <v>0</v>
      </c>
      <c r="Y43" s="130">
        <f>SUMIF('D2'!$Z:$Z,'G2'!$B43,'D2'!CN:CN)</f>
        <v>0</v>
      </c>
      <c r="Z43" s="130">
        <f>SUMIF('D2'!$Z:$Z,'G2'!$B43,'D2'!CO:CO)</f>
        <v>0</v>
      </c>
      <c r="AA43" s="130">
        <f>SUMIF('D2'!$Z:$Z,'G2'!$B43,'D2'!CP:CP)</f>
        <v>0</v>
      </c>
      <c r="AB43" s="130">
        <f>SUMIF('D2'!$Z:$Z,'G2'!$B43,'D2'!CQ:CQ)</f>
        <v>0</v>
      </c>
      <c r="AC43" s="130">
        <f>SUMIF('D2'!$Z:$Z,'G2'!$B43,'D2'!CR:CR)</f>
        <v>0</v>
      </c>
      <c r="AD43" s="130">
        <f>SUMIF('D2'!$Z:$Z,'G2'!$B43,'D2'!CS:CS)</f>
        <v>0</v>
      </c>
      <c r="AE43" s="130">
        <f>SUMIF('D2'!$Z:$Z,'G2'!$B43,'D2'!CT:CT)</f>
        <v>0</v>
      </c>
      <c r="AF43" s="130">
        <f>SUMIF('D2'!$Z:$Z,'G2'!$B43,'D2'!CU:CU)</f>
        <v>0</v>
      </c>
      <c r="AG43" s="130">
        <f>SUMIF('D2'!$Z:$Z,'G2'!$B43,'D2'!CV:CV)</f>
        <v>0</v>
      </c>
      <c r="AH43" s="130">
        <f>SUMIF('D2'!$Z:$Z,'G2'!$B43,'D2'!CW:CW)</f>
        <v>0</v>
      </c>
      <c r="AI43" s="130">
        <f>SUMIF('D2'!$Z:$Z,'G2'!$B43,'D2'!CX:CX)</f>
        <v>0</v>
      </c>
      <c r="AJ43" s="130">
        <f>SUMIF('D2'!$Z:$Z,'G2'!$B43,'D2'!CY:CY)</f>
        <v>0</v>
      </c>
      <c r="AK43" s="130">
        <f>SUMIF('D2'!$Z:$Z,'G2'!$B43,'D2'!CZ:CZ)</f>
        <v>0</v>
      </c>
      <c r="AL43" s="130">
        <f>SUMIF('D2'!$Z:$Z,'G2'!$B43,'D2'!DA:DA)</f>
        <v>0</v>
      </c>
      <c r="AM43" s="130">
        <f>SUMIF('D2'!$Z:$Z,'G2'!$B43,'D2'!DB:DB)</f>
        <v>0</v>
      </c>
      <c r="AN43" s="130">
        <f>SUMIF('D2'!$Z:$Z,'G2'!$B43,'D2'!DC:DC)</f>
        <v>0</v>
      </c>
      <c r="AO43" s="130">
        <f>SUMIF('D2'!$Z:$Z,'G2'!$B43,'D2'!DD:DD)</f>
        <v>0</v>
      </c>
      <c r="AP43" s="130">
        <f>SUMIF('D2'!$Z:$Z,'G2'!$B43,'D2'!DE:DE)</f>
        <v>0</v>
      </c>
      <c r="AQ43" s="130">
        <f>SUMIF('D2'!$Z:$Z,'G2'!$B43,'D2'!DF:DF)</f>
        <v>0</v>
      </c>
      <c r="AR43" s="130">
        <f>SUMIF('D2'!$Z:$Z,'G2'!$B43,'D2'!DG:DG)</f>
        <v>0</v>
      </c>
      <c r="AS43" s="130">
        <f>SUMIF('D2'!$Z:$Z,'G2'!$B43,'D2'!DH:DH)</f>
        <v>0</v>
      </c>
      <c r="AT43" s="130">
        <f>SUMIF('D2'!$Z:$Z,'G2'!$B43,'D2'!DI:DI)</f>
        <v>0</v>
      </c>
      <c r="AU43" s="130">
        <f>SUMIF('D2'!$Z:$Z,'G2'!$B43,'D2'!DJ:DJ)</f>
        <v>0</v>
      </c>
      <c r="AV43" s="130">
        <f>SUMIF('D2'!$Z:$Z,'G2'!$B43,'D2'!DK:DK)</f>
        <v>0</v>
      </c>
      <c r="AW43" s="130">
        <f>SUMIF('D2'!$Z:$Z,'G2'!$B43,'D2'!DL:DL)</f>
        <v>0</v>
      </c>
      <c r="AX43" s="130">
        <f>SUMIF('D2'!$Z:$Z,'G2'!$B43,'D2'!DM:DM)</f>
        <v>0</v>
      </c>
      <c r="AY43" s="130">
        <f>SUMIF('D2'!$Z:$Z,'G2'!$B43,'D2'!DN:DN)</f>
        <v>0</v>
      </c>
      <c r="AZ43" s="130">
        <f>SUMIF('D2'!$Z:$Z,'G2'!$B43,'D2'!DO:DO)</f>
        <v>0</v>
      </c>
      <c r="BA43" s="130">
        <f>SUMIF('D2'!$Z:$Z,'G2'!$B43,'D2'!DP:DP)</f>
        <v>0</v>
      </c>
      <c r="BB43" s="130">
        <f>SUMIF('D2'!$Z:$Z,'G2'!$B43,'D2'!DQ:DQ)</f>
        <v>0</v>
      </c>
      <c r="BC43" s="130">
        <f>SUMIF('D2'!$Z:$Z,'G2'!$B43,'D2'!DR:DR)</f>
        <v>0</v>
      </c>
      <c r="BD43" s="130">
        <f>SUMIF('D2'!$Z:$Z,'G2'!$B43,'D2'!DS:DS)</f>
        <v>0</v>
      </c>
      <c r="BE43" s="130">
        <f>SUMIF('D2'!$H:$H,'G2'!$B43,'D2'!DT:DT)</f>
        <v>0</v>
      </c>
      <c r="BF43" s="130">
        <f>SUMIF('D2'!$H:$H,'G2'!$B43,'D2'!DU:DU)</f>
        <v>0</v>
      </c>
      <c r="BG43" s="130">
        <f>SUMIF('D2'!$H:$H,'G2'!$B43,'D2'!DV:DV)</f>
        <v>0</v>
      </c>
      <c r="BH43" s="130">
        <f>SUMIF('D2'!$H:$H,'G2'!$B43,'D2'!DW:DW)</f>
        <v>0</v>
      </c>
    </row>
    <row r="44" spans="2:60" hidden="1" x14ac:dyDescent="0.3">
      <c r="B44" s="201"/>
      <c r="C44" s="130"/>
      <c r="D44" s="130"/>
      <c r="E44" s="131" t="e">
        <f>SUM(#REF!)</f>
        <v>#REF!</v>
      </c>
      <c r="F44" s="133">
        <f>SUMIF(S!$AW:$AW,$B44&amp;"-"&amp;TEXT(YEAR(F$29),"0000")&amp;"-"&amp;TEXT(MONTH(F$29),"00"),S!$AA:$AA)</f>
        <v>0</v>
      </c>
      <c r="G44" s="133">
        <f>SUMIF(S!$AW:$AW,$B44&amp;"-"&amp;TEXT(YEAR(G$29),"0000")&amp;"-"&amp;TEXT(MONTH(G$29),"00"),S!$AA:$AA)</f>
        <v>0</v>
      </c>
      <c r="H44" s="133">
        <f>SUMIF(S!$AW:$AW,$B44&amp;"-"&amp;TEXT(YEAR(H$29),"0000")&amp;"-"&amp;TEXT(MONTH(H$29),"00"),S!$AA:$AA)</f>
        <v>0</v>
      </c>
      <c r="I44" s="133">
        <f>SUMIF(S!$AW:$AW,$B44&amp;"-"&amp;TEXT(YEAR(I$29),"0000")&amp;"-"&amp;TEXT(MONTH(I$29),"00"),S!$AA:$AA)</f>
        <v>0</v>
      </c>
      <c r="J44" s="133">
        <f>SUMIF(S!$AW:$AW,$B44&amp;"-"&amp;TEXT(YEAR(J$29),"0000")&amp;"-"&amp;TEXT(MONTH(J$29),"00"),S!$AA:$AA)</f>
        <v>0</v>
      </c>
      <c r="K44" s="133">
        <f>SUMIF(S!$AW:$AW,$B44&amp;"-"&amp;TEXT(YEAR(K$29),"0000")&amp;"-"&amp;TEXT(MONTH(K$29),"00"),S!$AA:$AA)</f>
        <v>0</v>
      </c>
      <c r="L44" s="133">
        <f>SUMIF(S!$AW:$AW,$B44&amp;"-"&amp;TEXT(YEAR(L$29),"0000")&amp;"-"&amp;TEXT(MONTH(L$29),"00"),S!$AA:$AA)</f>
        <v>0</v>
      </c>
      <c r="M44" s="133">
        <f>SUMIF(S!$AW:$AW,$B44&amp;"-"&amp;TEXT(YEAR(M$29),"0000")&amp;"-"&amp;TEXT(MONTH(M$29),"00"),S!$AA:$AA)</f>
        <v>0</v>
      </c>
      <c r="N44" s="133">
        <f>SUMIF(S!$AW:$AW,$B44&amp;"-"&amp;TEXT(YEAR(N$29),"0000")&amp;"-"&amp;TEXT(MONTH(N$29),"00"),S!$AA:$AA)</f>
        <v>0</v>
      </c>
      <c r="O44" s="133">
        <f>SUMIF(S!$AW:$AW,$B44&amp;"-"&amp;TEXT(YEAR(O$29),"0000")&amp;"-"&amp;TEXT(MONTH(O$29),"00"),S!$AA:$AA)</f>
        <v>0</v>
      </c>
      <c r="P44" s="133">
        <f>SUMIF(S!$AW:$AW,$B44&amp;"-"&amp;TEXT(YEAR(P$29),"0000")&amp;"-"&amp;TEXT(MONTH(P$29),"00"),S!$AA:$AA)</f>
        <v>0</v>
      </c>
      <c r="Q44" s="133">
        <f>SUMIF(S!$AW:$AW,$B44&amp;"-"&amp;TEXT(YEAR(Q$29),"0000")&amp;"-"&amp;TEXT(MONTH(Q$29),"00"),S!$AA:$AA)</f>
        <v>0</v>
      </c>
      <c r="R44" s="133">
        <f>SUMIF(S!$AW:$AW,$B44&amp;"-"&amp;TEXT(YEAR(R$29),"0000")&amp;"-"&amp;TEXT(MONTH(R$29),"00"),S!$AA:$AA)</f>
        <v>0</v>
      </c>
      <c r="S44" s="133">
        <f>SUMIF(S!$AW:$AW,$B44&amp;"-"&amp;TEXT(YEAR(S$29),"0000")&amp;"-"&amp;TEXT(MONTH(S$29),"00"),S!$AA:$AA)</f>
        <v>0</v>
      </c>
      <c r="T44" s="133">
        <f>SUMIF(S!$AW:$AW,$B44&amp;"-"&amp;TEXT(YEAR(T$29),"0000")&amp;"-"&amp;TEXT(MONTH(T$29),"00"),S!$AA:$AA)</f>
        <v>0</v>
      </c>
      <c r="U44" s="133">
        <f>SUMIF(S!$AW:$AW,$B44&amp;"-"&amp;TEXT(YEAR(U$29),"0000")&amp;"-"&amp;TEXT(MONTH(U$29),"00"),S!$AA:$AA)</f>
        <v>0</v>
      </c>
      <c r="V44" s="133">
        <f>SUMIF(S!$AW:$AW,$B44&amp;"-"&amp;TEXT(YEAR(V$29),"0000")&amp;"-"&amp;TEXT(MONTH(V$29),"00"),S!$AA:$AA)</f>
        <v>0</v>
      </c>
      <c r="W44" s="130">
        <f>SUMIF('D2'!$Z:$Z,'G2'!$B44,'D2'!CL:CL)</f>
        <v>0</v>
      </c>
      <c r="X44" s="130">
        <f>SUMIF('D2'!$Z:$Z,'G2'!$B44,'D2'!CM:CM)</f>
        <v>0</v>
      </c>
      <c r="Y44" s="130">
        <f>SUMIF('D2'!$Z:$Z,'G2'!$B44,'D2'!CN:CN)</f>
        <v>0</v>
      </c>
      <c r="Z44" s="130">
        <f>SUMIF('D2'!$Z:$Z,'G2'!$B44,'D2'!CO:CO)</f>
        <v>0</v>
      </c>
      <c r="AA44" s="130">
        <f>SUMIF('D2'!$Z:$Z,'G2'!$B44,'D2'!CP:CP)</f>
        <v>0</v>
      </c>
      <c r="AB44" s="130">
        <f>SUMIF('D2'!$Z:$Z,'G2'!$B44,'D2'!CQ:CQ)</f>
        <v>0</v>
      </c>
      <c r="AC44" s="130">
        <f>SUMIF('D2'!$Z:$Z,'G2'!$B44,'D2'!CR:CR)</f>
        <v>0</v>
      </c>
      <c r="AD44" s="130">
        <f>SUMIF('D2'!$Z:$Z,'G2'!$B44,'D2'!CS:CS)</f>
        <v>0</v>
      </c>
      <c r="AE44" s="130">
        <f>SUMIF('D2'!$Z:$Z,'G2'!$B44,'D2'!CT:CT)</f>
        <v>0</v>
      </c>
      <c r="AF44" s="130">
        <f>SUMIF('D2'!$Z:$Z,'G2'!$B44,'D2'!CU:CU)</f>
        <v>0</v>
      </c>
      <c r="AG44" s="130">
        <f>SUMIF('D2'!$Z:$Z,'G2'!$B44,'D2'!CV:CV)</f>
        <v>0</v>
      </c>
      <c r="AH44" s="130">
        <f>SUMIF('D2'!$Z:$Z,'G2'!$B44,'D2'!CW:CW)</f>
        <v>0</v>
      </c>
      <c r="AI44" s="130">
        <f>SUMIF('D2'!$Z:$Z,'G2'!$B44,'D2'!CX:CX)</f>
        <v>0</v>
      </c>
      <c r="AJ44" s="130">
        <f>SUMIF('D2'!$Z:$Z,'G2'!$B44,'D2'!CY:CY)</f>
        <v>0</v>
      </c>
      <c r="AK44" s="130">
        <f>SUMIF('D2'!$Z:$Z,'G2'!$B44,'D2'!CZ:CZ)</f>
        <v>0</v>
      </c>
      <c r="AL44" s="130">
        <f>SUMIF('D2'!$Z:$Z,'G2'!$B44,'D2'!DA:DA)</f>
        <v>0</v>
      </c>
      <c r="AM44" s="130">
        <f>SUMIF('D2'!$Z:$Z,'G2'!$B44,'D2'!DB:DB)</f>
        <v>0</v>
      </c>
      <c r="AN44" s="130">
        <f>SUMIF('D2'!$Z:$Z,'G2'!$B44,'D2'!DC:DC)</f>
        <v>0</v>
      </c>
      <c r="AO44" s="130">
        <f>SUMIF('D2'!$Z:$Z,'G2'!$B44,'D2'!DD:DD)</f>
        <v>0</v>
      </c>
      <c r="AP44" s="130">
        <f>SUMIF('D2'!$Z:$Z,'G2'!$B44,'D2'!DE:DE)</f>
        <v>0</v>
      </c>
      <c r="AQ44" s="130">
        <f>SUMIF('D2'!$Z:$Z,'G2'!$B44,'D2'!DF:DF)</f>
        <v>0</v>
      </c>
      <c r="AR44" s="130">
        <f>SUMIF('D2'!$Z:$Z,'G2'!$B44,'D2'!DG:DG)</f>
        <v>0</v>
      </c>
      <c r="AS44" s="130">
        <f>SUMIF('D2'!$Z:$Z,'G2'!$B44,'D2'!DH:DH)</f>
        <v>0</v>
      </c>
      <c r="AT44" s="130">
        <f>SUMIF('D2'!$Z:$Z,'G2'!$B44,'D2'!DI:DI)</f>
        <v>0</v>
      </c>
      <c r="AU44" s="130">
        <f>SUMIF('D2'!$Z:$Z,'G2'!$B44,'D2'!DJ:DJ)</f>
        <v>0</v>
      </c>
      <c r="AV44" s="130">
        <f>SUMIF('D2'!$Z:$Z,'G2'!$B44,'D2'!DK:DK)</f>
        <v>0</v>
      </c>
      <c r="AW44" s="130">
        <f>SUMIF('D2'!$Z:$Z,'G2'!$B44,'D2'!DL:DL)</f>
        <v>0</v>
      </c>
      <c r="AX44" s="130">
        <f>SUMIF('D2'!$Z:$Z,'G2'!$B44,'D2'!DM:DM)</f>
        <v>0</v>
      </c>
      <c r="AY44" s="130">
        <f>SUMIF('D2'!$Z:$Z,'G2'!$B44,'D2'!DN:DN)</f>
        <v>0</v>
      </c>
      <c r="AZ44" s="130">
        <f>SUMIF('D2'!$Z:$Z,'G2'!$B44,'D2'!DO:DO)</f>
        <v>0</v>
      </c>
      <c r="BA44" s="130">
        <f>SUMIF('D2'!$Z:$Z,'G2'!$B44,'D2'!DP:DP)</f>
        <v>0</v>
      </c>
      <c r="BB44" s="130">
        <f>SUMIF('D2'!$Z:$Z,'G2'!$B44,'D2'!DQ:DQ)</f>
        <v>0</v>
      </c>
      <c r="BC44" s="130">
        <f>SUMIF('D2'!$Z:$Z,'G2'!$B44,'D2'!DR:DR)</f>
        <v>0</v>
      </c>
      <c r="BD44" s="130">
        <f>SUMIF('D2'!$Z:$Z,'G2'!$B44,'D2'!DS:DS)</f>
        <v>0</v>
      </c>
      <c r="BE44" s="130">
        <f>SUMIF('D2'!$H:$H,'G2'!$B44,'D2'!DT:DT)</f>
        <v>0</v>
      </c>
      <c r="BF44" s="130">
        <f>SUMIF('D2'!$H:$H,'G2'!$B44,'D2'!DU:DU)</f>
        <v>0</v>
      </c>
      <c r="BG44" s="130">
        <f>SUMIF('D2'!$H:$H,'G2'!$B44,'D2'!DV:DV)</f>
        <v>0</v>
      </c>
      <c r="BH44" s="130">
        <f>SUMIF('D2'!$H:$H,'G2'!$B44,'D2'!DW:DW)</f>
        <v>0</v>
      </c>
    </row>
    <row r="45" spans="2:60" hidden="1" x14ac:dyDescent="0.3">
      <c r="B45" s="201"/>
      <c r="C45" s="130"/>
      <c r="D45" s="130"/>
      <c r="E45" s="131" t="e">
        <f>SUM(#REF!)</f>
        <v>#REF!</v>
      </c>
      <c r="F45" s="133">
        <f>SUMIF(S!$AW:$AW,$B45&amp;"-"&amp;TEXT(YEAR(F$29),"0000")&amp;"-"&amp;TEXT(MONTH(F$29),"00"),S!$AA:$AA)</f>
        <v>0</v>
      </c>
      <c r="G45" s="133">
        <f>SUMIF(S!$AW:$AW,$B45&amp;"-"&amp;TEXT(YEAR(G$29),"0000")&amp;"-"&amp;TEXT(MONTH(G$29),"00"),S!$AA:$AA)</f>
        <v>0</v>
      </c>
      <c r="H45" s="133">
        <f>SUMIF(S!$AW:$AW,$B45&amp;"-"&amp;TEXT(YEAR(H$29),"0000")&amp;"-"&amp;TEXT(MONTH(H$29),"00"),S!$AA:$AA)</f>
        <v>0</v>
      </c>
      <c r="I45" s="133">
        <f>SUMIF(S!$AW:$AW,$B45&amp;"-"&amp;TEXT(YEAR(I$29),"0000")&amp;"-"&amp;TEXT(MONTH(I$29),"00"),S!$AA:$AA)</f>
        <v>0</v>
      </c>
      <c r="J45" s="133">
        <f>SUMIF(S!$AW:$AW,$B45&amp;"-"&amp;TEXT(YEAR(J$29),"0000")&amp;"-"&amp;TEXT(MONTH(J$29),"00"),S!$AA:$AA)</f>
        <v>0</v>
      </c>
      <c r="K45" s="133">
        <f>SUMIF(S!$AW:$AW,$B45&amp;"-"&amp;TEXT(YEAR(K$29),"0000")&amp;"-"&amp;TEXT(MONTH(K$29),"00"),S!$AA:$AA)</f>
        <v>0</v>
      </c>
      <c r="L45" s="133">
        <f>SUMIF(S!$AW:$AW,$B45&amp;"-"&amp;TEXT(YEAR(L$29),"0000")&amp;"-"&amp;TEXT(MONTH(L$29),"00"),S!$AA:$AA)</f>
        <v>0</v>
      </c>
      <c r="M45" s="133">
        <f>SUMIF(S!$AW:$AW,$B45&amp;"-"&amp;TEXT(YEAR(M$29),"0000")&amp;"-"&amp;TEXT(MONTH(M$29),"00"),S!$AA:$AA)</f>
        <v>0</v>
      </c>
      <c r="N45" s="133">
        <f>SUMIF(S!$AW:$AW,$B45&amp;"-"&amp;TEXT(YEAR(N$29),"0000")&amp;"-"&amp;TEXT(MONTH(N$29),"00"),S!$AA:$AA)</f>
        <v>0</v>
      </c>
      <c r="O45" s="133">
        <f>SUMIF(S!$AW:$AW,$B45&amp;"-"&amp;TEXT(YEAR(O$29),"0000")&amp;"-"&amp;TEXT(MONTH(O$29),"00"),S!$AA:$AA)</f>
        <v>0</v>
      </c>
      <c r="P45" s="133">
        <f>SUMIF(S!$AW:$AW,$B45&amp;"-"&amp;TEXT(YEAR(P$29),"0000")&amp;"-"&amp;TEXT(MONTH(P$29),"00"),S!$AA:$AA)</f>
        <v>0</v>
      </c>
      <c r="Q45" s="133">
        <f>SUMIF(S!$AW:$AW,$B45&amp;"-"&amp;TEXT(YEAR(Q$29),"0000")&amp;"-"&amp;TEXT(MONTH(Q$29),"00"),S!$AA:$AA)</f>
        <v>0</v>
      </c>
      <c r="R45" s="133">
        <f>SUMIF(S!$AW:$AW,$B45&amp;"-"&amp;TEXT(YEAR(R$29),"0000")&amp;"-"&amp;TEXT(MONTH(R$29),"00"),S!$AA:$AA)</f>
        <v>0</v>
      </c>
      <c r="S45" s="133">
        <f>SUMIF(S!$AW:$AW,$B45&amp;"-"&amp;TEXT(YEAR(S$29),"0000")&amp;"-"&amp;TEXT(MONTH(S$29),"00"),S!$AA:$AA)</f>
        <v>0</v>
      </c>
      <c r="T45" s="133">
        <f>SUMIF(S!$AW:$AW,$B45&amp;"-"&amp;TEXT(YEAR(T$29),"0000")&amp;"-"&amp;TEXT(MONTH(T$29),"00"),S!$AA:$AA)</f>
        <v>0</v>
      </c>
      <c r="U45" s="133">
        <f>SUMIF(S!$AW:$AW,$B45&amp;"-"&amp;TEXT(YEAR(U$29),"0000")&amp;"-"&amp;TEXT(MONTH(U$29),"00"),S!$AA:$AA)</f>
        <v>0</v>
      </c>
      <c r="V45" s="133">
        <f>SUMIF(S!$AW:$AW,$B45&amp;"-"&amp;TEXT(YEAR(V$29),"0000")&amp;"-"&amp;TEXT(MONTH(V$29),"00"),S!$AA:$AA)</f>
        <v>0</v>
      </c>
      <c r="W45" s="130">
        <f>SUMIF('D2'!$Z:$Z,'G2'!$B45,'D2'!CL:CL)</f>
        <v>0</v>
      </c>
      <c r="X45" s="130">
        <f>SUMIF('D2'!$Z:$Z,'G2'!$B45,'D2'!CM:CM)</f>
        <v>0</v>
      </c>
      <c r="Y45" s="130">
        <f>SUMIF('D2'!$Z:$Z,'G2'!$B45,'D2'!CN:CN)</f>
        <v>0</v>
      </c>
      <c r="Z45" s="130">
        <f>SUMIF('D2'!$Z:$Z,'G2'!$B45,'D2'!CO:CO)</f>
        <v>0</v>
      </c>
      <c r="AA45" s="130">
        <f>SUMIF('D2'!$Z:$Z,'G2'!$B45,'D2'!CP:CP)</f>
        <v>0</v>
      </c>
      <c r="AB45" s="130">
        <f>SUMIF('D2'!$Z:$Z,'G2'!$B45,'D2'!CQ:CQ)</f>
        <v>0</v>
      </c>
      <c r="AC45" s="130">
        <f>SUMIF('D2'!$Z:$Z,'G2'!$B45,'D2'!CR:CR)</f>
        <v>0</v>
      </c>
      <c r="AD45" s="130">
        <f>SUMIF('D2'!$Z:$Z,'G2'!$B45,'D2'!CS:CS)</f>
        <v>0</v>
      </c>
      <c r="AE45" s="130">
        <f>SUMIF('D2'!$Z:$Z,'G2'!$B45,'D2'!CT:CT)</f>
        <v>0</v>
      </c>
      <c r="AF45" s="130">
        <f>SUMIF('D2'!$Z:$Z,'G2'!$B45,'D2'!CU:CU)</f>
        <v>0</v>
      </c>
      <c r="AG45" s="130">
        <f>SUMIF('D2'!$Z:$Z,'G2'!$B45,'D2'!CV:CV)</f>
        <v>0</v>
      </c>
      <c r="AH45" s="130">
        <f>SUMIF('D2'!$Z:$Z,'G2'!$B45,'D2'!CW:CW)</f>
        <v>0</v>
      </c>
      <c r="AI45" s="130">
        <f>SUMIF('D2'!$Z:$Z,'G2'!$B45,'D2'!CX:CX)</f>
        <v>0</v>
      </c>
      <c r="AJ45" s="130">
        <f>SUMIF('D2'!$Z:$Z,'G2'!$B45,'D2'!CY:CY)</f>
        <v>0</v>
      </c>
      <c r="AK45" s="130">
        <f>SUMIF('D2'!$Z:$Z,'G2'!$B45,'D2'!CZ:CZ)</f>
        <v>0</v>
      </c>
      <c r="AL45" s="130">
        <f>SUMIF('D2'!$Z:$Z,'G2'!$B45,'D2'!DA:DA)</f>
        <v>0</v>
      </c>
      <c r="AM45" s="130">
        <f>SUMIF('D2'!$Z:$Z,'G2'!$B45,'D2'!DB:DB)</f>
        <v>0</v>
      </c>
      <c r="AN45" s="130">
        <f>SUMIF('D2'!$Z:$Z,'G2'!$B45,'D2'!DC:DC)</f>
        <v>0</v>
      </c>
      <c r="AO45" s="130">
        <f>SUMIF('D2'!$Z:$Z,'G2'!$B45,'D2'!DD:DD)</f>
        <v>0</v>
      </c>
      <c r="AP45" s="130">
        <f>SUMIF('D2'!$Z:$Z,'G2'!$B45,'D2'!DE:DE)</f>
        <v>0</v>
      </c>
      <c r="AQ45" s="130">
        <f>SUMIF('D2'!$Z:$Z,'G2'!$B45,'D2'!DF:DF)</f>
        <v>0</v>
      </c>
      <c r="AR45" s="130">
        <f>SUMIF('D2'!$Z:$Z,'G2'!$B45,'D2'!DG:DG)</f>
        <v>0</v>
      </c>
      <c r="AS45" s="130">
        <f>SUMIF('D2'!$Z:$Z,'G2'!$B45,'D2'!DH:DH)</f>
        <v>0</v>
      </c>
      <c r="AT45" s="130">
        <f>SUMIF('D2'!$Z:$Z,'G2'!$B45,'D2'!DI:DI)</f>
        <v>0</v>
      </c>
      <c r="AU45" s="130">
        <f>SUMIF('D2'!$Z:$Z,'G2'!$B45,'D2'!DJ:DJ)</f>
        <v>0</v>
      </c>
      <c r="AV45" s="130">
        <f>SUMIF('D2'!$Z:$Z,'G2'!$B45,'D2'!DK:DK)</f>
        <v>0</v>
      </c>
      <c r="AW45" s="130">
        <f>SUMIF('D2'!$Z:$Z,'G2'!$B45,'D2'!DL:DL)</f>
        <v>0</v>
      </c>
      <c r="AX45" s="130">
        <f>SUMIF('D2'!$Z:$Z,'G2'!$B45,'D2'!DM:DM)</f>
        <v>0</v>
      </c>
      <c r="AY45" s="130">
        <f>SUMIF('D2'!$Z:$Z,'G2'!$B45,'D2'!DN:DN)</f>
        <v>0</v>
      </c>
      <c r="AZ45" s="130">
        <f>SUMIF('D2'!$Z:$Z,'G2'!$B45,'D2'!DO:DO)</f>
        <v>0</v>
      </c>
      <c r="BA45" s="130">
        <f>SUMIF('D2'!$Z:$Z,'G2'!$B45,'D2'!DP:DP)</f>
        <v>0</v>
      </c>
      <c r="BB45" s="130">
        <f>SUMIF('D2'!$Z:$Z,'G2'!$B45,'D2'!DQ:DQ)</f>
        <v>0</v>
      </c>
      <c r="BC45" s="130">
        <f>SUMIF('D2'!$Z:$Z,'G2'!$B45,'D2'!DR:DR)</f>
        <v>0</v>
      </c>
      <c r="BD45" s="130">
        <f>SUMIF('D2'!$Z:$Z,'G2'!$B45,'D2'!DS:DS)</f>
        <v>0</v>
      </c>
      <c r="BE45" s="130">
        <f>SUMIF('D2'!$H:$H,'G2'!$B45,'D2'!DT:DT)</f>
        <v>0</v>
      </c>
      <c r="BF45" s="130">
        <f>SUMIF('D2'!$H:$H,'G2'!$B45,'D2'!DU:DU)</f>
        <v>0</v>
      </c>
      <c r="BG45" s="130">
        <f>SUMIF('D2'!$H:$H,'G2'!$B45,'D2'!DV:DV)</f>
        <v>0</v>
      </c>
      <c r="BH45" s="130">
        <f>SUMIF('D2'!$H:$H,'G2'!$B45,'D2'!DW:DW)</f>
        <v>0</v>
      </c>
    </row>
    <row r="46" spans="2:60" hidden="1" x14ac:dyDescent="0.3">
      <c r="B46" s="201"/>
      <c r="C46" s="130"/>
      <c r="D46" s="130"/>
      <c r="E46" s="131" t="e">
        <f>SUM(#REF!)</f>
        <v>#REF!</v>
      </c>
      <c r="F46" s="133">
        <f>SUMIF(S!$AW:$AW,$B46&amp;"-"&amp;TEXT(YEAR(F$29),"0000")&amp;"-"&amp;TEXT(MONTH(F$29),"00"),S!$AA:$AA)</f>
        <v>0</v>
      </c>
      <c r="G46" s="133">
        <f>SUMIF(S!$AW:$AW,$B46&amp;"-"&amp;TEXT(YEAR(G$29),"0000")&amp;"-"&amp;TEXT(MONTH(G$29),"00"),S!$AA:$AA)</f>
        <v>0</v>
      </c>
      <c r="H46" s="133">
        <f>SUMIF(S!$AW:$AW,$B46&amp;"-"&amp;TEXT(YEAR(H$29),"0000")&amp;"-"&amp;TEXT(MONTH(H$29),"00"),S!$AA:$AA)</f>
        <v>0</v>
      </c>
      <c r="I46" s="133">
        <f>SUMIF(S!$AW:$AW,$B46&amp;"-"&amp;TEXT(YEAR(I$29),"0000")&amp;"-"&amp;TEXT(MONTH(I$29),"00"),S!$AA:$AA)</f>
        <v>0</v>
      </c>
      <c r="J46" s="133">
        <f>SUMIF(S!$AW:$AW,$B46&amp;"-"&amp;TEXT(YEAR(J$29),"0000")&amp;"-"&amp;TEXT(MONTH(J$29),"00"),S!$AA:$AA)</f>
        <v>0</v>
      </c>
      <c r="K46" s="133">
        <f>SUMIF(S!$AW:$AW,$B46&amp;"-"&amp;TEXT(YEAR(K$29),"0000")&amp;"-"&amp;TEXT(MONTH(K$29),"00"),S!$AA:$AA)</f>
        <v>0</v>
      </c>
      <c r="L46" s="133">
        <f>SUMIF(S!$AW:$AW,$B46&amp;"-"&amp;TEXT(YEAR(L$29),"0000")&amp;"-"&amp;TEXT(MONTH(L$29),"00"),S!$AA:$AA)</f>
        <v>0</v>
      </c>
      <c r="M46" s="133">
        <f>SUMIF(S!$AW:$AW,$B46&amp;"-"&amp;TEXT(YEAR(M$29),"0000")&amp;"-"&amp;TEXT(MONTH(M$29),"00"),S!$AA:$AA)</f>
        <v>0</v>
      </c>
      <c r="N46" s="133">
        <f>SUMIF(S!$AW:$AW,$B46&amp;"-"&amp;TEXT(YEAR(N$29),"0000")&amp;"-"&amp;TEXT(MONTH(N$29),"00"),S!$AA:$AA)</f>
        <v>0</v>
      </c>
      <c r="O46" s="133">
        <f>SUMIF(S!$AW:$AW,$B46&amp;"-"&amp;TEXT(YEAR(O$29),"0000")&amp;"-"&amp;TEXT(MONTH(O$29),"00"),S!$AA:$AA)</f>
        <v>0</v>
      </c>
      <c r="P46" s="133">
        <f>SUMIF(S!$AW:$AW,$B46&amp;"-"&amp;TEXT(YEAR(P$29),"0000")&amp;"-"&amp;TEXT(MONTH(P$29),"00"),S!$AA:$AA)</f>
        <v>0</v>
      </c>
      <c r="Q46" s="133">
        <f>SUMIF(S!$AW:$AW,$B46&amp;"-"&amp;TEXT(YEAR(Q$29),"0000")&amp;"-"&amp;TEXT(MONTH(Q$29),"00"),S!$AA:$AA)</f>
        <v>0</v>
      </c>
      <c r="R46" s="133">
        <f>SUMIF(S!$AW:$AW,$B46&amp;"-"&amp;TEXT(YEAR(R$29),"0000")&amp;"-"&amp;TEXT(MONTH(R$29),"00"),S!$AA:$AA)</f>
        <v>0</v>
      </c>
      <c r="S46" s="133">
        <f>SUMIF(S!$AW:$AW,$B46&amp;"-"&amp;TEXT(YEAR(S$29),"0000")&amp;"-"&amp;TEXT(MONTH(S$29),"00"),S!$AA:$AA)</f>
        <v>0</v>
      </c>
      <c r="T46" s="133">
        <f>SUMIF(S!$AW:$AW,$B46&amp;"-"&amp;TEXT(YEAR(T$29),"0000")&amp;"-"&amp;TEXT(MONTH(T$29),"00"),S!$AA:$AA)</f>
        <v>0</v>
      </c>
      <c r="U46" s="133">
        <f>SUMIF(S!$AW:$AW,$B46&amp;"-"&amp;TEXT(YEAR(U$29),"0000")&amp;"-"&amp;TEXT(MONTH(U$29),"00"),S!$AA:$AA)</f>
        <v>0</v>
      </c>
      <c r="V46" s="133">
        <f>SUMIF(S!$AW:$AW,$B46&amp;"-"&amp;TEXT(YEAR(V$29),"0000")&amp;"-"&amp;TEXT(MONTH(V$29),"00"),S!$AA:$AA)</f>
        <v>0</v>
      </c>
      <c r="W46" s="130">
        <f>SUMIF('D2'!$Z:$Z,'G2'!$B46,'D2'!CL:CL)</f>
        <v>0</v>
      </c>
      <c r="X46" s="130">
        <f>SUMIF('D2'!$Z:$Z,'G2'!$B46,'D2'!CM:CM)</f>
        <v>0</v>
      </c>
      <c r="Y46" s="130">
        <f>SUMIF('D2'!$Z:$Z,'G2'!$B46,'D2'!CN:CN)</f>
        <v>0</v>
      </c>
      <c r="Z46" s="130">
        <f>SUMIF('D2'!$Z:$Z,'G2'!$B46,'D2'!CO:CO)</f>
        <v>0</v>
      </c>
      <c r="AA46" s="130">
        <f>SUMIF('D2'!$Z:$Z,'G2'!$B46,'D2'!CP:CP)</f>
        <v>0</v>
      </c>
      <c r="AB46" s="130">
        <f>SUMIF('D2'!$Z:$Z,'G2'!$B46,'D2'!CQ:CQ)</f>
        <v>0</v>
      </c>
      <c r="AC46" s="130">
        <f>SUMIF('D2'!$Z:$Z,'G2'!$B46,'D2'!CR:CR)</f>
        <v>0</v>
      </c>
      <c r="AD46" s="130">
        <f>SUMIF('D2'!$Z:$Z,'G2'!$B46,'D2'!CS:CS)</f>
        <v>0</v>
      </c>
      <c r="AE46" s="130">
        <f>SUMIF('D2'!$Z:$Z,'G2'!$B46,'D2'!CT:CT)</f>
        <v>0</v>
      </c>
      <c r="AF46" s="130">
        <f>SUMIF('D2'!$Z:$Z,'G2'!$B46,'D2'!CU:CU)</f>
        <v>0</v>
      </c>
      <c r="AG46" s="130">
        <f>SUMIF('D2'!$Z:$Z,'G2'!$B46,'D2'!CV:CV)</f>
        <v>0</v>
      </c>
      <c r="AH46" s="130">
        <f>SUMIF('D2'!$Z:$Z,'G2'!$B46,'D2'!CW:CW)</f>
        <v>0</v>
      </c>
      <c r="AI46" s="130">
        <f>SUMIF('D2'!$Z:$Z,'G2'!$B46,'D2'!CX:CX)</f>
        <v>0</v>
      </c>
      <c r="AJ46" s="130">
        <f>SUMIF('D2'!$Z:$Z,'G2'!$B46,'D2'!CY:CY)</f>
        <v>0</v>
      </c>
      <c r="AK46" s="130">
        <f>SUMIF('D2'!$Z:$Z,'G2'!$B46,'D2'!CZ:CZ)</f>
        <v>0</v>
      </c>
      <c r="AL46" s="130">
        <f>SUMIF('D2'!$Z:$Z,'G2'!$B46,'D2'!DA:DA)</f>
        <v>0</v>
      </c>
      <c r="AM46" s="130">
        <f>SUMIF('D2'!$Z:$Z,'G2'!$B46,'D2'!DB:DB)</f>
        <v>0</v>
      </c>
      <c r="AN46" s="130">
        <f>SUMIF('D2'!$Z:$Z,'G2'!$B46,'D2'!DC:DC)</f>
        <v>0</v>
      </c>
      <c r="AO46" s="130">
        <f>SUMIF('D2'!$Z:$Z,'G2'!$B46,'D2'!DD:DD)</f>
        <v>0</v>
      </c>
      <c r="AP46" s="130">
        <f>SUMIF('D2'!$Z:$Z,'G2'!$B46,'D2'!DE:DE)</f>
        <v>0</v>
      </c>
      <c r="AQ46" s="130">
        <f>SUMIF('D2'!$Z:$Z,'G2'!$B46,'D2'!DF:DF)</f>
        <v>0</v>
      </c>
      <c r="AR46" s="130">
        <f>SUMIF('D2'!$Z:$Z,'G2'!$B46,'D2'!DG:DG)</f>
        <v>0</v>
      </c>
      <c r="AS46" s="130">
        <f>SUMIF('D2'!$Z:$Z,'G2'!$B46,'D2'!DH:DH)</f>
        <v>0</v>
      </c>
      <c r="AT46" s="130">
        <f>SUMIF('D2'!$Z:$Z,'G2'!$B46,'D2'!DI:DI)</f>
        <v>0</v>
      </c>
      <c r="AU46" s="130">
        <f>SUMIF('D2'!$Z:$Z,'G2'!$B46,'D2'!DJ:DJ)</f>
        <v>0</v>
      </c>
      <c r="AV46" s="130">
        <f>SUMIF('D2'!$Z:$Z,'G2'!$B46,'D2'!DK:DK)</f>
        <v>0</v>
      </c>
      <c r="AW46" s="130">
        <f>SUMIF('D2'!$Z:$Z,'G2'!$B46,'D2'!DL:DL)</f>
        <v>0</v>
      </c>
      <c r="AX46" s="130">
        <f>SUMIF('D2'!$Z:$Z,'G2'!$B46,'D2'!DM:DM)</f>
        <v>0</v>
      </c>
      <c r="AY46" s="130">
        <f>SUMIF('D2'!$Z:$Z,'G2'!$B46,'D2'!DN:DN)</f>
        <v>0</v>
      </c>
      <c r="AZ46" s="130">
        <f>SUMIF('D2'!$Z:$Z,'G2'!$B46,'D2'!DO:DO)</f>
        <v>0</v>
      </c>
      <c r="BA46" s="130">
        <f>SUMIF('D2'!$Z:$Z,'G2'!$B46,'D2'!DP:DP)</f>
        <v>0</v>
      </c>
      <c r="BB46" s="130">
        <f>SUMIF('D2'!$Z:$Z,'G2'!$B46,'D2'!DQ:DQ)</f>
        <v>0</v>
      </c>
      <c r="BC46" s="130">
        <f>SUMIF('D2'!$Z:$Z,'G2'!$B46,'D2'!DR:DR)</f>
        <v>0</v>
      </c>
      <c r="BD46" s="130">
        <f>SUMIF('D2'!$Z:$Z,'G2'!$B46,'D2'!DS:DS)</f>
        <v>0</v>
      </c>
      <c r="BE46" s="130">
        <f>SUMIF('D2'!$H:$H,'G2'!$B46,'D2'!DT:DT)</f>
        <v>0</v>
      </c>
      <c r="BF46" s="130">
        <f>SUMIF('D2'!$H:$H,'G2'!$B46,'D2'!DU:DU)</f>
        <v>0</v>
      </c>
      <c r="BG46" s="130">
        <f>SUMIF('D2'!$H:$H,'G2'!$B46,'D2'!DV:DV)</f>
        <v>0</v>
      </c>
      <c r="BH46" s="130">
        <f>SUMIF('D2'!$H:$H,'G2'!$B46,'D2'!DW:DW)</f>
        <v>0</v>
      </c>
    </row>
    <row r="47" spans="2:60" x14ac:dyDescent="0.3">
      <c r="B47" s="201" t="s">
        <v>689</v>
      </c>
      <c r="C47" s="130"/>
      <c r="D47" s="130"/>
      <c r="E47" s="131" t="e">
        <f>SUM(#REF!)</f>
        <v>#REF!</v>
      </c>
      <c r="F47" s="133">
        <f>SUMIF(S!$AW:$AW,$B47&amp;"-"&amp;TEXT(YEAR(F$29),"0000")&amp;"-"&amp;TEXT(MONTH(F$29),"00"),S!$AA:$AA)</f>
        <v>0</v>
      </c>
      <c r="G47" s="133">
        <f>SUMIF(S!$AW:$AW,$B47&amp;"-"&amp;TEXT(YEAR(G$29),"0000")&amp;"-"&amp;TEXT(MONTH(G$29),"00"),S!$AA:$AA)</f>
        <v>0</v>
      </c>
      <c r="H47" s="133">
        <f>SUMIF(S!$AW:$AW,$B47&amp;"-"&amp;TEXT(YEAR(H$29),"0000")&amp;"-"&amp;TEXT(MONTH(H$29),"00"),S!$AA:$AA)</f>
        <v>0</v>
      </c>
      <c r="I47" s="133">
        <f>SUMIF(S!$AW:$AW,$B47&amp;"-"&amp;TEXT(YEAR(I$29),"0000")&amp;"-"&amp;TEXT(MONTH(I$29),"00"),S!$AA:$AA)</f>
        <v>0</v>
      </c>
      <c r="J47" s="133">
        <f>SUMIF(S!$AW:$AW,$B47&amp;"-"&amp;TEXT(YEAR(J$29),"0000")&amp;"-"&amp;TEXT(MONTH(J$29),"00"),S!$AA:$AA)</f>
        <v>0</v>
      </c>
      <c r="K47" s="133">
        <f>SUMIF(S!$AW:$AW,$B47&amp;"-"&amp;TEXT(YEAR(K$29),"0000")&amp;"-"&amp;TEXT(MONTH(K$29),"00"),S!$AA:$AA)</f>
        <v>0</v>
      </c>
      <c r="L47" s="133">
        <f>SUMIF(S!$AW:$AW,$B47&amp;"-"&amp;TEXT(YEAR(L$29),"0000")&amp;"-"&amp;TEXT(MONTH(L$29),"00"),S!$AA:$AA)</f>
        <v>0</v>
      </c>
      <c r="M47" s="133">
        <f>SUMIF(S!$AW:$AW,$B47&amp;"-"&amp;TEXT(YEAR(M$29),"0000")&amp;"-"&amp;TEXT(MONTH(M$29),"00"),S!$AA:$AA)</f>
        <v>0</v>
      </c>
      <c r="N47" s="133">
        <f>SUMIF(S!$AW:$AW,$B47&amp;"-"&amp;TEXT(YEAR(N$29),"0000")&amp;"-"&amp;TEXT(MONTH(N$29),"00"),S!$AA:$AA)</f>
        <v>0</v>
      </c>
      <c r="O47" s="133">
        <f>SUMIF(S!$AW:$AW,$B47&amp;"-"&amp;TEXT(YEAR(O$29),"0000")&amp;"-"&amp;TEXT(MONTH(O$29),"00"),S!$AA:$AA)</f>
        <v>0</v>
      </c>
      <c r="P47" s="133">
        <f>SUMIF(S!$AW:$AW,$B47&amp;"-"&amp;TEXT(YEAR(P$29),"0000")&amp;"-"&amp;TEXT(MONTH(P$29),"00"),S!$AA:$AA)</f>
        <v>0</v>
      </c>
      <c r="Q47" s="133">
        <f>SUMIF(S!$AW:$AW,$B47&amp;"-"&amp;TEXT(YEAR(Q$29),"0000")&amp;"-"&amp;TEXT(MONTH(Q$29),"00"),S!$AA:$AA)</f>
        <v>0</v>
      </c>
      <c r="R47" s="133">
        <f>SUMIF(S!$AW:$AW,$B47&amp;"-"&amp;TEXT(YEAR(R$29),"0000")&amp;"-"&amp;TEXT(MONTH(R$29),"00"),S!$AA:$AA)</f>
        <v>0</v>
      </c>
      <c r="S47" s="133">
        <f>SUMIF(S!$AW:$AW,$B47&amp;"-"&amp;TEXT(YEAR(S$29),"0000")&amp;"-"&amp;TEXT(MONTH(S$29),"00"),S!$AA:$AA)</f>
        <v>0</v>
      </c>
      <c r="T47" s="133">
        <f>SUMIF(S!$AW:$AW,$B47&amp;"-"&amp;TEXT(YEAR(T$29),"0000")&amp;"-"&amp;TEXT(MONTH(T$29),"00"),S!$AA:$AA)</f>
        <v>0</v>
      </c>
      <c r="U47" s="133">
        <f>SUMIF(S!$AW:$AW,$B47&amp;"-"&amp;TEXT(YEAR(U$29),"0000")&amp;"-"&amp;TEXT(MONTH(U$29),"00"),S!$AA:$AA)</f>
        <v>0</v>
      </c>
      <c r="V47" s="133">
        <f>SUMIF(S!$AW:$AW,$B47&amp;"-"&amp;TEXT(YEAR(V$29),"0000")&amp;"-"&amp;TEXT(MONTH(V$29),"00"),S!$AA:$AA)</f>
        <v>0</v>
      </c>
      <c r="W47" s="130">
        <f>SUMIF('D2'!$Z:$Z,'G2'!$B47,'D2'!CL:CL)</f>
        <v>0</v>
      </c>
      <c r="X47" s="130">
        <f>SUMIF('D2'!$Z:$Z,'G2'!$B47,'D2'!CM:CM)</f>
        <v>0</v>
      </c>
      <c r="Y47" s="130">
        <f>SUMIF('D2'!$Z:$Z,'G2'!$B47,'D2'!CN:CN)</f>
        <v>0</v>
      </c>
      <c r="Z47" s="130">
        <f>SUMIF('D2'!$Z:$Z,'G2'!$B47,'D2'!CO:CO)</f>
        <v>0</v>
      </c>
      <c r="AA47" s="130">
        <f>SUMIF('D2'!$Z:$Z,'G2'!$B47,'D2'!CP:CP)</f>
        <v>0</v>
      </c>
      <c r="AB47" s="130">
        <f>SUMIF('D2'!$Z:$Z,'G2'!$B47,'D2'!CQ:CQ)</f>
        <v>0</v>
      </c>
      <c r="AC47" s="130">
        <f>SUMIF('D2'!$Z:$Z,'G2'!$B47,'D2'!CR:CR)</f>
        <v>0</v>
      </c>
      <c r="AD47" s="130">
        <f>SUMIF('D2'!$Z:$Z,'G2'!$B47,'D2'!CS:CS)</f>
        <v>0</v>
      </c>
      <c r="AE47" s="130">
        <f>SUMIF('D2'!$Z:$Z,'G2'!$B47,'D2'!CT:CT)</f>
        <v>0</v>
      </c>
      <c r="AF47" s="130">
        <f>SUMIF('D2'!$Z:$Z,'G2'!$B47,'D2'!CU:CU)</f>
        <v>0</v>
      </c>
      <c r="AG47" s="130">
        <f>SUMIF('D2'!$Z:$Z,'G2'!$B47,'D2'!CV:CV)</f>
        <v>0</v>
      </c>
      <c r="AH47" s="130">
        <f>SUMIF('D2'!$Z:$Z,'G2'!$B47,'D2'!CW:CW)</f>
        <v>0</v>
      </c>
      <c r="AI47" s="130">
        <f>SUMIF('D2'!$Z:$Z,'G2'!$B47,'D2'!CX:CX)</f>
        <v>0</v>
      </c>
      <c r="AJ47" s="130">
        <f>SUMIF('D2'!$Z:$Z,'G2'!$B47,'D2'!CY:CY)</f>
        <v>0</v>
      </c>
      <c r="AK47" s="130">
        <f>SUMIF('D2'!$Z:$Z,'G2'!$B47,'D2'!CZ:CZ)</f>
        <v>0</v>
      </c>
      <c r="AL47" s="130">
        <f>SUMIF('D2'!$Z:$Z,'G2'!$B47,'D2'!DA:DA)</f>
        <v>0</v>
      </c>
      <c r="AM47" s="130">
        <f>SUMIF('D2'!$Z:$Z,'G2'!$B47,'D2'!DB:DB)</f>
        <v>0</v>
      </c>
      <c r="AN47" s="130">
        <f>SUMIF('D2'!$Z:$Z,'G2'!$B47,'D2'!DC:DC)</f>
        <v>0</v>
      </c>
      <c r="AO47" s="130">
        <f>SUMIF('D2'!$Z:$Z,'G2'!$B47,'D2'!DD:DD)</f>
        <v>0</v>
      </c>
      <c r="AP47" s="130">
        <f>SUMIF('D2'!$Z:$Z,'G2'!$B47,'D2'!DE:DE)</f>
        <v>0</v>
      </c>
      <c r="AQ47" s="130">
        <f>SUMIF('D2'!$Z:$Z,'G2'!$B47,'D2'!DF:DF)</f>
        <v>0</v>
      </c>
      <c r="AR47" s="130">
        <f>SUMIF('D2'!$Z:$Z,'G2'!$B47,'D2'!DG:DG)</f>
        <v>0</v>
      </c>
      <c r="AS47" s="130">
        <f>SUMIF('D2'!$Z:$Z,'G2'!$B47,'D2'!DH:DH)</f>
        <v>0</v>
      </c>
      <c r="AT47" s="130">
        <f>SUMIF('D2'!$Z:$Z,'G2'!$B47,'D2'!DI:DI)</f>
        <v>0</v>
      </c>
      <c r="AU47" s="130">
        <f>SUMIF('D2'!$Z:$Z,'G2'!$B47,'D2'!DJ:DJ)</f>
        <v>0</v>
      </c>
      <c r="AV47" s="130">
        <f>SUMIF('D2'!$Z:$Z,'G2'!$B47,'D2'!DK:DK)</f>
        <v>0</v>
      </c>
      <c r="AW47" s="130">
        <f>SUMIF('D2'!$Z:$Z,'G2'!$B47,'D2'!DL:DL)</f>
        <v>0</v>
      </c>
      <c r="AX47" s="130">
        <f>SUMIF('D2'!$Z:$Z,'G2'!$B47,'D2'!DM:DM)</f>
        <v>0</v>
      </c>
      <c r="AY47" s="130">
        <f>SUMIF('D2'!$Z:$Z,'G2'!$B47,'D2'!DN:DN)</f>
        <v>0</v>
      </c>
      <c r="AZ47" s="130">
        <f>SUMIF('D2'!$Z:$Z,'G2'!$B47,'D2'!DO:DO)</f>
        <v>0</v>
      </c>
      <c r="BA47" s="130">
        <f>SUMIF('D2'!$Z:$Z,'G2'!$B47,'D2'!DP:DP)</f>
        <v>0</v>
      </c>
      <c r="BB47" s="130">
        <f>SUMIF('D2'!$Z:$Z,'G2'!$B47,'D2'!DQ:DQ)</f>
        <v>0</v>
      </c>
      <c r="BC47" s="130">
        <f>SUMIF('D2'!$Z:$Z,'G2'!$B47,'D2'!DR:DR)</f>
        <v>0</v>
      </c>
      <c r="BD47" s="130">
        <f>SUMIF('D2'!$Z:$Z,'G2'!$B47,'D2'!DS:DS)</f>
        <v>0</v>
      </c>
      <c r="BE47" s="130">
        <f>SUMIF('D2'!$H:$H,'G2'!$B47,'D2'!DT:DT)</f>
        <v>0</v>
      </c>
      <c r="BF47" s="130">
        <f>SUMIF('D2'!$H:$H,'G2'!$B47,'D2'!DU:DU)</f>
        <v>0</v>
      </c>
      <c r="BG47" s="130">
        <f>SUMIF('D2'!$H:$H,'G2'!$B47,'D2'!DV:DV)</f>
        <v>0</v>
      </c>
      <c r="BH47" s="130">
        <f>SUMIF('D2'!$H:$H,'G2'!$B47,'D2'!DW:DW)</f>
        <v>0</v>
      </c>
    </row>
    <row r="48" spans="2:60" x14ac:dyDescent="0.3">
      <c r="B48" s="201"/>
      <c r="C48" s="130"/>
      <c r="D48" s="130"/>
      <c r="E48" s="131" t="e">
        <f>SUM(#REF!)</f>
        <v>#REF!</v>
      </c>
      <c r="F48" s="133">
        <f>SUMIF(S!$AW:$AW,$B48&amp;"-"&amp;TEXT(YEAR(F$29),"0000")&amp;"-"&amp;TEXT(MONTH(F$29),"00"),S!$AA:$AA)</f>
        <v>0</v>
      </c>
      <c r="G48" s="133">
        <f>SUMIF(S!$AW:$AW,$B48&amp;"-"&amp;TEXT(YEAR(G$29),"0000")&amp;"-"&amp;TEXT(MONTH(G$29),"00"),S!$AA:$AA)</f>
        <v>0</v>
      </c>
      <c r="H48" s="133">
        <f>SUMIF(S!$AW:$AW,$B48&amp;"-"&amp;TEXT(YEAR(H$29),"0000")&amp;"-"&amp;TEXT(MONTH(H$29),"00"),S!$AA:$AA)</f>
        <v>0</v>
      </c>
      <c r="I48" s="133">
        <f>SUMIF(S!$AW:$AW,$B48&amp;"-"&amp;TEXT(YEAR(I$29),"0000")&amp;"-"&amp;TEXT(MONTH(I$29),"00"),S!$AA:$AA)</f>
        <v>0</v>
      </c>
      <c r="J48" s="133">
        <f>SUMIF(S!$AW:$AW,$B48&amp;"-"&amp;TEXT(YEAR(J$29),"0000")&amp;"-"&amp;TEXT(MONTH(J$29),"00"),S!$AA:$AA)</f>
        <v>0</v>
      </c>
      <c r="K48" s="133">
        <f>SUMIF(S!$AW:$AW,$B48&amp;"-"&amp;TEXT(YEAR(K$29),"0000")&amp;"-"&amp;TEXT(MONTH(K$29),"00"),S!$AA:$AA)</f>
        <v>0</v>
      </c>
      <c r="L48" s="133">
        <f>SUMIF(S!$AW:$AW,$B48&amp;"-"&amp;TEXT(YEAR(L$29),"0000")&amp;"-"&amp;TEXT(MONTH(L$29),"00"),S!$AA:$AA)</f>
        <v>0</v>
      </c>
      <c r="M48" s="133">
        <f>SUMIF(S!$AW:$AW,$B48&amp;"-"&amp;TEXT(YEAR(M$29),"0000")&amp;"-"&amp;TEXT(MONTH(M$29),"00"),S!$AA:$AA)</f>
        <v>0</v>
      </c>
      <c r="N48" s="133">
        <f>SUMIF(S!$AW:$AW,$B48&amp;"-"&amp;TEXT(YEAR(N$29),"0000")&amp;"-"&amp;TEXT(MONTH(N$29),"00"),S!$AA:$AA)</f>
        <v>0</v>
      </c>
      <c r="O48" s="133">
        <f>SUMIF(S!$AW:$AW,$B48&amp;"-"&amp;TEXT(YEAR(O$29),"0000")&amp;"-"&amp;TEXT(MONTH(O$29),"00"),S!$AA:$AA)</f>
        <v>0</v>
      </c>
      <c r="P48" s="133">
        <f>SUMIF(S!$AW:$AW,$B48&amp;"-"&amp;TEXT(YEAR(P$29),"0000")&amp;"-"&amp;TEXT(MONTH(P$29),"00"),S!$AA:$AA)</f>
        <v>0</v>
      </c>
      <c r="Q48" s="133">
        <f>SUMIF(S!$AW:$AW,$B48&amp;"-"&amp;TEXT(YEAR(Q$29),"0000")&amp;"-"&amp;TEXT(MONTH(Q$29),"00"),S!$AA:$AA)</f>
        <v>0</v>
      </c>
      <c r="R48" s="133">
        <f>SUMIF(S!$AW:$AW,$B48&amp;"-"&amp;TEXT(YEAR(R$29),"0000")&amp;"-"&amp;TEXT(MONTH(R$29),"00"),S!$AA:$AA)</f>
        <v>0</v>
      </c>
      <c r="S48" s="133">
        <f>SUMIF(S!$AW:$AW,$B48&amp;"-"&amp;TEXT(YEAR(S$29),"0000")&amp;"-"&amp;TEXT(MONTH(S$29),"00"),S!$AA:$AA)</f>
        <v>0</v>
      </c>
      <c r="T48" s="133">
        <f>SUMIF(S!$AW:$AW,$B48&amp;"-"&amp;TEXT(YEAR(T$29),"0000")&amp;"-"&amp;TEXT(MONTH(T$29),"00"),S!$AA:$AA)</f>
        <v>0</v>
      </c>
      <c r="U48" s="133">
        <f>SUMIF(S!$AW:$AW,$B48&amp;"-"&amp;TEXT(YEAR(U$29),"0000")&amp;"-"&amp;TEXT(MONTH(U$29),"00"),S!$AA:$AA)</f>
        <v>0</v>
      </c>
      <c r="V48" s="133">
        <f>SUMIF(S!$AW:$AW,$B48&amp;"-"&amp;TEXT(YEAR(V$29),"0000")&amp;"-"&amp;TEXT(MONTH(V$29),"00"),S!$AA:$AA)</f>
        <v>0</v>
      </c>
      <c r="W48" s="130">
        <f>SUMIF('D2'!$Z:$Z,'G2'!$B48,'D2'!CL:CL)</f>
        <v>0</v>
      </c>
      <c r="X48" s="130">
        <f>SUMIF('D2'!$Z:$Z,'G2'!$B48,'D2'!CM:CM)</f>
        <v>0</v>
      </c>
      <c r="Y48" s="130">
        <f>SUMIF('D2'!$Z:$Z,'G2'!$B48,'D2'!CN:CN)</f>
        <v>0</v>
      </c>
      <c r="Z48" s="130">
        <f>SUMIF('D2'!$Z:$Z,'G2'!$B48,'D2'!CO:CO)</f>
        <v>0</v>
      </c>
      <c r="AA48" s="130">
        <f>SUMIF('D2'!$Z:$Z,'G2'!$B48,'D2'!CP:CP)</f>
        <v>0</v>
      </c>
      <c r="AB48" s="130">
        <f>SUMIF('D2'!$Z:$Z,'G2'!$B48,'D2'!CQ:CQ)</f>
        <v>0</v>
      </c>
      <c r="AC48" s="130">
        <f>SUMIF('D2'!$Z:$Z,'G2'!$B48,'D2'!CR:CR)</f>
        <v>0</v>
      </c>
      <c r="AD48" s="130">
        <f>SUMIF('D2'!$Z:$Z,'G2'!$B48,'D2'!CS:CS)</f>
        <v>0</v>
      </c>
      <c r="AE48" s="130">
        <f>SUMIF('D2'!$Z:$Z,'G2'!$B48,'D2'!CT:CT)</f>
        <v>0</v>
      </c>
      <c r="AF48" s="130">
        <f>SUMIF('D2'!$Z:$Z,'G2'!$B48,'D2'!CU:CU)</f>
        <v>0</v>
      </c>
      <c r="AG48" s="130">
        <f>SUMIF('D2'!$Z:$Z,'G2'!$B48,'D2'!CV:CV)</f>
        <v>0</v>
      </c>
      <c r="AH48" s="130">
        <f>SUMIF('D2'!$Z:$Z,'G2'!$B48,'D2'!CW:CW)</f>
        <v>0</v>
      </c>
      <c r="AI48" s="130">
        <f>SUMIF('D2'!$Z:$Z,'G2'!$B48,'D2'!CX:CX)</f>
        <v>0</v>
      </c>
      <c r="AJ48" s="130">
        <f>SUMIF('D2'!$Z:$Z,'G2'!$B48,'D2'!CY:CY)</f>
        <v>0</v>
      </c>
      <c r="AK48" s="130">
        <f>SUMIF('D2'!$Z:$Z,'G2'!$B48,'D2'!CZ:CZ)</f>
        <v>0</v>
      </c>
      <c r="AL48" s="130">
        <f>SUMIF('D2'!$Z:$Z,'G2'!$B48,'D2'!DA:DA)</f>
        <v>0</v>
      </c>
      <c r="AM48" s="130">
        <f>SUMIF('D2'!$Z:$Z,'G2'!$B48,'D2'!DB:DB)</f>
        <v>0</v>
      </c>
      <c r="AN48" s="130">
        <f>SUMIF('D2'!$Z:$Z,'G2'!$B48,'D2'!DC:DC)</f>
        <v>0</v>
      </c>
      <c r="AO48" s="130">
        <f>SUMIF('D2'!$Z:$Z,'G2'!$B48,'D2'!DD:DD)</f>
        <v>0</v>
      </c>
      <c r="AP48" s="130">
        <f>SUMIF('D2'!$Z:$Z,'G2'!$B48,'D2'!DE:DE)</f>
        <v>0</v>
      </c>
      <c r="AQ48" s="130">
        <f>SUMIF('D2'!$Z:$Z,'G2'!$B48,'D2'!DF:DF)</f>
        <v>0</v>
      </c>
      <c r="AR48" s="130">
        <f>SUMIF('D2'!$Z:$Z,'G2'!$B48,'D2'!DG:DG)</f>
        <v>0</v>
      </c>
      <c r="AS48" s="130">
        <f>SUMIF('D2'!$Z:$Z,'G2'!$B48,'D2'!DH:DH)</f>
        <v>0</v>
      </c>
      <c r="AT48" s="130">
        <f>SUMIF('D2'!$Z:$Z,'G2'!$B48,'D2'!DI:DI)</f>
        <v>0</v>
      </c>
      <c r="AU48" s="130">
        <f>SUMIF('D2'!$Z:$Z,'G2'!$B48,'D2'!DJ:DJ)</f>
        <v>0</v>
      </c>
      <c r="AV48" s="130">
        <f>SUMIF('D2'!$Z:$Z,'G2'!$B48,'D2'!DK:DK)</f>
        <v>0</v>
      </c>
      <c r="AW48" s="130">
        <f>SUMIF('D2'!$Z:$Z,'G2'!$B48,'D2'!DL:DL)</f>
        <v>0</v>
      </c>
      <c r="AX48" s="130">
        <f>SUMIF('D2'!$Z:$Z,'G2'!$B48,'D2'!DM:DM)</f>
        <v>0</v>
      </c>
      <c r="AY48" s="130">
        <f>SUMIF('D2'!$Z:$Z,'G2'!$B48,'D2'!DN:DN)</f>
        <v>0</v>
      </c>
      <c r="AZ48" s="130">
        <f>SUMIF('D2'!$Z:$Z,'G2'!$B48,'D2'!DO:DO)</f>
        <v>0</v>
      </c>
      <c r="BA48" s="130">
        <f>SUMIF('D2'!$Z:$Z,'G2'!$B48,'D2'!DP:DP)</f>
        <v>0</v>
      </c>
      <c r="BB48" s="130">
        <f>SUMIF('D2'!$Z:$Z,'G2'!$B48,'D2'!DQ:DQ)</f>
        <v>0</v>
      </c>
      <c r="BC48" s="130">
        <f>SUMIF('D2'!$Z:$Z,'G2'!$B48,'D2'!DR:DR)</f>
        <v>0</v>
      </c>
      <c r="BD48" s="130">
        <f>SUMIF('D2'!$Z:$Z,'G2'!$B48,'D2'!DS:DS)</f>
        <v>0</v>
      </c>
      <c r="BE48" s="130">
        <f>SUMIF('D2'!$H:$H,'G2'!$B48,'D2'!DT:DT)</f>
        <v>0</v>
      </c>
      <c r="BF48" s="130">
        <f>SUMIF('D2'!$H:$H,'G2'!$B48,'D2'!DU:DU)</f>
        <v>0</v>
      </c>
      <c r="BG48" s="130">
        <f>SUMIF('D2'!$H:$H,'G2'!$B48,'D2'!DV:DV)</f>
        <v>0</v>
      </c>
      <c r="BH48" s="130">
        <f>SUMIF('D2'!$H:$H,'G2'!$B48,'D2'!DW:DW)</f>
        <v>0</v>
      </c>
    </row>
    <row r="49" spans="2:62" x14ac:dyDescent="0.3">
      <c r="B49" s="201"/>
      <c r="C49" s="130"/>
      <c r="D49" s="130"/>
      <c r="E49" s="131" t="e">
        <f>SUM(#REF!)</f>
        <v>#REF!</v>
      </c>
      <c r="F49" s="133">
        <f>SUMIF(S!$AW:$AW,$B49&amp;"-"&amp;TEXT(YEAR(F$29),"0000")&amp;"-"&amp;TEXT(MONTH(F$29),"00"),S!$AA:$AA)</f>
        <v>0</v>
      </c>
      <c r="G49" s="133">
        <f>SUMIF(S!$AW:$AW,$B49&amp;"-"&amp;TEXT(YEAR(G$29),"0000")&amp;"-"&amp;TEXT(MONTH(G$29),"00"),S!$AA:$AA)</f>
        <v>0</v>
      </c>
      <c r="H49" s="133">
        <f>SUMIF(S!$AW:$AW,$B49&amp;"-"&amp;TEXT(YEAR(H$29),"0000")&amp;"-"&amp;TEXT(MONTH(H$29),"00"),S!$AA:$AA)</f>
        <v>0</v>
      </c>
      <c r="I49" s="133">
        <f>SUMIF(S!$AW:$AW,$B49&amp;"-"&amp;TEXT(YEAR(I$29),"0000")&amp;"-"&amp;TEXT(MONTH(I$29),"00"),S!$AA:$AA)</f>
        <v>0</v>
      </c>
      <c r="J49" s="133">
        <f>SUMIF(S!$AW:$AW,$B49&amp;"-"&amp;TEXT(YEAR(J$29),"0000")&amp;"-"&amp;TEXT(MONTH(J$29),"00"),S!$AA:$AA)</f>
        <v>0</v>
      </c>
      <c r="K49" s="133">
        <f>SUMIF(S!$AW:$AW,$B49&amp;"-"&amp;TEXT(YEAR(K$29),"0000")&amp;"-"&amp;TEXT(MONTH(K$29),"00"),S!$AA:$AA)</f>
        <v>0</v>
      </c>
      <c r="L49" s="133">
        <f>SUMIF(S!$AW:$AW,$B49&amp;"-"&amp;TEXT(YEAR(L$29),"0000")&amp;"-"&amp;TEXT(MONTH(L$29),"00"),S!$AA:$AA)</f>
        <v>0</v>
      </c>
      <c r="M49" s="133">
        <f>SUMIF(S!$AW:$AW,$B49&amp;"-"&amp;TEXT(YEAR(M$29),"0000")&amp;"-"&amp;TEXT(MONTH(M$29),"00"),S!$AA:$AA)</f>
        <v>0</v>
      </c>
      <c r="N49" s="133">
        <f>SUMIF(S!$AW:$AW,$B49&amp;"-"&amp;TEXT(YEAR(N$29),"0000")&amp;"-"&amp;TEXT(MONTH(N$29),"00"),S!$AA:$AA)</f>
        <v>0</v>
      </c>
      <c r="O49" s="133">
        <f>SUMIF(S!$AW:$AW,$B49&amp;"-"&amp;TEXT(YEAR(O$29),"0000")&amp;"-"&amp;TEXT(MONTH(O$29),"00"),S!$AA:$AA)</f>
        <v>0</v>
      </c>
      <c r="P49" s="133">
        <f>SUMIF(S!$AW:$AW,$B49&amp;"-"&amp;TEXT(YEAR(P$29),"0000")&amp;"-"&amp;TEXT(MONTH(P$29),"00"),S!$AA:$AA)</f>
        <v>0</v>
      </c>
      <c r="Q49" s="133">
        <f>SUMIF(S!$AW:$AW,$B49&amp;"-"&amp;TEXT(YEAR(Q$29),"0000")&amp;"-"&amp;TEXT(MONTH(Q$29),"00"),S!$AA:$AA)</f>
        <v>0</v>
      </c>
      <c r="R49" s="133">
        <f>SUMIF(S!$AW:$AW,$B49&amp;"-"&amp;TEXT(YEAR(R$29),"0000")&amp;"-"&amp;TEXT(MONTH(R$29),"00"),S!$AA:$AA)</f>
        <v>0</v>
      </c>
      <c r="S49" s="133">
        <f>SUMIF(S!$AW:$AW,$B49&amp;"-"&amp;TEXT(YEAR(S$29),"0000")&amp;"-"&amp;TEXT(MONTH(S$29),"00"),S!$AA:$AA)</f>
        <v>0</v>
      </c>
      <c r="T49" s="133">
        <f>SUMIF(S!$AW:$AW,$B49&amp;"-"&amp;TEXT(YEAR(T$29),"0000")&amp;"-"&amp;TEXT(MONTH(T$29),"00"),S!$AA:$AA)</f>
        <v>0</v>
      </c>
      <c r="U49" s="133">
        <f>SUMIF(S!$AW:$AW,$B49&amp;"-"&amp;TEXT(YEAR(U$29),"0000")&amp;"-"&amp;TEXT(MONTH(U$29),"00"),S!$AA:$AA)</f>
        <v>0</v>
      </c>
      <c r="V49" s="133">
        <f>SUMIF(S!$AW:$AW,$B49&amp;"-"&amp;TEXT(YEAR(V$29),"0000")&amp;"-"&amp;TEXT(MONTH(V$29),"00"),S!$AA:$AA)</f>
        <v>0</v>
      </c>
      <c r="W49" s="130">
        <f>SUMIF('D2'!$Z:$Z,'G2'!$B49,'D2'!CL:CL)</f>
        <v>0</v>
      </c>
      <c r="X49" s="130">
        <f>SUMIF('D2'!$Z:$Z,'G2'!$B49,'D2'!CM:CM)</f>
        <v>0</v>
      </c>
      <c r="Y49" s="130">
        <f>SUMIF('D2'!$Z:$Z,'G2'!$B49,'D2'!CN:CN)</f>
        <v>0</v>
      </c>
      <c r="Z49" s="130">
        <f>SUMIF('D2'!$Z:$Z,'G2'!$B49,'D2'!CO:CO)</f>
        <v>0</v>
      </c>
      <c r="AA49" s="130">
        <f>SUMIF('D2'!$Z:$Z,'G2'!$B49,'D2'!CP:CP)</f>
        <v>0</v>
      </c>
      <c r="AB49" s="130">
        <f>SUMIF('D2'!$Z:$Z,'G2'!$B49,'D2'!CQ:CQ)</f>
        <v>0</v>
      </c>
      <c r="AC49" s="130">
        <f>SUMIF('D2'!$Z:$Z,'G2'!$B49,'D2'!CR:CR)</f>
        <v>0</v>
      </c>
      <c r="AD49" s="130">
        <f>SUMIF('D2'!$Z:$Z,'G2'!$B49,'D2'!CS:CS)</f>
        <v>0</v>
      </c>
      <c r="AE49" s="130">
        <f>SUMIF('D2'!$Z:$Z,'G2'!$B49,'D2'!CT:CT)</f>
        <v>0</v>
      </c>
      <c r="AF49" s="130">
        <f>SUMIF('D2'!$Z:$Z,'G2'!$B49,'D2'!CU:CU)</f>
        <v>0</v>
      </c>
      <c r="AG49" s="130">
        <f>SUMIF('D2'!$Z:$Z,'G2'!$B49,'D2'!CV:CV)</f>
        <v>0</v>
      </c>
      <c r="AH49" s="130">
        <f>SUMIF('D2'!$Z:$Z,'G2'!$B49,'D2'!CW:CW)</f>
        <v>0</v>
      </c>
      <c r="AI49" s="130">
        <f>SUMIF('D2'!$Z:$Z,'G2'!$B49,'D2'!CX:CX)</f>
        <v>0</v>
      </c>
      <c r="AJ49" s="130">
        <f>SUMIF('D2'!$Z:$Z,'G2'!$B49,'D2'!CY:CY)</f>
        <v>0</v>
      </c>
      <c r="AK49" s="130">
        <f>SUMIF('D2'!$Z:$Z,'G2'!$B49,'D2'!CZ:CZ)</f>
        <v>0</v>
      </c>
      <c r="AL49" s="130">
        <f>SUMIF('D2'!$Z:$Z,'G2'!$B49,'D2'!DA:DA)</f>
        <v>0</v>
      </c>
      <c r="AM49" s="130">
        <f>SUMIF('D2'!$Z:$Z,'G2'!$B49,'D2'!DB:DB)</f>
        <v>0</v>
      </c>
      <c r="AN49" s="130">
        <f>SUMIF('D2'!$Z:$Z,'G2'!$B49,'D2'!DC:DC)</f>
        <v>0</v>
      </c>
      <c r="AO49" s="130">
        <f>SUMIF('D2'!$Z:$Z,'G2'!$B49,'D2'!DD:DD)</f>
        <v>0</v>
      </c>
      <c r="AP49" s="130">
        <f>SUMIF('D2'!$Z:$Z,'G2'!$B49,'D2'!DE:DE)</f>
        <v>0</v>
      </c>
      <c r="AQ49" s="130">
        <f>SUMIF('D2'!$Z:$Z,'G2'!$B49,'D2'!DF:DF)</f>
        <v>0</v>
      </c>
      <c r="AR49" s="130">
        <f>SUMIF('D2'!$Z:$Z,'G2'!$B49,'D2'!DG:DG)</f>
        <v>0</v>
      </c>
      <c r="AS49" s="130">
        <f>SUMIF('D2'!$Z:$Z,'G2'!$B49,'D2'!DH:DH)</f>
        <v>0</v>
      </c>
      <c r="AT49" s="130">
        <f>SUMIF('D2'!$Z:$Z,'G2'!$B49,'D2'!DI:DI)</f>
        <v>0</v>
      </c>
      <c r="AU49" s="130">
        <f>SUMIF('D2'!$Z:$Z,'G2'!$B49,'D2'!DJ:DJ)</f>
        <v>0</v>
      </c>
      <c r="AV49" s="130">
        <f>SUMIF('D2'!$Z:$Z,'G2'!$B49,'D2'!DK:DK)</f>
        <v>0</v>
      </c>
      <c r="AW49" s="130">
        <f>SUMIF('D2'!$Z:$Z,'G2'!$B49,'D2'!DL:DL)</f>
        <v>0</v>
      </c>
      <c r="AX49" s="130">
        <f>SUMIF('D2'!$Z:$Z,'G2'!$B49,'D2'!DM:DM)</f>
        <v>0</v>
      </c>
      <c r="AY49" s="130">
        <f>SUMIF('D2'!$Z:$Z,'G2'!$B49,'D2'!DN:DN)</f>
        <v>0</v>
      </c>
      <c r="AZ49" s="130">
        <f>SUMIF('D2'!$Z:$Z,'G2'!$B49,'D2'!DO:DO)</f>
        <v>0</v>
      </c>
      <c r="BA49" s="130">
        <f>SUMIF('D2'!$Z:$Z,'G2'!$B49,'D2'!DP:DP)</f>
        <v>0</v>
      </c>
      <c r="BB49" s="130">
        <f>SUMIF('D2'!$Z:$Z,'G2'!$B49,'D2'!DQ:DQ)</f>
        <v>0</v>
      </c>
      <c r="BC49" s="130">
        <f>SUMIF('D2'!$Z:$Z,'G2'!$B49,'D2'!DR:DR)</f>
        <v>0</v>
      </c>
      <c r="BD49" s="130">
        <f>SUMIF('D2'!$Z:$Z,'G2'!$B49,'D2'!DS:DS)</f>
        <v>0</v>
      </c>
      <c r="BE49" s="130">
        <f>SUMIF('D2'!$H:$H,'G2'!$B49,'D2'!DT:DT)</f>
        <v>0</v>
      </c>
      <c r="BF49" s="130">
        <f>SUMIF('D2'!$H:$H,'G2'!$B49,'D2'!DU:DU)</f>
        <v>0</v>
      </c>
      <c r="BG49" s="130">
        <f>SUMIF('D2'!$H:$H,'G2'!$B49,'D2'!DV:DV)</f>
        <v>0</v>
      </c>
      <c r="BH49" s="130">
        <f>SUMIF('D2'!$H:$H,'G2'!$B49,'D2'!DW:DW)</f>
        <v>0</v>
      </c>
    </row>
    <row r="50" spans="2:62" x14ac:dyDescent="0.3">
      <c r="B50" s="201"/>
      <c r="C50" s="130"/>
      <c r="D50" s="130"/>
      <c r="E50" s="131" t="e">
        <f>SUM(#REF!)</f>
        <v>#REF!</v>
      </c>
      <c r="F50" s="133">
        <f>SUMIF(S!$AW:$AW,$B50&amp;"-"&amp;TEXT(YEAR(F$29),"0000")&amp;"-"&amp;TEXT(MONTH(F$29),"00"),S!$AA:$AA)</f>
        <v>0</v>
      </c>
      <c r="G50" s="133">
        <f>SUMIF(S!$AW:$AW,$B50&amp;"-"&amp;TEXT(YEAR(G$29),"0000")&amp;"-"&amp;TEXT(MONTH(G$29),"00"),S!$AA:$AA)</f>
        <v>0</v>
      </c>
      <c r="H50" s="133">
        <f>SUMIF(S!$AW:$AW,$B50&amp;"-"&amp;TEXT(YEAR(H$29),"0000")&amp;"-"&amp;TEXT(MONTH(H$29),"00"),S!$AA:$AA)</f>
        <v>0</v>
      </c>
      <c r="I50" s="133">
        <f>SUMIF(S!$AW:$AW,$B50&amp;"-"&amp;TEXT(YEAR(I$29),"0000")&amp;"-"&amp;TEXT(MONTH(I$29),"00"),S!$AA:$AA)</f>
        <v>0</v>
      </c>
      <c r="J50" s="133">
        <f>SUMIF(S!$AW:$AW,$B50&amp;"-"&amp;TEXT(YEAR(J$29),"0000")&amp;"-"&amp;TEXT(MONTH(J$29),"00"),S!$AA:$AA)</f>
        <v>0</v>
      </c>
      <c r="K50" s="133">
        <f>SUMIF(S!$AW:$AW,$B50&amp;"-"&amp;TEXT(YEAR(K$29),"0000")&amp;"-"&amp;TEXT(MONTH(K$29),"00"),S!$AA:$AA)</f>
        <v>0</v>
      </c>
      <c r="L50" s="133">
        <f>SUMIF(S!$AW:$AW,$B50&amp;"-"&amp;TEXT(YEAR(L$29),"0000")&amp;"-"&amp;TEXT(MONTH(L$29),"00"),S!$AA:$AA)</f>
        <v>0</v>
      </c>
      <c r="M50" s="133">
        <f>SUMIF(S!$AW:$AW,$B50&amp;"-"&amp;TEXT(YEAR(M$29),"0000")&amp;"-"&amp;TEXT(MONTH(M$29),"00"),S!$AA:$AA)</f>
        <v>0</v>
      </c>
      <c r="N50" s="133">
        <f>SUMIF(S!$AW:$AW,$B50&amp;"-"&amp;TEXT(YEAR(N$29),"0000")&amp;"-"&amp;TEXT(MONTH(N$29),"00"),S!$AA:$AA)</f>
        <v>0</v>
      </c>
      <c r="O50" s="133">
        <f>SUMIF(S!$AW:$AW,$B50&amp;"-"&amp;TEXT(YEAR(O$29),"0000")&amp;"-"&amp;TEXT(MONTH(O$29),"00"),S!$AA:$AA)</f>
        <v>0</v>
      </c>
      <c r="P50" s="133">
        <f>SUMIF(S!$AW:$AW,$B50&amp;"-"&amp;TEXT(YEAR(P$29),"0000")&amp;"-"&amp;TEXT(MONTH(P$29),"00"),S!$AA:$AA)</f>
        <v>0</v>
      </c>
      <c r="Q50" s="133">
        <f>SUMIF(S!$AW:$AW,$B50&amp;"-"&amp;TEXT(YEAR(Q$29),"0000")&amp;"-"&amp;TEXT(MONTH(Q$29),"00"),S!$AA:$AA)</f>
        <v>0</v>
      </c>
      <c r="R50" s="133">
        <f>SUMIF(S!$AW:$AW,$B50&amp;"-"&amp;TEXT(YEAR(R$29),"0000")&amp;"-"&amp;TEXT(MONTH(R$29),"00"),S!$AA:$AA)</f>
        <v>0</v>
      </c>
      <c r="S50" s="133">
        <f>SUMIF(S!$AW:$AW,$B50&amp;"-"&amp;TEXT(YEAR(S$29),"0000")&amp;"-"&amp;TEXT(MONTH(S$29),"00"),S!$AA:$AA)</f>
        <v>0</v>
      </c>
      <c r="T50" s="133">
        <f>SUMIF(S!$AW:$AW,$B50&amp;"-"&amp;TEXT(YEAR(T$29),"0000")&amp;"-"&amp;TEXT(MONTH(T$29),"00"),S!$AA:$AA)</f>
        <v>0</v>
      </c>
      <c r="U50" s="133">
        <f>SUMIF(S!$AW:$AW,$B50&amp;"-"&amp;TEXT(YEAR(U$29),"0000")&amp;"-"&amp;TEXT(MONTH(U$29),"00"),S!$AA:$AA)</f>
        <v>0</v>
      </c>
      <c r="V50" s="133">
        <f>SUMIF(S!$AW:$AW,$B50&amp;"-"&amp;TEXT(YEAR(V$29),"0000")&amp;"-"&amp;TEXT(MONTH(V$29),"00"),S!$AA:$AA)</f>
        <v>0</v>
      </c>
      <c r="W50" s="130">
        <f>SUMIF('D2'!$Z:$Z,'G2'!$B50,'D2'!CL:CL)</f>
        <v>0</v>
      </c>
      <c r="X50" s="130">
        <f>SUMIF('D2'!$Z:$Z,'G2'!$B50,'D2'!CM:CM)</f>
        <v>0</v>
      </c>
      <c r="Y50" s="130">
        <f>SUMIF('D2'!$Z:$Z,'G2'!$B50,'D2'!CN:CN)</f>
        <v>0</v>
      </c>
      <c r="Z50" s="130">
        <f>SUMIF('D2'!$Z:$Z,'G2'!$B50,'D2'!CO:CO)</f>
        <v>0</v>
      </c>
      <c r="AA50" s="130">
        <f>SUMIF('D2'!$Z:$Z,'G2'!$B50,'D2'!CP:CP)</f>
        <v>0</v>
      </c>
      <c r="AB50" s="130">
        <f>SUMIF('D2'!$Z:$Z,'G2'!$B50,'D2'!CQ:CQ)</f>
        <v>0</v>
      </c>
      <c r="AC50" s="130">
        <f>SUMIF('D2'!$Z:$Z,'G2'!$B50,'D2'!CR:CR)</f>
        <v>0</v>
      </c>
      <c r="AD50" s="130">
        <f>SUMIF('D2'!$Z:$Z,'G2'!$B50,'D2'!CS:CS)</f>
        <v>0</v>
      </c>
      <c r="AE50" s="130">
        <f>SUMIF('D2'!$Z:$Z,'G2'!$B50,'D2'!CT:CT)</f>
        <v>0</v>
      </c>
      <c r="AF50" s="130">
        <f>SUMIF('D2'!$Z:$Z,'G2'!$B50,'D2'!CU:CU)</f>
        <v>0</v>
      </c>
      <c r="AG50" s="130">
        <f>SUMIF('D2'!$Z:$Z,'G2'!$B50,'D2'!CV:CV)</f>
        <v>0</v>
      </c>
      <c r="AH50" s="130">
        <f>SUMIF('D2'!$Z:$Z,'G2'!$B50,'D2'!CW:CW)</f>
        <v>0</v>
      </c>
      <c r="AI50" s="130">
        <f>SUMIF('D2'!$Z:$Z,'G2'!$B50,'D2'!CX:CX)</f>
        <v>0</v>
      </c>
      <c r="AJ50" s="130">
        <f>SUMIF('D2'!$Z:$Z,'G2'!$B50,'D2'!CY:CY)</f>
        <v>0</v>
      </c>
      <c r="AK50" s="130">
        <f>SUMIF('D2'!$Z:$Z,'G2'!$B50,'D2'!CZ:CZ)</f>
        <v>0</v>
      </c>
      <c r="AL50" s="130">
        <f>SUMIF('D2'!$Z:$Z,'G2'!$B50,'D2'!DA:DA)</f>
        <v>0</v>
      </c>
      <c r="AM50" s="130">
        <f>SUMIF('D2'!$Z:$Z,'G2'!$B50,'D2'!DB:DB)</f>
        <v>0</v>
      </c>
      <c r="AN50" s="130">
        <f>SUMIF('D2'!$Z:$Z,'G2'!$B50,'D2'!DC:DC)</f>
        <v>0</v>
      </c>
      <c r="AO50" s="130">
        <f>SUMIF('D2'!$Z:$Z,'G2'!$B50,'D2'!DD:DD)</f>
        <v>0</v>
      </c>
      <c r="AP50" s="130">
        <f>SUMIF('D2'!$Z:$Z,'G2'!$B50,'D2'!DE:DE)</f>
        <v>0</v>
      </c>
      <c r="AQ50" s="130">
        <f>SUMIF('D2'!$Z:$Z,'G2'!$B50,'D2'!DF:DF)</f>
        <v>0</v>
      </c>
      <c r="AR50" s="130">
        <f>SUMIF('D2'!$Z:$Z,'G2'!$B50,'D2'!DG:DG)</f>
        <v>0</v>
      </c>
      <c r="AS50" s="130">
        <f>SUMIF('D2'!$Z:$Z,'G2'!$B50,'D2'!DH:DH)</f>
        <v>0</v>
      </c>
      <c r="AT50" s="130">
        <f>SUMIF('D2'!$Z:$Z,'G2'!$B50,'D2'!DI:DI)</f>
        <v>0</v>
      </c>
      <c r="AU50" s="130">
        <f>SUMIF('D2'!$Z:$Z,'G2'!$B50,'D2'!DJ:DJ)</f>
        <v>0</v>
      </c>
      <c r="AV50" s="130">
        <f>SUMIF('D2'!$Z:$Z,'G2'!$B50,'D2'!DK:DK)</f>
        <v>0</v>
      </c>
      <c r="AW50" s="130">
        <f>SUMIF('D2'!$Z:$Z,'G2'!$B50,'D2'!DL:DL)</f>
        <v>0</v>
      </c>
      <c r="AX50" s="130">
        <f>SUMIF('D2'!$Z:$Z,'G2'!$B50,'D2'!DM:DM)</f>
        <v>0</v>
      </c>
      <c r="AY50" s="130">
        <f>SUMIF('D2'!$Z:$Z,'G2'!$B50,'D2'!DN:DN)</f>
        <v>0</v>
      </c>
      <c r="AZ50" s="130">
        <f>SUMIF('D2'!$Z:$Z,'G2'!$B50,'D2'!DO:DO)</f>
        <v>0</v>
      </c>
      <c r="BA50" s="130">
        <f>SUMIF('D2'!$Z:$Z,'G2'!$B50,'D2'!DP:DP)</f>
        <v>0</v>
      </c>
      <c r="BB50" s="130">
        <f>SUMIF('D2'!$Z:$Z,'G2'!$B50,'D2'!DQ:DQ)</f>
        <v>0</v>
      </c>
      <c r="BC50" s="130">
        <f>SUMIF('D2'!$Z:$Z,'G2'!$B50,'D2'!DR:DR)</f>
        <v>0</v>
      </c>
      <c r="BD50" s="130">
        <f>SUMIF('D2'!$Z:$Z,'G2'!$B50,'D2'!DS:DS)</f>
        <v>0</v>
      </c>
      <c r="BE50" s="130">
        <f>SUMIF('D2'!$H:$H,'G2'!$B50,'D2'!DT:DT)</f>
        <v>0</v>
      </c>
      <c r="BF50" s="130">
        <f>SUMIF('D2'!$H:$H,'G2'!$B50,'D2'!DU:DU)</f>
        <v>0</v>
      </c>
      <c r="BG50" s="130">
        <f>SUMIF('D2'!$H:$H,'G2'!$B50,'D2'!DV:DV)</f>
        <v>0</v>
      </c>
      <c r="BH50" s="130">
        <f>SUMIF('D2'!$H:$H,'G2'!$B50,'D2'!DW:DW)</f>
        <v>0</v>
      </c>
    </row>
    <row r="51" spans="2:62" x14ac:dyDescent="0.3">
      <c r="B51" s="201" t="s">
        <v>693</v>
      </c>
      <c r="C51" s="130"/>
      <c r="D51" s="130"/>
      <c r="E51" s="131" t="e">
        <f>SUM(#REF!)</f>
        <v>#REF!</v>
      </c>
      <c r="F51" s="133">
        <f>SUMIF(S!$AW:$AW,$B51&amp;"-"&amp;TEXT(YEAR(F$29),"0000")&amp;"-"&amp;TEXT(MONTH(F$29),"00"),S!$AA:$AA)</f>
        <v>435.02849768792345</v>
      </c>
      <c r="G51" s="133">
        <f>SUMIF(S!$AW:$AW,$B51&amp;"-"&amp;TEXT(YEAR(G$29),"0000")&amp;"-"&amp;TEXT(MONTH(G$29),"00"),S!$AA:$AA)</f>
        <v>506.95198713034841</v>
      </c>
      <c r="H51" s="133">
        <f>SUMIF(S!$AW:$AW,$B51&amp;"-"&amp;TEXT(YEAR(H$29),"0000")&amp;"-"&amp;TEXT(MONTH(H$29),"00"),S!$AA:$AA)</f>
        <v>1330.6357824396828</v>
      </c>
      <c r="I51" s="133">
        <f>SUMIF(S!$AW:$AW,$B51&amp;"-"&amp;TEXT(YEAR(I$29),"0000")&amp;"-"&amp;TEXT(MONTH(I$29),"00"),S!$AA:$AA)</f>
        <v>816.91436805269655</v>
      </c>
      <c r="J51" s="133">
        <f>SUMIF(S!$AW:$AW,$B51&amp;"-"&amp;TEXT(YEAR(J$29),"0000")&amp;"-"&amp;TEXT(MONTH(J$29),"00"),S!$AA:$AA)</f>
        <v>1613.1660388883233</v>
      </c>
      <c r="K51" s="133">
        <f>SUMIF(S!$AW:$AW,$B51&amp;"-"&amp;TEXT(YEAR(K$29),"0000")&amp;"-"&amp;TEXT(MONTH(K$29),"00"),S!$AA:$AA)</f>
        <v>1487.7742915384308</v>
      </c>
      <c r="L51" s="133">
        <f>SUMIF(S!$AW:$AW,$B51&amp;"-"&amp;TEXT(YEAR(L$29),"0000")&amp;"-"&amp;TEXT(MONTH(L$29),"00"),S!$AA:$AA)</f>
        <v>463.57487821705593</v>
      </c>
      <c r="M51" s="133">
        <f>SUMIF(S!$AW:$AW,$B51&amp;"-"&amp;TEXT(YEAR(M$29),"0000")&amp;"-"&amp;TEXT(MONTH(M$29),"00"),S!$AA:$AA)</f>
        <v>402.07281110932388</v>
      </c>
      <c r="N51" s="133">
        <f>SUMIF(S!$AW:$AW,$B51&amp;"-"&amp;TEXT(YEAR(N$29),"0000")&amp;"-"&amp;TEXT(MONTH(N$29),"00"),S!$AA:$AA)</f>
        <v>206.49923073724477</v>
      </c>
      <c r="O51" s="133">
        <f>SUMIF(S!$AW:$AW,$B51&amp;"-"&amp;TEXT(YEAR(O$29),"0000")&amp;"-"&amp;TEXT(MONTH(O$29),"00"),S!$AA:$AA)</f>
        <v>154.73693159477583</v>
      </c>
      <c r="P51" s="133">
        <f>SUMIF(S!$AW:$AW,$B51&amp;"-"&amp;TEXT(YEAR(P$29),"0000")&amp;"-"&amp;TEXT(MONTH(P$29),"00"),S!$AA:$AA)</f>
        <v>123.60347106733188</v>
      </c>
      <c r="Q51" s="133">
        <f>SUMIF(S!$AW:$AW,$B51&amp;"-"&amp;TEXT(YEAR(Q$29),"0000")&amp;"-"&amp;TEXT(MONTH(Q$29),"00"),S!$AA:$AA)</f>
        <v>826.12579475592452</v>
      </c>
      <c r="R51" s="133">
        <f>SUMIF(S!$AW:$AW,$B51&amp;"-"&amp;TEXT(YEAR(R$29),"0000")&amp;"-"&amp;TEXT(MONTH(R$29),"00"),S!$AA:$AA)</f>
        <v>1057.1851391907276</v>
      </c>
      <c r="S51" s="133">
        <f>SUMIF(S!$AW:$AW,$B51&amp;"-"&amp;TEXT(YEAR(S$29),"0000")&amp;"-"&amp;TEXT(MONTH(S$29),"00"),S!$AA:$AA)</f>
        <v>875.93115153534575</v>
      </c>
      <c r="T51" s="133">
        <f>SUMIF(S!$AW:$AW,$B51&amp;"-"&amp;TEXT(YEAR(T$29),"0000")&amp;"-"&amp;TEXT(MONTH(T$29),"00"),S!$AA:$AA)</f>
        <v>933.44968919358053</v>
      </c>
      <c r="U51" s="133">
        <f>SUMIF(S!$AW:$AW,$B51&amp;"-"&amp;TEXT(YEAR(U$29),"0000")&amp;"-"&amp;TEXT(MONTH(U$29),"00"),S!$AA:$AA)</f>
        <v>938.03355776424064</v>
      </c>
      <c r="V51" s="133">
        <f>SUMIF(S!$AW:$AW,$B51&amp;"-"&amp;TEXT(YEAR(V$29),"0000")&amp;"-"&amp;TEXT(MONTH(V$29),"00"),S!$AA:$AA)</f>
        <v>739.3217341949005</v>
      </c>
      <c r="W51" s="130">
        <f>SUMIF('D2'!$Z:$Z,'G2'!$B51,'D2'!CL:CL)</f>
        <v>1870.7503440667242</v>
      </c>
      <c r="X51" s="130">
        <f>SUMIF('D2'!$Z:$Z,'G2'!$B51,'D2'!CM:CM)</f>
        <v>1843.1577088396161</v>
      </c>
      <c r="Y51" s="130">
        <f>SUMIF('D2'!$Z:$Z,'G2'!$B51,'D2'!CN:CN)</f>
        <v>1870.7503440667242</v>
      </c>
      <c r="Z51" s="130">
        <f>SUMIF('D2'!$Z:$Z,'G2'!$B51,'D2'!CO:CO)</f>
        <v>1843.1577088396161</v>
      </c>
      <c r="AA51" s="130">
        <f>SUMIF('D2'!$Z:$Z,'G2'!$B51,'D2'!CP:CP)</f>
        <v>1870.7503440667242</v>
      </c>
      <c r="AB51" s="130">
        <f>SUMIF('D2'!$Z:$Z,'G2'!$B51,'D2'!CQ:CQ)</f>
        <v>1389.4242647964734</v>
      </c>
      <c r="AC51" s="130">
        <f>SUMIF('D2'!$Z:$Z,'G2'!$B51,'D2'!CR:CR)</f>
        <v>1366.417871391855</v>
      </c>
      <c r="AD51" s="130">
        <f>SUMIF('D2'!$Z:$Z,'G2'!$B51,'D2'!CS:CS)</f>
        <v>1389.4242647964734</v>
      </c>
      <c r="AE51" s="130">
        <f>SUMIF('D2'!$Z:$Z,'G2'!$B51,'D2'!CT:CT)</f>
        <v>1366.417871391855</v>
      </c>
      <c r="AF51" s="130">
        <f>SUMIF('D2'!$Z:$Z,'G2'!$B51,'D2'!CU:CU)</f>
        <v>1389.4242647964734</v>
      </c>
      <c r="AG51" s="130">
        <f>SUMIF('D2'!$Z:$Z,'G2'!$B51,'D2'!CV:CV)</f>
        <v>1460.5651457354213</v>
      </c>
      <c r="AH51" s="130">
        <f>SUMIF('D2'!$Z:$Z,'G2'!$B51,'D2'!CW:CW)</f>
        <v>1382.5990347531035</v>
      </c>
      <c r="AI51" s="130">
        <f>SUMIF('D2'!$Z:$Z,'G2'!$B51,'D2'!CX:CX)</f>
        <v>1941.8912250056719</v>
      </c>
      <c r="AJ51" s="130">
        <f>SUMIF('D2'!$Z:$Z,'G2'!$B51,'D2'!CY:CY)</f>
        <v>1911.3162795224098</v>
      </c>
      <c r="AK51" s="130">
        <f>SUMIF('D2'!$Z:$Z,'G2'!$B51,'D2'!CZ:CZ)</f>
        <v>1941.8912250056719</v>
      </c>
      <c r="AL51" s="130">
        <f>SUMIF('D2'!$Z:$Z,'G2'!$B51,'D2'!DA:DA)</f>
        <v>1911.3162795224098</v>
      </c>
      <c r="AM51" s="130">
        <f>SUMIF('D2'!$Z:$Z,'G2'!$B51,'D2'!DB:DB)</f>
        <v>1941.8912250056719</v>
      </c>
      <c r="AN51" s="130">
        <f>SUMIF('D2'!$Z:$Z,'G2'!$B51,'D2'!DC:DC)</f>
        <v>1531.8586612218191</v>
      </c>
      <c r="AO51" s="130">
        <f>SUMIF('D2'!$Z:$Z,'G2'!$B51,'D2'!DD:DD)</f>
        <v>1434.5764420746486</v>
      </c>
      <c r="AP51" s="130">
        <f>SUMIF('D2'!$Z:$Z,'G2'!$B51,'D2'!DE:DE)</f>
        <v>1460.5651457354213</v>
      </c>
      <c r="AQ51" s="130">
        <f>SUMIF('D2'!$Z:$Z,'G2'!$B51,'D2'!DF:DF)</f>
        <v>1434.5764420746486</v>
      </c>
      <c r="AR51" s="130">
        <f>SUMIF('D2'!$Z:$Z,'G2'!$B51,'D2'!DG:DG)</f>
        <v>1460.5651457354213</v>
      </c>
      <c r="AS51" s="130">
        <f>SUMIF('D2'!$Z:$Z,'G2'!$B51,'D2'!DH:DH)</f>
        <v>1799.7177285085038</v>
      </c>
      <c r="AT51" s="130">
        <f>SUMIF('D2'!$Z:$Z,'G2'!$B51,'D2'!DI:DI)</f>
        <v>1408.5877384138762</v>
      </c>
      <c r="AU51" s="130">
        <f>SUMIF('D2'!$Z:$Z,'G2'!$B51,'D2'!DJ:DJ)</f>
        <v>1460.5651457354213</v>
      </c>
      <c r="AV51" s="130">
        <f>SUMIF('D2'!$Z:$Z,'G2'!$B51,'D2'!DK:DK)</f>
        <v>869.32213745284412</v>
      </c>
      <c r="AW51" s="130">
        <f>SUMIF('D2'!$Z:$Z,'G2'!$B51,'D2'!DL:DL)</f>
        <v>0</v>
      </c>
      <c r="AX51" s="130">
        <f>SUMIF('D2'!$Z:$Z,'G2'!$B51,'D2'!DM:DM)</f>
        <v>0</v>
      </c>
      <c r="AY51" s="130">
        <f ca="1">SUMIF('D2'!$Z:$Z,'G2'!$B51,'D2'!DN:DN)</f>
        <v>0</v>
      </c>
      <c r="AZ51" s="130">
        <f ca="1">SUMIF('D2'!$Z:$Z,'G2'!$B51,'D2'!DO:DO)</f>
        <v>0</v>
      </c>
      <c r="BA51" s="130">
        <f ca="1">SUMIF('D2'!$Z:$Z,'G2'!$B51,'D2'!DP:DP)</f>
        <v>0</v>
      </c>
      <c r="BB51" s="130">
        <f ca="1">SUMIF('D2'!$Z:$Z,'G2'!$B51,'D2'!DQ:DQ)</f>
        <v>0</v>
      </c>
      <c r="BC51" s="130">
        <f ca="1">SUMIF('D2'!$Z:$Z,'G2'!$B51,'D2'!DR:DR)</f>
        <v>0</v>
      </c>
      <c r="BD51" s="130">
        <f ca="1">SUMIF('D2'!$Z:$Z,'G2'!$B51,'D2'!DS:DS)</f>
        <v>0</v>
      </c>
      <c r="BE51" s="130">
        <f>SUMIF('D2'!$H:$H,'G2'!$B51,'D2'!DT:DT)</f>
        <v>0</v>
      </c>
      <c r="BF51" s="130">
        <f>SUMIF('D2'!$H:$H,'G2'!$B51,'D2'!DU:DU)</f>
        <v>0</v>
      </c>
      <c r="BG51" s="130">
        <f>SUMIF('D2'!$H:$H,'G2'!$B51,'D2'!DV:DV)</f>
        <v>0</v>
      </c>
      <c r="BH51" s="130">
        <f>SUMIF('D2'!$H:$H,'G2'!$B51,'D2'!DW:DW)</f>
        <v>0</v>
      </c>
    </row>
    <row r="52" spans="2:62" x14ac:dyDescent="0.3">
      <c r="B52" s="201" t="s">
        <v>694</v>
      </c>
      <c r="C52" s="130"/>
      <c r="D52" s="130"/>
      <c r="E52" s="131" t="e">
        <f>SUM(#REF!)</f>
        <v>#REF!</v>
      </c>
      <c r="F52" s="133">
        <f>SUMIF(S!$AW:$AW,$B52&amp;"-"&amp;TEXT(YEAR(F$29),"0000")&amp;"-"&amp;TEXT(MONTH(F$29),"00"),S!$AA:$AA)</f>
        <v>6.1834605871599102</v>
      </c>
      <c r="G52" s="133">
        <f>SUMIF(S!$AW:$AW,$B52&amp;"-"&amp;TEXT(YEAR(G$29),"0000")&amp;"-"&amp;TEXT(MONTH(G$29),"00"),S!$AA:$AA)</f>
        <v>308.63519072348601</v>
      </c>
      <c r="H52" s="133">
        <f>SUMIF(S!$AW:$AW,$B52&amp;"-"&amp;TEXT(YEAR(H$29),"0000")&amp;"-"&amp;TEXT(MONTH(H$29),"00"),S!$AA:$AA)</f>
        <v>1153.8064488493378</v>
      </c>
      <c r="I52" s="133">
        <f>SUMIF(S!$AW:$AW,$B52&amp;"-"&amp;TEXT(YEAR(I$29),"0000")&amp;"-"&amp;TEXT(MONTH(I$29),"00"),S!$AA:$AA)</f>
        <v>757.00802799505971</v>
      </c>
      <c r="J52" s="133">
        <f>SUMIF(S!$AW:$AW,$B52&amp;"-"&amp;TEXT(YEAR(J$29),"0000")&amp;"-"&amp;TEXT(MONTH(J$29),"00"),S!$AA:$AA)</f>
        <v>813.63636363636363</v>
      </c>
      <c r="K52" s="133">
        <f>SUMIF(S!$AW:$AW,$B52&amp;"-"&amp;TEXT(YEAR(K$29),"0000")&amp;"-"&amp;TEXT(MONTH(K$29),"00"),S!$AA:$AA)</f>
        <v>691.37655381909758</v>
      </c>
      <c r="L52" s="133">
        <f>SUMIF(S!$AW:$AW,$B52&amp;"-"&amp;TEXT(YEAR(L$29),"0000")&amp;"-"&amp;TEXT(MONTH(L$29),"00"),S!$AA:$AA)</f>
        <v>190.92011457004872</v>
      </c>
      <c r="M52" s="133">
        <f>SUMIF(S!$AW:$AW,$B52&amp;"-"&amp;TEXT(YEAR(M$29),"0000")&amp;"-"&amp;TEXT(MONTH(M$29),"00"),S!$AA:$AA)</f>
        <v>110.38550211784892</v>
      </c>
      <c r="N52" s="133">
        <f>SUMIF(S!$AW:$AW,$B52&amp;"-"&amp;TEXT(YEAR(N$29),"0000")&amp;"-"&amp;TEXT(MONTH(N$29),"00"),S!$AA:$AA)</f>
        <v>209.19372946900077</v>
      </c>
      <c r="O52" s="133">
        <f>SUMIF(S!$AW:$AW,$B52&amp;"-"&amp;TEXT(YEAR(O$29),"0000")&amp;"-"&amp;TEXT(MONTH(O$29),"00"),S!$AA:$AA)</f>
        <v>741.92622820161318</v>
      </c>
      <c r="P52" s="133">
        <f>SUMIF(S!$AW:$AW,$B52&amp;"-"&amp;TEXT(YEAR(P$29),"0000")&amp;"-"&amp;TEXT(MONTH(P$29),"00"),S!$AA:$AA)</f>
        <v>17.974713231845126</v>
      </c>
      <c r="Q52" s="133">
        <f>SUMIF(S!$AW:$AW,$B52&amp;"-"&amp;TEXT(YEAR(Q$29),"0000")&amp;"-"&amp;TEXT(MONTH(Q$29),"00"),S!$AA:$AA)</f>
        <v>44.702853239451422</v>
      </c>
      <c r="R52" s="133">
        <f>SUMIF(S!$AW:$AW,$B52&amp;"-"&amp;TEXT(YEAR(R$29),"0000")&amp;"-"&amp;TEXT(MONTH(R$29),"00"),S!$AA:$AA)</f>
        <v>356.71944530684056</v>
      </c>
      <c r="S52" s="133">
        <f>SUMIF(S!$AW:$AW,$B52&amp;"-"&amp;TEXT(YEAR(S$29),"0000")&amp;"-"&amp;TEXT(MONTH(S$29),"00"),S!$AA:$AA)</f>
        <v>251.52076803731896</v>
      </c>
      <c r="T52" s="133">
        <f>SUMIF(S!$AW:$AW,$B52&amp;"-"&amp;TEXT(YEAR(T$29),"0000")&amp;"-"&amp;TEXT(MONTH(T$29),"00"),S!$AA:$AA)</f>
        <v>880.49938677316891</v>
      </c>
      <c r="U52" s="133">
        <f>SUMIF(S!$AW:$AW,$B52&amp;"-"&amp;TEXT(YEAR(U$29),"0000")&amp;"-"&amp;TEXT(MONTH(U$29),"00"),S!$AA:$AA)</f>
        <v>427.48530511916209</v>
      </c>
      <c r="V52" s="133">
        <f>SUMIF(S!$AW:$AW,$B52&amp;"-"&amp;TEXT(YEAR(V$29),"0000")&amp;"-"&amp;TEXT(MONTH(V$29),"00"),S!$AA:$AA)</f>
        <v>1308.0509954593085</v>
      </c>
      <c r="W52" s="130">
        <f>SUMIF('D2'!$Z:$Z,'G2'!$B52,'D2'!CL:CL)</f>
        <v>1217.7689553511473</v>
      </c>
      <c r="X52" s="130">
        <f>SUMIF('D2'!$Z:$Z,'G2'!$B52,'D2'!CM:CM)</f>
        <v>3232.8223137826499</v>
      </c>
      <c r="Y52" s="130">
        <f>SUMIF('D2'!$Z:$Z,'G2'!$B52,'D2'!CN:CN)</f>
        <v>842.75696271992842</v>
      </c>
      <c r="Z52" s="130">
        <f>SUMIF('D2'!$Z:$Z,'G2'!$B52,'D2'!CO:CO)</f>
        <v>2658.3201482597924</v>
      </c>
      <c r="AA52" s="130">
        <f>SUMIF('D2'!$Z:$Z,'G2'!$B52,'D2'!CP:CP)</f>
        <v>842.75696271992842</v>
      </c>
      <c r="AB52" s="130">
        <f>SUMIF('D2'!$Z:$Z,'G2'!$B52,'D2'!CQ:CQ)</f>
        <v>842.75696271992842</v>
      </c>
      <c r="AC52" s="130">
        <f>SUMIF('D2'!$Z:$Z,'G2'!$B52,'D2'!CR:CR)</f>
        <v>907.11061360810038</v>
      </c>
      <c r="AD52" s="130">
        <f>SUMIF('D2'!$Z:$Z,'G2'!$B52,'D2'!CS:CS)</f>
        <v>830.08765698825835</v>
      </c>
      <c r="AE52" s="130">
        <f>SUMIF('D2'!$Z:$Z,'G2'!$B52,'D2'!CT:CT)</f>
        <v>827.85447291343633</v>
      </c>
      <c r="AF52" s="130">
        <f>SUMIF('D2'!$Z:$Z,'G2'!$B52,'D2'!CU:CU)</f>
        <v>830.08765698825835</v>
      </c>
      <c r="AG52" s="130">
        <f>SUMIF('D2'!$Z:$Z,'G2'!$B52,'D2'!CV:CV)</f>
        <v>1873.4099728168321</v>
      </c>
      <c r="AH52" s="130">
        <f>SUMIF('D2'!$Z:$Z,'G2'!$B52,'D2'!CW:CW)</f>
        <v>950.55413724916343</v>
      </c>
      <c r="AI52" s="130">
        <f>SUMIF('D2'!$Z:$Z,'G2'!$B52,'D2'!CX:CX)</f>
        <v>3924.7157494899143</v>
      </c>
      <c r="AJ52" s="130">
        <f>SUMIF('D2'!$Z:$Z,'G2'!$B52,'D2'!CY:CY)</f>
        <v>1100.6877698358946</v>
      </c>
      <c r="AK52" s="130">
        <f>SUMIF('D2'!$Z:$Z,'G2'!$B52,'D2'!CZ:CZ)</f>
        <v>971.22443260408966</v>
      </c>
      <c r="AL52" s="130">
        <f>SUMIF('D2'!$Z:$Z,'G2'!$B52,'D2'!DA:DA)</f>
        <v>3442.1600388145362</v>
      </c>
      <c r="AM52" s="130">
        <f>SUMIF('D2'!$Z:$Z,'G2'!$B52,'D2'!DB:DB)</f>
        <v>971.22443260408966</v>
      </c>
      <c r="AN52" s="130">
        <f>SUMIF('D2'!$Z:$Z,'G2'!$B52,'D2'!DC:DC)</f>
        <v>760.85895066877538</v>
      </c>
      <c r="AO52" s="130">
        <f>SUMIF('D2'!$Z:$Z,'G2'!$B52,'D2'!DD:DD)</f>
        <v>760.85895066877538</v>
      </c>
      <c r="AP52" s="130">
        <f>SUMIF('D2'!$Z:$Z,'G2'!$B52,'D2'!DE:DE)</f>
        <v>760.85895066877538</v>
      </c>
      <c r="AQ52" s="130">
        <f>SUMIF('D2'!$Z:$Z,'G2'!$B52,'D2'!DF:DF)</f>
        <v>760.85895066877538</v>
      </c>
      <c r="AR52" s="130">
        <f>SUMIF('D2'!$Z:$Z,'G2'!$B52,'D2'!DG:DG)</f>
        <v>760.85895066877538</v>
      </c>
      <c r="AS52" s="130">
        <f>SUMIF('D2'!$Z:$Z,'G2'!$B52,'D2'!DH:DH)</f>
        <v>10441.626322280501</v>
      </c>
      <c r="AT52" s="130">
        <f>SUMIF('D2'!$Z:$Z,'G2'!$B52,'D2'!DI:DI)</f>
        <v>1005.3184364853586</v>
      </c>
      <c r="AU52" s="130">
        <f>SUMIF('D2'!$Z:$Z,'G2'!$B52,'D2'!DJ:DJ)</f>
        <v>1419.9820752788669</v>
      </c>
      <c r="AV52" s="130">
        <f>SUMIF('D2'!$Z:$Z,'G2'!$B52,'D2'!DK:DK)</f>
        <v>1013.7480739273096</v>
      </c>
      <c r="AW52" s="130">
        <f>SUMIF('D2'!$Z:$Z,'G2'!$B52,'D2'!DL:DL)</f>
        <v>0</v>
      </c>
      <c r="AX52" s="130">
        <f>SUMIF('D2'!$Z:$Z,'G2'!$B52,'D2'!DM:DM)</f>
        <v>0</v>
      </c>
      <c r="AY52" s="130">
        <f ca="1">SUMIF('D2'!$Z:$Z,'G2'!$B52,'D2'!DN:DN)</f>
        <v>0</v>
      </c>
      <c r="AZ52" s="130">
        <f ca="1">SUMIF('D2'!$Z:$Z,'G2'!$B52,'D2'!DO:DO)</f>
        <v>0</v>
      </c>
      <c r="BA52" s="130">
        <f ca="1">SUMIF('D2'!$Z:$Z,'G2'!$B52,'D2'!DP:DP)</f>
        <v>0</v>
      </c>
      <c r="BB52" s="130">
        <f ca="1">SUMIF('D2'!$Z:$Z,'G2'!$B52,'D2'!DQ:DQ)</f>
        <v>0</v>
      </c>
      <c r="BC52" s="130">
        <f ca="1">SUMIF('D2'!$Z:$Z,'G2'!$B52,'D2'!DR:DR)</f>
        <v>0</v>
      </c>
      <c r="BD52" s="130">
        <f ca="1">SUMIF('D2'!$Z:$Z,'G2'!$B52,'D2'!DS:DS)</f>
        <v>0</v>
      </c>
      <c r="BE52" s="130">
        <f>SUMIF('D2'!$H:$H,'G2'!$B52,'D2'!DT:DT)</f>
        <v>0</v>
      </c>
      <c r="BF52" s="130">
        <f>SUMIF('D2'!$H:$H,'G2'!$B52,'D2'!DU:DU)</f>
        <v>0</v>
      </c>
      <c r="BG52" s="130">
        <f>SUMIF('D2'!$H:$H,'G2'!$B52,'D2'!DV:DV)</f>
        <v>0</v>
      </c>
      <c r="BH52" s="130">
        <f>SUMIF('D2'!$H:$H,'G2'!$B52,'D2'!DW:DW)</f>
        <v>0</v>
      </c>
    </row>
    <row r="53" spans="2:62" hidden="1" x14ac:dyDescent="0.3">
      <c r="B53" s="201"/>
      <c r="C53" s="130"/>
      <c r="D53" s="130"/>
      <c r="E53" s="131" t="e">
        <f>SUM(#REF!)</f>
        <v>#REF!</v>
      </c>
      <c r="F53" s="133">
        <f>SUMIF(S!$AW:$AW,$B53&amp;"-"&amp;TEXT(YEAR(#REF!),"0000")&amp;"-"&amp;TEXT(MONTH(#REF!),"00"),S!$AA:$AA)</f>
        <v>0</v>
      </c>
      <c r="G53" s="133">
        <f>SUMIF(S!$AW:$AW,$B53&amp;"-"&amp;TEXT(YEAR(#REF!),"0000")&amp;"-"&amp;TEXT(MONTH(#REF!),"00"),S!$AA:$AA)</f>
        <v>0</v>
      </c>
      <c r="H53" s="133">
        <f>SUMIF(S!$AW:$AW,$B53&amp;"-"&amp;TEXT(YEAR(F$29),"0000")&amp;"-"&amp;TEXT(MONTH(F$29),"00"),S!$AA:$AA)</f>
        <v>0</v>
      </c>
      <c r="I53" s="133">
        <f>SUMIF(S!$AW:$AW,$B53&amp;"-"&amp;TEXT(YEAR(G$29),"0000")&amp;"-"&amp;TEXT(MONTH(G$29),"00"),S!$AA:$AA)</f>
        <v>0</v>
      </c>
      <c r="J53" s="130">
        <f>SUMIF('D2'!$H:$H,'G2'!$B53,'D2'!BW:BW)</f>
        <v>0</v>
      </c>
      <c r="K53" s="130">
        <f>SUMIF('D2'!$H:$H,'G2'!$B53,'D2'!BX:BX)</f>
        <v>0</v>
      </c>
      <c r="L53" s="130">
        <f>SUMIF('D2'!$H:$H,'G2'!$B53,'D2'!BY:BY)</f>
        <v>0</v>
      </c>
      <c r="M53" s="130">
        <f>SUMIF('D2'!$H:$H,'G2'!$B53,'D2'!BZ:BZ)</f>
        <v>0</v>
      </c>
      <c r="N53" s="130">
        <f>SUMIF('D2'!$H:$H,'G2'!$B53,'D2'!CA:CA)</f>
        <v>0</v>
      </c>
      <c r="O53" s="130">
        <f>SUMIF('D2'!$H:$H,'G2'!$B53,'D2'!CB:CB)</f>
        <v>0</v>
      </c>
      <c r="P53" s="130">
        <f>SUMIF('D2'!$H:$H,'G2'!$B53,'D2'!CC:CC)</f>
        <v>0</v>
      </c>
      <c r="Q53" s="130">
        <f>SUMIF('D2'!$H:$H,'G2'!$B53,'D2'!CD:CD)</f>
        <v>0</v>
      </c>
      <c r="R53" s="130">
        <f>SUMIF('D2'!$H:$H,'G2'!$B53,'D2'!CE:CE)</f>
        <v>0</v>
      </c>
      <c r="S53" s="130">
        <f>SUMIF('D2'!$H:$H,'G2'!$B53,'D2'!CF:CF)</f>
        <v>0</v>
      </c>
      <c r="T53" s="130">
        <f>SUMIF('D2'!$H:$H,'G2'!$B53,'D2'!CG:CG)</f>
        <v>0</v>
      </c>
      <c r="U53" s="130">
        <f>SUMIF('D2'!$H:$H,'G2'!$B53,'D2'!CH:CH)</f>
        <v>0</v>
      </c>
      <c r="V53" s="130">
        <f>SUMIF('D2'!$H:$H,'G2'!$B53,'D2'!CI:CI)</f>
        <v>0</v>
      </c>
      <c r="W53" s="130">
        <f>SUMIF('D2'!$H:$H,'G2'!$B53,'D2'!CJ:CJ)</f>
        <v>0</v>
      </c>
      <c r="X53" s="130">
        <f>SUMIF('D2'!$H:$H,'G2'!$B53,'D2'!CK:CK)</f>
        <v>0</v>
      </c>
      <c r="Y53" s="130">
        <f>SUMIF('D2'!$H:$H,'G2'!$B53,'D2'!CL:CL)</f>
        <v>0</v>
      </c>
      <c r="Z53" s="130">
        <f>SUMIF('D2'!$H:$H,'G2'!$B53,'D2'!CM:CM)</f>
        <v>0</v>
      </c>
      <c r="AA53" s="130">
        <f>SUMIF('D2'!$H:$H,'G2'!$B53,'D2'!CN:CN)</f>
        <v>0</v>
      </c>
      <c r="AB53" s="130">
        <f>SUMIF('D2'!$H:$H,'G2'!$B53,'D2'!CO:CO)</f>
        <v>0</v>
      </c>
      <c r="AC53" s="130">
        <f>SUMIF('D2'!$H:$H,'G2'!$B53,'D2'!CP:CP)</f>
        <v>0</v>
      </c>
      <c r="AD53" s="130">
        <f>SUMIF('D2'!$H:$H,'G2'!$B53,'D2'!CQ:CQ)</f>
        <v>0</v>
      </c>
      <c r="AE53" s="130">
        <f>SUMIF('D2'!$H:$H,'G2'!$B53,'D2'!CR:CR)</f>
        <v>0</v>
      </c>
      <c r="AF53" s="130">
        <f>SUMIF('D2'!$H:$H,'G2'!$B53,'D2'!CS:CS)</f>
        <v>0</v>
      </c>
      <c r="AG53" s="130">
        <f>SUMIF('D2'!$H:$H,'G2'!$B53,'D2'!CT:CT)</f>
        <v>0</v>
      </c>
      <c r="AH53" s="130">
        <f>SUMIF('D2'!$H:$H,'G2'!$B53,'D2'!CU:CU)</f>
        <v>0</v>
      </c>
      <c r="AI53" s="130">
        <f>SUMIF('D2'!$H:$H,'G2'!$B53,'D2'!CV:CV)</f>
        <v>0</v>
      </c>
      <c r="AJ53" s="130">
        <f>SUMIF('D2'!$H:$H,'G2'!$B53,'D2'!CW:CW)</f>
        <v>0</v>
      </c>
      <c r="AK53" s="130">
        <f>SUMIF('D2'!$H:$H,'G2'!$B53,'D2'!CX:CX)</f>
        <v>0</v>
      </c>
      <c r="AL53" s="130">
        <f>SUMIF('D2'!$H:$H,'G2'!$B53,'D2'!CY:CY)</f>
        <v>0</v>
      </c>
      <c r="AM53" s="130">
        <f>SUMIF('D2'!$H:$H,'G2'!$B53,'D2'!CZ:CZ)</f>
        <v>0</v>
      </c>
      <c r="AN53" s="130">
        <f>SUMIF('D2'!$H:$H,'G2'!$B53,'D2'!DA:DA)</f>
        <v>0</v>
      </c>
      <c r="AO53" s="130">
        <f>SUMIF('D2'!$H:$H,'G2'!$B53,'D2'!DB:DB)</f>
        <v>0</v>
      </c>
      <c r="AP53" s="130">
        <f>SUMIF('D2'!$H:$H,'G2'!$B53,'D2'!DC:DC)</f>
        <v>0</v>
      </c>
      <c r="AQ53" s="130">
        <f>SUMIF('D2'!$H:$H,'G2'!$B53,'D2'!DD:DD)</f>
        <v>0</v>
      </c>
      <c r="AR53" s="130">
        <f>SUMIF('D2'!$H:$H,'G2'!$B53,'D2'!DE:DE)</f>
        <v>0</v>
      </c>
      <c r="AS53" s="130">
        <f>SUMIF('D2'!$H:$H,'G2'!$B53,'D2'!DF:DF)</f>
        <v>0</v>
      </c>
      <c r="AT53" s="130">
        <f>SUMIF('D2'!$H:$H,'G2'!$B53,'D2'!DG:DG)</f>
        <v>0</v>
      </c>
      <c r="AU53" s="130">
        <f>SUMIF('D2'!$H:$H,'G2'!$B53,'D2'!DH:DH)</f>
        <v>0</v>
      </c>
      <c r="AV53" s="130">
        <f>SUMIF('D2'!$H:$H,'G2'!$B53,'D2'!DI:DI)</f>
        <v>0</v>
      </c>
      <c r="AW53" s="130">
        <f>SUMIF('D2'!$H:$H,'G2'!$B53,'D2'!DJ:DJ)</f>
        <v>0</v>
      </c>
      <c r="AX53" s="130">
        <f>SUMIF('D2'!$H:$H,'G2'!$B53,'D2'!DK:DK)</f>
        <v>0</v>
      </c>
      <c r="AY53" s="130">
        <f>SUMIF('D2'!$H:$H,'G2'!$B53,'D2'!DL:DL)</f>
        <v>0</v>
      </c>
      <c r="AZ53" s="130">
        <f>SUMIF('D2'!$H:$H,'G2'!$B53,'D2'!DM:DM)</f>
        <v>0</v>
      </c>
      <c r="BA53" s="130">
        <f>SUMIF('D2'!$H:$H,'G2'!$B53,'D2'!DN:DN)</f>
        <v>0</v>
      </c>
      <c r="BB53" s="130">
        <f>SUMIF('D2'!$H:$H,'G2'!$B53,'D2'!DO:DO)</f>
        <v>0</v>
      </c>
      <c r="BC53" s="130">
        <f>SUMIF('D2'!$H:$H,'G2'!$B53,'D2'!DP:DP)</f>
        <v>0</v>
      </c>
      <c r="BD53" s="130">
        <f>SUMIF('D2'!$H:$H,'G2'!$B53,'D2'!DQ:DQ)</f>
        <v>0</v>
      </c>
      <c r="BE53" s="130">
        <f>SUMIF('D2'!$H:$H,'G2'!$B53,'D2'!DR:DR)</f>
        <v>0</v>
      </c>
      <c r="BF53" s="130">
        <f>SUMIF('D2'!$H:$H,'G2'!$B53,'D2'!DS:DS)</f>
        <v>0</v>
      </c>
      <c r="BG53" s="130">
        <f>SUMIF('D2'!$H:$H,'G2'!$B53,'D2'!DT:DT)</f>
        <v>0</v>
      </c>
      <c r="BH53" s="130">
        <f>SUMIF('D2'!$H:$H,'G2'!$B53,'D2'!DU:DU)</f>
        <v>0</v>
      </c>
      <c r="BI53" s="130">
        <f>SUMIF('D2'!$H:$H,'G2'!$B53,'D2'!DV:DV)</f>
        <v>0</v>
      </c>
      <c r="BJ53" s="130">
        <f>SUMIF('D2'!$H:$H,'G2'!$B53,'D2'!DW:DW)</f>
        <v>0</v>
      </c>
    </row>
    <row r="54" spans="2:62" hidden="1" x14ac:dyDescent="0.3">
      <c r="B54" s="201"/>
      <c r="C54" s="130"/>
      <c r="D54" s="130"/>
      <c r="E54" s="131" t="e">
        <f>SUM(#REF!)</f>
        <v>#REF!</v>
      </c>
      <c r="F54" s="133">
        <f>SUMIF(S!$AW:$AW,$B54&amp;"-"&amp;TEXT(YEAR(#REF!),"0000")&amp;"-"&amp;TEXT(MONTH(#REF!),"00"),S!$AA:$AA)</f>
        <v>0</v>
      </c>
      <c r="G54" s="133">
        <f>SUMIF(S!$AW:$AW,$B54&amp;"-"&amp;TEXT(YEAR(#REF!),"0000")&amp;"-"&amp;TEXT(MONTH(#REF!),"00"),S!$AA:$AA)</f>
        <v>0</v>
      </c>
      <c r="H54" s="133">
        <f>SUMIF(S!$AW:$AW,$B54&amp;"-"&amp;TEXT(YEAR(F$29),"0000")&amp;"-"&amp;TEXT(MONTH(F$29),"00"),S!$AA:$AA)</f>
        <v>0</v>
      </c>
      <c r="I54" s="133">
        <f>SUMIF(S!$AW:$AW,$B54&amp;"-"&amp;TEXT(YEAR(G$29),"0000")&amp;"-"&amp;TEXT(MONTH(G$29),"00"),S!$AA:$AA)</f>
        <v>0</v>
      </c>
      <c r="J54" s="130">
        <f>SUMIF('D2'!$H:$H,'G2'!$B54,'D2'!BW:BW)</f>
        <v>0</v>
      </c>
      <c r="K54" s="130">
        <f>SUMIF('D2'!$H:$H,'G2'!$B54,'D2'!BX:BX)</f>
        <v>0</v>
      </c>
      <c r="L54" s="130">
        <f>SUMIF('D2'!$H:$H,'G2'!$B54,'D2'!BY:BY)</f>
        <v>0</v>
      </c>
      <c r="M54" s="130">
        <f>SUMIF('D2'!$H:$H,'G2'!$B54,'D2'!BZ:BZ)</f>
        <v>0</v>
      </c>
      <c r="N54" s="130">
        <f>SUMIF('D2'!$H:$H,'G2'!$B54,'D2'!CA:CA)</f>
        <v>0</v>
      </c>
      <c r="O54" s="130">
        <f>SUMIF('D2'!$H:$H,'G2'!$B54,'D2'!CB:CB)</f>
        <v>0</v>
      </c>
      <c r="P54" s="130">
        <f>SUMIF('D2'!$H:$H,'G2'!$B54,'D2'!CC:CC)</f>
        <v>0</v>
      </c>
      <c r="Q54" s="130">
        <f>SUMIF('D2'!$H:$H,'G2'!$B54,'D2'!CD:CD)</f>
        <v>0</v>
      </c>
      <c r="R54" s="130">
        <f>SUMIF('D2'!$H:$H,'G2'!$B54,'D2'!CE:CE)</f>
        <v>0</v>
      </c>
      <c r="S54" s="130">
        <f>SUMIF('D2'!$H:$H,'G2'!$B54,'D2'!CF:CF)</f>
        <v>0</v>
      </c>
      <c r="T54" s="130">
        <f>SUMIF('D2'!$H:$H,'G2'!$B54,'D2'!CG:CG)</f>
        <v>0</v>
      </c>
      <c r="U54" s="130">
        <f>SUMIF('D2'!$H:$H,'G2'!$B54,'D2'!CH:CH)</f>
        <v>0</v>
      </c>
      <c r="V54" s="130">
        <f>SUMIF('D2'!$H:$H,'G2'!$B54,'D2'!CI:CI)</f>
        <v>0</v>
      </c>
      <c r="W54" s="130">
        <f>SUMIF('D2'!$H:$H,'G2'!$B54,'D2'!CJ:CJ)</f>
        <v>0</v>
      </c>
      <c r="X54" s="130">
        <f>SUMIF('D2'!$H:$H,'G2'!$B54,'D2'!CK:CK)</f>
        <v>0</v>
      </c>
      <c r="Y54" s="130">
        <f>SUMIF('D2'!$H:$H,'G2'!$B54,'D2'!CL:CL)</f>
        <v>0</v>
      </c>
      <c r="Z54" s="130">
        <f>SUMIF('D2'!$H:$H,'G2'!$B54,'D2'!CM:CM)</f>
        <v>0</v>
      </c>
      <c r="AA54" s="130">
        <f>SUMIF('D2'!$H:$H,'G2'!$B54,'D2'!CN:CN)</f>
        <v>0</v>
      </c>
      <c r="AB54" s="130">
        <f>SUMIF('D2'!$H:$H,'G2'!$B54,'D2'!CO:CO)</f>
        <v>0</v>
      </c>
      <c r="AC54" s="130">
        <f>SUMIF('D2'!$H:$H,'G2'!$B54,'D2'!CP:CP)</f>
        <v>0</v>
      </c>
      <c r="AD54" s="130">
        <f>SUMIF('D2'!$H:$H,'G2'!$B54,'D2'!CQ:CQ)</f>
        <v>0</v>
      </c>
      <c r="AE54" s="130">
        <f>SUMIF('D2'!$H:$H,'G2'!$B54,'D2'!CR:CR)</f>
        <v>0</v>
      </c>
      <c r="AF54" s="130">
        <f>SUMIF('D2'!$H:$H,'G2'!$B54,'D2'!CS:CS)</f>
        <v>0</v>
      </c>
      <c r="AG54" s="130">
        <f>SUMIF('D2'!$H:$H,'G2'!$B54,'D2'!CT:CT)</f>
        <v>0</v>
      </c>
      <c r="AH54" s="130">
        <f>SUMIF('D2'!$H:$H,'G2'!$B54,'D2'!CU:CU)</f>
        <v>0</v>
      </c>
      <c r="AI54" s="130">
        <f>SUMIF('D2'!$H:$H,'G2'!$B54,'D2'!CV:CV)</f>
        <v>0</v>
      </c>
      <c r="AJ54" s="130">
        <f>SUMIF('D2'!$H:$H,'G2'!$B54,'D2'!CW:CW)</f>
        <v>0</v>
      </c>
      <c r="AK54" s="130">
        <f>SUMIF('D2'!$H:$H,'G2'!$B54,'D2'!CX:CX)</f>
        <v>0</v>
      </c>
      <c r="AL54" s="130">
        <f>SUMIF('D2'!$H:$H,'G2'!$B54,'D2'!CY:CY)</f>
        <v>0</v>
      </c>
      <c r="AM54" s="130">
        <f>SUMIF('D2'!$H:$H,'G2'!$B54,'D2'!CZ:CZ)</f>
        <v>0</v>
      </c>
      <c r="AN54" s="130">
        <f>SUMIF('D2'!$H:$H,'G2'!$B54,'D2'!DA:DA)</f>
        <v>0</v>
      </c>
      <c r="AO54" s="130">
        <f>SUMIF('D2'!$H:$H,'G2'!$B54,'D2'!DB:DB)</f>
        <v>0</v>
      </c>
      <c r="AP54" s="130">
        <f>SUMIF('D2'!$H:$H,'G2'!$B54,'D2'!DC:DC)</f>
        <v>0</v>
      </c>
      <c r="AQ54" s="130">
        <f>SUMIF('D2'!$H:$H,'G2'!$B54,'D2'!DD:DD)</f>
        <v>0</v>
      </c>
      <c r="AR54" s="130">
        <f>SUMIF('D2'!$H:$H,'G2'!$B54,'D2'!DE:DE)</f>
        <v>0</v>
      </c>
      <c r="AS54" s="130">
        <f>SUMIF('D2'!$H:$H,'G2'!$B54,'D2'!DF:DF)</f>
        <v>0</v>
      </c>
      <c r="AT54" s="130">
        <f>SUMIF('D2'!$H:$H,'G2'!$B54,'D2'!DG:DG)</f>
        <v>0</v>
      </c>
      <c r="AU54" s="130">
        <f>SUMIF('D2'!$H:$H,'G2'!$B54,'D2'!DH:DH)</f>
        <v>0</v>
      </c>
      <c r="AV54" s="130">
        <f>SUMIF('D2'!$H:$H,'G2'!$B54,'D2'!DI:DI)</f>
        <v>0</v>
      </c>
      <c r="AW54" s="130">
        <f>SUMIF('D2'!$H:$H,'G2'!$B54,'D2'!DJ:DJ)</f>
        <v>0</v>
      </c>
      <c r="AX54" s="130">
        <f>SUMIF('D2'!$H:$H,'G2'!$B54,'D2'!DK:DK)</f>
        <v>0</v>
      </c>
      <c r="AY54" s="130">
        <f>SUMIF('D2'!$H:$H,'G2'!$B54,'D2'!DL:DL)</f>
        <v>0</v>
      </c>
      <c r="AZ54" s="130">
        <f>SUMIF('D2'!$H:$H,'G2'!$B54,'D2'!DM:DM)</f>
        <v>0</v>
      </c>
      <c r="BA54" s="130">
        <f>SUMIF('D2'!$H:$H,'G2'!$B54,'D2'!DN:DN)</f>
        <v>0</v>
      </c>
      <c r="BB54" s="130">
        <f>SUMIF('D2'!$H:$H,'G2'!$B54,'D2'!DO:DO)</f>
        <v>0</v>
      </c>
      <c r="BC54" s="130">
        <f>SUMIF('D2'!$H:$H,'G2'!$B54,'D2'!DP:DP)</f>
        <v>0</v>
      </c>
      <c r="BD54" s="130">
        <f>SUMIF('D2'!$H:$H,'G2'!$B54,'D2'!DQ:DQ)</f>
        <v>0</v>
      </c>
      <c r="BE54" s="130">
        <f>SUMIF('D2'!$H:$H,'G2'!$B54,'D2'!DR:DR)</f>
        <v>0</v>
      </c>
      <c r="BF54" s="130">
        <f>SUMIF('D2'!$H:$H,'G2'!$B54,'D2'!DS:DS)</f>
        <v>0</v>
      </c>
      <c r="BG54" s="130">
        <f>SUMIF('D2'!$H:$H,'G2'!$B54,'D2'!DT:DT)</f>
        <v>0</v>
      </c>
      <c r="BH54" s="130">
        <f>SUMIF('D2'!$H:$H,'G2'!$B54,'D2'!DU:DU)</f>
        <v>0</v>
      </c>
      <c r="BI54" s="130">
        <f>SUMIF('D2'!$H:$H,'G2'!$B54,'D2'!DV:DV)</f>
        <v>0</v>
      </c>
      <c r="BJ54" s="130">
        <f>SUMIF('D2'!$H:$H,'G2'!$B54,'D2'!DW:DW)</f>
        <v>0</v>
      </c>
    </row>
    <row r="55" spans="2:62" hidden="1" x14ac:dyDescent="0.3">
      <c r="B55" s="201"/>
      <c r="C55" s="130"/>
      <c r="D55" s="130"/>
      <c r="E55" s="131" t="e">
        <f>SUM(#REF!)</f>
        <v>#REF!</v>
      </c>
      <c r="F55" s="133">
        <f>SUMIF(S!$AW:$AW,$B55&amp;"-"&amp;TEXT(YEAR(#REF!),"0000")&amp;"-"&amp;TEXT(MONTH(#REF!),"00"),S!$AA:$AA)</f>
        <v>0</v>
      </c>
      <c r="G55" s="133">
        <f>SUMIF(S!$AW:$AW,$B55&amp;"-"&amp;TEXT(YEAR(#REF!),"0000")&amp;"-"&amp;TEXT(MONTH(#REF!),"00"),S!$AA:$AA)</f>
        <v>0</v>
      </c>
      <c r="H55" s="133">
        <f>SUMIF(S!$AW:$AW,$B55&amp;"-"&amp;TEXT(YEAR(F$29),"0000")&amp;"-"&amp;TEXT(MONTH(F$29),"00"),S!$AA:$AA)</f>
        <v>0</v>
      </c>
      <c r="I55" s="133">
        <f>SUMIF(S!$AW:$AW,$B55&amp;"-"&amp;TEXT(YEAR(G$29),"0000")&amp;"-"&amp;TEXT(MONTH(G$29),"00"),S!$AA:$AA)</f>
        <v>0</v>
      </c>
      <c r="J55" s="130">
        <f>SUMIF('D2'!$H:$H,'G2'!$B55,'D2'!BW:BW)</f>
        <v>0</v>
      </c>
      <c r="K55" s="130">
        <f>SUMIF('D2'!$H:$H,'G2'!$B55,'D2'!BX:BX)</f>
        <v>0</v>
      </c>
      <c r="L55" s="130">
        <f>SUMIF('D2'!$H:$H,'G2'!$B55,'D2'!BY:BY)</f>
        <v>0</v>
      </c>
      <c r="M55" s="130">
        <f>SUMIF('D2'!$H:$H,'G2'!$B55,'D2'!BZ:BZ)</f>
        <v>0</v>
      </c>
      <c r="N55" s="130">
        <f>SUMIF('D2'!$H:$H,'G2'!$B55,'D2'!CA:CA)</f>
        <v>0</v>
      </c>
      <c r="O55" s="130">
        <f>SUMIF('D2'!$H:$H,'G2'!$B55,'D2'!CB:CB)</f>
        <v>0</v>
      </c>
      <c r="P55" s="130">
        <f>SUMIF('D2'!$H:$H,'G2'!$B55,'D2'!CC:CC)</f>
        <v>0</v>
      </c>
      <c r="Q55" s="130">
        <f>SUMIF('D2'!$H:$H,'G2'!$B55,'D2'!CD:CD)</f>
        <v>0</v>
      </c>
      <c r="R55" s="130">
        <f>SUMIF('D2'!$H:$H,'G2'!$B55,'D2'!CE:CE)</f>
        <v>0</v>
      </c>
      <c r="S55" s="130">
        <f>SUMIF('D2'!$H:$H,'G2'!$B55,'D2'!CF:CF)</f>
        <v>0</v>
      </c>
      <c r="T55" s="130">
        <f>SUMIF('D2'!$H:$H,'G2'!$B55,'D2'!CG:CG)</f>
        <v>0</v>
      </c>
      <c r="U55" s="130">
        <f>SUMIF('D2'!$H:$H,'G2'!$B55,'D2'!CH:CH)</f>
        <v>0</v>
      </c>
      <c r="V55" s="130">
        <f>SUMIF('D2'!$H:$H,'G2'!$B55,'D2'!CI:CI)</f>
        <v>0</v>
      </c>
      <c r="W55" s="130">
        <f>SUMIF('D2'!$H:$H,'G2'!$B55,'D2'!CJ:CJ)</f>
        <v>0</v>
      </c>
      <c r="X55" s="130">
        <f>SUMIF('D2'!$H:$H,'G2'!$B55,'D2'!CK:CK)</f>
        <v>0</v>
      </c>
      <c r="Y55" s="130">
        <f>SUMIF('D2'!$H:$H,'G2'!$B55,'D2'!CL:CL)</f>
        <v>0</v>
      </c>
      <c r="Z55" s="130">
        <f>SUMIF('D2'!$H:$H,'G2'!$B55,'D2'!CM:CM)</f>
        <v>0</v>
      </c>
      <c r="AA55" s="130">
        <f>SUMIF('D2'!$H:$H,'G2'!$B55,'D2'!CN:CN)</f>
        <v>0</v>
      </c>
      <c r="AB55" s="130">
        <f>SUMIF('D2'!$H:$H,'G2'!$B55,'D2'!CO:CO)</f>
        <v>0</v>
      </c>
      <c r="AC55" s="130">
        <f>SUMIF('D2'!$H:$H,'G2'!$B55,'D2'!CP:CP)</f>
        <v>0</v>
      </c>
      <c r="AD55" s="130">
        <f>SUMIF('D2'!$H:$H,'G2'!$B55,'D2'!CQ:CQ)</f>
        <v>0</v>
      </c>
      <c r="AE55" s="130">
        <f>SUMIF('D2'!$H:$H,'G2'!$B55,'D2'!CR:CR)</f>
        <v>0</v>
      </c>
      <c r="AF55" s="130">
        <f>SUMIF('D2'!$H:$H,'G2'!$B55,'D2'!CS:CS)</f>
        <v>0</v>
      </c>
      <c r="AG55" s="130">
        <f>SUMIF('D2'!$H:$H,'G2'!$B55,'D2'!CT:CT)</f>
        <v>0</v>
      </c>
      <c r="AH55" s="130">
        <f>SUMIF('D2'!$H:$H,'G2'!$B55,'D2'!CU:CU)</f>
        <v>0</v>
      </c>
      <c r="AI55" s="130">
        <f>SUMIF('D2'!$H:$H,'G2'!$B55,'D2'!CV:CV)</f>
        <v>0</v>
      </c>
      <c r="AJ55" s="130">
        <f>SUMIF('D2'!$H:$H,'G2'!$B55,'D2'!CW:CW)</f>
        <v>0</v>
      </c>
      <c r="AK55" s="130">
        <f>SUMIF('D2'!$H:$H,'G2'!$B55,'D2'!CX:CX)</f>
        <v>0</v>
      </c>
      <c r="AL55" s="130">
        <f>SUMIF('D2'!$H:$H,'G2'!$B55,'D2'!CY:CY)</f>
        <v>0</v>
      </c>
      <c r="AM55" s="130">
        <f>SUMIF('D2'!$H:$H,'G2'!$B55,'D2'!CZ:CZ)</f>
        <v>0</v>
      </c>
      <c r="AN55" s="130">
        <f>SUMIF('D2'!$H:$H,'G2'!$B55,'D2'!DA:DA)</f>
        <v>0</v>
      </c>
      <c r="AO55" s="130">
        <f>SUMIF('D2'!$H:$H,'G2'!$B55,'D2'!DB:DB)</f>
        <v>0</v>
      </c>
      <c r="AP55" s="130">
        <f>SUMIF('D2'!$H:$H,'G2'!$B55,'D2'!DC:DC)</f>
        <v>0</v>
      </c>
      <c r="AQ55" s="130">
        <f>SUMIF('D2'!$H:$H,'G2'!$B55,'D2'!DD:DD)</f>
        <v>0</v>
      </c>
      <c r="AR55" s="130">
        <f>SUMIF('D2'!$H:$H,'G2'!$B55,'D2'!DE:DE)</f>
        <v>0</v>
      </c>
      <c r="AS55" s="130">
        <f>SUMIF('D2'!$H:$H,'G2'!$B55,'D2'!DF:DF)</f>
        <v>0</v>
      </c>
      <c r="AT55" s="130">
        <f>SUMIF('D2'!$H:$H,'G2'!$B55,'D2'!DG:DG)</f>
        <v>0</v>
      </c>
      <c r="AU55" s="130">
        <f>SUMIF('D2'!$H:$H,'G2'!$B55,'D2'!DH:DH)</f>
        <v>0</v>
      </c>
      <c r="AV55" s="130">
        <f>SUMIF('D2'!$H:$H,'G2'!$B55,'D2'!DI:DI)</f>
        <v>0</v>
      </c>
      <c r="AW55" s="130">
        <f>SUMIF('D2'!$H:$H,'G2'!$B55,'D2'!DJ:DJ)</f>
        <v>0</v>
      </c>
      <c r="AX55" s="130">
        <f>SUMIF('D2'!$H:$H,'G2'!$B55,'D2'!DK:DK)</f>
        <v>0</v>
      </c>
      <c r="AY55" s="130">
        <f>SUMIF('D2'!$H:$H,'G2'!$B55,'D2'!DL:DL)</f>
        <v>0</v>
      </c>
      <c r="AZ55" s="130">
        <f>SUMIF('D2'!$H:$H,'G2'!$B55,'D2'!DM:DM)</f>
        <v>0</v>
      </c>
      <c r="BA55" s="130">
        <f>SUMIF('D2'!$H:$H,'G2'!$B55,'D2'!DN:DN)</f>
        <v>0</v>
      </c>
      <c r="BB55" s="130">
        <f>SUMIF('D2'!$H:$H,'G2'!$B55,'D2'!DO:DO)</f>
        <v>0</v>
      </c>
      <c r="BC55" s="130">
        <f>SUMIF('D2'!$H:$H,'G2'!$B55,'D2'!DP:DP)</f>
        <v>0</v>
      </c>
      <c r="BD55" s="130">
        <f>SUMIF('D2'!$H:$H,'G2'!$B55,'D2'!DQ:DQ)</f>
        <v>0</v>
      </c>
      <c r="BE55" s="130">
        <f>SUMIF('D2'!$H:$H,'G2'!$B55,'D2'!DR:DR)</f>
        <v>0</v>
      </c>
      <c r="BF55" s="130">
        <f>SUMIF('D2'!$H:$H,'G2'!$B55,'D2'!DS:DS)</f>
        <v>0</v>
      </c>
      <c r="BG55" s="130">
        <f>SUMIF('D2'!$H:$H,'G2'!$B55,'D2'!DT:DT)</f>
        <v>0</v>
      </c>
      <c r="BH55" s="130">
        <f>SUMIF('D2'!$H:$H,'G2'!$B55,'D2'!DU:DU)</f>
        <v>0</v>
      </c>
      <c r="BI55" s="130">
        <f>SUMIF('D2'!$H:$H,'G2'!$B55,'D2'!DV:DV)</f>
        <v>0</v>
      </c>
      <c r="BJ55" s="130">
        <f>SUMIF('D2'!$H:$H,'G2'!$B55,'D2'!DW:DW)</f>
        <v>0</v>
      </c>
    </row>
    <row r="56" spans="2:62" hidden="1" x14ac:dyDescent="0.3">
      <c r="B56" s="201"/>
      <c r="C56" s="130"/>
      <c r="D56" s="130"/>
      <c r="E56" s="131" t="e">
        <f>SUM(#REF!)</f>
        <v>#REF!</v>
      </c>
      <c r="F56" s="133">
        <f>SUMIF(S!$AW:$AW,$B56&amp;"-"&amp;TEXT(YEAR(#REF!),"0000")&amp;"-"&amp;TEXT(MONTH(#REF!),"00"),S!$AA:$AA)</f>
        <v>0</v>
      </c>
      <c r="G56" s="133">
        <f>SUMIF(S!$AW:$AW,$B56&amp;"-"&amp;TEXT(YEAR(#REF!),"0000")&amp;"-"&amp;TEXT(MONTH(#REF!),"00"),S!$AA:$AA)</f>
        <v>0</v>
      </c>
      <c r="H56" s="133">
        <f>SUMIF(S!$AW:$AW,$B56&amp;"-"&amp;TEXT(YEAR(F$29),"0000")&amp;"-"&amp;TEXT(MONTH(F$29),"00"),S!$AA:$AA)</f>
        <v>0</v>
      </c>
      <c r="I56" s="133">
        <f>SUMIF(S!$AW:$AW,$B56&amp;"-"&amp;TEXT(YEAR(G$29),"0000")&amp;"-"&amp;TEXT(MONTH(G$29),"00"),S!$AA:$AA)</f>
        <v>0</v>
      </c>
      <c r="J56" s="130">
        <f>SUMIF('D2'!$H:$H,'G2'!$B56,'D2'!BW:BW)</f>
        <v>0</v>
      </c>
      <c r="K56" s="130">
        <f>SUMIF('D2'!$H:$H,'G2'!$B56,'D2'!BX:BX)</f>
        <v>0</v>
      </c>
      <c r="L56" s="130">
        <f>SUMIF('D2'!$H:$H,'G2'!$B56,'D2'!BY:BY)</f>
        <v>0</v>
      </c>
      <c r="M56" s="130">
        <f>SUMIF('D2'!$H:$H,'G2'!$B56,'D2'!BZ:BZ)</f>
        <v>0</v>
      </c>
      <c r="N56" s="130">
        <f>SUMIF('D2'!$H:$H,'G2'!$B56,'D2'!CA:CA)</f>
        <v>0</v>
      </c>
      <c r="O56" s="130">
        <f>SUMIF('D2'!$H:$H,'G2'!$B56,'D2'!CB:CB)</f>
        <v>0</v>
      </c>
      <c r="P56" s="130">
        <f>SUMIF('D2'!$H:$H,'G2'!$B56,'D2'!CC:CC)</f>
        <v>0</v>
      </c>
      <c r="Q56" s="130">
        <f>SUMIF('D2'!$H:$H,'G2'!$B56,'D2'!CD:CD)</f>
        <v>0</v>
      </c>
      <c r="R56" s="130">
        <f>SUMIF('D2'!$H:$H,'G2'!$B56,'D2'!CE:CE)</f>
        <v>0</v>
      </c>
      <c r="S56" s="130">
        <f>SUMIF('D2'!$H:$H,'G2'!$B56,'D2'!CF:CF)</f>
        <v>0</v>
      </c>
      <c r="T56" s="130">
        <f>SUMIF('D2'!$H:$H,'G2'!$B56,'D2'!CG:CG)</f>
        <v>0</v>
      </c>
      <c r="U56" s="130">
        <f>SUMIF('D2'!$H:$H,'G2'!$B56,'D2'!CH:CH)</f>
        <v>0</v>
      </c>
      <c r="V56" s="130">
        <f>SUMIF('D2'!$H:$H,'G2'!$B56,'D2'!CI:CI)</f>
        <v>0</v>
      </c>
      <c r="W56" s="130">
        <f>SUMIF('D2'!$H:$H,'G2'!$B56,'D2'!CJ:CJ)</f>
        <v>0</v>
      </c>
      <c r="X56" s="130">
        <f>SUMIF('D2'!$H:$H,'G2'!$B56,'D2'!CK:CK)</f>
        <v>0</v>
      </c>
      <c r="Y56" s="130">
        <f>SUMIF('D2'!$H:$H,'G2'!$B56,'D2'!CL:CL)</f>
        <v>0</v>
      </c>
      <c r="Z56" s="130">
        <f>SUMIF('D2'!$H:$H,'G2'!$B56,'D2'!CM:CM)</f>
        <v>0</v>
      </c>
      <c r="AA56" s="130">
        <f>SUMIF('D2'!$H:$H,'G2'!$B56,'D2'!CN:CN)</f>
        <v>0</v>
      </c>
      <c r="AB56" s="130">
        <f>SUMIF('D2'!$H:$H,'G2'!$B56,'D2'!CO:CO)</f>
        <v>0</v>
      </c>
      <c r="AC56" s="130">
        <f>SUMIF('D2'!$H:$H,'G2'!$B56,'D2'!CP:CP)</f>
        <v>0</v>
      </c>
      <c r="AD56" s="130">
        <f>SUMIF('D2'!$H:$H,'G2'!$B56,'D2'!CQ:CQ)</f>
        <v>0</v>
      </c>
      <c r="AE56" s="130">
        <f>SUMIF('D2'!$H:$H,'G2'!$B56,'D2'!CR:CR)</f>
        <v>0</v>
      </c>
      <c r="AF56" s="130">
        <f>SUMIF('D2'!$H:$H,'G2'!$B56,'D2'!CS:CS)</f>
        <v>0</v>
      </c>
      <c r="AG56" s="130">
        <f>SUMIF('D2'!$H:$H,'G2'!$B56,'D2'!CT:CT)</f>
        <v>0</v>
      </c>
      <c r="AH56" s="130">
        <f>SUMIF('D2'!$H:$H,'G2'!$B56,'D2'!CU:CU)</f>
        <v>0</v>
      </c>
      <c r="AI56" s="130">
        <f>SUMIF('D2'!$H:$H,'G2'!$B56,'D2'!CV:CV)</f>
        <v>0</v>
      </c>
      <c r="AJ56" s="130">
        <f>SUMIF('D2'!$H:$H,'G2'!$B56,'D2'!CW:CW)</f>
        <v>0</v>
      </c>
      <c r="AK56" s="130">
        <f>SUMIF('D2'!$H:$H,'G2'!$B56,'D2'!CX:CX)</f>
        <v>0</v>
      </c>
      <c r="AL56" s="130">
        <f>SUMIF('D2'!$H:$H,'G2'!$B56,'D2'!CY:CY)</f>
        <v>0</v>
      </c>
      <c r="AM56" s="130">
        <f>SUMIF('D2'!$H:$H,'G2'!$B56,'D2'!CZ:CZ)</f>
        <v>0</v>
      </c>
      <c r="AN56" s="130">
        <f>SUMIF('D2'!$H:$H,'G2'!$B56,'D2'!DA:DA)</f>
        <v>0</v>
      </c>
      <c r="AO56" s="130">
        <f>SUMIF('D2'!$H:$H,'G2'!$B56,'D2'!DB:DB)</f>
        <v>0</v>
      </c>
      <c r="AP56" s="130">
        <f>SUMIF('D2'!$H:$H,'G2'!$B56,'D2'!DC:DC)</f>
        <v>0</v>
      </c>
      <c r="AQ56" s="130">
        <f>SUMIF('D2'!$H:$H,'G2'!$B56,'D2'!DD:DD)</f>
        <v>0</v>
      </c>
      <c r="AR56" s="130">
        <f>SUMIF('D2'!$H:$H,'G2'!$B56,'D2'!DE:DE)</f>
        <v>0</v>
      </c>
      <c r="AS56" s="130">
        <f>SUMIF('D2'!$H:$H,'G2'!$B56,'D2'!DF:DF)</f>
        <v>0</v>
      </c>
      <c r="AT56" s="130">
        <f>SUMIF('D2'!$H:$H,'G2'!$B56,'D2'!DG:DG)</f>
        <v>0</v>
      </c>
      <c r="AU56" s="130">
        <f>SUMIF('D2'!$H:$H,'G2'!$B56,'D2'!DH:DH)</f>
        <v>0</v>
      </c>
      <c r="AV56" s="130">
        <f>SUMIF('D2'!$H:$H,'G2'!$B56,'D2'!DI:DI)</f>
        <v>0</v>
      </c>
      <c r="AW56" s="130">
        <f>SUMIF('D2'!$H:$H,'G2'!$B56,'D2'!DJ:DJ)</f>
        <v>0</v>
      </c>
      <c r="AX56" s="130">
        <f>SUMIF('D2'!$H:$H,'G2'!$B56,'D2'!DK:DK)</f>
        <v>0</v>
      </c>
      <c r="AY56" s="130">
        <f>SUMIF('D2'!$H:$H,'G2'!$B56,'D2'!DL:DL)</f>
        <v>0</v>
      </c>
      <c r="AZ56" s="130">
        <f>SUMIF('D2'!$H:$H,'G2'!$B56,'D2'!DM:DM)</f>
        <v>0</v>
      </c>
      <c r="BA56" s="130">
        <f>SUMIF('D2'!$H:$H,'G2'!$B56,'D2'!DN:DN)</f>
        <v>0</v>
      </c>
      <c r="BB56" s="130">
        <f>SUMIF('D2'!$H:$H,'G2'!$B56,'D2'!DO:DO)</f>
        <v>0</v>
      </c>
      <c r="BC56" s="130">
        <f>SUMIF('D2'!$H:$H,'G2'!$B56,'D2'!DP:DP)</f>
        <v>0</v>
      </c>
      <c r="BD56" s="130">
        <f>SUMIF('D2'!$H:$H,'G2'!$B56,'D2'!DQ:DQ)</f>
        <v>0</v>
      </c>
      <c r="BE56" s="130">
        <f>SUMIF('D2'!$H:$H,'G2'!$B56,'D2'!DR:DR)</f>
        <v>0</v>
      </c>
      <c r="BF56" s="130">
        <f>SUMIF('D2'!$H:$H,'G2'!$B56,'D2'!DS:DS)</f>
        <v>0</v>
      </c>
      <c r="BG56" s="130">
        <f>SUMIF('D2'!$H:$H,'G2'!$B56,'D2'!DT:DT)</f>
        <v>0</v>
      </c>
      <c r="BH56" s="130">
        <f>SUMIF('D2'!$H:$H,'G2'!$B56,'D2'!DU:DU)</f>
        <v>0</v>
      </c>
      <c r="BI56" s="130">
        <f>SUMIF('D2'!$H:$H,'G2'!$B56,'D2'!DV:DV)</f>
        <v>0</v>
      </c>
      <c r="BJ56" s="130">
        <f>SUMIF('D2'!$H:$H,'G2'!$B56,'D2'!DW:DW)</f>
        <v>0</v>
      </c>
    </row>
    <row r="57" spans="2:62" hidden="1" x14ac:dyDescent="0.3">
      <c r="B57" s="201"/>
      <c r="C57" s="130"/>
      <c r="D57" s="130"/>
      <c r="E57" s="131" t="e">
        <f>SUM(#REF!)</f>
        <v>#REF!</v>
      </c>
      <c r="F57" s="133">
        <f>SUMIF(S!$AW:$AW,$B57&amp;"-"&amp;TEXT(YEAR(#REF!),"0000")&amp;"-"&amp;TEXT(MONTH(#REF!),"00"),S!$AA:$AA)</f>
        <v>0</v>
      </c>
      <c r="G57" s="133">
        <f>SUMIF(S!$AW:$AW,$B57&amp;"-"&amp;TEXT(YEAR(#REF!),"0000")&amp;"-"&amp;TEXT(MONTH(#REF!),"00"),S!$AA:$AA)</f>
        <v>0</v>
      </c>
      <c r="H57" s="133">
        <f>SUMIF(S!$AW:$AW,$B57&amp;"-"&amp;TEXT(YEAR(F$29),"0000")&amp;"-"&amp;TEXT(MONTH(F$29),"00"),S!$AA:$AA)</f>
        <v>0</v>
      </c>
      <c r="I57" s="133">
        <f>SUMIF(S!$AW:$AW,$B57&amp;"-"&amp;TEXT(YEAR(G$29),"0000")&amp;"-"&amp;TEXT(MONTH(G$29),"00"),S!$AA:$AA)</f>
        <v>0</v>
      </c>
      <c r="J57" s="130">
        <f>SUMIF('D2'!$H:$H,'G2'!$B57,'D2'!BW:BW)</f>
        <v>0</v>
      </c>
      <c r="K57" s="130">
        <f>SUMIF('D2'!$H:$H,'G2'!$B57,'D2'!BX:BX)</f>
        <v>0</v>
      </c>
      <c r="L57" s="130">
        <f>SUMIF('D2'!$H:$H,'G2'!$B57,'D2'!BY:BY)</f>
        <v>0</v>
      </c>
      <c r="M57" s="130">
        <f>SUMIF('D2'!$H:$H,'G2'!$B57,'D2'!BZ:BZ)</f>
        <v>0</v>
      </c>
      <c r="N57" s="130">
        <f>SUMIF('D2'!$H:$H,'G2'!$B57,'D2'!CA:CA)</f>
        <v>0</v>
      </c>
      <c r="O57" s="130">
        <f>SUMIF('D2'!$H:$H,'G2'!$B57,'D2'!CB:CB)</f>
        <v>0</v>
      </c>
      <c r="P57" s="130">
        <f>SUMIF('D2'!$H:$H,'G2'!$B57,'D2'!CC:CC)</f>
        <v>0</v>
      </c>
      <c r="Q57" s="130">
        <f>SUMIF('D2'!$H:$H,'G2'!$B57,'D2'!CD:CD)</f>
        <v>0</v>
      </c>
      <c r="R57" s="130">
        <f>SUMIF('D2'!$H:$H,'G2'!$B57,'D2'!CE:CE)</f>
        <v>0</v>
      </c>
      <c r="S57" s="130">
        <f>SUMIF('D2'!$H:$H,'G2'!$B57,'D2'!CF:CF)</f>
        <v>0</v>
      </c>
      <c r="T57" s="130">
        <f>SUMIF('D2'!$H:$H,'G2'!$B57,'D2'!CG:CG)</f>
        <v>0</v>
      </c>
      <c r="U57" s="130">
        <f>SUMIF('D2'!$H:$H,'G2'!$B57,'D2'!CH:CH)</f>
        <v>0</v>
      </c>
      <c r="V57" s="130">
        <f>SUMIF('D2'!$H:$H,'G2'!$B57,'D2'!CI:CI)</f>
        <v>0</v>
      </c>
      <c r="W57" s="130">
        <f>SUMIF('D2'!$H:$H,'G2'!$B57,'D2'!CJ:CJ)</f>
        <v>0</v>
      </c>
      <c r="X57" s="130">
        <f>SUMIF('D2'!$H:$H,'G2'!$B57,'D2'!CK:CK)</f>
        <v>0</v>
      </c>
      <c r="Y57" s="130">
        <f>SUMIF('D2'!$H:$H,'G2'!$B57,'D2'!CL:CL)</f>
        <v>0</v>
      </c>
      <c r="Z57" s="130">
        <f>SUMIF('D2'!$H:$H,'G2'!$B57,'D2'!CM:CM)</f>
        <v>0</v>
      </c>
      <c r="AA57" s="130">
        <f>SUMIF('D2'!$H:$H,'G2'!$B57,'D2'!CN:CN)</f>
        <v>0</v>
      </c>
      <c r="AB57" s="130">
        <f>SUMIF('D2'!$H:$H,'G2'!$B57,'D2'!CO:CO)</f>
        <v>0</v>
      </c>
      <c r="AC57" s="130">
        <f>SUMIF('D2'!$H:$H,'G2'!$B57,'D2'!CP:CP)</f>
        <v>0</v>
      </c>
      <c r="AD57" s="130">
        <f>SUMIF('D2'!$H:$H,'G2'!$B57,'D2'!CQ:CQ)</f>
        <v>0</v>
      </c>
      <c r="AE57" s="130">
        <f>SUMIF('D2'!$H:$H,'G2'!$B57,'D2'!CR:CR)</f>
        <v>0</v>
      </c>
      <c r="AF57" s="130">
        <f>SUMIF('D2'!$H:$H,'G2'!$B57,'D2'!CS:CS)</f>
        <v>0</v>
      </c>
      <c r="AG57" s="130">
        <f>SUMIF('D2'!$H:$H,'G2'!$B57,'D2'!CT:CT)</f>
        <v>0</v>
      </c>
      <c r="AH57" s="130">
        <f>SUMIF('D2'!$H:$H,'G2'!$B57,'D2'!CU:CU)</f>
        <v>0</v>
      </c>
      <c r="AI57" s="130">
        <f>SUMIF('D2'!$H:$H,'G2'!$B57,'D2'!CV:CV)</f>
        <v>0</v>
      </c>
      <c r="AJ57" s="130">
        <f>SUMIF('D2'!$H:$H,'G2'!$B57,'D2'!CW:CW)</f>
        <v>0</v>
      </c>
      <c r="AK57" s="130">
        <f>SUMIF('D2'!$H:$H,'G2'!$B57,'D2'!CX:CX)</f>
        <v>0</v>
      </c>
      <c r="AL57" s="130">
        <f>SUMIF('D2'!$H:$H,'G2'!$B57,'D2'!CY:CY)</f>
        <v>0</v>
      </c>
      <c r="AM57" s="130">
        <f>SUMIF('D2'!$H:$H,'G2'!$B57,'D2'!CZ:CZ)</f>
        <v>0</v>
      </c>
      <c r="AN57" s="130">
        <f>SUMIF('D2'!$H:$H,'G2'!$B57,'D2'!DA:DA)</f>
        <v>0</v>
      </c>
      <c r="AO57" s="130">
        <f>SUMIF('D2'!$H:$H,'G2'!$B57,'D2'!DB:DB)</f>
        <v>0</v>
      </c>
      <c r="AP57" s="130">
        <f>SUMIF('D2'!$H:$H,'G2'!$B57,'D2'!DC:DC)</f>
        <v>0</v>
      </c>
      <c r="AQ57" s="130">
        <f>SUMIF('D2'!$H:$H,'G2'!$B57,'D2'!DD:DD)</f>
        <v>0</v>
      </c>
      <c r="AR57" s="130">
        <f>SUMIF('D2'!$H:$H,'G2'!$B57,'D2'!DE:DE)</f>
        <v>0</v>
      </c>
      <c r="AS57" s="130">
        <f>SUMIF('D2'!$H:$H,'G2'!$B57,'D2'!DF:DF)</f>
        <v>0</v>
      </c>
      <c r="AT57" s="130">
        <f>SUMIF('D2'!$H:$H,'G2'!$B57,'D2'!DG:DG)</f>
        <v>0</v>
      </c>
      <c r="AU57" s="130">
        <f>SUMIF('D2'!$H:$H,'G2'!$B57,'D2'!DH:DH)</f>
        <v>0</v>
      </c>
      <c r="AV57" s="130">
        <f>SUMIF('D2'!$H:$H,'G2'!$B57,'D2'!DI:DI)</f>
        <v>0</v>
      </c>
      <c r="AW57" s="130">
        <f>SUMIF('D2'!$H:$H,'G2'!$B57,'D2'!DJ:DJ)</f>
        <v>0</v>
      </c>
      <c r="AX57" s="130">
        <f>SUMIF('D2'!$H:$H,'G2'!$B57,'D2'!DK:DK)</f>
        <v>0</v>
      </c>
      <c r="AY57" s="130">
        <f>SUMIF('D2'!$H:$H,'G2'!$B57,'D2'!DL:DL)</f>
        <v>0</v>
      </c>
      <c r="AZ57" s="130">
        <f>SUMIF('D2'!$H:$H,'G2'!$B57,'D2'!DM:DM)</f>
        <v>0</v>
      </c>
      <c r="BA57" s="130">
        <f>SUMIF('D2'!$H:$H,'G2'!$B57,'D2'!DN:DN)</f>
        <v>0</v>
      </c>
      <c r="BB57" s="130">
        <f>SUMIF('D2'!$H:$H,'G2'!$B57,'D2'!DO:DO)</f>
        <v>0</v>
      </c>
      <c r="BC57" s="130">
        <f>SUMIF('D2'!$H:$H,'G2'!$B57,'D2'!DP:DP)</f>
        <v>0</v>
      </c>
      <c r="BD57" s="130">
        <f>SUMIF('D2'!$H:$H,'G2'!$B57,'D2'!DQ:DQ)</f>
        <v>0</v>
      </c>
      <c r="BE57" s="130">
        <f>SUMIF('D2'!$H:$H,'G2'!$B57,'D2'!DR:DR)</f>
        <v>0</v>
      </c>
      <c r="BF57" s="130">
        <f>SUMIF('D2'!$H:$H,'G2'!$B57,'D2'!DS:DS)</f>
        <v>0</v>
      </c>
      <c r="BG57" s="130">
        <f>SUMIF('D2'!$H:$H,'G2'!$B57,'D2'!DT:DT)</f>
        <v>0</v>
      </c>
      <c r="BH57" s="130">
        <f>SUMIF('D2'!$H:$H,'G2'!$B57,'D2'!DU:DU)</f>
        <v>0</v>
      </c>
      <c r="BI57" s="130">
        <f>SUMIF('D2'!$H:$H,'G2'!$B57,'D2'!DV:DV)</f>
        <v>0</v>
      </c>
      <c r="BJ57" s="130">
        <f>SUMIF('D2'!$H:$H,'G2'!$B57,'D2'!DW:DW)</f>
        <v>0</v>
      </c>
    </row>
    <row r="58" spans="2:62" hidden="1" x14ac:dyDescent="0.3">
      <c r="B58" s="202"/>
      <c r="C58" s="130"/>
      <c r="D58" s="130"/>
      <c r="E58" s="131" t="e">
        <f>SUM(#REF!)</f>
        <v>#REF!</v>
      </c>
      <c r="F58" s="133">
        <f>SUMIF(S!$AW:$AW,$B58&amp;"-"&amp;TEXT(YEAR(#REF!),"0000")&amp;"-"&amp;TEXT(MONTH(#REF!),"00"),S!$AA:$AA)</f>
        <v>0</v>
      </c>
      <c r="G58" s="133">
        <f>SUMIF(S!$AW:$AW,$B58&amp;"-"&amp;TEXT(YEAR(#REF!),"0000")&amp;"-"&amp;TEXT(MONTH(#REF!),"00"),S!$AA:$AA)</f>
        <v>0</v>
      </c>
      <c r="H58" s="133">
        <f>SUMIF(S!$AW:$AW,$B58&amp;"-"&amp;TEXT(YEAR(F$29),"0000")&amp;"-"&amp;TEXT(MONTH(F$29),"00"),S!$AA:$AA)</f>
        <v>0</v>
      </c>
      <c r="I58" s="133">
        <f>SUMIF(S!$AW:$AW,$B58&amp;"-"&amp;TEXT(YEAR(G$29),"0000")&amp;"-"&amp;TEXT(MONTH(G$29),"00"),S!$AA:$AA)</f>
        <v>0</v>
      </c>
      <c r="J58" s="130">
        <f>SUMIF('D2'!$H:$H,'G2'!$B58,'D2'!BW:BW)</f>
        <v>0</v>
      </c>
      <c r="K58" s="130">
        <f>SUMIF('D2'!$H:$H,'G2'!$B58,'D2'!BX:BX)</f>
        <v>0</v>
      </c>
      <c r="L58" s="130">
        <f>SUMIF('D2'!$H:$H,'G2'!$B58,'D2'!BY:BY)</f>
        <v>0</v>
      </c>
      <c r="M58" s="130">
        <f>SUMIF('D2'!$H:$H,'G2'!$B58,'D2'!BZ:BZ)</f>
        <v>0</v>
      </c>
      <c r="N58" s="130">
        <f>SUMIF('D2'!$H:$H,'G2'!$B58,'D2'!CA:CA)</f>
        <v>0</v>
      </c>
      <c r="O58" s="130">
        <f>SUMIF('D2'!$H:$H,'G2'!$B58,'D2'!CB:CB)</f>
        <v>0</v>
      </c>
      <c r="P58" s="130">
        <f>SUMIF('D2'!$H:$H,'G2'!$B58,'D2'!CC:CC)</f>
        <v>0</v>
      </c>
      <c r="Q58" s="130">
        <f>SUMIF('D2'!$H:$H,'G2'!$B58,'D2'!CD:CD)</f>
        <v>0</v>
      </c>
      <c r="R58" s="130">
        <f>SUMIF('D2'!$H:$H,'G2'!$B58,'D2'!CE:CE)</f>
        <v>0</v>
      </c>
      <c r="S58" s="130">
        <f>SUMIF('D2'!$H:$H,'G2'!$B58,'D2'!CF:CF)</f>
        <v>0</v>
      </c>
      <c r="T58" s="130">
        <f>SUMIF('D2'!$H:$H,'G2'!$B58,'D2'!CG:CG)</f>
        <v>0</v>
      </c>
      <c r="U58" s="130">
        <f>SUMIF('D2'!$H:$H,'G2'!$B58,'D2'!CH:CH)</f>
        <v>0</v>
      </c>
      <c r="V58" s="130">
        <f>SUMIF('D2'!$H:$H,'G2'!$B58,'D2'!CI:CI)</f>
        <v>0</v>
      </c>
      <c r="W58" s="130">
        <f>SUMIF('D2'!$H:$H,'G2'!$B58,'D2'!CJ:CJ)</f>
        <v>0</v>
      </c>
      <c r="X58" s="130">
        <f>SUMIF('D2'!$H:$H,'G2'!$B58,'D2'!CK:CK)</f>
        <v>0</v>
      </c>
      <c r="Y58" s="130">
        <f>SUMIF('D2'!$H:$H,'G2'!$B58,'D2'!CL:CL)</f>
        <v>0</v>
      </c>
      <c r="Z58" s="130">
        <f>SUMIF('D2'!$H:$H,'G2'!$B58,'D2'!CM:CM)</f>
        <v>0</v>
      </c>
      <c r="AA58" s="130">
        <f>SUMIF('D2'!$H:$H,'G2'!$B58,'D2'!CN:CN)</f>
        <v>0</v>
      </c>
      <c r="AB58" s="130">
        <f>SUMIF('D2'!$H:$H,'G2'!$B58,'D2'!CO:CO)</f>
        <v>0</v>
      </c>
      <c r="AC58" s="130">
        <f>SUMIF('D2'!$H:$H,'G2'!$B58,'D2'!CP:CP)</f>
        <v>0</v>
      </c>
      <c r="AD58" s="130">
        <f>SUMIF('D2'!$H:$H,'G2'!$B58,'D2'!CQ:CQ)</f>
        <v>0</v>
      </c>
      <c r="AE58" s="130">
        <f>SUMIF('D2'!$H:$H,'G2'!$B58,'D2'!CR:CR)</f>
        <v>0</v>
      </c>
      <c r="AF58" s="130">
        <f>SUMIF('D2'!$H:$H,'G2'!$B58,'D2'!CS:CS)</f>
        <v>0</v>
      </c>
      <c r="AG58" s="130">
        <f>SUMIF('D2'!$H:$H,'G2'!$B58,'D2'!CT:CT)</f>
        <v>0</v>
      </c>
      <c r="AH58" s="130">
        <f>SUMIF('D2'!$H:$H,'G2'!$B58,'D2'!CU:CU)</f>
        <v>0</v>
      </c>
      <c r="AI58" s="130">
        <f>SUMIF('D2'!$H:$H,'G2'!$B58,'D2'!CV:CV)</f>
        <v>0</v>
      </c>
      <c r="AJ58" s="130">
        <f>SUMIF('D2'!$H:$H,'G2'!$B58,'D2'!CW:CW)</f>
        <v>0</v>
      </c>
      <c r="AK58" s="130">
        <f>SUMIF('D2'!$H:$H,'G2'!$B58,'D2'!CX:CX)</f>
        <v>0</v>
      </c>
      <c r="AL58" s="130">
        <f>SUMIF('D2'!$H:$H,'G2'!$B58,'D2'!CY:CY)</f>
        <v>0</v>
      </c>
      <c r="AM58" s="130">
        <f>SUMIF('D2'!$H:$H,'G2'!$B58,'D2'!CZ:CZ)</f>
        <v>0</v>
      </c>
      <c r="AN58" s="130">
        <f>SUMIF('D2'!$H:$H,'G2'!$B58,'D2'!DA:DA)</f>
        <v>0</v>
      </c>
      <c r="AO58" s="130">
        <f>SUMIF('D2'!$H:$H,'G2'!$B58,'D2'!DB:DB)</f>
        <v>0</v>
      </c>
      <c r="AP58" s="130">
        <f>SUMIF('D2'!$H:$H,'G2'!$B58,'D2'!DC:DC)</f>
        <v>0</v>
      </c>
      <c r="AQ58" s="130">
        <f>SUMIF('D2'!$H:$H,'G2'!$B58,'D2'!DD:DD)</f>
        <v>0</v>
      </c>
      <c r="AR58" s="130">
        <f>SUMIF('D2'!$H:$H,'G2'!$B58,'D2'!DE:DE)</f>
        <v>0</v>
      </c>
      <c r="AS58" s="130">
        <f>SUMIF('D2'!$H:$H,'G2'!$B58,'D2'!DF:DF)</f>
        <v>0</v>
      </c>
      <c r="AT58" s="130">
        <f>SUMIF('D2'!$H:$H,'G2'!$B58,'D2'!DG:DG)</f>
        <v>0</v>
      </c>
      <c r="AU58" s="130">
        <f>SUMIF('D2'!$H:$H,'G2'!$B58,'D2'!DH:DH)</f>
        <v>0</v>
      </c>
      <c r="AV58" s="130">
        <f>SUMIF('D2'!$H:$H,'G2'!$B58,'D2'!DI:DI)</f>
        <v>0</v>
      </c>
      <c r="AW58" s="130">
        <f>SUMIF('D2'!$H:$H,'G2'!$B58,'D2'!DJ:DJ)</f>
        <v>0</v>
      </c>
      <c r="AX58" s="130">
        <f>SUMIF('D2'!$H:$H,'G2'!$B58,'D2'!DK:DK)</f>
        <v>0</v>
      </c>
      <c r="AY58" s="130">
        <f>SUMIF('D2'!$H:$H,'G2'!$B58,'D2'!DL:DL)</f>
        <v>0</v>
      </c>
      <c r="AZ58" s="130">
        <f>SUMIF('D2'!$H:$H,'G2'!$B58,'D2'!DM:DM)</f>
        <v>0</v>
      </c>
      <c r="BA58" s="130">
        <f>SUMIF('D2'!$H:$H,'G2'!$B58,'D2'!DN:DN)</f>
        <v>0</v>
      </c>
      <c r="BB58" s="130">
        <f>SUMIF('D2'!$H:$H,'G2'!$B58,'D2'!DO:DO)</f>
        <v>0</v>
      </c>
      <c r="BC58" s="130">
        <f>SUMIF('D2'!$H:$H,'G2'!$B58,'D2'!DP:DP)</f>
        <v>0</v>
      </c>
      <c r="BD58" s="130">
        <f>SUMIF('D2'!$H:$H,'G2'!$B58,'D2'!DQ:DQ)</f>
        <v>0</v>
      </c>
      <c r="BE58" s="130">
        <f>SUMIF('D2'!$H:$H,'G2'!$B58,'D2'!DR:DR)</f>
        <v>0</v>
      </c>
      <c r="BF58" s="130">
        <f>SUMIF('D2'!$H:$H,'G2'!$B58,'D2'!DS:DS)</f>
        <v>0</v>
      </c>
      <c r="BG58" s="130">
        <f>SUMIF('D2'!$H:$H,'G2'!$B58,'D2'!DT:DT)</f>
        <v>0</v>
      </c>
      <c r="BH58" s="130">
        <f>SUMIF('D2'!$H:$H,'G2'!$B58,'D2'!DU:DU)</f>
        <v>0</v>
      </c>
      <c r="BI58" s="130">
        <f>SUMIF('D2'!$H:$H,'G2'!$B58,'D2'!DV:DV)</f>
        <v>0</v>
      </c>
      <c r="BJ58" s="130">
        <f>SUMIF('D2'!$H:$H,'G2'!$B58,'D2'!DW:DW)</f>
        <v>0</v>
      </c>
    </row>
    <row r="59" spans="2:62" x14ac:dyDescent="0.3">
      <c r="B59" s="199"/>
      <c r="C59" s="134"/>
      <c r="D59" s="134"/>
      <c r="E59" s="134"/>
      <c r="F59" s="134">
        <f>SUM(F53:F58)</f>
        <v>0</v>
      </c>
      <c r="G59" s="134">
        <f t="shared" ref="G59:AI59" si="5">SUM(G30:G58)</f>
        <v>22970.260524071211</v>
      </c>
      <c r="H59" s="134">
        <f t="shared" si="5"/>
        <v>60729.624870155603</v>
      </c>
      <c r="I59" s="134">
        <f t="shared" si="5"/>
        <v>70031.076574722101</v>
      </c>
      <c r="J59" s="134">
        <f t="shared" si="5"/>
        <v>46466.269978621596</v>
      </c>
      <c r="K59" s="134">
        <f t="shared" si="5"/>
        <v>38616.773252328232</v>
      </c>
      <c r="L59" s="134">
        <f t="shared" si="5"/>
        <v>16704.643432083798</v>
      </c>
      <c r="M59" s="134">
        <f t="shared" si="5"/>
        <v>54901.142029917981</v>
      </c>
      <c r="N59" s="134">
        <f t="shared" si="5"/>
        <v>12799.273666002971</v>
      </c>
      <c r="O59" s="134">
        <f t="shared" si="5"/>
        <v>33116.316510982884</v>
      </c>
      <c r="P59" s="134">
        <f t="shared" si="5"/>
        <v>3103.8431196963884</v>
      </c>
      <c r="Q59" s="134">
        <f t="shared" si="5"/>
        <v>17652.165414323998</v>
      </c>
      <c r="R59" s="134">
        <f t="shared" si="5"/>
        <v>34869.358377315533</v>
      </c>
      <c r="S59" s="134">
        <f t="shared" si="5"/>
        <v>37146.190530732951</v>
      </c>
      <c r="T59" s="134">
        <f t="shared" si="5"/>
        <v>53974.902774720373</v>
      </c>
      <c r="U59" s="134">
        <f t="shared" si="5"/>
        <v>61059.969451747354</v>
      </c>
      <c r="V59" s="134">
        <f t="shared" si="5"/>
        <v>70106.228037024106</v>
      </c>
      <c r="W59" s="134">
        <f t="shared" si="5"/>
        <v>69839.014827618972</v>
      </c>
      <c r="X59" s="134">
        <f t="shared" si="5"/>
        <v>145416.90201204989</v>
      </c>
      <c r="Y59" s="134">
        <f t="shared" si="5"/>
        <v>77005.516993704616</v>
      </c>
      <c r="Z59" s="134">
        <f t="shared" si="5"/>
        <v>214824.12828091087</v>
      </c>
      <c r="AA59" s="134">
        <f t="shared" si="5"/>
        <v>166508.07764605316</v>
      </c>
      <c r="AB59" s="134">
        <f t="shared" si="5"/>
        <v>62506.951191711189</v>
      </c>
      <c r="AC59" s="134">
        <f t="shared" si="5"/>
        <v>82229.947093479845</v>
      </c>
      <c r="AD59" s="134">
        <f t="shared" si="5"/>
        <v>60639.429540633995</v>
      </c>
      <c r="AE59" s="134">
        <f t="shared" si="5"/>
        <v>60107.323699896362</v>
      </c>
      <c r="AF59" s="134">
        <f t="shared" si="5"/>
        <v>60639.429540633995</v>
      </c>
      <c r="AG59" s="134">
        <f t="shared" si="5"/>
        <v>141769.31451715494</v>
      </c>
      <c r="AH59" s="134">
        <f t="shared" si="5"/>
        <v>65447.860127542364</v>
      </c>
      <c r="AI59" s="134">
        <f t="shared" si="5"/>
        <v>159612.0849890658</v>
      </c>
      <c r="AJ59" s="134">
        <f t="shared" ref="AJ59:AL59" si="6">SUM(AJ30:AJ58)</f>
        <v>81727.650587302414</v>
      </c>
      <c r="AK59" s="134">
        <f t="shared" si="6"/>
        <v>77005.127898355422</v>
      </c>
      <c r="AL59" s="134">
        <f t="shared" si="6"/>
        <v>126395.86829518361</v>
      </c>
      <c r="AM59" s="134">
        <f t="shared" ref="AM59:AV59" si="7">SUM(AM30:AM58)</f>
        <v>77005.127898355422</v>
      </c>
      <c r="AN59" s="134">
        <f t="shared" si="7"/>
        <v>60528.503247023087</v>
      </c>
      <c r="AO59" s="134">
        <f t="shared" si="7"/>
        <v>58665.663511593331</v>
      </c>
      <c r="AP59" s="134">
        <f t="shared" si="7"/>
        <v>59163.316528516763</v>
      </c>
      <c r="AQ59" s="134">
        <f t="shared" si="7"/>
        <v>58665.663511593331</v>
      </c>
      <c r="AR59" s="134">
        <f t="shared" si="7"/>
        <v>59163.316528516763</v>
      </c>
      <c r="AS59" s="134">
        <f t="shared" si="7"/>
        <v>776580.18712362053</v>
      </c>
      <c r="AT59" s="134">
        <f t="shared" si="7"/>
        <v>285916.42562422826</v>
      </c>
      <c r="AU59" s="134">
        <f t="shared" si="7"/>
        <v>303016.32327229908</v>
      </c>
      <c r="AV59" s="134">
        <f t="shared" si="7"/>
        <v>283443.51914822421</v>
      </c>
      <c r="AW59" s="134">
        <f t="shared" ref="AW59:BJ59" si="8">SUM(AW30:AW58)</f>
        <v>0</v>
      </c>
      <c r="AX59" s="134">
        <f t="shared" si="8"/>
        <v>0</v>
      </c>
      <c r="AY59" s="134">
        <f t="shared" ca="1" si="8"/>
        <v>0</v>
      </c>
      <c r="AZ59" s="134">
        <f t="shared" ca="1" si="8"/>
        <v>0</v>
      </c>
      <c r="BA59" s="134">
        <f t="shared" ca="1" si="8"/>
        <v>0</v>
      </c>
      <c r="BB59" s="134">
        <f t="shared" ca="1" si="8"/>
        <v>0</v>
      </c>
      <c r="BC59" s="134">
        <f t="shared" ca="1" si="8"/>
        <v>0</v>
      </c>
      <c r="BD59" s="134">
        <f t="shared" ca="1" si="8"/>
        <v>0</v>
      </c>
      <c r="BE59" s="134">
        <f t="shared" si="8"/>
        <v>0</v>
      </c>
      <c r="BF59" s="134">
        <f t="shared" si="8"/>
        <v>0</v>
      </c>
      <c r="BG59" s="134">
        <f t="shared" si="8"/>
        <v>0</v>
      </c>
      <c r="BH59" s="134">
        <f t="shared" si="8"/>
        <v>0</v>
      </c>
      <c r="BI59" s="134">
        <f t="shared" si="8"/>
        <v>0</v>
      </c>
      <c r="BJ59" s="134">
        <f t="shared" si="8"/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FBE32-021E-490C-90FF-585269E782F8}">
  <sheetPr codeName="Hoja7"/>
  <dimension ref="A1:BM423"/>
  <sheetViews>
    <sheetView showGridLines="0" topLeftCell="R1" zoomScale="40" zoomScaleNormal="40" workbookViewId="0">
      <pane ySplit="1" topLeftCell="A375" activePane="bottomLeft" state="frozen"/>
      <selection activeCell="AH1" sqref="AH1"/>
      <selection pane="bottomLeft" activeCell="AO410" sqref="AO410"/>
    </sheetView>
  </sheetViews>
  <sheetFormatPr baseColWidth="10" defaultRowHeight="14.4" x14ac:dyDescent="0.3"/>
  <cols>
    <col min="1" max="10" width="0" hidden="1" customWidth="1"/>
    <col min="11" max="11" width="34.5546875" hidden="1" customWidth="1"/>
    <col min="12" max="12" width="25.21875" customWidth="1"/>
    <col min="13" max="13" width="36.5546875" bestFit="1" customWidth="1"/>
    <col min="14" max="14" width="51.44140625" bestFit="1" customWidth="1"/>
    <col min="15" max="15" width="56.77734375" customWidth="1"/>
    <col min="16" max="16" width="7.6640625" customWidth="1"/>
    <col min="17" max="17" width="8.77734375" bestFit="1" customWidth="1"/>
    <col min="18" max="18" width="35.44140625" bestFit="1" customWidth="1"/>
    <col min="19" max="19" width="8.5546875" customWidth="1"/>
    <col min="20" max="20" width="33.77734375" customWidth="1"/>
    <col min="21" max="21" width="12" bestFit="1" customWidth="1"/>
    <col min="22" max="22" width="24" customWidth="1"/>
    <col min="23" max="23" width="19.77734375" bestFit="1" customWidth="1"/>
    <col min="26" max="26" width="8.77734375" customWidth="1"/>
    <col min="27" max="27" width="20.77734375" bestFit="1" customWidth="1"/>
    <col min="28" max="28" width="15.77734375" customWidth="1"/>
    <col min="29" max="29" width="5.21875" customWidth="1"/>
    <col min="30" max="30" width="16.44140625" bestFit="1" customWidth="1"/>
    <col min="31" max="31" width="14.21875" bestFit="1" customWidth="1"/>
    <col min="33" max="33" width="40.77734375" bestFit="1" customWidth="1"/>
    <col min="34" max="34" width="32.44140625" bestFit="1" customWidth="1"/>
    <col min="35" max="35" width="15.77734375" customWidth="1"/>
    <col min="36" max="36" width="14.33203125" bestFit="1" customWidth="1"/>
    <col min="40" max="40" width="10.88671875" style="1"/>
    <col min="41" max="41" width="15.109375" customWidth="1"/>
    <col min="44" max="44" width="14.77734375" customWidth="1"/>
    <col min="45" max="45" width="43.33203125" bestFit="1" customWidth="1"/>
    <col min="47" max="47" width="24.21875" bestFit="1" customWidth="1"/>
    <col min="48" max="48" width="27.5546875" bestFit="1" customWidth="1"/>
    <col min="49" max="49" width="16.21875" customWidth="1"/>
    <col min="50" max="50" width="34.33203125" customWidth="1"/>
    <col min="54" max="54" width="23.21875" bestFit="1" customWidth="1"/>
    <col min="62" max="62" width="12.5546875" customWidth="1"/>
  </cols>
  <sheetData>
    <row r="1" spans="1:65" x14ac:dyDescent="0.3">
      <c r="A1" s="20" t="s">
        <v>27</v>
      </c>
      <c r="B1" s="20" t="s">
        <v>28</v>
      </c>
      <c r="C1" s="20" t="s">
        <v>29</v>
      </c>
      <c r="D1" s="20" t="s">
        <v>30</v>
      </c>
      <c r="E1" s="20" t="s">
        <v>31</v>
      </c>
      <c r="F1" s="20" t="s">
        <v>32</v>
      </c>
      <c r="G1" s="20" t="s">
        <v>33</v>
      </c>
      <c r="H1" s="20" t="s">
        <v>34</v>
      </c>
      <c r="I1" s="20" t="s">
        <v>35</v>
      </c>
      <c r="J1" s="20" t="s">
        <v>36</v>
      </c>
      <c r="K1" s="20" t="s">
        <v>37</v>
      </c>
      <c r="L1" s="20" t="s">
        <v>38</v>
      </c>
      <c r="M1" s="20" t="s">
        <v>39</v>
      </c>
      <c r="N1" s="20" t="s">
        <v>40</v>
      </c>
      <c r="O1" s="21" t="s">
        <v>41</v>
      </c>
      <c r="P1" s="20" t="s">
        <v>42</v>
      </c>
      <c r="Q1" s="20" t="s">
        <v>43</v>
      </c>
      <c r="R1" s="20" t="s">
        <v>44</v>
      </c>
      <c r="S1" s="20" t="s">
        <v>45</v>
      </c>
      <c r="T1" s="20" t="s">
        <v>46</v>
      </c>
      <c r="U1" s="20" t="s">
        <v>47</v>
      </c>
      <c r="V1" s="20" t="s">
        <v>48</v>
      </c>
      <c r="W1" s="20" t="s">
        <v>49</v>
      </c>
      <c r="X1" s="20" t="s">
        <v>50</v>
      </c>
      <c r="Y1" s="20" t="s">
        <v>51</v>
      </c>
      <c r="Z1" s="20" t="s">
        <v>52</v>
      </c>
      <c r="AA1" s="20" t="s">
        <v>53</v>
      </c>
      <c r="AB1" s="20" t="s">
        <v>54</v>
      </c>
      <c r="AC1" s="20" t="s">
        <v>55</v>
      </c>
      <c r="AD1" s="20" t="s">
        <v>56</v>
      </c>
      <c r="AE1" s="20" t="s">
        <v>57</v>
      </c>
      <c r="AF1" s="20" t="s">
        <v>58</v>
      </c>
      <c r="AG1" s="20" t="s">
        <v>59</v>
      </c>
      <c r="AH1" s="20" t="s">
        <v>60</v>
      </c>
      <c r="AI1" s="20" t="s">
        <v>61</v>
      </c>
      <c r="AJ1" s="20" t="s">
        <v>62</v>
      </c>
      <c r="AK1" s="20" t="s">
        <v>63</v>
      </c>
      <c r="AL1" s="20" t="s">
        <v>64</v>
      </c>
      <c r="AM1" s="20" t="s">
        <v>65</v>
      </c>
      <c r="AN1" s="20" t="s">
        <v>66</v>
      </c>
      <c r="AO1" s="818" t="s">
        <v>67</v>
      </c>
      <c r="AP1" s="20" t="s">
        <v>68</v>
      </c>
      <c r="AQ1" s="20" t="s">
        <v>20</v>
      </c>
      <c r="AR1" s="20" t="s">
        <v>69</v>
      </c>
      <c r="AS1" s="20" t="s">
        <v>70</v>
      </c>
      <c r="AT1" s="20" t="s">
        <v>71</v>
      </c>
      <c r="AU1" s="20" t="s">
        <v>72</v>
      </c>
      <c r="AV1" s="20" t="s">
        <v>73</v>
      </c>
      <c r="AW1" s="20" t="s">
        <v>74</v>
      </c>
      <c r="AX1" s="20" t="s">
        <v>75</v>
      </c>
      <c r="AY1" s="20" t="s">
        <v>76</v>
      </c>
      <c r="AZ1" s="20" t="s">
        <v>77</v>
      </c>
      <c r="BA1" s="20" t="s">
        <v>78</v>
      </c>
      <c r="BB1" s="20" t="s">
        <v>859</v>
      </c>
      <c r="BC1" s="20" t="s">
        <v>79</v>
      </c>
      <c r="BD1" s="20" t="s">
        <v>80</v>
      </c>
      <c r="BE1" s="20" t="s">
        <v>81</v>
      </c>
      <c r="BF1" s="20" t="s">
        <v>16</v>
      </c>
      <c r="BG1" s="20" t="s">
        <v>17</v>
      </c>
      <c r="BH1" s="20" t="s">
        <v>82</v>
      </c>
      <c r="BI1" s="20" t="s">
        <v>83</v>
      </c>
      <c r="BJ1" s="20" t="s">
        <v>84</v>
      </c>
      <c r="BK1" s="20" t="s">
        <v>85</v>
      </c>
      <c r="BL1">
        <v>1</v>
      </c>
      <c r="BM1">
        <v>2</v>
      </c>
    </row>
    <row r="2" spans="1:65" ht="20.399999999999999" x14ac:dyDescent="0.7">
      <c r="A2" s="203"/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 t="str">
        <f t="shared" ref="L2:L4" si="0">IF(P2="INCURRIDO",0,AP2&amp;W2)</f>
        <v>91243110AGOSTO2024</v>
      </c>
      <c r="M2" s="203" t="str">
        <f t="shared" ref="M2:M48" si="1">P2&amp;" "&amp;AP2&amp;" "&amp;V2&amp;" "&amp;X2</f>
        <v>REAL 91243110 CO-073/2023 BERG_CAD</v>
      </c>
      <c r="N2" s="203" t="str">
        <f>VLOOKUP(M2,'D2'!$DW$5:'D2'!G:G,1,FALSE)</f>
        <v>REAL 91243110 CO-073/2023 BERG_CAD</v>
      </c>
      <c r="O2" t="str">
        <f t="shared" ref="O2:O8" si="2">P2&amp;V2&amp;X2&amp;W2&amp;AP2</f>
        <v>REALCO-073/2023BERG_CADAGOSTO202491243110</v>
      </c>
      <c r="P2" t="s">
        <v>21</v>
      </c>
      <c r="Q2" s="387" t="s">
        <v>662</v>
      </c>
      <c r="R2" s="211" t="str">
        <f>+VLOOKUP(AP2,'8'!$B$5:$F$40,2,FALSE)</f>
        <v>Geología MN</v>
      </c>
      <c r="S2" s="383" t="s">
        <v>248</v>
      </c>
      <c r="T2" s="211" t="str">
        <f>+VLOOKUP(TEXT(S2,0),articulos!A:B,2,0)</f>
        <v>Servicio de Apoyo Geológico</v>
      </c>
      <c r="U2" s="384">
        <v>77594</v>
      </c>
      <c r="V2" t="s">
        <v>708</v>
      </c>
      <c r="W2" s="211" t="str">
        <f>UPPER(TEXT(AE2,"MMMMYYYY"))</f>
        <v>AGOSTO2024</v>
      </c>
      <c r="X2" t="s">
        <v>703</v>
      </c>
      <c r="AA2" s="95">
        <f>+AD2/'7'!$E$339</f>
        <v>247.33842348639638</v>
      </c>
      <c r="AB2" s="207">
        <v>230000</v>
      </c>
      <c r="AD2" s="388">
        <f>ROUND(AB2-AC2,0)</f>
        <v>230000</v>
      </c>
      <c r="AE2" s="210">
        <v>45535</v>
      </c>
      <c r="AF2" t="s">
        <v>704</v>
      </c>
      <c r="AG2" t="s">
        <v>705</v>
      </c>
      <c r="AH2" t="s">
        <v>706</v>
      </c>
      <c r="AK2" t="e" cm="1">
        <f t="array" ref="AK2">num</f>
        <v>#NAME?</v>
      </c>
      <c r="AL2" s="220">
        <f>+YEAR(AE2)</f>
        <v>2024</v>
      </c>
      <c r="AM2" s="220" t="str">
        <f t="shared" ref="AM2" si="3">+AL2&amp;"-"&amp;TEXT(MONTH(AE2),"00")</f>
        <v>2024-08</v>
      </c>
      <c r="AN2" s="1" t="s">
        <v>24</v>
      </c>
      <c r="AO2" s="95">
        <f>AA2*'7'!G$339</f>
        <v>267.83149832455717</v>
      </c>
      <c r="AP2" s="727">
        <v>91243110</v>
      </c>
      <c r="AQ2" s="212" t="str">
        <f t="shared" ref="AQ2" si="4">+MID(AP2,1,6)</f>
        <v>912431</v>
      </c>
      <c r="AR2" s="213" t="e">
        <f>+VLOOKUP(AQ2,'8'!$B$5:$F$40,3,FALSE)</f>
        <v>#N/A</v>
      </c>
      <c r="AS2" s="213" t="e">
        <f>+VLOOKUP(AQ2,'8'!$B$5:$F$40,4,FALSE)</f>
        <v>#N/A</v>
      </c>
      <c r="AT2" s="213" t="e">
        <f>+VLOOKUP(AQ2,'8'!$B$5:$F$40,5,FALSE)</f>
        <v>#N/A</v>
      </c>
      <c r="AU2" s="213" t="e">
        <f>+VLOOKUP(AQ2,'8'!$B$5:$F$40,2,FALSE)</f>
        <v>#N/A</v>
      </c>
      <c r="AV2" s="213" t="str">
        <f>+AX2&amp;"-"&amp;AP2&amp;"-"&amp;AM2</f>
        <v>CO-073/2023-91243110-2024-08</v>
      </c>
      <c r="AW2" s="165" t="str">
        <f t="shared" ref="AW2" si="5">+AP2&amp;"-"&amp;AM2</f>
        <v>91243110-2024-08</v>
      </c>
      <c r="AX2" t="str">
        <f>V2</f>
        <v>CO-073/2023</v>
      </c>
      <c r="AZ2" s="95" t="e">
        <f>+VLOOKUP(P2&amp;" "&amp;AP2&amp;" "&amp;AX2&amp;" "&amp;X2,'D2'!$DW$6:$DW$98,1,FALSE)</f>
        <v>#N/A</v>
      </c>
      <c r="BJ2" s="389" t="str">
        <f t="shared" ref="BJ2" si="6">IF(AX2="REMUNERACION","FEE MO","FEE SS")</f>
        <v>FEE SS</v>
      </c>
      <c r="BK2" s="390">
        <f>+AB2*0.025</f>
        <v>5750</v>
      </c>
      <c r="BL2" s="136">
        <f t="shared" ref="BL2:BL5" si="7">IF(BJ2="FEE SS",AB2*0.025,AB2*0.0551)</f>
        <v>5750</v>
      </c>
      <c r="BM2" s="136" t="str">
        <f t="shared" ref="BM2:BM5" si="8">IF(BK2=BL2,"OK","REV")</f>
        <v>OK</v>
      </c>
    </row>
    <row r="3" spans="1:65" ht="20.399999999999999" x14ac:dyDescent="0.7">
      <c r="A3" s="203"/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 t="str">
        <f t="shared" si="0"/>
        <v>91243110AGOSTO2024</v>
      </c>
      <c r="M3" s="203" t="str">
        <f t="shared" si="1"/>
        <v>REAL 91243110 REMUNERACION BERG_CAD</v>
      </c>
      <c r="N3" s="203" t="str">
        <f>VLOOKUP(M3,'D2'!$DW$5:'D2'!G:G,1,FALSE)</f>
        <v>REAL 91243110 REMUNERACION BERG_CAD</v>
      </c>
      <c r="O3" t="str">
        <f t="shared" si="2"/>
        <v>REALREMUNERACIONBERG_CADAGOSTO202491243110</v>
      </c>
      <c r="P3" t="s">
        <v>21</v>
      </c>
      <c r="Q3" s="387" t="s">
        <v>662</v>
      </c>
      <c r="R3" s="211" t="str">
        <f>+VLOOKUP(AP3,'8'!$B$5:$F$40,2,FALSE)</f>
        <v>Geología MN</v>
      </c>
      <c r="S3" s="383" t="s">
        <v>247</v>
      </c>
      <c r="T3" s="211" t="str">
        <f>+VLOOKUP(TEXT(S3,0),articulos!A:B,2,0)</f>
        <v>Remuneración Proyecto Geología</v>
      </c>
      <c r="U3" s="384">
        <v>77733</v>
      </c>
      <c r="V3" s="370" t="s">
        <v>613</v>
      </c>
      <c r="W3" s="211" t="str">
        <f>UPPER(TEXT(AE3,"MMMMYYYY"))</f>
        <v>AGOSTO2024</v>
      </c>
      <c r="X3" t="s">
        <v>703</v>
      </c>
      <c r="AA3" s="95">
        <f>+AD3/'7'!$E$339</f>
        <v>7895.2468007312618</v>
      </c>
      <c r="AB3" s="207">
        <v>7341790</v>
      </c>
      <c r="AD3" s="388">
        <f>ROUND(AB3-AC3,0)</f>
        <v>7341790</v>
      </c>
      <c r="AE3" s="210">
        <v>45535</v>
      </c>
      <c r="AF3" t="s">
        <v>704</v>
      </c>
      <c r="AG3" t="s">
        <v>325</v>
      </c>
      <c r="AH3" t="s">
        <v>707</v>
      </c>
      <c r="AL3" s="220">
        <f>+YEAR(AE3)</f>
        <v>2024</v>
      </c>
      <c r="AM3" s="220" t="str">
        <f t="shared" ref="AM3:AM5" si="9">+AL3&amp;"-"&amp;TEXT(MONTH(AE3),"00")</f>
        <v>2024-08</v>
      </c>
      <c r="AN3" s="1" t="s">
        <v>24</v>
      </c>
      <c r="AO3" s="95">
        <f>AA3*'7'!G$339</f>
        <v>8549.402678627177</v>
      </c>
      <c r="AP3" s="727">
        <v>91243110</v>
      </c>
      <c r="AQ3" s="212" t="str">
        <f t="shared" ref="AQ3:AQ5" si="10">+MID(AP3,1,6)</f>
        <v>912431</v>
      </c>
      <c r="AR3" s="213" t="e">
        <f>+VLOOKUP(AQ3,'8'!$B$5:$F$40,3,FALSE)</f>
        <v>#N/A</v>
      </c>
      <c r="AS3" s="213" t="e">
        <f>+VLOOKUP(AQ3,'8'!$B$5:$F$40,4,FALSE)</f>
        <v>#N/A</v>
      </c>
      <c r="AT3" s="213" t="e">
        <f>+VLOOKUP(AQ3,'8'!$B$5:$F$40,5,FALSE)</f>
        <v>#N/A</v>
      </c>
      <c r="AU3" s="213" t="e">
        <f>+VLOOKUP(AQ3,'8'!$B$5:$F$40,2,FALSE)</f>
        <v>#N/A</v>
      </c>
      <c r="AV3" s="213" t="str">
        <f>+AX3&amp;"-"&amp;AP3&amp;"-"&amp;AM3</f>
        <v>REMUNERACION-91243110-2024-08</v>
      </c>
      <c r="AW3" s="165" t="str">
        <f t="shared" ref="AW3:AW5" si="11">+AP3&amp;"-"&amp;AM3</f>
        <v>91243110-2024-08</v>
      </c>
      <c r="AX3" t="str">
        <f>V3</f>
        <v>REMUNERACION</v>
      </c>
      <c r="AZ3" s="95" t="e">
        <f>+VLOOKUP(P3&amp;" "&amp;AP3&amp;" "&amp;AX3&amp;" "&amp;X3,'D2'!$DW$6:$DW$98,1,FALSE)</f>
        <v>#N/A</v>
      </c>
      <c r="BJ3" s="395" t="str">
        <f>IF(AX3="REMUNERACION","FEE MO","FEE SS")</f>
        <v>FEE MO</v>
      </c>
      <c r="BK3" s="396">
        <f>+AB3*0.0551</f>
        <v>404532.62900000002</v>
      </c>
      <c r="BL3" s="136">
        <f t="shared" si="7"/>
        <v>404532.62900000002</v>
      </c>
      <c r="BM3" s="136" t="str">
        <f t="shared" si="8"/>
        <v>OK</v>
      </c>
    </row>
    <row r="4" spans="1:65" ht="20.399999999999999" x14ac:dyDescent="0.7">
      <c r="A4" s="203"/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>
        <f t="shared" si="0"/>
        <v>0</v>
      </c>
      <c r="M4" s="203" t="str">
        <f t="shared" si="1"/>
        <v>INCURRIDO 91243110 CO-H-007/2024 BERG_CAD</v>
      </c>
      <c r="N4" s="203" t="str">
        <f>VLOOKUP(M4,'D2'!$DW$5:'D2'!G:G,1,FALSE)</f>
        <v>INCURRIDO 91243110 CO-H-007/2024 BERG_CAD</v>
      </c>
      <c r="O4" t="str">
        <f>P4&amp;V4&amp;X4&amp;W4&amp;AP4</f>
        <v>INCURRIDOCO-H-007/2024BERG_CADAGOSTO202491243110</v>
      </c>
      <c r="P4" t="s">
        <v>743</v>
      </c>
      <c r="Q4" s="387"/>
      <c r="R4" s="211" t="str">
        <f>+VLOOKUP(AP4,'8'!$B$5:$F$40,2,FALSE)</f>
        <v>Geología MN</v>
      </c>
      <c r="S4" s="383" t="s">
        <v>248</v>
      </c>
      <c r="T4" s="211" t="str">
        <f>+VLOOKUP(TEXT(S4,0),articulos!A:B,2,0)</f>
        <v>Servicio de Apoyo Geológico</v>
      </c>
      <c r="U4" s="384">
        <v>77733</v>
      </c>
      <c r="V4" s="370" t="s">
        <v>775</v>
      </c>
      <c r="W4" s="211" t="str">
        <f>UPPER(TEXT(AE4,"MMMMYYYY"))</f>
        <v>AGOSTO2024</v>
      </c>
      <c r="X4" t="s">
        <v>703</v>
      </c>
      <c r="AA4" s="95">
        <f>+AD4/'7'!$E$339</f>
        <v>3288.6923325088719</v>
      </c>
      <c r="AB4" s="525">
        <f>81*37755</f>
        <v>3058155</v>
      </c>
      <c r="AD4" s="388">
        <f t="shared" ref="AD4:AD6" si="12">ROUND(AB4-AC4,0)</f>
        <v>3058155</v>
      </c>
      <c r="AE4" s="210">
        <v>45535</v>
      </c>
      <c r="AF4" t="s">
        <v>704</v>
      </c>
      <c r="AG4" t="s">
        <v>713</v>
      </c>
      <c r="AH4" t="s">
        <v>744</v>
      </c>
      <c r="AL4" s="220">
        <f>+YEAR(AE4)</f>
        <v>2024</v>
      </c>
      <c r="AM4" s="220" t="str">
        <f t="shared" si="9"/>
        <v>2024-08</v>
      </c>
      <c r="AN4" s="1" t="s">
        <v>24</v>
      </c>
      <c r="AO4" s="95">
        <f>AA4*'7'!G$339</f>
        <v>3561.1749380814617</v>
      </c>
      <c r="AP4" s="727">
        <v>91243110</v>
      </c>
      <c r="AQ4" s="212" t="str">
        <f t="shared" si="10"/>
        <v>912431</v>
      </c>
      <c r="AR4" s="213" t="e">
        <f>+VLOOKUP(AQ4,'8'!$B$5:$F$40,3,FALSE)</f>
        <v>#N/A</v>
      </c>
      <c r="AS4" s="213" t="e">
        <f>+VLOOKUP(AQ4,'8'!$B$5:$F$40,4,FALSE)</f>
        <v>#N/A</v>
      </c>
      <c r="AT4" s="213" t="e">
        <f>+VLOOKUP(AQ4,'8'!$B$5:$F$40,5,FALSE)</f>
        <v>#N/A</v>
      </c>
      <c r="AU4" s="213" t="e">
        <f>+VLOOKUP(AQ4,'8'!$B$5:$F$40,2,FALSE)</f>
        <v>#N/A</v>
      </c>
      <c r="AV4" s="213" t="str">
        <f>+AX4&amp;"-"&amp;AP4&amp;"-"&amp;AM4</f>
        <v>CO-H-007/2024-91243110-2024-08</v>
      </c>
      <c r="AW4" s="165" t="str">
        <f t="shared" si="11"/>
        <v>91243110-2024-08</v>
      </c>
      <c r="AX4" t="str">
        <f>V4</f>
        <v>CO-H-007/2024</v>
      </c>
      <c r="AZ4" s="95" t="e">
        <f>+VLOOKUP(P4&amp;" "&amp;AP4&amp;" "&amp;AX4&amp;" "&amp;X4,'D2'!$DW$6:$DW$98,1,FALSE)</f>
        <v>#N/A</v>
      </c>
      <c r="BJ4" s="389" t="str">
        <f t="shared" ref="BJ4:BJ6" si="13">IF(AX4="REMUNERACION","FEE MO","FEE SS")</f>
        <v>FEE SS</v>
      </c>
      <c r="BK4" s="390">
        <f>+AB4*0.025</f>
        <v>76453.875</v>
      </c>
      <c r="BL4" s="136">
        <f t="shared" si="7"/>
        <v>76453.875</v>
      </c>
      <c r="BM4" s="136" t="str">
        <f t="shared" si="8"/>
        <v>OK</v>
      </c>
    </row>
    <row r="5" spans="1:65" ht="20.399999999999999" x14ac:dyDescent="0.7">
      <c r="A5" s="203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>
        <f>IF(P5="INCURRIDO",0,AP5&amp;W5)</f>
        <v>0</v>
      </c>
      <c r="M5" s="203" t="str">
        <f t="shared" si="1"/>
        <v>INCURRIDO 91243520 HOTEL BERG_CAD</v>
      </c>
      <c r="N5" s="203" t="str">
        <f>VLOOKUP(M5,'D2'!$DW$5:'D2'!G:G,1,FALSE)</f>
        <v>INCURRIDO 91243520 HOTEL BERG_CAD</v>
      </c>
      <c r="O5" t="str">
        <f t="shared" si="2"/>
        <v>INCURRIDOHOTELBERG_CADAGOSTO202491243520</v>
      </c>
      <c r="P5" t="s">
        <v>743</v>
      </c>
      <c r="Q5" s="387"/>
      <c r="R5" s="211" t="str">
        <f>+VLOOKUP(AP5,'8'!$B$5:$F$40,2,FALSE)</f>
        <v>Logística MN</v>
      </c>
      <c r="S5" s="383" t="s">
        <v>262</v>
      </c>
      <c r="T5" s="211" t="str">
        <f>+VLOOKUP(TEXT(S5,0),articulos!A:B,2,0)</f>
        <v>Servicio de Alojamiento y Alimentación</v>
      </c>
      <c r="U5" s="384">
        <v>77733</v>
      </c>
      <c r="V5" s="370" t="s">
        <v>638</v>
      </c>
      <c r="W5" s="211" t="str">
        <f>UPPER(TEXT(AE5,"MMMMYYYY"))</f>
        <v>AGOSTO2024</v>
      </c>
      <c r="X5" t="s">
        <v>703</v>
      </c>
      <c r="AA5" s="95">
        <f>+AD5/'7'!$E$339</f>
        <v>1178.9332186256588</v>
      </c>
      <c r="AB5" s="525">
        <f>548145*2</f>
        <v>1096290</v>
      </c>
      <c r="AD5" s="388">
        <f t="shared" ref="AD5" si="14">ROUND(AB5-AC5,0)</f>
        <v>1096290</v>
      </c>
      <c r="AE5" s="210">
        <v>45535</v>
      </c>
      <c r="AF5" t="s">
        <v>704</v>
      </c>
      <c r="AG5" t="s">
        <v>713</v>
      </c>
      <c r="AH5" t="s">
        <v>760</v>
      </c>
      <c r="AL5" s="220">
        <f>+YEAR(AE5)</f>
        <v>2024</v>
      </c>
      <c r="AM5" s="220" t="str">
        <f t="shared" si="9"/>
        <v>2024-08</v>
      </c>
      <c r="AN5" s="1" t="s">
        <v>24</v>
      </c>
      <c r="AO5" s="95">
        <f>AA5*'7'!G$339</f>
        <v>1276.6130143401253</v>
      </c>
      <c r="AP5" s="727">
        <v>91243520</v>
      </c>
      <c r="AQ5" s="212" t="str">
        <f t="shared" si="10"/>
        <v>912435</v>
      </c>
      <c r="AR5" s="213" t="e">
        <f>+VLOOKUP(AQ5,'8'!$B$5:$F$40,3,FALSE)</f>
        <v>#N/A</v>
      </c>
      <c r="AS5" s="213" t="e">
        <f>+VLOOKUP(AQ5,'8'!$B$5:$F$40,4,FALSE)</f>
        <v>#N/A</v>
      </c>
      <c r="AT5" s="213" t="e">
        <f>+VLOOKUP(AQ5,'8'!$B$5:$F$40,5,FALSE)</f>
        <v>#N/A</v>
      </c>
      <c r="AU5" s="213" t="e">
        <f>+VLOOKUP(AQ5,'8'!$B$5:$F$40,2,FALSE)</f>
        <v>#N/A</v>
      </c>
      <c r="AV5" s="213" t="str">
        <f>+AX5&amp;"-"&amp;AP5&amp;"-"&amp;AM5</f>
        <v>HOTEL-91243520-2024-08</v>
      </c>
      <c r="AW5" s="165" t="str">
        <f t="shared" si="11"/>
        <v>91243520-2024-08</v>
      </c>
      <c r="AX5" t="str">
        <f>V5</f>
        <v>HOTEL</v>
      </c>
      <c r="AZ5" s="95" t="e">
        <f>+VLOOKUP(P5&amp;" "&amp;AP5&amp;" "&amp;AX5&amp;" "&amp;X5,'D2'!$DW$6:$DW$98,1,FALSE)</f>
        <v>#N/A</v>
      </c>
      <c r="BJ5" s="389" t="str">
        <f t="shared" si="13"/>
        <v>FEE SS</v>
      </c>
      <c r="BK5" s="390">
        <f>+AB5*0.025</f>
        <v>27407.25</v>
      </c>
      <c r="BL5" s="136">
        <f t="shared" si="7"/>
        <v>27407.25</v>
      </c>
      <c r="BM5" s="136" t="str">
        <f t="shared" si="8"/>
        <v>OK</v>
      </c>
    </row>
    <row r="6" spans="1:65" ht="20.399999999999999" x14ac:dyDescent="0.7">
      <c r="A6" s="203"/>
      <c r="B6" s="203"/>
      <c r="C6" s="203"/>
      <c r="D6" s="203"/>
      <c r="E6" s="203"/>
      <c r="F6" s="203"/>
      <c r="G6" s="203"/>
      <c r="H6" s="203"/>
      <c r="I6" s="203"/>
      <c r="J6" s="203"/>
      <c r="K6" s="203"/>
      <c r="L6" s="203">
        <f t="shared" ref="L6:L69" si="15">IF(P6="INCURRIDO",0,AP6&amp;W6)</f>
        <v>0</v>
      </c>
      <c r="M6" s="203" t="str">
        <f t="shared" si="1"/>
        <v>INCURRIDO 91243520 TRANSPORTE BERG_CAD</v>
      </c>
      <c r="N6" s="203" t="str">
        <f>VLOOKUP(M6,'D2'!$DW$5:'D2'!G:G,1,FALSE)</f>
        <v>INCURRIDO 91243520 TRANSPORTE BERG_CAD</v>
      </c>
      <c r="O6" t="str">
        <f t="shared" ref="O6" si="16">P6&amp;V6&amp;X6&amp;W6&amp;AP6</f>
        <v>INCURRIDOTRANSPORTEBERG_CADAGOSTO202491243520</v>
      </c>
      <c r="P6" t="s">
        <v>743</v>
      </c>
      <c r="Q6" s="387"/>
      <c r="R6" s="211" t="str">
        <f>+VLOOKUP(AP6,'8'!$B$5:$F$40,2,FALSE)</f>
        <v>Logística MN</v>
      </c>
      <c r="S6" s="383" t="s">
        <v>262</v>
      </c>
      <c r="T6" s="211" t="str">
        <f>+VLOOKUP(TEXT(S6,0),articulos!A:B,2,0)</f>
        <v>Servicio de Alojamiento y Alimentación</v>
      </c>
      <c r="U6" s="384">
        <v>77733</v>
      </c>
      <c r="V6" s="370" t="s">
        <v>631</v>
      </c>
      <c r="W6" s="211" t="str">
        <f>UPPER(TEXT(AE6,"MMMMYYYY"))</f>
        <v>AGOSTO2024</v>
      </c>
      <c r="X6" t="s">
        <v>703</v>
      </c>
      <c r="AA6" s="95">
        <f>+AD6/'7'!$E$339</f>
        <v>7033.3433702548664</v>
      </c>
      <c r="AB6" s="525">
        <f>2180102*3</f>
        <v>6540306</v>
      </c>
      <c r="AD6" s="388">
        <f t="shared" si="12"/>
        <v>6540306</v>
      </c>
      <c r="AE6" s="210">
        <v>45535</v>
      </c>
      <c r="AF6" t="s">
        <v>704</v>
      </c>
      <c r="AG6" t="s">
        <v>713</v>
      </c>
      <c r="AH6" t="s">
        <v>761</v>
      </c>
      <c r="AL6" s="220">
        <f>+YEAR(AE6)</f>
        <v>2024</v>
      </c>
      <c r="AM6" s="220" t="str">
        <f t="shared" ref="AM6" si="17">+AL6&amp;"-"&amp;TEXT(MONTH(AE6),"00")</f>
        <v>2024-08</v>
      </c>
      <c r="AN6" s="1" t="s">
        <v>24</v>
      </c>
      <c r="AO6" s="95">
        <f>AA6*'7'!G$339</f>
        <v>7616.0867629612676</v>
      </c>
      <c r="AP6" s="727">
        <v>91243520</v>
      </c>
      <c r="AQ6" s="212" t="str">
        <f t="shared" ref="AQ6" si="18">+MID(AP6,1,6)</f>
        <v>912435</v>
      </c>
      <c r="AR6" s="213" t="e">
        <f>+VLOOKUP(AQ6,'8'!$B$5:$F$40,3,FALSE)</f>
        <v>#N/A</v>
      </c>
      <c r="AS6" s="213" t="e">
        <f>+VLOOKUP(AQ6,'8'!$B$5:$F$40,4,FALSE)</f>
        <v>#N/A</v>
      </c>
      <c r="AT6" s="213" t="e">
        <f>+VLOOKUP(AQ6,'8'!$B$5:$F$40,5,FALSE)</f>
        <v>#N/A</v>
      </c>
      <c r="AU6" s="213" t="e">
        <f>+VLOOKUP(AQ6,'8'!$B$5:$F$40,2,FALSE)</f>
        <v>#N/A</v>
      </c>
      <c r="AV6" s="213" t="str">
        <f>+AX6&amp;"-"&amp;AP6&amp;"-"&amp;AM6</f>
        <v>TRANSPORTE-91243520-2024-08</v>
      </c>
      <c r="AW6" s="165" t="str">
        <f t="shared" ref="AW6" si="19">+AP6&amp;"-"&amp;AM6</f>
        <v>91243520-2024-08</v>
      </c>
      <c r="AX6" t="str">
        <f>V6</f>
        <v>TRANSPORTE</v>
      </c>
      <c r="AZ6" s="95" t="e">
        <f>+VLOOKUP(P6&amp;" "&amp;AP6&amp;" "&amp;AX6&amp;" "&amp;X6,'D2'!$DW$6:$DW$98,1,FALSE)</f>
        <v>#N/A</v>
      </c>
      <c r="BJ6" s="389" t="str">
        <f t="shared" si="13"/>
        <v>FEE SS</v>
      </c>
      <c r="BK6" s="390">
        <f>+AB6*0.025</f>
        <v>163507.65000000002</v>
      </c>
      <c r="BL6" s="136">
        <f t="shared" ref="BL6" si="20">IF(BJ6="FEE SS",AB6*0.025,AB6*0.0551)</f>
        <v>163507.65000000002</v>
      </c>
      <c r="BM6" s="136" t="str">
        <f t="shared" ref="BM6" si="21">IF(BK6=BL6,"OK","REV")</f>
        <v>OK</v>
      </c>
    </row>
    <row r="7" spans="1:65" ht="17.399999999999999" x14ac:dyDescent="0.55000000000000004">
      <c r="L7" t="str">
        <f t="shared" si="15"/>
        <v>91243910AGOSTO2024</v>
      </c>
      <c r="M7" t="str">
        <f t="shared" si="1"/>
        <v>REAL 91243910 FEE MO BERG_CAD</v>
      </c>
      <c r="N7" t="str">
        <f>VLOOKUP(M7,'D2'!$DW$5:'D2'!G:G,1,FALSE)</f>
        <v>REAL 91243910 FEE MO BERG_CAD</v>
      </c>
      <c r="O7" t="str">
        <f t="shared" si="2"/>
        <v>REALFEE MOBERG_CADAGOSTO202491243910</v>
      </c>
      <c r="P7" t="s">
        <v>21</v>
      </c>
      <c r="Q7" s="504" t="s">
        <v>693</v>
      </c>
      <c r="R7" s="247" t="str">
        <f>+VLOOKUP(AP7,'8'!$B$5:$F$40,2,FALSE)</f>
        <v>q FEE M.O.</v>
      </c>
      <c r="S7" s="248" t="s">
        <v>269</v>
      </c>
      <c r="T7" s="247" t="str">
        <f>+VLOOKUP(TEXT(S7,0),articulos!A:B,2,0)</f>
        <v>Costo de Servicio Mano de Obra</v>
      </c>
      <c r="U7" s="247"/>
      <c r="V7" s="247" t="s">
        <v>269</v>
      </c>
      <c r="W7" s="249" t="str">
        <f t="shared" ref="W7:W8" si="22">UPPER(TEXT(AE7,"MMMMYYYY"))</f>
        <v>AGOSTO2024</v>
      </c>
      <c r="X7" s="247" t="s">
        <v>703</v>
      </c>
      <c r="Y7" s="247"/>
      <c r="Z7" s="247"/>
      <c r="AA7" s="250">
        <f>+AD7/'7'!$E$339</f>
        <v>435.02849768792345</v>
      </c>
      <c r="AB7" s="251">
        <f>ROUND(BK7,0)</f>
        <v>404533</v>
      </c>
      <c r="AC7" s="247"/>
      <c r="AD7" s="250">
        <f t="shared" ref="AD7:AD8" si="23">ROUND(AB7-AC7,0)</f>
        <v>404533</v>
      </c>
      <c r="AE7" s="252">
        <v>45535</v>
      </c>
      <c r="AF7" s="253" t="s">
        <v>585</v>
      </c>
      <c r="AG7" s="253" t="s">
        <v>269</v>
      </c>
      <c r="AH7" s="253" t="s">
        <v>269</v>
      </c>
      <c r="AI7" s="247"/>
      <c r="AJ7" s="247"/>
      <c r="AK7" s="247"/>
      <c r="AL7" s="254">
        <f t="shared" ref="AL7:AL8" si="24">+YEAR(AE7)</f>
        <v>2024</v>
      </c>
      <c r="AM7" s="254" t="str">
        <f t="shared" ref="AM7:AM19" si="25">+AL7&amp;"-"&amp;TEXT(MONTH(AE7),"00")</f>
        <v>2024-08</v>
      </c>
      <c r="AN7" s="255" t="s">
        <v>24</v>
      </c>
      <c r="AO7" s="250">
        <f>AA7*'7'!G$339</f>
        <v>471.07251961620915</v>
      </c>
      <c r="AP7" s="728">
        <v>91243910</v>
      </c>
      <c r="AQ7" s="256" t="str">
        <f t="shared" ref="AQ7:AQ19" si="26">+MID(AP7,1,6)</f>
        <v>912439</v>
      </c>
      <c r="AR7" s="257" t="e">
        <f>+VLOOKUP(AQ7,'8'!$B$5:$F$40,3,FALSE)</f>
        <v>#N/A</v>
      </c>
      <c r="AS7" s="257" t="e">
        <f>+VLOOKUP(AQ7,'8'!$B$5:$F$40,4,FALSE)</f>
        <v>#N/A</v>
      </c>
      <c r="AT7" s="257" t="e">
        <f>+VLOOKUP(AQ7,'8'!$B$5:$F$40,5,FALSE)</f>
        <v>#N/A</v>
      </c>
      <c r="AU7" s="257" t="e">
        <f>+VLOOKUP(AQ7,'8'!$B$5:$F$40,2,FALSE)</f>
        <v>#N/A</v>
      </c>
      <c r="AV7" s="257" t="str">
        <f t="shared" ref="AV7:AV8" si="27">+AX7&amp;"-"&amp;AP7&amp;"-"&amp;AM7</f>
        <v>FEE MO-91243910-2024-08</v>
      </c>
      <c r="AW7" s="247" t="str">
        <f t="shared" ref="AW7:AW19" si="28">+AP7&amp;"-"&amp;AM7</f>
        <v>91243910-2024-08</v>
      </c>
      <c r="AX7" s="247" t="s">
        <v>269</v>
      </c>
      <c r="AY7" s="247"/>
      <c r="AZ7" s="247" t="e">
        <f>+VLOOKUP(P7&amp;" "&amp;AP7&amp;" "&amp;AX7&amp;" "&amp;X7,'D2'!$DW$6:$DW$98,1,FALSE)</f>
        <v>#N/A</v>
      </c>
      <c r="BJ7" s="391" t="s">
        <v>269</v>
      </c>
      <c r="BK7" s="392">
        <f>SUM(,BK3)</f>
        <v>404532.62900000002</v>
      </c>
      <c r="BL7" s="136">
        <f>SUMIF(BJ1:BJ3,BJ7,BK1:BK3)</f>
        <v>404532.62900000002</v>
      </c>
      <c r="BM7" s="136" t="str">
        <f>IF(BK7=BL7,"OK","REV")</f>
        <v>OK</v>
      </c>
    </row>
    <row r="8" spans="1:65" s="261" customFormat="1" ht="17.399999999999999" x14ac:dyDescent="0.55000000000000004">
      <c r="L8" s="261" t="str">
        <f t="shared" si="15"/>
        <v>91243920AGOSTO2024</v>
      </c>
      <c r="M8" s="261" t="str">
        <f t="shared" si="1"/>
        <v>REAL 91243920 FEE SS BERG_CAD</v>
      </c>
      <c r="N8" s="261" t="str">
        <f>VLOOKUP(M8,'D2'!$DW$5:'D2'!G:G,1,FALSE)</f>
        <v>REAL 91243920 FEE SS BERG_CAD</v>
      </c>
      <c r="O8" s="261" t="str">
        <f t="shared" si="2"/>
        <v>REALFEE SSBERG_CADAGOSTO202491243920</v>
      </c>
      <c r="P8" s="261" t="s">
        <v>21</v>
      </c>
      <c r="Q8" s="505" t="s">
        <v>694</v>
      </c>
      <c r="R8" s="260" t="str">
        <f>+VLOOKUP(AP8,'8'!$B$5:$F$40,2,FALSE)</f>
        <v>q FEE S.S.</v>
      </c>
      <c r="S8" s="265" t="s">
        <v>22</v>
      </c>
      <c r="T8" s="260" t="str">
        <f>+VLOOKUP(TEXT(S8,0),articulos!A:B,2,0)</f>
        <v>Costo de Servicio Administración Contratos</v>
      </c>
      <c r="U8" s="260"/>
      <c r="V8" s="260" t="s">
        <v>22</v>
      </c>
      <c r="W8" s="266" t="str">
        <f t="shared" si="22"/>
        <v>AGOSTO2024</v>
      </c>
      <c r="X8" s="260" t="s">
        <v>703</v>
      </c>
      <c r="Y8" s="260"/>
      <c r="Z8" s="260"/>
      <c r="AA8" s="267">
        <f>+AD8/'7'!$E$339</f>
        <v>6.1834605871599102</v>
      </c>
      <c r="AB8" s="268">
        <f>ROUND(BK8,0)</f>
        <v>5750</v>
      </c>
      <c r="AC8" s="260"/>
      <c r="AD8" s="267">
        <f t="shared" si="23"/>
        <v>5750</v>
      </c>
      <c r="AE8" s="269">
        <v>45535</v>
      </c>
      <c r="AF8" s="270" t="s">
        <v>585</v>
      </c>
      <c r="AG8" s="270" t="s">
        <v>22</v>
      </c>
      <c r="AH8" s="270" t="s">
        <v>22</v>
      </c>
      <c r="AI8" s="260"/>
      <c r="AJ8" s="260"/>
      <c r="AK8" s="260"/>
      <c r="AL8" s="271">
        <f t="shared" si="24"/>
        <v>2024</v>
      </c>
      <c r="AM8" s="271" t="str">
        <f t="shared" si="25"/>
        <v>2024-08</v>
      </c>
      <c r="AN8" s="272" t="s">
        <v>24</v>
      </c>
      <c r="AO8" s="267">
        <f>AA8*'7'!G$339</f>
        <v>6.6957874581139309</v>
      </c>
      <c r="AP8" s="729">
        <v>91243920</v>
      </c>
      <c r="AQ8" s="258" t="str">
        <f t="shared" si="26"/>
        <v>912439</v>
      </c>
      <c r="AR8" s="259" t="e">
        <f>+VLOOKUP(AQ8,'8'!$B$5:$F$40,3,FALSE)</f>
        <v>#N/A</v>
      </c>
      <c r="AS8" s="259" t="e">
        <f>+VLOOKUP(AQ8,'8'!$B$5:$F$40,4,FALSE)</f>
        <v>#N/A</v>
      </c>
      <c r="AT8" s="259" t="e">
        <f>+VLOOKUP(AQ8,'8'!$B$5:$F$40,5,FALSE)</f>
        <v>#N/A</v>
      </c>
      <c r="AU8" s="259" t="e">
        <f>+VLOOKUP(AQ8,'8'!$B$5:$F$40,2,FALSE)</f>
        <v>#N/A</v>
      </c>
      <c r="AV8" s="259" t="str">
        <f t="shared" si="27"/>
        <v>FEE SS-91243920-2024-08</v>
      </c>
      <c r="AW8" s="260" t="str">
        <f t="shared" si="28"/>
        <v>91243920-2024-08</v>
      </c>
      <c r="AX8" s="260" t="s">
        <v>22</v>
      </c>
      <c r="AY8" s="260"/>
      <c r="AZ8" s="260" t="e">
        <f>+VLOOKUP(P8&amp;" "&amp;AP8&amp;" "&amp;AX8&amp;" "&amp;X8,'D2'!$DW$6:$DW$98,1,FALSE)</f>
        <v>#N/A</v>
      </c>
      <c r="BJ8" s="393" t="str">
        <f t="shared" ref="BJ8" si="29">IF(AY8="REMUNERACIÓN","FEE MO","FEE SS")</f>
        <v>FEE SS</v>
      </c>
      <c r="BK8" s="394">
        <f>SUM(BK2,)</f>
        <v>5750</v>
      </c>
      <c r="BL8" s="136">
        <f>SUMIF(BJ1:BJ3,BJ8,BK1:BK3)</f>
        <v>5750</v>
      </c>
      <c r="BM8" s="136" t="str">
        <f t="shared" ref="BM8:BM19" si="30">IF(BK8=BL8,"OK","REV")</f>
        <v>OK</v>
      </c>
    </row>
    <row r="9" spans="1:65" ht="20.399999999999999" x14ac:dyDescent="0.7">
      <c r="A9" s="203"/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 t="str">
        <f t="shared" si="15"/>
        <v>91243520SEPTIEMBRE2024</v>
      </c>
      <c r="M9" s="203" t="str">
        <f t="shared" si="1"/>
        <v>REAL 91243520 TRANSPORTE BERG_CAD</v>
      </c>
      <c r="N9" s="203" t="str">
        <f>VLOOKUP(M9,'D2'!$DW$5:'D2'!G:G,1,FALSE)</f>
        <v>REAL 91243520 TRANSPORTE BERG_CAD</v>
      </c>
      <c r="O9" t="str">
        <f>P9&amp;V9&amp;X9&amp;W9&amp;AP9</f>
        <v>REALTRANSPORTEBERG_CADSEPTIEMBRE202491243520</v>
      </c>
      <c r="P9" t="s">
        <v>21</v>
      </c>
      <c r="Q9" s="387" t="s">
        <v>680</v>
      </c>
      <c r="R9" s="211" t="str">
        <f>+VLOOKUP(AP9,'8'!$B$5:$F$40,2,FALSE)</f>
        <v>Logística MN</v>
      </c>
      <c r="S9" s="383" t="s">
        <v>264</v>
      </c>
      <c r="T9" s="211" t="str">
        <f>+VLOOKUP(TEXT(S9,0),articulos!A:B,2,0)</f>
        <v>Transporte de Personal</v>
      </c>
      <c r="U9" s="384">
        <v>77738</v>
      </c>
      <c r="V9" s="370" t="s">
        <v>631</v>
      </c>
      <c r="W9" s="211" t="str">
        <f t="shared" ref="W9:W19" si="31">UPPER(TEXT(AE9,"MMMMYYYY"))</f>
        <v>SEPTIEMBRE2024</v>
      </c>
      <c r="X9" t="s">
        <v>703</v>
      </c>
      <c r="AA9" s="95">
        <f>+AD9/'7'!$E$340</f>
        <v>7463.9207091264398</v>
      </c>
      <c r="AB9" s="207">
        <v>6913158</v>
      </c>
      <c r="AD9" s="388">
        <f t="shared" ref="AD9:AD14" si="32">ROUND(AB9-AC9,0)</f>
        <v>6913158</v>
      </c>
      <c r="AE9" s="210">
        <v>45538</v>
      </c>
      <c r="AF9" t="s">
        <v>767</v>
      </c>
      <c r="AG9" t="s">
        <v>768</v>
      </c>
      <c r="AH9" t="s">
        <v>771</v>
      </c>
      <c r="AL9" s="220">
        <f t="shared" ref="AL9:AL19" si="33">+YEAR(AE9)</f>
        <v>2024</v>
      </c>
      <c r="AM9" s="220" t="str">
        <f t="shared" si="25"/>
        <v>2024-09</v>
      </c>
      <c r="AN9" s="1" t="s">
        <v>24</v>
      </c>
      <c r="AO9" s="95">
        <f>AA9*'7'!G$340</f>
        <v>8043.3366487552084</v>
      </c>
      <c r="AP9" s="727">
        <v>91243520</v>
      </c>
      <c r="AQ9" s="212" t="str">
        <f t="shared" si="26"/>
        <v>912435</v>
      </c>
      <c r="AR9" s="213" t="e">
        <f>+VLOOKUP(AQ9,'8'!$B$5:$F$40,3,FALSE)</f>
        <v>#N/A</v>
      </c>
      <c r="AS9" s="213" t="e">
        <f>+VLOOKUP(AQ9,'8'!$B$5:$F$40,4,FALSE)</f>
        <v>#N/A</v>
      </c>
      <c r="AT9" s="213" t="e">
        <f>+VLOOKUP(AQ9,'8'!$B$5:$F$40,5,FALSE)</f>
        <v>#N/A</v>
      </c>
      <c r="AU9" s="213" t="e">
        <f>+VLOOKUP(AQ9,'8'!$B$5:$F$40,2,FALSE)</f>
        <v>#N/A</v>
      </c>
      <c r="AV9" s="213" t="str">
        <f t="shared" ref="AV9:AV19" si="34">+AX9&amp;"-"&amp;AP9&amp;"-"&amp;AM9</f>
        <v>TRANSPORTE-91243520-2024-09</v>
      </c>
      <c r="AW9" s="165" t="str">
        <f t="shared" si="28"/>
        <v>91243520-2024-09</v>
      </c>
      <c r="AX9" t="str">
        <f t="shared" ref="AX9:AX19" si="35">V9</f>
        <v>TRANSPORTE</v>
      </c>
      <c r="AZ9" s="95" t="e">
        <f>+VLOOKUP(P9&amp;" "&amp;AP9&amp;" "&amp;AX9&amp;" "&amp;X9,'D2'!$DW$6:$DW$98,1,FALSE)</f>
        <v>#N/A</v>
      </c>
      <c r="BC9" t="s">
        <v>302</v>
      </c>
      <c r="BD9" t="s">
        <v>302</v>
      </c>
      <c r="BE9" t="s">
        <v>302</v>
      </c>
      <c r="BJ9" s="389" t="str">
        <f t="shared" ref="BJ9:BJ19" si="36">IF(AX9="REMUNERACION","FEE MO","FEE SS")</f>
        <v>FEE SS</v>
      </c>
      <c r="BK9" s="390">
        <f>+AB9*0.025</f>
        <v>172828.95</v>
      </c>
      <c r="BL9" s="136">
        <f t="shared" ref="BL9:BL10" si="37">IF(BJ9="FEE SS",AB9*0.025,AB9*0.0551)</f>
        <v>172828.95</v>
      </c>
      <c r="BM9" s="136" t="str">
        <f t="shared" si="30"/>
        <v>OK</v>
      </c>
    </row>
    <row r="10" spans="1:65" ht="20.399999999999999" x14ac:dyDescent="0.7">
      <c r="A10" s="203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 t="str">
        <f t="shared" si="15"/>
        <v>91243110SEPTIEMBRE2024</v>
      </c>
      <c r="M10" s="203" t="str">
        <f t="shared" si="1"/>
        <v>REAL 91243110 CO-H-007/2024 BERG_CAD</v>
      </c>
      <c r="N10" s="203" t="str">
        <f>VLOOKUP(M10,'D2'!$DW$5:'D2'!G:G,1,FALSE)</f>
        <v>REAL 91243110 CO-H-007/2024 BERG_CAD</v>
      </c>
      <c r="O10" t="str">
        <f t="shared" ref="O10" si="38">P10&amp;V10&amp;X10&amp;W10&amp;AP10</f>
        <v>REALCO-H-007/2024BERG_CADSEPTIEMBRE202491243110</v>
      </c>
      <c r="P10" t="s">
        <v>21</v>
      </c>
      <c r="Q10" s="387" t="s">
        <v>662</v>
      </c>
      <c r="R10" s="211" t="str">
        <f>+VLOOKUP(AP10,'8'!$B$5:$F$40,2,FALSE)</f>
        <v>Geología MN</v>
      </c>
      <c r="S10" s="383" t="s">
        <v>23</v>
      </c>
      <c r="T10" s="211" t="str">
        <f>+VLOOKUP(TEXT(S10,0),articulos!A:B,2,0)</f>
        <v>Asesoría Experta</v>
      </c>
      <c r="U10" s="384">
        <v>77961</v>
      </c>
      <c r="V10" s="370" t="s">
        <v>775</v>
      </c>
      <c r="W10" s="211" t="str">
        <f t="shared" si="31"/>
        <v>SEPTIEMBRE2024</v>
      </c>
      <c r="X10" t="s">
        <v>703</v>
      </c>
      <c r="AA10" s="95">
        <f>+AD10/'7'!$E$340</f>
        <v>3301.7479837185952</v>
      </c>
      <c r="AB10" s="207">
        <v>3058112</v>
      </c>
      <c r="AD10" s="388">
        <f t="shared" si="32"/>
        <v>3058112</v>
      </c>
      <c r="AE10" s="210">
        <v>45540</v>
      </c>
      <c r="AF10" t="s">
        <v>767</v>
      </c>
      <c r="AG10" t="s">
        <v>769</v>
      </c>
      <c r="AH10" t="s">
        <v>772</v>
      </c>
      <c r="AL10" s="220">
        <f t="shared" si="33"/>
        <v>2024</v>
      </c>
      <c r="AM10" s="220" t="str">
        <f t="shared" si="25"/>
        <v>2024-09</v>
      </c>
      <c r="AN10" s="1" t="s">
        <v>24</v>
      </c>
      <c r="AO10" s="95">
        <f>AA10*'7'!G$340</f>
        <v>3558.0590412656688</v>
      </c>
      <c r="AP10" s="727">
        <v>91243110</v>
      </c>
      <c r="AQ10" s="212" t="str">
        <f t="shared" si="26"/>
        <v>912431</v>
      </c>
      <c r="AR10" s="213" t="e">
        <f>+VLOOKUP(AQ10,'8'!$B$5:$F$40,3,FALSE)</f>
        <v>#N/A</v>
      </c>
      <c r="AS10" s="213" t="e">
        <f>+VLOOKUP(AQ10,'8'!$B$5:$F$40,4,FALSE)</f>
        <v>#N/A</v>
      </c>
      <c r="AT10" s="213" t="e">
        <f>+VLOOKUP(AQ10,'8'!$B$5:$F$40,5,FALSE)</f>
        <v>#N/A</v>
      </c>
      <c r="AU10" s="213" t="e">
        <f>+VLOOKUP(AQ10,'8'!$B$5:$F$40,2,FALSE)</f>
        <v>#N/A</v>
      </c>
      <c r="AV10" s="213" t="str">
        <f t="shared" si="34"/>
        <v>CO-H-007/2024-91243110-2024-09</v>
      </c>
      <c r="AW10" s="165" t="str">
        <f t="shared" si="28"/>
        <v>91243110-2024-09</v>
      </c>
      <c r="AX10" t="str">
        <f t="shared" si="35"/>
        <v>CO-H-007/2024</v>
      </c>
      <c r="AZ10" s="95" t="e">
        <f>+VLOOKUP(P10&amp;" "&amp;AP10&amp;" "&amp;AX10&amp;" "&amp;X10,'D2'!$DW$6:$DW$98,1,FALSE)</f>
        <v>#N/A</v>
      </c>
      <c r="BC10" t="s">
        <v>775</v>
      </c>
      <c r="BD10" t="s">
        <v>776</v>
      </c>
      <c r="BE10" t="s">
        <v>777</v>
      </c>
      <c r="BF10">
        <v>45525</v>
      </c>
      <c r="BG10">
        <v>45535</v>
      </c>
      <c r="BJ10" s="389" t="str">
        <f>IF(AX10="REMUNERACION","FEE MO","FEE SS")</f>
        <v>FEE SS</v>
      </c>
      <c r="BK10" s="390">
        <f>+AB10*0.025</f>
        <v>76452.800000000003</v>
      </c>
      <c r="BL10" s="136">
        <f t="shared" si="37"/>
        <v>76452.800000000003</v>
      </c>
      <c r="BM10" s="136" t="str">
        <f t="shared" si="30"/>
        <v>OK</v>
      </c>
    </row>
    <row r="11" spans="1:65" ht="20.399999999999999" x14ac:dyDescent="0.7">
      <c r="A11" s="203"/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 t="str">
        <f t="shared" si="15"/>
        <v>91243520SEPTIEMBRE2024</v>
      </c>
      <c r="M11" s="203" t="str">
        <f t="shared" si="1"/>
        <v>REAL 91243520 HOTEL BERG_CAD</v>
      </c>
      <c r="N11" s="203" t="str">
        <f>VLOOKUP(M11,'D2'!$DW$5:'D2'!G:G,1,FALSE)</f>
        <v>REAL 91243520 HOTEL BERG_CAD</v>
      </c>
      <c r="O11" t="str">
        <f>P11&amp;V11&amp;X11&amp;W11&amp;AP11</f>
        <v>REALHOTELBERG_CADSEPTIEMBRE202491243520</v>
      </c>
      <c r="P11" t="s">
        <v>21</v>
      </c>
      <c r="Q11" s="387" t="s">
        <v>680</v>
      </c>
      <c r="R11" s="211" t="str">
        <f>+VLOOKUP(AP11,'8'!$B$5:$F$40,2,FALSE)</f>
        <v>Logística MN</v>
      </c>
      <c r="S11" s="383" t="s">
        <v>264</v>
      </c>
      <c r="T11" s="211" t="str">
        <f>+VLOOKUP(TEXT(S11,0),articulos!A:B,2,0)</f>
        <v>Transporte de Personal</v>
      </c>
      <c r="U11" s="384">
        <v>77986</v>
      </c>
      <c r="V11" s="370" t="s">
        <v>638</v>
      </c>
      <c r="W11" s="211" t="str">
        <f t="shared" si="31"/>
        <v>SEPTIEMBRE2024</v>
      </c>
      <c r="X11" t="s">
        <v>703</v>
      </c>
      <c r="AA11" s="95">
        <f>+AD11/'7'!$E$340</f>
        <v>1183.6300622968872</v>
      </c>
      <c r="AB11" s="207">
        <v>1096290</v>
      </c>
      <c r="AD11" s="388">
        <f t="shared" si="32"/>
        <v>1096290</v>
      </c>
      <c r="AE11" s="210">
        <v>45541</v>
      </c>
      <c r="AF11" t="s">
        <v>767</v>
      </c>
      <c r="AG11" t="s">
        <v>768</v>
      </c>
      <c r="AH11" t="s">
        <v>771</v>
      </c>
      <c r="AL11" s="220">
        <f t="shared" si="33"/>
        <v>2024</v>
      </c>
      <c r="AM11" s="220" t="str">
        <f t="shared" ref="AM11:AM12" si="39">+AL11&amp;"-"&amp;TEXT(MONTH(AE11),"00")</f>
        <v>2024-09</v>
      </c>
      <c r="AN11" s="1" t="s">
        <v>24</v>
      </c>
      <c r="AO11" s="95">
        <f>AA11*'7'!G$340</f>
        <v>1275.5139597075386</v>
      </c>
      <c r="AP11" s="727">
        <v>91243520</v>
      </c>
      <c r="AQ11" s="212" t="str">
        <f t="shared" ref="AQ11:AQ12" si="40">+MID(AP11,1,6)</f>
        <v>912435</v>
      </c>
      <c r="AR11" s="213" t="e">
        <f>+VLOOKUP(AQ11,'8'!$B$5:$F$40,3,FALSE)</f>
        <v>#N/A</v>
      </c>
      <c r="AS11" s="213" t="e">
        <f>+VLOOKUP(AQ11,'8'!$B$5:$F$40,4,FALSE)</f>
        <v>#N/A</v>
      </c>
      <c r="AT11" s="213" t="e">
        <f>+VLOOKUP(AQ11,'8'!$B$5:$F$40,5,FALSE)</f>
        <v>#N/A</v>
      </c>
      <c r="AU11" s="213" t="e">
        <f>+VLOOKUP(AQ11,'8'!$B$5:$F$40,2,FALSE)</f>
        <v>#N/A</v>
      </c>
      <c r="AV11" s="213" t="str">
        <f t="shared" si="34"/>
        <v>HOTEL-91243520-2024-09</v>
      </c>
      <c r="AW11" s="165" t="str">
        <f t="shared" ref="AW11:AW12" si="41">+AP11&amp;"-"&amp;AM11</f>
        <v>91243520-2024-09</v>
      </c>
      <c r="AX11" t="str">
        <f t="shared" si="35"/>
        <v>HOTEL</v>
      </c>
      <c r="AZ11" s="95" t="e">
        <f>+VLOOKUP(P11&amp;" "&amp;AP11&amp;" "&amp;AX11&amp;" "&amp;X11,'D2'!$DW$6:$DW$98,1,FALSE)</f>
        <v>#N/A</v>
      </c>
      <c r="BJ11" s="389" t="str">
        <f t="shared" si="36"/>
        <v>FEE SS</v>
      </c>
      <c r="BK11" s="390">
        <f>+AB11*0.025</f>
        <v>27407.25</v>
      </c>
      <c r="BL11" s="136">
        <f t="shared" ref="BL11:BL12" si="42">IF(BJ11="FEE SS",AB11*0.025,AB11*0.0551)</f>
        <v>27407.25</v>
      </c>
      <c r="BM11" s="136" t="str">
        <f t="shared" ref="BM11:BM12" si="43">IF(BK11=BL11,"OK","REV")</f>
        <v>OK</v>
      </c>
    </row>
    <row r="12" spans="1:65" ht="20.399999999999999" x14ac:dyDescent="0.7">
      <c r="A12" s="203"/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 t="str">
        <f t="shared" si="15"/>
        <v>91243520SEPTIEMBRE2024</v>
      </c>
      <c r="M12" s="203" t="str">
        <f t="shared" si="1"/>
        <v>REAL 91243520 TRANSPORTE BERG_CAD</v>
      </c>
      <c r="N12" s="203" t="str">
        <f>VLOOKUP(M12,'D2'!$DW$5:'D2'!G:G,1,FALSE)</f>
        <v>REAL 91243520 TRANSPORTE BERG_CAD</v>
      </c>
      <c r="O12" t="str">
        <f t="shared" ref="O12" si="44">P12&amp;V12&amp;X12&amp;W12&amp;AP12</f>
        <v>REALTRANSPORTEBERG_CADSEPTIEMBRE202491243520</v>
      </c>
      <c r="P12" t="s">
        <v>21</v>
      </c>
      <c r="Q12" s="387" t="s">
        <v>680</v>
      </c>
      <c r="R12" s="211" t="str">
        <f>+VLOOKUP(AP12,'8'!$B$5:$F$40,2,FALSE)</f>
        <v>Logística MN</v>
      </c>
      <c r="S12" s="383" t="s">
        <v>264</v>
      </c>
      <c r="T12" s="211" t="str">
        <f>+VLOOKUP(TEXT(S12,0),articulos!A:B,2,0)</f>
        <v>Transporte de Personal</v>
      </c>
      <c r="U12" s="384">
        <v>78365</v>
      </c>
      <c r="V12" s="370" t="s">
        <v>631</v>
      </c>
      <c r="W12" s="211" t="str">
        <f t="shared" si="31"/>
        <v>SEPTIEMBRE2024</v>
      </c>
      <c r="X12" t="s">
        <v>703</v>
      </c>
      <c r="AA12" s="95">
        <f>+AD12/'7'!$E$340</f>
        <v>147.80017490633873</v>
      </c>
      <c r="AB12" s="207">
        <v>136894</v>
      </c>
      <c r="AD12" s="388">
        <f t="shared" si="32"/>
        <v>136894</v>
      </c>
      <c r="AE12" s="210">
        <v>45560</v>
      </c>
      <c r="AF12" t="s">
        <v>704</v>
      </c>
      <c r="AG12" t="s">
        <v>770</v>
      </c>
      <c r="AH12" t="s">
        <v>773</v>
      </c>
      <c r="AL12" s="220">
        <f t="shared" si="33"/>
        <v>2024</v>
      </c>
      <c r="AM12" s="220" t="str">
        <f t="shared" si="39"/>
        <v>2024-09</v>
      </c>
      <c r="AN12" s="1" t="s">
        <v>24</v>
      </c>
      <c r="AO12" s="95">
        <f>AA12*'7'!G$340</f>
        <v>159.27373961287961</v>
      </c>
      <c r="AP12" s="727">
        <v>91243520</v>
      </c>
      <c r="AQ12" s="212" t="str">
        <f t="shared" si="40"/>
        <v>912435</v>
      </c>
      <c r="AR12" s="213" t="e">
        <f>+VLOOKUP(AQ12,'8'!$B$5:$F$40,3,FALSE)</f>
        <v>#N/A</v>
      </c>
      <c r="AS12" s="213" t="e">
        <f>+VLOOKUP(AQ12,'8'!$B$5:$F$40,4,FALSE)</f>
        <v>#N/A</v>
      </c>
      <c r="AT12" s="213" t="e">
        <f>+VLOOKUP(AQ12,'8'!$B$5:$F$40,5,FALSE)</f>
        <v>#N/A</v>
      </c>
      <c r="AU12" s="213" t="e">
        <f>+VLOOKUP(AQ12,'8'!$B$5:$F$40,2,FALSE)</f>
        <v>#N/A</v>
      </c>
      <c r="AV12" s="213" t="str">
        <f t="shared" si="34"/>
        <v>TRANSPORTE-91243520-2024-09</v>
      </c>
      <c r="AW12" s="165" t="str">
        <f t="shared" si="41"/>
        <v>91243520-2024-09</v>
      </c>
      <c r="AX12" t="str">
        <f t="shared" si="35"/>
        <v>TRANSPORTE</v>
      </c>
      <c r="AZ12" s="95" t="e">
        <f>+VLOOKUP(P12&amp;" "&amp;AP12&amp;" "&amp;AX12&amp;" "&amp;X12,'D2'!$DW$6:$DW$98,1,FALSE)</f>
        <v>#N/A</v>
      </c>
      <c r="BJ12" s="389" t="str">
        <f t="shared" ref="BJ12" si="45">IF(AX12="REMUNERACION","FEE MO","FEE SS")</f>
        <v>FEE SS</v>
      </c>
      <c r="BK12" s="390">
        <f>+AB12*0.025</f>
        <v>3422.3500000000004</v>
      </c>
      <c r="BL12" s="136">
        <f t="shared" si="42"/>
        <v>3422.3500000000004</v>
      </c>
      <c r="BM12" s="136" t="str">
        <f t="shared" si="43"/>
        <v>OK</v>
      </c>
    </row>
    <row r="13" spans="1:65" ht="20.399999999999999" x14ac:dyDescent="0.7">
      <c r="A13" s="203"/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 t="str">
        <f t="shared" si="15"/>
        <v>91243110SEPTIEMBRE2024</v>
      </c>
      <c r="M13" s="203" t="str">
        <f t="shared" si="1"/>
        <v>REAL 91243110 REMUNERACION BERG_CAD</v>
      </c>
      <c r="N13" s="203" t="str">
        <f>VLOOKUP(M13,'D2'!$DW$5:'D2'!G:G,1,FALSE)</f>
        <v>REAL 91243110 REMUNERACION BERG_CAD</v>
      </c>
      <c r="O13" t="str">
        <f>P13&amp;V13&amp;X13&amp;W13&amp;AP13</f>
        <v>REALREMUNERACIONBERG_CADSEPTIEMBRE202491243110</v>
      </c>
      <c r="P13" t="s">
        <v>21</v>
      </c>
      <c r="Q13" s="387" t="s">
        <v>662</v>
      </c>
      <c r="R13" s="211" t="str">
        <f>+VLOOKUP(AP13,'8'!$B$5:$F$40,2,FALSE)</f>
        <v>Geología MN</v>
      </c>
      <c r="S13" s="383" t="s">
        <v>247</v>
      </c>
      <c r="T13" s="211" t="str">
        <f>+VLOOKUP(TEXT(S13,0),articulos!A:B,2,0)</f>
        <v>Remuneración Proyecto Geología</v>
      </c>
      <c r="U13" s="384">
        <v>78590</v>
      </c>
      <c r="V13" s="370" t="s">
        <v>613</v>
      </c>
      <c r="W13" s="211" t="str">
        <f t="shared" si="31"/>
        <v>SEPTIEMBRE2024</v>
      </c>
      <c r="X13" t="s">
        <v>703</v>
      </c>
      <c r="AA13" s="95">
        <f>+AD13/'7'!$E$340</f>
        <v>9200.5787024540859</v>
      </c>
      <c r="AB13" s="207">
        <v>8521668</v>
      </c>
      <c r="AD13" s="388">
        <f t="shared" si="32"/>
        <v>8521668</v>
      </c>
      <c r="AE13" s="210">
        <v>45565</v>
      </c>
      <c r="AF13" t="s">
        <v>704</v>
      </c>
      <c r="AG13" t="s">
        <v>325</v>
      </c>
      <c r="AH13" t="s">
        <v>774</v>
      </c>
      <c r="AL13" s="220">
        <f t="shared" si="33"/>
        <v>2024</v>
      </c>
      <c r="AM13" s="220" t="str">
        <f t="shared" si="25"/>
        <v>2024-09</v>
      </c>
      <c r="AN13" s="1" t="s">
        <v>24</v>
      </c>
      <c r="AO13" s="95">
        <f>AA13*'7'!G$340</f>
        <v>9914.8094883589383</v>
      </c>
      <c r="AP13" s="727">
        <v>91243110</v>
      </c>
      <c r="AQ13" s="212" t="str">
        <f t="shared" si="26"/>
        <v>912431</v>
      </c>
      <c r="AR13" s="213" t="e">
        <f>+VLOOKUP(AQ13,'8'!$B$5:$F$40,3,FALSE)</f>
        <v>#N/A</v>
      </c>
      <c r="AS13" s="213" t="e">
        <f>+VLOOKUP(AQ13,'8'!$B$5:$F$40,4,FALSE)</f>
        <v>#N/A</v>
      </c>
      <c r="AT13" s="213" t="e">
        <f>+VLOOKUP(AQ13,'8'!$B$5:$F$40,5,FALSE)</f>
        <v>#N/A</v>
      </c>
      <c r="AU13" s="213" t="e">
        <f>+VLOOKUP(AQ13,'8'!$B$5:$F$40,2,FALSE)</f>
        <v>#N/A</v>
      </c>
      <c r="AV13" s="213" t="str">
        <f t="shared" si="34"/>
        <v>REMUNERACION-91243110-2024-09</v>
      </c>
      <c r="AW13" s="165" t="str">
        <f t="shared" si="28"/>
        <v>91243110-2024-09</v>
      </c>
      <c r="AX13" t="str">
        <f t="shared" si="35"/>
        <v>REMUNERACION</v>
      </c>
      <c r="AZ13" s="95" t="e">
        <f>+VLOOKUP(P13&amp;" "&amp;AP13&amp;" "&amp;AX13&amp;" "&amp;X13,'D2'!$DW$6:$DW$98,1,FALSE)</f>
        <v>#N/A</v>
      </c>
      <c r="BJ13" s="395" t="str">
        <f t="shared" ref="BJ13:BJ15" si="46">IF(AX13="REMUNERACION","FEE MO","FEE SS")</f>
        <v>FEE MO</v>
      </c>
      <c r="BK13" s="396">
        <f>+AB13*0.0551</f>
        <v>469543.90680000006</v>
      </c>
      <c r="BL13" s="136">
        <f t="shared" ref="BL13:BL16" si="47">IF(BJ13="FEE SS",AB13*0.025,AB13*0.0551)</f>
        <v>469543.90680000006</v>
      </c>
      <c r="BM13" s="136" t="str">
        <f t="shared" si="30"/>
        <v>OK</v>
      </c>
    </row>
    <row r="14" spans="1:65" ht="20.399999999999999" x14ac:dyDescent="0.7">
      <c r="A14" s="203"/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 t="str">
        <f t="shared" si="15"/>
        <v>91243110SEPTIEMBRE2024</v>
      </c>
      <c r="M14" s="203" t="str">
        <f t="shared" si="1"/>
        <v>REAL 91243110 CO-073/2023 BERG_CAD</v>
      </c>
      <c r="N14" s="203" t="str">
        <f>VLOOKUP(M14,'D2'!$DW$5:'D2'!G:G,1,FALSE)</f>
        <v>REAL 91243110 CO-073/2023 BERG_CAD</v>
      </c>
      <c r="O14" t="str">
        <f t="shared" ref="O14:O21" si="48">P14&amp;V14&amp;X14&amp;W14&amp;AP14</f>
        <v>REALCO-073/2023BERG_CADSEPTIEMBRE202491243110</v>
      </c>
      <c r="P14" t="s">
        <v>21</v>
      </c>
      <c r="Q14" s="387" t="s">
        <v>662</v>
      </c>
      <c r="R14" s="211" t="str">
        <f>+VLOOKUP(AP14,'8'!$B$5:$F$40,2,FALSE)</f>
        <v>Geología MN</v>
      </c>
      <c r="S14" s="383" t="s">
        <v>248</v>
      </c>
      <c r="T14" s="211" t="str">
        <f>+VLOOKUP(TEXT(S14,0),articulos!A:B,2,0)</f>
        <v>Servicio de Apoyo Geológico</v>
      </c>
      <c r="U14" s="384">
        <v>78748</v>
      </c>
      <c r="V14" t="s">
        <v>708</v>
      </c>
      <c r="W14" s="211" t="str">
        <f t="shared" si="31"/>
        <v>SEPTIEMBRE2024</v>
      </c>
      <c r="X14" t="s">
        <v>703</v>
      </c>
      <c r="AA14" s="95">
        <f>+AD14/'7'!$E$340</f>
        <v>248.32381425378694</v>
      </c>
      <c r="AB14" s="207">
        <v>230000</v>
      </c>
      <c r="AD14" s="388">
        <f t="shared" si="32"/>
        <v>230000</v>
      </c>
      <c r="AE14" s="210">
        <v>45565</v>
      </c>
      <c r="AF14" t="s">
        <v>704</v>
      </c>
      <c r="AG14" t="s">
        <v>705</v>
      </c>
      <c r="AH14" t="s">
        <v>706</v>
      </c>
      <c r="AL14" s="220">
        <f t="shared" si="33"/>
        <v>2024</v>
      </c>
      <c r="AM14" s="220" t="str">
        <f t="shared" si="25"/>
        <v>2024-09</v>
      </c>
      <c r="AN14" s="1" t="s">
        <v>24</v>
      </c>
      <c r="AO14" s="95">
        <f>AA14*'7'!G$340</f>
        <v>267.60091830878133</v>
      </c>
      <c r="AP14" s="727">
        <v>91243110</v>
      </c>
      <c r="AQ14" s="212" t="str">
        <f t="shared" si="26"/>
        <v>912431</v>
      </c>
      <c r="AR14" s="213" t="e">
        <f>+VLOOKUP(AQ14,'8'!$B$5:$F$40,3,FALSE)</f>
        <v>#N/A</v>
      </c>
      <c r="AS14" s="213" t="e">
        <f>+VLOOKUP(AQ14,'8'!$B$5:$F$40,4,FALSE)</f>
        <v>#N/A</v>
      </c>
      <c r="AT14" s="213" t="e">
        <f>+VLOOKUP(AQ14,'8'!$B$5:$F$40,5,FALSE)</f>
        <v>#N/A</v>
      </c>
      <c r="AU14" s="213" t="e">
        <f>+VLOOKUP(AQ14,'8'!$B$5:$F$40,2,FALSE)</f>
        <v>#N/A</v>
      </c>
      <c r="AV14" s="213" t="str">
        <f t="shared" si="34"/>
        <v>CO-073/2023-91243110-2024-09</v>
      </c>
      <c r="AW14" s="165" t="str">
        <f t="shared" si="28"/>
        <v>91243110-2024-09</v>
      </c>
      <c r="AX14" t="str">
        <f t="shared" si="35"/>
        <v>CO-073/2023</v>
      </c>
      <c r="AZ14" s="95" t="e">
        <f>+VLOOKUP(P14&amp;" "&amp;AP14&amp;" "&amp;AX14&amp;" "&amp;X14,'D2'!$DW$6:$DW$98,1,FALSE)</f>
        <v>#N/A</v>
      </c>
      <c r="BJ14" s="389" t="str">
        <f t="shared" si="46"/>
        <v>FEE SS</v>
      </c>
      <c r="BK14" s="390">
        <f t="shared" ref="BK14:BK17" si="49">+AB14*0.025</f>
        <v>5750</v>
      </c>
      <c r="BL14" s="136">
        <f>IF(BJ14="FEE SS",AB14*0.025,AB14*0.0551)</f>
        <v>5750</v>
      </c>
      <c r="BM14" s="136" t="str">
        <f t="shared" si="30"/>
        <v>OK</v>
      </c>
    </row>
    <row r="15" spans="1:65" ht="20.399999999999999" x14ac:dyDescent="0.7">
      <c r="A15" s="203"/>
      <c r="B15" s="203"/>
      <c r="C15" s="203"/>
      <c r="D15" s="203"/>
      <c r="E15" s="203"/>
      <c r="F15" s="203"/>
      <c r="G15" s="203"/>
      <c r="H15" s="203"/>
      <c r="I15" s="203"/>
      <c r="J15" s="203"/>
      <c r="K15" s="203"/>
      <c r="L15" s="203">
        <f t="shared" si="15"/>
        <v>0</v>
      </c>
      <c r="M15" s="203" t="str">
        <f t="shared" si="1"/>
        <v>INCURRIDO 91243110 CO-H-007/2024 BERG_CAD</v>
      </c>
      <c r="N15" s="203" t="str">
        <f>VLOOKUP(M15,'D2'!$DW$5:'D2'!G:G,1,FALSE)</f>
        <v>INCURRIDO 91243110 CO-H-007/2024 BERG_CAD</v>
      </c>
      <c r="O15" t="str">
        <f t="shared" si="48"/>
        <v>INCURRIDOCO-H-007/2024BERG_CADSEPTIEMBRE202491243110</v>
      </c>
      <c r="P15" t="s">
        <v>743</v>
      </c>
      <c r="Q15" s="387"/>
      <c r="R15" s="211" t="str">
        <f>+VLOOKUP(AP15,'8'!$B$5:$F$40,2,FALSE)</f>
        <v>Geología MN</v>
      </c>
      <c r="S15" s="383" t="s">
        <v>248</v>
      </c>
      <c r="T15" s="211" t="str">
        <f>+VLOOKUP(TEXT(S15,0),articulos!A:B,2,0)</f>
        <v>Servicio de Apoyo Geológico</v>
      </c>
      <c r="U15" s="384">
        <v>77733</v>
      </c>
      <c r="V15" s="370" t="s">
        <v>775</v>
      </c>
      <c r="W15" s="211" t="str">
        <f t="shared" si="31"/>
        <v>SEPTIEMBRE2024</v>
      </c>
      <c r="X15" t="s">
        <v>703</v>
      </c>
      <c r="AA15" s="95">
        <f>+AD15/'7'!$E$340</f>
        <v>-3301.7944094751729</v>
      </c>
      <c r="AB15" s="526">
        <v>-3058155</v>
      </c>
      <c r="AD15" s="388">
        <f t="shared" ref="AD15:AD40" si="50">ROUND(AB15-AC15,0)</f>
        <v>-3058155</v>
      </c>
      <c r="AE15" s="210">
        <v>45565</v>
      </c>
      <c r="AF15" t="s">
        <v>704</v>
      </c>
      <c r="AG15" t="s">
        <v>764</v>
      </c>
      <c r="AH15" t="s">
        <v>744</v>
      </c>
      <c r="AL15" s="220">
        <f t="shared" si="33"/>
        <v>2024</v>
      </c>
      <c r="AM15" s="220" t="str">
        <f t="shared" si="25"/>
        <v>2024-09</v>
      </c>
      <c r="AN15" s="1" t="s">
        <v>24</v>
      </c>
      <c r="AO15" s="95">
        <f>AA15*'7'!G$340</f>
        <v>-3558.1090710025701</v>
      </c>
      <c r="AP15" s="727">
        <v>91243110</v>
      </c>
      <c r="AQ15" s="212" t="str">
        <f t="shared" si="26"/>
        <v>912431</v>
      </c>
      <c r="AR15" s="213" t="e">
        <f>+VLOOKUP(AQ15,'8'!$B$5:$F$40,3,FALSE)</f>
        <v>#N/A</v>
      </c>
      <c r="AS15" s="213" t="e">
        <f>+VLOOKUP(AQ15,'8'!$B$5:$F$40,4,FALSE)</f>
        <v>#N/A</v>
      </c>
      <c r="AT15" s="213" t="e">
        <f>+VLOOKUP(AQ15,'8'!$B$5:$F$40,5,FALSE)</f>
        <v>#N/A</v>
      </c>
      <c r="AU15" s="213" t="e">
        <f>+VLOOKUP(AQ15,'8'!$B$5:$F$40,2,FALSE)</f>
        <v>#N/A</v>
      </c>
      <c r="AV15" s="213" t="str">
        <f t="shared" si="34"/>
        <v>CO-H-007/2024-91243110-2024-09</v>
      </c>
      <c r="AW15" s="165" t="str">
        <f t="shared" si="28"/>
        <v>91243110-2024-09</v>
      </c>
      <c r="AX15" t="str">
        <f t="shared" si="35"/>
        <v>CO-H-007/2024</v>
      </c>
      <c r="AZ15" s="95" t="e">
        <f>+VLOOKUP(P15&amp;" "&amp;AP15&amp;" "&amp;AX15&amp;" "&amp;X15,'D2'!$DW$6:$DW$98,1,FALSE)</f>
        <v>#N/A</v>
      </c>
      <c r="BJ15" s="389" t="str">
        <f t="shared" si="46"/>
        <v>FEE SS</v>
      </c>
      <c r="BK15" s="390">
        <f t="shared" si="49"/>
        <v>-76453.875</v>
      </c>
      <c r="BL15" s="136">
        <f t="shared" si="47"/>
        <v>-76453.875</v>
      </c>
      <c r="BM15" s="136" t="str">
        <f t="shared" si="30"/>
        <v>OK</v>
      </c>
    </row>
    <row r="16" spans="1:65" ht="20.399999999999999" x14ac:dyDescent="0.7">
      <c r="A16" s="203"/>
      <c r="B16" s="203"/>
      <c r="C16" s="203"/>
      <c r="D16" s="203"/>
      <c r="E16" s="203"/>
      <c r="F16" s="203"/>
      <c r="G16" s="203"/>
      <c r="H16" s="203"/>
      <c r="I16" s="203"/>
      <c r="J16" s="203"/>
      <c r="K16" s="203"/>
      <c r="L16" s="203">
        <f t="shared" si="15"/>
        <v>0</v>
      </c>
      <c r="M16" s="203" t="str">
        <f t="shared" si="1"/>
        <v>INCURRIDO 91243520 HOTEL BERG_CAD</v>
      </c>
      <c r="N16" s="203" t="str">
        <f>VLOOKUP(M16,'D2'!$DW$5:'D2'!G:G,1,FALSE)</f>
        <v>INCURRIDO 91243520 HOTEL BERG_CAD</v>
      </c>
      <c r="O16" t="str">
        <f t="shared" si="48"/>
        <v>INCURRIDOHOTELBERG_CADSEPTIEMBRE202491243520</v>
      </c>
      <c r="P16" t="s">
        <v>743</v>
      </c>
      <c r="Q16" s="387"/>
      <c r="R16" s="211" t="str">
        <f>+VLOOKUP(AP16,'8'!$B$5:$F$40,2,FALSE)</f>
        <v>Logística MN</v>
      </c>
      <c r="S16" s="383" t="s">
        <v>262</v>
      </c>
      <c r="T16" s="211" t="str">
        <f>+VLOOKUP(TEXT(S16,0),articulos!A:B,2,0)</f>
        <v>Servicio de Alojamiento y Alimentación</v>
      </c>
      <c r="U16" s="384">
        <v>77733</v>
      </c>
      <c r="V16" s="370" t="s">
        <v>638</v>
      </c>
      <c r="W16" s="211" t="str">
        <f t="shared" si="31"/>
        <v>SEPTIEMBRE2024</v>
      </c>
      <c r="X16" t="s">
        <v>703</v>
      </c>
      <c r="AA16" s="95">
        <f>+AD16/'7'!$E$340</f>
        <v>-1183.6300622968872</v>
      </c>
      <c r="AB16" s="526">
        <v>-1096290</v>
      </c>
      <c r="AD16" s="388">
        <f t="shared" si="50"/>
        <v>-1096290</v>
      </c>
      <c r="AE16" s="210">
        <v>45565</v>
      </c>
      <c r="AF16" t="s">
        <v>704</v>
      </c>
      <c r="AG16" t="s">
        <v>764</v>
      </c>
      <c r="AH16" t="s">
        <v>760</v>
      </c>
      <c r="AL16" s="220">
        <f t="shared" si="33"/>
        <v>2024</v>
      </c>
      <c r="AM16" s="220" t="str">
        <f t="shared" si="25"/>
        <v>2024-09</v>
      </c>
      <c r="AN16" s="1" t="s">
        <v>24</v>
      </c>
      <c r="AO16" s="95">
        <f>AA16*'7'!G$340</f>
        <v>-1275.5139597075386</v>
      </c>
      <c r="AP16" s="727">
        <v>91243520</v>
      </c>
      <c r="AQ16" s="212" t="str">
        <f t="shared" si="26"/>
        <v>912435</v>
      </c>
      <c r="AR16" s="213" t="e">
        <f>+VLOOKUP(AQ16,'8'!$B$5:$F$40,3,FALSE)</f>
        <v>#N/A</v>
      </c>
      <c r="AS16" s="213" t="e">
        <f>+VLOOKUP(AQ16,'8'!$B$5:$F$40,4,FALSE)</f>
        <v>#N/A</v>
      </c>
      <c r="AT16" s="213" t="e">
        <f>+VLOOKUP(AQ16,'8'!$B$5:$F$40,5,FALSE)</f>
        <v>#N/A</v>
      </c>
      <c r="AU16" s="213" t="e">
        <f>+VLOOKUP(AQ16,'8'!$B$5:$F$40,2,FALSE)</f>
        <v>#N/A</v>
      </c>
      <c r="AV16" s="213" t="str">
        <f t="shared" si="34"/>
        <v>HOTEL-91243520-2024-09</v>
      </c>
      <c r="AW16" s="165" t="str">
        <f t="shared" si="28"/>
        <v>91243520-2024-09</v>
      </c>
      <c r="AX16" t="str">
        <f t="shared" si="35"/>
        <v>HOTEL</v>
      </c>
      <c r="AZ16" s="95" t="e">
        <f>+VLOOKUP(P16&amp;" "&amp;AP16&amp;" "&amp;AX16&amp;" "&amp;X16,'D2'!$DW$6:$DW$98,1,FALSE)</f>
        <v>#N/A</v>
      </c>
      <c r="BJ16" s="389" t="str">
        <f t="shared" si="36"/>
        <v>FEE SS</v>
      </c>
      <c r="BK16" s="390">
        <f t="shared" si="49"/>
        <v>-27407.25</v>
      </c>
      <c r="BL16" s="136">
        <f t="shared" si="47"/>
        <v>-27407.25</v>
      </c>
      <c r="BM16" s="136" t="str">
        <f t="shared" si="30"/>
        <v>OK</v>
      </c>
    </row>
    <row r="17" spans="1:65" ht="20.399999999999999" x14ac:dyDescent="0.7">
      <c r="A17" s="203"/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>
        <f t="shared" si="15"/>
        <v>0</v>
      </c>
      <c r="M17" s="203" t="str">
        <f t="shared" si="1"/>
        <v>INCURRIDO 91243520 TRANSPORTE BERG_CAD</v>
      </c>
      <c r="N17" s="203" t="str">
        <f>VLOOKUP(M17,'D2'!$DW$5:'D2'!G:G,1,FALSE)</f>
        <v>INCURRIDO 91243520 TRANSPORTE BERG_CAD</v>
      </c>
      <c r="O17" t="str">
        <f t="shared" ref="O17:O18" si="51">P17&amp;V17&amp;X17&amp;W17&amp;AP17</f>
        <v>INCURRIDOTRANSPORTEBERG_CADSEPTIEMBRE202491243520</v>
      </c>
      <c r="P17" t="s">
        <v>743</v>
      </c>
      <c r="Q17" s="387"/>
      <c r="R17" s="211" t="str">
        <f>+VLOOKUP(AP17,'8'!$B$5:$F$40,2,FALSE)</f>
        <v>Logística MN</v>
      </c>
      <c r="S17" s="383" t="s">
        <v>262</v>
      </c>
      <c r="T17" s="211" t="str">
        <f>+VLOOKUP(TEXT(S17,0),articulos!A:B,2,0)</f>
        <v>Servicio de Alojamiento y Alimentación</v>
      </c>
      <c r="U17" s="384">
        <v>77733</v>
      </c>
      <c r="V17" s="370" t="s">
        <v>631</v>
      </c>
      <c r="W17" s="211" t="str">
        <f t="shared" ref="W17:W18" si="52">UPPER(TEXT(AE17,"MMMMYYYY"))</f>
        <v>SEPTIEMBRE2024</v>
      </c>
      <c r="X17" t="s">
        <v>703</v>
      </c>
      <c r="AA17" s="95">
        <f>+AD17/'7'!$E$340</f>
        <v>-7061.3640535083832</v>
      </c>
      <c r="AB17" s="526">
        <v>-6540306</v>
      </c>
      <c r="AD17" s="388">
        <f t="shared" ref="AD17" si="53">ROUND(AB17-AC17,0)</f>
        <v>-6540306</v>
      </c>
      <c r="AE17" s="210">
        <v>45565</v>
      </c>
      <c r="AF17" t="s">
        <v>704</v>
      </c>
      <c r="AG17" t="s">
        <v>764</v>
      </c>
      <c r="AH17" t="s">
        <v>761</v>
      </c>
      <c r="AL17" s="220">
        <f t="shared" ref="AL17:AL18" si="54">+YEAR(AE17)</f>
        <v>2024</v>
      </c>
      <c r="AM17" s="220" t="str">
        <f t="shared" ref="AM17:AM18" si="55">+AL17&amp;"-"&amp;TEXT(MONTH(AE17),"00")</f>
        <v>2024-09</v>
      </c>
      <c r="AN17" s="1" t="s">
        <v>24</v>
      </c>
      <c r="AO17" s="95">
        <f>AA17*'7'!G$340</f>
        <v>-7609.5299635670963</v>
      </c>
      <c r="AP17" s="727">
        <v>91243520</v>
      </c>
      <c r="AQ17" s="212" t="str">
        <f t="shared" ref="AQ17:AQ18" si="56">+MID(AP17,1,6)</f>
        <v>912435</v>
      </c>
      <c r="AR17" s="213" t="e">
        <f>+VLOOKUP(AQ17,'8'!$B$5:$F$40,3,FALSE)</f>
        <v>#N/A</v>
      </c>
      <c r="AS17" s="213" t="e">
        <f>+VLOOKUP(AQ17,'8'!$B$5:$F$40,4,FALSE)</f>
        <v>#N/A</v>
      </c>
      <c r="AT17" s="213" t="e">
        <f>+VLOOKUP(AQ17,'8'!$B$5:$F$40,5,FALSE)</f>
        <v>#N/A</v>
      </c>
      <c r="AU17" s="213" t="e">
        <f>+VLOOKUP(AQ17,'8'!$B$5:$F$40,2,FALSE)</f>
        <v>#N/A</v>
      </c>
      <c r="AV17" s="213" t="str">
        <f t="shared" ref="AV17:AV18" si="57">+AX17&amp;"-"&amp;AP17&amp;"-"&amp;AM17</f>
        <v>TRANSPORTE-91243520-2024-09</v>
      </c>
      <c r="AW17" s="165" t="str">
        <f t="shared" ref="AW17:AW18" si="58">+AP17&amp;"-"&amp;AM17</f>
        <v>91243520-2024-09</v>
      </c>
      <c r="AX17" t="str">
        <f t="shared" ref="AX17:AX18" si="59">V17</f>
        <v>TRANSPORTE</v>
      </c>
      <c r="AZ17" s="95" t="e">
        <f>+VLOOKUP(P17&amp;" "&amp;AP17&amp;" "&amp;AX17&amp;" "&amp;X17,'D2'!$DW$6:$DW$98,1,FALSE)</f>
        <v>#N/A</v>
      </c>
      <c r="BJ17" s="389" t="str">
        <f t="shared" ref="BJ17:BJ18" si="60">IF(AX17="REMUNERACION","FEE MO","FEE SS")</f>
        <v>FEE SS</v>
      </c>
      <c r="BK17" s="390">
        <f t="shared" si="49"/>
        <v>-163507.65000000002</v>
      </c>
      <c r="BL17" s="136">
        <f t="shared" ref="BL17" si="61">IF(BJ17="FEE SS",AB17*0.025,AB17*0.0551)</f>
        <v>-163507.65000000002</v>
      </c>
      <c r="BM17" s="136" t="str">
        <f t="shared" ref="BM17:BM18" si="62">IF(BK17=BL17,"OK","REV")</f>
        <v>OK</v>
      </c>
    </row>
    <row r="18" spans="1:65" ht="20.399999999999999" x14ac:dyDescent="0.7">
      <c r="A18" s="203"/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>
        <f t="shared" si="15"/>
        <v>0</v>
      </c>
      <c r="M18" s="203" t="str">
        <f t="shared" si="1"/>
        <v>INCURRIDO 91243520 TRANSPORTE BERG_CAD</v>
      </c>
      <c r="N18" s="203" t="str">
        <f>VLOOKUP(M18,'D2'!$DW$5:'D2'!G:G,1,FALSE)</f>
        <v>INCURRIDO 91243520 TRANSPORTE BERG_CAD</v>
      </c>
      <c r="O18" t="str">
        <f t="shared" si="51"/>
        <v>INCURRIDOTRANSPORTEBERG_CADSEPTIEMBRE202491243520</v>
      </c>
      <c r="P18" t="s">
        <v>743</v>
      </c>
      <c r="Q18" s="387"/>
      <c r="R18" s="211" t="str">
        <f>+VLOOKUP(AP18,'8'!$B$5:$F$40,2,FALSE)</f>
        <v>Logística MN</v>
      </c>
      <c r="S18" s="383" t="s">
        <v>262</v>
      </c>
      <c r="T18" s="211" t="str">
        <f>+VLOOKUP(TEXT(S18,0),articulos!A:B,2,0)</f>
        <v>Servicio de Alojamiento y Alimentación</v>
      </c>
      <c r="U18" s="384">
        <v>77733</v>
      </c>
      <c r="V18" s="370" t="s">
        <v>631</v>
      </c>
      <c r="W18" s="211" t="str">
        <f t="shared" si="52"/>
        <v>SEPTIEMBRE2024</v>
      </c>
      <c r="X18" t="s">
        <v>703</v>
      </c>
      <c r="AA18" s="95">
        <f>+AD18/'7'!$E$340</f>
        <v>4802.9161853143451</v>
      </c>
      <c r="AB18" s="525">
        <v>4448509</v>
      </c>
      <c r="AD18" s="388">
        <f>ROUND(AB18-AC18,0)</f>
        <v>4448509</v>
      </c>
      <c r="AE18" s="210">
        <v>45565</v>
      </c>
      <c r="AF18" t="s">
        <v>704</v>
      </c>
      <c r="AG18" t="s">
        <v>713</v>
      </c>
      <c r="AH18" t="s">
        <v>778</v>
      </c>
      <c r="AL18" s="220">
        <f t="shared" si="54"/>
        <v>2024</v>
      </c>
      <c r="AM18" s="220" t="str">
        <f t="shared" si="55"/>
        <v>2024-09</v>
      </c>
      <c r="AN18" s="1" t="s">
        <v>24</v>
      </c>
      <c r="AO18" s="95">
        <f>AA18*'7'!G$340</f>
        <v>5175.7612761081664</v>
      </c>
      <c r="AP18" s="727">
        <v>91243520</v>
      </c>
      <c r="AQ18" s="212" t="str">
        <f t="shared" si="56"/>
        <v>912435</v>
      </c>
      <c r="AR18" s="213" t="e">
        <f>+VLOOKUP(AQ18,'8'!$B$5:$F$40,3,FALSE)</f>
        <v>#N/A</v>
      </c>
      <c r="AS18" s="213" t="e">
        <f>+VLOOKUP(AQ18,'8'!$B$5:$F$40,4,FALSE)</f>
        <v>#N/A</v>
      </c>
      <c r="AT18" s="213" t="e">
        <f>+VLOOKUP(AQ18,'8'!$B$5:$F$40,5,FALSE)</f>
        <v>#N/A</v>
      </c>
      <c r="AU18" s="213" t="e">
        <f>+VLOOKUP(AQ18,'8'!$B$5:$F$40,2,FALSE)</f>
        <v>#N/A</v>
      </c>
      <c r="AV18" s="213" t="str">
        <f t="shared" si="57"/>
        <v>TRANSPORTE-91243520-2024-09</v>
      </c>
      <c r="AW18" s="165" t="str">
        <f t="shared" si="58"/>
        <v>91243520-2024-09</v>
      </c>
      <c r="AX18" t="str">
        <f t="shared" si="59"/>
        <v>TRANSPORTE</v>
      </c>
      <c r="AZ18" s="95" t="e">
        <f>+VLOOKUP(P18&amp;" "&amp;AP18&amp;" "&amp;AX18&amp;" "&amp;X18,'D2'!$DW$6:$DW$98,1,FALSE)</f>
        <v>#N/A</v>
      </c>
      <c r="BJ18" s="389" t="str">
        <f t="shared" si="60"/>
        <v>FEE SS</v>
      </c>
      <c r="BK18" s="390">
        <f>+AB18*0.025</f>
        <v>111212.72500000001</v>
      </c>
      <c r="BL18" s="136">
        <f>IF(BJ18="FEE SS",AB18*0.025,AB18*0.0551)</f>
        <v>111212.72500000001</v>
      </c>
      <c r="BM18" s="136" t="str">
        <f t="shared" si="62"/>
        <v>OK</v>
      </c>
    </row>
    <row r="19" spans="1:65" ht="20.399999999999999" x14ac:dyDescent="0.7">
      <c r="A19" s="203"/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>
        <f t="shared" si="15"/>
        <v>0</v>
      </c>
      <c r="M19" s="203" t="str">
        <f t="shared" si="1"/>
        <v>INCURRIDO 91243120 CO-055/2024 BERG_CAD</v>
      </c>
      <c r="N19" s="203" t="str">
        <f>VLOOKUP(M19,'D2'!$DW$5:'D2'!G:G,1,FALSE)</f>
        <v>INCURRIDO 91243120 CO-055/2024 BERG_CAD</v>
      </c>
      <c r="O19" t="str">
        <f t="shared" si="48"/>
        <v>INCURRIDOCO-055/2024BERG_CADSEPTIEMBRE202491243120</v>
      </c>
      <c r="P19" t="s">
        <v>743</v>
      </c>
      <c r="Q19" s="387"/>
      <c r="R19" s="211" t="str">
        <f>+VLOOKUP(AP19,'8'!$B$5:$F$40,2,FALSE)</f>
        <v>Geología ME</v>
      </c>
      <c r="S19" s="383" t="s">
        <v>262</v>
      </c>
      <c r="T19" s="211" t="str">
        <f>+VLOOKUP(TEXT(S19,0),articulos!A:B,2,0)</f>
        <v>Servicio de Alojamiento y Alimentación</v>
      </c>
      <c r="U19" s="384">
        <v>77733</v>
      </c>
      <c r="V19" s="370" t="s">
        <v>779</v>
      </c>
      <c r="W19" s="211" t="str">
        <f t="shared" si="31"/>
        <v>SEPTIEMBRE2024</v>
      </c>
      <c r="X19" t="s">
        <v>703</v>
      </c>
      <c r="AA19" s="95">
        <f>+AD19/'7'!$E$340</f>
        <v>7352.5442394273432</v>
      </c>
      <c r="AB19" s="525">
        <f>10000*TC_CAD</f>
        <v>6810000</v>
      </c>
      <c r="AD19" s="388">
        <f>ROUND(AB19-AC19,0)</f>
        <v>6810000</v>
      </c>
      <c r="AE19" s="210">
        <v>45565</v>
      </c>
      <c r="AF19" t="s">
        <v>704</v>
      </c>
      <c r="AG19" t="s">
        <v>713</v>
      </c>
      <c r="AH19" t="s">
        <v>780</v>
      </c>
      <c r="AL19" s="220">
        <f t="shared" si="33"/>
        <v>2024</v>
      </c>
      <c r="AM19" s="220" t="str">
        <f t="shared" si="25"/>
        <v>2024-09</v>
      </c>
      <c r="AN19" s="1" t="s">
        <v>24</v>
      </c>
      <c r="AO19" s="95">
        <f>AA19*'7'!G$340</f>
        <v>7923.3141464469591</v>
      </c>
      <c r="AP19" s="727">
        <v>91243120</v>
      </c>
      <c r="AQ19" s="212" t="str">
        <f t="shared" si="26"/>
        <v>912431</v>
      </c>
      <c r="AR19" s="213" t="e">
        <f>+VLOOKUP(AQ19,'8'!$B$5:$F$40,3,FALSE)</f>
        <v>#N/A</v>
      </c>
      <c r="AS19" s="213" t="e">
        <f>+VLOOKUP(AQ19,'8'!$B$5:$F$40,4,FALSE)</f>
        <v>#N/A</v>
      </c>
      <c r="AT19" s="213" t="e">
        <f>+VLOOKUP(AQ19,'8'!$B$5:$F$40,5,FALSE)</f>
        <v>#N/A</v>
      </c>
      <c r="AU19" s="213" t="e">
        <f>+VLOOKUP(AQ19,'8'!$B$5:$F$40,2,FALSE)</f>
        <v>#N/A</v>
      </c>
      <c r="AV19" s="213" t="str">
        <f t="shared" si="34"/>
        <v>CO-055/2024-91243120-2024-09</v>
      </c>
      <c r="AW19" s="165" t="str">
        <f t="shared" si="28"/>
        <v>91243120-2024-09</v>
      </c>
      <c r="AX19" t="str">
        <f t="shared" si="35"/>
        <v>CO-055/2024</v>
      </c>
      <c r="AZ19" s="95" t="e">
        <f>+VLOOKUP(P19&amp;" "&amp;AP19&amp;" "&amp;AX19&amp;" "&amp;X19,'D2'!$DW$6:$DW$98,1,FALSE)</f>
        <v>#N/A</v>
      </c>
      <c r="BJ19" s="389" t="str">
        <f t="shared" si="36"/>
        <v>FEE SS</v>
      </c>
      <c r="BK19" s="390">
        <f>+AB19*0.025</f>
        <v>170250</v>
      </c>
      <c r="BL19" s="136">
        <f>IF(BJ19="FEE SS",AB19*0.025,AB19*0.0551)</f>
        <v>170250</v>
      </c>
      <c r="BM19" s="136" t="str">
        <f t="shared" si="30"/>
        <v>OK</v>
      </c>
    </row>
    <row r="20" spans="1:65" ht="17.399999999999999" x14ac:dyDescent="0.55000000000000004">
      <c r="L20" t="str">
        <f t="shared" si="15"/>
        <v>91243910SEPTIEMBRE2024</v>
      </c>
      <c r="M20" t="str">
        <f t="shared" si="1"/>
        <v>REAL 91243910 FEE MO BERG_CAD</v>
      </c>
      <c r="N20" t="str">
        <f>VLOOKUP(M20,'D2'!$DW$5:'D2'!G:G,1,FALSE)</f>
        <v>REAL 91243910 FEE MO BERG_CAD</v>
      </c>
      <c r="O20" t="str">
        <f t="shared" si="48"/>
        <v>REALFEE MOBERG_CADSEPTIEMBRE202491243910</v>
      </c>
      <c r="P20" t="s">
        <v>21</v>
      </c>
      <c r="Q20" s="504" t="s">
        <v>693</v>
      </c>
      <c r="R20" s="247" t="str">
        <f>+VLOOKUP(AP20,'8'!$B$5:$F$40,2,FALSE)</f>
        <v>q FEE M.O.</v>
      </c>
      <c r="S20" s="248" t="s">
        <v>269</v>
      </c>
      <c r="T20" s="247" t="str">
        <f>+VLOOKUP(TEXT(S20,0),articulos!A:B,2,0)</f>
        <v>Costo de Servicio Mano de Obra</v>
      </c>
      <c r="U20" s="247"/>
      <c r="V20" s="247" t="s">
        <v>269</v>
      </c>
      <c r="W20" s="249" t="str">
        <f t="shared" ref="W20:W44" si="63">UPPER(TEXT(AE20,"MMMMYYYY"))</f>
        <v>SEPTIEMBRE2024</v>
      </c>
      <c r="X20" s="247" t="s">
        <v>703</v>
      </c>
      <c r="Y20" s="247"/>
      <c r="Z20" s="247"/>
      <c r="AA20" s="250">
        <f>+AD20/'7'!$E$340</f>
        <v>506.95198713034841</v>
      </c>
      <c r="AB20" s="251">
        <f>ROUND(BK20,0)</f>
        <v>469544</v>
      </c>
      <c r="AC20" s="247"/>
      <c r="AD20" s="250">
        <f t="shared" si="50"/>
        <v>469544</v>
      </c>
      <c r="AE20" s="252">
        <v>45565</v>
      </c>
      <c r="AF20" s="253" t="s">
        <v>585</v>
      </c>
      <c r="AG20" s="253" t="s">
        <v>269</v>
      </c>
      <c r="AH20" s="253" t="s">
        <v>269</v>
      </c>
      <c r="AI20" s="247"/>
      <c r="AJ20" s="247"/>
      <c r="AK20" s="247"/>
      <c r="AL20" s="254">
        <f t="shared" ref="AL20:AL44" si="64">+YEAR(AE20)</f>
        <v>2024</v>
      </c>
      <c r="AM20" s="254" t="str">
        <f t="shared" ref="AM20:AM44" si="65">+AL20&amp;"-"&amp;TEXT(MONTH(AE20),"00")</f>
        <v>2024-09</v>
      </c>
      <c r="AN20" s="255" t="s">
        <v>24</v>
      </c>
      <c r="AO20" s="250">
        <f>AA20*'7'!G$340</f>
        <v>546.30611124512359</v>
      </c>
      <c r="AP20" s="728">
        <v>91243910</v>
      </c>
      <c r="AQ20" s="256" t="str">
        <f t="shared" ref="AQ20:AQ44" si="66">+MID(AP20,1,6)</f>
        <v>912439</v>
      </c>
      <c r="AR20" s="257" t="e">
        <f>+VLOOKUP(AQ20,'8'!$B$5:$F$40,3,FALSE)</f>
        <v>#N/A</v>
      </c>
      <c r="AS20" s="257" t="e">
        <f>+VLOOKUP(AQ20,'8'!$B$5:$F$40,4,FALSE)</f>
        <v>#N/A</v>
      </c>
      <c r="AT20" s="257" t="e">
        <f>+VLOOKUP(AQ20,'8'!$B$5:$F$40,5,FALSE)</f>
        <v>#N/A</v>
      </c>
      <c r="AU20" s="257" t="e">
        <f>+VLOOKUP(AQ20,'8'!$B$5:$F$40,2,FALSE)</f>
        <v>#N/A</v>
      </c>
      <c r="AV20" s="257" t="str">
        <f t="shared" ref="AV20:AV44" si="67">+AX20&amp;"-"&amp;AP20&amp;"-"&amp;AM20</f>
        <v>FEE MO-91243910-2024-09</v>
      </c>
      <c r="AW20" s="247" t="str">
        <f t="shared" ref="AW20:AW44" si="68">+AP20&amp;"-"&amp;AM20</f>
        <v>91243910-2024-09</v>
      </c>
      <c r="AX20" s="247" t="s">
        <v>269</v>
      </c>
      <c r="AY20" s="247"/>
      <c r="AZ20" s="247" t="e">
        <f>+VLOOKUP(P20&amp;" "&amp;AP20&amp;" "&amp;AX20&amp;" "&amp;X20,'D2'!$DW$6:$DW$98,1,FALSE)</f>
        <v>#N/A</v>
      </c>
      <c r="BJ20" s="391" t="s">
        <v>269</v>
      </c>
      <c r="BK20" s="392">
        <f>SUM(,BK13)</f>
        <v>469543.90680000006</v>
      </c>
      <c r="BL20" s="136">
        <f>SUMIF(BJ8:BJ14,BJ20,BK8:BK14)</f>
        <v>469543.90680000006</v>
      </c>
      <c r="BM20" s="136" t="str">
        <f>IF(BK20=BL20,"OK","REV")</f>
        <v>OK</v>
      </c>
    </row>
    <row r="21" spans="1:65" s="261" customFormat="1" ht="17.399999999999999" x14ac:dyDescent="0.55000000000000004">
      <c r="L21" s="261" t="str">
        <f t="shared" si="15"/>
        <v>91243920SEPTIEMBRE2024</v>
      </c>
      <c r="M21" s="261" t="str">
        <f t="shared" si="1"/>
        <v>REAL 91243920 FEE SS BERG_CAD</v>
      </c>
      <c r="N21" s="261" t="str">
        <f>VLOOKUP(M21,'D2'!$DW$5:'D2'!G:G,1,FALSE)</f>
        <v>REAL 91243920 FEE SS BERG_CAD</v>
      </c>
      <c r="O21" s="261" t="str">
        <f t="shared" si="48"/>
        <v>REALFEE SSBERG_CADSEPTIEMBRE202491243920</v>
      </c>
      <c r="P21" s="261" t="s">
        <v>21</v>
      </c>
      <c r="Q21" s="505" t="s">
        <v>694</v>
      </c>
      <c r="R21" s="260" t="str">
        <f>+VLOOKUP(AP21,'8'!$B$5:$F$40,2,FALSE)</f>
        <v>q FEE S.S.</v>
      </c>
      <c r="S21" s="265" t="s">
        <v>22</v>
      </c>
      <c r="T21" s="260" t="str">
        <f>+VLOOKUP(TEXT(S21,0),articulos!A:B,2,0)</f>
        <v>Costo de Servicio Administración Contratos</v>
      </c>
      <c r="U21" s="260"/>
      <c r="V21" s="260" t="s">
        <v>22</v>
      </c>
      <c r="W21" s="266" t="str">
        <f t="shared" si="63"/>
        <v>SEPTIEMBRE2024</v>
      </c>
      <c r="X21" s="260" t="s">
        <v>703</v>
      </c>
      <c r="Y21" s="260"/>
      <c r="Z21" s="260"/>
      <c r="AA21" s="267">
        <f>+AD21/'7'!$E$340</f>
        <v>308.63519072348601</v>
      </c>
      <c r="AB21" s="268">
        <f>ROUND(BK21,0)</f>
        <v>285861</v>
      </c>
      <c r="AC21" s="260"/>
      <c r="AD21" s="267">
        <f t="shared" si="50"/>
        <v>285861</v>
      </c>
      <c r="AE21" s="269">
        <v>45565</v>
      </c>
      <c r="AF21" s="270" t="s">
        <v>585</v>
      </c>
      <c r="AG21" s="270" t="s">
        <v>22</v>
      </c>
      <c r="AH21" s="270" t="s">
        <v>22</v>
      </c>
      <c r="AI21" s="260"/>
      <c r="AJ21" s="260"/>
      <c r="AK21" s="260"/>
      <c r="AL21" s="271">
        <f t="shared" si="64"/>
        <v>2024</v>
      </c>
      <c r="AM21" s="271" t="str">
        <f t="shared" si="65"/>
        <v>2024-09</v>
      </c>
      <c r="AN21" s="272" t="s">
        <v>24</v>
      </c>
      <c r="AO21" s="267">
        <f>AA21*'7'!G$340</f>
        <v>332.59420047246317</v>
      </c>
      <c r="AP21" s="729">
        <v>91243920</v>
      </c>
      <c r="AQ21" s="258" t="str">
        <f t="shared" si="66"/>
        <v>912439</v>
      </c>
      <c r="AR21" s="259" t="e">
        <f>+VLOOKUP(AQ21,'8'!$B$5:$F$40,3,FALSE)</f>
        <v>#N/A</v>
      </c>
      <c r="AS21" s="259" t="e">
        <f>+VLOOKUP(AQ21,'8'!$B$5:$F$40,4,FALSE)</f>
        <v>#N/A</v>
      </c>
      <c r="AT21" s="259" t="e">
        <f>+VLOOKUP(AQ21,'8'!$B$5:$F$40,5,FALSE)</f>
        <v>#N/A</v>
      </c>
      <c r="AU21" s="259" t="e">
        <f>+VLOOKUP(AQ21,'8'!$B$5:$F$40,2,FALSE)</f>
        <v>#N/A</v>
      </c>
      <c r="AV21" s="259" t="str">
        <f t="shared" si="67"/>
        <v>FEE SS-91243920-2024-09</v>
      </c>
      <c r="AW21" s="260" t="str">
        <f t="shared" si="68"/>
        <v>91243920-2024-09</v>
      </c>
      <c r="AX21" s="260" t="s">
        <v>22</v>
      </c>
      <c r="AY21" s="260"/>
      <c r="AZ21" s="260" t="e">
        <f>+VLOOKUP(P21&amp;" "&amp;AP21&amp;" "&amp;AX21&amp;" "&amp;X21,'D2'!$DW$6:$DW$98,1,FALSE)</f>
        <v>#N/A</v>
      </c>
      <c r="BJ21" s="393" t="str">
        <f t="shared" ref="BJ21" si="69">IF(AY21="REMUNERACIÓN","FEE MO","FEE SS")</f>
        <v>FEE SS</v>
      </c>
      <c r="BK21" s="394">
        <f>SUM(BK9:BK12,BK14)</f>
        <v>285861.34999999998</v>
      </c>
      <c r="BL21" s="136">
        <f>SUMIF(BJ9:BJ14,BJ21,BK9:BK14)</f>
        <v>285861.34999999998</v>
      </c>
      <c r="BM21" s="136" t="str">
        <f t="shared" ref="BM21:BM44" si="70">IF(BK21=BL21,"OK","REV")</f>
        <v>OK</v>
      </c>
    </row>
    <row r="22" spans="1:65" ht="20.399999999999999" x14ac:dyDescent="0.7">
      <c r="A22" s="203"/>
      <c r="B22" s="203"/>
      <c r="C22" s="203"/>
      <c r="D22" s="203"/>
      <c r="E22" s="203"/>
      <c r="F22" s="203"/>
      <c r="G22" s="203"/>
      <c r="H22" s="203"/>
      <c r="I22" s="203"/>
      <c r="J22" s="203"/>
      <c r="K22" s="203"/>
      <c r="L22" s="203" t="str">
        <f t="shared" si="15"/>
        <v>91243520OCTUBRE2024</v>
      </c>
      <c r="M22" s="203" t="str">
        <f t="shared" si="1"/>
        <v>REAL 91243520 TRANSPORTE BERG_CAD</v>
      </c>
      <c r="N22" s="203" t="str">
        <f>VLOOKUP(M22,'D2'!$DW$5:'D2'!G:G,1,FALSE)</f>
        <v>REAL 91243520 TRANSPORTE BERG_CAD</v>
      </c>
      <c r="O22" t="str">
        <f>P22&amp;V22&amp;X22&amp;W22&amp;AP22</f>
        <v>REALTRANSPORTEBERG_CADOCTUBRE202491243520</v>
      </c>
      <c r="P22" t="s">
        <v>21</v>
      </c>
      <c r="Q22" s="387" t="s">
        <v>677</v>
      </c>
      <c r="R22" s="211" t="str">
        <f>+VLOOKUP(AP22,'8'!$B$5:$F$40,2,FALSE)</f>
        <v>Logística MN</v>
      </c>
      <c r="S22" s="383" t="s">
        <v>264</v>
      </c>
      <c r="T22" s="211" t="str">
        <f>+VLOOKUP(TEXT(S22,0),articulos!A:B,2,0)</f>
        <v>Transporte de Personal</v>
      </c>
      <c r="U22" s="384">
        <v>78801</v>
      </c>
      <c r="V22" s="370" t="s">
        <v>631</v>
      </c>
      <c r="W22" s="211" t="str">
        <f t="shared" si="63"/>
        <v>OCTUBRE2024</v>
      </c>
      <c r="X22" t="s">
        <v>703</v>
      </c>
      <c r="AA22" s="95">
        <f>+AD22/'7'!$E$341</f>
        <v>2432.8921300907036</v>
      </c>
      <c r="AB22" s="207">
        <v>2271859</v>
      </c>
      <c r="AD22" s="388">
        <f t="shared" si="50"/>
        <v>2271859</v>
      </c>
      <c r="AE22" s="210">
        <v>45567</v>
      </c>
      <c r="AF22" t="s">
        <v>767</v>
      </c>
      <c r="AG22" t="s">
        <v>768</v>
      </c>
      <c r="AH22" t="s">
        <v>771</v>
      </c>
      <c r="AL22" s="220">
        <f t="shared" si="64"/>
        <v>2024</v>
      </c>
      <c r="AM22" s="220" t="str">
        <f t="shared" si="65"/>
        <v>2024-10</v>
      </c>
      <c r="AN22" s="1" t="s">
        <v>24</v>
      </c>
      <c r="AO22" s="95">
        <f>AA22*'7'!G$341</f>
        <v>2617.7263919551215</v>
      </c>
      <c r="AP22" s="727">
        <v>91243520</v>
      </c>
      <c r="AQ22" s="212" t="str">
        <f t="shared" si="66"/>
        <v>912435</v>
      </c>
      <c r="AR22" s="213" t="e">
        <f>+VLOOKUP(AQ22,'8'!$B$5:$F$40,3,FALSE)</f>
        <v>#N/A</v>
      </c>
      <c r="AS22" s="213" t="e">
        <f>+VLOOKUP(AQ22,'8'!$B$5:$F$40,4,FALSE)</f>
        <v>#N/A</v>
      </c>
      <c r="AT22" s="213" t="e">
        <f>+VLOOKUP(AQ22,'8'!$B$5:$F$40,5,FALSE)</f>
        <v>#N/A</v>
      </c>
      <c r="AU22" s="213" t="e">
        <f>+VLOOKUP(AQ22,'8'!$B$5:$F$40,2,FALSE)</f>
        <v>#N/A</v>
      </c>
      <c r="AV22" s="213" t="str">
        <f t="shared" si="67"/>
        <v>TRANSPORTE-91243520-2024-10</v>
      </c>
      <c r="AW22" s="165" t="str">
        <f t="shared" si="68"/>
        <v>91243520-2024-10</v>
      </c>
      <c r="AX22" t="str">
        <f t="shared" ref="AX22:AX44" si="71">V22</f>
        <v>TRANSPORTE</v>
      </c>
      <c r="AZ22" s="95" t="e">
        <f>+VLOOKUP(P22&amp;" "&amp;AP22&amp;" "&amp;AX22&amp;" "&amp;X22,'D2'!$DW$6:$DW$98,1,FALSE)</f>
        <v>#N/A</v>
      </c>
      <c r="BC22" t="s">
        <v>302</v>
      </c>
      <c r="BD22" t="s">
        <v>302</v>
      </c>
      <c r="BE22" t="s">
        <v>302</v>
      </c>
      <c r="BJ22" s="389" t="str">
        <f t="shared" ref="BJ22" si="72">IF(AX22="REMUNERACION","FEE MO","FEE SS")</f>
        <v>FEE SS</v>
      </c>
      <c r="BK22" s="390">
        <f t="shared" ref="BK22:BK34" si="73">+AB22*0.025</f>
        <v>56796.475000000006</v>
      </c>
      <c r="BL22" s="136">
        <f t="shared" ref="BL22:BL40" si="74">IF(BJ22="FEE SS",AB22*0.025,AB22*0.0551)</f>
        <v>56796.475000000006</v>
      </c>
      <c r="BM22" s="136" t="str">
        <f t="shared" si="70"/>
        <v>OK</v>
      </c>
    </row>
    <row r="23" spans="1:65" ht="20.399999999999999" x14ac:dyDescent="0.7">
      <c r="A23" s="203"/>
      <c r="B23" s="203"/>
      <c r="C23" s="203"/>
      <c r="D23" s="203"/>
      <c r="E23" s="203"/>
      <c r="F23" s="203"/>
      <c r="G23" s="203"/>
      <c r="H23" s="203"/>
      <c r="I23" s="203"/>
      <c r="J23" s="203"/>
      <c r="K23" s="203"/>
      <c r="L23" s="203" t="str">
        <f t="shared" si="15"/>
        <v>91243520OCTUBRE2024</v>
      </c>
      <c r="M23" s="203" t="str">
        <f t="shared" si="1"/>
        <v>REAL 91243520 TRANSPORTE CANN_AUS</v>
      </c>
      <c r="N23" s="203" t="str">
        <f>VLOOKUP(M23,'D2'!$DW$5:'D2'!G:G,1,FALSE)</f>
        <v>REAL 91243520 TRANSPORTE CANN_AUS</v>
      </c>
      <c r="O23" t="str">
        <f t="shared" ref="O23" si="75">P23&amp;V23&amp;X23&amp;W23&amp;AP23</f>
        <v>REALTRANSPORTECANN_AUSOCTUBRE202491243520</v>
      </c>
      <c r="P23" t="s">
        <v>21</v>
      </c>
      <c r="Q23" s="387" t="s">
        <v>677</v>
      </c>
      <c r="R23" s="211" t="str">
        <f>+VLOOKUP(AP23,'8'!$B$5:$F$40,2,FALSE)</f>
        <v>Logística MN</v>
      </c>
      <c r="S23" s="383" t="s">
        <v>260</v>
      </c>
      <c r="T23" s="211" t="str">
        <f>+VLOOKUP(TEXT(S23,0),articulos!A:B,2,0)</f>
        <v>Vehículos Livianos y Otros Medios de Transporte</v>
      </c>
      <c r="U23" s="384">
        <v>78962</v>
      </c>
      <c r="V23" s="370" t="s">
        <v>631</v>
      </c>
      <c r="W23" s="211" t="str">
        <f t="shared" ref="W23:W38" si="76">UPPER(TEXT(AE23,"MMMMYYYY"))</f>
        <v>OCTUBRE2024</v>
      </c>
      <c r="X23" t="s">
        <v>796</v>
      </c>
      <c r="AA23" s="95">
        <f>+AD23/'7'!$E$341</f>
        <v>1263.1102686842078</v>
      </c>
      <c r="AB23" s="207">
        <v>1179505</v>
      </c>
      <c r="AD23" s="388">
        <f t="shared" ref="AD23:AD38" si="77">ROUND(AB23-AC23,0)</f>
        <v>1179505</v>
      </c>
      <c r="AE23" s="210">
        <v>45572</v>
      </c>
      <c r="AF23" t="s">
        <v>767</v>
      </c>
      <c r="AG23" t="s">
        <v>769</v>
      </c>
      <c r="AH23" t="s">
        <v>800</v>
      </c>
      <c r="AL23" s="220">
        <f t="shared" ref="AL23:AL38" si="78">+YEAR(AE23)</f>
        <v>2024</v>
      </c>
      <c r="AM23" s="220" t="str">
        <f t="shared" ref="AM23:AM38" si="79">+AL23&amp;"-"&amp;TEXT(MONTH(AE23),"00")</f>
        <v>2024-10</v>
      </c>
      <c r="AN23" s="1" t="s">
        <v>24</v>
      </c>
      <c r="AO23" s="95">
        <f>AA23*'7'!G$341</f>
        <v>1359.0726219994399</v>
      </c>
      <c r="AP23" s="727">
        <v>91243520</v>
      </c>
      <c r="AQ23" s="212" t="str">
        <f t="shared" ref="AQ23:AQ38" si="80">+MID(AP23,1,6)</f>
        <v>912435</v>
      </c>
      <c r="AR23" s="213" t="e">
        <f>+VLOOKUP(AQ23,'8'!$B$5:$F$40,3,FALSE)</f>
        <v>#N/A</v>
      </c>
      <c r="AS23" s="213" t="e">
        <f>+VLOOKUP(AQ23,'8'!$B$5:$F$40,4,FALSE)</f>
        <v>#N/A</v>
      </c>
      <c r="AT23" s="213" t="e">
        <f>+VLOOKUP(AQ23,'8'!$B$5:$F$40,5,FALSE)</f>
        <v>#N/A</v>
      </c>
      <c r="AU23" s="213" t="e">
        <f>+VLOOKUP(AQ23,'8'!$B$5:$F$40,2,FALSE)</f>
        <v>#N/A</v>
      </c>
      <c r="AV23" s="213" t="str">
        <f t="shared" ref="AV23:AV38" si="81">+AX23&amp;"-"&amp;AP23&amp;"-"&amp;AM23</f>
        <v>TRANSPORTE-91243520-2024-10</v>
      </c>
      <c r="AW23" s="165" t="str">
        <f t="shared" ref="AW23:AW38" si="82">+AP23&amp;"-"&amp;AM23</f>
        <v>91243520-2024-10</v>
      </c>
      <c r="AX23" t="str">
        <f t="shared" ref="AX23:AX38" si="83">V23</f>
        <v>TRANSPORTE</v>
      </c>
      <c r="AZ23" s="95" t="e">
        <f>+VLOOKUP(P23&amp;" "&amp;AP23&amp;" "&amp;AX23&amp;" "&amp;X23,'D2'!$DW$6:$DW$98,1,FALSE)</f>
        <v>#N/A</v>
      </c>
      <c r="BC23" t="s">
        <v>302</v>
      </c>
      <c r="BD23" t="s">
        <v>302</v>
      </c>
      <c r="BE23" t="s">
        <v>302</v>
      </c>
      <c r="BJ23" s="389" t="str">
        <f>IF(AX23="REMUNERACION","FEE MO","FEE SS")</f>
        <v>FEE SS</v>
      </c>
      <c r="BK23" s="390">
        <f t="shared" si="73"/>
        <v>29487.625</v>
      </c>
      <c r="BL23" s="136">
        <f t="shared" ref="BL23:BL38" si="84">IF(BJ23="FEE SS",AB23*0.025,AB23*0.0551)</f>
        <v>29487.625</v>
      </c>
      <c r="BM23" s="136" t="str">
        <f t="shared" ref="BM23:BM38" si="85">IF(BK23=BL23,"OK","REV")</f>
        <v>OK</v>
      </c>
    </row>
    <row r="24" spans="1:65" ht="20.399999999999999" x14ac:dyDescent="0.7">
      <c r="A24" s="203"/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 t="str">
        <f t="shared" si="15"/>
        <v>91243520OCTUBRE2024</v>
      </c>
      <c r="M24" s="203" t="str">
        <f t="shared" si="1"/>
        <v>REAL 91243520 HOTEL BERG_CAD</v>
      </c>
      <c r="N24" s="203" t="str">
        <f>VLOOKUP(M24,'D2'!$DW$5:'D2'!G:G,1,FALSE)</f>
        <v>REAL 91243520 HOTEL BERG_CAD</v>
      </c>
      <c r="O24" t="str">
        <f>P24&amp;V24&amp;X24&amp;W24&amp;AP24</f>
        <v>REALHOTELBERG_CADOCTUBRE202491243520</v>
      </c>
      <c r="P24" t="s">
        <v>21</v>
      </c>
      <c r="Q24" s="387" t="s">
        <v>677</v>
      </c>
      <c r="R24" s="211" t="str">
        <f>+VLOOKUP(AP24,'8'!$B$5:$F$40,2,FALSE)</f>
        <v>Logística MN</v>
      </c>
      <c r="S24" s="383" t="s">
        <v>262</v>
      </c>
      <c r="T24" s="211" t="str">
        <f>+VLOOKUP(TEXT(S24,0),articulos!A:B,2,0)</f>
        <v>Servicio de Alojamiento y Alimentación</v>
      </c>
      <c r="U24" s="384">
        <v>78962</v>
      </c>
      <c r="V24" s="370" t="s">
        <v>638</v>
      </c>
      <c r="W24" s="211" t="str">
        <f t="shared" si="76"/>
        <v>OCTUBRE2024</v>
      </c>
      <c r="X24" t="s">
        <v>703</v>
      </c>
      <c r="AA24" s="95">
        <f>+AD24/'7'!$E$341</f>
        <v>1181.5197952474273</v>
      </c>
      <c r="AB24" s="207">
        <v>1103315</v>
      </c>
      <c r="AD24" s="388">
        <f t="shared" si="77"/>
        <v>1103315</v>
      </c>
      <c r="AE24" s="210">
        <v>45572</v>
      </c>
      <c r="AF24" t="s">
        <v>767</v>
      </c>
      <c r="AG24" t="s">
        <v>769</v>
      </c>
      <c r="AH24" t="s">
        <v>800</v>
      </c>
      <c r="AL24" s="220">
        <f t="shared" si="78"/>
        <v>2024</v>
      </c>
      <c r="AM24" s="220" t="str">
        <f t="shared" si="79"/>
        <v>2024-10</v>
      </c>
      <c r="AN24" s="1" t="s">
        <v>24</v>
      </c>
      <c r="AO24" s="95">
        <f>AA24*'7'!G$341</f>
        <v>1271.2834705586768</v>
      </c>
      <c r="AP24" s="727">
        <v>91243520</v>
      </c>
      <c r="AQ24" s="212" t="str">
        <f t="shared" si="80"/>
        <v>912435</v>
      </c>
      <c r="AR24" s="213" t="e">
        <f>+VLOOKUP(AQ24,'8'!$B$5:$F$40,3,FALSE)</f>
        <v>#N/A</v>
      </c>
      <c r="AS24" s="213" t="e">
        <f>+VLOOKUP(AQ24,'8'!$B$5:$F$40,4,FALSE)</f>
        <v>#N/A</v>
      </c>
      <c r="AT24" s="213" t="e">
        <f>+VLOOKUP(AQ24,'8'!$B$5:$F$40,5,FALSE)</f>
        <v>#N/A</v>
      </c>
      <c r="AU24" s="213" t="e">
        <f>+VLOOKUP(AQ24,'8'!$B$5:$F$40,2,FALSE)</f>
        <v>#N/A</v>
      </c>
      <c r="AV24" s="213" t="str">
        <f t="shared" si="81"/>
        <v>HOTEL-91243520-2024-10</v>
      </c>
      <c r="AW24" s="165" t="str">
        <f t="shared" si="82"/>
        <v>91243520-2024-10</v>
      </c>
      <c r="AX24" t="str">
        <f t="shared" si="83"/>
        <v>HOTEL</v>
      </c>
      <c r="AZ24" s="95" t="e">
        <f>+VLOOKUP(P24&amp;" "&amp;AP24&amp;" "&amp;AX24&amp;" "&amp;X24,'D2'!$DW$6:$DW$98,1,FALSE)</f>
        <v>#N/A</v>
      </c>
      <c r="BC24" t="s">
        <v>302</v>
      </c>
      <c r="BD24" t="s">
        <v>302</v>
      </c>
      <c r="BE24" t="s">
        <v>302</v>
      </c>
      <c r="BJ24" s="389" t="str">
        <f t="shared" ref="BJ24:BJ26" si="86">IF(AX24="REMUNERACION","FEE MO","FEE SS")</f>
        <v>FEE SS</v>
      </c>
      <c r="BK24" s="390">
        <f t="shared" si="73"/>
        <v>27582.875</v>
      </c>
      <c r="BL24" s="136">
        <f t="shared" si="84"/>
        <v>27582.875</v>
      </c>
      <c r="BM24" s="136" t="str">
        <f t="shared" si="85"/>
        <v>OK</v>
      </c>
    </row>
    <row r="25" spans="1:65" ht="20.399999999999999" x14ac:dyDescent="0.7">
      <c r="A25" s="203"/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 t="str">
        <f t="shared" si="15"/>
        <v>91243520OCTUBRE2024</v>
      </c>
      <c r="M25" s="203" t="str">
        <f t="shared" si="1"/>
        <v>REAL 91243520 TRANSPORTE BERG_CAD</v>
      </c>
      <c r="N25" s="203" t="str">
        <f>VLOOKUP(M25,'D2'!$DW$5:'D2'!G:G,1,FALSE)</f>
        <v>REAL 91243520 TRANSPORTE BERG_CAD</v>
      </c>
      <c r="O25" t="str">
        <f t="shared" ref="O25" si="87">P25&amp;V25&amp;X25&amp;W25&amp;AP25</f>
        <v>REALTRANSPORTEBERG_CADOCTUBRE202491243520</v>
      </c>
      <c r="P25" t="s">
        <v>21</v>
      </c>
      <c r="Q25" s="387" t="s">
        <v>677</v>
      </c>
      <c r="R25" s="211" t="str">
        <f>+VLOOKUP(AP25,'8'!$B$5:$F$40,2,FALSE)</f>
        <v>Logística MN</v>
      </c>
      <c r="S25" s="383" t="s">
        <v>264</v>
      </c>
      <c r="T25" s="211" t="str">
        <f>+VLOOKUP(TEXT(S25,0),articulos!A:B,2,0)</f>
        <v>Transporte de Personal</v>
      </c>
      <c r="U25" s="384">
        <v>78962</v>
      </c>
      <c r="V25" s="370" t="s">
        <v>631</v>
      </c>
      <c r="W25" s="211" t="str">
        <f t="shared" si="76"/>
        <v>OCTUBRE2024</v>
      </c>
      <c r="X25" t="s">
        <v>703</v>
      </c>
      <c r="AA25" s="95">
        <f>+AD25/'7'!$E$341</f>
        <v>197.67511592293937</v>
      </c>
      <c r="AB25" s="207">
        <v>184591</v>
      </c>
      <c r="AD25" s="388">
        <f t="shared" si="77"/>
        <v>184591</v>
      </c>
      <c r="AE25" s="210">
        <v>45572</v>
      </c>
      <c r="AF25" t="s">
        <v>767</v>
      </c>
      <c r="AG25" t="s">
        <v>769</v>
      </c>
      <c r="AH25" t="s">
        <v>800</v>
      </c>
      <c r="AL25" s="220">
        <f t="shared" si="78"/>
        <v>2024</v>
      </c>
      <c r="AM25" s="220" t="str">
        <f t="shared" si="79"/>
        <v>2024-10</v>
      </c>
      <c r="AN25" s="1" t="s">
        <v>24</v>
      </c>
      <c r="AO25" s="95">
        <f>AA25*'7'!G$341</f>
        <v>212.69309953539715</v>
      </c>
      <c r="AP25" s="727">
        <v>91243520</v>
      </c>
      <c r="AQ25" s="212" t="str">
        <f t="shared" si="80"/>
        <v>912435</v>
      </c>
      <c r="AR25" s="213" t="e">
        <f>+VLOOKUP(AQ25,'8'!$B$5:$F$40,3,FALSE)</f>
        <v>#N/A</v>
      </c>
      <c r="AS25" s="213" t="e">
        <f>+VLOOKUP(AQ25,'8'!$B$5:$F$40,4,FALSE)</f>
        <v>#N/A</v>
      </c>
      <c r="AT25" s="213" t="e">
        <f>+VLOOKUP(AQ25,'8'!$B$5:$F$40,5,FALSE)</f>
        <v>#N/A</v>
      </c>
      <c r="AU25" s="213" t="e">
        <f>+VLOOKUP(AQ25,'8'!$B$5:$F$40,2,FALSE)</f>
        <v>#N/A</v>
      </c>
      <c r="AV25" s="213" t="str">
        <f t="shared" si="81"/>
        <v>TRANSPORTE-91243520-2024-10</v>
      </c>
      <c r="AW25" s="165" t="str">
        <f t="shared" si="82"/>
        <v>91243520-2024-10</v>
      </c>
      <c r="AX25" t="str">
        <f t="shared" si="83"/>
        <v>TRANSPORTE</v>
      </c>
      <c r="AZ25" s="95" t="e">
        <f>+VLOOKUP(P25&amp;" "&amp;AP25&amp;" "&amp;AX25&amp;" "&amp;X25,'D2'!$DW$6:$DW$98,1,FALSE)</f>
        <v>#N/A</v>
      </c>
      <c r="BC25" t="s">
        <v>302</v>
      </c>
      <c r="BD25" t="s">
        <v>302</v>
      </c>
      <c r="BE25" t="s">
        <v>302</v>
      </c>
      <c r="BJ25" s="389" t="str">
        <f t="shared" si="86"/>
        <v>FEE SS</v>
      </c>
      <c r="BK25" s="390">
        <f t="shared" si="73"/>
        <v>4614.7750000000005</v>
      </c>
      <c r="BL25" s="136">
        <f t="shared" si="84"/>
        <v>4614.7750000000005</v>
      </c>
      <c r="BM25" s="136" t="str">
        <f t="shared" si="85"/>
        <v>OK</v>
      </c>
    </row>
    <row r="26" spans="1:65" ht="20.399999999999999" x14ac:dyDescent="0.7">
      <c r="A26" s="203"/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 t="str">
        <f t="shared" si="15"/>
        <v>91243520OCTUBRE2024</v>
      </c>
      <c r="M26" s="203" t="str">
        <f t="shared" si="1"/>
        <v>REAL 91243520 HOTEL BERG_CAD</v>
      </c>
      <c r="N26" s="203" t="str">
        <f>VLOOKUP(M26,'D2'!$DW$5:'D2'!G:G,1,FALSE)</f>
        <v>REAL 91243520 HOTEL BERG_CAD</v>
      </c>
      <c r="O26" t="str">
        <f>P26&amp;V26&amp;X26&amp;W26&amp;AP26</f>
        <v>REALHOTELBERG_CADOCTUBRE202491243520</v>
      </c>
      <c r="P26" t="s">
        <v>21</v>
      </c>
      <c r="Q26" s="387" t="s">
        <v>677</v>
      </c>
      <c r="R26" s="211" t="str">
        <f>+VLOOKUP(AP26,'8'!$B$5:$F$40,2,FALSE)</f>
        <v>Logística MN</v>
      </c>
      <c r="S26" s="383" t="s">
        <v>262</v>
      </c>
      <c r="T26" s="211" t="str">
        <f>+VLOOKUP(TEXT(S26,0),articulos!A:B,2,0)</f>
        <v>Servicio de Alojamiento y Alimentación</v>
      </c>
      <c r="U26" s="384">
        <v>78963</v>
      </c>
      <c r="V26" s="370" t="s">
        <v>638</v>
      </c>
      <c r="W26" s="211" t="str">
        <f t="shared" ref="W26:W28" si="88">UPPER(TEXT(AE26,"MMMMYYYY"))</f>
        <v>OCTUBRE2024</v>
      </c>
      <c r="X26" t="s">
        <v>703</v>
      </c>
      <c r="AA26" s="95">
        <f>+AD26/'7'!$E$341</f>
        <v>37.688609031815894</v>
      </c>
      <c r="AB26" s="207">
        <v>35194</v>
      </c>
      <c r="AD26" s="388">
        <f t="shared" ref="AD26:AD28" si="89">ROUND(AB26-AC26,0)</f>
        <v>35194</v>
      </c>
      <c r="AE26" s="210">
        <v>45572</v>
      </c>
      <c r="AF26" t="s">
        <v>767</v>
      </c>
      <c r="AG26" t="s">
        <v>797</v>
      </c>
      <c r="AH26" t="s">
        <v>801</v>
      </c>
      <c r="AL26" s="220">
        <f t="shared" ref="AL26:AL28" si="90">+YEAR(AE26)</f>
        <v>2024</v>
      </c>
      <c r="AM26" s="220" t="str">
        <f t="shared" ref="AM26:AM28" si="91">+AL26&amp;"-"&amp;TEXT(MONTH(AE26),"00")</f>
        <v>2024-10</v>
      </c>
      <c r="AN26" s="1" t="s">
        <v>24</v>
      </c>
      <c r="AO26" s="95">
        <f>AA26*'7'!G$341</f>
        <v>40.551928019506725</v>
      </c>
      <c r="AP26" s="727">
        <v>91243520</v>
      </c>
      <c r="AQ26" s="212" t="str">
        <f t="shared" ref="AQ26:AQ28" si="92">+MID(AP26,1,6)</f>
        <v>912435</v>
      </c>
      <c r="AR26" s="213" t="e">
        <f>+VLOOKUP(AQ26,'8'!$B$5:$F$40,3,FALSE)</f>
        <v>#N/A</v>
      </c>
      <c r="AS26" s="213" t="e">
        <f>+VLOOKUP(AQ26,'8'!$B$5:$F$40,4,FALSE)</f>
        <v>#N/A</v>
      </c>
      <c r="AT26" s="213" t="e">
        <f>+VLOOKUP(AQ26,'8'!$B$5:$F$40,5,FALSE)</f>
        <v>#N/A</v>
      </c>
      <c r="AU26" s="213" t="e">
        <f>+VLOOKUP(AQ26,'8'!$B$5:$F$40,2,FALSE)</f>
        <v>#N/A</v>
      </c>
      <c r="AV26" s="213" t="str">
        <f t="shared" ref="AV26:AV28" si="93">+AX26&amp;"-"&amp;AP26&amp;"-"&amp;AM26</f>
        <v>HOTEL-91243520-2024-10</v>
      </c>
      <c r="AW26" s="165" t="str">
        <f t="shared" ref="AW26:AW28" si="94">+AP26&amp;"-"&amp;AM26</f>
        <v>91243520-2024-10</v>
      </c>
      <c r="AX26" t="str">
        <f t="shared" ref="AX26:AX28" si="95">V26</f>
        <v>HOTEL</v>
      </c>
      <c r="AZ26" s="95" t="e">
        <f>+VLOOKUP(P26&amp;" "&amp;AP26&amp;" "&amp;AX26&amp;" "&amp;X26,'D2'!$DW$6:$DW$98,1,FALSE)</f>
        <v>#N/A</v>
      </c>
      <c r="BC26" t="s">
        <v>302</v>
      </c>
      <c r="BD26" t="s">
        <v>302</v>
      </c>
      <c r="BE26" t="s">
        <v>302</v>
      </c>
      <c r="BJ26" s="389" t="str">
        <f t="shared" si="86"/>
        <v>FEE SS</v>
      </c>
      <c r="BK26" s="390">
        <f t="shared" si="73"/>
        <v>879.85</v>
      </c>
      <c r="BL26" s="136">
        <f t="shared" ref="BL26:BL28" si="96">IF(BJ26="FEE SS",AB26*0.025,AB26*0.0551)</f>
        <v>879.85</v>
      </c>
      <c r="BM26" s="136" t="str">
        <f t="shared" ref="BM26:BM28" si="97">IF(BK26=BL26,"OK","REV")</f>
        <v>OK</v>
      </c>
    </row>
    <row r="27" spans="1:65" ht="20.399999999999999" x14ac:dyDescent="0.7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 t="str">
        <f t="shared" si="15"/>
        <v>91243520OCTUBRE2024</v>
      </c>
      <c r="M27" s="203" t="str">
        <f t="shared" si="1"/>
        <v>REAL 91243520 HOTEL BERG_CAD</v>
      </c>
      <c r="N27" s="203" t="str">
        <f>VLOOKUP(M27,'D2'!$DW$5:'D2'!G:G,1,FALSE)</f>
        <v>REAL 91243520 HOTEL BERG_CAD</v>
      </c>
      <c r="O27" t="str">
        <f t="shared" ref="O27" si="98">P27&amp;V27&amp;X27&amp;W27&amp;AP27</f>
        <v>REALHOTELBERG_CADOCTUBRE202491243520</v>
      </c>
      <c r="P27" t="s">
        <v>21</v>
      </c>
      <c r="Q27" s="387" t="s">
        <v>677</v>
      </c>
      <c r="R27" s="211" t="str">
        <f>+VLOOKUP(AP27,'8'!$B$5:$F$40,2,FALSE)</f>
        <v>Logística MN</v>
      </c>
      <c r="S27" s="383" t="s">
        <v>262</v>
      </c>
      <c r="T27" s="211" t="str">
        <f>+VLOOKUP(TEXT(S27,0),articulos!A:B,2,0)</f>
        <v>Servicio de Alojamiento y Alimentación</v>
      </c>
      <c r="U27" s="384">
        <v>78963</v>
      </c>
      <c r="V27" s="370" t="s">
        <v>638</v>
      </c>
      <c r="W27" s="211" t="str">
        <f t="shared" si="88"/>
        <v>OCTUBRE2024</v>
      </c>
      <c r="X27" t="s">
        <v>703</v>
      </c>
      <c r="AA27" s="95">
        <f>+AD27/'7'!$E$341</f>
        <v>1103.5199880061255</v>
      </c>
      <c r="AB27" s="207">
        <v>1030478</v>
      </c>
      <c r="AD27" s="388">
        <f t="shared" si="89"/>
        <v>1030478</v>
      </c>
      <c r="AE27" s="210">
        <v>45572</v>
      </c>
      <c r="AF27" t="s">
        <v>767</v>
      </c>
      <c r="AG27" t="s">
        <v>797</v>
      </c>
      <c r="AH27" t="s">
        <v>801</v>
      </c>
      <c r="AL27" s="220">
        <f t="shared" si="90"/>
        <v>2024</v>
      </c>
      <c r="AM27" s="220" t="str">
        <f t="shared" si="91"/>
        <v>2024-10</v>
      </c>
      <c r="AN27" s="1" t="s">
        <v>24</v>
      </c>
      <c r="AO27" s="95">
        <f>AA27*'7'!G$341</f>
        <v>1187.3577792147883</v>
      </c>
      <c r="AP27" s="727">
        <v>91243520</v>
      </c>
      <c r="AQ27" s="212" t="str">
        <f t="shared" si="92"/>
        <v>912435</v>
      </c>
      <c r="AR27" s="213" t="e">
        <f>+VLOOKUP(AQ27,'8'!$B$5:$F$40,3,FALSE)</f>
        <v>#N/A</v>
      </c>
      <c r="AS27" s="213" t="e">
        <f>+VLOOKUP(AQ27,'8'!$B$5:$F$40,4,FALSE)</f>
        <v>#N/A</v>
      </c>
      <c r="AT27" s="213" t="e">
        <f>+VLOOKUP(AQ27,'8'!$B$5:$F$40,5,FALSE)</f>
        <v>#N/A</v>
      </c>
      <c r="AU27" s="213" t="e">
        <f>+VLOOKUP(AQ27,'8'!$B$5:$F$40,2,FALSE)</f>
        <v>#N/A</v>
      </c>
      <c r="AV27" s="213" t="str">
        <f t="shared" si="93"/>
        <v>HOTEL-91243520-2024-10</v>
      </c>
      <c r="AW27" s="165" t="str">
        <f t="shared" si="94"/>
        <v>91243520-2024-10</v>
      </c>
      <c r="AX27" t="str">
        <f t="shared" si="95"/>
        <v>HOTEL</v>
      </c>
      <c r="AZ27" s="95" t="e">
        <f>+VLOOKUP(P27&amp;" "&amp;AP27&amp;" "&amp;AX27&amp;" "&amp;X27,'D2'!$DW$6:$DW$98,1,FALSE)</f>
        <v>#N/A</v>
      </c>
      <c r="BC27" t="s">
        <v>302</v>
      </c>
      <c r="BD27" t="s">
        <v>302</v>
      </c>
      <c r="BE27" t="s">
        <v>302</v>
      </c>
      <c r="BJ27" s="389" t="str">
        <f>IF(AX27="REMUNERACION","FEE MO","FEE SS")</f>
        <v>FEE SS</v>
      </c>
      <c r="BK27" s="390">
        <f t="shared" si="73"/>
        <v>25761.95</v>
      </c>
      <c r="BL27" s="136">
        <f t="shared" si="96"/>
        <v>25761.95</v>
      </c>
      <c r="BM27" s="136" t="str">
        <f t="shared" si="97"/>
        <v>OK</v>
      </c>
    </row>
    <row r="28" spans="1:65" ht="20.399999999999999" x14ac:dyDescent="0.7">
      <c r="A28" s="203"/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 t="str">
        <f t="shared" si="15"/>
        <v>91243520OCTUBRE2024</v>
      </c>
      <c r="M28" s="203" t="str">
        <f t="shared" si="1"/>
        <v>REAL 91243520 HOTEL BERG_CAD</v>
      </c>
      <c r="N28" s="203" t="str">
        <f>VLOOKUP(M28,'D2'!$DW$5:'D2'!G:G,1,FALSE)</f>
        <v>REAL 91243520 HOTEL BERG_CAD</v>
      </c>
      <c r="O28" t="str">
        <f>P28&amp;V28&amp;X28&amp;W28&amp;AP28</f>
        <v>REALHOTELBERG_CADOCTUBRE202491243520</v>
      </c>
      <c r="P28" t="s">
        <v>21</v>
      </c>
      <c r="Q28" s="387" t="s">
        <v>677</v>
      </c>
      <c r="R28" s="211" t="str">
        <f>+VLOOKUP(AP28,'8'!$B$5:$F$40,2,FALSE)</f>
        <v>Logística MN</v>
      </c>
      <c r="S28" s="383" t="s">
        <v>262</v>
      </c>
      <c r="T28" s="211" t="str">
        <f>+VLOOKUP(TEXT(S28,0),articulos!A:B,2,0)</f>
        <v>Servicio de Alojamiento y Alimentación</v>
      </c>
      <c r="U28" s="384">
        <v>78965</v>
      </c>
      <c r="V28" s="370" t="s">
        <v>638</v>
      </c>
      <c r="W28" s="211" t="str">
        <f t="shared" si="88"/>
        <v>OCTUBRE2024</v>
      </c>
      <c r="X28" t="s">
        <v>703</v>
      </c>
      <c r="AA28" s="95">
        <f>+AD28/'7'!$E$341</f>
        <v>980.3129116201369</v>
      </c>
      <c r="AB28" s="207">
        <v>915426</v>
      </c>
      <c r="AD28" s="388">
        <f t="shared" si="89"/>
        <v>915426</v>
      </c>
      <c r="AE28" s="210">
        <v>45572</v>
      </c>
      <c r="AF28" t="s">
        <v>767</v>
      </c>
      <c r="AG28" t="s">
        <v>798</v>
      </c>
      <c r="AH28" t="s">
        <v>802</v>
      </c>
      <c r="AL28" s="220">
        <f t="shared" si="90"/>
        <v>2024</v>
      </c>
      <c r="AM28" s="220" t="str">
        <f t="shared" si="91"/>
        <v>2024-10</v>
      </c>
      <c r="AN28" s="1" t="s">
        <v>24</v>
      </c>
      <c r="AO28" s="95">
        <f>AA28*'7'!G$341</f>
        <v>1054.7902841161838</v>
      </c>
      <c r="AP28" s="727">
        <v>91243520</v>
      </c>
      <c r="AQ28" s="212" t="str">
        <f t="shared" si="92"/>
        <v>912435</v>
      </c>
      <c r="AR28" s="213" t="e">
        <f>+VLOOKUP(AQ28,'8'!$B$5:$F$40,3,FALSE)</f>
        <v>#N/A</v>
      </c>
      <c r="AS28" s="213" t="e">
        <f>+VLOOKUP(AQ28,'8'!$B$5:$F$40,4,FALSE)</f>
        <v>#N/A</v>
      </c>
      <c r="AT28" s="213" t="e">
        <f>+VLOOKUP(AQ28,'8'!$B$5:$F$40,5,FALSE)</f>
        <v>#N/A</v>
      </c>
      <c r="AU28" s="213" t="e">
        <f>+VLOOKUP(AQ28,'8'!$B$5:$F$40,2,FALSE)</f>
        <v>#N/A</v>
      </c>
      <c r="AV28" s="213" t="str">
        <f t="shared" si="93"/>
        <v>HOTEL-91243520-2024-10</v>
      </c>
      <c r="AW28" s="165" t="str">
        <f t="shared" si="94"/>
        <v>91243520-2024-10</v>
      </c>
      <c r="AX28" t="str">
        <f t="shared" si="95"/>
        <v>HOTEL</v>
      </c>
      <c r="AZ28" s="95" t="e">
        <f>+VLOOKUP(P28&amp;" "&amp;AP28&amp;" "&amp;AX28&amp;" "&amp;X28,'D2'!$DW$6:$DW$98,1,FALSE)</f>
        <v>#N/A</v>
      </c>
      <c r="BC28" t="s">
        <v>302</v>
      </c>
      <c r="BD28" t="s">
        <v>302</v>
      </c>
      <c r="BE28" t="s">
        <v>302</v>
      </c>
      <c r="BJ28" s="389" t="str">
        <f t="shared" ref="BJ28:BJ29" si="99">IF(AX28="REMUNERACION","FEE MO","FEE SS")</f>
        <v>FEE SS</v>
      </c>
      <c r="BK28" s="390">
        <f t="shared" si="73"/>
        <v>22885.65</v>
      </c>
      <c r="BL28" s="136">
        <f t="shared" si="96"/>
        <v>22885.65</v>
      </c>
      <c r="BM28" s="136" t="str">
        <f t="shared" si="97"/>
        <v>OK</v>
      </c>
    </row>
    <row r="29" spans="1:65" ht="20.399999999999999" x14ac:dyDescent="0.7">
      <c r="A29" s="203"/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 t="str">
        <f t="shared" si="15"/>
        <v>91243520OCTUBRE2024</v>
      </c>
      <c r="M29" s="203" t="str">
        <f t="shared" si="1"/>
        <v>REAL 91243520 TRANSPORTE CANN_AUS</v>
      </c>
      <c r="N29" s="203" t="str">
        <f>VLOOKUP(M29,'D2'!$DW$5:'D2'!G:G,1,FALSE)</f>
        <v>REAL 91243520 TRANSPORTE CANN_AUS</v>
      </c>
      <c r="O29" t="str">
        <f>P29&amp;V29&amp;X29&amp;W29&amp;AP29</f>
        <v>REALTRANSPORTECANN_AUSOCTUBRE202491243520</v>
      </c>
      <c r="P29" t="s">
        <v>21</v>
      </c>
      <c r="Q29" s="387" t="s">
        <v>677</v>
      </c>
      <c r="R29" s="211" t="str">
        <f>+VLOOKUP(AP29,'8'!$B$5:$F$40,2,FALSE)</f>
        <v>Logística MN</v>
      </c>
      <c r="S29" s="383" t="s">
        <v>264</v>
      </c>
      <c r="T29" s="211" t="str">
        <f>+VLOOKUP(TEXT(S29,0),articulos!A:B,2,0)</f>
        <v>Transporte de Personal</v>
      </c>
      <c r="U29" s="384">
        <v>79027</v>
      </c>
      <c r="V29" s="370" t="s">
        <v>631</v>
      </c>
      <c r="W29" s="211" t="str">
        <f t="shared" si="76"/>
        <v>OCTUBRE2024</v>
      </c>
      <c r="X29" t="s">
        <v>796</v>
      </c>
      <c r="AA29" s="95">
        <f>+AD29/'7'!$E$341</f>
        <v>19335.920583416329</v>
      </c>
      <c r="AB29" s="207">
        <v>18056076</v>
      </c>
      <c r="AD29" s="388">
        <f t="shared" si="77"/>
        <v>18056076</v>
      </c>
      <c r="AE29" s="210">
        <v>45574</v>
      </c>
      <c r="AF29" t="s">
        <v>767</v>
      </c>
      <c r="AG29" t="s">
        <v>768</v>
      </c>
      <c r="AH29" t="s">
        <v>771</v>
      </c>
      <c r="AL29" s="220">
        <f t="shared" si="78"/>
        <v>2024</v>
      </c>
      <c r="AM29" s="220" t="str">
        <f t="shared" si="79"/>
        <v>2024-10</v>
      </c>
      <c r="AN29" s="1" t="s">
        <v>24</v>
      </c>
      <c r="AO29" s="95">
        <f>AA29*'7'!G$341</f>
        <v>20804.929654678159</v>
      </c>
      <c r="AP29" s="727">
        <v>91243520</v>
      </c>
      <c r="AQ29" s="212" t="str">
        <f t="shared" si="80"/>
        <v>912435</v>
      </c>
      <c r="AR29" s="213" t="e">
        <f>+VLOOKUP(AQ29,'8'!$B$5:$F$40,3,FALSE)</f>
        <v>#N/A</v>
      </c>
      <c r="AS29" s="213" t="e">
        <f>+VLOOKUP(AQ29,'8'!$B$5:$F$40,4,FALSE)</f>
        <v>#N/A</v>
      </c>
      <c r="AT29" s="213" t="e">
        <f>+VLOOKUP(AQ29,'8'!$B$5:$F$40,5,FALSE)</f>
        <v>#N/A</v>
      </c>
      <c r="AU29" s="213" t="e">
        <f>+VLOOKUP(AQ29,'8'!$B$5:$F$40,2,FALSE)</f>
        <v>#N/A</v>
      </c>
      <c r="AV29" s="213" t="str">
        <f t="shared" si="81"/>
        <v>TRANSPORTE-91243520-2024-10</v>
      </c>
      <c r="AW29" s="165" t="str">
        <f t="shared" si="82"/>
        <v>91243520-2024-10</v>
      </c>
      <c r="AX29" t="str">
        <f t="shared" si="83"/>
        <v>TRANSPORTE</v>
      </c>
      <c r="AZ29" s="95" t="e">
        <f>+VLOOKUP(P29&amp;" "&amp;AP29&amp;" "&amp;AX29&amp;" "&amp;X29,'D2'!$DW$6:$DW$98,1,FALSE)</f>
        <v>#N/A</v>
      </c>
      <c r="BC29" t="s">
        <v>302</v>
      </c>
      <c r="BD29" t="s">
        <v>302</v>
      </c>
      <c r="BE29" t="s">
        <v>302</v>
      </c>
      <c r="BJ29" s="389" t="str">
        <f t="shared" si="99"/>
        <v>FEE SS</v>
      </c>
      <c r="BK29" s="390">
        <f t="shared" si="73"/>
        <v>451401.9</v>
      </c>
      <c r="BL29" s="136">
        <f t="shared" si="84"/>
        <v>451401.9</v>
      </c>
      <c r="BM29" s="136" t="str">
        <f t="shared" si="85"/>
        <v>OK</v>
      </c>
    </row>
    <row r="30" spans="1:65" ht="20.399999999999999" x14ac:dyDescent="0.7">
      <c r="A30" s="203"/>
      <c r="B30" s="203"/>
      <c r="C30" s="203"/>
      <c r="D30" s="203"/>
      <c r="E30" s="203"/>
      <c r="F30" s="203"/>
      <c r="G30" s="203"/>
      <c r="H30" s="203"/>
      <c r="I30" s="203"/>
      <c r="J30" s="203"/>
      <c r="K30" s="203"/>
      <c r="L30" s="203" t="str">
        <f t="shared" si="15"/>
        <v>91243520OCTUBRE2024</v>
      </c>
      <c r="M30" s="203" t="str">
        <f t="shared" si="1"/>
        <v>REAL 91243520 TRANSPORTE BERG_CAD</v>
      </c>
      <c r="N30" s="203" t="str">
        <f>VLOOKUP(M30,'D2'!$DW$5:'D2'!G:G,1,FALSE)</f>
        <v>REAL 91243520 TRANSPORTE BERG_CAD</v>
      </c>
      <c r="O30" t="str">
        <f t="shared" ref="O30" si="100">P30&amp;V30&amp;X30&amp;W30&amp;AP30</f>
        <v>REALTRANSPORTEBERG_CADOCTUBRE202491243520</v>
      </c>
      <c r="P30" t="s">
        <v>21</v>
      </c>
      <c r="Q30" s="387" t="s">
        <v>677</v>
      </c>
      <c r="R30" s="211" t="str">
        <f>+VLOOKUP(AP30,'8'!$B$5:$F$40,2,FALSE)</f>
        <v>Logística MN</v>
      </c>
      <c r="S30" s="383" t="s">
        <v>264</v>
      </c>
      <c r="T30" s="211" t="str">
        <f>+VLOOKUP(TEXT(S30,0),articulos!A:B,2,0)</f>
        <v>Transporte de Personal</v>
      </c>
      <c r="U30" s="384">
        <v>79327</v>
      </c>
      <c r="V30" s="370" t="s">
        <v>631</v>
      </c>
      <c r="W30" s="211" t="str">
        <f t="shared" si="76"/>
        <v>OCTUBRE2024</v>
      </c>
      <c r="X30" t="s">
        <v>703</v>
      </c>
      <c r="AA30" s="95">
        <f>+AD30/'7'!$E$341</f>
        <v>113.59805527891113</v>
      </c>
      <c r="AB30" s="207">
        <v>106079</v>
      </c>
      <c r="AD30" s="388">
        <f t="shared" si="77"/>
        <v>106079</v>
      </c>
      <c r="AE30" s="210">
        <v>45582</v>
      </c>
      <c r="AF30" t="s">
        <v>767</v>
      </c>
      <c r="AG30" t="s">
        <v>770</v>
      </c>
      <c r="AH30" t="s">
        <v>773</v>
      </c>
      <c r="AL30" s="220">
        <f t="shared" si="78"/>
        <v>2024</v>
      </c>
      <c r="AM30" s="220" t="str">
        <f t="shared" si="79"/>
        <v>2024-10</v>
      </c>
      <c r="AN30" s="1" t="s">
        <v>24</v>
      </c>
      <c r="AO30" s="95">
        <f>AA30*'7'!G$341</f>
        <v>122.22844724615715</v>
      </c>
      <c r="AP30" s="727">
        <v>91243520</v>
      </c>
      <c r="AQ30" s="212" t="str">
        <f t="shared" si="80"/>
        <v>912435</v>
      </c>
      <c r="AR30" s="213" t="e">
        <f>+VLOOKUP(AQ30,'8'!$B$5:$F$40,3,FALSE)</f>
        <v>#N/A</v>
      </c>
      <c r="AS30" s="213" t="e">
        <f>+VLOOKUP(AQ30,'8'!$B$5:$F$40,4,FALSE)</f>
        <v>#N/A</v>
      </c>
      <c r="AT30" s="213" t="e">
        <f>+VLOOKUP(AQ30,'8'!$B$5:$F$40,5,FALSE)</f>
        <v>#N/A</v>
      </c>
      <c r="AU30" s="213" t="e">
        <f>+VLOOKUP(AQ30,'8'!$B$5:$F$40,2,FALSE)</f>
        <v>#N/A</v>
      </c>
      <c r="AV30" s="213" t="str">
        <f t="shared" si="81"/>
        <v>TRANSPORTE-91243520-2024-10</v>
      </c>
      <c r="AW30" s="165" t="str">
        <f t="shared" si="82"/>
        <v>91243520-2024-10</v>
      </c>
      <c r="AX30" t="str">
        <f t="shared" si="83"/>
        <v>TRANSPORTE</v>
      </c>
      <c r="AZ30" s="95" t="e">
        <f>+VLOOKUP(P30&amp;" "&amp;AP30&amp;" "&amp;AX30&amp;" "&amp;X30,'D2'!$DW$6:$DW$98,1,FALSE)</f>
        <v>#N/A</v>
      </c>
      <c r="BC30" t="s">
        <v>302</v>
      </c>
      <c r="BD30" t="s">
        <v>302</v>
      </c>
      <c r="BE30" t="s">
        <v>302</v>
      </c>
      <c r="BJ30" s="389" t="str">
        <f>IF(AX30="REMUNERACION","FEE MO","FEE SS")</f>
        <v>FEE SS</v>
      </c>
      <c r="BK30" s="390">
        <f t="shared" si="73"/>
        <v>2651.9750000000004</v>
      </c>
      <c r="BL30" s="136">
        <f t="shared" si="84"/>
        <v>2651.9750000000004</v>
      </c>
      <c r="BM30" s="136" t="str">
        <f t="shared" si="85"/>
        <v>OK</v>
      </c>
    </row>
    <row r="31" spans="1:65" ht="20.399999999999999" x14ac:dyDescent="0.7">
      <c r="A31" s="203"/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203" t="str">
        <f t="shared" si="15"/>
        <v>91243110OCTUBRE2024</v>
      </c>
      <c r="M31" s="203" t="str">
        <f t="shared" si="1"/>
        <v>REAL 91243110 CO-H-007/2024 BERG_CAD</v>
      </c>
      <c r="N31" s="203" t="str">
        <f>VLOOKUP(M31,'D2'!$DW$5:'D2'!G:G,1,FALSE)</f>
        <v>REAL 91243110 CO-H-007/2024 BERG_CAD</v>
      </c>
      <c r="O31" t="str">
        <f>P31&amp;V31&amp;X31&amp;W31&amp;AP31</f>
        <v>REALCO-H-007/2024BERG_CADOCTUBRE202491243110</v>
      </c>
      <c r="P31" t="s">
        <v>21</v>
      </c>
      <c r="Q31" s="387" t="s">
        <v>662</v>
      </c>
      <c r="R31" s="211" t="str">
        <f>+VLOOKUP(AP31,'8'!$B$5:$F$40,2,FALSE)</f>
        <v>Geología MN</v>
      </c>
      <c r="S31" s="383" t="s">
        <v>23</v>
      </c>
      <c r="T31" s="211" t="str">
        <f>+VLOOKUP(TEXT(S31,0),articulos!A:B,2,0)</f>
        <v>Asesoría Experta</v>
      </c>
      <c r="U31" s="384">
        <v>79333</v>
      </c>
      <c r="V31" s="370" t="s">
        <v>775</v>
      </c>
      <c r="W31" s="211" t="str">
        <f t="shared" si="76"/>
        <v>OCTUBRE2024</v>
      </c>
      <c r="X31" t="s">
        <v>703</v>
      </c>
      <c r="AA31" s="95">
        <f>+AD31/'7'!$E$341</f>
        <v>6942.1852411090058</v>
      </c>
      <c r="AB31" s="207">
        <v>6482682</v>
      </c>
      <c r="AD31" s="388">
        <f t="shared" si="77"/>
        <v>6482682</v>
      </c>
      <c r="AE31" s="210">
        <v>45582</v>
      </c>
      <c r="AF31" t="s">
        <v>767</v>
      </c>
      <c r="AG31" t="s">
        <v>769</v>
      </c>
      <c r="AH31" t="s">
        <v>772</v>
      </c>
      <c r="AI31" t="s">
        <v>816</v>
      </c>
      <c r="AL31" s="220">
        <f t="shared" si="78"/>
        <v>2024</v>
      </c>
      <c r="AM31" s="220" t="str">
        <f t="shared" si="79"/>
        <v>2024-10</v>
      </c>
      <c r="AN31" s="1" t="s">
        <v>24</v>
      </c>
      <c r="AO31" s="95">
        <f>AA31*'7'!G$341</f>
        <v>7469.6043029309531</v>
      </c>
      <c r="AP31" s="727">
        <v>91243110</v>
      </c>
      <c r="AQ31" s="212" t="str">
        <f t="shared" si="80"/>
        <v>912431</v>
      </c>
      <c r="AR31" s="213" t="e">
        <f>+VLOOKUP(AQ31,'8'!$B$5:$F$40,3,FALSE)</f>
        <v>#N/A</v>
      </c>
      <c r="AS31" s="213" t="e">
        <f>+VLOOKUP(AQ31,'8'!$B$5:$F$40,4,FALSE)</f>
        <v>#N/A</v>
      </c>
      <c r="AT31" s="213" t="e">
        <f>+VLOOKUP(AQ31,'8'!$B$5:$F$40,5,FALSE)</f>
        <v>#N/A</v>
      </c>
      <c r="AU31" s="213" t="e">
        <f>+VLOOKUP(AQ31,'8'!$B$5:$F$40,2,FALSE)</f>
        <v>#N/A</v>
      </c>
      <c r="AV31" s="213" t="str">
        <f t="shared" si="81"/>
        <v>CO-H-007/2024-91243110-2024-10</v>
      </c>
      <c r="AW31" s="165" t="str">
        <f t="shared" si="82"/>
        <v>91243110-2024-10</v>
      </c>
      <c r="AX31" t="str">
        <f t="shared" si="83"/>
        <v>CO-H-007/2024</v>
      </c>
      <c r="AZ31" s="95" t="e">
        <f>+VLOOKUP(P31&amp;" "&amp;AP31&amp;" "&amp;AX31&amp;" "&amp;X31,'D2'!$DW$6:$DW$98,1,FALSE)</f>
        <v>#N/A</v>
      </c>
      <c r="BC31" t="s">
        <v>775</v>
      </c>
      <c r="BD31" t="s">
        <v>806</v>
      </c>
      <c r="BE31" t="s">
        <v>807</v>
      </c>
      <c r="BF31">
        <v>45536</v>
      </c>
      <c r="BG31">
        <v>45565</v>
      </c>
      <c r="BJ31" s="389" t="str">
        <f t="shared" ref="BJ31:BJ32" si="101">IF(AX31="REMUNERACION","FEE MO","FEE SS")</f>
        <v>FEE SS</v>
      </c>
      <c r="BK31" s="390">
        <f t="shared" si="73"/>
        <v>162067.05000000002</v>
      </c>
      <c r="BL31" s="136">
        <f t="shared" si="84"/>
        <v>162067.05000000002</v>
      </c>
      <c r="BM31" s="136" t="str">
        <f t="shared" si="85"/>
        <v>OK</v>
      </c>
    </row>
    <row r="32" spans="1:65" ht="20.399999999999999" x14ac:dyDescent="0.7">
      <c r="A32" s="203"/>
      <c r="B32" s="203"/>
      <c r="C32" s="203"/>
      <c r="D32" s="203"/>
      <c r="E32" s="203"/>
      <c r="F32" s="203"/>
      <c r="G32" s="203"/>
      <c r="H32" s="203"/>
      <c r="I32" s="203"/>
      <c r="J32" s="203"/>
      <c r="K32" s="203"/>
      <c r="L32" s="203" t="str">
        <f t="shared" si="15"/>
        <v>91243110OCTUBRE2024</v>
      </c>
      <c r="M32" s="203" t="str">
        <f t="shared" si="1"/>
        <v>REAL 91243110 CO-073/2023 CANN_AUS</v>
      </c>
      <c r="N32" s="203" t="str">
        <f>VLOOKUP(M32,'D2'!$DW$5:'D2'!G:G,1,FALSE)</f>
        <v>REAL 91243110 CO-073/2023 CANN_AUS</v>
      </c>
      <c r="O32" t="str">
        <f t="shared" ref="O32" si="102">P32&amp;V32&amp;X32&amp;W32&amp;AP32</f>
        <v>REALCO-073/2023CANN_AUSOCTUBRE202491243110</v>
      </c>
      <c r="P32" t="s">
        <v>21</v>
      </c>
      <c r="Q32" s="387" t="s">
        <v>662</v>
      </c>
      <c r="R32" s="211" t="str">
        <f>+VLOOKUP(AP32,'8'!$B$5:$F$40,2,FALSE)</f>
        <v>Geología MN</v>
      </c>
      <c r="S32" s="383" t="s">
        <v>248</v>
      </c>
      <c r="T32" s="211" t="str">
        <f>+VLOOKUP(TEXT(S32,0),articulos!A:B,2,0)</f>
        <v>Servicio de Apoyo Geológico</v>
      </c>
      <c r="U32" s="384">
        <v>79763</v>
      </c>
      <c r="V32" s="370" t="s">
        <v>708</v>
      </c>
      <c r="W32" s="211" t="str">
        <f t="shared" si="76"/>
        <v>OCTUBRE2024</v>
      </c>
      <c r="X32" t="s">
        <v>796</v>
      </c>
      <c r="AA32" s="95">
        <f>+AD32/'7'!$E$341</f>
        <v>246.30278107966291</v>
      </c>
      <c r="AB32" s="207">
        <v>230000</v>
      </c>
      <c r="AD32" s="388">
        <f t="shared" si="77"/>
        <v>230000</v>
      </c>
      <c r="AE32" s="210">
        <v>45594</v>
      </c>
      <c r="AF32" t="s">
        <v>704</v>
      </c>
      <c r="AG32" t="s">
        <v>705</v>
      </c>
      <c r="AH32" t="s">
        <v>706</v>
      </c>
      <c r="AL32" s="220">
        <f t="shared" si="78"/>
        <v>2024</v>
      </c>
      <c r="AM32" s="220" t="str">
        <f t="shared" si="79"/>
        <v>2024-10</v>
      </c>
      <c r="AN32" s="1" t="s">
        <v>24</v>
      </c>
      <c r="AO32" s="95">
        <f>AA32*'7'!G$341</f>
        <v>265.01515725653661</v>
      </c>
      <c r="AP32" s="727">
        <v>91243110</v>
      </c>
      <c r="AQ32" s="212" t="str">
        <f t="shared" si="80"/>
        <v>912431</v>
      </c>
      <c r="AR32" s="213" t="e">
        <f>+VLOOKUP(AQ32,'8'!$B$5:$F$40,3,FALSE)</f>
        <v>#N/A</v>
      </c>
      <c r="AS32" s="213" t="e">
        <f>+VLOOKUP(AQ32,'8'!$B$5:$F$40,4,FALSE)</f>
        <v>#N/A</v>
      </c>
      <c r="AT32" s="213" t="e">
        <f>+VLOOKUP(AQ32,'8'!$B$5:$F$40,5,FALSE)</f>
        <v>#N/A</v>
      </c>
      <c r="AU32" s="213" t="e">
        <f>+VLOOKUP(AQ32,'8'!$B$5:$F$40,2,FALSE)</f>
        <v>#N/A</v>
      </c>
      <c r="AV32" s="213" t="str">
        <f t="shared" si="81"/>
        <v>CO-073/2023-91243110-2024-10</v>
      </c>
      <c r="AW32" s="165" t="str">
        <f t="shared" si="82"/>
        <v>91243110-2024-10</v>
      </c>
      <c r="AX32" t="str">
        <f t="shared" si="83"/>
        <v>CO-073/2023</v>
      </c>
      <c r="AZ32" s="95" t="e">
        <f>+VLOOKUP(P32&amp;" "&amp;AP32&amp;" "&amp;AX32&amp;" "&amp;X32,'D2'!$DW$6:$DW$98,1,FALSE)</f>
        <v>#N/A</v>
      </c>
      <c r="BC32" t="s">
        <v>302</v>
      </c>
      <c r="BD32" t="s">
        <v>302</v>
      </c>
      <c r="BE32" t="s">
        <v>302</v>
      </c>
      <c r="BJ32" s="389" t="str">
        <f t="shared" si="101"/>
        <v>FEE SS</v>
      </c>
      <c r="BK32" s="390">
        <f t="shared" si="73"/>
        <v>5750</v>
      </c>
      <c r="BL32" s="136">
        <f t="shared" si="84"/>
        <v>5750</v>
      </c>
      <c r="BM32" s="136" t="str">
        <f t="shared" si="85"/>
        <v>OK</v>
      </c>
    </row>
    <row r="33" spans="1:65" ht="20.399999999999999" x14ac:dyDescent="0.7">
      <c r="A33" s="203"/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 t="str">
        <f t="shared" si="15"/>
        <v>91243120OCTUBRE2024</v>
      </c>
      <c r="M33" s="203" t="str">
        <f t="shared" si="1"/>
        <v>REAL 91243120 CO-056/2024 CANN_AUS</v>
      </c>
      <c r="N33" s="203" t="str">
        <f>VLOOKUP(M33,'D2'!$DW$5:'D2'!G:G,1,FALSE)</f>
        <v>REAL 91243120 CO-056/2024 CANN_AUS</v>
      </c>
      <c r="O33" t="str">
        <f>P33&amp;V33&amp;X33&amp;W33&amp;AP33</f>
        <v>REALCO-056/2024CANN_AUSOCTUBRE202491243120</v>
      </c>
      <c r="P33" t="s">
        <v>21</v>
      </c>
      <c r="Q33" s="387" t="s">
        <v>663</v>
      </c>
      <c r="R33" s="211" t="str">
        <f>+VLOOKUP(AP33,'8'!$B$5:$F$40,2,FALSE)</f>
        <v>Geología ME</v>
      </c>
      <c r="S33" s="383" t="s">
        <v>23</v>
      </c>
      <c r="T33" s="211" t="str">
        <f>+VLOOKUP(TEXT(S33,0),articulos!A:B,2,0)</f>
        <v>Asesoría Experta</v>
      </c>
      <c r="U33" s="384">
        <v>79790</v>
      </c>
      <c r="V33" s="370" t="s">
        <v>808</v>
      </c>
      <c r="W33" s="211" t="str">
        <f t="shared" si="76"/>
        <v>OCTUBRE2024</v>
      </c>
      <c r="X33" t="s">
        <v>796</v>
      </c>
      <c r="AA33" s="95">
        <f>+AD33/'7'!$E$341</f>
        <v>2744.964179008578</v>
      </c>
      <c r="AB33" s="207">
        <v>2563275</v>
      </c>
      <c r="AD33" s="388">
        <f t="shared" si="77"/>
        <v>2563275</v>
      </c>
      <c r="AE33" s="210">
        <v>45595</v>
      </c>
      <c r="AF33" t="s">
        <v>704</v>
      </c>
      <c r="AG33" t="s">
        <v>799</v>
      </c>
      <c r="AH33" t="s">
        <v>803</v>
      </c>
      <c r="AL33" s="220">
        <f t="shared" si="78"/>
        <v>2024</v>
      </c>
      <c r="AM33" s="220" t="str">
        <f t="shared" si="79"/>
        <v>2024-10</v>
      </c>
      <c r="AN33" s="528" t="s">
        <v>619</v>
      </c>
      <c r="AO33" s="529">
        <f>AA33*'7'!H$341</f>
        <v>2910.0323186173655</v>
      </c>
      <c r="AP33" s="727">
        <v>91243120</v>
      </c>
      <c r="AQ33" s="212" t="str">
        <f t="shared" si="80"/>
        <v>912431</v>
      </c>
      <c r="AR33" s="213" t="e">
        <f>+VLOOKUP(AQ33,'8'!$B$5:$F$40,3,FALSE)</f>
        <v>#N/A</v>
      </c>
      <c r="AS33" s="213" t="e">
        <f>+VLOOKUP(AQ33,'8'!$B$5:$F$40,4,FALSE)</f>
        <v>#N/A</v>
      </c>
      <c r="AT33" s="213" t="e">
        <f>+VLOOKUP(AQ33,'8'!$B$5:$F$40,5,FALSE)</f>
        <v>#N/A</v>
      </c>
      <c r="AU33" s="213" t="e">
        <f>+VLOOKUP(AQ33,'8'!$B$5:$F$40,2,FALSE)</f>
        <v>#N/A</v>
      </c>
      <c r="AV33" s="213" t="str">
        <f t="shared" si="81"/>
        <v>CO-056/2024-91243120-2024-10</v>
      </c>
      <c r="AW33" s="165" t="str">
        <f t="shared" si="82"/>
        <v>91243120-2024-10</v>
      </c>
      <c r="AX33" t="str">
        <f t="shared" si="83"/>
        <v>CO-056/2024</v>
      </c>
      <c r="AZ33" s="95" t="e">
        <f>+VLOOKUP(P33&amp;" "&amp;AP33&amp;" "&amp;AX33&amp;" "&amp;X33,'D2'!$DW$6:$DW$98,1,FALSE)</f>
        <v>#N/A</v>
      </c>
      <c r="BC33" t="s">
        <v>302</v>
      </c>
      <c r="BD33" t="s">
        <v>302</v>
      </c>
      <c r="BE33" t="s">
        <v>302</v>
      </c>
      <c r="BJ33" s="389" t="str">
        <f t="shared" ref="BJ33" si="103">IF(AX33="REMUNERACION","FEE MO","FEE SS")</f>
        <v>FEE SS</v>
      </c>
      <c r="BK33" s="390">
        <f t="shared" si="73"/>
        <v>64081.875</v>
      </c>
      <c r="BL33" s="136">
        <f t="shared" si="84"/>
        <v>64081.875</v>
      </c>
      <c r="BM33" s="136" t="str">
        <f t="shared" si="85"/>
        <v>OK</v>
      </c>
    </row>
    <row r="34" spans="1:65" ht="20.399999999999999" x14ac:dyDescent="0.7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 t="str">
        <f t="shared" si="15"/>
        <v>91243120OCTUBRE2024</v>
      </c>
      <c r="M34" s="203" t="str">
        <f t="shared" si="1"/>
        <v>REAL 91243120 CO-055/2024 BERG_CAD</v>
      </c>
      <c r="N34" s="203" t="str">
        <f>VLOOKUP(M34,'D2'!$DW$5:'D2'!G:G,1,FALSE)</f>
        <v>REAL 91243120 CO-055/2024 BERG_CAD</v>
      </c>
      <c r="O34" t="str">
        <f t="shared" ref="O34" si="104">P34&amp;V34&amp;X34&amp;W34&amp;AP34</f>
        <v>REALCO-055/2024BERG_CADOCTUBRE202491243120</v>
      </c>
      <c r="P34" t="s">
        <v>21</v>
      </c>
      <c r="Q34" s="387" t="s">
        <v>663</v>
      </c>
      <c r="R34" s="211" t="str">
        <f>+VLOOKUP(AP34,'8'!$B$5:$F$40,2,FALSE)</f>
        <v>Geología ME</v>
      </c>
      <c r="S34" s="383" t="s">
        <v>23</v>
      </c>
      <c r="T34" s="211" t="str">
        <f>+VLOOKUP(TEXT(S34,0),articulos!A:B,2,0)</f>
        <v>Asesoría Experta</v>
      </c>
      <c r="U34" s="384">
        <v>79790</v>
      </c>
      <c r="V34" s="370" t="s">
        <v>779</v>
      </c>
      <c r="W34" s="211" t="str">
        <f t="shared" si="76"/>
        <v>OCTUBRE2024</v>
      </c>
      <c r="X34" t="s">
        <v>703</v>
      </c>
      <c r="AA34" s="95">
        <f>+AD34/'7'!$E$341</f>
        <v>9572.5511613711569</v>
      </c>
      <c r="AB34" s="207">
        <v>8938944</v>
      </c>
      <c r="AD34" s="388">
        <f t="shared" si="77"/>
        <v>8938944</v>
      </c>
      <c r="AE34" s="210">
        <v>45595</v>
      </c>
      <c r="AF34" t="s">
        <v>704</v>
      </c>
      <c r="AG34" t="s">
        <v>799</v>
      </c>
      <c r="AH34" t="s">
        <v>803</v>
      </c>
      <c r="AL34" s="220">
        <f t="shared" si="78"/>
        <v>2024</v>
      </c>
      <c r="AM34" s="220" t="str">
        <f t="shared" si="79"/>
        <v>2024-10</v>
      </c>
      <c r="AN34" s="528" t="s">
        <v>619</v>
      </c>
      <c r="AO34" s="529">
        <f>AA34*'7'!H$341</f>
        <v>10148.195544493192</v>
      </c>
      <c r="AP34" s="727">
        <v>91243120</v>
      </c>
      <c r="AQ34" s="212" t="str">
        <f t="shared" si="80"/>
        <v>912431</v>
      </c>
      <c r="AR34" s="213" t="e">
        <f>+VLOOKUP(AQ34,'8'!$B$5:$F$40,3,FALSE)</f>
        <v>#N/A</v>
      </c>
      <c r="AS34" s="213" t="e">
        <f>+VLOOKUP(AQ34,'8'!$B$5:$F$40,4,FALSE)</f>
        <v>#N/A</v>
      </c>
      <c r="AT34" s="213" t="e">
        <f>+VLOOKUP(AQ34,'8'!$B$5:$F$40,5,FALSE)</f>
        <v>#N/A</v>
      </c>
      <c r="AU34" s="213" t="e">
        <f>+VLOOKUP(AQ34,'8'!$B$5:$F$40,2,FALSE)</f>
        <v>#N/A</v>
      </c>
      <c r="AV34" s="213" t="str">
        <f t="shared" si="81"/>
        <v>CO-055/2024-91243120-2024-10</v>
      </c>
      <c r="AW34" s="165" t="str">
        <f t="shared" si="82"/>
        <v>91243120-2024-10</v>
      </c>
      <c r="AX34" t="str">
        <f t="shared" si="83"/>
        <v>CO-055/2024</v>
      </c>
      <c r="AZ34" s="95" t="e">
        <f>+VLOOKUP(P34&amp;" "&amp;AP34&amp;" "&amp;AX34&amp;" "&amp;X34,'D2'!$DW$6:$DW$98,1,FALSE)</f>
        <v>#N/A</v>
      </c>
      <c r="BC34" t="s">
        <v>302</v>
      </c>
      <c r="BD34" t="s">
        <v>302</v>
      </c>
      <c r="BE34" t="s">
        <v>302</v>
      </c>
      <c r="BJ34" s="389" t="str">
        <f>IF(AX34="REMUNERACION","FEE MO","FEE SS")</f>
        <v>FEE SS</v>
      </c>
      <c r="BK34" s="390">
        <f t="shared" si="73"/>
        <v>223473.6</v>
      </c>
      <c r="BL34" s="136">
        <f t="shared" si="84"/>
        <v>223473.6</v>
      </c>
      <c r="BM34" s="136" t="str">
        <f t="shared" si="85"/>
        <v>OK</v>
      </c>
    </row>
    <row r="35" spans="1:65" ht="20.399999999999999" x14ac:dyDescent="0.7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 t="str">
        <f t="shared" si="15"/>
        <v>91243110OCTUBRE2024</v>
      </c>
      <c r="M35" s="203" t="str">
        <f t="shared" si="1"/>
        <v>REAL 91243110 REMUNERACION CANN_AUS</v>
      </c>
      <c r="N35" s="203" t="str">
        <f>VLOOKUP(M35,'D2'!$DW$5:'D2'!G:G,1,FALSE)</f>
        <v>REAL 91243110 REMUNERACION CANN_AUS</v>
      </c>
      <c r="O35" t="str">
        <f>P35&amp;V35&amp;X35&amp;W35&amp;AP35</f>
        <v>REALREMUNERACIONCANN_AUSOCTUBRE202491243110</v>
      </c>
      <c r="P35" t="s">
        <v>21</v>
      </c>
      <c r="Q35" s="387" t="s">
        <v>662</v>
      </c>
      <c r="R35" s="211" t="str">
        <f>+VLOOKUP(AP35,'8'!$B$5:$F$40,2,FALSE)</f>
        <v>Geología MN</v>
      </c>
      <c r="S35" s="383" t="s">
        <v>247</v>
      </c>
      <c r="T35" s="211" t="str">
        <f>+VLOOKUP(TEXT(S35,0),articulos!A:B,2,0)</f>
        <v>Remuneración Proyecto Geología</v>
      </c>
      <c r="U35" s="384">
        <v>79796</v>
      </c>
      <c r="V35" s="370" t="s">
        <v>613</v>
      </c>
      <c r="W35" s="211" t="str">
        <f t="shared" si="76"/>
        <v>OCTUBRE2024</v>
      </c>
      <c r="X35" t="s">
        <v>796</v>
      </c>
      <c r="AA35" s="95">
        <f>+AD35/'7'!$E$341</f>
        <v>26793.661451472999</v>
      </c>
      <c r="AB35" s="207">
        <v>25020189</v>
      </c>
      <c r="AD35" s="388">
        <f t="shared" si="77"/>
        <v>25020189</v>
      </c>
      <c r="AE35" s="210">
        <v>45595</v>
      </c>
      <c r="AF35" t="s">
        <v>704</v>
      </c>
      <c r="AG35" t="s">
        <v>325</v>
      </c>
      <c r="AH35" t="s">
        <v>804</v>
      </c>
      <c r="AL35" s="220">
        <f t="shared" si="78"/>
        <v>2024</v>
      </c>
      <c r="AM35" s="220" t="str">
        <f t="shared" si="79"/>
        <v>2024-10</v>
      </c>
      <c r="AN35" s="1" t="s">
        <v>24</v>
      </c>
      <c r="AO35" s="95">
        <f>AA35*'7'!G$341</f>
        <v>28829.257923579418</v>
      </c>
      <c r="AP35" s="727">
        <v>91243110</v>
      </c>
      <c r="AQ35" s="212" t="str">
        <f t="shared" si="80"/>
        <v>912431</v>
      </c>
      <c r="AR35" s="213" t="e">
        <f>+VLOOKUP(AQ35,'8'!$B$5:$F$40,3,FALSE)</f>
        <v>#N/A</v>
      </c>
      <c r="AS35" s="213" t="e">
        <f>+VLOOKUP(AQ35,'8'!$B$5:$F$40,4,FALSE)</f>
        <v>#N/A</v>
      </c>
      <c r="AT35" s="213" t="e">
        <f>+VLOOKUP(AQ35,'8'!$B$5:$F$40,5,FALSE)</f>
        <v>#N/A</v>
      </c>
      <c r="AU35" s="213" t="e">
        <f>+VLOOKUP(AQ35,'8'!$B$5:$F$40,2,FALSE)</f>
        <v>#N/A</v>
      </c>
      <c r="AV35" s="213" t="str">
        <f t="shared" si="81"/>
        <v>REMUNERACION-91243110-2024-10</v>
      </c>
      <c r="AW35" s="165" t="str">
        <f t="shared" si="82"/>
        <v>91243110-2024-10</v>
      </c>
      <c r="AX35" t="str">
        <f t="shared" si="83"/>
        <v>REMUNERACION</v>
      </c>
      <c r="AZ35" s="95" t="e">
        <f>+VLOOKUP(P35&amp;" "&amp;AP35&amp;" "&amp;AX35&amp;" "&amp;X35,'D2'!$DW$6:$DW$98,1,FALSE)</f>
        <v>#N/A</v>
      </c>
      <c r="BC35" t="s">
        <v>302</v>
      </c>
      <c r="BD35" t="s">
        <v>302</v>
      </c>
      <c r="BE35" t="s">
        <v>302</v>
      </c>
      <c r="BJ35" s="395" t="str">
        <f t="shared" ref="BJ35:BJ36" si="105">IF(AX35="REMUNERACION","FEE MO","FEE SS")</f>
        <v>FEE MO</v>
      </c>
      <c r="BK35" s="396">
        <f t="shared" ref="BK35:BK36" si="106">+AB35*0.0551</f>
        <v>1378612.4139</v>
      </c>
      <c r="BL35" s="136">
        <f t="shared" si="84"/>
        <v>1378612.4139</v>
      </c>
      <c r="BM35" s="136" t="str">
        <f t="shared" si="85"/>
        <v>OK</v>
      </c>
    </row>
    <row r="36" spans="1:65" ht="20.399999999999999" x14ac:dyDescent="0.7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 t="str">
        <f t="shared" si="15"/>
        <v>91243110OCTUBRE2024</v>
      </c>
      <c r="M36" s="203" t="str">
        <f t="shared" si="1"/>
        <v>REAL 91243110 REMUNERACION CANN_AUS</v>
      </c>
      <c r="N36" s="203" t="str">
        <f>VLOOKUP(M36,'D2'!$DW$5:'D2'!G:G,1,FALSE)</f>
        <v>REAL 91243110 REMUNERACION CANN_AUS</v>
      </c>
      <c r="O36" t="str">
        <f t="shared" ref="O36" si="107">P36&amp;V36&amp;X36&amp;W36&amp;AP36</f>
        <v>REALREMUNERACIONCANN_AUSOCTUBRE202491243110</v>
      </c>
      <c r="P36" t="s">
        <v>21</v>
      </c>
      <c r="Q36" s="387" t="s">
        <v>662</v>
      </c>
      <c r="R36" s="211" t="str">
        <f>+VLOOKUP(AP36,'8'!$B$5:$F$40,2,FALSE)</f>
        <v>Geología MN</v>
      </c>
      <c r="S36" s="383" t="s">
        <v>247</v>
      </c>
      <c r="T36" s="211" t="str">
        <f>+VLOOKUP(TEXT(S36,0),articulos!A:B,2,0)</f>
        <v>Remuneración Proyecto Geología</v>
      </c>
      <c r="U36" s="384">
        <v>79796</v>
      </c>
      <c r="V36" s="370" t="s">
        <v>613</v>
      </c>
      <c r="W36" s="211" t="str">
        <f t="shared" si="76"/>
        <v>OCTUBRE2024</v>
      </c>
      <c r="X36" t="s">
        <v>796</v>
      </c>
      <c r="AA36" s="95">
        <f>+AD36/'7'!$E$341</f>
        <v>756.76850751223492</v>
      </c>
      <c r="AB36" s="207">
        <v>706678</v>
      </c>
      <c r="AD36" s="388">
        <f t="shared" si="77"/>
        <v>706678</v>
      </c>
      <c r="AE36" s="210">
        <v>45595</v>
      </c>
      <c r="AF36" t="s">
        <v>704</v>
      </c>
      <c r="AG36" t="s">
        <v>325</v>
      </c>
      <c r="AH36" t="s">
        <v>804</v>
      </c>
      <c r="AL36" s="220">
        <f t="shared" si="78"/>
        <v>2024</v>
      </c>
      <c r="AM36" s="220" t="str">
        <f t="shared" si="79"/>
        <v>2024-10</v>
      </c>
      <c r="AN36" s="1" t="s">
        <v>24</v>
      </c>
      <c r="AO36" s="95">
        <f>AA36*'7'!G$341</f>
        <v>814.26252739015115</v>
      </c>
      <c r="AP36" s="727">
        <v>91243110</v>
      </c>
      <c r="AQ36" s="212" t="str">
        <f t="shared" si="80"/>
        <v>912431</v>
      </c>
      <c r="AR36" s="213" t="e">
        <f>+VLOOKUP(AQ36,'8'!$B$5:$F$40,3,FALSE)</f>
        <v>#N/A</v>
      </c>
      <c r="AS36" s="213" t="e">
        <f>+VLOOKUP(AQ36,'8'!$B$5:$F$40,4,FALSE)</f>
        <v>#N/A</v>
      </c>
      <c r="AT36" s="213" t="e">
        <f>+VLOOKUP(AQ36,'8'!$B$5:$F$40,5,FALSE)</f>
        <v>#N/A</v>
      </c>
      <c r="AU36" s="213" t="e">
        <f>+VLOOKUP(AQ36,'8'!$B$5:$F$40,2,FALSE)</f>
        <v>#N/A</v>
      </c>
      <c r="AV36" s="213" t="str">
        <f t="shared" si="81"/>
        <v>REMUNERACION-91243110-2024-10</v>
      </c>
      <c r="AW36" s="165" t="str">
        <f t="shared" si="82"/>
        <v>91243110-2024-10</v>
      </c>
      <c r="AX36" t="str">
        <f t="shared" si="83"/>
        <v>REMUNERACION</v>
      </c>
      <c r="AZ36" s="95" t="e">
        <f>+VLOOKUP(P36&amp;" "&amp;AP36&amp;" "&amp;AX36&amp;" "&amp;X36,'D2'!$DW$6:$DW$98,1,FALSE)</f>
        <v>#N/A</v>
      </c>
      <c r="BJ36" s="395" t="str">
        <f t="shared" si="105"/>
        <v>FEE MO</v>
      </c>
      <c r="BK36" s="396">
        <f t="shared" si="106"/>
        <v>38937.957800000004</v>
      </c>
      <c r="BL36" s="136">
        <f t="shared" si="84"/>
        <v>38937.957800000004</v>
      </c>
      <c r="BM36" s="136" t="str">
        <f t="shared" si="85"/>
        <v>OK</v>
      </c>
    </row>
    <row r="37" spans="1:65" ht="20.399999999999999" x14ac:dyDescent="0.7">
      <c r="A37" s="203"/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203" t="str">
        <f t="shared" si="15"/>
        <v>91243110OCTUBRE2024</v>
      </c>
      <c r="M37" s="203" t="str">
        <f t="shared" si="1"/>
        <v>REAL 91243110 REMUNERACION CANN_AUS</v>
      </c>
      <c r="N37" s="203" t="str">
        <f>VLOOKUP(M37,'D2'!$DW$5:'D2'!G:G,1,FALSE)</f>
        <v>REAL 91243110 REMUNERACION CANN_AUS</v>
      </c>
      <c r="O37" t="str">
        <f>P37&amp;V37&amp;X37&amp;W37&amp;AP37</f>
        <v>REALREMUNERACIONCANN_AUSOCTUBRE202491243110</v>
      </c>
      <c r="P37" t="s">
        <v>21</v>
      </c>
      <c r="Q37" s="387" t="s">
        <v>662</v>
      </c>
      <c r="R37" s="211" t="str">
        <f>+VLOOKUP(AP37,'8'!$B$5:$F$40,2,FALSE)</f>
        <v>Geología MN</v>
      </c>
      <c r="S37" s="383" t="s">
        <v>247</v>
      </c>
      <c r="T37" s="211" t="str">
        <f>+VLOOKUP(TEXT(S37,0),articulos!A:B,2,0)</f>
        <v>Remuneración Proyecto Geología</v>
      </c>
      <c r="U37" s="384">
        <v>79843</v>
      </c>
      <c r="V37" s="370" t="s">
        <v>613</v>
      </c>
      <c r="W37" s="211" t="str">
        <f t="shared" si="76"/>
        <v>OCTUBRE2024</v>
      </c>
      <c r="X37" t="s">
        <v>796</v>
      </c>
      <c r="AA37" s="95">
        <f>+AD37/'7'!$E$341</f>
        <v>-26793.661451472999</v>
      </c>
      <c r="AB37" s="207">
        <v>-25020189</v>
      </c>
      <c r="AD37" s="388">
        <f t="shared" si="77"/>
        <v>-25020189</v>
      </c>
      <c r="AE37" s="210">
        <v>45595</v>
      </c>
      <c r="AF37" t="s">
        <v>704</v>
      </c>
      <c r="AG37" t="s">
        <v>325</v>
      </c>
      <c r="AH37" t="s">
        <v>805</v>
      </c>
      <c r="AL37" s="220">
        <f t="shared" si="78"/>
        <v>2024</v>
      </c>
      <c r="AM37" s="220" t="str">
        <f t="shared" si="79"/>
        <v>2024-10</v>
      </c>
      <c r="AN37" s="1" t="s">
        <v>24</v>
      </c>
      <c r="AO37" s="95">
        <f>AA37*'7'!G$341</f>
        <v>-28829.257923579418</v>
      </c>
      <c r="AP37" s="727">
        <v>91243110</v>
      </c>
      <c r="AQ37" s="212" t="str">
        <f t="shared" si="80"/>
        <v>912431</v>
      </c>
      <c r="AR37" s="213" t="e">
        <f>+VLOOKUP(AQ37,'8'!$B$5:$F$40,3,FALSE)</f>
        <v>#N/A</v>
      </c>
      <c r="AS37" s="213" t="e">
        <f>+VLOOKUP(AQ37,'8'!$B$5:$F$40,4,FALSE)</f>
        <v>#N/A</v>
      </c>
      <c r="AT37" s="213" t="e">
        <f>+VLOOKUP(AQ37,'8'!$B$5:$F$40,5,FALSE)</f>
        <v>#N/A</v>
      </c>
      <c r="AU37" s="213" t="e">
        <f>+VLOOKUP(AQ37,'8'!$B$5:$F$40,2,FALSE)</f>
        <v>#N/A</v>
      </c>
      <c r="AV37" s="213" t="str">
        <f t="shared" si="81"/>
        <v>REMUNERACION-91243110-2024-10</v>
      </c>
      <c r="AW37" s="165" t="str">
        <f t="shared" si="82"/>
        <v>91243110-2024-10</v>
      </c>
      <c r="AX37" t="str">
        <f t="shared" si="83"/>
        <v>REMUNERACION</v>
      </c>
      <c r="AZ37" s="95" t="e">
        <f>+VLOOKUP(P37&amp;" "&amp;AP37&amp;" "&amp;AX37&amp;" "&amp;X37,'D2'!$DW$6:$DW$98,1,FALSE)</f>
        <v>#N/A</v>
      </c>
      <c r="BJ37" s="395" t="str">
        <f t="shared" ref="BJ37" si="108">IF(AX37="REMUNERACION","FEE MO","FEE SS")</f>
        <v>FEE MO</v>
      </c>
      <c r="BK37" s="396">
        <f>+AB37*0.0551</f>
        <v>-1378612.4139</v>
      </c>
      <c r="BL37" s="136">
        <f t="shared" si="84"/>
        <v>-1378612.4139</v>
      </c>
      <c r="BM37" s="136" t="str">
        <f t="shared" si="85"/>
        <v>OK</v>
      </c>
    </row>
    <row r="38" spans="1:65" ht="20.399999999999999" x14ac:dyDescent="0.7">
      <c r="A38" s="203"/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 t="str">
        <f t="shared" si="15"/>
        <v>91243110OCTUBRE2024</v>
      </c>
      <c r="M38" s="203" t="str">
        <f t="shared" si="1"/>
        <v>REAL 91243110 REMUNERACION CANN_AUS</v>
      </c>
      <c r="N38" s="203" t="str">
        <f>VLOOKUP(M38,'D2'!$DW$5:'D2'!G:G,1,FALSE)</f>
        <v>REAL 91243110 REMUNERACION CANN_AUS</v>
      </c>
      <c r="O38" t="str">
        <f t="shared" ref="O38" si="109">P38&amp;V38&amp;X38&amp;W38&amp;AP38</f>
        <v>REALREMUNERACIONCANN_AUSOCTUBRE202491243110</v>
      </c>
      <c r="P38" t="s">
        <v>21</v>
      </c>
      <c r="Q38" s="387" t="s">
        <v>662</v>
      </c>
      <c r="R38" s="211" t="str">
        <f>+VLOOKUP(AP38,'8'!$B$5:$F$40,2,FALSE)</f>
        <v>Geología MN</v>
      </c>
      <c r="S38" s="383" t="s">
        <v>247</v>
      </c>
      <c r="T38" s="211" t="str">
        <f>+VLOOKUP(TEXT(S38,0),articulos!A:B,2,0)</f>
        <v>Remuneración Proyecto Geología</v>
      </c>
      <c r="U38" s="384">
        <v>79843</v>
      </c>
      <c r="V38" s="370" t="s">
        <v>613</v>
      </c>
      <c r="W38" s="211" t="str">
        <f t="shared" si="76"/>
        <v>OCTUBRE2024</v>
      </c>
      <c r="X38" t="s">
        <v>796</v>
      </c>
      <c r="AA38" s="95">
        <f>+AD38/'7'!$E$341</f>
        <v>-756.76850751223492</v>
      </c>
      <c r="AB38" s="207">
        <v>-706678</v>
      </c>
      <c r="AD38" s="388">
        <f t="shared" si="77"/>
        <v>-706678</v>
      </c>
      <c r="AE38" s="210">
        <v>45595</v>
      </c>
      <c r="AF38" t="s">
        <v>704</v>
      </c>
      <c r="AG38" t="s">
        <v>325</v>
      </c>
      <c r="AH38" t="s">
        <v>805</v>
      </c>
      <c r="AL38" s="220">
        <f t="shared" si="78"/>
        <v>2024</v>
      </c>
      <c r="AM38" s="220" t="str">
        <f t="shared" si="79"/>
        <v>2024-10</v>
      </c>
      <c r="AN38" s="1" t="s">
        <v>24</v>
      </c>
      <c r="AO38" s="95">
        <f>AA38*'7'!G$341</f>
        <v>-814.26252739015115</v>
      </c>
      <c r="AP38" s="727">
        <v>91243110</v>
      </c>
      <c r="AQ38" s="212" t="str">
        <f t="shared" si="80"/>
        <v>912431</v>
      </c>
      <c r="AR38" s="213" t="e">
        <f>+VLOOKUP(AQ38,'8'!$B$5:$F$40,3,FALSE)</f>
        <v>#N/A</v>
      </c>
      <c r="AS38" s="213" t="e">
        <f>+VLOOKUP(AQ38,'8'!$B$5:$F$40,4,FALSE)</f>
        <v>#N/A</v>
      </c>
      <c r="AT38" s="213" t="e">
        <f>+VLOOKUP(AQ38,'8'!$B$5:$F$40,5,FALSE)</f>
        <v>#N/A</v>
      </c>
      <c r="AU38" s="213" t="e">
        <f>+VLOOKUP(AQ38,'8'!$B$5:$F$40,2,FALSE)</f>
        <v>#N/A</v>
      </c>
      <c r="AV38" s="213" t="str">
        <f t="shared" si="81"/>
        <v>REMUNERACION-91243110-2024-10</v>
      </c>
      <c r="AW38" s="165" t="str">
        <f t="shared" si="82"/>
        <v>91243110-2024-10</v>
      </c>
      <c r="AX38" t="str">
        <f t="shared" si="83"/>
        <v>REMUNERACION</v>
      </c>
      <c r="AZ38" s="95" t="e">
        <f>+VLOOKUP(P38&amp;" "&amp;AP38&amp;" "&amp;AX38&amp;" "&amp;X38,'D2'!$DW$6:$DW$98,1,FALSE)</f>
        <v>#N/A</v>
      </c>
      <c r="BJ38" s="395" t="str">
        <f t="shared" ref="BJ38:BJ40" si="110">IF(AX38="REMUNERACION","FEE MO","FEE SS")</f>
        <v>FEE MO</v>
      </c>
      <c r="BK38" s="396">
        <f t="shared" ref="BK38:BK40" si="111">+AB38*0.0551</f>
        <v>-38937.957800000004</v>
      </c>
      <c r="BL38" s="136">
        <f t="shared" si="84"/>
        <v>-38937.957800000004</v>
      </c>
      <c r="BM38" s="136" t="str">
        <f t="shared" si="85"/>
        <v>OK</v>
      </c>
    </row>
    <row r="39" spans="1:65" ht="20.399999999999999" x14ac:dyDescent="0.7">
      <c r="A39" s="203"/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203" t="str">
        <f t="shared" si="15"/>
        <v>91243110OCTUBRE2024</v>
      </c>
      <c r="M39" s="203" t="str">
        <f t="shared" si="1"/>
        <v>REAL 91243110 REMUNERACION CANN_AUS</v>
      </c>
      <c r="N39" s="203" t="str">
        <f>VLOOKUP(M39,'D2'!$DW$5:'D2'!G:G,1,FALSE)</f>
        <v>REAL 91243110 REMUNERACION CANN_AUS</v>
      </c>
      <c r="O39" t="str">
        <f t="shared" ref="O39" si="112">P39&amp;V39&amp;X39&amp;W39&amp;AP39</f>
        <v>REALREMUNERACIONCANN_AUSOCTUBRE202491243110</v>
      </c>
      <c r="P39" t="s">
        <v>21</v>
      </c>
      <c r="Q39" s="387" t="s">
        <v>662</v>
      </c>
      <c r="R39" s="211" t="str">
        <f>+VLOOKUP(AP39,'8'!$B$5:$F$40,2,FALSE)</f>
        <v>Geología MN</v>
      </c>
      <c r="S39" s="383" t="s">
        <v>247</v>
      </c>
      <c r="T39" s="211" t="str">
        <f>+VLOOKUP(TEXT(S39,0),articulos!A:B,2,0)</f>
        <v>Remuneración Proyecto Geología</v>
      </c>
      <c r="U39" s="384">
        <v>79845</v>
      </c>
      <c r="V39" s="370" t="s">
        <v>613</v>
      </c>
      <c r="W39" s="211" t="str">
        <f t="shared" si="63"/>
        <v>OCTUBRE2024</v>
      </c>
      <c r="X39" t="s">
        <v>796</v>
      </c>
      <c r="AA39" s="95">
        <f>+AD39/'7'!$E$341</f>
        <v>23445.441792227542</v>
      </c>
      <c r="AB39" s="207">
        <v>21893588</v>
      </c>
      <c r="AD39" s="388">
        <f t="shared" si="50"/>
        <v>21893588</v>
      </c>
      <c r="AE39" s="210">
        <v>45595</v>
      </c>
      <c r="AF39" t="s">
        <v>704</v>
      </c>
      <c r="AG39" t="s">
        <v>325</v>
      </c>
      <c r="AH39" t="s">
        <v>804</v>
      </c>
      <c r="AL39" s="220">
        <f t="shared" si="64"/>
        <v>2024</v>
      </c>
      <c r="AM39" s="220" t="str">
        <f t="shared" si="65"/>
        <v>2024-10</v>
      </c>
      <c r="AN39" s="1" t="s">
        <v>24</v>
      </c>
      <c r="AO39" s="95">
        <f>AA39*'7'!G$341</f>
        <v>25226.663768390532</v>
      </c>
      <c r="AP39" s="727">
        <v>91243110</v>
      </c>
      <c r="AQ39" s="212" t="str">
        <f t="shared" si="66"/>
        <v>912431</v>
      </c>
      <c r="AR39" s="213" t="e">
        <f>+VLOOKUP(AQ39,'8'!$B$5:$F$40,3,FALSE)</f>
        <v>#N/A</v>
      </c>
      <c r="AS39" s="213" t="e">
        <f>+VLOOKUP(AQ39,'8'!$B$5:$F$40,4,FALSE)</f>
        <v>#N/A</v>
      </c>
      <c r="AT39" s="213" t="e">
        <f>+VLOOKUP(AQ39,'8'!$B$5:$F$40,5,FALSE)</f>
        <v>#N/A</v>
      </c>
      <c r="AU39" s="213" t="e">
        <f>+VLOOKUP(AQ39,'8'!$B$5:$F$40,2,FALSE)</f>
        <v>#N/A</v>
      </c>
      <c r="AV39" s="213" t="str">
        <f t="shared" si="67"/>
        <v>REMUNERACION-91243110-2024-10</v>
      </c>
      <c r="AW39" s="165" t="str">
        <f t="shared" si="68"/>
        <v>91243110-2024-10</v>
      </c>
      <c r="AX39" t="str">
        <f t="shared" si="71"/>
        <v>REMUNERACION</v>
      </c>
      <c r="AZ39" s="95" t="e">
        <f>+VLOOKUP(P39&amp;" "&amp;AP39&amp;" "&amp;AX39&amp;" "&amp;X39,'D2'!$DW$6:$DW$98,1,FALSE)</f>
        <v>#N/A</v>
      </c>
      <c r="BJ39" s="395" t="str">
        <f t="shared" si="110"/>
        <v>FEE MO</v>
      </c>
      <c r="BK39" s="396">
        <f t="shared" si="111"/>
        <v>1206336.6988000001</v>
      </c>
      <c r="BL39" s="136">
        <f t="shared" si="74"/>
        <v>1206336.6988000001</v>
      </c>
      <c r="BM39" s="136" t="str">
        <f t="shared" si="70"/>
        <v>OK</v>
      </c>
    </row>
    <row r="40" spans="1:65" ht="20.399999999999999" x14ac:dyDescent="0.7">
      <c r="A40" s="203"/>
      <c r="B40" s="203"/>
      <c r="C40" s="203"/>
      <c r="D40" s="203"/>
      <c r="E40" s="203"/>
      <c r="F40" s="203"/>
      <c r="G40" s="203"/>
      <c r="H40" s="203"/>
      <c r="I40" s="203"/>
      <c r="J40" s="203"/>
      <c r="K40" s="203"/>
      <c r="L40" s="203" t="str">
        <f t="shared" si="15"/>
        <v>91243110OCTUBRE2024</v>
      </c>
      <c r="M40" s="203" t="str">
        <f t="shared" si="1"/>
        <v>REAL 91243110 REMUNERACION CANN_AUS</v>
      </c>
      <c r="N40" s="203" t="str">
        <f>VLOOKUP(M40,'D2'!$DW$5:'D2'!G:G,1,FALSE)</f>
        <v>REAL 91243110 REMUNERACION CANN_AUS</v>
      </c>
      <c r="O40" t="str">
        <f>P40&amp;V40&amp;X40&amp;W40&amp;AP40</f>
        <v>REALREMUNERACIONCANN_AUSOCTUBRE202491243110</v>
      </c>
      <c r="P40" t="s">
        <v>21</v>
      </c>
      <c r="Q40" s="387" t="s">
        <v>662</v>
      </c>
      <c r="R40" s="211" t="str">
        <f>+VLOOKUP(AP40,'8'!$B$5:$F$40,2,FALSE)</f>
        <v>Geología MN</v>
      </c>
      <c r="S40" s="383" t="s">
        <v>247</v>
      </c>
      <c r="T40" s="211" t="str">
        <f>+VLOOKUP(TEXT(S40,0),articulos!A:B,2,0)</f>
        <v>Remuneración Proyecto Geología</v>
      </c>
      <c r="U40" s="384">
        <v>79845</v>
      </c>
      <c r="V40" s="370" t="s">
        <v>613</v>
      </c>
      <c r="W40" s="211" t="str">
        <f t="shared" si="63"/>
        <v>OCTUBRE2024</v>
      </c>
      <c r="X40" t="s">
        <v>796</v>
      </c>
      <c r="AA40" s="95">
        <f>+AD40/'7'!$E$341</f>
        <v>704.0307985564516</v>
      </c>
      <c r="AB40" s="207">
        <v>657431</v>
      </c>
      <c r="AD40" s="388">
        <f t="shared" si="50"/>
        <v>657431</v>
      </c>
      <c r="AE40" s="210">
        <v>45595</v>
      </c>
      <c r="AF40" t="s">
        <v>704</v>
      </c>
      <c r="AG40" t="s">
        <v>325</v>
      </c>
      <c r="AH40" t="s">
        <v>804</v>
      </c>
      <c r="AL40" s="220">
        <f t="shared" si="64"/>
        <v>2024</v>
      </c>
      <c r="AM40" s="220" t="str">
        <f t="shared" si="65"/>
        <v>2024-10</v>
      </c>
      <c r="AN40" s="1" t="s">
        <v>24</v>
      </c>
      <c r="AO40" s="95">
        <f>AA40*'7'!G$341</f>
        <v>757.51817326227001</v>
      </c>
      <c r="AP40" s="727">
        <v>91243110</v>
      </c>
      <c r="AQ40" s="212" t="str">
        <f t="shared" si="66"/>
        <v>912431</v>
      </c>
      <c r="AR40" s="213" t="e">
        <f>+VLOOKUP(AQ40,'8'!$B$5:$F$40,3,FALSE)</f>
        <v>#N/A</v>
      </c>
      <c r="AS40" s="213" t="e">
        <f>+VLOOKUP(AQ40,'8'!$B$5:$F$40,4,FALSE)</f>
        <v>#N/A</v>
      </c>
      <c r="AT40" s="213" t="e">
        <f>+VLOOKUP(AQ40,'8'!$B$5:$F$40,5,FALSE)</f>
        <v>#N/A</v>
      </c>
      <c r="AU40" s="213" t="e">
        <f>+VLOOKUP(AQ40,'8'!$B$5:$F$40,2,FALSE)</f>
        <v>#N/A</v>
      </c>
      <c r="AV40" s="213" t="str">
        <f t="shared" si="67"/>
        <v>REMUNERACION-91243110-2024-10</v>
      </c>
      <c r="AW40" s="165" t="str">
        <f t="shared" si="68"/>
        <v>91243110-2024-10</v>
      </c>
      <c r="AX40" t="str">
        <f t="shared" si="71"/>
        <v>REMUNERACION</v>
      </c>
      <c r="AZ40" s="95" t="e">
        <f>+VLOOKUP(P40&amp;" "&amp;AP40&amp;" "&amp;AX40&amp;" "&amp;X40,'D2'!$DW$6:$DW$98,1,FALSE)</f>
        <v>#N/A</v>
      </c>
      <c r="BJ40" s="395" t="str">
        <f t="shared" si="110"/>
        <v>FEE MO</v>
      </c>
      <c r="BK40" s="396">
        <f t="shared" si="111"/>
        <v>36224.448100000001</v>
      </c>
      <c r="BL40" s="136">
        <f t="shared" si="74"/>
        <v>36224.448100000001</v>
      </c>
      <c r="BM40" s="136" t="str">
        <f t="shared" si="70"/>
        <v>OK</v>
      </c>
    </row>
    <row r="41" spans="1:65" ht="20.399999999999999" x14ac:dyDescent="0.7">
      <c r="A41" s="203"/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>
        <f t="shared" si="15"/>
        <v>0</v>
      </c>
      <c r="M41" s="203" t="str">
        <f t="shared" si="1"/>
        <v>INCURRIDO 91243520 TRANSPORTE BERG_CAD</v>
      </c>
      <c r="N41" s="203" t="str">
        <f>VLOOKUP(M41,'D2'!$DW$5:'D2'!G:G,1,FALSE)</f>
        <v>INCURRIDO 91243520 TRANSPORTE BERG_CAD</v>
      </c>
      <c r="O41" t="str">
        <f t="shared" ref="O41:O42" si="113">P41&amp;V41&amp;X41&amp;W41&amp;AP41</f>
        <v>INCURRIDOTRANSPORTEBERG_CADOCTUBRE202491243520</v>
      </c>
      <c r="P41" t="s">
        <v>743</v>
      </c>
      <c r="Q41" s="387"/>
      <c r="R41" s="211" t="str">
        <f>+VLOOKUP(AP41,'8'!$B$5:$F$40,2,FALSE)</f>
        <v>Logística MN</v>
      </c>
      <c r="S41" s="383" t="s">
        <v>264</v>
      </c>
      <c r="T41" s="211" t="str">
        <f>+VLOOKUP(TEXT(S41,0),articulos!A:B,2,0)</f>
        <v>Transporte de Personal</v>
      </c>
      <c r="U41" s="384">
        <v>77733</v>
      </c>
      <c r="V41" s="370" t="s">
        <v>631</v>
      </c>
      <c r="W41" s="211" t="str">
        <f t="shared" ref="W41:W42" si="114">UPPER(TEXT(AE41,"MMMMYYYY"))</f>
        <v>OCTUBRE2024</v>
      </c>
      <c r="X41" t="s">
        <v>703</v>
      </c>
      <c r="AA41" s="95">
        <f>+AD41/'7'!$E$341</f>
        <v>-4763.8266885126532</v>
      </c>
      <c r="AB41" s="526">
        <v>-4448509</v>
      </c>
      <c r="AD41" s="388">
        <f>ROUND(AB41-AC41,0)</f>
        <v>-4448509</v>
      </c>
      <c r="AE41" s="210">
        <v>45595</v>
      </c>
      <c r="AG41" t="s">
        <v>713</v>
      </c>
      <c r="AH41" t="s">
        <v>778</v>
      </c>
      <c r="AL41" s="220">
        <f t="shared" ref="AL41:AL42" si="115">+YEAR(AE41)</f>
        <v>2024</v>
      </c>
      <c r="AM41" s="220" t="str">
        <f t="shared" ref="AM41:AM42" si="116">+AL41&amp;"-"&amp;TEXT(MONTH(AE41),"00")</f>
        <v>2024-10</v>
      </c>
      <c r="AN41" s="1" t="s">
        <v>24</v>
      </c>
      <c r="AO41" s="95">
        <v>-5224.6956633075988</v>
      </c>
      <c r="AP41" s="727">
        <v>91243520</v>
      </c>
      <c r="AQ41" s="212" t="str">
        <f t="shared" ref="AQ41:AQ42" si="117">+MID(AP41,1,6)</f>
        <v>912435</v>
      </c>
      <c r="AR41" s="213" t="e">
        <f>+VLOOKUP(AQ41,'8'!$B$5:$F$40,3,FALSE)</f>
        <v>#N/A</v>
      </c>
      <c r="AS41" s="213" t="e">
        <f>+VLOOKUP(AQ41,'8'!$B$5:$F$40,4,FALSE)</f>
        <v>#N/A</v>
      </c>
      <c r="AT41" s="213" t="e">
        <f>+VLOOKUP(AQ41,'8'!$B$5:$F$40,5,FALSE)</f>
        <v>#N/A</v>
      </c>
      <c r="AU41" s="213" t="e">
        <f>+VLOOKUP(AQ41,'8'!$B$5:$F$40,2,FALSE)</f>
        <v>#N/A</v>
      </c>
      <c r="AV41" s="213" t="str">
        <f t="shared" ref="AV41:AV42" si="118">+AX41&amp;"-"&amp;AP41&amp;"-"&amp;AM41</f>
        <v>TRANSPORTE-91243520-2024-10</v>
      </c>
      <c r="AW41" s="165" t="str">
        <f t="shared" ref="AW41:AW42" si="119">+AP41&amp;"-"&amp;AM41</f>
        <v>91243520-2024-10</v>
      </c>
      <c r="AX41" t="str">
        <f t="shared" ref="AX41:AX42" si="120">V41</f>
        <v>TRANSPORTE</v>
      </c>
      <c r="AZ41" s="95" t="e">
        <f>+VLOOKUP(P41&amp;" "&amp;AP41&amp;" "&amp;AX41&amp;" "&amp;X41,'D2'!$DW$6:$DW$98,1,FALSE)</f>
        <v>#N/A</v>
      </c>
      <c r="BJ41" s="389" t="str">
        <f t="shared" ref="BJ41:BJ42" si="121">IF(AX41="REMUNERACION","FEE MO","FEE SS")</f>
        <v>FEE SS</v>
      </c>
      <c r="BK41" s="390"/>
      <c r="BL41" s="136">
        <f>IF(BJ41="FEE SS",AB41*0.025,AB41*0.0551)</f>
        <v>-111212.72500000001</v>
      </c>
      <c r="BM41" s="136" t="str">
        <f t="shared" ref="BM41:BM42" si="122">IF(BK41=BL41,"OK","REV")</f>
        <v>REV</v>
      </c>
    </row>
    <row r="42" spans="1:65" ht="20.399999999999999" x14ac:dyDescent="0.7">
      <c r="A42" s="203"/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>
        <f t="shared" si="15"/>
        <v>0</v>
      </c>
      <c r="M42" s="203" t="str">
        <f>P42&amp;" "&amp;AP42&amp;" "&amp;V42&amp;" "&amp;X42</f>
        <v>INCURRIDO 91243120 CO-055/2024 BERG_CAD</v>
      </c>
      <c r="N42" s="203" t="str">
        <f>VLOOKUP(M42,'D2'!$DW$5:'D2'!G:G,1,FALSE)</f>
        <v>INCURRIDO 91243120 CO-055/2024 BERG_CAD</v>
      </c>
      <c r="O42" t="str">
        <f t="shared" si="113"/>
        <v>INCURRIDOCO-055/2024BERG_CADOCTUBRE202491243120</v>
      </c>
      <c r="P42" t="s">
        <v>743</v>
      </c>
      <c r="Q42" s="387"/>
      <c r="R42" s="211" t="str">
        <f>+VLOOKUP(AP42,'8'!$B$5:$F$40,2,FALSE)</f>
        <v>Geología ME</v>
      </c>
      <c r="S42" s="383" t="s">
        <v>23</v>
      </c>
      <c r="T42" s="211" t="str">
        <f>+VLOOKUP(TEXT(S42,0),articulos!A:B,2,0)</f>
        <v>Asesoría Experta</v>
      </c>
      <c r="U42" s="384">
        <v>77733</v>
      </c>
      <c r="V42" s="370" t="s">
        <v>779</v>
      </c>
      <c r="W42" s="211" t="str">
        <f t="shared" si="114"/>
        <v>OCTUBRE2024</v>
      </c>
      <c r="X42" t="s">
        <v>703</v>
      </c>
      <c r="AA42" s="95">
        <f>+AD42/'7'!$E$341</f>
        <v>-7292.7040832717585</v>
      </c>
      <c r="AB42" s="526">
        <v>-6810000</v>
      </c>
      <c r="AD42" s="388">
        <f>ROUND(AB42-AC42,0)</f>
        <v>-6810000</v>
      </c>
      <c r="AE42" s="210">
        <v>45595</v>
      </c>
      <c r="AG42" t="s">
        <v>713</v>
      </c>
      <c r="AH42" t="s">
        <v>780</v>
      </c>
      <c r="AL42" s="220">
        <f t="shared" si="115"/>
        <v>2024</v>
      </c>
      <c r="AM42" s="220" t="str">
        <f t="shared" si="116"/>
        <v>2024-10</v>
      </c>
      <c r="AN42" s="1" t="s">
        <v>24</v>
      </c>
      <c r="AO42" s="95">
        <v>-7998.2253530620583</v>
      </c>
      <c r="AP42" s="727">
        <v>91243120</v>
      </c>
      <c r="AQ42" s="212" t="str">
        <f t="shared" si="117"/>
        <v>912431</v>
      </c>
      <c r="AR42" s="213" t="e">
        <f>+VLOOKUP(AQ42,'8'!$B$5:$F$40,3,FALSE)</f>
        <v>#N/A</v>
      </c>
      <c r="AS42" s="213" t="e">
        <f>+VLOOKUP(AQ42,'8'!$B$5:$F$40,4,FALSE)</f>
        <v>#N/A</v>
      </c>
      <c r="AT42" s="213" t="e">
        <f>+VLOOKUP(AQ42,'8'!$B$5:$F$40,5,FALSE)</f>
        <v>#N/A</v>
      </c>
      <c r="AU42" s="213" t="e">
        <f>+VLOOKUP(AQ42,'8'!$B$5:$F$40,2,FALSE)</f>
        <v>#N/A</v>
      </c>
      <c r="AV42" s="213" t="str">
        <f t="shared" si="118"/>
        <v>CO-055/2024-91243120-2024-10</v>
      </c>
      <c r="AW42" s="165" t="str">
        <f t="shared" si="119"/>
        <v>91243120-2024-10</v>
      </c>
      <c r="AX42" t="str">
        <f t="shared" si="120"/>
        <v>CO-055/2024</v>
      </c>
      <c r="AZ42" s="95" t="e">
        <f>+VLOOKUP(P42&amp;" "&amp;AP42&amp;" "&amp;AX42&amp;" "&amp;X42,'D2'!$DW$6:$DW$98,1,FALSE)</f>
        <v>#N/A</v>
      </c>
      <c r="BJ42" s="389" t="str">
        <f t="shared" si="121"/>
        <v>FEE SS</v>
      </c>
      <c r="BK42" s="390"/>
      <c r="BL42" s="136">
        <f>IF(BJ42="FEE SS",AB42*0.025,AB42*0.0551)</f>
        <v>-170250</v>
      </c>
      <c r="BM42" s="136" t="str">
        <f t="shared" si="122"/>
        <v>REV</v>
      </c>
    </row>
    <row r="43" spans="1:65" ht="20.399999999999999" x14ac:dyDescent="0.7">
      <c r="A43" s="203"/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>
        <f t="shared" si="15"/>
        <v>0</v>
      </c>
      <c r="M43" s="203" t="str">
        <f t="shared" si="1"/>
        <v>INCURRIDO 91243530 HOTEL CANN_AUS</v>
      </c>
      <c r="N43" s="203" t="str">
        <f>VLOOKUP(M43,'D2'!$DW$5:'D2'!G:G,1,FALSE)</f>
        <v>INCURRIDO 91243530 HOTEL CANN_AUS</v>
      </c>
      <c r="O43" t="str">
        <f t="shared" ref="O43:O46" si="123">P43&amp;V43&amp;X43&amp;W43&amp;AP43</f>
        <v>INCURRIDOHOTELCANN_AUSOCTUBRE202491243530</v>
      </c>
      <c r="P43" t="s">
        <v>743</v>
      </c>
      <c r="Q43" s="387"/>
      <c r="R43" s="211" t="str">
        <f>+VLOOKUP(AP43,'8'!$B$5:$F$40,2,FALSE)</f>
        <v>Logística ME</v>
      </c>
      <c r="S43" s="383" t="s">
        <v>262</v>
      </c>
      <c r="T43" s="211" t="str">
        <f>+VLOOKUP(TEXT(S43,0),articulos!A:B,2,0)</f>
        <v>Servicio de Alojamiento y Alimentación</v>
      </c>
      <c r="U43" s="384">
        <v>77733</v>
      </c>
      <c r="V43" s="370" t="s">
        <v>638</v>
      </c>
      <c r="W43" s="211" t="str">
        <f t="shared" si="63"/>
        <v>OCTUBRE2024</v>
      </c>
      <c r="X43" s="370" t="s">
        <v>796</v>
      </c>
      <c r="AA43" s="95">
        <f>+AD43/'7'!$E$341</f>
        <v>2012.7863269830052</v>
      </c>
      <c r="AB43" s="525">
        <f>2760*TC_CAD</f>
        <v>1879560</v>
      </c>
      <c r="AD43" s="388">
        <f>ROUND(AB43-AC43,0)</f>
        <v>1879560</v>
      </c>
      <c r="AE43" s="210">
        <v>45595</v>
      </c>
      <c r="AG43" t="s">
        <v>713</v>
      </c>
      <c r="AH43" t="s">
        <v>812</v>
      </c>
      <c r="AL43" s="220">
        <f t="shared" si="64"/>
        <v>2024</v>
      </c>
      <c r="AM43" s="220" t="str">
        <f t="shared" si="65"/>
        <v>2024-10</v>
      </c>
      <c r="AN43" s="528" t="s">
        <v>619</v>
      </c>
      <c r="AO43" s="529">
        <v>2071.5616070538599</v>
      </c>
      <c r="AP43" s="727">
        <v>91243530</v>
      </c>
      <c r="AQ43" s="212" t="str">
        <f t="shared" si="66"/>
        <v>912435</v>
      </c>
      <c r="AR43" s="213" t="e">
        <f>+VLOOKUP(AQ43,'8'!$B$5:$F$40,3,FALSE)</f>
        <v>#N/A</v>
      </c>
      <c r="AS43" s="213" t="e">
        <f>+VLOOKUP(AQ43,'8'!$B$5:$F$40,4,FALSE)</f>
        <v>#N/A</v>
      </c>
      <c r="AT43" s="213" t="e">
        <f>+VLOOKUP(AQ43,'8'!$B$5:$F$40,5,FALSE)</f>
        <v>#N/A</v>
      </c>
      <c r="AU43" s="213" t="e">
        <f>+VLOOKUP(AQ43,'8'!$B$5:$F$40,2,FALSE)</f>
        <v>#N/A</v>
      </c>
      <c r="AV43" s="213" t="str">
        <f t="shared" si="67"/>
        <v>HOTEL-91243530-2024-10</v>
      </c>
      <c r="AW43" s="165" t="str">
        <f t="shared" si="68"/>
        <v>91243530-2024-10</v>
      </c>
      <c r="AX43" t="str">
        <f t="shared" si="71"/>
        <v>HOTEL</v>
      </c>
      <c r="AZ43" s="95" t="e">
        <f>+VLOOKUP(P43&amp;" "&amp;AP43&amp;" "&amp;AX43&amp;" "&amp;X43,'D2'!$DW$6:$DW$98,1,FALSE)</f>
        <v>#N/A</v>
      </c>
      <c r="BJ43" s="389" t="str">
        <f t="shared" ref="BJ43:BJ44" si="124">IF(AX43="REMUNERACION","FEE MO","FEE SS")</f>
        <v>FEE SS</v>
      </c>
      <c r="BK43" s="390"/>
      <c r="BL43" s="136">
        <f>IF(BJ43="FEE SS",AB43*0.025,AB43*0.0551)</f>
        <v>46989</v>
      </c>
      <c r="BM43" s="136" t="str">
        <f t="shared" si="70"/>
        <v>REV</v>
      </c>
    </row>
    <row r="44" spans="1:65" ht="20.399999999999999" x14ac:dyDescent="0.7">
      <c r="A44" s="203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>
        <f t="shared" si="15"/>
        <v>0</v>
      </c>
      <c r="M44" s="203" t="str">
        <f t="shared" si="1"/>
        <v>INCURRIDO 91243530 TRANSPORTE CANN_AUS</v>
      </c>
      <c r="N44" s="203" t="str">
        <f>VLOOKUP(M44,'D2'!$DW$5:'D2'!G:G,1,FALSE)</f>
        <v>INCURRIDO 91243530 TRANSPORTE CANN_AUS</v>
      </c>
      <c r="O44" t="str">
        <f t="shared" si="123"/>
        <v>INCURRIDOTRANSPORTECANN_AUSOCTUBRE202491243530</v>
      </c>
      <c r="P44" t="s">
        <v>743</v>
      </c>
      <c r="Q44" s="387"/>
      <c r="R44" s="211" t="str">
        <f>+VLOOKUP(AP44,'8'!$B$5:$F$40,2,FALSE)</f>
        <v>Logística ME</v>
      </c>
      <c r="S44" s="383" t="s">
        <v>260</v>
      </c>
      <c r="T44" s="211" t="str">
        <f>+VLOOKUP(TEXT(S44,0),articulos!A:B,2,0)</f>
        <v>Vehículos Livianos y Otros Medios de Transporte</v>
      </c>
      <c r="U44" s="384">
        <v>77733</v>
      </c>
      <c r="V44" s="370" t="s">
        <v>631</v>
      </c>
      <c r="W44" s="211" t="str">
        <f t="shared" si="63"/>
        <v>OCTUBRE2024</v>
      </c>
      <c r="X44" s="370" t="s">
        <v>796</v>
      </c>
      <c r="AA44" s="95">
        <f>+AD44/'7'!$E$341</f>
        <v>2567.0318373116588</v>
      </c>
      <c r="AB44" s="525">
        <f>3520*TC_CAD</f>
        <v>2397120</v>
      </c>
      <c r="AD44" s="388">
        <f>ROUND(AB44-AC44,0)</f>
        <v>2397120</v>
      </c>
      <c r="AE44" s="210">
        <v>45595</v>
      </c>
      <c r="AG44" t="s">
        <v>713</v>
      </c>
      <c r="AH44" t="s">
        <v>813</v>
      </c>
      <c r="AL44" s="220">
        <f t="shared" si="64"/>
        <v>2024</v>
      </c>
      <c r="AM44" s="220" t="str">
        <f t="shared" si="65"/>
        <v>2024-10</v>
      </c>
      <c r="AN44" s="528" t="s">
        <v>619</v>
      </c>
      <c r="AO44" s="529">
        <v>2641.9916147933286</v>
      </c>
      <c r="AP44" s="727">
        <v>91243530</v>
      </c>
      <c r="AQ44" s="212" t="str">
        <f t="shared" si="66"/>
        <v>912435</v>
      </c>
      <c r="AR44" s="213" t="e">
        <f>+VLOOKUP(AQ44,'8'!$B$5:$F$40,3,FALSE)</f>
        <v>#N/A</v>
      </c>
      <c r="AS44" s="213" t="e">
        <f>+VLOOKUP(AQ44,'8'!$B$5:$F$40,4,FALSE)</f>
        <v>#N/A</v>
      </c>
      <c r="AT44" s="213" t="e">
        <f>+VLOOKUP(AQ44,'8'!$B$5:$F$40,5,FALSE)</f>
        <v>#N/A</v>
      </c>
      <c r="AU44" s="213" t="e">
        <f>+VLOOKUP(AQ44,'8'!$B$5:$F$40,2,FALSE)</f>
        <v>#N/A</v>
      </c>
      <c r="AV44" s="213" t="str">
        <f t="shared" si="67"/>
        <v>TRANSPORTE-91243530-2024-10</v>
      </c>
      <c r="AW44" s="165" t="str">
        <f t="shared" si="68"/>
        <v>91243530-2024-10</v>
      </c>
      <c r="AX44" t="str">
        <f t="shared" si="71"/>
        <v>TRANSPORTE</v>
      </c>
      <c r="AZ44" s="95" t="e">
        <f>+VLOOKUP(P44&amp;" "&amp;AP44&amp;" "&amp;AX44&amp;" "&amp;X44,'D2'!$DW$6:$DW$98,1,FALSE)</f>
        <v>#N/A</v>
      </c>
      <c r="BJ44" s="389" t="str">
        <f t="shared" si="124"/>
        <v>FEE SS</v>
      </c>
      <c r="BK44" s="390"/>
      <c r="BL44" s="136">
        <f>IF(BJ44="FEE SS",AB44*0.025,AB44*0.0551)</f>
        <v>59928</v>
      </c>
      <c r="BM44" s="136" t="str">
        <f t="shared" si="70"/>
        <v>REV</v>
      </c>
    </row>
    <row r="45" spans="1:65" ht="17.399999999999999" x14ac:dyDescent="0.55000000000000004">
      <c r="L45" t="str">
        <f t="shared" si="15"/>
        <v>91243910OCTUBRE2024</v>
      </c>
      <c r="M45" t="str">
        <f t="shared" si="1"/>
        <v>REAL 91243910 FEE MO BERG_CAD</v>
      </c>
      <c r="N45" t="str">
        <f>VLOOKUP(M45,'D2'!$DW$5:'D2'!G:G,1,FALSE)</f>
        <v>REAL 91243910 FEE MO BERG_CAD</v>
      </c>
      <c r="O45" t="str">
        <f t="shared" si="123"/>
        <v>REALFEE MOBERG_CADOCTUBRE202491243910</v>
      </c>
      <c r="P45" t="s">
        <v>21</v>
      </c>
      <c r="Q45" s="504" t="s">
        <v>693</v>
      </c>
      <c r="R45" s="247" t="str">
        <f>+VLOOKUP(AP45,'8'!$B$5:$F$40,2,FALSE)</f>
        <v>q FEE M.O.</v>
      </c>
      <c r="S45" s="248" t="s">
        <v>269</v>
      </c>
      <c r="T45" s="247" t="str">
        <f>+VLOOKUP(TEXT(S45,0),articulos!A:B,2,0)</f>
        <v>Costo de Servicio Mano de Obra</v>
      </c>
      <c r="U45" s="247"/>
      <c r="V45" s="247" t="s">
        <v>269</v>
      </c>
      <c r="W45" s="249" t="str">
        <f t="shared" ref="W45:W74" si="125">UPPER(TEXT(AE45,"MMMMYYYY"))</f>
        <v>OCTUBRE2024</v>
      </c>
      <c r="X45" s="247" t="s">
        <v>703</v>
      </c>
      <c r="Y45" s="247"/>
      <c r="Z45" s="247"/>
      <c r="AA45" s="250">
        <f>+AD45/'7'!$E$341</f>
        <v>1330.6357824396828</v>
      </c>
      <c r="AB45" s="251">
        <f>ROUND(BK45,0)</f>
        <v>1242561</v>
      </c>
      <c r="AC45" s="247"/>
      <c r="AD45" s="250">
        <f t="shared" ref="AD45:AD69" si="126">ROUND(AB45-AC45,0)</f>
        <v>1242561</v>
      </c>
      <c r="AE45" s="252">
        <v>45595</v>
      </c>
      <c r="AF45" s="253" t="s">
        <v>585</v>
      </c>
      <c r="AG45" s="253" t="s">
        <v>269</v>
      </c>
      <c r="AH45" s="253" t="s">
        <v>269</v>
      </c>
      <c r="AI45" s="247"/>
      <c r="AJ45" s="247"/>
      <c r="AK45" s="247"/>
      <c r="AL45" s="254">
        <f t="shared" ref="AL45:AL74" si="127">+YEAR(AE45)</f>
        <v>2024</v>
      </c>
      <c r="AM45" s="254" t="str">
        <f t="shared" ref="AM45:AM74" si="128">+AL45&amp;"-"&amp;TEXT(MONTH(AE45),"00")</f>
        <v>2024-10</v>
      </c>
      <c r="AN45" s="255" t="s">
        <v>24</v>
      </c>
      <c r="AO45" s="250">
        <f>AA45*'7'!G$341</f>
        <v>1431.7282557210408</v>
      </c>
      <c r="AP45" s="728">
        <v>91243910</v>
      </c>
      <c r="AQ45" s="256" t="str">
        <f t="shared" ref="AQ45:AQ74" si="129">+MID(AP45,1,6)</f>
        <v>912439</v>
      </c>
      <c r="AR45" s="257" t="e">
        <f>+VLOOKUP(AQ45,'8'!$B$5:$F$40,3,FALSE)</f>
        <v>#N/A</v>
      </c>
      <c r="AS45" s="257" t="e">
        <f>+VLOOKUP(AQ45,'8'!$B$5:$F$40,4,FALSE)</f>
        <v>#N/A</v>
      </c>
      <c r="AT45" s="257" t="e">
        <f>+VLOOKUP(AQ45,'8'!$B$5:$F$40,5,FALSE)</f>
        <v>#N/A</v>
      </c>
      <c r="AU45" s="257" t="e">
        <f>+VLOOKUP(AQ45,'8'!$B$5:$F$40,2,FALSE)</f>
        <v>#N/A</v>
      </c>
      <c r="AV45" s="257" t="str">
        <f t="shared" ref="AV45:AV74" si="130">+AX45&amp;"-"&amp;AP45&amp;"-"&amp;AM45</f>
        <v>FEE MO-91243910-2024-10</v>
      </c>
      <c r="AW45" s="247" t="str">
        <f t="shared" ref="AW45:AW74" si="131">+AP45&amp;"-"&amp;AM45</f>
        <v>91243910-2024-10</v>
      </c>
      <c r="AX45" s="247" t="s">
        <v>269</v>
      </c>
      <c r="AY45" s="247"/>
      <c r="AZ45" s="247" t="e">
        <f>+VLOOKUP(P45&amp;" "&amp;AP45&amp;" "&amp;AX45&amp;" "&amp;X45,'D2'!$DW$6:$DW$98,1,FALSE)</f>
        <v>#N/A</v>
      </c>
      <c r="BJ45" s="391" t="s">
        <v>269</v>
      </c>
      <c r="BK45" s="392">
        <f>SUM(,BK35:BK40)</f>
        <v>1242561.1469000001</v>
      </c>
      <c r="BL45" s="136">
        <f>SUMIF(BJ21:BJ40,BJ45,BK21:BK40)</f>
        <v>1242561.1469000001</v>
      </c>
      <c r="BM45" s="136" t="str">
        <f>IF(BK45=BL45,"OK","REV")</f>
        <v>OK</v>
      </c>
    </row>
    <row r="46" spans="1:65" s="261" customFormat="1" ht="17.399999999999999" x14ac:dyDescent="0.55000000000000004">
      <c r="L46" s="261" t="str">
        <f t="shared" si="15"/>
        <v>91243920OCTUBRE2024</v>
      </c>
      <c r="M46" s="261" t="str">
        <f t="shared" si="1"/>
        <v>REAL 91243920 FEE SS BERG_CAD</v>
      </c>
      <c r="N46" s="261" t="str">
        <f>VLOOKUP(M46,'D2'!$DW$5:'D2'!G:G,1,FALSE)</f>
        <v>REAL 91243920 FEE SS BERG_CAD</v>
      </c>
      <c r="O46" s="261" t="str">
        <f t="shared" si="123"/>
        <v>REALFEE SSBERG_CADOCTUBRE202491243920</v>
      </c>
      <c r="P46" s="261" t="s">
        <v>21</v>
      </c>
      <c r="Q46" s="505" t="s">
        <v>694</v>
      </c>
      <c r="R46" s="260" t="str">
        <f>+VLOOKUP(AP46,'8'!$B$5:$F$40,2,FALSE)</f>
        <v>q FEE S.S.</v>
      </c>
      <c r="S46" s="265" t="s">
        <v>22</v>
      </c>
      <c r="T46" s="260" t="str">
        <f>+VLOOKUP(TEXT(S46,0),articulos!A:B,2,0)</f>
        <v>Costo de Servicio Administración Contratos</v>
      </c>
      <c r="U46" s="260"/>
      <c r="V46" s="260" t="s">
        <v>22</v>
      </c>
      <c r="W46" s="266" t="str">
        <f t="shared" si="125"/>
        <v>OCTUBRE2024</v>
      </c>
      <c r="X46" s="260" t="s">
        <v>703</v>
      </c>
      <c r="Y46" s="260"/>
      <c r="Z46" s="260"/>
      <c r="AA46" s="267">
        <f>+AD46/'7'!$E$341</f>
        <v>1153.8064488493378</v>
      </c>
      <c r="AB46" s="268">
        <f>ROUND(BK46,0)</f>
        <v>1077436</v>
      </c>
      <c r="AC46" s="260"/>
      <c r="AD46" s="267">
        <f t="shared" si="126"/>
        <v>1077436</v>
      </c>
      <c r="AE46" s="269">
        <v>45595</v>
      </c>
      <c r="AF46" s="270" t="s">
        <v>585</v>
      </c>
      <c r="AG46" s="270" t="s">
        <v>22</v>
      </c>
      <c r="AH46" s="270" t="s">
        <v>22</v>
      </c>
      <c r="AI46" s="260"/>
      <c r="AJ46" s="260"/>
      <c r="AK46" s="260"/>
      <c r="AL46" s="271">
        <f t="shared" si="127"/>
        <v>2024</v>
      </c>
      <c r="AM46" s="271" t="str">
        <f t="shared" si="128"/>
        <v>2024-10</v>
      </c>
      <c r="AN46" s="272" t="s">
        <v>24</v>
      </c>
      <c r="AO46" s="267">
        <f>AA46*'7'!G$341</f>
        <v>1241.4646564080599</v>
      </c>
      <c r="AP46" s="729">
        <v>91243920</v>
      </c>
      <c r="AQ46" s="258" t="str">
        <f t="shared" si="129"/>
        <v>912439</v>
      </c>
      <c r="AR46" s="259" t="e">
        <f>+VLOOKUP(AQ46,'8'!$B$5:$F$40,3,FALSE)</f>
        <v>#N/A</v>
      </c>
      <c r="AS46" s="259" t="e">
        <f>+VLOOKUP(AQ46,'8'!$B$5:$F$40,4,FALSE)</f>
        <v>#N/A</v>
      </c>
      <c r="AT46" s="259" t="e">
        <f>+VLOOKUP(AQ46,'8'!$B$5:$F$40,5,FALSE)</f>
        <v>#N/A</v>
      </c>
      <c r="AU46" s="259" t="e">
        <f>+VLOOKUP(AQ46,'8'!$B$5:$F$40,2,FALSE)</f>
        <v>#N/A</v>
      </c>
      <c r="AV46" s="259" t="str">
        <f t="shared" si="130"/>
        <v>FEE SS-91243920-2024-10</v>
      </c>
      <c r="AW46" s="260" t="str">
        <f t="shared" si="131"/>
        <v>91243920-2024-10</v>
      </c>
      <c r="AX46" s="260" t="s">
        <v>22</v>
      </c>
      <c r="AY46" s="260"/>
      <c r="AZ46" s="260" t="e">
        <f>+VLOOKUP(P46&amp;" "&amp;AP46&amp;" "&amp;AX46&amp;" "&amp;X46,'D2'!$DW$6:$DW$98,1,FALSE)</f>
        <v>#N/A</v>
      </c>
      <c r="BJ46" s="393" t="str">
        <f t="shared" ref="BJ46" si="132">IF(AY46="REMUNERACIÓN","FEE MO","FEE SS")</f>
        <v>FEE SS</v>
      </c>
      <c r="BK46" s="394">
        <f>SUM(BK22:BK34)</f>
        <v>1077435.6000000001</v>
      </c>
      <c r="BL46" s="136">
        <f>SUMIF(BJ22:BJ40,BJ46,BK22:BK40)</f>
        <v>1077435.6000000001</v>
      </c>
      <c r="BM46" s="136" t="str">
        <f t="shared" ref="BM46:BM74" si="133">IF(BK46=BL46,"OK","REV")</f>
        <v>OK</v>
      </c>
    </row>
    <row r="47" spans="1:65" ht="20.399999999999999" x14ac:dyDescent="0.7">
      <c r="A47" s="203"/>
      <c r="B47" s="203"/>
      <c r="C47" s="203"/>
      <c r="D47" s="203"/>
      <c r="E47" s="203"/>
      <c r="F47" s="203"/>
      <c r="G47" s="203"/>
      <c r="H47" s="203"/>
      <c r="I47" s="203"/>
      <c r="J47" s="203"/>
      <c r="K47" s="203"/>
      <c r="L47" s="203" t="str">
        <f t="shared" si="15"/>
        <v>91243520NOVIEMBRE2024</v>
      </c>
      <c r="M47" s="203" t="str">
        <f t="shared" si="1"/>
        <v>REAL 91243520 CO-H-007/2024 BERG_CAD</v>
      </c>
      <c r="N47" s="203" t="str">
        <f>VLOOKUP(M47,'D2'!$DW$5:'D2'!G:G,1,FALSE)</f>
        <v>REAL 91243520 CO-H-007/2024 BERG_CAD</v>
      </c>
      <c r="O47" t="str">
        <f>P47&amp;V47&amp;X47&amp;W47&amp;AP47</f>
        <v>REALCO-H-007/2024BERG_CADNOVIEMBRE202491243520</v>
      </c>
      <c r="P47" t="s">
        <v>21</v>
      </c>
      <c r="Q47" s="387" t="s">
        <v>676</v>
      </c>
      <c r="R47" s="211" t="str">
        <f>+VLOOKUP(AP47,'8'!$B$5:$F$40,2,FALSE)</f>
        <v>Logística MN</v>
      </c>
      <c r="S47" s="383" t="s">
        <v>264</v>
      </c>
      <c r="T47" s="211" t="str">
        <f>+VLOOKUP(TEXT(S47,0),articulos!A:B,2,0)</f>
        <v>Transporte de Personal</v>
      </c>
      <c r="U47" s="384">
        <v>79973</v>
      </c>
      <c r="V47" s="370" t="s">
        <v>775</v>
      </c>
      <c r="W47" s="211" t="str">
        <f t="shared" si="125"/>
        <v>NOVIEMBRE2024</v>
      </c>
      <c r="X47" t="s">
        <v>703</v>
      </c>
      <c r="AA47" s="95">
        <f>+AD47/'7'!$E$342</f>
        <v>79.250720461095099</v>
      </c>
      <c r="AB47" s="207">
        <v>77000</v>
      </c>
      <c r="AD47" s="388">
        <f t="shared" si="126"/>
        <v>77000</v>
      </c>
      <c r="AE47" s="210">
        <v>45600</v>
      </c>
      <c r="AF47" t="s">
        <v>767</v>
      </c>
      <c r="AG47" t="s">
        <v>769</v>
      </c>
      <c r="AH47" t="s">
        <v>821</v>
      </c>
      <c r="AI47" t="s">
        <v>751</v>
      </c>
      <c r="AJ47" t="s">
        <v>375</v>
      </c>
      <c r="AL47" s="220">
        <f t="shared" si="127"/>
        <v>2024</v>
      </c>
      <c r="AM47" s="220" t="str">
        <f t="shared" si="128"/>
        <v>2024-11</v>
      </c>
      <c r="AN47" s="1" t="s">
        <v>24</v>
      </c>
      <c r="AO47" s="95">
        <f>AA47*'7'!G$342</f>
        <v>88.496111483141561</v>
      </c>
      <c r="AP47" s="730">
        <v>91243520</v>
      </c>
      <c r="AQ47" s="212" t="str">
        <f t="shared" si="129"/>
        <v>912435</v>
      </c>
      <c r="AR47" s="213" t="e">
        <f>+VLOOKUP(AQ47,'8'!$B$5:$F$40,3,FALSE)</f>
        <v>#N/A</v>
      </c>
      <c r="AS47" s="213" t="e">
        <f>+VLOOKUP(AQ47,'8'!$B$5:$F$40,4,FALSE)</f>
        <v>#N/A</v>
      </c>
      <c r="AT47" s="213" t="e">
        <f>+VLOOKUP(AQ47,'8'!$B$5:$F$40,5,FALSE)</f>
        <v>#N/A</v>
      </c>
      <c r="AU47" s="213" t="e">
        <f>+VLOOKUP(AQ47,'8'!$B$5:$F$40,2,FALSE)</f>
        <v>#N/A</v>
      </c>
      <c r="AV47" s="213" t="str">
        <f t="shared" si="130"/>
        <v>CO-H-007/2024-91243520-2024-11</v>
      </c>
      <c r="AW47" s="165" t="str">
        <f t="shared" si="131"/>
        <v>91243520-2024-11</v>
      </c>
      <c r="AX47" t="str">
        <f t="shared" ref="AX47:AX74" si="134">V47</f>
        <v>CO-H-007/2024</v>
      </c>
      <c r="AZ47" s="95" t="e">
        <f>+VLOOKUP(P47&amp;" "&amp;AP47&amp;" "&amp;AX47&amp;" "&amp;X47,'D2'!$DW$6:$DW$98,1,FALSE)</f>
        <v>#N/A</v>
      </c>
      <c r="BC47" t="s">
        <v>302</v>
      </c>
      <c r="BD47" t="s">
        <v>302</v>
      </c>
      <c r="BE47" t="s">
        <v>302</v>
      </c>
      <c r="BF47" s="530"/>
      <c r="BG47" s="530"/>
      <c r="BJ47" s="389" t="str">
        <f t="shared" ref="BJ47" si="135">IF(AX47="REMUNERACION","FEE MO","FEE SS")</f>
        <v>FEE SS</v>
      </c>
      <c r="BK47" s="390">
        <f t="shared" ref="BK47:BK64" si="136">+AB47*0.025</f>
        <v>1925</v>
      </c>
      <c r="BL47" s="136">
        <f t="shared" ref="BL47:BL69" si="137">IF(BJ47="FEE SS",AB47*0.025,AB47*0.0551)</f>
        <v>1925</v>
      </c>
      <c r="BM47" s="136" t="str">
        <f t="shared" si="133"/>
        <v>OK</v>
      </c>
    </row>
    <row r="48" spans="1:65" ht="20.399999999999999" x14ac:dyDescent="0.7">
      <c r="A48" s="203"/>
      <c r="B48" s="203"/>
      <c r="C48" s="203"/>
      <c r="D48" s="203"/>
      <c r="E48" s="203"/>
      <c r="F48" s="203"/>
      <c r="G48" s="203"/>
      <c r="H48" s="203"/>
      <c r="I48" s="203"/>
      <c r="J48" s="203"/>
      <c r="K48" s="203"/>
      <c r="L48" s="203" t="str">
        <f t="shared" si="15"/>
        <v>91243110NOVIEMBRE2024</v>
      </c>
      <c r="M48" s="203" t="str">
        <f t="shared" si="1"/>
        <v>REAL 91243110 CO-076/2023 CANN_AUS</v>
      </c>
      <c r="N48" s="203" t="str">
        <f>VLOOKUP(M48,'D2'!$DW$5:'D2'!G:G,1,FALSE)</f>
        <v>REAL 91243110 CO-076/2023 CANN_AUS</v>
      </c>
      <c r="O48" t="str">
        <f t="shared" ref="O48" si="138">P48&amp;V48&amp;X48&amp;W48&amp;AP48</f>
        <v>REALCO-076/2023CANN_AUSNOVIEMBRE202491243110</v>
      </c>
      <c r="P48" t="s">
        <v>21</v>
      </c>
      <c r="Q48" s="387" t="s">
        <v>662</v>
      </c>
      <c r="R48" s="211" t="str">
        <f>+VLOOKUP(AP48,'8'!$B$5:$F$40,2,FALSE)</f>
        <v>Geología MN</v>
      </c>
      <c r="S48" s="383" t="s">
        <v>248</v>
      </c>
      <c r="T48" s="211" t="str">
        <f>+VLOOKUP(TEXT(S48,0),articulos!A:B,2,0)</f>
        <v>Servicio de Apoyo Geológico</v>
      </c>
      <c r="U48" s="384">
        <v>80141</v>
      </c>
      <c r="V48" s="370" t="s">
        <v>831</v>
      </c>
      <c r="W48" s="211" t="str">
        <f t="shared" si="125"/>
        <v>NOVIEMBRE2024</v>
      </c>
      <c r="X48" t="s">
        <v>796</v>
      </c>
      <c r="AA48" s="95">
        <f>+AD48/'7'!$E$342</f>
        <v>1125.654590366406</v>
      </c>
      <c r="AB48" s="207">
        <v>1093686</v>
      </c>
      <c r="AD48" s="388">
        <f t="shared" si="126"/>
        <v>1093686</v>
      </c>
      <c r="AE48" s="210">
        <v>45604</v>
      </c>
      <c r="AF48" t="s">
        <v>767</v>
      </c>
      <c r="AG48" t="s">
        <v>817</v>
      </c>
      <c r="AH48" t="s">
        <v>822</v>
      </c>
      <c r="AI48" t="s">
        <v>746</v>
      </c>
      <c r="AJ48" t="s">
        <v>314</v>
      </c>
      <c r="AL48" s="220">
        <f t="shared" si="127"/>
        <v>2024</v>
      </c>
      <c r="AM48" s="220" t="str">
        <f t="shared" si="128"/>
        <v>2024-11</v>
      </c>
      <c r="AN48" s="1" t="s">
        <v>24</v>
      </c>
      <c r="AO48" s="95">
        <f>AA48*'7'!G$342</f>
        <v>1256.9734829032618</v>
      </c>
      <c r="AP48" s="731">
        <v>91243110</v>
      </c>
      <c r="AQ48" s="212" t="str">
        <f t="shared" si="129"/>
        <v>912431</v>
      </c>
      <c r="AR48" s="213" t="e">
        <f>+VLOOKUP(AQ48,'8'!$B$5:$F$40,3,FALSE)</f>
        <v>#N/A</v>
      </c>
      <c r="AS48" s="213" t="e">
        <f>+VLOOKUP(AQ48,'8'!$B$5:$F$40,4,FALSE)</f>
        <v>#N/A</v>
      </c>
      <c r="AT48" s="213" t="e">
        <f>+VLOOKUP(AQ48,'8'!$B$5:$F$40,5,FALSE)</f>
        <v>#N/A</v>
      </c>
      <c r="AU48" s="213" t="e">
        <f>+VLOOKUP(AQ48,'8'!$B$5:$F$40,2,FALSE)</f>
        <v>#N/A</v>
      </c>
      <c r="AV48" s="213" t="str">
        <f t="shared" si="130"/>
        <v>CO-076/2023-91243110-2024-11</v>
      </c>
      <c r="AW48" s="165" t="str">
        <f t="shared" si="131"/>
        <v>91243110-2024-11</v>
      </c>
      <c r="AX48" t="str">
        <f t="shared" si="134"/>
        <v>CO-076/2023</v>
      </c>
      <c r="AZ48" s="95" t="e">
        <f>+VLOOKUP(P48&amp;" "&amp;AP48&amp;" "&amp;AX48&amp;" "&amp;X48,'D2'!$DW$6:$DW$98,1,FALSE)</f>
        <v>#N/A</v>
      </c>
      <c r="BC48" t="s">
        <v>831</v>
      </c>
      <c r="BD48" t="s">
        <v>832</v>
      </c>
      <c r="BE48" t="s">
        <v>833</v>
      </c>
      <c r="BF48" s="530">
        <v>45566</v>
      </c>
      <c r="BG48" s="530">
        <v>45595</v>
      </c>
      <c r="BJ48" s="389" t="str">
        <f>IF(AX48="REMUNERACION","FEE MO","FEE SS")</f>
        <v>FEE SS</v>
      </c>
      <c r="BK48" s="390">
        <f t="shared" si="136"/>
        <v>27342.15</v>
      </c>
      <c r="BL48" s="136">
        <f t="shared" si="137"/>
        <v>27342.15</v>
      </c>
      <c r="BM48" s="136" t="str">
        <f t="shared" si="133"/>
        <v>OK</v>
      </c>
    </row>
    <row r="49" spans="1:65" ht="20.399999999999999" x14ac:dyDescent="0.7">
      <c r="A49" s="203"/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 t="str">
        <f t="shared" si="15"/>
        <v>91243120NOVIEMBRE2024</v>
      </c>
      <c r="M49" s="203" t="str">
        <f t="shared" ref="M49" si="139">P49&amp;" "&amp;AP49&amp;" "&amp;V49&amp;" "&amp;X49</f>
        <v>REAL 91243120 CO-055/2024 BERG_CAD</v>
      </c>
      <c r="N49" s="203" t="str">
        <f>VLOOKUP(M49,'D2'!$DW$5:'D2'!G:G,1,FALSE)</f>
        <v>REAL 91243120 CO-055/2024 BERG_CAD</v>
      </c>
      <c r="O49" t="str">
        <f>P49&amp;V49&amp;X49&amp;W49&amp;AP49</f>
        <v>REALCO-055/2024BERG_CADNOVIEMBRE202491243120</v>
      </c>
      <c r="P49" t="s">
        <v>21</v>
      </c>
      <c r="Q49" s="387" t="s">
        <v>663</v>
      </c>
      <c r="R49" s="211" t="str">
        <f>+VLOOKUP(AP49,'8'!$B$5:$F$40,2,FALSE)</f>
        <v>Geología ME</v>
      </c>
      <c r="S49" s="383" t="s">
        <v>23</v>
      </c>
      <c r="T49" s="211" t="str">
        <f>+VLOOKUP(TEXT(S49,0),articulos!A:B,2,0)</f>
        <v>Asesoría Experta</v>
      </c>
      <c r="U49" s="384">
        <v>80276</v>
      </c>
      <c r="V49" s="370" t="s">
        <v>779</v>
      </c>
      <c r="W49" s="211" t="str">
        <f t="shared" si="125"/>
        <v>NOVIEMBRE2024</v>
      </c>
      <c r="X49" t="s">
        <v>703</v>
      </c>
      <c r="AA49" s="95">
        <f>+AD49/'7'!$E$342</f>
        <v>8658.1762041992588</v>
      </c>
      <c r="AB49" s="207">
        <v>8412284</v>
      </c>
      <c r="AD49" s="388">
        <f t="shared" si="126"/>
        <v>8412284</v>
      </c>
      <c r="AE49" s="210">
        <v>45610</v>
      </c>
      <c r="AF49" t="s">
        <v>704</v>
      </c>
      <c r="AG49" t="s">
        <v>818</v>
      </c>
      <c r="AH49" t="s">
        <v>823</v>
      </c>
      <c r="AI49" t="s">
        <v>747</v>
      </c>
      <c r="AJ49" t="s">
        <v>25</v>
      </c>
      <c r="AL49" s="220">
        <f t="shared" si="127"/>
        <v>2024</v>
      </c>
      <c r="AM49" s="220" t="str">
        <f t="shared" si="128"/>
        <v>2024-11</v>
      </c>
      <c r="AN49" s="528" t="s">
        <v>619</v>
      </c>
      <c r="AO49" s="529">
        <f>AA49*'7'!H$342</f>
        <v>9174.1222758358108</v>
      </c>
      <c r="AP49" s="732">
        <v>91243120</v>
      </c>
      <c r="AQ49" s="212" t="str">
        <f t="shared" si="129"/>
        <v>912431</v>
      </c>
      <c r="AR49" s="213" t="e">
        <f>+VLOOKUP(AQ49,'8'!$B$5:$F$40,3,FALSE)</f>
        <v>#N/A</v>
      </c>
      <c r="AS49" s="213" t="e">
        <f>+VLOOKUP(AQ49,'8'!$B$5:$F$40,4,FALSE)</f>
        <v>#N/A</v>
      </c>
      <c r="AT49" s="213" t="e">
        <f>+VLOOKUP(AQ49,'8'!$B$5:$F$40,5,FALSE)</f>
        <v>#N/A</v>
      </c>
      <c r="AU49" s="213" t="e">
        <f>+VLOOKUP(AQ49,'8'!$B$5:$F$40,2,FALSE)</f>
        <v>#N/A</v>
      </c>
      <c r="AV49" s="213" t="str">
        <f t="shared" si="130"/>
        <v>CO-055/2024-91243120-2024-11</v>
      </c>
      <c r="AW49" s="165" t="str">
        <f t="shared" si="131"/>
        <v>91243120-2024-11</v>
      </c>
      <c r="AX49" t="str">
        <f t="shared" si="134"/>
        <v>CO-055/2024</v>
      </c>
      <c r="AZ49" s="95" t="e">
        <f>+VLOOKUP(P49&amp;" "&amp;AP49&amp;" "&amp;AX49&amp;" "&amp;X49,'D2'!$DW$6:$DW$98,1,FALSE)</f>
        <v>#N/A</v>
      </c>
      <c r="BC49" t="s">
        <v>779</v>
      </c>
      <c r="BD49" t="s">
        <v>834</v>
      </c>
      <c r="BE49" t="s">
        <v>777</v>
      </c>
      <c r="BF49" s="530">
        <v>45544</v>
      </c>
      <c r="BG49" s="530">
        <v>45565</v>
      </c>
      <c r="BJ49" s="389" t="str">
        <f t="shared" ref="BJ49:BJ51" si="140">IF(AX49="REMUNERACION","FEE MO","FEE SS")</f>
        <v>FEE SS</v>
      </c>
      <c r="BK49" s="390">
        <f t="shared" si="136"/>
        <v>210307.1</v>
      </c>
      <c r="BL49" s="136">
        <f t="shared" si="137"/>
        <v>210307.1</v>
      </c>
      <c r="BM49" s="136" t="str">
        <f t="shared" si="133"/>
        <v>OK</v>
      </c>
    </row>
    <row r="50" spans="1:65" ht="20.399999999999999" x14ac:dyDescent="0.7">
      <c r="A50" s="203"/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 t="str">
        <f t="shared" si="15"/>
        <v>91243110NOVIEMBRE2024</v>
      </c>
      <c r="M50" s="203" t="str">
        <f t="shared" ref="M50:M78" si="141">P50&amp;" "&amp;AP50&amp;" "&amp;V50&amp;" "&amp;X50</f>
        <v>REAL 91243110 CO-H-007/2024 CANN_AUS</v>
      </c>
      <c r="N50" s="203" t="str">
        <f>VLOOKUP(M50,'D2'!$DW$5:'D2'!G:G,1,FALSE)</f>
        <v>REAL 91243110 CO-H-007/2024 CANN_AUS</v>
      </c>
      <c r="O50" t="str">
        <f t="shared" ref="O50" si="142">P50&amp;V50&amp;X50&amp;W50&amp;AP50</f>
        <v>REALCO-H-007/2024CANN_AUSNOVIEMBRE202491243110</v>
      </c>
      <c r="P50" t="s">
        <v>21</v>
      </c>
      <c r="Q50" s="387" t="s">
        <v>662</v>
      </c>
      <c r="R50" s="211" t="str">
        <f>+VLOOKUP(AP50,'8'!$B$5:$F$40,2,FALSE)</f>
        <v>Geología MN</v>
      </c>
      <c r="S50" s="383" t="s">
        <v>23</v>
      </c>
      <c r="T50" s="211" t="str">
        <f>+VLOOKUP(TEXT(S50,0),articulos!A:B,2,0)</f>
        <v>Asesoría Experta</v>
      </c>
      <c r="U50" s="384">
        <v>80292</v>
      </c>
      <c r="V50" s="370" t="s">
        <v>775</v>
      </c>
      <c r="W50" s="211" t="str">
        <f t="shared" si="125"/>
        <v>NOVIEMBRE2024</v>
      </c>
      <c r="X50" t="s">
        <v>796</v>
      </c>
      <c r="AA50" s="95">
        <f>+AD50/'7'!$E$342</f>
        <v>7740.3489090160556</v>
      </c>
      <c r="AB50" s="207">
        <v>7520523</v>
      </c>
      <c r="AD50" s="388">
        <f t="shared" si="126"/>
        <v>7520523</v>
      </c>
      <c r="AE50" s="210">
        <v>45611</v>
      </c>
      <c r="AF50" t="s">
        <v>767</v>
      </c>
      <c r="AG50" t="s">
        <v>769</v>
      </c>
      <c r="AH50" t="s">
        <v>772</v>
      </c>
      <c r="AI50" t="s">
        <v>746</v>
      </c>
      <c r="AJ50" t="s">
        <v>25</v>
      </c>
      <c r="AL50" s="220">
        <f t="shared" si="127"/>
        <v>2024</v>
      </c>
      <c r="AM50" s="220" t="str">
        <f t="shared" si="128"/>
        <v>2024-11</v>
      </c>
      <c r="AN50" s="1" t="s">
        <v>24</v>
      </c>
      <c r="AO50" s="95">
        <f>AA50*'7'!G$342</f>
        <v>8643.3382054484446</v>
      </c>
      <c r="AP50" s="731">
        <v>91243110</v>
      </c>
      <c r="AQ50" s="212" t="str">
        <f t="shared" si="129"/>
        <v>912431</v>
      </c>
      <c r="AR50" s="213" t="e">
        <f>+VLOOKUP(AQ50,'8'!$B$5:$F$40,3,FALSE)</f>
        <v>#N/A</v>
      </c>
      <c r="AS50" s="213" t="e">
        <f>+VLOOKUP(AQ50,'8'!$B$5:$F$40,4,FALSE)</f>
        <v>#N/A</v>
      </c>
      <c r="AT50" s="213" t="e">
        <f>+VLOOKUP(AQ50,'8'!$B$5:$F$40,5,FALSE)</f>
        <v>#N/A</v>
      </c>
      <c r="AU50" s="213" t="e">
        <f>+VLOOKUP(AQ50,'8'!$B$5:$F$40,2,FALSE)</f>
        <v>#N/A</v>
      </c>
      <c r="AV50" s="213" t="str">
        <f t="shared" si="130"/>
        <v>CO-H-007/2024-91243110-2024-11</v>
      </c>
      <c r="AW50" s="165" t="str">
        <f t="shared" si="131"/>
        <v>91243110-2024-11</v>
      </c>
      <c r="AX50" t="str">
        <f t="shared" si="134"/>
        <v>CO-H-007/2024</v>
      </c>
      <c r="AZ50" s="95" t="e">
        <f>+VLOOKUP(P50&amp;" "&amp;AP50&amp;" "&amp;AX50&amp;" "&amp;X50,'D2'!$DW$6:$DW$98,1,FALSE)</f>
        <v>#N/A</v>
      </c>
      <c r="BC50" t="s">
        <v>775</v>
      </c>
      <c r="BD50" t="s">
        <v>835</v>
      </c>
      <c r="BE50" t="s">
        <v>836</v>
      </c>
      <c r="BF50" s="530">
        <v>45566</v>
      </c>
      <c r="BG50" s="530">
        <v>45596</v>
      </c>
      <c r="BJ50" s="389" t="str">
        <f t="shared" si="140"/>
        <v>FEE SS</v>
      </c>
      <c r="BK50" s="390">
        <f t="shared" si="136"/>
        <v>188013.07500000001</v>
      </c>
      <c r="BL50" s="136">
        <f t="shared" si="137"/>
        <v>188013.07500000001</v>
      </c>
      <c r="BM50" s="136" t="str">
        <f t="shared" si="133"/>
        <v>OK</v>
      </c>
    </row>
    <row r="51" spans="1:65" ht="20.399999999999999" x14ac:dyDescent="0.7">
      <c r="A51" s="203"/>
      <c r="B51" s="203"/>
      <c r="C51" s="203"/>
      <c r="D51" s="203"/>
      <c r="E51" s="203"/>
      <c r="F51" s="203"/>
      <c r="G51" s="203"/>
      <c r="H51" s="203"/>
      <c r="I51" s="203"/>
      <c r="J51" s="203"/>
      <c r="K51" s="203"/>
      <c r="L51" s="203" t="str">
        <f t="shared" si="15"/>
        <v>91243520NOVIEMBRE2024</v>
      </c>
      <c r="M51" s="203" t="str">
        <f t="shared" si="141"/>
        <v>REAL 91243520 CO-H-007/2024 BERG_CAD</v>
      </c>
      <c r="N51" s="203" t="str">
        <f>VLOOKUP(M51,'D2'!$DW$5:'D2'!G:G,1,FALSE)</f>
        <v>REAL 91243520 CO-H-007/2024 BERG_CAD</v>
      </c>
      <c r="O51" t="str">
        <f>P51&amp;V51&amp;X51&amp;W51&amp;AP51</f>
        <v>REALCO-H-007/2024BERG_CADNOVIEMBRE202491243520</v>
      </c>
      <c r="P51" t="s">
        <v>21</v>
      </c>
      <c r="Q51" s="387" t="s">
        <v>681</v>
      </c>
      <c r="R51" s="211" t="str">
        <f>+VLOOKUP(AP51,'8'!$B$5:$F$40,2,FALSE)</f>
        <v>Logística MN</v>
      </c>
      <c r="S51" s="383" t="s">
        <v>264</v>
      </c>
      <c r="T51" s="211" t="str">
        <f>+VLOOKUP(TEXT(S51,0),articulos!A:B,2,0)</f>
        <v>Transporte de Personal</v>
      </c>
      <c r="U51" s="384">
        <v>80312</v>
      </c>
      <c r="V51" s="370" t="s">
        <v>775</v>
      </c>
      <c r="W51" s="211" t="str">
        <f t="shared" si="125"/>
        <v>NOVIEMBRE2024</v>
      </c>
      <c r="X51" t="s">
        <v>703</v>
      </c>
      <c r="AA51" s="95">
        <f>+AD51/'7'!$E$342</f>
        <v>37.618361465623714</v>
      </c>
      <c r="AB51" s="207">
        <v>36550</v>
      </c>
      <c r="AD51" s="388">
        <f t="shared" si="126"/>
        <v>36550</v>
      </c>
      <c r="AE51" s="210">
        <v>45614</v>
      </c>
      <c r="AF51" t="s">
        <v>767</v>
      </c>
      <c r="AG51" t="s">
        <v>769</v>
      </c>
      <c r="AH51" t="s">
        <v>824</v>
      </c>
      <c r="AI51" t="s">
        <v>751</v>
      </c>
      <c r="AJ51" t="s">
        <v>375</v>
      </c>
      <c r="AL51" s="220">
        <f t="shared" si="127"/>
        <v>2024</v>
      </c>
      <c r="AM51" s="220" t="str">
        <f t="shared" si="128"/>
        <v>2024-11</v>
      </c>
      <c r="AN51" s="1" t="s">
        <v>24</v>
      </c>
      <c r="AO51" s="95">
        <f>AA51*'7'!G$342</f>
        <v>42.00692045076395</v>
      </c>
      <c r="AP51" s="730">
        <v>91243520</v>
      </c>
      <c r="AQ51" s="212" t="str">
        <f t="shared" si="129"/>
        <v>912435</v>
      </c>
      <c r="AR51" s="213" t="e">
        <f>+VLOOKUP(AQ51,'8'!$B$5:$F$40,3,FALSE)</f>
        <v>#N/A</v>
      </c>
      <c r="AS51" s="213" t="e">
        <f>+VLOOKUP(AQ51,'8'!$B$5:$F$40,4,FALSE)</f>
        <v>#N/A</v>
      </c>
      <c r="AT51" s="213" t="e">
        <f>+VLOOKUP(AQ51,'8'!$B$5:$F$40,5,FALSE)</f>
        <v>#N/A</v>
      </c>
      <c r="AU51" s="213" t="e">
        <f>+VLOOKUP(AQ51,'8'!$B$5:$F$40,2,FALSE)</f>
        <v>#N/A</v>
      </c>
      <c r="AV51" s="213" t="str">
        <f t="shared" si="130"/>
        <v>CO-H-007/2024-91243520-2024-11</v>
      </c>
      <c r="AW51" s="165" t="str">
        <f t="shared" si="131"/>
        <v>91243520-2024-11</v>
      </c>
      <c r="AX51" t="str">
        <f t="shared" si="134"/>
        <v>CO-H-007/2024</v>
      </c>
      <c r="AZ51" s="95" t="e">
        <f>+VLOOKUP(P51&amp;" "&amp;AP51&amp;" "&amp;AX51&amp;" "&amp;X51,'D2'!$DW$6:$DW$98,1,FALSE)</f>
        <v>#N/A</v>
      </c>
      <c r="BC51" t="s">
        <v>302</v>
      </c>
      <c r="BD51" t="s">
        <v>302</v>
      </c>
      <c r="BE51" t="s">
        <v>302</v>
      </c>
      <c r="BF51" s="530"/>
      <c r="BG51" s="530"/>
      <c r="BJ51" s="389" t="str">
        <f t="shared" si="140"/>
        <v>FEE SS</v>
      </c>
      <c r="BK51" s="390">
        <f t="shared" si="136"/>
        <v>913.75</v>
      </c>
      <c r="BL51" s="136">
        <f t="shared" si="137"/>
        <v>913.75</v>
      </c>
      <c r="BM51" s="136" t="str">
        <f t="shared" si="133"/>
        <v>OK</v>
      </c>
    </row>
    <row r="52" spans="1:65" ht="20.399999999999999" x14ac:dyDescent="0.7">
      <c r="A52" s="203"/>
      <c r="B52" s="203"/>
      <c r="C52" s="203"/>
      <c r="D52" s="203"/>
      <c r="E52" s="203"/>
      <c r="F52" s="203"/>
      <c r="G52" s="203"/>
      <c r="H52" s="203"/>
      <c r="I52" s="203"/>
      <c r="J52" s="203"/>
      <c r="K52" s="203"/>
      <c r="L52" s="203" t="str">
        <f t="shared" si="15"/>
        <v>91243520NOVIEMBRE2024</v>
      </c>
      <c r="M52" s="203" t="str">
        <f t="shared" si="141"/>
        <v>REAL 91243520 CO-H-007/2024 BERG_CAD</v>
      </c>
      <c r="N52" s="203" t="str">
        <f>VLOOKUP(M52,'D2'!$DW$5:'D2'!G:G,1,FALSE)</f>
        <v>REAL 91243520 CO-H-007/2024 BERG_CAD</v>
      </c>
      <c r="O52" t="str">
        <f t="shared" ref="O52" si="143">P52&amp;V52&amp;X52&amp;W52&amp;AP52</f>
        <v>REALCO-H-007/2024BERG_CADNOVIEMBRE202491243520</v>
      </c>
      <c r="P52" t="s">
        <v>21</v>
      </c>
      <c r="Q52" s="387" t="s">
        <v>681</v>
      </c>
      <c r="R52" s="211" t="str">
        <f>+VLOOKUP(AP52,'8'!$B$5:$F$40,2,FALSE)</f>
        <v>Logística MN</v>
      </c>
      <c r="S52" s="383" t="s">
        <v>259</v>
      </c>
      <c r="T52" s="211" t="str">
        <f>+VLOOKUP(TEXT(S52,0),articulos!A:B,2,0)</f>
        <v>Equipos Materiales E Insumos</v>
      </c>
      <c r="U52" s="384">
        <v>80313</v>
      </c>
      <c r="V52" s="370" t="s">
        <v>775</v>
      </c>
      <c r="W52" s="211" t="str">
        <f t="shared" ref="W52:W56" si="144">UPPER(TEXT(AE52,"MMMMYYYY"))</f>
        <v>NOVIEMBRE2024</v>
      </c>
      <c r="X52" t="s">
        <v>703</v>
      </c>
      <c r="AA52" s="95">
        <f>+AD52/'7'!$E$342</f>
        <v>47.510292301358582</v>
      </c>
      <c r="AB52" s="207">
        <v>46161</v>
      </c>
      <c r="AD52" s="388">
        <f t="shared" ref="AD52:AD56" si="145">ROUND(AB52-AC52,0)</f>
        <v>46161</v>
      </c>
      <c r="AE52" s="210">
        <v>45614</v>
      </c>
      <c r="AF52" t="s">
        <v>767</v>
      </c>
      <c r="AG52" t="s">
        <v>769</v>
      </c>
      <c r="AH52" t="s">
        <v>824</v>
      </c>
      <c r="AI52" t="s">
        <v>751</v>
      </c>
      <c r="AJ52" t="s">
        <v>361</v>
      </c>
      <c r="AL52" s="220">
        <f t="shared" ref="AL52:AL56" si="146">+YEAR(AE52)</f>
        <v>2024</v>
      </c>
      <c r="AM52" s="220" t="str">
        <f t="shared" ref="AM52:AM56" si="147">+AL52&amp;"-"&amp;TEXT(MONTH(AE52),"00")</f>
        <v>2024-11</v>
      </c>
      <c r="AN52" s="1" t="s">
        <v>24</v>
      </c>
      <c r="AO52" s="95">
        <f>AA52*'7'!G$342</f>
        <v>53.052844184068796</v>
      </c>
      <c r="AP52" s="730">
        <v>91243520</v>
      </c>
      <c r="AQ52" s="212" t="str">
        <f t="shared" ref="AQ52:AQ56" si="148">+MID(AP52,1,6)</f>
        <v>912435</v>
      </c>
      <c r="AR52" s="213" t="e">
        <f>+VLOOKUP(AQ52,'8'!$B$5:$F$40,3,FALSE)</f>
        <v>#N/A</v>
      </c>
      <c r="AS52" s="213" t="e">
        <f>+VLOOKUP(AQ52,'8'!$B$5:$F$40,4,FALSE)</f>
        <v>#N/A</v>
      </c>
      <c r="AT52" s="213" t="e">
        <f>+VLOOKUP(AQ52,'8'!$B$5:$F$40,5,FALSE)</f>
        <v>#N/A</v>
      </c>
      <c r="AU52" s="213" t="e">
        <f>+VLOOKUP(AQ52,'8'!$B$5:$F$40,2,FALSE)</f>
        <v>#N/A</v>
      </c>
      <c r="AV52" s="213" t="str">
        <f t="shared" ref="AV52:AV56" si="149">+AX52&amp;"-"&amp;AP52&amp;"-"&amp;AM52</f>
        <v>CO-H-007/2024-91243520-2024-11</v>
      </c>
      <c r="AW52" s="165" t="str">
        <f t="shared" ref="AW52:AW56" si="150">+AP52&amp;"-"&amp;AM52</f>
        <v>91243520-2024-11</v>
      </c>
      <c r="AX52" t="str">
        <f t="shared" ref="AX52:AX56" si="151">V52</f>
        <v>CO-H-007/2024</v>
      </c>
      <c r="AZ52" s="95" t="e">
        <f>+VLOOKUP(P52&amp;" "&amp;AP52&amp;" "&amp;AX52&amp;" "&amp;X52,'D2'!$DW$6:$DW$98,1,FALSE)</f>
        <v>#N/A</v>
      </c>
      <c r="BC52" t="s">
        <v>302</v>
      </c>
      <c r="BD52" t="s">
        <v>302</v>
      </c>
      <c r="BE52" t="s">
        <v>302</v>
      </c>
      <c r="BF52" s="530"/>
      <c r="BG52" s="530"/>
      <c r="BJ52" s="389" t="str">
        <f>IF(AX52="REMUNERACION","FEE MO","FEE SS")</f>
        <v>FEE SS</v>
      </c>
      <c r="BK52" s="390">
        <f t="shared" ref="BK52:BK56" si="152">+AB52*0.025</f>
        <v>1154.0250000000001</v>
      </c>
      <c r="BL52" s="136">
        <f t="shared" ref="BL52:BL56" si="153">IF(BJ52="FEE SS",AB52*0.025,AB52*0.0551)</f>
        <v>1154.0250000000001</v>
      </c>
      <c r="BM52" s="136" t="str">
        <f t="shared" ref="BM52:BM56" si="154">IF(BK52=BL52,"OK","REV")</f>
        <v>OK</v>
      </c>
    </row>
    <row r="53" spans="1:65" ht="20.399999999999999" x14ac:dyDescent="0.7">
      <c r="A53" s="203"/>
      <c r="B53" s="203"/>
      <c r="C53" s="203"/>
      <c r="D53" s="203"/>
      <c r="E53" s="203"/>
      <c r="F53" s="203"/>
      <c r="G53" s="203"/>
      <c r="H53" s="203"/>
      <c r="I53" s="203"/>
      <c r="J53" s="203"/>
      <c r="K53" s="203"/>
      <c r="L53" s="203" t="str">
        <f t="shared" si="15"/>
        <v>91243520NOVIEMBRE2024</v>
      </c>
      <c r="M53" s="203" t="str">
        <f t="shared" si="141"/>
        <v>REAL 91243520 CO-H-007/2024 BERG_CAD</v>
      </c>
      <c r="N53" s="203" t="str">
        <f>VLOOKUP(M53,'D2'!$DW$5:'D2'!G:G,1,FALSE)</f>
        <v>REAL 91243520 CO-H-007/2024 BERG_CAD</v>
      </c>
      <c r="O53" t="str">
        <f>P53&amp;V53&amp;X53&amp;W53&amp;AP53</f>
        <v>REALCO-H-007/2024BERG_CADNOVIEMBRE202491243520</v>
      </c>
      <c r="P53" t="s">
        <v>21</v>
      </c>
      <c r="Q53" s="387" t="s">
        <v>680</v>
      </c>
      <c r="R53" s="211" t="str">
        <f>+VLOOKUP(AP53,'8'!$B$5:$F$40,2,FALSE)</f>
        <v>Logística MN</v>
      </c>
      <c r="S53" s="383" t="s">
        <v>262</v>
      </c>
      <c r="T53" s="211" t="str">
        <f>+VLOOKUP(TEXT(S53,0),articulos!A:B,2,0)</f>
        <v>Servicio de Alojamiento y Alimentación</v>
      </c>
      <c r="U53" s="384">
        <v>80313</v>
      </c>
      <c r="V53" s="370" t="s">
        <v>775</v>
      </c>
      <c r="W53" s="211" t="str">
        <f t="shared" si="144"/>
        <v>NOVIEMBRE2024</v>
      </c>
      <c r="X53" t="s">
        <v>703</v>
      </c>
      <c r="AA53" s="95">
        <f>+AD53/'7'!$E$342</f>
        <v>1135.6453272951833</v>
      </c>
      <c r="AB53" s="207">
        <v>1103393</v>
      </c>
      <c r="AD53" s="388">
        <f t="shared" si="145"/>
        <v>1103393</v>
      </c>
      <c r="AE53" s="210">
        <v>45614</v>
      </c>
      <c r="AF53" t="s">
        <v>767</v>
      </c>
      <c r="AG53" t="s">
        <v>769</v>
      </c>
      <c r="AH53" t="s">
        <v>824</v>
      </c>
      <c r="AI53" t="s">
        <v>751</v>
      </c>
      <c r="AJ53" t="s">
        <v>263</v>
      </c>
      <c r="AL53" s="220">
        <f t="shared" si="146"/>
        <v>2024</v>
      </c>
      <c r="AM53" s="220" t="str">
        <f t="shared" si="147"/>
        <v>2024-11</v>
      </c>
      <c r="AN53" s="1" t="s">
        <v>24</v>
      </c>
      <c r="AO53" s="95">
        <f>AA53*'7'!G$342</f>
        <v>1268.1297394508833</v>
      </c>
      <c r="AP53" s="730">
        <v>91243520</v>
      </c>
      <c r="AQ53" s="212" t="str">
        <f t="shared" si="148"/>
        <v>912435</v>
      </c>
      <c r="AR53" s="213" t="e">
        <f>+VLOOKUP(AQ53,'8'!$B$5:$F$40,3,FALSE)</f>
        <v>#N/A</v>
      </c>
      <c r="AS53" s="213" t="e">
        <f>+VLOOKUP(AQ53,'8'!$B$5:$F$40,4,FALSE)</f>
        <v>#N/A</v>
      </c>
      <c r="AT53" s="213" t="e">
        <f>+VLOOKUP(AQ53,'8'!$B$5:$F$40,5,FALSE)</f>
        <v>#N/A</v>
      </c>
      <c r="AU53" s="213" t="e">
        <f>+VLOOKUP(AQ53,'8'!$B$5:$F$40,2,FALSE)</f>
        <v>#N/A</v>
      </c>
      <c r="AV53" s="213" t="str">
        <f t="shared" si="149"/>
        <v>CO-H-007/2024-91243520-2024-11</v>
      </c>
      <c r="AW53" s="165" t="str">
        <f t="shared" si="150"/>
        <v>91243520-2024-11</v>
      </c>
      <c r="AX53" t="str">
        <f t="shared" si="151"/>
        <v>CO-H-007/2024</v>
      </c>
      <c r="AZ53" s="95" t="e">
        <f>+VLOOKUP(P53&amp;" "&amp;AP53&amp;" "&amp;AX53&amp;" "&amp;X53,'D2'!$DW$6:$DW$98,1,FALSE)</f>
        <v>#N/A</v>
      </c>
      <c r="BC53" t="s">
        <v>302</v>
      </c>
      <c r="BD53" t="s">
        <v>302</v>
      </c>
      <c r="BE53" t="s">
        <v>302</v>
      </c>
      <c r="BF53" s="530"/>
      <c r="BG53" s="530"/>
      <c r="BJ53" s="389" t="str">
        <f t="shared" ref="BJ53:BJ54" si="155">IF(AX53="REMUNERACION","FEE MO","FEE SS")</f>
        <v>FEE SS</v>
      </c>
      <c r="BK53" s="390">
        <f t="shared" si="152"/>
        <v>27584.825000000001</v>
      </c>
      <c r="BL53" s="136">
        <f t="shared" si="153"/>
        <v>27584.825000000001</v>
      </c>
      <c r="BM53" s="136" t="str">
        <f t="shared" si="154"/>
        <v>OK</v>
      </c>
    </row>
    <row r="54" spans="1:65" ht="20.399999999999999" x14ac:dyDescent="0.7">
      <c r="A54" s="203"/>
      <c r="B54" s="203"/>
      <c r="C54" s="203"/>
      <c r="D54" s="203"/>
      <c r="E54" s="203"/>
      <c r="F54" s="203"/>
      <c r="G54" s="203"/>
      <c r="H54" s="203"/>
      <c r="I54" s="203"/>
      <c r="J54" s="203"/>
      <c r="K54" s="203"/>
      <c r="L54" s="203" t="str">
        <f t="shared" si="15"/>
        <v>91243120NOVIEMBRE2024</v>
      </c>
      <c r="M54" s="203" t="str">
        <f t="shared" si="141"/>
        <v>REAL 91243120 CO-055/2024 BERG_CAD</v>
      </c>
      <c r="N54" s="203" t="str">
        <f>VLOOKUP(M54,'D2'!$DW$5:'D2'!G:G,1,FALSE)</f>
        <v>REAL 91243120 CO-055/2024 BERG_CAD</v>
      </c>
      <c r="O54" t="str">
        <f>P54&amp;V54&amp;X54&amp;W54&amp;AP54</f>
        <v>REALCO-055/2024BERG_CADNOVIEMBRE202491243120</v>
      </c>
      <c r="P54" t="s">
        <v>21</v>
      </c>
      <c r="Q54" s="387" t="s">
        <v>663</v>
      </c>
      <c r="R54" s="211" t="str">
        <f>+VLOOKUP(AP54,'8'!$B$5:$F$40,2,FALSE)</f>
        <v>Geología ME</v>
      </c>
      <c r="S54" s="383" t="s">
        <v>23</v>
      </c>
      <c r="T54" s="211" t="str">
        <f>+VLOOKUP(TEXT(S54,0),articulos!A:B,2,0)</f>
        <v>Asesoría Experta</v>
      </c>
      <c r="U54" s="384">
        <v>80331</v>
      </c>
      <c r="V54" s="370" t="s">
        <v>779</v>
      </c>
      <c r="W54" s="211" t="str">
        <f t="shared" si="144"/>
        <v>NOVIEMBRE2024</v>
      </c>
      <c r="X54" t="s">
        <v>703</v>
      </c>
      <c r="AA54" s="95">
        <f>+AD54/'7'!$E$342</f>
        <v>1748.6784685055577</v>
      </c>
      <c r="AB54" s="207">
        <v>1699016</v>
      </c>
      <c r="AD54" s="388">
        <f t="shared" si="145"/>
        <v>1699016</v>
      </c>
      <c r="AE54" s="210">
        <v>45615</v>
      </c>
      <c r="AF54" t="s">
        <v>704</v>
      </c>
      <c r="AG54" t="s">
        <v>818</v>
      </c>
      <c r="AH54" t="s">
        <v>823</v>
      </c>
      <c r="AI54" t="s">
        <v>747</v>
      </c>
      <c r="AJ54" t="s">
        <v>25</v>
      </c>
      <c r="AL54" s="220">
        <f t="shared" si="146"/>
        <v>2024</v>
      </c>
      <c r="AM54" s="220" t="str">
        <f t="shared" si="147"/>
        <v>2024-11</v>
      </c>
      <c r="AN54" s="528" t="s">
        <v>619</v>
      </c>
      <c r="AO54" s="529">
        <f>AA54*'7'!H$342</f>
        <v>1852.8832993039052</v>
      </c>
      <c r="AP54" s="732">
        <v>91243120</v>
      </c>
      <c r="AQ54" s="212" t="str">
        <f t="shared" si="148"/>
        <v>912431</v>
      </c>
      <c r="AR54" s="213" t="e">
        <f>+VLOOKUP(AQ54,'8'!$B$5:$F$40,3,FALSE)</f>
        <v>#N/A</v>
      </c>
      <c r="AS54" s="213" t="e">
        <f>+VLOOKUP(AQ54,'8'!$B$5:$F$40,4,FALSE)</f>
        <v>#N/A</v>
      </c>
      <c r="AT54" s="213" t="e">
        <f>+VLOOKUP(AQ54,'8'!$B$5:$F$40,5,FALSE)</f>
        <v>#N/A</v>
      </c>
      <c r="AU54" s="213" t="e">
        <f>+VLOOKUP(AQ54,'8'!$B$5:$F$40,2,FALSE)</f>
        <v>#N/A</v>
      </c>
      <c r="AV54" s="213" t="str">
        <f t="shared" si="149"/>
        <v>CO-055/2024-91243120-2024-11</v>
      </c>
      <c r="AW54" s="165" t="str">
        <f t="shared" si="150"/>
        <v>91243120-2024-11</v>
      </c>
      <c r="AX54" t="str">
        <f t="shared" si="151"/>
        <v>CO-055/2024</v>
      </c>
      <c r="AZ54" s="95" t="e">
        <f>+VLOOKUP(P54&amp;" "&amp;AP54&amp;" "&amp;AX54&amp;" "&amp;X54,'D2'!$DW$6:$DW$98,1,FALSE)</f>
        <v>#N/A</v>
      </c>
      <c r="BC54" t="s">
        <v>779</v>
      </c>
      <c r="BD54" t="s">
        <v>837</v>
      </c>
      <c r="BE54" t="s">
        <v>807</v>
      </c>
      <c r="BF54" s="530">
        <v>45566</v>
      </c>
      <c r="BG54" s="530">
        <v>45596</v>
      </c>
      <c r="BJ54" s="389" t="str">
        <f t="shared" si="155"/>
        <v>FEE SS</v>
      </c>
      <c r="BK54" s="390">
        <f t="shared" si="152"/>
        <v>42475.4</v>
      </c>
      <c r="BL54" s="136">
        <f t="shared" si="153"/>
        <v>42475.4</v>
      </c>
      <c r="BM54" s="136" t="str">
        <f t="shared" si="154"/>
        <v>OK</v>
      </c>
    </row>
    <row r="55" spans="1:65" ht="20.399999999999999" x14ac:dyDescent="0.7">
      <c r="A55" s="203"/>
      <c r="B55" s="203"/>
      <c r="C55" s="203"/>
      <c r="D55" s="203"/>
      <c r="E55" s="203"/>
      <c r="F55" s="203"/>
      <c r="G55" s="203"/>
      <c r="H55" s="203"/>
      <c r="I55" s="203"/>
      <c r="J55" s="203"/>
      <c r="K55" s="203"/>
      <c r="L55" s="203" t="str">
        <f t="shared" si="15"/>
        <v>91243120NOVIEMBRE2024</v>
      </c>
      <c r="M55" s="203" t="str">
        <f t="shared" si="141"/>
        <v>REAL 91243120 CO-056/2024 CANN_AUS</v>
      </c>
      <c r="N55" s="203" t="str">
        <f>VLOOKUP(M55,'D2'!$DW$5:'D2'!G:G,1,FALSE)</f>
        <v>REAL 91243120 CO-056/2024 CANN_AUS</v>
      </c>
      <c r="O55" t="str">
        <f t="shared" ref="O55" si="156">P55&amp;V55&amp;X55&amp;W55&amp;AP55</f>
        <v>REALCO-056/2024CANN_AUSNOVIEMBRE202491243120</v>
      </c>
      <c r="P55" t="s">
        <v>21</v>
      </c>
      <c r="Q55" s="387" t="s">
        <v>663</v>
      </c>
      <c r="R55" s="211" t="str">
        <f>+VLOOKUP(AP55,'8'!$B$5:$F$40,2,FALSE)</f>
        <v>Geología ME</v>
      </c>
      <c r="S55" s="383" t="s">
        <v>23</v>
      </c>
      <c r="T55" s="211" t="str">
        <f>+VLOOKUP(TEXT(S55,0),articulos!A:B,2,0)</f>
        <v>Asesoría Experta</v>
      </c>
      <c r="U55" s="384">
        <v>80350</v>
      </c>
      <c r="V55" s="370" t="s">
        <v>808</v>
      </c>
      <c r="W55" s="211" t="str">
        <f t="shared" si="144"/>
        <v>NOVIEMBRE2024</v>
      </c>
      <c r="X55" t="s">
        <v>796</v>
      </c>
      <c r="AA55" s="95">
        <f>+AD55/'7'!$E$342</f>
        <v>2706.6086867023464</v>
      </c>
      <c r="AB55" s="207">
        <v>2629741</v>
      </c>
      <c r="AD55" s="388">
        <f t="shared" si="145"/>
        <v>2629741</v>
      </c>
      <c r="AE55" s="210">
        <v>45615</v>
      </c>
      <c r="AF55" t="s">
        <v>704</v>
      </c>
      <c r="AG55" t="s">
        <v>819</v>
      </c>
      <c r="AH55" t="s">
        <v>825</v>
      </c>
      <c r="AI55" t="s">
        <v>747</v>
      </c>
      <c r="AJ55" t="s">
        <v>25</v>
      </c>
      <c r="AL55" s="220">
        <f t="shared" si="146"/>
        <v>2024</v>
      </c>
      <c r="AM55" s="220" t="str">
        <f t="shared" si="147"/>
        <v>2024-11</v>
      </c>
      <c r="AN55" s="528" t="s">
        <v>619</v>
      </c>
      <c r="AO55" s="529">
        <f>AA55*'7'!H$342</f>
        <v>2867.8971713007713</v>
      </c>
      <c r="AP55" s="732">
        <v>91243120</v>
      </c>
      <c r="AQ55" s="212" t="str">
        <f t="shared" si="148"/>
        <v>912431</v>
      </c>
      <c r="AR55" s="213" t="e">
        <f>+VLOOKUP(AQ55,'8'!$B$5:$F$40,3,FALSE)</f>
        <v>#N/A</v>
      </c>
      <c r="AS55" s="213" t="e">
        <f>+VLOOKUP(AQ55,'8'!$B$5:$F$40,4,FALSE)</f>
        <v>#N/A</v>
      </c>
      <c r="AT55" s="213" t="e">
        <f>+VLOOKUP(AQ55,'8'!$B$5:$F$40,5,FALSE)</f>
        <v>#N/A</v>
      </c>
      <c r="AU55" s="213" t="e">
        <f>+VLOOKUP(AQ55,'8'!$B$5:$F$40,2,FALSE)</f>
        <v>#N/A</v>
      </c>
      <c r="AV55" s="213" t="str">
        <f t="shared" si="149"/>
        <v>CO-056/2024-91243120-2024-11</v>
      </c>
      <c r="AW55" s="165" t="str">
        <f t="shared" si="150"/>
        <v>91243120-2024-11</v>
      </c>
      <c r="AX55" t="str">
        <f t="shared" si="151"/>
        <v>CO-056/2024</v>
      </c>
      <c r="AZ55" s="95" t="e">
        <f>+VLOOKUP(P55&amp;" "&amp;AP55&amp;" "&amp;AX55&amp;" "&amp;X55,'D2'!$DW$6:$DW$98,1,FALSE)</f>
        <v>#N/A</v>
      </c>
      <c r="BC55" t="s">
        <v>808</v>
      </c>
      <c r="BD55" t="s">
        <v>838</v>
      </c>
      <c r="BE55" t="s">
        <v>777</v>
      </c>
      <c r="BF55" s="530">
        <v>45536</v>
      </c>
      <c r="BG55" s="530">
        <v>45565</v>
      </c>
      <c r="BJ55" s="389" t="str">
        <f>IF(AX55="REMUNERACION","FEE MO","FEE SS")</f>
        <v>FEE SS</v>
      </c>
      <c r="BK55" s="390">
        <f t="shared" si="152"/>
        <v>65743.525000000009</v>
      </c>
      <c r="BL55" s="136">
        <f t="shared" si="153"/>
        <v>65743.525000000009</v>
      </c>
      <c r="BM55" s="136" t="str">
        <f t="shared" si="154"/>
        <v>OK</v>
      </c>
    </row>
    <row r="56" spans="1:65" ht="20.399999999999999" x14ac:dyDescent="0.7">
      <c r="A56" s="203"/>
      <c r="B56" s="203"/>
      <c r="C56" s="203"/>
      <c r="D56" s="203"/>
      <c r="E56" s="203"/>
      <c r="F56" s="203"/>
      <c r="G56" s="203"/>
      <c r="H56" s="203"/>
      <c r="I56" s="203"/>
      <c r="J56" s="203"/>
      <c r="K56" s="203"/>
      <c r="L56" s="203" t="str">
        <f t="shared" si="15"/>
        <v>91243520NOVIEMBRE2024</v>
      </c>
      <c r="M56" s="203" t="str">
        <f t="shared" si="141"/>
        <v>REAL 91243520 CO-H-007/2024 BERG_CAD</v>
      </c>
      <c r="N56" s="203" t="str">
        <f>VLOOKUP(M56,'D2'!$DW$5:'D2'!G:G,1,FALSE)</f>
        <v>REAL 91243520 CO-H-007/2024 BERG_CAD</v>
      </c>
      <c r="O56" t="str">
        <f>P56&amp;V56&amp;X56&amp;W56&amp;AP56</f>
        <v>REALCO-H-007/2024BERG_CADNOVIEMBRE202491243520</v>
      </c>
      <c r="P56" t="s">
        <v>21</v>
      </c>
      <c r="Q56" s="387" t="s">
        <v>676</v>
      </c>
      <c r="R56" s="211" t="str">
        <f>+VLOOKUP(AP56,'8'!$B$5:$F$40,2,FALSE)</f>
        <v>Logística MN</v>
      </c>
      <c r="S56" s="383" t="s">
        <v>259</v>
      </c>
      <c r="T56" s="211" t="str">
        <f>+VLOOKUP(TEXT(S56,0),articulos!A:B,2,0)</f>
        <v>Equipos Materiales E Insumos</v>
      </c>
      <c r="U56" s="384">
        <v>80376</v>
      </c>
      <c r="V56" s="370" t="s">
        <v>775</v>
      </c>
      <c r="W56" s="211" t="str">
        <f t="shared" si="144"/>
        <v>NOVIEMBRE2024</v>
      </c>
      <c r="X56" t="s">
        <v>703</v>
      </c>
      <c r="AA56" s="95">
        <f>+AD56/'7'!$E$342</f>
        <v>126.50679291889666</v>
      </c>
      <c r="AB56" s="207">
        <v>122914</v>
      </c>
      <c r="AD56" s="388">
        <f t="shared" si="145"/>
        <v>122914</v>
      </c>
      <c r="AE56" s="210">
        <v>45615</v>
      </c>
      <c r="AF56" t="s">
        <v>767</v>
      </c>
      <c r="AG56" t="s">
        <v>769</v>
      </c>
      <c r="AH56" t="s">
        <v>826</v>
      </c>
      <c r="AI56" t="s">
        <v>751</v>
      </c>
      <c r="AJ56" t="s">
        <v>361</v>
      </c>
      <c r="AL56" s="220">
        <f t="shared" si="146"/>
        <v>2024</v>
      </c>
      <c r="AM56" s="220" t="str">
        <f t="shared" si="147"/>
        <v>2024-11</v>
      </c>
      <c r="AN56" s="1" t="s">
        <v>24</v>
      </c>
      <c r="AO56" s="95">
        <f>AA56*'7'!G$342</f>
        <v>141.26507853037484</v>
      </c>
      <c r="AP56" s="730">
        <v>91243520</v>
      </c>
      <c r="AQ56" s="212" t="str">
        <f t="shared" si="148"/>
        <v>912435</v>
      </c>
      <c r="AR56" s="213" t="e">
        <f>+VLOOKUP(AQ56,'8'!$B$5:$F$40,3,FALSE)</f>
        <v>#N/A</v>
      </c>
      <c r="AS56" s="213" t="e">
        <f>+VLOOKUP(AQ56,'8'!$B$5:$F$40,4,FALSE)</f>
        <v>#N/A</v>
      </c>
      <c r="AT56" s="213" t="e">
        <f>+VLOOKUP(AQ56,'8'!$B$5:$F$40,5,FALSE)</f>
        <v>#N/A</v>
      </c>
      <c r="AU56" s="213" t="e">
        <f>+VLOOKUP(AQ56,'8'!$B$5:$F$40,2,FALSE)</f>
        <v>#N/A</v>
      </c>
      <c r="AV56" s="213" t="str">
        <f t="shared" si="149"/>
        <v>CO-H-007/2024-91243520-2024-11</v>
      </c>
      <c r="AW56" s="165" t="str">
        <f t="shared" si="150"/>
        <v>91243520-2024-11</v>
      </c>
      <c r="AX56" t="str">
        <f t="shared" si="151"/>
        <v>CO-H-007/2024</v>
      </c>
      <c r="AZ56" s="95" t="e">
        <f>+VLOOKUP(P56&amp;" "&amp;AP56&amp;" "&amp;AX56&amp;" "&amp;X56,'D2'!$DW$6:$DW$98,1,FALSE)</f>
        <v>#N/A</v>
      </c>
      <c r="BC56" t="s">
        <v>302</v>
      </c>
      <c r="BD56" t="s">
        <v>302</v>
      </c>
      <c r="BE56" t="s">
        <v>302</v>
      </c>
      <c r="BF56" s="530"/>
      <c r="BG56" s="530"/>
      <c r="BJ56" s="389" t="str">
        <f t="shared" ref="BJ56" si="157">IF(AX56="REMUNERACION","FEE MO","FEE SS")</f>
        <v>FEE SS</v>
      </c>
      <c r="BK56" s="390">
        <f t="shared" si="152"/>
        <v>3072.8500000000004</v>
      </c>
      <c r="BL56" s="136">
        <f t="shared" si="153"/>
        <v>3072.8500000000004</v>
      </c>
      <c r="BM56" s="136" t="str">
        <f t="shared" si="154"/>
        <v>OK</v>
      </c>
    </row>
    <row r="57" spans="1:65" ht="20.399999999999999" x14ac:dyDescent="0.7">
      <c r="A57" s="203"/>
      <c r="B57" s="203"/>
      <c r="C57" s="203"/>
      <c r="D57" s="203"/>
      <c r="E57" s="203"/>
      <c r="F57" s="203"/>
      <c r="G57" s="203"/>
      <c r="H57" s="203"/>
      <c r="I57" s="203"/>
      <c r="J57" s="203"/>
      <c r="K57" s="203"/>
      <c r="L57" s="203" t="str">
        <f t="shared" si="15"/>
        <v>91243120NOVIEMBRE2024</v>
      </c>
      <c r="M57" s="203" t="str">
        <f t="shared" si="141"/>
        <v>REAL 91243120 CO-056/2024 CANN_AUS</v>
      </c>
      <c r="N57" s="203" t="str">
        <f>VLOOKUP(M57,'D2'!$DW$5:'D2'!G:G,1,FALSE)</f>
        <v>REAL 91243120 CO-056/2024 CANN_AUS</v>
      </c>
      <c r="O57" t="str">
        <f t="shared" ref="O57" si="158">P57&amp;V57&amp;X57&amp;W57&amp;AP57</f>
        <v>REALCO-056/2024CANN_AUSNOVIEMBRE202491243120</v>
      </c>
      <c r="P57" t="s">
        <v>21</v>
      </c>
      <c r="Q57" s="387" t="s">
        <v>663</v>
      </c>
      <c r="R57" s="211" t="str">
        <f>+VLOOKUP(AP57,'8'!$B$5:$F$40,2,FALSE)</f>
        <v>Geología ME</v>
      </c>
      <c r="S57" s="383" t="s">
        <v>23</v>
      </c>
      <c r="T57" s="211" t="str">
        <f>+VLOOKUP(TEXT(S57,0),articulos!A:B,2,0)</f>
        <v>Asesoría Experta</v>
      </c>
      <c r="U57" s="384">
        <v>80387</v>
      </c>
      <c r="V57" s="370" t="s">
        <v>808</v>
      </c>
      <c r="W57" s="211" t="str">
        <f t="shared" si="125"/>
        <v>NOVIEMBRE2024</v>
      </c>
      <c r="X57" t="s">
        <v>796</v>
      </c>
      <c r="AA57" s="95">
        <f>+AD57/'7'!$E$342</f>
        <v>12866.958624948538</v>
      </c>
      <c r="AB57" s="207">
        <v>12501537</v>
      </c>
      <c r="AD57" s="388">
        <f t="shared" si="126"/>
        <v>12501537</v>
      </c>
      <c r="AE57" s="210">
        <v>45616</v>
      </c>
      <c r="AF57" t="s">
        <v>704</v>
      </c>
      <c r="AG57" t="s">
        <v>819</v>
      </c>
      <c r="AH57" t="s">
        <v>825</v>
      </c>
      <c r="AI57" t="s">
        <v>747</v>
      </c>
      <c r="AJ57" t="s">
        <v>25</v>
      </c>
      <c r="AL57" s="220">
        <f t="shared" si="127"/>
        <v>2024</v>
      </c>
      <c r="AM57" s="220" t="str">
        <f t="shared" si="128"/>
        <v>2024-11</v>
      </c>
      <c r="AN57" s="528" t="s">
        <v>619</v>
      </c>
      <c r="AO57" s="529">
        <f>AA57*'7'!H$342</f>
        <v>13633.708642490623</v>
      </c>
      <c r="AP57" s="732">
        <v>91243120</v>
      </c>
      <c r="AQ57" s="212" t="str">
        <f t="shared" si="129"/>
        <v>912431</v>
      </c>
      <c r="AR57" s="213" t="e">
        <f>+VLOOKUP(AQ57,'8'!$B$5:$F$40,3,FALSE)</f>
        <v>#N/A</v>
      </c>
      <c r="AS57" s="213" t="e">
        <f>+VLOOKUP(AQ57,'8'!$B$5:$F$40,4,FALSE)</f>
        <v>#N/A</v>
      </c>
      <c r="AT57" s="213" t="e">
        <f>+VLOOKUP(AQ57,'8'!$B$5:$F$40,5,FALSE)</f>
        <v>#N/A</v>
      </c>
      <c r="AU57" s="213" t="e">
        <f>+VLOOKUP(AQ57,'8'!$B$5:$F$40,2,FALSE)</f>
        <v>#N/A</v>
      </c>
      <c r="AV57" s="213" t="str">
        <f t="shared" si="130"/>
        <v>CO-056/2024-91243120-2024-11</v>
      </c>
      <c r="AW57" s="165" t="str">
        <f t="shared" si="131"/>
        <v>91243120-2024-11</v>
      </c>
      <c r="AX57" t="str">
        <f t="shared" si="134"/>
        <v>CO-056/2024</v>
      </c>
      <c r="AZ57" s="95" t="e">
        <f>+VLOOKUP(P57&amp;" "&amp;AP57&amp;" "&amp;AX57&amp;" "&amp;X57,'D2'!$DW$6:$DW$98,1,FALSE)</f>
        <v>#N/A</v>
      </c>
      <c r="BC57" t="s">
        <v>808</v>
      </c>
      <c r="BD57" t="s">
        <v>839</v>
      </c>
      <c r="BE57" t="s">
        <v>807</v>
      </c>
      <c r="BF57" s="530">
        <v>45566</v>
      </c>
      <c r="BG57" s="530">
        <v>45596</v>
      </c>
      <c r="BJ57" s="389" t="str">
        <f>IF(AX57="REMUNERACION","FEE MO","FEE SS")</f>
        <v>FEE SS</v>
      </c>
      <c r="BK57" s="390">
        <f t="shared" si="136"/>
        <v>312538.42499999999</v>
      </c>
      <c r="BL57" s="136">
        <f t="shared" si="137"/>
        <v>312538.42499999999</v>
      </c>
      <c r="BM57" s="136" t="str">
        <f t="shared" si="133"/>
        <v>OK</v>
      </c>
    </row>
    <row r="58" spans="1:65" ht="20.399999999999999" x14ac:dyDescent="0.7">
      <c r="A58" s="203"/>
      <c r="B58" s="203"/>
      <c r="C58" s="203"/>
      <c r="D58" s="203"/>
      <c r="E58" s="203"/>
      <c r="F58" s="203"/>
      <c r="G58" s="203"/>
      <c r="H58" s="203"/>
      <c r="I58" s="203"/>
      <c r="J58" s="203"/>
      <c r="K58" s="203"/>
      <c r="L58" s="203" t="str">
        <f t="shared" si="15"/>
        <v>91243520NOVIEMBRE2024</v>
      </c>
      <c r="M58" s="203" t="str">
        <f t="shared" si="141"/>
        <v>REAL 91243520 HOTEL CANN_AUS</v>
      </c>
      <c r="N58" s="203" t="str">
        <f>VLOOKUP(M58,'D2'!$DW$5:'D2'!G:G,1,FALSE)</f>
        <v>REAL 91243520 HOTEL CANN_AUS</v>
      </c>
      <c r="O58" t="str">
        <f>P58&amp;V58&amp;X58&amp;W58&amp;AP58</f>
        <v>REALHOTELCANN_AUSNOVIEMBRE202491243520</v>
      </c>
      <c r="P58" t="s">
        <v>21</v>
      </c>
      <c r="Q58" s="387" t="s">
        <v>679</v>
      </c>
      <c r="R58" s="211" t="str">
        <f>+VLOOKUP(AP58,'8'!$B$5:$F$40,2,FALSE)</f>
        <v>Logística MN</v>
      </c>
      <c r="S58" s="383" t="s">
        <v>262</v>
      </c>
      <c r="T58" s="211" t="str">
        <f>+VLOOKUP(TEXT(S58,0),articulos!A:B,2,0)</f>
        <v>Servicio de Alojamiento y Alimentación</v>
      </c>
      <c r="U58" s="384">
        <v>80437</v>
      </c>
      <c r="V58" s="370" t="s">
        <v>638</v>
      </c>
      <c r="W58" s="211" t="str">
        <f t="shared" si="125"/>
        <v>NOVIEMBRE2024</v>
      </c>
      <c r="X58" t="s">
        <v>796</v>
      </c>
      <c r="AA58" s="95">
        <f>+AD58/'7'!$E$342</f>
        <v>1111.1681762041992</v>
      </c>
      <c r="AB58" s="207">
        <v>1079611</v>
      </c>
      <c r="AD58" s="388">
        <f t="shared" si="126"/>
        <v>1079611</v>
      </c>
      <c r="AE58" s="210">
        <v>45616</v>
      </c>
      <c r="AF58" t="s">
        <v>767</v>
      </c>
      <c r="AG58" t="s">
        <v>797</v>
      </c>
      <c r="AH58" t="s">
        <v>827</v>
      </c>
      <c r="AI58" t="s">
        <v>751</v>
      </c>
      <c r="AJ58" t="s">
        <v>263</v>
      </c>
      <c r="AL58" s="220">
        <f t="shared" si="127"/>
        <v>2024</v>
      </c>
      <c r="AM58" s="220" t="str">
        <f t="shared" si="128"/>
        <v>2024-11</v>
      </c>
      <c r="AN58" s="1" t="s">
        <v>24</v>
      </c>
      <c r="AO58" s="95">
        <f>AA58*'7'!G$342</f>
        <v>1240.797083304233</v>
      </c>
      <c r="AP58" s="730">
        <v>91243520</v>
      </c>
      <c r="AQ58" s="212" t="str">
        <f t="shared" si="129"/>
        <v>912435</v>
      </c>
      <c r="AR58" s="213" t="e">
        <f>+VLOOKUP(AQ58,'8'!$B$5:$F$40,3,FALSE)</f>
        <v>#N/A</v>
      </c>
      <c r="AS58" s="213" t="e">
        <f>+VLOOKUP(AQ58,'8'!$B$5:$F$40,4,FALSE)</f>
        <v>#N/A</v>
      </c>
      <c r="AT58" s="213" t="e">
        <f>+VLOOKUP(AQ58,'8'!$B$5:$F$40,5,FALSE)</f>
        <v>#N/A</v>
      </c>
      <c r="AU58" s="213" t="e">
        <f>+VLOOKUP(AQ58,'8'!$B$5:$F$40,2,FALSE)</f>
        <v>#N/A</v>
      </c>
      <c r="AV58" s="213" t="str">
        <f t="shared" si="130"/>
        <v>HOTEL-91243520-2024-11</v>
      </c>
      <c r="AW58" s="165" t="str">
        <f t="shared" si="131"/>
        <v>91243520-2024-11</v>
      </c>
      <c r="AX58" t="str">
        <f t="shared" si="134"/>
        <v>HOTEL</v>
      </c>
      <c r="AZ58" s="95" t="e">
        <f>+VLOOKUP(P58&amp;" "&amp;AP58&amp;" "&amp;AX58&amp;" "&amp;X58,'D2'!$DW$6:$DW$98,1,FALSE)</f>
        <v>#N/A</v>
      </c>
      <c r="BF58" s="530"/>
      <c r="BG58" s="530"/>
      <c r="BJ58" s="389" t="str">
        <f t="shared" ref="BJ58:BJ59" si="159">IF(AX58="REMUNERACION","FEE MO","FEE SS")</f>
        <v>FEE SS</v>
      </c>
      <c r="BK58" s="390">
        <f t="shared" si="136"/>
        <v>26990.275000000001</v>
      </c>
      <c r="BL58" s="136">
        <f t="shared" si="137"/>
        <v>26990.275000000001</v>
      </c>
      <c r="BM58" s="136" t="str">
        <f t="shared" si="133"/>
        <v>OK</v>
      </c>
    </row>
    <row r="59" spans="1:65" ht="20.399999999999999" x14ac:dyDescent="0.7">
      <c r="A59" s="203"/>
      <c r="B59" s="203"/>
      <c r="C59" s="203"/>
      <c r="D59" s="203"/>
      <c r="E59" s="203"/>
      <c r="F59" s="203"/>
      <c r="G59" s="203"/>
      <c r="H59" s="203"/>
      <c r="I59" s="203"/>
      <c r="J59" s="203"/>
      <c r="K59" s="203"/>
      <c r="L59" s="203" t="str">
        <f t="shared" si="15"/>
        <v>91243110NOVIEMBRE2024</v>
      </c>
      <c r="M59" s="203" t="str">
        <f t="shared" si="141"/>
        <v>REAL 91243110 IMPUESTO CANN_AUS</v>
      </c>
      <c r="N59" s="203" t="str">
        <f>VLOOKUP(M59,'D2'!$DW$5:'D2'!G:G,1,FALSE)</f>
        <v>REAL 91243110 IMPUESTO CANN_AUS</v>
      </c>
      <c r="O59" t="str">
        <f>P59&amp;V59&amp;X59&amp;W59&amp;AP59</f>
        <v>REALIMPUESTOCANN_AUSNOVIEMBRE202491243110</v>
      </c>
      <c r="P59" t="s">
        <v>21</v>
      </c>
      <c r="Q59" s="387" t="s">
        <v>663</v>
      </c>
      <c r="R59" s="211" t="str">
        <f>+VLOOKUP(AP59,'8'!$B$5:$F$40,2,FALSE)</f>
        <v>Geología MN</v>
      </c>
      <c r="S59" s="383" t="s">
        <v>23</v>
      </c>
      <c r="T59" s="211" t="str">
        <f>+VLOOKUP(TEXT(S59,0),articulos!A:B,2,0)</f>
        <v>Asesoría Experta</v>
      </c>
      <c r="U59" s="384">
        <v>80661</v>
      </c>
      <c r="V59" s="370" t="s">
        <v>644</v>
      </c>
      <c r="W59" s="211" t="str">
        <f t="shared" si="125"/>
        <v>NOVIEMBRE2024</v>
      </c>
      <c r="X59" t="s">
        <v>796</v>
      </c>
      <c r="AA59" s="95">
        <f>+AD59/'7'!$E$342</f>
        <v>477.63688760806917</v>
      </c>
      <c r="AB59" s="207">
        <v>464072</v>
      </c>
      <c r="AD59" s="388">
        <f t="shared" si="126"/>
        <v>464072</v>
      </c>
      <c r="AE59" s="210">
        <v>45624</v>
      </c>
      <c r="AF59" t="s">
        <v>704</v>
      </c>
      <c r="AG59" t="s">
        <v>820</v>
      </c>
      <c r="AH59" t="s">
        <v>828</v>
      </c>
      <c r="AI59" t="s">
        <v>746</v>
      </c>
      <c r="AJ59" t="s">
        <v>25</v>
      </c>
      <c r="AL59" s="220">
        <f t="shared" si="127"/>
        <v>2024</v>
      </c>
      <c r="AM59" s="220" t="str">
        <f t="shared" si="128"/>
        <v>2024-11</v>
      </c>
      <c r="AN59" s="1" t="s">
        <v>24</v>
      </c>
      <c r="AO59" s="95">
        <f>AA59*'7'!G$342</f>
        <v>533.35801880785027</v>
      </c>
      <c r="AP59" s="731">
        <v>91243110</v>
      </c>
      <c r="AQ59" s="212" t="str">
        <f t="shared" si="129"/>
        <v>912431</v>
      </c>
      <c r="AR59" s="213" t="e">
        <f>+VLOOKUP(AQ59,'8'!$B$5:$F$40,3,FALSE)</f>
        <v>#N/A</v>
      </c>
      <c r="AS59" s="213" t="e">
        <f>+VLOOKUP(AQ59,'8'!$B$5:$F$40,4,FALSE)</f>
        <v>#N/A</v>
      </c>
      <c r="AT59" s="213" t="e">
        <f>+VLOOKUP(AQ59,'8'!$B$5:$F$40,5,FALSE)</f>
        <v>#N/A</v>
      </c>
      <c r="AU59" s="213" t="e">
        <f>+VLOOKUP(AQ59,'8'!$B$5:$F$40,2,FALSE)</f>
        <v>#N/A</v>
      </c>
      <c r="AV59" s="213" t="str">
        <f t="shared" si="130"/>
        <v>IMPUESTO-91243110-2024-11</v>
      </c>
      <c r="AW59" s="165" t="str">
        <f t="shared" si="131"/>
        <v>91243110-2024-11</v>
      </c>
      <c r="AX59" t="str">
        <f t="shared" si="134"/>
        <v>IMPUESTO</v>
      </c>
      <c r="AZ59" s="95" t="e">
        <f>+VLOOKUP(P59&amp;" "&amp;AP59&amp;" "&amp;AX59&amp;" "&amp;X59,'D2'!$DW$6:$DW$98,1,FALSE)</f>
        <v>#N/A</v>
      </c>
      <c r="BF59" s="530"/>
      <c r="BG59" s="530"/>
      <c r="BJ59" s="389" t="str">
        <f t="shared" si="159"/>
        <v>FEE SS</v>
      </c>
      <c r="BK59" s="390">
        <f t="shared" si="136"/>
        <v>11601.800000000001</v>
      </c>
      <c r="BL59" s="136">
        <f t="shared" si="137"/>
        <v>11601.800000000001</v>
      </c>
      <c r="BM59" s="136" t="str">
        <f t="shared" si="133"/>
        <v>OK</v>
      </c>
    </row>
    <row r="60" spans="1:65" ht="20.399999999999999" x14ac:dyDescent="0.7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 t="str">
        <f t="shared" si="15"/>
        <v>91243110NOVIEMBRE2024</v>
      </c>
      <c r="M60" s="203" t="str">
        <f t="shared" si="141"/>
        <v>REAL 91243110 IMPUESTO BERG_CAD</v>
      </c>
      <c r="N60" s="203" t="str">
        <f>VLOOKUP(M60,'D2'!$DW$5:'D2'!G:G,1,FALSE)</f>
        <v>REAL 91243110 IMPUESTO BERG_CAD</v>
      </c>
      <c r="O60" t="str">
        <f t="shared" ref="O60" si="160">P60&amp;V60&amp;X60&amp;W60&amp;AP60</f>
        <v>REALIMPUESTOBERG_CADNOVIEMBRE202491243110</v>
      </c>
      <c r="P60" t="s">
        <v>21</v>
      </c>
      <c r="Q60" s="387" t="s">
        <v>663</v>
      </c>
      <c r="R60" s="211" t="str">
        <f>+VLOOKUP(AP60,'8'!$B$5:$F$40,2,FALSE)</f>
        <v>Geología MN</v>
      </c>
      <c r="S60" s="383" t="s">
        <v>23</v>
      </c>
      <c r="T60" s="211" t="str">
        <f>+VLOOKUP(TEXT(S60,0),articulos!A:B,2,0)</f>
        <v>Asesoría Experta</v>
      </c>
      <c r="U60" s="384">
        <v>80661</v>
      </c>
      <c r="V60" s="370" t="s">
        <v>644</v>
      </c>
      <c r="W60" s="211" t="str">
        <f t="shared" si="125"/>
        <v>NOVIEMBRE2024</v>
      </c>
      <c r="X60" t="s">
        <v>703</v>
      </c>
      <c r="AA60" s="95">
        <f>+AD60/'7'!$E$342</f>
        <v>1456.5119390695759</v>
      </c>
      <c r="AB60" s="207">
        <v>1415147</v>
      </c>
      <c r="AD60" s="388">
        <f t="shared" si="126"/>
        <v>1415147</v>
      </c>
      <c r="AE60" s="210">
        <v>45624</v>
      </c>
      <c r="AF60" t="s">
        <v>704</v>
      </c>
      <c r="AG60" t="s">
        <v>820</v>
      </c>
      <c r="AH60" t="s">
        <v>828</v>
      </c>
      <c r="AI60" t="s">
        <v>746</v>
      </c>
      <c r="AJ60" t="s">
        <v>25</v>
      </c>
      <c r="AL60" s="220">
        <f t="shared" si="127"/>
        <v>2024</v>
      </c>
      <c r="AM60" s="220" t="str">
        <f t="shared" si="128"/>
        <v>2024-11</v>
      </c>
      <c r="AN60" s="1" t="s">
        <v>24</v>
      </c>
      <c r="AO60" s="95">
        <f>AA60*'7'!G$342</f>
        <v>1626.42865814329</v>
      </c>
      <c r="AP60" s="731">
        <v>91243110</v>
      </c>
      <c r="AQ60" s="212" t="str">
        <f t="shared" si="129"/>
        <v>912431</v>
      </c>
      <c r="AR60" s="213" t="e">
        <f>+VLOOKUP(AQ60,'8'!$B$5:$F$40,3,FALSE)</f>
        <v>#N/A</v>
      </c>
      <c r="AS60" s="213" t="e">
        <f>+VLOOKUP(AQ60,'8'!$B$5:$F$40,4,FALSE)</f>
        <v>#N/A</v>
      </c>
      <c r="AT60" s="213" t="e">
        <f>+VLOOKUP(AQ60,'8'!$B$5:$F$40,5,FALSE)</f>
        <v>#N/A</v>
      </c>
      <c r="AU60" s="213" t="e">
        <f>+VLOOKUP(AQ60,'8'!$B$5:$F$40,2,FALSE)</f>
        <v>#N/A</v>
      </c>
      <c r="AV60" s="213" t="str">
        <f t="shared" si="130"/>
        <v>IMPUESTO-91243110-2024-11</v>
      </c>
      <c r="AW60" s="165" t="str">
        <f t="shared" si="131"/>
        <v>91243110-2024-11</v>
      </c>
      <c r="AX60" t="str">
        <f t="shared" si="134"/>
        <v>IMPUESTO</v>
      </c>
      <c r="AZ60" s="95" t="e">
        <f>+VLOOKUP(P60&amp;" "&amp;AP60&amp;" "&amp;AX60&amp;" "&amp;X60,'D2'!$DW$6:$DW$98,1,FALSE)</f>
        <v>#N/A</v>
      </c>
      <c r="BF60" s="530"/>
      <c r="BG60" s="530"/>
      <c r="BJ60" s="389" t="str">
        <f>IF(AX60="REMUNERACION","FEE MO","FEE SS")</f>
        <v>FEE SS</v>
      </c>
      <c r="BK60" s="390">
        <f t="shared" si="136"/>
        <v>35378.675000000003</v>
      </c>
      <c r="BL60" s="136">
        <f t="shared" si="137"/>
        <v>35378.675000000003</v>
      </c>
      <c r="BM60" s="136" t="str">
        <f t="shared" si="133"/>
        <v>OK</v>
      </c>
    </row>
    <row r="61" spans="1:65" ht="20.399999999999999" x14ac:dyDescent="0.7">
      <c r="A61" s="203"/>
      <c r="B61" s="203"/>
      <c r="C61" s="203"/>
      <c r="D61" s="203"/>
      <c r="E61" s="203"/>
      <c r="F61" s="203"/>
      <c r="G61" s="203"/>
      <c r="H61" s="203"/>
      <c r="I61" s="203"/>
      <c r="J61" s="203"/>
      <c r="K61" s="203"/>
      <c r="L61" s="203" t="str">
        <f t="shared" si="15"/>
        <v>91243110NOVIEMBRE2024</v>
      </c>
      <c r="M61" s="203" t="str">
        <f t="shared" si="141"/>
        <v>REAL 91243110 IMPUESTO CANN_AUS</v>
      </c>
      <c r="N61" s="203" t="str">
        <f>VLOOKUP(M61,'D2'!$DW$5:'D2'!G:G,1,FALSE)</f>
        <v>REAL 91243110 IMPUESTO CANN_AUS</v>
      </c>
      <c r="O61" t="str">
        <f>P61&amp;V61&amp;X61&amp;W61&amp;AP61</f>
        <v>REALIMPUESTOCANN_AUSNOVIEMBRE202491243110</v>
      </c>
      <c r="P61" t="s">
        <v>21</v>
      </c>
      <c r="Q61" s="387" t="s">
        <v>663</v>
      </c>
      <c r="R61" s="211" t="str">
        <f>+VLOOKUP(AP61,'8'!$B$5:$F$40,2,FALSE)</f>
        <v>Geología MN</v>
      </c>
      <c r="S61" s="383" t="s">
        <v>23</v>
      </c>
      <c r="T61" s="211" t="str">
        <f>+VLOOKUP(TEXT(S61,0),articulos!A:B,2,0)</f>
        <v>Asesoría Experta</v>
      </c>
      <c r="U61" s="384">
        <v>80661</v>
      </c>
      <c r="V61" s="370" t="s">
        <v>644</v>
      </c>
      <c r="W61" s="211" t="str">
        <f t="shared" si="125"/>
        <v>NOVIEMBRE2024</v>
      </c>
      <c r="X61" t="s">
        <v>796</v>
      </c>
      <c r="AA61" s="95">
        <f>+AD61/'7'!$E$342</f>
        <v>2270.6401811445039</v>
      </c>
      <c r="AB61" s="207">
        <v>2206154</v>
      </c>
      <c r="AD61" s="388">
        <f t="shared" si="126"/>
        <v>2206154</v>
      </c>
      <c r="AE61" s="210">
        <v>45624</v>
      </c>
      <c r="AF61" t="s">
        <v>704</v>
      </c>
      <c r="AG61" t="s">
        <v>820</v>
      </c>
      <c r="AH61" t="s">
        <v>828</v>
      </c>
      <c r="AI61" t="s">
        <v>746</v>
      </c>
      <c r="AJ61" t="s">
        <v>25</v>
      </c>
      <c r="AL61" s="220">
        <f t="shared" si="127"/>
        <v>2024</v>
      </c>
      <c r="AM61" s="220" t="str">
        <f t="shared" si="128"/>
        <v>2024-11</v>
      </c>
      <c r="AN61" s="1" t="s">
        <v>24</v>
      </c>
      <c r="AO61" s="95">
        <f>AA61*'7'!G$342</f>
        <v>2535.5331212075153</v>
      </c>
      <c r="AP61" s="731">
        <v>91243110</v>
      </c>
      <c r="AQ61" s="212" t="str">
        <f t="shared" si="129"/>
        <v>912431</v>
      </c>
      <c r="AR61" s="213" t="e">
        <f>+VLOOKUP(AQ61,'8'!$B$5:$F$40,3,FALSE)</f>
        <v>#N/A</v>
      </c>
      <c r="AS61" s="213" t="e">
        <f>+VLOOKUP(AQ61,'8'!$B$5:$F$40,4,FALSE)</f>
        <v>#N/A</v>
      </c>
      <c r="AT61" s="213" t="e">
        <f>+VLOOKUP(AQ61,'8'!$B$5:$F$40,5,FALSE)</f>
        <v>#N/A</v>
      </c>
      <c r="AU61" s="213" t="e">
        <f>+VLOOKUP(AQ61,'8'!$B$5:$F$40,2,FALSE)</f>
        <v>#N/A</v>
      </c>
      <c r="AV61" s="213" t="str">
        <f t="shared" si="130"/>
        <v>IMPUESTO-91243110-2024-11</v>
      </c>
      <c r="AW61" s="165" t="str">
        <f t="shared" si="131"/>
        <v>91243110-2024-11</v>
      </c>
      <c r="AX61" t="str">
        <f t="shared" si="134"/>
        <v>IMPUESTO</v>
      </c>
      <c r="AZ61" s="95" t="e">
        <f>+VLOOKUP(P61&amp;" "&amp;AP61&amp;" "&amp;AX61&amp;" "&amp;X61,'D2'!$DW$6:$DW$98,1,FALSE)</f>
        <v>#N/A</v>
      </c>
      <c r="BF61" s="530"/>
      <c r="BG61" s="530"/>
      <c r="BJ61" s="389" t="str">
        <f t="shared" ref="BJ61:BJ63" si="161">IF(AX61="REMUNERACION","FEE MO","FEE SS")</f>
        <v>FEE SS</v>
      </c>
      <c r="BK61" s="390">
        <f t="shared" si="136"/>
        <v>55153.850000000006</v>
      </c>
      <c r="BL61" s="136">
        <f t="shared" si="137"/>
        <v>55153.850000000006</v>
      </c>
      <c r="BM61" s="136" t="str">
        <f t="shared" si="133"/>
        <v>OK</v>
      </c>
    </row>
    <row r="62" spans="1:65" ht="20.399999999999999" x14ac:dyDescent="0.7">
      <c r="A62" s="203"/>
      <c r="B62" s="203"/>
      <c r="C62" s="203"/>
      <c r="D62" s="203"/>
      <c r="E62" s="203"/>
      <c r="F62" s="203"/>
      <c r="G62" s="203"/>
      <c r="H62" s="203"/>
      <c r="I62" s="203"/>
      <c r="J62" s="203"/>
      <c r="K62" s="203"/>
      <c r="L62" s="203" t="str">
        <f t="shared" si="15"/>
        <v>91243110NOVIEMBRE2024</v>
      </c>
      <c r="M62" s="203" t="str">
        <f t="shared" si="141"/>
        <v>REAL 91243110 IMPUESTO BERG_CAD</v>
      </c>
      <c r="N62" s="203" t="str">
        <f>VLOOKUP(M62,'D2'!$DW$5:'D2'!G:G,1,FALSE)</f>
        <v>REAL 91243110 IMPUESTO BERG_CAD</v>
      </c>
      <c r="O62" t="str">
        <f t="shared" ref="O62" si="162">P62&amp;V62&amp;X62&amp;W62&amp;AP62</f>
        <v>REALIMPUESTOBERG_CADNOVIEMBRE202491243110</v>
      </c>
      <c r="P62" t="s">
        <v>21</v>
      </c>
      <c r="Q62" s="387" t="s">
        <v>663</v>
      </c>
      <c r="R62" s="211" t="str">
        <f>+VLOOKUP(AP62,'8'!$B$5:$F$40,2,FALSE)</f>
        <v>Geología MN</v>
      </c>
      <c r="S62" s="383" t="s">
        <v>23</v>
      </c>
      <c r="T62" s="211" t="str">
        <f>+VLOOKUP(TEXT(S62,0),articulos!A:B,2,0)</f>
        <v>Asesoría Experta</v>
      </c>
      <c r="U62" s="384">
        <v>80661</v>
      </c>
      <c r="V62" s="370" t="s">
        <v>644</v>
      </c>
      <c r="W62" s="211" t="str">
        <f t="shared" si="125"/>
        <v>NOVIEMBRE2024</v>
      </c>
      <c r="X62" t="s">
        <v>703</v>
      </c>
      <c r="AA62" s="95">
        <f>+AD62/'7'!$E$342</f>
        <v>293.12165500205845</v>
      </c>
      <c r="AB62" s="207">
        <v>284797</v>
      </c>
      <c r="AD62" s="388">
        <f t="shared" si="126"/>
        <v>284797</v>
      </c>
      <c r="AE62" s="210">
        <v>45624</v>
      </c>
      <c r="AF62" t="s">
        <v>704</v>
      </c>
      <c r="AG62" t="s">
        <v>820</v>
      </c>
      <c r="AH62" t="s">
        <v>828</v>
      </c>
      <c r="AI62" t="s">
        <v>746</v>
      </c>
      <c r="AJ62" t="s">
        <v>25</v>
      </c>
      <c r="AL62" s="220">
        <f t="shared" si="127"/>
        <v>2024</v>
      </c>
      <c r="AM62" s="220" t="str">
        <f t="shared" si="128"/>
        <v>2024-11</v>
      </c>
      <c r="AN62" s="1" t="s">
        <v>24</v>
      </c>
      <c r="AO62" s="95">
        <f>AA62*'7'!G$342</f>
        <v>327.3172345722632</v>
      </c>
      <c r="AP62" s="731">
        <v>91243110</v>
      </c>
      <c r="AQ62" s="212" t="str">
        <f t="shared" si="129"/>
        <v>912431</v>
      </c>
      <c r="AR62" s="213" t="e">
        <f>+VLOOKUP(AQ62,'8'!$B$5:$F$40,3,FALSE)</f>
        <v>#N/A</v>
      </c>
      <c r="AS62" s="213" t="e">
        <f>+VLOOKUP(AQ62,'8'!$B$5:$F$40,4,FALSE)</f>
        <v>#N/A</v>
      </c>
      <c r="AT62" s="213" t="e">
        <f>+VLOOKUP(AQ62,'8'!$B$5:$F$40,5,FALSE)</f>
        <v>#N/A</v>
      </c>
      <c r="AU62" s="213" t="e">
        <f>+VLOOKUP(AQ62,'8'!$B$5:$F$40,2,FALSE)</f>
        <v>#N/A</v>
      </c>
      <c r="AV62" s="213" t="str">
        <f t="shared" si="130"/>
        <v>IMPUESTO-91243110-2024-11</v>
      </c>
      <c r="AW62" s="165" t="str">
        <f t="shared" si="131"/>
        <v>91243110-2024-11</v>
      </c>
      <c r="AX62" t="str">
        <f t="shared" si="134"/>
        <v>IMPUESTO</v>
      </c>
      <c r="AZ62" s="95" t="e">
        <f>+VLOOKUP(P62&amp;" "&amp;AP62&amp;" "&amp;AX62&amp;" "&amp;X62,'D2'!$DW$6:$DW$98,1,FALSE)</f>
        <v>#N/A</v>
      </c>
      <c r="BF62" s="530"/>
      <c r="BG62" s="530"/>
      <c r="BJ62" s="389" t="str">
        <f t="shared" si="161"/>
        <v>FEE SS</v>
      </c>
      <c r="BK62" s="390">
        <f t="shared" si="136"/>
        <v>7119.9250000000002</v>
      </c>
      <c r="BL62" s="136">
        <f t="shared" si="137"/>
        <v>7119.9250000000002</v>
      </c>
      <c r="BM62" s="136" t="str">
        <f t="shared" si="133"/>
        <v>OK</v>
      </c>
    </row>
    <row r="63" spans="1:65" ht="20.399999999999999" x14ac:dyDescent="0.7">
      <c r="A63" s="203"/>
      <c r="B63" s="203"/>
      <c r="C63" s="203"/>
      <c r="D63" s="203"/>
      <c r="E63" s="203"/>
      <c r="F63" s="203"/>
      <c r="G63" s="203"/>
      <c r="H63" s="203"/>
      <c r="I63" s="203"/>
      <c r="J63" s="203"/>
      <c r="K63" s="203"/>
      <c r="L63" s="203" t="str">
        <f t="shared" si="15"/>
        <v>91243110NOVIEMBRE2024</v>
      </c>
      <c r="M63" s="203" t="str">
        <f t="shared" si="141"/>
        <v>REAL 91243110 CO-073/2023 CANN_AUS</v>
      </c>
      <c r="N63" s="203" t="str">
        <f>VLOOKUP(M63,'D2'!$DW$5:'D2'!G:G,1,FALSE)</f>
        <v>REAL 91243110 CO-073/2023 CANN_AUS</v>
      </c>
      <c r="O63" t="str">
        <f>P63&amp;V63&amp;X63&amp;W63&amp;AP63</f>
        <v>REALCO-073/2023CANN_AUSNOVIEMBRE202491243110</v>
      </c>
      <c r="P63" t="s">
        <v>21</v>
      </c>
      <c r="Q63" s="387" t="s">
        <v>662</v>
      </c>
      <c r="R63" s="211" t="str">
        <f>+VLOOKUP(AP63,'8'!$B$5:$F$40,2,FALSE)</f>
        <v>Geología MN</v>
      </c>
      <c r="S63" s="383" t="s">
        <v>248</v>
      </c>
      <c r="T63" s="211" t="str">
        <f>+VLOOKUP(TEXT(S63,0),articulos!A:B,2,0)</f>
        <v>Servicio de Apoyo Geológico</v>
      </c>
      <c r="U63" s="384">
        <v>80694</v>
      </c>
      <c r="V63" s="370" t="s">
        <v>708</v>
      </c>
      <c r="W63" s="211" t="str">
        <f t="shared" si="125"/>
        <v>NOVIEMBRE2024</v>
      </c>
      <c r="X63" t="s">
        <v>796</v>
      </c>
      <c r="AA63" s="95">
        <f>+AD63/'7'!$E$342</f>
        <v>118.36146562371346</v>
      </c>
      <c r="AB63" s="207">
        <v>115000</v>
      </c>
      <c r="AD63" s="388">
        <f t="shared" si="126"/>
        <v>115000</v>
      </c>
      <c r="AE63" s="210">
        <v>45625</v>
      </c>
      <c r="AF63" t="s">
        <v>704</v>
      </c>
      <c r="AG63" t="s">
        <v>705</v>
      </c>
      <c r="AH63" t="s">
        <v>706</v>
      </c>
      <c r="AI63" t="s">
        <v>746</v>
      </c>
      <c r="AJ63" t="s">
        <v>314</v>
      </c>
      <c r="AL63" s="220">
        <f t="shared" si="127"/>
        <v>2024</v>
      </c>
      <c r="AM63" s="220" t="str">
        <f t="shared" si="128"/>
        <v>2024-11</v>
      </c>
      <c r="AN63" s="1" t="s">
        <v>24</v>
      </c>
      <c r="AO63" s="95">
        <f>AA63*'7'!G$342</f>
        <v>132.16951715014648</v>
      </c>
      <c r="AP63" s="731">
        <v>91243110</v>
      </c>
      <c r="AQ63" s="212" t="str">
        <f t="shared" si="129"/>
        <v>912431</v>
      </c>
      <c r="AR63" s="213" t="e">
        <f>+VLOOKUP(AQ63,'8'!$B$5:$F$40,3,FALSE)</f>
        <v>#N/A</v>
      </c>
      <c r="AS63" s="213" t="e">
        <f>+VLOOKUP(AQ63,'8'!$B$5:$F$40,4,FALSE)</f>
        <v>#N/A</v>
      </c>
      <c r="AT63" s="213" t="e">
        <f>+VLOOKUP(AQ63,'8'!$B$5:$F$40,5,FALSE)</f>
        <v>#N/A</v>
      </c>
      <c r="AU63" s="213" t="e">
        <f>+VLOOKUP(AQ63,'8'!$B$5:$F$40,2,FALSE)</f>
        <v>#N/A</v>
      </c>
      <c r="AV63" s="213" t="str">
        <f t="shared" si="130"/>
        <v>CO-073/2023-91243110-2024-11</v>
      </c>
      <c r="AW63" s="165" t="str">
        <f t="shared" si="131"/>
        <v>91243110-2024-11</v>
      </c>
      <c r="AX63" t="str">
        <f t="shared" si="134"/>
        <v>CO-073/2023</v>
      </c>
      <c r="AZ63" s="95" t="e">
        <f>+VLOOKUP(P63&amp;" "&amp;AP63&amp;" "&amp;AX63&amp;" "&amp;X63,'D2'!$DW$6:$DW$98,1,FALSE)</f>
        <v>#N/A</v>
      </c>
      <c r="BF63" s="530"/>
      <c r="BG63" s="530"/>
      <c r="BJ63" s="389" t="str">
        <f t="shared" si="161"/>
        <v>FEE SS</v>
      </c>
      <c r="BK63" s="390">
        <f t="shared" si="136"/>
        <v>2875</v>
      </c>
      <c r="BL63" s="136">
        <f t="shared" si="137"/>
        <v>2875</v>
      </c>
      <c r="BM63" s="136" t="str">
        <f t="shared" si="133"/>
        <v>OK</v>
      </c>
    </row>
    <row r="64" spans="1:65" ht="20.399999999999999" x14ac:dyDescent="0.7">
      <c r="A64" s="203"/>
      <c r="B64" s="203"/>
      <c r="C64" s="203"/>
      <c r="D64" s="203"/>
      <c r="E64" s="203"/>
      <c r="F64" s="203"/>
      <c r="G64" s="203"/>
      <c r="H64" s="203"/>
      <c r="I64" s="203"/>
      <c r="J64" s="203"/>
      <c r="K64" s="203"/>
      <c r="L64" s="203" t="str">
        <f t="shared" si="15"/>
        <v>91243110NOVIEMBRE2024</v>
      </c>
      <c r="M64" s="203" t="str">
        <f t="shared" si="141"/>
        <v>REAL 91243110 CO-073/2023 BERG_CAD</v>
      </c>
      <c r="N64" s="203" t="str">
        <f>VLOOKUP(M64,'D2'!$DW$5:'D2'!G:G,1,FALSE)</f>
        <v>REAL 91243110 CO-073/2023 BERG_CAD</v>
      </c>
      <c r="O64" t="str">
        <f t="shared" ref="O64" si="163">P64&amp;V64&amp;X64&amp;W64&amp;AP64</f>
        <v>REALCO-073/2023BERG_CADNOVIEMBRE202491243110</v>
      </c>
      <c r="P64" t="s">
        <v>21</v>
      </c>
      <c r="Q64" s="387" t="s">
        <v>662</v>
      </c>
      <c r="R64" s="211" t="str">
        <f>+VLOOKUP(AP64,'8'!$B$5:$F$40,2,FALSE)</f>
        <v>Geología MN</v>
      </c>
      <c r="S64" s="383" t="s">
        <v>248</v>
      </c>
      <c r="T64" s="211" t="str">
        <f>+VLOOKUP(TEXT(S64,0),articulos!A:B,2,0)</f>
        <v>Servicio de Apoyo Geológico</v>
      </c>
      <c r="U64" s="384">
        <v>80694</v>
      </c>
      <c r="V64" s="370" t="s">
        <v>708</v>
      </c>
      <c r="W64" s="211" t="str">
        <f t="shared" si="125"/>
        <v>NOVIEMBRE2024</v>
      </c>
      <c r="X64" t="s">
        <v>703</v>
      </c>
      <c r="AA64" s="95">
        <f>+AD64/'7'!$E$342</f>
        <v>118.36146562371346</v>
      </c>
      <c r="AB64" s="207">
        <v>115000</v>
      </c>
      <c r="AD64" s="388">
        <f t="shared" si="126"/>
        <v>115000</v>
      </c>
      <c r="AE64" s="210">
        <v>45625</v>
      </c>
      <c r="AF64" t="s">
        <v>704</v>
      </c>
      <c r="AG64" t="s">
        <v>705</v>
      </c>
      <c r="AH64" t="s">
        <v>706</v>
      </c>
      <c r="AI64" t="s">
        <v>746</v>
      </c>
      <c r="AJ64" t="s">
        <v>314</v>
      </c>
      <c r="AL64" s="220">
        <f t="shared" si="127"/>
        <v>2024</v>
      </c>
      <c r="AM64" s="220" t="str">
        <f t="shared" si="128"/>
        <v>2024-11</v>
      </c>
      <c r="AN64" s="1" t="s">
        <v>24</v>
      </c>
      <c r="AO64" s="95">
        <f>AA64*'7'!G$342</f>
        <v>132.16951715014648</v>
      </c>
      <c r="AP64" s="731">
        <v>91243110</v>
      </c>
      <c r="AQ64" s="212" t="str">
        <f t="shared" si="129"/>
        <v>912431</v>
      </c>
      <c r="AR64" s="213" t="e">
        <f>+VLOOKUP(AQ64,'8'!$B$5:$F$40,3,FALSE)</f>
        <v>#N/A</v>
      </c>
      <c r="AS64" s="213" t="e">
        <f>+VLOOKUP(AQ64,'8'!$B$5:$F$40,4,FALSE)</f>
        <v>#N/A</v>
      </c>
      <c r="AT64" s="213" t="e">
        <f>+VLOOKUP(AQ64,'8'!$B$5:$F$40,5,FALSE)</f>
        <v>#N/A</v>
      </c>
      <c r="AU64" s="213" t="e">
        <f>+VLOOKUP(AQ64,'8'!$B$5:$F$40,2,FALSE)</f>
        <v>#N/A</v>
      </c>
      <c r="AV64" s="213" t="str">
        <f t="shared" si="130"/>
        <v>CO-073/2023-91243110-2024-11</v>
      </c>
      <c r="AW64" s="165" t="str">
        <f t="shared" si="131"/>
        <v>91243110-2024-11</v>
      </c>
      <c r="AX64" t="str">
        <f t="shared" si="134"/>
        <v>CO-073/2023</v>
      </c>
      <c r="AZ64" s="95" t="e">
        <f>+VLOOKUP(P64&amp;" "&amp;AP64&amp;" "&amp;AX64&amp;" "&amp;X64,'D2'!$DW$6:$DW$98,1,FALSE)</f>
        <v>#N/A</v>
      </c>
      <c r="BC64" t="s">
        <v>302</v>
      </c>
      <c r="BD64" t="s">
        <v>302</v>
      </c>
      <c r="BE64" t="s">
        <v>302</v>
      </c>
      <c r="BF64" s="530"/>
      <c r="BG64" s="530"/>
      <c r="BJ64" s="389" t="str">
        <f>IF(AX64="REMUNERACION","FEE MO","FEE SS")</f>
        <v>FEE SS</v>
      </c>
      <c r="BK64" s="390">
        <f t="shared" si="136"/>
        <v>2875</v>
      </c>
      <c r="BL64" s="136">
        <f t="shared" si="137"/>
        <v>2875</v>
      </c>
      <c r="BM64" s="136" t="str">
        <f t="shared" si="133"/>
        <v>OK</v>
      </c>
    </row>
    <row r="65" spans="1:65" ht="20.399999999999999" x14ac:dyDescent="0.7">
      <c r="A65" s="203"/>
      <c r="B65" s="203"/>
      <c r="C65" s="203"/>
      <c r="D65" s="203"/>
      <c r="E65" s="203"/>
      <c r="F65" s="203"/>
      <c r="G65" s="203"/>
      <c r="H65" s="203"/>
      <c r="I65" s="203"/>
      <c r="J65" s="203"/>
      <c r="K65" s="203"/>
      <c r="L65" s="203" t="str">
        <f t="shared" si="15"/>
        <v>91243110NOVIEMBRE2024</v>
      </c>
      <c r="M65" s="203" t="str">
        <f t="shared" si="141"/>
        <v>REAL 91243110 REMUNERACION BERG_CAD</v>
      </c>
      <c r="N65" s="203" t="str">
        <f>VLOOKUP(M65,'D2'!$DW$5:'D2'!G:G,1,FALSE)</f>
        <v>REAL 91243110 REMUNERACION BERG_CAD</v>
      </c>
      <c r="O65" t="str">
        <f>P65&amp;V65&amp;X65&amp;W65&amp;AP65</f>
        <v>REALREMUNERACIONBERG_CADNOVIEMBRE202491243110</v>
      </c>
      <c r="P65" t="s">
        <v>21</v>
      </c>
      <c r="Q65" s="387" t="s">
        <v>662</v>
      </c>
      <c r="R65" s="211" t="str">
        <f>+VLOOKUP(AP65,'8'!$B$5:$F$40,2,FALSE)</f>
        <v>Geología MN</v>
      </c>
      <c r="S65" s="383" t="s">
        <v>247</v>
      </c>
      <c r="T65" s="211" t="str">
        <f>+VLOOKUP(TEXT(S65,0),articulos!A:B,2,0)</f>
        <v>Remuneración Proyecto Geología</v>
      </c>
      <c r="U65" s="384">
        <v>80695</v>
      </c>
      <c r="V65" s="370" t="s">
        <v>613</v>
      </c>
      <c r="W65" s="211" t="str">
        <f t="shared" si="125"/>
        <v>NOVIEMBRE2024</v>
      </c>
      <c r="X65" t="s">
        <v>703</v>
      </c>
      <c r="AA65" s="95">
        <f>+AD65/'7'!$E$342</f>
        <v>6745.6412103746397</v>
      </c>
      <c r="AB65" s="207">
        <v>6554065</v>
      </c>
      <c r="AD65" s="388">
        <f t="shared" si="126"/>
        <v>6554065</v>
      </c>
      <c r="AE65" s="210">
        <v>45625</v>
      </c>
      <c r="AF65" t="s">
        <v>704</v>
      </c>
      <c r="AG65" t="s">
        <v>325</v>
      </c>
      <c r="AH65" t="s">
        <v>829</v>
      </c>
      <c r="AI65" t="s">
        <v>746</v>
      </c>
      <c r="AJ65" t="s">
        <v>322</v>
      </c>
      <c r="AL65" s="220">
        <f t="shared" si="127"/>
        <v>2024</v>
      </c>
      <c r="AM65" s="220" t="str">
        <f t="shared" si="128"/>
        <v>2024-11</v>
      </c>
      <c r="AN65" s="1" t="s">
        <v>24</v>
      </c>
      <c r="AO65" s="95">
        <f>AA65*'7'!G$342</f>
        <v>7532.587881918912</v>
      </c>
      <c r="AP65" s="731">
        <v>91243110</v>
      </c>
      <c r="AQ65" s="212" t="str">
        <f t="shared" si="129"/>
        <v>912431</v>
      </c>
      <c r="AR65" s="213" t="e">
        <f>+VLOOKUP(AQ65,'8'!$B$5:$F$40,3,FALSE)</f>
        <v>#N/A</v>
      </c>
      <c r="AS65" s="213" t="e">
        <f>+VLOOKUP(AQ65,'8'!$B$5:$F$40,4,FALSE)</f>
        <v>#N/A</v>
      </c>
      <c r="AT65" s="213" t="e">
        <f>+VLOOKUP(AQ65,'8'!$B$5:$F$40,5,FALSE)</f>
        <v>#N/A</v>
      </c>
      <c r="AU65" s="213" t="e">
        <f>+VLOOKUP(AQ65,'8'!$B$5:$F$40,2,FALSE)</f>
        <v>#N/A</v>
      </c>
      <c r="AV65" s="213" t="str">
        <f t="shared" si="130"/>
        <v>REMUNERACION-91243110-2024-11</v>
      </c>
      <c r="AW65" s="165" t="str">
        <f t="shared" si="131"/>
        <v>91243110-2024-11</v>
      </c>
      <c r="AX65" t="str">
        <f t="shared" si="134"/>
        <v>REMUNERACION</v>
      </c>
      <c r="AZ65" s="95" t="e">
        <f>+VLOOKUP(P65&amp;" "&amp;AP65&amp;" "&amp;AX65&amp;" "&amp;X65,'D2'!$DW$6:$DW$98,1,FALSE)</f>
        <v>#N/A</v>
      </c>
      <c r="BC65" t="s">
        <v>302</v>
      </c>
      <c r="BD65" t="s">
        <v>302</v>
      </c>
      <c r="BE65" t="s">
        <v>302</v>
      </c>
      <c r="BF65" s="530"/>
      <c r="BG65" s="530"/>
      <c r="BJ65" s="395" t="str">
        <f t="shared" ref="BJ65:BJ74" si="164">IF(AX65="REMUNERACION","FEE MO","FEE SS")</f>
        <v>FEE MO</v>
      </c>
      <c r="BK65" s="396">
        <f t="shared" ref="BK65:BK66" si="165">+AB65*0.0551</f>
        <v>361128.98149999999</v>
      </c>
      <c r="BL65" s="136">
        <f t="shared" si="137"/>
        <v>361128.98149999999</v>
      </c>
      <c r="BM65" s="136" t="str">
        <f t="shared" si="133"/>
        <v>OK</v>
      </c>
    </row>
    <row r="66" spans="1:65" ht="20.399999999999999" x14ac:dyDescent="0.7">
      <c r="A66" s="203"/>
      <c r="B66" s="203"/>
      <c r="C66" s="203"/>
      <c r="D66" s="203"/>
      <c r="E66" s="203"/>
      <c r="F66" s="203"/>
      <c r="G66" s="203"/>
      <c r="H66" s="203"/>
      <c r="I66" s="203"/>
      <c r="J66" s="203"/>
      <c r="K66" s="203"/>
      <c r="L66" s="203" t="str">
        <f t="shared" si="15"/>
        <v>91243110NOVIEMBRE2024</v>
      </c>
      <c r="M66" s="203" t="str">
        <f t="shared" si="141"/>
        <v>REAL 91243110 REMUNERACION CANN_AUS</v>
      </c>
      <c r="N66" s="203" t="str">
        <f>VLOOKUP(M66,'D2'!$DW$5:'D2'!G:G,1,FALSE)</f>
        <v>REAL 91243110 REMUNERACION CANN_AUS</v>
      </c>
      <c r="O66" t="str">
        <f t="shared" ref="O66" si="166">P66&amp;V66&amp;X66&amp;W66&amp;AP66</f>
        <v>REALREMUNERACIONCANN_AUSNOVIEMBRE202491243110</v>
      </c>
      <c r="P66" t="s">
        <v>21</v>
      </c>
      <c r="Q66" s="387" t="s">
        <v>662</v>
      </c>
      <c r="R66" s="211" t="str">
        <f>+VLOOKUP(AP66,'8'!$B$5:$F$40,2,FALSE)</f>
        <v>Geología MN</v>
      </c>
      <c r="S66" s="383" t="s">
        <v>247</v>
      </c>
      <c r="T66" s="211" t="str">
        <f>+VLOOKUP(TEXT(S66,0),articulos!A:B,2,0)</f>
        <v>Remuneración Proyecto Geología</v>
      </c>
      <c r="U66" s="384">
        <v>80695</v>
      </c>
      <c r="V66" s="370" t="s">
        <v>613</v>
      </c>
      <c r="W66" s="211" t="str">
        <f t="shared" si="125"/>
        <v>NOVIEMBRE2024</v>
      </c>
      <c r="X66" t="s">
        <v>796</v>
      </c>
      <c r="AA66" s="95">
        <f>+AD66/'7'!$E$342</f>
        <v>7782.171675586661</v>
      </c>
      <c r="AB66" s="207">
        <v>7561158</v>
      </c>
      <c r="AD66" s="388">
        <f t="shared" si="126"/>
        <v>7561158</v>
      </c>
      <c r="AE66" s="210">
        <v>45625</v>
      </c>
      <c r="AF66" t="s">
        <v>704</v>
      </c>
      <c r="AG66" t="s">
        <v>325</v>
      </c>
      <c r="AH66" t="s">
        <v>829</v>
      </c>
      <c r="AI66" t="s">
        <v>746</v>
      </c>
      <c r="AJ66" t="s">
        <v>322</v>
      </c>
      <c r="AL66" s="220">
        <f t="shared" si="127"/>
        <v>2024</v>
      </c>
      <c r="AM66" s="220" t="str">
        <f t="shared" si="128"/>
        <v>2024-11</v>
      </c>
      <c r="AN66" s="1" t="s">
        <v>24</v>
      </c>
      <c r="AO66" s="95">
        <f>AA66*'7'!G$342</f>
        <v>8690.0400170084104</v>
      </c>
      <c r="AP66" s="731">
        <v>91243110</v>
      </c>
      <c r="AQ66" s="212" t="str">
        <f t="shared" si="129"/>
        <v>912431</v>
      </c>
      <c r="AR66" s="213" t="e">
        <f>+VLOOKUP(AQ66,'8'!$B$5:$F$40,3,FALSE)</f>
        <v>#N/A</v>
      </c>
      <c r="AS66" s="213" t="e">
        <f>+VLOOKUP(AQ66,'8'!$B$5:$F$40,4,FALSE)</f>
        <v>#N/A</v>
      </c>
      <c r="AT66" s="213" t="e">
        <f>+VLOOKUP(AQ66,'8'!$B$5:$F$40,5,FALSE)</f>
        <v>#N/A</v>
      </c>
      <c r="AU66" s="213" t="e">
        <f>+VLOOKUP(AQ66,'8'!$B$5:$F$40,2,FALSE)</f>
        <v>#N/A</v>
      </c>
      <c r="AV66" s="213" t="str">
        <f t="shared" si="130"/>
        <v>REMUNERACION-91243110-2024-11</v>
      </c>
      <c r="AW66" s="165" t="str">
        <f t="shared" si="131"/>
        <v>91243110-2024-11</v>
      </c>
      <c r="AX66" t="str">
        <f t="shared" si="134"/>
        <v>REMUNERACION</v>
      </c>
      <c r="AZ66" s="95" t="e">
        <f>+VLOOKUP(P66&amp;" "&amp;AP66&amp;" "&amp;AX66&amp;" "&amp;X66,'D2'!$DW$6:$DW$98,1,FALSE)</f>
        <v>#N/A</v>
      </c>
      <c r="BF66" s="530"/>
      <c r="BG66" s="530"/>
      <c r="BJ66" s="395" t="str">
        <f t="shared" si="164"/>
        <v>FEE MO</v>
      </c>
      <c r="BK66" s="396">
        <f t="shared" si="165"/>
        <v>416619.80580000003</v>
      </c>
      <c r="BL66" s="136">
        <f t="shared" si="137"/>
        <v>416619.80580000003</v>
      </c>
      <c r="BM66" s="136" t="str">
        <f t="shared" si="133"/>
        <v>OK</v>
      </c>
    </row>
    <row r="67" spans="1:65" ht="20.399999999999999" x14ac:dyDescent="0.7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 t="str">
        <f t="shared" si="15"/>
        <v>91243110NOVIEMBRE2024</v>
      </c>
      <c r="M67" s="203" t="str">
        <f t="shared" si="141"/>
        <v>REAL 91243110 REMUNERACION BERG_CAD</v>
      </c>
      <c r="N67" s="203" t="str">
        <f>VLOOKUP(M67,'D2'!$DW$5:'D2'!G:G,1,FALSE)</f>
        <v>REAL 91243110 REMUNERACION BERG_CAD</v>
      </c>
      <c r="O67" t="str">
        <f>P67&amp;V67&amp;X67&amp;W67&amp;AP67</f>
        <v>REALREMUNERACIONBERG_CADNOVIEMBRE202491243110</v>
      </c>
      <c r="P67" t="s">
        <v>21</v>
      </c>
      <c r="Q67" s="387" t="s">
        <v>662</v>
      </c>
      <c r="R67" s="211" t="str">
        <f>+VLOOKUP(AP67,'8'!$B$5:$F$40,2,FALSE)</f>
        <v>Geología MN</v>
      </c>
      <c r="S67" s="383" t="s">
        <v>266</v>
      </c>
      <c r="T67" s="211" t="str">
        <f>+VLOOKUP(TEXT(S67,0),articulos!A:B,2,0)</f>
        <v>Remuneraciones del Personal</v>
      </c>
      <c r="U67" s="384">
        <v>80695</v>
      </c>
      <c r="V67" s="370" t="s">
        <v>613</v>
      </c>
      <c r="W67" s="211" t="str">
        <f t="shared" si="125"/>
        <v>NOVIEMBRE2024</v>
      </c>
      <c r="X67" t="s">
        <v>703</v>
      </c>
      <c r="AA67" s="95">
        <f>+AD67/'7'!$E$342</f>
        <v>298.2101687937423</v>
      </c>
      <c r="AB67" s="207">
        <v>289741</v>
      </c>
      <c r="AD67" s="388">
        <f t="shared" si="126"/>
        <v>289741</v>
      </c>
      <c r="AE67" s="210">
        <v>45625</v>
      </c>
      <c r="AF67" t="s">
        <v>704</v>
      </c>
      <c r="AG67" t="s">
        <v>325</v>
      </c>
      <c r="AH67" t="s">
        <v>829</v>
      </c>
      <c r="AI67" t="s">
        <v>746</v>
      </c>
      <c r="AJ67" t="s">
        <v>391</v>
      </c>
      <c r="AL67" s="220">
        <f t="shared" si="127"/>
        <v>2024</v>
      </c>
      <c r="AM67" s="220" t="str">
        <f t="shared" si="128"/>
        <v>2024-11</v>
      </c>
      <c r="AN67" s="1" t="s">
        <v>24</v>
      </c>
      <c r="AO67" s="95">
        <f>AA67*'7'!G$342</f>
        <v>332.99937450957037</v>
      </c>
      <c r="AP67" s="731">
        <v>91243110</v>
      </c>
      <c r="AQ67" s="212" t="str">
        <f t="shared" si="129"/>
        <v>912431</v>
      </c>
      <c r="AR67" s="213" t="e">
        <f>+VLOOKUP(AQ67,'8'!$B$5:$F$40,3,FALSE)</f>
        <v>#N/A</v>
      </c>
      <c r="AS67" s="213" t="e">
        <f>+VLOOKUP(AQ67,'8'!$B$5:$F$40,4,FALSE)</f>
        <v>#N/A</v>
      </c>
      <c r="AT67" s="213" t="e">
        <f>+VLOOKUP(AQ67,'8'!$B$5:$F$40,5,FALSE)</f>
        <v>#N/A</v>
      </c>
      <c r="AU67" s="213" t="e">
        <f>+VLOOKUP(AQ67,'8'!$B$5:$F$40,2,FALSE)</f>
        <v>#N/A</v>
      </c>
      <c r="AV67" s="213" t="str">
        <f t="shared" si="130"/>
        <v>REMUNERACION-91243110-2024-11</v>
      </c>
      <c r="AW67" s="165" t="str">
        <f t="shared" si="131"/>
        <v>91243110-2024-11</v>
      </c>
      <c r="AX67" t="str">
        <f t="shared" si="134"/>
        <v>REMUNERACION</v>
      </c>
      <c r="AZ67" s="95" t="e">
        <f>+VLOOKUP(P67&amp;" "&amp;AP67&amp;" "&amp;AX67&amp;" "&amp;X67,'D2'!$DW$6:$DW$98,1,FALSE)</f>
        <v>#N/A</v>
      </c>
      <c r="BF67" s="530"/>
      <c r="BG67" s="530"/>
      <c r="BJ67" s="395" t="str">
        <f t="shared" si="164"/>
        <v>FEE MO</v>
      </c>
      <c r="BK67" s="396">
        <f>+AB67*0.0551</f>
        <v>15964.7291</v>
      </c>
      <c r="BL67" s="136">
        <f t="shared" si="137"/>
        <v>15964.7291</v>
      </c>
      <c r="BM67" s="136" t="str">
        <f t="shared" si="133"/>
        <v>OK</v>
      </c>
    </row>
    <row r="68" spans="1:65" ht="20.399999999999999" x14ac:dyDescent="0.7">
      <c r="A68" s="203"/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 t="str">
        <f t="shared" si="15"/>
        <v>91243120NOVIEMBRE2024</v>
      </c>
      <c r="M68" s="203" t="str">
        <f t="shared" si="141"/>
        <v>REAL 91243120 CO-056/2024 CANN_AUS</v>
      </c>
      <c r="N68" s="203" t="str">
        <f>VLOOKUP(M68,'D2'!$DW$5:'D2'!G:G,1,FALSE)</f>
        <v>REAL 91243120 CO-056/2024 CANN_AUS</v>
      </c>
      <c r="O68" t="str">
        <f t="shared" ref="O68:O69" si="167">P68&amp;V68&amp;X68&amp;W68&amp;AP68</f>
        <v>REALCO-056/2024CANN_AUSNOVIEMBRE202491243120</v>
      </c>
      <c r="P68" t="s">
        <v>21</v>
      </c>
      <c r="Q68" s="387" t="s">
        <v>663</v>
      </c>
      <c r="R68" s="211" t="str">
        <f>+VLOOKUP(AP68,'8'!$B$5:$F$40,2,FALSE)</f>
        <v>Geología ME</v>
      </c>
      <c r="S68" s="383" t="s">
        <v>23</v>
      </c>
      <c r="T68" s="211" t="str">
        <f>+VLOOKUP(TEXT(S68,0),articulos!A:B,2,0)</f>
        <v>Asesoría Experta</v>
      </c>
      <c r="U68" s="384">
        <v>80821</v>
      </c>
      <c r="V68" s="370" t="s">
        <v>808</v>
      </c>
      <c r="W68" s="211" t="str">
        <f t="shared" si="125"/>
        <v>NOVIEMBRE2024</v>
      </c>
      <c r="X68" t="s">
        <v>796</v>
      </c>
      <c r="AA68" s="95">
        <f>+AD68/'7'!$E$342</f>
        <v>-2638.1998764923837</v>
      </c>
      <c r="AB68" s="207">
        <v>-2563275</v>
      </c>
      <c r="AD68" s="388">
        <f t="shared" si="126"/>
        <v>-2563275</v>
      </c>
      <c r="AE68" s="210">
        <v>45626</v>
      </c>
      <c r="AF68" t="s">
        <v>704</v>
      </c>
      <c r="AG68" t="s">
        <v>799</v>
      </c>
      <c r="AH68" t="s">
        <v>830</v>
      </c>
      <c r="AI68" t="s">
        <v>747</v>
      </c>
      <c r="AJ68" t="s">
        <v>25</v>
      </c>
      <c r="AL68" s="220">
        <f t="shared" si="127"/>
        <v>2024</v>
      </c>
      <c r="AM68" s="220" t="str">
        <f t="shared" si="128"/>
        <v>2024-11</v>
      </c>
      <c r="AN68" s="528" t="s">
        <v>619</v>
      </c>
      <c r="AO68" s="529">
        <f>AA68*'7'!H$342</f>
        <v>-2795.4118378068356</v>
      </c>
      <c r="AP68" s="732">
        <v>91243120</v>
      </c>
      <c r="AQ68" s="212" t="str">
        <f t="shared" si="129"/>
        <v>912431</v>
      </c>
      <c r="AR68" s="213" t="e">
        <f>+VLOOKUP(AQ68,'8'!$B$5:$F$40,3,FALSE)</f>
        <v>#N/A</v>
      </c>
      <c r="AS68" s="213" t="e">
        <f>+VLOOKUP(AQ68,'8'!$B$5:$F$40,4,FALSE)</f>
        <v>#N/A</v>
      </c>
      <c r="AT68" s="213" t="e">
        <f>+VLOOKUP(AQ68,'8'!$B$5:$F$40,5,FALSE)</f>
        <v>#N/A</v>
      </c>
      <c r="AU68" s="213" t="e">
        <f>+VLOOKUP(AQ68,'8'!$B$5:$F$40,2,FALSE)</f>
        <v>#N/A</v>
      </c>
      <c r="AV68" s="213" t="str">
        <f t="shared" si="130"/>
        <v>CO-056/2024-91243120-2024-11</v>
      </c>
      <c r="AW68" s="165" t="str">
        <f t="shared" si="131"/>
        <v>91243120-2024-11</v>
      </c>
      <c r="AX68" t="str">
        <f t="shared" si="134"/>
        <v>CO-056/2024</v>
      </c>
      <c r="AZ68" s="95" t="e">
        <f>+VLOOKUP(P68&amp;" "&amp;AP68&amp;" "&amp;AX68&amp;" "&amp;X68,'D2'!$DW$6:$DW$98,1,FALSE)</f>
        <v>#N/A</v>
      </c>
      <c r="BF68" s="530"/>
      <c r="BG68" s="530"/>
      <c r="BJ68" s="389" t="str">
        <f t="shared" si="164"/>
        <v>FEE SS</v>
      </c>
      <c r="BK68" s="390">
        <f t="shared" ref="BK68:BK69" si="168">+AB68*0.025</f>
        <v>-64081.875</v>
      </c>
      <c r="BL68" s="136">
        <f t="shared" si="137"/>
        <v>-64081.875</v>
      </c>
      <c r="BM68" s="136" t="str">
        <f t="shared" si="133"/>
        <v>OK</v>
      </c>
    </row>
    <row r="69" spans="1:65" ht="20.399999999999999" x14ac:dyDescent="0.7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 t="str">
        <f t="shared" si="15"/>
        <v>91243120NOVIEMBRE2024</v>
      </c>
      <c r="M69" s="203" t="str">
        <f t="shared" si="141"/>
        <v>REAL 91243120 CO-055/2024 BERG_CAD</v>
      </c>
      <c r="N69" s="203" t="str">
        <f>VLOOKUP(M69,'D2'!$DW$5:'D2'!G:G,1,FALSE)</f>
        <v>REAL 91243120 CO-055/2024 BERG_CAD</v>
      </c>
      <c r="O69" t="str">
        <f t="shared" si="167"/>
        <v>REALCO-055/2024BERG_CADNOVIEMBRE202491243120</v>
      </c>
      <c r="P69" t="s">
        <v>21</v>
      </c>
      <c r="Q69" s="387" t="s">
        <v>663</v>
      </c>
      <c r="R69" s="211" t="str">
        <f>+VLOOKUP(AP69,'8'!$B$5:$F$40,2,FALSE)</f>
        <v>Geología ME</v>
      </c>
      <c r="S69" s="383" t="s">
        <v>23</v>
      </c>
      <c r="T69" s="211" t="str">
        <f>+VLOOKUP(TEXT(S69,0),articulos!A:B,2,0)</f>
        <v>Asesoría Experta</v>
      </c>
      <c r="U69" s="384">
        <v>80821</v>
      </c>
      <c r="V69" s="370" t="s">
        <v>779</v>
      </c>
      <c r="W69" s="211" t="str">
        <f t="shared" si="125"/>
        <v>NOVIEMBRE2024</v>
      </c>
      <c r="X69" t="s">
        <v>703</v>
      </c>
      <c r="AA69" s="95">
        <f>+AD69/'7'!$E$342</f>
        <v>-9200.2305475504327</v>
      </c>
      <c r="AB69" s="207">
        <v>-8938944</v>
      </c>
      <c r="AD69" s="388">
        <f t="shared" si="126"/>
        <v>-8938944</v>
      </c>
      <c r="AE69" s="210">
        <v>45626</v>
      </c>
      <c r="AF69" t="s">
        <v>704</v>
      </c>
      <c r="AG69" t="s">
        <v>799</v>
      </c>
      <c r="AH69" t="s">
        <v>830</v>
      </c>
      <c r="AI69" t="s">
        <v>747</v>
      </c>
      <c r="AJ69" t="s">
        <v>25</v>
      </c>
      <c r="AL69" s="220">
        <f t="shared" si="127"/>
        <v>2024</v>
      </c>
      <c r="AM69" s="220" t="str">
        <f t="shared" si="128"/>
        <v>2024-11</v>
      </c>
      <c r="AN69" s="528" t="s">
        <v>619</v>
      </c>
      <c r="AO69" s="529">
        <f>AA69*'7'!H$342</f>
        <v>-9748.477972551671</v>
      </c>
      <c r="AP69" s="732">
        <v>91243120</v>
      </c>
      <c r="AQ69" s="212" t="str">
        <f t="shared" si="129"/>
        <v>912431</v>
      </c>
      <c r="AR69" s="213" t="e">
        <f>+VLOOKUP(AQ69,'8'!$B$5:$F$40,3,FALSE)</f>
        <v>#N/A</v>
      </c>
      <c r="AS69" s="213" t="e">
        <f>+VLOOKUP(AQ69,'8'!$B$5:$F$40,4,FALSE)</f>
        <v>#N/A</v>
      </c>
      <c r="AT69" s="213" t="e">
        <f>+VLOOKUP(AQ69,'8'!$B$5:$F$40,5,FALSE)</f>
        <v>#N/A</v>
      </c>
      <c r="AU69" s="213" t="e">
        <f>+VLOOKUP(AQ69,'8'!$B$5:$F$40,2,FALSE)</f>
        <v>#N/A</v>
      </c>
      <c r="AV69" s="213" t="str">
        <f t="shared" si="130"/>
        <v>CO-055/2024-91243120-2024-11</v>
      </c>
      <c r="AW69" s="165" t="str">
        <f t="shared" si="131"/>
        <v>91243120-2024-11</v>
      </c>
      <c r="AX69" t="str">
        <f t="shared" si="134"/>
        <v>CO-055/2024</v>
      </c>
      <c r="AZ69" s="95" t="e">
        <f>+VLOOKUP(P69&amp;" "&amp;AP69&amp;" "&amp;AX69&amp;" "&amp;X69,'D2'!$DW$6:$DW$98,1,FALSE)</f>
        <v>#N/A</v>
      </c>
      <c r="BF69" s="530"/>
      <c r="BG69" s="530"/>
      <c r="BJ69" s="389" t="str">
        <f t="shared" si="164"/>
        <v>FEE SS</v>
      </c>
      <c r="BK69" s="390">
        <f t="shared" si="168"/>
        <v>-223473.6</v>
      </c>
      <c r="BL69" s="136">
        <f t="shared" si="137"/>
        <v>-223473.6</v>
      </c>
      <c r="BM69" s="136" t="str">
        <f t="shared" si="133"/>
        <v>OK</v>
      </c>
    </row>
    <row r="70" spans="1:65" ht="20.399999999999999" x14ac:dyDescent="0.7">
      <c r="A70" s="203"/>
      <c r="B70" s="203"/>
      <c r="C70" s="203"/>
      <c r="D70" s="203"/>
      <c r="E70" s="203"/>
      <c r="F70" s="203"/>
      <c r="G70" s="203"/>
      <c r="H70" s="203"/>
      <c r="I70" s="203"/>
      <c r="J70" s="203"/>
      <c r="K70" s="203"/>
      <c r="L70" s="203">
        <f t="shared" ref="L70:L71" si="169">IF(P70="INCURRIDO",0,AP70&amp;W70)</f>
        <v>0</v>
      </c>
      <c r="M70" s="203" t="str">
        <f t="shared" ref="M70:M71" si="170">P70&amp;" "&amp;AP70&amp;" "&amp;V70&amp;" "&amp;X70</f>
        <v>INCURRIDO 91243530 HOTEL CANN_AUS</v>
      </c>
      <c r="N70" s="203" t="str">
        <f>VLOOKUP(M70,'D2'!$DW$5:'D2'!G:G,1,FALSE)</f>
        <v>INCURRIDO 91243530 HOTEL CANN_AUS</v>
      </c>
      <c r="O70" t="str">
        <f t="shared" ref="O70:O71" si="171">P70&amp;V70&amp;X70&amp;W70&amp;AP70</f>
        <v>INCURRIDOHOTELCANN_AUSNOVIEMBRE202491243530</v>
      </c>
      <c r="P70" t="s">
        <v>743</v>
      </c>
      <c r="Q70" s="387"/>
      <c r="R70" s="211" t="str">
        <f>+VLOOKUP(AP70,'8'!$B$5:$F$40,2,FALSE)</f>
        <v>Logística ME</v>
      </c>
      <c r="S70" s="383" t="s">
        <v>262</v>
      </c>
      <c r="T70" s="211" t="str">
        <f>+VLOOKUP(TEXT(S70,0),articulos!A:B,2,0)</f>
        <v>Servicio de Alojamiento y Alimentación</v>
      </c>
      <c r="U70" s="384">
        <v>77733</v>
      </c>
      <c r="V70" s="370" t="s">
        <v>638</v>
      </c>
      <c r="W70" s="211" t="str">
        <f t="shared" ref="W70:W71" si="172">UPPER(TEXT(AE70,"MMMMYYYY"))</f>
        <v>NOVIEMBRE2024</v>
      </c>
      <c r="X70" s="370" t="s">
        <v>796</v>
      </c>
      <c r="AA70" s="95">
        <f>+AD70/'7'!$E$342</f>
        <v>-1934.4997941539727</v>
      </c>
      <c r="AB70" s="526">
        <v>-1879560</v>
      </c>
      <c r="AD70" s="388">
        <f>ROUND(AB70-AC70,0)</f>
        <v>-1879560</v>
      </c>
      <c r="AE70" s="210">
        <v>45626</v>
      </c>
      <c r="AG70" t="s">
        <v>713</v>
      </c>
      <c r="AH70" t="s">
        <v>812</v>
      </c>
      <c r="AL70" s="220">
        <f t="shared" ref="AL70:AL71" si="173">+YEAR(AE70)</f>
        <v>2024</v>
      </c>
      <c r="AM70" s="220" t="str">
        <f t="shared" ref="AM70:AM71" si="174">+AL70&amp;"-"&amp;TEXT(MONTH(AE70),"00")</f>
        <v>2024-11</v>
      </c>
      <c r="AN70" s="528" t="s">
        <v>619</v>
      </c>
      <c r="AO70" s="529">
        <f>AA70*'7'!H$342</f>
        <v>-2049.777832604077</v>
      </c>
      <c r="AP70" s="732">
        <v>91243530</v>
      </c>
      <c r="AQ70" s="212" t="str">
        <f t="shared" ref="AQ70:AQ71" si="175">+MID(AP70,1,6)</f>
        <v>912435</v>
      </c>
      <c r="AR70" s="213" t="e">
        <f>+VLOOKUP(AQ70,'8'!$B$5:$F$40,3,FALSE)</f>
        <v>#N/A</v>
      </c>
      <c r="AS70" s="213" t="e">
        <f>+VLOOKUP(AQ70,'8'!$B$5:$F$40,4,FALSE)</f>
        <v>#N/A</v>
      </c>
      <c r="AT70" s="213" t="e">
        <f>+VLOOKUP(AQ70,'8'!$B$5:$F$40,5,FALSE)</f>
        <v>#N/A</v>
      </c>
      <c r="AU70" s="213" t="e">
        <f>+VLOOKUP(AQ70,'8'!$B$5:$F$40,2,FALSE)</f>
        <v>#N/A</v>
      </c>
      <c r="AV70" s="213" t="str">
        <f t="shared" ref="AV70:AV71" si="176">+AX70&amp;"-"&amp;AP70&amp;"-"&amp;AM70</f>
        <v>HOTEL-91243530-2024-11</v>
      </c>
      <c r="AW70" s="165" t="str">
        <f t="shared" ref="AW70:AW71" si="177">+AP70&amp;"-"&amp;AM70</f>
        <v>91243530-2024-11</v>
      </c>
      <c r="AX70" t="str">
        <f t="shared" ref="AX70:AX71" si="178">V70</f>
        <v>HOTEL</v>
      </c>
      <c r="AZ70" s="95" t="e">
        <f>+VLOOKUP(P70&amp;" "&amp;AP70&amp;" "&amp;AX70&amp;" "&amp;X70,'D2'!$DW$6:$DW$98,1,FALSE)</f>
        <v>#N/A</v>
      </c>
      <c r="BJ70" s="389" t="str">
        <f t="shared" ref="BJ70:BJ71" si="179">IF(AX70="REMUNERACION","FEE MO","FEE SS")</f>
        <v>FEE SS</v>
      </c>
      <c r="BK70" s="390"/>
      <c r="BL70" s="136">
        <f>IF(BJ70="FEE SS",AB70*0.025,AB70*0.0551)</f>
        <v>-46989</v>
      </c>
      <c r="BM70" s="136" t="str">
        <f t="shared" ref="BM70:BM71" si="180">IF(BK70=BL70,"OK","REV")</f>
        <v>REV</v>
      </c>
    </row>
    <row r="71" spans="1:65" ht="20.399999999999999" x14ac:dyDescent="0.7">
      <c r="A71" s="203"/>
      <c r="B71" s="203"/>
      <c r="C71" s="203"/>
      <c r="D71" s="203"/>
      <c r="E71" s="203"/>
      <c r="F71" s="203"/>
      <c r="G71" s="203"/>
      <c r="H71" s="203"/>
      <c r="I71" s="203"/>
      <c r="J71" s="203"/>
      <c r="K71" s="203"/>
      <c r="L71" s="203">
        <f t="shared" si="169"/>
        <v>0</v>
      </c>
      <c r="M71" s="203" t="str">
        <f t="shared" si="170"/>
        <v>INCURRIDO 91243530 TRANSPORTE CANN_AUS</v>
      </c>
      <c r="N71" s="203" t="str">
        <f>VLOOKUP(M71,'D2'!$DW$5:'D2'!G:G,1,FALSE)</f>
        <v>INCURRIDO 91243530 TRANSPORTE CANN_AUS</v>
      </c>
      <c r="O71" t="str">
        <f t="shared" si="171"/>
        <v>INCURRIDOTRANSPORTECANN_AUSNOVIEMBRE202491243530</v>
      </c>
      <c r="P71" t="s">
        <v>743</v>
      </c>
      <c r="Q71" s="387"/>
      <c r="R71" s="211" t="str">
        <f>+VLOOKUP(AP71,'8'!$B$5:$F$40,2,FALSE)</f>
        <v>Logística ME</v>
      </c>
      <c r="S71" s="383" t="s">
        <v>260</v>
      </c>
      <c r="T71" s="211" t="str">
        <f>+VLOOKUP(TEXT(S71,0),articulos!A:B,2,0)</f>
        <v>Vehículos Livianos y Otros Medios de Transporte</v>
      </c>
      <c r="U71" s="384">
        <v>77733</v>
      </c>
      <c r="V71" s="370" t="s">
        <v>631</v>
      </c>
      <c r="W71" s="211" t="str">
        <f t="shared" si="172"/>
        <v>NOVIEMBRE2024</v>
      </c>
      <c r="X71" s="370" t="s">
        <v>796</v>
      </c>
      <c r="AA71" s="95">
        <f>+AD71/'7'!$E$342</f>
        <v>-2467.1881432688347</v>
      </c>
      <c r="AB71" s="526">
        <v>-2397120</v>
      </c>
      <c r="AD71" s="388">
        <f>ROUND(AB71-AC71,0)</f>
        <v>-2397120</v>
      </c>
      <c r="AE71" s="210">
        <v>45626</v>
      </c>
      <c r="AG71" t="s">
        <v>713</v>
      </c>
      <c r="AH71" t="s">
        <v>813</v>
      </c>
      <c r="AL71" s="220">
        <f t="shared" si="173"/>
        <v>2024</v>
      </c>
      <c r="AM71" s="220" t="str">
        <f t="shared" si="174"/>
        <v>2024-11</v>
      </c>
      <c r="AN71" s="528" t="s">
        <v>619</v>
      </c>
      <c r="AO71" s="529">
        <f>AA71*'7'!H$342</f>
        <v>-2614.2094096979531</v>
      </c>
      <c r="AP71" s="732">
        <v>91243530</v>
      </c>
      <c r="AQ71" s="212" t="str">
        <f t="shared" si="175"/>
        <v>912435</v>
      </c>
      <c r="AR71" s="213" t="e">
        <f>+VLOOKUP(AQ71,'8'!$B$5:$F$40,3,FALSE)</f>
        <v>#N/A</v>
      </c>
      <c r="AS71" s="213" t="e">
        <f>+VLOOKUP(AQ71,'8'!$B$5:$F$40,4,FALSE)</f>
        <v>#N/A</v>
      </c>
      <c r="AT71" s="213" t="e">
        <f>+VLOOKUP(AQ71,'8'!$B$5:$F$40,5,FALSE)</f>
        <v>#N/A</v>
      </c>
      <c r="AU71" s="213" t="e">
        <f>+VLOOKUP(AQ71,'8'!$B$5:$F$40,2,FALSE)</f>
        <v>#N/A</v>
      </c>
      <c r="AV71" s="213" t="str">
        <f t="shared" si="176"/>
        <v>TRANSPORTE-91243530-2024-11</v>
      </c>
      <c r="AW71" s="165" t="str">
        <f t="shared" si="177"/>
        <v>91243530-2024-11</v>
      </c>
      <c r="AX71" t="str">
        <f t="shared" si="178"/>
        <v>TRANSPORTE</v>
      </c>
      <c r="AZ71" s="95" t="e">
        <f>+VLOOKUP(P71&amp;" "&amp;AP71&amp;" "&amp;AX71&amp;" "&amp;X71,'D2'!$DW$6:$DW$98,1,FALSE)</f>
        <v>#N/A</v>
      </c>
      <c r="BJ71" s="389" t="str">
        <f t="shared" si="179"/>
        <v>FEE SS</v>
      </c>
      <c r="BK71" s="390"/>
      <c r="BL71" s="136">
        <f>IF(BJ71="FEE SS",AB71*0.025,AB71*0.0551)</f>
        <v>-59928</v>
      </c>
      <c r="BM71" s="136" t="str">
        <f t="shared" si="180"/>
        <v>REV</v>
      </c>
    </row>
    <row r="72" spans="1:65" ht="20.399999999999999" x14ac:dyDescent="0.7">
      <c r="A72" s="203"/>
      <c r="B72" s="203"/>
      <c r="C72" s="203"/>
      <c r="D72" s="203"/>
      <c r="E72" s="203"/>
      <c r="F72" s="203"/>
      <c r="G72" s="203"/>
      <c r="H72" s="203"/>
      <c r="I72" s="203"/>
      <c r="J72" s="203"/>
      <c r="K72" s="203"/>
      <c r="L72" s="203">
        <f t="shared" ref="L72" si="181">IF(P72="INCURRIDO",0,AP72&amp;W72)</f>
        <v>0</v>
      </c>
      <c r="M72" s="203" t="str">
        <f t="shared" ref="M72" si="182">P72&amp;" "&amp;AP72&amp;" "&amp;V72&amp;" "&amp;X72</f>
        <v>INCURRIDO 91243120 CO-075/2024 CANN_AUS</v>
      </c>
      <c r="N72" s="203" t="str">
        <f>VLOOKUP(M72,'D2'!$DW$5:'D2'!G:G,1,FALSE)</f>
        <v>INCURRIDO 91243120 CO-075/2024 CANN_AUS</v>
      </c>
      <c r="O72" t="str">
        <f t="shared" ref="O72" si="183">P72&amp;V72&amp;X72&amp;W72&amp;AP72</f>
        <v>INCURRIDOCO-075/2024CANN_AUSNOVIEMBRE202491243120</v>
      </c>
      <c r="P72" t="s">
        <v>743</v>
      </c>
      <c r="Q72" s="387"/>
      <c r="R72" s="211" t="str">
        <f>+VLOOKUP(AP72,'8'!$B$5:$F$40,2,FALSE)</f>
        <v>Geología ME</v>
      </c>
      <c r="S72" s="383" t="s">
        <v>260</v>
      </c>
      <c r="T72" s="211" t="str">
        <f>+VLOOKUP(TEXT(S72,0),articulos!A:B,2,0)</f>
        <v>Vehículos Livianos y Otros Medios de Transporte</v>
      </c>
      <c r="U72" s="384">
        <v>77733</v>
      </c>
      <c r="V72" s="370" t="s">
        <v>888</v>
      </c>
      <c r="W72" s="211" t="str">
        <f t="shared" ref="W72" si="184">UPPER(TEXT(AE72,"MMMMYYYY"))</f>
        <v>NOVIEMBRE2024</v>
      </c>
      <c r="X72" s="370" t="s">
        <v>796</v>
      </c>
      <c r="AA72" s="95">
        <f>+AD72/'7'!$E$342</f>
        <v>7149.2383696994648</v>
      </c>
      <c r="AB72" s="532">
        <f>10200*TC_CAD</f>
        <v>6946200</v>
      </c>
      <c r="AD72" s="388">
        <f>ROUND(AB72-AC72,0)</f>
        <v>6946200</v>
      </c>
      <c r="AE72" s="210">
        <v>45626</v>
      </c>
      <c r="AG72" t="s">
        <v>713</v>
      </c>
      <c r="AL72" s="220">
        <f t="shared" ref="AL72" si="185">+YEAR(AE72)</f>
        <v>2024</v>
      </c>
      <c r="AM72" s="220" t="str">
        <f t="shared" ref="AM72" si="186">+AL72&amp;"-"&amp;TEXT(MONTH(AE72),"00")</f>
        <v>2024-11</v>
      </c>
      <c r="AN72" s="528" t="s">
        <v>619</v>
      </c>
      <c r="AO72" s="529">
        <f>AA72*'7'!H$342</f>
        <v>7575.2659031020239</v>
      </c>
      <c r="AP72" s="732">
        <v>91243120</v>
      </c>
      <c r="AQ72" s="212" t="str">
        <f t="shared" ref="AQ72" si="187">+MID(AP72,1,6)</f>
        <v>912431</v>
      </c>
      <c r="AR72" s="213" t="e">
        <f>+VLOOKUP(AQ72,'8'!$B$5:$F$40,3,FALSE)</f>
        <v>#N/A</v>
      </c>
      <c r="AS72" s="213" t="e">
        <f>+VLOOKUP(AQ72,'8'!$B$5:$F$40,4,FALSE)</f>
        <v>#N/A</v>
      </c>
      <c r="AT72" s="213" t="e">
        <f>+VLOOKUP(AQ72,'8'!$B$5:$F$40,5,FALSE)</f>
        <v>#N/A</v>
      </c>
      <c r="AU72" s="213" t="e">
        <f>+VLOOKUP(AQ72,'8'!$B$5:$F$40,2,FALSE)</f>
        <v>#N/A</v>
      </c>
      <c r="AV72" s="213" t="str">
        <f t="shared" ref="AV72" si="188">+AX72&amp;"-"&amp;AP72&amp;"-"&amp;AM72</f>
        <v>CO-075/2024-91243120-2024-11</v>
      </c>
      <c r="AW72" s="165" t="str">
        <f t="shared" ref="AW72" si="189">+AP72&amp;"-"&amp;AM72</f>
        <v>91243120-2024-11</v>
      </c>
      <c r="AX72" t="str">
        <f t="shared" ref="AX72" si="190">V72</f>
        <v>CO-075/2024</v>
      </c>
      <c r="AZ72" s="95" t="e">
        <f>+VLOOKUP(P72&amp;" "&amp;AP72&amp;" "&amp;AX72&amp;" "&amp;X72,'D2'!$DW$6:$DW$98,1,FALSE)</f>
        <v>#N/A</v>
      </c>
      <c r="BJ72" s="389" t="str">
        <f t="shared" ref="BJ72" si="191">IF(AX72="REMUNERACION","FEE MO","FEE SS")</f>
        <v>FEE SS</v>
      </c>
      <c r="BK72" s="390"/>
      <c r="BL72" s="136">
        <f>IF(BJ72="FEE SS",AB72*0.025,AB72*0.0551)</f>
        <v>173655</v>
      </c>
      <c r="BM72" s="136" t="str">
        <f t="shared" ref="BM72" si="192">IF(BK72=BL72,"OK","REV")</f>
        <v>REV</v>
      </c>
    </row>
    <row r="73" spans="1:65" ht="20.399999999999999" x14ac:dyDescent="0.7">
      <c r="A73" s="203"/>
      <c r="B73" s="203"/>
      <c r="C73" s="203"/>
      <c r="D73" s="203"/>
      <c r="E73" s="203"/>
      <c r="F73" s="203"/>
      <c r="G73" s="203"/>
      <c r="H73" s="203"/>
      <c r="I73" s="203"/>
      <c r="J73" s="203"/>
      <c r="K73" s="203"/>
      <c r="L73" s="203">
        <f t="shared" ref="L73:L101" si="193">IF(P73="INCURRIDO",0,AP73&amp;W73)</f>
        <v>0</v>
      </c>
      <c r="M73" s="203" t="str">
        <f t="shared" si="141"/>
        <v>INCURRIDO 91243120 CO-075/2024 CANN_AUS</v>
      </c>
      <c r="N73" s="203" t="str">
        <f>VLOOKUP(M73,'D2'!$DW$5:'D2'!G:G,1,FALSE)</f>
        <v>INCURRIDO 91243120 CO-075/2024 CANN_AUS</v>
      </c>
      <c r="O73" t="str">
        <f t="shared" ref="O73:O76" si="194">P73&amp;V73&amp;X73&amp;W73&amp;AP73</f>
        <v>INCURRIDOCO-075/2024CANN_AUSNOVIEMBRE202491243120</v>
      </c>
      <c r="P73" t="s">
        <v>743</v>
      </c>
      <c r="Q73" s="387"/>
      <c r="R73" s="211" t="str">
        <f>+VLOOKUP(AP73,'8'!$B$5:$F$40,2,FALSE)</f>
        <v>Geología ME</v>
      </c>
      <c r="S73" s="383" t="s">
        <v>262</v>
      </c>
      <c r="T73" s="211" t="str">
        <f>+VLOOKUP(TEXT(S73,0),articulos!A:B,2,0)</f>
        <v>Servicio de Alojamiento y Alimentación</v>
      </c>
      <c r="U73" s="384">
        <v>77733</v>
      </c>
      <c r="V73" s="370" t="s">
        <v>888</v>
      </c>
      <c r="W73" s="211" t="str">
        <f t="shared" si="125"/>
        <v>NOVIEMBRE2024</v>
      </c>
      <c r="X73" s="370" t="s">
        <v>796</v>
      </c>
      <c r="AA73" s="95">
        <f>+AD73/'7'!$E$342</f>
        <v>6782.0502264306297</v>
      </c>
      <c r="AB73" s="532">
        <f>7920*832</f>
        <v>6589440</v>
      </c>
      <c r="AD73" s="388">
        <f>ROUND(AB73-AC73,0)</f>
        <v>6589440</v>
      </c>
      <c r="AE73" s="210">
        <v>45626</v>
      </c>
      <c r="AG73" t="s">
        <v>713</v>
      </c>
      <c r="AL73" s="220">
        <f t="shared" si="127"/>
        <v>2024</v>
      </c>
      <c r="AM73" s="220" t="str">
        <f t="shared" si="128"/>
        <v>2024-11</v>
      </c>
      <c r="AN73" s="528" t="s">
        <v>619</v>
      </c>
      <c r="AO73" s="529">
        <f>AA73*'7'!H$342</f>
        <v>7186.1967914163997</v>
      </c>
      <c r="AP73" s="732">
        <v>91243120</v>
      </c>
      <c r="AQ73" s="212" t="str">
        <f t="shared" si="129"/>
        <v>912431</v>
      </c>
      <c r="AR73" s="213" t="e">
        <f>+VLOOKUP(AQ73,'8'!$B$5:$F$40,3,FALSE)</f>
        <v>#N/A</v>
      </c>
      <c r="AS73" s="213" t="e">
        <f>+VLOOKUP(AQ73,'8'!$B$5:$F$40,4,FALSE)</f>
        <v>#N/A</v>
      </c>
      <c r="AT73" s="213" t="e">
        <f>+VLOOKUP(AQ73,'8'!$B$5:$F$40,5,FALSE)</f>
        <v>#N/A</v>
      </c>
      <c r="AU73" s="213" t="e">
        <f>+VLOOKUP(AQ73,'8'!$B$5:$F$40,2,FALSE)</f>
        <v>#N/A</v>
      </c>
      <c r="AV73" s="213" t="str">
        <f t="shared" si="130"/>
        <v>CO-075/2024-91243120-2024-11</v>
      </c>
      <c r="AW73" s="165" t="str">
        <f t="shared" si="131"/>
        <v>91243120-2024-11</v>
      </c>
      <c r="AX73" t="str">
        <f t="shared" si="134"/>
        <v>CO-075/2024</v>
      </c>
      <c r="AZ73" s="95" t="e">
        <f>+VLOOKUP(P73&amp;" "&amp;AP73&amp;" "&amp;AX73&amp;" "&amp;X73,'D2'!$DW$6:$DW$98,1,FALSE)</f>
        <v>#N/A</v>
      </c>
      <c r="BJ73" s="389" t="str">
        <f t="shared" si="164"/>
        <v>FEE SS</v>
      </c>
      <c r="BK73" s="390"/>
      <c r="BL73" s="136">
        <f>IF(BJ73="FEE SS",AB73*0.025,AB73*0.0551)</f>
        <v>164736</v>
      </c>
      <c r="BM73" s="136" t="str">
        <f t="shared" si="133"/>
        <v>REV</v>
      </c>
    </row>
    <row r="74" spans="1:65" ht="20.399999999999999" x14ac:dyDescent="0.7">
      <c r="A74" s="203"/>
      <c r="B74" s="203"/>
      <c r="C74" s="203"/>
      <c r="D74" s="203"/>
      <c r="E74" s="203"/>
      <c r="F74" s="203"/>
      <c r="G74" s="203"/>
      <c r="H74" s="203"/>
      <c r="I74" s="203"/>
      <c r="J74" s="203"/>
      <c r="K74" s="203"/>
      <c r="L74" s="203">
        <f t="shared" si="193"/>
        <v>0</v>
      </c>
      <c r="M74" s="203" t="str">
        <f t="shared" si="141"/>
        <v>INCURRIDO 91243120 CO-075/2024 CANN_AUS</v>
      </c>
      <c r="N74" s="203" t="str">
        <f>VLOOKUP(M74,'D2'!$DW$5:'D2'!G:G,1,FALSE)</f>
        <v>INCURRIDO 91243120 CO-075/2024 CANN_AUS</v>
      </c>
      <c r="O74" t="str">
        <f t="shared" si="194"/>
        <v>INCURRIDOCO-075/2024CANN_AUSNOVIEMBRE202491243120</v>
      </c>
      <c r="P74" t="s">
        <v>743</v>
      </c>
      <c r="Q74" s="387"/>
      <c r="R74" s="211" t="str">
        <f>+VLOOKUP(AP74,'8'!$B$5:$F$40,2,FALSE)</f>
        <v>Geología ME</v>
      </c>
      <c r="S74" s="383" t="s">
        <v>260</v>
      </c>
      <c r="T74" s="211" t="str">
        <f>+VLOOKUP(TEXT(S74,0),articulos!A:B,2,0)</f>
        <v>Vehículos Livianos y Otros Medios de Transporte</v>
      </c>
      <c r="U74" s="384">
        <v>77733</v>
      </c>
      <c r="V74" s="370" t="s">
        <v>888</v>
      </c>
      <c r="W74" s="211" t="str">
        <f t="shared" si="125"/>
        <v>NOVIEMBRE2024</v>
      </c>
      <c r="X74" s="370" t="s">
        <v>796</v>
      </c>
      <c r="AA74" s="95">
        <f>+AD74/'7'!$E$342</f>
        <v>9419.5142033758748</v>
      </c>
      <c r="AB74" s="532">
        <f>11000*832</f>
        <v>9152000</v>
      </c>
      <c r="AD74" s="388">
        <f>ROUND(AB74-AC74,0)</f>
        <v>9152000</v>
      </c>
      <c r="AE74" s="210">
        <v>45626</v>
      </c>
      <c r="AG74" t="s">
        <v>713</v>
      </c>
      <c r="AL74" s="220">
        <f t="shared" si="127"/>
        <v>2024</v>
      </c>
      <c r="AM74" s="220" t="str">
        <f t="shared" si="128"/>
        <v>2024-11</v>
      </c>
      <c r="AN74" s="528" t="s">
        <v>619</v>
      </c>
      <c r="AO74" s="529">
        <f>AA74*'7'!H$342</f>
        <v>9980.8288769672217</v>
      </c>
      <c r="AP74" s="732">
        <v>91243120</v>
      </c>
      <c r="AQ74" s="212" t="str">
        <f t="shared" si="129"/>
        <v>912431</v>
      </c>
      <c r="AR74" s="213" t="e">
        <f>+VLOOKUP(AQ74,'8'!$B$5:$F$40,3,FALSE)</f>
        <v>#N/A</v>
      </c>
      <c r="AS74" s="213" t="e">
        <f>+VLOOKUP(AQ74,'8'!$B$5:$F$40,4,FALSE)</f>
        <v>#N/A</v>
      </c>
      <c r="AT74" s="213" t="e">
        <f>+VLOOKUP(AQ74,'8'!$B$5:$F$40,5,FALSE)</f>
        <v>#N/A</v>
      </c>
      <c r="AU74" s="213" t="e">
        <f>+VLOOKUP(AQ74,'8'!$B$5:$F$40,2,FALSE)</f>
        <v>#N/A</v>
      </c>
      <c r="AV74" s="213" t="str">
        <f t="shared" si="130"/>
        <v>CO-075/2024-91243120-2024-11</v>
      </c>
      <c r="AW74" s="165" t="str">
        <f t="shared" si="131"/>
        <v>91243120-2024-11</v>
      </c>
      <c r="AX74" t="str">
        <f t="shared" si="134"/>
        <v>CO-075/2024</v>
      </c>
      <c r="AZ74" s="95" t="e">
        <f>+VLOOKUP(P74&amp;" "&amp;AP74&amp;" "&amp;AX74&amp;" "&amp;X74,'D2'!$DW$6:$DW$98,1,FALSE)</f>
        <v>#N/A</v>
      </c>
      <c r="BJ74" s="389" t="str">
        <f t="shared" si="164"/>
        <v>FEE SS</v>
      </c>
      <c r="BK74" s="390"/>
      <c r="BL74" s="136">
        <f>IF(BJ74="FEE SS",AB74*0.025,AB74*0.0551)</f>
        <v>228800</v>
      </c>
      <c r="BM74" s="136" t="str">
        <f t="shared" si="133"/>
        <v>REV</v>
      </c>
    </row>
    <row r="75" spans="1:65" ht="17.399999999999999" x14ac:dyDescent="0.55000000000000004">
      <c r="L75" t="str">
        <f t="shared" si="193"/>
        <v>91243910NOVIEMBRE2024</v>
      </c>
      <c r="M75" t="str">
        <f t="shared" si="141"/>
        <v>REAL 91243910 FEE MO BERG_CAD</v>
      </c>
      <c r="N75" t="str">
        <f>VLOOKUP(M75,'D2'!$DW$5:'D2'!G:G,1,FALSE)</f>
        <v>REAL 91243910 FEE MO BERG_CAD</v>
      </c>
      <c r="O75" t="str">
        <f t="shared" si="194"/>
        <v>REALFEE MOBERG_CADNOVIEMBRE202491243910</v>
      </c>
      <c r="P75" t="s">
        <v>21</v>
      </c>
      <c r="Q75" s="504" t="s">
        <v>693</v>
      </c>
      <c r="R75" s="247" t="str">
        <f>+VLOOKUP(AP75,'8'!$B$5:$F$40,2,FALSE)</f>
        <v>q FEE M.O.</v>
      </c>
      <c r="S75" s="248" t="s">
        <v>269</v>
      </c>
      <c r="T75" s="247" t="str">
        <f>+VLOOKUP(TEXT(S75,0),articulos!A:B,2,0)</f>
        <v>Costo de Servicio Mano de Obra</v>
      </c>
      <c r="U75" s="247"/>
      <c r="V75" s="247" t="s">
        <v>269</v>
      </c>
      <c r="W75" s="249" t="str">
        <f t="shared" ref="W75:W106" si="195">UPPER(TEXT(AE75,"MMMMYYYY"))</f>
        <v>NOVIEMBRE2024</v>
      </c>
      <c r="X75" s="247" t="s">
        <v>703</v>
      </c>
      <c r="Y75" s="247"/>
      <c r="Z75" s="247"/>
      <c r="AA75" s="250">
        <f>+AD75/'7'!$E$342</f>
        <v>816.91436805269655</v>
      </c>
      <c r="AB75" s="251">
        <f>ROUND(BK75,0)</f>
        <v>793714</v>
      </c>
      <c r="AC75" s="247"/>
      <c r="AD75" s="250">
        <f t="shared" ref="AD75:AD102" si="196">ROUND(AB75-AC75,0)</f>
        <v>793714</v>
      </c>
      <c r="AE75" s="252">
        <v>45626</v>
      </c>
      <c r="AF75" s="253" t="s">
        <v>585</v>
      </c>
      <c r="AG75" s="253" t="s">
        <v>269</v>
      </c>
      <c r="AH75" s="253" t="s">
        <v>269</v>
      </c>
      <c r="AI75" s="247"/>
      <c r="AJ75" s="247"/>
      <c r="AK75" s="247"/>
      <c r="AL75" s="254">
        <f t="shared" ref="AL75:AL106" si="197">+YEAR(AE75)</f>
        <v>2024</v>
      </c>
      <c r="AM75" s="254" t="str">
        <f t="shared" ref="AM75:AM106" si="198">+AL75&amp;"-"&amp;TEXT(MONTH(AE75),"00")</f>
        <v>2024-11</v>
      </c>
      <c r="AN75" s="255" t="s">
        <v>24</v>
      </c>
      <c r="AO75" s="250">
        <f>AA75*'7'!G$342</f>
        <v>912.21561856792493</v>
      </c>
      <c r="AP75" s="728">
        <v>91243910</v>
      </c>
      <c r="AQ75" s="256" t="str">
        <f t="shared" ref="AQ75:AQ106" si="199">+MID(AP75,1,6)</f>
        <v>912439</v>
      </c>
      <c r="AR75" s="257" t="e">
        <f>+VLOOKUP(AQ75,'8'!$B$5:$F$40,3,FALSE)</f>
        <v>#N/A</v>
      </c>
      <c r="AS75" s="257" t="e">
        <f>+VLOOKUP(AQ75,'8'!$B$5:$F$40,4,FALSE)</f>
        <v>#N/A</v>
      </c>
      <c r="AT75" s="257" t="e">
        <f>+VLOOKUP(AQ75,'8'!$B$5:$F$40,5,FALSE)</f>
        <v>#N/A</v>
      </c>
      <c r="AU75" s="257" t="e">
        <f>+VLOOKUP(AQ75,'8'!$B$5:$F$40,2,FALSE)</f>
        <v>#N/A</v>
      </c>
      <c r="AV75" s="257" t="str">
        <f t="shared" ref="AV75:AV106" si="200">+AX75&amp;"-"&amp;AP75&amp;"-"&amp;AM75</f>
        <v>FEE MO-91243910-2024-11</v>
      </c>
      <c r="AW75" s="247" t="str">
        <f t="shared" ref="AW75:AW106" si="201">+AP75&amp;"-"&amp;AM75</f>
        <v>91243910-2024-11</v>
      </c>
      <c r="AX75" s="247" t="s">
        <v>269</v>
      </c>
      <c r="AY75" s="247"/>
      <c r="AZ75" s="247" t="e">
        <f>+VLOOKUP(P75&amp;" "&amp;AP75&amp;" "&amp;AX75&amp;" "&amp;X75,'D2'!$DW$6:$DW$98,1,FALSE)</f>
        <v>#N/A</v>
      </c>
      <c r="BF75" s="530"/>
      <c r="BG75" s="530"/>
      <c r="BJ75" s="391" t="s">
        <v>269</v>
      </c>
      <c r="BK75" s="392">
        <f>SUM(,BK65:BK67)</f>
        <v>793713.51639999996</v>
      </c>
      <c r="BL75" s="136">
        <f>SUMIF(BJ46:BJ69,BJ75,BK46:BK69)</f>
        <v>793713.51639999996</v>
      </c>
      <c r="BM75" s="136" t="str">
        <f>IF(BK75=BL75,"OK","REV")</f>
        <v>OK</v>
      </c>
    </row>
    <row r="76" spans="1:65" s="261" customFormat="1" ht="17.399999999999999" x14ac:dyDescent="0.55000000000000004">
      <c r="L76" s="261" t="str">
        <f t="shared" si="193"/>
        <v>91243920NOVIEMBRE2024</v>
      </c>
      <c r="M76" s="261" t="str">
        <f t="shared" si="141"/>
        <v>REAL 91243920 FEE SS BERG_CAD</v>
      </c>
      <c r="N76" s="261" t="str">
        <f>VLOOKUP(M76,'D2'!$DW$5:'D2'!G:G,1,FALSE)</f>
        <v>REAL 91243920 FEE SS BERG_CAD</v>
      </c>
      <c r="O76" s="261" t="str">
        <f t="shared" si="194"/>
        <v>REALFEE SSBERG_CADNOVIEMBRE202491243920</v>
      </c>
      <c r="P76" s="261" t="s">
        <v>21</v>
      </c>
      <c r="Q76" s="505" t="s">
        <v>694</v>
      </c>
      <c r="R76" s="260" t="str">
        <f>+VLOOKUP(AP76,'8'!$B$5:$F$40,2,FALSE)</f>
        <v>q FEE S.S.</v>
      </c>
      <c r="S76" s="265" t="s">
        <v>22</v>
      </c>
      <c r="T76" s="260" t="str">
        <f>+VLOOKUP(TEXT(S76,0),articulos!A:B,2,0)</f>
        <v>Costo de Servicio Administración Contratos</v>
      </c>
      <c r="U76" s="260"/>
      <c r="V76" s="260" t="s">
        <v>22</v>
      </c>
      <c r="W76" s="266" t="str">
        <f t="shared" si="195"/>
        <v>NOVIEMBRE2024</v>
      </c>
      <c r="X76" s="260" t="s">
        <v>703</v>
      </c>
      <c r="Y76" s="260"/>
      <c r="Z76" s="260"/>
      <c r="AA76" s="267">
        <f>+AD76/'7'!$E$342</f>
        <v>757.00802799505971</v>
      </c>
      <c r="AB76" s="268">
        <f>ROUND(BK76,0)</f>
        <v>735509</v>
      </c>
      <c r="AC76" s="260"/>
      <c r="AD76" s="267">
        <f t="shared" si="196"/>
        <v>735509</v>
      </c>
      <c r="AE76" s="269">
        <v>45626</v>
      </c>
      <c r="AF76" s="270" t="s">
        <v>585</v>
      </c>
      <c r="AG76" s="270" t="s">
        <v>22</v>
      </c>
      <c r="AH76" s="270" t="s">
        <v>22</v>
      </c>
      <c r="AI76" s="260"/>
      <c r="AJ76" s="260"/>
      <c r="AK76" s="260"/>
      <c r="AL76" s="271">
        <f t="shared" si="197"/>
        <v>2024</v>
      </c>
      <c r="AM76" s="271" t="str">
        <f t="shared" si="198"/>
        <v>2024-11</v>
      </c>
      <c r="AN76" s="272" t="s">
        <v>24</v>
      </c>
      <c r="AO76" s="267">
        <f>AA76*'7'!G$342</f>
        <v>845.32060338771385</v>
      </c>
      <c r="AP76" s="729">
        <v>91243920</v>
      </c>
      <c r="AQ76" s="258" t="str">
        <f t="shared" si="199"/>
        <v>912439</v>
      </c>
      <c r="AR76" s="259" t="e">
        <f>+VLOOKUP(AQ76,'8'!$B$5:$F$40,3,FALSE)</f>
        <v>#N/A</v>
      </c>
      <c r="AS76" s="259" t="e">
        <f>+VLOOKUP(AQ76,'8'!$B$5:$F$40,4,FALSE)</f>
        <v>#N/A</v>
      </c>
      <c r="AT76" s="259" t="e">
        <f>+VLOOKUP(AQ76,'8'!$B$5:$F$40,5,FALSE)</f>
        <v>#N/A</v>
      </c>
      <c r="AU76" s="259" t="e">
        <f>+VLOOKUP(AQ76,'8'!$B$5:$F$40,2,FALSE)</f>
        <v>#N/A</v>
      </c>
      <c r="AV76" s="259" t="str">
        <f t="shared" si="200"/>
        <v>FEE SS-91243920-2024-11</v>
      </c>
      <c r="AW76" s="260" t="str">
        <f t="shared" si="201"/>
        <v>91243920-2024-11</v>
      </c>
      <c r="AX76" s="260" t="s">
        <v>22</v>
      </c>
      <c r="AY76" s="260"/>
      <c r="AZ76" s="260" t="e">
        <f>+VLOOKUP(P76&amp;" "&amp;AP76&amp;" "&amp;AX76&amp;" "&amp;X76,'D2'!$DW$6:$DW$98,1,FALSE)</f>
        <v>#N/A</v>
      </c>
      <c r="BF76" s="531"/>
      <c r="BG76" s="531"/>
      <c r="BJ76" s="393" t="str">
        <f t="shared" ref="BJ76" si="202">IF(AY76="REMUNERACIÓN","FEE MO","FEE SS")</f>
        <v>FEE SS</v>
      </c>
      <c r="BK76" s="394">
        <f>SUM(BK47:BK64,BK68:BK74)</f>
        <v>735509.17500000016</v>
      </c>
      <c r="BL76" s="136">
        <f>SUMIF(BJ47:BJ69,BJ76,BK47:BK69)</f>
        <v>735509.17500000016</v>
      </c>
      <c r="BM76" s="136" t="str">
        <f t="shared" ref="BM76:BM106" si="203">IF(BK76=BL76,"OK","REV")</f>
        <v>OK</v>
      </c>
    </row>
    <row r="77" spans="1:65" ht="20.399999999999999" x14ac:dyDescent="0.7">
      <c r="A77" s="203"/>
      <c r="B77" s="203"/>
      <c r="C77" s="203"/>
      <c r="D77" s="203"/>
      <c r="E77" s="203"/>
      <c r="F77" s="203"/>
      <c r="G77" s="203"/>
      <c r="H77" s="203"/>
      <c r="I77" s="203"/>
      <c r="J77" s="203"/>
      <c r="K77" s="203"/>
      <c r="L77" s="203" t="str">
        <f t="shared" si="193"/>
        <v>91243520DICIEMBRE2024</v>
      </c>
      <c r="M77" s="203" t="str">
        <f t="shared" si="141"/>
        <v>REAL 91243520 HOTEL CANN_AUS</v>
      </c>
      <c r="N77" s="203" t="str">
        <f>VLOOKUP(M77,'D2'!$DW$5:'D2'!G:G,1,FALSE)</f>
        <v>REAL 91243520 HOTEL CANN_AUS</v>
      </c>
      <c r="O77" t="str">
        <f>P77&amp;V77&amp;X77&amp;W77&amp;AP77</f>
        <v>REALHOTELCANN_AUSDICIEMBRE202491243520</v>
      </c>
      <c r="P77" t="s">
        <v>21</v>
      </c>
      <c r="Q77" s="387" t="s">
        <v>679</v>
      </c>
      <c r="R77" s="211" t="str">
        <f>+VLOOKUP(AP77,'8'!$B$5:$F$40,2,FALSE)</f>
        <v>Logística MN</v>
      </c>
      <c r="S77" s="383" t="s">
        <v>262</v>
      </c>
      <c r="T77" s="211" t="str">
        <f>+VLOOKUP(TEXT(S77,0),articulos!A:B,2,0)</f>
        <v>Servicio de Alojamiento y Alimentación</v>
      </c>
      <c r="U77" s="384">
        <v>80928</v>
      </c>
      <c r="V77" s="370" t="s">
        <v>638</v>
      </c>
      <c r="W77" s="211" t="str">
        <f t="shared" si="195"/>
        <v>DICIEMBRE2024</v>
      </c>
      <c r="X77" t="s">
        <v>796</v>
      </c>
      <c r="AA77" s="95">
        <f>+AD77/'7'!$E$343</f>
        <v>665.75384302148018</v>
      </c>
      <c r="AB77" s="207">
        <v>653970</v>
      </c>
      <c r="AD77" s="388">
        <f t="shared" si="196"/>
        <v>653970</v>
      </c>
      <c r="AE77" s="210">
        <v>45629</v>
      </c>
      <c r="AF77" t="s">
        <v>767</v>
      </c>
      <c r="AG77" t="s">
        <v>798</v>
      </c>
      <c r="AH77" s="516" t="s">
        <v>843</v>
      </c>
      <c r="AL77" s="220">
        <f t="shared" si="197"/>
        <v>2024</v>
      </c>
      <c r="AM77" s="220" t="str">
        <f t="shared" si="198"/>
        <v>2024-12</v>
      </c>
      <c r="AN77" s="1" t="s">
        <v>24</v>
      </c>
      <c r="AO77" s="95">
        <f>AA77*'7'!G$343</f>
        <v>753.10221013806677</v>
      </c>
      <c r="AP77" s="730">
        <v>91243520</v>
      </c>
      <c r="AQ77" s="212" t="str">
        <f t="shared" si="199"/>
        <v>912435</v>
      </c>
      <c r="AR77" s="213" t="e">
        <f>+VLOOKUP(AQ77,'8'!$B$5:$F$40,3,FALSE)</f>
        <v>#N/A</v>
      </c>
      <c r="AS77" s="213" t="e">
        <f>+VLOOKUP(AQ77,'8'!$B$5:$F$40,4,FALSE)</f>
        <v>#N/A</v>
      </c>
      <c r="AT77" s="213" t="e">
        <f>+VLOOKUP(AQ77,'8'!$B$5:$F$40,5,FALSE)</f>
        <v>#N/A</v>
      </c>
      <c r="AU77" s="213" t="e">
        <f>+VLOOKUP(AQ77,'8'!$B$5:$F$40,2,FALSE)</f>
        <v>#N/A</v>
      </c>
      <c r="AV77" s="213" t="str">
        <f t="shared" si="200"/>
        <v>HOTEL-91243520-2024-12</v>
      </c>
      <c r="AW77" s="165" t="str">
        <f t="shared" si="201"/>
        <v>91243520-2024-12</v>
      </c>
      <c r="AX77" t="str">
        <f t="shared" ref="AX77:AX106" si="204">V77</f>
        <v>HOTEL</v>
      </c>
      <c r="AZ77" s="95" t="e">
        <f>+VLOOKUP(P77&amp;" "&amp;AP77&amp;" "&amp;AX77&amp;" "&amp;X77,'D2'!$DW$6:$DW$98,1,FALSE)</f>
        <v>#N/A</v>
      </c>
      <c r="BC77" t="s">
        <v>302</v>
      </c>
      <c r="BD77" t="s">
        <v>302</v>
      </c>
      <c r="BE77" t="s">
        <v>302</v>
      </c>
      <c r="BF77" s="530"/>
      <c r="BG77" s="530"/>
      <c r="BJ77" s="389" t="str">
        <f t="shared" ref="BJ77" si="205">IF(AX77="REMUNERACION","FEE MO","FEE SS")</f>
        <v>FEE SS</v>
      </c>
      <c r="BK77" s="390">
        <f t="shared" ref="BK77:BK97" si="206">+AB77*0.025</f>
        <v>16349.25</v>
      </c>
      <c r="BL77" s="136">
        <f t="shared" ref="BL77:BL102" si="207">IF(BJ77="FEE SS",AB77*0.025,AB77*0.0551)</f>
        <v>16349.25</v>
      </c>
      <c r="BM77" s="136" t="str">
        <f t="shared" si="203"/>
        <v>OK</v>
      </c>
    </row>
    <row r="78" spans="1:65" ht="20.399999999999999" x14ac:dyDescent="0.7">
      <c r="A78" s="203"/>
      <c r="B78" s="203"/>
      <c r="C78" s="203"/>
      <c r="D78" s="203"/>
      <c r="E78" s="203"/>
      <c r="F78" s="203"/>
      <c r="G78" s="203"/>
      <c r="H78" s="203"/>
      <c r="I78" s="203"/>
      <c r="J78" s="203"/>
      <c r="K78" s="203"/>
      <c r="L78" s="203" t="str">
        <f t="shared" si="193"/>
        <v>91243520DICIEMBRE2024</v>
      </c>
      <c r="M78" s="203" t="str">
        <f t="shared" si="141"/>
        <v>REAL 91243520 TRANSPORTE BERG_CAD</v>
      </c>
      <c r="N78" s="203" t="str">
        <f>VLOOKUP(M78,'D2'!$DW$5:'D2'!G:G,1,FALSE)</f>
        <v>REAL 91243520 TRANSPORTE BERG_CAD</v>
      </c>
      <c r="O78" t="str">
        <f t="shared" ref="O78" si="208">P78&amp;V78&amp;X78&amp;W78&amp;AP78</f>
        <v>REALTRANSPORTEBERG_CADDICIEMBRE202491243520</v>
      </c>
      <c r="P78" t="s">
        <v>21</v>
      </c>
      <c r="Q78" s="387" t="s">
        <v>676</v>
      </c>
      <c r="R78" s="211" t="str">
        <f>+VLOOKUP(AP78,'8'!$B$5:$F$40,2,FALSE)</f>
        <v>Logística MN</v>
      </c>
      <c r="S78" s="383" t="s">
        <v>264</v>
      </c>
      <c r="T78" s="211" t="str">
        <f>+VLOOKUP(TEXT(S78,0),articulos!A:B,2,0)</f>
        <v>Transporte de Personal</v>
      </c>
      <c r="U78" s="384">
        <v>80928</v>
      </c>
      <c r="V78" s="370" t="s">
        <v>631</v>
      </c>
      <c r="W78" s="211" t="str">
        <f t="shared" si="195"/>
        <v>DICIEMBRE2024</v>
      </c>
      <c r="X78" t="s">
        <v>703</v>
      </c>
      <c r="AA78" s="95">
        <f>+AD78/'7'!$E$343</f>
        <v>142.0360378703044</v>
      </c>
      <c r="AB78" s="207">
        <v>139522</v>
      </c>
      <c r="AD78" s="388">
        <f t="shared" si="196"/>
        <v>139522</v>
      </c>
      <c r="AE78" s="210">
        <v>45629</v>
      </c>
      <c r="AF78" t="s">
        <v>767</v>
      </c>
      <c r="AG78" t="s">
        <v>798</v>
      </c>
      <c r="AH78" s="516" t="s">
        <v>843</v>
      </c>
      <c r="AL78" s="220">
        <f t="shared" si="197"/>
        <v>2024</v>
      </c>
      <c r="AM78" s="220" t="str">
        <f t="shared" si="198"/>
        <v>2024-12</v>
      </c>
      <c r="AN78" s="1" t="s">
        <v>24</v>
      </c>
      <c r="AO78" s="95">
        <f>AA78*'7'!G$343</f>
        <v>160.67147814560815</v>
      </c>
      <c r="AP78" s="730">
        <v>91243520</v>
      </c>
      <c r="AQ78" s="212" t="str">
        <f t="shared" si="199"/>
        <v>912435</v>
      </c>
      <c r="AR78" s="213" t="e">
        <f>+VLOOKUP(AQ78,'8'!$B$5:$F$40,3,FALSE)</f>
        <v>#N/A</v>
      </c>
      <c r="AS78" s="213" t="e">
        <f>+VLOOKUP(AQ78,'8'!$B$5:$F$40,4,FALSE)</f>
        <v>#N/A</v>
      </c>
      <c r="AT78" s="213" t="e">
        <f>+VLOOKUP(AQ78,'8'!$B$5:$F$40,5,FALSE)</f>
        <v>#N/A</v>
      </c>
      <c r="AU78" s="213" t="e">
        <f>+VLOOKUP(AQ78,'8'!$B$5:$F$40,2,FALSE)</f>
        <v>#N/A</v>
      </c>
      <c r="AV78" s="213" t="str">
        <f t="shared" si="200"/>
        <v>TRANSPORTE-91243520-2024-12</v>
      </c>
      <c r="AW78" s="165" t="str">
        <f t="shared" si="201"/>
        <v>91243520-2024-12</v>
      </c>
      <c r="AX78" t="str">
        <f t="shared" si="204"/>
        <v>TRANSPORTE</v>
      </c>
      <c r="AZ78" s="95" t="e">
        <f>+VLOOKUP(P78&amp;" "&amp;AP78&amp;" "&amp;AX78&amp;" "&amp;X78,'D2'!$DW$6:$DW$98,1,FALSE)</f>
        <v>#N/A</v>
      </c>
      <c r="BC78" t="s">
        <v>302</v>
      </c>
      <c r="BD78" t="s">
        <v>302</v>
      </c>
      <c r="BE78" t="s">
        <v>302</v>
      </c>
      <c r="BF78" s="530"/>
      <c r="BG78" s="530"/>
      <c r="BJ78" s="389" t="str">
        <f>IF(AX78="REMUNERACION","FEE MO","FEE SS")</f>
        <v>FEE SS</v>
      </c>
      <c r="BK78" s="390">
        <f t="shared" si="206"/>
        <v>3488.05</v>
      </c>
      <c r="BL78" s="136">
        <f t="shared" si="207"/>
        <v>3488.05</v>
      </c>
      <c r="BM78" s="136" t="str">
        <f t="shared" si="203"/>
        <v>OK</v>
      </c>
    </row>
    <row r="79" spans="1:65" ht="20.399999999999999" x14ac:dyDescent="0.7">
      <c r="A79" s="203"/>
      <c r="B79" s="203"/>
      <c r="C79" s="203"/>
      <c r="D79" s="203"/>
      <c r="E79" s="203"/>
      <c r="F79" s="203"/>
      <c r="G79" s="203"/>
      <c r="H79" s="203"/>
      <c r="I79" s="203"/>
      <c r="J79" s="203"/>
      <c r="K79" s="203"/>
      <c r="L79" s="203" t="str">
        <f t="shared" si="193"/>
        <v>91243520DICIEMBRE2024</v>
      </c>
      <c r="M79" s="203" t="str">
        <f t="shared" ref="M79:M119" si="209">P79&amp;" "&amp;AP79&amp;" "&amp;V79&amp;" "&amp;X79</f>
        <v>REAL 91243520 TRANSPORTE BERG_CAD</v>
      </c>
      <c r="N79" s="203" t="str">
        <f>VLOOKUP(M79,'D2'!$DW$5:'D2'!G:G,1,FALSE)</f>
        <v>REAL 91243520 TRANSPORTE BERG_CAD</v>
      </c>
      <c r="O79" t="str">
        <f t="shared" ref="O79" si="210">P79&amp;V79&amp;X79&amp;W79&amp;AP79</f>
        <v>REALTRANSPORTEBERG_CADDICIEMBRE202491243520</v>
      </c>
      <c r="P79" t="s">
        <v>21</v>
      </c>
      <c r="Q79" s="387" t="s">
        <v>677</v>
      </c>
      <c r="R79" s="211" t="str">
        <f>+VLOOKUP(AP79,'8'!$B$5:$F$40,2,FALSE)</f>
        <v>Logística MN</v>
      </c>
      <c r="S79" s="383" t="s">
        <v>264</v>
      </c>
      <c r="T79" s="211" t="str">
        <f>+VLOOKUP(TEXT(S79,0),articulos!A:B,2,0)</f>
        <v>Transporte de Personal</v>
      </c>
      <c r="U79" s="384">
        <v>80928</v>
      </c>
      <c r="V79" s="370" t="s">
        <v>631</v>
      </c>
      <c r="W79" s="211" t="str">
        <f t="shared" si="195"/>
        <v>DICIEMBRE2024</v>
      </c>
      <c r="X79" t="s">
        <v>703</v>
      </c>
      <c r="AA79" s="95">
        <f>+AD79/'7'!$E$343</f>
        <v>48.441413010281991</v>
      </c>
      <c r="AB79" s="207">
        <v>47584</v>
      </c>
      <c r="AD79" s="388">
        <f t="shared" si="196"/>
        <v>47584</v>
      </c>
      <c r="AE79" s="210">
        <v>45629</v>
      </c>
      <c r="AF79" t="s">
        <v>767</v>
      </c>
      <c r="AG79" t="s">
        <v>798</v>
      </c>
      <c r="AH79" s="516" t="s">
        <v>843</v>
      </c>
      <c r="AL79" s="220">
        <f t="shared" si="197"/>
        <v>2024</v>
      </c>
      <c r="AM79" s="220" t="str">
        <f t="shared" si="198"/>
        <v>2024-12</v>
      </c>
      <c r="AN79" s="1" t="s">
        <v>24</v>
      </c>
      <c r="AO79" s="95">
        <f>AA79*'7'!G$343</f>
        <v>54.797032841276767</v>
      </c>
      <c r="AP79" s="730">
        <v>91243520</v>
      </c>
      <c r="AQ79" s="212" t="str">
        <f t="shared" si="199"/>
        <v>912435</v>
      </c>
      <c r="AR79" s="213" t="e">
        <f>+VLOOKUP(AQ79,'8'!$B$5:$F$40,3,FALSE)</f>
        <v>#N/A</v>
      </c>
      <c r="AS79" s="213" t="e">
        <f>+VLOOKUP(AQ79,'8'!$B$5:$F$40,4,FALSE)</f>
        <v>#N/A</v>
      </c>
      <c r="AT79" s="213" t="e">
        <f>+VLOOKUP(AQ79,'8'!$B$5:$F$40,5,FALSE)</f>
        <v>#N/A</v>
      </c>
      <c r="AU79" s="213" t="e">
        <f>+VLOOKUP(AQ79,'8'!$B$5:$F$40,2,FALSE)</f>
        <v>#N/A</v>
      </c>
      <c r="AV79" s="213" t="str">
        <f t="shared" si="200"/>
        <v>TRANSPORTE-91243520-2024-12</v>
      </c>
      <c r="AW79" s="165" t="str">
        <f t="shared" si="201"/>
        <v>91243520-2024-12</v>
      </c>
      <c r="AX79" t="str">
        <f t="shared" si="204"/>
        <v>TRANSPORTE</v>
      </c>
      <c r="AZ79" s="95" t="e">
        <f>+VLOOKUP(P79&amp;" "&amp;AP79&amp;" "&amp;AX79&amp;" "&amp;X79,'D2'!$DW$6:$DW$98,1,FALSE)</f>
        <v>#N/A</v>
      </c>
      <c r="BC79" t="s">
        <v>302</v>
      </c>
      <c r="BD79" t="s">
        <v>302</v>
      </c>
      <c r="BE79" t="s">
        <v>302</v>
      </c>
      <c r="BF79" s="530"/>
      <c r="BG79" s="530"/>
      <c r="BJ79" s="389" t="str">
        <f t="shared" ref="BJ79:BJ80" si="211">IF(AX79="REMUNERACION","FEE MO","FEE SS")</f>
        <v>FEE SS</v>
      </c>
      <c r="BK79" s="390">
        <f t="shared" si="206"/>
        <v>1189.6000000000001</v>
      </c>
      <c r="BL79" s="136">
        <f t="shared" si="207"/>
        <v>1189.6000000000001</v>
      </c>
      <c r="BM79" s="136" t="str">
        <f t="shared" si="203"/>
        <v>OK</v>
      </c>
    </row>
    <row r="80" spans="1:65" ht="20.399999999999999" x14ac:dyDescent="0.7">
      <c r="A80" s="203"/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 t="str">
        <f t="shared" si="193"/>
        <v>91243110DICIEMBRE2024</v>
      </c>
      <c r="M80" s="203" t="str">
        <f t="shared" si="209"/>
        <v>REAL 91243110 CO-H-007/2024 CANN_AUS</v>
      </c>
      <c r="N80" s="203" t="str">
        <f>VLOOKUP(M80,'D2'!$DW$5:'D2'!G:G,1,FALSE)</f>
        <v>REAL 91243110 CO-H-007/2024 CANN_AUS</v>
      </c>
      <c r="O80" t="str">
        <f>P80&amp;V80&amp;X80&amp;W80&amp;AP80</f>
        <v>REALCO-H-007/2024CANN_AUSDICIEMBRE202491243110</v>
      </c>
      <c r="P80" t="s">
        <v>21</v>
      </c>
      <c r="Q80" s="387" t="s">
        <v>662</v>
      </c>
      <c r="R80" s="211" t="str">
        <f>+VLOOKUP(AP80,'8'!$B$5:$F$40,2,FALSE)</f>
        <v>Geología MN</v>
      </c>
      <c r="S80" s="383" t="s">
        <v>23</v>
      </c>
      <c r="T80" s="211" t="str">
        <f>+VLOOKUP(TEXT(S80,0),articulos!A:B,2,0)</f>
        <v>Asesoría Experta</v>
      </c>
      <c r="U80" s="384">
        <v>81017</v>
      </c>
      <c r="V80" s="370" t="s">
        <v>775</v>
      </c>
      <c r="W80" s="211" t="str">
        <f t="shared" si="195"/>
        <v>DICIEMBRE2024</v>
      </c>
      <c r="X80" t="s">
        <v>796</v>
      </c>
      <c r="AA80" s="95">
        <f>+AD80/'7'!$E$343</f>
        <v>2803.4714445688692</v>
      </c>
      <c r="AB80" s="207">
        <v>2753850</v>
      </c>
      <c r="AD80" s="388">
        <f t="shared" si="196"/>
        <v>2753850</v>
      </c>
      <c r="AE80" s="210">
        <v>45630</v>
      </c>
      <c r="AF80" t="s">
        <v>767</v>
      </c>
      <c r="AG80" t="s">
        <v>769</v>
      </c>
      <c r="AH80" t="s">
        <v>772</v>
      </c>
      <c r="AL80" s="220">
        <f t="shared" si="197"/>
        <v>2024</v>
      </c>
      <c r="AM80" s="220" t="str">
        <f t="shared" si="198"/>
        <v>2024-12</v>
      </c>
      <c r="AN80" s="1" t="s">
        <v>24</v>
      </c>
      <c r="AO80" s="740">
        <f>AA80*'7'!G$343</f>
        <v>3171.2930583799184</v>
      </c>
      <c r="AP80" s="733">
        <v>91243110</v>
      </c>
      <c r="AQ80" s="212" t="str">
        <f t="shared" si="199"/>
        <v>912431</v>
      </c>
      <c r="AR80" s="213" t="e">
        <f>+VLOOKUP(AQ80,'8'!$B$5:$F$40,3,FALSE)</f>
        <v>#N/A</v>
      </c>
      <c r="AS80" s="213" t="e">
        <f>+VLOOKUP(AQ80,'8'!$B$5:$F$40,4,FALSE)</f>
        <v>#N/A</v>
      </c>
      <c r="AT80" s="213" t="e">
        <f>+VLOOKUP(AQ80,'8'!$B$5:$F$40,5,FALSE)</f>
        <v>#N/A</v>
      </c>
      <c r="AU80" s="213" t="e">
        <f>+VLOOKUP(AQ80,'8'!$B$5:$F$40,2,FALSE)</f>
        <v>#N/A</v>
      </c>
      <c r="AV80" s="213" t="str">
        <f t="shared" si="200"/>
        <v>CO-H-007/2024-91243110-2024-12</v>
      </c>
      <c r="AW80" s="165" t="str">
        <f t="shared" si="201"/>
        <v>91243110-2024-12</v>
      </c>
      <c r="AX80" t="str">
        <f t="shared" si="204"/>
        <v>CO-H-007/2024</v>
      </c>
      <c r="AZ80" s="95" t="e">
        <f>+VLOOKUP(P80&amp;" "&amp;AP80&amp;" "&amp;AX80&amp;" "&amp;X80,'D2'!$DW$6:$DW$98,1,FALSE)</f>
        <v>#N/A</v>
      </c>
      <c r="BC80" t="s">
        <v>775</v>
      </c>
      <c r="BD80" t="s">
        <v>852</v>
      </c>
      <c r="BE80" t="s">
        <v>853</v>
      </c>
      <c r="BF80" s="530">
        <v>45597</v>
      </c>
      <c r="BG80" s="530">
        <v>45626</v>
      </c>
      <c r="BJ80" s="389" t="str">
        <f t="shared" si="211"/>
        <v>FEE SS</v>
      </c>
      <c r="BK80" s="390">
        <f t="shared" si="206"/>
        <v>68846.25</v>
      </c>
      <c r="BL80" s="136">
        <f t="shared" si="207"/>
        <v>68846.25</v>
      </c>
      <c r="BM80" s="136" t="str">
        <f t="shared" si="203"/>
        <v>OK</v>
      </c>
    </row>
    <row r="81" spans="1:65" ht="20.399999999999999" x14ac:dyDescent="0.7">
      <c r="A81" s="203"/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 t="str">
        <f t="shared" si="193"/>
        <v>91243110DICIEMBRE2024</v>
      </c>
      <c r="M81" s="203" t="str">
        <f t="shared" si="209"/>
        <v>REAL 91243110 CO-H-007/2024 BERG_CAD</v>
      </c>
      <c r="N81" s="203" t="str">
        <f>VLOOKUP(M81,'D2'!$DW$5:'D2'!G:G,1,FALSE)</f>
        <v>REAL 91243110 CO-H-007/2024 BERG_CAD</v>
      </c>
      <c r="O81" t="str">
        <f t="shared" ref="O81" si="212">P81&amp;V81&amp;X81&amp;W81&amp;AP81</f>
        <v>REALCO-H-007/2024BERG_CADDICIEMBRE202491243110</v>
      </c>
      <c r="P81" t="s">
        <v>21</v>
      </c>
      <c r="Q81" s="387" t="s">
        <v>662</v>
      </c>
      <c r="R81" s="211" t="str">
        <f>+VLOOKUP(AP81,'8'!$B$5:$F$40,2,FALSE)</f>
        <v>Geología MN</v>
      </c>
      <c r="S81" s="383" t="s">
        <v>23</v>
      </c>
      <c r="T81" s="211" t="str">
        <f>+VLOOKUP(TEXT(S81,0),articulos!A:B,2,0)</f>
        <v>Asesoría Experta</v>
      </c>
      <c r="U81" s="384">
        <v>81017</v>
      </c>
      <c r="V81" s="370" t="s">
        <v>775</v>
      </c>
      <c r="W81" s="211" t="str">
        <f t="shared" si="195"/>
        <v>DICIEMBRE2024</v>
      </c>
      <c r="X81" t="s">
        <v>703</v>
      </c>
      <c r="AA81" s="95">
        <f>+AD81/'7'!$E$343</f>
        <v>2803.4714445688692</v>
      </c>
      <c r="AB81" s="207">
        <v>2753850</v>
      </c>
      <c r="AD81" s="388">
        <f t="shared" si="196"/>
        <v>2753850</v>
      </c>
      <c r="AE81" s="210">
        <v>45630</v>
      </c>
      <c r="AF81" t="s">
        <v>767</v>
      </c>
      <c r="AG81" t="s">
        <v>769</v>
      </c>
      <c r="AH81" t="s">
        <v>772</v>
      </c>
      <c r="AL81" s="220">
        <f t="shared" si="197"/>
        <v>2024</v>
      </c>
      <c r="AM81" s="220" t="str">
        <f t="shared" si="198"/>
        <v>2024-12</v>
      </c>
      <c r="AN81" s="1" t="s">
        <v>24</v>
      </c>
      <c r="AO81" s="740">
        <f>AA81*'7'!G$343</f>
        <v>3171.2930583799184</v>
      </c>
      <c r="AP81" s="733">
        <v>91243110</v>
      </c>
      <c r="AQ81" s="212" t="str">
        <f t="shared" si="199"/>
        <v>912431</v>
      </c>
      <c r="AR81" s="213" t="e">
        <f>+VLOOKUP(AQ81,'8'!$B$5:$F$40,3,FALSE)</f>
        <v>#N/A</v>
      </c>
      <c r="AS81" s="213" t="e">
        <f>+VLOOKUP(AQ81,'8'!$B$5:$F$40,4,FALSE)</f>
        <v>#N/A</v>
      </c>
      <c r="AT81" s="213" t="e">
        <f>+VLOOKUP(AQ81,'8'!$B$5:$F$40,5,FALSE)</f>
        <v>#N/A</v>
      </c>
      <c r="AU81" s="213" t="e">
        <f>+VLOOKUP(AQ81,'8'!$B$5:$F$40,2,FALSE)</f>
        <v>#N/A</v>
      </c>
      <c r="AV81" s="213" t="str">
        <f t="shared" si="200"/>
        <v>CO-H-007/2024-91243110-2024-12</v>
      </c>
      <c r="AW81" s="165" t="str">
        <f t="shared" si="201"/>
        <v>91243110-2024-12</v>
      </c>
      <c r="AX81" t="str">
        <f t="shared" si="204"/>
        <v>CO-H-007/2024</v>
      </c>
      <c r="AZ81" s="95" t="e">
        <f>+VLOOKUP(P81&amp;" "&amp;AP81&amp;" "&amp;AX81&amp;" "&amp;X81,'D2'!$DW$6:$DW$98,1,FALSE)</f>
        <v>#N/A</v>
      </c>
      <c r="BC81" t="s">
        <v>775</v>
      </c>
      <c r="BD81" t="s">
        <v>852</v>
      </c>
      <c r="BE81" t="s">
        <v>853</v>
      </c>
      <c r="BF81" s="530">
        <v>45597</v>
      </c>
      <c r="BG81" s="530">
        <v>45626</v>
      </c>
      <c r="BJ81" s="389" t="str">
        <f>IF(AX81="REMUNERACION","FEE MO","FEE SS")</f>
        <v>FEE SS</v>
      </c>
      <c r="BK81" s="390">
        <f t="shared" si="206"/>
        <v>68846.25</v>
      </c>
      <c r="BL81" s="136">
        <f t="shared" si="207"/>
        <v>68846.25</v>
      </c>
      <c r="BM81" s="136" t="str">
        <f t="shared" si="203"/>
        <v>OK</v>
      </c>
    </row>
    <row r="82" spans="1:65" ht="20.399999999999999" x14ac:dyDescent="0.7">
      <c r="A82" s="203"/>
      <c r="B82" s="203"/>
      <c r="C82" s="203"/>
      <c r="D82" s="203"/>
      <c r="E82" s="203"/>
      <c r="F82" s="203"/>
      <c r="G82" s="203"/>
      <c r="H82" s="203"/>
      <c r="I82" s="203"/>
      <c r="J82" s="203"/>
      <c r="K82" s="203"/>
      <c r="L82" s="203" t="str">
        <f t="shared" si="193"/>
        <v>91243520DICIEMBRE2024</v>
      </c>
      <c r="M82" s="203" t="str">
        <f t="shared" si="209"/>
        <v>REAL 91243520 CO-076/2023 CANN_AUS</v>
      </c>
      <c r="N82" s="203" t="str">
        <f>VLOOKUP(M82,'D2'!$DW$5:'D2'!G:G,1,FALSE)</f>
        <v>REAL 91243520 CO-076/2023 CANN_AUS</v>
      </c>
      <c r="O82" t="str">
        <f>P82&amp;V82&amp;X82&amp;W82&amp;AP82</f>
        <v>REALCO-076/2023CANN_AUSDICIEMBRE202491243520</v>
      </c>
      <c r="P82" t="s">
        <v>21</v>
      </c>
      <c r="Q82" s="387" t="s">
        <v>662</v>
      </c>
      <c r="R82" s="211" t="str">
        <f>+VLOOKUP(AP82,'8'!$B$5:$F$40,2,FALSE)</f>
        <v>Logística MN</v>
      </c>
      <c r="S82" s="383" t="s">
        <v>248</v>
      </c>
      <c r="T82" s="211" t="str">
        <f>+VLOOKUP(TEXT(S82,0),articulos!A:B,2,0)</f>
        <v>Servicio de Apoyo Geológico</v>
      </c>
      <c r="U82" s="384">
        <v>81204</v>
      </c>
      <c r="V82" s="370" t="s">
        <v>831</v>
      </c>
      <c r="W82" s="211" t="str">
        <f t="shared" si="195"/>
        <v>DICIEMBRE2024</v>
      </c>
      <c r="X82" t="s">
        <v>796</v>
      </c>
      <c r="AA82" s="95">
        <f>+AD82/'7'!$E$343</f>
        <v>1113.3930571108624</v>
      </c>
      <c r="AB82" s="207">
        <v>1093686</v>
      </c>
      <c r="AD82" s="388">
        <f t="shared" si="196"/>
        <v>1093686</v>
      </c>
      <c r="AE82" s="210">
        <v>45636</v>
      </c>
      <c r="AF82" t="s">
        <v>767</v>
      </c>
      <c r="AG82" t="s">
        <v>817</v>
      </c>
      <c r="AH82" t="s">
        <v>822</v>
      </c>
      <c r="AL82" s="220">
        <f t="shared" si="197"/>
        <v>2024</v>
      </c>
      <c r="AM82" s="220" t="str">
        <f t="shared" si="198"/>
        <v>2024-12</v>
      </c>
      <c r="AN82" s="1" t="s">
        <v>24</v>
      </c>
      <c r="AO82" s="95">
        <f>AA82*'7'!G$343</f>
        <v>1259.47267274808</v>
      </c>
      <c r="AP82" s="730">
        <v>91243520</v>
      </c>
      <c r="AQ82" s="212" t="str">
        <f t="shared" si="199"/>
        <v>912435</v>
      </c>
      <c r="AR82" s="213" t="e">
        <f>+VLOOKUP(AQ82,'8'!$B$5:$F$40,3,FALSE)</f>
        <v>#N/A</v>
      </c>
      <c r="AS82" s="213" t="e">
        <f>+VLOOKUP(AQ82,'8'!$B$5:$F$40,4,FALSE)</f>
        <v>#N/A</v>
      </c>
      <c r="AT82" s="213" t="e">
        <f>+VLOOKUP(AQ82,'8'!$B$5:$F$40,5,FALSE)</f>
        <v>#N/A</v>
      </c>
      <c r="AU82" s="213" t="e">
        <f>+VLOOKUP(AQ82,'8'!$B$5:$F$40,2,FALSE)</f>
        <v>#N/A</v>
      </c>
      <c r="AV82" s="213" t="str">
        <f t="shared" si="200"/>
        <v>CO-076/2023-91243520-2024-12</v>
      </c>
      <c r="AW82" s="165" t="str">
        <f t="shared" si="201"/>
        <v>91243520-2024-12</v>
      </c>
      <c r="AX82" t="str">
        <f t="shared" si="204"/>
        <v>CO-076/2023</v>
      </c>
      <c r="AZ82" s="95" t="e">
        <f>+VLOOKUP(P82&amp;" "&amp;AP82&amp;" "&amp;AX82&amp;" "&amp;X82,'D2'!$DW$6:$DW$98,1,FALSE)</f>
        <v>#N/A</v>
      </c>
      <c r="BC82" t="s">
        <v>831</v>
      </c>
      <c r="BD82" t="s">
        <v>854</v>
      </c>
      <c r="BE82" t="s">
        <v>855</v>
      </c>
      <c r="BF82" s="530">
        <v>45597</v>
      </c>
      <c r="BG82" s="530">
        <v>45626</v>
      </c>
      <c r="BJ82" s="389" t="str">
        <f t="shared" ref="BJ82" si="213">IF(AX82="REMUNERACION","FEE MO","FEE SS")</f>
        <v>FEE SS</v>
      </c>
      <c r="BK82" s="390">
        <f t="shared" si="206"/>
        <v>27342.15</v>
      </c>
      <c r="BL82" s="136">
        <f t="shared" si="207"/>
        <v>27342.15</v>
      </c>
      <c r="BM82" s="136" t="str">
        <f t="shared" si="203"/>
        <v>OK</v>
      </c>
    </row>
    <row r="83" spans="1:65" ht="20.399999999999999" x14ac:dyDescent="0.7">
      <c r="A83" s="203"/>
      <c r="B83" s="203"/>
      <c r="C83" s="203"/>
      <c r="D83" s="203"/>
      <c r="E83" s="203"/>
      <c r="F83" s="203"/>
      <c r="G83" s="203"/>
      <c r="H83" s="203"/>
      <c r="I83" s="203"/>
      <c r="J83" s="203"/>
      <c r="K83" s="203"/>
      <c r="L83" s="203" t="str">
        <f t="shared" si="193"/>
        <v>91243520DICIEMBRE2024</v>
      </c>
      <c r="M83" s="203" t="str">
        <f t="shared" si="209"/>
        <v>REAL 91243520 TRANSPORTE CANN_AUS</v>
      </c>
      <c r="N83" s="203" t="str">
        <f>VLOOKUP(M83,'D2'!$DW$5:'D2'!G:G,1,FALSE)</f>
        <v>REAL 91243520 TRANSPORTE CANN_AUS</v>
      </c>
      <c r="O83" t="str">
        <f>P83&amp;V83&amp;X83&amp;W83&amp;AP83</f>
        <v>REALTRANSPORTECANN_AUSDICIEMBRE202491243520</v>
      </c>
      <c r="P83" t="s">
        <v>21</v>
      </c>
      <c r="Q83" s="387" t="s">
        <v>677</v>
      </c>
      <c r="R83" s="211" t="str">
        <f>+VLOOKUP(AP83,'8'!$B$5:$F$40,2,FALSE)</f>
        <v>Logística MN</v>
      </c>
      <c r="S83" s="383" t="s">
        <v>264</v>
      </c>
      <c r="T83" s="211" t="str">
        <f>+VLOOKUP(TEXT(S83,0),articulos!A:B,2,0)</f>
        <v>Transporte de Personal</v>
      </c>
      <c r="U83" s="384">
        <v>81249</v>
      </c>
      <c r="V83" s="370" t="s">
        <v>631</v>
      </c>
      <c r="W83" s="211" t="str">
        <f t="shared" si="195"/>
        <v>DICIEMBRE2024</v>
      </c>
      <c r="X83" t="s">
        <v>796</v>
      </c>
      <c r="AA83" s="95">
        <f>+AD83/'7'!$E$343</f>
        <v>268.31008856764737</v>
      </c>
      <c r="AB83" s="207">
        <v>263561</v>
      </c>
      <c r="AD83" s="388">
        <f t="shared" si="196"/>
        <v>263561</v>
      </c>
      <c r="AE83" s="210">
        <v>45637</v>
      </c>
      <c r="AF83" t="s">
        <v>767</v>
      </c>
      <c r="AG83" t="s">
        <v>770</v>
      </c>
      <c r="AH83" t="s">
        <v>773</v>
      </c>
      <c r="AL83" s="220">
        <f t="shared" si="197"/>
        <v>2024</v>
      </c>
      <c r="AM83" s="220" t="str">
        <f t="shared" si="198"/>
        <v>2024-12</v>
      </c>
      <c r="AN83" s="1" t="s">
        <v>24</v>
      </c>
      <c r="AO83" s="95">
        <f>AA83*'7'!G$343</f>
        <v>303.51296176613454</v>
      </c>
      <c r="AP83" s="730">
        <v>91243520</v>
      </c>
      <c r="AQ83" s="212" t="str">
        <f t="shared" si="199"/>
        <v>912435</v>
      </c>
      <c r="AR83" s="213" t="e">
        <f>+VLOOKUP(AQ83,'8'!$B$5:$F$40,3,FALSE)</f>
        <v>#N/A</v>
      </c>
      <c r="AS83" s="213" t="e">
        <f>+VLOOKUP(AQ83,'8'!$B$5:$F$40,4,FALSE)</f>
        <v>#N/A</v>
      </c>
      <c r="AT83" s="213" t="e">
        <f>+VLOOKUP(AQ83,'8'!$B$5:$F$40,5,FALSE)</f>
        <v>#N/A</v>
      </c>
      <c r="AU83" s="213" t="e">
        <f>+VLOOKUP(AQ83,'8'!$B$5:$F$40,2,FALSE)</f>
        <v>#N/A</v>
      </c>
      <c r="AV83" s="213" t="str">
        <f t="shared" si="200"/>
        <v>TRANSPORTE-91243520-2024-12</v>
      </c>
      <c r="AW83" s="165" t="str">
        <f t="shared" si="201"/>
        <v>91243520-2024-12</v>
      </c>
      <c r="AX83" t="str">
        <f t="shared" si="204"/>
        <v>TRANSPORTE</v>
      </c>
      <c r="AZ83" s="95" t="e">
        <f>+VLOOKUP(P83&amp;" "&amp;AP83&amp;" "&amp;AX83&amp;" "&amp;X83,'D2'!$DW$6:$DW$98,1,FALSE)</f>
        <v>#N/A</v>
      </c>
      <c r="BC83" t="s">
        <v>302</v>
      </c>
      <c r="BD83" t="s">
        <v>302</v>
      </c>
      <c r="BE83" t="s">
        <v>302</v>
      </c>
      <c r="BF83" s="530"/>
      <c r="BG83" s="530"/>
      <c r="BJ83" s="389" t="str">
        <f t="shared" ref="BJ83" si="214">IF(AX83="REMUNERACION","FEE MO","FEE SS")</f>
        <v>FEE SS</v>
      </c>
      <c r="BK83" s="390">
        <f t="shared" si="206"/>
        <v>6589.0250000000005</v>
      </c>
      <c r="BL83" s="136">
        <f t="shared" si="207"/>
        <v>6589.0250000000005</v>
      </c>
      <c r="BM83" s="136" t="str">
        <f t="shared" si="203"/>
        <v>OK</v>
      </c>
    </row>
    <row r="84" spans="1:65" ht="20.399999999999999" x14ac:dyDescent="0.7">
      <c r="A84" s="203"/>
      <c r="B84" s="203"/>
      <c r="C84" s="203"/>
      <c r="D84" s="203"/>
      <c r="E84" s="203"/>
      <c r="F84" s="203"/>
      <c r="G84" s="203"/>
      <c r="H84" s="203"/>
      <c r="I84" s="203"/>
      <c r="J84" s="203"/>
      <c r="K84" s="203"/>
      <c r="L84" s="203" t="str">
        <f t="shared" si="193"/>
        <v>91243520DICIEMBRE2024</v>
      </c>
      <c r="M84" s="203" t="str">
        <f t="shared" si="209"/>
        <v>REAL 91243520 HOTEL BERG_CAD</v>
      </c>
      <c r="N84" s="203" t="str">
        <f>VLOOKUP(M84,'D2'!$DW$5:'D2'!G:G,1,FALSE)</f>
        <v>REAL 91243520 HOTEL BERG_CAD</v>
      </c>
      <c r="O84" t="str">
        <f>P84&amp;V84&amp;X84&amp;W84&amp;AP84</f>
        <v>REALHOTELBERG_CADDICIEMBRE202491243520</v>
      </c>
      <c r="P84" t="s">
        <v>21</v>
      </c>
      <c r="Q84" s="387" t="s">
        <v>679</v>
      </c>
      <c r="R84" s="211" t="str">
        <f>+VLOOKUP(AP84,'8'!$B$5:$F$40,2,FALSE)</f>
        <v>Logística MN</v>
      </c>
      <c r="S84" s="383" t="s">
        <v>262</v>
      </c>
      <c r="T84" s="211" t="str">
        <f>+VLOOKUP(TEXT(S84,0),articulos!A:B,2,0)</f>
        <v>Servicio de Alojamiento y Alimentación</v>
      </c>
      <c r="U84" s="384">
        <v>81460</v>
      </c>
      <c r="V84" s="370" t="s">
        <v>638</v>
      </c>
      <c r="W84" s="211" t="str">
        <f t="shared" si="195"/>
        <v>DICIEMBRE2024</v>
      </c>
      <c r="X84" t="s">
        <v>703</v>
      </c>
      <c r="AA84" s="95">
        <f>+AD84/'7'!$E$343</f>
        <v>-1099.0644405985952</v>
      </c>
      <c r="AB84" s="207">
        <v>-1079611</v>
      </c>
      <c r="AD84" s="388">
        <f t="shared" si="196"/>
        <v>-1079611</v>
      </c>
      <c r="AE84" s="210">
        <v>45642</v>
      </c>
      <c r="AF84" t="s">
        <v>767</v>
      </c>
      <c r="AG84" t="s">
        <v>797</v>
      </c>
      <c r="AH84" s="516" t="s">
        <v>844</v>
      </c>
      <c r="AL84" s="220">
        <f t="shared" si="197"/>
        <v>2024</v>
      </c>
      <c r="AM84" s="220" t="str">
        <f t="shared" si="198"/>
        <v>2024-12</v>
      </c>
      <c r="AN84" s="1" t="s">
        <v>24</v>
      </c>
      <c r="AO84" s="95">
        <f>AA84*'7'!G$343</f>
        <v>-1243.2641102640312</v>
      </c>
      <c r="AP84" s="730">
        <v>91243520</v>
      </c>
      <c r="AQ84" s="212" t="str">
        <f t="shared" si="199"/>
        <v>912435</v>
      </c>
      <c r="AR84" s="213" t="e">
        <f>+VLOOKUP(AQ84,'8'!$B$5:$F$40,3,FALSE)</f>
        <v>#N/A</v>
      </c>
      <c r="AS84" s="213" t="e">
        <f>+VLOOKUP(AQ84,'8'!$B$5:$F$40,4,FALSE)</f>
        <v>#N/A</v>
      </c>
      <c r="AT84" s="213" t="e">
        <f>+VLOOKUP(AQ84,'8'!$B$5:$F$40,5,FALSE)</f>
        <v>#N/A</v>
      </c>
      <c r="AU84" s="213" t="e">
        <f>+VLOOKUP(AQ84,'8'!$B$5:$F$40,2,FALSE)</f>
        <v>#N/A</v>
      </c>
      <c r="AV84" s="213" t="str">
        <f t="shared" si="200"/>
        <v>HOTEL-91243520-2024-12</v>
      </c>
      <c r="AW84" s="165" t="str">
        <f t="shared" si="201"/>
        <v>91243520-2024-12</v>
      </c>
      <c r="AX84" t="str">
        <f t="shared" si="204"/>
        <v>HOTEL</v>
      </c>
      <c r="AZ84" s="95" t="e">
        <f>+VLOOKUP(P84&amp;" "&amp;AP84&amp;" "&amp;AX84&amp;" "&amp;X84,'D2'!$DW$6:$DW$98,1,FALSE)</f>
        <v>#N/A</v>
      </c>
      <c r="BC84" t="s">
        <v>302</v>
      </c>
      <c r="BD84" t="s">
        <v>302</v>
      </c>
      <c r="BE84" t="s">
        <v>302</v>
      </c>
      <c r="BF84" s="530"/>
      <c r="BG84" s="530"/>
      <c r="BJ84" s="389" t="str">
        <f t="shared" ref="BJ84" si="215">IF(AX84="REMUNERACION","FEE MO","FEE SS")</f>
        <v>FEE SS</v>
      </c>
      <c r="BK84" s="390">
        <f t="shared" si="206"/>
        <v>-26990.275000000001</v>
      </c>
      <c r="BL84" s="136">
        <f t="shared" si="207"/>
        <v>-26990.275000000001</v>
      </c>
      <c r="BM84" s="136" t="str">
        <f t="shared" si="203"/>
        <v>OK</v>
      </c>
    </row>
    <row r="85" spans="1:65" ht="20.399999999999999" x14ac:dyDescent="0.7">
      <c r="A85" s="203"/>
      <c r="B85" s="203"/>
      <c r="C85" s="203"/>
      <c r="D85" s="203"/>
      <c r="E85" s="203"/>
      <c r="F85" s="203"/>
      <c r="G85" s="203"/>
      <c r="H85" s="203"/>
      <c r="I85" s="203"/>
      <c r="J85" s="203"/>
      <c r="K85" s="203"/>
      <c r="L85" s="203" t="str">
        <f t="shared" ref="L85:L91" si="216">IF(P85="INCURRIDO",0,AP85&amp;W85)</f>
        <v>91243520DICIEMBRE2024</v>
      </c>
      <c r="M85" s="203" t="str">
        <f t="shared" ref="M85:M91" si="217">P85&amp;" "&amp;AP85&amp;" "&amp;V85&amp;" "&amp;X85</f>
        <v>REAL 91243520 HOTEL BERG_CAD</v>
      </c>
      <c r="N85" s="203" t="str">
        <f>VLOOKUP(M85,'D2'!$DW$5:'D2'!G:G,1,FALSE)</f>
        <v>REAL 91243520 HOTEL BERG_CAD</v>
      </c>
      <c r="O85" t="str">
        <f>P85&amp;V85&amp;X85&amp;W85&amp;AP85</f>
        <v>REALHOTELBERG_CADDICIEMBRE202491243520</v>
      </c>
      <c r="P85" t="s">
        <v>21</v>
      </c>
      <c r="Q85" s="387" t="s">
        <v>679</v>
      </c>
      <c r="R85" s="211" t="str">
        <f>+VLOOKUP(AP85,'8'!$B$5:$F$40,2,FALSE)</f>
        <v>Logística MN</v>
      </c>
      <c r="S85" s="383" t="s">
        <v>262</v>
      </c>
      <c r="T85" s="211" t="str">
        <f>+VLOOKUP(TEXT(S85,0),articulos!A:B,2,0)</f>
        <v>Servicio de Alojamiento y Alimentación</v>
      </c>
      <c r="U85" s="384">
        <v>81461</v>
      </c>
      <c r="V85" s="370" t="s">
        <v>638</v>
      </c>
      <c r="W85" s="211" t="str">
        <f t="shared" ref="W85:W91" si="218">UPPER(TEXT(AE85,"MMMMYYYY"))</f>
        <v>DICIEMBRE2024</v>
      </c>
      <c r="X85" t="s">
        <v>703</v>
      </c>
      <c r="AA85" s="95">
        <f>+AD85/'7'!$E$343</f>
        <v>741.19617224880392</v>
      </c>
      <c r="AB85" s="207">
        <v>728077</v>
      </c>
      <c r="AD85" s="388">
        <f t="shared" ref="AD85:AD91" si="219">ROUND(AB85-AC85,0)</f>
        <v>728077</v>
      </c>
      <c r="AE85" s="210">
        <v>45642</v>
      </c>
      <c r="AF85" t="s">
        <v>767</v>
      </c>
      <c r="AG85" t="s">
        <v>797</v>
      </c>
      <c r="AH85" s="516" t="s">
        <v>845</v>
      </c>
      <c r="AL85" s="220">
        <f t="shared" ref="AL85:AL91" si="220">+YEAR(AE85)</f>
        <v>2024</v>
      </c>
      <c r="AM85" s="220" t="str">
        <f t="shared" ref="AM85:AM91" si="221">+AL85&amp;"-"&amp;TEXT(MONTH(AE85),"00")</f>
        <v>2024-12</v>
      </c>
      <c r="AN85" s="1" t="s">
        <v>24</v>
      </c>
      <c r="AO85" s="95">
        <f>AA85*'7'!G$343</f>
        <v>838.44273873525287</v>
      </c>
      <c r="AP85" s="730">
        <v>91243520</v>
      </c>
      <c r="AQ85" s="212" t="str">
        <f t="shared" ref="AQ85:AQ91" si="222">+MID(AP85,1,6)</f>
        <v>912435</v>
      </c>
      <c r="AR85" s="213" t="e">
        <f>+VLOOKUP(AQ85,'8'!$B$5:$F$40,3,FALSE)</f>
        <v>#N/A</v>
      </c>
      <c r="AS85" s="213" t="e">
        <f>+VLOOKUP(AQ85,'8'!$B$5:$F$40,4,FALSE)</f>
        <v>#N/A</v>
      </c>
      <c r="AT85" s="213" t="e">
        <f>+VLOOKUP(AQ85,'8'!$B$5:$F$40,5,FALSE)</f>
        <v>#N/A</v>
      </c>
      <c r="AU85" s="213" t="e">
        <f>+VLOOKUP(AQ85,'8'!$B$5:$F$40,2,FALSE)</f>
        <v>#N/A</v>
      </c>
      <c r="AV85" s="213" t="str">
        <f t="shared" ref="AV85:AV91" si="223">+AX85&amp;"-"&amp;AP85&amp;"-"&amp;AM85</f>
        <v>HOTEL-91243520-2024-12</v>
      </c>
      <c r="AW85" s="165" t="str">
        <f t="shared" ref="AW85:AW91" si="224">+AP85&amp;"-"&amp;AM85</f>
        <v>91243520-2024-12</v>
      </c>
      <c r="AX85" t="str">
        <f t="shared" ref="AX85:AX91" si="225">V85</f>
        <v>HOTEL</v>
      </c>
      <c r="AZ85" s="95" t="e">
        <f>+VLOOKUP(P85&amp;" "&amp;AP85&amp;" "&amp;AX85&amp;" "&amp;X85,'D2'!$DW$6:$DW$98,1,FALSE)</f>
        <v>#N/A</v>
      </c>
      <c r="BC85" t="s">
        <v>302</v>
      </c>
      <c r="BD85" t="s">
        <v>302</v>
      </c>
      <c r="BE85" t="s">
        <v>302</v>
      </c>
      <c r="BF85" s="530"/>
      <c r="BG85" s="530"/>
      <c r="BJ85" s="389" t="str">
        <f t="shared" ref="BJ85" si="226">IF(AX85="REMUNERACION","FEE MO","FEE SS")</f>
        <v>FEE SS</v>
      </c>
      <c r="BK85" s="390">
        <f t="shared" ref="BK85:BK91" si="227">+AB85*0.025</f>
        <v>18201.924999999999</v>
      </c>
      <c r="BL85" s="136">
        <f t="shared" ref="BL85:BL91" si="228">IF(BJ85="FEE SS",AB85*0.025,AB85*0.0551)</f>
        <v>18201.924999999999</v>
      </c>
      <c r="BM85" s="136" t="str">
        <f t="shared" ref="BM85:BM91" si="229">IF(BK85=BL85,"OK","REV")</f>
        <v>OK</v>
      </c>
    </row>
    <row r="86" spans="1:65" ht="20.399999999999999" x14ac:dyDescent="0.7">
      <c r="A86" s="203"/>
      <c r="B86" s="203"/>
      <c r="C86" s="203"/>
      <c r="D86" s="203"/>
      <c r="E86" s="203"/>
      <c r="F86" s="203"/>
      <c r="G86" s="203"/>
      <c r="H86" s="203"/>
      <c r="I86" s="203"/>
      <c r="J86" s="203"/>
      <c r="K86" s="203"/>
      <c r="L86" s="203" t="str">
        <f t="shared" si="216"/>
        <v>91243520DICIEMBRE2024</v>
      </c>
      <c r="M86" s="203" t="str">
        <f t="shared" si="217"/>
        <v>REAL 91243520 HOTEL BERG_CAD</v>
      </c>
      <c r="N86" s="203" t="str">
        <f>VLOOKUP(M86,'D2'!$DW$5:'D2'!G:G,1,FALSE)</f>
        <v>REAL 91243520 HOTEL BERG_CAD</v>
      </c>
      <c r="O86" t="str">
        <f t="shared" ref="O86" si="230">P86&amp;V86&amp;X86&amp;W86&amp;AP86</f>
        <v>REALHOTELBERG_CADDICIEMBRE202491243520</v>
      </c>
      <c r="P86" t="s">
        <v>21</v>
      </c>
      <c r="Q86" s="387" t="s">
        <v>679</v>
      </c>
      <c r="R86" s="211" t="str">
        <f>+VLOOKUP(AP86,'8'!$B$5:$F$40,2,FALSE)</f>
        <v>Logística MN</v>
      </c>
      <c r="S86" s="383" t="s">
        <v>262</v>
      </c>
      <c r="T86" s="211" t="str">
        <f>+VLOOKUP(TEXT(S86,0),articulos!A:B,2,0)</f>
        <v>Servicio de Alojamiento y Alimentación</v>
      </c>
      <c r="U86" s="384">
        <v>81472</v>
      </c>
      <c r="V86" s="370" t="s">
        <v>638</v>
      </c>
      <c r="W86" s="211" t="str">
        <f t="shared" si="218"/>
        <v>DICIEMBRE2024</v>
      </c>
      <c r="X86" t="s">
        <v>703</v>
      </c>
      <c r="AA86" s="95">
        <f>+AD86/'7'!$E$343</f>
        <v>-741.19617224880392</v>
      </c>
      <c r="AB86" s="207">
        <v>-728077</v>
      </c>
      <c r="AD86" s="388">
        <f t="shared" si="219"/>
        <v>-728077</v>
      </c>
      <c r="AE86" s="210">
        <v>45642</v>
      </c>
      <c r="AF86" t="s">
        <v>767</v>
      </c>
      <c r="AG86" t="s">
        <v>797</v>
      </c>
      <c r="AH86" s="516" t="s">
        <v>846</v>
      </c>
      <c r="AL86" s="220">
        <f t="shared" si="220"/>
        <v>2024</v>
      </c>
      <c r="AM86" s="220" t="str">
        <f t="shared" si="221"/>
        <v>2024-12</v>
      </c>
      <c r="AN86" s="1" t="s">
        <v>24</v>
      </c>
      <c r="AO86" s="95">
        <f>AA86*'7'!G$343</f>
        <v>-838.44273873525287</v>
      </c>
      <c r="AP86" s="730">
        <v>91243520</v>
      </c>
      <c r="AQ86" s="212" t="str">
        <f t="shared" si="222"/>
        <v>912435</v>
      </c>
      <c r="AR86" s="213" t="e">
        <f>+VLOOKUP(AQ86,'8'!$B$5:$F$40,3,FALSE)</f>
        <v>#N/A</v>
      </c>
      <c r="AS86" s="213" t="e">
        <f>+VLOOKUP(AQ86,'8'!$B$5:$F$40,4,FALSE)</f>
        <v>#N/A</v>
      </c>
      <c r="AT86" s="213" t="e">
        <f>+VLOOKUP(AQ86,'8'!$B$5:$F$40,5,FALSE)</f>
        <v>#N/A</v>
      </c>
      <c r="AU86" s="213" t="e">
        <f>+VLOOKUP(AQ86,'8'!$B$5:$F$40,2,FALSE)</f>
        <v>#N/A</v>
      </c>
      <c r="AV86" s="213" t="str">
        <f t="shared" si="223"/>
        <v>HOTEL-91243520-2024-12</v>
      </c>
      <c r="AW86" s="165" t="str">
        <f t="shared" si="224"/>
        <v>91243520-2024-12</v>
      </c>
      <c r="AX86" t="str">
        <f t="shared" si="225"/>
        <v>HOTEL</v>
      </c>
      <c r="AZ86" s="95" t="e">
        <f>+VLOOKUP(P86&amp;" "&amp;AP86&amp;" "&amp;AX86&amp;" "&amp;X86,'D2'!$DW$6:$DW$98,1,FALSE)</f>
        <v>#N/A</v>
      </c>
      <c r="BC86" t="s">
        <v>302</v>
      </c>
      <c r="BD86" t="s">
        <v>302</v>
      </c>
      <c r="BE86" t="s">
        <v>302</v>
      </c>
      <c r="BF86" s="530"/>
      <c r="BG86" s="530"/>
      <c r="BJ86" s="389" t="str">
        <f>IF(AX86="REMUNERACION","FEE MO","FEE SS")</f>
        <v>FEE SS</v>
      </c>
      <c r="BK86" s="390">
        <f t="shared" si="227"/>
        <v>-18201.924999999999</v>
      </c>
      <c r="BL86" s="136">
        <f t="shared" si="228"/>
        <v>-18201.924999999999</v>
      </c>
      <c r="BM86" s="136" t="str">
        <f t="shared" si="229"/>
        <v>OK</v>
      </c>
    </row>
    <row r="87" spans="1:65" ht="20.399999999999999" x14ac:dyDescent="0.7">
      <c r="A87" s="203"/>
      <c r="B87" s="203"/>
      <c r="C87" s="203"/>
      <c r="D87" s="203"/>
      <c r="E87" s="203"/>
      <c r="F87" s="203"/>
      <c r="G87" s="203"/>
      <c r="H87" s="203"/>
      <c r="I87" s="203"/>
      <c r="J87" s="203"/>
      <c r="K87" s="203"/>
      <c r="L87" s="203" t="str">
        <f t="shared" si="216"/>
        <v>91243520DICIEMBRE2024</v>
      </c>
      <c r="M87" s="203" t="str">
        <f t="shared" si="217"/>
        <v>REAL 91243520 HOTEL BERG_CAD</v>
      </c>
      <c r="N87" s="203" t="str">
        <f>VLOOKUP(M87,'D2'!$DW$5:'D2'!G:G,1,FALSE)</f>
        <v>REAL 91243520 HOTEL BERG_CAD</v>
      </c>
      <c r="O87" t="str">
        <f>P87&amp;V87&amp;X87&amp;W87&amp;AP87</f>
        <v>REALHOTELBERG_CADDICIEMBRE202491243520</v>
      </c>
      <c r="P87" t="s">
        <v>21</v>
      </c>
      <c r="Q87" s="387" t="s">
        <v>679</v>
      </c>
      <c r="R87" s="211" t="str">
        <f>+VLOOKUP(AP87,'8'!$B$5:$F$40,2,FALSE)</f>
        <v>Logística MN</v>
      </c>
      <c r="S87" s="383" t="s">
        <v>262</v>
      </c>
      <c r="T87" s="211" t="str">
        <f>+VLOOKUP(TEXT(S87,0),articulos!A:B,2,0)</f>
        <v>Servicio de Alojamiento y Alimentación</v>
      </c>
      <c r="U87" s="384">
        <v>81473</v>
      </c>
      <c r="V87" s="370" t="s">
        <v>638</v>
      </c>
      <c r="W87" s="211" t="str">
        <f t="shared" si="218"/>
        <v>DICIEMBRE2024</v>
      </c>
      <c r="X87" t="s">
        <v>703</v>
      </c>
      <c r="AA87" s="95">
        <f>+AD87/'7'!$E$343</f>
        <v>741.19617224880392</v>
      </c>
      <c r="AB87" s="207">
        <v>728077</v>
      </c>
      <c r="AD87" s="388">
        <f t="shared" si="219"/>
        <v>728077</v>
      </c>
      <c r="AE87" s="210">
        <v>45642</v>
      </c>
      <c r="AF87" t="s">
        <v>767</v>
      </c>
      <c r="AG87" t="s">
        <v>797</v>
      </c>
      <c r="AH87" s="516" t="s">
        <v>847</v>
      </c>
      <c r="AL87" s="220">
        <f t="shared" si="220"/>
        <v>2024</v>
      </c>
      <c r="AM87" s="220" t="str">
        <f t="shared" si="221"/>
        <v>2024-12</v>
      </c>
      <c r="AN87" s="1" t="s">
        <v>24</v>
      </c>
      <c r="AO87" s="95">
        <f>AA87*'7'!G$343</f>
        <v>838.44273873525287</v>
      </c>
      <c r="AP87" s="730">
        <v>91243520</v>
      </c>
      <c r="AQ87" s="212" t="str">
        <f t="shared" si="222"/>
        <v>912435</v>
      </c>
      <c r="AR87" s="213" t="e">
        <f>+VLOOKUP(AQ87,'8'!$B$5:$F$40,3,FALSE)</f>
        <v>#N/A</v>
      </c>
      <c r="AS87" s="213" t="e">
        <f>+VLOOKUP(AQ87,'8'!$B$5:$F$40,4,FALSE)</f>
        <v>#N/A</v>
      </c>
      <c r="AT87" s="213" t="e">
        <f>+VLOOKUP(AQ87,'8'!$B$5:$F$40,5,FALSE)</f>
        <v>#N/A</v>
      </c>
      <c r="AU87" s="213" t="e">
        <f>+VLOOKUP(AQ87,'8'!$B$5:$F$40,2,FALSE)</f>
        <v>#N/A</v>
      </c>
      <c r="AV87" s="213" t="str">
        <f t="shared" si="223"/>
        <v>HOTEL-91243520-2024-12</v>
      </c>
      <c r="AW87" s="165" t="str">
        <f t="shared" si="224"/>
        <v>91243520-2024-12</v>
      </c>
      <c r="AX87" t="str">
        <f t="shared" si="225"/>
        <v>HOTEL</v>
      </c>
      <c r="AZ87" s="95" t="e">
        <f>+VLOOKUP(P87&amp;" "&amp;AP87&amp;" "&amp;AX87&amp;" "&amp;X87,'D2'!$DW$6:$DW$98,1,FALSE)</f>
        <v>#N/A</v>
      </c>
      <c r="BC87" t="s">
        <v>302</v>
      </c>
      <c r="BD87" t="s">
        <v>302</v>
      </c>
      <c r="BE87" t="s">
        <v>302</v>
      </c>
      <c r="BF87" s="530"/>
      <c r="BG87" s="530"/>
      <c r="BJ87" s="389" t="str">
        <f t="shared" ref="BJ87:BJ89" si="231">IF(AX87="REMUNERACION","FEE MO","FEE SS")</f>
        <v>FEE SS</v>
      </c>
      <c r="BK87" s="390">
        <f t="shared" si="227"/>
        <v>18201.924999999999</v>
      </c>
      <c r="BL87" s="136">
        <f t="shared" si="228"/>
        <v>18201.924999999999</v>
      </c>
      <c r="BM87" s="136" t="str">
        <f t="shared" si="229"/>
        <v>OK</v>
      </c>
    </row>
    <row r="88" spans="1:65" ht="20.399999999999999" x14ac:dyDescent="0.7">
      <c r="A88" s="203"/>
      <c r="B88" s="203"/>
      <c r="C88" s="203"/>
      <c r="D88" s="203"/>
      <c r="E88" s="203"/>
      <c r="F88" s="203"/>
      <c r="G88" s="203"/>
      <c r="H88" s="203"/>
      <c r="I88" s="203"/>
      <c r="J88" s="203"/>
      <c r="K88" s="203"/>
      <c r="L88" s="203" t="str">
        <f t="shared" si="216"/>
        <v>91243520DICIEMBRE2024</v>
      </c>
      <c r="M88" s="203" t="str">
        <f t="shared" si="217"/>
        <v>REAL 91243520 HOTEL CANN_AUS</v>
      </c>
      <c r="N88" s="203" t="str">
        <f>VLOOKUP(M88,'D2'!$DW$5:'D2'!G:G,1,FALSE)</f>
        <v>REAL 91243520 HOTEL CANN_AUS</v>
      </c>
      <c r="O88" t="str">
        <f t="shared" ref="O88" si="232">P88&amp;V88&amp;X88&amp;W88&amp;AP88</f>
        <v>REALHOTELCANN_AUSDICIEMBRE202491243520</v>
      </c>
      <c r="P88" t="s">
        <v>21</v>
      </c>
      <c r="Q88" s="387" t="s">
        <v>679</v>
      </c>
      <c r="R88" s="211" t="str">
        <f>+VLOOKUP(AP88,'8'!$B$5:$F$40,2,FALSE)</f>
        <v>Logística MN</v>
      </c>
      <c r="S88" s="383" t="s">
        <v>262</v>
      </c>
      <c r="T88" s="211" t="str">
        <f>+VLOOKUP(TEXT(S88,0),articulos!A:B,2,0)</f>
        <v>Servicio de Alojamiento y Alimentación</v>
      </c>
      <c r="U88" s="384">
        <v>81632</v>
      </c>
      <c r="V88" s="370" t="s">
        <v>638</v>
      </c>
      <c r="W88" s="211" t="str">
        <f t="shared" si="218"/>
        <v>DICIEMBRE2024</v>
      </c>
      <c r="X88" t="s">
        <v>796</v>
      </c>
      <c r="AA88" s="95">
        <f>+AD88/'7'!$E$343</f>
        <v>1045.4616715870916</v>
      </c>
      <c r="AB88" s="207">
        <v>1026957</v>
      </c>
      <c r="AD88" s="388">
        <f t="shared" si="219"/>
        <v>1026957</v>
      </c>
      <c r="AE88" s="210">
        <v>45644</v>
      </c>
      <c r="AF88" t="s">
        <v>767</v>
      </c>
      <c r="AG88" t="s">
        <v>842</v>
      </c>
      <c r="AH88" s="516" t="s">
        <v>848</v>
      </c>
      <c r="AL88" s="220">
        <f t="shared" si="220"/>
        <v>2024</v>
      </c>
      <c r="AM88" s="220" t="str">
        <f t="shared" si="221"/>
        <v>2024-12</v>
      </c>
      <c r="AN88" s="1" t="s">
        <v>24</v>
      </c>
      <c r="AO88" s="95">
        <f>AA88*'7'!G$343</f>
        <v>1182.6285401727275</v>
      </c>
      <c r="AP88" s="730">
        <v>91243520</v>
      </c>
      <c r="AQ88" s="212" t="str">
        <f t="shared" si="222"/>
        <v>912435</v>
      </c>
      <c r="AR88" s="213" t="e">
        <f>+VLOOKUP(AQ88,'8'!$B$5:$F$40,3,FALSE)</f>
        <v>#N/A</v>
      </c>
      <c r="AS88" s="213" t="e">
        <f>+VLOOKUP(AQ88,'8'!$B$5:$F$40,4,FALSE)</f>
        <v>#N/A</v>
      </c>
      <c r="AT88" s="213" t="e">
        <f>+VLOOKUP(AQ88,'8'!$B$5:$F$40,5,FALSE)</f>
        <v>#N/A</v>
      </c>
      <c r="AU88" s="213" t="e">
        <f>+VLOOKUP(AQ88,'8'!$B$5:$F$40,2,FALSE)</f>
        <v>#N/A</v>
      </c>
      <c r="AV88" s="213" t="str">
        <f t="shared" si="223"/>
        <v>HOTEL-91243520-2024-12</v>
      </c>
      <c r="AW88" s="165" t="str">
        <f t="shared" si="224"/>
        <v>91243520-2024-12</v>
      </c>
      <c r="AX88" t="str">
        <f t="shared" si="225"/>
        <v>HOTEL</v>
      </c>
      <c r="AZ88" s="95" t="e">
        <f>+VLOOKUP(P88&amp;" "&amp;AP88&amp;" "&amp;AX88&amp;" "&amp;X88,'D2'!$DW$6:$DW$98,1,FALSE)</f>
        <v>#N/A</v>
      </c>
      <c r="BC88" t="s">
        <v>302</v>
      </c>
      <c r="BD88" t="s">
        <v>302</v>
      </c>
      <c r="BE88" t="s">
        <v>302</v>
      </c>
      <c r="BF88" s="530"/>
      <c r="BG88" s="530"/>
      <c r="BJ88" s="389" t="str">
        <f t="shared" si="231"/>
        <v>FEE SS</v>
      </c>
      <c r="BK88" s="390">
        <f t="shared" si="227"/>
        <v>25673.925000000003</v>
      </c>
      <c r="BL88" s="136">
        <f t="shared" si="228"/>
        <v>25673.925000000003</v>
      </c>
      <c r="BM88" s="136" t="str">
        <f t="shared" si="229"/>
        <v>OK</v>
      </c>
    </row>
    <row r="89" spans="1:65" ht="20.399999999999999" x14ac:dyDescent="0.7">
      <c r="A89" s="203"/>
      <c r="B89" s="203"/>
      <c r="C89" s="203"/>
      <c r="D89" s="203"/>
      <c r="E89" s="203"/>
      <c r="F89" s="203"/>
      <c r="G89" s="203"/>
      <c r="H89" s="203"/>
      <c r="I89" s="203"/>
      <c r="J89" s="203"/>
      <c r="K89" s="203"/>
      <c r="L89" s="203" t="str">
        <f t="shared" si="216"/>
        <v>91243520DICIEMBRE2024</v>
      </c>
      <c r="M89" s="203" t="str">
        <f t="shared" si="217"/>
        <v>REAL 91243520 TRANSPORTE BERG_CAD</v>
      </c>
      <c r="N89" s="203" t="str">
        <f>VLOOKUP(M89,'D2'!$DW$5:'D2'!G:G,1,FALSE)</f>
        <v>REAL 91243520 TRANSPORTE BERG_CAD</v>
      </c>
      <c r="O89" t="str">
        <f>P89&amp;V89&amp;X89&amp;W89&amp;AP89</f>
        <v>REALTRANSPORTEBERG_CADDICIEMBRE202491243520</v>
      </c>
      <c r="P89" t="s">
        <v>21</v>
      </c>
      <c r="Q89" s="387" t="s">
        <v>677</v>
      </c>
      <c r="R89" s="211" t="str">
        <f>+VLOOKUP(AP89,'8'!$B$5:$F$40,2,FALSE)</f>
        <v>Logística MN</v>
      </c>
      <c r="S89" s="383" t="s">
        <v>264</v>
      </c>
      <c r="T89" s="211" t="str">
        <f>+VLOOKUP(TEXT(S89,0),articulos!A:B,2,0)</f>
        <v>Transporte de Personal</v>
      </c>
      <c r="U89" s="384">
        <v>81632</v>
      </c>
      <c r="V89" s="370" t="s">
        <v>631</v>
      </c>
      <c r="W89" s="211" t="str">
        <f t="shared" si="218"/>
        <v>DICIEMBRE2024</v>
      </c>
      <c r="X89" t="s">
        <v>703</v>
      </c>
      <c r="AA89" s="95">
        <f>+AD89/'7'!$E$343</f>
        <v>66.575384302148024</v>
      </c>
      <c r="AB89" s="207">
        <v>65397</v>
      </c>
      <c r="AD89" s="388">
        <f t="shared" si="219"/>
        <v>65397</v>
      </c>
      <c r="AE89" s="210">
        <v>45644</v>
      </c>
      <c r="AF89" t="s">
        <v>767</v>
      </c>
      <c r="AG89" t="s">
        <v>842</v>
      </c>
      <c r="AH89" s="516" t="s">
        <v>848</v>
      </c>
      <c r="AL89" s="220">
        <f t="shared" si="220"/>
        <v>2024</v>
      </c>
      <c r="AM89" s="220" t="str">
        <f t="shared" si="221"/>
        <v>2024-12</v>
      </c>
      <c r="AN89" s="1" t="s">
        <v>24</v>
      </c>
      <c r="AO89" s="95">
        <f>AA89*'7'!G$343</f>
        <v>75.310221013806682</v>
      </c>
      <c r="AP89" s="730">
        <v>91243520</v>
      </c>
      <c r="AQ89" s="212" t="str">
        <f t="shared" si="222"/>
        <v>912435</v>
      </c>
      <c r="AR89" s="213" t="e">
        <f>+VLOOKUP(AQ89,'8'!$B$5:$F$40,3,FALSE)</f>
        <v>#N/A</v>
      </c>
      <c r="AS89" s="213" t="e">
        <f>+VLOOKUP(AQ89,'8'!$B$5:$F$40,4,FALSE)</f>
        <v>#N/A</v>
      </c>
      <c r="AT89" s="213" t="e">
        <f>+VLOOKUP(AQ89,'8'!$B$5:$F$40,5,FALSE)</f>
        <v>#N/A</v>
      </c>
      <c r="AU89" s="213" t="e">
        <f>+VLOOKUP(AQ89,'8'!$B$5:$F$40,2,FALSE)</f>
        <v>#N/A</v>
      </c>
      <c r="AV89" s="213" t="str">
        <f t="shared" si="223"/>
        <v>TRANSPORTE-91243520-2024-12</v>
      </c>
      <c r="AW89" s="165" t="str">
        <f t="shared" si="224"/>
        <v>91243520-2024-12</v>
      </c>
      <c r="AX89" t="str">
        <f t="shared" si="225"/>
        <v>TRANSPORTE</v>
      </c>
      <c r="AZ89" s="95" t="e">
        <f>+VLOOKUP(P89&amp;" "&amp;AP89&amp;" "&amp;AX89&amp;" "&amp;X89,'D2'!$DW$6:$DW$98,1,FALSE)</f>
        <v>#N/A</v>
      </c>
      <c r="BC89" t="s">
        <v>302</v>
      </c>
      <c r="BD89" t="s">
        <v>302</v>
      </c>
      <c r="BE89" t="s">
        <v>302</v>
      </c>
      <c r="BF89" s="530"/>
      <c r="BG89" s="530"/>
      <c r="BJ89" s="389" t="str">
        <f t="shared" si="231"/>
        <v>FEE SS</v>
      </c>
      <c r="BK89" s="390">
        <f t="shared" si="227"/>
        <v>1634.9250000000002</v>
      </c>
      <c r="BL89" s="136">
        <f t="shared" si="228"/>
        <v>1634.9250000000002</v>
      </c>
      <c r="BM89" s="136" t="str">
        <f t="shared" si="229"/>
        <v>OK</v>
      </c>
    </row>
    <row r="90" spans="1:65" ht="20.399999999999999" x14ac:dyDescent="0.7">
      <c r="A90" s="203"/>
      <c r="B90" s="203"/>
      <c r="C90" s="203"/>
      <c r="D90" s="203"/>
      <c r="E90" s="203"/>
      <c r="F90" s="203"/>
      <c r="G90" s="203"/>
      <c r="H90" s="203"/>
      <c r="I90" s="203"/>
      <c r="J90" s="203"/>
      <c r="K90" s="203"/>
      <c r="L90" s="203" t="str">
        <f t="shared" si="216"/>
        <v>91243120DICIEMBRE2024</v>
      </c>
      <c r="M90" s="203" t="str">
        <f t="shared" si="217"/>
        <v>REAL 91243120 CO-055/2024 BERG_CAD</v>
      </c>
      <c r="N90" s="203" t="str">
        <f>VLOOKUP(M90,'D2'!$DW$5:'D2'!G:G,1,FALSE)</f>
        <v>REAL 91243120 CO-055/2024 BERG_CAD</v>
      </c>
      <c r="O90" t="str">
        <f t="shared" ref="O90" si="233">P90&amp;V90&amp;X90&amp;W90&amp;AP90</f>
        <v>REALCO-055/2024BERG_CADDICIEMBRE202491243120</v>
      </c>
      <c r="P90" t="s">
        <v>21</v>
      </c>
      <c r="Q90" s="387" t="s">
        <v>663</v>
      </c>
      <c r="R90" s="211" t="str">
        <f>+VLOOKUP(AP90,'8'!$B$5:$F$40,2,FALSE)</f>
        <v>Geología ME</v>
      </c>
      <c r="S90" s="383" t="s">
        <v>23</v>
      </c>
      <c r="T90" s="211" t="str">
        <f>+VLOOKUP(TEXT(S90,0),articulos!A:B,2,0)</f>
        <v>Asesoría Experta</v>
      </c>
      <c r="U90" s="384">
        <v>81746</v>
      </c>
      <c r="V90" s="370" t="s">
        <v>779</v>
      </c>
      <c r="W90" s="211" t="str">
        <f t="shared" si="218"/>
        <v>DICIEMBRE2024</v>
      </c>
      <c r="X90" t="s">
        <v>703</v>
      </c>
      <c r="AA90" s="95">
        <f>+AD90/'7'!$E$343</f>
        <v>4636.8604296039912</v>
      </c>
      <c r="AB90" s="536">
        <v>4554788</v>
      </c>
      <c r="AD90" s="388">
        <f t="shared" si="219"/>
        <v>4554788</v>
      </c>
      <c r="AE90" s="210">
        <v>45646</v>
      </c>
      <c r="AF90" t="s">
        <v>704</v>
      </c>
      <c r="AG90" t="s">
        <v>818</v>
      </c>
      <c r="AH90" t="s">
        <v>823</v>
      </c>
      <c r="AL90" s="220">
        <f t="shared" si="220"/>
        <v>2024</v>
      </c>
      <c r="AM90" s="220" t="str">
        <f t="shared" si="221"/>
        <v>2024-12</v>
      </c>
      <c r="AN90" s="1" t="s">
        <v>619</v>
      </c>
      <c r="AO90" s="529">
        <f>AA90*'7'!H$343</f>
        <v>4909.0637126967604</v>
      </c>
      <c r="AP90" s="733">
        <v>91243120</v>
      </c>
      <c r="AQ90" s="212" t="str">
        <f t="shared" si="222"/>
        <v>912431</v>
      </c>
      <c r="AR90" s="213" t="e">
        <f>+VLOOKUP(AQ90,'8'!$B$5:$F$40,3,FALSE)</f>
        <v>#N/A</v>
      </c>
      <c r="AS90" s="213" t="e">
        <f>+VLOOKUP(AQ90,'8'!$B$5:$F$40,4,FALSE)</f>
        <v>#N/A</v>
      </c>
      <c r="AT90" s="213" t="e">
        <f>+VLOOKUP(AQ90,'8'!$B$5:$F$40,5,FALSE)</f>
        <v>#N/A</v>
      </c>
      <c r="AU90" s="213" t="e">
        <f>+VLOOKUP(AQ90,'8'!$B$5:$F$40,2,FALSE)</f>
        <v>#N/A</v>
      </c>
      <c r="AV90" s="213" t="str">
        <f t="shared" si="223"/>
        <v>CO-055/2024-91243120-2024-12</v>
      </c>
      <c r="AW90" s="165" t="str">
        <f t="shared" si="224"/>
        <v>91243120-2024-12</v>
      </c>
      <c r="AX90" t="str">
        <f t="shared" si="225"/>
        <v>CO-055/2024</v>
      </c>
      <c r="AZ90" s="95" t="e">
        <f>+VLOOKUP(P90&amp;" "&amp;AP90&amp;" "&amp;AX90&amp;" "&amp;X90,'D2'!$DW$6:$DW$98,1,FALSE)</f>
        <v>#N/A</v>
      </c>
      <c r="BC90" t="s">
        <v>779</v>
      </c>
      <c r="BD90" t="s">
        <v>856</v>
      </c>
      <c r="BE90" t="s">
        <v>836</v>
      </c>
      <c r="BF90" s="530">
        <v>45597</v>
      </c>
      <c r="BG90" s="530">
        <v>45626</v>
      </c>
      <c r="BJ90" s="389" t="str">
        <f>IF(AX90="REMUNERACION","FEE MO","FEE SS")</f>
        <v>FEE SS</v>
      </c>
      <c r="BK90" s="390">
        <f t="shared" si="227"/>
        <v>113869.70000000001</v>
      </c>
      <c r="BL90" s="136">
        <f t="shared" si="228"/>
        <v>113869.70000000001</v>
      </c>
      <c r="BM90" s="136" t="str">
        <f t="shared" si="229"/>
        <v>OK</v>
      </c>
    </row>
    <row r="91" spans="1:65" ht="20.399999999999999" x14ac:dyDescent="0.7">
      <c r="A91" s="203"/>
      <c r="B91" s="203"/>
      <c r="C91" s="203"/>
      <c r="D91" s="203"/>
      <c r="E91" s="203"/>
      <c r="F91" s="203"/>
      <c r="G91" s="203"/>
      <c r="H91" s="203"/>
      <c r="I91" s="203"/>
      <c r="J91" s="203"/>
      <c r="K91" s="203"/>
      <c r="L91" s="203" t="str">
        <f t="shared" si="216"/>
        <v>91243110DICIEMBRE2024</v>
      </c>
      <c r="M91" s="203" t="str">
        <f t="shared" si="217"/>
        <v>REAL 91243110 CO-076/2023 CANN_AUS</v>
      </c>
      <c r="N91" s="203" t="str">
        <f>VLOOKUP(M91,'D2'!$DW$5:'D2'!G:G,1,FALSE)</f>
        <v>REAL 91243110 CO-076/2023 CANN_AUS</v>
      </c>
      <c r="O91" t="str">
        <f>P91&amp;V91&amp;X91&amp;W91&amp;AP91</f>
        <v>REALCO-076/2023CANN_AUSDICIEMBRE202491243110</v>
      </c>
      <c r="P91" t="s">
        <v>21</v>
      </c>
      <c r="Q91" s="387" t="s">
        <v>662</v>
      </c>
      <c r="R91" s="211" t="str">
        <f>+VLOOKUP(AP91,'8'!$B$5:$F$40,2,FALSE)</f>
        <v>Geología MN</v>
      </c>
      <c r="S91" s="383" t="s">
        <v>248</v>
      </c>
      <c r="T91" s="211" t="str">
        <f>+VLOOKUP(TEXT(S91,0),articulos!A:B,2,0)</f>
        <v>Servicio de Apoyo Geológico</v>
      </c>
      <c r="U91" s="384">
        <v>81754</v>
      </c>
      <c r="V91" s="370" t="s">
        <v>831</v>
      </c>
      <c r="W91" s="211" t="str">
        <f t="shared" si="218"/>
        <v>DICIEMBRE2024</v>
      </c>
      <c r="X91" t="s">
        <v>796</v>
      </c>
      <c r="AA91" s="95">
        <f>+AD91/'7'!$E$343</f>
        <v>556.69551053649604</v>
      </c>
      <c r="AB91" s="207">
        <v>546842</v>
      </c>
      <c r="AD91" s="388">
        <f t="shared" si="219"/>
        <v>546842</v>
      </c>
      <c r="AE91" s="210">
        <v>45646</v>
      </c>
      <c r="AF91" t="s">
        <v>767</v>
      </c>
      <c r="AG91" t="s">
        <v>817</v>
      </c>
      <c r="AH91" t="s">
        <v>822</v>
      </c>
      <c r="AL91" s="220">
        <f t="shared" si="220"/>
        <v>2024</v>
      </c>
      <c r="AM91" s="220" t="str">
        <f t="shared" si="221"/>
        <v>2024-12</v>
      </c>
      <c r="AN91" s="1" t="s">
        <v>24</v>
      </c>
      <c r="AO91" s="740">
        <f>AA91*'7'!G$343</f>
        <v>629.7351847887835</v>
      </c>
      <c r="AP91" s="733">
        <v>91243110</v>
      </c>
      <c r="AQ91" s="212" t="str">
        <f t="shared" si="222"/>
        <v>912431</v>
      </c>
      <c r="AR91" s="213" t="e">
        <f>+VLOOKUP(AQ91,'8'!$B$5:$F$40,3,FALSE)</f>
        <v>#N/A</v>
      </c>
      <c r="AS91" s="213" t="e">
        <f>+VLOOKUP(AQ91,'8'!$B$5:$F$40,4,FALSE)</f>
        <v>#N/A</v>
      </c>
      <c r="AT91" s="213" t="e">
        <f>+VLOOKUP(AQ91,'8'!$B$5:$F$40,5,FALSE)</f>
        <v>#N/A</v>
      </c>
      <c r="AU91" s="213" t="e">
        <f>+VLOOKUP(AQ91,'8'!$B$5:$F$40,2,FALSE)</f>
        <v>#N/A</v>
      </c>
      <c r="AV91" s="213" t="str">
        <f t="shared" si="223"/>
        <v>CO-076/2023-91243110-2024-12</v>
      </c>
      <c r="AW91" s="165" t="str">
        <f t="shared" si="224"/>
        <v>91243110-2024-12</v>
      </c>
      <c r="AX91" t="str">
        <f t="shared" si="225"/>
        <v>CO-076/2023</v>
      </c>
      <c r="AZ91" s="95" t="e">
        <f>+VLOOKUP(P91&amp;" "&amp;AP91&amp;" "&amp;AX91&amp;" "&amp;X91,'D2'!$DW$6:$DW$98,1,FALSE)</f>
        <v>#N/A</v>
      </c>
      <c r="BC91" t="s">
        <v>831</v>
      </c>
      <c r="BD91" t="s">
        <v>857</v>
      </c>
      <c r="BE91" t="s">
        <v>858</v>
      </c>
      <c r="BF91" s="530">
        <v>45627</v>
      </c>
      <c r="BG91" s="530">
        <v>45657</v>
      </c>
      <c r="BJ91" s="389" t="str">
        <f t="shared" ref="BJ91" si="234">IF(AX91="REMUNERACION","FEE MO","FEE SS")</f>
        <v>FEE SS</v>
      </c>
      <c r="BK91" s="390">
        <f t="shared" si="227"/>
        <v>13671.050000000001</v>
      </c>
      <c r="BL91" s="136">
        <f t="shared" si="228"/>
        <v>13671.050000000001</v>
      </c>
      <c r="BM91" s="136" t="str">
        <f t="shared" si="229"/>
        <v>OK</v>
      </c>
    </row>
    <row r="92" spans="1:65" ht="20.399999999999999" x14ac:dyDescent="0.7">
      <c r="A92" s="203"/>
      <c r="B92" s="203"/>
      <c r="C92" s="203"/>
      <c r="D92" s="203"/>
      <c r="E92" s="203"/>
      <c r="F92" s="203"/>
      <c r="G92" s="203"/>
      <c r="H92" s="203"/>
      <c r="I92" s="203"/>
      <c r="J92" s="203"/>
      <c r="K92" s="203"/>
      <c r="L92" s="203" t="str">
        <f t="shared" si="193"/>
        <v>91243110DICIEMBRE2024</v>
      </c>
      <c r="M92" s="203" t="str">
        <f t="shared" si="209"/>
        <v>REAL 91243110 REMUNERACION BERG_CAD</v>
      </c>
      <c r="N92" s="203" t="str">
        <f>VLOOKUP(M92,'D2'!$DW$5:'D2'!G:G,1,FALSE)</f>
        <v>REAL 91243110 REMUNERACION BERG_CAD</v>
      </c>
      <c r="O92" t="str">
        <f>P92&amp;V92&amp;X92&amp;W92&amp;AP92</f>
        <v>REALREMUNERACIONBERG_CADDICIEMBRE202491243110</v>
      </c>
      <c r="P92" t="s">
        <v>21</v>
      </c>
      <c r="Q92" s="387" t="s">
        <v>662</v>
      </c>
      <c r="R92" s="211" t="str">
        <f>+VLOOKUP(AP92,'8'!$B$5:$F$40,2,FALSE)</f>
        <v>Geología MN</v>
      </c>
      <c r="S92" s="383" t="s">
        <v>247</v>
      </c>
      <c r="T92" s="211" t="str">
        <f>+VLOOKUP(TEXT(S92,0),articulos!A:B,2,0)</f>
        <v>Remuneración Proyecto Geología</v>
      </c>
      <c r="U92" s="384">
        <v>81888</v>
      </c>
      <c r="V92" s="370" t="s">
        <v>613</v>
      </c>
      <c r="W92" s="211" t="str">
        <f t="shared" si="195"/>
        <v>DICIEMBRE2024</v>
      </c>
      <c r="X92" t="s">
        <v>703</v>
      </c>
      <c r="AA92" s="95">
        <f>+AD92/'7'!$E$343</f>
        <v>8135.5319148936178</v>
      </c>
      <c r="AB92" s="207">
        <v>7991533</v>
      </c>
      <c r="AD92" s="388">
        <f t="shared" si="196"/>
        <v>7991533</v>
      </c>
      <c r="AE92" s="210">
        <v>45650</v>
      </c>
      <c r="AF92" t="s">
        <v>704</v>
      </c>
      <c r="AG92" t="s">
        <v>325</v>
      </c>
      <c r="AH92" t="s">
        <v>849</v>
      </c>
      <c r="AL92" s="220">
        <f t="shared" si="197"/>
        <v>2024</v>
      </c>
      <c r="AM92" s="220" t="str">
        <f t="shared" si="198"/>
        <v>2024-12</v>
      </c>
      <c r="AN92" s="1" t="s">
        <v>24</v>
      </c>
      <c r="AO92" s="740">
        <f>AA92*'7'!G$343</f>
        <v>9202.9315789582015</v>
      </c>
      <c r="AP92" s="733">
        <v>91243110</v>
      </c>
      <c r="AQ92" s="212" t="str">
        <f t="shared" si="199"/>
        <v>912431</v>
      </c>
      <c r="AR92" s="213" t="e">
        <f>+VLOOKUP(AQ92,'8'!$B$5:$F$40,3,FALSE)</f>
        <v>#N/A</v>
      </c>
      <c r="AS92" s="213" t="e">
        <f>+VLOOKUP(AQ92,'8'!$B$5:$F$40,4,FALSE)</f>
        <v>#N/A</v>
      </c>
      <c r="AT92" s="213" t="e">
        <f>+VLOOKUP(AQ92,'8'!$B$5:$F$40,5,FALSE)</f>
        <v>#N/A</v>
      </c>
      <c r="AU92" s="213" t="e">
        <f>+VLOOKUP(AQ92,'8'!$B$5:$F$40,2,FALSE)</f>
        <v>#N/A</v>
      </c>
      <c r="AV92" s="213" t="str">
        <f t="shared" si="200"/>
        <v>REMUNERACION-91243110-2024-12</v>
      </c>
      <c r="AW92" s="165" t="str">
        <f t="shared" si="201"/>
        <v>91243110-2024-12</v>
      </c>
      <c r="AX92" t="str">
        <f t="shared" si="204"/>
        <v>REMUNERACION</v>
      </c>
      <c r="AZ92" s="95" t="e">
        <f>+VLOOKUP(P92&amp;" "&amp;AP92&amp;" "&amp;AX92&amp;" "&amp;X92,'D2'!$DW$6:$DW$98,1,FALSE)</f>
        <v>#N/A</v>
      </c>
      <c r="BF92" s="530"/>
      <c r="BG92" s="530"/>
      <c r="BJ92" s="395" t="str">
        <f t="shared" ref="BJ92:BJ95" si="235">IF(AX92="REMUNERACION","FEE MO","FEE SS")</f>
        <v>FEE MO</v>
      </c>
      <c r="BK92" s="396">
        <f t="shared" ref="BK92:BK95" si="236">+AB92*0.0551</f>
        <v>440333.46830000001</v>
      </c>
      <c r="BL92" s="136">
        <f t="shared" si="207"/>
        <v>440333.46830000001</v>
      </c>
      <c r="BM92" s="136" t="str">
        <f t="shared" si="203"/>
        <v>OK</v>
      </c>
    </row>
    <row r="93" spans="1:65" ht="20.399999999999999" x14ac:dyDescent="0.7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 t="str">
        <f t="shared" si="193"/>
        <v>91243110DICIEMBRE2024</v>
      </c>
      <c r="M93" s="203" t="str">
        <f t="shared" si="209"/>
        <v>REAL 91243110 REMUNERACION CANN_AUS</v>
      </c>
      <c r="N93" s="203" t="str">
        <f>VLOOKUP(M93,'D2'!$DW$5:'D2'!G:G,1,FALSE)</f>
        <v>REAL 91243110 REMUNERACION CANN_AUS</v>
      </c>
      <c r="O93" t="str">
        <f t="shared" ref="O93" si="237">P93&amp;V93&amp;X93&amp;W93&amp;AP93</f>
        <v>REALREMUNERACIONCANN_AUSDICIEMBRE202491243110</v>
      </c>
      <c r="P93" t="s">
        <v>21</v>
      </c>
      <c r="Q93" s="387" t="s">
        <v>662</v>
      </c>
      <c r="R93" s="211" t="str">
        <f>+VLOOKUP(AP93,'8'!$B$5:$F$40,2,FALSE)</f>
        <v>Geología MN</v>
      </c>
      <c r="S93" s="383" t="s">
        <v>247</v>
      </c>
      <c r="T93" s="211" t="str">
        <f>+VLOOKUP(TEXT(S93,0),articulos!A:B,2,0)</f>
        <v>Remuneración Proyecto Geología</v>
      </c>
      <c r="U93" s="384">
        <v>81888</v>
      </c>
      <c r="V93" s="370" t="s">
        <v>613</v>
      </c>
      <c r="W93" s="211" t="str">
        <f t="shared" si="195"/>
        <v>DICIEMBRE2024</v>
      </c>
      <c r="X93" t="s">
        <v>796</v>
      </c>
      <c r="AA93" s="95">
        <f>+AD93/'7'!$E$343</f>
        <v>8850.5609284332695</v>
      </c>
      <c r="AB93" s="207">
        <v>8693906</v>
      </c>
      <c r="AD93" s="388">
        <f t="shared" si="196"/>
        <v>8693906</v>
      </c>
      <c r="AE93" s="210">
        <v>45650</v>
      </c>
      <c r="AF93" t="s">
        <v>704</v>
      </c>
      <c r="AG93" t="s">
        <v>325</v>
      </c>
      <c r="AH93" t="s">
        <v>849</v>
      </c>
      <c r="AL93" s="220">
        <f t="shared" si="197"/>
        <v>2024</v>
      </c>
      <c r="AM93" s="220" t="str">
        <f t="shared" si="198"/>
        <v>2024-12</v>
      </c>
      <c r="AN93" s="1" t="s">
        <v>24</v>
      </c>
      <c r="AO93" s="740">
        <f>AA93*'7'!G$343</f>
        <v>10011.773970262549</v>
      </c>
      <c r="AP93" s="733">
        <v>91243110</v>
      </c>
      <c r="AQ93" s="212" t="str">
        <f t="shared" si="199"/>
        <v>912431</v>
      </c>
      <c r="AR93" s="213" t="e">
        <f>+VLOOKUP(AQ93,'8'!$B$5:$F$40,3,FALSE)</f>
        <v>#N/A</v>
      </c>
      <c r="AS93" s="213" t="e">
        <f>+VLOOKUP(AQ93,'8'!$B$5:$F$40,4,FALSE)</f>
        <v>#N/A</v>
      </c>
      <c r="AT93" s="213" t="e">
        <f>+VLOOKUP(AQ93,'8'!$B$5:$F$40,5,FALSE)</f>
        <v>#N/A</v>
      </c>
      <c r="AU93" s="213" t="e">
        <f>+VLOOKUP(AQ93,'8'!$B$5:$F$40,2,FALSE)</f>
        <v>#N/A</v>
      </c>
      <c r="AV93" s="213" t="str">
        <f t="shared" si="200"/>
        <v>REMUNERACION-91243110-2024-12</v>
      </c>
      <c r="AW93" s="165" t="str">
        <f t="shared" si="201"/>
        <v>91243110-2024-12</v>
      </c>
      <c r="AX93" t="str">
        <f t="shared" si="204"/>
        <v>REMUNERACION</v>
      </c>
      <c r="AZ93" s="95" t="e">
        <f>+VLOOKUP(P93&amp;" "&amp;AP93&amp;" "&amp;AX93&amp;" "&amp;X93,'D2'!$DW$6:$DW$98,1,FALSE)</f>
        <v>#N/A</v>
      </c>
      <c r="BF93" s="530"/>
      <c r="BG93" s="530"/>
      <c r="BJ93" s="395" t="str">
        <f t="shared" si="235"/>
        <v>FEE MO</v>
      </c>
      <c r="BK93" s="396">
        <f t="shared" si="236"/>
        <v>479034.2206</v>
      </c>
      <c r="BL93" s="136">
        <f t="shared" si="207"/>
        <v>479034.2206</v>
      </c>
      <c r="BM93" s="136" t="str">
        <f t="shared" si="203"/>
        <v>OK</v>
      </c>
    </row>
    <row r="94" spans="1:65" ht="20.399999999999999" x14ac:dyDescent="0.7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3" t="str">
        <f t="shared" si="193"/>
        <v>91243110DICIEMBRE2024</v>
      </c>
      <c r="M94" s="203" t="str">
        <f t="shared" si="209"/>
        <v>REAL 91243110 REMUNERACION BERG_CAD</v>
      </c>
      <c r="N94" s="203" t="str">
        <f>VLOOKUP(M94,'D2'!$DW$5:'D2'!G:G,1,FALSE)</f>
        <v>REAL 91243110 REMUNERACION BERG_CAD</v>
      </c>
      <c r="O94" t="str">
        <f>P94&amp;V94&amp;X94&amp;W94&amp;AP94</f>
        <v>REALREMUNERACIONBERG_CADDICIEMBRE202491243110</v>
      </c>
      <c r="P94" t="s">
        <v>21</v>
      </c>
      <c r="Q94" s="387" t="s">
        <v>662</v>
      </c>
      <c r="R94" s="211" t="str">
        <f>+VLOOKUP(AP94,'8'!$B$5:$F$40,2,FALSE)</f>
        <v>Geología MN</v>
      </c>
      <c r="S94" s="383" t="s">
        <v>266</v>
      </c>
      <c r="T94" s="211" t="str">
        <f>+VLOOKUP(TEXT(S94,0),articulos!A:B,2,0)</f>
        <v>Remuneraciones del Personal</v>
      </c>
      <c r="U94" s="384">
        <v>81888</v>
      </c>
      <c r="V94" s="370" t="s">
        <v>613</v>
      </c>
      <c r="W94" s="211" t="str">
        <f t="shared" si="195"/>
        <v>DICIEMBRE2024</v>
      </c>
      <c r="X94" t="s">
        <v>703</v>
      </c>
      <c r="AA94" s="95">
        <f>+AD94/'7'!$E$343</f>
        <v>431.17784790797111</v>
      </c>
      <c r="AB94" s="207">
        <v>423546</v>
      </c>
      <c r="AD94" s="388">
        <f t="shared" si="196"/>
        <v>423546</v>
      </c>
      <c r="AE94" s="210">
        <v>45650</v>
      </c>
      <c r="AF94" t="s">
        <v>704</v>
      </c>
      <c r="AG94" t="s">
        <v>325</v>
      </c>
      <c r="AH94" t="s">
        <v>849</v>
      </c>
      <c r="AL94" s="220">
        <f t="shared" si="197"/>
        <v>2024</v>
      </c>
      <c r="AM94" s="220" t="str">
        <f t="shared" si="198"/>
        <v>2024-12</v>
      </c>
      <c r="AN94" s="1" t="s">
        <v>24</v>
      </c>
      <c r="AO94" s="740">
        <f>AA94*'7'!G$343</f>
        <v>487.74932901377377</v>
      </c>
      <c r="AP94" s="733">
        <v>91243110</v>
      </c>
      <c r="AQ94" s="212" t="str">
        <f t="shared" si="199"/>
        <v>912431</v>
      </c>
      <c r="AR94" s="213" t="e">
        <f>+VLOOKUP(AQ94,'8'!$B$5:$F$40,3,FALSE)</f>
        <v>#N/A</v>
      </c>
      <c r="AS94" s="213" t="e">
        <f>+VLOOKUP(AQ94,'8'!$B$5:$F$40,4,FALSE)</f>
        <v>#N/A</v>
      </c>
      <c r="AT94" s="213" t="e">
        <f>+VLOOKUP(AQ94,'8'!$B$5:$F$40,5,FALSE)</f>
        <v>#N/A</v>
      </c>
      <c r="AU94" s="213" t="e">
        <f>+VLOOKUP(AQ94,'8'!$B$5:$F$40,2,FALSE)</f>
        <v>#N/A</v>
      </c>
      <c r="AV94" s="213" t="str">
        <f t="shared" si="200"/>
        <v>REMUNERACION-91243110-2024-12</v>
      </c>
      <c r="AW94" s="165" t="str">
        <f t="shared" si="201"/>
        <v>91243110-2024-12</v>
      </c>
      <c r="AX94" t="str">
        <f t="shared" si="204"/>
        <v>REMUNERACION</v>
      </c>
      <c r="AZ94" s="95" t="e">
        <f>+VLOOKUP(P94&amp;" "&amp;AP94&amp;" "&amp;AX94&amp;" "&amp;X94,'D2'!$DW$6:$DW$98,1,FALSE)</f>
        <v>#N/A</v>
      </c>
      <c r="BF94" s="530"/>
      <c r="BG94" s="530"/>
      <c r="BJ94" s="395" t="str">
        <f t="shared" si="235"/>
        <v>FEE MO</v>
      </c>
      <c r="BK94" s="396">
        <f t="shared" si="236"/>
        <v>23337.384600000001</v>
      </c>
      <c r="BL94" s="136">
        <f t="shared" si="207"/>
        <v>23337.384600000001</v>
      </c>
      <c r="BM94" s="136" t="str">
        <f t="shared" si="203"/>
        <v>OK</v>
      </c>
    </row>
    <row r="95" spans="1:65" ht="20.399999999999999" x14ac:dyDescent="0.7">
      <c r="A95" s="203"/>
      <c r="B95" s="203"/>
      <c r="C95" s="203"/>
      <c r="D95" s="203"/>
      <c r="E95" s="203"/>
      <c r="F95" s="203"/>
      <c r="G95" s="203"/>
      <c r="H95" s="203"/>
      <c r="I95" s="203"/>
      <c r="J95" s="203"/>
      <c r="K95" s="203"/>
      <c r="L95" s="203" t="str">
        <f t="shared" si="193"/>
        <v>91243110DICIEMBRE2024</v>
      </c>
      <c r="M95" s="203" t="str">
        <f t="shared" si="209"/>
        <v>REAL 91243110 REMUNERACION CANN_AUS</v>
      </c>
      <c r="N95" s="203" t="str">
        <f>VLOOKUP(M95,'D2'!$DW$5:'D2'!G:G,1,FALSE)</f>
        <v>REAL 91243110 REMUNERACION CANN_AUS</v>
      </c>
      <c r="O95" t="str">
        <f t="shared" ref="O95" si="238">P95&amp;V95&amp;X95&amp;W95&amp;AP95</f>
        <v>REALREMUNERACIONCANN_AUSDICIEMBRE202491243110</v>
      </c>
      <c r="P95" t="s">
        <v>21</v>
      </c>
      <c r="Q95" s="387" t="s">
        <v>662</v>
      </c>
      <c r="R95" s="211" t="str">
        <f>+VLOOKUP(AP95,'8'!$B$5:$F$40,2,FALSE)</f>
        <v>Geología MN</v>
      </c>
      <c r="S95" s="383" t="s">
        <v>266</v>
      </c>
      <c r="T95" s="211" t="str">
        <f>+VLOOKUP(TEXT(S95,0),articulos!A:B,2,0)</f>
        <v>Remuneraciones del Personal</v>
      </c>
      <c r="U95" s="384">
        <v>81888</v>
      </c>
      <c r="V95" s="370" t="s">
        <v>613</v>
      </c>
      <c r="W95" s="211" t="str">
        <f t="shared" si="195"/>
        <v>DICIEMBRE2024</v>
      </c>
      <c r="X95" t="s">
        <v>796</v>
      </c>
      <c r="AA95" s="95">
        <f>+AD95/'7'!$E$343</f>
        <v>431.17784790797111</v>
      </c>
      <c r="AB95" s="207">
        <v>423546</v>
      </c>
      <c r="AD95" s="388">
        <f t="shared" si="196"/>
        <v>423546</v>
      </c>
      <c r="AE95" s="210">
        <v>45650</v>
      </c>
      <c r="AF95" t="s">
        <v>704</v>
      </c>
      <c r="AG95" t="s">
        <v>325</v>
      </c>
      <c r="AH95" t="s">
        <v>849</v>
      </c>
      <c r="AL95" s="220">
        <f t="shared" si="197"/>
        <v>2024</v>
      </c>
      <c r="AM95" s="220" t="str">
        <f t="shared" si="198"/>
        <v>2024-12</v>
      </c>
      <c r="AN95" s="1" t="s">
        <v>24</v>
      </c>
      <c r="AO95" s="740">
        <f>AA95*'7'!G$343</f>
        <v>487.74932901377377</v>
      </c>
      <c r="AP95" s="733">
        <v>91243110</v>
      </c>
      <c r="AQ95" s="212" t="str">
        <f t="shared" si="199"/>
        <v>912431</v>
      </c>
      <c r="AR95" s="213" t="e">
        <f>+VLOOKUP(AQ95,'8'!$B$5:$F$40,3,FALSE)</f>
        <v>#N/A</v>
      </c>
      <c r="AS95" s="213" t="e">
        <f>+VLOOKUP(AQ95,'8'!$B$5:$F$40,4,FALSE)</f>
        <v>#N/A</v>
      </c>
      <c r="AT95" s="213" t="e">
        <f>+VLOOKUP(AQ95,'8'!$B$5:$F$40,5,FALSE)</f>
        <v>#N/A</v>
      </c>
      <c r="AU95" s="213" t="e">
        <f>+VLOOKUP(AQ95,'8'!$B$5:$F$40,2,FALSE)</f>
        <v>#N/A</v>
      </c>
      <c r="AV95" s="213" t="str">
        <f t="shared" si="200"/>
        <v>REMUNERACION-91243110-2024-12</v>
      </c>
      <c r="AW95" s="165" t="str">
        <f t="shared" si="201"/>
        <v>91243110-2024-12</v>
      </c>
      <c r="AX95" t="str">
        <f t="shared" si="204"/>
        <v>REMUNERACION</v>
      </c>
      <c r="AZ95" s="95" t="e">
        <f>+VLOOKUP(P95&amp;" "&amp;AP95&amp;" "&amp;AX95&amp;" "&amp;X95,'D2'!$DW$6:$DW$98,1,FALSE)</f>
        <v>#N/A</v>
      </c>
      <c r="BF95" s="530"/>
      <c r="BG95" s="530"/>
      <c r="BJ95" s="395" t="str">
        <f t="shared" si="235"/>
        <v>FEE MO</v>
      </c>
      <c r="BK95" s="396">
        <f t="shared" si="236"/>
        <v>23337.384600000001</v>
      </c>
      <c r="BL95" s="136">
        <f t="shared" si="207"/>
        <v>23337.384600000001</v>
      </c>
      <c r="BM95" s="136" t="str">
        <f t="shared" si="203"/>
        <v>OK</v>
      </c>
    </row>
    <row r="96" spans="1:65" ht="20.399999999999999" x14ac:dyDescent="0.7">
      <c r="A96" s="203"/>
      <c r="B96" s="203"/>
      <c r="C96" s="203"/>
      <c r="D96" s="203"/>
      <c r="E96" s="203"/>
      <c r="F96" s="203"/>
      <c r="G96" s="203"/>
      <c r="H96" s="203"/>
      <c r="I96" s="203"/>
      <c r="J96" s="203"/>
      <c r="K96" s="203"/>
      <c r="L96" s="203" t="str">
        <f t="shared" si="193"/>
        <v>91243110DICIEMBRE2024</v>
      </c>
      <c r="M96" s="203" t="str">
        <f t="shared" si="209"/>
        <v>REAL 91243110 CO-073/2023 CANN_AUS</v>
      </c>
      <c r="N96" s="203" t="str">
        <f>VLOOKUP(M96,'D2'!$DW$5:'D2'!G:G,1,FALSE)</f>
        <v>REAL 91243110 CO-073/2023 CANN_AUS</v>
      </c>
      <c r="O96" t="str">
        <f>P96&amp;V96&amp;X96&amp;W96&amp;AP96</f>
        <v>REALCO-073/2023CANN_AUSDICIEMBRE202491243110</v>
      </c>
      <c r="P96" t="s">
        <v>21</v>
      </c>
      <c r="Q96" s="387" t="s">
        <v>662</v>
      </c>
      <c r="R96" s="211" t="str">
        <f>+VLOOKUP(AP96,'8'!$B$5:$F$40,2,FALSE)</f>
        <v>Geología MN</v>
      </c>
      <c r="S96" s="383" t="s">
        <v>248</v>
      </c>
      <c r="T96" s="211" t="str">
        <f>+VLOOKUP(TEXT(S96,0),articulos!A:B,2,0)</f>
        <v>Servicio de Apoyo Geológico</v>
      </c>
      <c r="U96" s="384">
        <v>81904</v>
      </c>
      <c r="V96" s="370" t="s">
        <v>708</v>
      </c>
      <c r="W96" s="211" t="str">
        <f t="shared" si="195"/>
        <v>DICIEMBRE2024</v>
      </c>
      <c r="X96" t="s">
        <v>796</v>
      </c>
      <c r="AA96" s="95">
        <f>+AD96/'7'!$E$343</f>
        <v>117.0721775425023</v>
      </c>
      <c r="AB96" s="207">
        <v>115000</v>
      </c>
      <c r="AD96" s="388">
        <f t="shared" si="196"/>
        <v>115000</v>
      </c>
      <c r="AE96" s="210">
        <v>45650</v>
      </c>
      <c r="AF96" t="s">
        <v>704</v>
      </c>
      <c r="AG96" t="s">
        <v>705</v>
      </c>
      <c r="AH96" t="s">
        <v>706</v>
      </c>
      <c r="AL96" s="220">
        <f t="shared" si="197"/>
        <v>2024</v>
      </c>
      <c r="AM96" s="220" t="str">
        <f t="shared" si="198"/>
        <v>2024-12</v>
      </c>
      <c r="AN96" s="1" t="s">
        <v>24</v>
      </c>
      <c r="AO96" s="740">
        <f>AA96*'7'!G$343</f>
        <v>132.43230448778641</v>
      </c>
      <c r="AP96" s="733">
        <v>91243110</v>
      </c>
      <c r="AQ96" s="212" t="str">
        <f t="shared" si="199"/>
        <v>912431</v>
      </c>
      <c r="AR96" s="213" t="e">
        <f>+VLOOKUP(AQ96,'8'!$B$5:$F$40,3,FALSE)</f>
        <v>#N/A</v>
      </c>
      <c r="AS96" s="213" t="e">
        <f>+VLOOKUP(AQ96,'8'!$B$5:$F$40,4,FALSE)</f>
        <v>#N/A</v>
      </c>
      <c r="AT96" s="213" t="e">
        <f>+VLOOKUP(AQ96,'8'!$B$5:$F$40,5,FALSE)</f>
        <v>#N/A</v>
      </c>
      <c r="AU96" s="213" t="e">
        <f>+VLOOKUP(AQ96,'8'!$B$5:$F$40,2,FALSE)</f>
        <v>#N/A</v>
      </c>
      <c r="AV96" s="213" t="str">
        <f t="shared" si="200"/>
        <v>CO-073/2023-91243110-2024-12</v>
      </c>
      <c r="AW96" s="165" t="str">
        <f t="shared" si="201"/>
        <v>91243110-2024-12</v>
      </c>
      <c r="AX96" t="str">
        <f t="shared" si="204"/>
        <v>CO-073/2023</v>
      </c>
      <c r="AZ96" s="95" t="e">
        <f>+VLOOKUP(P96&amp;" "&amp;AP96&amp;" "&amp;AX96&amp;" "&amp;X96,'D2'!$DW$6:$DW$98,1,FALSE)</f>
        <v>#N/A</v>
      </c>
      <c r="BF96" s="530"/>
      <c r="BG96" s="530"/>
      <c r="BJ96" s="389" t="str">
        <f t="shared" ref="BJ96" si="239">IF(AX96="REMUNERACION","FEE MO","FEE SS")</f>
        <v>FEE SS</v>
      </c>
      <c r="BK96" s="390">
        <f t="shared" si="206"/>
        <v>2875</v>
      </c>
      <c r="BL96" s="136">
        <f t="shared" si="207"/>
        <v>2875</v>
      </c>
      <c r="BM96" s="136" t="str">
        <f t="shared" si="203"/>
        <v>OK</v>
      </c>
    </row>
    <row r="97" spans="1:65" ht="20.399999999999999" x14ac:dyDescent="0.7">
      <c r="A97" s="203"/>
      <c r="B97" s="203"/>
      <c r="C97" s="203"/>
      <c r="D97" s="203"/>
      <c r="E97" s="203"/>
      <c r="F97" s="203"/>
      <c r="G97" s="203"/>
      <c r="H97" s="203"/>
      <c r="I97" s="203"/>
      <c r="J97" s="203"/>
      <c r="K97" s="203"/>
      <c r="L97" s="203" t="str">
        <f t="shared" si="193"/>
        <v>91243110DICIEMBRE2024</v>
      </c>
      <c r="M97" s="203" t="str">
        <f t="shared" si="209"/>
        <v>REAL 91243110 CO-073/2023 BERG_CAD</v>
      </c>
      <c r="N97" s="203" t="str">
        <f>VLOOKUP(M97,'D2'!$DW$5:'D2'!G:G,1,FALSE)</f>
        <v>REAL 91243110 CO-073/2023 BERG_CAD</v>
      </c>
      <c r="O97" t="str">
        <f t="shared" ref="O97" si="240">P97&amp;V97&amp;X97&amp;W97&amp;AP97</f>
        <v>REALCO-073/2023BERG_CADDICIEMBRE202491243110</v>
      </c>
      <c r="P97" t="s">
        <v>21</v>
      </c>
      <c r="Q97" s="387" t="s">
        <v>662</v>
      </c>
      <c r="R97" s="211" t="str">
        <f>+VLOOKUP(AP97,'8'!$B$5:$F$40,2,FALSE)</f>
        <v>Geología MN</v>
      </c>
      <c r="S97" s="383" t="s">
        <v>248</v>
      </c>
      <c r="T97" s="211" t="str">
        <f>+VLOOKUP(TEXT(S97,0),articulos!A:B,2,0)</f>
        <v>Servicio de Apoyo Geológico</v>
      </c>
      <c r="U97" s="384">
        <v>81904</v>
      </c>
      <c r="V97" s="370" t="s">
        <v>708</v>
      </c>
      <c r="W97" s="211" t="str">
        <f t="shared" si="195"/>
        <v>DICIEMBRE2024</v>
      </c>
      <c r="X97" t="s">
        <v>703</v>
      </c>
      <c r="AA97" s="95">
        <f>+AD97/'7'!$E$343</f>
        <v>117.0721775425023</v>
      </c>
      <c r="AB97" s="207">
        <v>115000</v>
      </c>
      <c r="AD97" s="388">
        <f t="shared" si="196"/>
        <v>115000</v>
      </c>
      <c r="AE97" s="210">
        <v>45650</v>
      </c>
      <c r="AF97" t="s">
        <v>704</v>
      </c>
      <c r="AG97" t="s">
        <v>705</v>
      </c>
      <c r="AH97" t="s">
        <v>706</v>
      </c>
      <c r="AL97" s="220">
        <f t="shared" si="197"/>
        <v>2024</v>
      </c>
      <c r="AM97" s="220" t="str">
        <f t="shared" si="198"/>
        <v>2024-12</v>
      </c>
      <c r="AN97" s="1" t="s">
        <v>24</v>
      </c>
      <c r="AO97" s="740">
        <f>AA97*'7'!G$343</f>
        <v>132.43230448778641</v>
      </c>
      <c r="AP97" s="733">
        <v>91243110</v>
      </c>
      <c r="AQ97" s="212" t="str">
        <f t="shared" si="199"/>
        <v>912431</v>
      </c>
      <c r="AR97" s="213" t="e">
        <f>+VLOOKUP(AQ97,'8'!$B$5:$F$40,3,FALSE)</f>
        <v>#N/A</v>
      </c>
      <c r="AS97" s="213" t="e">
        <f>+VLOOKUP(AQ97,'8'!$B$5:$F$40,4,FALSE)</f>
        <v>#N/A</v>
      </c>
      <c r="AT97" s="213" t="e">
        <f>+VLOOKUP(AQ97,'8'!$B$5:$F$40,5,FALSE)</f>
        <v>#N/A</v>
      </c>
      <c r="AU97" s="213" t="e">
        <f>+VLOOKUP(AQ97,'8'!$B$5:$F$40,2,FALSE)</f>
        <v>#N/A</v>
      </c>
      <c r="AV97" s="213" t="str">
        <f t="shared" si="200"/>
        <v>CO-073/2023-91243110-2024-12</v>
      </c>
      <c r="AW97" s="165" t="str">
        <f t="shared" si="201"/>
        <v>91243110-2024-12</v>
      </c>
      <c r="AX97" t="str">
        <f t="shared" si="204"/>
        <v>CO-073/2023</v>
      </c>
      <c r="AZ97" s="95" t="e">
        <f>+VLOOKUP(P97&amp;" "&amp;AP97&amp;" "&amp;AX97&amp;" "&amp;X97,'D2'!$DW$6:$DW$98,1,FALSE)</f>
        <v>#N/A</v>
      </c>
      <c r="BC97" t="s">
        <v>302</v>
      </c>
      <c r="BD97" t="s">
        <v>302</v>
      </c>
      <c r="BE97" t="s">
        <v>302</v>
      </c>
      <c r="BF97" s="530"/>
      <c r="BG97" s="530"/>
      <c r="BJ97" s="389" t="str">
        <f>IF(AX97="REMUNERACION","FEE MO","FEE SS")</f>
        <v>FEE SS</v>
      </c>
      <c r="BK97" s="390">
        <f t="shared" si="206"/>
        <v>2875</v>
      </c>
      <c r="BL97" s="136">
        <f t="shared" si="207"/>
        <v>2875</v>
      </c>
      <c r="BM97" s="136" t="str">
        <f t="shared" si="203"/>
        <v>OK</v>
      </c>
    </row>
    <row r="98" spans="1:65" ht="20.399999999999999" x14ac:dyDescent="0.7">
      <c r="A98" s="203"/>
      <c r="B98" s="203"/>
      <c r="C98" s="203"/>
      <c r="D98" s="203"/>
      <c r="E98" s="203"/>
      <c r="F98" s="203"/>
      <c r="G98" s="203"/>
      <c r="H98" s="203"/>
      <c r="I98" s="203"/>
      <c r="J98" s="203"/>
      <c r="K98" s="203"/>
      <c r="L98" s="203" t="str">
        <f t="shared" si="193"/>
        <v>91243110DICIEMBRE2024</v>
      </c>
      <c r="M98" s="203" t="str">
        <f t="shared" si="209"/>
        <v>REAL 91243110 IMPUESTO BERG_CAD</v>
      </c>
      <c r="N98" s="203" t="str">
        <f>VLOOKUP(M98,'D2'!$DW$5:'D2'!G:G,1,FALSE)</f>
        <v>REAL 91243110 IMPUESTO BERG_CAD</v>
      </c>
      <c r="O98" t="str">
        <f>P98&amp;V98&amp;X98&amp;W98&amp;AP98</f>
        <v>REALIMPUESTOBERG_CADDICIEMBRE202491243110</v>
      </c>
      <c r="P98" t="s">
        <v>21</v>
      </c>
      <c r="Q98" s="387" t="s">
        <v>663</v>
      </c>
      <c r="R98" s="211" t="str">
        <f>+VLOOKUP(AP98,'8'!$B$5:$F$40,2,FALSE)</f>
        <v>Geología MN</v>
      </c>
      <c r="S98" s="383" t="s">
        <v>23</v>
      </c>
      <c r="T98" s="211" t="str">
        <f>+VLOOKUP(TEXT(S98,0),articulos!A:B,2,0)</f>
        <v>Asesoría Experta</v>
      </c>
      <c r="U98" s="384">
        <v>81988</v>
      </c>
      <c r="V98" s="370" t="s">
        <v>644</v>
      </c>
      <c r="W98" s="211" t="str">
        <f t="shared" si="195"/>
        <v>DICIEMBRE2024</v>
      </c>
      <c r="X98" t="s">
        <v>703</v>
      </c>
      <c r="AA98" s="95">
        <f>+AD98/'7'!$E$343</f>
        <v>807.49465540059043</v>
      </c>
      <c r="AB98" s="207">
        <v>793202</v>
      </c>
      <c r="AD98" s="388">
        <f t="shared" si="196"/>
        <v>793202</v>
      </c>
      <c r="AE98" s="210">
        <v>45653</v>
      </c>
      <c r="AF98" t="s">
        <v>704</v>
      </c>
      <c r="AG98" t="s">
        <v>820</v>
      </c>
      <c r="AH98" t="s">
        <v>850</v>
      </c>
      <c r="AL98" s="220">
        <f t="shared" si="197"/>
        <v>2024</v>
      </c>
      <c r="AM98" s="220" t="str">
        <f t="shared" si="198"/>
        <v>2024-12</v>
      </c>
      <c r="AN98" s="1" t="s">
        <v>24</v>
      </c>
      <c r="AO98" s="740">
        <f>AA98*'7'!G$343</f>
        <v>913.4397285593144</v>
      </c>
      <c r="AP98" s="733">
        <v>91243110</v>
      </c>
      <c r="AQ98" s="212" t="str">
        <f t="shared" si="199"/>
        <v>912431</v>
      </c>
      <c r="AR98" s="213" t="e">
        <f>+VLOOKUP(AQ98,'8'!$B$5:$F$40,3,FALSE)</f>
        <v>#N/A</v>
      </c>
      <c r="AS98" s="213" t="e">
        <f>+VLOOKUP(AQ98,'8'!$B$5:$F$40,4,FALSE)</f>
        <v>#N/A</v>
      </c>
      <c r="AT98" s="213" t="e">
        <f>+VLOOKUP(AQ98,'8'!$B$5:$F$40,5,FALSE)</f>
        <v>#N/A</v>
      </c>
      <c r="AU98" s="213" t="e">
        <f>+VLOOKUP(AQ98,'8'!$B$5:$F$40,2,FALSE)</f>
        <v>#N/A</v>
      </c>
      <c r="AV98" s="213" t="str">
        <f t="shared" si="200"/>
        <v>IMPUESTO-91243110-2024-12</v>
      </c>
      <c r="AW98" s="165" t="str">
        <f t="shared" si="201"/>
        <v>91243110-2024-12</v>
      </c>
      <c r="AX98" t="str">
        <f t="shared" si="204"/>
        <v>IMPUESTO</v>
      </c>
      <c r="AZ98" s="95" t="e">
        <f>+VLOOKUP(P98&amp;" "&amp;AP98&amp;" "&amp;AX98&amp;" "&amp;X98,'D2'!$DW$6:$DW$98,1,FALSE)</f>
        <v>#N/A</v>
      </c>
      <c r="BC98" t="s">
        <v>302</v>
      </c>
      <c r="BD98" t="s">
        <v>302</v>
      </c>
      <c r="BE98" t="s">
        <v>302</v>
      </c>
      <c r="BF98" s="530"/>
      <c r="BG98" s="530"/>
      <c r="BJ98" s="389" t="str">
        <f t="shared" ref="BJ98:BJ102" si="241">IF(AX98="REMUNERACION","FEE MO","FEE SS")</f>
        <v>FEE SS</v>
      </c>
      <c r="BK98" s="390">
        <f t="shared" ref="BK98:BK102" si="242">+AB98*0.025</f>
        <v>19830.050000000003</v>
      </c>
      <c r="BL98" s="136">
        <f t="shared" si="207"/>
        <v>19830.050000000003</v>
      </c>
      <c r="BM98" s="136" t="str">
        <f t="shared" si="203"/>
        <v>OK</v>
      </c>
    </row>
    <row r="99" spans="1:65" ht="20.399999999999999" x14ac:dyDescent="0.7">
      <c r="A99" s="203"/>
      <c r="B99" s="203"/>
      <c r="C99" s="203"/>
      <c r="D99" s="203"/>
      <c r="E99" s="203"/>
      <c r="F99" s="203"/>
      <c r="G99" s="203"/>
      <c r="H99" s="203"/>
      <c r="I99" s="203"/>
      <c r="J99" s="203"/>
      <c r="K99" s="203"/>
      <c r="L99" s="203" t="str">
        <f t="shared" si="193"/>
        <v>91243120DICIEMBRE2024</v>
      </c>
      <c r="M99" s="203" t="str">
        <f t="shared" si="209"/>
        <v>REAL 91243120 CO-075/2024 CANN_AUS</v>
      </c>
      <c r="N99" s="203" t="str">
        <f>VLOOKUP(M99,'D2'!$DW$5:'D2'!G:G,1,FALSE)</f>
        <v>REAL 91243120 CO-075/2024 CANN_AUS</v>
      </c>
      <c r="O99" t="str">
        <f t="shared" ref="O99" si="243">P99&amp;V99&amp;X99&amp;W99&amp;AP99</f>
        <v>REALCO-075/2024CANN_AUSDICIEMBRE202491243120</v>
      </c>
      <c r="P99" t="s">
        <v>21</v>
      </c>
      <c r="Q99" s="387" t="s">
        <v>663</v>
      </c>
      <c r="R99" s="211" t="str">
        <f>+VLOOKUP(AP99,'8'!$B$5:$F$40,2,FALSE)</f>
        <v>Geología ME</v>
      </c>
      <c r="S99" s="383" t="s">
        <v>248</v>
      </c>
      <c r="T99" s="211" t="str">
        <f>+VLOOKUP(TEXT(S99,0),articulos!A:B,2,0)</f>
        <v>Servicio de Apoyo Geológico</v>
      </c>
      <c r="U99" s="384">
        <v>81992</v>
      </c>
      <c r="V99" s="370" t="s">
        <v>888</v>
      </c>
      <c r="W99" s="211" t="str">
        <f t="shared" si="195"/>
        <v>DICIEMBRE2024</v>
      </c>
      <c r="X99" t="s">
        <v>796</v>
      </c>
      <c r="AA99" s="95">
        <f>+AD99/'7'!$E$343</f>
        <v>18192.927822457499</v>
      </c>
      <c r="AB99" s="536">
        <v>17870913</v>
      </c>
      <c r="AD99" s="388">
        <f t="shared" si="196"/>
        <v>17870913</v>
      </c>
      <c r="AE99" s="210">
        <v>45653</v>
      </c>
      <c r="AF99" t="s">
        <v>704</v>
      </c>
      <c r="AG99" t="s">
        <v>799</v>
      </c>
      <c r="AH99" t="s">
        <v>894</v>
      </c>
      <c r="AL99" s="220">
        <f t="shared" si="197"/>
        <v>2024</v>
      </c>
      <c r="AM99" s="220" t="str">
        <f t="shared" si="198"/>
        <v>2024-12</v>
      </c>
      <c r="AN99" s="1" t="s">
        <v>619</v>
      </c>
      <c r="AO99" s="529">
        <f>AA99*'7'!H$343</f>
        <v>19260.929492450756</v>
      </c>
      <c r="AP99" s="731">
        <v>91243120</v>
      </c>
      <c r="AQ99" s="212" t="str">
        <f t="shared" si="199"/>
        <v>912431</v>
      </c>
      <c r="AR99" s="213" t="e">
        <f>+VLOOKUP(AQ99,'8'!$B$5:$F$40,3,FALSE)</f>
        <v>#N/A</v>
      </c>
      <c r="AS99" s="213" t="e">
        <f>+VLOOKUP(AQ99,'8'!$B$5:$F$40,4,FALSE)</f>
        <v>#N/A</v>
      </c>
      <c r="AT99" s="213" t="e">
        <f>+VLOOKUP(AQ99,'8'!$B$5:$F$40,5,FALSE)</f>
        <v>#N/A</v>
      </c>
      <c r="AU99" s="213" t="e">
        <f>+VLOOKUP(AQ99,'8'!$B$5:$F$40,2,FALSE)</f>
        <v>#N/A</v>
      </c>
      <c r="AV99" s="213" t="str">
        <f t="shared" si="200"/>
        <v>CO-075/2024-91243120-2024-12</v>
      </c>
      <c r="AW99" s="165" t="str">
        <f t="shared" si="201"/>
        <v>91243120-2024-12</v>
      </c>
      <c r="AX99" t="str">
        <f t="shared" si="204"/>
        <v>CO-075/2024</v>
      </c>
      <c r="AZ99" s="95" t="e">
        <f>+VLOOKUP(P99&amp;" "&amp;AP99&amp;" "&amp;AX99&amp;" "&amp;X99,'D2'!$DW$6:$DW$98,1,FALSE)</f>
        <v>#N/A</v>
      </c>
      <c r="BF99" s="530"/>
      <c r="BG99" s="530"/>
      <c r="BJ99" s="389" t="str">
        <f t="shared" si="241"/>
        <v>FEE SS</v>
      </c>
      <c r="BK99" s="390">
        <f t="shared" si="242"/>
        <v>446772.82500000001</v>
      </c>
      <c r="BL99" s="136">
        <f t="shared" si="207"/>
        <v>446772.82500000001</v>
      </c>
      <c r="BM99" s="136" t="str">
        <f t="shared" si="203"/>
        <v>OK</v>
      </c>
    </row>
    <row r="100" spans="1:65" ht="20.399999999999999" x14ac:dyDescent="0.7">
      <c r="A100" s="203"/>
      <c r="B100" s="203"/>
      <c r="C100" s="203"/>
      <c r="D100" s="203"/>
      <c r="E100" s="203"/>
      <c r="F100" s="203"/>
      <c r="G100" s="203"/>
      <c r="H100" s="203"/>
      <c r="I100" s="203"/>
      <c r="J100" s="203"/>
      <c r="K100" s="203"/>
      <c r="L100" s="203" t="str">
        <f t="shared" si="193"/>
        <v>91243120DICIEMBRE2024</v>
      </c>
      <c r="M100" s="203" t="str">
        <f t="shared" si="209"/>
        <v>REAL 91243120 CO-075/2024 CANN_AUS</v>
      </c>
      <c r="N100" s="203" t="str">
        <f>VLOOKUP(M100,'D2'!$DW$5:'D2'!G:G,1,FALSE)</f>
        <v>REAL 91243120 CO-075/2024 CANN_AUS</v>
      </c>
      <c r="O100" t="str">
        <f>P100&amp;V100&amp;X100&amp;W100&amp;AP100</f>
        <v>REALCO-075/2024CANN_AUSDICIEMBRE202491243120</v>
      </c>
      <c r="P100" t="s">
        <v>21</v>
      </c>
      <c r="Q100" s="387" t="s">
        <v>663</v>
      </c>
      <c r="R100" s="211" t="str">
        <f>+VLOOKUP(AP100,'8'!$B$5:$F$40,2,FALSE)</f>
        <v>Geología ME</v>
      </c>
      <c r="S100" s="383" t="s">
        <v>248</v>
      </c>
      <c r="T100" s="211" t="str">
        <f>+VLOOKUP(TEXT(S100,0),articulos!A:B,2,0)</f>
        <v>Servicio de Apoyo Geológico</v>
      </c>
      <c r="U100" s="384">
        <v>81992</v>
      </c>
      <c r="V100" s="370" t="s">
        <v>888</v>
      </c>
      <c r="W100" s="211" t="str">
        <f t="shared" si="195"/>
        <v>DICIEMBRE2024</v>
      </c>
      <c r="X100" t="s">
        <v>796</v>
      </c>
      <c r="AA100" s="95">
        <f>+AD100/'7'!$E$343</f>
        <v>10276.632393362517</v>
      </c>
      <c r="AB100" s="536">
        <v>10094736</v>
      </c>
      <c r="AD100" s="388">
        <f t="shared" si="196"/>
        <v>10094736</v>
      </c>
      <c r="AE100" s="210">
        <v>45653</v>
      </c>
      <c r="AF100" t="s">
        <v>704</v>
      </c>
      <c r="AG100" t="s">
        <v>799</v>
      </c>
      <c r="AH100" t="s">
        <v>894</v>
      </c>
      <c r="AL100" s="220">
        <f t="shared" si="197"/>
        <v>2024</v>
      </c>
      <c r="AM100" s="220" t="str">
        <f t="shared" si="198"/>
        <v>2024-12</v>
      </c>
      <c r="AN100" s="1" t="s">
        <v>619</v>
      </c>
      <c r="AO100" s="529">
        <f>AA100*'7'!H$343</f>
        <v>10879.914100690008</v>
      </c>
      <c r="AP100" s="731">
        <v>91243120</v>
      </c>
      <c r="AQ100" s="212" t="str">
        <f t="shared" si="199"/>
        <v>912431</v>
      </c>
      <c r="AR100" s="213" t="e">
        <f>+VLOOKUP(AQ100,'8'!$B$5:$F$40,3,FALSE)</f>
        <v>#N/A</v>
      </c>
      <c r="AS100" s="213" t="e">
        <f>+VLOOKUP(AQ100,'8'!$B$5:$F$40,4,FALSE)</f>
        <v>#N/A</v>
      </c>
      <c r="AT100" s="213" t="e">
        <f>+VLOOKUP(AQ100,'8'!$B$5:$F$40,5,FALSE)</f>
        <v>#N/A</v>
      </c>
      <c r="AU100" s="213" t="e">
        <f>+VLOOKUP(AQ100,'8'!$B$5:$F$40,2,FALSE)</f>
        <v>#N/A</v>
      </c>
      <c r="AV100" s="213" t="str">
        <f t="shared" si="200"/>
        <v>CO-075/2024-91243120-2024-12</v>
      </c>
      <c r="AW100" s="165" t="str">
        <f t="shared" si="201"/>
        <v>91243120-2024-12</v>
      </c>
      <c r="AX100" t="str">
        <f t="shared" si="204"/>
        <v>CO-075/2024</v>
      </c>
      <c r="AZ100" s="95" t="e">
        <f>+VLOOKUP(P100&amp;" "&amp;AP100&amp;" "&amp;AX100&amp;" "&amp;X100,'D2'!$DW$6:$DW$98,1,FALSE)</f>
        <v>#N/A</v>
      </c>
      <c r="BF100" s="530"/>
      <c r="BG100" s="530"/>
      <c r="BJ100" s="389" t="str">
        <f t="shared" si="241"/>
        <v>FEE SS</v>
      </c>
      <c r="BK100" s="390">
        <f t="shared" si="242"/>
        <v>252368.40000000002</v>
      </c>
      <c r="BL100" s="136">
        <f t="shared" si="207"/>
        <v>252368.40000000002</v>
      </c>
      <c r="BM100" s="136" t="str">
        <f t="shared" si="203"/>
        <v>OK</v>
      </c>
    </row>
    <row r="101" spans="1:65" ht="20.399999999999999" x14ac:dyDescent="0.7">
      <c r="A101" s="203"/>
      <c r="B101" s="203"/>
      <c r="C101" s="203"/>
      <c r="D101" s="203"/>
      <c r="E101" s="203"/>
      <c r="F101" s="203"/>
      <c r="G101" s="203"/>
      <c r="H101" s="203"/>
      <c r="I101" s="203"/>
      <c r="J101" s="203"/>
      <c r="K101" s="203"/>
      <c r="L101" s="203" t="str">
        <f t="shared" si="193"/>
        <v>91243110DICIEMBRE2024</v>
      </c>
      <c r="M101" s="203" t="str">
        <f t="shared" si="209"/>
        <v>REAL 91243110 CO-H-007/2024 BERG_CAD</v>
      </c>
      <c r="N101" s="203" t="str">
        <f>VLOOKUP(M101,'D2'!$DW$5:'D2'!G:G,1,FALSE)</f>
        <v>REAL 91243110 CO-H-007/2024 BERG_CAD</v>
      </c>
      <c r="O101" t="str">
        <f t="shared" ref="O101" si="244">P101&amp;V101&amp;X101&amp;W101&amp;AP101</f>
        <v>REALCO-H-007/2024BERG_CADDICIEMBRE202491243110</v>
      </c>
      <c r="P101" t="s">
        <v>21</v>
      </c>
      <c r="Q101" s="387"/>
      <c r="R101" s="211" t="str">
        <f>+VLOOKUP(AP101,'8'!$B$5:$F$40,2,FALSE)</f>
        <v>Geología MN</v>
      </c>
      <c r="S101" s="383"/>
      <c r="T101" s="211" t="e">
        <f>+VLOOKUP(TEXT(S101,0),articulos!A:B,2,0)</f>
        <v>#N/A</v>
      </c>
      <c r="U101" s="384"/>
      <c r="V101" s="370" t="s">
        <v>775</v>
      </c>
      <c r="W101" s="211" t="str">
        <f t="shared" si="195"/>
        <v>DICIEMBRE2024</v>
      </c>
      <c r="X101" t="s">
        <v>703</v>
      </c>
      <c r="AA101" s="95">
        <f>+AD101/'7'!$E$343</f>
        <v>2991.8324340832742</v>
      </c>
      <c r="AB101" s="532">
        <v>2938876.7850000001</v>
      </c>
      <c r="AD101" s="388">
        <f t="shared" si="196"/>
        <v>2938877</v>
      </c>
      <c r="AE101" s="210">
        <v>45653</v>
      </c>
      <c r="AF101" t="s">
        <v>585</v>
      </c>
      <c r="AG101" t="s">
        <v>713</v>
      </c>
      <c r="AH101" t="s">
        <v>769</v>
      </c>
      <c r="AL101" s="220">
        <f t="shared" si="197"/>
        <v>2024</v>
      </c>
      <c r="AM101" s="220" t="str">
        <f t="shared" si="198"/>
        <v>2024-12</v>
      </c>
      <c r="AN101" s="1" t="s">
        <v>24</v>
      </c>
      <c r="AO101" s="740">
        <f>+AB101/832</f>
        <v>3532.3038281250001</v>
      </c>
      <c r="AP101" s="733">
        <v>91243110</v>
      </c>
      <c r="AQ101" s="212" t="str">
        <f t="shared" si="199"/>
        <v>912431</v>
      </c>
      <c r="AR101" s="213" t="e">
        <f>+VLOOKUP(AQ101,'8'!$B$5:$F$40,3,FALSE)</f>
        <v>#N/A</v>
      </c>
      <c r="AS101" s="213" t="e">
        <f>+VLOOKUP(AQ101,'8'!$B$5:$F$40,4,FALSE)</f>
        <v>#N/A</v>
      </c>
      <c r="AT101" s="213" t="e">
        <f>+VLOOKUP(AQ101,'8'!$B$5:$F$40,5,FALSE)</f>
        <v>#N/A</v>
      </c>
      <c r="AU101" s="213" t="e">
        <f>+VLOOKUP(AQ101,'8'!$B$5:$F$40,2,FALSE)</f>
        <v>#N/A</v>
      </c>
      <c r="AV101" s="213" t="str">
        <f t="shared" si="200"/>
        <v>CO-H-007/2024-91243110-2024-12</v>
      </c>
      <c r="AW101" s="165" t="str">
        <f t="shared" si="201"/>
        <v>91243110-2024-12</v>
      </c>
      <c r="AX101" t="str">
        <f t="shared" si="204"/>
        <v>CO-H-007/2024</v>
      </c>
      <c r="AZ101" s="95" t="e">
        <f>+VLOOKUP(P101&amp;" "&amp;AP101&amp;" "&amp;AX101&amp;" "&amp;X101,'D2'!$DW$6:$DW$98,1,FALSE)</f>
        <v>#N/A</v>
      </c>
      <c r="BF101" s="530"/>
      <c r="BG101" s="530"/>
      <c r="BJ101" s="389" t="str">
        <f t="shared" si="241"/>
        <v>FEE SS</v>
      </c>
      <c r="BK101" s="390">
        <f t="shared" si="242"/>
        <v>73471.91962500001</v>
      </c>
      <c r="BL101" s="136">
        <f t="shared" si="207"/>
        <v>73471.91962500001</v>
      </c>
      <c r="BM101" s="136" t="str">
        <f t="shared" si="203"/>
        <v>OK</v>
      </c>
    </row>
    <row r="102" spans="1:65" ht="20.399999999999999" x14ac:dyDescent="0.7">
      <c r="A102" s="203"/>
      <c r="B102" s="203"/>
      <c r="C102" s="203"/>
      <c r="D102" s="203"/>
      <c r="E102" s="203"/>
      <c r="F102" s="203"/>
      <c r="G102" s="203"/>
      <c r="H102" s="203"/>
      <c r="I102" s="203"/>
      <c r="J102" s="203"/>
      <c r="K102" s="203"/>
      <c r="L102" s="203"/>
      <c r="M102" s="203" t="str">
        <f t="shared" si="209"/>
        <v>INCURRIDO 91243110 CO-H-007/2024 CANN_AUS</v>
      </c>
      <c r="N102" s="203" t="str">
        <f>VLOOKUP(M102,'D2'!$DW$5:'D2'!G:G,1,FALSE)</f>
        <v>INCURRIDO 91243110 CO-H-007/2024 CANN_AUS</v>
      </c>
      <c r="O102" t="str">
        <f>P102&amp;V102&amp;X102&amp;W102&amp;AP102</f>
        <v>INCURRIDOCO-H-007/2024CANN_AUSDICIEMBRE202491243110</v>
      </c>
      <c r="P102" t="s">
        <v>743</v>
      </c>
      <c r="Q102" s="387"/>
      <c r="R102" s="211" t="str">
        <f>+VLOOKUP(AP102,'8'!$B$5:$F$40,2,FALSE)</f>
        <v>Geología MN</v>
      </c>
      <c r="S102" s="383"/>
      <c r="T102" s="211" t="e">
        <f>+VLOOKUP(TEXT(S102,0),articulos!A:B,2,0)</f>
        <v>#N/A</v>
      </c>
      <c r="U102" s="384"/>
      <c r="V102" s="370" t="s">
        <v>775</v>
      </c>
      <c r="W102" s="211" t="str">
        <f t="shared" si="195"/>
        <v>DICIEMBRE2024</v>
      </c>
      <c r="X102" t="s">
        <v>796</v>
      </c>
      <c r="AA102" s="95">
        <f>+AD102/'7'!$E$343</f>
        <v>2991.8324340832742</v>
      </c>
      <c r="AB102" s="532">
        <v>2938876.7850000001</v>
      </c>
      <c r="AD102" s="388">
        <f t="shared" si="196"/>
        <v>2938877</v>
      </c>
      <c r="AE102" s="210">
        <v>45653</v>
      </c>
      <c r="AF102" t="s">
        <v>585</v>
      </c>
      <c r="AG102" t="s">
        <v>713</v>
      </c>
      <c r="AH102" t="s">
        <v>769</v>
      </c>
      <c r="AL102" s="220">
        <f t="shared" si="197"/>
        <v>2024</v>
      </c>
      <c r="AM102" s="220" t="str">
        <f t="shared" si="198"/>
        <v>2024-12</v>
      </c>
      <c r="AN102" s="1" t="s">
        <v>24</v>
      </c>
      <c r="AO102" s="740">
        <f>+AB102/832</f>
        <v>3532.3038281250001</v>
      </c>
      <c r="AP102" s="733">
        <v>91243110</v>
      </c>
      <c r="AQ102" s="212" t="str">
        <f t="shared" si="199"/>
        <v>912431</v>
      </c>
      <c r="AR102" s="213" t="e">
        <f>+VLOOKUP(AQ102,'8'!$B$5:$F$40,3,FALSE)</f>
        <v>#N/A</v>
      </c>
      <c r="AS102" s="213" t="e">
        <f>+VLOOKUP(AQ102,'8'!$B$5:$F$40,4,FALSE)</f>
        <v>#N/A</v>
      </c>
      <c r="AT102" s="213" t="e">
        <f>+VLOOKUP(AQ102,'8'!$B$5:$F$40,5,FALSE)</f>
        <v>#N/A</v>
      </c>
      <c r="AU102" s="213" t="e">
        <f>+VLOOKUP(AQ102,'8'!$B$5:$F$40,2,FALSE)</f>
        <v>#N/A</v>
      </c>
      <c r="AV102" s="213" t="str">
        <f t="shared" si="200"/>
        <v>CO-H-007/2024-91243110-2024-12</v>
      </c>
      <c r="AW102" s="165" t="str">
        <f t="shared" si="201"/>
        <v>91243110-2024-12</v>
      </c>
      <c r="AX102" t="str">
        <f t="shared" si="204"/>
        <v>CO-H-007/2024</v>
      </c>
      <c r="AZ102" s="95" t="e">
        <f>+VLOOKUP(P102&amp;" "&amp;AP102&amp;" "&amp;AX102&amp;" "&amp;X102,'D2'!$DW$6:$DW$98,1,FALSE)</f>
        <v>#N/A</v>
      </c>
      <c r="BF102" s="530"/>
      <c r="BG102" s="530"/>
      <c r="BJ102" s="389" t="str">
        <f t="shared" si="241"/>
        <v>FEE SS</v>
      </c>
      <c r="BK102" s="390">
        <f t="shared" si="242"/>
        <v>73471.91962500001</v>
      </c>
      <c r="BL102" s="136">
        <f t="shared" si="207"/>
        <v>73471.91962500001</v>
      </c>
      <c r="BM102" s="136" t="str">
        <f t="shared" si="203"/>
        <v>OK</v>
      </c>
    </row>
    <row r="103" spans="1:65" ht="20.399999999999999" x14ac:dyDescent="0.7">
      <c r="A103" s="203"/>
      <c r="B103" s="203"/>
      <c r="C103" s="203"/>
      <c r="D103" s="203"/>
      <c r="E103" s="203"/>
      <c r="F103" s="203"/>
      <c r="G103" s="203"/>
      <c r="H103" s="203"/>
      <c r="I103" s="203"/>
      <c r="J103" s="203"/>
      <c r="K103" s="203"/>
      <c r="L103" s="203">
        <f t="shared" ref="L103:L141" si="245">IF(P103="INCURRIDO",0,AP103&amp;W103)</f>
        <v>0</v>
      </c>
      <c r="M103" s="203" t="str">
        <f t="shared" si="209"/>
        <v>INCURRIDO 91243120 CO-075/2024 CANN_AUS</v>
      </c>
      <c r="N103" s="203" t="str">
        <f>VLOOKUP(M103,'D2'!$DW$5:'D2'!G:G,1,FALSE)</f>
        <v>INCURRIDO 91243120 CO-075/2024 CANN_AUS</v>
      </c>
      <c r="O103" t="str">
        <f t="shared" ref="O103:O117" si="246">P103&amp;V103&amp;X103&amp;W103&amp;AP103</f>
        <v>INCURRIDOCO-075/2024CANN_AUSDICIEMBRE202491243120</v>
      </c>
      <c r="P103" t="s">
        <v>743</v>
      </c>
      <c r="Q103" s="387"/>
      <c r="R103" s="211" t="str">
        <f>+VLOOKUP(AP103,'8'!$B$5:$F$40,2,FALSE)</f>
        <v>Geología ME</v>
      </c>
      <c r="S103" s="383" t="s">
        <v>260</v>
      </c>
      <c r="T103" s="211" t="str">
        <f>+VLOOKUP(TEXT(S103,0),articulos!A:B,2,0)</f>
        <v>Vehículos Livianos y Otros Medios de Transporte</v>
      </c>
      <c r="U103" s="384">
        <v>77733</v>
      </c>
      <c r="V103" s="370" t="s">
        <v>888</v>
      </c>
      <c r="W103" s="211" t="str">
        <f t="shared" si="195"/>
        <v>DICIEMBRE2024</v>
      </c>
      <c r="X103" t="s">
        <v>796</v>
      </c>
      <c r="AA103" s="95">
        <f>+AD103/'7'!$E$343</f>
        <v>-7071.3631273541687</v>
      </c>
      <c r="AB103" s="526">
        <v>-6946200</v>
      </c>
      <c r="AD103" s="388">
        <f>ROUND(AB103-AC103,0)</f>
        <v>-6946200</v>
      </c>
      <c r="AE103" s="210">
        <v>45653</v>
      </c>
      <c r="AF103" t="s">
        <v>585</v>
      </c>
      <c r="AG103" t="s">
        <v>713</v>
      </c>
      <c r="AH103" t="s">
        <v>894</v>
      </c>
      <c r="AL103" s="220">
        <f t="shared" si="197"/>
        <v>2024</v>
      </c>
      <c r="AM103" s="220" t="str">
        <f t="shared" si="198"/>
        <v>2024-12</v>
      </c>
      <c r="AN103" s="528" t="s">
        <v>619</v>
      </c>
      <c r="AO103" s="529">
        <f>AA103*'7'!H$343</f>
        <v>-7486.4819967766289</v>
      </c>
      <c r="AP103" s="732">
        <v>91243120</v>
      </c>
      <c r="AQ103" s="212" t="str">
        <f t="shared" si="199"/>
        <v>912431</v>
      </c>
      <c r="AR103" s="213" t="e">
        <f>+VLOOKUP(AQ103,'8'!$B$5:$F$40,3,FALSE)</f>
        <v>#N/A</v>
      </c>
      <c r="AS103" s="213" t="e">
        <f>+VLOOKUP(AQ103,'8'!$B$5:$F$40,4,FALSE)</f>
        <v>#N/A</v>
      </c>
      <c r="AT103" s="213" t="e">
        <f>+VLOOKUP(AQ103,'8'!$B$5:$F$40,5,FALSE)</f>
        <v>#N/A</v>
      </c>
      <c r="AU103" s="213" t="e">
        <f>+VLOOKUP(AQ103,'8'!$B$5:$F$40,2,FALSE)</f>
        <v>#N/A</v>
      </c>
      <c r="AV103" s="213" t="str">
        <f t="shared" si="200"/>
        <v>CO-075/2024-91243120-2024-12</v>
      </c>
      <c r="AW103" s="165" t="str">
        <f t="shared" si="201"/>
        <v>91243120-2024-12</v>
      </c>
      <c r="AX103" t="str">
        <f t="shared" si="204"/>
        <v>CO-075/2024</v>
      </c>
      <c r="AZ103" s="95" t="e">
        <f>+VLOOKUP(P103&amp;" "&amp;AP103&amp;" "&amp;AX103&amp;" "&amp;X103,'D2'!$DW$6:$DW$98,1,FALSE)</f>
        <v>#N/A</v>
      </c>
      <c r="BJ103" s="389" t="str">
        <f t="shared" ref="BJ103:BJ108" si="247">IF(AX103="REMUNERACION","FEE MO","FEE SS")</f>
        <v>FEE SS</v>
      </c>
      <c r="BK103" s="390"/>
      <c r="BL103" s="136">
        <f>IF(BJ103="FEE SS",AB103*0.025,AB103*0.0551)</f>
        <v>-173655</v>
      </c>
      <c r="BM103" s="136" t="str">
        <f t="shared" si="203"/>
        <v>REV</v>
      </c>
    </row>
    <row r="104" spans="1:65" ht="20.399999999999999" x14ac:dyDescent="0.7">
      <c r="A104" s="203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>
        <f t="shared" si="245"/>
        <v>0</v>
      </c>
      <c r="M104" s="203" t="str">
        <f t="shared" si="209"/>
        <v>INCURRIDO 91243120 CO-075/2024 CANN_AUS</v>
      </c>
      <c r="N104" s="203" t="str">
        <f>VLOOKUP(M104,'D2'!$DW$5:'D2'!G:G,1,FALSE)</f>
        <v>INCURRIDO 91243120 CO-075/2024 CANN_AUS</v>
      </c>
      <c r="O104" t="str">
        <f t="shared" si="246"/>
        <v>INCURRIDOCO-075/2024CANN_AUSDICIEMBRE202491243120</v>
      </c>
      <c r="P104" t="s">
        <v>743</v>
      </c>
      <c r="Q104" s="387"/>
      <c r="R104" s="211" t="str">
        <f>+VLOOKUP(AP104,'8'!$B$5:$F$40,2,FALSE)</f>
        <v>Geología ME</v>
      </c>
      <c r="S104" s="383" t="s">
        <v>262</v>
      </c>
      <c r="T104" s="211" t="str">
        <f>+VLOOKUP(TEXT(S104,0),articulos!A:B,2,0)</f>
        <v>Servicio de Alojamiento y Alimentación</v>
      </c>
      <c r="U104" s="384">
        <v>77733</v>
      </c>
      <c r="V104" s="370" t="s">
        <v>888</v>
      </c>
      <c r="W104" s="211" t="str">
        <f t="shared" si="195"/>
        <v>DICIEMBRE2024</v>
      </c>
      <c r="X104" t="s">
        <v>796</v>
      </c>
      <c r="AA104" s="95">
        <f>+AD104/'7'!$E$343</f>
        <v>-6708.1746920492724</v>
      </c>
      <c r="AB104" s="526">
        <v>-6589440</v>
      </c>
      <c r="AD104" s="388">
        <f>ROUND(AB104-AC104,0)</f>
        <v>-6589440</v>
      </c>
      <c r="AE104" s="210">
        <v>45653</v>
      </c>
      <c r="AF104" t="s">
        <v>585</v>
      </c>
      <c r="AG104" t="s">
        <v>713</v>
      </c>
      <c r="AH104" t="s">
        <v>894</v>
      </c>
      <c r="AL104" s="220">
        <f t="shared" si="197"/>
        <v>2024</v>
      </c>
      <c r="AM104" s="220" t="str">
        <f t="shared" si="198"/>
        <v>2024-12</v>
      </c>
      <c r="AN104" s="528" t="s">
        <v>619</v>
      </c>
      <c r="AO104" s="529">
        <f>AA104*'7'!H$343</f>
        <v>-7101.9728670121494</v>
      </c>
      <c r="AP104" s="732">
        <v>91243120</v>
      </c>
      <c r="AQ104" s="212" t="str">
        <f t="shared" si="199"/>
        <v>912431</v>
      </c>
      <c r="AR104" s="213" t="e">
        <f>+VLOOKUP(AQ104,'8'!$B$5:$F$40,3,FALSE)</f>
        <v>#N/A</v>
      </c>
      <c r="AS104" s="213" t="e">
        <f>+VLOOKUP(AQ104,'8'!$B$5:$F$40,4,FALSE)</f>
        <v>#N/A</v>
      </c>
      <c r="AT104" s="213" t="e">
        <f>+VLOOKUP(AQ104,'8'!$B$5:$F$40,5,FALSE)</f>
        <v>#N/A</v>
      </c>
      <c r="AU104" s="213" t="e">
        <f>+VLOOKUP(AQ104,'8'!$B$5:$F$40,2,FALSE)</f>
        <v>#N/A</v>
      </c>
      <c r="AV104" s="213" t="str">
        <f t="shared" si="200"/>
        <v>CO-075/2024-91243120-2024-12</v>
      </c>
      <c r="AW104" s="165" t="str">
        <f t="shared" si="201"/>
        <v>91243120-2024-12</v>
      </c>
      <c r="AX104" t="str">
        <f t="shared" si="204"/>
        <v>CO-075/2024</v>
      </c>
      <c r="AZ104" s="95" t="e">
        <f>+VLOOKUP(P104&amp;" "&amp;AP104&amp;" "&amp;AX104&amp;" "&amp;X104,'D2'!$DW$6:$DW$98,1,FALSE)</f>
        <v>#N/A</v>
      </c>
      <c r="BJ104" s="389" t="str">
        <f t="shared" si="247"/>
        <v>FEE SS</v>
      </c>
      <c r="BK104" s="390"/>
      <c r="BL104" s="136">
        <f>IF(BJ104="FEE SS",AB104*0.025,AB104*0.0551)</f>
        <v>-164736</v>
      </c>
      <c r="BM104" s="136" t="str">
        <f t="shared" si="203"/>
        <v>REV</v>
      </c>
    </row>
    <row r="105" spans="1:65" ht="20.399999999999999" x14ac:dyDescent="0.7">
      <c r="A105" s="203"/>
      <c r="B105" s="203"/>
      <c r="C105" s="203"/>
      <c r="D105" s="203"/>
      <c r="E105" s="203"/>
      <c r="F105" s="203"/>
      <c r="G105" s="203"/>
      <c r="H105" s="203"/>
      <c r="I105" s="203"/>
      <c r="J105" s="203"/>
      <c r="K105" s="203"/>
      <c r="L105" s="203">
        <f t="shared" si="245"/>
        <v>0</v>
      </c>
      <c r="M105" s="203" t="str">
        <f t="shared" si="209"/>
        <v>INCURRIDO 91243120 CO-075/2024 CANN_AUS</v>
      </c>
      <c r="N105" s="203" t="str">
        <f>VLOOKUP(M105,'D2'!$DW$5:'D2'!G:G,1,FALSE)</f>
        <v>INCURRIDO 91243120 CO-075/2024 CANN_AUS</v>
      </c>
      <c r="O105" t="str">
        <f t="shared" si="246"/>
        <v>INCURRIDOCO-075/2024CANN_AUSDICIEMBRE202491243120</v>
      </c>
      <c r="P105" t="s">
        <v>743</v>
      </c>
      <c r="Q105" s="387"/>
      <c r="R105" s="211" t="str">
        <f>+VLOOKUP(AP105,'8'!$B$5:$F$40,2,FALSE)</f>
        <v>Geología ME</v>
      </c>
      <c r="S105" s="383" t="s">
        <v>260</v>
      </c>
      <c r="T105" s="211" t="str">
        <f>+VLOOKUP(TEXT(S105,0),articulos!A:B,2,0)</f>
        <v>Vehículos Livianos y Otros Medios de Transporte</v>
      </c>
      <c r="U105" s="384">
        <v>77733</v>
      </c>
      <c r="V105" s="370" t="s">
        <v>888</v>
      </c>
      <c r="W105" s="211" t="str">
        <f t="shared" si="195"/>
        <v>DICIEMBRE2024</v>
      </c>
      <c r="X105" t="s">
        <v>796</v>
      </c>
      <c r="AA105" s="95">
        <f>+AD105/'7'!$E$343</f>
        <v>-9316.9092945128778</v>
      </c>
      <c r="AB105" s="526">
        <v>-9152000</v>
      </c>
      <c r="AD105" s="388">
        <f>ROUND(AB105-AC105,0)</f>
        <v>-9152000</v>
      </c>
      <c r="AE105" s="210">
        <v>45653</v>
      </c>
      <c r="AF105" t="s">
        <v>585</v>
      </c>
      <c r="AG105" t="s">
        <v>713</v>
      </c>
      <c r="AH105" t="s">
        <v>894</v>
      </c>
      <c r="AL105" s="220">
        <f t="shared" si="197"/>
        <v>2024</v>
      </c>
      <c r="AM105" s="220" t="str">
        <f t="shared" si="198"/>
        <v>2024-12</v>
      </c>
      <c r="AN105" s="528" t="s">
        <v>619</v>
      </c>
      <c r="AO105" s="529">
        <v>-10155.5554287205</v>
      </c>
      <c r="AP105" s="732">
        <v>91243120</v>
      </c>
      <c r="AQ105" s="212" t="str">
        <f t="shared" si="199"/>
        <v>912431</v>
      </c>
      <c r="AR105" s="213" t="e">
        <f>+VLOOKUP(AQ105,'8'!$B$5:$F$40,3,FALSE)</f>
        <v>#N/A</v>
      </c>
      <c r="AS105" s="213" t="e">
        <f>+VLOOKUP(AQ105,'8'!$B$5:$F$40,4,FALSE)</f>
        <v>#N/A</v>
      </c>
      <c r="AT105" s="213" t="e">
        <f>+VLOOKUP(AQ105,'8'!$B$5:$F$40,5,FALSE)</f>
        <v>#N/A</v>
      </c>
      <c r="AU105" s="213" t="e">
        <f>+VLOOKUP(AQ105,'8'!$B$5:$F$40,2,FALSE)</f>
        <v>#N/A</v>
      </c>
      <c r="AV105" s="213" t="str">
        <f t="shared" si="200"/>
        <v>CO-075/2024-91243120-2024-12</v>
      </c>
      <c r="AW105" s="165" t="str">
        <f t="shared" si="201"/>
        <v>91243120-2024-12</v>
      </c>
      <c r="AX105" t="str">
        <f t="shared" si="204"/>
        <v>CO-075/2024</v>
      </c>
      <c r="AZ105" s="95" t="e">
        <f>+VLOOKUP(P105&amp;" "&amp;AP105&amp;" "&amp;AX105&amp;" "&amp;X105,'D2'!$DW$6:$DW$98,1,FALSE)</f>
        <v>#N/A</v>
      </c>
      <c r="BJ105" s="389" t="str">
        <f t="shared" si="247"/>
        <v>FEE SS</v>
      </c>
      <c r="BK105" s="390"/>
      <c r="BL105" s="136">
        <f>IF(BJ105="FEE SS",AB105*0.025,AB105*0.0551)</f>
        <v>-228800</v>
      </c>
      <c r="BM105" s="136" t="str">
        <f t="shared" si="203"/>
        <v>REV</v>
      </c>
    </row>
    <row r="106" spans="1:65" ht="20.399999999999999" x14ac:dyDescent="0.7">
      <c r="A106" s="203"/>
      <c r="B106" s="203"/>
      <c r="C106" s="203"/>
      <c r="D106" s="203"/>
      <c r="E106" s="203"/>
      <c r="F106" s="203"/>
      <c r="G106" s="203"/>
      <c r="H106" s="203"/>
      <c r="I106" s="203"/>
      <c r="J106" s="203"/>
      <c r="K106" s="203"/>
      <c r="L106" s="203" t="str">
        <f t="shared" ref="L106" si="248">IF(P106="INCURRIDO",0,AP106&amp;W106)</f>
        <v>91243120OCTUBRE2024</v>
      </c>
      <c r="M106" s="203" t="str">
        <f t="shared" si="209"/>
        <v>REAL 91243120 CO-075/2024 CANN_AUS</v>
      </c>
      <c r="N106" s="203" t="str">
        <f>VLOOKUP(M106,'D2'!$DW$5:'D2'!G:G,1,FALSE)</f>
        <v>REAL 91243120 CO-075/2024 CANN_AUS</v>
      </c>
      <c r="O106" t="str">
        <f t="shared" ref="O106" si="249">P106&amp;V106&amp;X106&amp;W106&amp;AP106</f>
        <v>REALCO-075/2024CANN_AUSOCTUBRE202491243120</v>
      </c>
      <c r="P106" t="s">
        <v>21</v>
      </c>
      <c r="Q106" s="387"/>
      <c r="R106" s="211" t="str">
        <f>+VLOOKUP(AP106,'8'!$B$5:$F$40,2,FALSE)</f>
        <v>Geología ME</v>
      </c>
      <c r="S106" s="383" t="s">
        <v>276</v>
      </c>
      <c r="T106" s="211" t="str">
        <f>+VLOOKUP(TEXT(S106,0),articulos!A:B,2,0)</f>
        <v>Costo Dueño Sap</v>
      </c>
      <c r="U106" s="384"/>
      <c r="V106" s="370" t="s">
        <v>888</v>
      </c>
      <c r="W106" s="211" t="str">
        <f t="shared" si="195"/>
        <v>OCTUBRE2024</v>
      </c>
      <c r="X106" s="370" t="s">
        <v>796</v>
      </c>
      <c r="AA106" s="95">
        <f>+AD106/'7'!$E$343</f>
        <v>0</v>
      </c>
      <c r="AB106" s="207"/>
      <c r="AD106" s="388">
        <f t="shared" ref="AD106" si="250">ROUND(AB106-AC106,0)</f>
        <v>0</v>
      </c>
      <c r="AE106" s="210">
        <v>45566</v>
      </c>
      <c r="AG106" t="s">
        <v>860</v>
      </c>
      <c r="AL106" s="220">
        <f t="shared" si="197"/>
        <v>2024</v>
      </c>
      <c r="AM106" s="220" t="str">
        <f t="shared" si="198"/>
        <v>2024-10</v>
      </c>
      <c r="AN106" s="528" t="s">
        <v>619</v>
      </c>
      <c r="AO106" s="95">
        <v>-1128.90839967645</v>
      </c>
      <c r="AP106" s="732">
        <v>91243120</v>
      </c>
      <c r="AQ106" s="212" t="str">
        <f t="shared" si="199"/>
        <v>912431</v>
      </c>
      <c r="AR106" s="213" t="e">
        <f>+VLOOKUP(AQ106,'8'!$B$5:$F$40,3,FALSE)</f>
        <v>#N/A</v>
      </c>
      <c r="AS106" s="213" t="e">
        <f>+VLOOKUP(AQ106,'8'!$B$5:$F$40,4,FALSE)</f>
        <v>#N/A</v>
      </c>
      <c r="AT106" s="213" t="e">
        <f>+VLOOKUP(AQ106,'8'!$B$5:$F$40,5,FALSE)</f>
        <v>#N/A</v>
      </c>
      <c r="AU106" s="213" t="e">
        <f>+VLOOKUP(AQ106,'8'!$B$5:$F$40,2,FALSE)</f>
        <v>#N/A</v>
      </c>
      <c r="AV106" s="213" t="str">
        <f t="shared" si="200"/>
        <v>CO-075/2024-91243120-2024-10</v>
      </c>
      <c r="AW106" s="165" t="str">
        <f t="shared" si="201"/>
        <v>91243120-2024-10</v>
      </c>
      <c r="AX106" t="str">
        <f t="shared" si="204"/>
        <v>CO-075/2024</v>
      </c>
      <c r="AZ106" s="95" t="e">
        <f>+VLOOKUP(P106&amp;" "&amp;AP106&amp;" "&amp;AX106&amp;" "&amp;X106,'D2'!$DW$6:$DW$98,1,FALSE)</f>
        <v>#N/A</v>
      </c>
      <c r="BF106" s="530"/>
      <c r="BG106" s="530"/>
      <c r="BJ106" s="389" t="str">
        <f t="shared" ref="BJ106" si="251">IF(AX106="REMUNERACION","FEE MO","FEE SS")</f>
        <v>FEE SS</v>
      </c>
      <c r="BK106" s="390">
        <f t="shared" ref="BK106" si="252">+AB106*0.025</f>
        <v>0</v>
      </c>
      <c r="BL106" s="136">
        <f t="shared" ref="BL106" si="253">IF(BJ106="FEE SS",AB106*0.025,AB106*0.0551)</f>
        <v>0</v>
      </c>
      <c r="BM106" s="136" t="str">
        <f t="shared" si="203"/>
        <v>OK</v>
      </c>
    </row>
    <row r="107" spans="1:65" ht="20.399999999999999" x14ac:dyDescent="0.7">
      <c r="A107" s="203"/>
      <c r="B107" s="203"/>
      <c r="C107" s="203"/>
      <c r="D107" s="203"/>
      <c r="E107" s="203"/>
      <c r="F107" s="203"/>
      <c r="G107" s="203"/>
      <c r="H107" s="203"/>
      <c r="I107" s="203"/>
      <c r="J107" s="203"/>
      <c r="K107" s="203"/>
      <c r="L107" s="203" t="str">
        <f t="shared" si="245"/>
        <v>91243110OCTUBRE2024</v>
      </c>
      <c r="M107" s="203" t="str">
        <f t="shared" ref="M107:M108" si="254">P107&amp;" "&amp;AP107&amp;" "&amp;V107&amp;" "&amp;X107</f>
        <v>REAL 91243110 CO-H-007/2024 CANN_AUS</v>
      </c>
      <c r="N107" s="203" t="str">
        <f>VLOOKUP(M107,'D2'!$DW$5:'D2'!G:G,1,FALSE)</f>
        <v>REAL 91243110 CO-H-007/2024 CANN_AUS</v>
      </c>
      <c r="O107" t="str">
        <f t="shared" si="246"/>
        <v>REALCO-H-007/2024CANN_AUSOCTUBRE202491243110</v>
      </c>
      <c r="P107" t="s">
        <v>21</v>
      </c>
      <c r="Q107" s="387"/>
      <c r="R107" s="211" t="e">
        <f>+VLOOKUP(AP107,'8'!$B$5:$F$40,2,FALSE)</f>
        <v>#N/A</v>
      </c>
      <c r="S107" s="383" t="s">
        <v>276</v>
      </c>
      <c r="T107" s="211" t="str">
        <f>+VLOOKUP(TEXT(S107,0),articulos!A:B,2,0)</f>
        <v>Costo Dueño Sap</v>
      </c>
      <c r="U107" s="384"/>
      <c r="V107" s="370" t="s">
        <v>775</v>
      </c>
      <c r="W107" s="211" t="str">
        <f t="shared" ref="W107:W108" si="255">UPPER(TEXT(AE107,"MMMMYYYY"))</f>
        <v>OCTUBRE2024</v>
      </c>
      <c r="X107" s="370" t="s">
        <v>796</v>
      </c>
      <c r="AA107" s="95">
        <f>+AD107/'7'!$E$343</f>
        <v>0</v>
      </c>
      <c r="AB107" s="207"/>
      <c r="AD107" s="388">
        <f t="shared" ref="AD107:AD108" si="256">ROUND(AB107-AC107,0)</f>
        <v>0</v>
      </c>
      <c r="AE107" s="210">
        <v>45566</v>
      </c>
      <c r="AG107" t="s">
        <v>860</v>
      </c>
      <c r="AL107" s="220">
        <f t="shared" ref="AL107:AL108" si="257">+YEAR(AE107)</f>
        <v>2024</v>
      </c>
      <c r="AM107" s="220" t="str">
        <f t="shared" ref="AM107:AM108" si="258">+AL107&amp;"-"&amp;TEXT(MONTH(AE107),"00")</f>
        <v>2024-10</v>
      </c>
      <c r="AN107" s="539" t="s">
        <v>24</v>
      </c>
      <c r="AO107" s="95">
        <v>-10233.653375149006</v>
      </c>
      <c r="AP107" s="732" t="s">
        <v>662</v>
      </c>
      <c r="AQ107" s="212" t="str">
        <f t="shared" ref="AQ107:AQ108" si="259">+MID(AP107,1,6)</f>
        <v>912431</v>
      </c>
      <c r="AR107" s="213" t="e">
        <f>+VLOOKUP(AQ107,'8'!$B$5:$F$40,3,FALSE)</f>
        <v>#N/A</v>
      </c>
      <c r="AS107" s="213" t="e">
        <f>+VLOOKUP(AQ107,'8'!$B$5:$F$40,4,FALSE)</f>
        <v>#N/A</v>
      </c>
      <c r="AT107" s="213" t="e">
        <f>+VLOOKUP(AQ107,'8'!$B$5:$F$40,5,FALSE)</f>
        <v>#N/A</v>
      </c>
      <c r="AU107" s="213" t="e">
        <f>+VLOOKUP(AQ107,'8'!$B$5:$F$40,2,FALSE)</f>
        <v>#N/A</v>
      </c>
      <c r="AV107" s="213" t="str">
        <f t="shared" ref="AV107:AV108" si="260">+AX107&amp;"-"&amp;AP107&amp;"-"&amp;AM107</f>
        <v>CO-H-007/2024-91243110-2024-10</v>
      </c>
      <c r="AW107" s="165" t="str">
        <f t="shared" ref="AW107:AW108" si="261">+AP107&amp;"-"&amp;AM107</f>
        <v>91243110-2024-10</v>
      </c>
      <c r="AX107" t="str">
        <f t="shared" ref="AX107:AX108" si="262">V107</f>
        <v>CO-H-007/2024</v>
      </c>
      <c r="AZ107" s="95" t="e">
        <f>+VLOOKUP(P107&amp;" "&amp;AP107&amp;" "&amp;AX107&amp;" "&amp;X107,'D2'!$DW$6:$DW$98,1,FALSE)</f>
        <v>#N/A</v>
      </c>
      <c r="BF107" s="530"/>
      <c r="BG107" s="530"/>
      <c r="BJ107" s="389" t="str">
        <f t="shared" si="247"/>
        <v>FEE SS</v>
      </c>
      <c r="BK107" s="390">
        <f t="shared" ref="BK107:BK108" si="263">+AB107*0.025</f>
        <v>0</v>
      </c>
      <c r="BL107" s="136">
        <f t="shared" ref="BL107:BL108" si="264">IF(BJ107="FEE SS",AB107*0.025,AB107*0.0551)</f>
        <v>0</v>
      </c>
      <c r="BM107" s="136" t="str">
        <f t="shared" ref="BM107:BM108" si="265">IF(BK107=BL107,"OK","REV")</f>
        <v>OK</v>
      </c>
    </row>
    <row r="108" spans="1:65" ht="20.399999999999999" x14ac:dyDescent="0.7">
      <c r="A108" s="203"/>
      <c r="B108" s="203"/>
      <c r="C108" s="203"/>
      <c r="D108" s="203"/>
      <c r="E108" s="203"/>
      <c r="F108" s="203"/>
      <c r="G108" s="203"/>
      <c r="H108" s="203"/>
      <c r="I108" s="203"/>
      <c r="J108" s="203"/>
      <c r="K108" s="203"/>
      <c r="L108" s="203" t="str">
        <f t="shared" si="245"/>
        <v>91243120DICIEMBRE2024</v>
      </c>
      <c r="M108" s="203" t="str">
        <f t="shared" si="254"/>
        <v>REAL 91243120 CO-075/2024 CANN_AUS</v>
      </c>
      <c r="N108" s="203" t="str">
        <f>VLOOKUP(M108,'D2'!$DW$5:'D2'!G:G,1,FALSE)</f>
        <v>REAL 91243120 CO-075/2024 CANN_AUS</v>
      </c>
      <c r="O108" t="str">
        <f t="shared" si="246"/>
        <v>REALCO-075/2024CANN_AUSDICIEMBRE202491243120</v>
      </c>
      <c r="P108" t="s">
        <v>21</v>
      </c>
      <c r="Q108" s="387"/>
      <c r="R108" s="211" t="str">
        <f>+VLOOKUP(AP108,'8'!$B$5:$F$40,2,FALSE)</f>
        <v>Geología ME</v>
      </c>
      <c r="S108" s="383" t="s">
        <v>276</v>
      </c>
      <c r="T108" s="211" t="str">
        <f>+VLOOKUP(TEXT(S108,0),articulos!A:B,2,0)</f>
        <v>Costo Dueño Sap</v>
      </c>
      <c r="U108" s="384"/>
      <c r="V108" s="370" t="s">
        <v>888</v>
      </c>
      <c r="W108" s="211" t="str">
        <f t="shared" si="255"/>
        <v>DICIEMBRE2024</v>
      </c>
      <c r="X108" t="s">
        <v>796</v>
      </c>
      <c r="AA108" s="95">
        <f>+AD108/'7'!$E$343</f>
        <v>0</v>
      </c>
      <c r="AB108" s="207"/>
      <c r="AD108" s="388">
        <f t="shared" si="256"/>
        <v>0</v>
      </c>
      <c r="AE108" s="210">
        <v>45653</v>
      </c>
      <c r="AG108" t="s">
        <v>1104</v>
      </c>
      <c r="AL108" s="220">
        <f t="shared" si="257"/>
        <v>2024</v>
      </c>
      <c r="AM108" s="220" t="str">
        <f t="shared" si="258"/>
        <v>2024-12</v>
      </c>
      <c r="AN108" s="528" t="s">
        <v>619</v>
      </c>
      <c r="AO108" s="95">
        <v>-11.493937770494085</v>
      </c>
      <c r="AP108" s="732">
        <v>91243120</v>
      </c>
      <c r="AQ108" s="212" t="str">
        <f t="shared" si="259"/>
        <v>912431</v>
      </c>
      <c r="AR108" s="213" t="e">
        <f>+VLOOKUP(AQ108,'8'!$B$5:$F$40,3,FALSE)</f>
        <v>#N/A</v>
      </c>
      <c r="AS108" s="213" t="e">
        <f>+VLOOKUP(AQ108,'8'!$B$5:$F$40,4,FALSE)</f>
        <v>#N/A</v>
      </c>
      <c r="AT108" s="213" t="e">
        <f>+VLOOKUP(AQ108,'8'!$B$5:$F$40,5,FALSE)</f>
        <v>#N/A</v>
      </c>
      <c r="AU108" s="213" t="e">
        <f>+VLOOKUP(AQ108,'8'!$B$5:$F$40,2,FALSE)</f>
        <v>#N/A</v>
      </c>
      <c r="AV108" s="213" t="str">
        <f t="shared" si="260"/>
        <v>CO-075/2024-91243120-2024-12</v>
      </c>
      <c r="AW108" s="165" t="str">
        <f t="shared" si="261"/>
        <v>91243120-2024-12</v>
      </c>
      <c r="AX108" t="str">
        <f t="shared" si="262"/>
        <v>CO-075/2024</v>
      </c>
      <c r="AZ108" s="95" t="e">
        <f>+VLOOKUP(P108&amp;" "&amp;AP108&amp;" "&amp;AX108&amp;" "&amp;X108,'D2'!$DW$6:$DW$98,1,FALSE)</f>
        <v>#N/A</v>
      </c>
      <c r="BF108" s="530"/>
      <c r="BG108" s="530"/>
      <c r="BJ108" s="389" t="str">
        <f t="shared" si="247"/>
        <v>FEE SS</v>
      </c>
      <c r="BK108" s="390">
        <f t="shared" si="263"/>
        <v>0</v>
      </c>
      <c r="BL108" s="136">
        <f t="shared" si="264"/>
        <v>0</v>
      </c>
      <c r="BM108" s="136" t="str">
        <f t="shared" si="265"/>
        <v>OK</v>
      </c>
    </row>
    <row r="109" spans="1:65" ht="20.399999999999999" x14ac:dyDescent="0.7">
      <c r="A109" s="203"/>
      <c r="B109" s="203"/>
      <c r="C109" s="203"/>
      <c r="D109" s="203"/>
      <c r="E109" s="203"/>
      <c r="F109" s="203"/>
      <c r="G109" s="203"/>
      <c r="H109" s="203"/>
      <c r="I109" s="203"/>
      <c r="J109" s="203"/>
      <c r="K109" s="203"/>
      <c r="L109" s="203" t="str">
        <f t="shared" ref="L109:L114" si="266">IF(P109="INCURRIDO",0,AP109&amp;W109)</f>
        <v>91243110DICIEMBRE2024</v>
      </c>
      <c r="M109" s="203" t="str">
        <f t="shared" ref="M109:M114" si="267">P109&amp;" "&amp;AP109&amp;" "&amp;V109&amp;" "&amp;X109</f>
        <v>REAL 91243110 CO-H-007/2024 CANN_AUS</v>
      </c>
      <c r="N109" s="203" t="str">
        <f>VLOOKUP(M109,'D2'!$DW$5:'D2'!G:G,1,FALSE)</f>
        <v>REAL 91243110 CO-H-007/2024 CANN_AUS</v>
      </c>
      <c r="O109" t="str">
        <f t="shared" ref="O109:O114" si="268">P109&amp;V109&amp;X109&amp;W109&amp;AP109</f>
        <v>REALCO-H-007/2024CANN_AUSDICIEMBRE202491243110</v>
      </c>
      <c r="P109" t="s">
        <v>21</v>
      </c>
      <c r="Q109" s="387"/>
      <c r="R109" s="211" t="e">
        <f>+VLOOKUP(AP109,'8'!$B$5:$F$40,2,FALSE)</f>
        <v>#N/A</v>
      </c>
      <c r="S109" s="383" t="s">
        <v>276</v>
      </c>
      <c r="T109" s="211" t="str">
        <f>+VLOOKUP(TEXT(S109,0),articulos!A:B,2,0)</f>
        <v>Costo Dueño Sap</v>
      </c>
      <c r="U109" s="384"/>
      <c r="V109" s="370" t="s">
        <v>775</v>
      </c>
      <c r="W109" s="211" t="str">
        <f t="shared" ref="W109:W114" si="269">UPPER(TEXT(AE109,"MMMMYYYY"))</f>
        <v>DICIEMBRE2024</v>
      </c>
      <c r="X109" s="370" t="s">
        <v>796</v>
      </c>
      <c r="AA109" s="95">
        <f>+AD109/'7'!$E$343</f>
        <v>0</v>
      </c>
      <c r="AB109" s="207"/>
      <c r="AD109" s="388">
        <f t="shared" ref="AD109:AD114" si="270">ROUND(AB109-AC109,0)</f>
        <v>0</v>
      </c>
      <c r="AE109" s="210">
        <v>45627</v>
      </c>
      <c r="AG109" t="s">
        <v>1104</v>
      </c>
      <c r="AL109" s="220">
        <f t="shared" ref="AL109:AL114" si="271">+YEAR(AE109)</f>
        <v>2024</v>
      </c>
      <c r="AM109" s="220" t="str">
        <f t="shared" ref="AM109:AM114" si="272">+AL109&amp;"-"&amp;TEXT(MONTH(AE109),"00")</f>
        <v>2024-12</v>
      </c>
      <c r="AN109" s="539" t="s">
        <v>24</v>
      </c>
      <c r="AO109" s="740">
        <v>211.79411534080282</v>
      </c>
      <c r="AP109" s="732" t="s">
        <v>662</v>
      </c>
      <c r="AQ109" s="212" t="str">
        <f t="shared" ref="AQ109:AQ114" si="273">+MID(AP109,1,6)</f>
        <v>912431</v>
      </c>
      <c r="AR109" s="213" t="e">
        <f>+VLOOKUP(AQ109,'8'!$B$5:$F$40,3,FALSE)</f>
        <v>#N/A</v>
      </c>
      <c r="AS109" s="213" t="e">
        <f>+VLOOKUP(AQ109,'8'!$B$5:$F$40,4,FALSE)</f>
        <v>#N/A</v>
      </c>
      <c r="AT109" s="213" t="e">
        <f>+VLOOKUP(AQ109,'8'!$B$5:$F$40,5,FALSE)</f>
        <v>#N/A</v>
      </c>
      <c r="AU109" s="213" t="e">
        <f>+VLOOKUP(AQ109,'8'!$B$5:$F$40,2,FALSE)</f>
        <v>#N/A</v>
      </c>
      <c r="AV109" s="213" t="str">
        <f t="shared" ref="AV109:AV114" si="274">+AX109&amp;"-"&amp;AP109&amp;"-"&amp;AM109</f>
        <v>CO-H-007/2024-91243110-2024-12</v>
      </c>
      <c r="AW109" s="165" t="str">
        <f t="shared" ref="AW109:AW114" si="275">+AP109&amp;"-"&amp;AM109</f>
        <v>91243110-2024-12</v>
      </c>
      <c r="AX109" t="str">
        <f t="shared" ref="AX109:AX114" si="276">V109</f>
        <v>CO-H-007/2024</v>
      </c>
      <c r="AZ109" s="95" t="e">
        <f>+VLOOKUP(P109&amp;" "&amp;AP109&amp;" "&amp;AX109&amp;" "&amp;X109,'D2'!$DW$6:$DW$98,1,FALSE)</f>
        <v>#N/A</v>
      </c>
      <c r="BF109" s="530"/>
      <c r="BG109" s="530"/>
      <c r="BJ109" s="389" t="str">
        <f t="shared" ref="BJ109:BJ114" si="277">IF(AX109="REMUNERACION","FEE MO","FEE SS")</f>
        <v>FEE SS</v>
      </c>
      <c r="BK109" s="390">
        <f t="shared" ref="BK109:BK114" si="278">+AB109*0.025</f>
        <v>0</v>
      </c>
      <c r="BL109" s="136">
        <f t="shared" ref="BL109:BL114" si="279">IF(BJ109="FEE SS",AB109*0.025,AB109*0.0551)</f>
        <v>0</v>
      </c>
      <c r="BM109" s="136" t="str">
        <f t="shared" ref="BM109:BM114" si="280">IF(BK109=BL109,"OK","REV")</f>
        <v>OK</v>
      </c>
    </row>
    <row r="110" spans="1:65" ht="20.399999999999999" x14ac:dyDescent="0.7">
      <c r="A110" s="203"/>
      <c r="B110" s="203"/>
      <c r="C110" s="203"/>
      <c r="D110" s="203"/>
      <c r="E110" s="203"/>
      <c r="F110" s="203"/>
      <c r="G110" s="203"/>
      <c r="H110" s="203"/>
      <c r="I110" s="203"/>
      <c r="J110" s="203"/>
      <c r="K110" s="203"/>
      <c r="L110" s="203" t="str">
        <f t="shared" si="266"/>
        <v>91243110DICIEMBRE2024</v>
      </c>
      <c r="M110" s="203" t="str">
        <f t="shared" si="267"/>
        <v>REAL 91243110 REMUNERACION CANN_AUS</v>
      </c>
      <c r="N110" s="203" t="str">
        <f>VLOOKUP(M110,'D2'!$DW$5:'D2'!G:G,1,FALSE)</f>
        <v>REAL 91243110 REMUNERACION CANN_AUS</v>
      </c>
      <c r="O110" t="str">
        <f t="shared" si="268"/>
        <v>REALREMUNERACIONCANN_AUSDICIEMBRE202491243110</v>
      </c>
      <c r="P110" t="s">
        <v>21</v>
      </c>
      <c r="Q110" s="387"/>
      <c r="R110" s="211" t="str">
        <f>+VLOOKUP(AP110,'8'!$B$5:$F$40,2,FALSE)</f>
        <v>Geología MN</v>
      </c>
      <c r="S110" s="383" t="s">
        <v>276</v>
      </c>
      <c r="T110" s="211" t="str">
        <f>+VLOOKUP(TEXT(S110,0),articulos!A:B,2,0)</f>
        <v>Costo Dueño Sap</v>
      </c>
      <c r="U110" s="384"/>
      <c r="V110" s="370" t="s">
        <v>613</v>
      </c>
      <c r="W110" s="211" t="str">
        <f t="shared" si="269"/>
        <v>DICIEMBRE2024</v>
      </c>
      <c r="X110" s="370" t="s">
        <v>796</v>
      </c>
      <c r="AA110" s="95">
        <f>+AD110/'7'!$E$343</f>
        <v>0</v>
      </c>
      <c r="AB110" s="207"/>
      <c r="AD110" s="388">
        <f t="shared" si="270"/>
        <v>0</v>
      </c>
      <c r="AE110" s="746">
        <v>45627</v>
      </c>
      <c r="AF110" s="165"/>
      <c r="AG110" s="165" t="s">
        <v>1118</v>
      </c>
      <c r="AL110" s="220">
        <f t="shared" si="271"/>
        <v>2024</v>
      </c>
      <c r="AM110" s="220" t="str">
        <f t="shared" si="272"/>
        <v>2024-12</v>
      </c>
      <c r="AN110" s="528" t="s">
        <v>24</v>
      </c>
      <c r="AO110" s="740">
        <v>942.83603792762733</v>
      </c>
      <c r="AP110" s="732">
        <v>91243110</v>
      </c>
      <c r="AQ110" s="212" t="str">
        <f t="shared" si="273"/>
        <v>912431</v>
      </c>
      <c r="AR110" s="213" t="e">
        <f>+VLOOKUP(AQ110,'8'!$B$5:$F$40,3,FALSE)</f>
        <v>#N/A</v>
      </c>
      <c r="AS110" s="213" t="e">
        <f>+VLOOKUP(AQ110,'8'!$B$5:$F$40,4,FALSE)</f>
        <v>#N/A</v>
      </c>
      <c r="AT110" s="213" t="e">
        <f>+VLOOKUP(AQ110,'8'!$B$5:$F$40,5,FALSE)</f>
        <v>#N/A</v>
      </c>
      <c r="AU110" s="213" t="e">
        <f>+VLOOKUP(AQ110,'8'!$B$5:$F$40,2,FALSE)</f>
        <v>#N/A</v>
      </c>
      <c r="AV110" s="213" t="str">
        <f t="shared" si="274"/>
        <v>REMUNERACION-91243110-2024-12</v>
      </c>
      <c r="AW110" s="165" t="str">
        <f t="shared" si="275"/>
        <v>91243110-2024-12</v>
      </c>
      <c r="AX110" t="str">
        <f t="shared" si="276"/>
        <v>REMUNERACION</v>
      </c>
      <c r="AZ110" s="95" t="e">
        <f>+VLOOKUP(P110&amp;" "&amp;AP110&amp;" "&amp;AX110&amp;" "&amp;X110,'D2'!$DW$6:$DW$98,1,FALSE)</f>
        <v>#N/A</v>
      </c>
      <c r="BF110" s="530"/>
      <c r="BG110" s="530"/>
      <c r="BJ110" s="389" t="str">
        <f t="shared" si="277"/>
        <v>FEE MO</v>
      </c>
      <c r="BK110" s="390">
        <f t="shared" si="278"/>
        <v>0</v>
      </c>
      <c r="BL110" s="136">
        <f t="shared" si="279"/>
        <v>0</v>
      </c>
      <c r="BM110" s="136" t="str">
        <f t="shared" si="280"/>
        <v>OK</v>
      </c>
    </row>
    <row r="111" spans="1:65" ht="20.399999999999999" x14ac:dyDescent="0.7">
      <c r="A111" s="203"/>
      <c r="B111" s="203"/>
      <c r="C111" s="203"/>
      <c r="D111" s="203"/>
      <c r="E111" s="203"/>
      <c r="F111" s="203"/>
      <c r="G111" s="203"/>
      <c r="H111" s="203"/>
      <c r="I111" s="203"/>
      <c r="J111" s="203"/>
      <c r="K111" s="203"/>
      <c r="L111" s="203" t="str">
        <f t="shared" si="266"/>
        <v>91243120DICIEMBRE2024</v>
      </c>
      <c r="M111" s="203" t="str">
        <f t="shared" si="267"/>
        <v>REAL 91243120 CO-055/2024 BERG_CAD</v>
      </c>
      <c r="N111" s="203" t="str">
        <f>VLOOKUP(M111,'D2'!$DW$5:'D2'!G:G,1,FALSE)</f>
        <v>REAL 91243120 CO-055/2024 BERG_CAD</v>
      </c>
      <c r="O111" t="str">
        <f t="shared" si="268"/>
        <v>REALCO-055/2024BERG_CADDICIEMBRE202491243120</v>
      </c>
      <c r="P111" t="s">
        <v>21</v>
      </c>
      <c r="Q111" s="387"/>
      <c r="R111" s="211" t="e">
        <f>+VLOOKUP(AP111,'8'!$B$5:$F$40,2,FALSE)</f>
        <v>#N/A</v>
      </c>
      <c r="S111" s="383" t="s">
        <v>276</v>
      </c>
      <c r="T111" s="211" t="str">
        <f>+VLOOKUP(TEXT(S111,0),articulos!A:B,2,0)</f>
        <v>Costo Dueño Sap</v>
      </c>
      <c r="U111" s="384"/>
      <c r="V111" s="370" t="s">
        <v>779</v>
      </c>
      <c r="W111" s="211" t="str">
        <f t="shared" si="269"/>
        <v>DICIEMBRE2024</v>
      </c>
      <c r="X111" t="s">
        <v>703</v>
      </c>
      <c r="AA111" s="95">
        <f>+AD111/'7'!$E$343</f>
        <v>0</v>
      </c>
      <c r="AB111" s="207"/>
      <c r="AD111" s="388">
        <f t="shared" si="270"/>
        <v>0</v>
      </c>
      <c r="AE111" s="210">
        <v>45653</v>
      </c>
      <c r="AF111" s="165"/>
      <c r="AG111" s="165" t="s">
        <v>1118</v>
      </c>
      <c r="AL111" s="220">
        <f t="shared" si="271"/>
        <v>2024</v>
      </c>
      <c r="AM111" s="220" t="str">
        <f t="shared" si="272"/>
        <v>2024-12</v>
      </c>
      <c r="AN111" s="539" t="s">
        <v>619</v>
      </c>
      <c r="AO111" s="95">
        <v>174.72702369190665</v>
      </c>
      <c r="AP111" s="732" t="s">
        <v>663</v>
      </c>
      <c r="AQ111" s="212" t="str">
        <f t="shared" si="273"/>
        <v>912431</v>
      </c>
      <c r="AR111" s="213" t="e">
        <f>+VLOOKUP(AQ111,'8'!$B$5:$F$40,3,FALSE)</f>
        <v>#N/A</v>
      </c>
      <c r="AS111" s="213" t="e">
        <f>+VLOOKUP(AQ111,'8'!$B$5:$F$40,4,FALSE)</f>
        <v>#N/A</v>
      </c>
      <c r="AT111" s="213" t="e">
        <f>+VLOOKUP(AQ111,'8'!$B$5:$F$40,5,FALSE)</f>
        <v>#N/A</v>
      </c>
      <c r="AU111" s="213" t="e">
        <f>+VLOOKUP(AQ111,'8'!$B$5:$F$40,2,FALSE)</f>
        <v>#N/A</v>
      </c>
      <c r="AV111" s="213" t="str">
        <f t="shared" si="274"/>
        <v>CO-055/2024-91243120-2024-12</v>
      </c>
      <c r="AW111" s="165" t="str">
        <f t="shared" si="275"/>
        <v>91243120-2024-12</v>
      </c>
      <c r="AX111" t="str">
        <f t="shared" si="276"/>
        <v>CO-055/2024</v>
      </c>
      <c r="AZ111" s="95" t="e">
        <f>+VLOOKUP(P111&amp;" "&amp;AP111&amp;" "&amp;AX111&amp;" "&amp;X111,'D2'!$DW$6:$DW$98,1,FALSE)</f>
        <v>#N/A</v>
      </c>
      <c r="BF111" s="530"/>
      <c r="BG111" s="530"/>
      <c r="BJ111" s="389" t="str">
        <f t="shared" si="277"/>
        <v>FEE SS</v>
      </c>
      <c r="BK111" s="390">
        <f t="shared" si="278"/>
        <v>0</v>
      </c>
      <c r="BL111" s="136">
        <f t="shared" si="279"/>
        <v>0</v>
      </c>
      <c r="BM111" s="136" t="str">
        <f t="shared" si="280"/>
        <v>OK</v>
      </c>
    </row>
    <row r="112" spans="1:65" ht="20.399999999999999" x14ac:dyDescent="0.7">
      <c r="A112" s="203"/>
      <c r="B112" s="203"/>
      <c r="C112" s="203"/>
      <c r="D112" s="203"/>
      <c r="E112" s="203"/>
      <c r="F112" s="203"/>
      <c r="G112" s="203"/>
      <c r="H112" s="203"/>
      <c r="I112" s="203"/>
      <c r="J112" s="203"/>
      <c r="K112" s="203"/>
      <c r="L112" s="203" t="str">
        <f t="shared" si="266"/>
        <v>91243530DICIEMBRE2024</v>
      </c>
      <c r="M112" s="203" t="str">
        <f t="shared" si="267"/>
        <v>REAL 91243530 CO-055/2024 CANN_AUS</v>
      </c>
      <c r="N112" s="203" t="str">
        <f>VLOOKUP(M112,'D2'!$DW$5:'D2'!G:G,1,FALSE)</f>
        <v>REAL 91243530 CO-055/2024 CANN_AUS</v>
      </c>
      <c r="O112" t="str">
        <f t="shared" si="268"/>
        <v>REALCO-055/2024CANN_AUSDICIEMBRE202491243530</v>
      </c>
      <c r="P112" t="s">
        <v>21</v>
      </c>
      <c r="Q112" s="387"/>
      <c r="R112" s="211" t="e">
        <f>+VLOOKUP(AP112,'8'!$B$5:$F$40,2,FALSE)</f>
        <v>#N/A</v>
      </c>
      <c r="S112" s="383" t="s">
        <v>276</v>
      </c>
      <c r="T112" s="211" t="str">
        <f>+VLOOKUP(TEXT(S112,0),articulos!A:B,2,0)</f>
        <v>Costo Dueño Sap</v>
      </c>
      <c r="U112" s="384"/>
      <c r="V112" s="370" t="s">
        <v>779</v>
      </c>
      <c r="W112" s="211" t="str">
        <f t="shared" si="269"/>
        <v>DICIEMBRE2024</v>
      </c>
      <c r="X112" s="370" t="s">
        <v>796</v>
      </c>
      <c r="AA112" s="95">
        <f>+AD112/'7'!$E$343</f>
        <v>0</v>
      </c>
      <c r="AB112" s="207"/>
      <c r="AD112" s="388">
        <f t="shared" si="270"/>
        <v>0</v>
      </c>
      <c r="AE112" s="746">
        <v>45627</v>
      </c>
      <c r="AF112" s="165"/>
      <c r="AG112" s="165" t="s">
        <v>1118</v>
      </c>
      <c r="AL112" s="220">
        <f t="shared" si="271"/>
        <v>2024</v>
      </c>
      <c r="AM112" s="220" t="str">
        <f t="shared" si="272"/>
        <v>2024-12</v>
      </c>
      <c r="AN112" s="539" t="s">
        <v>619</v>
      </c>
      <c r="AO112" s="95">
        <v>-174.72702369191575</v>
      </c>
      <c r="AP112" s="732" t="s">
        <v>678</v>
      </c>
      <c r="AQ112" s="212" t="str">
        <f t="shared" si="273"/>
        <v>912435</v>
      </c>
      <c r="AR112" s="213" t="e">
        <f>+VLOOKUP(AQ112,'8'!$B$5:$F$40,3,FALSE)</f>
        <v>#N/A</v>
      </c>
      <c r="AS112" s="213" t="e">
        <f>+VLOOKUP(AQ112,'8'!$B$5:$F$40,4,FALSE)</f>
        <v>#N/A</v>
      </c>
      <c r="AT112" s="213" t="e">
        <f>+VLOOKUP(AQ112,'8'!$B$5:$F$40,5,FALSE)</f>
        <v>#N/A</v>
      </c>
      <c r="AU112" s="213" t="e">
        <f>+VLOOKUP(AQ112,'8'!$B$5:$F$40,2,FALSE)</f>
        <v>#N/A</v>
      </c>
      <c r="AV112" s="213" t="str">
        <f t="shared" si="274"/>
        <v>CO-055/2024-91243530-2024-12</v>
      </c>
      <c r="AW112" s="165" t="str">
        <f t="shared" si="275"/>
        <v>91243530-2024-12</v>
      </c>
      <c r="AX112" t="str">
        <f t="shared" si="276"/>
        <v>CO-055/2024</v>
      </c>
      <c r="AZ112" s="95" t="e">
        <f>+VLOOKUP(P112&amp;" "&amp;AP112&amp;" "&amp;AX112&amp;" "&amp;X112,'D2'!$DW$6:$DW$98,1,FALSE)</f>
        <v>#N/A</v>
      </c>
      <c r="BF112" s="530"/>
      <c r="BG112" s="530"/>
      <c r="BJ112" s="389" t="str">
        <f t="shared" si="277"/>
        <v>FEE SS</v>
      </c>
      <c r="BK112" s="390">
        <f t="shared" si="278"/>
        <v>0</v>
      </c>
      <c r="BL112" s="136">
        <f t="shared" si="279"/>
        <v>0</v>
      </c>
      <c r="BM112" s="136" t="str">
        <f t="shared" si="280"/>
        <v>OK</v>
      </c>
    </row>
    <row r="113" spans="1:65" ht="20.399999999999999" x14ac:dyDescent="0.7">
      <c r="A113" s="203"/>
      <c r="B113" s="203"/>
      <c r="C113" s="203"/>
      <c r="D113" s="203"/>
      <c r="E113" s="203"/>
      <c r="F113" s="203"/>
      <c r="G113" s="203"/>
      <c r="H113" s="203"/>
      <c r="I113" s="203"/>
      <c r="J113" s="203"/>
      <c r="K113" s="203"/>
      <c r="L113" s="203" t="str">
        <f t="shared" si="266"/>
        <v>91243520DICIEMBRE2024</v>
      </c>
      <c r="M113" s="203" t="str">
        <f t="shared" si="267"/>
        <v>REAL 91243520 TRANSPORTE CANN_AUS</v>
      </c>
      <c r="N113" s="203" t="str">
        <f>VLOOKUP(M113,'D2'!$DW$5:'D2'!G:G,1,FALSE)</f>
        <v>REAL 91243520 TRANSPORTE CANN_AUS</v>
      </c>
      <c r="O113" t="str">
        <f t="shared" si="268"/>
        <v>REALTRANSPORTECANN_AUSDICIEMBRE202491243520</v>
      </c>
      <c r="P113" t="s">
        <v>21</v>
      </c>
      <c r="Q113" s="387"/>
      <c r="R113" s="211" t="str">
        <f>+VLOOKUP(AP113,'8'!$B$5:$F$40,2,FALSE)</f>
        <v>Logística MN</v>
      </c>
      <c r="S113" s="383" t="s">
        <v>276</v>
      </c>
      <c r="T113" s="211" t="str">
        <f>+VLOOKUP(TEXT(S113,0),articulos!A:B,2,0)</f>
        <v>Costo Dueño Sap</v>
      </c>
      <c r="U113" s="384"/>
      <c r="V113" s="370" t="s">
        <v>631</v>
      </c>
      <c r="W113" s="211" t="str">
        <f t="shared" si="269"/>
        <v>DICIEMBRE2024</v>
      </c>
      <c r="X113" s="370" t="s">
        <v>796</v>
      </c>
      <c r="AA113" s="95">
        <f>+AD113/'7'!$E$343</f>
        <v>0</v>
      </c>
      <c r="AB113" s="207"/>
      <c r="AD113" s="388">
        <f t="shared" si="270"/>
        <v>0</v>
      </c>
      <c r="AE113" s="210">
        <v>45644</v>
      </c>
      <c r="AF113" s="165"/>
      <c r="AG113" s="165" t="s">
        <v>1118</v>
      </c>
      <c r="AL113" s="220">
        <f t="shared" si="271"/>
        <v>2024</v>
      </c>
      <c r="AM113" s="220" t="str">
        <f t="shared" si="272"/>
        <v>2024-12</v>
      </c>
      <c r="AN113" s="1" t="s">
        <v>24</v>
      </c>
      <c r="AO113" s="95">
        <v>-9765.7090396626299</v>
      </c>
      <c r="AP113" s="730">
        <v>91243520</v>
      </c>
      <c r="AQ113" s="212" t="str">
        <f t="shared" si="273"/>
        <v>912435</v>
      </c>
      <c r="AR113" s="213" t="e">
        <f>+VLOOKUP(AQ113,'8'!$B$5:$F$40,3,FALSE)</f>
        <v>#N/A</v>
      </c>
      <c r="AS113" s="213" t="e">
        <f>+VLOOKUP(AQ113,'8'!$B$5:$F$40,4,FALSE)</f>
        <v>#N/A</v>
      </c>
      <c r="AT113" s="213" t="e">
        <f>+VLOOKUP(AQ113,'8'!$B$5:$F$40,5,FALSE)</f>
        <v>#N/A</v>
      </c>
      <c r="AU113" s="213" t="e">
        <f>+VLOOKUP(AQ113,'8'!$B$5:$F$40,2,FALSE)</f>
        <v>#N/A</v>
      </c>
      <c r="AV113" s="213" t="str">
        <f t="shared" si="274"/>
        <v>TRANSPORTE-91243520-2024-12</v>
      </c>
      <c r="AW113" s="165" t="str">
        <f t="shared" si="275"/>
        <v>91243520-2024-12</v>
      </c>
      <c r="AX113" t="str">
        <f t="shared" si="276"/>
        <v>TRANSPORTE</v>
      </c>
      <c r="AZ113" s="95" t="e">
        <f>+VLOOKUP(P113&amp;" "&amp;AP113&amp;" "&amp;AX113&amp;" "&amp;X113,'D2'!$DW$6:$DW$98,1,FALSE)</f>
        <v>#N/A</v>
      </c>
      <c r="BF113" s="530"/>
      <c r="BG113" s="530"/>
      <c r="BJ113" s="389" t="str">
        <f t="shared" si="277"/>
        <v>FEE SS</v>
      </c>
      <c r="BK113" s="390">
        <f t="shared" si="278"/>
        <v>0</v>
      </c>
      <c r="BL113" s="136">
        <f t="shared" si="279"/>
        <v>0</v>
      </c>
      <c r="BM113" s="136" t="str">
        <f t="shared" si="280"/>
        <v>OK</v>
      </c>
    </row>
    <row r="114" spans="1:65" ht="20.399999999999999" x14ac:dyDescent="0.7">
      <c r="A114" s="203"/>
      <c r="B114" s="203"/>
      <c r="C114" s="203"/>
      <c r="D114" s="203"/>
      <c r="E114" s="203"/>
      <c r="F114" s="203"/>
      <c r="G114" s="203"/>
      <c r="H114" s="203"/>
      <c r="I114" s="203"/>
      <c r="J114" s="203"/>
      <c r="K114" s="203"/>
      <c r="L114" s="203" t="str">
        <f t="shared" si="266"/>
        <v>91243720DICIEMBRE2024</v>
      </c>
      <c r="M114" s="203" t="str">
        <f t="shared" si="267"/>
        <v>REAL 91243720 G_SAP BERG_CAD</v>
      </c>
      <c r="N114" s="203" t="str">
        <f>VLOOKUP(M114,'D2'!$DW$5:'D2'!G:G,1,FALSE)</f>
        <v>REAL 91243720 G_SAP BERG_CAD</v>
      </c>
      <c r="O114" t="str">
        <f t="shared" si="268"/>
        <v>REALG_SAPBERG_CADDICIEMBRE202491243720</v>
      </c>
      <c r="P114" t="s">
        <v>21</v>
      </c>
      <c r="Q114" s="387"/>
      <c r="R114" s="211" t="str">
        <f>+VLOOKUP(AP114,'8'!$B$5:$F$40,2,FALSE)</f>
        <v>Administración MN</v>
      </c>
      <c r="S114" s="383" t="s">
        <v>276</v>
      </c>
      <c r="T114" s="211" t="str">
        <f>+VLOOKUP(TEXT(S114,0),articulos!A:B,2,0)</f>
        <v>Costo Dueño Sap</v>
      </c>
      <c r="U114" s="384"/>
      <c r="V114" s="370" t="s">
        <v>276</v>
      </c>
      <c r="W114" s="211" t="str">
        <f t="shared" si="269"/>
        <v>DICIEMBRE2024</v>
      </c>
      <c r="X114" s="370" t="s">
        <v>703</v>
      </c>
      <c r="AA114" s="95">
        <f>+AD114/'7'!$E$343</f>
        <v>0</v>
      </c>
      <c r="AB114" s="207"/>
      <c r="AD114" s="388">
        <f t="shared" si="270"/>
        <v>0</v>
      </c>
      <c r="AE114" s="746">
        <v>45627</v>
      </c>
      <c r="AF114" s="165"/>
      <c r="AG114" s="165" t="s">
        <v>1118</v>
      </c>
      <c r="AL114" s="220">
        <f t="shared" si="271"/>
        <v>2024</v>
      </c>
      <c r="AM114" s="220" t="str">
        <f t="shared" si="272"/>
        <v>2024-12</v>
      </c>
      <c r="AN114" s="528" t="s">
        <v>24</v>
      </c>
      <c r="AO114" s="95">
        <v>8956.5832952901092</v>
      </c>
      <c r="AP114" s="732">
        <v>91243720</v>
      </c>
      <c r="AQ114" s="212" t="str">
        <f t="shared" si="273"/>
        <v>912437</v>
      </c>
      <c r="AR114" s="213" t="e">
        <f>+VLOOKUP(AQ114,'8'!$B$5:$F$40,3,FALSE)</f>
        <v>#N/A</v>
      </c>
      <c r="AS114" s="213" t="e">
        <f>+VLOOKUP(AQ114,'8'!$B$5:$F$40,4,FALSE)</f>
        <v>#N/A</v>
      </c>
      <c r="AT114" s="213" t="e">
        <f>+VLOOKUP(AQ114,'8'!$B$5:$F$40,5,FALSE)</f>
        <v>#N/A</v>
      </c>
      <c r="AU114" s="213" t="e">
        <f>+VLOOKUP(AQ114,'8'!$B$5:$F$40,2,FALSE)</f>
        <v>#N/A</v>
      </c>
      <c r="AV114" s="213" t="str">
        <f t="shared" si="274"/>
        <v>G_SAP-91243720-2024-12</v>
      </c>
      <c r="AW114" s="165" t="str">
        <f t="shared" si="275"/>
        <v>91243720-2024-12</v>
      </c>
      <c r="AX114" t="str">
        <f t="shared" si="276"/>
        <v>G_SAP</v>
      </c>
      <c r="AZ114" s="95" t="e">
        <f>+VLOOKUP(P114&amp;" "&amp;AP114&amp;" "&amp;AX114&amp;" "&amp;X114,'D2'!$DW$6:$DW$98,1,FALSE)</f>
        <v>#N/A</v>
      </c>
      <c r="BF114" s="530"/>
      <c r="BG114" s="530"/>
      <c r="BJ114" s="389" t="str">
        <f t="shared" si="277"/>
        <v>FEE SS</v>
      </c>
      <c r="BK114" s="390">
        <f t="shared" si="278"/>
        <v>0</v>
      </c>
      <c r="BL114" s="136">
        <f t="shared" si="279"/>
        <v>0</v>
      </c>
      <c r="BM114" s="136" t="str">
        <f t="shared" si="280"/>
        <v>OK</v>
      </c>
    </row>
    <row r="115" spans="1:65" ht="20.399999999999999" x14ac:dyDescent="0.7">
      <c r="A115" s="203"/>
      <c r="B115" s="203"/>
      <c r="C115" s="203"/>
      <c r="D115" s="203"/>
      <c r="E115" s="203"/>
      <c r="F115" s="203"/>
      <c r="G115" s="203"/>
      <c r="H115" s="203"/>
      <c r="I115" s="203"/>
      <c r="J115" s="203"/>
      <c r="K115" s="203"/>
      <c r="L115" s="203" t="str">
        <f t="shared" ref="L115" si="281">IF(P115="INCURRIDO",0,AP115&amp;W115)</f>
        <v>91243920DICIEMBRE2024</v>
      </c>
      <c r="M115" s="203" t="str">
        <f t="shared" ref="M115" si="282">P115&amp;" "&amp;AP115&amp;" "&amp;V115&amp;" "&amp;X115</f>
        <v>REAL 91243920 FEE SS BERG_CAD</v>
      </c>
      <c r="N115" s="203" t="str">
        <f>VLOOKUP(M115,'D2'!$DW$5:'D2'!G:G,1,FALSE)</f>
        <v>REAL 91243920 FEE SS BERG_CAD</v>
      </c>
      <c r="O115" t="str">
        <f t="shared" ref="O115" si="283">P115&amp;V115&amp;X115&amp;W115&amp;AP115</f>
        <v>REALFEE SSBERG_CADDICIEMBRE202491243920</v>
      </c>
      <c r="P115" t="s">
        <v>21</v>
      </c>
      <c r="Q115" s="387"/>
      <c r="R115" s="211" t="str">
        <f>+VLOOKUP(AP115,'8'!$B$5:$F$40,2,FALSE)</f>
        <v>q FEE S.S.</v>
      </c>
      <c r="S115" s="383" t="s">
        <v>276</v>
      </c>
      <c r="T115" s="211" t="str">
        <f>+VLOOKUP(TEXT(S115,0),articulos!A:B,2,0)</f>
        <v>Costo Dueño Sap</v>
      </c>
      <c r="U115" s="384"/>
      <c r="V115" s="370" t="s">
        <v>22</v>
      </c>
      <c r="W115" s="211" t="str">
        <f t="shared" ref="W115" si="284">UPPER(TEXT(AE115,"MMMMYYYY"))</f>
        <v>DICIEMBRE2024</v>
      </c>
      <c r="X115" s="370" t="s">
        <v>703</v>
      </c>
      <c r="AA115" s="95">
        <f>+AD115/'7'!$E$343</f>
        <v>0</v>
      </c>
      <c r="AB115" s="207"/>
      <c r="AD115" s="388">
        <f t="shared" ref="AD115" si="285">ROUND(AB115-AC115,0)</f>
        <v>0</v>
      </c>
      <c r="AE115" s="746">
        <v>45627</v>
      </c>
      <c r="AF115" s="165"/>
      <c r="AG115" s="165" t="s">
        <v>1118</v>
      </c>
      <c r="AL115" s="220">
        <f t="shared" ref="AL115" si="286">+YEAR(AE115)</f>
        <v>2024</v>
      </c>
      <c r="AM115" s="220" t="str">
        <f t="shared" ref="AM115" si="287">+AL115&amp;"-"&amp;TEXT(MONTH(AE115),"00")</f>
        <v>2024-12</v>
      </c>
      <c r="AN115" s="528" t="s">
        <v>24</v>
      </c>
      <c r="AO115" s="95">
        <v>-133.71029355509381</v>
      </c>
      <c r="AP115" s="732">
        <v>91243920</v>
      </c>
      <c r="AQ115" s="212" t="str">
        <f t="shared" ref="AQ115" si="288">+MID(AP115,1,6)</f>
        <v>912439</v>
      </c>
      <c r="AR115" s="213" t="e">
        <f>+VLOOKUP(AQ115,'8'!$B$5:$F$40,3,FALSE)</f>
        <v>#N/A</v>
      </c>
      <c r="AS115" s="213" t="e">
        <f>+VLOOKUP(AQ115,'8'!$B$5:$F$40,4,FALSE)</f>
        <v>#N/A</v>
      </c>
      <c r="AT115" s="213" t="e">
        <f>+VLOOKUP(AQ115,'8'!$B$5:$F$40,5,FALSE)</f>
        <v>#N/A</v>
      </c>
      <c r="AU115" s="213" t="e">
        <f>+VLOOKUP(AQ115,'8'!$B$5:$F$40,2,FALSE)</f>
        <v>#N/A</v>
      </c>
      <c r="AV115" s="213" t="str">
        <f t="shared" ref="AV115" si="289">+AX115&amp;"-"&amp;AP115&amp;"-"&amp;AM115</f>
        <v>FEE SS-91243920-2024-12</v>
      </c>
      <c r="AW115" s="165" t="str">
        <f t="shared" ref="AW115" si="290">+AP115&amp;"-"&amp;AM115</f>
        <v>91243920-2024-12</v>
      </c>
      <c r="AX115" t="str">
        <f t="shared" ref="AX115" si="291">V115</f>
        <v>FEE SS</v>
      </c>
      <c r="AZ115" s="95" t="e">
        <f>+VLOOKUP(P115&amp;" "&amp;AP115&amp;" "&amp;AX115&amp;" "&amp;X115,'D2'!$DW$6:$DW$98,1,FALSE)</f>
        <v>#N/A</v>
      </c>
      <c r="BF115" s="530"/>
      <c r="BG115" s="530"/>
      <c r="BJ115" s="389" t="str">
        <f t="shared" ref="BJ115" si="292">IF(AX115="REMUNERACION","FEE MO","FEE SS")</f>
        <v>FEE SS</v>
      </c>
      <c r="BK115" s="390">
        <f t="shared" ref="BK115" si="293">+AB115*0.025</f>
        <v>0</v>
      </c>
      <c r="BL115" s="136">
        <f t="shared" ref="BL115" si="294">IF(BJ115="FEE SS",AB115*0.025,AB115*0.0551)</f>
        <v>0</v>
      </c>
      <c r="BM115" s="136" t="str">
        <f t="shared" ref="BM115" si="295">IF(BK115=BL115,"OK","REV")</f>
        <v>OK</v>
      </c>
    </row>
    <row r="116" spans="1:65" ht="17.399999999999999" x14ac:dyDescent="0.55000000000000004">
      <c r="L116" t="str">
        <f t="shared" si="245"/>
        <v>91243910DICIEMBRE2024</v>
      </c>
      <c r="M116" t="str">
        <f t="shared" si="209"/>
        <v>REAL 91243910 FEE MO BERG_CAD</v>
      </c>
      <c r="N116" t="str">
        <f>VLOOKUP(M116,'D2'!$DW$5:'D2'!G:G,1,FALSE)</f>
        <v>REAL 91243910 FEE MO BERG_CAD</v>
      </c>
      <c r="O116" t="str">
        <f t="shared" si="246"/>
        <v>REALFEE MOBERG_CADDICIEMBRE202491243910</v>
      </c>
      <c r="P116" t="s">
        <v>21</v>
      </c>
      <c r="Q116" s="504" t="s">
        <v>693</v>
      </c>
      <c r="R116" s="247" t="str">
        <f>+VLOOKUP(AP116,'8'!$B$5:$F$40,2,FALSE)</f>
        <v>q FEE M.O.</v>
      </c>
      <c r="S116" s="248" t="s">
        <v>269</v>
      </c>
      <c r="T116" s="247" t="str">
        <f>+VLOOKUP(TEXT(S116,0),articulos!A:B,2,0)</f>
        <v>Costo de Servicio Mano de Obra</v>
      </c>
      <c r="U116" s="247"/>
      <c r="V116" s="247" t="s">
        <v>269</v>
      </c>
      <c r="W116" s="249" t="str">
        <f t="shared" ref="W116:W141" si="296">UPPER(TEXT(AE116,"MMMMYYYY"))</f>
        <v>DICIEMBRE2024</v>
      </c>
      <c r="X116" s="247" t="s">
        <v>703</v>
      </c>
      <c r="Y116" s="247"/>
      <c r="Z116" s="247"/>
      <c r="AA116" s="250">
        <f>+AD116/'7'!$E$343</f>
        <v>1613.1660388883233</v>
      </c>
      <c r="AB116" s="251">
        <v>1584613</v>
      </c>
      <c r="AC116" s="247"/>
      <c r="AD116" s="250">
        <f t="shared" ref="AD116:AD141" si="297">ROUND(AB116-AC116,0)</f>
        <v>1584613</v>
      </c>
      <c r="AE116" s="252">
        <v>45653</v>
      </c>
      <c r="AF116" s="253" t="s">
        <v>585</v>
      </c>
      <c r="AG116" s="253" t="s">
        <v>269</v>
      </c>
      <c r="AH116" s="253" t="s">
        <v>269</v>
      </c>
      <c r="AI116" s="247"/>
      <c r="AJ116" s="247"/>
      <c r="AK116" s="247"/>
      <c r="AL116" s="254">
        <f t="shared" ref="AL116:AL141" si="298">+YEAR(AE116)</f>
        <v>2024</v>
      </c>
      <c r="AM116" s="254" t="str">
        <f t="shared" ref="AM116:AM141" si="299">+AL116&amp;"-"&amp;TEXT(MONTH(AE116),"00")</f>
        <v>2024-12</v>
      </c>
      <c r="AN116" s="255" t="s">
        <v>24</v>
      </c>
      <c r="AO116" s="250">
        <f>AA116*'7'!G$343</f>
        <v>1824.8169679243886</v>
      </c>
      <c r="AP116" s="728">
        <v>91243910</v>
      </c>
      <c r="AQ116" s="256" t="str">
        <f t="shared" ref="AQ116:AQ141" si="300">+MID(AP116,1,6)</f>
        <v>912439</v>
      </c>
      <c r="AR116" s="257" t="e">
        <f>+VLOOKUP(AQ116,'8'!$B$5:$F$40,3,FALSE)</f>
        <v>#N/A</v>
      </c>
      <c r="AS116" s="257" t="e">
        <f>+VLOOKUP(AQ116,'8'!$B$5:$F$40,4,FALSE)</f>
        <v>#N/A</v>
      </c>
      <c r="AT116" s="257" t="e">
        <f>+VLOOKUP(AQ116,'8'!$B$5:$F$40,5,FALSE)</f>
        <v>#N/A</v>
      </c>
      <c r="AU116" s="257" t="e">
        <f>+VLOOKUP(AQ116,'8'!$B$5:$F$40,2,FALSE)</f>
        <v>#N/A</v>
      </c>
      <c r="AV116" s="257" t="str">
        <f t="shared" ref="AV116:AV141" si="301">+AX116&amp;"-"&amp;AP116&amp;"-"&amp;AM116</f>
        <v>FEE MO-91243910-2024-12</v>
      </c>
      <c r="AW116" s="247" t="str">
        <f t="shared" ref="AW116:AW141" si="302">+AP116&amp;"-"&amp;AM116</f>
        <v>91243910-2024-12</v>
      </c>
      <c r="AX116" s="247" t="s">
        <v>269</v>
      </c>
      <c r="AY116" s="247"/>
      <c r="AZ116" s="247" t="e">
        <f>+VLOOKUP(P116&amp;" "&amp;AP116&amp;" "&amp;AX116&amp;" "&amp;X116,'D2'!$DW$6:$DW$98,1,FALSE)</f>
        <v>#N/A</v>
      </c>
      <c r="BF116" s="530"/>
      <c r="BG116" s="530"/>
      <c r="BJ116" s="391" t="s">
        <v>269</v>
      </c>
      <c r="BK116" s="533">
        <f>SUM(,BK92:BK95)</f>
        <v>966042.45809999993</v>
      </c>
      <c r="BL116" s="136">
        <f>SUMIF(BJ76:BJ102,BJ116,BK76:BK102)</f>
        <v>966042.45809999993</v>
      </c>
      <c r="BM116" s="136" t="str">
        <f>IF(BK116=BL116,"OK","REV")</f>
        <v>OK</v>
      </c>
    </row>
    <row r="117" spans="1:65" s="261" customFormat="1" ht="17.399999999999999" x14ac:dyDescent="0.55000000000000004">
      <c r="L117" s="261" t="str">
        <f t="shared" si="245"/>
        <v>91243920DICIEMBRE2024</v>
      </c>
      <c r="M117" s="261" t="str">
        <f t="shared" si="209"/>
        <v>REAL 91243920 FEE SS BERG_CAD</v>
      </c>
      <c r="N117" s="261" t="str">
        <f>VLOOKUP(M117,'D2'!$DW$5:'D2'!G:G,1,FALSE)</f>
        <v>REAL 91243920 FEE SS BERG_CAD</v>
      </c>
      <c r="O117" s="261" t="str">
        <f t="shared" si="246"/>
        <v>REALFEE SSBERG_CADDICIEMBRE202491243920</v>
      </c>
      <c r="P117" s="261" t="s">
        <v>21</v>
      </c>
      <c r="Q117" s="505" t="s">
        <v>694</v>
      </c>
      <c r="R117" s="260" t="str">
        <f>+VLOOKUP(AP117,'8'!$B$5:$F$40,2,FALSE)</f>
        <v>q FEE S.S.</v>
      </c>
      <c r="S117" s="265" t="s">
        <v>22</v>
      </c>
      <c r="T117" s="260" t="str">
        <f>+VLOOKUP(TEXT(S117,0),articulos!A:B,2,0)</f>
        <v>Costo de Servicio Administración Contratos</v>
      </c>
      <c r="U117" s="260"/>
      <c r="V117" s="260" t="s">
        <v>22</v>
      </c>
      <c r="W117" s="266" t="str">
        <f t="shared" si="296"/>
        <v>DICIEMBRE2024</v>
      </c>
      <c r="X117" s="260" t="s">
        <v>703</v>
      </c>
      <c r="Y117" s="260"/>
      <c r="Z117" s="260"/>
      <c r="AA117" s="267">
        <f>+AD117/'7'!$E$343</f>
        <v>813.63636363636363</v>
      </c>
      <c r="AB117" s="268">
        <v>799235</v>
      </c>
      <c r="AC117" s="260"/>
      <c r="AD117" s="267">
        <f t="shared" si="297"/>
        <v>799235</v>
      </c>
      <c r="AE117" s="269">
        <v>45653</v>
      </c>
      <c r="AF117" s="270" t="s">
        <v>585</v>
      </c>
      <c r="AG117" s="270" t="s">
        <v>22</v>
      </c>
      <c r="AH117" s="270" t="s">
        <v>22</v>
      </c>
      <c r="AI117" s="260"/>
      <c r="AJ117" s="260"/>
      <c r="AK117" s="260"/>
      <c r="AL117" s="271">
        <f t="shared" si="298"/>
        <v>2024</v>
      </c>
      <c r="AM117" s="271" t="str">
        <f t="shared" si="299"/>
        <v>2024-12</v>
      </c>
      <c r="AN117" s="272" t="s">
        <v>24</v>
      </c>
      <c r="AO117" s="267">
        <f>AA117*'7'!G$343</f>
        <v>920.38724241126931</v>
      </c>
      <c r="AP117" s="729">
        <v>91243920</v>
      </c>
      <c r="AQ117" s="258" t="str">
        <f t="shared" si="300"/>
        <v>912439</v>
      </c>
      <c r="AR117" s="259" t="e">
        <f>+VLOOKUP(AQ117,'8'!$B$5:$F$40,3,FALSE)</f>
        <v>#N/A</v>
      </c>
      <c r="AS117" s="259" t="e">
        <f>+VLOOKUP(AQ117,'8'!$B$5:$F$40,4,FALSE)</f>
        <v>#N/A</v>
      </c>
      <c r="AT117" s="259" t="e">
        <f>+VLOOKUP(AQ117,'8'!$B$5:$F$40,5,FALSE)</f>
        <v>#N/A</v>
      </c>
      <c r="AU117" s="259" t="e">
        <f>+VLOOKUP(AQ117,'8'!$B$5:$F$40,2,FALSE)</f>
        <v>#N/A</v>
      </c>
      <c r="AV117" s="259" t="str">
        <f t="shared" si="301"/>
        <v>FEE SS-91243920-2024-12</v>
      </c>
      <c r="AW117" s="260" t="str">
        <f t="shared" si="302"/>
        <v>91243920-2024-12</v>
      </c>
      <c r="AX117" s="260" t="s">
        <v>22</v>
      </c>
      <c r="AY117" s="260"/>
      <c r="AZ117" s="260" t="e">
        <f>+VLOOKUP(P117&amp;" "&amp;AP117&amp;" "&amp;AX117&amp;" "&amp;X117,'D2'!$DW$6:$DW$98,1,FALSE)</f>
        <v>#N/A</v>
      </c>
      <c r="BF117" s="531"/>
      <c r="BG117" s="531"/>
      <c r="BJ117" s="393" t="str">
        <f t="shared" ref="BJ117" si="303">IF(AY117="REMUNERACIÓN","FEE MO","FEE SS")</f>
        <v>FEE SS</v>
      </c>
      <c r="BK117" s="394">
        <f>SUM(BK77:BK91,BK96:BK105)</f>
        <v>1210376.9392500003</v>
      </c>
      <c r="BL117" s="136">
        <f>SUMIF(BJ77:BJ102,BJ117,BK77:BK102)</f>
        <v>1210376.9392500003</v>
      </c>
      <c r="BM117" s="136" t="str">
        <f t="shared" ref="BM117:BM139" si="304">IF(BK117=BL117,"OK","REV")</f>
        <v>OK</v>
      </c>
    </row>
    <row r="118" spans="1:65" ht="20.399999999999999" x14ac:dyDescent="0.7">
      <c r="A118" s="203"/>
      <c r="B118" s="203"/>
      <c r="C118" s="203"/>
      <c r="D118" s="203"/>
      <c r="E118" s="203"/>
      <c r="F118" s="203"/>
      <c r="G118" s="203"/>
      <c r="H118" s="203"/>
      <c r="I118" s="203"/>
      <c r="J118" s="203"/>
      <c r="K118" s="203"/>
      <c r="L118" s="203" t="str">
        <f t="shared" si="245"/>
        <v>91243110ENERO2025</v>
      </c>
      <c r="M118" s="203" t="str">
        <f t="shared" si="209"/>
        <v>REAL 91243110 CO-H-007/2024 CANN_AUS</v>
      </c>
      <c r="N118" s="203" t="str">
        <f>VLOOKUP(M118,'D2'!$DW$5:'D2'!G:G,1,FALSE)</f>
        <v>REAL 91243110 CO-H-007/2024 CANN_AUS</v>
      </c>
      <c r="O118" t="str">
        <f>P118&amp;V118&amp;X118&amp;W118&amp;AP118</f>
        <v>REALCO-H-007/2024CANN_AUSENERO202591243110</v>
      </c>
      <c r="P118" t="s">
        <v>21</v>
      </c>
      <c r="Q118" s="387" t="s">
        <v>662</v>
      </c>
      <c r="R118" s="211" t="e">
        <f>+VLOOKUP(AP118,'8'!$B$5:$F$40,2,FALSE)</f>
        <v>#N/A</v>
      </c>
      <c r="S118" s="383" t="s">
        <v>23</v>
      </c>
      <c r="T118" s="211" t="str">
        <f>+VLOOKUP(TEXT(S118,0),articulos!A:B,2,0)</f>
        <v>Asesoría Experta</v>
      </c>
      <c r="U118" s="384">
        <v>82290</v>
      </c>
      <c r="V118" s="370" t="s">
        <v>775</v>
      </c>
      <c r="W118" s="211" t="str">
        <f t="shared" si="296"/>
        <v>ENERO2025</v>
      </c>
      <c r="X118" t="s">
        <v>796</v>
      </c>
      <c r="AA118" s="95">
        <f>+AD118/'7'!$E$344</f>
        <v>2936.6451496862387</v>
      </c>
      <c r="AB118" s="207">
        <v>2938877</v>
      </c>
      <c r="AD118" s="388">
        <f t="shared" si="297"/>
        <v>2938877</v>
      </c>
      <c r="AE118" s="210">
        <v>45663</v>
      </c>
      <c r="AF118" t="s">
        <v>767</v>
      </c>
      <c r="AG118" s="689" t="s">
        <v>769</v>
      </c>
      <c r="AH118" s="516" t="s">
        <v>772</v>
      </c>
      <c r="AL118" s="220">
        <f t="shared" si="298"/>
        <v>2025</v>
      </c>
      <c r="AM118" s="220" t="str">
        <f t="shared" si="299"/>
        <v>2025-01</v>
      </c>
      <c r="AN118" s="1" t="s">
        <v>24</v>
      </c>
      <c r="AO118" s="95">
        <f>AA118*'7'!G$344</f>
        <v>3348.8559797883527</v>
      </c>
      <c r="AP118" s="733" t="s">
        <v>662</v>
      </c>
      <c r="AQ118" s="212" t="str">
        <f t="shared" si="300"/>
        <v>912431</v>
      </c>
      <c r="AR118" s="213" t="e">
        <f>+VLOOKUP(AQ118,'8'!$B$5:$F$40,3,FALSE)</f>
        <v>#N/A</v>
      </c>
      <c r="AS118" s="213" t="e">
        <f>+VLOOKUP(AQ118,'8'!$B$5:$F$40,4,FALSE)</f>
        <v>#N/A</v>
      </c>
      <c r="AT118" s="213" t="e">
        <f>+VLOOKUP(AQ118,'8'!$B$5:$F$40,5,FALSE)</f>
        <v>#N/A</v>
      </c>
      <c r="AU118" s="213" t="e">
        <f>+VLOOKUP(AQ118,'8'!$B$5:$F$40,2,FALSE)</f>
        <v>#N/A</v>
      </c>
      <c r="AV118" s="213" t="str">
        <f t="shared" si="301"/>
        <v>CO-H-007/2024-91243110-2025-01</v>
      </c>
      <c r="AW118" s="165" t="str">
        <f t="shared" si="302"/>
        <v>91243110-2025-01</v>
      </c>
      <c r="AX118" t="str">
        <f t="shared" ref="AX118:AX139" si="305">V118</f>
        <v>CO-H-007/2024</v>
      </c>
      <c r="AZ118" s="95" t="e">
        <f>+VLOOKUP(P118&amp;" "&amp;AP118&amp;" "&amp;AX118&amp;" "&amp;X118,'D2'!$DW$6:$DW$98,1,FALSE)</f>
        <v>#N/A</v>
      </c>
      <c r="BC118" t="s">
        <v>775</v>
      </c>
      <c r="BD118" t="s">
        <v>886</v>
      </c>
      <c r="BE118" t="s">
        <v>887</v>
      </c>
      <c r="BF118" s="530">
        <v>45628</v>
      </c>
      <c r="BG118" s="530">
        <v>45657</v>
      </c>
      <c r="BJ118" s="389" t="str">
        <f t="shared" ref="BJ118" si="306">IF(AX118="REMUNERACION","FEE MO","FEE SS")</f>
        <v>FEE SS</v>
      </c>
      <c r="BK118" s="390">
        <f t="shared" ref="BK118:BK129" si="307">+AB118*0.025</f>
        <v>73471.925000000003</v>
      </c>
      <c r="BL118" s="136">
        <f t="shared" ref="BL118:BL139" si="308">IF(BJ118="FEE SS",AB118*0.025,AB118*0.0551)</f>
        <v>73471.925000000003</v>
      </c>
      <c r="BM118" s="136" t="str">
        <f t="shared" si="304"/>
        <v>OK</v>
      </c>
    </row>
    <row r="119" spans="1:65" ht="20.399999999999999" x14ac:dyDescent="0.7">
      <c r="A119" s="203"/>
      <c r="B119" s="203"/>
      <c r="C119" s="203"/>
      <c r="D119" s="203"/>
      <c r="E119" s="203"/>
      <c r="F119" s="203"/>
      <c r="G119" s="203"/>
      <c r="H119" s="203"/>
      <c r="I119" s="203"/>
      <c r="J119" s="203"/>
      <c r="K119" s="203"/>
      <c r="L119" s="203" t="str">
        <f t="shared" si="245"/>
        <v>91243110ENERO2025</v>
      </c>
      <c r="M119" s="203" t="str">
        <f t="shared" si="209"/>
        <v>REAL 91243110 CO-H-007/2024 BERG_CAD</v>
      </c>
      <c r="N119" s="203" t="str">
        <f>VLOOKUP(M119,'D2'!$DW$5:'D2'!G:G,1,FALSE)</f>
        <v>REAL 91243110 CO-H-007/2024 BERG_CAD</v>
      </c>
      <c r="O119" t="str">
        <f t="shared" ref="O119:O120" si="309">P119&amp;V119&amp;X119&amp;W119&amp;AP119</f>
        <v>REALCO-H-007/2024BERG_CADENERO202591243110</v>
      </c>
      <c r="P119" t="s">
        <v>21</v>
      </c>
      <c r="Q119" s="387" t="s">
        <v>662</v>
      </c>
      <c r="R119" s="211" t="e">
        <f>+VLOOKUP(AP119,'8'!$B$5:$F$40,2,FALSE)</f>
        <v>#N/A</v>
      </c>
      <c r="S119" s="383" t="s">
        <v>23</v>
      </c>
      <c r="T119" s="211" t="str">
        <f>+VLOOKUP(TEXT(S119,0),articulos!A:B,2,0)</f>
        <v>Asesoría Experta</v>
      </c>
      <c r="U119" s="384">
        <v>82290</v>
      </c>
      <c r="V119" s="370" t="s">
        <v>775</v>
      </c>
      <c r="W119" s="211" t="str">
        <f t="shared" si="296"/>
        <v>ENERO2025</v>
      </c>
      <c r="X119" t="s">
        <v>703</v>
      </c>
      <c r="AA119" s="95">
        <f>+AD119/'7'!$E$344</f>
        <v>2936.6451496862387</v>
      </c>
      <c r="AB119" s="207">
        <v>2938877</v>
      </c>
      <c r="AD119" s="388">
        <f t="shared" si="297"/>
        <v>2938877</v>
      </c>
      <c r="AE119" s="210">
        <v>45663</v>
      </c>
      <c r="AF119" t="s">
        <v>767</v>
      </c>
      <c r="AG119" s="689" t="s">
        <v>769</v>
      </c>
      <c r="AH119" s="516" t="s">
        <v>772</v>
      </c>
      <c r="AL119" s="220">
        <f t="shared" si="298"/>
        <v>2025</v>
      </c>
      <c r="AM119" s="220" t="str">
        <f t="shared" si="299"/>
        <v>2025-01</v>
      </c>
      <c r="AN119" s="1" t="s">
        <v>24</v>
      </c>
      <c r="AO119" s="95">
        <f>AA119*'7'!G$344</f>
        <v>3348.8559797883527</v>
      </c>
      <c r="AP119" s="733" t="s">
        <v>662</v>
      </c>
      <c r="AQ119" s="212" t="str">
        <f t="shared" si="300"/>
        <v>912431</v>
      </c>
      <c r="AR119" s="213" t="e">
        <f>+VLOOKUP(AQ119,'8'!$B$5:$F$40,3,FALSE)</f>
        <v>#N/A</v>
      </c>
      <c r="AS119" s="213" t="e">
        <f>+VLOOKUP(AQ119,'8'!$B$5:$F$40,4,FALSE)</f>
        <v>#N/A</v>
      </c>
      <c r="AT119" s="213" t="e">
        <f>+VLOOKUP(AQ119,'8'!$B$5:$F$40,5,FALSE)</f>
        <v>#N/A</v>
      </c>
      <c r="AU119" s="213" t="e">
        <f>+VLOOKUP(AQ119,'8'!$B$5:$F$40,2,FALSE)</f>
        <v>#N/A</v>
      </c>
      <c r="AV119" s="213" t="str">
        <f t="shared" si="301"/>
        <v>CO-H-007/2024-91243110-2025-01</v>
      </c>
      <c r="AW119" s="165" t="str">
        <f t="shared" si="302"/>
        <v>91243110-2025-01</v>
      </c>
      <c r="AX119" t="str">
        <f t="shared" si="305"/>
        <v>CO-H-007/2024</v>
      </c>
      <c r="AZ119" s="95" t="e">
        <f>+VLOOKUP(P119&amp;" "&amp;AP119&amp;" "&amp;AX119&amp;" "&amp;X119,'D2'!$DW$6:$DW$98,1,FALSE)</f>
        <v>#N/A</v>
      </c>
      <c r="BC119" t="s">
        <v>775</v>
      </c>
      <c r="BD119" t="s">
        <v>886</v>
      </c>
      <c r="BE119" t="s">
        <v>887</v>
      </c>
      <c r="BF119" s="530">
        <v>45628</v>
      </c>
      <c r="BG119" s="530">
        <v>45657</v>
      </c>
      <c r="BJ119" s="389" t="str">
        <f>IF(AX119="REMUNERACION","FEE MO","FEE SS")</f>
        <v>FEE SS</v>
      </c>
      <c r="BK119" s="390">
        <f t="shared" si="307"/>
        <v>73471.925000000003</v>
      </c>
      <c r="BL119" s="136">
        <f t="shared" si="308"/>
        <v>73471.925000000003</v>
      </c>
      <c r="BM119" s="136" t="str">
        <f t="shared" si="304"/>
        <v>OK</v>
      </c>
    </row>
    <row r="120" spans="1:65" ht="20.399999999999999" x14ac:dyDescent="0.7">
      <c r="A120" s="203"/>
      <c r="B120" s="203"/>
      <c r="C120" s="203"/>
      <c r="D120" s="203"/>
      <c r="E120" s="203"/>
      <c r="F120" s="203"/>
      <c r="G120" s="203"/>
      <c r="H120" s="203"/>
      <c r="I120" s="203"/>
      <c r="J120" s="203"/>
      <c r="K120" s="203"/>
      <c r="L120" s="203" t="str">
        <f t="shared" si="245"/>
        <v>91243120ENERO2025</v>
      </c>
      <c r="M120" s="203" t="str">
        <f t="shared" ref="M120:M145" si="310">P120&amp;" "&amp;AP120&amp;" "&amp;V120&amp;" "&amp;X120</f>
        <v>REAL 91243120 CO-075/2024 CANN_AUS</v>
      </c>
      <c r="N120" s="203" t="str">
        <f>VLOOKUP(M120,'D2'!$DW$5:'D2'!G:G,1,FALSE)</f>
        <v>REAL 91243120 CO-075/2024 CANN_AUS</v>
      </c>
      <c r="O120" t="str">
        <f t="shared" si="309"/>
        <v>REALCO-075/2024CANN_AUSENERO202591243120</v>
      </c>
      <c r="P120" t="s">
        <v>21</v>
      </c>
      <c r="Q120" s="387" t="s">
        <v>663</v>
      </c>
      <c r="R120" s="211" t="e">
        <f>+VLOOKUP(AP120,'8'!$B$5:$F$40,2,FALSE)</f>
        <v>#N/A</v>
      </c>
      <c r="S120" s="383" t="s">
        <v>248</v>
      </c>
      <c r="T120" s="211" t="str">
        <f>+VLOOKUP(TEXT(S120,0),articulos!A:B,2,0)</f>
        <v>Servicio de Apoyo Geológico</v>
      </c>
      <c r="U120" s="384">
        <v>82649</v>
      </c>
      <c r="V120" s="370" t="s">
        <v>888</v>
      </c>
      <c r="W120" s="211" t="str">
        <f t="shared" si="296"/>
        <v>ENERO2025</v>
      </c>
      <c r="X120" t="s">
        <v>796</v>
      </c>
      <c r="AA120" s="95">
        <f>+AD120/'7'!$E$344</f>
        <v>20313.689595907112</v>
      </c>
      <c r="AB120" s="207">
        <v>20329128</v>
      </c>
      <c r="AD120" s="388">
        <f t="shared" si="297"/>
        <v>20329128</v>
      </c>
      <c r="AE120" s="210">
        <v>45674</v>
      </c>
      <c r="AF120" t="s">
        <v>704</v>
      </c>
      <c r="AG120" t="s">
        <v>851</v>
      </c>
      <c r="AH120" t="s">
        <v>881</v>
      </c>
      <c r="AL120" s="220">
        <f t="shared" si="298"/>
        <v>2025</v>
      </c>
      <c r="AM120" s="220" t="str">
        <f t="shared" si="299"/>
        <v>2025-01</v>
      </c>
      <c r="AN120" s="528" t="s">
        <v>619</v>
      </c>
      <c r="AO120" s="529">
        <f>AA120*'7'!H$344</f>
        <v>21177.195051996729</v>
      </c>
      <c r="AP120" s="730" t="s">
        <v>663</v>
      </c>
      <c r="AQ120" s="212" t="str">
        <f t="shared" si="300"/>
        <v>912431</v>
      </c>
      <c r="AR120" s="213" t="e">
        <f>+VLOOKUP(AQ120,'8'!$B$5:$F$40,3,FALSE)</f>
        <v>#N/A</v>
      </c>
      <c r="AS120" s="213" t="e">
        <f>+VLOOKUP(AQ120,'8'!$B$5:$F$40,4,FALSE)</f>
        <v>#N/A</v>
      </c>
      <c r="AT120" s="213" t="e">
        <f>+VLOOKUP(AQ120,'8'!$B$5:$F$40,5,FALSE)</f>
        <v>#N/A</v>
      </c>
      <c r="AU120" s="213" t="e">
        <f>+VLOOKUP(AQ120,'8'!$B$5:$F$40,2,FALSE)</f>
        <v>#N/A</v>
      </c>
      <c r="AV120" s="213" t="str">
        <f t="shared" si="301"/>
        <v>CO-075/2024-91243120-2025-01</v>
      </c>
      <c r="AW120" s="165" t="str">
        <f t="shared" si="302"/>
        <v>91243120-2025-01</v>
      </c>
      <c r="AX120" t="str">
        <f t="shared" si="305"/>
        <v>CO-075/2024</v>
      </c>
      <c r="AZ120" s="95" t="e">
        <f>+VLOOKUP(P120&amp;" "&amp;AP120&amp;" "&amp;AX120&amp;" "&amp;X120,'D2'!$DW$6:$DW$98,1,FALSE)</f>
        <v>#N/A</v>
      </c>
      <c r="BC120" t="s">
        <v>888</v>
      </c>
      <c r="BD120" t="s">
        <v>889</v>
      </c>
      <c r="BE120" t="s">
        <v>777</v>
      </c>
      <c r="BF120" s="530">
        <v>45635</v>
      </c>
      <c r="BG120" s="530">
        <v>45649</v>
      </c>
      <c r="BJ120" s="389" t="str">
        <f t="shared" ref="BJ120:BJ121" si="311">IF(AX120="REMUNERACION","FEE MO","FEE SS")</f>
        <v>FEE SS</v>
      </c>
      <c r="BK120" s="390">
        <f t="shared" si="307"/>
        <v>508228.2</v>
      </c>
      <c r="BL120" s="136">
        <f t="shared" si="308"/>
        <v>508228.2</v>
      </c>
      <c r="BM120" s="136" t="str">
        <f t="shared" si="304"/>
        <v>OK</v>
      </c>
    </row>
    <row r="121" spans="1:65" ht="20.399999999999999" x14ac:dyDescent="0.7">
      <c r="A121" s="203"/>
      <c r="B121" s="203"/>
      <c r="C121" s="203"/>
      <c r="D121" s="203"/>
      <c r="E121" s="203"/>
      <c r="F121" s="203"/>
      <c r="G121" s="203"/>
      <c r="H121" s="203"/>
      <c r="I121" s="203"/>
      <c r="J121" s="203"/>
      <c r="K121" s="203"/>
      <c r="L121" s="203" t="str">
        <f t="shared" si="245"/>
        <v>91243110ENERO2025</v>
      </c>
      <c r="M121" s="203" t="str">
        <f t="shared" si="310"/>
        <v>REAL 91243110 CO-H-008/2024 BERG_CAD</v>
      </c>
      <c r="N121" s="203" t="str">
        <f>VLOOKUP(M121,'D2'!$DW$5:'D2'!G:G,1,FALSE)</f>
        <v>REAL 91243110 CO-H-008/2024 BERG_CAD</v>
      </c>
      <c r="O121" t="str">
        <f>P121&amp;V121&amp;X121&amp;W121&amp;AP121</f>
        <v>REALCO-H-008/2024BERG_CADENERO202591243110</v>
      </c>
      <c r="P121" t="s">
        <v>21</v>
      </c>
      <c r="Q121" s="387" t="s">
        <v>662</v>
      </c>
      <c r="R121" s="211" t="e">
        <f>+VLOOKUP(AP121,'8'!$B$5:$F$40,2,FALSE)</f>
        <v>#N/A</v>
      </c>
      <c r="S121" s="383" t="s">
        <v>23</v>
      </c>
      <c r="T121" s="211" t="str">
        <f>+VLOOKUP(TEXT(S121,0),articulos!A:B,2,0)</f>
        <v>Asesoría Experta</v>
      </c>
      <c r="U121" s="384">
        <v>82657</v>
      </c>
      <c r="V121" s="370" t="s">
        <v>890</v>
      </c>
      <c r="W121" s="211" t="str">
        <f t="shared" si="296"/>
        <v>ENERO2025</v>
      </c>
      <c r="X121" t="s">
        <v>703</v>
      </c>
      <c r="AA121" s="95">
        <f>+AD121/'7'!$E$344</f>
        <v>1227.6329989208202</v>
      </c>
      <c r="AB121" s="207">
        <v>1228566</v>
      </c>
      <c r="AD121" s="388">
        <f t="shared" si="297"/>
        <v>1228566</v>
      </c>
      <c r="AE121" s="210">
        <v>45674</v>
      </c>
      <c r="AF121" t="s">
        <v>767</v>
      </c>
      <c r="AG121" t="s">
        <v>880</v>
      </c>
      <c r="AH121" s="516" t="s">
        <v>882</v>
      </c>
      <c r="AL121" s="220">
        <f t="shared" si="298"/>
        <v>2025</v>
      </c>
      <c r="AM121" s="220" t="str">
        <f t="shared" si="299"/>
        <v>2025-01</v>
      </c>
      <c r="AN121" s="1" t="s">
        <v>24</v>
      </c>
      <c r="AO121" s="95">
        <f>AA121*'7'!G$344</f>
        <v>1399.953314025955</v>
      </c>
      <c r="AP121" s="733" t="s">
        <v>662</v>
      </c>
      <c r="AQ121" s="212" t="str">
        <f t="shared" si="300"/>
        <v>912431</v>
      </c>
      <c r="AR121" s="213" t="e">
        <f>+VLOOKUP(AQ121,'8'!$B$5:$F$40,3,FALSE)</f>
        <v>#N/A</v>
      </c>
      <c r="AS121" s="213" t="e">
        <f>+VLOOKUP(AQ121,'8'!$B$5:$F$40,4,FALSE)</f>
        <v>#N/A</v>
      </c>
      <c r="AT121" s="213" t="e">
        <f>+VLOOKUP(AQ121,'8'!$B$5:$F$40,5,FALSE)</f>
        <v>#N/A</v>
      </c>
      <c r="AU121" s="213" t="e">
        <f>+VLOOKUP(AQ121,'8'!$B$5:$F$40,2,FALSE)</f>
        <v>#N/A</v>
      </c>
      <c r="AV121" s="213" t="str">
        <f t="shared" si="301"/>
        <v>CO-H-008/2024-91243110-2025-01</v>
      </c>
      <c r="AW121" s="165" t="str">
        <f t="shared" si="302"/>
        <v>91243110-2025-01</v>
      </c>
      <c r="AX121" t="str">
        <f t="shared" si="305"/>
        <v>CO-H-008/2024</v>
      </c>
      <c r="AZ121" s="95" t="e">
        <f>+VLOOKUP(P121&amp;" "&amp;AP121&amp;" "&amp;AX121&amp;" "&amp;X121,'D2'!$DW$6:$DW$98,1,FALSE)</f>
        <v>#N/A</v>
      </c>
      <c r="BC121" t="s">
        <v>890</v>
      </c>
      <c r="BD121" t="s">
        <v>891</v>
      </c>
      <c r="BE121" t="s">
        <v>777</v>
      </c>
      <c r="BF121" s="530">
        <v>45642</v>
      </c>
      <c r="BG121" s="530">
        <v>45657</v>
      </c>
      <c r="BJ121" s="389" t="str">
        <f t="shared" si="311"/>
        <v>FEE SS</v>
      </c>
      <c r="BK121" s="390">
        <f t="shared" si="307"/>
        <v>30714.15</v>
      </c>
      <c r="BL121" s="136">
        <f t="shared" si="308"/>
        <v>30714.15</v>
      </c>
      <c r="BM121" s="136" t="str">
        <f t="shared" si="304"/>
        <v>OK</v>
      </c>
    </row>
    <row r="122" spans="1:65" ht="20.399999999999999" x14ac:dyDescent="0.7">
      <c r="A122" s="203"/>
      <c r="B122" s="203"/>
      <c r="C122" s="203"/>
      <c r="D122" s="203"/>
      <c r="E122" s="203"/>
      <c r="F122" s="203"/>
      <c r="G122" s="203"/>
      <c r="H122" s="203"/>
      <c r="I122" s="203"/>
      <c r="J122" s="203"/>
      <c r="K122" s="203"/>
      <c r="L122" s="203" t="str">
        <f t="shared" si="245"/>
        <v>91243120ENERO2025</v>
      </c>
      <c r="M122" s="203" t="str">
        <f t="shared" si="310"/>
        <v>REAL 91243120 CO-055/2024 BERG_CAD</v>
      </c>
      <c r="N122" s="203" t="str">
        <f>VLOOKUP(M122,'D2'!$DW$5:'D2'!G:G,1,FALSE)</f>
        <v>REAL 91243120 CO-055/2024 BERG_CAD</v>
      </c>
      <c r="O122" t="str">
        <f t="shared" ref="O122" si="312">P122&amp;V122&amp;X122&amp;W122&amp;AP122</f>
        <v>REALCO-055/2024BERG_CADENERO202591243120</v>
      </c>
      <c r="P122" t="s">
        <v>21</v>
      </c>
      <c r="Q122" s="387" t="s">
        <v>663</v>
      </c>
      <c r="R122" s="211" t="e">
        <f>+VLOOKUP(AP122,'8'!$B$5:$F$40,2,FALSE)</f>
        <v>#N/A</v>
      </c>
      <c r="S122" s="383" t="s">
        <v>23</v>
      </c>
      <c r="T122" s="211" t="str">
        <f>+VLOOKUP(TEXT(S122,0),articulos!A:B,2,0)</f>
        <v>Asesoría Experta</v>
      </c>
      <c r="U122" s="384">
        <v>82798</v>
      </c>
      <c r="V122" s="370" t="s">
        <v>779</v>
      </c>
      <c r="W122" s="211" t="str">
        <f t="shared" si="296"/>
        <v>ENERO2025</v>
      </c>
      <c r="X122" t="s">
        <v>703</v>
      </c>
      <c r="AA122" s="95">
        <f>+AD122/'7'!$E$344</f>
        <v>1744.562132779088</v>
      </c>
      <c r="AB122" s="207">
        <v>1745888</v>
      </c>
      <c r="AD122" s="388">
        <f t="shared" si="297"/>
        <v>1745888</v>
      </c>
      <c r="AE122" s="210">
        <v>45679</v>
      </c>
      <c r="AF122" t="s">
        <v>767</v>
      </c>
      <c r="AG122" t="s">
        <v>818</v>
      </c>
      <c r="AH122" t="s">
        <v>823</v>
      </c>
      <c r="AL122" s="220">
        <f t="shared" si="298"/>
        <v>2025</v>
      </c>
      <c r="AM122" s="220" t="str">
        <f t="shared" si="299"/>
        <v>2025-01</v>
      </c>
      <c r="AN122" s="528" t="s">
        <v>619</v>
      </c>
      <c r="AO122" s="529">
        <f>AA122*'7'!H$344</f>
        <v>1818.7209365271576</v>
      </c>
      <c r="AP122" s="730" t="s">
        <v>663</v>
      </c>
      <c r="AQ122" s="212" t="str">
        <f t="shared" si="300"/>
        <v>912431</v>
      </c>
      <c r="AR122" s="213" t="e">
        <f>+VLOOKUP(AQ122,'8'!$B$5:$F$40,3,FALSE)</f>
        <v>#N/A</v>
      </c>
      <c r="AS122" s="213" t="e">
        <f>+VLOOKUP(AQ122,'8'!$B$5:$F$40,4,FALSE)</f>
        <v>#N/A</v>
      </c>
      <c r="AT122" s="213" t="e">
        <f>+VLOOKUP(AQ122,'8'!$B$5:$F$40,5,FALSE)</f>
        <v>#N/A</v>
      </c>
      <c r="AU122" s="213" t="e">
        <f>+VLOOKUP(AQ122,'8'!$B$5:$F$40,2,FALSE)</f>
        <v>#N/A</v>
      </c>
      <c r="AV122" s="213" t="str">
        <f t="shared" si="301"/>
        <v>CO-055/2024-91243120-2025-01</v>
      </c>
      <c r="AW122" s="165" t="str">
        <f t="shared" si="302"/>
        <v>91243120-2025-01</v>
      </c>
      <c r="AX122" t="str">
        <f t="shared" si="305"/>
        <v>CO-055/2024</v>
      </c>
      <c r="AZ122" s="95" t="e">
        <f>+VLOOKUP(P122&amp;" "&amp;AP122&amp;" "&amp;AX122&amp;" "&amp;X122,'D2'!$DW$6:$DW$98,1,FALSE)</f>
        <v>#N/A</v>
      </c>
      <c r="BC122" t="s">
        <v>779</v>
      </c>
      <c r="BD122" t="s">
        <v>892</v>
      </c>
      <c r="BE122" t="s">
        <v>853</v>
      </c>
      <c r="BF122" s="530">
        <v>45627</v>
      </c>
      <c r="BG122" s="530">
        <v>45657</v>
      </c>
      <c r="BJ122" s="389" t="str">
        <f>IF(AX122="REMUNERACION","FEE MO","FEE SS")</f>
        <v>FEE SS</v>
      </c>
      <c r="BK122" s="390">
        <f t="shared" si="307"/>
        <v>43647.200000000004</v>
      </c>
      <c r="BL122" s="136">
        <f t="shared" si="308"/>
        <v>43647.200000000004</v>
      </c>
      <c r="BM122" s="136" t="str">
        <f t="shared" si="304"/>
        <v>OK</v>
      </c>
    </row>
    <row r="123" spans="1:65" ht="20.399999999999999" x14ac:dyDescent="0.7">
      <c r="A123" s="203"/>
      <c r="B123" s="203"/>
      <c r="C123" s="203"/>
      <c r="D123" s="203"/>
      <c r="E123" s="203"/>
      <c r="F123" s="203"/>
      <c r="G123" s="203"/>
      <c r="H123" s="203"/>
      <c r="I123" s="203"/>
      <c r="J123" s="203"/>
      <c r="K123" s="203"/>
      <c r="L123" s="203" t="str">
        <f t="shared" si="245"/>
        <v>91243120ENERO2025</v>
      </c>
      <c r="M123" s="203" t="str">
        <f t="shared" si="310"/>
        <v>REAL 91243120 CO-075/2024 CANN_AUS</v>
      </c>
      <c r="N123" s="203" t="str">
        <f>VLOOKUP(M123,'D2'!$DW$5:'D2'!G:G,1,FALSE)</f>
        <v>REAL 91243120 CO-075/2024 CANN_AUS</v>
      </c>
      <c r="O123" t="str">
        <f>P123&amp;V123&amp;X123&amp;W123&amp;AP123</f>
        <v>REALCO-075/2024CANN_AUSENERO202591243120</v>
      </c>
      <c r="P123" t="s">
        <v>21</v>
      </c>
      <c r="Q123" s="387" t="s">
        <v>663</v>
      </c>
      <c r="R123" s="211" t="e">
        <f>+VLOOKUP(AP123,'8'!$B$5:$F$40,2,FALSE)</f>
        <v>#N/A</v>
      </c>
      <c r="S123" s="383" t="s">
        <v>248</v>
      </c>
      <c r="T123" s="211" t="str">
        <f>+VLOOKUP(TEXT(S123,0),articulos!A:B,2,0)</f>
        <v>Servicio de Apoyo Geológico</v>
      </c>
      <c r="U123" s="384">
        <v>82799</v>
      </c>
      <c r="V123" s="370" t="s">
        <v>888</v>
      </c>
      <c r="W123" s="211" t="str">
        <f t="shared" si="296"/>
        <v>ENERO2025</v>
      </c>
      <c r="X123" t="s">
        <v>796</v>
      </c>
      <c r="AA123" s="95">
        <f>+AD123/'7'!$E$344</f>
        <v>10086.79203805108</v>
      </c>
      <c r="AB123" s="207">
        <v>10094458</v>
      </c>
      <c r="AD123" s="388">
        <f t="shared" si="297"/>
        <v>10094458</v>
      </c>
      <c r="AE123" s="210">
        <v>45679</v>
      </c>
      <c r="AF123" t="s">
        <v>767</v>
      </c>
      <c r="AG123" t="s">
        <v>851</v>
      </c>
      <c r="AH123" t="s">
        <v>881</v>
      </c>
      <c r="AL123" s="220">
        <f t="shared" si="298"/>
        <v>2025</v>
      </c>
      <c r="AM123" s="220" t="str">
        <f t="shared" si="299"/>
        <v>2025-01</v>
      </c>
      <c r="AN123" s="528" t="s">
        <v>619</v>
      </c>
      <c r="AO123" s="529">
        <f>AA123*'7'!H$344</f>
        <v>10515.566924965437</v>
      </c>
      <c r="AP123" s="730" t="s">
        <v>663</v>
      </c>
      <c r="AQ123" s="212" t="str">
        <f t="shared" si="300"/>
        <v>912431</v>
      </c>
      <c r="AR123" s="213" t="e">
        <f>+VLOOKUP(AQ123,'8'!$B$5:$F$40,3,FALSE)</f>
        <v>#N/A</v>
      </c>
      <c r="AS123" s="213" t="e">
        <f>+VLOOKUP(AQ123,'8'!$B$5:$F$40,4,FALSE)</f>
        <v>#N/A</v>
      </c>
      <c r="AT123" s="213" t="e">
        <f>+VLOOKUP(AQ123,'8'!$B$5:$F$40,5,FALSE)</f>
        <v>#N/A</v>
      </c>
      <c r="AU123" s="213" t="e">
        <f>+VLOOKUP(AQ123,'8'!$B$5:$F$40,2,FALSE)</f>
        <v>#N/A</v>
      </c>
      <c r="AV123" s="213" t="str">
        <f t="shared" si="301"/>
        <v>CO-075/2024-91243120-2025-01</v>
      </c>
      <c r="AW123" s="165" t="str">
        <f t="shared" si="302"/>
        <v>91243120-2025-01</v>
      </c>
      <c r="AX123" t="str">
        <f t="shared" si="305"/>
        <v>CO-075/2024</v>
      </c>
      <c r="AZ123" s="95" t="e">
        <f>+VLOOKUP(P123&amp;" "&amp;AP123&amp;" "&amp;AX123&amp;" "&amp;X123,'D2'!$DW$6:$DW$98,1,FALSE)</f>
        <v>#N/A</v>
      </c>
      <c r="BC123" t="s">
        <v>888</v>
      </c>
      <c r="BD123" t="s">
        <v>893</v>
      </c>
      <c r="BE123" t="s">
        <v>807</v>
      </c>
      <c r="BF123" s="530">
        <v>45635</v>
      </c>
      <c r="BG123" s="530">
        <v>45649</v>
      </c>
      <c r="BJ123" s="389" t="str">
        <f t="shared" ref="BJ123:BJ126" si="313">IF(AX123="REMUNERACION","FEE MO","FEE SS")</f>
        <v>FEE SS</v>
      </c>
      <c r="BK123" s="390">
        <f t="shared" si="307"/>
        <v>252361.45</v>
      </c>
      <c r="BL123" s="136">
        <f t="shared" si="308"/>
        <v>252361.45</v>
      </c>
      <c r="BM123" s="136" t="str">
        <f t="shared" si="304"/>
        <v>OK</v>
      </c>
    </row>
    <row r="124" spans="1:65" ht="20.399999999999999" x14ac:dyDescent="0.7">
      <c r="A124" s="203"/>
      <c r="B124" s="203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 t="str">
        <f t="shared" si="245"/>
        <v>91243110ENERO2025</v>
      </c>
      <c r="M124" s="203" t="str">
        <f t="shared" si="310"/>
        <v>REAL 91243110 IMPUESTO BERG_CAD</v>
      </c>
      <c r="N124" s="203" t="str">
        <f>VLOOKUP(M124,'D2'!$DW$5:'D2'!G:G,1,FALSE)</f>
        <v>REAL 91243110 IMPUESTO BERG_CAD</v>
      </c>
      <c r="O124" t="str">
        <f>P124&amp;V124&amp;X124&amp;W124&amp;AP124</f>
        <v>REALIMPUESTOBERG_CADENERO202591243110</v>
      </c>
      <c r="P124" t="s">
        <v>21</v>
      </c>
      <c r="Q124" s="387" t="s">
        <v>663</v>
      </c>
      <c r="R124" s="211" t="e">
        <f>+VLOOKUP(AP124,'8'!$B$5:$F$40,2,FALSE)</f>
        <v>#N/A</v>
      </c>
      <c r="S124" s="383" t="s">
        <v>23</v>
      </c>
      <c r="T124" s="211" t="str">
        <f>+VLOOKUP(TEXT(S124,0),articulos!A:B,2,0)</f>
        <v>Asesoría Experta</v>
      </c>
      <c r="U124" s="384">
        <v>82882</v>
      </c>
      <c r="V124" s="370" t="s">
        <v>644</v>
      </c>
      <c r="W124" s="211" t="str">
        <f t="shared" si="296"/>
        <v>ENERO2025</v>
      </c>
      <c r="X124" t="s">
        <v>703</v>
      </c>
      <c r="AA124" s="95">
        <f>+AD124/'7'!$E$344</f>
        <v>286.20948079459612</v>
      </c>
      <c r="AB124" s="207">
        <v>286427</v>
      </c>
      <c r="AD124" s="388">
        <f t="shared" si="297"/>
        <v>286427</v>
      </c>
      <c r="AE124" s="210">
        <v>45684</v>
      </c>
      <c r="AF124" t="s">
        <v>704</v>
      </c>
      <c r="AG124" s="689" t="s">
        <v>820</v>
      </c>
      <c r="AH124" t="s">
        <v>883</v>
      </c>
      <c r="AL124" s="220">
        <f t="shared" si="298"/>
        <v>2025</v>
      </c>
      <c r="AM124" s="220" t="str">
        <f t="shared" si="299"/>
        <v>2025-01</v>
      </c>
      <c r="AN124" s="1" t="s">
        <v>24</v>
      </c>
      <c r="AO124" s="95">
        <f>AA124*'7'!G$344</f>
        <v>326.38411601534818</v>
      </c>
      <c r="AP124" s="733" t="s">
        <v>662</v>
      </c>
      <c r="AQ124" s="212" t="str">
        <f t="shared" si="300"/>
        <v>912431</v>
      </c>
      <c r="AR124" s="213" t="e">
        <f>+VLOOKUP(AQ124,'8'!$B$5:$F$40,3,FALSE)</f>
        <v>#N/A</v>
      </c>
      <c r="AS124" s="213" t="e">
        <f>+VLOOKUP(AQ124,'8'!$B$5:$F$40,4,FALSE)</f>
        <v>#N/A</v>
      </c>
      <c r="AT124" s="213" t="e">
        <f>+VLOOKUP(AQ124,'8'!$B$5:$F$40,5,FALSE)</f>
        <v>#N/A</v>
      </c>
      <c r="AU124" s="213" t="e">
        <f>+VLOOKUP(AQ124,'8'!$B$5:$F$40,2,FALSE)</f>
        <v>#N/A</v>
      </c>
      <c r="AV124" s="213" t="str">
        <f t="shared" si="301"/>
        <v>IMPUESTO-91243110-2025-01</v>
      </c>
      <c r="AW124" s="165" t="str">
        <f t="shared" si="302"/>
        <v>91243110-2025-01</v>
      </c>
      <c r="AX124" t="str">
        <f t="shared" si="305"/>
        <v>IMPUESTO</v>
      </c>
      <c r="AZ124" s="95" t="e">
        <f>+VLOOKUP(P124&amp;" "&amp;AP124&amp;" "&amp;AX124&amp;" "&amp;X124,'D2'!$DW$6:$DW$98,1,FALSE)</f>
        <v>#N/A</v>
      </c>
      <c r="BC124" t="s">
        <v>302</v>
      </c>
      <c r="BD124" t="s">
        <v>302</v>
      </c>
      <c r="BE124" t="s">
        <v>302</v>
      </c>
      <c r="BF124" s="530"/>
      <c r="BG124" s="530"/>
      <c r="BJ124" s="389" t="str">
        <f t="shared" si="313"/>
        <v>FEE SS</v>
      </c>
      <c r="BK124" s="390">
        <f t="shared" si="307"/>
        <v>7160.6750000000002</v>
      </c>
      <c r="BL124" s="136">
        <f t="shared" si="308"/>
        <v>7160.6750000000002</v>
      </c>
      <c r="BM124" s="136" t="str">
        <f t="shared" si="304"/>
        <v>OK</v>
      </c>
    </row>
    <row r="125" spans="1:65" ht="20.399999999999999" x14ac:dyDescent="0.7">
      <c r="A125" s="203"/>
      <c r="B125" s="203"/>
      <c r="C125" s="203"/>
      <c r="D125" s="203"/>
      <c r="E125" s="203"/>
      <c r="F125" s="203"/>
      <c r="G125" s="203"/>
      <c r="H125" s="203"/>
      <c r="I125" s="203"/>
      <c r="J125" s="203"/>
      <c r="K125" s="203"/>
      <c r="L125" s="203" t="str">
        <f t="shared" si="245"/>
        <v>91243110ENERO2025</v>
      </c>
      <c r="M125" s="203" t="str">
        <f t="shared" si="310"/>
        <v>REAL 91243110 IMPUESTO CANN_AUS</v>
      </c>
      <c r="N125" s="203" t="str">
        <f>VLOOKUP(M125,'D2'!$DW$5:'D2'!G:G,1,FALSE)</f>
        <v>REAL 91243110 IMPUESTO CANN_AUS</v>
      </c>
      <c r="O125" t="str">
        <f>P125&amp;V125&amp;X125&amp;W125&amp;AP125</f>
        <v>REALIMPUESTOCANN_AUSENERO202591243110</v>
      </c>
      <c r="P125" t="s">
        <v>21</v>
      </c>
      <c r="Q125" s="387" t="s">
        <v>663</v>
      </c>
      <c r="R125" s="211" t="e">
        <f>+VLOOKUP(AP125,'8'!$B$5:$F$40,2,FALSE)</f>
        <v>#N/A</v>
      </c>
      <c r="S125" s="383" t="s">
        <v>248</v>
      </c>
      <c r="T125" s="211" t="str">
        <f>+VLOOKUP(TEXT(S125,0),articulos!A:B,2,0)</f>
        <v>Servicio de Apoyo Geológico</v>
      </c>
      <c r="U125" s="384">
        <v>82882</v>
      </c>
      <c r="V125" s="370" t="s">
        <v>644</v>
      </c>
      <c r="W125" s="211" t="str">
        <f t="shared" si="296"/>
        <v>ENERO2025</v>
      </c>
      <c r="X125" t="s">
        <v>796</v>
      </c>
      <c r="AA125" s="95">
        <f>+AD125/'7'!$E$344</f>
        <v>3512.7872816659337</v>
      </c>
      <c r="AB125" s="207">
        <v>3515457</v>
      </c>
      <c r="AD125" s="388">
        <f t="shared" si="297"/>
        <v>3515457</v>
      </c>
      <c r="AE125" s="210">
        <v>45684</v>
      </c>
      <c r="AF125" t="s">
        <v>704</v>
      </c>
      <c r="AG125" s="689" t="s">
        <v>820</v>
      </c>
      <c r="AH125" t="s">
        <v>883</v>
      </c>
      <c r="AL125" s="220">
        <f t="shared" si="298"/>
        <v>2025</v>
      </c>
      <c r="AM125" s="220" t="str">
        <f t="shared" si="299"/>
        <v>2025-01</v>
      </c>
      <c r="AN125" s="1" t="s">
        <v>24</v>
      </c>
      <c r="AO125" s="95">
        <f>AA125*'7'!G$344</f>
        <v>4005.8699959674464</v>
      </c>
      <c r="AP125" s="733" t="s">
        <v>662</v>
      </c>
      <c r="AQ125" s="212" t="str">
        <f t="shared" si="300"/>
        <v>912431</v>
      </c>
      <c r="AR125" s="213" t="e">
        <f>+VLOOKUP(AQ125,'8'!$B$5:$F$40,3,FALSE)</f>
        <v>#N/A</v>
      </c>
      <c r="AS125" s="213" t="e">
        <f>+VLOOKUP(AQ125,'8'!$B$5:$F$40,4,FALSE)</f>
        <v>#N/A</v>
      </c>
      <c r="AT125" s="213" t="e">
        <f>+VLOOKUP(AQ125,'8'!$B$5:$F$40,5,FALSE)</f>
        <v>#N/A</v>
      </c>
      <c r="AU125" s="213" t="e">
        <f>+VLOOKUP(AQ125,'8'!$B$5:$F$40,2,FALSE)</f>
        <v>#N/A</v>
      </c>
      <c r="AV125" s="213" t="str">
        <f t="shared" si="301"/>
        <v>IMPUESTO-91243110-2025-01</v>
      </c>
      <c r="AW125" s="165" t="str">
        <f t="shared" si="302"/>
        <v>91243110-2025-01</v>
      </c>
      <c r="AX125" t="str">
        <f t="shared" si="305"/>
        <v>IMPUESTO</v>
      </c>
      <c r="AZ125" s="95" t="e">
        <f>+VLOOKUP(P125&amp;" "&amp;AP125&amp;" "&amp;AX125&amp;" "&amp;X125,'D2'!$DW$6:$DW$98,1,FALSE)</f>
        <v>#N/A</v>
      </c>
      <c r="BC125" t="s">
        <v>302</v>
      </c>
      <c r="BD125" t="s">
        <v>302</v>
      </c>
      <c r="BE125" t="s">
        <v>302</v>
      </c>
      <c r="BF125" s="530"/>
      <c r="BG125" s="530"/>
      <c r="BJ125" s="389" t="str">
        <f t="shared" si="313"/>
        <v>FEE SS</v>
      </c>
      <c r="BK125" s="390">
        <f t="shared" si="307"/>
        <v>87886.425000000003</v>
      </c>
      <c r="BL125" s="136">
        <f t="shared" si="308"/>
        <v>87886.425000000003</v>
      </c>
      <c r="BM125" s="136" t="str">
        <f t="shared" si="304"/>
        <v>OK</v>
      </c>
    </row>
    <row r="126" spans="1:65" ht="20.399999999999999" x14ac:dyDescent="0.7">
      <c r="A126" s="203"/>
      <c r="B126" s="203"/>
      <c r="C126" s="203"/>
      <c r="D126" s="203"/>
      <c r="E126" s="203"/>
      <c r="F126" s="203"/>
      <c r="G126" s="203"/>
      <c r="H126" s="203"/>
      <c r="I126" s="203"/>
      <c r="J126" s="203"/>
      <c r="K126" s="203"/>
      <c r="L126" s="203" t="str">
        <f t="shared" si="245"/>
        <v>91243110ENERO2025</v>
      </c>
      <c r="M126" s="203" t="str">
        <f t="shared" si="310"/>
        <v>REAL 91243110 IMPUESTO CANN_AUS</v>
      </c>
      <c r="N126" s="203" t="str">
        <f>VLOOKUP(M126,'D2'!$DW$5:'D2'!G:G,1,FALSE)</f>
        <v>REAL 91243110 IMPUESTO CANN_AUS</v>
      </c>
      <c r="O126" t="str">
        <f>P126&amp;V126&amp;X126&amp;W126&amp;AP126</f>
        <v>REALIMPUESTOCANN_AUSENERO202591243110</v>
      </c>
      <c r="P126" t="s">
        <v>21</v>
      </c>
      <c r="Q126" s="387" t="s">
        <v>663</v>
      </c>
      <c r="R126" s="211" t="e">
        <f>+VLOOKUP(AP126,'8'!$B$5:$F$40,2,FALSE)</f>
        <v>#N/A</v>
      </c>
      <c r="S126" s="383" t="s">
        <v>248</v>
      </c>
      <c r="T126" s="211" t="str">
        <f>+VLOOKUP(TEXT(S126,0),articulos!A:B,2,0)</f>
        <v>Servicio de Apoyo Geológico</v>
      </c>
      <c r="U126" s="384">
        <v>82882</v>
      </c>
      <c r="V126" s="370" t="s">
        <v>644</v>
      </c>
      <c r="W126" s="211" t="str">
        <f t="shared" si="296"/>
        <v>ENERO2025</v>
      </c>
      <c r="X126" t="s">
        <v>796</v>
      </c>
      <c r="AA126" s="95">
        <f>+AD126/'7'!$E$344</f>
        <v>1984.2119988808506</v>
      </c>
      <c r="AB126" s="207">
        <v>1985720</v>
      </c>
      <c r="AD126" s="388">
        <f t="shared" si="297"/>
        <v>1985720</v>
      </c>
      <c r="AE126" s="210">
        <v>45684</v>
      </c>
      <c r="AF126" t="s">
        <v>704</v>
      </c>
      <c r="AG126" s="689" t="s">
        <v>820</v>
      </c>
      <c r="AH126" t="s">
        <v>883</v>
      </c>
      <c r="AL126" s="220">
        <f t="shared" si="298"/>
        <v>2025</v>
      </c>
      <c r="AM126" s="220" t="str">
        <f t="shared" si="299"/>
        <v>2025-01</v>
      </c>
      <c r="AN126" s="1" t="s">
        <v>24</v>
      </c>
      <c r="AO126" s="95">
        <f>AA126*'7'!G$344</f>
        <v>2262.7317496395144</v>
      </c>
      <c r="AP126" s="733" t="s">
        <v>662</v>
      </c>
      <c r="AQ126" s="212" t="str">
        <f t="shared" si="300"/>
        <v>912431</v>
      </c>
      <c r="AR126" s="213" t="e">
        <f>+VLOOKUP(AQ126,'8'!$B$5:$F$40,3,FALSE)</f>
        <v>#N/A</v>
      </c>
      <c r="AS126" s="213" t="e">
        <f>+VLOOKUP(AQ126,'8'!$B$5:$F$40,4,FALSE)</f>
        <v>#N/A</v>
      </c>
      <c r="AT126" s="213" t="e">
        <f>+VLOOKUP(AQ126,'8'!$B$5:$F$40,5,FALSE)</f>
        <v>#N/A</v>
      </c>
      <c r="AU126" s="213" t="e">
        <f>+VLOOKUP(AQ126,'8'!$B$5:$F$40,2,FALSE)</f>
        <v>#N/A</v>
      </c>
      <c r="AV126" s="213" t="str">
        <f t="shared" si="301"/>
        <v>IMPUESTO-91243110-2025-01</v>
      </c>
      <c r="AW126" s="165" t="str">
        <f t="shared" si="302"/>
        <v>91243110-2025-01</v>
      </c>
      <c r="AX126" t="str">
        <f t="shared" si="305"/>
        <v>IMPUESTO</v>
      </c>
      <c r="AZ126" s="95" t="e">
        <f>+VLOOKUP(P126&amp;" "&amp;AP126&amp;" "&amp;AX126&amp;" "&amp;X126,'D2'!$DW$6:$DW$98,1,FALSE)</f>
        <v>#N/A</v>
      </c>
      <c r="BC126" t="s">
        <v>302</v>
      </c>
      <c r="BD126" t="s">
        <v>302</v>
      </c>
      <c r="BE126" t="s">
        <v>302</v>
      </c>
      <c r="BF126" s="530"/>
      <c r="BG126" s="530"/>
      <c r="BJ126" s="389" t="str">
        <f t="shared" si="313"/>
        <v>FEE SS</v>
      </c>
      <c r="BK126" s="390">
        <f t="shared" si="307"/>
        <v>49643</v>
      </c>
      <c r="BL126" s="136">
        <f t="shared" si="308"/>
        <v>49643</v>
      </c>
      <c r="BM126" s="136" t="str">
        <f t="shared" si="304"/>
        <v>OK</v>
      </c>
    </row>
    <row r="127" spans="1:65" ht="20.399999999999999" x14ac:dyDescent="0.7">
      <c r="A127" s="203"/>
      <c r="B127" s="203"/>
      <c r="C127" s="203"/>
      <c r="D127" s="203"/>
      <c r="E127" s="203"/>
      <c r="F127" s="203"/>
      <c r="G127" s="203"/>
      <c r="H127" s="203"/>
      <c r="I127" s="203"/>
      <c r="J127" s="203"/>
      <c r="K127" s="203"/>
      <c r="L127" s="203" t="str">
        <f t="shared" si="245"/>
        <v>91243120ENERO2025</v>
      </c>
      <c r="M127" s="203" t="str">
        <f t="shared" si="310"/>
        <v>REAL 91243120 CO-075/2024 CANN_AUS</v>
      </c>
      <c r="N127" s="203" t="str">
        <f>VLOOKUP(M127,'D2'!$DW$5:'D2'!G:G,1,FALSE)</f>
        <v>REAL 91243120 CO-075/2024 CANN_AUS</v>
      </c>
      <c r="O127" t="str">
        <f t="shared" ref="O127" si="314">P127&amp;V127&amp;X127&amp;W127&amp;AP127</f>
        <v>REALCO-075/2024CANN_AUSENERO202591243120</v>
      </c>
      <c r="P127" t="s">
        <v>21</v>
      </c>
      <c r="Q127" s="387" t="s">
        <v>663</v>
      </c>
      <c r="R127" s="211" t="e">
        <f>+VLOOKUP(AP127,'8'!$B$5:$F$40,2,FALSE)</f>
        <v>#N/A</v>
      </c>
      <c r="S127" s="383" t="s">
        <v>248</v>
      </c>
      <c r="T127" s="211" t="str">
        <f>+VLOOKUP(TEXT(S127,0),articulos!A:B,2,0)</f>
        <v>Servicio de Apoyo Geológico</v>
      </c>
      <c r="U127" s="384">
        <v>83061</v>
      </c>
      <c r="V127" s="370" t="s">
        <v>888</v>
      </c>
      <c r="W127" s="211" t="str">
        <f t="shared" si="296"/>
        <v>ENERO2025</v>
      </c>
      <c r="X127" t="s">
        <v>796</v>
      </c>
      <c r="AA127" s="95">
        <f>+AD127/'7'!$E$344</f>
        <v>-17857.341420520406</v>
      </c>
      <c r="AB127" s="207">
        <v>-17870913</v>
      </c>
      <c r="AD127" s="388">
        <f t="shared" si="297"/>
        <v>-17870913</v>
      </c>
      <c r="AE127" s="210">
        <v>45687</v>
      </c>
      <c r="AF127" t="s">
        <v>704</v>
      </c>
      <c r="AG127" t="s">
        <v>799</v>
      </c>
      <c r="AH127" t="s">
        <v>895</v>
      </c>
      <c r="AL127" s="220">
        <f t="shared" si="298"/>
        <v>2025</v>
      </c>
      <c r="AM127" s="220" t="str">
        <f t="shared" si="299"/>
        <v>2025-01</v>
      </c>
      <c r="AN127" s="528" t="s">
        <v>619</v>
      </c>
      <c r="AO127" s="529">
        <f>AA127*'7'!H$344</f>
        <v>-18616.431081464194</v>
      </c>
      <c r="AP127" s="730" t="s">
        <v>663</v>
      </c>
      <c r="AQ127" s="212" t="str">
        <f t="shared" si="300"/>
        <v>912431</v>
      </c>
      <c r="AR127" s="213" t="e">
        <f>+VLOOKUP(AQ127,'8'!$B$5:$F$40,3,FALSE)</f>
        <v>#N/A</v>
      </c>
      <c r="AS127" s="213" t="e">
        <f>+VLOOKUP(AQ127,'8'!$B$5:$F$40,4,FALSE)</f>
        <v>#N/A</v>
      </c>
      <c r="AT127" s="213" t="e">
        <f>+VLOOKUP(AQ127,'8'!$B$5:$F$40,5,FALSE)</f>
        <v>#N/A</v>
      </c>
      <c r="AU127" s="213" t="e">
        <f>+VLOOKUP(AQ127,'8'!$B$5:$F$40,2,FALSE)</f>
        <v>#N/A</v>
      </c>
      <c r="AV127" s="213" t="str">
        <f t="shared" si="301"/>
        <v>CO-075/2024-91243120-2025-01</v>
      </c>
      <c r="AW127" s="165" t="str">
        <f t="shared" si="302"/>
        <v>91243120-2025-01</v>
      </c>
      <c r="AX127" t="str">
        <f t="shared" si="305"/>
        <v>CO-075/2024</v>
      </c>
      <c r="AZ127" s="95" t="e">
        <f>+VLOOKUP(P127&amp;" "&amp;AP127&amp;" "&amp;AX127&amp;" "&amp;X127,'D2'!$DW$6:$DW$98,1,FALSE)</f>
        <v>#N/A</v>
      </c>
      <c r="BC127" t="s">
        <v>302</v>
      </c>
      <c r="BD127" t="s">
        <v>302</v>
      </c>
      <c r="BE127" t="s">
        <v>302</v>
      </c>
      <c r="BF127" s="530"/>
      <c r="BG127" s="530"/>
      <c r="BJ127" s="389" t="str">
        <f>IF(AX127="REMUNERACION","FEE MO","FEE SS")</f>
        <v>FEE SS</v>
      </c>
      <c r="BK127" s="390">
        <f t="shared" si="307"/>
        <v>-446772.82500000001</v>
      </c>
      <c r="BL127" s="136">
        <f t="shared" si="308"/>
        <v>-446772.82500000001</v>
      </c>
      <c r="BM127" s="136" t="str">
        <f t="shared" si="304"/>
        <v>OK</v>
      </c>
    </row>
    <row r="128" spans="1:65" ht="20.399999999999999" x14ac:dyDescent="0.7">
      <c r="A128" s="203"/>
      <c r="B128" s="203"/>
      <c r="C128" s="203"/>
      <c r="D128" s="203"/>
      <c r="E128" s="203"/>
      <c r="F128" s="203"/>
      <c r="G128" s="203"/>
      <c r="H128" s="203"/>
      <c r="I128" s="203"/>
      <c r="J128" s="203"/>
      <c r="K128" s="203"/>
      <c r="L128" s="203" t="str">
        <f t="shared" si="245"/>
        <v>91243120ENERO2025</v>
      </c>
      <c r="M128" s="203" t="str">
        <f t="shared" si="310"/>
        <v>REAL 91243120 CO-075/2024 CANN_AUS</v>
      </c>
      <c r="N128" s="203" t="str">
        <f>VLOOKUP(M128,'D2'!$DW$5:'D2'!G:G,1,FALSE)</f>
        <v>REAL 91243120 CO-075/2024 CANN_AUS</v>
      </c>
      <c r="O128" t="str">
        <f>P128&amp;V128&amp;X128&amp;W128&amp;AP128</f>
        <v>REALCO-075/2024CANN_AUSENERO202591243120</v>
      </c>
      <c r="P128" t="s">
        <v>21</v>
      </c>
      <c r="Q128" s="387" t="s">
        <v>663</v>
      </c>
      <c r="R128" s="211" t="e">
        <f>+VLOOKUP(AP128,'8'!$B$5:$F$40,2,FALSE)</f>
        <v>#N/A</v>
      </c>
      <c r="S128" s="383" t="s">
        <v>248</v>
      </c>
      <c r="T128" s="211" t="str">
        <f>+VLOOKUP(TEXT(S128,0),articulos!A:B,2,0)</f>
        <v>Servicio de Apoyo Geológico</v>
      </c>
      <c r="U128" s="384">
        <v>83061</v>
      </c>
      <c r="V128" s="370" t="s">
        <v>888</v>
      </c>
      <c r="W128" s="211" t="str">
        <f t="shared" si="296"/>
        <v>ENERO2025</v>
      </c>
      <c r="X128" t="s">
        <v>796</v>
      </c>
      <c r="AA128" s="95">
        <f>+AD128/'7'!$E$344</f>
        <v>-10087.069826931533</v>
      </c>
      <c r="AB128" s="207">
        <v>-10094736</v>
      </c>
      <c r="AD128" s="388">
        <f t="shared" si="297"/>
        <v>-10094736</v>
      </c>
      <c r="AE128" s="210">
        <v>45687</v>
      </c>
      <c r="AF128" t="s">
        <v>704</v>
      </c>
      <c r="AG128" t="s">
        <v>799</v>
      </c>
      <c r="AH128" t="s">
        <v>895</v>
      </c>
      <c r="AL128" s="220">
        <f t="shared" si="298"/>
        <v>2025</v>
      </c>
      <c r="AM128" s="220" t="str">
        <f t="shared" si="299"/>
        <v>2025-01</v>
      </c>
      <c r="AN128" s="528" t="s">
        <v>619</v>
      </c>
      <c r="AO128" s="529">
        <f>AA128*'7'!H$344</f>
        <v>-10515.856522247941</v>
      </c>
      <c r="AP128" s="730" t="s">
        <v>663</v>
      </c>
      <c r="AQ128" s="212" t="str">
        <f t="shared" si="300"/>
        <v>912431</v>
      </c>
      <c r="AR128" s="213" t="e">
        <f>+VLOOKUP(AQ128,'8'!$B$5:$F$40,3,FALSE)</f>
        <v>#N/A</v>
      </c>
      <c r="AS128" s="213" t="e">
        <f>+VLOOKUP(AQ128,'8'!$B$5:$F$40,4,FALSE)</f>
        <v>#N/A</v>
      </c>
      <c r="AT128" s="213" t="e">
        <f>+VLOOKUP(AQ128,'8'!$B$5:$F$40,5,FALSE)</f>
        <v>#N/A</v>
      </c>
      <c r="AU128" s="213" t="e">
        <f>+VLOOKUP(AQ128,'8'!$B$5:$F$40,2,FALSE)</f>
        <v>#N/A</v>
      </c>
      <c r="AV128" s="213" t="str">
        <f t="shared" si="301"/>
        <v>CO-075/2024-91243120-2025-01</v>
      </c>
      <c r="AW128" s="165" t="str">
        <f t="shared" si="302"/>
        <v>91243120-2025-01</v>
      </c>
      <c r="AX128" t="str">
        <f t="shared" si="305"/>
        <v>CO-075/2024</v>
      </c>
      <c r="AZ128" s="95" t="e">
        <f>+VLOOKUP(P128&amp;" "&amp;AP128&amp;" "&amp;AX128&amp;" "&amp;X128,'D2'!$DW$6:$DW$98,1,FALSE)</f>
        <v>#N/A</v>
      </c>
      <c r="BC128" t="s">
        <v>302</v>
      </c>
      <c r="BD128" t="s">
        <v>302</v>
      </c>
      <c r="BE128" t="s">
        <v>302</v>
      </c>
      <c r="BF128" s="530"/>
      <c r="BG128" s="530"/>
      <c r="BJ128" s="389" t="str">
        <f t="shared" ref="BJ128:BJ132" si="315">IF(AX128="REMUNERACION","FEE MO","FEE SS")</f>
        <v>FEE SS</v>
      </c>
      <c r="BK128" s="390">
        <f t="shared" si="307"/>
        <v>-252368.40000000002</v>
      </c>
      <c r="BL128" s="136">
        <f t="shared" si="308"/>
        <v>-252368.40000000002</v>
      </c>
      <c r="BM128" s="136" t="str">
        <f t="shared" si="304"/>
        <v>OK</v>
      </c>
    </row>
    <row r="129" spans="1:65" ht="20.399999999999999" x14ac:dyDescent="0.7">
      <c r="A129" s="203"/>
      <c r="B129" s="203"/>
      <c r="C129" s="203"/>
      <c r="D129" s="203"/>
      <c r="E129" s="203"/>
      <c r="F129" s="203"/>
      <c r="G129" s="203"/>
      <c r="H129" s="203"/>
      <c r="I129" s="203"/>
      <c r="J129" s="203"/>
      <c r="K129" s="203"/>
      <c r="L129" s="203" t="str">
        <f t="shared" si="245"/>
        <v>91243110ENERO2025</v>
      </c>
      <c r="M129" s="203" t="str">
        <f t="shared" si="310"/>
        <v>REAL 91243110 CO-076/2023 CANN_AUS</v>
      </c>
      <c r="N129" s="203" t="str">
        <f>VLOOKUP(M129,'D2'!$DW$5:'D2'!G:G,1,FALSE)</f>
        <v>REAL 91243110 CO-076/2023 CANN_AUS</v>
      </c>
      <c r="O129" t="str">
        <f t="shared" ref="O129" si="316">P129&amp;V129&amp;X129&amp;W129&amp;AP129</f>
        <v>REALCO-076/2023CANN_AUSENERO202591243110</v>
      </c>
      <c r="P129" t="s">
        <v>21</v>
      </c>
      <c r="Q129" s="387" t="s">
        <v>662</v>
      </c>
      <c r="R129" s="211" t="e">
        <f>+VLOOKUP(AP129,'8'!$B$5:$F$40,2,FALSE)</f>
        <v>#N/A</v>
      </c>
      <c r="S129" s="383" t="s">
        <v>248</v>
      </c>
      <c r="T129" s="211" t="str">
        <f>+VLOOKUP(TEXT(S129,0),articulos!A:B,2,0)</f>
        <v>Servicio de Apoyo Geológico</v>
      </c>
      <c r="U129" s="384">
        <v>83063</v>
      </c>
      <c r="V129" s="370" t="s">
        <v>831</v>
      </c>
      <c r="W129" s="211" t="str">
        <f t="shared" si="296"/>
        <v>ENERO2025</v>
      </c>
      <c r="X129" t="s">
        <v>796</v>
      </c>
      <c r="AA129" s="95">
        <f>+AD129/'7'!$E$344</f>
        <v>1102.1523642032055</v>
      </c>
      <c r="AB129" s="207">
        <v>1102990</v>
      </c>
      <c r="AD129" s="388">
        <f t="shared" si="297"/>
        <v>1102990</v>
      </c>
      <c r="AE129" s="210">
        <v>45687</v>
      </c>
      <c r="AF129" t="s">
        <v>704</v>
      </c>
      <c r="AG129" s="689" t="s">
        <v>799</v>
      </c>
      <c r="AH129" s="516" t="s">
        <v>884</v>
      </c>
      <c r="AL129" s="220">
        <f t="shared" si="298"/>
        <v>2025</v>
      </c>
      <c r="AM129" s="220" t="str">
        <f t="shared" si="299"/>
        <v>2025-01</v>
      </c>
      <c r="AN129" s="1" t="s">
        <v>24</v>
      </c>
      <c r="AO129" s="95">
        <f>AA129*'7'!G$344</f>
        <v>1256.8592211061416</v>
      </c>
      <c r="AP129" s="733" t="s">
        <v>662</v>
      </c>
      <c r="AQ129" s="212" t="str">
        <f t="shared" si="300"/>
        <v>912431</v>
      </c>
      <c r="AR129" s="213" t="e">
        <f>+VLOOKUP(AQ129,'8'!$B$5:$F$40,3,FALSE)</f>
        <v>#N/A</v>
      </c>
      <c r="AS129" s="213" t="e">
        <f>+VLOOKUP(AQ129,'8'!$B$5:$F$40,4,FALSE)</f>
        <v>#N/A</v>
      </c>
      <c r="AT129" s="213" t="e">
        <f>+VLOOKUP(AQ129,'8'!$B$5:$F$40,5,FALSE)</f>
        <v>#N/A</v>
      </c>
      <c r="AU129" s="213" t="e">
        <f>+VLOOKUP(AQ129,'8'!$B$5:$F$40,2,FALSE)</f>
        <v>#N/A</v>
      </c>
      <c r="AV129" s="213" t="str">
        <f t="shared" si="301"/>
        <v>CO-076/2023-91243110-2025-01</v>
      </c>
      <c r="AW129" s="165" t="str">
        <f t="shared" si="302"/>
        <v>91243110-2025-01</v>
      </c>
      <c r="AX129" t="str">
        <f t="shared" si="305"/>
        <v>CO-076/2023</v>
      </c>
      <c r="AZ129" s="95" t="e">
        <f>+VLOOKUP(P129&amp;" "&amp;AP129&amp;" "&amp;AX129&amp;" "&amp;X129,'D2'!$DW$6:$DW$98,1,FALSE)</f>
        <v>#N/A</v>
      </c>
      <c r="BC129" t="s">
        <v>302</v>
      </c>
      <c r="BD129" t="s">
        <v>302</v>
      </c>
      <c r="BE129" t="s">
        <v>302</v>
      </c>
      <c r="BF129" s="530"/>
      <c r="BG129" s="530"/>
      <c r="BJ129" s="389" t="str">
        <f t="shared" si="315"/>
        <v>FEE SS</v>
      </c>
      <c r="BK129" s="390">
        <f t="shared" si="307"/>
        <v>27574.75</v>
      </c>
      <c r="BL129" s="136">
        <f t="shared" si="308"/>
        <v>27574.75</v>
      </c>
      <c r="BM129" s="136" t="str">
        <f t="shared" si="304"/>
        <v>OK</v>
      </c>
    </row>
    <row r="130" spans="1:65" ht="20.399999999999999" x14ac:dyDescent="0.7">
      <c r="A130" s="203"/>
      <c r="B130" s="203"/>
      <c r="C130" s="203"/>
      <c r="D130" s="203"/>
      <c r="E130" s="203"/>
      <c r="F130" s="203"/>
      <c r="G130" s="203"/>
      <c r="H130" s="203"/>
      <c r="I130" s="203"/>
      <c r="J130" s="203"/>
      <c r="K130" s="203"/>
      <c r="L130" s="203" t="str">
        <f t="shared" si="245"/>
        <v>91243110ENERO2025</v>
      </c>
      <c r="M130" s="203" t="str">
        <f t="shared" si="310"/>
        <v>REAL 91243110 REMUNERACION BERG_CAD</v>
      </c>
      <c r="N130" s="203" t="str">
        <f>VLOOKUP(M130,'D2'!$DW$5:'D2'!G:G,1,FALSE)</f>
        <v>REAL 91243110 REMUNERACION BERG_CAD</v>
      </c>
      <c r="O130" t="str">
        <f>P130&amp;V130&amp;X130&amp;W130&amp;AP130</f>
        <v>REALREMUNERACIONBERG_CADENERO202591243110</v>
      </c>
      <c r="P130" t="s">
        <v>21</v>
      </c>
      <c r="Q130" s="387" t="s">
        <v>662</v>
      </c>
      <c r="R130" s="211" t="e">
        <f>+VLOOKUP(AP130,'8'!$B$5:$F$40,2,FALSE)</f>
        <v>#N/A</v>
      </c>
      <c r="S130" s="383" t="s">
        <v>247</v>
      </c>
      <c r="T130" s="211" t="str">
        <f>+VLOOKUP(TEXT(S130,0),articulos!A:B,2,0)</f>
        <v>Remuneración Proyecto Geología</v>
      </c>
      <c r="U130" s="384">
        <v>83066</v>
      </c>
      <c r="V130" s="370" t="s">
        <v>613</v>
      </c>
      <c r="W130" s="211" t="str">
        <f t="shared" si="296"/>
        <v>ENERO2025</v>
      </c>
      <c r="X130" t="s">
        <v>703</v>
      </c>
      <c r="AA130" s="95">
        <f>+AD130/'7'!$E$344</f>
        <v>8042.0450457652187</v>
      </c>
      <c r="AB130" s="207">
        <v>8048157</v>
      </c>
      <c r="AD130" s="388">
        <f t="shared" si="297"/>
        <v>8048157</v>
      </c>
      <c r="AE130" s="210">
        <v>45687</v>
      </c>
      <c r="AF130" t="s">
        <v>704</v>
      </c>
      <c r="AG130" s="689" t="s">
        <v>325</v>
      </c>
      <c r="AH130" s="516" t="s">
        <v>885</v>
      </c>
      <c r="AL130" s="220">
        <f t="shared" si="298"/>
        <v>2025</v>
      </c>
      <c r="AM130" s="220" t="str">
        <f t="shared" si="299"/>
        <v>2025-01</v>
      </c>
      <c r="AN130" s="1" t="s">
        <v>24</v>
      </c>
      <c r="AO130" s="95">
        <f>AA130*'7'!G$344</f>
        <v>9170.8903420338738</v>
      </c>
      <c r="AP130" s="733" t="s">
        <v>662</v>
      </c>
      <c r="AQ130" s="212" t="str">
        <f t="shared" si="300"/>
        <v>912431</v>
      </c>
      <c r="AR130" s="213" t="e">
        <f>+VLOOKUP(AQ130,'8'!$B$5:$F$40,3,FALSE)</f>
        <v>#N/A</v>
      </c>
      <c r="AS130" s="213" t="e">
        <f>+VLOOKUP(AQ130,'8'!$B$5:$F$40,4,FALSE)</f>
        <v>#N/A</v>
      </c>
      <c r="AT130" s="213" t="e">
        <f>+VLOOKUP(AQ130,'8'!$B$5:$F$40,5,FALSE)</f>
        <v>#N/A</v>
      </c>
      <c r="AU130" s="213" t="e">
        <f>+VLOOKUP(AQ130,'8'!$B$5:$F$40,2,FALSE)</f>
        <v>#N/A</v>
      </c>
      <c r="AV130" s="213" t="str">
        <f t="shared" si="301"/>
        <v>REMUNERACION-91243110-2025-01</v>
      </c>
      <c r="AW130" s="165" t="str">
        <f t="shared" si="302"/>
        <v>91243110-2025-01</v>
      </c>
      <c r="AX130" t="str">
        <f t="shared" si="305"/>
        <v>REMUNERACION</v>
      </c>
      <c r="AZ130" s="95" t="e">
        <f>+VLOOKUP(P130&amp;" "&amp;AP130&amp;" "&amp;AX130&amp;" "&amp;X130,'D2'!$DW$6:$DW$98,1,FALSE)</f>
        <v>#N/A</v>
      </c>
      <c r="BC130" t="s">
        <v>302</v>
      </c>
      <c r="BD130" t="s">
        <v>302</v>
      </c>
      <c r="BE130" t="s">
        <v>302</v>
      </c>
      <c r="BF130" s="530"/>
      <c r="BG130" s="530"/>
      <c r="BJ130" s="395" t="str">
        <f t="shared" si="315"/>
        <v>FEE MO</v>
      </c>
      <c r="BK130" s="396">
        <f t="shared" ref="BK130:BK132" si="317">+AB130*0.0551</f>
        <v>443453.45070000004</v>
      </c>
      <c r="BL130" s="136">
        <f t="shared" si="308"/>
        <v>443453.45070000004</v>
      </c>
      <c r="BM130" s="136" t="str">
        <f t="shared" si="304"/>
        <v>OK</v>
      </c>
    </row>
    <row r="131" spans="1:65" ht="20.399999999999999" x14ac:dyDescent="0.7">
      <c r="A131" s="203"/>
      <c r="B131" s="203"/>
      <c r="C131" s="203"/>
      <c r="D131" s="203"/>
      <c r="E131" s="203"/>
      <c r="F131" s="203"/>
      <c r="G131" s="203"/>
      <c r="H131" s="203"/>
      <c r="I131" s="203"/>
      <c r="J131" s="203"/>
      <c r="K131" s="203"/>
      <c r="L131" s="203" t="str">
        <f t="shared" si="245"/>
        <v>91243110ENERO2025</v>
      </c>
      <c r="M131" s="203" t="str">
        <f t="shared" si="310"/>
        <v>REAL 91243110 REMUNERACION CANN_AUS</v>
      </c>
      <c r="N131" s="203" t="str">
        <f>VLOOKUP(M131,'D2'!$DW$5:'D2'!G:G,1,FALSE)</f>
        <v>REAL 91243110 REMUNERACION CANN_AUS</v>
      </c>
      <c r="O131" t="str">
        <f t="shared" ref="O131" si="318">P131&amp;V131&amp;X131&amp;W131&amp;AP131</f>
        <v>REALREMUNERACIONCANN_AUSENERO202591243110</v>
      </c>
      <c r="P131" t="s">
        <v>21</v>
      </c>
      <c r="Q131" s="387" t="s">
        <v>662</v>
      </c>
      <c r="R131" s="211" t="e">
        <f>+VLOOKUP(AP131,'8'!$B$5:$F$40,2,FALSE)</f>
        <v>#N/A</v>
      </c>
      <c r="S131" s="383" t="s">
        <v>247</v>
      </c>
      <c r="T131" s="211" t="str">
        <f>+VLOOKUP(TEXT(S131,0),articulos!A:B,2,0)</f>
        <v>Remuneración Proyecto Geología</v>
      </c>
      <c r="U131" s="384">
        <v>83066</v>
      </c>
      <c r="V131" s="370" t="s">
        <v>613</v>
      </c>
      <c r="W131" s="211" t="str">
        <f t="shared" si="296"/>
        <v>ENERO2025</v>
      </c>
      <c r="X131" t="s">
        <v>796</v>
      </c>
      <c r="AA131" s="95">
        <f>+AD131/'7'!$E$344</f>
        <v>9080.8035892721527</v>
      </c>
      <c r="AB131" s="207">
        <v>9087705</v>
      </c>
      <c r="AD131" s="388">
        <f t="shared" si="297"/>
        <v>9087705</v>
      </c>
      <c r="AE131" s="210">
        <v>45687</v>
      </c>
      <c r="AF131" t="s">
        <v>704</v>
      </c>
      <c r="AG131" s="689" t="s">
        <v>325</v>
      </c>
      <c r="AH131" s="516" t="s">
        <v>885</v>
      </c>
      <c r="AL131" s="220">
        <f t="shared" si="298"/>
        <v>2025</v>
      </c>
      <c r="AM131" s="220" t="str">
        <f t="shared" si="299"/>
        <v>2025-01</v>
      </c>
      <c r="AN131" s="1" t="s">
        <v>24</v>
      </c>
      <c r="AO131" s="95">
        <f>AA131*'7'!G$344</f>
        <v>10355.457282425397</v>
      </c>
      <c r="AP131" s="733" t="s">
        <v>662</v>
      </c>
      <c r="AQ131" s="212" t="str">
        <f t="shared" si="300"/>
        <v>912431</v>
      </c>
      <c r="AR131" s="213" t="e">
        <f>+VLOOKUP(AQ131,'8'!$B$5:$F$40,3,FALSE)</f>
        <v>#N/A</v>
      </c>
      <c r="AS131" s="213" t="e">
        <f>+VLOOKUP(AQ131,'8'!$B$5:$F$40,4,FALSE)</f>
        <v>#N/A</v>
      </c>
      <c r="AT131" s="213" t="e">
        <f>+VLOOKUP(AQ131,'8'!$B$5:$F$40,5,FALSE)</f>
        <v>#N/A</v>
      </c>
      <c r="AU131" s="213" t="e">
        <f>+VLOOKUP(AQ131,'8'!$B$5:$F$40,2,FALSE)</f>
        <v>#N/A</v>
      </c>
      <c r="AV131" s="213" t="str">
        <f t="shared" si="301"/>
        <v>REMUNERACION-91243110-2025-01</v>
      </c>
      <c r="AW131" s="165" t="str">
        <f t="shared" si="302"/>
        <v>91243110-2025-01</v>
      </c>
      <c r="AX131" t="str">
        <f t="shared" si="305"/>
        <v>REMUNERACION</v>
      </c>
      <c r="AZ131" s="95" t="e">
        <f>+VLOOKUP(P131&amp;" "&amp;AP131&amp;" "&amp;AX131&amp;" "&amp;X131,'D2'!$DW$6:$DW$98,1,FALSE)</f>
        <v>#N/A</v>
      </c>
      <c r="BC131" t="s">
        <v>302</v>
      </c>
      <c r="BD131" t="s">
        <v>302</v>
      </c>
      <c r="BE131" t="s">
        <v>302</v>
      </c>
      <c r="BF131" s="530"/>
      <c r="BG131" s="530"/>
      <c r="BJ131" s="395" t="str">
        <f t="shared" si="315"/>
        <v>FEE MO</v>
      </c>
      <c r="BK131" s="396">
        <f t="shared" si="317"/>
        <v>500732.54550000001</v>
      </c>
      <c r="BL131" s="136">
        <f t="shared" si="308"/>
        <v>500732.54550000001</v>
      </c>
      <c r="BM131" s="136" t="str">
        <f t="shared" si="304"/>
        <v>OK</v>
      </c>
    </row>
    <row r="132" spans="1:65" ht="20.399999999999999" x14ac:dyDescent="0.7">
      <c r="A132" s="203"/>
      <c r="B132" s="203"/>
      <c r="C132" s="203"/>
      <c r="D132" s="203"/>
      <c r="E132" s="203"/>
      <c r="F132" s="203"/>
      <c r="G132" s="203"/>
      <c r="H132" s="203"/>
      <c r="I132" s="203"/>
      <c r="J132" s="203"/>
      <c r="K132" s="203"/>
      <c r="L132" s="203" t="str">
        <f t="shared" si="245"/>
        <v>91243110ENERO2025</v>
      </c>
      <c r="M132" s="203" t="str">
        <f t="shared" si="310"/>
        <v>REAL 91243110 REMUNERACION BERG_CAD</v>
      </c>
      <c r="N132" s="203" t="str">
        <f>VLOOKUP(M132,'D2'!$DW$5:'D2'!G:G,1,FALSE)</f>
        <v>REAL 91243110 REMUNERACION BERG_CAD</v>
      </c>
      <c r="O132" t="str">
        <f>P132&amp;V132&amp;X132&amp;W132&amp;AP132</f>
        <v>REALREMUNERACIONBERG_CADENERO202591243110</v>
      </c>
      <c r="P132" t="s">
        <v>21</v>
      </c>
      <c r="Q132" s="387" t="s">
        <v>662</v>
      </c>
      <c r="R132" s="211" t="e">
        <f>+VLOOKUP(AP132,'8'!$B$5:$F$40,2,FALSE)</f>
        <v>#N/A</v>
      </c>
      <c r="S132" s="383" t="s">
        <v>266</v>
      </c>
      <c r="T132" s="211" t="str">
        <f>+VLOOKUP(TEXT(S132,0),articulos!A:B,2,0)</f>
        <v>Remuneraciones del Personal</v>
      </c>
      <c r="U132" s="384">
        <v>83066</v>
      </c>
      <c r="V132" s="370" t="s">
        <v>613</v>
      </c>
      <c r="W132" s="211" t="str">
        <f t="shared" si="296"/>
        <v>ENERO2025</v>
      </c>
      <c r="X132" t="s">
        <v>703</v>
      </c>
      <c r="AA132" s="95">
        <f>+AD132/'7'!$E$344</f>
        <v>439.0233422598825</v>
      </c>
      <c r="AB132" s="207">
        <v>439357</v>
      </c>
      <c r="AD132" s="388">
        <f t="shared" si="297"/>
        <v>439357</v>
      </c>
      <c r="AE132" s="210">
        <v>45687</v>
      </c>
      <c r="AF132" t="s">
        <v>704</v>
      </c>
      <c r="AG132" s="689" t="s">
        <v>325</v>
      </c>
      <c r="AH132" s="516" t="s">
        <v>885</v>
      </c>
      <c r="AL132" s="220">
        <f t="shared" si="298"/>
        <v>2025</v>
      </c>
      <c r="AM132" s="220" t="str">
        <f t="shared" si="299"/>
        <v>2025-01</v>
      </c>
      <c r="AN132" s="1" t="s">
        <v>24</v>
      </c>
      <c r="AO132" s="95">
        <f>AA132*'7'!G$344</f>
        <v>500.64814441430218</v>
      </c>
      <c r="AP132" s="733" t="s">
        <v>662</v>
      </c>
      <c r="AQ132" s="212" t="str">
        <f t="shared" si="300"/>
        <v>912431</v>
      </c>
      <c r="AR132" s="213" t="e">
        <f>+VLOOKUP(AQ132,'8'!$B$5:$F$40,3,FALSE)</f>
        <v>#N/A</v>
      </c>
      <c r="AS132" s="213" t="e">
        <f>+VLOOKUP(AQ132,'8'!$B$5:$F$40,4,FALSE)</f>
        <v>#N/A</v>
      </c>
      <c r="AT132" s="213" t="e">
        <f>+VLOOKUP(AQ132,'8'!$B$5:$F$40,5,FALSE)</f>
        <v>#N/A</v>
      </c>
      <c r="AU132" s="213" t="e">
        <f>+VLOOKUP(AQ132,'8'!$B$5:$F$40,2,FALSE)</f>
        <v>#N/A</v>
      </c>
      <c r="AV132" s="213" t="str">
        <f t="shared" si="301"/>
        <v>REMUNERACION-91243110-2025-01</v>
      </c>
      <c r="AW132" s="165" t="str">
        <f t="shared" si="302"/>
        <v>91243110-2025-01</v>
      </c>
      <c r="AX132" t="str">
        <f t="shared" si="305"/>
        <v>REMUNERACION</v>
      </c>
      <c r="AZ132" s="95" t="e">
        <f>+VLOOKUP(P132&amp;" "&amp;AP132&amp;" "&amp;AX132&amp;" "&amp;X132,'D2'!$DW$6:$DW$98,1,FALSE)</f>
        <v>#N/A</v>
      </c>
      <c r="BC132" t="s">
        <v>302</v>
      </c>
      <c r="BD132" t="s">
        <v>302</v>
      </c>
      <c r="BE132" t="s">
        <v>302</v>
      </c>
      <c r="BF132" s="530"/>
      <c r="BG132" s="530"/>
      <c r="BJ132" s="395" t="str">
        <f t="shared" si="315"/>
        <v>FEE MO</v>
      </c>
      <c r="BK132" s="396">
        <f t="shared" si="317"/>
        <v>24208.5707</v>
      </c>
      <c r="BL132" s="136">
        <f t="shared" si="308"/>
        <v>24208.5707</v>
      </c>
      <c r="BM132" s="136" t="str">
        <f t="shared" si="304"/>
        <v>OK</v>
      </c>
    </row>
    <row r="133" spans="1:65" ht="20.399999999999999" x14ac:dyDescent="0.7">
      <c r="A133" s="203"/>
      <c r="B133" s="203"/>
      <c r="C133" s="203"/>
      <c r="D133" s="203"/>
      <c r="E133" s="203"/>
      <c r="F133" s="203"/>
      <c r="G133" s="203"/>
      <c r="H133" s="203"/>
      <c r="I133" s="203"/>
      <c r="J133" s="203"/>
      <c r="K133" s="203"/>
      <c r="L133" s="203" t="str">
        <f t="shared" si="245"/>
        <v>91243110ENERO2025</v>
      </c>
      <c r="M133" s="203" t="str">
        <f t="shared" si="310"/>
        <v>REAL 91243110 REMUNERACION CANN_AUS</v>
      </c>
      <c r="N133" s="203" t="str">
        <f>VLOOKUP(M133,'D2'!$DW$5:'D2'!G:G,1,FALSE)</f>
        <v>REAL 91243110 REMUNERACION CANN_AUS</v>
      </c>
      <c r="O133" t="str">
        <f>P133&amp;V133&amp;X133&amp;W133&amp;AP133</f>
        <v>REALREMUNERACIONCANN_AUSENERO202591243110</v>
      </c>
      <c r="P133" t="s">
        <v>21</v>
      </c>
      <c r="Q133" s="387" t="s">
        <v>662</v>
      </c>
      <c r="R133" s="211" t="e">
        <f>+VLOOKUP(AP133,'8'!$B$5:$F$40,2,FALSE)</f>
        <v>#N/A</v>
      </c>
      <c r="S133" s="383" t="s">
        <v>266</v>
      </c>
      <c r="T133" s="211" t="str">
        <f>+VLOOKUP(TEXT(S133,0),articulos!A:B,2,0)</f>
        <v>Remuneraciones del Personal</v>
      </c>
      <c r="U133" s="384">
        <v>83066</v>
      </c>
      <c r="V133" s="370" t="s">
        <v>613</v>
      </c>
      <c r="W133" s="211" t="str">
        <f t="shared" si="296"/>
        <v>ENERO2025</v>
      </c>
      <c r="X133" t="s">
        <v>796</v>
      </c>
      <c r="AA133" s="95">
        <f>+AD133/'7'!$E$344</f>
        <v>439.0233422598825</v>
      </c>
      <c r="AB133" s="207">
        <v>439357</v>
      </c>
      <c r="AD133" s="388">
        <f t="shared" si="297"/>
        <v>439357</v>
      </c>
      <c r="AE133" s="210">
        <v>45687</v>
      </c>
      <c r="AF133" t="s">
        <v>704</v>
      </c>
      <c r="AG133" s="689" t="s">
        <v>325</v>
      </c>
      <c r="AH133" s="516" t="s">
        <v>885</v>
      </c>
      <c r="AL133" s="220">
        <f t="shared" si="298"/>
        <v>2025</v>
      </c>
      <c r="AM133" s="220" t="str">
        <f t="shared" si="299"/>
        <v>2025-01</v>
      </c>
      <c r="AN133" s="1" t="s">
        <v>24</v>
      </c>
      <c r="AO133" s="95">
        <f>AA133*'7'!G$344</f>
        <v>500.64814441430218</v>
      </c>
      <c r="AP133" s="733" t="s">
        <v>662</v>
      </c>
      <c r="AQ133" s="212" t="str">
        <f t="shared" si="300"/>
        <v>912431</v>
      </c>
      <c r="AR133" s="213" t="e">
        <f>+VLOOKUP(AQ133,'8'!$B$5:$F$40,3,FALSE)</f>
        <v>#N/A</v>
      </c>
      <c r="AS133" s="213" t="e">
        <f>+VLOOKUP(AQ133,'8'!$B$5:$F$40,4,FALSE)</f>
        <v>#N/A</v>
      </c>
      <c r="AT133" s="213" t="e">
        <f>+VLOOKUP(AQ133,'8'!$B$5:$F$40,5,FALSE)</f>
        <v>#N/A</v>
      </c>
      <c r="AU133" s="213" t="e">
        <f>+VLOOKUP(AQ133,'8'!$B$5:$F$40,2,FALSE)</f>
        <v>#N/A</v>
      </c>
      <c r="AV133" s="213" t="str">
        <f t="shared" si="301"/>
        <v>REMUNERACION-91243110-2025-01</v>
      </c>
      <c r="AW133" s="165" t="str">
        <f t="shared" si="302"/>
        <v>91243110-2025-01</v>
      </c>
      <c r="AX133" t="str">
        <f t="shared" si="305"/>
        <v>REMUNERACION</v>
      </c>
      <c r="AZ133" s="95" t="e">
        <f>+VLOOKUP(P133&amp;" "&amp;AP133&amp;" "&amp;AX133&amp;" "&amp;X133,'D2'!$DW$6:$DW$98,1,FALSE)</f>
        <v>#N/A</v>
      </c>
      <c r="BC133" t="s">
        <v>302</v>
      </c>
      <c r="BD133" t="s">
        <v>302</v>
      </c>
      <c r="BE133" t="s">
        <v>302</v>
      </c>
      <c r="BF133" s="530"/>
      <c r="BG133" s="530"/>
      <c r="BJ133" s="395" t="str">
        <f t="shared" ref="BJ133:BJ139" si="319">IF(AX133="REMUNERACION","FEE MO","FEE SS")</f>
        <v>FEE MO</v>
      </c>
      <c r="BK133" s="396">
        <f t="shared" ref="BK133" si="320">+AB133*0.0551</f>
        <v>24208.5707</v>
      </c>
      <c r="BL133" s="136">
        <f t="shared" si="308"/>
        <v>24208.5707</v>
      </c>
      <c r="BM133" s="136" t="str">
        <f t="shared" si="304"/>
        <v>OK</v>
      </c>
    </row>
    <row r="134" spans="1:65" ht="20.399999999999999" x14ac:dyDescent="0.7">
      <c r="A134" s="203"/>
      <c r="B134" s="203"/>
      <c r="C134" s="203"/>
      <c r="D134" s="203"/>
      <c r="E134" s="203"/>
      <c r="F134" s="203"/>
      <c r="G134" s="203"/>
      <c r="H134" s="203"/>
      <c r="I134" s="203"/>
      <c r="J134" s="203"/>
      <c r="K134" s="203"/>
      <c r="L134" s="203" t="str">
        <f t="shared" si="245"/>
        <v>91243110ENERO2025</v>
      </c>
      <c r="M134" s="203" t="str">
        <f t="shared" si="310"/>
        <v>REAL 91243110 CO-073/2023 CANN_AUS</v>
      </c>
      <c r="N134" s="203" t="str">
        <f>VLOOKUP(M134,'D2'!$DW$5:'D2'!G:G,1,FALSE)</f>
        <v>REAL 91243110 CO-073/2023 CANN_AUS</v>
      </c>
      <c r="O134" t="str">
        <f t="shared" ref="O134" si="321">P134&amp;V134&amp;X134&amp;W134&amp;AP134</f>
        <v>REALCO-073/2023CANN_AUSENERO202591243110</v>
      </c>
      <c r="P134" t="s">
        <v>21</v>
      </c>
      <c r="Q134" s="387" t="s">
        <v>662</v>
      </c>
      <c r="R134" s="211" t="e">
        <f>+VLOOKUP(AP134,'8'!$B$5:$F$40,2,FALSE)</f>
        <v>#N/A</v>
      </c>
      <c r="S134" s="383" t="s">
        <v>248</v>
      </c>
      <c r="T134" s="211" t="str">
        <f>+VLOOKUP(TEXT(S134,0),articulos!A:B,2,0)</f>
        <v>Servicio de Apoyo Geológico</v>
      </c>
      <c r="U134" s="384">
        <v>83067</v>
      </c>
      <c r="V134" s="370" t="s">
        <v>708</v>
      </c>
      <c r="W134" s="211" t="str">
        <f t="shared" si="296"/>
        <v>ENERO2025</v>
      </c>
      <c r="X134" t="s">
        <v>796</v>
      </c>
      <c r="AA134" s="95">
        <f>+AD134/'7'!$E$344</f>
        <v>124.90507214516967</v>
      </c>
      <c r="AB134" s="207">
        <v>125000</v>
      </c>
      <c r="AD134" s="388">
        <f t="shared" si="297"/>
        <v>125000</v>
      </c>
      <c r="AE134" s="210">
        <v>45687</v>
      </c>
      <c r="AF134" t="s">
        <v>704</v>
      </c>
      <c r="AG134" s="689" t="s">
        <v>705</v>
      </c>
      <c r="AH134" s="516" t="s">
        <v>706</v>
      </c>
      <c r="AL134" s="220">
        <f t="shared" si="298"/>
        <v>2025</v>
      </c>
      <c r="AM134" s="220" t="str">
        <f t="shared" si="299"/>
        <v>2025-01</v>
      </c>
      <c r="AN134" s="1" t="s">
        <v>24</v>
      </c>
      <c r="AO134" s="95">
        <f>AA134*'7'!G$344</f>
        <v>142.43773981474692</v>
      </c>
      <c r="AP134" s="733" t="s">
        <v>662</v>
      </c>
      <c r="AQ134" s="212" t="str">
        <f t="shared" si="300"/>
        <v>912431</v>
      </c>
      <c r="AR134" s="213" t="e">
        <f>+VLOOKUP(AQ134,'8'!$B$5:$F$40,3,FALSE)</f>
        <v>#N/A</v>
      </c>
      <c r="AS134" s="213" t="e">
        <f>+VLOOKUP(AQ134,'8'!$B$5:$F$40,4,FALSE)</f>
        <v>#N/A</v>
      </c>
      <c r="AT134" s="213" t="e">
        <f>+VLOOKUP(AQ134,'8'!$B$5:$F$40,5,FALSE)</f>
        <v>#N/A</v>
      </c>
      <c r="AU134" s="213" t="e">
        <f>+VLOOKUP(AQ134,'8'!$B$5:$F$40,2,FALSE)</f>
        <v>#N/A</v>
      </c>
      <c r="AV134" s="213" t="str">
        <f t="shared" si="301"/>
        <v>CO-073/2023-91243110-2025-01</v>
      </c>
      <c r="AW134" s="165" t="str">
        <f t="shared" si="302"/>
        <v>91243110-2025-01</v>
      </c>
      <c r="AX134" t="str">
        <f t="shared" si="305"/>
        <v>CO-073/2023</v>
      </c>
      <c r="AZ134" s="95" t="e">
        <f>+VLOOKUP(P134&amp;" "&amp;AP134&amp;" "&amp;AX134&amp;" "&amp;X134,'D2'!$DW$6:$DW$98,1,FALSE)</f>
        <v>#N/A</v>
      </c>
      <c r="BC134" t="s">
        <v>302</v>
      </c>
      <c r="BD134" t="s">
        <v>302</v>
      </c>
      <c r="BE134" t="s">
        <v>302</v>
      </c>
      <c r="BF134" s="530"/>
      <c r="BG134" s="530"/>
      <c r="BJ134" s="389" t="str">
        <f t="shared" si="319"/>
        <v>FEE SS</v>
      </c>
      <c r="BK134" s="390">
        <f t="shared" ref="BK134:BK138" si="322">+AB134*0.025</f>
        <v>3125</v>
      </c>
      <c r="BL134" s="136">
        <f t="shared" si="308"/>
        <v>3125</v>
      </c>
      <c r="BM134" s="136" t="str">
        <f t="shared" si="304"/>
        <v>OK</v>
      </c>
    </row>
    <row r="135" spans="1:65" ht="20.399999999999999" x14ac:dyDescent="0.7">
      <c r="A135" s="203"/>
      <c r="B135" s="203"/>
      <c r="C135" s="203"/>
      <c r="D135" s="203"/>
      <c r="E135" s="203"/>
      <c r="F135" s="203"/>
      <c r="G135" s="203"/>
      <c r="H135" s="203"/>
      <c r="I135" s="203"/>
      <c r="J135" s="203"/>
      <c r="K135" s="203"/>
      <c r="L135" s="203" t="str">
        <f t="shared" si="245"/>
        <v>91243110ENERO2025</v>
      </c>
      <c r="M135" s="203" t="str">
        <f t="shared" si="310"/>
        <v>REAL 91243110 CO-073/2023 BERG_CAD</v>
      </c>
      <c r="N135" s="203" t="str">
        <f>VLOOKUP(M135,'D2'!$DW$5:'D2'!G:G,1,FALSE)</f>
        <v>REAL 91243110 CO-073/2023 BERG_CAD</v>
      </c>
      <c r="O135" t="str">
        <f>P135&amp;V135&amp;X135&amp;W135&amp;AP135</f>
        <v>REALCO-073/2023BERG_CADENERO202591243110</v>
      </c>
      <c r="P135" t="s">
        <v>21</v>
      </c>
      <c r="Q135" s="387" t="s">
        <v>662</v>
      </c>
      <c r="R135" s="211" t="e">
        <f>+VLOOKUP(AP135,'8'!$B$5:$F$40,2,FALSE)</f>
        <v>#N/A</v>
      </c>
      <c r="S135" s="383" t="s">
        <v>248</v>
      </c>
      <c r="T135" s="211" t="str">
        <f>+VLOOKUP(TEXT(S135,0),articulos!A:B,2,0)</f>
        <v>Servicio de Apoyo Geológico</v>
      </c>
      <c r="U135" s="384">
        <v>83067</v>
      </c>
      <c r="V135" s="370" t="s">
        <v>708</v>
      </c>
      <c r="W135" s="211" t="str">
        <f t="shared" si="296"/>
        <v>ENERO2025</v>
      </c>
      <c r="X135" t="s">
        <v>703</v>
      </c>
      <c r="AA135" s="95">
        <f>+AD135/'7'!$E$344</f>
        <v>124.90507214516967</v>
      </c>
      <c r="AB135" s="207">
        <v>125000</v>
      </c>
      <c r="AD135" s="388">
        <f t="shared" si="297"/>
        <v>125000</v>
      </c>
      <c r="AE135" s="210">
        <v>45687</v>
      </c>
      <c r="AF135" t="s">
        <v>704</v>
      </c>
      <c r="AG135" s="689" t="s">
        <v>705</v>
      </c>
      <c r="AH135" s="516" t="s">
        <v>706</v>
      </c>
      <c r="AL135" s="220">
        <f t="shared" si="298"/>
        <v>2025</v>
      </c>
      <c r="AM135" s="220" t="str">
        <f t="shared" si="299"/>
        <v>2025-01</v>
      </c>
      <c r="AN135" s="1" t="s">
        <v>24</v>
      </c>
      <c r="AO135" s="95">
        <f>AA135*'7'!G$344</f>
        <v>142.43773981474692</v>
      </c>
      <c r="AP135" s="733" t="s">
        <v>662</v>
      </c>
      <c r="AQ135" s="212" t="str">
        <f t="shared" si="300"/>
        <v>912431</v>
      </c>
      <c r="AR135" s="213" t="e">
        <f>+VLOOKUP(AQ135,'8'!$B$5:$F$40,3,FALSE)</f>
        <v>#N/A</v>
      </c>
      <c r="AS135" s="213" t="e">
        <f>+VLOOKUP(AQ135,'8'!$B$5:$F$40,4,FALSE)</f>
        <v>#N/A</v>
      </c>
      <c r="AT135" s="213" t="e">
        <f>+VLOOKUP(AQ135,'8'!$B$5:$F$40,5,FALSE)</f>
        <v>#N/A</v>
      </c>
      <c r="AU135" s="213" t="e">
        <f>+VLOOKUP(AQ135,'8'!$B$5:$F$40,2,FALSE)</f>
        <v>#N/A</v>
      </c>
      <c r="AV135" s="213" t="str">
        <f t="shared" si="301"/>
        <v>CO-073/2023-91243110-2025-01</v>
      </c>
      <c r="AW135" s="165" t="str">
        <f t="shared" si="302"/>
        <v>91243110-2025-01</v>
      </c>
      <c r="AX135" t="str">
        <f t="shared" si="305"/>
        <v>CO-073/2023</v>
      </c>
      <c r="AZ135" s="95" t="e">
        <f>+VLOOKUP(P135&amp;" "&amp;AP135&amp;" "&amp;AX135&amp;" "&amp;X135,'D2'!$DW$6:$DW$98,1,FALSE)</f>
        <v>#N/A</v>
      </c>
      <c r="BC135" t="s">
        <v>302</v>
      </c>
      <c r="BD135" t="s">
        <v>302</v>
      </c>
      <c r="BE135" t="s">
        <v>302</v>
      </c>
      <c r="BF135" s="530"/>
      <c r="BG135" s="530"/>
      <c r="BJ135" s="389" t="str">
        <f t="shared" si="319"/>
        <v>FEE SS</v>
      </c>
      <c r="BK135" s="390">
        <f t="shared" si="322"/>
        <v>3125</v>
      </c>
      <c r="BL135" s="136">
        <f t="shared" si="308"/>
        <v>3125</v>
      </c>
      <c r="BM135" s="136" t="str">
        <f t="shared" si="304"/>
        <v>OK</v>
      </c>
    </row>
    <row r="136" spans="1:65" ht="20.399999999999999" x14ac:dyDescent="0.7">
      <c r="A136" s="203"/>
      <c r="B136" s="203"/>
      <c r="C136" s="203"/>
      <c r="D136" s="203"/>
      <c r="E136" s="203"/>
      <c r="F136" s="203"/>
      <c r="G136" s="203"/>
      <c r="H136" s="203"/>
      <c r="I136" s="203"/>
      <c r="J136" s="203"/>
      <c r="K136" s="203"/>
      <c r="L136" s="203" t="str">
        <f t="shared" si="245"/>
        <v>91243110ENERO1900</v>
      </c>
      <c r="M136" s="203" t="str">
        <f t="shared" si="310"/>
        <v>REAL 91243110 CO-H-007/2024 BERG_CAD</v>
      </c>
      <c r="N136" s="203" t="str">
        <f>VLOOKUP(M136,'D2'!$DW$5:'D2'!G:G,1,FALSE)</f>
        <v>REAL 91243110 CO-H-007/2024 BERG_CAD</v>
      </c>
      <c r="O136" t="str">
        <f t="shared" ref="O136" si="323">P136&amp;V136&amp;X136&amp;W136&amp;AP136</f>
        <v>REALCO-H-007/2024BERG_CADENERO190091243110</v>
      </c>
      <c r="P136" t="s">
        <v>21</v>
      </c>
      <c r="Q136" s="387"/>
      <c r="R136" s="211" t="e">
        <f>+VLOOKUP(AP136,'8'!$B$5:$F$40,2,FALSE)</f>
        <v>#N/A</v>
      </c>
      <c r="S136" s="383"/>
      <c r="T136" s="211" t="e">
        <f>+VLOOKUP(TEXT(S136,0),articulos!A:B,2,0)</f>
        <v>#N/A</v>
      </c>
      <c r="U136" s="384"/>
      <c r="V136" s="370" t="s">
        <v>775</v>
      </c>
      <c r="W136" s="211" t="str">
        <f t="shared" si="296"/>
        <v>ENERO1900</v>
      </c>
      <c r="X136" t="s">
        <v>703</v>
      </c>
      <c r="AA136" s="95">
        <f>+AD136/'7'!$E$343</f>
        <v>0</v>
      </c>
      <c r="AB136" s="532"/>
      <c r="AD136" s="388">
        <f t="shared" si="297"/>
        <v>0</v>
      </c>
      <c r="AE136" s="210"/>
      <c r="AF136" t="s">
        <v>585</v>
      </c>
      <c r="AG136" t="s">
        <v>713</v>
      </c>
      <c r="AH136" t="s">
        <v>769</v>
      </c>
      <c r="AL136" s="220">
        <f t="shared" si="298"/>
        <v>1900</v>
      </c>
      <c r="AM136" s="220" t="str">
        <f t="shared" si="299"/>
        <v>1900-01</v>
      </c>
      <c r="AN136" s="1" t="s">
        <v>24</v>
      </c>
      <c r="AO136" s="95"/>
      <c r="AP136" s="733" t="s">
        <v>662</v>
      </c>
      <c r="AQ136" s="212" t="str">
        <f t="shared" si="300"/>
        <v>912431</v>
      </c>
      <c r="AR136" s="213" t="e">
        <f>+VLOOKUP(AQ136,'8'!$B$5:$F$40,3,FALSE)</f>
        <v>#N/A</v>
      </c>
      <c r="AS136" s="213" t="e">
        <f>+VLOOKUP(AQ136,'8'!$B$5:$F$40,4,FALSE)</f>
        <v>#N/A</v>
      </c>
      <c r="AT136" s="213" t="e">
        <f>+VLOOKUP(AQ136,'8'!$B$5:$F$40,5,FALSE)</f>
        <v>#N/A</v>
      </c>
      <c r="AU136" s="213" t="e">
        <f>+VLOOKUP(AQ136,'8'!$B$5:$F$40,2,FALSE)</f>
        <v>#N/A</v>
      </c>
      <c r="AV136" s="213" t="str">
        <f t="shared" si="301"/>
        <v>CO-H-007/2024-91243110-1900-01</v>
      </c>
      <c r="AW136" s="165" t="str">
        <f t="shared" si="302"/>
        <v>91243110-1900-01</v>
      </c>
      <c r="AX136" t="str">
        <f t="shared" si="305"/>
        <v>CO-H-007/2024</v>
      </c>
      <c r="AZ136" s="95" t="e">
        <f>+VLOOKUP(P136&amp;" "&amp;AP136&amp;" "&amp;AX136&amp;" "&amp;X136,'D2'!$DW$6:$DW$98,1,FALSE)</f>
        <v>#N/A</v>
      </c>
      <c r="BF136" s="530"/>
      <c r="BG136" s="530"/>
      <c r="BJ136" s="389" t="str">
        <f t="shared" si="319"/>
        <v>FEE SS</v>
      </c>
      <c r="BK136" s="390">
        <f t="shared" si="322"/>
        <v>0</v>
      </c>
      <c r="BL136" s="136">
        <f t="shared" si="308"/>
        <v>0</v>
      </c>
      <c r="BM136" s="136" t="str">
        <f t="shared" si="304"/>
        <v>OK</v>
      </c>
    </row>
    <row r="137" spans="1:65" ht="20.399999999999999" x14ac:dyDescent="0.7">
      <c r="A137" s="20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 t="str">
        <f t="shared" si="310"/>
        <v>INCURRIDO 91243110 CO-H-007/2024 CANN_AUS</v>
      </c>
      <c r="N137" s="203" t="str">
        <f>VLOOKUP(M137,'D2'!$DW$5:'D2'!G:G,1,FALSE)</f>
        <v>INCURRIDO 91243110 CO-H-007/2024 CANN_AUS</v>
      </c>
      <c r="O137" t="str">
        <f>P137&amp;V137&amp;X137&amp;W137&amp;AP137</f>
        <v>INCURRIDOCO-H-007/2024CANN_AUSENERO190091243110</v>
      </c>
      <c r="P137" t="s">
        <v>743</v>
      </c>
      <c r="Q137" s="387"/>
      <c r="R137" s="211" t="e">
        <f>+VLOOKUP(AP137,'8'!$B$5:$F$40,2,FALSE)</f>
        <v>#N/A</v>
      </c>
      <c r="S137" s="383"/>
      <c r="T137" s="211" t="e">
        <f>+VLOOKUP(TEXT(S137,0),articulos!A:B,2,0)</f>
        <v>#N/A</v>
      </c>
      <c r="U137" s="384"/>
      <c r="V137" s="370" t="s">
        <v>775</v>
      </c>
      <c r="W137" s="211" t="str">
        <f t="shared" si="296"/>
        <v>ENERO1900</v>
      </c>
      <c r="X137" t="s">
        <v>796</v>
      </c>
      <c r="AA137" s="95">
        <f>+AD137/'7'!$E$343</f>
        <v>0</v>
      </c>
      <c r="AB137" s="532"/>
      <c r="AD137" s="388">
        <f t="shared" si="297"/>
        <v>0</v>
      </c>
      <c r="AE137" s="210"/>
      <c r="AF137" t="s">
        <v>585</v>
      </c>
      <c r="AG137" t="s">
        <v>713</v>
      </c>
      <c r="AH137" t="s">
        <v>769</v>
      </c>
      <c r="AL137" s="220">
        <f t="shared" si="298"/>
        <v>1900</v>
      </c>
      <c r="AM137" s="220" t="str">
        <f t="shared" si="299"/>
        <v>1900-01</v>
      </c>
      <c r="AN137" s="1" t="s">
        <v>24</v>
      </c>
      <c r="AO137" s="95"/>
      <c r="AP137" s="733" t="s">
        <v>662</v>
      </c>
      <c r="AQ137" s="212" t="str">
        <f t="shared" si="300"/>
        <v>912431</v>
      </c>
      <c r="AR137" s="213" t="e">
        <f>+VLOOKUP(AQ137,'8'!$B$5:$F$40,3,FALSE)</f>
        <v>#N/A</v>
      </c>
      <c r="AS137" s="213" t="e">
        <f>+VLOOKUP(AQ137,'8'!$B$5:$F$40,4,FALSE)</f>
        <v>#N/A</v>
      </c>
      <c r="AT137" s="213" t="e">
        <f>+VLOOKUP(AQ137,'8'!$B$5:$F$40,5,FALSE)</f>
        <v>#N/A</v>
      </c>
      <c r="AU137" s="213" t="e">
        <f>+VLOOKUP(AQ137,'8'!$B$5:$F$40,2,FALSE)</f>
        <v>#N/A</v>
      </c>
      <c r="AV137" s="213" t="str">
        <f t="shared" si="301"/>
        <v>CO-H-007/2024-91243110-1900-01</v>
      </c>
      <c r="AW137" s="165" t="str">
        <f t="shared" si="302"/>
        <v>91243110-1900-01</v>
      </c>
      <c r="AX137" t="str">
        <f t="shared" si="305"/>
        <v>CO-H-007/2024</v>
      </c>
      <c r="AZ137" s="95" t="e">
        <f>+VLOOKUP(P137&amp;" "&amp;AP137&amp;" "&amp;AX137&amp;" "&amp;X137,'D2'!$DW$6:$DW$98,1,FALSE)</f>
        <v>#N/A</v>
      </c>
      <c r="BF137" s="530"/>
      <c r="BG137" s="530"/>
      <c r="BJ137" s="389" t="str">
        <f t="shared" si="319"/>
        <v>FEE SS</v>
      </c>
      <c r="BK137" s="390">
        <f t="shared" si="322"/>
        <v>0</v>
      </c>
      <c r="BL137" s="136">
        <f t="shared" si="308"/>
        <v>0</v>
      </c>
      <c r="BM137" s="136" t="str">
        <f t="shared" si="304"/>
        <v>OK</v>
      </c>
    </row>
    <row r="138" spans="1:65" ht="20.399999999999999" x14ac:dyDescent="0.7">
      <c r="A138" s="203"/>
      <c r="B138" s="203"/>
      <c r="C138" s="203"/>
      <c r="D138" s="203"/>
      <c r="E138" s="203"/>
      <c r="F138" s="203"/>
      <c r="G138" s="203"/>
      <c r="H138" s="203"/>
      <c r="I138" s="203"/>
      <c r="J138" s="203"/>
      <c r="K138" s="203"/>
      <c r="L138" s="203" t="str">
        <f t="shared" si="245"/>
        <v>ENERO1900</v>
      </c>
      <c r="M138" s="203" t="str">
        <f t="shared" si="310"/>
        <v xml:space="preserve">REAL   </v>
      </c>
      <c r="N138" s="203" t="e">
        <f>VLOOKUP(M138,'D2'!$DW$5:'D2'!G:G,1,FALSE)</f>
        <v>#N/A</v>
      </c>
      <c r="O138" t="str">
        <f t="shared" ref="O138" si="324">P138&amp;V138&amp;X138&amp;W138&amp;AP138</f>
        <v>REALENERO1900</v>
      </c>
      <c r="P138" t="s">
        <v>21</v>
      </c>
      <c r="Q138" s="387"/>
      <c r="R138" s="211" t="str">
        <f>+VLOOKUP(AP138,'8'!$B$5:$F$40,2,FALSE)</f>
        <v>Geofísica ME</v>
      </c>
      <c r="S138" s="383"/>
      <c r="T138" s="211" t="e">
        <f>+VLOOKUP(TEXT(S138,0),articulos!A:B,2,0)</f>
        <v>#N/A</v>
      </c>
      <c r="U138" s="384"/>
      <c r="V138" s="370"/>
      <c r="W138" s="211" t="str">
        <f t="shared" si="296"/>
        <v>ENERO1900</v>
      </c>
      <c r="AA138" s="95">
        <f>+AD138/'7'!$E$344</f>
        <v>0</v>
      </c>
      <c r="AB138" s="207"/>
      <c r="AD138" s="388">
        <f t="shared" si="297"/>
        <v>0</v>
      </c>
      <c r="AE138" s="210"/>
      <c r="AL138" s="220">
        <f t="shared" si="298"/>
        <v>1900</v>
      </c>
      <c r="AM138" s="220" t="str">
        <f t="shared" si="299"/>
        <v>1900-01</v>
      </c>
      <c r="AN138" s="1" t="s">
        <v>24</v>
      </c>
      <c r="AO138" s="95">
        <f>AA138*'7'!G$344</f>
        <v>0</v>
      </c>
      <c r="AP138" s="733"/>
      <c r="AQ138" s="212" t="str">
        <f t="shared" si="300"/>
        <v/>
      </c>
      <c r="AR138" s="213" t="e">
        <f>+VLOOKUP(AQ138,'8'!$B$5:$F$40,3,FALSE)</f>
        <v>#N/A</v>
      </c>
      <c r="AS138" s="213" t="e">
        <f>+VLOOKUP(AQ138,'8'!$B$5:$F$40,4,FALSE)</f>
        <v>#N/A</v>
      </c>
      <c r="AT138" s="213" t="e">
        <f>+VLOOKUP(AQ138,'8'!$B$5:$F$40,5,FALSE)</f>
        <v>#N/A</v>
      </c>
      <c r="AU138" s="213" t="e">
        <f>+VLOOKUP(AQ138,'8'!$B$5:$F$40,2,FALSE)</f>
        <v>#N/A</v>
      </c>
      <c r="AV138" s="213" t="str">
        <f t="shared" si="301"/>
        <v>0--1900-01</v>
      </c>
      <c r="AW138" s="165" t="str">
        <f t="shared" si="302"/>
        <v>-1900-01</v>
      </c>
      <c r="AX138">
        <f t="shared" si="305"/>
        <v>0</v>
      </c>
      <c r="AZ138" s="95" t="e">
        <f>+VLOOKUP(P138&amp;" "&amp;AP138&amp;" "&amp;AX138&amp;" "&amp;X138,'D2'!$DW$6:$DW$98,1,FALSE)</f>
        <v>#N/A</v>
      </c>
      <c r="BF138" s="530"/>
      <c r="BG138" s="530"/>
      <c r="BJ138" s="389" t="str">
        <f t="shared" si="319"/>
        <v>FEE SS</v>
      </c>
      <c r="BK138" s="390">
        <f t="shared" si="322"/>
        <v>0</v>
      </c>
      <c r="BL138" s="136">
        <f t="shared" si="308"/>
        <v>0</v>
      </c>
      <c r="BM138" s="136" t="str">
        <f t="shared" si="304"/>
        <v>OK</v>
      </c>
    </row>
    <row r="139" spans="1:65" ht="20.399999999999999" x14ac:dyDescent="0.7">
      <c r="A139" s="203"/>
      <c r="B139" s="203"/>
      <c r="C139" s="203"/>
      <c r="D139" s="203"/>
      <c r="E139" s="203"/>
      <c r="F139" s="203"/>
      <c r="G139" s="203"/>
      <c r="H139" s="203"/>
      <c r="I139" s="203"/>
      <c r="J139" s="203"/>
      <c r="K139" s="203"/>
      <c r="L139" s="203" t="str">
        <f t="shared" si="245"/>
        <v>ENERO1900</v>
      </c>
      <c r="M139" s="203" t="str">
        <f t="shared" si="310"/>
        <v xml:space="preserve">REAL   </v>
      </c>
      <c r="N139" s="203" t="e">
        <f>VLOOKUP(M139,'D2'!$DW$5:'D2'!G:G,1,FALSE)</f>
        <v>#N/A</v>
      </c>
      <c r="O139" t="str">
        <f>P139&amp;V139&amp;X139&amp;W139&amp;AP139</f>
        <v>REALENERO1900</v>
      </c>
      <c r="P139" t="s">
        <v>21</v>
      </c>
      <c r="Q139" s="387"/>
      <c r="R139" s="211" t="str">
        <f>+VLOOKUP(AP139,'8'!$B$5:$F$40,2,FALSE)</f>
        <v>Geofísica ME</v>
      </c>
      <c r="S139" s="383"/>
      <c r="T139" s="211" t="e">
        <f>+VLOOKUP(TEXT(S139,0),articulos!A:B,2,0)</f>
        <v>#N/A</v>
      </c>
      <c r="U139" s="384"/>
      <c r="V139" s="370"/>
      <c r="W139" s="211" t="str">
        <f t="shared" si="296"/>
        <v>ENERO1900</v>
      </c>
      <c r="AA139" s="95">
        <f>+AD139/'7'!$E$344</f>
        <v>0</v>
      </c>
      <c r="AB139" s="207"/>
      <c r="AD139" s="388">
        <f t="shared" si="297"/>
        <v>0</v>
      </c>
      <c r="AE139" s="210"/>
      <c r="AL139" s="220">
        <f t="shared" si="298"/>
        <v>1900</v>
      </c>
      <c r="AM139" s="220" t="str">
        <f t="shared" si="299"/>
        <v>1900-01</v>
      </c>
      <c r="AN139" s="1" t="s">
        <v>24</v>
      </c>
      <c r="AO139" s="95">
        <f>AA139*'7'!G$344</f>
        <v>0</v>
      </c>
      <c r="AP139" s="733"/>
      <c r="AQ139" s="212" t="str">
        <f t="shared" si="300"/>
        <v/>
      </c>
      <c r="AR139" s="213" t="e">
        <f>+VLOOKUP(AQ139,'8'!$B$5:$F$40,3,FALSE)</f>
        <v>#N/A</v>
      </c>
      <c r="AS139" s="213" t="e">
        <f>+VLOOKUP(AQ139,'8'!$B$5:$F$40,4,FALSE)</f>
        <v>#N/A</v>
      </c>
      <c r="AT139" s="213" t="e">
        <f>+VLOOKUP(AQ139,'8'!$B$5:$F$40,5,FALSE)</f>
        <v>#N/A</v>
      </c>
      <c r="AU139" s="213" t="e">
        <f>+VLOOKUP(AQ139,'8'!$B$5:$F$40,2,FALSE)</f>
        <v>#N/A</v>
      </c>
      <c r="AV139" s="213" t="str">
        <f t="shared" si="301"/>
        <v>0--1900-01</v>
      </c>
      <c r="AW139" s="165" t="str">
        <f t="shared" si="302"/>
        <v>-1900-01</v>
      </c>
      <c r="AX139">
        <f t="shared" si="305"/>
        <v>0</v>
      </c>
      <c r="AZ139" s="95" t="e">
        <f>+VLOOKUP(P139&amp;" "&amp;AP139&amp;" "&amp;AX139&amp;" "&amp;X139,'D2'!$DW$6:$DW$98,1,FALSE)</f>
        <v>#N/A</v>
      </c>
      <c r="BF139" s="530"/>
      <c r="BG139" s="530"/>
      <c r="BJ139" s="389" t="str">
        <f t="shared" si="319"/>
        <v>FEE SS</v>
      </c>
      <c r="BK139" s="390">
        <f t="shared" ref="BK139" si="325">+AB139*0.025</f>
        <v>0</v>
      </c>
      <c r="BL139" s="136">
        <f t="shared" si="308"/>
        <v>0</v>
      </c>
      <c r="BM139" s="136" t="str">
        <f t="shared" si="304"/>
        <v>OK</v>
      </c>
    </row>
    <row r="140" spans="1:65" ht="17.399999999999999" x14ac:dyDescent="0.55000000000000004">
      <c r="L140" t="str">
        <f t="shared" si="245"/>
        <v>91243910ENERO2025</v>
      </c>
      <c r="M140" t="str">
        <f t="shared" ref="M140:M141" si="326">P140&amp;" "&amp;AP140&amp;" "&amp;V140&amp;" "&amp;X140</f>
        <v>REAL 91243910 FEE MO CANN_AUS</v>
      </c>
      <c r="N140" t="str">
        <f>VLOOKUP(M140,'D2'!$DW$5:'D2'!G:G,1,FALSE)</f>
        <v>REAL 91243910 FEE MO CANN_AUS</v>
      </c>
      <c r="O140" t="str">
        <f t="shared" ref="O140:O141" si="327">P140&amp;V140&amp;X140&amp;W140&amp;AP140</f>
        <v>REALFEE MOCANN_AUSENERO202591243910</v>
      </c>
      <c r="P140" t="s">
        <v>21</v>
      </c>
      <c r="Q140" s="504" t="s">
        <v>693</v>
      </c>
      <c r="R140" s="247" t="str">
        <f>+VLOOKUP(AP140,'8'!$B$5:$F$40,2,FALSE)</f>
        <v>q FEE M.O.</v>
      </c>
      <c r="S140" s="248" t="s">
        <v>269</v>
      </c>
      <c r="T140" s="247" t="str">
        <f>+VLOOKUP(TEXT(S140,0),articulos!A:B,2,0)</f>
        <v>Costo de Servicio Mano de Obra</v>
      </c>
      <c r="U140" s="247"/>
      <c r="V140" s="247" t="s">
        <v>269</v>
      </c>
      <c r="W140" s="249" t="str">
        <f t="shared" si="296"/>
        <v>ENERO2025</v>
      </c>
      <c r="X140" s="247" t="s">
        <v>796</v>
      </c>
      <c r="Y140" s="247"/>
      <c r="Z140" s="247"/>
      <c r="AA140" s="250">
        <f>+AD140/'7'!$E$344</f>
        <v>495.92509692633598</v>
      </c>
      <c r="AB140" s="251">
        <f>ROUND(BK140,0)*0.5</f>
        <v>496301.5</v>
      </c>
      <c r="AC140" s="247"/>
      <c r="AD140" s="250">
        <f t="shared" si="297"/>
        <v>496302</v>
      </c>
      <c r="AE140" s="252">
        <v>45687</v>
      </c>
      <c r="AF140" s="253" t="s">
        <v>585</v>
      </c>
      <c r="AG140" s="253" t="s">
        <v>269</v>
      </c>
      <c r="AH140" s="253" t="s">
        <v>269</v>
      </c>
      <c r="AI140" s="247"/>
      <c r="AJ140" s="247"/>
      <c r="AK140" s="247"/>
      <c r="AL140" s="254">
        <f t="shared" si="298"/>
        <v>2025</v>
      </c>
      <c r="AM140" s="254" t="str">
        <f t="shared" si="299"/>
        <v>2025-01</v>
      </c>
      <c r="AN140" s="255" t="s">
        <v>24</v>
      </c>
      <c r="AO140" s="250">
        <f>AA140*'7'!G$344</f>
        <v>565.53708116430823</v>
      </c>
      <c r="AP140" s="728">
        <v>91243910</v>
      </c>
      <c r="AQ140" s="256" t="str">
        <f t="shared" si="300"/>
        <v>912439</v>
      </c>
      <c r="AR140" s="257" t="e">
        <f>+VLOOKUP(AQ140,'8'!$B$5:$F$40,3,FALSE)</f>
        <v>#N/A</v>
      </c>
      <c r="AS140" s="257" t="e">
        <f>+VLOOKUP(AQ140,'8'!$B$5:$F$40,4,FALSE)</f>
        <v>#N/A</v>
      </c>
      <c r="AT140" s="257" t="e">
        <f>+VLOOKUP(AQ140,'8'!$B$5:$F$40,5,FALSE)</f>
        <v>#N/A</v>
      </c>
      <c r="AU140" s="257" t="e">
        <f>+VLOOKUP(AQ140,'8'!$B$5:$F$40,2,FALSE)</f>
        <v>#N/A</v>
      </c>
      <c r="AV140" s="257" t="str">
        <f t="shared" si="301"/>
        <v>FEE MO-91243910-2025-01</v>
      </c>
      <c r="AW140" s="247" t="str">
        <f t="shared" si="302"/>
        <v>91243910-2025-01</v>
      </c>
      <c r="AX140" s="247" t="s">
        <v>269</v>
      </c>
      <c r="AY140" s="247"/>
      <c r="AZ140" s="247" t="e">
        <f>+VLOOKUP(P140&amp;" "&amp;AP140&amp;" "&amp;AX140&amp;" "&amp;X140,'D2'!$DW$6:$DW$98,1,FALSE)</f>
        <v>#N/A</v>
      </c>
      <c r="BF140" s="530"/>
      <c r="BG140" s="530"/>
      <c r="BJ140" s="391" t="s">
        <v>269</v>
      </c>
      <c r="BK140" s="533">
        <f>SUM(BK130:BK133)</f>
        <v>992603.13760000013</v>
      </c>
      <c r="BL140" s="136">
        <f>SUMIF(BJ118:BJ139,BJ140,BK118:BK139)</f>
        <v>992603.13760000013</v>
      </c>
      <c r="BM140" s="136" t="str">
        <f>IF(BK140=BL140,"OK","REV")</f>
        <v>OK</v>
      </c>
    </row>
    <row r="141" spans="1:65" s="261" customFormat="1" ht="17.399999999999999" x14ac:dyDescent="0.55000000000000004">
      <c r="L141" s="261" t="str">
        <f t="shared" si="245"/>
        <v>91243920ENERO2025</v>
      </c>
      <c r="M141" s="261" t="str">
        <f t="shared" si="326"/>
        <v>REAL 91243920 FEE SS CANN_AUS</v>
      </c>
      <c r="N141" s="261" t="str">
        <f>VLOOKUP(M141,'D2'!$DW$5:'D2'!G:G,1,FALSE)</f>
        <v>REAL 91243920 FEE SS CANN_AUS</v>
      </c>
      <c r="O141" s="261" t="str">
        <f t="shared" si="327"/>
        <v>REALFEE SSCANN_AUSENERO202591243920</v>
      </c>
      <c r="P141" s="261" t="s">
        <v>21</v>
      </c>
      <c r="Q141" s="505" t="s">
        <v>694</v>
      </c>
      <c r="R141" s="260" t="str">
        <f>+VLOOKUP(AP141,'8'!$B$5:$F$40,2,FALSE)</f>
        <v>q FEE S.S.</v>
      </c>
      <c r="S141" s="265" t="s">
        <v>22</v>
      </c>
      <c r="T141" s="260" t="str">
        <f>+VLOOKUP(TEXT(S141,0),articulos!A:B,2,0)</f>
        <v>Costo de Servicio Administración Contratos</v>
      </c>
      <c r="U141" s="260"/>
      <c r="V141" s="260" t="s">
        <v>22</v>
      </c>
      <c r="W141" s="266" t="str">
        <f t="shared" si="296"/>
        <v>ENERO2025</v>
      </c>
      <c r="X141" s="260" t="s">
        <v>796</v>
      </c>
      <c r="Y141" s="260"/>
      <c r="Z141" s="260"/>
      <c r="AA141" s="267">
        <f>+AD141/'7'!$E$344</f>
        <v>230.45885127303251</v>
      </c>
      <c r="AB141" s="268">
        <f>ROUND(BK141,0)*0.5</f>
        <v>230634</v>
      </c>
      <c r="AC141" s="260"/>
      <c r="AD141" s="267">
        <f t="shared" si="297"/>
        <v>230634</v>
      </c>
      <c r="AE141" s="269">
        <v>45687</v>
      </c>
      <c r="AF141" s="270" t="s">
        <v>585</v>
      </c>
      <c r="AG141" s="270" t="s">
        <v>22</v>
      </c>
      <c r="AH141" s="270" t="s">
        <v>22</v>
      </c>
      <c r="AI141" s="260"/>
      <c r="AJ141" s="260"/>
      <c r="AK141" s="260"/>
      <c r="AL141" s="271">
        <f t="shared" si="298"/>
        <v>2025</v>
      </c>
      <c r="AM141" s="271" t="str">
        <f t="shared" si="299"/>
        <v>2025-01</v>
      </c>
      <c r="AN141" s="272" t="s">
        <v>24</v>
      </c>
      <c r="AO141" s="267">
        <f>AA141*'7'!G$344</f>
        <v>262.80788547547479</v>
      </c>
      <c r="AP141" s="729">
        <v>91243920</v>
      </c>
      <c r="AQ141" s="258" t="str">
        <f t="shared" si="300"/>
        <v>912439</v>
      </c>
      <c r="AR141" s="259" t="e">
        <f>+VLOOKUP(AQ141,'8'!$B$5:$F$40,3,FALSE)</f>
        <v>#N/A</v>
      </c>
      <c r="AS141" s="259" t="e">
        <f>+VLOOKUP(AQ141,'8'!$B$5:$F$40,4,FALSE)</f>
        <v>#N/A</v>
      </c>
      <c r="AT141" s="259" t="e">
        <f>+VLOOKUP(AQ141,'8'!$B$5:$F$40,5,FALSE)</f>
        <v>#N/A</v>
      </c>
      <c r="AU141" s="259" t="e">
        <f>+VLOOKUP(AQ141,'8'!$B$5:$F$40,2,FALSE)</f>
        <v>#N/A</v>
      </c>
      <c r="AV141" s="259" t="str">
        <f t="shared" si="301"/>
        <v>FEE SS-91243920-2025-01</v>
      </c>
      <c r="AW141" s="260" t="str">
        <f t="shared" si="302"/>
        <v>91243920-2025-01</v>
      </c>
      <c r="AX141" s="260" t="s">
        <v>22</v>
      </c>
      <c r="AY141" s="260"/>
      <c r="AZ141" s="260" t="e">
        <f>+VLOOKUP(P141&amp;" "&amp;AP141&amp;" "&amp;AX141&amp;" "&amp;X141,'D2'!$DW$6:$DW$98,1,FALSE)</f>
        <v>#N/A</v>
      </c>
      <c r="BF141" s="531"/>
      <c r="BG141" s="531"/>
      <c r="BJ141" s="393" t="str">
        <f t="shared" ref="BJ141" si="328">IF(AY141="REMUNERACIÓN","FEE MO","FEE SS")</f>
        <v>FEE SS</v>
      </c>
      <c r="BK141" s="394">
        <f>SUM(BK118:BK129,BK134:BK139)</f>
        <v>461268.47500000021</v>
      </c>
      <c r="BL141" s="136">
        <f>SUMIF(BJ118:BJ139,BJ141,BK118:BK139)</f>
        <v>461268.47500000021</v>
      </c>
      <c r="BM141" s="136" t="str">
        <f t="shared" ref="BM141" si="329">IF(BK141=BL141,"OK","REV")</f>
        <v>OK</v>
      </c>
    </row>
    <row r="142" spans="1:65" ht="17.399999999999999" x14ac:dyDescent="0.55000000000000004">
      <c r="L142" t="str">
        <f t="shared" ref="L142:L159" si="330">IF(P142="INCURRIDO",0,AP142&amp;W142)</f>
        <v>91243910ENERO2025</v>
      </c>
      <c r="M142" t="str">
        <f t="shared" si="310"/>
        <v>REAL 91243910 FEE MO BERG_CAD</v>
      </c>
      <c r="N142" t="str">
        <f>VLOOKUP(M142,'D2'!$DW$5:'D2'!G:G,1,FALSE)</f>
        <v>REAL 91243910 FEE MO BERG_CAD</v>
      </c>
      <c r="O142" t="str">
        <f t="shared" ref="O142:O143" si="331">P142&amp;V142&amp;X142&amp;W142&amp;AP142</f>
        <v>REALFEE MOBERG_CADENERO202591243910</v>
      </c>
      <c r="P142" t="s">
        <v>21</v>
      </c>
      <c r="Q142" s="504" t="s">
        <v>693</v>
      </c>
      <c r="R142" s="247" t="str">
        <f>+VLOOKUP(AP142,'8'!$B$5:$F$40,2,FALSE)</f>
        <v>q FEE M.O.</v>
      </c>
      <c r="S142" s="248" t="s">
        <v>269</v>
      </c>
      <c r="T142" s="247" t="str">
        <f>+VLOOKUP(TEXT(S142,0),articulos!A:B,2,0)</f>
        <v>Costo de Servicio Mano de Obra</v>
      </c>
      <c r="U142" s="247"/>
      <c r="V142" s="247" t="s">
        <v>269</v>
      </c>
      <c r="W142" s="249" t="str">
        <f t="shared" ref="W142:W159" si="332">UPPER(TEXT(AE142,"MMMMYYYY"))</f>
        <v>ENERO2025</v>
      </c>
      <c r="X142" s="247" t="s">
        <v>703</v>
      </c>
      <c r="Y142" s="247"/>
      <c r="Z142" s="247"/>
      <c r="AA142" s="250">
        <f>+AD142/'7'!$E$344</f>
        <v>991.84919461209483</v>
      </c>
      <c r="AB142" s="251">
        <f t="shared" ref="AB142:AB143" si="333">ROUND(BK142,0)</f>
        <v>992603</v>
      </c>
      <c r="AC142" s="247"/>
      <c r="AD142" s="250">
        <f t="shared" ref="AD142:AD159" si="334">ROUND(AB142-AC142,0)</f>
        <v>992603</v>
      </c>
      <c r="AE142" s="252">
        <v>45687</v>
      </c>
      <c r="AF142" s="253" t="s">
        <v>585</v>
      </c>
      <c r="AG142" s="253" t="s">
        <v>269</v>
      </c>
      <c r="AH142" s="253" t="s">
        <v>269</v>
      </c>
      <c r="AI142" s="247"/>
      <c r="AJ142" s="247"/>
      <c r="AK142" s="247"/>
      <c r="AL142" s="254">
        <f t="shared" ref="AL142:AL159" si="335">+YEAR(AE142)</f>
        <v>2025</v>
      </c>
      <c r="AM142" s="254" t="str">
        <f t="shared" ref="AM142:AM159" si="336">+AL142&amp;"-"&amp;TEXT(MONTH(AE142),"00")</f>
        <v>2025-01</v>
      </c>
      <c r="AN142" s="255" t="s">
        <v>24</v>
      </c>
      <c r="AO142" s="250">
        <f>AA142*'7'!G$344</f>
        <v>1131.073022826698</v>
      </c>
      <c r="AP142" s="728">
        <v>91243910</v>
      </c>
      <c r="AQ142" s="256" t="str">
        <f t="shared" ref="AQ142:AQ159" si="337">+MID(AP142,1,6)</f>
        <v>912439</v>
      </c>
      <c r="AR142" s="257" t="e">
        <f>+VLOOKUP(AQ142,'8'!$B$5:$F$40,3,FALSE)</f>
        <v>#N/A</v>
      </c>
      <c r="AS142" s="257" t="e">
        <f>+VLOOKUP(AQ142,'8'!$B$5:$F$40,4,FALSE)</f>
        <v>#N/A</v>
      </c>
      <c r="AT142" s="257" t="e">
        <f>+VLOOKUP(AQ142,'8'!$B$5:$F$40,5,FALSE)</f>
        <v>#N/A</v>
      </c>
      <c r="AU142" s="257" t="e">
        <f>+VLOOKUP(AQ142,'8'!$B$5:$F$40,2,FALSE)</f>
        <v>#N/A</v>
      </c>
      <c r="AV142" s="257" t="str">
        <f t="shared" ref="AV142:AV159" si="338">+AX142&amp;"-"&amp;AP142&amp;"-"&amp;AM142</f>
        <v>FEE MO-91243910-2025-01</v>
      </c>
      <c r="AW142" s="247" t="str">
        <f t="shared" ref="AW142:AW159" si="339">+AP142&amp;"-"&amp;AM142</f>
        <v>91243910-2025-01</v>
      </c>
      <c r="AX142" s="247" t="s">
        <v>269</v>
      </c>
      <c r="AY142" s="247"/>
      <c r="AZ142" s="247" t="e">
        <f>+VLOOKUP(P142&amp;" "&amp;AP142&amp;" "&amp;AX142&amp;" "&amp;X142,'D2'!$DW$6:$DW$98,1,FALSE)</f>
        <v>#N/A</v>
      </c>
      <c r="BF142" s="530"/>
      <c r="BG142" s="530"/>
      <c r="BJ142" s="391" t="s">
        <v>269</v>
      </c>
      <c r="BK142" s="533">
        <f>SUM(,BK130:BK133)</f>
        <v>992603.13760000013</v>
      </c>
      <c r="BL142" s="136">
        <f>SUMIF(BJ117:BJ139,BJ142,BK117:BK139)</f>
        <v>992603.13760000013</v>
      </c>
      <c r="BM142" s="136" t="str">
        <f>IF(BK142=BL142,"OK","REV")</f>
        <v>OK</v>
      </c>
    </row>
    <row r="143" spans="1:65" s="261" customFormat="1" ht="17.399999999999999" x14ac:dyDescent="0.55000000000000004">
      <c r="L143" s="261" t="str">
        <f t="shared" si="330"/>
        <v>91243920ENERO2025</v>
      </c>
      <c r="M143" s="261" t="str">
        <f t="shared" si="310"/>
        <v>REAL 91243920 FEE SS BERG_CAD</v>
      </c>
      <c r="N143" s="261" t="str">
        <f>VLOOKUP(M143,'D2'!$DW$5:'D2'!G:G,1,FALSE)</f>
        <v>REAL 91243920 FEE SS BERG_CAD</v>
      </c>
      <c r="O143" s="261" t="str">
        <f t="shared" si="331"/>
        <v>REALFEE SSBERG_CADENERO202591243920</v>
      </c>
      <c r="P143" s="261" t="s">
        <v>21</v>
      </c>
      <c r="Q143" s="505" t="s">
        <v>694</v>
      </c>
      <c r="R143" s="260" t="str">
        <f>+VLOOKUP(AP143,'8'!$B$5:$F$40,2,FALSE)</f>
        <v>q FEE S.S.</v>
      </c>
      <c r="S143" s="265" t="s">
        <v>22</v>
      </c>
      <c r="T143" s="260" t="str">
        <f>+VLOOKUP(TEXT(S143,0),articulos!A:B,2,0)</f>
        <v>Costo de Servicio Administración Contratos</v>
      </c>
      <c r="U143" s="260"/>
      <c r="V143" s="260" t="s">
        <v>22</v>
      </c>
      <c r="W143" s="266" t="str">
        <f t="shared" si="332"/>
        <v>ENERO2025</v>
      </c>
      <c r="X143" s="260" t="s">
        <v>703</v>
      </c>
      <c r="Y143" s="260"/>
      <c r="Z143" s="260"/>
      <c r="AA143" s="267">
        <f>+AD143/'7'!$E$344</f>
        <v>460.91770254606502</v>
      </c>
      <c r="AB143" s="268">
        <f t="shared" si="333"/>
        <v>461268</v>
      </c>
      <c r="AC143" s="260"/>
      <c r="AD143" s="267">
        <f t="shared" si="334"/>
        <v>461268</v>
      </c>
      <c r="AE143" s="269">
        <v>45687</v>
      </c>
      <c r="AF143" s="270" t="s">
        <v>585</v>
      </c>
      <c r="AG143" s="270" t="s">
        <v>22</v>
      </c>
      <c r="AH143" s="270" t="s">
        <v>22</v>
      </c>
      <c r="AI143" s="260"/>
      <c r="AJ143" s="260"/>
      <c r="AK143" s="260"/>
      <c r="AL143" s="271">
        <f t="shared" si="335"/>
        <v>2025</v>
      </c>
      <c r="AM143" s="271" t="str">
        <f t="shared" si="336"/>
        <v>2025-01</v>
      </c>
      <c r="AN143" s="272" t="s">
        <v>24</v>
      </c>
      <c r="AO143" s="267">
        <f>AA143*'7'!G$344</f>
        <v>525.61577095094958</v>
      </c>
      <c r="AP143" s="729">
        <v>91243920</v>
      </c>
      <c r="AQ143" s="258" t="str">
        <f t="shared" si="337"/>
        <v>912439</v>
      </c>
      <c r="AR143" s="259" t="e">
        <f>+VLOOKUP(AQ143,'8'!$B$5:$F$40,3,FALSE)</f>
        <v>#N/A</v>
      </c>
      <c r="AS143" s="259" t="e">
        <f>+VLOOKUP(AQ143,'8'!$B$5:$F$40,4,FALSE)</f>
        <v>#N/A</v>
      </c>
      <c r="AT143" s="259" t="e">
        <f>+VLOOKUP(AQ143,'8'!$B$5:$F$40,5,FALSE)</f>
        <v>#N/A</v>
      </c>
      <c r="AU143" s="259" t="e">
        <f>+VLOOKUP(AQ143,'8'!$B$5:$F$40,2,FALSE)</f>
        <v>#N/A</v>
      </c>
      <c r="AV143" s="259" t="str">
        <f t="shared" si="338"/>
        <v>FEE SS-91243920-2025-01</v>
      </c>
      <c r="AW143" s="260" t="str">
        <f t="shared" si="339"/>
        <v>91243920-2025-01</v>
      </c>
      <c r="AX143" s="260" t="s">
        <v>22</v>
      </c>
      <c r="AY143" s="260"/>
      <c r="AZ143" s="260" t="e">
        <f>+VLOOKUP(P143&amp;" "&amp;AP143&amp;" "&amp;AX143&amp;" "&amp;X143,'D2'!$DW$6:$DW$98,1,FALSE)</f>
        <v>#N/A</v>
      </c>
      <c r="BF143" s="531"/>
      <c r="BG143" s="531"/>
      <c r="BJ143" s="393" t="str">
        <f t="shared" ref="BJ143" si="340">IF(AY143="REMUNERACIÓN","FEE MO","FEE SS")</f>
        <v>FEE SS</v>
      </c>
      <c r="BK143" s="394">
        <f>SUM(BK118:BK129,BK134:BK139)</f>
        <v>461268.47500000021</v>
      </c>
      <c r="BL143" s="136">
        <f>SUMIF(BJ118:BJ139,BJ143,BK118:BK139)</f>
        <v>461268.47500000021</v>
      </c>
      <c r="BM143" s="136" t="str">
        <f t="shared" ref="BM143:BM157" si="341">IF(BK143=BL143,"OK","REV")</f>
        <v>OK</v>
      </c>
    </row>
    <row r="144" spans="1:65" ht="20.399999999999999" x14ac:dyDescent="0.7">
      <c r="A144" s="203"/>
      <c r="B144" s="203"/>
      <c r="C144" s="203"/>
      <c r="D144" s="203"/>
      <c r="E144" s="203"/>
      <c r="F144" s="203"/>
      <c r="G144" s="203"/>
      <c r="H144" s="203"/>
      <c r="I144" s="203"/>
      <c r="J144" s="203"/>
      <c r="K144" s="203"/>
      <c r="L144" s="203" t="str">
        <f t="shared" si="330"/>
        <v>91243110FEBRERO2025</v>
      </c>
      <c r="M144" s="203" t="str">
        <f t="shared" si="310"/>
        <v>REAL 91243110 CO-H-007/2024 CANN_AUS</v>
      </c>
      <c r="N144" s="203" t="str">
        <f>VLOOKUP(M144,'D2'!$DW$5:'D2'!G:G,1,FALSE)</f>
        <v>REAL 91243110 CO-H-007/2024 CANN_AUS</v>
      </c>
      <c r="O144" t="str">
        <f>P144&amp;V144&amp;X144&amp;W144&amp;AP144</f>
        <v>REALCO-H-007/2024CANN_AUSFEBRERO202591243110</v>
      </c>
      <c r="P144" t="s">
        <v>21</v>
      </c>
      <c r="Q144" s="387" t="s">
        <v>662</v>
      </c>
      <c r="R144" s="211" t="e">
        <f>+VLOOKUP(AP144,'8'!$B$5:$F$40,2,FALSE)</f>
        <v>#N/A</v>
      </c>
      <c r="S144" s="383" t="s">
        <v>23</v>
      </c>
      <c r="T144" s="211" t="str">
        <f>+VLOOKUP(TEXT(S144,0),articulos!A:B,2,0)</f>
        <v>Asesoría Experta</v>
      </c>
      <c r="U144" s="384">
        <v>83582</v>
      </c>
      <c r="V144" s="370" t="s">
        <v>775</v>
      </c>
      <c r="W144" s="211" t="str">
        <f t="shared" si="332"/>
        <v>FEBRERO2025</v>
      </c>
      <c r="X144" t="s">
        <v>796</v>
      </c>
      <c r="AA144" s="95">
        <f>+AD144/'7'!$E$345</f>
        <v>2347.3145031464951</v>
      </c>
      <c r="AB144" s="207">
        <v>2245488</v>
      </c>
      <c r="AD144" s="388">
        <f t="shared" si="334"/>
        <v>2245488</v>
      </c>
      <c r="AE144" s="210">
        <v>45692</v>
      </c>
      <c r="AF144" t="s">
        <v>767</v>
      </c>
      <c r="AG144" t="s">
        <v>769</v>
      </c>
      <c r="AH144" s="516" t="s">
        <v>772</v>
      </c>
      <c r="AL144" s="220">
        <f t="shared" si="335"/>
        <v>2025</v>
      </c>
      <c r="AM144" s="220" t="str">
        <f t="shared" si="336"/>
        <v>2025-02</v>
      </c>
      <c r="AN144" s="1" t="s">
        <v>24</v>
      </c>
      <c r="AO144" s="95">
        <f>AA144*'7'!G$345</f>
        <v>2548.709236087444</v>
      </c>
      <c r="AP144" s="730" t="s">
        <v>662</v>
      </c>
      <c r="AQ144" s="212" t="str">
        <f t="shared" si="337"/>
        <v>912431</v>
      </c>
      <c r="AR144" s="213" t="e">
        <f>+VLOOKUP(AQ144,'8'!$B$5:$F$40,3,FALSE)</f>
        <v>#N/A</v>
      </c>
      <c r="AS144" s="213" t="e">
        <f>+VLOOKUP(AQ144,'8'!$B$5:$F$40,4,FALSE)</f>
        <v>#N/A</v>
      </c>
      <c r="AT144" s="213" t="e">
        <f>+VLOOKUP(AQ144,'8'!$B$5:$F$40,5,FALSE)</f>
        <v>#N/A</v>
      </c>
      <c r="AU144" s="213" t="e">
        <f>+VLOOKUP(AQ144,'8'!$B$5:$F$40,2,FALSE)</f>
        <v>#N/A</v>
      </c>
      <c r="AV144" s="213" t="str">
        <f t="shared" si="338"/>
        <v>CO-H-007/2024-91243110-2025-02</v>
      </c>
      <c r="AW144" s="165" t="str">
        <f t="shared" si="339"/>
        <v>91243110-2025-02</v>
      </c>
      <c r="AX144" t="str">
        <f t="shared" ref="AX144:AX157" si="342">V144</f>
        <v>CO-H-007/2024</v>
      </c>
      <c r="AZ144" s="95" t="e">
        <f>+VLOOKUP(P144&amp;" "&amp;AP144&amp;" "&amp;AX144&amp;" "&amp;X144,'D2'!$DW$6:$DW$98,1,FALSE)</f>
        <v>#N/A</v>
      </c>
      <c r="BC144" t="s">
        <v>775</v>
      </c>
      <c r="BD144" t="s">
        <v>898</v>
      </c>
      <c r="BE144" t="s">
        <v>899</v>
      </c>
      <c r="BF144" s="530">
        <v>45658</v>
      </c>
      <c r="BG144" s="530">
        <v>45688</v>
      </c>
      <c r="BJ144" s="389" t="str">
        <f t="shared" ref="BJ144" si="343">IF(AX144="REMUNERACION","FEE MO","FEE SS")</f>
        <v>FEE SS</v>
      </c>
      <c r="BK144" s="655">
        <f t="shared" ref="BK144:BK150" si="344">+AB144*0.025</f>
        <v>56137.200000000004</v>
      </c>
      <c r="BL144" s="136">
        <f t="shared" ref="BL144:BL157" si="345">IF(BJ144="FEE SS",AB144*0.025,AB144*0.0551)</f>
        <v>56137.200000000004</v>
      </c>
      <c r="BM144" s="136" t="str">
        <f t="shared" si="341"/>
        <v>OK</v>
      </c>
    </row>
    <row r="145" spans="1:65" ht="20.399999999999999" x14ac:dyDescent="0.7">
      <c r="A145" s="203"/>
      <c r="B145" s="203"/>
      <c r="C145" s="203"/>
      <c r="D145" s="203"/>
      <c r="E145" s="203"/>
      <c r="F145" s="203"/>
      <c r="G145" s="203"/>
      <c r="H145" s="203"/>
      <c r="I145" s="203"/>
      <c r="J145" s="203"/>
      <c r="K145" s="203"/>
      <c r="L145" s="203" t="str">
        <f t="shared" si="330"/>
        <v>91243110FEBRERO2025</v>
      </c>
      <c r="M145" s="203" t="str">
        <f t="shared" si="310"/>
        <v>REAL 91243110 CO-H-007/2024 BERG_CAD</v>
      </c>
      <c r="N145" s="203" t="str">
        <f>VLOOKUP(M145,'D2'!$DW$5:'D2'!G:G,1,FALSE)</f>
        <v>REAL 91243110 CO-H-007/2024 BERG_CAD</v>
      </c>
      <c r="O145" t="str">
        <f t="shared" ref="O145:O146" si="346">P145&amp;V145&amp;X145&amp;W145&amp;AP145</f>
        <v>REALCO-H-007/2024BERG_CADFEBRERO202591243110</v>
      </c>
      <c r="P145" t="s">
        <v>21</v>
      </c>
      <c r="Q145" s="387" t="s">
        <v>662</v>
      </c>
      <c r="R145" s="211" t="e">
        <f>+VLOOKUP(AP145,'8'!$B$5:$F$40,2,FALSE)</f>
        <v>#N/A</v>
      </c>
      <c r="S145" s="383" t="s">
        <v>23</v>
      </c>
      <c r="T145" s="211" t="str">
        <f>+VLOOKUP(TEXT(S145,0),articulos!A:B,2,0)</f>
        <v>Asesoría Experta</v>
      </c>
      <c r="U145" s="384">
        <v>83582</v>
      </c>
      <c r="V145" s="370" t="s">
        <v>775</v>
      </c>
      <c r="W145" s="211" t="str">
        <f t="shared" si="332"/>
        <v>FEBRERO2025</v>
      </c>
      <c r="X145" t="s">
        <v>703</v>
      </c>
      <c r="AA145" s="95">
        <f>+AD145/'7'!$E$345</f>
        <v>2347.3145031464951</v>
      </c>
      <c r="AB145" s="207">
        <v>2245488</v>
      </c>
      <c r="AD145" s="388">
        <f t="shared" si="334"/>
        <v>2245488</v>
      </c>
      <c r="AE145" s="210">
        <v>45692</v>
      </c>
      <c r="AF145" t="s">
        <v>767</v>
      </c>
      <c r="AG145" t="s">
        <v>769</v>
      </c>
      <c r="AH145" s="516" t="s">
        <v>772</v>
      </c>
      <c r="AL145" s="220">
        <f t="shared" si="335"/>
        <v>2025</v>
      </c>
      <c r="AM145" s="220" t="str">
        <f t="shared" si="336"/>
        <v>2025-02</v>
      </c>
      <c r="AN145" s="1" t="s">
        <v>24</v>
      </c>
      <c r="AO145" s="95">
        <f>AA145*'7'!G$345</f>
        <v>2548.709236087444</v>
      </c>
      <c r="AP145" s="730" t="s">
        <v>662</v>
      </c>
      <c r="AQ145" s="212" t="str">
        <f t="shared" si="337"/>
        <v>912431</v>
      </c>
      <c r="AR145" s="213" t="e">
        <f>+VLOOKUP(AQ145,'8'!$B$5:$F$40,3,FALSE)</f>
        <v>#N/A</v>
      </c>
      <c r="AS145" s="213" t="e">
        <f>+VLOOKUP(AQ145,'8'!$B$5:$F$40,4,FALSE)</f>
        <v>#N/A</v>
      </c>
      <c r="AT145" s="213" t="e">
        <f>+VLOOKUP(AQ145,'8'!$B$5:$F$40,5,FALSE)</f>
        <v>#N/A</v>
      </c>
      <c r="AU145" s="213" t="e">
        <f>+VLOOKUP(AQ145,'8'!$B$5:$F$40,2,FALSE)</f>
        <v>#N/A</v>
      </c>
      <c r="AV145" s="213" t="str">
        <f t="shared" si="338"/>
        <v>CO-H-007/2024-91243110-2025-02</v>
      </c>
      <c r="AW145" s="165" t="str">
        <f t="shared" si="339"/>
        <v>91243110-2025-02</v>
      </c>
      <c r="AX145" t="str">
        <f t="shared" si="342"/>
        <v>CO-H-007/2024</v>
      </c>
      <c r="AZ145" s="95" t="e">
        <f>+VLOOKUP(P145&amp;" "&amp;AP145&amp;" "&amp;AX145&amp;" "&amp;X145,'D2'!$DW$6:$DW$98,1,FALSE)</f>
        <v>#N/A</v>
      </c>
      <c r="BC145" t="s">
        <v>775</v>
      </c>
      <c r="BD145" t="s">
        <v>898</v>
      </c>
      <c r="BE145" t="s">
        <v>899</v>
      </c>
      <c r="BF145" s="530">
        <v>45658</v>
      </c>
      <c r="BG145" s="530">
        <v>45688</v>
      </c>
      <c r="BJ145" s="389" t="str">
        <f>IF(AX145="REMUNERACION","FEE MO","FEE SS")</f>
        <v>FEE SS</v>
      </c>
      <c r="BK145" s="655">
        <f t="shared" si="344"/>
        <v>56137.200000000004</v>
      </c>
      <c r="BL145" s="136">
        <f t="shared" si="345"/>
        <v>56137.200000000004</v>
      </c>
      <c r="BM145" s="136" t="str">
        <f t="shared" si="341"/>
        <v>OK</v>
      </c>
    </row>
    <row r="146" spans="1:65" ht="20.399999999999999" x14ac:dyDescent="0.7">
      <c r="A146" s="203"/>
      <c r="B146" s="203"/>
      <c r="C146" s="203"/>
      <c r="D146" s="203"/>
      <c r="E146" s="203"/>
      <c r="F146" s="203"/>
      <c r="G146" s="203"/>
      <c r="H146" s="203"/>
      <c r="I146" s="203"/>
      <c r="J146" s="203"/>
      <c r="K146" s="203"/>
      <c r="L146" s="203" t="str">
        <f t="shared" si="330"/>
        <v>91243110FEBRERO2025</v>
      </c>
      <c r="M146" s="203" t="str">
        <f t="shared" ref="M146:M173" si="347">P146&amp;" "&amp;AP146&amp;" "&amp;V146&amp;" "&amp;X146</f>
        <v>REAL 91243110 CO-076/2023 CANN_AUS</v>
      </c>
      <c r="N146" s="203" t="str">
        <f>VLOOKUP(M146,'D2'!$DW$5:'D2'!G:G,1,FALSE)</f>
        <v>REAL 91243110 CO-076/2023 CANN_AUS</v>
      </c>
      <c r="O146" t="str">
        <f t="shared" si="346"/>
        <v>REALCO-076/2023CANN_AUSFEBRERO202591243110</v>
      </c>
      <c r="P146" t="s">
        <v>21</v>
      </c>
      <c r="Q146" s="387" t="s">
        <v>662</v>
      </c>
      <c r="R146" s="211" t="e">
        <f>+VLOOKUP(AP146,'8'!$B$5:$F$40,2,FALSE)</f>
        <v>#N/A</v>
      </c>
      <c r="S146" s="383" t="s">
        <v>248</v>
      </c>
      <c r="T146" s="211" t="str">
        <f>+VLOOKUP(TEXT(S146,0),articulos!A:B,2,0)</f>
        <v>Servicio de Apoyo Geológico</v>
      </c>
      <c r="U146" s="384">
        <v>83673</v>
      </c>
      <c r="V146" s="370" t="s">
        <v>831</v>
      </c>
      <c r="W146" s="211" t="str">
        <f t="shared" si="332"/>
        <v>FEBRERO2025</v>
      </c>
      <c r="X146" t="s">
        <v>796</v>
      </c>
      <c r="AA146" s="95">
        <f>+AD146/'7'!$E$345</f>
        <v>576.50477723652023</v>
      </c>
      <c r="AB146" s="207">
        <v>551496</v>
      </c>
      <c r="AD146" s="388">
        <f t="shared" si="334"/>
        <v>551496</v>
      </c>
      <c r="AE146" s="210">
        <v>45693</v>
      </c>
      <c r="AF146" t="s">
        <v>767</v>
      </c>
      <c r="AG146" t="s">
        <v>817</v>
      </c>
      <c r="AH146" t="s">
        <v>822</v>
      </c>
      <c r="AL146" s="220">
        <f t="shared" si="335"/>
        <v>2025</v>
      </c>
      <c r="AM146" s="220" t="str">
        <f t="shared" si="336"/>
        <v>2025-02</v>
      </c>
      <c r="AN146" s="1" t="s">
        <v>24</v>
      </c>
      <c r="AO146" s="95">
        <f>AA146*'7'!G$345</f>
        <v>625.96769560348616</v>
      </c>
      <c r="AP146" s="730" t="s">
        <v>662</v>
      </c>
      <c r="AQ146" s="212" t="str">
        <f t="shared" si="337"/>
        <v>912431</v>
      </c>
      <c r="AR146" s="213" t="e">
        <f>+VLOOKUP(AQ146,'8'!$B$5:$F$40,3,FALSE)</f>
        <v>#N/A</v>
      </c>
      <c r="AS146" s="213" t="e">
        <f>+VLOOKUP(AQ146,'8'!$B$5:$F$40,4,FALSE)</f>
        <v>#N/A</v>
      </c>
      <c r="AT146" s="213" t="e">
        <f>+VLOOKUP(AQ146,'8'!$B$5:$F$40,5,FALSE)</f>
        <v>#N/A</v>
      </c>
      <c r="AU146" s="213" t="e">
        <f>+VLOOKUP(AQ146,'8'!$B$5:$F$40,2,FALSE)</f>
        <v>#N/A</v>
      </c>
      <c r="AV146" s="213" t="str">
        <f t="shared" si="338"/>
        <v>CO-076/2023-91243110-2025-02</v>
      </c>
      <c r="AW146" s="165" t="str">
        <f t="shared" si="339"/>
        <v>91243110-2025-02</v>
      </c>
      <c r="AX146" t="str">
        <f t="shared" si="342"/>
        <v>CO-076/2023</v>
      </c>
      <c r="AZ146" s="95" t="e">
        <f>+VLOOKUP(P146&amp;" "&amp;AP146&amp;" "&amp;AX146&amp;" "&amp;X146,'D2'!$DW$6:$DW$98,1,FALSE)</f>
        <v>#N/A</v>
      </c>
      <c r="BC146" t="s">
        <v>831</v>
      </c>
      <c r="BD146" t="s">
        <v>900</v>
      </c>
      <c r="BE146" t="s">
        <v>901</v>
      </c>
      <c r="BF146" s="530">
        <v>45658</v>
      </c>
      <c r="BG146" s="530">
        <v>45688</v>
      </c>
      <c r="BJ146" s="389" t="str">
        <f t="shared" ref="BJ146:BJ147" si="348">IF(AX146="REMUNERACION","FEE MO","FEE SS")</f>
        <v>FEE SS</v>
      </c>
      <c r="BK146" s="655">
        <f t="shared" si="344"/>
        <v>13787.400000000001</v>
      </c>
      <c r="BL146" s="136">
        <f t="shared" si="345"/>
        <v>13787.400000000001</v>
      </c>
      <c r="BM146" s="136" t="str">
        <f t="shared" si="341"/>
        <v>OK</v>
      </c>
    </row>
    <row r="147" spans="1:65" ht="20.399999999999999" x14ac:dyDescent="0.7">
      <c r="A147" s="203"/>
      <c r="B147" s="203"/>
      <c r="C147" s="203"/>
      <c r="D147" s="203"/>
      <c r="E147" s="203"/>
      <c r="F147" s="203"/>
      <c r="G147" s="203"/>
      <c r="H147" s="203"/>
      <c r="I147" s="203"/>
      <c r="J147" s="203"/>
      <c r="K147" s="203"/>
      <c r="L147" s="203" t="str">
        <f t="shared" si="330"/>
        <v>91243110FEBRERO2025</v>
      </c>
      <c r="M147" s="203" t="str">
        <f t="shared" si="347"/>
        <v>REAL 91243110 CO-H-008/2024 BERG_CAD</v>
      </c>
      <c r="N147" s="203" t="str">
        <f>VLOOKUP(M147,'D2'!$DW$5:'D2'!G:G,1,FALSE)</f>
        <v>REAL 91243110 CO-H-008/2024 BERG_CAD</v>
      </c>
      <c r="O147" t="str">
        <f>P147&amp;V147&amp;X147&amp;W147&amp;AP147</f>
        <v>REALCO-H-008/2024BERG_CADFEBRERO202591243110</v>
      </c>
      <c r="P147" t="s">
        <v>21</v>
      </c>
      <c r="Q147" s="387" t="s">
        <v>662</v>
      </c>
      <c r="R147" s="211" t="e">
        <f>+VLOOKUP(AP147,'8'!$B$5:$F$40,2,FALSE)</f>
        <v>#N/A</v>
      </c>
      <c r="S147" s="383" t="s">
        <v>23</v>
      </c>
      <c r="T147" s="211" t="str">
        <f>+VLOOKUP(TEXT(S147,0),articulos!A:B,2,0)</f>
        <v>Asesoría Experta</v>
      </c>
      <c r="U147" s="384">
        <v>83982</v>
      </c>
      <c r="V147" s="370" t="s">
        <v>890</v>
      </c>
      <c r="W147" s="211" t="str">
        <f t="shared" si="332"/>
        <v>FEBRERO2025</v>
      </c>
      <c r="X147" t="s">
        <v>703</v>
      </c>
      <c r="AA147" s="95">
        <f>+AD147/'7'!$E$345</f>
        <v>3257.3498358804959</v>
      </c>
      <c r="AB147" s="207">
        <v>3116046</v>
      </c>
      <c r="AD147" s="388">
        <f t="shared" si="334"/>
        <v>3116046</v>
      </c>
      <c r="AE147" s="210">
        <v>45707</v>
      </c>
      <c r="AF147" t="s">
        <v>767</v>
      </c>
      <c r="AG147" t="s">
        <v>880</v>
      </c>
      <c r="AH147" s="516" t="s">
        <v>882</v>
      </c>
      <c r="AL147" s="220">
        <f t="shared" si="335"/>
        <v>2025</v>
      </c>
      <c r="AM147" s="220" t="str">
        <f t="shared" si="336"/>
        <v>2025-02</v>
      </c>
      <c r="AN147" s="1" t="s">
        <v>24</v>
      </c>
      <c r="AO147" s="95">
        <f>AA147*'7'!G$345</f>
        <v>3536.823719509227</v>
      </c>
      <c r="AP147" s="730" t="s">
        <v>662</v>
      </c>
      <c r="AQ147" s="212" t="str">
        <f t="shared" si="337"/>
        <v>912431</v>
      </c>
      <c r="AR147" s="213" t="e">
        <f>+VLOOKUP(AQ147,'8'!$B$5:$F$40,3,FALSE)</f>
        <v>#N/A</v>
      </c>
      <c r="AS147" s="213" t="e">
        <f>+VLOOKUP(AQ147,'8'!$B$5:$F$40,4,FALSE)</f>
        <v>#N/A</v>
      </c>
      <c r="AT147" s="213" t="e">
        <f>+VLOOKUP(AQ147,'8'!$B$5:$F$40,5,FALSE)</f>
        <v>#N/A</v>
      </c>
      <c r="AU147" s="213" t="e">
        <f>+VLOOKUP(AQ147,'8'!$B$5:$F$40,2,FALSE)</f>
        <v>#N/A</v>
      </c>
      <c r="AV147" s="213" t="str">
        <f t="shared" si="338"/>
        <v>CO-H-008/2024-91243110-2025-02</v>
      </c>
      <c r="AW147" s="165" t="str">
        <f t="shared" si="339"/>
        <v>91243110-2025-02</v>
      </c>
      <c r="AX147" t="str">
        <f t="shared" si="342"/>
        <v>CO-H-008/2024</v>
      </c>
      <c r="AZ147" s="95" t="e">
        <f>+VLOOKUP(P147&amp;" "&amp;AP147&amp;" "&amp;AX147&amp;" "&amp;X147,'D2'!$DW$6:$DW$98,1,FALSE)</f>
        <v>#N/A</v>
      </c>
      <c r="BC147" t="s">
        <v>890</v>
      </c>
      <c r="BD147" t="s">
        <v>902</v>
      </c>
      <c r="BE147" t="s">
        <v>807</v>
      </c>
      <c r="BF147" s="530">
        <v>45659</v>
      </c>
      <c r="BG147" s="530">
        <v>45688</v>
      </c>
      <c r="BJ147" s="389" t="str">
        <f t="shared" si="348"/>
        <v>FEE SS</v>
      </c>
      <c r="BK147" s="655">
        <f t="shared" si="344"/>
        <v>77901.150000000009</v>
      </c>
      <c r="BL147" s="136">
        <f t="shared" si="345"/>
        <v>77901.150000000009</v>
      </c>
      <c r="BM147" s="136" t="str">
        <f t="shared" si="341"/>
        <v>OK</v>
      </c>
    </row>
    <row r="148" spans="1:65" ht="20.399999999999999" x14ac:dyDescent="0.7">
      <c r="A148" s="203"/>
      <c r="B148" s="203"/>
      <c r="C148" s="203"/>
      <c r="D148" s="203"/>
      <c r="E148" s="203"/>
      <c r="F148" s="203"/>
      <c r="G148" s="203"/>
      <c r="H148" s="203"/>
      <c r="I148" s="203"/>
      <c r="J148" s="203"/>
      <c r="K148" s="203"/>
      <c r="L148" s="203" t="str">
        <f t="shared" si="330"/>
        <v>91243110FEBRERO2025</v>
      </c>
      <c r="M148" s="203" t="str">
        <f t="shared" si="347"/>
        <v>REAL 91243110 CO-073/2023 CANN_AUS</v>
      </c>
      <c r="N148" s="203" t="str">
        <f>VLOOKUP(M148,'D2'!$DW$5:'D2'!G:G,1,FALSE)</f>
        <v>REAL 91243110 CO-073/2023 CANN_AUS</v>
      </c>
      <c r="O148" t="str">
        <f t="shared" ref="O148" si="349">P148&amp;V148&amp;X148&amp;W148&amp;AP148</f>
        <v>REALCO-073/2023CANN_AUSFEBRERO202591243110</v>
      </c>
      <c r="P148" t="s">
        <v>21</v>
      </c>
      <c r="Q148" s="387" t="s">
        <v>662</v>
      </c>
      <c r="R148" s="211" t="e">
        <f>+VLOOKUP(AP148,'8'!$B$5:$F$40,2,FALSE)</f>
        <v>#N/A</v>
      </c>
      <c r="S148" s="383" t="s">
        <v>248</v>
      </c>
      <c r="T148" s="211" t="str">
        <f>+VLOOKUP(TEXT(S148,0),articulos!A:B,2,0)</f>
        <v>Servicio de Apoyo Geológico</v>
      </c>
      <c r="U148" s="384">
        <v>84345</v>
      </c>
      <c r="V148" s="370" t="s">
        <v>708</v>
      </c>
      <c r="W148" s="211" t="str">
        <f t="shared" si="332"/>
        <v>FEBRERO2025</v>
      </c>
      <c r="X148" t="s">
        <v>796</v>
      </c>
      <c r="AA148" s="95">
        <f>+AD148/'7'!$E$345</f>
        <v>130.66839497397086</v>
      </c>
      <c r="AB148" s="207">
        <v>125000</v>
      </c>
      <c r="AD148" s="388">
        <f t="shared" si="334"/>
        <v>125000</v>
      </c>
      <c r="AE148" s="210">
        <v>45715</v>
      </c>
      <c r="AF148" t="s">
        <v>704</v>
      </c>
      <c r="AG148" t="s">
        <v>705</v>
      </c>
      <c r="AH148" t="s">
        <v>706</v>
      </c>
      <c r="AL148" s="220">
        <f t="shared" si="335"/>
        <v>2025</v>
      </c>
      <c r="AM148" s="220" t="str">
        <f t="shared" si="336"/>
        <v>2025-02</v>
      </c>
      <c r="AN148" s="1" t="s">
        <v>24</v>
      </c>
      <c r="AO148" s="95">
        <f>AA148*'7'!G$345</f>
        <v>141.87947319733195</v>
      </c>
      <c r="AP148" s="730" t="s">
        <v>662</v>
      </c>
      <c r="AQ148" s="212" t="str">
        <f t="shared" si="337"/>
        <v>912431</v>
      </c>
      <c r="AR148" s="213" t="e">
        <f>+VLOOKUP(AQ148,'8'!$B$5:$F$40,3,FALSE)</f>
        <v>#N/A</v>
      </c>
      <c r="AS148" s="213" t="e">
        <f>+VLOOKUP(AQ148,'8'!$B$5:$F$40,4,FALSE)</f>
        <v>#N/A</v>
      </c>
      <c r="AT148" s="213" t="e">
        <f>+VLOOKUP(AQ148,'8'!$B$5:$F$40,5,FALSE)</f>
        <v>#N/A</v>
      </c>
      <c r="AU148" s="213" t="e">
        <f>+VLOOKUP(AQ148,'8'!$B$5:$F$40,2,FALSE)</f>
        <v>#N/A</v>
      </c>
      <c r="AV148" s="213" t="str">
        <f t="shared" si="338"/>
        <v>CO-073/2023-91243110-2025-02</v>
      </c>
      <c r="AW148" s="165" t="str">
        <f t="shared" si="339"/>
        <v>91243110-2025-02</v>
      </c>
      <c r="AX148" t="str">
        <f t="shared" si="342"/>
        <v>CO-073/2023</v>
      </c>
      <c r="AZ148" s="95" t="e">
        <f>+VLOOKUP(P148&amp;" "&amp;AP148&amp;" "&amp;AX148&amp;" "&amp;X148,'D2'!$DW$6:$DW$98,1,FALSE)</f>
        <v>#N/A</v>
      </c>
      <c r="BF148" s="530"/>
      <c r="BG148" s="530"/>
      <c r="BJ148" s="389" t="str">
        <f>IF(AX148="REMUNERACION","FEE MO","FEE SS")</f>
        <v>FEE SS</v>
      </c>
      <c r="BK148" s="655">
        <f t="shared" si="344"/>
        <v>3125</v>
      </c>
      <c r="BL148" s="136">
        <f t="shared" si="345"/>
        <v>3125</v>
      </c>
      <c r="BM148" s="136" t="str">
        <f t="shared" si="341"/>
        <v>OK</v>
      </c>
    </row>
    <row r="149" spans="1:65" ht="20.399999999999999" x14ac:dyDescent="0.7">
      <c r="A149" s="203"/>
      <c r="B149" s="203"/>
      <c r="C149" s="203"/>
      <c r="D149" s="203"/>
      <c r="E149" s="203"/>
      <c r="F149" s="203"/>
      <c r="G149" s="203"/>
      <c r="H149" s="203"/>
      <c r="I149" s="203"/>
      <c r="J149" s="203"/>
      <c r="K149" s="203"/>
      <c r="L149" s="203" t="str">
        <f t="shared" si="330"/>
        <v>91243110FEBRERO2025</v>
      </c>
      <c r="M149" s="203" t="str">
        <f t="shared" si="347"/>
        <v>REAL 91243110 CO-073/2023 BERG_CAD</v>
      </c>
      <c r="N149" s="203" t="str">
        <f>VLOOKUP(M149,'D2'!$DW$5:'D2'!G:G,1,FALSE)</f>
        <v>REAL 91243110 CO-073/2023 BERG_CAD</v>
      </c>
      <c r="O149" t="str">
        <f>P149&amp;V149&amp;X149&amp;W149&amp;AP149</f>
        <v>REALCO-073/2023BERG_CADFEBRERO202591243110</v>
      </c>
      <c r="P149" t="s">
        <v>21</v>
      </c>
      <c r="Q149" s="387" t="s">
        <v>662</v>
      </c>
      <c r="R149" s="211" t="e">
        <f>+VLOOKUP(AP149,'8'!$B$5:$F$40,2,FALSE)</f>
        <v>#N/A</v>
      </c>
      <c r="S149" s="383" t="s">
        <v>248</v>
      </c>
      <c r="T149" s="211" t="str">
        <f>+VLOOKUP(TEXT(S149,0),articulos!A:B,2,0)</f>
        <v>Servicio de Apoyo Geológico</v>
      </c>
      <c r="U149" s="384">
        <v>84345</v>
      </c>
      <c r="V149" s="370" t="s">
        <v>708</v>
      </c>
      <c r="W149" s="211" t="str">
        <f t="shared" si="332"/>
        <v>FEBRERO2025</v>
      </c>
      <c r="X149" t="s">
        <v>703</v>
      </c>
      <c r="AA149" s="95">
        <f>+AD149/'7'!$E$345</f>
        <v>130.66839497397086</v>
      </c>
      <c r="AB149" s="207">
        <v>125000</v>
      </c>
      <c r="AD149" s="388">
        <f t="shared" si="334"/>
        <v>125000</v>
      </c>
      <c r="AE149" s="210">
        <v>45715</v>
      </c>
      <c r="AF149" t="s">
        <v>704</v>
      </c>
      <c r="AG149" t="s">
        <v>705</v>
      </c>
      <c r="AH149" t="s">
        <v>706</v>
      </c>
      <c r="AL149" s="220">
        <f t="shared" si="335"/>
        <v>2025</v>
      </c>
      <c r="AM149" s="220" t="str">
        <f t="shared" si="336"/>
        <v>2025-02</v>
      </c>
      <c r="AN149" s="1" t="s">
        <v>24</v>
      </c>
      <c r="AO149" s="95">
        <f>AA149*'7'!G$345</f>
        <v>141.87947319733195</v>
      </c>
      <c r="AP149" s="730" t="s">
        <v>662</v>
      </c>
      <c r="AQ149" s="212" t="str">
        <f t="shared" si="337"/>
        <v>912431</v>
      </c>
      <c r="AR149" s="213" t="e">
        <f>+VLOOKUP(AQ149,'8'!$B$5:$F$40,3,FALSE)</f>
        <v>#N/A</v>
      </c>
      <c r="AS149" s="213" t="e">
        <f>+VLOOKUP(AQ149,'8'!$B$5:$F$40,4,FALSE)</f>
        <v>#N/A</v>
      </c>
      <c r="AT149" s="213" t="e">
        <f>+VLOOKUP(AQ149,'8'!$B$5:$F$40,5,FALSE)</f>
        <v>#N/A</v>
      </c>
      <c r="AU149" s="213" t="e">
        <f>+VLOOKUP(AQ149,'8'!$B$5:$F$40,2,FALSE)</f>
        <v>#N/A</v>
      </c>
      <c r="AV149" s="213" t="str">
        <f t="shared" si="338"/>
        <v>CO-073/2023-91243110-2025-02</v>
      </c>
      <c r="AW149" s="165" t="str">
        <f t="shared" si="339"/>
        <v>91243110-2025-02</v>
      </c>
      <c r="AX149" t="str">
        <f t="shared" si="342"/>
        <v>CO-073/2023</v>
      </c>
      <c r="AZ149" s="95" t="e">
        <f>+VLOOKUP(P149&amp;" "&amp;AP149&amp;" "&amp;AX149&amp;" "&amp;X149,'D2'!$DW$6:$DW$98,1,FALSE)</f>
        <v>#N/A</v>
      </c>
      <c r="BF149" s="530"/>
      <c r="BG149" s="530"/>
      <c r="BJ149" s="389" t="str">
        <f t="shared" ref="BJ149:BJ156" si="350">IF(AX149="REMUNERACION","FEE MO","FEE SS")</f>
        <v>FEE SS</v>
      </c>
      <c r="BK149" s="655">
        <f t="shared" si="344"/>
        <v>3125</v>
      </c>
      <c r="BL149" s="136">
        <f t="shared" si="345"/>
        <v>3125</v>
      </c>
      <c r="BM149" s="136" t="str">
        <f t="shared" si="341"/>
        <v>OK</v>
      </c>
    </row>
    <row r="150" spans="1:65" ht="20.399999999999999" x14ac:dyDescent="0.7">
      <c r="A150" s="203"/>
      <c r="B150" s="203"/>
      <c r="C150" s="203"/>
      <c r="D150" s="203"/>
      <c r="E150" s="203"/>
      <c r="F150" s="203"/>
      <c r="G150" s="203"/>
      <c r="H150" s="203"/>
      <c r="I150" s="203"/>
      <c r="J150" s="203"/>
      <c r="K150" s="203"/>
      <c r="L150" s="203" t="str">
        <f t="shared" si="330"/>
        <v>91243110FEBRERO2025</v>
      </c>
      <c r="M150" s="203" t="str">
        <f t="shared" si="347"/>
        <v>REAL 91243110 CO-076/2023 CANN_AUS</v>
      </c>
      <c r="N150" s="203" t="str">
        <f>VLOOKUP(M150,'D2'!$DW$5:'D2'!G:G,1,FALSE)</f>
        <v>REAL 91243110 CO-076/2023 CANN_AUS</v>
      </c>
      <c r="O150" t="str">
        <f>P150&amp;V150&amp;X150&amp;W150&amp;AP150</f>
        <v>REALCO-076/2023CANN_AUSFEBRERO202591243110</v>
      </c>
      <c r="P150" t="s">
        <v>21</v>
      </c>
      <c r="Q150" s="387" t="s">
        <v>662</v>
      </c>
      <c r="R150" s="211" t="e">
        <f>+VLOOKUP(AP150,'8'!$B$5:$F$40,2,FALSE)</f>
        <v>#N/A</v>
      </c>
      <c r="S150" s="383" t="s">
        <v>248</v>
      </c>
      <c r="T150" s="211" t="str">
        <f>+VLOOKUP(TEXT(S150,0),articulos!A:B,2,0)</f>
        <v>Servicio de Apoyo Geológico</v>
      </c>
      <c r="U150" s="384">
        <v>84348</v>
      </c>
      <c r="V150" s="370" t="s">
        <v>831</v>
      </c>
      <c r="W150" s="211" t="str">
        <f t="shared" si="332"/>
        <v>FEBRERO2025</v>
      </c>
      <c r="X150" t="s">
        <v>796</v>
      </c>
      <c r="AA150" s="95">
        <f>+AD150/'7'!$E$345</f>
        <v>-1153.0074637787209</v>
      </c>
      <c r="AB150" s="207">
        <v>-1102990</v>
      </c>
      <c r="AD150" s="388">
        <f t="shared" si="334"/>
        <v>-1102990</v>
      </c>
      <c r="AE150" s="210">
        <v>45715</v>
      </c>
      <c r="AF150" t="s">
        <v>704</v>
      </c>
      <c r="AG150" t="s">
        <v>799</v>
      </c>
      <c r="AH150" t="s">
        <v>896</v>
      </c>
      <c r="AL150" s="220">
        <f t="shared" si="335"/>
        <v>2025</v>
      </c>
      <c r="AM150" s="220" t="str">
        <f t="shared" si="336"/>
        <v>2025-02</v>
      </c>
      <c r="AN150" s="1" t="s">
        <v>24</v>
      </c>
      <c r="AO150" s="95">
        <f>AA150*'7'!G$345</f>
        <v>-1251.9331211354013</v>
      </c>
      <c r="AP150" s="730" t="s">
        <v>662</v>
      </c>
      <c r="AQ150" s="212" t="str">
        <f t="shared" si="337"/>
        <v>912431</v>
      </c>
      <c r="AR150" s="213" t="e">
        <f>+VLOOKUP(AQ150,'8'!$B$5:$F$40,3,FALSE)</f>
        <v>#N/A</v>
      </c>
      <c r="AS150" s="213" t="e">
        <f>+VLOOKUP(AQ150,'8'!$B$5:$F$40,4,FALSE)</f>
        <v>#N/A</v>
      </c>
      <c r="AT150" s="213" t="e">
        <f>+VLOOKUP(AQ150,'8'!$B$5:$F$40,5,FALSE)</f>
        <v>#N/A</v>
      </c>
      <c r="AU150" s="213" t="e">
        <f>+VLOOKUP(AQ150,'8'!$B$5:$F$40,2,FALSE)</f>
        <v>#N/A</v>
      </c>
      <c r="AV150" s="213" t="str">
        <f t="shared" si="338"/>
        <v>CO-076/2023-91243110-2025-02</v>
      </c>
      <c r="AW150" s="165" t="str">
        <f t="shared" si="339"/>
        <v>91243110-2025-02</v>
      </c>
      <c r="AX150" t="str">
        <f t="shared" si="342"/>
        <v>CO-076/2023</v>
      </c>
      <c r="AZ150" s="95" t="e">
        <f>+VLOOKUP(P150&amp;" "&amp;AP150&amp;" "&amp;AX150&amp;" "&amp;X150,'D2'!$DW$6:$DW$98,1,FALSE)</f>
        <v>#N/A</v>
      </c>
      <c r="BC150" t="s">
        <v>302</v>
      </c>
      <c r="BD150" t="s">
        <v>302</v>
      </c>
      <c r="BE150" t="s">
        <v>302</v>
      </c>
      <c r="BF150" s="530"/>
      <c r="BG150" s="530"/>
      <c r="BJ150" s="389" t="str">
        <f t="shared" si="350"/>
        <v>FEE SS</v>
      </c>
      <c r="BK150" s="655">
        <f t="shared" si="344"/>
        <v>-27574.75</v>
      </c>
      <c r="BL150" s="136">
        <f t="shared" si="345"/>
        <v>-27574.75</v>
      </c>
      <c r="BM150" s="136" t="str">
        <f t="shared" si="341"/>
        <v>OK</v>
      </c>
    </row>
    <row r="151" spans="1:65" ht="20.399999999999999" x14ac:dyDescent="0.7">
      <c r="A151" s="203"/>
      <c r="B151" s="203"/>
      <c r="C151" s="203"/>
      <c r="D151" s="203"/>
      <c r="E151" s="203"/>
      <c r="F151" s="203"/>
      <c r="G151" s="203"/>
      <c r="H151" s="203"/>
      <c r="I151" s="203"/>
      <c r="J151" s="203"/>
      <c r="K151" s="203"/>
      <c r="L151" s="203" t="str">
        <f t="shared" si="330"/>
        <v>91243110FEBRERO2025</v>
      </c>
      <c r="M151" s="203" t="str">
        <f t="shared" si="347"/>
        <v>REAL 91243110 REMUNERACION BERG_CAD</v>
      </c>
      <c r="N151" s="203" t="str">
        <f>VLOOKUP(M151,'D2'!$DW$5:'D2'!G:G,1,FALSE)</f>
        <v>REAL 91243110 REMUNERACION BERG_CAD</v>
      </c>
      <c r="O151" t="str">
        <f>P151&amp;V151&amp;X151&amp;W151&amp;AP151</f>
        <v>REALREMUNERACIONBERG_CADFEBRERO202591243110</v>
      </c>
      <c r="P151" t="s">
        <v>21</v>
      </c>
      <c r="Q151" s="387" t="s">
        <v>662</v>
      </c>
      <c r="R151" s="211" t="e">
        <f>+VLOOKUP(AP151,'8'!$B$5:$F$40,2,FALSE)</f>
        <v>#N/A</v>
      </c>
      <c r="S151" s="383" t="s">
        <v>247</v>
      </c>
      <c r="T151" s="211" t="str">
        <f>+VLOOKUP(TEXT(S151,0),articulos!A:B,2,0)</f>
        <v>Remuneración Proyecto Geología</v>
      </c>
      <c r="U151" s="384">
        <v>84376</v>
      </c>
      <c r="V151" s="370" t="s">
        <v>613</v>
      </c>
      <c r="W151" s="211" t="str">
        <f t="shared" si="332"/>
        <v>FEBRERO2025</v>
      </c>
      <c r="X151" t="s">
        <v>703</v>
      </c>
      <c r="AA151" s="95">
        <f>+AD151/'7'!$E$345</f>
        <v>470.73341556730992</v>
      </c>
      <c r="AB151" s="207">
        <v>450313</v>
      </c>
      <c r="AD151" s="388">
        <f t="shared" si="334"/>
        <v>450313</v>
      </c>
      <c r="AE151" s="210">
        <v>45716</v>
      </c>
      <c r="AF151" t="s">
        <v>704</v>
      </c>
      <c r="AG151" t="s">
        <v>325</v>
      </c>
      <c r="AH151" t="s">
        <v>897</v>
      </c>
      <c r="AL151" s="220">
        <f t="shared" si="335"/>
        <v>2025</v>
      </c>
      <c r="AM151" s="220" t="str">
        <f t="shared" si="336"/>
        <v>2025-02</v>
      </c>
      <c r="AN151" s="1" t="s">
        <v>24</v>
      </c>
      <c r="AO151" s="95">
        <f>AA151*'7'!G$345</f>
        <v>511.12136971128109</v>
      </c>
      <c r="AP151" s="730" t="s">
        <v>662</v>
      </c>
      <c r="AQ151" s="212" t="str">
        <f t="shared" si="337"/>
        <v>912431</v>
      </c>
      <c r="AR151" s="213" t="e">
        <f>+VLOOKUP(AQ151,'8'!$B$5:$F$40,3,FALSE)</f>
        <v>#N/A</v>
      </c>
      <c r="AS151" s="213" t="e">
        <f>+VLOOKUP(AQ151,'8'!$B$5:$F$40,4,FALSE)</f>
        <v>#N/A</v>
      </c>
      <c r="AT151" s="213" t="e">
        <f>+VLOOKUP(AQ151,'8'!$B$5:$F$40,5,FALSE)</f>
        <v>#N/A</v>
      </c>
      <c r="AU151" s="213" t="e">
        <f>+VLOOKUP(AQ151,'8'!$B$5:$F$40,2,FALSE)</f>
        <v>#N/A</v>
      </c>
      <c r="AV151" s="213" t="str">
        <f t="shared" si="338"/>
        <v>REMUNERACION-91243110-2025-02</v>
      </c>
      <c r="AW151" s="165" t="str">
        <f t="shared" si="339"/>
        <v>91243110-2025-02</v>
      </c>
      <c r="AX151" t="str">
        <f t="shared" si="342"/>
        <v>REMUNERACION</v>
      </c>
      <c r="AZ151" s="95" t="e">
        <f>+VLOOKUP(P151&amp;" "&amp;AP151&amp;" "&amp;AX151&amp;" "&amp;X151,'D2'!$DW$6:$DW$98,1,FALSE)</f>
        <v>#N/A</v>
      </c>
      <c r="BC151" t="s">
        <v>302</v>
      </c>
      <c r="BD151" t="s">
        <v>302</v>
      </c>
      <c r="BE151" t="s">
        <v>302</v>
      </c>
      <c r="BF151" s="530"/>
      <c r="BG151" s="530"/>
      <c r="BJ151" s="395" t="str">
        <f t="shared" si="350"/>
        <v>FEE MO</v>
      </c>
      <c r="BK151" s="656">
        <f t="shared" ref="BK151:BK153" si="351">+AB151*0.0551</f>
        <v>24812.246300000003</v>
      </c>
      <c r="BL151" s="136">
        <f t="shared" si="345"/>
        <v>24812.246300000003</v>
      </c>
      <c r="BM151" s="136" t="str">
        <f t="shared" si="341"/>
        <v>OK</v>
      </c>
    </row>
    <row r="152" spans="1:65" ht="20.399999999999999" x14ac:dyDescent="0.7">
      <c r="A152" s="203"/>
      <c r="B152" s="203"/>
      <c r="C152" s="203"/>
      <c r="D152" s="203"/>
      <c r="E152" s="203"/>
      <c r="F152" s="203"/>
      <c r="G152" s="203"/>
      <c r="H152" s="203"/>
      <c r="I152" s="203"/>
      <c r="J152" s="203"/>
      <c r="K152" s="203"/>
      <c r="L152" s="203" t="str">
        <f t="shared" si="330"/>
        <v>91243110FEBRERO2025</v>
      </c>
      <c r="M152" s="203" t="str">
        <f t="shared" si="347"/>
        <v>REAL 91243110 REMUNERACION BERG_CAD</v>
      </c>
      <c r="N152" s="203" t="str">
        <f>VLOOKUP(M152,'D2'!$DW$5:'D2'!G:G,1,FALSE)</f>
        <v>REAL 91243110 REMUNERACION BERG_CAD</v>
      </c>
      <c r="O152" t="str">
        <f>P152&amp;V152&amp;X152&amp;W152&amp;AP152</f>
        <v>REALREMUNERACIONBERG_CADFEBRERO202591243110</v>
      </c>
      <c r="P152" t="s">
        <v>21</v>
      </c>
      <c r="Q152" s="387" t="s">
        <v>662</v>
      </c>
      <c r="R152" s="211" t="e">
        <f>+VLOOKUP(AP152,'8'!$B$5:$F$40,2,FALSE)</f>
        <v>#N/A</v>
      </c>
      <c r="S152" s="383" t="s">
        <v>247</v>
      </c>
      <c r="T152" s="211" t="str">
        <f>+VLOOKUP(TEXT(S152,0),articulos!A:B,2,0)</f>
        <v>Remuneración Proyecto Geología</v>
      </c>
      <c r="U152" s="384">
        <v>84376</v>
      </c>
      <c r="V152" s="370" t="s">
        <v>613</v>
      </c>
      <c r="W152" s="211" t="str">
        <f t="shared" si="332"/>
        <v>FEBRERO2025</v>
      </c>
      <c r="X152" t="s">
        <v>703</v>
      </c>
      <c r="AA152" s="95">
        <f>+AD152/'7'!$E$345</f>
        <v>2892.1870753277162</v>
      </c>
      <c r="AB152" s="207">
        <v>2766724</v>
      </c>
      <c r="AD152" s="388">
        <f t="shared" si="334"/>
        <v>2766724</v>
      </c>
      <c r="AE152" s="210">
        <v>45716</v>
      </c>
      <c r="AF152" t="s">
        <v>704</v>
      </c>
      <c r="AG152" t="s">
        <v>325</v>
      </c>
      <c r="AH152" t="s">
        <v>897</v>
      </c>
      <c r="AL152" s="220">
        <f t="shared" si="335"/>
        <v>2025</v>
      </c>
      <c r="AM152" s="220" t="str">
        <f t="shared" si="336"/>
        <v>2025-02</v>
      </c>
      <c r="AN152" s="1" t="s">
        <v>24</v>
      </c>
      <c r="AO152" s="95">
        <f>AA152*'7'!G$345</f>
        <v>3140.33074881932</v>
      </c>
      <c r="AP152" s="730" t="s">
        <v>662</v>
      </c>
      <c r="AQ152" s="212" t="str">
        <f t="shared" si="337"/>
        <v>912431</v>
      </c>
      <c r="AR152" s="213" t="e">
        <f>+VLOOKUP(AQ152,'8'!$B$5:$F$40,3,FALSE)</f>
        <v>#N/A</v>
      </c>
      <c r="AS152" s="213" t="e">
        <f>+VLOOKUP(AQ152,'8'!$B$5:$F$40,4,FALSE)</f>
        <v>#N/A</v>
      </c>
      <c r="AT152" s="213" t="e">
        <f>+VLOOKUP(AQ152,'8'!$B$5:$F$40,5,FALSE)</f>
        <v>#N/A</v>
      </c>
      <c r="AU152" s="213" t="e">
        <f>+VLOOKUP(AQ152,'8'!$B$5:$F$40,2,FALSE)</f>
        <v>#N/A</v>
      </c>
      <c r="AV152" s="213" t="str">
        <f t="shared" si="338"/>
        <v>REMUNERACION-91243110-2025-02</v>
      </c>
      <c r="AW152" s="165" t="str">
        <f t="shared" si="339"/>
        <v>91243110-2025-02</v>
      </c>
      <c r="AX152" t="str">
        <f t="shared" si="342"/>
        <v>REMUNERACION</v>
      </c>
      <c r="AZ152" s="95" t="e">
        <f>+VLOOKUP(P152&amp;" "&amp;AP152&amp;" "&amp;AX152&amp;" "&amp;X152,'D2'!$DW$6:$DW$98,1,FALSE)</f>
        <v>#N/A</v>
      </c>
      <c r="BC152" t="s">
        <v>302</v>
      </c>
      <c r="BD152" t="s">
        <v>302</v>
      </c>
      <c r="BE152" t="s">
        <v>302</v>
      </c>
      <c r="BF152" s="530"/>
      <c r="BG152" s="530"/>
      <c r="BJ152" s="395" t="str">
        <f t="shared" si="350"/>
        <v>FEE MO</v>
      </c>
      <c r="BK152" s="656">
        <f t="shared" si="351"/>
        <v>152446.49240000002</v>
      </c>
      <c r="BL152" s="136">
        <f t="shared" si="345"/>
        <v>152446.49240000002</v>
      </c>
      <c r="BM152" s="136" t="str">
        <f t="shared" si="341"/>
        <v>OK</v>
      </c>
    </row>
    <row r="153" spans="1:65" ht="20.399999999999999" x14ac:dyDescent="0.7">
      <c r="A153" s="203"/>
      <c r="B153" s="203"/>
      <c r="C153" s="203"/>
      <c r="D153" s="203"/>
      <c r="E153" s="203"/>
      <c r="F153" s="203"/>
      <c r="G153" s="203"/>
      <c r="H153" s="203"/>
      <c r="I153" s="203"/>
      <c r="J153" s="203"/>
      <c r="K153" s="203"/>
      <c r="L153" s="203" t="str">
        <f t="shared" si="330"/>
        <v>91243110FEBRERO2025</v>
      </c>
      <c r="M153" s="203" t="str">
        <f t="shared" si="347"/>
        <v>REAL 91243110 REMUNERACION CANN_AUS</v>
      </c>
      <c r="N153" s="203" t="str">
        <f>VLOOKUP(M153,'D2'!$DW$5:'D2'!G:G,1,FALSE)</f>
        <v>REAL 91243110 REMUNERACION CANN_AUS</v>
      </c>
      <c r="O153" t="str">
        <f t="shared" ref="O153" si="352">P153&amp;V153&amp;X153&amp;W153&amp;AP153</f>
        <v>REALREMUNERACIONCANN_AUSFEBRERO202591243110</v>
      </c>
      <c r="P153" t="s">
        <v>21</v>
      </c>
      <c r="Q153" s="387" t="s">
        <v>662</v>
      </c>
      <c r="R153" s="211" t="e">
        <f>+VLOOKUP(AP153,'8'!$B$5:$F$40,2,FALSE)</f>
        <v>#N/A</v>
      </c>
      <c r="S153" s="383" t="s">
        <v>247</v>
      </c>
      <c r="T153" s="211" t="str">
        <f>+VLOOKUP(TEXT(S153,0),articulos!A:B,2,0)</f>
        <v>Remuneración Proyecto Geología</v>
      </c>
      <c r="U153" s="384">
        <v>84376</v>
      </c>
      <c r="V153" s="370" t="s">
        <v>613</v>
      </c>
      <c r="W153" s="211" t="str">
        <f t="shared" si="332"/>
        <v>FEBRERO2025</v>
      </c>
      <c r="X153" t="s">
        <v>796</v>
      </c>
      <c r="AA153" s="95">
        <f>+AD153/'7'!$E$345</f>
        <v>5050.4150028224376</v>
      </c>
      <c r="AB153" s="207">
        <v>4831328</v>
      </c>
      <c r="AD153" s="388">
        <f t="shared" si="334"/>
        <v>4831328</v>
      </c>
      <c r="AE153" s="210">
        <v>45716</v>
      </c>
      <c r="AF153" t="s">
        <v>704</v>
      </c>
      <c r="AG153" t="s">
        <v>325</v>
      </c>
      <c r="AH153" t="s">
        <v>897</v>
      </c>
      <c r="AL153" s="220">
        <f t="shared" si="335"/>
        <v>2025</v>
      </c>
      <c r="AM153" s="220" t="str">
        <f t="shared" si="336"/>
        <v>2025-02</v>
      </c>
      <c r="AN153" s="1" t="s">
        <v>24</v>
      </c>
      <c r="AO153" s="95">
        <f>AA153*'7'!G$345</f>
        <v>5483.7301718681547</v>
      </c>
      <c r="AP153" s="730" t="s">
        <v>662</v>
      </c>
      <c r="AQ153" s="212" t="str">
        <f t="shared" si="337"/>
        <v>912431</v>
      </c>
      <c r="AR153" s="213" t="e">
        <f>+VLOOKUP(AQ153,'8'!$B$5:$F$40,3,FALSE)</f>
        <v>#N/A</v>
      </c>
      <c r="AS153" s="213" t="e">
        <f>+VLOOKUP(AQ153,'8'!$B$5:$F$40,4,FALSE)</f>
        <v>#N/A</v>
      </c>
      <c r="AT153" s="213" t="e">
        <f>+VLOOKUP(AQ153,'8'!$B$5:$F$40,5,FALSE)</f>
        <v>#N/A</v>
      </c>
      <c r="AU153" s="213" t="e">
        <f>+VLOOKUP(AQ153,'8'!$B$5:$F$40,2,FALSE)</f>
        <v>#N/A</v>
      </c>
      <c r="AV153" s="213" t="str">
        <f t="shared" si="338"/>
        <v>REMUNERACION-91243110-2025-02</v>
      </c>
      <c r="AW153" s="165" t="str">
        <f t="shared" si="339"/>
        <v>91243110-2025-02</v>
      </c>
      <c r="AX153" t="str">
        <f t="shared" si="342"/>
        <v>REMUNERACION</v>
      </c>
      <c r="AZ153" s="95" t="e">
        <f>+VLOOKUP(P153&amp;" "&amp;AP153&amp;" "&amp;AX153&amp;" "&amp;X153,'D2'!$DW$6:$DW$98,1,FALSE)</f>
        <v>#N/A</v>
      </c>
      <c r="BC153" t="s">
        <v>302</v>
      </c>
      <c r="BD153" t="s">
        <v>302</v>
      </c>
      <c r="BE153" t="s">
        <v>302</v>
      </c>
      <c r="BF153" s="530"/>
      <c r="BG153" s="530"/>
      <c r="BJ153" s="395" t="str">
        <f t="shared" si="350"/>
        <v>FEE MO</v>
      </c>
      <c r="BK153" s="656">
        <f t="shared" si="351"/>
        <v>266206.1728</v>
      </c>
      <c r="BL153" s="136">
        <f t="shared" si="345"/>
        <v>266206.1728</v>
      </c>
      <c r="BM153" s="136" t="str">
        <f t="shared" si="341"/>
        <v>OK</v>
      </c>
    </row>
    <row r="154" spans="1:65" ht="20.399999999999999" x14ac:dyDescent="0.7">
      <c r="A154" s="203"/>
      <c r="B154" s="203"/>
      <c r="C154" s="203"/>
      <c r="D154" s="203"/>
      <c r="E154" s="203"/>
      <c r="F154" s="203"/>
      <c r="G154" s="203"/>
      <c r="H154" s="203"/>
      <c r="I154" s="203"/>
      <c r="J154" s="203"/>
      <c r="K154" s="203"/>
      <c r="L154" s="203" t="str">
        <f t="shared" ref="L154" si="353">IF(P154="INCURRIDO",0,AP154&amp;W154)</f>
        <v>91243720FEBRERO2025</v>
      </c>
      <c r="M154" s="203" t="str">
        <f t="shared" ref="M154" si="354">P154&amp;" "&amp;AP154&amp;" "&amp;V154&amp;" "&amp;X154</f>
        <v>REAL 91243720 G_SAP CANN_AUS</v>
      </c>
      <c r="N154" s="203" t="str">
        <f>VLOOKUP(M154,'D2'!$DW$5:'D2'!G:G,1,FALSE)</f>
        <v>REAL 91243720 G_SAP CANN_AUS</v>
      </c>
      <c r="O154" t="str">
        <f>P154&amp;V154&amp;X154&amp;W154&amp;AP154</f>
        <v>REALG_SAPCANN_AUSFEBRERO202591243720</v>
      </c>
      <c r="P154" t="s">
        <v>21</v>
      </c>
      <c r="Q154" s="387" t="s">
        <v>686</v>
      </c>
      <c r="R154" s="211" t="e">
        <f>+VLOOKUP(AP154,'8'!$B$5:$F$40,2,FALSE)</f>
        <v>#N/A</v>
      </c>
      <c r="S154" s="383" t="s">
        <v>276</v>
      </c>
      <c r="T154" s="211" t="str">
        <f>+VLOOKUP(TEXT(S154,0),articulos!A:B,2,0)</f>
        <v>Costo Dueño Sap</v>
      </c>
      <c r="U154" s="384"/>
      <c r="V154" s="370" t="s">
        <v>276</v>
      </c>
      <c r="W154" s="211" t="str">
        <f t="shared" ref="W154" si="355">UPPER(TEXT(AE154,"MMMMYYYY"))</f>
        <v>FEBRERO2025</v>
      </c>
      <c r="X154" t="s">
        <v>796</v>
      </c>
      <c r="AA154" s="95">
        <v>2656.7</v>
      </c>
      <c r="AB154" s="207"/>
      <c r="AD154" s="388">
        <f t="shared" ref="AD154" si="356">ROUND(AB154-AC154,0)</f>
        <v>0</v>
      </c>
      <c r="AE154" s="210">
        <v>45716</v>
      </c>
      <c r="AF154" t="s">
        <v>903</v>
      </c>
      <c r="AG154" t="s">
        <v>904</v>
      </c>
      <c r="AH154" t="s">
        <v>906</v>
      </c>
      <c r="AI154" t="s">
        <v>910</v>
      </c>
      <c r="AL154" s="220">
        <f t="shared" ref="AL154" si="357">+YEAR(AE154)</f>
        <v>2025</v>
      </c>
      <c r="AM154" s="220" t="str">
        <f t="shared" ref="AM154" si="358">+AL154&amp;"-"&amp;TEXT(MONTH(AE154),"00")</f>
        <v>2025-02</v>
      </c>
      <c r="AN154" s="1" t="s">
        <v>24</v>
      </c>
      <c r="AO154" s="95">
        <f>AA154*'7'!G$345</f>
        <v>2884.6393691331132</v>
      </c>
      <c r="AP154" s="733" t="s">
        <v>686</v>
      </c>
      <c r="AQ154" s="212" t="str">
        <f t="shared" ref="AQ154" si="359">+MID(AP154,1,6)</f>
        <v>912437</v>
      </c>
      <c r="AR154" s="213" t="e">
        <f>+VLOOKUP(AQ154,'8'!$B$5:$F$40,3,FALSE)</f>
        <v>#N/A</v>
      </c>
      <c r="AS154" s="213" t="e">
        <f>+VLOOKUP(AQ154,'8'!$B$5:$F$40,4,FALSE)</f>
        <v>#N/A</v>
      </c>
      <c r="AT154" s="213" t="e">
        <f>+VLOOKUP(AQ154,'8'!$B$5:$F$40,5,FALSE)</f>
        <v>#N/A</v>
      </c>
      <c r="AU154" s="213" t="e">
        <f>+VLOOKUP(AQ154,'8'!$B$5:$F$40,2,FALSE)</f>
        <v>#N/A</v>
      </c>
      <c r="AV154" s="213" t="str">
        <f t="shared" ref="AV154" si="360">+AX154&amp;"-"&amp;AP154&amp;"-"&amp;AM154</f>
        <v>G_SAP-91243720-2025-02</v>
      </c>
      <c r="AW154" s="165" t="str">
        <f t="shared" ref="AW154" si="361">+AP154&amp;"-"&amp;AM154</f>
        <v>91243720-2025-02</v>
      </c>
      <c r="AX154" t="str">
        <f t="shared" ref="AX154" si="362">V154</f>
        <v>G_SAP</v>
      </c>
      <c r="AZ154" s="95" t="e">
        <f>+VLOOKUP(P154&amp;" "&amp;AP154&amp;" "&amp;AX154&amp;" "&amp;X154,'D2'!$DW$6:$DW$98,1,FALSE)</f>
        <v>#N/A</v>
      </c>
      <c r="BF154" s="530"/>
      <c r="BG154" s="530"/>
      <c r="BJ154" s="389" t="str">
        <f t="shared" si="350"/>
        <v>FEE SS</v>
      </c>
      <c r="BK154" s="655">
        <f t="shared" ref="BK154" si="363">+AB154*0.025</f>
        <v>0</v>
      </c>
      <c r="BL154" s="136">
        <f t="shared" ref="BL154" si="364">IF(BJ154="FEE SS",AB154*0.025,AB154*0.0551)</f>
        <v>0</v>
      </c>
      <c r="BM154" s="136" t="str">
        <f t="shared" ref="BM154" si="365">IF(BK154=BL154,"OK","REV")</f>
        <v>OK</v>
      </c>
    </row>
    <row r="155" spans="1:65" ht="20.399999999999999" x14ac:dyDescent="0.7">
      <c r="A155" s="203"/>
      <c r="B155" s="203"/>
      <c r="C155" s="203"/>
      <c r="D155" s="203"/>
      <c r="E155" s="203"/>
      <c r="F155" s="203"/>
      <c r="G155" s="203"/>
      <c r="H155" s="203"/>
      <c r="I155" s="203"/>
      <c r="J155" s="203"/>
      <c r="K155" s="203"/>
      <c r="L155" s="203" t="str">
        <f t="shared" si="330"/>
        <v>91243720FEBRERO2025</v>
      </c>
      <c r="M155" s="203" t="str">
        <f t="shared" si="347"/>
        <v>REAL 91243720 G_SAP CANN_AUS</v>
      </c>
      <c r="N155" s="203" t="str">
        <f>VLOOKUP(M155,'D2'!$DW$5:'D2'!G:G,1,FALSE)</f>
        <v>REAL 91243720 G_SAP CANN_AUS</v>
      </c>
      <c r="O155" t="str">
        <f>P155&amp;V155&amp;X155&amp;W155&amp;AP155</f>
        <v>REALG_SAPCANN_AUSFEBRERO202591243720</v>
      </c>
      <c r="P155" t="s">
        <v>21</v>
      </c>
      <c r="Q155" s="387" t="s">
        <v>686</v>
      </c>
      <c r="R155" s="211" t="e">
        <f>+VLOOKUP(AP155,'8'!$B$5:$F$40,2,FALSE)</f>
        <v>#N/A</v>
      </c>
      <c r="S155" s="383" t="s">
        <v>276</v>
      </c>
      <c r="T155" s="211" t="str">
        <f>+VLOOKUP(TEXT(S155,0),articulos!A:B,2,0)</f>
        <v>Costo Dueño Sap</v>
      </c>
      <c r="U155" s="384"/>
      <c r="V155" s="370" t="s">
        <v>276</v>
      </c>
      <c r="W155" s="211" t="str">
        <f t="shared" si="332"/>
        <v>FEBRERO2025</v>
      </c>
      <c r="X155" t="s">
        <v>796</v>
      </c>
      <c r="AA155" s="95">
        <v>20.77</v>
      </c>
      <c r="AB155" s="207"/>
      <c r="AD155" s="388">
        <f t="shared" si="334"/>
        <v>0</v>
      </c>
      <c r="AE155" s="210">
        <v>45716</v>
      </c>
      <c r="AF155" t="s">
        <v>903</v>
      </c>
      <c r="AG155" t="s">
        <v>905</v>
      </c>
      <c r="AH155" t="s">
        <v>907</v>
      </c>
      <c r="AI155" t="s">
        <v>910</v>
      </c>
      <c r="AL155" s="220">
        <f t="shared" si="335"/>
        <v>2025</v>
      </c>
      <c r="AM155" s="220" t="str">
        <f t="shared" si="336"/>
        <v>2025-02</v>
      </c>
      <c r="AN155" s="1" t="s">
        <v>24</v>
      </c>
      <c r="AO155" s="95">
        <f>AA155*'7'!G$345</f>
        <v>22.552023072569263</v>
      </c>
      <c r="AP155" s="733" t="s">
        <v>686</v>
      </c>
      <c r="AQ155" s="212" t="str">
        <f t="shared" si="337"/>
        <v>912437</v>
      </c>
      <c r="AR155" s="213" t="e">
        <f>+VLOOKUP(AQ155,'8'!$B$5:$F$40,3,FALSE)</f>
        <v>#N/A</v>
      </c>
      <c r="AS155" s="213" t="e">
        <f>+VLOOKUP(AQ155,'8'!$B$5:$F$40,4,FALSE)</f>
        <v>#N/A</v>
      </c>
      <c r="AT155" s="213" t="e">
        <f>+VLOOKUP(AQ155,'8'!$B$5:$F$40,5,FALSE)</f>
        <v>#N/A</v>
      </c>
      <c r="AU155" s="213" t="e">
        <f>+VLOOKUP(AQ155,'8'!$B$5:$F$40,2,FALSE)</f>
        <v>#N/A</v>
      </c>
      <c r="AV155" s="213" t="str">
        <f t="shared" si="338"/>
        <v>G_SAP-91243720-2025-02</v>
      </c>
      <c r="AW155" s="165" t="str">
        <f t="shared" si="339"/>
        <v>91243720-2025-02</v>
      </c>
      <c r="AX155" t="str">
        <f t="shared" si="342"/>
        <v>G_SAP</v>
      </c>
      <c r="AZ155" s="95" t="e">
        <f>+VLOOKUP(P155&amp;" "&amp;AP155&amp;" "&amp;AX155&amp;" "&amp;X155,'D2'!$DW$6:$DW$98,1,FALSE)</f>
        <v>#N/A</v>
      </c>
      <c r="BF155" s="530"/>
      <c r="BG155" s="530"/>
      <c r="BJ155" s="389" t="str">
        <f t="shared" ref="BJ155" si="366">IF(AX155="REMUNERACION","FEE MO","FEE SS")</f>
        <v>FEE SS</v>
      </c>
      <c r="BK155" s="655">
        <f t="shared" ref="BK155" si="367">+AB155*0.025</f>
        <v>0</v>
      </c>
      <c r="BL155" s="136">
        <f t="shared" si="345"/>
        <v>0</v>
      </c>
      <c r="BM155" s="136" t="str">
        <f t="shared" si="341"/>
        <v>OK</v>
      </c>
    </row>
    <row r="156" spans="1:65" ht="20.399999999999999" x14ac:dyDescent="0.7">
      <c r="A156" s="203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 t="str">
        <f t="shared" ref="L156" si="368">IF(P156="INCURRIDO",0,AP156&amp;W156)</f>
        <v>91243720FEBRERO2025</v>
      </c>
      <c r="M156" s="203" t="str">
        <f t="shared" ref="M156" si="369">P156&amp;" "&amp;AP156&amp;" "&amp;V156&amp;" "&amp;X156</f>
        <v>REAL 91243720 G_SAP CANN_AUS</v>
      </c>
      <c r="N156" s="203" t="str">
        <f>VLOOKUP(M156,'D2'!$DW$5:'D2'!G:G,1,FALSE)</f>
        <v>REAL 91243720 G_SAP CANN_AUS</v>
      </c>
      <c r="O156" t="str">
        <f>P156&amp;V156&amp;X156&amp;W156&amp;AP156</f>
        <v>REALG_SAPCANN_AUSFEBRERO202591243720</v>
      </c>
      <c r="P156" t="s">
        <v>21</v>
      </c>
      <c r="Q156" s="387" t="s">
        <v>686</v>
      </c>
      <c r="R156" s="211" t="e">
        <f>+VLOOKUP(AP156,'8'!$B$5:$F$40,2,FALSE)</f>
        <v>#N/A</v>
      </c>
      <c r="S156" s="383" t="s">
        <v>276</v>
      </c>
      <c r="T156" s="211" t="str">
        <f>+VLOOKUP(TEXT(S156,0),articulos!A:B,2,0)</f>
        <v>Costo Dueño Sap</v>
      </c>
      <c r="U156" s="384"/>
      <c r="V156" s="370" t="s">
        <v>276</v>
      </c>
      <c r="W156" s="211" t="str">
        <f t="shared" ref="W156" si="370">UPPER(TEXT(AE156,"MMMMYYYY"))</f>
        <v>FEBRERO2025</v>
      </c>
      <c r="X156" t="s">
        <v>796</v>
      </c>
      <c r="AA156" s="95">
        <v>14.34</v>
      </c>
      <c r="AB156" s="207"/>
      <c r="AD156" s="388">
        <f t="shared" ref="AD156" si="371">ROUND(AB156-AC156,0)</f>
        <v>0</v>
      </c>
      <c r="AE156" s="210">
        <v>45716</v>
      </c>
      <c r="AF156" t="s">
        <v>903</v>
      </c>
      <c r="AG156" t="s">
        <v>905</v>
      </c>
      <c r="AH156" t="s">
        <v>908</v>
      </c>
      <c r="AI156" t="s">
        <v>910</v>
      </c>
      <c r="AL156" s="220">
        <f t="shared" ref="AL156" si="372">+YEAR(AE156)</f>
        <v>2025</v>
      </c>
      <c r="AM156" s="220" t="str">
        <f t="shared" ref="AM156" si="373">+AL156&amp;"-"&amp;TEXT(MONTH(AE156),"00")</f>
        <v>2025-02</v>
      </c>
      <c r="AN156" s="1" t="s">
        <v>24</v>
      </c>
      <c r="AO156" s="95">
        <f>AA156*'7'!G$345</f>
        <v>15.570342362091633</v>
      </c>
      <c r="AP156" s="733" t="s">
        <v>686</v>
      </c>
      <c r="AQ156" s="212" t="str">
        <f t="shared" ref="AQ156" si="374">+MID(AP156,1,6)</f>
        <v>912437</v>
      </c>
      <c r="AR156" s="213" t="e">
        <f>+VLOOKUP(AQ156,'8'!$B$5:$F$40,3,FALSE)</f>
        <v>#N/A</v>
      </c>
      <c r="AS156" s="213" t="e">
        <f>+VLOOKUP(AQ156,'8'!$B$5:$F$40,4,FALSE)</f>
        <v>#N/A</v>
      </c>
      <c r="AT156" s="213" t="e">
        <f>+VLOOKUP(AQ156,'8'!$B$5:$F$40,5,FALSE)</f>
        <v>#N/A</v>
      </c>
      <c r="AU156" s="213" t="e">
        <f>+VLOOKUP(AQ156,'8'!$B$5:$F$40,2,FALSE)</f>
        <v>#N/A</v>
      </c>
      <c r="AV156" s="213" t="str">
        <f t="shared" ref="AV156" si="375">+AX156&amp;"-"&amp;AP156&amp;"-"&amp;AM156</f>
        <v>G_SAP-91243720-2025-02</v>
      </c>
      <c r="AW156" s="165" t="str">
        <f t="shared" ref="AW156" si="376">+AP156&amp;"-"&amp;AM156</f>
        <v>91243720-2025-02</v>
      </c>
      <c r="AX156" t="str">
        <f t="shared" ref="AX156" si="377">V156</f>
        <v>G_SAP</v>
      </c>
      <c r="AZ156" s="95" t="e">
        <f>+VLOOKUP(P156&amp;" "&amp;AP156&amp;" "&amp;AX156&amp;" "&amp;X156,'D2'!$DW$6:$DW$98,1,FALSE)</f>
        <v>#N/A</v>
      </c>
      <c r="BF156" s="530"/>
      <c r="BG156" s="530"/>
      <c r="BJ156" s="389" t="str">
        <f t="shared" si="350"/>
        <v>FEE SS</v>
      </c>
      <c r="BK156" s="655">
        <f t="shared" ref="BK156" si="378">+AB156*0.025</f>
        <v>0</v>
      </c>
      <c r="BL156" s="136">
        <f t="shared" ref="BL156" si="379">IF(BJ156="FEE SS",AB156*0.025,AB156*0.0551)</f>
        <v>0</v>
      </c>
      <c r="BM156" s="136" t="str">
        <f t="shared" ref="BM156" si="380">IF(BK156=BL156,"OK","REV")</f>
        <v>OK</v>
      </c>
    </row>
    <row r="157" spans="1:65" ht="20.399999999999999" x14ac:dyDescent="0.7">
      <c r="A157" s="203"/>
      <c r="B157" s="203"/>
      <c r="C157" s="203"/>
      <c r="D157" s="203"/>
      <c r="E157" s="203"/>
      <c r="F157" s="203"/>
      <c r="G157" s="203"/>
      <c r="H157" s="203"/>
      <c r="I157" s="203"/>
      <c r="J157" s="203"/>
      <c r="K157" s="203"/>
      <c r="L157" s="203" t="str">
        <f t="shared" si="330"/>
        <v>91243720FEBRERO2025</v>
      </c>
      <c r="M157" s="203" t="str">
        <f t="shared" si="347"/>
        <v>REAL 91243720 G_SAP CANN_AUS</v>
      </c>
      <c r="N157" s="203" t="str">
        <f>VLOOKUP(M157,'D2'!$DW$5:'D2'!G:G,1,FALSE)</f>
        <v>REAL 91243720 G_SAP CANN_AUS</v>
      </c>
      <c r="O157" t="str">
        <f>P157&amp;V157&amp;X157&amp;W157&amp;AP157</f>
        <v>REALG_SAPCANN_AUSFEBRERO202591243720</v>
      </c>
      <c r="P157" t="s">
        <v>21</v>
      </c>
      <c r="Q157" s="387" t="s">
        <v>686</v>
      </c>
      <c r="R157" s="211" t="e">
        <f>+VLOOKUP(AP157,'8'!$B$5:$F$40,2,FALSE)</f>
        <v>#N/A</v>
      </c>
      <c r="S157" s="383" t="s">
        <v>276</v>
      </c>
      <c r="T157" s="211" t="str">
        <f>+VLOOKUP(TEXT(S157,0),articulos!A:B,2,0)</f>
        <v>Costo Dueño Sap</v>
      </c>
      <c r="U157" s="384"/>
      <c r="V157" s="370" t="s">
        <v>276</v>
      </c>
      <c r="W157" s="211" t="str">
        <f t="shared" si="332"/>
        <v>FEBRERO2025</v>
      </c>
      <c r="X157" t="s">
        <v>796</v>
      </c>
      <c r="AA157" s="95">
        <v>3.57</v>
      </c>
      <c r="AB157" s="207"/>
      <c r="AD157" s="388">
        <f t="shared" si="334"/>
        <v>0</v>
      </c>
      <c r="AE157" s="210">
        <v>45716</v>
      </c>
      <c r="AF157" t="s">
        <v>903</v>
      </c>
      <c r="AG157" t="s">
        <v>905</v>
      </c>
      <c r="AH157" t="s">
        <v>909</v>
      </c>
      <c r="AI157" t="s">
        <v>910</v>
      </c>
      <c r="AL157" s="220">
        <f t="shared" si="335"/>
        <v>2025</v>
      </c>
      <c r="AM157" s="220" t="str">
        <f t="shared" si="336"/>
        <v>2025-02</v>
      </c>
      <c r="AN157" s="1" t="s">
        <v>24</v>
      </c>
      <c r="AO157" s="95">
        <f>AA157*'7'!G$345</f>
        <v>3.8762986215249047</v>
      </c>
      <c r="AP157" s="733" t="s">
        <v>686</v>
      </c>
      <c r="AQ157" s="212" t="str">
        <f t="shared" si="337"/>
        <v>912437</v>
      </c>
      <c r="AR157" s="213" t="e">
        <f>+VLOOKUP(AQ157,'8'!$B$5:$F$40,3,FALSE)</f>
        <v>#N/A</v>
      </c>
      <c r="AS157" s="213" t="e">
        <f>+VLOOKUP(AQ157,'8'!$B$5:$F$40,4,FALSE)</f>
        <v>#N/A</v>
      </c>
      <c r="AT157" s="213" t="e">
        <f>+VLOOKUP(AQ157,'8'!$B$5:$F$40,5,FALSE)</f>
        <v>#N/A</v>
      </c>
      <c r="AU157" s="213" t="e">
        <f>+VLOOKUP(AQ157,'8'!$B$5:$F$40,2,FALSE)</f>
        <v>#N/A</v>
      </c>
      <c r="AV157" s="213" t="str">
        <f t="shared" si="338"/>
        <v>G_SAP-91243720-2025-02</v>
      </c>
      <c r="AW157" s="165" t="str">
        <f t="shared" si="339"/>
        <v>91243720-2025-02</v>
      </c>
      <c r="AX157" t="str">
        <f t="shared" si="342"/>
        <v>G_SAP</v>
      </c>
      <c r="AZ157" s="95" t="e">
        <f>+VLOOKUP(P157&amp;" "&amp;AP157&amp;" "&amp;AX157&amp;" "&amp;X157,'D2'!$DW$6:$DW$98,1,FALSE)</f>
        <v>#N/A</v>
      </c>
      <c r="BF157" s="530"/>
      <c r="BG157" s="530"/>
      <c r="BJ157" s="389" t="str">
        <f t="shared" ref="BJ157" si="381">IF(AX157="REMUNERACION","FEE MO","FEE SS")</f>
        <v>FEE SS</v>
      </c>
      <c r="BK157" s="655">
        <f t="shared" ref="BK157" si="382">+AB157*0.025</f>
        <v>0</v>
      </c>
      <c r="BL157" s="136">
        <f t="shared" si="345"/>
        <v>0</v>
      </c>
      <c r="BM157" s="136" t="str">
        <f t="shared" si="341"/>
        <v>OK</v>
      </c>
    </row>
    <row r="158" spans="1:65" ht="17.399999999999999" x14ac:dyDescent="0.55000000000000004">
      <c r="L158" t="str">
        <f t="shared" si="330"/>
        <v>91243910FEBRERO2025</v>
      </c>
      <c r="M158" t="str">
        <f t="shared" si="347"/>
        <v>REAL 91243910 FEE MO CANN_AUS</v>
      </c>
      <c r="N158" t="str">
        <f>VLOOKUP(M158,'D2'!$DW$5:'D2'!G:G,1,FALSE)</f>
        <v>REAL 91243910 FEE MO CANN_AUS</v>
      </c>
      <c r="O158" t="str">
        <f t="shared" ref="O158:O161" si="383">P158&amp;V158&amp;X158&amp;W158&amp;AP158</f>
        <v>REALFEE MOCANN_AUSFEBRERO202591243910</v>
      </c>
      <c r="P158" t="s">
        <v>21</v>
      </c>
      <c r="Q158" s="504" t="s">
        <v>693</v>
      </c>
      <c r="R158" s="247" t="str">
        <f>+VLOOKUP(AP158,'8'!$B$5:$F$40,2,FALSE)</f>
        <v>q FEE M.O.</v>
      </c>
      <c r="S158" s="248" t="s">
        <v>269</v>
      </c>
      <c r="T158" s="247" t="str">
        <f>+VLOOKUP(TEXT(S158,0),articulos!A:B,2,0)</f>
        <v>Costo de Servicio Mano de Obra</v>
      </c>
      <c r="U158" s="247"/>
      <c r="V158" s="247" t="s">
        <v>269</v>
      </c>
      <c r="W158" s="249" t="str">
        <f t="shared" si="332"/>
        <v>FEBRERO2025</v>
      </c>
      <c r="X158" s="247" t="s">
        <v>796</v>
      </c>
      <c r="Y158" s="247"/>
      <c r="Z158" s="247"/>
      <c r="AA158" s="250">
        <f>+AD158/'7'!$E$345</f>
        <v>278.2776860195271</v>
      </c>
      <c r="AB158" s="653">
        <f>ROUND(BK158,0)</f>
        <v>266206</v>
      </c>
      <c r="AC158" s="247"/>
      <c r="AD158" s="250">
        <f t="shared" si="334"/>
        <v>266206</v>
      </c>
      <c r="AE158" s="252">
        <v>45716</v>
      </c>
      <c r="AF158" s="253" t="s">
        <v>585</v>
      </c>
      <c r="AG158" s="253" t="s">
        <v>269</v>
      </c>
      <c r="AH158" s="253" t="s">
        <v>269</v>
      </c>
      <c r="AI158" s="247"/>
      <c r="AJ158" s="247"/>
      <c r="AK158" s="247"/>
      <c r="AL158" s="254">
        <f t="shared" si="335"/>
        <v>2025</v>
      </c>
      <c r="AM158" s="254" t="str">
        <f t="shared" si="336"/>
        <v>2025-02</v>
      </c>
      <c r="AN158" s="255" t="s">
        <v>24</v>
      </c>
      <c r="AO158" s="250">
        <f>AA158*'7'!G$345</f>
        <v>302.15333633575159</v>
      </c>
      <c r="AP158" s="728">
        <v>91243910</v>
      </c>
      <c r="AQ158" s="256" t="str">
        <f t="shared" si="337"/>
        <v>912439</v>
      </c>
      <c r="AR158" s="257" t="e">
        <f>+VLOOKUP(AQ158,'8'!$B$5:$F$40,3,FALSE)</f>
        <v>#N/A</v>
      </c>
      <c r="AS158" s="257" t="e">
        <f>+VLOOKUP(AQ158,'8'!$B$5:$F$40,4,FALSE)</f>
        <v>#N/A</v>
      </c>
      <c r="AT158" s="257" t="e">
        <f>+VLOOKUP(AQ158,'8'!$B$5:$F$40,5,FALSE)</f>
        <v>#N/A</v>
      </c>
      <c r="AU158" s="257" t="e">
        <f>+VLOOKUP(AQ158,'8'!$B$5:$F$40,2,FALSE)</f>
        <v>#N/A</v>
      </c>
      <c r="AV158" s="257" t="str">
        <f t="shared" si="338"/>
        <v>FEE MO-91243910-2025-02</v>
      </c>
      <c r="AW158" s="247" t="str">
        <f t="shared" si="339"/>
        <v>91243910-2025-02</v>
      </c>
      <c r="AX158" s="247" t="s">
        <v>269</v>
      </c>
      <c r="AY158" s="247"/>
      <c r="AZ158" s="247" t="e">
        <f>+VLOOKUP(P158&amp;" "&amp;AP158&amp;" "&amp;AX158&amp;" "&amp;X158,'D2'!$DW$6:$DW$98,1,FALSE)</f>
        <v>#N/A</v>
      </c>
      <c r="BF158" s="530"/>
      <c r="BG158" s="530"/>
      <c r="BJ158" s="391" t="s">
        <v>269</v>
      </c>
      <c r="BK158" s="533">
        <f>SUM(BK153)</f>
        <v>266206.1728</v>
      </c>
      <c r="BL158" s="136">
        <f>SUMIF(BJ144:BJ157,BJ158,BK144:BK157)</f>
        <v>443464.91150000005</v>
      </c>
      <c r="BM158" s="136" t="str">
        <f>IF(BK158=BL158,"OK","REV")</f>
        <v>REV</v>
      </c>
    </row>
    <row r="159" spans="1:65" s="261" customFormat="1" ht="17.399999999999999" x14ac:dyDescent="0.55000000000000004">
      <c r="L159" s="261" t="str">
        <f t="shared" si="330"/>
        <v>91243920FEBRERO2025</v>
      </c>
      <c r="M159" s="261" t="str">
        <f t="shared" si="347"/>
        <v>REAL 91243920 FEE SS CANN_AUS</v>
      </c>
      <c r="N159" s="261" t="str">
        <f>VLOOKUP(M159,'D2'!$DW$5:'D2'!G:G,1,FALSE)</f>
        <v>REAL 91243920 FEE SS CANN_AUS</v>
      </c>
      <c r="O159" s="261" t="str">
        <f t="shared" si="383"/>
        <v>REALFEE SSCANN_AUSFEBRERO202591243920</v>
      </c>
      <c r="P159" s="261" t="s">
        <v>21</v>
      </c>
      <c r="Q159" s="505" t="s">
        <v>694</v>
      </c>
      <c r="R159" s="260" t="str">
        <f>+VLOOKUP(AP159,'8'!$B$5:$F$40,2,FALSE)</f>
        <v>q FEE S.S.</v>
      </c>
      <c r="S159" s="265" t="s">
        <v>22</v>
      </c>
      <c r="T159" s="260" t="str">
        <f>+VLOOKUP(TEXT(S159,0),articulos!A:B,2,0)</f>
        <v>Costo de Servicio Administración Contratos</v>
      </c>
      <c r="U159" s="260"/>
      <c r="V159" s="260" t="s">
        <v>22</v>
      </c>
      <c r="W159" s="266" t="str">
        <f t="shared" si="332"/>
        <v>FEBRERO2025</v>
      </c>
      <c r="X159" s="260" t="s">
        <v>796</v>
      </c>
      <c r="Y159" s="260"/>
      <c r="Z159" s="260"/>
      <c r="AA159" s="267">
        <f>+AD159/'7'!$E$345</f>
        <v>95.460057285024362</v>
      </c>
      <c r="AB159" s="654">
        <f>ROUND(BK159,0)*0.5</f>
        <v>91319</v>
      </c>
      <c r="AC159" s="260"/>
      <c r="AD159" s="267">
        <f t="shared" si="334"/>
        <v>91319</v>
      </c>
      <c r="AE159" s="269">
        <v>45716</v>
      </c>
      <c r="AF159" s="270" t="s">
        <v>585</v>
      </c>
      <c r="AG159" s="270" t="s">
        <v>22</v>
      </c>
      <c r="AH159" s="270" t="s">
        <v>22</v>
      </c>
      <c r="AI159" s="260"/>
      <c r="AJ159" s="260"/>
      <c r="AK159" s="260"/>
      <c r="AL159" s="271">
        <f t="shared" si="335"/>
        <v>2025</v>
      </c>
      <c r="AM159" s="271" t="str">
        <f t="shared" si="336"/>
        <v>2025-02</v>
      </c>
      <c r="AN159" s="272" t="s">
        <v>24</v>
      </c>
      <c r="AO159" s="267">
        <f>AA159*'7'!G$345</f>
        <v>103.65033290325725</v>
      </c>
      <c r="AP159" s="729">
        <v>91243920</v>
      </c>
      <c r="AQ159" s="258" t="str">
        <f t="shared" si="337"/>
        <v>912439</v>
      </c>
      <c r="AR159" s="259" t="e">
        <f>+VLOOKUP(AQ159,'8'!$B$5:$F$40,3,FALSE)</f>
        <v>#N/A</v>
      </c>
      <c r="AS159" s="259" t="e">
        <f>+VLOOKUP(AQ159,'8'!$B$5:$F$40,4,FALSE)</f>
        <v>#N/A</v>
      </c>
      <c r="AT159" s="259" t="e">
        <f>+VLOOKUP(AQ159,'8'!$B$5:$F$40,5,FALSE)</f>
        <v>#N/A</v>
      </c>
      <c r="AU159" s="259" t="e">
        <f>+VLOOKUP(AQ159,'8'!$B$5:$F$40,2,FALSE)</f>
        <v>#N/A</v>
      </c>
      <c r="AV159" s="259" t="str">
        <f t="shared" si="338"/>
        <v>FEE SS-91243920-2025-02</v>
      </c>
      <c r="AW159" s="260" t="str">
        <f t="shared" si="339"/>
        <v>91243920-2025-02</v>
      </c>
      <c r="AX159" s="260" t="s">
        <v>22</v>
      </c>
      <c r="AY159" s="260"/>
      <c r="AZ159" s="260" t="e">
        <f>+VLOOKUP(P159&amp;" "&amp;AP159&amp;" "&amp;AX159&amp;" "&amp;X159,'D2'!$DW$6:$DW$98,1,FALSE)</f>
        <v>#N/A</v>
      </c>
      <c r="BF159" s="531"/>
      <c r="BG159" s="531"/>
      <c r="BJ159" s="393" t="str">
        <f t="shared" ref="BJ159" si="384">IF(AY159="REMUNERACIÓN","FEE MO","FEE SS")</f>
        <v>FEE SS</v>
      </c>
      <c r="BK159" s="394">
        <f>SUM(BK144:BK150,BK157:BK157)</f>
        <v>182638.2</v>
      </c>
      <c r="BL159" s="136">
        <f>SUMIF(BJ144:BJ157,BJ159,BK144:BK157)</f>
        <v>182638.2</v>
      </c>
      <c r="BM159" s="136" t="str">
        <f t="shared" ref="BM159" si="385">IF(BK159=BL159,"OK","REV")</f>
        <v>OK</v>
      </c>
    </row>
    <row r="160" spans="1:65" ht="17.399999999999999" x14ac:dyDescent="0.55000000000000004">
      <c r="L160" t="str">
        <f t="shared" ref="L160:L187" si="386">IF(P160="INCURRIDO",0,AP160&amp;W160)</f>
        <v>91243910FEBRERO2025</v>
      </c>
      <c r="M160" t="str">
        <f t="shared" si="347"/>
        <v>REAL 91243910 FEE MO BERG_CAD</v>
      </c>
      <c r="N160" t="str">
        <f>VLOOKUP(M160,'D2'!$DW$5:'D2'!G:G,1,FALSE)</f>
        <v>REAL 91243910 FEE MO BERG_CAD</v>
      </c>
      <c r="O160" t="str">
        <f t="shared" si="383"/>
        <v>REALFEE MOBERG_CADFEBRERO202591243910</v>
      </c>
      <c r="P160" t="s">
        <v>21</v>
      </c>
      <c r="Q160" s="504" t="s">
        <v>693</v>
      </c>
      <c r="R160" s="247" t="str">
        <f>+VLOOKUP(AP160,'8'!$B$5:$F$40,2,FALSE)</f>
        <v>q FEE M.O.</v>
      </c>
      <c r="S160" s="248" t="s">
        <v>269</v>
      </c>
      <c r="T160" s="247" t="str">
        <f>+VLOOKUP(TEXT(S160,0),articulos!A:B,2,0)</f>
        <v>Costo de Servicio Mano de Obra</v>
      </c>
      <c r="U160" s="247"/>
      <c r="V160" s="247" t="s">
        <v>269</v>
      </c>
      <c r="W160" s="249" t="str">
        <f t="shared" ref="W160:W187" si="387">UPPER(TEXT(AE160,"MMMMYYYY"))</f>
        <v>FEBRERO2025</v>
      </c>
      <c r="X160" s="247" t="s">
        <v>703</v>
      </c>
      <c r="Y160" s="247"/>
      <c r="Z160" s="247"/>
      <c r="AA160" s="250">
        <f>+AD160/'7'!$E$345</f>
        <v>185.2971921975288</v>
      </c>
      <c r="AB160" s="653">
        <f>ROUND(BK160,0)</f>
        <v>177259</v>
      </c>
      <c r="AC160" s="247"/>
      <c r="AD160" s="250">
        <f t="shared" ref="AD160:AD187" si="388">ROUND(AB160-AC160,0)</f>
        <v>177259</v>
      </c>
      <c r="AE160" s="252">
        <v>45716</v>
      </c>
      <c r="AF160" s="253" t="s">
        <v>585</v>
      </c>
      <c r="AG160" s="253" t="s">
        <v>269</v>
      </c>
      <c r="AH160" s="253" t="s">
        <v>269</v>
      </c>
      <c r="AI160" s="247"/>
      <c r="AJ160" s="247"/>
      <c r="AK160" s="247"/>
      <c r="AL160" s="254">
        <f t="shared" ref="AL160:AL187" si="389">+YEAR(AE160)</f>
        <v>2025</v>
      </c>
      <c r="AM160" s="254" t="str">
        <f t="shared" ref="AM160:AM187" si="390">+AL160&amp;"-"&amp;TEXT(MONTH(AE160),"00")</f>
        <v>2025-02</v>
      </c>
      <c r="AN160" s="255" t="s">
        <v>24</v>
      </c>
      <c r="AO160" s="250">
        <f>AA160*'7'!G$345</f>
        <v>201.1953083158869</v>
      </c>
      <c r="AP160" s="728">
        <v>91243910</v>
      </c>
      <c r="AQ160" s="256" t="str">
        <f t="shared" ref="AQ160:AQ187" si="391">+MID(AP160,1,6)</f>
        <v>912439</v>
      </c>
      <c r="AR160" s="257" t="e">
        <f>+VLOOKUP(AQ160,'8'!$B$5:$F$40,3,FALSE)</f>
        <v>#N/A</v>
      </c>
      <c r="AS160" s="257" t="e">
        <f>+VLOOKUP(AQ160,'8'!$B$5:$F$40,4,FALSE)</f>
        <v>#N/A</v>
      </c>
      <c r="AT160" s="257" t="e">
        <f>+VLOOKUP(AQ160,'8'!$B$5:$F$40,5,FALSE)</f>
        <v>#N/A</v>
      </c>
      <c r="AU160" s="257" t="e">
        <f>+VLOOKUP(AQ160,'8'!$B$5:$F$40,2,FALSE)</f>
        <v>#N/A</v>
      </c>
      <c r="AV160" s="257" t="str">
        <f t="shared" ref="AV160:AV187" si="392">+AX160&amp;"-"&amp;AP160&amp;"-"&amp;AM160</f>
        <v>FEE MO-91243910-2025-02</v>
      </c>
      <c r="AW160" s="247" t="str">
        <f t="shared" ref="AW160:AW187" si="393">+AP160&amp;"-"&amp;AM160</f>
        <v>91243910-2025-02</v>
      </c>
      <c r="AX160" s="247" t="s">
        <v>269</v>
      </c>
      <c r="AY160" s="247"/>
      <c r="AZ160" s="247" t="e">
        <f>+VLOOKUP(P160&amp;" "&amp;AP160&amp;" "&amp;AX160&amp;" "&amp;X160,'D2'!$DW$6:$DW$98,1,FALSE)</f>
        <v>#N/A</v>
      </c>
      <c r="BF160" s="530"/>
      <c r="BG160" s="530"/>
      <c r="BJ160" s="391" t="s">
        <v>269</v>
      </c>
      <c r="BK160" s="533">
        <f>SUM(BK151:BK152)</f>
        <v>177258.73870000002</v>
      </c>
      <c r="BL160" s="136">
        <f>SUMIF(BJ143:BJ157,BJ160,BK143:BK157)</f>
        <v>443464.91150000005</v>
      </c>
      <c r="BM160" s="136" t="str">
        <f>IF(BK160=BL160,"OK","REV")</f>
        <v>REV</v>
      </c>
    </row>
    <row r="161" spans="1:65" s="261" customFormat="1" ht="17.399999999999999" x14ac:dyDescent="0.55000000000000004">
      <c r="L161" s="261" t="str">
        <f t="shared" si="386"/>
        <v>91243920FEBRERO2025</v>
      </c>
      <c r="M161" s="261" t="str">
        <f t="shared" si="347"/>
        <v>REAL 91243920 FEE SS BERG_CAD</v>
      </c>
      <c r="N161" s="261" t="str">
        <f>VLOOKUP(M161,'D2'!$DW$5:'D2'!G:G,1,FALSE)</f>
        <v>REAL 91243920 FEE SS BERG_CAD</v>
      </c>
      <c r="O161" s="261" t="str">
        <f t="shared" si="383"/>
        <v>REALFEE SSBERG_CADFEBRERO202591243920</v>
      </c>
      <c r="P161" s="261" t="s">
        <v>21</v>
      </c>
      <c r="Q161" s="505" t="s">
        <v>694</v>
      </c>
      <c r="R161" s="260" t="str">
        <f>+VLOOKUP(AP161,'8'!$B$5:$F$40,2,FALSE)</f>
        <v>q FEE S.S.</v>
      </c>
      <c r="S161" s="265" t="s">
        <v>22</v>
      </c>
      <c r="T161" s="260" t="str">
        <f>+VLOOKUP(TEXT(S161,0),articulos!A:B,2,0)</f>
        <v>Costo de Servicio Administración Contratos</v>
      </c>
      <c r="U161" s="260"/>
      <c r="V161" s="260" t="s">
        <v>22</v>
      </c>
      <c r="W161" s="266" t="str">
        <f t="shared" si="387"/>
        <v>FEBRERO2025</v>
      </c>
      <c r="X161" s="260" t="s">
        <v>703</v>
      </c>
      <c r="Y161" s="260"/>
      <c r="Z161" s="260"/>
      <c r="AA161" s="267">
        <f>+AD161/'7'!$E$345</f>
        <v>95.460057285024362</v>
      </c>
      <c r="AB161" s="654">
        <f>ROUND(BK161,0)*0.5</f>
        <v>91319</v>
      </c>
      <c r="AC161" s="260"/>
      <c r="AD161" s="267">
        <f t="shared" si="388"/>
        <v>91319</v>
      </c>
      <c r="AE161" s="269">
        <v>45716</v>
      </c>
      <c r="AF161" s="270" t="s">
        <v>585</v>
      </c>
      <c r="AG161" s="270" t="s">
        <v>22</v>
      </c>
      <c r="AH161" s="270" t="s">
        <v>22</v>
      </c>
      <c r="AI161" s="260"/>
      <c r="AJ161" s="260"/>
      <c r="AK161" s="260"/>
      <c r="AL161" s="271">
        <f t="shared" si="389"/>
        <v>2025</v>
      </c>
      <c r="AM161" s="271" t="str">
        <f t="shared" si="390"/>
        <v>2025-02</v>
      </c>
      <c r="AN161" s="272" t="s">
        <v>24</v>
      </c>
      <c r="AO161" s="267">
        <f>AA161*'7'!G$345</f>
        <v>103.65033290325725</v>
      </c>
      <c r="AP161" s="729">
        <v>91243920</v>
      </c>
      <c r="AQ161" s="258" t="str">
        <f t="shared" si="391"/>
        <v>912439</v>
      </c>
      <c r="AR161" s="259" t="e">
        <f>+VLOOKUP(AQ161,'8'!$B$5:$F$40,3,FALSE)</f>
        <v>#N/A</v>
      </c>
      <c r="AS161" s="259" t="e">
        <f>+VLOOKUP(AQ161,'8'!$B$5:$F$40,4,FALSE)</f>
        <v>#N/A</v>
      </c>
      <c r="AT161" s="259" t="e">
        <f>+VLOOKUP(AQ161,'8'!$B$5:$F$40,5,FALSE)</f>
        <v>#N/A</v>
      </c>
      <c r="AU161" s="259" t="e">
        <f>+VLOOKUP(AQ161,'8'!$B$5:$F$40,2,FALSE)</f>
        <v>#N/A</v>
      </c>
      <c r="AV161" s="259" t="str">
        <f t="shared" si="392"/>
        <v>FEE SS-91243920-2025-02</v>
      </c>
      <c r="AW161" s="260" t="str">
        <f t="shared" si="393"/>
        <v>91243920-2025-02</v>
      </c>
      <c r="AX161" s="260" t="s">
        <v>22</v>
      </c>
      <c r="AY161" s="260"/>
      <c r="AZ161" s="260" t="e">
        <f>+VLOOKUP(P161&amp;" "&amp;AP161&amp;" "&amp;AX161&amp;" "&amp;X161,'D2'!$DW$6:$DW$98,1,FALSE)</f>
        <v>#N/A</v>
      </c>
      <c r="BF161" s="531"/>
      <c r="BG161" s="531"/>
      <c r="BJ161" s="393" t="str">
        <f t="shared" ref="BJ161" si="394">IF(AY161="REMUNERACIÓN","FEE MO","FEE SS")</f>
        <v>FEE SS</v>
      </c>
      <c r="BK161" s="394">
        <f>SUM(BK144:BK150)</f>
        <v>182638.2</v>
      </c>
      <c r="BL161" s="136">
        <f>SUMIF(BJ144:BJ157,BJ161,BK144:BK157)</f>
        <v>182638.2</v>
      </c>
      <c r="BM161" s="136" t="str">
        <f t="shared" ref="BM161:BM185" si="395">IF(BK161=BL161,"OK","REV")</f>
        <v>OK</v>
      </c>
    </row>
    <row r="162" spans="1:65" ht="20.399999999999999" x14ac:dyDescent="0.7">
      <c r="A162" s="203"/>
      <c r="B162" s="203"/>
      <c r="C162" s="203"/>
      <c r="D162" s="203"/>
      <c r="E162" s="203"/>
      <c r="F162" s="203"/>
      <c r="G162" s="203"/>
      <c r="H162" s="203"/>
      <c r="I162" s="203"/>
      <c r="J162" s="203"/>
      <c r="K162" s="203"/>
      <c r="L162" s="203" t="str">
        <f t="shared" ref="L162:L171" si="396">IF(P162="INCURRIDO",0,AP162&amp;W162)</f>
        <v>91243520MARZO2025</v>
      </c>
      <c r="M162" s="203" t="str">
        <f t="shared" ref="M162:M171" si="397">P162&amp;" "&amp;AP162&amp;" "&amp;V162&amp;" "&amp;X162</f>
        <v>REAL 91243520 TRANSPORTE BERG_CAD</v>
      </c>
      <c r="N162" s="203" t="str">
        <f>VLOOKUP(M162,'D2'!$DW$5:'D2'!G:G,1,FALSE)</f>
        <v>REAL 91243520 TRANSPORTE BERG_CAD</v>
      </c>
      <c r="O162" t="str">
        <f>P162&amp;V162&amp;X162&amp;W162&amp;AP162</f>
        <v>REALTRANSPORTEBERG_CADMARZO202591243520</v>
      </c>
      <c r="P162" t="s">
        <v>21</v>
      </c>
      <c r="Q162" s="387" t="s">
        <v>681</v>
      </c>
      <c r="R162" s="211" t="str">
        <f>+VLOOKUP(AP162,'8'!$B$5:$F$40,2,FALSE)</f>
        <v>Logística MN</v>
      </c>
      <c r="S162" s="383" t="s">
        <v>264</v>
      </c>
      <c r="T162" s="211" t="str">
        <f>+VLOOKUP(TEXT(S162,0),articulos!A:B,2,0)</f>
        <v>Transporte de Personal</v>
      </c>
      <c r="U162" s="384">
        <v>84404</v>
      </c>
      <c r="V162" s="370" t="s">
        <v>631</v>
      </c>
      <c r="W162" s="211" t="str">
        <f t="shared" ref="W162:W171" si="398">UPPER(TEXT(AE162,"MMMMYYYY"))</f>
        <v>MARZO2025</v>
      </c>
      <c r="X162" t="s">
        <v>703</v>
      </c>
      <c r="AA162" s="95">
        <f>+AD162/'7'!$E$346</f>
        <v>7478.1952710310443</v>
      </c>
      <c r="AB162" s="207">
        <v>6973791</v>
      </c>
      <c r="AD162" s="388">
        <f t="shared" ref="AD162:AD171" si="399">ROUND(AB162-AC162,0)</f>
        <v>6973791</v>
      </c>
      <c r="AE162" s="210">
        <v>45719</v>
      </c>
      <c r="AF162" t="s">
        <v>767</v>
      </c>
      <c r="AG162" t="s">
        <v>768</v>
      </c>
      <c r="AH162" t="s">
        <v>771</v>
      </c>
      <c r="AL162" s="220">
        <f t="shared" ref="AL162:AL171" si="400">+YEAR(AE162)</f>
        <v>2025</v>
      </c>
      <c r="AM162" s="220" t="str">
        <f t="shared" ref="AM162:AM171" si="401">+AL162&amp;"-"&amp;TEXT(MONTH(AE162),"00")</f>
        <v>2025-03</v>
      </c>
      <c r="AN162" s="1" t="s">
        <v>24</v>
      </c>
      <c r="AO162" s="95">
        <f>AA162*'7'!G$346</f>
        <v>7875.8145906503578</v>
      </c>
      <c r="AP162" s="734">
        <v>91243520</v>
      </c>
      <c r="AQ162" s="212" t="str">
        <f t="shared" ref="AQ162:AQ171" si="402">+MID(AP162,1,6)</f>
        <v>912435</v>
      </c>
      <c r="AR162" s="213" t="e">
        <f>+VLOOKUP(AQ162,'8'!$B$5:$F$40,3,FALSE)</f>
        <v>#N/A</v>
      </c>
      <c r="AS162" s="213" t="e">
        <f>+VLOOKUP(AQ162,'8'!$B$5:$F$40,4,FALSE)</f>
        <v>#N/A</v>
      </c>
      <c r="AT162" s="213" t="e">
        <f>+VLOOKUP(AQ162,'8'!$B$5:$F$40,5,FALSE)</f>
        <v>#N/A</v>
      </c>
      <c r="AU162" s="213" t="e">
        <f>+VLOOKUP(AQ162,'8'!$B$5:$F$40,2,FALSE)</f>
        <v>#N/A</v>
      </c>
      <c r="AV162" s="213" t="str">
        <f t="shared" ref="AV162:AV171" si="403">+AX162&amp;"-"&amp;AP162&amp;"-"&amp;AM162</f>
        <v>TRANSPORTE-91243520-2025-03</v>
      </c>
      <c r="AW162" s="165" t="str">
        <f t="shared" ref="AW162:AW171" si="404">+AP162&amp;"-"&amp;AM162</f>
        <v>91243520-2025-03</v>
      </c>
      <c r="AX162" t="str">
        <f t="shared" ref="AX162:AX171" si="405">V162</f>
        <v>TRANSPORTE</v>
      </c>
      <c r="AZ162" s="658" t="e">
        <f>+VLOOKUP(P162&amp;" "&amp;AP162&amp;" "&amp;AX162&amp;" "&amp;X162,'D2'!$DW$6:$DW$98,1,FALSE)</f>
        <v>#N/A</v>
      </c>
      <c r="BC162" t="s">
        <v>302</v>
      </c>
      <c r="BD162" t="s">
        <v>302</v>
      </c>
      <c r="BE162" t="s">
        <v>302</v>
      </c>
      <c r="BF162" s="530"/>
      <c r="BG162" s="530"/>
      <c r="BI162" t="str">
        <f>IF(AX162="REMUNERACION","FEE MO","FEE SS")</f>
        <v>FEE SS</v>
      </c>
      <c r="BJ162" s="660" t="str">
        <f>IF(AX162="REMUNERACION","FEE MO","FEE SS")&amp;X162</f>
        <v>FEE SSBERG_CAD</v>
      </c>
      <c r="BK162" s="655">
        <f t="shared" ref="BK162:BK171" si="406">+AB162*0.025</f>
        <v>174344.77500000002</v>
      </c>
      <c r="BL162" s="136">
        <f>IF(BI162="FEE SS",AB162*0.025,AB162*0.0551)</f>
        <v>174344.77500000002</v>
      </c>
      <c r="BM162" s="136" t="str">
        <f t="shared" ref="BM162:BM171" si="407">IF(BK162=BL162,"OK","REV")</f>
        <v>OK</v>
      </c>
    </row>
    <row r="163" spans="1:65" ht="20.399999999999999" x14ac:dyDescent="0.7">
      <c r="A163" s="203"/>
      <c r="B163" s="203"/>
      <c r="C163" s="203"/>
      <c r="D163" s="203"/>
      <c r="E163" s="203"/>
      <c r="F163" s="203"/>
      <c r="G163" s="203"/>
      <c r="H163" s="203"/>
      <c r="I163" s="203"/>
      <c r="J163" s="203"/>
      <c r="K163" s="203"/>
      <c r="L163" s="203" t="str">
        <f t="shared" si="396"/>
        <v>91243110MARZO2025</v>
      </c>
      <c r="M163" s="203" t="str">
        <f t="shared" si="397"/>
        <v>REAL 91243110 CO-H-007/2024 CANN_AUS</v>
      </c>
      <c r="N163" s="203" t="str">
        <f>VLOOKUP(M163,'D2'!$DW$5:'D2'!G:G,1,FALSE)</f>
        <v>REAL 91243110 CO-H-007/2024 CANN_AUS</v>
      </c>
      <c r="O163" t="str">
        <f t="shared" ref="O163:O164" si="408">P163&amp;V163&amp;X163&amp;W163&amp;AP163</f>
        <v>REALCO-H-007/2024CANN_AUSMARZO202591243110</v>
      </c>
      <c r="P163" t="s">
        <v>21</v>
      </c>
      <c r="Q163" s="387" t="s">
        <v>662</v>
      </c>
      <c r="R163" s="211" t="str">
        <f>+VLOOKUP(AP163,'8'!$B$5:$F$40,2,FALSE)</f>
        <v>Geología MN</v>
      </c>
      <c r="S163" s="383" t="s">
        <v>23</v>
      </c>
      <c r="T163" s="211" t="str">
        <f>+VLOOKUP(TEXT(S163,0),articulos!A:B,2,0)</f>
        <v>Asesoría Experta</v>
      </c>
      <c r="U163" s="384">
        <v>84843</v>
      </c>
      <c r="V163" s="370" t="s">
        <v>775</v>
      </c>
      <c r="W163" s="211" t="str">
        <f t="shared" si="398"/>
        <v>MARZO2025</v>
      </c>
      <c r="X163" t="s">
        <v>796</v>
      </c>
      <c r="AA163" s="95">
        <f>+AD163/'7'!$E$346</f>
        <v>2424.4330062731224</v>
      </c>
      <c r="AB163" s="207">
        <v>2260905</v>
      </c>
      <c r="AD163" s="388">
        <f t="shared" si="399"/>
        <v>2260905</v>
      </c>
      <c r="AE163" s="210">
        <v>45722</v>
      </c>
      <c r="AF163" t="s">
        <v>704</v>
      </c>
      <c r="AG163" t="s">
        <v>769</v>
      </c>
      <c r="AH163" t="s">
        <v>772</v>
      </c>
      <c r="AL163" s="220">
        <f t="shared" si="400"/>
        <v>2025</v>
      </c>
      <c r="AM163" s="220" t="str">
        <f t="shared" si="401"/>
        <v>2025-03</v>
      </c>
      <c r="AN163" s="1" t="s">
        <v>24</v>
      </c>
      <c r="AO163" s="95">
        <f>AA163*'7'!G$346</f>
        <v>2553.3413013200925</v>
      </c>
      <c r="AP163" s="731">
        <v>91243110</v>
      </c>
      <c r="AQ163" s="212" t="str">
        <f t="shared" si="402"/>
        <v>912431</v>
      </c>
      <c r="AR163" s="213" t="e">
        <f>+VLOOKUP(AQ163,'8'!$B$5:$F$40,3,FALSE)</f>
        <v>#N/A</v>
      </c>
      <c r="AS163" s="213" t="e">
        <f>+VLOOKUP(AQ163,'8'!$B$5:$F$40,4,FALSE)</f>
        <v>#N/A</v>
      </c>
      <c r="AT163" s="213" t="e">
        <f>+VLOOKUP(AQ163,'8'!$B$5:$F$40,5,FALSE)</f>
        <v>#N/A</v>
      </c>
      <c r="AU163" s="213" t="e">
        <f>+VLOOKUP(AQ163,'8'!$B$5:$F$40,2,FALSE)</f>
        <v>#N/A</v>
      </c>
      <c r="AV163" s="213" t="str">
        <f t="shared" si="403"/>
        <v>CO-H-007/2024-91243110-2025-03</v>
      </c>
      <c r="AW163" s="165" t="str">
        <f t="shared" si="404"/>
        <v>91243110-2025-03</v>
      </c>
      <c r="AX163" t="str">
        <f t="shared" si="405"/>
        <v>CO-H-007/2024</v>
      </c>
      <c r="AZ163" s="659" t="e">
        <f>+VLOOKUP(P163&amp;" "&amp;AP163&amp;" "&amp;AX163&amp;" "&amp;X163,'D2'!$DW$6:$DW$98,1,FALSE)</f>
        <v>#N/A</v>
      </c>
      <c r="BC163" t="s">
        <v>775</v>
      </c>
      <c r="BD163" t="s">
        <v>917</v>
      </c>
      <c r="BE163" t="s">
        <v>918</v>
      </c>
      <c r="BF163" s="530">
        <v>45690</v>
      </c>
      <c r="BG163" s="530">
        <v>45716</v>
      </c>
      <c r="BI163" t="str">
        <f t="shared" ref="BI163:BI185" si="409">IF(AX163="REMUNERACION","FEE MO","FEE SS")</f>
        <v>FEE SS</v>
      </c>
      <c r="BJ163" s="390" t="str">
        <f t="shared" ref="BJ163:BJ185" si="410">IF(AX163="REMUNERACION","FEE MO","FEE SS")&amp;X163</f>
        <v>FEE SSCANN_AUS</v>
      </c>
      <c r="BK163" s="655">
        <f t="shared" si="406"/>
        <v>56522.625</v>
      </c>
      <c r="BL163" s="136">
        <f t="shared" ref="BL163:BL185" si="411">IF(BI163="FEE SS",AB163*0.025,AB163*0.0551)</f>
        <v>56522.625</v>
      </c>
      <c r="BM163" s="136" t="str">
        <f t="shared" si="407"/>
        <v>OK</v>
      </c>
    </row>
    <row r="164" spans="1:65" ht="20.399999999999999" x14ac:dyDescent="0.7">
      <c r="A164" s="203"/>
      <c r="B164" s="203"/>
      <c r="C164" s="203"/>
      <c r="D164" s="203"/>
      <c r="E164" s="203"/>
      <c r="F164" s="203"/>
      <c r="G164" s="203"/>
      <c r="H164" s="203"/>
      <c r="I164" s="203"/>
      <c r="J164" s="203"/>
      <c r="K164" s="203"/>
      <c r="L164" s="203" t="str">
        <f t="shared" si="396"/>
        <v>91243110MARZO2025</v>
      </c>
      <c r="M164" s="203" t="str">
        <f t="shared" si="397"/>
        <v>REAL 91243110 CO-H-007/2024 BERG_CAD</v>
      </c>
      <c r="N164" s="203" t="str">
        <f>VLOOKUP(M164,'D2'!$DW$5:'D2'!G:G,1,FALSE)</f>
        <v>REAL 91243110 CO-H-007/2024 BERG_CAD</v>
      </c>
      <c r="O164" t="str">
        <f t="shared" si="408"/>
        <v>REALCO-H-007/2024BERG_CADMARZO202591243110</v>
      </c>
      <c r="P164" t="s">
        <v>21</v>
      </c>
      <c r="Q164" s="387" t="s">
        <v>662</v>
      </c>
      <c r="R164" s="211" t="str">
        <f>+VLOOKUP(AP164,'8'!$B$5:$F$40,2,FALSE)</f>
        <v>Geología MN</v>
      </c>
      <c r="S164" s="383" t="s">
        <v>23</v>
      </c>
      <c r="T164" s="211" t="str">
        <f>+VLOOKUP(TEXT(S164,0),articulos!A:B,2,0)</f>
        <v>Asesoría Experta</v>
      </c>
      <c r="U164" s="384">
        <v>84843</v>
      </c>
      <c r="V164" s="370" t="s">
        <v>775</v>
      </c>
      <c r="W164" s="211" t="str">
        <f t="shared" si="398"/>
        <v>MARZO2025</v>
      </c>
      <c r="X164" t="s">
        <v>703</v>
      </c>
      <c r="AA164" s="95">
        <f>+AD164/'7'!$E$346</f>
        <v>2424.4319339445606</v>
      </c>
      <c r="AB164" s="207">
        <v>2260904</v>
      </c>
      <c r="AD164" s="388">
        <f t="shared" si="399"/>
        <v>2260904</v>
      </c>
      <c r="AE164" s="210">
        <v>45722</v>
      </c>
      <c r="AF164" t="s">
        <v>704</v>
      </c>
      <c r="AG164" t="s">
        <v>769</v>
      </c>
      <c r="AH164" t="s">
        <v>772</v>
      </c>
      <c r="AL164" s="220">
        <f t="shared" si="400"/>
        <v>2025</v>
      </c>
      <c r="AM164" s="220" t="str">
        <f t="shared" si="401"/>
        <v>2025-03</v>
      </c>
      <c r="AN164" s="1" t="s">
        <v>24</v>
      </c>
      <c r="AO164" s="95">
        <f>AA164*'7'!G$346</f>
        <v>2553.3401719752937</v>
      </c>
      <c r="AP164" s="731">
        <v>91243110</v>
      </c>
      <c r="AQ164" s="212" t="str">
        <f t="shared" si="402"/>
        <v>912431</v>
      </c>
      <c r="AR164" s="213" t="e">
        <f>+VLOOKUP(AQ164,'8'!$B$5:$F$40,3,FALSE)</f>
        <v>#N/A</v>
      </c>
      <c r="AS164" s="213" t="e">
        <f>+VLOOKUP(AQ164,'8'!$B$5:$F$40,4,FALSE)</f>
        <v>#N/A</v>
      </c>
      <c r="AT164" s="213" t="e">
        <f>+VLOOKUP(AQ164,'8'!$B$5:$F$40,5,FALSE)</f>
        <v>#N/A</v>
      </c>
      <c r="AU164" s="213" t="e">
        <f>+VLOOKUP(AQ164,'8'!$B$5:$F$40,2,FALSE)</f>
        <v>#N/A</v>
      </c>
      <c r="AV164" s="213" t="str">
        <f t="shared" si="403"/>
        <v>CO-H-007/2024-91243110-2025-03</v>
      </c>
      <c r="AW164" s="165" t="str">
        <f t="shared" si="404"/>
        <v>91243110-2025-03</v>
      </c>
      <c r="AX164" t="str">
        <f t="shared" si="405"/>
        <v>CO-H-007/2024</v>
      </c>
      <c r="AZ164" s="659" t="e">
        <f>+VLOOKUP(P164&amp;" "&amp;AP164&amp;" "&amp;AX164&amp;" "&amp;X164,'D2'!$DW$6:$DW$98,1,FALSE)</f>
        <v>#N/A</v>
      </c>
      <c r="BC164" t="s">
        <v>775</v>
      </c>
      <c r="BD164" t="s">
        <v>917</v>
      </c>
      <c r="BE164" t="s">
        <v>918</v>
      </c>
      <c r="BF164" s="530">
        <v>45690</v>
      </c>
      <c r="BG164" s="530">
        <v>45716</v>
      </c>
      <c r="BI164" t="str">
        <f t="shared" si="409"/>
        <v>FEE SS</v>
      </c>
      <c r="BJ164" s="390" t="str">
        <f t="shared" si="410"/>
        <v>FEE SSBERG_CAD</v>
      </c>
      <c r="BK164" s="655">
        <f t="shared" si="406"/>
        <v>56522.600000000006</v>
      </c>
      <c r="BL164" s="136">
        <f t="shared" si="411"/>
        <v>56522.600000000006</v>
      </c>
      <c r="BM164" s="136" t="str">
        <f t="shared" si="407"/>
        <v>OK</v>
      </c>
    </row>
    <row r="165" spans="1:65" ht="20.399999999999999" x14ac:dyDescent="0.7">
      <c r="A165" s="203"/>
      <c r="B165" s="203"/>
      <c r="C165" s="203"/>
      <c r="D165" s="203"/>
      <c r="E165" s="203"/>
      <c r="F165" s="203"/>
      <c r="G165" s="203"/>
      <c r="H165" s="203"/>
      <c r="I165" s="203"/>
      <c r="J165" s="203"/>
      <c r="K165" s="203"/>
      <c r="L165" s="203" t="str">
        <f t="shared" si="396"/>
        <v>91243110MARZO2025</v>
      </c>
      <c r="M165" s="203" t="str">
        <f t="shared" si="397"/>
        <v>REAL 91243110 CO-076/2023 CANN_AUS</v>
      </c>
      <c r="N165" s="203" t="str">
        <f>VLOOKUP(M165,'D2'!$DW$5:'D2'!G:G,1,FALSE)</f>
        <v>REAL 91243110 CO-076/2023 CANN_AUS</v>
      </c>
      <c r="O165" t="str">
        <f>P165&amp;V165&amp;X165&amp;W165&amp;AP165</f>
        <v>REALCO-076/2023CANN_AUSMARZO202591243110</v>
      </c>
      <c r="P165" t="s">
        <v>21</v>
      </c>
      <c r="Q165" s="387" t="s">
        <v>662</v>
      </c>
      <c r="R165" s="211" t="str">
        <f>+VLOOKUP(AP165,'8'!$B$5:$F$40,2,FALSE)</f>
        <v>Geología MN</v>
      </c>
      <c r="S165" s="383" t="s">
        <v>248</v>
      </c>
      <c r="T165" s="211" t="str">
        <f>+VLOOKUP(TEXT(S165,0),articulos!A:B,2,0)</f>
        <v>Servicio de Apoyo Geológico</v>
      </c>
      <c r="U165" s="384">
        <v>84913</v>
      </c>
      <c r="V165" s="370" t="s">
        <v>831</v>
      </c>
      <c r="W165" s="211" t="str">
        <f t="shared" si="398"/>
        <v>MARZO2025</v>
      </c>
      <c r="X165" t="s">
        <v>796</v>
      </c>
      <c r="AA165" s="95">
        <f>+AD165/'7'!$E$346</f>
        <v>591.38384000857866</v>
      </c>
      <c r="AB165" s="207">
        <v>551495</v>
      </c>
      <c r="AD165" s="388">
        <f t="shared" si="399"/>
        <v>551495</v>
      </c>
      <c r="AE165" s="210">
        <v>45726</v>
      </c>
      <c r="AF165" t="s">
        <v>704</v>
      </c>
      <c r="AG165" t="s">
        <v>817</v>
      </c>
      <c r="AH165" t="s">
        <v>822</v>
      </c>
      <c r="AL165" s="220">
        <f t="shared" si="400"/>
        <v>2025</v>
      </c>
      <c r="AM165" s="220" t="str">
        <f t="shared" si="401"/>
        <v>2025-03</v>
      </c>
      <c r="AN165" s="1" t="s">
        <v>24</v>
      </c>
      <c r="AO165" s="95">
        <f>AA165*'7'!G$346</f>
        <v>622.8280095676397</v>
      </c>
      <c r="AP165" s="731">
        <v>91243110</v>
      </c>
      <c r="AQ165" s="212" t="str">
        <f t="shared" si="402"/>
        <v>912431</v>
      </c>
      <c r="AR165" s="213" t="e">
        <f>+VLOOKUP(AQ165,'8'!$B$5:$F$40,3,FALSE)</f>
        <v>#N/A</v>
      </c>
      <c r="AS165" s="213" t="e">
        <f>+VLOOKUP(AQ165,'8'!$B$5:$F$40,4,FALSE)</f>
        <v>#N/A</v>
      </c>
      <c r="AT165" s="213" t="e">
        <f>+VLOOKUP(AQ165,'8'!$B$5:$F$40,5,FALSE)</f>
        <v>#N/A</v>
      </c>
      <c r="AU165" s="213" t="e">
        <f>+VLOOKUP(AQ165,'8'!$B$5:$F$40,2,FALSE)</f>
        <v>#N/A</v>
      </c>
      <c r="AV165" s="213" t="str">
        <f t="shared" si="403"/>
        <v>CO-076/2023-91243110-2025-03</v>
      </c>
      <c r="AW165" s="165" t="str">
        <f t="shared" si="404"/>
        <v>91243110-2025-03</v>
      </c>
      <c r="AX165" t="str">
        <f t="shared" si="405"/>
        <v>CO-076/2023</v>
      </c>
      <c r="AZ165" s="659" t="e">
        <f>+VLOOKUP(P165&amp;" "&amp;AP165&amp;" "&amp;AX165&amp;" "&amp;X165,'D2'!$DW$6:$DW$98,1,FALSE)</f>
        <v>#N/A</v>
      </c>
      <c r="BC165" t="s">
        <v>831</v>
      </c>
      <c r="BD165" t="s">
        <v>919</v>
      </c>
      <c r="BE165" t="s">
        <v>920</v>
      </c>
      <c r="BF165" s="530">
        <v>45689</v>
      </c>
      <c r="BG165" s="530">
        <v>45716</v>
      </c>
      <c r="BI165" t="str">
        <f t="shared" si="409"/>
        <v>FEE SS</v>
      </c>
      <c r="BJ165" s="390" t="str">
        <f t="shared" si="410"/>
        <v>FEE SSCANN_AUS</v>
      </c>
      <c r="BK165" s="655">
        <f t="shared" si="406"/>
        <v>13787.375</v>
      </c>
      <c r="BL165" s="136">
        <f t="shared" si="411"/>
        <v>13787.375</v>
      </c>
      <c r="BM165" s="136" t="str">
        <f t="shared" si="407"/>
        <v>OK</v>
      </c>
    </row>
    <row r="166" spans="1:65" ht="20.399999999999999" x14ac:dyDescent="0.7">
      <c r="A166" s="203"/>
      <c r="B166" s="203"/>
      <c r="C166" s="203"/>
      <c r="D166" s="203"/>
      <c r="E166" s="203"/>
      <c r="F166" s="203"/>
      <c r="G166" s="203"/>
      <c r="H166" s="203"/>
      <c r="I166" s="203"/>
      <c r="J166" s="203"/>
      <c r="K166" s="203"/>
      <c r="L166" s="203" t="str">
        <f t="shared" si="396"/>
        <v>91243110MARZO2025</v>
      </c>
      <c r="M166" s="203" t="str">
        <f t="shared" si="397"/>
        <v>REAL 91243110 CO-H-008/2024 BERG_CAD</v>
      </c>
      <c r="N166" s="203" t="str">
        <f>VLOOKUP(M166,'D2'!$DW$5:'D2'!G:G,1,FALSE)</f>
        <v>REAL 91243110 CO-H-008/2024 BERG_CAD</v>
      </c>
      <c r="O166" t="str">
        <f t="shared" ref="O166" si="412">P166&amp;V166&amp;X166&amp;W166&amp;AP166</f>
        <v>REALCO-H-008/2024BERG_CADMARZO202591243110</v>
      </c>
      <c r="P166" t="s">
        <v>21</v>
      </c>
      <c r="Q166" s="387" t="s">
        <v>662</v>
      </c>
      <c r="R166" s="211" t="str">
        <f>+VLOOKUP(AP166,'8'!$B$5:$F$40,2,FALSE)</f>
        <v>Geología MN</v>
      </c>
      <c r="S166" s="383" t="s">
        <v>23</v>
      </c>
      <c r="T166" s="211" t="str">
        <f>+VLOOKUP(TEXT(S166,0),articulos!A:B,2,0)</f>
        <v>Asesoría Experta</v>
      </c>
      <c r="U166" s="384">
        <v>84956</v>
      </c>
      <c r="V166" s="370" t="s">
        <v>890</v>
      </c>
      <c r="W166" s="211" t="str">
        <f t="shared" si="398"/>
        <v>MARZO2025</v>
      </c>
      <c r="X166" t="s">
        <v>703</v>
      </c>
      <c r="AA166" s="95">
        <f>+AD166/'7'!$E$346</f>
        <v>2718.6799635408292</v>
      </c>
      <c r="AB166" s="207">
        <v>2535305</v>
      </c>
      <c r="AD166" s="388">
        <f t="shared" si="399"/>
        <v>2535305</v>
      </c>
      <c r="AE166" s="210">
        <v>45727</v>
      </c>
      <c r="AF166" t="s">
        <v>767</v>
      </c>
      <c r="AG166" t="s">
        <v>880</v>
      </c>
      <c r="AH166" t="s">
        <v>882</v>
      </c>
      <c r="AL166" s="220">
        <f t="shared" si="400"/>
        <v>2025</v>
      </c>
      <c r="AM166" s="220" t="str">
        <f t="shared" si="401"/>
        <v>2025-03</v>
      </c>
      <c r="AN166" s="1" t="s">
        <v>24</v>
      </c>
      <c r="AO166" s="95">
        <f>AA166*'7'!G$346</f>
        <v>2863.233513988132</v>
      </c>
      <c r="AP166" s="731">
        <v>91243110</v>
      </c>
      <c r="AQ166" s="212" t="str">
        <f t="shared" si="402"/>
        <v>912431</v>
      </c>
      <c r="AR166" s="213" t="e">
        <f>+VLOOKUP(AQ166,'8'!$B$5:$F$40,3,FALSE)</f>
        <v>#N/A</v>
      </c>
      <c r="AS166" s="213" t="e">
        <f>+VLOOKUP(AQ166,'8'!$B$5:$F$40,4,FALSE)</f>
        <v>#N/A</v>
      </c>
      <c r="AT166" s="213" t="e">
        <f>+VLOOKUP(AQ166,'8'!$B$5:$F$40,5,FALSE)</f>
        <v>#N/A</v>
      </c>
      <c r="AU166" s="213" t="e">
        <f>+VLOOKUP(AQ166,'8'!$B$5:$F$40,2,FALSE)</f>
        <v>#N/A</v>
      </c>
      <c r="AV166" s="213" t="str">
        <f t="shared" si="403"/>
        <v>CO-H-008/2024-91243110-2025-03</v>
      </c>
      <c r="AW166" s="165" t="str">
        <f t="shared" si="404"/>
        <v>91243110-2025-03</v>
      </c>
      <c r="AX166" t="str">
        <f t="shared" si="405"/>
        <v>CO-H-008/2024</v>
      </c>
      <c r="AZ166" s="659" t="e">
        <f>+VLOOKUP(P166&amp;" "&amp;AP166&amp;" "&amp;AX166&amp;" "&amp;X166,'D2'!$DW$6:$DW$98,1,FALSE)</f>
        <v>#N/A</v>
      </c>
      <c r="BC166" t="s">
        <v>890</v>
      </c>
      <c r="BD166" t="s">
        <v>921</v>
      </c>
      <c r="BE166" t="s">
        <v>836</v>
      </c>
      <c r="BF166" s="530">
        <v>45691</v>
      </c>
      <c r="BG166" s="530">
        <v>45716</v>
      </c>
      <c r="BI166" t="str">
        <f t="shared" si="409"/>
        <v>FEE SS</v>
      </c>
      <c r="BJ166" s="390" t="str">
        <f t="shared" si="410"/>
        <v>FEE SSBERG_CAD</v>
      </c>
      <c r="BK166" s="655">
        <f t="shared" si="406"/>
        <v>63382.625</v>
      </c>
      <c r="BL166" s="136">
        <f t="shared" si="411"/>
        <v>63382.625</v>
      </c>
      <c r="BM166" s="136" t="str">
        <f t="shared" si="407"/>
        <v>OK</v>
      </c>
    </row>
    <row r="167" spans="1:65" ht="20.399999999999999" x14ac:dyDescent="0.7">
      <c r="A167" s="203"/>
      <c r="B167" s="203"/>
      <c r="C167" s="203"/>
      <c r="D167" s="203"/>
      <c r="E167" s="203"/>
      <c r="F167" s="203"/>
      <c r="G167" s="203"/>
      <c r="H167" s="203"/>
      <c r="I167" s="203"/>
      <c r="J167" s="203"/>
      <c r="K167" s="203"/>
      <c r="L167" s="203" t="str">
        <f t="shared" si="396"/>
        <v>91243520MARZO2025</v>
      </c>
      <c r="M167" s="203" t="str">
        <f t="shared" si="397"/>
        <v>REAL 91243520 TRANSPORTE BERG_CAD</v>
      </c>
      <c r="N167" s="203" t="str">
        <f>VLOOKUP(M167,'D2'!$DW$5:'D2'!G:G,1,FALSE)</f>
        <v>REAL 91243520 TRANSPORTE BERG_CAD</v>
      </c>
      <c r="O167" t="str">
        <f>P167&amp;V167&amp;X167&amp;W167&amp;AP167</f>
        <v>REALTRANSPORTEBERG_CADMARZO202591243520</v>
      </c>
      <c r="P167" t="s">
        <v>21</v>
      </c>
      <c r="Q167" s="387" t="s">
        <v>677</v>
      </c>
      <c r="R167" s="211" t="str">
        <f>+VLOOKUP(AP167,'8'!$B$5:$F$40,2,FALSE)</f>
        <v>Logística MN</v>
      </c>
      <c r="S167" s="383" t="s">
        <v>264</v>
      </c>
      <c r="T167" s="211" t="str">
        <f>+VLOOKUP(TEXT(S167,0),articulos!A:B,2,0)</f>
        <v>Transporte de Personal</v>
      </c>
      <c r="U167" s="384">
        <v>85089</v>
      </c>
      <c r="V167" s="370" t="s">
        <v>631</v>
      </c>
      <c r="W167" s="211" t="str">
        <f t="shared" si="398"/>
        <v>MARZO2025</v>
      </c>
      <c r="X167" t="s">
        <v>703</v>
      </c>
      <c r="AA167" s="95">
        <f>+AD167/'7'!$E$346</f>
        <v>183.62018122352688</v>
      </c>
      <c r="AB167" s="207">
        <v>171235</v>
      </c>
      <c r="AD167" s="388">
        <f t="shared" si="399"/>
        <v>171235</v>
      </c>
      <c r="AE167" s="210">
        <v>45729</v>
      </c>
      <c r="AF167" t="s">
        <v>767</v>
      </c>
      <c r="AG167" t="s">
        <v>768</v>
      </c>
      <c r="AH167" t="s">
        <v>771</v>
      </c>
      <c r="AL167" s="220">
        <f t="shared" si="400"/>
        <v>2025</v>
      </c>
      <c r="AM167" s="220" t="str">
        <f t="shared" si="401"/>
        <v>2025-03</v>
      </c>
      <c r="AN167" s="1" t="s">
        <v>24</v>
      </c>
      <c r="AO167" s="95">
        <f>AA167*'7'!G$346</f>
        <v>193.38335654596102</v>
      </c>
      <c r="AP167" s="734">
        <v>91243520</v>
      </c>
      <c r="AQ167" s="212" t="str">
        <f t="shared" si="402"/>
        <v>912435</v>
      </c>
      <c r="AR167" s="213" t="e">
        <f>+VLOOKUP(AQ167,'8'!$B$5:$F$40,3,FALSE)</f>
        <v>#N/A</v>
      </c>
      <c r="AS167" s="213" t="e">
        <f>+VLOOKUP(AQ167,'8'!$B$5:$F$40,4,FALSE)</f>
        <v>#N/A</v>
      </c>
      <c r="AT167" s="213" t="e">
        <f>+VLOOKUP(AQ167,'8'!$B$5:$F$40,5,FALSE)</f>
        <v>#N/A</v>
      </c>
      <c r="AU167" s="213" t="e">
        <f>+VLOOKUP(AQ167,'8'!$B$5:$F$40,2,FALSE)</f>
        <v>#N/A</v>
      </c>
      <c r="AV167" s="213" t="str">
        <f t="shared" si="403"/>
        <v>TRANSPORTE-91243520-2025-03</v>
      </c>
      <c r="AW167" s="165" t="str">
        <f t="shared" si="404"/>
        <v>91243520-2025-03</v>
      </c>
      <c r="AX167" t="str">
        <f t="shared" si="405"/>
        <v>TRANSPORTE</v>
      </c>
      <c r="AZ167" s="659" t="e">
        <f>+VLOOKUP(P167&amp;" "&amp;AP167&amp;" "&amp;AX167&amp;" "&amp;X167,'D2'!$DW$6:$DW$98,1,FALSE)</f>
        <v>#N/A</v>
      </c>
      <c r="BC167" t="s">
        <v>302</v>
      </c>
      <c r="BD167" t="s">
        <v>302</v>
      </c>
      <c r="BE167" t="s">
        <v>302</v>
      </c>
      <c r="BF167" s="530"/>
      <c r="BG167" s="530"/>
      <c r="BI167" t="str">
        <f t="shared" si="409"/>
        <v>FEE SS</v>
      </c>
      <c r="BJ167" s="390" t="str">
        <f t="shared" si="410"/>
        <v>FEE SSBERG_CAD</v>
      </c>
      <c r="BK167" s="655">
        <f t="shared" si="406"/>
        <v>4280.875</v>
      </c>
      <c r="BL167" s="136">
        <f t="shared" si="411"/>
        <v>4280.875</v>
      </c>
      <c r="BM167" s="136" t="str">
        <f t="shared" si="407"/>
        <v>OK</v>
      </c>
    </row>
    <row r="168" spans="1:65" ht="20.399999999999999" x14ac:dyDescent="0.7">
      <c r="A168" s="203"/>
      <c r="B168" s="203"/>
      <c r="C168" s="203"/>
      <c r="D168" s="203"/>
      <c r="E168" s="203"/>
      <c r="F168" s="203"/>
      <c r="G168" s="203"/>
      <c r="H168" s="203"/>
      <c r="I168" s="203"/>
      <c r="J168" s="203"/>
      <c r="K168" s="203"/>
      <c r="L168" s="203" t="str">
        <f t="shared" si="396"/>
        <v>91243110MARZO2025</v>
      </c>
      <c r="M168" s="203" t="str">
        <f t="shared" si="397"/>
        <v>REAL 91243110 CO-016/2025 CANN_AUS</v>
      </c>
      <c r="N168" s="203" t="str">
        <f>VLOOKUP(M168,'D2'!$DW$5:'D2'!G:G,1,FALSE)</f>
        <v>REAL 91243110 CO-016/2025 CANN_AUS</v>
      </c>
      <c r="O168" t="str">
        <f>P168&amp;V168&amp;X168&amp;W168&amp;AP168</f>
        <v>REALCO-016/2025CANN_AUSMARZO202591243110</v>
      </c>
      <c r="P168" t="s">
        <v>21</v>
      </c>
      <c r="Q168" s="387" t="s">
        <v>662</v>
      </c>
      <c r="R168" s="211" t="str">
        <f>+VLOOKUP(AP168,'8'!$B$5:$F$40,2,FALSE)</f>
        <v>Geología MN</v>
      </c>
      <c r="S168" s="383" t="s">
        <v>23</v>
      </c>
      <c r="T168" s="211" t="str">
        <f>+VLOOKUP(TEXT(S168,0),articulos!A:B,2,0)</f>
        <v>Asesoría Experta</v>
      </c>
      <c r="U168" s="384">
        <v>85501</v>
      </c>
      <c r="V168" s="370" t="s">
        <v>922</v>
      </c>
      <c r="W168" s="211" t="str">
        <f t="shared" si="398"/>
        <v>MARZO2025</v>
      </c>
      <c r="X168" t="s">
        <v>796</v>
      </c>
      <c r="AA168" s="95">
        <f>+AD168/'7'!$E$346</f>
        <v>14565.275856522439</v>
      </c>
      <c r="AB168" s="207">
        <v>13582848</v>
      </c>
      <c r="AD168" s="388">
        <f t="shared" si="399"/>
        <v>13582848</v>
      </c>
      <c r="AE168" s="210">
        <v>45742</v>
      </c>
      <c r="AF168" t="s">
        <v>767</v>
      </c>
      <c r="AG168" t="s">
        <v>911</v>
      </c>
      <c r="AH168" t="s">
        <v>912</v>
      </c>
      <c r="AL168" s="220">
        <f t="shared" si="400"/>
        <v>2025</v>
      </c>
      <c r="AM168" s="220" t="str">
        <f t="shared" si="401"/>
        <v>2025-03</v>
      </c>
      <c r="AN168" s="1" t="s">
        <v>24</v>
      </c>
      <c r="AO168" s="95">
        <f>AA168*'7'!G$346</f>
        <v>15339.718735618266</v>
      </c>
      <c r="AP168" s="730">
        <v>91243110</v>
      </c>
      <c r="AQ168" s="212" t="str">
        <f t="shared" si="402"/>
        <v>912431</v>
      </c>
      <c r="AR168" s="213" t="e">
        <f>+VLOOKUP(AQ168,'8'!$B$5:$F$40,3,FALSE)</f>
        <v>#N/A</v>
      </c>
      <c r="AS168" s="213" t="e">
        <f>+VLOOKUP(AQ168,'8'!$B$5:$F$40,4,FALSE)</f>
        <v>#N/A</v>
      </c>
      <c r="AT168" s="213" t="e">
        <f>+VLOOKUP(AQ168,'8'!$B$5:$F$40,5,FALSE)</f>
        <v>#N/A</v>
      </c>
      <c r="AU168" s="213" t="e">
        <f>+VLOOKUP(AQ168,'8'!$B$5:$F$40,2,FALSE)</f>
        <v>#N/A</v>
      </c>
      <c r="AV168" s="213" t="str">
        <f t="shared" si="403"/>
        <v>CO-016/2025-91243110-2025-03</v>
      </c>
      <c r="AW168" s="165" t="str">
        <f t="shared" si="404"/>
        <v>91243110-2025-03</v>
      </c>
      <c r="AX168" t="str">
        <f t="shared" si="405"/>
        <v>CO-016/2025</v>
      </c>
      <c r="AZ168" s="659" t="e">
        <f>+VLOOKUP(P168&amp;" "&amp;AP168&amp;" "&amp;AX168&amp;" "&amp;X168,'D2'!$DW$6:$DW$98,1,FALSE)</f>
        <v>#N/A</v>
      </c>
      <c r="BC168" t="s">
        <v>922</v>
      </c>
      <c r="BD168" t="s">
        <v>923</v>
      </c>
      <c r="BE168" t="s">
        <v>777</v>
      </c>
      <c r="BF168" s="530">
        <v>45691</v>
      </c>
      <c r="BG168" s="530">
        <v>45736</v>
      </c>
      <c r="BI168" t="str">
        <f t="shared" si="409"/>
        <v>FEE SS</v>
      </c>
      <c r="BJ168" s="390" t="str">
        <f t="shared" si="410"/>
        <v>FEE SSCANN_AUS</v>
      </c>
      <c r="BK168" s="655">
        <f t="shared" si="406"/>
        <v>339571.20000000001</v>
      </c>
      <c r="BL168" s="136">
        <f t="shared" si="411"/>
        <v>339571.20000000001</v>
      </c>
      <c r="BM168" s="136" t="str">
        <f t="shared" si="407"/>
        <v>OK</v>
      </c>
    </row>
    <row r="169" spans="1:65" ht="20.399999999999999" x14ac:dyDescent="0.7">
      <c r="A169" s="203"/>
      <c r="B169" s="203"/>
      <c r="C169" s="203"/>
      <c r="D169" s="203"/>
      <c r="E169" s="203"/>
      <c r="F169" s="203"/>
      <c r="G169" s="203"/>
      <c r="H169" s="203"/>
      <c r="I169" s="203"/>
      <c r="J169" s="203"/>
      <c r="K169" s="203"/>
      <c r="L169" s="203" t="str">
        <f t="shared" si="396"/>
        <v>91243110MARZO2025</v>
      </c>
      <c r="M169" s="203" t="str">
        <f t="shared" si="397"/>
        <v>REAL 91243110 CO-016/2025 BERG_CAD</v>
      </c>
      <c r="N169" s="203" t="str">
        <f>VLOOKUP(M169,'D2'!$DW$5:'D2'!G:G,1,FALSE)</f>
        <v>REAL 91243110 CO-016/2025 BERG_CAD</v>
      </c>
      <c r="O169" t="str">
        <f>P169&amp;V169&amp;X169&amp;W169&amp;AP169</f>
        <v>REALCO-016/2025BERG_CADMARZO202591243110</v>
      </c>
      <c r="P169" t="s">
        <v>21</v>
      </c>
      <c r="Q169" s="387" t="s">
        <v>662</v>
      </c>
      <c r="R169" s="211" t="str">
        <f>+VLOOKUP(AP169,'8'!$B$5:$F$40,2,FALSE)</f>
        <v>Geología MN</v>
      </c>
      <c r="S169" s="383" t="s">
        <v>23</v>
      </c>
      <c r="T169" s="211" t="str">
        <f>+VLOOKUP(TEXT(S169,0),articulos!A:B,2,0)</f>
        <v>Asesoría Experta</v>
      </c>
      <c r="U169" s="384">
        <v>85501</v>
      </c>
      <c r="V169" s="370" t="s">
        <v>922</v>
      </c>
      <c r="W169" s="211" t="str">
        <f t="shared" si="398"/>
        <v>MARZO2025</v>
      </c>
      <c r="X169" t="s">
        <v>703</v>
      </c>
      <c r="AA169" s="95">
        <f>+AD169/'7'!$E$346</f>
        <v>14565.275856522439</v>
      </c>
      <c r="AB169" s="207">
        <v>13582848</v>
      </c>
      <c r="AD169" s="388">
        <f t="shared" si="399"/>
        <v>13582848</v>
      </c>
      <c r="AE169" s="210">
        <v>45742</v>
      </c>
      <c r="AF169" t="s">
        <v>767</v>
      </c>
      <c r="AG169" t="s">
        <v>911</v>
      </c>
      <c r="AH169" t="s">
        <v>912</v>
      </c>
      <c r="AL169" s="220">
        <f t="shared" si="400"/>
        <v>2025</v>
      </c>
      <c r="AM169" s="220" t="str">
        <f t="shared" si="401"/>
        <v>2025-03</v>
      </c>
      <c r="AN169" s="1" t="s">
        <v>24</v>
      </c>
      <c r="AO169" s="95">
        <f>AA169*'7'!G$346</f>
        <v>15339.718735618266</v>
      </c>
      <c r="AP169" s="730">
        <v>91243110</v>
      </c>
      <c r="AQ169" s="212" t="str">
        <f t="shared" si="402"/>
        <v>912431</v>
      </c>
      <c r="AR169" s="213" t="e">
        <f>+VLOOKUP(AQ169,'8'!$B$5:$F$40,3,FALSE)</f>
        <v>#N/A</v>
      </c>
      <c r="AS169" s="213" t="e">
        <f>+VLOOKUP(AQ169,'8'!$B$5:$F$40,4,FALSE)</f>
        <v>#N/A</v>
      </c>
      <c r="AT169" s="213" t="e">
        <f>+VLOOKUP(AQ169,'8'!$B$5:$F$40,5,FALSE)</f>
        <v>#N/A</v>
      </c>
      <c r="AU169" s="213" t="e">
        <f>+VLOOKUP(AQ169,'8'!$B$5:$F$40,2,FALSE)</f>
        <v>#N/A</v>
      </c>
      <c r="AV169" s="213" t="str">
        <f t="shared" si="403"/>
        <v>CO-016/2025-91243110-2025-03</v>
      </c>
      <c r="AW169" s="165" t="str">
        <f t="shared" si="404"/>
        <v>91243110-2025-03</v>
      </c>
      <c r="AX169" t="str">
        <f t="shared" si="405"/>
        <v>CO-016/2025</v>
      </c>
      <c r="AZ169" s="659" t="e">
        <f>+VLOOKUP(P169&amp;" "&amp;AP169&amp;" "&amp;AX169&amp;" "&amp;X169,'D2'!$DW$6:$DW$98,1,FALSE)</f>
        <v>#N/A</v>
      </c>
      <c r="BC169" t="s">
        <v>922</v>
      </c>
      <c r="BD169" t="s">
        <v>923</v>
      </c>
      <c r="BE169" t="s">
        <v>777</v>
      </c>
      <c r="BF169" s="530">
        <v>45691</v>
      </c>
      <c r="BG169" s="530">
        <v>45736</v>
      </c>
      <c r="BI169" t="str">
        <f t="shared" si="409"/>
        <v>FEE SS</v>
      </c>
      <c r="BJ169" s="390" t="str">
        <f t="shared" si="410"/>
        <v>FEE SSBERG_CAD</v>
      </c>
      <c r="BK169" s="655">
        <f t="shared" si="406"/>
        <v>339571.20000000001</v>
      </c>
      <c r="BL169" s="136">
        <f t="shared" si="411"/>
        <v>339571.20000000001</v>
      </c>
      <c r="BM169" s="136" t="str">
        <f t="shared" si="407"/>
        <v>OK</v>
      </c>
    </row>
    <row r="170" spans="1:65" ht="20.399999999999999" x14ac:dyDescent="0.7">
      <c r="A170" s="203"/>
      <c r="B170" s="203"/>
      <c r="C170" s="203"/>
      <c r="D170" s="203"/>
      <c r="E170" s="203"/>
      <c r="F170" s="203"/>
      <c r="G170" s="203"/>
      <c r="H170" s="203"/>
      <c r="I170" s="203"/>
      <c r="J170" s="203"/>
      <c r="K170" s="203"/>
      <c r="L170" s="203" t="str">
        <f t="shared" si="396"/>
        <v>91243110MARZO2025</v>
      </c>
      <c r="M170" s="203" t="str">
        <f t="shared" si="397"/>
        <v>REAL 91243110 CO-073/2023 CANN_AUS</v>
      </c>
      <c r="N170" s="203" t="str">
        <f>VLOOKUP(M170,'D2'!$DW$5:'D2'!G:G,1,FALSE)</f>
        <v>REAL 91243110 CO-073/2023 CANN_AUS</v>
      </c>
      <c r="O170" t="str">
        <f>P170&amp;V170&amp;X170&amp;W170&amp;AP170</f>
        <v>REALCO-073/2023CANN_AUSMARZO202591243110</v>
      </c>
      <c r="P170" t="s">
        <v>21</v>
      </c>
      <c r="Q170" s="387" t="s">
        <v>662</v>
      </c>
      <c r="R170" s="211" t="str">
        <f>+VLOOKUP(AP170,'8'!$B$5:$F$40,2,FALSE)</f>
        <v>Geología MN</v>
      </c>
      <c r="S170" s="383" t="s">
        <v>248</v>
      </c>
      <c r="T170" s="211" t="str">
        <f>+VLOOKUP(TEXT(S170,0),articulos!A:B,2,0)</f>
        <v>Servicio de Apoyo Geológico</v>
      </c>
      <c r="U170" s="384">
        <v>85612</v>
      </c>
      <c r="V170" s="370" t="s">
        <v>708</v>
      </c>
      <c r="W170" s="211" t="str">
        <f t="shared" si="398"/>
        <v>MARZO2025</v>
      </c>
      <c r="X170" t="s">
        <v>796</v>
      </c>
      <c r="AA170" s="95">
        <f>+AD170/'7'!$E$346</f>
        <v>134.04107018390437</v>
      </c>
      <c r="AB170" s="207">
        <v>125000</v>
      </c>
      <c r="AD170" s="388">
        <f t="shared" si="399"/>
        <v>125000</v>
      </c>
      <c r="AE170" s="210">
        <v>45744</v>
      </c>
      <c r="AF170" t="s">
        <v>704</v>
      </c>
      <c r="AG170" t="s">
        <v>705</v>
      </c>
      <c r="AH170" t="s">
        <v>706</v>
      </c>
      <c r="AL170" s="220">
        <f t="shared" si="400"/>
        <v>2025</v>
      </c>
      <c r="AM170" s="220" t="str">
        <f t="shared" si="401"/>
        <v>2025-03</v>
      </c>
      <c r="AN170" s="1" t="s">
        <v>24</v>
      </c>
      <c r="AO170" s="95">
        <f>AA170*'7'!G$346</f>
        <v>141.16809979411411</v>
      </c>
      <c r="AP170" s="730">
        <v>91243110</v>
      </c>
      <c r="AQ170" s="212" t="str">
        <f t="shared" si="402"/>
        <v>912431</v>
      </c>
      <c r="AR170" s="213" t="e">
        <f>+VLOOKUP(AQ170,'8'!$B$5:$F$40,3,FALSE)</f>
        <v>#N/A</v>
      </c>
      <c r="AS170" s="213" t="e">
        <f>+VLOOKUP(AQ170,'8'!$B$5:$F$40,4,FALSE)</f>
        <v>#N/A</v>
      </c>
      <c r="AT170" s="213" t="e">
        <f>+VLOOKUP(AQ170,'8'!$B$5:$F$40,5,FALSE)</f>
        <v>#N/A</v>
      </c>
      <c r="AU170" s="213" t="e">
        <f>+VLOOKUP(AQ170,'8'!$B$5:$F$40,2,FALSE)</f>
        <v>#N/A</v>
      </c>
      <c r="AV170" s="213" t="str">
        <f t="shared" si="403"/>
        <v>CO-073/2023-91243110-2025-03</v>
      </c>
      <c r="AW170" s="165" t="str">
        <f t="shared" si="404"/>
        <v>91243110-2025-03</v>
      </c>
      <c r="AX170" t="str">
        <f t="shared" si="405"/>
        <v>CO-073/2023</v>
      </c>
      <c r="AZ170" s="659" t="e">
        <f>+VLOOKUP(P170&amp;" "&amp;AP170&amp;" "&amp;AX170&amp;" "&amp;X170,'D2'!$DW$6:$DW$98,1,FALSE)</f>
        <v>#N/A</v>
      </c>
      <c r="BF170" s="530"/>
      <c r="BG170" s="530"/>
      <c r="BI170" t="str">
        <f t="shared" si="409"/>
        <v>FEE SS</v>
      </c>
      <c r="BJ170" s="390" t="str">
        <f t="shared" si="410"/>
        <v>FEE SSCANN_AUS</v>
      </c>
      <c r="BK170" s="655">
        <f t="shared" si="406"/>
        <v>3125</v>
      </c>
      <c r="BL170" s="136">
        <f t="shared" si="411"/>
        <v>3125</v>
      </c>
      <c r="BM170" s="136" t="str">
        <f t="shared" si="407"/>
        <v>OK</v>
      </c>
    </row>
    <row r="171" spans="1:65" ht="20.399999999999999" x14ac:dyDescent="0.7">
      <c r="A171" s="203"/>
      <c r="B171" s="203"/>
      <c r="C171" s="203"/>
      <c r="D171" s="203"/>
      <c r="E171" s="203"/>
      <c r="F171" s="203"/>
      <c r="G171" s="203"/>
      <c r="H171" s="203"/>
      <c r="I171" s="203"/>
      <c r="J171" s="203"/>
      <c r="K171" s="203"/>
      <c r="L171" s="203" t="str">
        <f t="shared" si="396"/>
        <v>91243110MARZO2025</v>
      </c>
      <c r="M171" s="203" t="str">
        <f t="shared" si="397"/>
        <v>REAL 91243110 CO-073/2023 BERG_CAD</v>
      </c>
      <c r="N171" s="203" t="str">
        <f>VLOOKUP(M171,'D2'!$DW$5:'D2'!G:G,1,FALSE)</f>
        <v>REAL 91243110 CO-073/2023 BERG_CAD</v>
      </c>
      <c r="O171" t="str">
        <f t="shared" ref="O171" si="413">P171&amp;V171&amp;X171&amp;W171&amp;AP171</f>
        <v>REALCO-073/2023BERG_CADMARZO202591243110</v>
      </c>
      <c r="P171" t="s">
        <v>21</v>
      </c>
      <c r="Q171" s="387" t="s">
        <v>662</v>
      </c>
      <c r="R171" s="211" t="str">
        <f>+VLOOKUP(AP171,'8'!$B$5:$F$40,2,FALSE)</f>
        <v>Geología MN</v>
      </c>
      <c r="S171" s="383" t="s">
        <v>248</v>
      </c>
      <c r="T171" s="211" t="str">
        <f>+VLOOKUP(TEXT(S171,0),articulos!A:B,2,0)</f>
        <v>Servicio de Apoyo Geológico</v>
      </c>
      <c r="U171" s="384">
        <v>85612</v>
      </c>
      <c r="V171" s="370" t="s">
        <v>708</v>
      </c>
      <c r="W171" s="211" t="str">
        <f t="shared" si="398"/>
        <v>MARZO2025</v>
      </c>
      <c r="X171" t="s">
        <v>703</v>
      </c>
      <c r="AA171" s="95">
        <f>+AD171/'7'!$E$346</f>
        <v>134.04107018390437</v>
      </c>
      <c r="AB171" s="207">
        <v>125000</v>
      </c>
      <c r="AD171" s="388">
        <f t="shared" si="399"/>
        <v>125000</v>
      </c>
      <c r="AE171" s="210">
        <v>45744</v>
      </c>
      <c r="AF171" t="s">
        <v>704</v>
      </c>
      <c r="AG171" t="s">
        <v>705</v>
      </c>
      <c r="AH171" t="s">
        <v>706</v>
      </c>
      <c r="AL171" s="220">
        <f t="shared" si="400"/>
        <v>2025</v>
      </c>
      <c r="AM171" s="220" t="str">
        <f t="shared" si="401"/>
        <v>2025-03</v>
      </c>
      <c r="AN171" s="1" t="s">
        <v>24</v>
      </c>
      <c r="AO171" s="95">
        <f>AA171*'7'!G$346</f>
        <v>141.16809979411411</v>
      </c>
      <c r="AP171" s="730">
        <v>91243110</v>
      </c>
      <c r="AQ171" s="212" t="str">
        <f t="shared" si="402"/>
        <v>912431</v>
      </c>
      <c r="AR171" s="213" t="e">
        <f>+VLOOKUP(AQ171,'8'!$B$5:$F$40,3,FALSE)</f>
        <v>#N/A</v>
      </c>
      <c r="AS171" s="213" t="e">
        <f>+VLOOKUP(AQ171,'8'!$B$5:$F$40,4,FALSE)</f>
        <v>#N/A</v>
      </c>
      <c r="AT171" s="213" t="e">
        <f>+VLOOKUP(AQ171,'8'!$B$5:$F$40,5,FALSE)</f>
        <v>#N/A</v>
      </c>
      <c r="AU171" s="213" t="e">
        <f>+VLOOKUP(AQ171,'8'!$B$5:$F$40,2,FALSE)</f>
        <v>#N/A</v>
      </c>
      <c r="AV171" s="213" t="str">
        <f t="shared" si="403"/>
        <v>CO-073/2023-91243110-2025-03</v>
      </c>
      <c r="AW171" s="165" t="str">
        <f t="shared" si="404"/>
        <v>91243110-2025-03</v>
      </c>
      <c r="AX171" t="str">
        <f t="shared" si="405"/>
        <v>CO-073/2023</v>
      </c>
      <c r="AZ171" s="659" t="e">
        <f>+VLOOKUP(P171&amp;" "&amp;AP171&amp;" "&amp;AX171&amp;" "&amp;X171,'D2'!$DW$6:$DW$98,1,FALSE)</f>
        <v>#N/A</v>
      </c>
      <c r="BF171" s="530"/>
      <c r="BG171" s="530"/>
      <c r="BI171" t="str">
        <f t="shared" si="409"/>
        <v>FEE SS</v>
      </c>
      <c r="BJ171" s="390" t="str">
        <f t="shared" si="410"/>
        <v>FEE SSBERG_CAD</v>
      </c>
      <c r="BK171" s="655">
        <f t="shared" si="406"/>
        <v>3125</v>
      </c>
      <c r="BL171" s="136">
        <f t="shared" si="411"/>
        <v>3125</v>
      </c>
      <c r="BM171" s="136" t="str">
        <f t="shared" si="407"/>
        <v>OK</v>
      </c>
    </row>
    <row r="172" spans="1:65" ht="20.399999999999999" x14ac:dyDescent="0.7">
      <c r="A172" s="203"/>
      <c r="B172" s="203"/>
      <c r="C172" s="203"/>
      <c r="D172" s="203"/>
      <c r="E172" s="203"/>
      <c r="F172" s="203"/>
      <c r="G172" s="203"/>
      <c r="H172" s="203"/>
      <c r="I172" s="203"/>
      <c r="J172" s="203"/>
      <c r="K172" s="203"/>
      <c r="L172" s="203" t="str">
        <f t="shared" si="386"/>
        <v>91243120MARZO2025</v>
      </c>
      <c r="M172" s="203" t="str">
        <f t="shared" si="347"/>
        <v>REAL 91243120 CO-055/2024 BERG_CAD</v>
      </c>
      <c r="N172" s="203" t="str">
        <f>VLOOKUP(M172,'D2'!$DW$5:'D2'!G:G,1,FALSE)</f>
        <v>REAL 91243120 CO-055/2024 BERG_CAD</v>
      </c>
      <c r="O172" t="str">
        <f>P172&amp;V172&amp;X172&amp;W172&amp;AP172</f>
        <v>REALCO-055/2024BERG_CADMARZO202591243120</v>
      </c>
      <c r="P172" t="s">
        <v>21</v>
      </c>
      <c r="Q172" s="387" t="s">
        <v>663</v>
      </c>
      <c r="R172" s="211" t="str">
        <f>+VLOOKUP(AP172,'8'!$B$5:$F$40,2,FALSE)</f>
        <v>Geología ME</v>
      </c>
      <c r="S172" s="383" t="s">
        <v>23</v>
      </c>
      <c r="T172" s="211" t="str">
        <f>+VLOOKUP(TEXT(S172,0),articulos!A:B,2,0)</f>
        <v>Asesoría Experta</v>
      </c>
      <c r="U172" s="384">
        <v>85619</v>
      </c>
      <c r="V172" s="370" t="s">
        <v>779</v>
      </c>
      <c r="W172" s="211" t="str">
        <f t="shared" si="387"/>
        <v>MARZO2025</v>
      </c>
      <c r="X172" t="s">
        <v>703</v>
      </c>
      <c r="AA172" s="95">
        <f>+AD172/'7'!$E$346</f>
        <v>1872.1655675298912</v>
      </c>
      <c r="AB172" s="207">
        <v>1745888</v>
      </c>
      <c r="AD172" s="388">
        <f t="shared" si="388"/>
        <v>1745888</v>
      </c>
      <c r="AE172" s="210">
        <v>45744</v>
      </c>
      <c r="AF172" t="s">
        <v>704</v>
      </c>
      <c r="AG172" t="s">
        <v>913</v>
      </c>
      <c r="AH172" t="s">
        <v>913</v>
      </c>
      <c r="AL172" s="220">
        <f t="shared" si="389"/>
        <v>2025</v>
      </c>
      <c r="AM172" s="220" t="str">
        <f t="shared" si="390"/>
        <v>2025-03</v>
      </c>
      <c r="AN172" s="528" t="s">
        <v>619</v>
      </c>
      <c r="AO172" s="95">
        <f>AA172*'7'!H$346</f>
        <v>1942.9533769201039</v>
      </c>
      <c r="AP172" s="735">
        <v>91243120</v>
      </c>
      <c r="AQ172" s="212" t="str">
        <f t="shared" si="391"/>
        <v>912431</v>
      </c>
      <c r="AR172" s="213" t="e">
        <f>+VLOOKUP(AQ172,'8'!$B$5:$F$40,3,FALSE)</f>
        <v>#N/A</v>
      </c>
      <c r="AS172" s="213" t="e">
        <f>+VLOOKUP(AQ172,'8'!$B$5:$F$40,4,FALSE)</f>
        <v>#N/A</v>
      </c>
      <c r="AT172" s="213" t="e">
        <f>+VLOOKUP(AQ172,'8'!$B$5:$F$40,5,FALSE)</f>
        <v>#N/A</v>
      </c>
      <c r="AU172" s="213" t="e">
        <f>+VLOOKUP(AQ172,'8'!$B$5:$F$40,2,FALSE)</f>
        <v>#N/A</v>
      </c>
      <c r="AV172" s="213" t="str">
        <f t="shared" si="392"/>
        <v>CO-055/2024-91243120-2025-03</v>
      </c>
      <c r="AW172" s="165" t="str">
        <f t="shared" si="393"/>
        <v>91243120-2025-03</v>
      </c>
      <c r="AX172" t="str">
        <f t="shared" ref="AX172:AX185" si="414">V172</f>
        <v>CO-055/2024</v>
      </c>
      <c r="AZ172" s="659" t="e">
        <f>+VLOOKUP(P172&amp;" "&amp;AP172&amp;" "&amp;AX172&amp;" "&amp;X172,'D2'!$DW$6:$DW$98,1,FALSE)</f>
        <v>#N/A</v>
      </c>
      <c r="BF172" s="530"/>
      <c r="BG172" s="530"/>
      <c r="BI172" t="str">
        <f t="shared" si="409"/>
        <v>FEE SS</v>
      </c>
      <c r="BJ172" s="390" t="str">
        <f t="shared" si="410"/>
        <v>FEE SSBERG_CAD</v>
      </c>
      <c r="BK172" s="655">
        <f t="shared" ref="BK172" si="415">+AB172*0.025</f>
        <v>43647.200000000004</v>
      </c>
      <c r="BL172" s="136">
        <f t="shared" si="411"/>
        <v>43647.200000000004</v>
      </c>
      <c r="BM172" s="136" t="str">
        <f t="shared" si="395"/>
        <v>OK</v>
      </c>
    </row>
    <row r="173" spans="1:65" ht="20.399999999999999" x14ac:dyDescent="0.7">
      <c r="A173" s="203"/>
      <c r="B173" s="203"/>
      <c r="C173" s="203"/>
      <c r="D173" s="203"/>
      <c r="E173" s="203"/>
      <c r="F173" s="203"/>
      <c r="G173" s="203"/>
      <c r="H173" s="203"/>
      <c r="I173" s="203"/>
      <c r="J173" s="203"/>
      <c r="K173" s="203"/>
      <c r="L173" s="203" t="str">
        <f t="shared" si="386"/>
        <v>91243110MARZO2025</v>
      </c>
      <c r="M173" s="203" t="str">
        <f t="shared" si="347"/>
        <v>REAL 91243110 REMUNERACION BERG_CAD</v>
      </c>
      <c r="N173" s="203" t="str">
        <f>VLOOKUP(M173,'D2'!$DW$5:'D2'!G:G,1,FALSE)</f>
        <v>REAL 91243110 REMUNERACION BERG_CAD</v>
      </c>
      <c r="O173" t="str">
        <f t="shared" ref="O173:O174" si="416">P173&amp;V173&amp;X173&amp;W173&amp;AP173</f>
        <v>REALREMUNERACIONBERG_CADMARZO202591243110</v>
      </c>
      <c r="P173" t="s">
        <v>21</v>
      </c>
      <c r="Q173" s="387" t="s">
        <v>662</v>
      </c>
      <c r="R173" s="211" t="str">
        <f>+VLOOKUP(AP173,'8'!$B$5:$F$40,2,FALSE)</f>
        <v>Geología MN</v>
      </c>
      <c r="S173" s="383" t="s">
        <v>247</v>
      </c>
      <c r="T173" s="211" t="str">
        <f>+VLOOKUP(TEXT(S173,0),articulos!A:B,2,0)</f>
        <v>Remuneración Proyecto Geología</v>
      </c>
      <c r="U173" s="384">
        <v>85627</v>
      </c>
      <c r="V173" s="370" t="s">
        <v>613</v>
      </c>
      <c r="W173" s="211" t="str">
        <f t="shared" si="387"/>
        <v>MARZO2025</v>
      </c>
      <c r="X173" t="s">
        <v>703</v>
      </c>
      <c r="AA173" s="95">
        <f>+AD173/'7'!$E$346</f>
        <v>2522.2433113505981</v>
      </c>
      <c r="AB173" s="207">
        <v>2352118</v>
      </c>
      <c r="AD173" s="388">
        <f t="shared" si="388"/>
        <v>2352118</v>
      </c>
      <c r="AE173" s="210">
        <v>45747</v>
      </c>
      <c r="AF173" t="s">
        <v>704</v>
      </c>
      <c r="AG173" t="s">
        <v>325</v>
      </c>
      <c r="AH173" t="s">
        <v>914</v>
      </c>
      <c r="AL173" s="220">
        <f t="shared" si="389"/>
        <v>2025</v>
      </c>
      <c r="AM173" s="220" t="str">
        <f t="shared" si="390"/>
        <v>2025-03</v>
      </c>
      <c r="AN173" s="1" t="s">
        <v>24</v>
      </c>
      <c r="AO173" s="95">
        <f>AA173*'7'!G$346</f>
        <v>2656.3522284122569</v>
      </c>
      <c r="AP173" s="731">
        <v>91243110</v>
      </c>
      <c r="AQ173" s="212" t="str">
        <f t="shared" si="391"/>
        <v>912431</v>
      </c>
      <c r="AR173" s="213" t="e">
        <f>+VLOOKUP(AQ173,'8'!$B$5:$F$40,3,FALSE)</f>
        <v>#N/A</v>
      </c>
      <c r="AS173" s="213" t="e">
        <f>+VLOOKUP(AQ173,'8'!$B$5:$F$40,4,FALSE)</f>
        <v>#N/A</v>
      </c>
      <c r="AT173" s="213" t="e">
        <f>+VLOOKUP(AQ173,'8'!$B$5:$F$40,5,FALSE)</f>
        <v>#N/A</v>
      </c>
      <c r="AU173" s="213" t="e">
        <f>+VLOOKUP(AQ173,'8'!$B$5:$F$40,2,FALSE)</f>
        <v>#N/A</v>
      </c>
      <c r="AV173" s="213" t="str">
        <f t="shared" si="392"/>
        <v>REMUNERACION-91243110-2025-03</v>
      </c>
      <c r="AW173" s="165" t="str">
        <f t="shared" si="393"/>
        <v>91243110-2025-03</v>
      </c>
      <c r="AX173" t="str">
        <f t="shared" si="414"/>
        <v>REMUNERACION</v>
      </c>
      <c r="AZ173" s="659" t="e">
        <f>+VLOOKUP(P173&amp;" "&amp;AP173&amp;" "&amp;AX173&amp;" "&amp;X173,'D2'!$DW$6:$DW$98,1,FALSE)</f>
        <v>#N/A</v>
      </c>
      <c r="BF173" s="530"/>
      <c r="BG173" s="530"/>
      <c r="BI173" t="str">
        <f t="shared" si="409"/>
        <v>FEE MO</v>
      </c>
      <c r="BJ173" s="656" t="str">
        <f t="shared" si="410"/>
        <v>FEE MOBERG_CAD</v>
      </c>
      <c r="BK173" s="656">
        <f t="shared" ref="BK173:BK174" si="417">+AB173*0.0551</f>
        <v>129601.70180000001</v>
      </c>
      <c r="BL173" s="136">
        <f t="shared" si="411"/>
        <v>129601.70180000001</v>
      </c>
      <c r="BM173" s="136" t="str">
        <f t="shared" si="395"/>
        <v>OK</v>
      </c>
    </row>
    <row r="174" spans="1:65" ht="20.399999999999999" x14ac:dyDescent="0.7">
      <c r="A174" s="203"/>
      <c r="B174" s="203"/>
      <c r="C174" s="203"/>
      <c r="D174" s="203"/>
      <c r="E174" s="203"/>
      <c r="F174" s="203"/>
      <c r="G174" s="203"/>
      <c r="H174" s="203"/>
      <c r="I174" s="203"/>
      <c r="J174" s="203"/>
      <c r="K174" s="203"/>
      <c r="L174" s="203" t="str">
        <f t="shared" si="386"/>
        <v>91243110MARZO2025</v>
      </c>
      <c r="M174" s="203" t="str">
        <f t="shared" ref="M174:M200" si="418">P174&amp;" "&amp;AP174&amp;" "&amp;V174&amp;" "&amp;X174</f>
        <v>REAL 91243110 REMUNERACION CANN_AUS</v>
      </c>
      <c r="N174" s="203" t="str">
        <f>VLOOKUP(M174,'D2'!$DW$5:'D2'!G:G,1,FALSE)</f>
        <v>REAL 91243110 REMUNERACION CANN_AUS</v>
      </c>
      <c r="O174" t="str">
        <f t="shared" si="416"/>
        <v>REALREMUNERACIONCANN_AUSMARZO202591243110</v>
      </c>
      <c r="P174" t="s">
        <v>21</v>
      </c>
      <c r="Q174" s="387" t="s">
        <v>662</v>
      </c>
      <c r="R174" s="211" t="str">
        <f>+VLOOKUP(AP174,'8'!$B$5:$F$40,2,FALSE)</f>
        <v>Geología MN</v>
      </c>
      <c r="S174" s="383" t="s">
        <v>247</v>
      </c>
      <c r="T174" s="211" t="str">
        <f>+VLOOKUP(TEXT(S174,0),articulos!A:B,2,0)</f>
        <v>Remuneración Proyecto Geología</v>
      </c>
      <c r="U174" s="384">
        <v>85627</v>
      </c>
      <c r="V174" s="370" t="s">
        <v>613</v>
      </c>
      <c r="W174" s="211" t="str">
        <f t="shared" si="387"/>
        <v>MARZO2025</v>
      </c>
      <c r="X174" t="s">
        <v>796</v>
      </c>
      <c r="AA174" s="95">
        <f>+AD174/'7'!$E$346</f>
        <v>4774.8967883759587</v>
      </c>
      <c r="AB174" s="207">
        <v>4452830</v>
      </c>
      <c r="AD174" s="388">
        <f t="shared" si="388"/>
        <v>4452830</v>
      </c>
      <c r="AE174" s="210">
        <v>45747</v>
      </c>
      <c r="AF174" t="s">
        <v>704</v>
      </c>
      <c r="AG174" t="s">
        <v>325</v>
      </c>
      <c r="AH174" t="s">
        <v>914</v>
      </c>
      <c r="AL174" s="220">
        <f t="shared" si="389"/>
        <v>2025</v>
      </c>
      <c r="AM174" s="220" t="str">
        <f t="shared" si="390"/>
        <v>2025-03</v>
      </c>
      <c r="AN174" s="1" t="s">
        <v>24</v>
      </c>
      <c r="AO174" s="95">
        <f>AA174*'7'!G$346</f>
        <v>5028.7803984498005</v>
      </c>
      <c r="AP174" s="731">
        <v>91243110</v>
      </c>
      <c r="AQ174" s="212" t="str">
        <f t="shared" si="391"/>
        <v>912431</v>
      </c>
      <c r="AR174" s="213" t="e">
        <f>+VLOOKUP(AQ174,'8'!$B$5:$F$40,3,FALSE)</f>
        <v>#N/A</v>
      </c>
      <c r="AS174" s="213" t="e">
        <f>+VLOOKUP(AQ174,'8'!$B$5:$F$40,4,FALSE)</f>
        <v>#N/A</v>
      </c>
      <c r="AT174" s="213" t="e">
        <f>+VLOOKUP(AQ174,'8'!$B$5:$F$40,5,FALSE)</f>
        <v>#N/A</v>
      </c>
      <c r="AU174" s="213" t="e">
        <f>+VLOOKUP(AQ174,'8'!$B$5:$F$40,2,FALSE)</f>
        <v>#N/A</v>
      </c>
      <c r="AV174" s="213" t="str">
        <f t="shared" si="392"/>
        <v>REMUNERACION-91243110-2025-03</v>
      </c>
      <c r="AW174" s="165" t="str">
        <f t="shared" si="393"/>
        <v>91243110-2025-03</v>
      </c>
      <c r="AX174" t="str">
        <f t="shared" si="414"/>
        <v>REMUNERACION</v>
      </c>
      <c r="AZ174" s="659" t="e">
        <f>+VLOOKUP(P174&amp;" "&amp;AP174&amp;" "&amp;AX174&amp;" "&amp;X174,'D2'!$DW$6:$DW$98,1,FALSE)</f>
        <v>#N/A</v>
      </c>
      <c r="BF174" s="530"/>
      <c r="BG174" s="530"/>
      <c r="BI174" t="str">
        <f t="shared" si="409"/>
        <v>FEE MO</v>
      </c>
      <c r="BJ174" s="656" t="str">
        <f t="shared" si="410"/>
        <v>FEE MOCANN_AUS</v>
      </c>
      <c r="BK174" s="656">
        <f t="shared" si="417"/>
        <v>245350.93300000002</v>
      </c>
      <c r="BL174" s="136">
        <f t="shared" si="411"/>
        <v>245350.93300000002</v>
      </c>
      <c r="BM174" s="136" t="str">
        <f t="shared" si="395"/>
        <v>OK</v>
      </c>
    </row>
    <row r="175" spans="1:65" ht="20.399999999999999" x14ac:dyDescent="0.7">
      <c r="A175" s="203"/>
      <c r="B175" s="203"/>
      <c r="C175" s="203"/>
      <c r="D175" s="203"/>
      <c r="E175" s="203"/>
      <c r="F175" s="203"/>
      <c r="G175" s="203"/>
      <c r="H175" s="203"/>
      <c r="I175" s="203"/>
      <c r="J175" s="203"/>
      <c r="K175" s="203"/>
      <c r="L175" s="203" t="str">
        <f t="shared" ref="L175:L178" si="419">IF(P175="INCURRIDO",0,AP175&amp;W175)</f>
        <v>91243530MARZO2025</v>
      </c>
      <c r="M175" s="203" t="str">
        <f t="shared" ref="M175:M178" si="420">P175&amp;" "&amp;AP175&amp;" "&amp;V175&amp;" "&amp;X175</f>
        <v>REAL 91243530 SOFTWARE CANN_AUS</v>
      </c>
      <c r="N175" s="203" t="str">
        <f>VLOOKUP(M175,'D2'!$DW$5:'D2'!G:G,1,FALSE)</f>
        <v>REAL 91243530 SOFTWARE CANN_AUS</v>
      </c>
      <c r="O175" t="str">
        <f>P175&amp;V175&amp;X175&amp;W175&amp;AP175</f>
        <v>REALSOFTWARECANN_AUSMARZO202591243530</v>
      </c>
      <c r="P175" t="s">
        <v>21</v>
      </c>
      <c r="Q175" s="387" t="s">
        <v>677</v>
      </c>
      <c r="R175" s="211" t="str">
        <f>+VLOOKUP(AP175,'8'!$B$5:$F$40,2,FALSE)</f>
        <v>Logística ME</v>
      </c>
      <c r="S175" s="383" t="s">
        <v>500</v>
      </c>
      <c r="T175" s="211" t="str">
        <f>+VLOOKUP(TEXT(S175,0),articulos!A:B,2,0)</f>
        <v>Mantención, Software y Licencias</v>
      </c>
      <c r="U175" s="384">
        <v>85756</v>
      </c>
      <c r="V175" s="370" t="s">
        <v>924</v>
      </c>
      <c r="W175" s="211" t="str">
        <f t="shared" ref="W175:W178" si="421">UPPER(TEXT(AE175,"MMMMYYYY"))</f>
        <v>MARZO2025</v>
      </c>
      <c r="X175" t="s">
        <v>796</v>
      </c>
      <c r="AA175" s="95">
        <f>+AD175/'7'!$E$346</f>
        <v>19066.41359712616</v>
      </c>
      <c r="AB175" s="207">
        <v>17780384</v>
      </c>
      <c r="AD175" s="388">
        <f t="shared" ref="AD175:AD178" si="422">ROUND(AB175-AC175,0)</f>
        <v>17780384</v>
      </c>
      <c r="AE175" s="210">
        <v>45747</v>
      </c>
      <c r="AF175" t="s">
        <v>704</v>
      </c>
      <c r="AG175" t="s">
        <v>365</v>
      </c>
      <c r="AH175" t="s">
        <v>915</v>
      </c>
      <c r="AL175" s="220">
        <f t="shared" ref="AL175:AL178" si="423">+YEAR(AE175)</f>
        <v>2025</v>
      </c>
      <c r="AM175" s="220" t="str">
        <f t="shared" ref="AM175:AM178" si="424">+AL175&amp;"-"&amp;TEXT(MONTH(AE175),"00")</f>
        <v>2025-03</v>
      </c>
      <c r="AN175" s="528" t="s">
        <v>619</v>
      </c>
      <c r="AO175" s="95">
        <f>AA175*'7'!H$346</f>
        <v>19787.327214423942</v>
      </c>
      <c r="AP175" s="732">
        <v>91243530</v>
      </c>
      <c r="AQ175" s="212" t="str">
        <f t="shared" ref="AQ175:AQ178" si="425">+MID(AP175,1,6)</f>
        <v>912435</v>
      </c>
      <c r="AR175" s="213" t="e">
        <f>+VLOOKUP(AQ175,'8'!$B$5:$F$40,3,FALSE)</f>
        <v>#N/A</v>
      </c>
      <c r="AS175" s="213" t="e">
        <f>+VLOOKUP(AQ175,'8'!$B$5:$F$40,4,FALSE)</f>
        <v>#N/A</v>
      </c>
      <c r="AT175" s="213" t="e">
        <f>+VLOOKUP(AQ175,'8'!$B$5:$F$40,5,FALSE)</f>
        <v>#N/A</v>
      </c>
      <c r="AU175" s="213" t="e">
        <f>+VLOOKUP(AQ175,'8'!$B$5:$F$40,2,FALSE)</f>
        <v>#N/A</v>
      </c>
      <c r="AV175" s="213" t="str">
        <f t="shared" ref="AV175:AV178" si="426">+AX175&amp;"-"&amp;AP175&amp;"-"&amp;AM175</f>
        <v>SOFTWARE-91243530-2025-03</v>
      </c>
      <c r="AW175" s="165" t="str">
        <f t="shared" ref="AW175:AW178" si="427">+AP175&amp;"-"&amp;AM175</f>
        <v>91243530-2025-03</v>
      </c>
      <c r="AX175" t="str">
        <f t="shared" ref="AX175:AX178" si="428">V175</f>
        <v>SOFTWARE</v>
      </c>
      <c r="AZ175" s="659" t="e">
        <f>+VLOOKUP(P175&amp;" "&amp;AP175&amp;" "&amp;AX175&amp;" "&amp;X175,'D2'!$DW$6:$DW$98,1,FALSE)</f>
        <v>#N/A</v>
      </c>
      <c r="BF175" s="530"/>
      <c r="BG175" s="530"/>
      <c r="BI175" t="str">
        <f t="shared" ref="BI175:BI178" si="429">IF(AX175="REMUNERACION","FEE MO","FEE SS")</f>
        <v>FEE SS</v>
      </c>
      <c r="BJ175" s="655" t="str">
        <f t="shared" ref="BJ175:BJ178" si="430">IF(AX175="REMUNERACION","FEE MO","FEE SS")&amp;X175</f>
        <v>FEE SSCANN_AUS</v>
      </c>
      <c r="BK175" s="655">
        <f>+AB175*0.025</f>
        <v>444509.60000000003</v>
      </c>
      <c r="BL175" s="136">
        <f t="shared" ref="BL175:BL178" si="431">IF(BI175="FEE SS",AB175*0.025,AB175*0.0551)</f>
        <v>444509.60000000003</v>
      </c>
      <c r="BM175" s="136" t="str">
        <f t="shared" ref="BM175:BM178" si="432">IF(BK175=BL175,"OK","REV")</f>
        <v>OK</v>
      </c>
    </row>
    <row r="176" spans="1:65" ht="20.399999999999999" x14ac:dyDescent="0.7">
      <c r="A176" s="203"/>
      <c r="B176" s="203"/>
      <c r="C176" s="203"/>
      <c r="D176" s="203"/>
      <c r="E176" s="203"/>
      <c r="F176" s="203"/>
      <c r="G176" s="203"/>
      <c r="H176" s="203"/>
      <c r="I176" s="203"/>
      <c r="J176" s="203"/>
      <c r="K176" s="203"/>
      <c r="L176" s="203" t="str">
        <f t="shared" si="419"/>
        <v>91243530MARZO2025</v>
      </c>
      <c r="M176" s="203" t="str">
        <f t="shared" si="420"/>
        <v>REAL 91243530 SOFTWARE BERG_CAD</v>
      </c>
      <c r="N176" s="203" t="str">
        <f>VLOOKUP(M176,'D2'!$DW$5:'D2'!G:G,1,FALSE)</f>
        <v>REAL 91243530 SOFTWARE BERG_CAD</v>
      </c>
      <c r="O176" t="str">
        <f t="shared" ref="O176" si="433">P176&amp;V176&amp;X176&amp;W176&amp;AP176</f>
        <v>REALSOFTWAREBERG_CADMARZO202591243530</v>
      </c>
      <c r="P176" t="s">
        <v>21</v>
      </c>
      <c r="Q176" s="387" t="s">
        <v>677</v>
      </c>
      <c r="R176" s="211" t="str">
        <f>+VLOOKUP(AP176,'8'!$B$5:$F$40,2,FALSE)</f>
        <v>Logística ME</v>
      </c>
      <c r="S176" s="383" t="s">
        <v>500</v>
      </c>
      <c r="T176" s="211" t="str">
        <f>+VLOOKUP(TEXT(S176,0),articulos!A:B,2,0)</f>
        <v>Mantención, Software y Licencias</v>
      </c>
      <c r="U176" s="384">
        <v>85756</v>
      </c>
      <c r="V176" s="370" t="s">
        <v>924</v>
      </c>
      <c r="W176" s="211" t="str">
        <f t="shared" si="421"/>
        <v>MARZO2025</v>
      </c>
      <c r="X176" t="s">
        <v>703</v>
      </c>
      <c r="AA176" s="95">
        <f>+AD176/'7'!$E$346</f>
        <v>19066.41359712616</v>
      </c>
      <c r="AB176" s="207">
        <v>17780384</v>
      </c>
      <c r="AD176" s="388">
        <f t="shared" si="422"/>
        <v>17780384</v>
      </c>
      <c r="AE176" s="210">
        <v>45747</v>
      </c>
      <c r="AF176" t="s">
        <v>704</v>
      </c>
      <c r="AG176" t="s">
        <v>365</v>
      </c>
      <c r="AH176" t="s">
        <v>915</v>
      </c>
      <c r="AL176" s="220">
        <f t="shared" si="423"/>
        <v>2025</v>
      </c>
      <c r="AM176" s="220" t="str">
        <f t="shared" si="424"/>
        <v>2025-03</v>
      </c>
      <c r="AN176" s="528" t="s">
        <v>619</v>
      </c>
      <c r="AO176" s="95">
        <f>AA176*'7'!H$346</f>
        <v>19787.327214423942</v>
      </c>
      <c r="AP176" s="732">
        <v>91243530</v>
      </c>
      <c r="AQ176" s="212" t="str">
        <f t="shared" si="425"/>
        <v>912435</v>
      </c>
      <c r="AR176" s="213" t="e">
        <f>+VLOOKUP(AQ176,'8'!$B$5:$F$40,3,FALSE)</f>
        <v>#N/A</v>
      </c>
      <c r="AS176" s="213" t="e">
        <f>+VLOOKUP(AQ176,'8'!$B$5:$F$40,4,FALSE)</f>
        <v>#N/A</v>
      </c>
      <c r="AT176" s="213" t="e">
        <f>+VLOOKUP(AQ176,'8'!$B$5:$F$40,5,FALSE)</f>
        <v>#N/A</v>
      </c>
      <c r="AU176" s="213" t="e">
        <f>+VLOOKUP(AQ176,'8'!$B$5:$F$40,2,FALSE)</f>
        <v>#N/A</v>
      </c>
      <c r="AV176" s="213" t="str">
        <f t="shared" si="426"/>
        <v>SOFTWARE-91243530-2025-03</v>
      </c>
      <c r="AW176" s="165" t="str">
        <f t="shared" si="427"/>
        <v>91243530-2025-03</v>
      </c>
      <c r="AX176" t="str">
        <f t="shared" si="428"/>
        <v>SOFTWARE</v>
      </c>
      <c r="AZ176" s="659" t="e">
        <f>+VLOOKUP(P176&amp;" "&amp;AP176&amp;" "&amp;AX176&amp;" "&amp;X176,'D2'!$DW$6:$DW$98,1,FALSE)</f>
        <v>#N/A</v>
      </c>
      <c r="BF176" s="530"/>
      <c r="BG176" s="530"/>
      <c r="BI176" t="str">
        <f t="shared" si="429"/>
        <v>FEE SS</v>
      </c>
      <c r="BJ176" s="655" t="str">
        <f t="shared" si="430"/>
        <v>FEE SSBERG_CAD</v>
      </c>
      <c r="BK176" s="655">
        <f t="shared" ref="BK176:BK178" si="434">+AB176*0.025</f>
        <v>444509.60000000003</v>
      </c>
      <c r="BL176" s="136">
        <f t="shared" si="431"/>
        <v>444509.60000000003</v>
      </c>
      <c r="BM176" s="136" t="str">
        <f t="shared" si="432"/>
        <v>OK</v>
      </c>
    </row>
    <row r="177" spans="1:65" ht="20.399999999999999" x14ac:dyDescent="0.7">
      <c r="A177" s="203"/>
      <c r="B177" s="203"/>
      <c r="C177" s="203"/>
      <c r="D177" s="203"/>
      <c r="E177" s="203"/>
      <c r="F177" s="203"/>
      <c r="G177" s="203"/>
      <c r="H177" s="203"/>
      <c r="I177" s="203"/>
      <c r="J177" s="203"/>
      <c r="K177" s="203"/>
      <c r="L177" s="203" t="str">
        <f t="shared" si="419"/>
        <v>91243520MARZO2025</v>
      </c>
      <c r="M177" s="203" t="str">
        <f t="shared" si="420"/>
        <v>REAL 91243520 IMPUESTO CANN_AUS</v>
      </c>
      <c r="N177" s="203" t="str">
        <f>VLOOKUP(M177,'D2'!$DW$5:'D2'!G:G,1,FALSE)</f>
        <v>REAL 91243520 IMPUESTO CANN_AUS</v>
      </c>
      <c r="O177" t="str">
        <f>P177&amp;V177&amp;X177&amp;W177&amp;AP177</f>
        <v>REALIMPUESTOCANN_AUSMARZO202591243520</v>
      </c>
      <c r="P177" t="s">
        <v>21</v>
      </c>
      <c r="Q177" s="387" t="s">
        <v>678</v>
      </c>
      <c r="R177" s="211" t="str">
        <f>+VLOOKUP(AP177,'8'!$B$5:$F$40,2,FALSE)</f>
        <v>Logística MN</v>
      </c>
      <c r="S177" s="383" t="s">
        <v>500</v>
      </c>
      <c r="T177" s="211" t="str">
        <f>+VLOOKUP(TEXT(S177,0),articulos!A:B,2,0)</f>
        <v>Mantención, Software y Licencias</v>
      </c>
      <c r="U177" s="384">
        <v>85756</v>
      </c>
      <c r="V177" s="370" t="s">
        <v>644</v>
      </c>
      <c r="W177" s="211" t="str">
        <f t="shared" si="421"/>
        <v>MARZO2025</v>
      </c>
      <c r="X177" t="s">
        <v>796</v>
      </c>
      <c r="AA177" s="95">
        <f>+AD177/'7'!$E$346</f>
        <v>2271.6433435204549</v>
      </c>
      <c r="AB177" s="207">
        <v>2118421</v>
      </c>
      <c r="AD177" s="388">
        <f t="shared" si="422"/>
        <v>2118421</v>
      </c>
      <c r="AE177" s="210">
        <v>45747</v>
      </c>
      <c r="AF177" t="s">
        <v>704</v>
      </c>
      <c r="AG177" t="s">
        <v>365</v>
      </c>
      <c r="AH177" t="s">
        <v>916</v>
      </c>
      <c r="AL177" s="220">
        <f t="shared" si="423"/>
        <v>2025</v>
      </c>
      <c r="AM177" s="220" t="str">
        <f t="shared" si="424"/>
        <v>2025-03</v>
      </c>
      <c r="AN177" s="1" t="s">
        <v>24</v>
      </c>
      <c r="AO177" s="95">
        <f>AA177*'7'!G$346</f>
        <v>2392.4277370715758</v>
      </c>
      <c r="AP177" s="734">
        <v>91243520</v>
      </c>
      <c r="AQ177" s="212" t="str">
        <f t="shared" si="425"/>
        <v>912435</v>
      </c>
      <c r="AR177" s="213" t="e">
        <f>+VLOOKUP(AQ177,'8'!$B$5:$F$40,3,FALSE)</f>
        <v>#N/A</v>
      </c>
      <c r="AS177" s="213" t="e">
        <f>+VLOOKUP(AQ177,'8'!$B$5:$F$40,4,FALSE)</f>
        <v>#N/A</v>
      </c>
      <c r="AT177" s="213" t="e">
        <f>+VLOOKUP(AQ177,'8'!$B$5:$F$40,5,FALSE)</f>
        <v>#N/A</v>
      </c>
      <c r="AU177" s="213" t="e">
        <f>+VLOOKUP(AQ177,'8'!$B$5:$F$40,2,FALSE)</f>
        <v>#N/A</v>
      </c>
      <c r="AV177" s="213" t="str">
        <f t="shared" si="426"/>
        <v>IMPUESTO-91243520-2025-03</v>
      </c>
      <c r="AW177" s="165" t="str">
        <f t="shared" si="427"/>
        <v>91243520-2025-03</v>
      </c>
      <c r="AX177" t="str">
        <f t="shared" si="428"/>
        <v>IMPUESTO</v>
      </c>
      <c r="AZ177" s="659" t="e">
        <f>+VLOOKUP(P177&amp;" "&amp;AP177&amp;" "&amp;AX177&amp;" "&amp;X177,'D2'!$DW$6:$DW$98,1,FALSE)</f>
        <v>#N/A</v>
      </c>
      <c r="BF177" s="530"/>
      <c r="BG177" s="530"/>
      <c r="BI177" t="str">
        <f t="shared" si="429"/>
        <v>FEE SS</v>
      </c>
      <c r="BJ177" s="655" t="str">
        <f t="shared" si="430"/>
        <v>FEE SSCANN_AUS</v>
      </c>
      <c r="BK177" s="655">
        <f t="shared" si="434"/>
        <v>52960.525000000001</v>
      </c>
      <c r="BL177" s="136">
        <f t="shared" si="431"/>
        <v>52960.525000000001</v>
      </c>
      <c r="BM177" s="136" t="str">
        <f t="shared" si="432"/>
        <v>OK</v>
      </c>
    </row>
    <row r="178" spans="1:65" ht="20.399999999999999" x14ac:dyDescent="0.7">
      <c r="A178" s="203"/>
      <c r="B178" s="203"/>
      <c r="C178" s="203"/>
      <c r="D178" s="203"/>
      <c r="E178" s="203"/>
      <c r="F178" s="203"/>
      <c r="G178" s="203"/>
      <c r="H178" s="203"/>
      <c r="I178" s="203"/>
      <c r="J178" s="203"/>
      <c r="K178" s="203"/>
      <c r="L178" s="203" t="str">
        <f t="shared" si="419"/>
        <v>91243520MARZO2025</v>
      </c>
      <c r="M178" s="203" t="str">
        <f t="shared" si="420"/>
        <v>REAL 91243520 IMPUESTO BERG_CAD</v>
      </c>
      <c r="N178" s="203" t="str">
        <f>VLOOKUP(M178,'D2'!$DW$5:'D2'!G:G,1,FALSE)</f>
        <v>REAL 91243520 IMPUESTO BERG_CAD</v>
      </c>
      <c r="O178" t="str">
        <f>P178&amp;V178&amp;X178&amp;W178&amp;AP178</f>
        <v>REALIMPUESTOBERG_CADMARZO202591243520</v>
      </c>
      <c r="P178" t="s">
        <v>21</v>
      </c>
      <c r="Q178" s="387" t="s">
        <v>678</v>
      </c>
      <c r="R178" s="211" t="str">
        <f>+VLOOKUP(AP178,'8'!$B$5:$F$40,2,FALSE)</f>
        <v>Logística MN</v>
      </c>
      <c r="S178" s="383" t="s">
        <v>500</v>
      </c>
      <c r="T178" s="211" t="str">
        <f>+VLOOKUP(TEXT(S178,0),articulos!A:B,2,0)</f>
        <v>Mantención, Software y Licencias</v>
      </c>
      <c r="U178" s="384">
        <v>85756</v>
      </c>
      <c r="V178" s="370" t="s">
        <v>644</v>
      </c>
      <c r="W178" s="211" t="str">
        <f t="shared" si="421"/>
        <v>MARZO2025</v>
      </c>
      <c r="X178" t="s">
        <v>703</v>
      </c>
      <c r="AA178" s="95">
        <f>+AD178/'7'!$E$346</f>
        <v>2271.6433435204549</v>
      </c>
      <c r="AB178" s="207">
        <v>2118421</v>
      </c>
      <c r="AD178" s="388">
        <f t="shared" si="422"/>
        <v>2118421</v>
      </c>
      <c r="AE178" s="210">
        <v>45747</v>
      </c>
      <c r="AF178" t="s">
        <v>704</v>
      </c>
      <c r="AG178" t="s">
        <v>365</v>
      </c>
      <c r="AH178" t="s">
        <v>916</v>
      </c>
      <c r="AL178" s="220">
        <f t="shared" si="423"/>
        <v>2025</v>
      </c>
      <c r="AM178" s="220" t="str">
        <f t="shared" si="424"/>
        <v>2025-03</v>
      </c>
      <c r="AN178" s="1" t="s">
        <v>24</v>
      </c>
      <c r="AO178" s="95">
        <f>AA178*'7'!G$346</f>
        <v>2392.4277370715758</v>
      </c>
      <c r="AP178" s="734">
        <v>91243520</v>
      </c>
      <c r="AQ178" s="212" t="str">
        <f t="shared" si="425"/>
        <v>912435</v>
      </c>
      <c r="AR178" s="213" t="e">
        <f>+VLOOKUP(AQ178,'8'!$B$5:$F$40,3,FALSE)</f>
        <v>#N/A</v>
      </c>
      <c r="AS178" s="213" t="e">
        <f>+VLOOKUP(AQ178,'8'!$B$5:$F$40,4,FALSE)</f>
        <v>#N/A</v>
      </c>
      <c r="AT178" s="213" t="e">
        <f>+VLOOKUP(AQ178,'8'!$B$5:$F$40,5,FALSE)</f>
        <v>#N/A</v>
      </c>
      <c r="AU178" s="213" t="e">
        <f>+VLOOKUP(AQ178,'8'!$B$5:$F$40,2,FALSE)</f>
        <v>#N/A</v>
      </c>
      <c r="AV178" s="213" t="str">
        <f t="shared" si="426"/>
        <v>IMPUESTO-91243520-2025-03</v>
      </c>
      <c r="AW178" s="165" t="str">
        <f t="shared" si="427"/>
        <v>91243520-2025-03</v>
      </c>
      <c r="AX178" t="str">
        <f t="shared" si="428"/>
        <v>IMPUESTO</v>
      </c>
      <c r="AZ178" s="659" t="e">
        <f>+VLOOKUP(P178&amp;" "&amp;AP178&amp;" "&amp;AX178&amp;" "&amp;X178,'D2'!$DW$6:$DW$98,1,FALSE)</f>
        <v>#N/A</v>
      </c>
      <c r="BC178" t="s">
        <v>302</v>
      </c>
      <c r="BD178" t="s">
        <v>302</v>
      </c>
      <c r="BE178" t="s">
        <v>302</v>
      </c>
      <c r="BF178" s="530"/>
      <c r="BG178" s="530"/>
      <c r="BI178" t="str">
        <f t="shared" si="429"/>
        <v>FEE SS</v>
      </c>
      <c r="BJ178" s="655" t="str">
        <f t="shared" si="430"/>
        <v>FEE SSBERG_CAD</v>
      </c>
      <c r="BK178" s="655">
        <f t="shared" si="434"/>
        <v>52960.525000000001</v>
      </c>
      <c r="BL178" s="136">
        <f t="shared" si="431"/>
        <v>52960.525000000001</v>
      </c>
      <c r="BM178" s="136" t="str">
        <f t="shared" si="432"/>
        <v>OK</v>
      </c>
    </row>
    <row r="179" spans="1:65" ht="20.399999999999999" x14ac:dyDescent="0.7">
      <c r="A179" s="203"/>
      <c r="B179" s="203"/>
      <c r="C179" s="203"/>
      <c r="D179" s="203"/>
      <c r="E179" s="203"/>
      <c r="F179" s="203"/>
      <c r="G179" s="203"/>
      <c r="H179" s="203"/>
      <c r="I179" s="203"/>
      <c r="J179" s="203"/>
      <c r="K179" s="203"/>
      <c r="L179" s="203">
        <f t="shared" si="386"/>
        <v>0</v>
      </c>
      <c r="M179" s="203" t="str">
        <f t="shared" si="418"/>
        <v>INCURRIDO 91243530 SOFTWARE CANN_AUS</v>
      </c>
      <c r="N179" s="203" t="str">
        <f>VLOOKUP(M179,'D2'!$DW$5:'D2'!G:G,1,FALSE)</f>
        <v>incurrido 91243530 SOFTWARE CANN_AUS</v>
      </c>
      <c r="O179" t="str">
        <f>P179&amp;V179&amp;X179&amp;W179&amp;AP179</f>
        <v>INCURRIDOSOFTWARECANN_AUSMARZO202591243530</v>
      </c>
      <c r="P179" t="s">
        <v>743</v>
      </c>
      <c r="Q179" s="387" t="s">
        <v>677</v>
      </c>
      <c r="R179" s="211" t="str">
        <f>+VLOOKUP(AP179,'8'!$B$5:$F$40,2,FALSE)</f>
        <v>Logística ME</v>
      </c>
      <c r="S179" s="383" t="s">
        <v>500</v>
      </c>
      <c r="T179" s="211" t="str">
        <f>+VLOOKUP(TEXT(S179,0),articulos!A:B,2,0)</f>
        <v>Mantención, Software y Licencias</v>
      </c>
      <c r="U179" s="384">
        <v>85756</v>
      </c>
      <c r="V179" s="370" t="s">
        <v>924</v>
      </c>
      <c r="W179" s="211" t="str">
        <f t="shared" si="387"/>
        <v>MARZO2025</v>
      </c>
      <c r="X179" t="s">
        <v>796</v>
      </c>
      <c r="AA179" s="95">
        <f>+AD179/'7'!$E$346</f>
        <v>-19066.41359712616</v>
      </c>
      <c r="AB179" s="532">
        <v>-17780384</v>
      </c>
      <c r="AD179" s="388">
        <f t="shared" si="388"/>
        <v>-17780384</v>
      </c>
      <c r="AE179" s="210">
        <v>45747</v>
      </c>
      <c r="AF179" t="s">
        <v>704</v>
      </c>
      <c r="AG179" t="s">
        <v>365</v>
      </c>
      <c r="AH179" t="s">
        <v>915</v>
      </c>
      <c r="AL179" s="220">
        <f t="shared" si="389"/>
        <v>2025</v>
      </c>
      <c r="AM179" s="220" t="str">
        <f t="shared" si="390"/>
        <v>2025-03</v>
      </c>
      <c r="AN179" s="528" t="s">
        <v>619</v>
      </c>
      <c r="AO179" s="95">
        <f>AA179*'7'!H$346</f>
        <v>-19787.327214423942</v>
      </c>
      <c r="AP179" s="732">
        <v>91243530</v>
      </c>
      <c r="AQ179" s="212" t="str">
        <f t="shared" si="391"/>
        <v>912435</v>
      </c>
      <c r="AR179" s="213" t="e">
        <f>+VLOOKUP(AQ179,'8'!$B$5:$F$40,3,FALSE)</f>
        <v>#N/A</v>
      </c>
      <c r="AS179" s="213" t="e">
        <f>+VLOOKUP(AQ179,'8'!$B$5:$F$40,4,FALSE)</f>
        <v>#N/A</v>
      </c>
      <c r="AT179" s="213" t="e">
        <f>+VLOOKUP(AQ179,'8'!$B$5:$F$40,5,FALSE)</f>
        <v>#N/A</v>
      </c>
      <c r="AU179" s="213" t="e">
        <f>+VLOOKUP(AQ179,'8'!$B$5:$F$40,2,FALSE)</f>
        <v>#N/A</v>
      </c>
      <c r="AV179" s="213" t="str">
        <f t="shared" si="392"/>
        <v>SOFTWARE-91243530-2025-03</v>
      </c>
      <c r="AW179" s="165" t="str">
        <f t="shared" si="393"/>
        <v>91243530-2025-03</v>
      </c>
      <c r="AX179" t="str">
        <f t="shared" si="414"/>
        <v>SOFTWARE</v>
      </c>
      <c r="AZ179" s="659" t="e">
        <f>+VLOOKUP(P179&amp;" "&amp;AP179&amp;" "&amp;AX179&amp;" "&amp;X179,'D2'!$DW$6:$DW$98,1,FALSE)</f>
        <v>#N/A</v>
      </c>
      <c r="BF179" s="530"/>
      <c r="BG179" s="530"/>
      <c r="BI179" t="str">
        <f t="shared" si="409"/>
        <v>FEE SS</v>
      </c>
      <c r="BJ179" s="655" t="str">
        <f t="shared" si="410"/>
        <v>FEE SSCANN_AUS</v>
      </c>
      <c r="BK179" s="655">
        <f>+AB179*0.025</f>
        <v>-444509.60000000003</v>
      </c>
      <c r="BL179" s="136">
        <f t="shared" si="411"/>
        <v>-444509.60000000003</v>
      </c>
      <c r="BM179" s="136" t="str">
        <f t="shared" si="395"/>
        <v>OK</v>
      </c>
    </row>
    <row r="180" spans="1:65" ht="20.399999999999999" x14ac:dyDescent="0.7">
      <c r="A180" s="203"/>
      <c r="B180" s="203"/>
      <c r="C180" s="203"/>
      <c r="D180" s="203"/>
      <c r="E180" s="203"/>
      <c r="F180" s="203"/>
      <c r="G180" s="203"/>
      <c r="H180" s="203"/>
      <c r="I180" s="203"/>
      <c r="J180" s="203"/>
      <c r="K180" s="203"/>
      <c r="L180" s="203">
        <f t="shared" si="386"/>
        <v>0</v>
      </c>
      <c r="M180" s="203" t="str">
        <f t="shared" si="418"/>
        <v>INCURRIDO 91243530 SOFTWARE BERG_CAD</v>
      </c>
      <c r="N180" s="203" t="str">
        <f>VLOOKUP(M180,'D2'!$DW$5:'D2'!G:G,1,FALSE)</f>
        <v>incurrido 91243530 SOFTWARE BERG_CAD</v>
      </c>
      <c r="O180" t="str">
        <f t="shared" ref="O180" si="435">P180&amp;V180&amp;X180&amp;W180&amp;AP180</f>
        <v>INCURRIDOSOFTWAREBERG_CADMARZO202591243530</v>
      </c>
      <c r="P180" t="s">
        <v>743</v>
      </c>
      <c r="Q180" s="387" t="s">
        <v>677</v>
      </c>
      <c r="R180" s="211" t="str">
        <f>+VLOOKUP(AP180,'8'!$B$5:$F$40,2,FALSE)</f>
        <v>Logística ME</v>
      </c>
      <c r="S180" s="383" t="s">
        <v>500</v>
      </c>
      <c r="T180" s="211" t="str">
        <f>+VLOOKUP(TEXT(S180,0),articulos!A:B,2,0)</f>
        <v>Mantención, Software y Licencias</v>
      </c>
      <c r="U180" s="384">
        <v>85756</v>
      </c>
      <c r="V180" s="370" t="s">
        <v>924</v>
      </c>
      <c r="W180" s="211" t="str">
        <f t="shared" si="387"/>
        <v>MARZO2025</v>
      </c>
      <c r="X180" t="s">
        <v>703</v>
      </c>
      <c r="AA180" s="95">
        <f>+AD180/'7'!$E$346</f>
        <v>-19066.41359712616</v>
      </c>
      <c r="AB180" s="532">
        <v>-17780384</v>
      </c>
      <c r="AD180" s="388">
        <f t="shared" si="388"/>
        <v>-17780384</v>
      </c>
      <c r="AE180" s="210">
        <v>45747</v>
      </c>
      <c r="AF180" t="s">
        <v>704</v>
      </c>
      <c r="AG180" t="s">
        <v>365</v>
      </c>
      <c r="AH180" t="s">
        <v>915</v>
      </c>
      <c r="AL180" s="220">
        <f t="shared" si="389"/>
        <v>2025</v>
      </c>
      <c r="AM180" s="220" t="str">
        <f t="shared" si="390"/>
        <v>2025-03</v>
      </c>
      <c r="AN180" s="528" t="s">
        <v>619</v>
      </c>
      <c r="AO180" s="95">
        <f>AA180*'7'!H$346</f>
        <v>-19787.327214423942</v>
      </c>
      <c r="AP180" s="732">
        <v>91243530</v>
      </c>
      <c r="AQ180" s="212" t="str">
        <f t="shared" si="391"/>
        <v>912435</v>
      </c>
      <c r="AR180" s="213" t="e">
        <f>+VLOOKUP(AQ180,'8'!$B$5:$F$40,3,FALSE)</f>
        <v>#N/A</v>
      </c>
      <c r="AS180" s="213" t="e">
        <f>+VLOOKUP(AQ180,'8'!$B$5:$F$40,4,FALSE)</f>
        <v>#N/A</v>
      </c>
      <c r="AT180" s="213" t="e">
        <f>+VLOOKUP(AQ180,'8'!$B$5:$F$40,5,FALSE)</f>
        <v>#N/A</v>
      </c>
      <c r="AU180" s="213" t="e">
        <f>+VLOOKUP(AQ180,'8'!$B$5:$F$40,2,FALSE)</f>
        <v>#N/A</v>
      </c>
      <c r="AV180" s="213" t="str">
        <f t="shared" si="392"/>
        <v>SOFTWARE-91243530-2025-03</v>
      </c>
      <c r="AW180" s="165" t="str">
        <f t="shared" si="393"/>
        <v>91243530-2025-03</v>
      </c>
      <c r="AX180" t="str">
        <f t="shared" si="414"/>
        <v>SOFTWARE</v>
      </c>
      <c r="AZ180" s="659" t="e">
        <f>+VLOOKUP(P180&amp;" "&amp;AP180&amp;" "&amp;AX180&amp;" "&amp;X180,'D2'!$DW$6:$DW$98,1,FALSE)</f>
        <v>#N/A</v>
      </c>
      <c r="BF180" s="530"/>
      <c r="BG180" s="530"/>
      <c r="BI180" t="str">
        <f t="shared" si="409"/>
        <v>FEE SS</v>
      </c>
      <c r="BJ180" s="655" t="str">
        <f t="shared" si="410"/>
        <v>FEE SSBERG_CAD</v>
      </c>
      <c r="BK180" s="655">
        <f t="shared" ref="BK180:BK182" si="436">+AB180*0.025</f>
        <v>-444509.60000000003</v>
      </c>
      <c r="BL180" s="136">
        <f t="shared" si="411"/>
        <v>-444509.60000000003</v>
      </c>
      <c r="BM180" s="136" t="str">
        <f t="shared" si="395"/>
        <v>OK</v>
      </c>
    </row>
    <row r="181" spans="1:65" ht="20.399999999999999" x14ac:dyDescent="0.7">
      <c r="A181" s="203"/>
      <c r="B181" s="203"/>
      <c r="C181" s="203"/>
      <c r="D181" s="203"/>
      <c r="E181" s="203"/>
      <c r="F181" s="203"/>
      <c r="G181" s="203"/>
      <c r="H181" s="203"/>
      <c r="I181" s="203"/>
      <c r="J181" s="203"/>
      <c r="K181" s="203"/>
      <c r="L181" s="203">
        <f t="shared" si="386"/>
        <v>0</v>
      </c>
      <c r="M181" s="203" t="str">
        <f t="shared" si="418"/>
        <v>INCURRIDO 91243520 IMPUESTO CANN_AUS</v>
      </c>
      <c r="N181" s="203" t="str">
        <f>VLOOKUP(M181,'D2'!$DW$5:'D2'!G:G,1,FALSE)</f>
        <v>incurrido 91243520 IMPUESTO CANN_AUS</v>
      </c>
      <c r="O181" t="str">
        <f>P181&amp;V181&amp;X181&amp;W181&amp;AP181</f>
        <v>INCURRIDOIMPUESTOCANN_AUSMARZO202591243520</v>
      </c>
      <c r="P181" t="s">
        <v>743</v>
      </c>
      <c r="Q181" s="387" t="s">
        <v>678</v>
      </c>
      <c r="R181" s="211" t="str">
        <f>+VLOOKUP(AP181,'8'!$B$5:$F$40,2,FALSE)</f>
        <v>Logística MN</v>
      </c>
      <c r="S181" s="383" t="s">
        <v>500</v>
      </c>
      <c r="T181" s="211" t="str">
        <f>+VLOOKUP(TEXT(S181,0),articulos!A:B,2,0)</f>
        <v>Mantención, Software y Licencias</v>
      </c>
      <c r="U181" s="384">
        <v>85756</v>
      </c>
      <c r="V181" s="370" t="s">
        <v>644</v>
      </c>
      <c r="W181" s="211" t="str">
        <f t="shared" si="387"/>
        <v>MARZO2025</v>
      </c>
      <c r="X181" t="s">
        <v>796</v>
      </c>
      <c r="AA181" s="95">
        <f>+AD181/'7'!$E$346</f>
        <v>-2271.6433435204549</v>
      </c>
      <c r="AB181" s="532">
        <v>-2118421</v>
      </c>
      <c r="AD181" s="388">
        <f t="shared" si="388"/>
        <v>-2118421</v>
      </c>
      <c r="AE181" s="210">
        <v>45747</v>
      </c>
      <c r="AF181" t="s">
        <v>704</v>
      </c>
      <c r="AG181" t="s">
        <v>365</v>
      </c>
      <c r="AH181" t="s">
        <v>916</v>
      </c>
      <c r="AL181" s="220">
        <f t="shared" si="389"/>
        <v>2025</v>
      </c>
      <c r="AM181" s="220" t="str">
        <f t="shared" si="390"/>
        <v>2025-03</v>
      </c>
      <c r="AN181" s="1" t="s">
        <v>24</v>
      </c>
      <c r="AO181" s="95">
        <f>AA181*'7'!G$346</f>
        <v>-2392.4277370715758</v>
      </c>
      <c r="AP181" s="734">
        <v>91243520</v>
      </c>
      <c r="AQ181" s="212" t="str">
        <f t="shared" si="391"/>
        <v>912435</v>
      </c>
      <c r="AR181" s="213" t="e">
        <f>+VLOOKUP(AQ181,'8'!$B$5:$F$40,3,FALSE)</f>
        <v>#N/A</v>
      </c>
      <c r="AS181" s="213" t="e">
        <f>+VLOOKUP(AQ181,'8'!$B$5:$F$40,4,FALSE)</f>
        <v>#N/A</v>
      </c>
      <c r="AT181" s="213" t="e">
        <f>+VLOOKUP(AQ181,'8'!$B$5:$F$40,5,FALSE)</f>
        <v>#N/A</v>
      </c>
      <c r="AU181" s="213" t="e">
        <f>+VLOOKUP(AQ181,'8'!$B$5:$F$40,2,FALSE)</f>
        <v>#N/A</v>
      </c>
      <c r="AV181" s="213" t="str">
        <f t="shared" si="392"/>
        <v>IMPUESTO-91243520-2025-03</v>
      </c>
      <c r="AW181" s="165" t="str">
        <f t="shared" si="393"/>
        <v>91243520-2025-03</v>
      </c>
      <c r="AX181" t="str">
        <f t="shared" si="414"/>
        <v>IMPUESTO</v>
      </c>
      <c r="AZ181" s="659" t="e">
        <f>+VLOOKUP(P181&amp;" "&amp;AP181&amp;" "&amp;AX181&amp;" "&amp;X181,'D2'!$DW$6:$DW$98,1,FALSE)</f>
        <v>#N/A</v>
      </c>
      <c r="BF181" s="530"/>
      <c r="BG181" s="530"/>
      <c r="BI181" t="str">
        <f t="shared" si="409"/>
        <v>FEE SS</v>
      </c>
      <c r="BJ181" s="655" t="str">
        <f t="shared" si="410"/>
        <v>FEE SSCANN_AUS</v>
      </c>
      <c r="BK181" s="655">
        <f t="shared" si="436"/>
        <v>-52960.525000000001</v>
      </c>
      <c r="BL181" s="136">
        <f t="shared" si="411"/>
        <v>-52960.525000000001</v>
      </c>
      <c r="BM181" s="136" t="str">
        <f t="shared" si="395"/>
        <v>OK</v>
      </c>
    </row>
    <row r="182" spans="1:65" ht="20.399999999999999" x14ac:dyDescent="0.7">
      <c r="A182" s="203"/>
      <c r="B182" s="203"/>
      <c r="C182" s="203"/>
      <c r="D182" s="203"/>
      <c r="E182" s="203"/>
      <c r="F182" s="203"/>
      <c r="G182" s="203"/>
      <c r="H182" s="203"/>
      <c r="I182" s="203"/>
      <c r="J182" s="203"/>
      <c r="K182" s="203"/>
      <c r="L182" s="203">
        <f t="shared" si="386"/>
        <v>0</v>
      </c>
      <c r="M182" s="203" t="str">
        <f t="shared" si="418"/>
        <v>INCURRIDO 91243520 IMPUESTO BERG_CAD</v>
      </c>
      <c r="N182" s="203" t="str">
        <f>VLOOKUP(M182,'D2'!$DW$5:'D2'!G:G,1,FALSE)</f>
        <v>incurrido 91243520 IMPUESTO BERG_CAD</v>
      </c>
      <c r="O182" t="str">
        <f>P182&amp;V182&amp;X182&amp;W182&amp;AP182</f>
        <v>INCURRIDOIMPUESTOBERG_CADMARZO202591243520</v>
      </c>
      <c r="P182" t="s">
        <v>743</v>
      </c>
      <c r="Q182" s="387" t="s">
        <v>678</v>
      </c>
      <c r="R182" s="211" t="str">
        <f>+VLOOKUP(AP182,'8'!$B$5:$F$40,2,FALSE)</f>
        <v>Logística MN</v>
      </c>
      <c r="S182" s="383" t="s">
        <v>500</v>
      </c>
      <c r="T182" s="211" t="str">
        <f>+VLOOKUP(TEXT(S182,0),articulos!A:B,2,0)</f>
        <v>Mantención, Software y Licencias</v>
      </c>
      <c r="U182" s="384">
        <v>85756</v>
      </c>
      <c r="V182" s="370" t="s">
        <v>644</v>
      </c>
      <c r="W182" s="211" t="str">
        <f t="shared" si="387"/>
        <v>MARZO2025</v>
      </c>
      <c r="X182" t="s">
        <v>703</v>
      </c>
      <c r="AA182" s="95">
        <f>+AD182/'7'!$E$346</f>
        <v>-2271.6433435204549</v>
      </c>
      <c r="AB182" s="532">
        <v>-2118421</v>
      </c>
      <c r="AD182" s="388">
        <f t="shared" si="388"/>
        <v>-2118421</v>
      </c>
      <c r="AE182" s="210">
        <v>45747</v>
      </c>
      <c r="AF182" t="s">
        <v>704</v>
      </c>
      <c r="AG182" t="s">
        <v>365</v>
      </c>
      <c r="AH182" t="s">
        <v>916</v>
      </c>
      <c r="AL182" s="220">
        <f t="shared" si="389"/>
        <v>2025</v>
      </c>
      <c r="AM182" s="220" t="str">
        <f t="shared" si="390"/>
        <v>2025-03</v>
      </c>
      <c r="AN182" s="1" t="s">
        <v>24</v>
      </c>
      <c r="AO182" s="95">
        <f>AA182*'7'!G$346</f>
        <v>-2392.4277370715758</v>
      </c>
      <c r="AP182" s="734">
        <v>91243520</v>
      </c>
      <c r="AQ182" s="212" t="str">
        <f t="shared" si="391"/>
        <v>912435</v>
      </c>
      <c r="AR182" s="213" t="e">
        <f>+VLOOKUP(AQ182,'8'!$B$5:$F$40,3,FALSE)</f>
        <v>#N/A</v>
      </c>
      <c r="AS182" s="213" t="e">
        <f>+VLOOKUP(AQ182,'8'!$B$5:$F$40,4,FALSE)</f>
        <v>#N/A</v>
      </c>
      <c r="AT182" s="213" t="e">
        <f>+VLOOKUP(AQ182,'8'!$B$5:$F$40,5,FALSE)</f>
        <v>#N/A</v>
      </c>
      <c r="AU182" s="213" t="e">
        <f>+VLOOKUP(AQ182,'8'!$B$5:$F$40,2,FALSE)</f>
        <v>#N/A</v>
      </c>
      <c r="AV182" s="213" t="str">
        <f t="shared" si="392"/>
        <v>IMPUESTO-91243520-2025-03</v>
      </c>
      <c r="AW182" s="165" t="str">
        <f t="shared" si="393"/>
        <v>91243520-2025-03</v>
      </c>
      <c r="AX182" t="str">
        <f t="shared" si="414"/>
        <v>IMPUESTO</v>
      </c>
      <c r="AZ182" s="659" t="e">
        <f>+VLOOKUP(P182&amp;" "&amp;AP182&amp;" "&amp;AX182&amp;" "&amp;X182,'D2'!$DW$6:$DW$98,1,FALSE)</f>
        <v>#N/A</v>
      </c>
      <c r="BC182" t="s">
        <v>302</v>
      </c>
      <c r="BD182" t="s">
        <v>302</v>
      </c>
      <c r="BE182" t="s">
        <v>302</v>
      </c>
      <c r="BF182" s="530"/>
      <c r="BG182" s="530"/>
      <c r="BI182" t="str">
        <f t="shared" si="409"/>
        <v>FEE SS</v>
      </c>
      <c r="BJ182" s="655" t="str">
        <f t="shared" si="410"/>
        <v>FEE SSBERG_CAD</v>
      </c>
      <c r="BK182" s="655">
        <f t="shared" si="436"/>
        <v>-52960.525000000001</v>
      </c>
      <c r="BL182" s="136">
        <f t="shared" si="411"/>
        <v>-52960.525000000001</v>
      </c>
      <c r="BM182" s="136" t="str">
        <f t="shared" si="395"/>
        <v>OK</v>
      </c>
    </row>
    <row r="183" spans="1:65" ht="20.399999999999999" x14ac:dyDescent="0.7">
      <c r="A183" s="203"/>
      <c r="B183" s="203"/>
      <c r="C183" s="203"/>
      <c r="D183" s="203"/>
      <c r="E183" s="203"/>
      <c r="F183" s="203"/>
      <c r="G183" s="203"/>
      <c r="H183" s="203"/>
      <c r="I183" s="203"/>
      <c r="J183" s="203"/>
      <c r="K183" s="203"/>
      <c r="L183" s="203" t="str">
        <f t="shared" si="386"/>
        <v>91243720MARZO2025</v>
      </c>
      <c r="M183" s="203" t="str">
        <f t="shared" si="418"/>
        <v>REAL 91243720 G_SAP CANN_AUS</v>
      </c>
      <c r="N183" s="203" t="str">
        <f>VLOOKUP(M183,'D2'!$DW$5:'D2'!G:G,1,FALSE)</f>
        <v>REAL 91243720 G_SAP CANN_AUS</v>
      </c>
      <c r="O183" t="str">
        <f>P183&amp;V183&amp;X183&amp;W183&amp;AP183</f>
        <v>REALG_SAPCANN_AUSMARZO202591243720</v>
      </c>
      <c r="P183" t="s">
        <v>21</v>
      </c>
      <c r="Q183" s="387"/>
      <c r="R183" s="211" t="str">
        <f>+VLOOKUP(AP183,'8'!$B$5:$F$40,2,FALSE)</f>
        <v>Administración MN</v>
      </c>
      <c r="S183" s="383" t="s">
        <v>276</v>
      </c>
      <c r="T183" s="211" t="str">
        <f>+VLOOKUP(TEXT(S183,0),articulos!A:B,2,0)</f>
        <v>Costo Dueño Sap</v>
      </c>
      <c r="U183" s="384"/>
      <c r="V183" s="370" t="s">
        <v>276</v>
      </c>
      <c r="W183" s="211" t="str">
        <f t="shared" si="387"/>
        <v>MARZO2025</v>
      </c>
      <c r="X183" t="s">
        <v>796</v>
      </c>
      <c r="AA183" s="95">
        <f>73.06/2</f>
        <v>36.53</v>
      </c>
      <c r="AB183" s="207"/>
      <c r="AD183" s="388">
        <f t="shared" si="388"/>
        <v>0</v>
      </c>
      <c r="AE183" s="210">
        <v>45747</v>
      </c>
      <c r="AF183" t="s">
        <v>926</v>
      </c>
      <c r="AG183" t="s">
        <v>414</v>
      </c>
      <c r="AH183" t="s">
        <v>925</v>
      </c>
      <c r="AI183" t="s">
        <v>910</v>
      </c>
      <c r="AL183" s="220">
        <f t="shared" si="389"/>
        <v>2025</v>
      </c>
      <c r="AM183" s="220" t="str">
        <f t="shared" si="390"/>
        <v>2025-03</v>
      </c>
      <c r="AN183" s="1" t="s">
        <v>24</v>
      </c>
      <c r="AO183" s="95">
        <f>AA183*'7'!G$346</f>
        <v>38.472318061947441</v>
      </c>
      <c r="AP183" s="730">
        <v>91243720</v>
      </c>
      <c r="AQ183" s="212" t="str">
        <f t="shared" si="391"/>
        <v>912437</v>
      </c>
      <c r="AR183" s="213" t="e">
        <f>+VLOOKUP(AQ183,'8'!$B$5:$F$40,3,FALSE)</f>
        <v>#N/A</v>
      </c>
      <c r="AS183" s="213" t="e">
        <f>+VLOOKUP(AQ183,'8'!$B$5:$F$40,4,FALSE)</f>
        <v>#N/A</v>
      </c>
      <c r="AT183" s="213" t="e">
        <f>+VLOOKUP(AQ183,'8'!$B$5:$F$40,5,FALSE)</f>
        <v>#N/A</v>
      </c>
      <c r="AU183" s="213" t="e">
        <f>+VLOOKUP(AQ183,'8'!$B$5:$F$40,2,FALSE)</f>
        <v>#N/A</v>
      </c>
      <c r="AV183" s="213" t="str">
        <f t="shared" si="392"/>
        <v>G_SAP-91243720-2025-03</v>
      </c>
      <c r="AW183" s="165" t="str">
        <f t="shared" si="393"/>
        <v>91243720-2025-03</v>
      </c>
      <c r="AX183" t="str">
        <f t="shared" si="414"/>
        <v>G_SAP</v>
      </c>
      <c r="AZ183" s="659" t="e">
        <f>+VLOOKUP(P183&amp;" "&amp;AP183&amp;" "&amp;AX183&amp;" "&amp;X183,'D2'!$DW$6:$DW$98,1,FALSE)</f>
        <v>#N/A</v>
      </c>
      <c r="BC183" t="s">
        <v>302</v>
      </c>
      <c r="BD183" t="s">
        <v>302</v>
      </c>
      <c r="BE183" t="s">
        <v>302</v>
      </c>
      <c r="BF183" s="530"/>
      <c r="BG183" s="530"/>
      <c r="BI183" t="str">
        <f t="shared" si="409"/>
        <v>FEE SS</v>
      </c>
      <c r="BJ183" s="656" t="str">
        <f t="shared" si="410"/>
        <v>FEE SSCANN_AUS</v>
      </c>
      <c r="BK183" s="656">
        <f t="shared" ref="BK183:BK185" si="437">+AB183*0.0551</f>
        <v>0</v>
      </c>
      <c r="BL183" s="136">
        <f t="shared" si="411"/>
        <v>0</v>
      </c>
      <c r="BM183" s="136" t="str">
        <f t="shared" si="395"/>
        <v>OK</v>
      </c>
    </row>
    <row r="184" spans="1:65" ht="20.399999999999999" x14ac:dyDescent="0.7">
      <c r="A184" s="203"/>
      <c r="B184" s="203"/>
      <c r="C184" s="203"/>
      <c r="D184" s="203"/>
      <c r="E184" s="203"/>
      <c r="F184" s="203"/>
      <c r="G184" s="203"/>
      <c r="H184" s="203"/>
      <c r="I184" s="203"/>
      <c r="J184" s="203"/>
      <c r="K184" s="203"/>
      <c r="L184" s="203" t="str">
        <f t="shared" ref="L184" si="438">IF(P184="INCURRIDO",0,AP184&amp;W184)</f>
        <v>91243720MARZO2025</v>
      </c>
      <c r="M184" s="203" t="str">
        <f t="shared" ref="M184" si="439">P184&amp;" "&amp;AP184&amp;" "&amp;V184&amp;" "&amp;X184</f>
        <v>REAL 91243720 G_SAP BERG_CAD</v>
      </c>
      <c r="N184" s="203" t="str">
        <f>VLOOKUP(M184,'D2'!$DW$5:'D2'!G:G,1,FALSE)</f>
        <v>REAL 91243720 G_SAP BERG_CAD</v>
      </c>
      <c r="O184" t="str">
        <f>P184&amp;V184&amp;X184&amp;W184&amp;AP184</f>
        <v>REALG_SAPBERG_CADMARZO202591243720</v>
      </c>
      <c r="P184" t="s">
        <v>21</v>
      </c>
      <c r="Q184" s="387"/>
      <c r="R184" s="211" t="str">
        <f>+VLOOKUP(AP184,'8'!$B$5:$F$40,2,FALSE)</f>
        <v>Administración MN</v>
      </c>
      <c r="S184" s="383" t="s">
        <v>276</v>
      </c>
      <c r="T184" s="211" t="str">
        <f>+VLOOKUP(TEXT(S184,0),articulos!A:B,2,0)</f>
        <v>Costo Dueño Sap</v>
      </c>
      <c r="U184" s="384"/>
      <c r="V184" s="370" t="s">
        <v>276</v>
      </c>
      <c r="W184" s="211" t="str">
        <f t="shared" ref="W184" si="440">UPPER(TEXT(AE184,"MMMMYYYY"))</f>
        <v>MARZO2025</v>
      </c>
      <c r="X184" t="s">
        <v>703</v>
      </c>
      <c r="AA184" s="95">
        <f>73.06/2</f>
        <v>36.53</v>
      </c>
      <c r="AB184" s="207"/>
      <c r="AD184" s="388">
        <f t="shared" ref="AD184" si="441">ROUND(AB184-AC184,0)</f>
        <v>0</v>
      </c>
      <c r="AE184" s="210">
        <v>45747</v>
      </c>
      <c r="AF184" t="s">
        <v>926</v>
      </c>
      <c r="AG184" t="s">
        <v>414</v>
      </c>
      <c r="AH184" t="s">
        <v>925</v>
      </c>
      <c r="AI184" t="s">
        <v>910</v>
      </c>
      <c r="AL184" s="220">
        <f t="shared" ref="AL184" si="442">+YEAR(AE184)</f>
        <v>2025</v>
      </c>
      <c r="AM184" s="220" t="str">
        <f t="shared" ref="AM184" si="443">+AL184&amp;"-"&amp;TEXT(MONTH(AE184),"00")</f>
        <v>2025-03</v>
      </c>
      <c r="AN184" s="1" t="s">
        <v>24</v>
      </c>
      <c r="AO184" s="95">
        <f>AA184*'7'!G$346</f>
        <v>38.472318061947441</v>
      </c>
      <c r="AP184" s="730">
        <v>91243720</v>
      </c>
      <c r="AQ184" s="212" t="str">
        <f t="shared" ref="AQ184" si="444">+MID(AP184,1,6)</f>
        <v>912437</v>
      </c>
      <c r="AR184" s="213" t="e">
        <f>+VLOOKUP(AQ184,'8'!$B$5:$F$40,3,FALSE)</f>
        <v>#N/A</v>
      </c>
      <c r="AS184" s="213" t="e">
        <f>+VLOOKUP(AQ184,'8'!$B$5:$F$40,4,FALSE)</f>
        <v>#N/A</v>
      </c>
      <c r="AT184" s="213" t="e">
        <f>+VLOOKUP(AQ184,'8'!$B$5:$F$40,5,FALSE)</f>
        <v>#N/A</v>
      </c>
      <c r="AU184" s="213" t="e">
        <f>+VLOOKUP(AQ184,'8'!$B$5:$F$40,2,FALSE)</f>
        <v>#N/A</v>
      </c>
      <c r="AV184" s="213" t="str">
        <f t="shared" ref="AV184" si="445">+AX184&amp;"-"&amp;AP184&amp;"-"&amp;AM184</f>
        <v>G_SAP-91243720-2025-03</v>
      </c>
      <c r="AW184" s="165" t="str">
        <f t="shared" ref="AW184" si="446">+AP184&amp;"-"&amp;AM184</f>
        <v>91243720-2025-03</v>
      </c>
      <c r="AX184" t="str">
        <f t="shared" ref="AX184" si="447">V184</f>
        <v>G_SAP</v>
      </c>
      <c r="AZ184" s="659" t="e">
        <f>+VLOOKUP(P184&amp;" "&amp;AP184&amp;" "&amp;AX184&amp;" "&amp;X184,'D2'!$DW$6:$DW$98,1,FALSE)</f>
        <v>#N/A</v>
      </c>
      <c r="BC184" t="s">
        <v>302</v>
      </c>
      <c r="BD184" t="s">
        <v>302</v>
      </c>
      <c r="BE184" t="s">
        <v>302</v>
      </c>
      <c r="BF184" s="530"/>
      <c r="BG184" s="530"/>
      <c r="BI184" t="str">
        <f t="shared" si="409"/>
        <v>FEE SS</v>
      </c>
      <c r="BJ184" s="656" t="str">
        <f t="shared" si="410"/>
        <v>FEE SSBERG_CAD</v>
      </c>
      <c r="BK184" s="656">
        <f t="shared" ref="BK184" si="448">+AB184*0.0551</f>
        <v>0</v>
      </c>
      <c r="BL184" s="136">
        <f t="shared" si="411"/>
        <v>0</v>
      </c>
      <c r="BM184" s="136" t="str">
        <f t="shared" ref="BM184" si="449">IF(BK184=BL184,"OK","REV")</f>
        <v>OK</v>
      </c>
    </row>
    <row r="185" spans="1:65" ht="20.399999999999999" x14ac:dyDescent="0.7">
      <c r="A185" s="203"/>
      <c r="B185" s="203"/>
      <c r="C185" s="203"/>
      <c r="D185" s="203"/>
      <c r="E185" s="203"/>
      <c r="F185" s="203"/>
      <c r="G185" s="203"/>
      <c r="H185" s="203"/>
      <c r="I185" s="203"/>
      <c r="J185" s="203"/>
      <c r="K185" s="203"/>
      <c r="L185" s="203" t="str">
        <f t="shared" si="386"/>
        <v>ENERO1900</v>
      </c>
      <c r="M185" s="203" t="str">
        <f t="shared" si="418"/>
        <v xml:space="preserve">REAL   </v>
      </c>
      <c r="N185" s="203" t="e">
        <f>VLOOKUP(M185,'D2'!$DW$5:'D2'!G:G,1,FALSE)</f>
        <v>#N/A</v>
      </c>
      <c r="O185" t="str">
        <f t="shared" ref="O185" si="450">P185&amp;V185&amp;X185&amp;W185&amp;AP185</f>
        <v>REALENERO1900</v>
      </c>
      <c r="P185" t="s">
        <v>21</v>
      </c>
      <c r="Q185" s="387"/>
      <c r="R185" s="211" t="str">
        <f>+VLOOKUP(AP185,'8'!$B$5:$F$40,2,FALSE)</f>
        <v>Geofísica ME</v>
      </c>
      <c r="S185" s="383"/>
      <c r="T185" s="211" t="e">
        <f>+VLOOKUP(TEXT(S185,0),articulos!A:B,2,0)</f>
        <v>#N/A</v>
      </c>
      <c r="U185" s="384"/>
      <c r="V185" s="370"/>
      <c r="W185" s="211" t="str">
        <f t="shared" si="387"/>
        <v>ENERO1900</v>
      </c>
      <c r="AA185" s="95">
        <f>+AD185/'7'!$E$345</f>
        <v>0</v>
      </c>
      <c r="AB185" s="207"/>
      <c r="AD185" s="388">
        <f t="shared" si="388"/>
        <v>0</v>
      </c>
      <c r="AE185" s="210"/>
      <c r="AL185" s="220">
        <f t="shared" si="389"/>
        <v>1900</v>
      </c>
      <c r="AM185" s="220" t="str">
        <f t="shared" si="390"/>
        <v>1900-01</v>
      </c>
      <c r="AN185" s="1" t="s">
        <v>24</v>
      </c>
      <c r="AO185" s="95">
        <f>AA185*'7'!G$346</f>
        <v>0</v>
      </c>
      <c r="AP185" s="730"/>
      <c r="AQ185" s="212" t="str">
        <f t="shared" si="391"/>
        <v/>
      </c>
      <c r="AR185" s="213" t="e">
        <f>+VLOOKUP(AQ185,'8'!$B$5:$F$40,3,FALSE)</f>
        <v>#N/A</v>
      </c>
      <c r="AS185" s="213" t="e">
        <f>+VLOOKUP(AQ185,'8'!$B$5:$F$40,4,FALSE)</f>
        <v>#N/A</v>
      </c>
      <c r="AT185" s="213" t="e">
        <f>+VLOOKUP(AQ185,'8'!$B$5:$F$40,5,FALSE)</f>
        <v>#N/A</v>
      </c>
      <c r="AU185" s="213" t="e">
        <f>+VLOOKUP(AQ185,'8'!$B$5:$F$40,2,FALSE)</f>
        <v>#N/A</v>
      </c>
      <c r="AV185" s="213" t="str">
        <f t="shared" si="392"/>
        <v>0--1900-01</v>
      </c>
      <c r="AW185" s="165" t="str">
        <f t="shared" si="393"/>
        <v>-1900-01</v>
      </c>
      <c r="AX185">
        <f t="shared" si="414"/>
        <v>0</v>
      </c>
      <c r="AZ185" s="659" t="e">
        <f>+VLOOKUP(P185&amp;" "&amp;AP185&amp;" "&amp;AX185&amp;" "&amp;X185,'D2'!$DW$6:$DW$98,1,FALSE)</f>
        <v>#N/A</v>
      </c>
      <c r="BC185" t="s">
        <v>302</v>
      </c>
      <c r="BD185" t="s">
        <v>302</v>
      </c>
      <c r="BE185" t="s">
        <v>302</v>
      </c>
      <c r="BF185" s="530"/>
      <c r="BG185" s="530"/>
      <c r="BI185" t="str">
        <f t="shared" si="409"/>
        <v>FEE SS</v>
      </c>
      <c r="BJ185" s="656" t="str">
        <f t="shared" si="410"/>
        <v>FEE SS</v>
      </c>
      <c r="BK185" s="656">
        <f t="shared" si="437"/>
        <v>0</v>
      </c>
      <c r="BL185" s="136">
        <f t="shared" si="411"/>
        <v>0</v>
      </c>
      <c r="BM185" s="136" t="str">
        <f t="shared" si="395"/>
        <v>OK</v>
      </c>
    </row>
    <row r="186" spans="1:65" ht="17.399999999999999" x14ac:dyDescent="0.55000000000000004">
      <c r="L186" t="str">
        <f t="shared" si="386"/>
        <v>91243910MARZO2025</v>
      </c>
      <c r="M186" t="str">
        <f t="shared" si="418"/>
        <v>REAL 91243910 FEE MO CANN_AUS</v>
      </c>
      <c r="N186" t="str">
        <f>VLOOKUP(M186,'D2'!$DW$5:'D2'!G:G,1,FALSE)</f>
        <v>REAL 91243910 FEE MO CANN_AUS</v>
      </c>
      <c r="O186" t="str">
        <f t="shared" ref="O186:O189" si="451">P186&amp;V186&amp;X186&amp;W186&amp;AP186</f>
        <v>REALFEE MOCANN_AUSMARZO202591243910</v>
      </c>
      <c r="P186" t="s">
        <v>21</v>
      </c>
      <c r="Q186" s="504" t="s">
        <v>693</v>
      </c>
      <c r="R186" s="247" t="str">
        <f>+VLOOKUP(AP186,'8'!$B$5:$F$40,2,FALSE)</f>
        <v>q FEE M.O.</v>
      </c>
      <c r="S186" s="248" t="s">
        <v>269</v>
      </c>
      <c r="T186" s="247" t="str">
        <f>+VLOOKUP(TEXT(S186,0),articulos!A:B,2,0)</f>
        <v>Costo de Servicio Mano de Obra</v>
      </c>
      <c r="U186" s="247"/>
      <c r="V186" s="247" t="s">
        <v>269</v>
      </c>
      <c r="W186" s="249" t="str">
        <f t="shared" si="387"/>
        <v>MARZO2025</v>
      </c>
      <c r="X186" s="247" t="s">
        <v>796</v>
      </c>
      <c r="Y186" s="247"/>
      <c r="Z186" s="247"/>
      <c r="AA186" s="250">
        <f>+AD186/'7'!$E$346</f>
        <v>263.09688488552894</v>
      </c>
      <c r="AB186" s="653">
        <f>ROUND(BK186,0)</f>
        <v>245351</v>
      </c>
      <c r="AC186" s="247"/>
      <c r="AD186" s="250">
        <f t="shared" si="388"/>
        <v>245351</v>
      </c>
      <c r="AE186" s="252">
        <v>45747</v>
      </c>
      <c r="AF186" s="253" t="s">
        <v>585</v>
      </c>
      <c r="AG186" s="253" t="s">
        <v>269</v>
      </c>
      <c r="AH186" s="253" t="s">
        <v>269</v>
      </c>
      <c r="AI186" s="247"/>
      <c r="AJ186" s="247"/>
      <c r="AK186" s="247"/>
      <c r="AL186" s="254">
        <f t="shared" si="389"/>
        <v>2025</v>
      </c>
      <c r="AM186" s="254" t="str">
        <f t="shared" si="390"/>
        <v>2025-03</v>
      </c>
      <c r="AN186" s="255" t="s">
        <v>24</v>
      </c>
      <c r="AO186" s="250">
        <f>AA186*'7'!G$346</f>
        <v>277.0858756206855</v>
      </c>
      <c r="AP186" s="728">
        <v>91243910</v>
      </c>
      <c r="AQ186" s="256" t="str">
        <f t="shared" si="391"/>
        <v>912439</v>
      </c>
      <c r="AR186" s="257" t="e">
        <f>+VLOOKUP(AQ186,'8'!$B$5:$F$40,3,FALSE)</f>
        <v>#N/A</v>
      </c>
      <c r="AS186" s="257" t="e">
        <f>+VLOOKUP(AQ186,'8'!$B$5:$F$40,4,FALSE)</f>
        <v>#N/A</v>
      </c>
      <c r="AT186" s="257" t="e">
        <f>+VLOOKUP(AQ186,'8'!$B$5:$F$40,5,FALSE)</f>
        <v>#N/A</v>
      </c>
      <c r="AU186" s="257" t="e">
        <f>+VLOOKUP(AQ186,'8'!$B$5:$F$40,2,FALSE)</f>
        <v>#N/A</v>
      </c>
      <c r="AV186" s="257" t="str">
        <f t="shared" si="392"/>
        <v>FEE MO-91243910-2025-03</v>
      </c>
      <c r="AW186" s="247" t="str">
        <f t="shared" si="393"/>
        <v>91243910-2025-03</v>
      </c>
      <c r="AX186" s="247" t="s">
        <v>269</v>
      </c>
      <c r="AY186" s="247"/>
      <c r="AZ186" s="247"/>
      <c r="BF186" s="530"/>
      <c r="BG186" s="530"/>
      <c r="BI186" s="247" t="str">
        <f>X186</f>
        <v>CANN_AUS</v>
      </c>
      <c r="BJ186" s="391" t="str">
        <f>"FEE MO"&amp;BI186</f>
        <v>FEE MOCANN_AUS</v>
      </c>
      <c r="BK186" s="533">
        <f>BK174</f>
        <v>245350.93300000002</v>
      </c>
      <c r="BL186" s="136">
        <f>SUMIF(BJ162:BJ185,BJ186,BK162:BK185)</f>
        <v>245350.93300000002</v>
      </c>
      <c r="BM186" s="136" t="str">
        <f>IF(BK186=BL186,"OK","REV")</f>
        <v>OK</v>
      </c>
    </row>
    <row r="187" spans="1:65" s="261" customFormat="1" ht="17.399999999999999" x14ac:dyDescent="0.55000000000000004">
      <c r="L187" s="261" t="str">
        <f t="shared" si="386"/>
        <v>91243920MARZO2025</v>
      </c>
      <c r="M187" s="261" t="str">
        <f t="shared" si="418"/>
        <v>REAL 91243920 FEE SS CANN_AUS</v>
      </c>
      <c r="N187" s="261" t="str">
        <f>VLOOKUP(M187,'D2'!$DW$5:'D2'!G:G,1,FALSE)</f>
        <v>REAL 91243920 FEE SS CANN_AUS</v>
      </c>
      <c r="O187" s="261" t="str">
        <f t="shared" si="451"/>
        <v>REALFEE SSCANN_AUSMARZO202591243920</v>
      </c>
      <c r="P187" s="261" t="s">
        <v>21</v>
      </c>
      <c r="Q187" s="505" t="s">
        <v>694</v>
      </c>
      <c r="R187" s="260" t="str">
        <f>+VLOOKUP(AP187,'8'!$B$5:$F$40,2,FALSE)</f>
        <v>q FEE S.S.</v>
      </c>
      <c r="S187" s="265" t="s">
        <v>22</v>
      </c>
      <c r="T187" s="260" t="str">
        <f>+VLOOKUP(TEXT(S187,0),articulos!A:B,2,0)</f>
        <v>Costo de Servicio Administración Contratos</v>
      </c>
      <c r="U187" s="260"/>
      <c r="V187" s="260" t="s">
        <v>22</v>
      </c>
      <c r="W187" s="266" t="str">
        <f t="shared" si="387"/>
        <v>MARZO2025</v>
      </c>
      <c r="X187" s="260" t="s">
        <v>796</v>
      </c>
      <c r="Y187" s="260"/>
      <c r="Z187" s="260"/>
      <c r="AA187" s="267">
        <f>+AD187/'7'!$E$346</f>
        <v>55.192751058924458</v>
      </c>
      <c r="AB187" s="654">
        <f>ROUND(BK187*0.5,0)</f>
        <v>51470</v>
      </c>
      <c r="AC187" s="260"/>
      <c r="AD187" s="267">
        <f t="shared" si="388"/>
        <v>51470</v>
      </c>
      <c r="AE187" s="269">
        <v>45747</v>
      </c>
      <c r="AF187" s="270" t="s">
        <v>585</v>
      </c>
      <c r="AG187" s="270" t="s">
        <v>22</v>
      </c>
      <c r="AH187" s="270" t="s">
        <v>22</v>
      </c>
      <c r="AI187" s="260"/>
      <c r="AJ187" s="260"/>
      <c r="AK187" s="260"/>
      <c r="AL187" s="271">
        <f t="shared" si="389"/>
        <v>2025</v>
      </c>
      <c r="AM187" s="271" t="str">
        <f t="shared" si="390"/>
        <v>2025-03</v>
      </c>
      <c r="AN187" s="272" t="s">
        <v>24</v>
      </c>
      <c r="AO187" s="267">
        <f>AA187*'7'!G$346</f>
        <v>58.127376771224419</v>
      </c>
      <c r="AP187" s="729">
        <v>91243920</v>
      </c>
      <c r="AQ187" s="258" t="str">
        <f t="shared" si="391"/>
        <v>912439</v>
      </c>
      <c r="AR187" s="259" t="e">
        <f>+VLOOKUP(AQ187,'8'!$B$5:$F$40,3,FALSE)</f>
        <v>#N/A</v>
      </c>
      <c r="AS187" s="259" t="e">
        <f>+VLOOKUP(AQ187,'8'!$B$5:$F$40,4,FALSE)</f>
        <v>#N/A</v>
      </c>
      <c r="AT187" s="259" t="e">
        <f>+VLOOKUP(AQ187,'8'!$B$5:$F$40,5,FALSE)</f>
        <v>#N/A</v>
      </c>
      <c r="AU187" s="259" t="e">
        <f>+VLOOKUP(AQ187,'8'!$B$5:$F$40,2,FALSE)</f>
        <v>#N/A</v>
      </c>
      <c r="AV187" s="259" t="str">
        <f t="shared" si="392"/>
        <v>FEE SS-91243920-2025-03</v>
      </c>
      <c r="AW187" s="260" t="str">
        <f t="shared" si="393"/>
        <v>91243920-2025-03</v>
      </c>
      <c r="AX187" s="260" t="s">
        <v>22</v>
      </c>
      <c r="AY187" s="260"/>
      <c r="AZ187" s="260"/>
      <c r="BF187" s="531"/>
      <c r="BG187" s="531"/>
      <c r="BI187" s="260" t="str">
        <f t="shared" ref="BI187:BI189" si="452">X187</f>
        <v>CANN_AUS</v>
      </c>
      <c r="BJ187" s="393" t="str">
        <f t="shared" ref="BJ187" si="453">IF(AY187="REMUNERACIÓN","FEE MO","FEE SS")</f>
        <v>FEE SS</v>
      </c>
      <c r="BK187" s="394">
        <f>SUM(BK162:BK172,BK179:BK185)</f>
        <v>102940.22499999974</v>
      </c>
      <c r="BL187" s="136">
        <f>SUMIF(BI162:BI185,BJ187,BK162:BK185)</f>
        <v>1097880.4749999999</v>
      </c>
      <c r="BM187" s="136" t="str">
        <f t="shared" ref="BM187" si="454">IF(BK187=BL187,"OK","REV")</f>
        <v>REV</v>
      </c>
    </row>
    <row r="188" spans="1:65" ht="17.399999999999999" x14ac:dyDescent="0.55000000000000004">
      <c r="L188" t="str">
        <f t="shared" ref="L188:L211" si="455">IF(P188="INCURRIDO",0,AP188&amp;W188)</f>
        <v>91243910MARZO2025</v>
      </c>
      <c r="M188" t="str">
        <f t="shared" si="418"/>
        <v>REAL 91243910 FEE MO BERG_CAD</v>
      </c>
      <c r="N188" t="str">
        <f>VLOOKUP(M188,'D2'!$DW$5:'D2'!G:G,1,FALSE)</f>
        <v>REAL 91243910 FEE MO BERG_CAD</v>
      </c>
      <c r="O188" t="str">
        <f t="shared" si="451"/>
        <v>REALFEE MOBERG_CADMARZO202591243910</v>
      </c>
      <c r="P188" t="s">
        <v>21</v>
      </c>
      <c r="Q188" s="504" t="s">
        <v>693</v>
      </c>
      <c r="R188" s="247" t="str">
        <f>+VLOOKUP(AP188,'8'!$B$5:$F$40,2,FALSE)</f>
        <v>q FEE M.O.</v>
      </c>
      <c r="S188" s="248" t="s">
        <v>269</v>
      </c>
      <c r="T188" s="247" t="str">
        <f>+VLOOKUP(TEXT(S188,0),articulos!A:B,2,0)</f>
        <v>Costo de Servicio Mano de Obra</v>
      </c>
      <c r="U188" s="247"/>
      <c r="V188" s="247" t="s">
        <v>269</v>
      </c>
      <c r="W188" s="249" t="str">
        <f t="shared" ref="W188:W211" si="456">UPPER(TEXT(AE188,"MMMMYYYY"))</f>
        <v>MARZO2025</v>
      </c>
      <c r="X188" s="247" t="s">
        <v>703</v>
      </c>
      <c r="Y188" s="247"/>
      <c r="Z188" s="247"/>
      <c r="AA188" s="250">
        <f>+AD188/'7'!$E$346</f>
        <v>138.97592622379497</v>
      </c>
      <c r="AB188" s="653">
        <f>ROUND(BK188,0)</f>
        <v>129602</v>
      </c>
      <c r="AC188" s="247"/>
      <c r="AD188" s="250">
        <f t="shared" ref="AD188:AD211" si="457">ROUND(AB188-AC188,0)</f>
        <v>129602</v>
      </c>
      <c r="AE188" s="252">
        <v>45747</v>
      </c>
      <c r="AF188" s="253" t="s">
        <v>585</v>
      </c>
      <c r="AG188" s="253" t="s">
        <v>269</v>
      </c>
      <c r="AH188" s="253" t="s">
        <v>269</v>
      </c>
      <c r="AI188" s="247"/>
      <c r="AJ188" s="247"/>
      <c r="AK188" s="247"/>
      <c r="AL188" s="254">
        <f t="shared" ref="AL188:AL211" si="458">+YEAR(AE188)</f>
        <v>2025</v>
      </c>
      <c r="AM188" s="254" t="str">
        <f t="shared" ref="AM188:AM211" si="459">+AL188&amp;"-"&amp;TEXT(MONTH(AE188),"00")</f>
        <v>2025-03</v>
      </c>
      <c r="AN188" s="255" t="s">
        <v>24</v>
      </c>
      <c r="AO188" s="250">
        <f>AA188*'7'!G$346</f>
        <v>146.3653445561342</v>
      </c>
      <c r="AP188" s="728">
        <v>91243910</v>
      </c>
      <c r="AQ188" s="256" t="str">
        <f t="shared" ref="AQ188:AQ211" si="460">+MID(AP188,1,6)</f>
        <v>912439</v>
      </c>
      <c r="AR188" s="257" t="e">
        <f>+VLOOKUP(AQ188,'8'!$B$5:$F$40,3,FALSE)</f>
        <v>#N/A</v>
      </c>
      <c r="AS188" s="257" t="e">
        <f>+VLOOKUP(AQ188,'8'!$B$5:$F$40,4,FALSE)</f>
        <v>#N/A</v>
      </c>
      <c r="AT188" s="257" t="e">
        <f>+VLOOKUP(AQ188,'8'!$B$5:$F$40,5,FALSE)</f>
        <v>#N/A</v>
      </c>
      <c r="AU188" s="257" t="e">
        <f>+VLOOKUP(AQ188,'8'!$B$5:$F$40,2,FALSE)</f>
        <v>#N/A</v>
      </c>
      <c r="AV188" s="257" t="str">
        <f t="shared" ref="AV188:AV211" si="461">+AX188&amp;"-"&amp;AP188&amp;"-"&amp;AM188</f>
        <v>FEE MO-91243910-2025-03</v>
      </c>
      <c r="AW188" s="247" t="str">
        <f t="shared" ref="AW188:AW211" si="462">+AP188&amp;"-"&amp;AM188</f>
        <v>91243910-2025-03</v>
      </c>
      <c r="AX188" s="247" t="s">
        <v>269</v>
      </c>
      <c r="AY188" s="247"/>
      <c r="AZ188" s="247"/>
      <c r="BF188" s="530"/>
      <c r="BG188" s="530"/>
      <c r="BI188" s="247" t="str">
        <f t="shared" si="452"/>
        <v>BERG_CAD</v>
      </c>
      <c r="BJ188" s="391" t="str">
        <f>"FEE MO"&amp;BI188</f>
        <v>FEE MOBERG_CAD</v>
      </c>
      <c r="BK188" s="533">
        <f>BK173</f>
        <v>129601.70180000001</v>
      </c>
      <c r="BL188" s="136">
        <f>SUMIF(BJ161:BJ185,BJ188,BK161:BK185)</f>
        <v>129601.70180000001</v>
      </c>
      <c r="BM188" s="136" t="str">
        <f>IF(BK188=BL188,"OK","REV")</f>
        <v>OK</v>
      </c>
    </row>
    <row r="189" spans="1:65" s="261" customFormat="1" ht="17.399999999999999" x14ac:dyDescent="0.55000000000000004">
      <c r="L189" s="261" t="str">
        <f t="shared" si="455"/>
        <v>91243920MARZO2025</v>
      </c>
      <c r="M189" s="261" t="str">
        <f t="shared" si="418"/>
        <v>REAL 91243920 FEE SS BERG_CAD</v>
      </c>
      <c r="N189" s="261" t="str">
        <f>VLOOKUP(M189,'D2'!$DW$5:'D2'!G:G,1,FALSE)</f>
        <v>REAL 91243920 FEE SS BERG_CAD</v>
      </c>
      <c r="O189" s="261" t="str">
        <f t="shared" si="451"/>
        <v>REALFEE SSBERG_CADMARZO202591243920</v>
      </c>
      <c r="P189" s="261" t="s">
        <v>21</v>
      </c>
      <c r="Q189" s="505" t="s">
        <v>694</v>
      </c>
      <c r="R189" s="260" t="str">
        <f>+VLOOKUP(AP189,'8'!$B$5:$F$40,2,FALSE)</f>
        <v>q FEE S.S.</v>
      </c>
      <c r="S189" s="265" t="s">
        <v>22</v>
      </c>
      <c r="T189" s="260" t="str">
        <f>+VLOOKUP(TEXT(S189,0),articulos!A:B,2,0)</f>
        <v>Costo de Servicio Administración Contratos</v>
      </c>
      <c r="U189" s="260"/>
      <c r="V189" s="260" t="s">
        <v>22</v>
      </c>
      <c r="W189" s="266" t="str">
        <f t="shared" si="456"/>
        <v>MARZO2025</v>
      </c>
      <c r="X189" s="260" t="s">
        <v>703</v>
      </c>
      <c r="Y189" s="260"/>
      <c r="Z189" s="260"/>
      <c r="AA189" s="267">
        <f>+AD189/'7'!$E$346</f>
        <v>55.192751058924458</v>
      </c>
      <c r="AB189" s="654">
        <f>ROUND(BK189*0.5,0)</f>
        <v>51470</v>
      </c>
      <c r="AC189" s="260"/>
      <c r="AD189" s="267">
        <f t="shared" si="457"/>
        <v>51470</v>
      </c>
      <c r="AE189" s="269">
        <v>45747</v>
      </c>
      <c r="AF189" s="270" t="s">
        <v>585</v>
      </c>
      <c r="AG189" s="270" t="s">
        <v>22</v>
      </c>
      <c r="AH189" s="270" t="s">
        <v>22</v>
      </c>
      <c r="AI189" s="260"/>
      <c r="AJ189" s="260"/>
      <c r="AK189" s="260"/>
      <c r="AL189" s="271">
        <f t="shared" si="458"/>
        <v>2025</v>
      </c>
      <c r="AM189" s="271" t="str">
        <f t="shared" si="459"/>
        <v>2025-03</v>
      </c>
      <c r="AN189" s="272" t="s">
        <v>24</v>
      </c>
      <c r="AO189" s="267">
        <f>AA189*'7'!G$346</f>
        <v>58.127376771224419</v>
      </c>
      <c r="AP189" s="729">
        <v>91243920</v>
      </c>
      <c r="AQ189" s="258" t="str">
        <f t="shared" si="460"/>
        <v>912439</v>
      </c>
      <c r="AR189" s="259" t="e">
        <f>+VLOOKUP(AQ189,'8'!$B$5:$F$40,3,FALSE)</f>
        <v>#N/A</v>
      </c>
      <c r="AS189" s="259" t="e">
        <f>+VLOOKUP(AQ189,'8'!$B$5:$F$40,4,FALSE)</f>
        <v>#N/A</v>
      </c>
      <c r="AT189" s="259" t="e">
        <f>+VLOOKUP(AQ189,'8'!$B$5:$F$40,5,FALSE)</f>
        <v>#N/A</v>
      </c>
      <c r="AU189" s="259" t="e">
        <f>+VLOOKUP(AQ189,'8'!$B$5:$F$40,2,FALSE)</f>
        <v>#N/A</v>
      </c>
      <c r="AV189" s="259" t="str">
        <f t="shared" si="461"/>
        <v>FEE SS-91243920-2025-03</v>
      </c>
      <c r="AW189" s="260" t="str">
        <f t="shared" si="462"/>
        <v>91243920-2025-03</v>
      </c>
      <c r="AX189" s="260" t="s">
        <v>22</v>
      </c>
      <c r="AY189" s="260"/>
      <c r="AZ189" s="260"/>
      <c r="BF189" s="531"/>
      <c r="BG189" s="531"/>
      <c r="BI189" s="260" t="str">
        <f t="shared" si="452"/>
        <v>BERG_CAD</v>
      </c>
      <c r="BJ189" s="393" t="str">
        <f t="shared" ref="BJ189" si="463">IF(AY189="REMUNERACIÓN","FEE MO","FEE SS")</f>
        <v>FEE SS</v>
      </c>
      <c r="BK189" s="394">
        <f>SUM(BK162:BK172,BK179:BK185)</f>
        <v>102940.22499999974</v>
      </c>
      <c r="BL189" s="136">
        <f>SUMIF(BI162:BI185,BJ189,BK162:BK185)</f>
        <v>1097880.4749999999</v>
      </c>
      <c r="BM189" s="136" t="str">
        <f t="shared" ref="BM189:BM209" si="464">IF(BK189=BL189,"OK","REV")</f>
        <v>REV</v>
      </c>
    </row>
    <row r="190" spans="1:65" ht="20.399999999999999" x14ac:dyDescent="0.7">
      <c r="A190" s="203"/>
      <c r="B190" s="203"/>
      <c r="C190" s="203"/>
      <c r="D190" s="203"/>
      <c r="E190" s="203"/>
      <c r="F190" s="203"/>
      <c r="G190" s="203"/>
      <c r="H190" s="203"/>
      <c r="I190" s="203"/>
      <c r="J190" s="203"/>
      <c r="K190" s="203"/>
      <c r="L190" s="203" t="str">
        <f t="shared" si="455"/>
        <v>91243120ABRIL2025</v>
      </c>
      <c r="M190" s="203" t="str">
        <f t="shared" si="418"/>
        <v>REAL 91243120 CO-055/2024 BERG_CAD</v>
      </c>
      <c r="N190" s="203" t="str">
        <f>VLOOKUP(M190,'D2'!$DW$5:'D2'!G:G,1,FALSE)</f>
        <v>REAL 91243120 CO-055/2024 BERG_CAD</v>
      </c>
      <c r="O190" t="str">
        <f>P190&amp;V190&amp;X190&amp;W190&amp;AP190</f>
        <v>REALCO-055/2024BERG_CADABRIL202591243120</v>
      </c>
      <c r="P190" t="s">
        <v>21</v>
      </c>
      <c r="Q190" s="387" t="s">
        <v>663</v>
      </c>
      <c r="R190" s="211" t="e">
        <f>+VLOOKUP(AP190,'8'!$B$5:$F$40,2,FALSE)</f>
        <v>#N/A</v>
      </c>
      <c r="S190" s="383" t="s">
        <v>23</v>
      </c>
      <c r="T190" s="211" t="str">
        <f>+VLOOKUP(TEXT(S190,0),articulos!A:B,2,0)</f>
        <v>Asesoría Experta</v>
      </c>
      <c r="U190" s="384">
        <v>85840</v>
      </c>
      <c r="V190" s="370" t="s">
        <v>779</v>
      </c>
      <c r="W190" s="211" t="str">
        <f t="shared" si="456"/>
        <v>ABRIL2025</v>
      </c>
      <c r="X190" t="s">
        <v>703</v>
      </c>
      <c r="AA190" s="95">
        <f>+AD190/'7'!$E$347</f>
        <v>1636.4557777870182</v>
      </c>
      <c r="AB190" s="207">
        <v>1574205</v>
      </c>
      <c r="AD190" s="388">
        <f t="shared" si="457"/>
        <v>1574205</v>
      </c>
      <c r="AE190" s="530">
        <v>45749</v>
      </c>
      <c r="AF190" t="s">
        <v>767</v>
      </c>
      <c r="AG190" t="s">
        <v>823</v>
      </c>
      <c r="AH190" t="s">
        <v>818</v>
      </c>
      <c r="AL190" s="220">
        <f t="shared" si="458"/>
        <v>2025</v>
      </c>
      <c r="AM190" s="220" t="str">
        <f t="shared" si="459"/>
        <v>2025-04</v>
      </c>
      <c r="AN190" s="528" t="s">
        <v>619</v>
      </c>
      <c r="AO190" s="664">
        <f>AA190*'7'!H$347</f>
        <v>1699.2054134038863</v>
      </c>
      <c r="AP190" s="732" t="s">
        <v>663</v>
      </c>
      <c r="AQ190" s="212" t="str">
        <f t="shared" si="460"/>
        <v>912431</v>
      </c>
      <c r="AR190" s="213" t="e">
        <f>+VLOOKUP(AQ190,'8'!$B$5:$F$40,3,FALSE)</f>
        <v>#N/A</v>
      </c>
      <c r="AS190" s="213" t="e">
        <f>+VLOOKUP(AQ190,'8'!$B$5:$F$40,4,FALSE)</f>
        <v>#N/A</v>
      </c>
      <c r="AT190" s="213" t="e">
        <f>+VLOOKUP(AQ190,'8'!$B$5:$F$40,5,FALSE)</f>
        <v>#N/A</v>
      </c>
      <c r="AU190" s="213" t="e">
        <f>+VLOOKUP(AQ190,'8'!$B$5:$F$40,2,FALSE)</f>
        <v>#N/A</v>
      </c>
      <c r="AV190" s="213" t="str">
        <f t="shared" si="461"/>
        <v>CO-055/2024-91243120-2025-04</v>
      </c>
      <c r="AW190" s="165" t="str">
        <f t="shared" si="462"/>
        <v>91243120-2025-04</v>
      </c>
      <c r="AX190" t="str">
        <f t="shared" ref="AX190:AX209" si="465">V190</f>
        <v>CO-055/2024</v>
      </c>
      <c r="AZ190" s="658" t="e">
        <f>+VLOOKUP(P190&amp;" "&amp;AP190&amp;" "&amp;AX190&amp;" "&amp;X190,'D2'!$DW$6:$DW$98,1,FALSE)</f>
        <v>#N/A</v>
      </c>
      <c r="BC190" t="s">
        <v>779</v>
      </c>
      <c r="BD190">
        <v>5</v>
      </c>
      <c r="BE190">
        <v>10006744</v>
      </c>
      <c r="BF190" s="530">
        <v>45658</v>
      </c>
      <c r="BG190" s="530">
        <v>45688</v>
      </c>
      <c r="BI190" t="str">
        <f>IF(AX190="REMUNERACION","FEE MO","FEE SS")</f>
        <v>FEE SS</v>
      </c>
      <c r="BJ190" s="660" t="str">
        <f>IF(AX190="REMUNERACION","FEE MO","FEE SS")&amp;X190</f>
        <v>FEE SSBERG_CAD</v>
      </c>
      <c r="BK190" s="655">
        <f t="shared" ref="BK190:BK197" si="466">+AB190*0.025</f>
        <v>39355.125</v>
      </c>
      <c r="BL190" s="136">
        <f>IF(BI190="FEE SS",AB190*0.025,AB190*0.0551)</f>
        <v>39355.125</v>
      </c>
      <c r="BM190" s="136" t="str">
        <f t="shared" si="464"/>
        <v>OK</v>
      </c>
    </row>
    <row r="191" spans="1:65" ht="20.399999999999999" x14ac:dyDescent="0.7">
      <c r="A191" s="203"/>
      <c r="B191" s="203"/>
      <c r="C191" s="203"/>
      <c r="D191" s="203"/>
      <c r="E191" s="203"/>
      <c r="F191" s="203"/>
      <c r="G191" s="203"/>
      <c r="H191" s="203"/>
      <c r="I191" s="203"/>
      <c r="J191" s="203"/>
      <c r="K191" s="203"/>
      <c r="L191" s="203" t="str">
        <f t="shared" si="455"/>
        <v>91243110ABRIL2025</v>
      </c>
      <c r="M191" s="203" t="str">
        <f t="shared" si="418"/>
        <v>REAL 91243110 CO-H-007/2024 CANN_AUS</v>
      </c>
      <c r="N191" s="203" t="str">
        <f>VLOOKUP(M191,'D2'!$DW$5:'D2'!G:G,1,FALSE)</f>
        <v>REAL 91243110 CO-H-007/2024 CANN_AUS</v>
      </c>
      <c r="O191" t="str">
        <f t="shared" ref="O191:O192" si="467">P191&amp;V191&amp;X191&amp;W191&amp;AP191</f>
        <v>REALCO-H-007/2024CANN_AUSABRIL202591243110</v>
      </c>
      <c r="P191" t="s">
        <v>21</v>
      </c>
      <c r="Q191" s="387" t="s">
        <v>662</v>
      </c>
      <c r="R191" s="211" t="e">
        <f>+VLOOKUP(AP191,'8'!$B$5:$F$40,2,FALSE)</f>
        <v>#N/A</v>
      </c>
      <c r="S191" s="383" t="s">
        <v>23</v>
      </c>
      <c r="T191" s="211" t="str">
        <f>+VLOOKUP(TEXT(S191,0),articulos!A:B,2,0)</f>
        <v>Asesoría Experta</v>
      </c>
      <c r="U191" s="384">
        <v>85941</v>
      </c>
      <c r="V191" s="370" t="s">
        <v>775</v>
      </c>
      <c r="W191" s="211" t="str">
        <f t="shared" si="456"/>
        <v>ABRIL2025</v>
      </c>
      <c r="X191" t="s">
        <v>796</v>
      </c>
      <c r="AA191" s="95">
        <f>+AD191/'7'!$E$347</f>
        <v>2547.2254563599317</v>
      </c>
      <c r="AB191" s="207">
        <v>2450329</v>
      </c>
      <c r="AD191" s="388">
        <f t="shared" si="457"/>
        <v>2450329</v>
      </c>
      <c r="AE191" s="530">
        <v>45751</v>
      </c>
      <c r="AF191" t="s">
        <v>767</v>
      </c>
      <c r="AG191" t="s">
        <v>772</v>
      </c>
      <c r="AH191" t="s">
        <v>769</v>
      </c>
      <c r="AL191" s="220">
        <f t="shared" si="458"/>
        <v>2025</v>
      </c>
      <c r="AM191" s="220" t="str">
        <f t="shared" si="459"/>
        <v>2025-04</v>
      </c>
      <c r="AN191" s="1" t="s">
        <v>24</v>
      </c>
      <c r="AO191" s="665">
        <f>AA191*'7'!G$347</f>
        <v>2761.8810270636159</v>
      </c>
      <c r="AP191" s="731" t="s">
        <v>662</v>
      </c>
      <c r="AQ191" s="212" t="str">
        <f t="shared" si="460"/>
        <v>912431</v>
      </c>
      <c r="AR191" s="213" t="e">
        <f>+VLOOKUP(AQ191,'8'!$B$5:$F$40,3,FALSE)</f>
        <v>#N/A</v>
      </c>
      <c r="AS191" s="213" t="e">
        <f>+VLOOKUP(AQ191,'8'!$B$5:$F$40,4,FALSE)</f>
        <v>#N/A</v>
      </c>
      <c r="AT191" s="213" t="e">
        <f>+VLOOKUP(AQ191,'8'!$B$5:$F$40,5,FALSE)</f>
        <v>#N/A</v>
      </c>
      <c r="AU191" s="213" t="e">
        <f>+VLOOKUP(AQ191,'8'!$B$5:$F$40,2,FALSE)</f>
        <v>#N/A</v>
      </c>
      <c r="AV191" s="213" t="str">
        <f t="shared" si="461"/>
        <v>CO-H-007/2024-91243110-2025-04</v>
      </c>
      <c r="AW191" s="165" t="str">
        <f t="shared" si="462"/>
        <v>91243110-2025-04</v>
      </c>
      <c r="AX191" t="str">
        <f t="shared" si="465"/>
        <v>CO-H-007/2024</v>
      </c>
      <c r="AZ191" s="659" t="e">
        <f>+VLOOKUP(P191&amp;" "&amp;AP191&amp;" "&amp;AX191&amp;" "&amp;X191,'D2'!$DW$6:$DW$98,1,FALSE)</f>
        <v>#N/A</v>
      </c>
      <c r="BC191" t="s">
        <v>775</v>
      </c>
      <c r="BD191">
        <v>8</v>
      </c>
      <c r="BE191">
        <v>10006767</v>
      </c>
      <c r="BF191" s="530">
        <v>45719</v>
      </c>
      <c r="BG191" s="530">
        <v>45747</v>
      </c>
      <c r="BI191" t="str">
        <f t="shared" ref="BI191:BI209" si="468">IF(AX191="REMUNERACION","FEE MO","FEE SS")</f>
        <v>FEE SS</v>
      </c>
      <c r="BJ191" s="390" t="str">
        <f t="shared" ref="BJ191:BJ209" si="469">IF(AX191="REMUNERACION","FEE MO","FEE SS")&amp;X191</f>
        <v>FEE SSCANN_AUS</v>
      </c>
      <c r="BK191" s="655">
        <f t="shared" si="466"/>
        <v>61258.225000000006</v>
      </c>
      <c r="BL191" s="136">
        <f t="shared" ref="BL191:BL209" si="470">IF(BI191="FEE SS",AB191*0.025,AB191*0.0551)</f>
        <v>61258.225000000006</v>
      </c>
      <c r="BM191" s="136" t="str">
        <f t="shared" si="464"/>
        <v>OK</v>
      </c>
    </row>
    <row r="192" spans="1:65" ht="20.399999999999999" x14ac:dyDescent="0.7">
      <c r="A192" s="203"/>
      <c r="B192" s="203"/>
      <c r="C192" s="203"/>
      <c r="D192" s="203"/>
      <c r="E192" s="203"/>
      <c r="F192" s="203"/>
      <c r="G192" s="203"/>
      <c r="H192" s="203"/>
      <c r="I192" s="203"/>
      <c r="J192" s="203"/>
      <c r="K192" s="203"/>
      <c r="L192" s="203" t="str">
        <f t="shared" si="455"/>
        <v>91243110ABRIL2025</v>
      </c>
      <c r="M192" s="203" t="str">
        <f t="shared" si="418"/>
        <v>REAL 91243110 CO-H-007/2024 BERG_CAD</v>
      </c>
      <c r="N192" s="203" t="str">
        <f>VLOOKUP(M192,'D2'!$DW$5:'D2'!G:G,1,FALSE)</f>
        <v>REAL 91243110 CO-H-007/2024 BERG_CAD</v>
      </c>
      <c r="O192" t="str">
        <f t="shared" si="467"/>
        <v>REALCO-H-007/2024BERG_CADABRIL202591243110</v>
      </c>
      <c r="P192" t="s">
        <v>21</v>
      </c>
      <c r="Q192" s="387" t="s">
        <v>662</v>
      </c>
      <c r="R192" s="211" t="e">
        <f>+VLOOKUP(AP192,'8'!$B$5:$F$40,2,FALSE)</f>
        <v>#N/A</v>
      </c>
      <c r="S192" s="383" t="s">
        <v>23</v>
      </c>
      <c r="T192" s="211" t="str">
        <f>+VLOOKUP(TEXT(S192,0),articulos!A:B,2,0)</f>
        <v>Asesoría Experta</v>
      </c>
      <c r="U192" s="384">
        <v>85941</v>
      </c>
      <c r="V192" s="370" t="s">
        <v>775</v>
      </c>
      <c r="W192" s="211" t="str">
        <f t="shared" si="456"/>
        <v>ABRIL2025</v>
      </c>
      <c r="X192" t="s">
        <v>703</v>
      </c>
      <c r="AA192" s="95">
        <f>+AD192/'7'!$E$347</f>
        <v>2547.2254563599317</v>
      </c>
      <c r="AB192" s="207">
        <v>2450329</v>
      </c>
      <c r="AD192" s="388">
        <f t="shared" si="457"/>
        <v>2450329</v>
      </c>
      <c r="AE192" s="530">
        <v>45751</v>
      </c>
      <c r="AF192" t="s">
        <v>767</v>
      </c>
      <c r="AG192" t="s">
        <v>772</v>
      </c>
      <c r="AH192" t="s">
        <v>769</v>
      </c>
      <c r="AL192" s="220">
        <f t="shared" si="458"/>
        <v>2025</v>
      </c>
      <c r="AM192" s="220" t="str">
        <f t="shared" si="459"/>
        <v>2025-04</v>
      </c>
      <c r="AN192" s="1" t="s">
        <v>24</v>
      </c>
      <c r="AO192" s="665">
        <f>AA192*'7'!G$347</f>
        <v>2761.8810270636159</v>
      </c>
      <c r="AP192" s="731" t="s">
        <v>662</v>
      </c>
      <c r="AQ192" s="212" t="str">
        <f t="shared" si="460"/>
        <v>912431</v>
      </c>
      <c r="AR192" s="213" t="e">
        <f>+VLOOKUP(AQ192,'8'!$B$5:$F$40,3,FALSE)</f>
        <v>#N/A</v>
      </c>
      <c r="AS192" s="213" t="e">
        <f>+VLOOKUP(AQ192,'8'!$B$5:$F$40,4,FALSE)</f>
        <v>#N/A</v>
      </c>
      <c r="AT192" s="213" t="e">
        <f>+VLOOKUP(AQ192,'8'!$B$5:$F$40,5,FALSE)</f>
        <v>#N/A</v>
      </c>
      <c r="AU192" s="213" t="e">
        <f>+VLOOKUP(AQ192,'8'!$B$5:$F$40,2,FALSE)</f>
        <v>#N/A</v>
      </c>
      <c r="AV192" s="213" t="str">
        <f t="shared" si="461"/>
        <v>CO-H-007/2024-91243110-2025-04</v>
      </c>
      <c r="AW192" s="165" t="str">
        <f t="shared" si="462"/>
        <v>91243110-2025-04</v>
      </c>
      <c r="AX192" t="str">
        <f t="shared" si="465"/>
        <v>CO-H-007/2024</v>
      </c>
      <c r="AZ192" s="659" t="e">
        <f>+VLOOKUP(P192&amp;" "&amp;AP192&amp;" "&amp;AX192&amp;" "&amp;X192,'D2'!$DW$6:$DW$98,1,FALSE)</f>
        <v>#N/A</v>
      </c>
      <c r="BC192" t="s">
        <v>775</v>
      </c>
      <c r="BD192">
        <v>8</v>
      </c>
      <c r="BE192">
        <v>10006767</v>
      </c>
      <c r="BF192" s="530">
        <v>45719</v>
      </c>
      <c r="BG192" s="530">
        <v>45747</v>
      </c>
      <c r="BI192" t="str">
        <f t="shared" si="468"/>
        <v>FEE SS</v>
      </c>
      <c r="BJ192" s="390" t="str">
        <f t="shared" si="469"/>
        <v>FEE SSBERG_CAD</v>
      </c>
      <c r="BK192" s="655">
        <f t="shared" si="466"/>
        <v>61258.225000000006</v>
      </c>
      <c r="BL192" s="136">
        <f t="shared" si="470"/>
        <v>61258.225000000006</v>
      </c>
      <c r="BM192" s="136" t="str">
        <f t="shared" si="464"/>
        <v>OK</v>
      </c>
    </row>
    <row r="193" spans="1:65" ht="20.399999999999999" x14ac:dyDescent="0.7">
      <c r="A193" s="203"/>
      <c r="B193" s="203"/>
      <c r="C193" s="203"/>
      <c r="D193" s="203"/>
      <c r="E193" s="203"/>
      <c r="F193" s="203"/>
      <c r="G193" s="203"/>
      <c r="H193" s="203"/>
      <c r="I193" s="203"/>
      <c r="J193" s="203"/>
      <c r="K193" s="203"/>
      <c r="L193" s="203" t="str">
        <f t="shared" si="455"/>
        <v>91243120ABRIL2025</v>
      </c>
      <c r="M193" s="203" t="str">
        <f t="shared" si="418"/>
        <v>REAL 91243120 CO-055/2024 BERG_CAD</v>
      </c>
      <c r="N193" s="203" t="str">
        <f>VLOOKUP(M193,'D2'!$DW$5:'D2'!G:G,1,FALSE)</f>
        <v>REAL 91243120 CO-055/2024 BERG_CAD</v>
      </c>
      <c r="O193" t="str">
        <f>P193&amp;V193&amp;X193&amp;W193&amp;AP193</f>
        <v>REALCO-055/2024BERG_CADABRIL202591243120</v>
      </c>
      <c r="P193" t="s">
        <v>21</v>
      </c>
      <c r="Q193" s="387" t="s">
        <v>663</v>
      </c>
      <c r="R193" s="211" t="e">
        <f>+VLOOKUP(AP193,'8'!$B$5:$F$40,2,FALSE)</f>
        <v>#N/A</v>
      </c>
      <c r="S193" s="383" t="s">
        <v>23</v>
      </c>
      <c r="T193" s="211" t="str">
        <f>+VLOOKUP(TEXT(S193,0),articulos!A:B,2,0)</f>
        <v>Asesoría Experta</v>
      </c>
      <c r="U193" s="384">
        <v>86320</v>
      </c>
      <c r="V193" s="370" t="s">
        <v>779</v>
      </c>
      <c r="W193" s="211" t="str">
        <f t="shared" si="456"/>
        <v>ABRIL2025</v>
      </c>
      <c r="X193" t="s">
        <v>703</v>
      </c>
      <c r="AA193" s="95">
        <f>+AD193/'7'!$E$347</f>
        <v>3451.8004906648925</v>
      </c>
      <c r="AB193" s="207">
        <v>3320494</v>
      </c>
      <c r="AD193" s="388">
        <f t="shared" si="457"/>
        <v>3320494</v>
      </c>
      <c r="AE193" s="530">
        <v>45762</v>
      </c>
      <c r="AF193" t="s">
        <v>767</v>
      </c>
      <c r="AG193" t="s">
        <v>823</v>
      </c>
      <c r="AH193" t="s">
        <v>818</v>
      </c>
      <c r="AL193" s="220">
        <f t="shared" si="458"/>
        <v>2025</v>
      </c>
      <c r="AM193" s="220" t="str">
        <f t="shared" si="459"/>
        <v>2025-04</v>
      </c>
      <c r="AN193" s="528" t="s">
        <v>619</v>
      </c>
      <c r="AO193" s="664">
        <f>AA193*'7'!H$347</f>
        <v>3584.1592295635724</v>
      </c>
      <c r="AP193" s="732" t="s">
        <v>663</v>
      </c>
      <c r="AQ193" s="212" t="str">
        <f t="shared" si="460"/>
        <v>912431</v>
      </c>
      <c r="AR193" s="213" t="e">
        <f>+VLOOKUP(AQ193,'8'!$B$5:$F$40,3,FALSE)</f>
        <v>#N/A</v>
      </c>
      <c r="AS193" s="213" t="e">
        <f>+VLOOKUP(AQ193,'8'!$B$5:$F$40,4,FALSE)</f>
        <v>#N/A</v>
      </c>
      <c r="AT193" s="213" t="e">
        <f>+VLOOKUP(AQ193,'8'!$B$5:$F$40,5,FALSE)</f>
        <v>#N/A</v>
      </c>
      <c r="AU193" s="213" t="e">
        <f>+VLOOKUP(AQ193,'8'!$B$5:$F$40,2,FALSE)</f>
        <v>#N/A</v>
      </c>
      <c r="AV193" s="213" t="str">
        <f t="shared" si="461"/>
        <v>CO-055/2024-91243120-2025-04</v>
      </c>
      <c r="AW193" s="165" t="str">
        <f t="shared" si="462"/>
        <v>91243120-2025-04</v>
      </c>
      <c r="AX193" t="str">
        <f t="shared" si="465"/>
        <v>CO-055/2024</v>
      </c>
      <c r="AZ193" s="659" t="e">
        <f>+VLOOKUP(P193&amp;" "&amp;AP193&amp;" "&amp;AX193&amp;" "&amp;X193,'D2'!$DW$6:$DW$98,1,FALSE)</f>
        <v>#N/A</v>
      </c>
      <c r="BC193" t="s">
        <v>779</v>
      </c>
      <c r="BD193">
        <v>6</v>
      </c>
      <c r="BE193">
        <v>10006801</v>
      </c>
      <c r="BF193" s="530">
        <v>45689</v>
      </c>
      <c r="BG193" s="530">
        <v>45747</v>
      </c>
      <c r="BI193" t="str">
        <f t="shared" si="468"/>
        <v>FEE SS</v>
      </c>
      <c r="BJ193" s="390" t="str">
        <f t="shared" si="469"/>
        <v>FEE SSBERG_CAD</v>
      </c>
      <c r="BK193" s="655">
        <f t="shared" si="466"/>
        <v>83012.350000000006</v>
      </c>
      <c r="BL193" s="136">
        <f t="shared" si="470"/>
        <v>83012.350000000006</v>
      </c>
      <c r="BM193" s="136" t="str">
        <f t="shared" si="464"/>
        <v>OK</v>
      </c>
    </row>
    <row r="194" spans="1:65" ht="20.399999999999999" x14ac:dyDescent="0.7">
      <c r="A194" s="203"/>
      <c r="B194" s="203"/>
      <c r="C194" s="203"/>
      <c r="D194" s="203"/>
      <c r="E194" s="203"/>
      <c r="F194" s="203"/>
      <c r="G194" s="203"/>
      <c r="H194" s="203"/>
      <c r="I194" s="203"/>
      <c r="J194" s="203"/>
      <c r="K194" s="203"/>
      <c r="L194" s="203" t="str">
        <f t="shared" si="455"/>
        <v>91243120ABRIL2025</v>
      </c>
      <c r="M194" s="203" t="str">
        <f t="shared" si="418"/>
        <v>REAL 91243120 CO-055/2024 BERG_CAD</v>
      </c>
      <c r="N194" s="203" t="str">
        <f>VLOOKUP(M194,'D2'!$DW$5:'D2'!G:G,1,FALSE)</f>
        <v>REAL 91243120 CO-055/2024 BERG_CAD</v>
      </c>
      <c r="O194" t="str">
        <f t="shared" ref="O194" si="471">P194&amp;V194&amp;X194&amp;W194&amp;AP194</f>
        <v>REALCO-055/2024BERG_CADABRIL202591243120</v>
      </c>
      <c r="P194" t="s">
        <v>21</v>
      </c>
      <c r="Q194" s="387" t="s">
        <v>663</v>
      </c>
      <c r="R194" s="211" t="e">
        <f>+VLOOKUP(AP194,'8'!$B$5:$F$40,2,FALSE)</f>
        <v>#N/A</v>
      </c>
      <c r="S194" s="383" t="s">
        <v>23</v>
      </c>
      <c r="T194" s="211" t="str">
        <f>+VLOOKUP(TEXT(S194,0),articulos!A:B,2,0)</f>
        <v>Asesoría Experta</v>
      </c>
      <c r="U194" s="384">
        <v>86342</v>
      </c>
      <c r="V194" s="370" t="s">
        <v>779</v>
      </c>
      <c r="W194" s="211" t="str">
        <f t="shared" si="456"/>
        <v>ABRIL2025</v>
      </c>
      <c r="X194" t="s">
        <v>703</v>
      </c>
      <c r="AA194" s="95">
        <f>+AD194/'7'!$E$347</f>
        <v>-3451.8004906648925</v>
      </c>
      <c r="AB194" s="207">
        <v>-3320494</v>
      </c>
      <c r="AD194" s="388">
        <f t="shared" si="457"/>
        <v>-3320494</v>
      </c>
      <c r="AE194" s="530">
        <v>45762</v>
      </c>
      <c r="AF194" t="s">
        <v>767</v>
      </c>
      <c r="AG194" t="s">
        <v>939</v>
      </c>
      <c r="AH194" t="s">
        <v>818</v>
      </c>
      <c r="AL194" s="220">
        <f t="shared" si="458"/>
        <v>2025</v>
      </c>
      <c r="AM194" s="220" t="str">
        <f t="shared" si="459"/>
        <v>2025-04</v>
      </c>
      <c r="AN194" s="528" t="s">
        <v>619</v>
      </c>
      <c r="AO194" s="664">
        <f>AA194*'7'!H$347</f>
        <v>-3584.1592295635724</v>
      </c>
      <c r="AP194" s="732" t="s">
        <v>663</v>
      </c>
      <c r="AQ194" s="212" t="str">
        <f t="shared" si="460"/>
        <v>912431</v>
      </c>
      <c r="AR194" s="213" t="e">
        <f>+VLOOKUP(AQ194,'8'!$B$5:$F$40,3,FALSE)</f>
        <v>#N/A</v>
      </c>
      <c r="AS194" s="213" t="e">
        <f>+VLOOKUP(AQ194,'8'!$B$5:$F$40,4,FALSE)</f>
        <v>#N/A</v>
      </c>
      <c r="AT194" s="213" t="e">
        <f>+VLOOKUP(AQ194,'8'!$B$5:$F$40,5,FALSE)</f>
        <v>#N/A</v>
      </c>
      <c r="AU194" s="213" t="e">
        <f>+VLOOKUP(AQ194,'8'!$B$5:$F$40,2,FALSE)</f>
        <v>#N/A</v>
      </c>
      <c r="AV194" s="213" t="str">
        <f t="shared" si="461"/>
        <v>CO-055/2024-91243120-2025-04</v>
      </c>
      <c r="AW194" s="165" t="str">
        <f t="shared" si="462"/>
        <v>91243120-2025-04</v>
      </c>
      <c r="AX194" t="str">
        <f t="shared" si="465"/>
        <v>CO-055/2024</v>
      </c>
      <c r="AZ194" s="659" t="e">
        <f>+VLOOKUP(P194&amp;" "&amp;AP194&amp;" "&amp;AX194&amp;" "&amp;X194,'D2'!$DW$6:$DW$98,1,FALSE)</f>
        <v>#N/A</v>
      </c>
      <c r="BF194" s="530"/>
      <c r="BG194" s="530"/>
      <c r="BI194" t="str">
        <f t="shared" si="468"/>
        <v>FEE SS</v>
      </c>
      <c r="BJ194" s="390" t="str">
        <f t="shared" si="469"/>
        <v>FEE SSBERG_CAD</v>
      </c>
      <c r="BK194" s="655">
        <f t="shared" si="466"/>
        <v>-83012.350000000006</v>
      </c>
      <c r="BL194" s="136">
        <f t="shared" si="470"/>
        <v>-83012.350000000006</v>
      </c>
      <c r="BM194" s="136" t="str">
        <f t="shared" si="464"/>
        <v>OK</v>
      </c>
    </row>
    <row r="195" spans="1:65" ht="20.399999999999999" x14ac:dyDescent="0.7">
      <c r="A195" s="203"/>
      <c r="B195" s="203"/>
      <c r="C195" s="203"/>
      <c r="D195" s="203"/>
      <c r="E195" s="203"/>
      <c r="F195" s="203"/>
      <c r="G195" s="203"/>
      <c r="H195" s="203"/>
      <c r="I195" s="203"/>
      <c r="J195" s="203"/>
      <c r="K195" s="203"/>
      <c r="L195" s="203" t="str">
        <f t="shared" si="455"/>
        <v>91243120ABRIL2025</v>
      </c>
      <c r="M195" s="203" t="str">
        <f t="shared" si="418"/>
        <v>REAL 91243120 CO-055/2024 BERG_CAD</v>
      </c>
      <c r="N195" s="203" t="str">
        <f>VLOOKUP(M195,'D2'!$DW$5:'D2'!G:G,1,FALSE)</f>
        <v>REAL 91243120 CO-055/2024 BERG_CAD</v>
      </c>
      <c r="O195" t="str">
        <f>P195&amp;V195&amp;X195&amp;W195&amp;AP195</f>
        <v>REALCO-055/2024BERG_CADABRIL202591243120</v>
      </c>
      <c r="P195" t="s">
        <v>21</v>
      </c>
      <c r="Q195" s="387" t="s">
        <v>663</v>
      </c>
      <c r="R195" s="211" t="e">
        <f>+VLOOKUP(AP195,'8'!$B$5:$F$40,2,FALSE)</f>
        <v>#N/A</v>
      </c>
      <c r="S195" s="383" t="s">
        <v>23</v>
      </c>
      <c r="T195" s="211" t="str">
        <f>+VLOOKUP(TEXT(S195,0),articulos!A:B,2,0)</f>
        <v>Asesoría Experta</v>
      </c>
      <c r="U195" s="384">
        <v>86424</v>
      </c>
      <c r="V195" s="370" t="s">
        <v>779</v>
      </c>
      <c r="W195" s="211" t="str">
        <f t="shared" si="456"/>
        <v>ABRIL2025</v>
      </c>
      <c r="X195" t="s">
        <v>703</v>
      </c>
      <c r="AA195" s="95">
        <f>+AD195/'7'!$E$347</f>
        <v>1725.9002453324463</v>
      </c>
      <c r="AB195" s="207">
        <v>1660247</v>
      </c>
      <c r="AD195" s="388">
        <f t="shared" si="457"/>
        <v>1660247</v>
      </c>
      <c r="AE195" s="530">
        <v>45764</v>
      </c>
      <c r="AF195" t="s">
        <v>767</v>
      </c>
      <c r="AG195" t="s">
        <v>823</v>
      </c>
      <c r="AH195" t="s">
        <v>818</v>
      </c>
      <c r="AL195" s="220">
        <f t="shared" si="458"/>
        <v>2025</v>
      </c>
      <c r="AM195" s="220" t="str">
        <f t="shared" si="459"/>
        <v>2025-04</v>
      </c>
      <c r="AN195" s="528" t="s">
        <v>619</v>
      </c>
      <c r="AO195" s="664">
        <f>AA195*'7'!H$347</f>
        <v>1792.0796147817862</v>
      </c>
      <c r="AP195" s="732" t="s">
        <v>663</v>
      </c>
      <c r="AQ195" s="212" t="str">
        <f t="shared" si="460"/>
        <v>912431</v>
      </c>
      <c r="AR195" s="213" t="e">
        <f>+VLOOKUP(AQ195,'8'!$B$5:$F$40,3,FALSE)</f>
        <v>#N/A</v>
      </c>
      <c r="AS195" s="213" t="e">
        <f>+VLOOKUP(AQ195,'8'!$B$5:$F$40,4,FALSE)</f>
        <v>#N/A</v>
      </c>
      <c r="AT195" s="213" t="e">
        <f>+VLOOKUP(AQ195,'8'!$B$5:$F$40,5,FALSE)</f>
        <v>#N/A</v>
      </c>
      <c r="AU195" s="213" t="e">
        <f>+VLOOKUP(AQ195,'8'!$B$5:$F$40,2,FALSE)</f>
        <v>#N/A</v>
      </c>
      <c r="AV195" s="213" t="str">
        <f t="shared" si="461"/>
        <v>CO-055/2024-91243120-2025-04</v>
      </c>
      <c r="AW195" s="165" t="str">
        <f t="shared" si="462"/>
        <v>91243120-2025-04</v>
      </c>
      <c r="AX195" t="str">
        <f t="shared" si="465"/>
        <v>CO-055/2024</v>
      </c>
      <c r="AZ195" s="659" t="e">
        <f>+VLOOKUP(P195&amp;" "&amp;AP195&amp;" "&amp;AX195&amp;" "&amp;X195,'D2'!$DW$6:$DW$98,1,FALSE)</f>
        <v>#N/A</v>
      </c>
      <c r="BC195" t="s">
        <v>779</v>
      </c>
      <c r="BD195">
        <v>6</v>
      </c>
      <c r="BE195">
        <v>10006812</v>
      </c>
      <c r="BF195" s="530">
        <v>45689</v>
      </c>
      <c r="BG195" s="530">
        <v>45716</v>
      </c>
      <c r="BI195" t="str">
        <f t="shared" si="468"/>
        <v>FEE SS</v>
      </c>
      <c r="BJ195" s="390" t="str">
        <f t="shared" si="469"/>
        <v>FEE SSBERG_CAD</v>
      </c>
      <c r="BK195" s="655">
        <f t="shared" si="466"/>
        <v>41506.175000000003</v>
      </c>
      <c r="BL195" s="136">
        <f t="shared" si="470"/>
        <v>41506.175000000003</v>
      </c>
      <c r="BM195" s="136" t="str">
        <f t="shared" si="464"/>
        <v>OK</v>
      </c>
    </row>
    <row r="196" spans="1:65" ht="20.399999999999999" x14ac:dyDescent="0.7">
      <c r="A196" s="203"/>
      <c r="B196" s="203"/>
      <c r="C196" s="203"/>
      <c r="D196" s="203"/>
      <c r="E196" s="203"/>
      <c r="F196" s="203"/>
      <c r="G196" s="203"/>
      <c r="H196" s="203"/>
      <c r="I196" s="203"/>
      <c r="J196" s="203"/>
      <c r="K196" s="203"/>
      <c r="L196" s="203" t="str">
        <f t="shared" si="455"/>
        <v>91243120ABRIL2025</v>
      </c>
      <c r="M196" s="203" t="str">
        <f t="shared" si="418"/>
        <v>REAL 91243120 CO-055/2024 BERG_CAD</v>
      </c>
      <c r="N196" s="203" t="str">
        <f>VLOOKUP(M196,'D2'!$DW$5:'D2'!G:G,1,FALSE)</f>
        <v>REAL 91243120 CO-055/2024 BERG_CAD</v>
      </c>
      <c r="O196" t="str">
        <f>P196&amp;V196&amp;X196&amp;W196&amp;AP196</f>
        <v>REALCO-055/2024BERG_CADABRIL202591243120</v>
      </c>
      <c r="P196" t="s">
        <v>21</v>
      </c>
      <c r="Q196" s="387" t="s">
        <v>663</v>
      </c>
      <c r="R196" s="211" t="e">
        <f>+VLOOKUP(AP196,'8'!$B$5:$F$40,2,FALSE)</f>
        <v>#N/A</v>
      </c>
      <c r="S196" s="383" t="s">
        <v>23</v>
      </c>
      <c r="T196" s="211" t="str">
        <f>+VLOOKUP(TEXT(S196,0),articulos!A:B,2,0)</f>
        <v>Asesoría Experta</v>
      </c>
      <c r="U196" s="384">
        <v>86425</v>
      </c>
      <c r="V196" s="370" t="s">
        <v>779</v>
      </c>
      <c r="W196" s="211" t="str">
        <f t="shared" si="456"/>
        <v>ABRIL2025</v>
      </c>
      <c r="X196" t="s">
        <v>703</v>
      </c>
      <c r="AA196" s="95">
        <f>+AD196/'7'!$E$347</f>
        <v>1725.9002453324463</v>
      </c>
      <c r="AB196" s="207">
        <v>1660247</v>
      </c>
      <c r="AD196" s="388">
        <f t="shared" si="457"/>
        <v>1660247</v>
      </c>
      <c r="AE196" s="530">
        <v>45764</v>
      </c>
      <c r="AF196" t="s">
        <v>767</v>
      </c>
      <c r="AG196" t="s">
        <v>823</v>
      </c>
      <c r="AH196" t="s">
        <v>818</v>
      </c>
      <c r="AL196" s="220">
        <f t="shared" si="458"/>
        <v>2025</v>
      </c>
      <c r="AM196" s="220" t="str">
        <f t="shared" si="459"/>
        <v>2025-04</v>
      </c>
      <c r="AN196" s="528" t="s">
        <v>619</v>
      </c>
      <c r="AO196" s="664">
        <f>AA196*'7'!H$347</f>
        <v>1792.0796147817862</v>
      </c>
      <c r="AP196" s="732" t="s">
        <v>663</v>
      </c>
      <c r="AQ196" s="212" t="str">
        <f t="shared" si="460"/>
        <v>912431</v>
      </c>
      <c r="AR196" s="213" t="e">
        <f>+VLOOKUP(AQ196,'8'!$B$5:$F$40,3,FALSE)</f>
        <v>#N/A</v>
      </c>
      <c r="AS196" s="213" t="e">
        <f>+VLOOKUP(AQ196,'8'!$B$5:$F$40,4,FALSE)</f>
        <v>#N/A</v>
      </c>
      <c r="AT196" s="213" t="e">
        <f>+VLOOKUP(AQ196,'8'!$B$5:$F$40,5,FALSE)</f>
        <v>#N/A</v>
      </c>
      <c r="AU196" s="213" t="e">
        <f>+VLOOKUP(AQ196,'8'!$B$5:$F$40,2,FALSE)</f>
        <v>#N/A</v>
      </c>
      <c r="AV196" s="213" t="str">
        <f t="shared" si="461"/>
        <v>CO-055/2024-91243120-2025-04</v>
      </c>
      <c r="AW196" s="165" t="str">
        <f t="shared" si="462"/>
        <v>91243120-2025-04</v>
      </c>
      <c r="AX196" t="str">
        <f t="shared" si="465"/>
        <v>CO-055/2024</v>
      </c>
      <c r="AZ196" s="659" t="e">
        <f>+VLOOKUP(P196&amp;" "&amp;AP196&amp;" "&amp;AX196&amp;" "&amp;X196,'D2'!$DW$6:$DW$98,1,FALSE)</f>
        <v>#N/A</v>
      </c>
      <c r="BC196" t="s">
        <v>779</v>
      </c>
      <c r="BD196">
        <v>7</v>
      </c>
      <c r="BE196">
        <v>10006823</v>
      </c>
      <c r="BF196" s="530">
        <v>45717</v>
      </c>
      <c r="BG196" s="530">
        <v>45747</v>
      </c>
      <c r="BI196" t="str">
        <f t="shared" si="468"/>
        <v>FEE SS</v>
      </c>
      <c r="BJ196" s="390" t="str">
        <f t="shared" si="469"/>
        <v>FEE SSBERG_CAD</v>
      </c>
      <c r="BK196" s="655">
        <f t="shared" si="466"/>
        <v>41506.175000000003</v>
      </c>
      <c r="BL196" s="136">
        <f t="shared" si="470"/>
        <v>41506.175000000003</v>
      </c>
      <c r="BM196" s="136" t="str">
        <f t="shared" si="464"/>
        <v>OK</v>
      </c>
    </row>
    <row r="197" spans="1:65" ht="20.399999999999999" x14ac:dyDescent="0.7">
      <c r="A197" s="203"/>
      <c r="B197" s="203"/>
      <c r="C197" s="203"/>
      <c r="D197" s="203"/>
      <c r="E197" s="203"/>
      <c r="F197" s="203"/>
      <c r="G197" s="203"/>
      <c r="H197" s="203"/>
      <c r="I197" s="203"/>
      <c r="J197" s="203"/>
      <c r="K197" s="203"/>
      <c r="L197" s="203" t="str">
        <f t="shared" si="455"/>
        <v>91243120ABRIL2025</v>
      </c>
      <c r="M197" s="203" t="str">
        <f t="shared" si="418"/>
        <v>REAL 91243120 CO-055/2024 BERG_CAD</v>
      </c>
      <c r="N197" s="203" t="str">
        <f>VLOOKUP(M197,'D2'!$DW$5:'D2'!G:G,1,FALSE)</f>
        <v>REAL 91243120 CO-055/2024 BERG_CAD</v>
      </c>
      <c r="O197" t="str">
        <f>P197&amp;V197&amp;X197&amp;W197&amp;AP197</f>
        <v>REALCO-055/2024BERG_CADABRIL202591243120</v>
      </c>
      <c r="P197" t="s">
        <v>21</v>
      </c>
      <c r="Q197" s="387" t="s">
        <v>663</v>
      </c>
      <c r="R197" s="211" t="e">
        <f>+VLOOKUP(AP197,'8'!$B$5:$F$40,2,FALSE)</f>
        <v>#N/A</v>
      </c>
      <c r="S197" s="383" t="s">
        <v>23</v>
      </c>
      <c r="T197" s="211" t="str">
        <f>+VLOOKUP(TEXT(S197,0),articulos!A:B,2,0)</f>
        <v>Asesoría Experta</v>
      </c>
      <c r="U197" s="384">
        <v>86750</v>
      </c>
      <c r="V197" s="370" t="s">
        <v>779</v>
      </c>
      <c r="W197" s="211" t="str">
        <f t="shared" si="456"/>
        <v>ABRIL2025</v>
      </c>
      <c r="X197" t="s">
        <v>703</v>
      </c>
      <c r="AA197" s="95">
        <f>+AD197/'7'!$E$347</f>
        <v>-1814.9278556280926</v>
      </c>
      <c r="AB197" s="207">
        <v>-1745888</v>
      </c>
      <c r="AD197" s="388">
        <f t="shared" si="457"/>
        <v>-1745888</v>
      </c>
      <c r="AE197" s="530">
        <v>45777</v>
      </c>
      <c r="AF197" t="s">
        <v>704</v>
      </c>
      <c r="AG197" t="s">
        <v>940</v>
      </c>
      <c r="AH197" t="s">
        <v>350</v>
      </c>
      <c r="AL197" s="220">
        <f t="shared" si="458"/>
        <v>2025</v>
      </c>
      <c r="AM197" s="220" t="str">
        <f t="shared" si="459"/>
        <v>2025-04</v>
      </c>
      <c r="AN197" s="528" t="s">
        <v>619</v>
      </c>
      <c r="AO197" s="664">
        <f>AA197*'7'!H$347</f>
        <v>-1884.5209745851932</v>
      </c>
      <c r="AP197" s="732" t="s">
        <v>663</v>
      </c>
      <c r="AQ197" s="212" t="str">
        <f t="shared" si="460"/>
        <v>912431</v>
      </c>
      <c r="AR197" s="213" t="e">
        <f>+VLOOKUP(AQ197,'8'!$B$5:$F$40,3,FALSE)</f>
        <v>#N/A</v>
      </c>
      <c r="AS197" s="213" t="e">
        <f>+VLOOKUP(AQ197,'8'!$B$5:$F$40,4,FALSE)</f>
        <v>#N/A</v>
      </c>
      <c r="AT197" s="213" t="e">
        <f>+VLOOKUP(AQ197,'8'!$B$5:$F$40,5,FALSE)</f>
        <v>#N/A</v>
      </c>
      <c r="AU197" s="213" t="e">
        <f>+VLOOKUP(AQ197,'8'!$B$5:$F$40,2,FALSE)</f>
        <v>#N/A</v>
      </c>
      <c r="AV197" s="213" t="str">
        <f t="shared" si="461"/>
        <v>CO-055/2024-91243120-2025-04</v>
      </c>
      <c r="AW197" s="165" t="str">
        <f t="shared" si="462"/>
        <v>91243120-2025-04</v>
      </c>
      <c r="AX197" t="str">
        <f t="shared" si="465"/>
        <v>CO-055/2024</v>
      </c>
      <c r="AZ197" s="659" t="e">
        <f>+VLOOKUP(P197&amp;" "&amp;AP197&amp;" "&amp;AX197&amp;" "&amp;X197,'D2'!$DW$6:$DW$98,1,FALSE)</f>
        <v>#N/A</v>
      </c>
      <c r="BF197" s="530"/>
      <c r="BG197" s="530"/>
      <c r="BI197" t="str">
        <f t="shared" si="468"/>
        <v>FEE SS</v>
      </c>
      <c r="BJ197" s="390" t="str">
        <f t="shared" si="469"/>
        <v>FEE SSBERG_CAD</v>
      </c>
      <c r="BK197" s="655">
        <f t="shared" si="466"/>
        <v>-43647.200000000004</v>
      </c>
      <c r="BL197" s="136">
        <f t="shared" si="470"/>
        <v>-43647.200000000004</v>
      </c>
      <c r="BM197" s="136" t="str">
        <f t="shared" si="464"/>
        <v>OK</v>
      </c>
    </row>
    <row r="198" spans="1:65" ht="20.399999999999999" x14ac:dyDescent="0.7">
      <c r="A198" s="203"/>
      <c r="B198" s="203"/>
      <c r="C198" s="203"/>
      <c r="D198" s="203"/>
      <c r="E198" s="203"/>
      <c r="F198" s="203"/>
      <c r="G198" s="203"/>
      <c r="H198" s="203"/>
      <c r="I198" s="203"/>
      <c r="J198" s="203"/>
      <c r="K198" s="203"/>
      <c r="L198" s="203" t="str">
        <f t="shared" si="455"/>
        <v>91243110ABRIL2025</v>
      </c>
      <c r="M198" s="203" t="str">
        <f t="shared" si="418"/>
        <v>REAL 91243110 REMUNERACION BERG_CAD</v>
      </c>
      <c r="N198" s="203" t="str">
        <f>VLOOKUP(M198,'D2'!$DW$5:'D2'!G:G,1,FALSE)</f>
        <v>REAL 91243110 REMUNERACION BERG_CAD</v>
      </c>
      <c r="O198" t="str">
        <f>P198&amp;V198&amp;X198&amp;W198&amp;AP198</f>
        <v>REALREMUNERACIONBERG_CADABRIL202591243110</v>
      </c>
      <c r="P198" t="s">
        <v>21</v>
      </c>
      <c r="Q198" s="387" t="s">
        <v>662</v>
      </c>
      <c r="R198" s="211" t="e">
        <f>+VLOOKUP(AP198,'8'!$B$5:$F$40,2,FALSE)</f>
        <v>#N/A</v>
      </c>
      <c r="S198" s="383" t="s">
        <v>247</v>
      </c>
      <c r="T198" s="211" t="str">
        <f>+VLOOKUP(TEXT(S198,0),articulos!A:B,2,0)</f>
        <v>Remuneración Proyecto Geología</v>
      </c>
      <c r="U198" s="384">
        <v>86748</v>
      </c>
      <c r="V198" s="370" t="s">
        <v>613</v>
      </c>
      <c r="W198" s="211" t="str">
        <f t="shared" si="456"/>
        <v>ABRIL2025</v>
      </c>
      <c r="X198" t="s">
        <v>703</v>
      </c>
      <c r="AA198" s="95">
        <f>+AD198/'7'!$E$347</f>
        <v>3465.118092228367</v>
      </c>
      <c r="AB198" s="207">
        <v>3333305</v>
      </c>
      <c r="AD198" s="388">
        <f t="shared" si="457"/>
        <v>3333305</v>
      </c>
      <c r="AE198" s="530">
        <v>45777</v>
      </c>
      <c r="AF198" t="s">
        <v>704</v>
      </c>
      <c r="AG198" t="s">
        <v>941</v>
      </c>
      <c r="AH198" t="s">
        <v>325</v>
      </c>
      <c r="AL198" s="220">
        <f t="shared" si="458"/>
        <v>2025</v>
      </c>
      <c r="AM198" s="220" t="str">
        <f t="shared" si="459"/>
        <v>2025-04</v>
      </c>
      <c r="AN198" s="1" t="s">
        <v>24</v>
      </c>
      <c r="AO198" s="665">
        <f>AA198*'7'!G$347</f>
        <v>3757.1247930038321</v>
      </c>
      <c r="AP198" s="731" t="s">
        <v>662</v>
      </c>
      <c r="AQ198" s="212" t="str">
        <f t="shared" si="460"/>
        <v>912431</v>
      </c>
      <c r="AR198" s="213" t="e">
        <f>+VLOOKUP(AQ198,'8'!$B$5:$F$40,3,FALSE)</f>
        <v>#N/A</v>
      </c>
      <c r="AS198" s="213" t="e">
        <f>+VLOOKUP(AQ198,'8'!$B$5:$F$40,4,FALSE)</f>
        <v>#N/A</v>
      </c>
      <c r="AT198" s="213" t="e">
        <f>+VLOOKUP(AQ198,'8'!$B$5:$F$40,5,FALSE)</f>
        <v>#N/A</v>
      </c>
      <c r="AU198" s="213" t="e">
        <f>+VLOOKUP(AQ198,'8'!$B$5:$F$40,2,FALSE)</f>
        <v>#N/A</v>
      </c>
      <c r="AV198" s="213" t="str">
        <f t="shared" si="461"/>
        <v>REMUNERACION-91243110-2025-04</v>
      </c>
      <c r="AW198" s="165" t="str">
        <f t="shared" si="462"/>
        <v>91243110-2025-04</v>
      </c>
      <c r="AX198" t="str">
        <f t="shared" si="465"/>
        <v>REMUNERACION</v>
      </c>
      <c r="AZ198" s="659" t="e">
        <f>+VLOOKUP(P198&amp;" "&amp;AP198&amp;" "&amp;AX198&amp;" "&amp;X198,'D2'!$DW$6:$DW$98,1,FALSE)</f>
        <v>#N/A</v>
      </c>
      <c r="BF198" s="530"/>
      <c r="BG198" s="530"/>
      <c r="BI198" t="str">
        <f t="shared" si="468"/>
        <v>FEE MO</v>
      </c>
      <c r="BJ198" s="390" t="str">
        <f t="shared" si="469"/>
        <v>FEE MOBERG_CAD</v>
      </c>
      <c r="BK198" s="656">
        <f t="shared" ref="BK198:BK199" si="472">+AB198*0.0551</f>
        <v>183665.10550000001</v>
      </c>
      <c r="BL198" s="136">
        <f t="shared" si="470"/>
        <v>183665.10550000001</v>
      </c>
      <c r="BM198" s="136" t="str">
        <f t="shared" si="464"/>
        <v>OK</v>
      </c>
    </row>
    <row r="199" spans="1:65" ht="20.399999999999999" x14ac:dyDescent="0.7">
      <c r="A199" s="203"/>
      <c r="B199" s="203"/>
      <c r="C199" s="203"/>
      <c r="D199" s="203"/>
      <c r="E199" s="203"/>
      <c r="F199" s="203"/>
      <c r="G199" s="203"/>
      <c r="H199" s="203"/>
      <c r="I199" s="203"/>
      <c r="J199" s="203"/>
      <c r="K199" s="203"/>
      <c r="L199" s="203" t="str">
        <f t="shared" si="455"/>
        <v>91243110ABRIL2025</v>
      </c>
      <c r="M199" s="203" t="str">
        <f t="shared" si="418"/>
        <v>REAL 91243110 REMUNERACION BERG_CAD</v>
      </c>
      <c r="N199" s="203" t="str">
        <f>VLOOKUP(M199,'D2'!$DW$5:'D2'!G:G,1,FALSE)</f>
        <v>REAL 91243110 REMUNERACION BERG_CAD</v>
      </c>
      <c r="O199" t="str">
        <f t="shared" ref="O199" si="473">P199&amp;V199&amp;X199&amp;W199&amp;AP199</f>
        <v>REALREMUNERACIONBERG_CADABRIL202591243110</v>
      </c>
      <c r="P199" t="s">
        <v>21</v>
      </c>
      <c r="Q199" s="387" t="s">
        <v>662</v>
      </c>
      <c r="R199" s="211" t="e">
        <f>+VLOOKUP(AP199,'8'!$B$5:$F$40,2,FALSE)</f>
        <v>#N/A</v>
      </c>
      <c r="S199" s="383" t="s">
        <v>266</v>
      </c>
      <c r="T199" s="211" t="str">
        <f>+VLOOKUP(TEXT(S199,0),articulos!A:B,2,0)</f>
        <v>Remuneraciones del Personal</v>
      </c>
      <c r="U199" s="384">
        <v>86748</v>
      </c>
      <c r="V199" s="370" t="s">
        <v>613</v>
      </c>
      <c r="W199" s="211" t="str">
        <f t="shared" si="456"/>
        <v>ABRIL2025</v>
      </c>
      <c r="X199" t="s">
        <v>703</v>
      </c>
      <c r="AA199" s="95">
        <f>+AD199/'7'!$E$347</f>
        <v>282.60114765686723</v>
      </c>
      <c r="AB199" s="207">
        <v>271851</v>
      </c>
      <c r="AD199" s="388">
        <f t="shared" si="457"/>
        <v>271851</v>
      </c>
      <c r="AE199" s="530">
        <v>45777</v>
      </c>
      <c r="AF199" t="s">
        <v>704</v>
      </c>
      <c r="AG199" t="s">
        <v>941</v>
      </c>
      <c r="AH199" t="s">
        <v>325</v>
      </c>
      <c r="AL199" s="220">
        <f t="shared" si="458"/>
        <v>2025</v>
      </c>
      <c r="AM199" s="220" t="str">
        <f t="shared" si="459"/>
        <v>2025-04</v>
      </c>
      <c r="AN199" s="1" t="s">
        <v>24</v>
      </c>
      <c r="AO199" s="665">
        <f>AA199*'7'!G$347</f>
        <v>306.41604416724084</v>
      </c>
      <c r="AP199" s="731" t="s">
        <v>662</v>
      </c>
      <c r="AQ199" s="212" t="str">
        <f t="shared" si="460"/>
        <v>912431</v>
      </c>
      <c r="AR199" s="213" t="e">
        <f>+VLOOKUP(AQ199,'8'!$B$5:$F$40,3,FALSE)</f>
        <v>#N/A</v>
      </c>
      <c r="AS199" s="213" t="e">
        <f>+VLOOKUP(AQ199,'8'!$B$5:$F$40,4,FALSE)</f>
        <v>#N/A</v>
      </c>
      <c r="AT199" s="213" t="e">
        <f>+VLOOKUP(AQ199,'8'!$B$5:$F$40,5,FALSE)</f>
        <v>#N/A</v>
      </c>
      <c r="AU199" s="213" t="e">
        <f>+VLOOKUP(AQ199,'8'!$B$5:$F$40,2,FALSE)</f>
        <v>#N/A</v>
      </c>
      <c r="AV199" s="213" t="str">
        <f t="shared" si="461"/>
        <v>REMUNERACION-91243110-2025-04</v>
      </c>
      <c r="AW199" s="165" t="str">
        <f t="shared" si="462"/>
        <v>91243110-2025-04</v>
      </c>
      <c r="AX199" t="str">
        <f t="shared" si="465"/>
        <v>REMUNERACION</v>
      </c>
      <c r="AZ199" s="659" t="e">
        <f>+VLOOKUP(P199&amp;" "&amp;AP199&amp;" "&amp;AX199&amp;" "&amp;X199,'D2'!$DW$6:$DW$98,1,FALSE)</f>
        <v>#N/A</v>
      </c>
      <c r="BF199" s="530"/>
      <c r="BG199" s="530"/>
      <c r="BI199" t="str">
        <f t="shared" si="468"/>
        <v>FEE MO</v>
      </c>
      <c r="BJ199" s="390" t="str">
        <f t="shared" si="469"/>
        <v>FEE MOBERG_CAD</v>
      </c>
      <c r="BK199" s="656">
        <f t="shared" si="472"/>
        <v>14978.990100000001</v>
      </c>
      <c r="BL199" s="136">
        <f t="shared" si="470"/>
        <v>14978.990100000001</v>
      </c>
      <c r="BM199" s="136" t="str">
        <f t="shared" si="464"/>
        <v>OK</v>
      </c>
    </row>
    <row r="200" spans="1:65" ht="20.399999999999999" x14ac:dyDescent="0.7">
      <c r="A200" s="203"/>
      <c r="B200" s="203"/>
      <c r="C200" s="203"/>
      <c r="D200" s="203"/>
      <c r="E200" s="203"/>
      <c r="F200" s="203"/>
      <c r="G200" s="203"/>
      <c r="H200" s="203"/>
      <c r="I200" s="203"/>
      <c r="J200" s="203"/>
      <c r="K200" s="203"/>
      <c r="L200" s="203" t="str">
        <f t="shared" si="455"/>
        <v>91243530ABRIL2025</v>
      </c>
      <c r="M200" s="203" t="str">
        <f t="shared" si="418"/>
        <v>REAL 91243530 SOFTWARE CANN_AUS</v>
      </c>
      <c r="N200" s="203" t="str">
        <f>VLOOKUP(M200,'D2'!$DW$5:'D2'!G:G,1,FALSE)</f>
        <v>REAL 91243530 SOFTWARE CANN_AUS</v>
      </c>
      <c r="O200" t="str">
        <f t="shared" ref="O200:O201" si="474">P200&amp;V200&amp;X200&amp;W200&amp;AP200</f>
        <v>REALSOFTWARECANN_AUSABRIL202591243530</v>
      </c>
      <c r="P200" t="s">
        <v>21</v>
      </c>
      <c r="Q200" s="387" t="s">
        <v>677</v>
      </c>
      <c r="R200" s="211" t="str">
        <f>+VLOOKUP(AP200,'8'!$B$5:$F$40,2,FALSE)</f>
        <v>Logística ME</v>
      </c>
      <c r="S200" s="383" t="s">
        <v>500</v>
      </c>
      <c r="T200" s="211" t="str">
        <f>+VLOOKUP(TEXT(S200,0),articulos!A:B,2,0)</f>
        <v>Mantención, Software y Licencias</v>
      </c>
      <c r="U200" s="384">
        <v>86452</v>
      </c>
      <c r="V200" s="370" t="s">
        <v>924</v>
      </c>
      <c r="W200" s="211" t="str">
        <f t="shared" si="456"/>
        <v>ABRIL2025</v>
      </c>
      <c r="X200" t="s">
        <v>796</v>
      </c>
      <c r="AA200" s="95">
        <f>+AD200/'7'!$E$347</f>
        <v>-18483.496195267995</v>
      </c>
      <c r="AB200" s="207">
        <v>-17780384</v>
      </c>
      <c r="AD200" s="388">
        <f t="shared" si="457"/>
        <v>-17780384</v>
      </c>
      <c r="AE200" s="530">
        <v>45769</v>
      </c>
      <c r="AF200" t="s">
        <v>704</v>
      </c>
      <c r="AG200" t="s">
        <v>915</v>
      </c>
      <c r="AH200" t="s">
        <v>705</v>
      </c>
      <c r="AL200" s="220">
        <f t="shared" si="458"/>
        <v>2025</v>
      </c>
      <c r="AM200" s="220" t="str">
        <f t="shared" si="459"/>
        <v>2025-04</v>
      </c>
      <c r="AN200" s="528" t="s">
        <v>619</v>
      </c>
      <c r="AO200" s="664">
        <f>AA200*'7'!H$347</f>
        <v>-19192.242906864001</v>
      </c>
      <c r="AP200" s="732">
        <v>91243530</v>
      </c>
      <c r="AQ200" s="212" t="str">
        <f t="shared" si="460"/>
        <v>912435</v>
      </c>
      <c r="AR200" s="213" t="e">
        <f>+VLOOKUP(AQ200,'8'!$B$5:$F$40,3,FALSE)</f>
        <v>#N/A</v>
      </c>
      <c r="AS200" s="213" t="e">
        <f>+VLOOKUP(AQ200,'8'!$B$5:$F$40,4,FALSE)</f>
        <v>#N/A</v>
      </c>
      <c r="AT200" s="213" t="e">
        <f>+VLOOKUP(AQ200,'8'!$B$5:$F$40,5,FALSE)</f>
        <v>#N/A</v>
      </c>
      <c r="AU200" s="213" t="e">
        <f>+VLOOKUP(AQ200,'8'!$B$5:$F$40,2,FALSE)</f>
        <v>#N/A</v>
      </c>
      <c r="AV200" s="213" t="str">
        <f t="shared" si="461"/>
        <v>SOFTWARE-91243530-2025-04</v>
      </c>
      <c r="AW200" s="165" t="str">
        <f t="shared" si="462"/>
        <v>91243530-2025-04</v>
      </c>
      <c r="AX200" t="str">
        <f t="shared" si="465"/>
        <v>SOFTWARE</v>
      </c>
      <c r="AZ200" s="659" t="e">
        <f>+VLOOKUP(P200&amp;" "&amp;AP200&amp;" "&amp;AX200&amp;" "&amp;X200,'D2'!$DW$6:$DW$98,1,FALSE)</f>
        <v>#N/A</v>
      </c>
      <c r="BF200" s="530"/>
      <c r="BG200" s="530"/>
      <c r="BI200" t="str">
        <f t="shared" si="468"/>
        <v>FEE SS</v>
      </c>
      <c r="BJ200" s="655" t="str">
        <f t="shared" si="469"/>
        <v>FEE SSCANN_AUS</v>
      </c>
      <c r="BK200" s="655">
        <f t="shared" ref="BK200:BK203" si="475">+AB200*0.025</f>
        <v>-444509.60000000003</v>
      </c>
      <c r="BL200" s="136">
        <f t="shared" si="470"/>
        <v>-444509.60000000003</v>
      </c>
      <c r="BM200" s="136" t="str">
        <f t="shared" si="464"/>
        <v>OK</v>
      </c>
    </row>
    <row r="201" spans="1:65" ht="20.399999999999999" x14ac:dyDescent="0.7">
      <c r="A201" s="203"/>
      <c r="B201" s="203"/>
      <c r="C201" s="203"/>
      <c r="D201" s="203"/>
      <c r="E201" s="203"/>
      <c r="F201" s="203"/>
      <c r="G201" s="203"/>
      <c r="H201" s="203"/>
      <c r="I201" s="203"/>
      <c r="J201" s="203"/>
      <c r="K201" s="203"/>
      <c r="L201" s="203" t="str">
        <f t="shared" si="455"/>
        <v>91243530ABRIL2025</v>
      </c>
      <c r="M201" s="203" t="str">
        <f t="shared" ref="M201:M224" si="476">P201&amp;" "&amp;AP201&amp;" "&amp;V201&amp;" "&amp;X201</f>
        <v>REAL 91243530 SOFTWARE BERG_CAD</v>
      </c>
      <c r="N201" s="203" t="str">
        <f>VLOOKUP(M201,'D2'!$DW$5:'D2'!G:G,1,FALSE)</f>
        <v>REAL 91243530 SOFTWARE BERG_CAD</v>
      </c>
      <c r="O201" t="str">
        <f t="shared" si="474"/>
        <v>REALSOFTWAREBERG_CADABRIL202591243530</v>
      </c>
      <c r="P201" t="s">
        <v>21</v>
      </c>
      <c r="Q201" s="387" t="s">
        <v>677</v>
      </c>
      <c r="R201" s="211" t="str">
        <f>+VLOOKUP(AP201,'8'!$B$5:$F$40,2,FALSE)</f>
        <v>Logística ME</v>
      </c>
      <c r="S201" s="383" t="s">
        <v>500</v>
      </c>
      <c r="T201" s="211" t="str">
        <f>+VLOOKUP(TEXT(S201,0),articulos!A:B,2,0)</f>
        <v>Mantención, Software y Licencias</v>
      </c>
      <c r="U201" s="384">
        <v>86452</v>
      </c>
      <c r="V201" s="370" t="s">
        <v>924</v>
      </c>
      <c r="W201" s="211" t="str">
        <f t="shared" si="456"/>
        <v>ABRIL2025</v>
      </c>
      <c r="X201" t="s">
        <v>703</v>
      </c>
      <c r="AA201" s="95">
        <f>+AD201/'7'!$E$347</f>
        <v>-18483.496195267995</v>
      </c>
      <c r="AB201" s="207">
        <v>-17780384</v>
      </c>
      <c r="AD201" s="388">
        <f t="shared" si="457"/>
        <v>-17780384</v>
      </c>
      <c r="AE201" s="530">
        <v>45769</v>
      </c>
      <c r="AF201" t="s">
        <v>704</v>
      </c>
      <c r="AG201" t="s">
        <v>915</v>
      </c>
      <c r="AH201" t="s">
        <v>705</v>
      </c>
      <c r="AL201" s="220">
        <f t="shared" si="458"/>
        <v>2025</v>
      </c>
      <c r="AM201" s="220" t="str">
        <f t="shared" si="459"/>
        <v>2025-04</v>
      </c>
      <c r="AN201" s="528" t="s">
        <v>619</v>
      </c>
      <c r="AO201" s="664">
        <f>AA201*'7'!H$347</f>
        <v>-19192.242906864001</v>
      </c>
      <c r="AP201" s="732">
        <v>91243530</v>
      </c>
      <c r="AQ201" s="212" t="str">
        <f t="shared" si="460"/>
        <v>912435</v>
      </c>
      <c r="AR201" s="213" t="e">
        <f>+VLOOKUP(AQ201,'8'!$B$5:$F$40,3,FALSE)</f>
        <v>#N/A</v>
      </c>
      <c r="AS201" s="213" t="e">
        <f>+VLOOKUP(AQ201,'8'!$B$5:$F$40,4,FALSE)</f>
        <v>#N/A</v>
      </c>
      <c r="AT201" s="213" t="e">
        <f>+VLOOKUP(AQ201,'8'!$B$5:$F$40,5,FALSE)</f>
        <v>#N/A</v>
      </c>
      <c r="AU201" s="213" t="e">
        <f>+VLOOKUP(AQ201,'8'!$B$5:$F$40,2,FALSE)</f>
        <v>#N/A</v>
      </c>
      <c r="AV201" s="213" t="str">
        <f t="shared" si="461"/>
        <v>SOFTWARE-91243530-2025-04</v>
      </c>
      <c r="AW201" s="165" t="str">
        <f t="shared" si="462"/>
        <v>91243530-2025-04</v>
      </c>
      <c r="AX201" t="str">
        <f t="shared" si="465"/>
        <v>SOFTWARE</v>
      </c>
      <c r="AZ201" s="659" t="e">
        <f>+VLOOKUP(P201&amp;" "&amp;AP201&amp;" "&amp;AX201&amp;" "&amp;X201,'D2'!$DW$6:$DW$98,1,FALSE)</f>
        <v>#N/A</v>
      </c>
      <c r="BF201" s="530"/>
      <c r="BG201" s="530"/>
      <c r="BI201" t="str">
        <f t="shared" si="468"/>
        <v>FEE SS</v>
      </c>
      <c r="BJ201" s="655" t="str">
        <f t="shared" si="469"/>
        <v>FEE SSBERG_CAD</v>
      </c>
      <c r="BK201" s="655">
        <f t="shared" si="475"/>
        <v>-444509.60000000003</v>
      </c>
      <c r="BL201" s="136">
        <f t="shared" si="470"/>
        <v>-444509.60000000003</v>
      </c>
      <c r="BM201" s="136" t="str">
        <f t="shared" si="464"/>
        <v>OK</v>
      </c>
    </row>
    <row r="202" spans="1:65" ht="20.399999999999999" x14ac:dyDescent="0.7">
      <c r="A202" s="203"/>
      <c r="B202" s="203"/>
      <c r="C202" s="203"/>
      <c r="D202" s="203"/>
      <c r="E202" s="203"/>
      <c r="F202" s="203"/>
      <c r="G202" s="203"/>
      <c r="H202" s="203"/>
      <c r="I202" s="203"/>
      <c r="J202" s="203"/>
      <c r="K202" s="203"/>
      <c r="L202" s="203" t="str">
        <f t="shared" si="455"/>
        <v>91243520ABRIL2025</v>
      </c>
      <c r="M202" s="203" t="str">
        <f t="shared" si="476"/>
        <v>REAL 91243520 IMPUESTO CANN_AUS</v>
      </c>
      <c r="N202" s="203" t="str">
        <f>VLOOKUP(M202,'D2'!$DW$5:'D2'!G:G,1,FALSE)</f>
        <v>REAL 91243520 IMPUESTO CANN_AUS</v>
      </c>
      <c r="O202" t="str">
        <f>P202&amp;V202&amp;X202&amp;W202&amp;AP202</f>
        <v>REALIMPUESTOCANN_AUSABRIL202591243520</v>
      </c>
      <c r="P202" t="s">
        <v>21</v>
      </c>
      <c r="Q202" s="387" t="s">
        <v>678</v>
      </c>
      <c r="R202" s="211" t="str">
        <f>+VLOOKUP(AP202,'8'!$B$5:$F$40,2,FALSE)</f>
        <v>Logística MN</v>
      </c>
      <c r="S202" s="383" t="s">
        <v>500</v>
      </c>
      <c r="T202" s="211" t="str">
        <f>+VLOOKUP(TEXT(S202,0),articulos!A:B,2,0)</f>
        <v>Mantención, Software y Licencias</v>
      </c>
      <c r="U202" s="384">
        <v>86452</v>
      </c>
      <c r="V202" s="370" t="s">
        <v>644</v>
      </c>
      <c r="W202" s="211" t="str">
        <f t="shared" si="456"/>
        <v>ABRIL2025</v>
      </c>
      <c r="X202" t="s">
        <v>796</v>
      </c>
      <c r="AA202" s="95">
        <f>+AD202/'7'!$E$347</f>
        <v>-2202.1923988523431</v>
      </c>
      <c r="AB202" s="207">
        <v>-2118421</v>
      </c>
      <c r="AD202" s="388">
        <f t="shared" si="457"/>
        <v>-2118421</v>
      </c>
      <c r="AE202" s="530">
        <v>45769</v>
      </c>
      <c r="AF202" t="s">
        <v>704</v>
      </c>
      <c r="AG202" t="s">
        <v>916</v>
      </c>
      <c r="AH202" t="s">
        <v>705</v>
      </c>
      <c r="AL202" s="220">
        <f t="shared" si="458"/>
        <v>2025</v>
      </c>
      <c r="AM202" s="220" t="str">
        <f t="shared" si="459"/>
        <v>2025-04</v>
      </c>
      <c r="AN202" s="1" t="s">
        <v>24</v>
      </c>
      <c r="AO202" s="665">
        <f>AA202*'7'!G$347</f>
        <v>-2387.7719143972636</v>
      </c>
      <c r="AP202" s="734">
        <v>91243520</v>
      </c>
      <c r="AQ202" s="212" t="str">
        <f t="shared" si="460"/>
        <v>912435</v>
      </c>
      <c r="AR202" s="213" t="e">
        <f>+VLOOKUP(AQ202,'8'!$B$5:$F$40,3,FALSE)</f>
        <v>#N/A</v>
      </c>
      <c r="AS202" s="213" t="e">
        <f>+VLOOKUP(AQ202,'8'!$B$5:$F$40,4,FALSE)</f>
        <v>#N/A</v>
      </c>
      <c r="AT202" s="213" t="e">
        <f>+VLOOKUP(AQ202,'8'!$B$5:$F$40,5,FALSE)</f>
        <v>#N/A</v>
      </c>
      <c r="AU202" s="213" t="e">
        <f>+VLOOKUP(AQ202,'8'!$B$5:$F$40,2,FALSE)</f>
        <v>#N/A</v>
      </c>
      <c r="AV202" s="213" t="str">
        <f t="shared" si="461"/>
        <v>IMPUESTO-91243520-2025-04</v>
      </c>
      <c r="AW202" s="165" t="str">
        <f t="shared" si="462"/>
        <v>91243520-2025-04</v>
      </c>
      <c r="AX202" t="str">
        <f t="shared" si="465"/>
        <v>IMPUESTO</v>
      </c>
      <c r="AZ202" s="659" t="e">
        <f>+VLOOKUP(P202&amp;" "&amp;AP202&amp;" "&amp;AX202&amp;" "&amp;X202,'D2'!$DW$6:$DW$98,1,FALSE)</f>
        <v>#N/A</v>
      </c>
      <c r="BF202" s="530"/>
      <c r="BG202" s="530"/>
      <c r="BI202" t="str">
        <f t="shared" si="468"/>
        <v>FEE SS</v>
      </c>
      <c r="BJ202" s="655" t="str">
        <f t="shared" si="469"/>
        <v>FEE SSCANN_AUS</v>
      </c>
      <c r="BK202" s="655">
        <f t="shared" si="475"/>
        <v>-52960.525000000001</v>
      </c>
      <c r="BL202" s="136">
        <f t="shared" si="470"/>
        <v>-52960.525000000001</v>
      </c>
      <c r="BM202" s="136" t="str">
        <f t="shared" si="464"/>
        <v>OK</v>
      </c>
    </row>
    <row r="203" spans="1:65" ht="20.399999999999999" x14ac:dyDescent="0.7">
      <c r="A203" s="203"/>
      <c r="B203" s="203"/>
      <c r="C203" s="203"/>
      <c r="D203" s="203"/>
      <c r="E203" s="203"/>
      <c r="F203" s="203"/>
      <c r="G203" s="203"/>
      <c r="H203" s="203"/>
      <c r="I203" s="203"/>
      <c r="J203" s="203"/>
      <c r="K203" s="203"/>
      <c r="L203" s="203" t="str">
        <f t="shared" si="455"/>
        <v>91243520ABRIL2025</v>
      </c>
      <c r="M203" s="203" t="str">
        <f t="shared" si="476"/>
        <v>REAL 91243520 IMPUESTO BERG_CAD</v>
      </c>
      <c r="N203" s="203" t="str">
        <f>VLOOKUP(M203,'D2'!$DW$5:'D2'!G:G,1,FALSE)</f>
        <v>REAL 91243520 IMPUESTO BERG_CAD</v>
      </c>
      <c r="O203" t="str">
        <f>P203&amp;V203&amp;X203&amp;W203&amp;AP203</f>
        <v>REALIMPUESTOBERG_CADABRIL202591243520</v>
      </c>
      <c r="P203" t="s">
        <v>21</v>
      </c>
      <c r="Q203" s="387" t="s">
        <v>678</v>
      </c>
      <c r="R203" s="211" t="str">
        <f>+VLOOKUP(AP203,'8'!$B$5:$F$40,2,FALSE)</f>
        <v>Logística MN</v>
      </c>
      <c r="S203" s="383" t="s">
        <v>500</v>
      </c>
      <c r="T203" s="211" t="str">
        <f>+VLOOKUP(TEXT(S203,0),articulos!A:B,2,0)</f>
        <v>Mantención, Software y Licencias</v>
      </c>
      <c r="U203" s="384">
        <v>86452</v>
      </c>
      <c r="V203" s="370" t="s">
        <v>644</v>
      </c>
      <c r="W203" s="211" t="str">
        <f t="shared" si="456"/>
        <v>ABRIL2025</v>
      </c>
      <c r="X203" t="s">
        <v>703</v>
      </c>
      <c r="AA203" s="95">
        <f>+AD203/'7'!$E$347</f>
        <v>-2202.1923988523431</v>
      </c>
      <c r="AB203" s="207">
        <v>-2118421</v>
      </c>
      <c r="AD203" s="388">
        <f t="shared" si="457"/>
        <v>-2118421</v>
      </c>
      <c r="AE203" s="530">
        <v>45769</v>
      </c>
      <c r="AF203" t="s">
        <v>704</v>
      </c>
      <c r="AG203" t="s">
        <v>916</v>
      </c>
      <c r="AH203" t="s">
        <v>705</v>
      </c>
      <c r="AL203" s="220">
        <f t="shared" si="458"/>
        <v>2025</v>
      </c>
      <c r="AM203" s="220" t="str">
        <f t="shared" si="459"/>
        <v>2025-04</v>
      </c>
      <c r="AN203" s="1" t="s">
        <v>24</v>
      </c>
      <c r="AO203" s="665">
        <f>AA203*'7'!G$347</f>
        <v>-2387.7719143972636</v>
      </c>
      <c r="AP203" s="734">
        <v>91243520</v>
      </c>
      <c r="AQ203" s="212" t="str">
        <f t="shared" si="460"/>
        <v>912435</v>
      </c>
      <c r="AR203" s="213" t="e">
        <f>+VLOOKUP(AQ203,'8'!$B$5:$F$40,3,FALSE)</f>
        <v>#N/A</v>
      </c>
      <c r="AS203" s="213" t="e">
        <f>+VLOOKUP(AQ203,'8'!$B$5:$F$40,4,FALSE)</f>
        <v>#N/A</v>
      </c>
      <c r="AT203" s="213" t="e">
        <f>+VLOOKUP(AQ203,'8'!$B$5:$F$40,5,FALSE)</f>
        <v>#N/A</v>
      </c>
      <c r="AU203" s="213" t="e">
        <f>+VLOOKUP(AQ203,'8'!$B$5:$F$40,2,FALSE)</f>
        <v>#N/A</v>
      </c>
      <c r="AV203" s="213" t="str">
        <f t="shared" si="461"/>
        <v>IMPUESTO-91243520-2025-04</v>
      </c>
      <c r="AW203" s="165" t="str">
        <f t="shared" si="462"/>
        <v>91243520-2025-04</v>
      </c>
      <c r="AX203" t="str">
        <f t="shared" si="465"/>
        <v>IMPUESTO</v>
      </c>
      <c r="AZ203" s="659" t="e">
        <f>+VLOOKUP(P203&amp;" "&amp;AP203&amp;" "&amp;AX203&amp;" "&amp;X203,'D2'!$DW$6:$DW$98,1,FALSE)</f>
        <v>#N/A</v>
      </c>
      <c r="BC203" t="s">
        <v>302</v>
      </c>
      <c r="BD203" t="s">
        <v>302</v>
      </c>
      <c r="BE203" t="s">
        <v>302</v>
      </c>
      <c r="BF203" s="530"/>
      <c r="BG203" s="530"/>
      <c r="BI203" t="str">
        <f t="shared" si="468"/>
        <v>FEE SS</v>
      </c>
      <c r="BJ203" s="655" t="str">
        <f t="shared" si="469"/>
        <v>FEE SSBERG_CAD</v>
      </c>
      <c r="BK203" s="655">
        <f t="shared" si="475"/>
        <v>-52960.525000000001</v>
      </c>
      <c r="BL203" s="136">
        <f t="shared" si="470"/>
        <v>-52960.525000000001</v>
      </c>
      <c r="BM203" s="136" t="str">
        <f t="shared" si="464"/>
        <v>OK</v>
      </c>
    </row>
    <row r="204" spans="1:65" ht="20.399999999999999" x14ac:dyDescent="0.7">
      <c r="A204" s="203"/>
      <c r="B204" s="203"/>
      <c r="C204" s="203"/>
      <c r="D204" s="203"/>
      <c r="E204" s="203"/>
      <c r="F204" s="203"/>
      <c r="G204" s="203"/>
      <c r="H204" s="203"/>
      <c r="I204" s="203"/>
      <c r="J204" s="203"/>
      <c r="K204" s="203"/>
      <c r="L204" s="203">
        <f t="shared" si="455"/>
        <v>0</v>
      </c>
      <c r="M204" s="203" t="str">
        <f t="shared" si="476"/>
        <v>INCURRIDO 91243530 SOFTWARE CANN_AUS</v>
      </c>
      <c r="N204" s="203" t="str">
        <f>VLOOKUP(M204,'D2'!$DW$5:'D2'!G:G,1,FALSE)</f>
        <v>incurrido 91243530 SOFTWARE CANN_AUS</v>
      </c>
      <c r="O204" t="str">
        <f>P204&amp;V204&amp;X204&amp;W204&amp;AP204</f>
        <v>INCURRIDOSOFTWARECANN_AUSABRIL202591243530</v>
      </c>
      <c r="P204" t="s">
        <v>743</v>
      </c>
      <c r="Q204" s="387"/>
      <c r="R204" s="211" t="str">
        <f>+VLOOKUP(AP204,'8'!$B$5:$F$40,2,FALSE)</f>
        <v>Logística ME</v>
      </c>
      <c r="S204" s="383" t="s">
        <v>500</v>
      </c>
      <c r="T204" s="211" t="str">
        <f>+VLOOKUP(TEXT(S204,0),articulos!A:B,2,0)</f>
        <v>Mantención, Software y Licencias</v>
      </c>
      <c r="U204" s="384">
        <v>85756</v>
      </c>
      <c r="V204" s="370" t="s">
        <v>924</v>
      </c>
      <c r="W204" s="211" t="str">
        <f t="shared" si="456"/>
        <v>ABRIL2025</v>
      </c>
      <c r="X204" t="s">
        <v>796</v>
      </c>
      <c r="AA204" s="95">
        <f>+AD204/'7'!$E$347</f>
        <v>18483.496195267995</v>
      </c>
      <c r="AB204" s="661">
        <v>17780384</v>
      </c>
      <c r="AD204" s="388">
        <f t="shared" si="457"/>
        <v>17780384</v>
      </c>
      <c r="AE204" s="530">
        <v>45769</v>
      </c>
      <c r="AF204" t="s">
        <v>704</v>
      </c>
      <c r="AG204" t="s">
        <v>365</v>
      </c>
      <c r="AH204" t="s">
        <v>915</v>
      </c>
      <c r="AL204" s="220">
        <f t="shared" si="458"/>
        <v>2025</v>
      </c>
      <c r="AM204" s="220" t="str">
        <f t="shared" si="459"/>
        <v>2025-04</v>
      </c>
      <c r="AN204" s="528" t="s">
        <v>619</v>
      </c>
      <c r="AO204" s="664">
        <f>AA204*'7'!H$347</f>
        <v>19192.242906864001</v>
      </c>
      <c r="AP204" s="732">
        <v>91243530</v>
      </c>
      <c r="AQ204" s="212" t="str">
        <f t="shared" si="460"/>
        <v>912435</v>
      </c>
      <c r="AR204" s="213" t="e">
        <f>+VLOOKUP(AQ204,'8'!$B$5:$F$40,3,FALSE)</f>
        <v>#N/A</v>
      </c>
      <c r="AS204" s="213" t="e">
        <f>+VLOOKUP(AQ204,'8'!$B$5:$F$40,4,FALSE)</f>
        <v>#N/A</v>
      </c>
      <c r="AT204" s="213" t="e">
        <f>+VLOOKUP(AQ204,'8'!$B$5:$F$40,5,FALSE)</f>
        <v>#N/A</v>
      </c>
      <c r="AU204" s="213" t="e">
        <f>+VLOOKUP(AQ204,'8'!$B$5:$F$40,2,FALSE)</f>
        <v>#N/A</v>
      </c>
      <c r="AV204" s="213" t="str">
        <f t="shared" si="461"/>
        <v>SOFTWARE-91243530-2025-04</v>
      </c>
      <c r="AW204" s="165" t="str">
        <f t="shared" si="462"/>
        <v>91243530-2025-04</v>
      </c>
      <c r="AX204" t="str">
        <f t="shared" si="465"/>
        <v>SOFTWARE</v>
      </c>
      <c r="AZ204" s="659" t="e">
        <f>+VLOOKUP(P204&amp;" "&amp;AP204&amp;" "&amp;AX204&amp;" "&amp;X204,'D2'!$DW$6:$DW$98,1,FALSE)</f>
        <v>#N/A</v>
      </c>
      <c r="BF204" s="530"/>
      <c r="BG204" s="530"/>
      <c r="BI204" t="str">
        <f t="shared" si="468"/>
        <v>FEE SS</v>
      </c>
      <c r="BJ204" s="655" t="str">
        <f t="shared" si="469"/>
        <v>FEE SSCANN_AUS</v>
      </c>
      <c r="BK204" s="655">
        <f>+AB204*0.025</f>
        <v>444509.60000000003</v>
      </c>
      <c r="BL204" s="136">
        <f t="shared" si="470"/>
        <v>444509.60000000003</v>
      </c>
      <c r="BM204" s="136" t="str">
        <f t="shared" si="464"/>
        <v>OK</v>
      </c>
    </row>
    <row r="205" spans="1:65" ht="20.399999999999999" x14ac:dyDescent="0.7">
      <c r="A205" s="203"/>
      <c r="B205" s="203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>
        <f t="shared" si="455"/>
        <v>0</v>
      </c>
      <c r="M205" s="203" t="str">
        <f t="shared" si="476"/>
        <v>INCURRIDO 91243530 SOFTWARE BERG_CAD</v>
      </c>
      <c r="N205" s="203" t="str">
        <f>VLOOKUP(M205,'D2'!$DW$5:'D2'!G:G,1,FALSE)</f>
        <v>incurrido 91243530 SOFTWARE BERG_CAD</v>
      </c>
      <c r="O205" t="str">
        <f t="shared" ref="O205" si="477">P205&amp;V205&amp;X205&amp;W205&amp;AP205</f>
        <v>INCURRIDOSOFTWAREBERG_CADABRIL202591243530</v>
      </c>
      <c r="P205" t="s">
        <v>743</v>
      </c>
      <c r="Q205" s="387"/>
      <c r="R205" s="211" t="str">
        <f>+VLOOKUP(AP205,'8'!$B$5:$F$40,2,FALSE)</f>
        <v>Logística ME</v>
      </c>
      <c r="S205" s="383" t="s">
        <v>500</v>
      </c>
      <c r="T205" s="211" t="str">
        <f>+VLOOKUP(TEXT(S205,0),articulos!A:B,2,0)</f>
        <v>Mantención, Software y Licencias</v>
      </c>
      <c r="U205" s="384">
        <v>85756</v>
      </c>
      <c r="V205" s="370" t="s">
        <v>924</v>
      </c>
      <c r="W205" s="211" t="str">
        <f t="shared" si="456"/>
        <v>ABRIL2025</v>
      </c>
      <c r="X205" t="s">
        <v>703</v>
      </c>
      <c r="AA205" s="95">
        <f>+AD205/'7'!$E$347</f>
        <v>18483.496195267995</v>
      </c>
      <c r="AB205" s="661">
        <v>17780384</v>
      </c>
      <c r="AD205" s="388">
        <f t="shared" si="457"/>
        <v>17780384</v>
      </c>
      <c r="AE205" s="530">
        <v>45769</v>
      </c>
      <c r="AF205" t="s">
        <v>704</v>
      </c>
      <c r="AG205" t="s">
        <v>365</v>
      </c>
      <c r="AH205" t="s">
        <v>915</v>
      </c>
      <c r="AL205" s="220">
        <f t="shared" si="458"/>
        <v>2025</v>
      </c>
      <c r="AM205" s="220" t="str">
        <f t="shared" si="459"/>
        <v>2025-04</v>
      </c>
      <c r="AN205" s="528" t="s">
        <v>619</v>
      </c>
      <c r="AO205" s="664">
        <f>AA205*'7'!H$347</f>
        <v>19192.242906864001</v>
      </c>
      <c r="AP205" s="732">
        <v>91243530</v>
      </c>
      <c r="AQ205" s="212" t="str">
        <f t="shared" si="460"/>
        <v>912435</v>
      </c>
      <c r="AR205" s="213" t="e">
        <f>+VLOOKUP(AQ205,'8'!$B$5:$F$40,3,FALSE)</f>
        <v>#N/A</v>
      </c>
      <c r="AS205" s="213" t="e">
        <f>+VLOOKUP(AQ205,'8'!$B$5:$F$40,4,FALSE)</f>
        <v>#N/A</v>
      </c>
      <c r="AT205" s="213" t="e">
        <f>+VLOOKUP(AQ205,'8'!$B$5:$F$40,5,FALSE)</f>
        <v>#N/A</v>
      </c>
      <c r="AU205" s="213" t="e">
        <f>+VLOOKUP(AQ205,'8'!$B$5:$F$40,2,FALSE)</f>
        <v>#N/A</v>
      </c>
      <c r="AV205" s="213" t="str">
        <f t="shared" si="461"/>
        <v>SOFTWARE-91243530-2025-04</v>
      </c>
      <c r="AW205" s="165" t="str">
        <f t="shared" si="462"/>
        <v>91243530-2025-04</v>
      </c>
      <c r="AX205" t="str">
        <f t="shared" si="465"/>
        <v>SOFTWARE</v>
      </c>
      <c r="AZ205" s="659" t="e">
        <f>+VLOOKUP(P205&amp;" "&amp;AP205&amp;" "&amp;AX205&amp;" "&amp;X205,'D2'!$DW$6:$DW$98,1,FALSE)</f>
        <v>#N/A</v>
      </c>
      <c r="BF205" s="530"/>
      <c r="BG205" s="530"/>
      <c r="BI205" t="str">
        <f t="shared" si="468"/>
        <v>FEE SS</v>
      </c>
      <c r="BJ205" s="655" t="str">
        <f t="shared" si="469"/>
        <v>FEE SSBERG_CAD</v>
      </c>
      <c r="BK205" s="655">
        <f t="shared" ref="BK205:BK209" si="478">+AB205*0.025</f>
        <v>444509.60000000003</v>
      </c>
      <c r="BL205" s="136">
        <f t="shared" si="470"/>
        <v>444509.60000000003</v>
      </c>
      <c r="BM205" s="136" t="str">
        <f t="shared" si="464"/>
        <v>OK</v>
      </c>
    </row>
    <row r="206" spans="1:65" ht="20.399999999999999" x14ac:dyDescent="0.7">
      <c r="A206" s="203"/>
      <c r="B206" s="203"/>
      <c r="C206" s="203"/>
      <c r="D206" s="203"/>
      <c r="E206" s="203"/>
      <c r="F206" s="203"/>
      <c r="G206" s="203"/>
      <c r="H206" s="203"/>
      <c r="I206" s="203"/>
      <c r="J206" s="203"/>
      <c r="K206" s="203"/>
      <c r="L206" s="203">
        <f t="shared" si="455"/>
        <v>0</v>
      </c>
      <c r="M206" s="203" t="str">
        <f t="shared" si="476"/>
        <v>INCURRIDO 91243520 IMPUESTO CANN_AUS</v>
      </c>
      <c r="N206" s="203" t="str">
        <f>VLOOKUP(M206,'D2'!$DW$5:'D2'!G:G,1,FALSE)</f>
        <v>incurrido 91243520 IMPUESTO CANN_AUS</v>
      </c>
      <c r="O206" t="str">
        <f>P206&amp;V206&amp;X206&amp;W206&amp;AP206</f>
        <v>INCURRIDOIMPUESTOCANN_AUSABRIL202591243520</v>
      </c>
      <c r="P206" t="s">
        <v>743</v>
      </c>
      <c r="Q206" s="387"/>
      <c r="R206" s="211" t="str">
        <f>+VLOOKUP(AP206,'8'!$B$5:$F$40,2,FALSE)</f>
        <v>Logística MN</v>
      </c>
      <c r="S206" s="383" t="s">
        <v>500</v>
      </c>
      <c r="T206" s="211" t="str">
        <f>+VLOOKUP(TEXT(S206,0),articulos!A:B,2,0)</f>
        <v>Mantención, Software y Licencias</v>
      </c>
      <c r="U206" s="384">
        <v>85756</v>
      </c>
      <c r="V206" s="370" t="s">
        <v>644</v>
      </c>
      <c r="W206" s="211" t="str">
        <f t="shared" si="456"/>
        <v>ABRIL2025</v>
      </c>
      <c r="X206" t="s">
        <v>796</v>
      </c>
      <c r="AA206" s="95">
        <f>+AD206/'7'!$E$347</f>
        <v>2202.1923988523431</v>
      </c>
      <c r="AB206" s="661">
        <v>2118421</v>
      </c>
      <c r="AD206" s="388">
        <f t="shared" si="457"/>
        <v>2118421</v>
      </c>
      <c r="AE206" s="530">
        <v>45769</v>
      </c>
      <c r="AF206" t="s">
        <v>704</v>
      </c>
      <c r="AG206" t="s">
        <v>365</v>
      </c>
      <c r="AH206" t="s">
        <v>916</v>
      </c>
      <c r="AL206" s="220">
        <f t="shared" si="458"/>
        <v>2025</v>
      </c>
      <c r="AM206" s="220" t="str">
        <f t="shared" si="459"/>
        <v>2025-04</v>
      </c>
      <c r="AN206" s="1" t="s">
        <v>24</v>
      </c>
      <c r="AO206" s="95">
        <f>AA206*'7'!G$347</f>
        <v>2387.7719143972636</v>
      </c>
      <c r="AP206" s="734">
        <v>91243520</v>
      </c>
      <c r="AQ206" s="212" t="str">
        <f t="shared" si="460"/>
        <v>912435</v>
      </c>
      <c r="AR206" s="213" t="e">
        <f>+VLOOKUP(AQ206,'8'!$B$5:$F$40,3,FALSE)</f>
        <v>#N/A</v>
      </c>
      <c r="AS206" s="213" t="e">
        <f>+VLOOKUP(AQ206,'8'!$B$5:$F$40,4,FALSE)</f>
        <v>#N/A</v>
      </c>
      <c r="AT206" s="213" t="e">
        <f>+VLOOKUP(AQ206,'8'!$B$5:$F$40,5,FALSE)</f>
        <v>#N/A</v>
      </c>
      <c r="AU206" s="213" t="e">
        <f>+VLOOKUP(AQ206,'8'!$B$5:$F$40,2,FALSE)</f>
        <v>#N/A</v>
      </c>
      <c r="AV206" s="213" t="str">
        <f t="shared" si="461"/>
        <v>IMPUESTO-91243520-2025-04</v>
      </c>
      <c r="AW206" s="165" t="str">
        <f t="shared" si="462"/>
        <v>91243520-2025-04</v>
      </c>
      <c r="AX206" t="str">
        <f t="shared" si="465"/>
        <v>IMPUESTO</v>
      </c>
      <c r="AZ206" s="659" t="e">
        <f>+VLOOKUP(P206&amp;" "&amp;AP206&amp;" "&amp;AX206&amp;" "&amp;X206,'D2'!$DW$6:$DW$98,1,FALSE)</f>
        <v>#N/A</v>
      </c>
      <c r="BF206" s="530"/>
      <c r="BG206" s="530"/>
      <c r="BI206" t="str">
        <f t="shared" si="468"/>
        <v>FEE SS</v>
      </c>
      <c r="BJ206" s="655" t="str">
        <f t="shared" si="469"/>
        <v>FEE SSCANN_AUS</v>
      </c>
      <c r="BK206" s="655">
        <f t="shared" si="478"/>
        <v>52960.525000000001</v>
      </c>
      <c r="BL206" s="136">
        <f t="shared" si="470"/>
        <v>52960.525000000001</v>
      </c>
      <c r="BM206" s="136" t="str">
        <f t="shared" si="464"/>
        <v>OK</v>
      </c>
    </row>
    <row r="207" spans="1:65" ht="20.399999999999999" x14ac:dyDescent="0.7">
      <c r="A207" s="203"/>
      <c r="B207" s="203"/>
      <c r="C207" s="203"/>
      <c r="D207" s="203"/>
      <c r="E207" s="203"/>
      <c r="F207" s="203"/>
      <c r="G207" s="203"/>
      <c r="H207" s="203"/>
      <c r="I207" s="203"/>
      <c r="J207" s="203"/>
      <c r="K207" s="203"/>
      <c r="L207" s="203">
        <f t="shared" si="455"/>
        <v>0</v>
      </c>
      <c r="M207" s="203" t="str">
        <f t="shared" si="476"/>
        <v>INCURRIDO 91243520 IMPUESTO BERG_CAD</v>
      </c>
      <c r="N207" s="203" t="str">
        <f>VLOOKUP(M207,'D2'!$DW$5:'D2'!G:G,1,FALSE)</f>
        <v>incurrido 91243520 IMPUESTO BERG_CAD</v>
      </c>
      <c r="O207" t="str">
        <f>P207&amp;V207&amp;X207&amp;W207&amp;AP207</f>
        <v>INCURRIDOIMPUESTOBERG_CADABRIL202591243520</v>
      </c>
      <c r="P207" t="s">
        <v>743</v>
      </c>
      <c r="Q207" s="387"/>
      <c r="R207" s="211" t="str">
        <f>+VLOOKUP(AP207,'8'!$B$5:$F$40,2,FALSE)</f>
        <v>Logística MN</v>
      </c>
      <c r="S207" s="383" t="s">
        <v>500</v>
      </c>
      <c r="T207" s="211" t="str">
        <f>+VLOOKUP(TEXT(S207,0),articulos!A:B,2,0)</f>
        <v>Mantención, Software y Licencias</v>
      </c>
      <c r="U207" s="384">
        <v>85756</v>
      </c>
      <c r="V207" s="370" t="s">
        <v>644</v>
      </c>
      <c r="W207" s="211" t="str">
        <f>UPPER(TEXT(AE207,"MMMMYYYY"))</f>
        <v>ABRIL2025</v>
      </c>
      <c r="X207" t="s">
        <v>703</v>
      </c>
      <c r="AA207" s="95">
        <f>+AD207/'7'!$E$347</f>
        <v>2202.1923988523431</v>
      </c>
      <c r="AB207" s="661">
        <v>2118421</v>
      </c>
      <c r="AD207" s="388">
        <f t="shared" si="457"/>
        <v>2118421</v>
      </c>
      <c r="AE207" s="530">
        <v>45769</v>
      </c>
      <c r="AF207" t="s">
        <v>704</v>
      </c>
      <c r="AG207" t="s">
        <v>365</v>
      </c>
      <c r="AH207" t="s">
        <v>916</v>
      </c>
      <c r="AL207" s="220">
        <f>+YEAR(AE207)</f>
        <v>2025</v>
      </c>
      <c r="AM207" s="220" t="str">
        <f>+AL207&amp;"-"&amp;TEXT(MONTH(AE207),"00")</f>
        <v>2025-04</v>
      </c>
      <c r="AN207" s="1" t="s">
        <v>24</v>
      </c>
      <c r="AO207" s="95">
        <f>AA207*'7'!G$347</f>
        <v>2387.7719143972636</v>
      </c>
      <c r="AP207" s="734">
        <v>91243520</v>
      </c>
      <c r="AQ207" s="212" t="str">
        <f t="shared" si="460"/>
        <v>912435</v>
      </c>
      <c r="AR207" s="213" t="e">
        <f>+VLOOKUP(AQ207,'8'!$B$5:$F$40,3,FALSE)</f>
        <v>#N/A</v>
      </c>
      <c r="AS207" s="213" t="e">
        <f>+VLOOKUP(AQ207,'8'!$B$5:$F$40,4,FALSE)</f>
        <v>#N/A</v>
      </c>
      <c r="AT207" s="213" t="e">
        <f>+VLOOKUP(AQ207,'8'!$B$5:$F$40,5,FALSE)</f>
        <v>#N/A</v>
      </c>
      <c r="AU207" s="213" t="e">
        <f>+VLOOKUP(AQ207,'8'!$B$5:$F$40,2,FALSE)</f>
        <v>#N/A</v>
      </c>
      <c r="AV207" s="213" t="str">
        <f t="shared" si="461"/>
        <v>IMPUESTO-91243520-2025-04</v>
      </c>
      <c r="AW207" s="165" t="str">
        <f t="shared" si="462"/>
        <v>91243520-2025-04</v>
      </c>
      <c r="AX207" t="str">
        <f t="shared" si="465"/>
        <v>IMPUESTO</v>
      </c>
      <c r="AZ207" s="659" t="e">
        <f>+VLOOKUP(P207&amp;" "&amp;AP207&amp;" "&amp;AX207&amp;" "&amp;X207,'D2'!$DW$6:$DW$98,1,FALSE)</f>
        <v>#N/A</v>
      </c>
      <c r="BC207" t="s">
        <v>302</v>
      </c>
      <c r="BD207" t="s">
        <v>302</v>
      </c>
      <c r="BE207" t="s">
        <v>302</v>
      </c>
      <c r="BF207" s="530"/>
      <c r="BG207" s="530"/>
      <c r="BI207" t="str">
        <f t="shared" si="468"/>
        <v>FEE SS</v>
      </c>
      <c r="BJ207" s="655" t="str">
        <f t="shared" si="469"/>
        <v>FEE SSBERG_CAD</v>
      </c>
      <c r="BK207" s="655">
        <f t="shared" si="478"/>
        <v>52960.525000000001</v>
      </c>
      <c r="BL207" s="136">
        <f t="shared" si="470"/>
        <v>52960.525000000001</v>
      </c>
      <c r="BM207" s="136" t="str">
        <f t="shared" si="464"/>
        <v>OK</v>
      </c>
    </row>
    <row r="208" spans="1:65" ht="20.399999999999999" x14ac:dyDescent="0.7">
      <c r="A208" s="203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 t="str">
        <f t="shared" si="455"/>
        <v>91243110ABRIL2025</v>
      </c>
      <c r="M208" s="203" t="str">
        <f t="shared" si="476"/>
        <v>REAL 91243110 CO-073/2023 CANN_AUS</v>
      </c>
      <c r="N208" s="203" t="str">
        <f>VLOOKUP(M208,'D2'!$DW$5:'D2'!G:G,1,FALSE)</f>
        <v>REAL 91243110 CO-073/2023 CANN_AUS</v>
      </c>
      <c r="O208" t="str">
        <f>P208&amp;V208&amp;X208&amp;W208&amp;AP208</f>
        <v>REALCO-073/2023CANN_AUSABRIL202591243110</v>
      </c>
      <c r="P208" t="s">
        <v>21</v>
      </c>
      <c r="Q208" s="387" t="s">
        <v>662</v>
      </c>
      <c r="R208" s="211" t="str">
        <f>+VLOOKUP(AP208,'8'!$B$5:$F$40,2,FALSE)</f>
        <v>Geología MN</v>
      </c>
      <c r="S208" s="383" t="s">
        <v>248</v>
      </c>
      <c r="T208" s="211" t="str">
        <f>+VLOOKUP(TEXT(S208,0),articulos!A:B,2,0)</f>
        <v>Servicio de Apoyo Geológico</v>
      </c>
      <c r="U208" s="384">
        <v>85612</v>
      </c>
      <c r="V208" s="370" t="s">
        <v>708</v>
      </c>
      <c r="W208" s="211" t="str">
        <f>UPPER(TEXT(AE208,"MMMMYYYY"))</f>
        <v>ABRIL2025</v>
      </c>
      <c r="X208" t="s">
        <v>796</v>
      </c>
      <c r="AA208" s="95">
        <f>+AD208/'7'!$E$346</f>
        <v>134.04107018390437</v>
      </c>
      <c r="AB208" s="207">
        <v>125000</v>
      </c>
      <c r="AD208" s="388">
        <f t="shared" si="457"/>
        <v>125000</v>
      </c>
      <c r="AE208" s="530">
        <v>45769</v>
      </c>
      <c r="AF208" t="s">
        <v>704</v>
      </c>
      <c r="AG208" t="s">
        <v>705</v>
      </c>
      <c r="AH208" t="s">
        <v>706</v>
      </c>
      <c r="AL208" s="220">
        <f>+YEAR(AE208)</f>
        <v>2025</v>
      </c>
      <c r="AM208" s="220" t="str">
        <f>+AL208&amp;"-"&amp;TEXT(MONTH(AE208),"00")</f>
        <v>2025-04</v>
      </c>
      <c r="AN208" s="1" t="s">
        <v>24</v>
      </c>
      <c r="AO208" s="95">
        <f>AA208*'7'!G$347</f>
        <v>145.3367575547332</v>
      </c>
      <c r="AP208" s="730">
        <v>91243110</v>
      </c>
      <c r="AQ208" s="212" t="str">
        <f t="shared" si="460"/>
        <v>912431</v>
      </c>
      <c r="AR208" s="213" t="e">
        <f>+VLOOKUP(AQ208,'8'!$B$5:$F$40,3,FALSE)</f>
        <v>#N/A</v>
      </c>
      <c r="AS208" s="213" t="e">
        <f>+VLOOKUP(AQ208,'8'!$B$5:$F$40,4,FALSE)</f>
        <v>#N/A</v>
      </c>
      <c r="AT208" s="213" t="e">
        <f>+VLOOKUP(AQ208,'8'!$B$5:$F$40,5,FALSE)</f>
        <v>#N/A</v>
      </c>
      <c r="AU208" s="213" t="e">
        <f>+VLOOKUP(AQ208,'8'!$B$5:$F$40,2,FALSE)</f>
        <v>#N/A</v>
      </c>
      <c r="AV208" s="213" t="str">
        <f t="shared" si="461"/>
        <v>CO-073/2023-91243110-2025-04</v>
      </c>
      <c r="AW208" s="165" t="str">
        <f t="shared" si="462"/>
        <v>91243110-2025-04</v>
      </c>
      <c r="AX208" t="str">
        <f t="shared" si="465"/>
        <v>CO-073/2023</v>
      </c>
      <c r="AZ208" s="659" t="e">
        <f>+VLOOKUP(P208&amp;" "&amp;AP208&amp;" "&amp;AX208&amp;" "&amp;X208,'D2'!$DW$6:$DW$98,1,FALSE)</f>
        <v>#N/A</v>
      </c>
      <c r="BF208" s="530"/>
      <c r="BG208" s="530"/>
      <c r="BI208" t="str">
        <f t="shared" si="468"/>
        <v>FEE SS</v>
      </c>
      <c r="BJ208" s="390" t="str">
        <f t="shared" si="469"/>
        <v>FEE SSCANN_AUS</v>
      </c>
      <c r="BK208" s="655">
        <f t="shared" si="478"/>
        <v>3125</v>
      </c>
      <c r="BL208" s="136">
        <f t="shared" si="470"/>
        <v>3125</v>
      </c>
      <c r="BM208" s="136" t="str">
        <f t="shared" si="464"/>
        <v>OK</v>
      </c>
    </row>
    <row r="209" spans="1:65" ht="20.399999999999999" x14ac:dyDescent="0.7">
      <c r="A209" s="203"/>
      <c r="B209" s="203"/>
      <c r="C209" s="203"/>
      <c r="D209" s="203"/>
      <c r="E209" s="203"/>
      <c r="F209" s="203"/>
      <c r="G209" s="203"/>
      <c r="H209" s="203"/>
      <c r="I209" s="203"/>
      <c r="J209" s="203"/>
      <c r="K209" s="203"/>
      <c r="L209" s="203" t="str">
        <f t="shared" si="455"/>
        <v>91243110ABRIL2025</v>
      </c>
      <c r="M209" s="203" t="str">
        <f t="shared" si="476"/>
        <v>REAL 91243110 CO-073/2023 BERG_CAD</v>
      </c>
      <c r="N209" s="203" t="str">
        <f>VLOOKUP(M209,'D2'!$DW$5:'D2'!G:G,1,FALSE)</f>
        <v>REAL 91243110 CO-073/2023 BERG_CAD</v>
      </c>
      <c r="O209" t="str">
        <f t="shared" ref="O209" si="479">P209&amp;V209&amp;X209&amp;W209&amp;AP209</f>
        <v>REALCO-073/2023BERG_CADABRIL202591243110</v>
      </c>
      <c r="P209" t="s">
        <v>21</v>
      </c>
      <c r="Q209" s="387" t="s">
        <v>662</v>
      </c>
      <c r="R209" s="211" t="str">
        <f>+VLOOKUP(AP209,'8'!$B$5:$F$40,2,FALSE)</f>
        <v>Geología MN</v>
      </c>
      <c r="S209" s="383" t="s">
        <v>248</v>
      </c>
      <c r="T209" s="211" t="str">
        <f>+VLOOKUP(TEXT(S209,0),articulos!A:B,2,0)</f>
        <v>Servicio de Apoyo Geológico</v>
      </c>
      <c r="U209" s="384">
        <v>85612</v>
      </c>
      <c r="V209" s="370" t="s">
        <v>708</v>
      </c>
      <c r="W209" s="211" t="str">
        <f t="shared" si="456"/>
        <v>ABRIL2025</v>
      </c>
      <c r="X209" t="s">
        <v>703</v>
      </c>
      <c r="AA209" s="95">
        <f>+AD209/'7'!$E$346</f>
        <v>134.04107018390437</v>
      </c>
      <c r="AB209" s="207">
        <v>125000</v>
      </c>
      <c r="AD209" s="388">
        <f t="shared" si="457"/>
        <v>125000</v>
      </c>
      <c r="AE209" s="530">
        <v>45769</v>
      </c>
      <c r="AF209" t="s">
        <v>704</v>
      </c>
      <c r="AG209" t="s">
        <v>705</v>
      </c>
      <c r="AH209" t="s">
        <v>706</v>
      </c>
      <c r="AL209" s="220">
        <f t="shared" si="458"/>
        <v>2025</v>
      </c>
      <c r="AM209" s="220" t="str">
        <f t="shared" si="459"/>
        <v>2025-04</v>
      </c>
      <c r="AN209" s="1" t="s">
        <v>24</v>
      </c>
      <c r="AO209" s="95">
        <f>AA209*'7'!G$347</f>
        <v>145.3367575547332</v>
      </c>
      <c r="AP209" s="730">
        <v>91243110</v>
      </c>
      <c r="AQ209" s="212" t="str">
        <f t="shared" si="460"/>
        <v>912431</v>
      </c>
      <c r="AR209" s="213" t="e">
        <f>+VLOOKUP(AQ209,'8'!$B$5:$F$40,3,FALSE)</f>
        <v>#N/A</v>
      </c>
      <c r="AS209" s="213" t="e">
        <f>+VLOOKUP(AQ209,'8'!$B$5:$F$40,4,FALSE)</f>
        <v>#N/A</v>
      </c>
      <c r="AT209" s="213" t="e">
        <f>+VLOOKUP(AQ209,'8'!$B$5:$F$40,5,FALSE)</f>
        <v>#N/A</v>
      </c>
      <c r="AU209" s="213" t="e">
        <f>+VLOOKUP(AQ209,'8'!$B$5:$F$40,2,FALSE)</f>
        <v>#N/A</v>
      </c>
      <c r="AV209" s="213" t="str">
        <f t="shared" si="461"/>
        <v>CO-073/2023-91243110-2025-04</v>
      </c>
      <c r="AW209" s="165" t="str">
        <f t="shared" si="462"/>
        <v>91243110-2025-04</v>
      </c>
      <c r="AX209" t="str">
        <f t="shared" si="465"/>
        <v>CO-073/2023</v>
      </c>
      <c r="AZ209" s="659" t="e">
        <f>+VLOOKUP(P209&amp;" "&amp;AP209&amp;" "&amp;AX209&amp;" "&amp;X209,'D2'!$DW$6:$DW$98,1,FALSE)</f>
        <v>#N/A</v>
      </c>
      <c r="BF209" s="530"/>
      <c r="BG209" s="530"/>
      <c r="BI209" t="str">
        <f t="shared" si="468"/>
        <v>FEE SS</v>
      </c>
      <c r="BJ209" s="390" t="str">
        <f t="shared" si="469"/>
        <v>FEE SSBERG_CAD</v>
      </c>
      <c r="BK209" s="655">
        <f t="shared" si="478"/>
        <v>3125</v>
      </c>
      <c r="BL209" s="136">
        <f t="shared" si="470"/>
        <v>3125</v>
      </c>
      <c r="BM209" s="136" t="str">
        <f t="shared" si="464"/>
        <v>OK</v>
      </c>
    </row>
    <row r="210" spans="1:65" ht="17.399999999999999" x14ac:dyDescent="0.55000000000000004">
      <c r="L210" t="str">
        <f t="shared" si="455"/>
        <v>91243910ABRIL2025</v>
      </c>
      <c r="M210" t="str">
        <f t="shared" si="476"/>
        <v>REAL 91243910 FEE MO CANN_AUS</v>
      </c>
      <c r="N210" t="str">
        <f>VLOOKUP(M210,'D2'!$DW$5:'D2'!G:G,1,FALSE)</f>
        <v>REAL 91243910 FEE MO CANN_AUS</v>
      </c>
      <c r="O210" t="str">
        <f t="shared" ref="O210:O213" si="480">P210&amp;V210&amp;X210&amp;W210&amp;AP210</f>
        <v>REALFEE MOCANN_AUSABRIL202591243910</v>
      </c>
      <c r="P210" t="s">
        <v>21</v>
      </c>
      <c r="Q210" s="504" t="s">
        <v>693</v>
      </c>
      <c r="R210" s="247" t="str">
        <f>+VLOOKUP(AP210,'8'!$B$5:$F$40,2,FALSE)</f>
        <v>q FEE M.O.</v>
      </c>
      <c r="S210" s="248" t="s">
        <v>269</v>
      </c>
      <c r="T210" s="247" t="str">
        <f>+VLOOKUP(TEXT(S210,0),articulos!A:B,2,0)</f>
        <v>Costo de Servicio Mano de Obra</v>
      </c>
      <c r="U210" s="247"/>
      <c r="V210" s="247" t="s">
        <v>269</v>
      </c>
      <c r="W210" s="249" t="str">
        <f t="shared" si="456"/>
        <v>ABRIL2025</v>
      </c>
      <c r="X210" s="247" t="s">
        <v>796</v>
      </c>
      <c r="Y210" s="247"/>
      <c r="Z210" s="247"/>
      <c r="AA210" s="250">
        <f>+AD210/'7'!$E$347</f>
        <v>103.24961536862239</v>
      </c>
      <c r="AB210" s="653">
        <f t="shared" ref="AB210" si="481">ROUND(BK210*0.5,0)</f>
        <v>99322</v>
      </c>
      <c r="AC210" s="247"/>
      <c r="AD210" s="250">
        <f t="shared" si="457"/>
        <v>99322</v>
      </c>
      <c r="AE210" s="662">
        <v>45769</v>
      </c>
      <c r="AF210" s="253" t="s">
        <v>585</v>
      </c>
      <c r="AG210" s="253" t="s">
        <v>269</v>
      </c>
      <c r="AH210" s="253" t="s">
        <v>269</v>
      </c>
      <c r="AI210" s="247"/>
      <c r="AJ210" s="247"/>
      <c r="AK210" s="247"/>
      <c r="AL210" s="254">
        <f t="shared" si="458"/>
        <v>2025</v>
      </c>
      <c r="AM210" s="254" t="str">
        <f t="shared" si="459"/>
        <v>2025-04</v>
      </c>
      <c r="AN210" s="255" t="s">
        <v>24</v>
      </c>
      <c r="AO210" s="250">
        <f>AA210*'7'!G$347</f>
        <v>111.95049618643556</v>
      </c>
      <c r="AP210" s="728">
        <v>91243910</v>
      </c>
      <c r="AQ210" s="256" t="str">
        <f t="shared" si="460"/>
        <v>912439</v>
      </c>
      <c r="AR210" s="257" t="e">
        <f>+VLOOKUP(AQ210,'8'!$B$5:$F$40,3,FALSE)</f>
        <v>#N/A</v>
      </c>
      <c r="AS210" s="257" t="e">
        <f>+VLOOKUP(AQ210,'8'!$B$5:$F$40,4,FALSE)</f>
        <v>#N/A</v>
      </c>
      <c r="AT210" s="257" t="e">
        <f>+VLOOKUP(AQ210,'8'!$B$5:$F$40,5,FALSE)</f>
        <v>#N/A</v>
      </c>
      <c r="AU210" s="257" t="e">
        <f>+VLOOKUP(AQ210,'8'!$B$5:$F$40,2,FALSE)</f>
        <v>#N/A</v>
      </c>
      <c r="AV210" s="257" t="str">
        <f t="shared" si="461"/>
        <v>FEE MO-91243910-2025-04</v>
      </c>
      <c r="AW210" s="247" t="str">
        <f t="shared" si="462"/>
        <v>91243910-2025-04</v>
      </c>
      <c r="AX210" s="247" t="s">
        <v>269</v>
      </c>
      <c r="AY210" s="247"/>
      <c r="AZ210" s="247"/>
      <c r="BF210" s="530"/>
      <c r="BG210" s="530"/>
      <c r="BI210" s="247" t="str">
        <f>X210</f>
        <v>CANN_AUS</v>
      </c>
      <c r="BJ210" s="391" t="str">
        <f>"FEE MO"&amp;BI210</f>
        <v>FEE MOCANN_AUS</v>
      </c>
      <c r="BK210" s="533">
        <f>BK198+BK199</f>
        <v>198644.0956</v>
      </c>
      <c r="BL210" s="136">
        <f>SUMIF(BJ190:BJ207,BJ210,BK190:BK207)</f>
        <v>0</v>
      </c>
      <c r="BM210" s="136" t="str">
        <f>IF(BK210=BL210,"OK","REV")</f>
        <v>REV</v>
      </c>
    </row>
    <row r="211" spans="1:65" s="261" customFormat="1" ht="17.399999999999999" x14ac:dyDescent="0.55000000000000004">
      <c r="L211" s="261" t="str">
        <f t="shared" si="455"/>
        <v>91243920ABRIL2025</v>
      </c>
      <c r="M211" s="261" t="str">
        <f t="shared" si="476"/>
        <v>REAL 91243920 FEE SS CANN_AUS</v>
      </c>
      <c r="N211" s="261" t="str">
        <f>VLOOKUP(M211,'D2'!$DW$5:'D2'!G:G,1,FALSE)</f>
        <v>REAL 91243920 FEE SS CANN_AUS</v>
      </c>
      <c r="O211" s="261" t="str">
        <f t="shared" si="480"/>
        <v>REALFEE SSCANN_AUSABRIL202591243920</v>
      </c>
      <c r="P211" s="261" t="s">
        <v>21</v>
      </c>
      <c r="Q211" s="505" t="s">
        <v>694</v>
      </c>
      <c r="R211" s="260" t="str">
        <f>+VLOOKUP(AP211,'8'!$B$5:$F$40,2,FALSE)</f>
        <v>q FEE S.S.</v>
      </c>
      <c r="S211" s="265" t="s">
        <v>22</v>
      </c>
      <c r="T211" s="260" t="str">
        <f>+VLOOKUP(TEXT(S211,0),articulos!A:B,2,0)</f>
        <v>Costo de Servicio Administración Contratos</v>
      </c>
      <c r="U211" s="260"/>
      <c r="V211" s="260" t="s">
        <v>22</v>
      </c>
      <c r="W211" s="266" t="str">
        <f t="shared" si="456"/>
        <v>ABRIL2025</v>
      </c>
      <c r="X211" s="260" t="s">
        <v>796</v>
      </c>
      <c r="Y211" s="260"/>
      <c r="Z211" s="260"/>
      <c r="AA211" s="267">
        <f>+AD211/'7'!$E$347</f>
        <v>104.59686473450039</v>
      </c>
      <c r="AB211" s="654">
        <f>ROUND(BK211*0.5,0)</f>
        <v>100618</v>
      </c>
      <c r="AC211" s="260"/>
      <c r="AD211" s="267">
        <f t="shared" si="457"/>
        <v>100618</v>
      </c>
      <c r="AE211" s="663">
        <v>45769</v>
      </c>
      <c r="AF211" s="270" t="s">
        <v>585</v>
      </c>
      <c r="AG211" s="270" t="s">
        <v>22</v>
      </c>
      <c r="AH211" s="270" t="s">
        <v>22</v>
      </c>
      <c r="AI211" s="260"/>
      <c r="AJ211" s="260"/>
      <c r="AK211" s="260"/>
      <c r="AL211" s="271">
        <f t="shared" si="458"/>
        <v>2025</v>
      </c>
      <c r="AM211" s="271" t="str">
        <f t="shared" si="459"/>
        <v>2025-04</v>
      </c>
      <c r="AN211" s="272" t="s">
        <v>24</v>
      </c>
      <c r="AO211" s="267">
        <f>AA211*'7'!G$347</f>
        <v>113.41127872260701</v>
      </c>
      <c r="AP211" s="729">
        <v>91243920</v>
      </c>
      <c r="AQ211" s="258" t="str">
        <f t="shared" si="460"/>
        <v>912439</v>
      </c>
      <c r="AR211" s="259" t="e">
        <f>+VLOOKUP(AQ211,'8'!$B$5:$F$40,3,FALSE)</f>
        <v>#N/A</v>
      </c>
      <c r="AS211" s="259" t="e">
        <f>+VLOOKUP(AQ211,'8'!$B$5:$F$40,4,FALSE)</f>
        <v>#N/A</v>
      </c>
      <c r="AT211" s="259" t="e">
        <f>+VLOOKUP(AQ211,'8'!$B$5:$F$40,5,FALSE)</f>
        <v>#N/A</v>
      </c>
      <c r="AU211" s="259" t="e">
        <f>+VLOOKUP(AQ211,'8'!$B$5:$F$40,2,FALSE)</f>
        <v>#N/A</v>
      </c>
      <c r="AV211" s="259" t="str">
        <f t="shared" si="461"/>
        <v>FEE SS-91243920-2025-04</v>
      </c>
      <c r="AW211" s="260" t="str">
        <f t="shared" si="462"/>
        <v>91243920-2025-04</v>
      </c>
      <c r="AX211" s="260" t="s">
        <v>22</v>
      </c>
      <c r="AY211" s="260"/>
      <c r="AZ211" s="260"/>
      <c r="BF211" s="531"/>
      <c r="BG211" s="531"/>
      <c r="BI211" s="260" t="str">
        <f t="shared" ref="BI211:BI213" si="482">X211</f>
        <v>CANN_AUS</v>
      </c>
      <c r="BJ211" s="393" t="str">
        <f t="shared" ref="BJ211" si="483">IF(AY211="REMUNERACIÓN","FEE MO","FEE SS")</f>
        <v>FEE SS</v>
      </c>
      <c r="BK211" s="394">
        <f>SUM(BK190:BK197,BK200:BK207)</f>
        <v>201236.72499999992</v>
      </c>
      <c r="BL211" s="136">
        <f>SUMIF(BI190:BI207,BJ211,BK190:BK207)</f>
        <v>201236.72499999992</v>
      </c>
      <c r="BM211" s="136" t="str">
        <f t="shared" ref="BM211" si="484">IF(BK211=BL211,"OK","REV")</f>
        <v>OK</v>
      </c>
    </row>
    <row r="212" spans="1:65" ht="17.399999999999999" x14ac:dyDescent="0.55000000000000004">
      <c r="L212" t="str">
        <f t="shared" ref="L212:L234" si="485">IF(P212="INCURRIDO",0,AP212&amp;W212)</f>
        <v>91243910ABRIL2025</v>
      </c>
      <c r="M212" t="str">
        <f t="shared" si="476"/>
        <v>REAL 91243910 FEE MO BERG_CAD</v>
      </c>
      <c r="N212" t="str">
        <f>VLOOKUP(M212,'D2'!$DW$5:'D2'!G:G,1,FALSE)</f>
        <v>REAL 91243910 FEE MO BERG_CAD</v>
      </c>
      <c r="O212" t="str">
        <f t="shared" si="480"/>
        <v>REALFEE MOBERG_CADABRIL202591243910</v>
      </c>
      <c r="P212" t="s">
        <v>21</v>
      </c>
      <c r="Q212" s="504" t="s">
        <v>693</v>
      </c>
      <c r="R212" s="247" t="str">
        <f>+VLOOKUP(AP212,'8'!$B$5:$F$40,2,FALSE)</f>
        <v>q FEE M.O.</v>
      </c>
      <c r="S212" s="248" t="s">
        <v>269</v>
      </c>
      <c r="T212" s="247" t="str">
        <f>+VLOOKUP(TEXT(S212,0),articulos!A:B,2,0)</f>
        <v>Costo de Servicio Mano de Obra</v>
      </c>
      <c r="U212" s="247"/>
      <c r="V212" s="247" t="s">
        <v>269</v>
      </c>
      <c r="W212" s="249" t="str">
        <f t="shared" ref="W212:W227" si="486">UPPER(TEXT(AE212,"MMMMYYYY"))</f>
        <v>ABRIL2025</v>
      </c>
      <c r="X212" s="247" t="s">
        <v>703</v>
      </c>
      <c r="Y212" s="247"/>
      <c r="Z212" s="247"/>
      <c r="AA212" s="250">
        <f>+AD212/'7'!$E$347</f>
        <v>103.24961536862239</v>
      </c>
      <c r="AB212" s="653">
        <f t="shared" ref="AB212:AB213" si="487">ROUND(BK212*0.5,0)</f>
        <v>99322</v>
      </c>
      <c r="AC212" s="247"/>
      <c r="AD212" s="250">
        <f t="shared" ref="AD212:AD234" si="488">ROUND(AB212-AC212,0)</f>
        <v>99322</v>
      </c>
      <c r="AE212" s="662">
        <v>45769</v>
      </c>
      <c r="AF212" s="253" t="s">
        <v>585</v>
      </c>
      <c r="AG212" s="253" t="s">
        <v>269</v>
      </c>
      <c r="AH212" s="253" t="s">
        <v>269</v>
      </c>
      <c r="AI212" s="247"/>
      <c r="AJ212" s="247"/>
      <c r="AK212" s="247"/>
      <c r="AL212" s="254">
        <f t="shared" ref="AL212:AL227" si="489">+YEAR(AE212)</f>
        <v>2025</v>
      </c>
      <c r="AM212" s="254" t="str">
        <f t="shared" ref="AM212:AM227" si="490">+AL212&amp;"-"&amp;TEXT(MONTH(AE212),"00")</f>
        <v>2025-04</v>
      </c>
      <c r="AN212" s="255" t="s">
        <v>24</v>
      </c>
      <c r="AO212" s="250">
        <f>AA212*'7'!G$347</f>
        <v>111.95049618643556</v>
      </c>
      <c r="AP212" s="728">
        <v>91243910</v>
      </c>
      <c r="AQ212" s="256" t="str">
        <f t="shared" ref="AQ212:AQ234" si="491">+MID(AP212,1,6)</f>
        <v>912439</v>
      </c>
      <c r="AR212" s="257" t="e">
        <f>+VLOOKUP(AQ212,'8'!$B$5:$F$40,3,FALSE)</f>
        <v>#N/A</v>
      </c>
      <c r="AS212" s="257" t="e">
        <f>+VLOOKUP(AQ212,'8'!$B$5:$F$40,4,FALSE)</f>
        <v>#N/A</v>
      </c>
      <c r="AT212" s="257" t="e">
        <f>+VLOOKUP(AQ212,'8'!$B$5:$F$40,5,FALSE)</f>
        <v>#N/A</v>
      </c>
      <c r="AU212" s="257" t="e">
        <f>+VLOOKUP(AQ212,'8'!$B$5:$F$40,2,FALSE)</f>
        <v>#N/A</v>
      </c>
      <c r="AV212" s="257" t="str">
        <f t="shared" ref="AV212:AV234" si="492">+AX212&amp;"-"&amp;AP212&amp;"-"&amp;AM212</f>
        <v>FEE MO-91243910-2025-04</v>
      </c>
      <c r="AW212" s="247" t="str">
        <f t="shared" ref="AW212:AW234" si="493">+AP212&amp;"-"&amp;AM212</f>
        <v>91243910-2025-04</v>
      </c>
      <c r="AX212" s="247" t="s">
        <v>269</v>
      </c>
      <c r="AY212" s="247"/>
      <c r="AZ212" s="247"/>
      <c r="BF212" s="530"/>
      <c r="BG212" s="530"/>
      <c r="BI212" s="247" t="str">
        <f t="shared" si="482"/>
        <v>BERG_CAD</v>
      </c>
      <c r="BJ212" s="391" t="str">
        <f>"FEE MO"&amp;BI212</f>
        <v>FEE MOBERG_CAD</v>
      </c>
      <c r="BK212" s="533">
        <f>BK198+BK199</f>
        <v>198644.0956</v>
      </c>
      <c r="BL212" s="136">
        <f>SUMIF(BJ189:BJ207,BJ212,BK189:BK207)</f>
        <v>198644.0956</v>
      </c>
      <c r="BM212" s="136" t="str">
        <f>IF(BK212=BL212,"OK","REV")</f>
        <v>OK</v>
      </c>
    </row>
    <row r="213" spans="1:65" s="261" customFormat="1" ht="17.399999999999999" x14ac:dyDescent="0.55000000000000004">
      <c r="L213" s="261" t="str">
        <f t="shared" si="485"/>
        <v>91243920ABRIL2025</v>
      </c>
      <c r="M213" s="261" t="str">
        <f t="shared" si="476"/>
        <v>REAL 91243920 FEE SS BERG_CAD</v>
      </c>
      <c r="N213" s="261" t="str">
        <f>VLOOKUP(M213,'D2'!$DW$5:'D2'!G:G,1,FALSE)</f>
        <v>REAL 91243920 FEE SS BERG_CAD</v>
      </c>
      <c r="O213" s="261" t="str">
        <f t="shared" si="480"/>
        <v>REALFEE SSBERG_CADABRIL202591243920</v>
      </c>
      <c r="P213" s="261" t="s">
        <v>21</v>
      </c>
      <c r="Q213" s="505" t="s">
        <v>694</v>
      </c>
      <c r="R213" s="260" t="str">
        <f>+VLOOKUP(AP213,'8'!$B$5:$F$40,2,FALSE)</f>
        <v>q FEE S.S.</v>
      </c>
      <c r="S213" s="265" t="s">
        <v>22</v>
      </c>
      <c r="T213" s="260" t="str">
        <f>+VLOOKUP(TEXT(S213,0),articulos!A:B,2,0)</f>
        <v>Costo de Servicio Administración Contratos</v>
      </c>
      <c r="U213" s="260"/>
      <c r="V213" s="260" t="s">
        <v>22</v>
      </c>
      <c r="W213" s="266" t="str">
        <f t="shared" si="486"/>
        <v>ABRIL2025</v>
      </c>
      <c r="X213" s="260" t="s">
        <v>703</v>
      </c>
      <c r="Y213" s="260"/>
      <c r="Z213" s="260"/>
      <c r="AA213" s="267">
        <f>+AD213/'7'!$E$347</f>
        <v>104.59686473450039</v>
      </c>
      <c r="AB213" s="654">
        <f t="shared" si="487"/>
        <v>100618</v>
      </c>
      <c r="AC213" s="260"/>
      <c r="AD213" s="267">
        <f t="shared" si="488"/>
        <v>100618</v>
      </c>
      <c r="AE213" s="663">
        <v>45769</v>
      </c>
      <c r="AF213" s="270" t="s">
        <v>585</v>
      </c>
      <c r="AG213" s="270" t="s">
        <v>22</v>
      </c>
      <c r="AH213" s="270" t="s">
        <v>22</v>
      </c>
      <c r="AI213" s="260"/>
      <c r="AJ213" s="260"/>
      <c r="AK213" s="260"/>
      <c r="AL213" s="271">
        <f t="shared" si="489"/>
        <v>2025</v>
      </c>
      <c r="AM213" s="271" t="str">
        <f t="shared" si="490"/>
        <v>2025-04</v>
      </c>
      <c r="AN213" s="272" t="s">
        <v>24</v>
      </c>
      <c r="AO213" s="267">
        <f>AA213*'7'!G$347</f>
        <v>113.41127872260701</v>
      </c>
      <c r="AP213" s="729">
        <v>91243920</v>
      </c>
      <c r="AQ213" s="258" t="str">
        <f t="shared" si="491"/>
        <v>912439</v>
      </c>
      <c r="AR213" s="259" t="e">
        <f>+VLOOKUP(AQ213,'8'!$B$5:$F$40,3,FALSE)</f>
        <v>#N/A</v>
      </c>
      <c r="AS213" s="259" t="e">
        <f>+VLOOKUP(AQ213,'8'!$B$5:$F$40,4,FALSE)</f>
        <v>#N/A</v>
      </c>
      <c r="AT213" s="259" t="e">
        <f>+VLOOKUP(AQ213,'8'!$B$5:$F$40,5,FALSE)</f>
        <v>#N/A</v>
      </c>
      <c r="AU213" s="259" t="e">
        <f>+VLOOKUP(AQ213,'8'!$B$5:$F$40,2,FALSE)</f>
        <v>#N/A</v>
      </c>
      <c r="AV213" s="259" t="str">
        <f t="shared" si="492"/>
        <v>FEE SS-91243920-2025-04</v>
      </c>
      <c r="AW213" s="260" t="str">
        <f t="shared" si="493"/>
        <v>91243920-2025-04</v>
      </c>
      <c r="AX213" s="260" t="s">
        <v>22</v>
      </c>
      <c r="AY213" s="260"/>
      <c r="AZ213" s="260"/>
      <c r="BF213" s="531"/>
      <c r="BG213" s="531"/>
      <c r="BI213" s="260" t="str">
        <f t="shared" si="482"/>
        <v>BERG_CAD</v>
      </c>
      <c r="BJ213" s="393" t="str">
        <f t="shared" ref="BJ213" si="494">IF(AY213="REMUNERACIÓN","FEE MO","FEE SS")</f>
        <v>FEE SS</v>
      </c>
      <c r="BK213" s="394">
        <f>SUM(BK190:BK197,BK200:BK207)</f>
        <v>201236.72499999992</v>
      </c>
      <c r="BL213" s="136">
        <f>SUMIF(BI190:BI207,BJ213,BK190:BK207)</f>
        <v>201236.72499999992</v>
      </c>
      <c r="BM213" s="136" t="str">
        <f t="shared" ref="BM213:BM227" si="495">IF(BK213=BL213,"OK","REV")</f>
        <v>OK</v>
      </c>
    </row>
    <row r="214" spans="1:65" ht="20.399999999999999" x14ac:dyDescent="0.7">
      <c r="A214" s="203"/>
      <c r="B214" s="203"/>
      <c r="C214" s="203"/>
      <c r="D214" s="203"/>
      <c r="E214" s="203"/>
      <c r="F214" s="203"/>
      <c r="G214" s="203"/>
      <c r="H214" s="203"/>
      <c r="I214" s="203"/>
      <c r="J214" s="203"/>
      <c r="K214" s="203"/>
      <c r="L214" s="203" t="str">
        <f t="shared" si="485"/>
        <v>91243110MAYO2025</v>
      </c>
      <c r="M214" s="203" t="str">
        <f t="shared" si="476"/>
        <v>REAL 91243110 CO-H-007/2024 CANN_AUS</v>
      </c>
      <c r="N214" s="203" t="str">
        <f>VLOOKUP(M214,'D2'!$DW$5:'D2'!G:G,1,FALSE)</f>
        <v>REAL 91243110 CO-H-007/2024 CANN_AUS</v>
      </c>
      <c r="O214" t="str">
        <f>P214&amp;V214&amp;X214&amp;W214&amp;AP214</f>
        <v>REALCO-H-007/2024CANN_AUSMAYO202591243110</v>
      </c>
      <c r="P214" t="s">
        <v>21</v>
      </c>
      <c r="Q214" s="387" t="s">
        <v>662</v>
      </c>
      <c r="R214" s="211" t="e">
        <f>+VLOOKUP(AP214,'8'!$B$5:$F$40,2,FALSE)</f>
        <v>#N/A</v>
      </c>
      <c r="S214" s="383" t="s">
        <v>23</v>
      </c>
      <c r="T214" s="211" t="str">
        <f>+VLOOKUP(TEXT(S214,0),articulos!A:B,2,0)</f>
        <v>Asesoría Experta</v>
      </c>
      <c r="U214" s="384">
        <v>87098</v>
      </c>
      <c r="V214" s="370" t="s">
        <v>775</v>
      </c>
      <c r="W214" s="211" t="str">
        <f t="shared" si="486"/>
        <v>MAYO2025</v>
      </c>
      <c r="X214" t="s">
        <v>796</v>
      </c>
      <c r="AA214" s="95">
        <f>+AD214/'7'!$E$348</f>
        <v>2616.0731554393683</v>
      </c>
      <c r="AB214" s="207">
        <v>2461751</v>
      </c>
      <c r="AD214" s="388">
        <f t="shared" si="488"/>
        <v>2461751</v>
      </c>
      <c r="AE214" s="530">
        <v>45784</v>
      </c>
      <c r="AF214" t="s">
        <v>767</v>
      </c>
      <c r="AG214" t="s">
        <v>769</v>
      </c>
      <c r="AH214" t="s">
        <v>772</v>
      </c>
      <c r="AL214" s="220">
        <f t="shared" si="489"/>
        <v>2025</v>
      </c>
      <c r="AM214" s="220" t="str">
        <f t="shared" si="490"/>
        <v>2025-05</v>
      </c>
      <c r="AN214" s="1" t="s">
        <v>24</v>
      </c>
      <c r="AO214" s="665">
        <f>AA214*'7'!G$348</f>
        <v>2769.3659309704194</v>
      </c>
      <c r="AP214" s="731" t="s">
        <v>662</v>
      </c>
      <c r="AQ214" s="212" t="str">
        <f t="shared" si="491"/>
        <v>912431</v>
      </c>
      <c r="AR214" s="213" t="e">
        <f>+VLOOKUP(AQ214,'8'!$B$5:$F$40,3,FALSE)</f>
        <v>#N/A</v>
      </c>
      <c r="AS214" s="213" t="e">
        <f>+VLOOKUP(AQ214,'8'!$B$5:$F$40,4,FALSE)</f>
        <v>#N/A</v>
      </c>
      <c r="AT214" s="213" t="e">
        <f>+VLOOKUP(AQ214,'8'!$B$5:$F$40,5,FALSE)</f>
        <v>#N/A</v>
      </c>
      <c r="AU214" s="213" t="e">
        <f>+VLOOKUP(AQ214,'8'!$B$5:$F$40,2,FALSE)</f>
        <v>#N/A</v>
      </c>
      <c r="AV214" s="213" t="str">
        <f t="shared" si="492"/>
        <v>CO-H-007/2024-91243110-2025-05</v>
      </c>
      <c r="AW214" s="165" t="str">
        <f t="shared" si="493"/>
        <v>91243110-2025-05</v>
      </c>
      <c r="AX214" t="str">
        <f t="shared" ref="AX214:AX227" si="496">V214</f>
        <v>CO-H-007/2024</v>
      </c>
      <c r="AZ214" s="658" t="e">
        <f>+VLOOKUP(P214&amp;" "&amp;AP214&amp;" "&amp;AX214&amp;" "&amp;X214,'D2'!$DW$6:$DW$98,1,FALSE)</f>
        <v>#N/A</v>
      </c>
      <c r="BC214" t="s">
        <v>775</v>
      </c>
      <c r="BD214" t="s">
        <v>942</v>
      </c>
      <c r="BE214" t="s">
        <v>855</v>
      </c>
      <c r="BF214" s="530">
        <v>45748</v>
      </c>
      <c r="BG214" s="530">
        <v>45777</v>
      </c>
      <c r="BI214" t="str">
        <f>IF(AX214="REMUNERACION","FEE MO","FEE SS")</f>
        <v>FEE SS</v>
      </c>
      <c r="BJ214" s="660" t="str">
        <f>IF(AX214="REMUNERACION","FEE MO","FEE SS")&amp;X214</f>
        <v>FEE SSCANN_AUS</v>
      </c>
      <c r="BK214" s="655">
        <f t="shared" ref="BK214:BK221" si="497">+AB214*0.025</f>
        <v>61543.775000000001</v>
      </c>
      <c r="BL214" s="136">
        <f>IF(BI214="FEE SS",AB214*0.025,AB214*0.0551)</f>
        <v>61543.775000000001</v>
      </c>
      <c r="BM214" s="136" t="str">
        <f t="shared" si="495"/>
        <v>OK</v>
      </c>
    </row>
    <row r="215" spans="1:65" ht="20.399999999999999" x14ac:dyDescent="0.7">
      <c r="A215" s="203"/>
      <c r="B215" s="203"/>
      <c r="C215" s="203"/>
      <c r="D215" s="203"/>
      <c r="E215" s="203"/>
      <c r="F215" s="203"/>
      <c r="G215" s="203"/>
      <c r="H215" s="203"/>
      <c r="I215" s="203"/>
      <c r="J215" s="203"/>
      <c r="K215" s="203"/>
      <c r="L215" s="203" t="str">
        <f t="shared" si="485"/>
        <v>91243110MAYO2025</v>
      </c>
      <c r="M215" s="203" t="str">
        <f t="shared" si="476"/>
        <v>REAL 91243110 CO-H-007/2024 BERG_CAD</v>
      </c>
      <c r="N215" s="203" t="str">
        <f>VLOOKUP(M215,'D2'!$DW$5:'D2'!G:G,1,FALSE)</f>
        <v>REAL 91243110 CO-H-007/2024 BERG_CAD</v>
      </c>
      <c r="O215" t="str">
        <f t="shared" ref="O215:O216" si="498">P215&amp;V215&amp;X215&amp;W215&amp;AP215</f>
        <v>REALCO-H-007/2024BERG_CADMAYO202591243110</v>
      </c>
      <c r="P215" t="s">
        <v>21</v>
      </c>
      <c r="Q215" s="387" t="s">
        <v>662</v>
      </c>
      <c r="R215" s="211" t="e">
        <f>+VLOOKUP(AP215,'8'!$B$5:$F$40,2,FALSE)</f>
        <v>#N/A</v>
      </c>
      <c r="S215" s="383" t="s">
        <v>23</v>
      </c>
      <c r="T215" s="211" t="str">
        <f>+VLOOKUP(TEXT(S215,0),articulos!A:B,2,0)</f>
        <v>Asesoría Experta</v>
      </c>
      <c r="U215" s="384">
        <v>87098</v>
      </c>
      <c r="V215" s="370" t="s">
        <v>775</v>
      </c>
      <c r="W215" s="211" t="str">
        <f t="shared" si="486"/>
        <v>MAYO2025</v>
      </c>
      <c r="X215" t="s">
        <v>703</v>
      </c>
      <c r="AA215" s="95">
        <f>+AD215/'7'!$E$348</f>
        <v>2616.0731554393683</v>
      </c>
      <c r="AB215" s="207">
        <v>2461751</v>
      </c>
      <c r="AD215" s="388">
        <f t="shared" si="488"/>
        <v>2461751</v>
      </c>
      <c r="AE215" s="530">
        <v>45784</v>
      </c>
      <c r="AF215" t="s">
        <v>767</v>
      </c>
      <c r="AG215" t="s">
        <v>769</v>
      </c>
      <c r="AH215" t="s">
        <v>772</v>
      </c>
      <c r="AL215" s="220">
        <f t="shared" si="489"/>
        <v>2025</v>
      </c>
      <c r="AM215" s="220" t="str">
        <f t="shared" si="490"/>
        <v>2025-05</v>
      </c>
      <c r="AN215" s="1" t="s">
        <v>24</v>
      </c>
      <c r="AO215" s="665">
        <f>AA215*'7'!G$348</f>
        <v>2769.3659309704194</v>
      </c>
      <c r="AP215" s="731" t="s">
        <v>662</v>
      </c>
      <c r="AQ215" s="212" t="str">
        <f t="shared" si="491"/>
        <v>912431</v>
      </c>
      <c r="AR215" s="213" t="e">
        <f>+VLOOKUP(AQ215,'8'!$B$5:$F$40,3,FALSE)</f>
        <v>#N/A</v>
      </c>
      <c r="AS215" s="213" t="e">
        <f>+VLOOKUP(AQ215,'8'!$B$5:$F$40,4,FALSE)</f>
        <v>#N/A</v>
      </c>
      <c r="AT215" s="213" t="e">
        <f>+VLOOKUP(AQ215,'8'!$B$5:$F$40,5,FALSE)</f>
        <v>#N/A</v>
      </c>
      <c r="AU215" s="213" t="e">
        <f>+VLOOKUP(AQ215,'8'!$B$5:$F$40,2,FALSE)</f>
        <v>#N/A</v>
      </c>
      <c r="AV215" s="213" t="str">
        <f t="shared" si="492"/>
        <v>CO-H-007/2024-91243110-2025-05</v>
      </c>
      <c r="AW215" s="165" t="str">
        <f t="shared" si="493"/>
        <v>91243110-2025-05</v>
      </c>
      <c r="AX215" t="str">
        <f t="shared" si="496"/>
        <v>CO-H-007/2024</v>
      </c>
      <c r="AZ215" s="659" t="e">
        <f>+VLOOKUP(P215&amp;" "&amp;AP215&amp;" "&amp;AX215&amp;" "&amp;X215,'D2'!$DW$6:$DW$98,1,FALSE)</f>
        <v>#N/A</v>
      </c>
      <c r="BC215" t="s">
        <v>775</v>
      </c>
      <c r="BD215" t="s">
        <v>942</v>
      </c>
      <c r="BE215" t="s">
        <v>855</v>
      </c>
      <c r="BF215" s="530">
        <v>45748</v>
      </c>
      <c r="BG215" s="530">
        <v>45777</v>
      </c>
      <c r="BI215" t="str">
        <f t="shared" ref="BI215:BI227" si="499">IF(AX215="REMUNERACION","FEE MO","FEE SS")</f>
        <v>FEE SS</v>
      </c>
      <c r="BJ215" s="390" t="str">
        <f t="shared" ref="BJ215:BJ227" si="500">IF(AX215="REMUNERACION","FEE MO","FEE SS")&amp;X215</f>
        <v>FEE SSBERG_CAD</v>
      </c>
      <c r="BK215" s="655">
        <f t="shared" si="497"/>
        <v>61543.775000000001</v>
      </c>
      <c r="BL215" s="136">
        <f t="shared" ref="BL215:BL227" si="501">IF(BI215="FEE SS",AB215*0.025,AB215*0.0551)</f>
        <v>61543.775000000001</v>
      </c>
      <c r="BM215" s="136" t="str">
        <f t="shared" si="495"/>
        <v>OK</v>
      </c>
    </row>
    <row r="216" spans="1:65" ht="20.399999999999999" x14ac:dyDescent="0.7">
      <c r="A216" s="203"/>
      <c r="B216" s="203"/>
      <c r="C216" s="203"/>
      <c r="D216" s="203"/>
      <c r="E216" s="203"/>
      <c r="F216" s="203"/>
      <c r="G216" s="203"/>
      <c r="H216" s="203"/>
      <c r="I216" s="203"/>
      <c r="J216" s="203"/>
      <c r="K216" s="203"/>
      <c r="L216" s="203" t="str">
        <f t="shared" si="485"/>
        <v>91243110MAYO2025</v>
      </c>
      <c r="M216" s="203" t="str">
        <f t="shared" si="476"/>
        <v>REAL 91243110 CO-H-008/2024 BERG_CAD</v>
      </c>
      <c r="N216" s="203" t="str">
        <f>VLOOKUP(M216,'D2'!$DW$5:'D2'!G:G,1,FALSE)</f>
        <v>REAL 91243110 CO-H-008/2024 BERG_CAD</v>
      </c>
      <c r="O216" t="str">
        <f t="shared" si="498"/>
        <v>REALCO-H-008/2024BERG_CADMAYO202591243110</v>
      </c>
      <c r="P216" t="s">
        <v>21</v>
      </c>
      <c r="Q216" s="387" t="s">
        <v>662</v>
      </c>
      <c r="R216" s="211" t="e">
        <f>+VLOOKUP(AP216,'8'!$B$5:$F$40,2,FALSE)</f>
        <v>#N/A</v>
      </c>
      <c r="S216" s="383" t="s">
        <v>23</v>
      </c>
      <c r="T216" s="211" t="str">
        <f>+VLOOKUP(TEXT(S216,0),articulos!A:B,2,0)</f>
        <v>Asesoría Experta</v>
      </c>
      <c r="U216" s="384">
        <v>87311</v>
      </c>
      <c r="V216" s="370" t="s">
        <v>890</v>
      </c>
      <c r="W216" s="211" t="str">
        <f t="shared" si="486"/>
        <v>MAYO2025</v>
      </c>
      <c r="X216" t="s">
        <v>703</v>
      </c>
      <c r="AA216" s="95">
        <f>+AD216/'7'!$E$348</f>
        <v>1348.316170922732</v>
      </c>
      <c r="AB216" s="207">
        <v>1268779</v>
      </c>
      <c r="AD216" s="388">
        <f t="shared" si="488"/>
        <v>1268779</v>
      </c>
      <c r="AE216" s="530">
        <v>45789</v>
      </c>
      <c r="AF216" t="s">
        <v>767</v>
      </c>
      <c r="AG216" t="s">
        <v>880</v>
      </c>
      <c r="AH216" t="s">
        <v>882</v>
      </c>
      <c r="AL216" s="220">
        <f t="shared" si="489"/>
        <v>2025</v>
      </c>
      <c r="AM216" s="220" t="str">
        <f t="shared" si="490"/>
        <v>2025-05</v>
      </c>
      <c r="AN216" s="1" t="s">
        <v>24</v>
      </c>
      <c r="AO216" s="665">
        <f>AA216*'7'!G$348</f>
        <v>1427.3228025623705</v>
      </c>
      <c r="AP216" s="731" t="s">
        <v>662</v>
      </c>
      <c r="AQ216" s="212" t="str">
        <f t="shared" si="491"/>
        <v>912431</v>
      </c>
      <c r="AR216" s="213" t="e">
        <f>+VLOOKUP(AQ216,'8'!$B$5:$F$40,3,FALSE)</f>
        <v>#N/A</v>
      </c>
      <c r="AS216" s="213" t="e">
        <f>+VLOOKUP(AQ216,'8'!$B$5:$F$40,4,FALSE)</f>
        <v>#N/A</v>
      </c>
      <c r="AT216" s="213" t="e">
        <f>+VLOOKUP(AQ216,'8'!$B$5:$F$40,5,FALSE)</f>
        <v>#N/A</v>
      </c>
      <c r="AU216" s="213" t="e">
        <f>+VLOOKUP(AQ216,'8'!$B$5:$F$40,2,FALSE)</f>
        <v>#N/A</v>
      </c>
      <c r="AV216" s="213" t="str">
        <f t="shared" si="492"/>
        <v>CO-H-008/2024-91243110-2025-05</v>
      </c>
      <c r="AW216" s="165" t="str">
        <f t="shared" si="493"/>
        <v>91243110-2025-05</v>
      </c>
      <c r="AX216" t="str">
        <f t="shared" si="496"/>
        <v>CO-H-008/2024</v>
      </c>
      <c r="AZ216" s="659" t="e">
        <f>+VLOOKUP(P216&amp;" "&amp;AP216&amp;" "&amp;AX216&amp;" "&amp;X216,'D2'!$DW$6:$DW$98,1,FALSE)</f>
        <v>#N/A</v>
      </c>
      <c r="BC216" t="s">
        <v>890</v>
      </c>
      <c r="BD216" t="s">
        <v>943</v>
      </c>
      <c r="BE216" t="s">
        <v>887</v>
      </c>
      <c r="BF216" s="530">
        <v>45748</v>
      </c>
      <c r="BG216" s="530">
        <v>45777</v>
      </c>
      <c r="BI216" t="str">
        <f t="shared" si="499"/>
        <v>FEE SS</v>
      </c>
      <c r="BJ216" s="390" t="str">
        <f t="shared" si="500"/>
        <v>FEE SSBERG_CAD</v>
      </c>
      <c r="BK216" s="655">
        <f t="shared" si="497"/>
        <v>31719.475000000002</v>
      </c>
      <c r="BL216" s="136">
        <f t="shared" si="501"/>
        <v>31719.475000000002</v>
      </c>
      <c r="BM216" s="136" t="str">
        <f t="shared" si="495"/>
        <v>OK</v>
      </c>
    </row>
    <row r="217" spans="1:65" ht="20.399999999999999" x14ac:dyDescent="0.7">
      <c r="A217" s="203"/>
      <c r="B217" s="203"/>
      <c r="C217" s="203"/>
      <c r="D217" s="203"/>
      <c r="E217" s="203"/>
      <c r="F217" s="203"/>
      <c r="G217" s="203"/>
      <c r="H217" s="203"/>
      <c r="I217" s="203"/>
      <c r="J217" s="203"/>
      <c r="K217" s="203"/>
      <c r="L217" s="203" t="str">
        <f t="shared" si="485"/>
        <v>91243110MAYO2025</v>
      </c>
      <c r="M217" s="203" t="str">
        <f t="shared" si="476"/>
        <v>REAL 91243110 IMPUESTO BERG_CAD</v>
      </c>
      <c r="N217" s="203" t="str">
        <f>VLOOKUP(M217,'D2'!$DW$5:'D2'!G:G,1,FALSE)</f>
        <v>REAL 91243110 IMPUESTO BERG_CAD</v>
      </c>
      <c r="O217" t="str">
        <f>P217&amp;V217&amp;X217&amp;W217&amp;AP217</f>
        <v>REALIMPUESTOBERG_CADMAYO202591243110</v>
      </c>
      <c r="P217" t="s">
        <v>21</v>
      </c>
      <c r="Q217" s="387" t="s">
        <v>663</v>
      </c>
      <c r="R217" s="211" t="e">
        <f>+VLOOKUP(AP217,'8'!$B$5:$F$40,2,FALSE)</f>
        <v>#N/A</v>
      </c>
      <c r="S217" s="383" t="s">
        <v>23</v>
      </c>
      <c r="T217" s="211" t="str">
        <f>+VLOOKUP(TEXT(S217,0),articulos!A:B,2,0)</f>
        <v>Asesoría Experta</v>
      </c>
      <c r="U217" s="384">
        <v>87534</v>
      </c>
      <c r="V217" s="370" t="s">
        <v>644</v>
      </c>
      <c r="W217" s="211" t="str">
        <f t="shared" si="486"/>
        <v>MAYO2025</v>
      </c>
      <c r="X217" t="s">
        <v>703</v>
      </c>
      <c r="AA217" s="95">
        <f>+AD217/'7'!$E$348</f>
        <v>292.68976950298082</v>
      </c>
      <c r="AB217" s="207">
        <v>275424</v>
      </c>
      <c r="AD217" s="388">
        <f t="shared" si="488"/>
        <v>275424</v>
      </c>
      <c r="AE217" s="530">
        <v>45792</v>
      </c>
      <c r="AF217" t="s">
        <v>947</v>
      </c>
      <c r="AG217" t="s">
        <v>820</v>
      </c>
      <c r="AH217" t="s">
        <v>948</v>
      </c>
      <c r="AL217" s="220">
        <f t="shared" si="489"/>
        <v>2025</v>
      </c>
      <c r="AM217" s="220" t="str">
        <f t="shared" si="490"/>
        <v>2025-05</v>
      </c>
      <c r="AN217" s="1" t="s">
        <v>24</v>
      </c>
      <c r="AO217" s="665">
        <f>AA217*'7'!G$348</f>
        <v>309.84037060271197</v>
      </c>
      <c r="AP217" s="731" t="s">
        <v>662</v>
      </c>
      <c r="AQ217" s="212" t="str">
        <f t="shared" si="491"/>
        <v>912431</v>
      </c>
      <c r="AR217" s="213" t="e">
        <f>+VLOOKUP(AQ217,'8'!$B$5:$F$40,3,FALSE)</f>
        <v>#N/A</v>
      </c>
      <c r="AS217" s="213" t="e">
        <f>+VLOOKUP(AQ217,'8'!$B$5:$F$40,4,FALSE)</f>
        <v>#N/A</v>
      </c>
      <c r="AT217" s="213" t="e">
        <f>+VLOOKUP(AQ217,'8'!$B$5:$F$40,5,FALSE)</f>
        <v>#N/A</v>
      </c>
      <c r="AU217" s="213" t="e">
        <f>+VLOOKUP(AQ217,'8'!$B$5:$F$40,2,FALSE)</f>
        <v>#N/A</v>
      </c>
      <c r="AV217" s="213" t="str">
        <f t="shared" si="492"/>
        <v>IMPUESTO-91243110-2025-05</v>
      </c>
      <c r="AW217" s="165" t="str">
        <f t="shared" si="493"/>
        <v>91243110-2025-05</v>
      </c>
      <c r="AX217" t="str">
        <f t="shared" si="496"/>
        <v>IMPUESTO</v>
      </c>
      <c r="AZ217" s="659" t="e">
        <f>+VLOOKUP(P217&amp;" "&amp;AP217&amp;" "&amp;AX217&amp;" "&amp;X217,'D2'!$DW$6:$DW$98,1,FALSE)</f>
        <v>#N/A</v>
      </c>
      <c r="BC217" t="s">
        <v>302</v>
      </c>
      <c r="BD217" t="s">
        <v>302</v>
      </c>
      <c r="BE217" t="s">
        <v>302</v>
      </c>
      <c r="BF217" s="530"/>
      <c r="BG217" s="530"/>
      <c r="BI217" t="str">
        <f t="shared" si="499"/>
        <v>FEE SS</v>
      </c>
      <c r="BJ217" s="390" t="str">
        <f t="shared" si="500"/>
        <v>FEE SSBERG_CAD</v>
      </c>
      <c r="BK217" s="655">
        <f t="shared" si="497"/>
        <v>6885.6</v>
      </c>
      <c r="BL217" s="136">
        <f t="shared" si="501"/>
        <v>6885.6</v>
      </c>
      <c r="BM217" s="136" t="str">
        <f t="shared" si="495"/>
        <v>OK</v>
      </c>
    </row>
    <row r="218" spans="1:65" ht="20.399999999999999" x14ac:dyDescent="0.7">
      <c r="A218" s="203"/>
      <c r="B218" s="203"/>
      <c r="C218" s="203"/>
      <c r="D218" s="203"/>
      <c r="E218" s="203"/>
      <c r="F218" s="203"/>
      <c r="G218" s="203"/>
      <c r="H218" s="203"/>
      <c r="I218" s="203"/>
      <c r="J218" s="203"/>
      <c r="K218" s="203"/>
      <c r="L218" s="203" t="str">
        <f t="shared" si="485"/>
        <v>91243110MAYO2025</v>
      </c>
      <c r="M218" s="203" t="str">
        <f t="shared" si="476"/>
        <v>REAL 91243110 IMPUESTO BERG_CAD</v>
      </c>
      <c r="N218" s="203" t="str">
        <f>VLOOKUP(M218,'D2'!$DW$5:'D2'!G:G,1,FALSE)</f>
        <v>REAL 91243110 IMPUESTO BERG_CAD</v>
      </c>
      <c r="O218" t="str">
        <f t="shared" ref="O218" si="502">P218&amp;V218&amp;X218&amp;W218&amp;AP218</f>
        <v>REALIMPUESTOBERG_CADMAYO202591243110</v>
      </c>
      <c r="P218" t="s">
        <v>21</v>
      </c>
      <c r="Q218" s="387" t="s">
        <v>663</v>
      </c>
      <c r="R218" s="211" t="e">
        <f>+VLOOKUP(AP218,'8'!$B$5:$F$40,2,FALSE)</f>
        <v>#N/A</v>
      </c>
      <c r="S218" s="383" t="s">
        <v>23</v>
      </c>
      <c r="T218" s="211" t="str">
        <f>+VLOOKUP(TEXT(S218,0),articulos!A:B,2,0)</f>
        <v>Asesoría Experta</v>
      </c>
      <c r="U218" s="384">
        <v>87534</v>
      </c>
      <c r="V218" s="370" t="s">
        <v>644</v>
      </c>
      <c r="W218" s="211" t="str">
        <f t="shared" si="486"/>
        <v>MAYO2025</v>
      </c>
      <c r="X218" t="s">
        <v>703</v>
      </c>
      <c r="AA218" s="95">
        <f>+AD218/'7'!$E$348</f>
        <v>308.54719928587372</v>
      </c>
      <c r="AB218" s="207">
        <v>290346</v>
      </c>
      <c r="AD218" s="388">
        <f t="shared" si="488"/>
        <v>290346</v>
      </c>
      <c r="AE218" s="530">
        <v>45792</v>
      </c>
      <c r="AF218" t="s">
        <v>947</v>
      </c>
      <c r="AG218" t="s">
        <v>820</v>
      </c>
      <c r="AH218" t="s">
        <v>948</v>
      </c>
      <c r="AL218" s="220">
        <f t="shared" si="489"/>
        <v>2025</v>
      </c>
      <c r="AM218" s="220" t="str">
        <f t="shared" si="490"/>
        <v>2025-05</v>
      </c>
      <c r="AN218" s="1" t="s">
        <v>24</v>
      </c>
      <c r="AO218" s="665">
        <f>AA218*'7'!G$348</f>
        <v>326.62699054191</v>
      </c>
      <c r="AP218" s="731" t="s">
        <v>662</v>
      </c>
      <c r="AQ218" s="212" t="str">
        <f t="shared" si="491"/>
        <v>912431</v>
      </c>
      <c r="AR218" s="213" t="e">
        <f>+VLOOKUP(AQ218,'8'!$B$5:$F$40,3,FALSE)</f>
        <v>#N/A</v>
      </c>
      <c r="AS218" s="213" t="e">
        <f>+VLOOKUP(AQ218,'8'!$B$5:$F$40,4,FALSE)</f>
        <v>#N/A</v>
      </c>
      <c r="AT218" s="213" t="e">
        <f>+VLOOKUP(AQ218,'8'!$B$5:$F$40,5,FALSE)</f>
        <v>#N/A</v>
      </c>
      <c r="AU218" s="213" t="e">
        <f>+VLOOKUP(AQ218,'8'!$B$5:$F$40,2,FALSE)</f>
        <v>#N/A</v>
      </c>
      <c r="AV218" s="213" t="str">
        <f t="shared" si="492"/>
        <v>IMPUESTO-91243110-2025-05</v>
      </c>
      <c r="AW218" s="165" t="str">
        <f t="shared" si="493"/>
        <v>91243110-2025-05</v>
      </c>
      <c r="AX218" t="str">
        <f t="shared" si="496"/>
        <v>IMPUESTO</v>
      </c>
      <c r="AZ218" s="659" t="e">
        <f>+VLOOKUP(P218&amp;" "&amp;AP218&amp;" "&amp;AX218&amp;" "&amp;X218,'D2'!$DW$6:$DW$98,1,FALSE)</f>
        <v>#N/A</v>
      </c>
      <c r="BC218" t="s">
        <v>302</v>
      </c>
      <c r="BD218" t="s">
        <v>302</v>
      </c>
      <c r="BE218" t="s">
        <v>302</v>
      </c>
      <c r="BF218" s="530"/>
      <c r="BG218" s="530"/>
      <c r="BI218" t="str">
        <f t="shared" si="499"/>
        <v>FEE SS</v>
      </c>
      <c r="BJ218" s="390" t="str">
        <f t="shared" si="500"/>
        <v>FEE SSBERG_CAD</v>
      </c>
      <c r="BK218" s="655">
        <f t="shared" si="497"/>
        <v>7258.6500000000005</v>
      </c>
      <c r="BL218" s="136">
        <f t="shared" si="501"/>
        <v>7258.6500000000005</v>
      </c>
      <c r="BM218" s="136" t="str">
        <f t="shared" si="495"/>
        <v>OK</v>
      </c>
    </row>
    <row r="219" spans="1:65" ht="20.399999999999999" x14ac:dyDescent="0.7">
      <c r="A219" s="203"/>
      <c r="B219" s="203"/>
      <c r="C219" s="203"/>
      <c r="D219" s="203"/>
      <c r="E219" s="203"/>
      <c r="F219" s="203"/>
      <c r="G219" s="203"/>
      <c r="H219" s="203"/>
      <c r="I219" s="203"/>
      <c r="J219" s="203"/>
      <c r="K219" s="203"/>
      <c r="L219" s="203" t="str">
        <f t="shared" si="485"/>
        <v>91243110MAYO2025</v>
      </c>
      <c r="M219" s="203" t="str">
        <f t="shared" si="476"/>
        <v>REAL 91243110 IMPUESTO BERG_CAD</v>
      </c>
      <c r="N219" s="203" t="str">
        <f>VLOOKUP(M219,'D2'!$DW$5:'D2'!G:G,1,FALSE)</f>
        <v>REAL 91243110 IMPUESTO BERG_CAD</v>
      </c>
      <c r="O219" t="str">
        <f>P219&amp;V219&amp;X219&amp;W219&amp;AP219</f>
        <v>REALIMPUESTOBERG_CADMAYO202591243110</v>
      </c>
      <c r="P219" t="s">
        <v>21</v>
      </c>
      <c r="Q219" s="387" t="s">
        <v>663</v>
      </c>
      <c r="R219" s="211" t="e">
        <f>+VLOOKUP(AP219,'8'!$B$5:$F$40,2,FALSE)</f>
        <v>#N/A</v>
      </c>
      <c r="S219" s="383" t="s">
        <v>23</v>
      </c>
      <c r="T219" s="211" t="str">
        <f>+VLOOKUP(TEXT(S219,0),articulos!A:B,2,0)</f>
        <v>Asesoría Experta</v>
      </c>
      <c r="U219" s="384">
        <v>87534</v>
      </c>
      <c r="V219" s="370" t="s">
        <v>644</v>
      </c>
      <c r="W219" s="211" t="str">
        <f t="shared" si="486"/>
        <v>MAYO2025</v>
      </c>
      <c r="X219" t="s">
        <v>703</v>
      </c>
      <c r="AA219" s="95">
        <f>+AD219/'7'!$E$348</f>
        <v>308.54719928587372</v>
      </c>
      <c r="AB219" s="207">
        <v>290346</v>
      </c>
      <c r="AD219" s="388">
        <f t="shared" si="488"/>
        <v>290346</v>
      </c>
      <c r="AE219" s="530">
        <v>45792</v>
      </c>
      <c r="AF219" t="s">
        <v>947</v>
      </c>
      <c r="AG219" t="s">
        <v>820</v>
      </c>
      <c r="AH219" t="s">
        <v>948</v>
      </c>
      <c r="AL219" s="220">
        <f t="shared" si="489"/>
        <v>2025</v>
      </c>
      <c r="AM219" s="220" t="str">
        <f t="shared" si="490"/>
        <v>2025-05</v>
      </c>
      <c r="AN219" s="1" t="s">
        <v>24</v>
      </c>
      <c r="AO219" s="665">
        <f>AA219*'7'!G$348</f>
        <v>326.62699054191</v>
      </c>
      <c r="AP219" s="731" t="s">
        <v>662</v>
      </c>
      <c r="AQ219" s="212" t="str">
        <f t="shared" si="491"/>
        <v>912431</v>
      </c>
      <c r="AR219" s="213" t="e">
        <f>+VLOOKUP(AQ219,'8'!$B$5:$F$40,3,FALSE)</f>
        <v>#N/A</v>
      </c>
      <c r="AS219" s="213" t="e">
        <f>+VLOOKUP(AQ219,'8'!$B$5:$F$40,4,FALSE)</f>
        <v>#N/A</v>
      </c>
      <c r="AT219" s="213" t="e">
        <f>+VLOOKUP(AQ219,'8'!$B$5:$F$40,5,FALSE)</f>
        <v>#N/A</v>
      </c>
      <c r="AU219" s="213" t="e">
        <f>+VLOOKUP(AQ219,'8'!$B$5:$F$40,2,FALSE)</f>
        <v>#N/A</v>
      </c>
      <c r="AV219" s="213" t="str">
        <f t="shared" si="492"/>
        <v>IMPUESTO-91243110-2025-05</v>
      </c>
      <c r="AW219" s="165" t="str">
        <f t="shared" si="493"/>
        <v>91243110-2025-05</v>
      </c>
      <c r="AX219" t="str">
        <f t="shared" si="496"/>
        <v>IMPUESTO</v>
      </c>
      <c r="AZ219" s="659" t="e">
        <f>+VLOOKUP(P219&amp;" "&amp;AP219&amp;" "&amp;AX219&amp;" "&amp;X219,'D2'!$DW$6:$DW$98,1,FALSE)</f>
        <v>#N/A</v>
      </c>
      <c r="BC219" t="s">
        <v>302</v>
      </c>
      <c r="BD219" t="s">
        <v>302</v>
      </c>
      <c r="BE219" t="s">
        <v>302</v>
      </c>
      <c r="BF219" s="530"/>
      <c r="BG219" s="530"/>
      <c r="BI219" t="str">
        <f t="shared" si="499"/>
        <v>FEE SS</v>
      </c>
      <c r="BJ219" s="390" t="str">
        <f t="shared" si="500"/>
        <v>FEE SSBERG_CAD</v>
      </c>
      <c r="BK219" s="655">
        <f t="shared" si="497"/>
        <v>7258.6500000000005</v>
      </c>
      <c r="BL219" s="136">
        <f t="shared" si="501"/>
        <v>7258.6500000000005</v>
      </c>
      <c r="BM219" s="136" t="str">
        <f t="shared" si="495"/>
        <v>OK</v>
      </c>
    </row>
    <row r="220" spans="1:65" ht="20.399999999999999" x14ac:dyDescent="0.7">
      <c r="A220" s="203"/>
      <c r="B220" s="203"/>
      <c r="C220" s="203"/>
      <c r="D220" s="203"/>
      <c r="E220" s="203"/>
      <c r="F220" s="203"/>
      <c r="G220" s="203"/>
      <c r="H220" s="203"/>
      <c r="I220" s="203"/>
      <c r="J220" s="203"/>
      <c r="K220" s="203"/>
      <c r="L220" s="203" t="str">
        <f t="shared" si="485"/>
        <v>91243110MAYO2025</v>
      </c>
      <c r="M220" s="203" t="str">
        <f t="shared" si="476"/>
        <v>REAL 91243110 CO-016/2025 BERG_CAD</v>
      </c>
      <c r="N220" s="203" t="str">
        <f>VLOOKUP(M220,'D2'!$DW$5:'D2'!G:G,1,FALSE)</f>
        <v>REAL 91243110 CO-016/2025 BERG_CAD</v>
      </c>
      <c r="O220" t="str">
        <f>P220&amp;V220&amp;X220&amp;W220&amp;AP220</f>
        <v>REALCO-016/2025BERG_CADMAYO202591243110</v>
      </c>
      <c r="P220" t="s">
        <v>21</v>
      </c>
      <c r="Q220" s="387" t="s">
        <v>662</v>
      </c>
      <c r="R220" s="211" t="e">
        <f>+VLOOKUP(AP220,'8'!$B$5:$F$40,2,FALSE)</f>
        <v>#N/A</v>
      </c>
      <c r="S220" s="383" t="s">
        <v>23</v>
      </c>
      <c r="T220" s="211" t="str">
        <f>+VLOOKUP(TEXT(S220,0),articulos!A:B,2,0)</f>
        <v>Asesoría Experta</v>
      </c>
      <c r="U220" s="384">
        <v>87620</v>
      </c>
      <c r="V220" s="370" t="s">
        <v>922</v>
      </c>
      <c r="W220" s="211" t="str">
        <f t="shared" si="486"/>
        <v>MAYO2025</v>
      </c>
      <c r="X220" t="s">
        <v>703</v>
      </c>
      <c r="AA220" s="95">
        <f>+AD220/'7'!$E$348</f>
        <v>14775.150104674765</v>
      </c>
      <c r="AB220" s="207">
        <v>13903564</v>
      </c>
      <c r="AD220" s="388">
        <f t="shared" si="488"/>
        <v>13903564</v>
      </c>
      <c r="AE220" s="530">
        <v>45796</v>
      </c>
      <c r="AF220" t="s">
        <v>767</v>
      </c>
      <c r="AG220" t="s">
        <v>911</v>
      </c>
      <c r="AH220" t="s">
        <v>912</v>
      </c>
      <c r="AL220" s="220">
        <f t="shared" si="489"/>
        <v>2025</v>
      </c>
      <c r="AM220" s="220" t="str">
        <f t="shared" si="490"/>
        <v>2025-05</v>
      </c>
      <c r="AN220" s="1" t="s">
        <v>24</v>
      </c>
      <c r="AO220" s="665">
        <f>AA220*'7'!G$348</f>
        <v>15640.922441248857</v>
      </c>
      <c r="AP220" s="731" t="s">
        <v>662</v>
      </c>
      <c r="AQ220" s="212" t="str">
        <f t="shared" si="491"/>
        <v>912431</v>
      </c>
      <c r="AR220" s="213" t="e">
        <f>+VLOOKUP(AQ220,'8'!$B$5:$F$40,3,FALSE)</f>
        <v>#N/A</v>
      </c>
      <c r="AS220" s="213" t="e">
        <f>+VLOOKUP(AQ220,'8'!$B$5:$F$40,4,FALSE)</f>
        <v>#N/A</v>
      </c>
      <c r="AT220" s="213" t="e">
        <f>+VLOOKUP(AQ220,'8'!$B$5:$F$40,5,FALSE)</f>
        <v>#N/A</v>
      </c>
      <c r="AU220" s="213" t="e">
        <f>+VLOOKUP(AQ220,'8'!$B$5:$F$40,2,FALSE)</f>
        <v>#N/A</v>
      </c>
      <c r="AV220" s="213" t="str">
        <f t="shared" si="492"/>
        <v>CO-016/2025-91243110-2025-05</v>
      </c>
      <c r="AW220" s="165" t="str">
        <f t="shared" si="493"/>
        <v>91243110-2025-05</v>
      </c>
      <c r="AX220" t="str">
        <f t="shared" si="496"/>
        <v>CO-016/2025</v>
      </c>
      <c r="AZ220" s="659" t="e">
        <f>+VLOOKUP(P220&amp;" "&amp;AP220&amp;" "&amp;AX220&amp;" "&amp;X220,'D2'!$DW$6:$DW$98,1,FALSE)</f>
        <v>#N/A</v>
      </c>
      <c r="BC220" t="s">
        <v>922</v>
      </c>
      <c r="BD220" t="s">
        <v>944</v>
      </c>
      <c r="BE220" t="s">
        <v>807</v>
      </c>
      <c r="BF220" s="530">
        <v>45748</v>
      </c>
      <c r="BG220" s="530">
        <v>45793</v>
      </c>
      <c r="BI220" t="str">
        <f t="shared" si="499"/>
        <v>FEE SS</v>
      </c>
      <c r="BJ220" s="390" t="str">
        <f t="shared" si="500"/>
        <v>FEE SSBERG_CAD</v>
      </c>
      <c r="BK220" s="655">
        <f t="shared" si="497"/>
        <v>347589.10000000003</v>
      </c>
      <c r="BL220" s="136">
        <f t="shared" si="501"/>
        <v>347589.10000000003</v>
      </c>
      <c r="BM220" s="136" t="str">
        <f t="shared" si="495"/>
        <v>OK</v>
      </c>
    </row>
    <row r="221" spans="1:65" ht="20.399999999999999" x14ac:dyDescent="0.7">
      <c r="A221" s="203"/>
      <c r="B221" s="203"/>
      <c r="C221" s="203"/>
      <c r="D221" s="203"/>
      <c r="E221" s="203"/>
      <c r="F221" s="203"/>
      <c r="G221" s="203"/>
      <c r="H221" s="203"/>
      <c r="I221" s="203"/>
      <c r="J221" s="203"/>
      <c r="K221" s="203"/>
      <c r="L221" s="203" t="str">
        <f t="shared" si="485"/>
        <v>91243110MAYO2025</v>
      </c>
      <c r="M221" s="203" t="str">
        <f t="shared" si="476"/>
        <v>REAL 91243110 CO-H-007/2024 CANN_AUS</v>
      </c>
      <c r="N221" s="203" t="str">
        <f>VLOOKUP(M221,'D2'!$DW$5:'D2'!G:G,1,FALSE)</f>
        <v>REAL 91243110 CO-H-007/2024 CANN_AUS</v>
      </c>
      <c r="O221" t="str">
        <f>P221&amp;V221&amp;X221&amp;W221&amp;AP221</f>
        <v>REALCO-H-007/2024CANN_AUSMAYO202591243110</v>
      </c>
      <c r="P221" t="s">
        <v>21</v>
      </c>
      <c r="Q221" s="387" t="s">
        <v>662</v>
      </c>
      <c r="R221" s="211" t="e">
        <f>+VLOOKUP(AP221,'8'!$B$5:$F$40,2,FALSE)</f>
        <v>#N/A</v>
      </c>
      <c r="S221" s="383" t="s">
        <v>23</v>
      </c>
      <c r="T221" s="211" t="str">
        <f>+VLOOKUP(TEXT(S221,0),articulos!A:B,2,0)</f>
        <v>Asesoría Experta</v>
      </c>
      <c r="U221" s="384">
        <v>87698</v>
      </c>
      <c r="V221" s="370" t="s">
        <v>775</v>
      </c>
      <c r="W221" s="211" t="str">
        <f t="shared" si="486"/>
        <v>MAYO2025</v>
      </c>
      <c r="X221" t="s">
        <v>796</v>
      </c>
      <c r="AA221" s="95">
        <f>+AD221/'7'!$E$348</f>
        <v>2434.5734901860765</v>
      </c>
      <c r="AB221" s="207">
        <v>2290958</v>
      </c>
      <c r="AD221" s="388">
        <f t="shared" si="488"/>
        <v>2290958</v>
      </c>
      <c r="AE221" s="530">
        <v>45797</v>
      </c>
      <c r="AF221" t="s">
        <v>767</v>
      </c>
      <c r="AG221" t="s">
        <v>769</v>
      </c>
      <c r="AH221" t="s">
        <v>772</v>
      </c>
      <c r="AL221" s="220">
        <f t="shared" si="489"/>
        <v>2025</v>
      </c>
      <c r="AM221" s="220" t="str">
        <f t="shared" si="490"/>
        <v>2025-05</v>
      </c>
      <c r="AN221" s="1" t="s">
        <v>24</v>
      </c>
      <c r="AO221" s="665">
        <f>AA221*'7'!G$348</f>
        <v>2577.2310174685131</v>
      </c>
      <c r="AP221" s="731" t="s">
        <v>662</v>
      </c>
      <c r="AQ221" s="212" t="str">
        <f t="shared" si="491"/>
        <v>912431</v>
      </c>
      <c r="AR221" s="213" t="e">
        <f>+VLOOKUP(AQ221,'8'!$B$5:$F$40,3,FALSE)</f>
        <v>#N/A</v>
      </c>
      <c r="AS221" s="213" t="e">
        <f>+VLOOKUP(AQ221,'8'!$B$5:$F$40,4,FALSE)</f>
        <v>#N/A</v>
      </c>
      <c r="AT221" s="213" t="e">
        <f>+VLOOKUP(AQ221,'8'!$B$5:$F$40,5,FALSE)</f>
        <v>#N/A</v>
      </c>
      <c r="AU221" s="213" t="e">
        <f>+VLOOKUP(AQ221,'8'!$B$5:$F$40,2,FALSE)</f>
        <v>#N/A</v>
      </c>
      <c r="AV221" s="213" t="str">
        <f t="shared" si="492"/>
        <v>CO-H-007/2024-91243110-2025-05</v>
      </c>
      <c r="AW221" s="165" t="str">
        <f t="shared" si="493"/>
        <v>91243110-2025-05</v>
      </c>
      <c r="AX221" t="str">
        <f t="shared" si="496"/>
        <v>CO-H-007/2024</v>
      </c>
      <c r="AZ221" s="659" t="e">
        <f>+VLOOKUP(P221&amp;" "&amp;AP221&amp;" "&amp;AX221&amp;" "&amp;X221,'D2'!$DW$6:$DW$98,1,FALSE)</f>
        <v>#N/A</v>
      </c>
      <c r="BC221" t="s">
        <v>775</v>
      </c>
      <c r="BD221" t="s">
        <v>945</v>
      </c>
      <c r="BE221" t="s">
        <v>858</v>
      </c>
      <c r="BF221" s="530">
        <v>45778</v>
      </c>
      <c r="BG221" s="530">
        <v>45797</v>
      </c>
      <c r="BI221" t="str">
        <f t="shared" si="499"/>
        <v>FEE SS</v>
      </c>
      <c r="BJ221" s="390" t="str">
        <f t="shared" si="500"/>
        <v>FEE SSCANN_AUS</v>
      </c>
      <c r="BK221" s="655">
        <f t="shared" si="497"/>
        <v>57273.950000000004</v>
      </c>
      <c r="BL221" s="136">
        <f t="shared" si="501"/>
        <v>57273.950000000004</v>
      </c>
      <c r="BM221" s="136" t="str">
        <f t="shared" si="495"/>
        <v>OK</v>
      </c>
    </row>
    <row r="222" spans="1:65" ht="20.399999999999999" x14ac:dyDescent="0.7">
      <c r="A222" s="203"/>
      <c r="B222" s="203"/>
      <c r="C222" s="203"/>
      <c r="D222" s="203"/>
      <c r="E222" s="203"/>
      <c r="F222" s="203"/>
      <c r="G222" s="203"/>
      <c r="H222" s="203"/>
      <c r="I222" s="203"/>
      <c r="J222" s="203"/>
      <c r="K222" s="203"/>
      <c r="L222" s="203" t="str">
        <f t="shared" si="485"/>
        <v>91243110MAYO2025</v>
      </c>
      <c r="M222" s="203" t="str">
        <f t="shared" si="476"/>
        <v>REAL 91243110 CO-H-007/2024 BERG_CAD</v>
      </c>
      <c r="N222" s="203" t="str">
        <f>VLOOKUP(M222,'D2'!$DW$5:'D2'!G:G,1,FALSE)</f>
        <v>REAL 91243110 CO-H-007/2024 BERG_CAD</v>
      </c>
      <c r="O222" t="str">
        <f>P222&amp;V222&amp;X222&amp;W222&amp;AP222</f>
        <v>REALCO-H-007/2024BERG_CADMAYO202591243110</v>
      </c>
      <c r="P222" t="s">
        <v>21</v>
      </c>
      <c r="Q222" s="387" t="s">
        <v>662</v>
      </c>
      <c r="R222" s="211" t="e">
        <f>+VLOOKUP(AP222,'8'!$B$5:$F$40,2,FALSE)</f>
        <v>#N/A</v>
      </c>
      <c r="S222" s="383" t="s">
        <v>23</v>
      </c>
      <c r="T222" s="211" t="str">
        <f>+VLOOKUP(TEXT(S222,0),articulos!A:B,2,0)</f>
        <v>Asesoría Experta</v>
      </c>
      <c r="U222" s="384">
        <v>87698</v>
      </c>
      <c r="V222" s="370" t="s">
        <v>775</v>
      </c>
      <c r="W222" s="211" t="str">
        <f t="shared" si="486"/>
        <v>MAYO2025</v>
      </c>
      <c r="X222" t="s">
        <v>703</v>
      </c>
      <c r="AA222" s="95">
        <f>+AD222/'7'!$E$348</f>
        <v>2434.5724274981139</v>
      </c>
      <c r="AB222" s="207">
        <v>2290957</v>
      </c>
      <c r="AD222" s="388">
        <f t="shared" si="488"/>
        <v>2290957</v>
      </c>
      <c r="AE222" s="530">
        <v>45797</v>
      </c>
      <c r="AF222" t="s">
        <v>767</v>
      </c>
      <c r="AG222" t="s">
        <v>769</v>
      </c>
      <c r="AH222" t="s">
        <v>772</v>
      </c>
      <c r="AL222" s="220">
        <f t="shared" si="489"/>
        <v>2025</v>
      </c>
      <c r="AM222" s="220" t="str">
        <f t="shared" si="490"/>
        <v>2025-05</v>
      </c>
      <c r="AN222" s="1" t="s">
        <v>24</v>
      </c>
      <c r="AO222" s="665">
        <f>AA222*'7'!G$348</f>
        <v>2577.229892510737</v>
      </c>
      <c r="AP222" s="731" t="s">
        <v>662</v>
      </c>
      <c r="AQ222" s="212" t="str">
        <f t="shared" si="491"/>
        <v>912431</v>
      </c>
      <c r="AR222" s="213" t="e">
        <f>+VLOOKUP(AQ222,'8'!$B$5:$F$40,3,FALSE)</f>
        <v>#N/A</v>
      </c>
      <c r="AS222" s="213" t="e">
        <f>+VLOOKUP(AQ222,'8'!$B$5:$F$40,4,FALSE)</f>
        <v>#N/A</v>
      </c>
      <c r="AT222" s="213" t="e">
        <f>+VLOOKUP(AQ222,'8'!$B$5:$F$40,5,FALSE)</f>
        <v>#N/A</v>
      </c>
      <c r="AU222" s="213" t="e">
        <f>+VLOOKUP(AQ222,'8'!$B$5:$F$40,2,FALSE)</f>
        <v>#N/A</v>
      </c>
      <c r="AV222" s="213" t="str">
        <f t="shared" si="492"/>
        <v>CO-H-007/2024-91243110-2025-05</v>
      </c>
      <c r="AW222" s="165" t="str">
        <f t="shared" si="493"/>
        <v>91243110-2025-05</v>
      </c>
      <c r="AX222" t="str">
        <f t="shared" si="496"/>
        <v>CO-H-007/2024</v>
      </c>
      <c r="AZ222" s="659" t="e">
        <f>+VLOOKUP(P222&amp;" "&amp;AP222&amp;" "&amp;AX222&amp;" "&amp;X222,'D2'!$DW$6:$DW$98,1,FALSE)</f>
        <v>#N/A</v>
      </c>
      <c r="BC222" t="s">
        <v>775</v>
      </c>
      <c r="BD222" t="s">
        <v>945</v>
      </c>
      <c r="BE222" t="s">
        <v>858</v>
      </c>
      <c r="BF222" s="530">
        <v>45778</v>
      </c>
      <c r="BG222" s="530">
        <v>45797</v>
      </c>
      <c r="BI222" t="str">
        <f t="shared" si="499"/>
        <v>FEE SS</v>
      </c>
      <c r="BJ222" s="390" t="str">
        <f t="shared" si="500"/>
        <v>FEE SSBERG_CAD</v>
      </c>
      <c r="BK222" s="655">
        <f t="shared" ref="BK222:BK226" si="503">+AB222*0.025</f>
        <v>57273.925000000003</v>
      </c>
      <c r="BL222" s="136">
        <f t="shared" si="501"/>
        <v>57273.925000000003</v>
      </c>
      <c r="BM222" s="136" t="str">
        <f t="shared" si="495"/>
        <v>OK</v>
      </c>
    </row>
    <row r="223" spans="1:65" ht="20.399999999999999" x14ac:dyDescent="0.7">
      <c r="A223" s="203"/>
      <c r="B223" s="203"/>
      <c r="C223" s="203"/>
      <c r="D223" s="203"/>
      <c r="E223" s="203"/>
      <c r="F223" s="203"/>
      <c r="G223" s="203"/>
      <c r="H223" s="203"/>
      <c r="I223" s="203"/>
      <c r="J223" s="203"/>
      <c r="K223" s="203"/>
      <c r="L223" s="203" t="str">
        <f t="shared" si="485"/>
        <v>91243120MAYO2025</v>
      </c>
      <c r="M223" s="203" t="str">
        <f t="shared" si="476"/>
        <v>REAL 91243120 CO-055/2024 BERG_CAD</v>
      </c>
      <c r="N223" s="203" t="str">
        <f>VLOOKUP(M223,'D2'!$DW$5:'D2'!G:G,1,FALSE)</f>
        <v>REAL 91243120 CO-055/2024 BERG_CAD</v>
      </c>
      <c r="O223" t="str">
        <f t="shared" ref="O223:O225" si="504">P223&amp;V223&amp;X223&amp;W223&amp;AP223</f>
        <v>REALCO-055/2024BERG_CADMAYO202591243120</v>
      </c>
      <c r="P223" t="s">
        <v>21</v>
      </c>
      <c r="Q223" s="387" t="s">
        <v>663</v>
      </c>
      <c r="R223" s="211" t="e">
        <f>+VLOOKUP(AP223,'8'!$B$5:$F$40,2,FALSE)</f>
        <v>#N/A</v>
      </c>
      <c r="S223" s="383" t="s">
        <v>23</v>
      </c>
      <c r="T223" s="211" t="str">
        <f>+VLOOKUP(TEXT(S223,0),articulos!A:B,2,0)</f>
        <v>Asesoría Experta</v>
      </c>
      <c r="U223" s="384">
        <v>87723</v>
      </c>
      <c r="V223" s="370" t="s">
        <v>779</v>
      </c>
      <c r="W223" s="211" t="str">
        <f t="shared" si="486"/>
        <v>MAYO2025</v>
      </c>
      <c r="X223" t="s">
        <v>703</v>
      </c>
      <c r="AA223" s="95">
        <f>+AD223/'7'!$E$348</f>
        <v>1712.0030605413333</v>
      </c>
      <c r="AB223" s="207">
        <v>1611012</v>
      </c>
      <c r="AD223" s="388">
        <f t="shared" si="488"/>
        <v>1611012</v>
      </c>
      <c r="AE223" s="530">
        <v>45799</v>
      </c>
      <c r="AF223" t="s">
        <v>767</v>
      </c>
      <c r="AG223" t="s">
        <v>818</v>
      </c>
      <c r="AH223" t="s">
        <v>823</v>
      </c>
      <c r="AL223" s="220">
        <f t="shared" si="489"/>
        <v>2025</v>
      </c>
      <c r="AM223" s="220" t="str">
        <f t="shared" si="490"/>
        <v>2025-05</v>
      </c>
      <c r="AN223" s="528" t="s">
        <v>619</v>
      </c>
      <c r="AO223" s="664">
        <f>AA223*'7'!H$348</f>
        <v>1775.6841368158084</v>
      </c>
      <c r="AP223" s="732" t="s">
        <v>663</v>
      </c>
      <c r="AQ223" s="212" t="str">
        <f t="shared" si="491"/>
        <v>912431</v>
      </c>
      <c r="AR223" s="213" t="e">
        <f>+VLOOKUP(AQ223,'8'!$B$5:$F$40,3,FALSE)</f>
        <v>#N/A</v>
      </c>
      <c r="AS223" s="213" t="e">
        <f>+VLOOKUP(AQ223,'8'!$B$5:$F$40,4,FALSE)</f>
        <v>#N/A</v>
      </c>
      <c r="AT223" s="213" t="e">
        <f>+VLOOKUP(AQ223,'8'!$B$5:$F$40,5,FALSE)</f>
        <v>#N/A</v>
      </c>
      <c r="AU223" s="213" t="e">
        <f>+VLOOKUP(AQ223,'8'!$B$5:$F$40,2,FALSE)</f>
        <v>#N/A</v>
      </c>
      <c r="AV223" s="213" t="str">
        <f t="shared" si="492"/>
        <v>CO-055/2024-91243120-2025-05</v>
      </c>
      <c r="AW223" s="165" t="str">
        <f t="shared" si="493"/>
        <v>91243120-2025-05</v>
      </c>
      <c r="AX223" t="str">
        <f t="shared" si="496"/>
        <v>CO-055/2024</v>
      </c>
      <c r="AZ223" s="659" t="e">
        <f>+VLOOKUP(P223&amp;" "&amp;AP223&amp;" "&amp;AX223&amp;" "&amp;X223,'D2'!$DW$6:$DW$98,1,FALSE)</f>
        <v>#N/A</v>
      </c>
      <c r="BC223" t="s">
        <v>779</v>
      </c>
      <c r="BD223" t="s">
        <v>946</v>
      </c>
      <c r="BE223" t="s">
        <v>833</v>
      </c>
      <c r="BF223" s="530">
        <v>45748</v>
      </c>
      <c r="BG223" s="530">
        <v>45777</v>
      </c>
      <c r="BI223" t="str">
        <f t="shared" si="499"/>
        <v>FEE SS</v>
      </c>
      <c r="BJ223" s="390" t="str">
        <f t="shared" si="500"/>
        <v>FEE SSBERG_CAD</v>
      </c>
      <c r="BK223" s="655">
        <f t="shared" si="503"/>
        <v>40275.300000000003</v>
      </c>
      <c r="BL223" s="136">
        <f t="shared" si="501"/>
        <v>40275.300000000003</v>
      </c>
      <c r="BM223" s="136" t="str">
        <f t="shared" si="495"/>
        <v>OK</v>
      </c>
    </row>
    <row r="224" spans="1:65" ht="20.399999999999999" x14ac:dyDescent="0.7">
      <c r="A224" s="203"/>
      <c r="B224" s="203"/>
      <c r="C224" s="203"/>
      <c r="D224" s="203"/>
      <c r="E224" s="203"/>
      <c r="F224" s="203"/>
      <c r="G224" s="203"/>
      <c r="H224" s="203"/>
      <c r="I224" s="203"/>
      <c r="J224" s="203"/>
      <c r="K224" s="203"/>
      <c r="L224" s="203" t="str">
        <f t="shared" si="485"/>
        <v>91243110MAYO2025</v>
      </c>
      <c r="M224" s="203" t="str">
        <f t="shared" si="476"/>
        <v>REAL 91243110 CO-073/2023 CANN_AUS</v>
      </c>
      <c r="N224" s="203" t="str">
        <f>VLOOKUP(M224,'D2'!$DW$5:'D2'!G:G,1,FALSE)</f>
        <v>REAL 91243110 CO-073/2023 CANN_AUS</v>
      </c>
      <c r="O224" t="str">
        <f t="shared" si="504"/>
        <v>REALCO-073/2023CANN_AUSMAYO202591243110</v>
      </c>
      <c r="P224" t="s">
        <v>21</v>
      </c>
      <c r="Q224" s="387" t="s">
        <v>662</v>
      </c>
      <c r="R224" s="211" t="e">
        <f>+VLOOKUP(AP224,'8'!$B$5:$F$40,2,FALSE)</f>
        <v>#N/A</v>
      </c>
      <c r="S224" s="383" t="s">
        <v>248</v>
      </c>
      <c r="T224" s="211" t="str">
        <f>+VLOOKUP(TEXT(S224,0),articulos!A:B,2,0)</f>
        <v>Servicio de Apoyo Geológico</v>
      </c>
      <c r="U224" s="384">
        <v>87875</v>
      </c>
      <c r="V224" s="370" t="s">
        <v>708</v>
      </c>
      <c r="W224" s="211" t="str">
        <f t="shared" si="486"/>
        <v>MAYO2025</v>
      </c>
      <c r="X224" t="s">
        <v>796</v>
      </c>
      <c r="AA224" s="95">
        <f>+AD224/'7'!$E$348</f>
        <v>265.67199073336099</v>
      </c>
      <c r="AB224" s="667">
        <f>125000*2</f>
        <v>250000</v>
      </c>
      <c r="AD224" s="388">
        <f t="shared" si="488"/>
        <v>250000</v>
      </c>
      <c r="AE224" s="530">
        <v>45804</v>
      </c>
      <c r="AF224" t="s">
        <v>704</v>
      </c>
      <c r="AG224" t="s">
        <v>705</v>
      </c>
      <c r="AH224" t="s">
        <v>706</v>
      </c>
      <c r="AL224" s="220">
        <f t="shared" si="489"/>
        <v>2025</v>
      </c>
      <c r="AM224" s="220" t="str">
        <f t="shared" si="490"/>
        <v>2025-05</v>
      </c>
      <c r="AN224" s="1" t="s">
        <v>24</v>
      </c>
      <c r="AO224" s="665">
        <f>AA224*'7'!G$348</f>
        <v>281.23944409593207</v>
      </c>
      <c r="AP224" s="731" t="s">
        <v>662</v>
      </c>
      <c r="AQ224" s="212" t="str">
        <f t="shared" si="491"/>
        <v>912431</v>
      </c>
      <c r="AR224" s="213" t="e">
        <f>+VLOOKUP(AQ224,'8'!$B$5:$F$40,3,FALSE)</f>
        <v>#N/A</v>
      </c>
      <c r="AS224" s="213" t="e">
        <f>+VLOOKUP(AQ224,'8'!$B$5:$F$40,4,FALSE)</f>
        <v>#N/A</v>
      </c>
      <c r="AT224" s="213" t="e">
        <f>+VLOOKUP(AQ224,'8'!$B$5:$F$40,5,FALSE)</f>
        <v>#N/A</v>
      </c>
      <c r="AU224" s="213" t="e">
        <f>+VLOOKUP(AQ224,'8'!$B$5:$F$40,2,FALSE)</f>
        <v>#N/A</v>
      </c>
      <c r="AV224" s="213" t="str">
        <f t="shared" si="492"/>
        <v>CO-073/2023-91243110-2025-05</v>
      </c>
      <c r="AW224" s="165" t="str">
        <f t="shared" si="493"/>
        <v>91243110-2025-05</v>
      </c>
      <c r="AX224" t="str">
        <f t="shared" si="496"/>
        <v>CO-073/2023</v>
      </c>
      <c r="AZ224" s="659" t="e">
        <f>+VLOOKUP(P224&amp;" "&amp;AP224&amp;" "&amp;AX224&amp;" "&amp;X224,'D2'!$DW$6:$DW$98,1,FALSE)</f>
        <v>#N/A</v>
      </c>
      <c r="BF224" s="530"/>
      <c r="BG224" s="530"/>
      <c r="BI224" t="str">
        <f t="shared" si="499"/>
        <v>FEE SS</v>
      </c>
      <c r="BJ224" s="655" t="str">
        <f t="shared" si="500"/>
        <v>FEE SSCANN_AUS</v>
      </c>
      <c r="BK224" s="655">
        <f t="shared" si="503"/>
        <v>6250</v>
      </c>
      <c r="BL224" s="136">
        <f t="shared" si="501"/>
        <v>6250</v>
      </c>
      <c r="BM224" s="136" t="str">
        <f t="shared" si="495"/>
        <v>OK</v>
      </c>
    </row>
    <row r="225" spans="1:65" ht="20.399999999999999" x14ac:dyDescent="0.7">
      <c r="A225" s="203"/>
      <c r="B225" s="203"/>
      <c r="C225" s="203"/>
      <c r="D225" s="203"/>
      <c r="E225" s="203"/>
      <c r="F225" s="203"/>
      <c r="G225" s="203"/>
      <c r="H225" s="203"/>
      <c r="I225" s="203"/>
      <c r="J225" s="203"/>
      <c r="K225" s="203"/>
      <c r="L225" s="203" t="str">
        <f t="shared" si="485"/>
        <v>91243110MAYO2025</v>
      </c>
      <c r="M225" s="203" t="str">
        <f t="shared" ref="M225:M238" si="505">P225&amp;" "&amp;AP225&amp;" "&amp;V225&amp;" "&amp;X225</f>
        <v>REAL 91243110 CO-073/2023 BERG_CAD</v>
      </c>
      <c r="N225" s="203" t="str">
        <f>VLOOKUP(M225,'D2'!$DW$5:'D2'!G:G,1,FALSE)</f>
        <v>REAL 91243110 CO-073/2023 BERG_CAD</v>
      </c>
      <c r="O225" t="str">
        <f t="shared" si="504"/>
        <v>REALCO-073/2023BERG_CADMAYO202591243110</v>
      </c>
      <c r="P225" t="s">
        <v>21</v>
      </c>
      <c r="Q225" s="387" t="s">
        <v>662</v>
      </c>
      <c r="R225" s="211" t="e">
        <f>+VLOOKUP(AP225,'8'!$B$5:$F$40,2,FALSE)</f>
        <v>#N/A</v>
      </c>
      <c r="S225" s="383" t="s">
        <v>248</v>
      </c>
      <c r="T225" s="211" t="str">
        <f>+VLOOKUP(TEXT(S225,0),articulos!A:B,2,0)</f>
        <v>Servicio de Apoyo Geológico</v>
      </c>
      <c r="U225" s="384">
        <v>87875</v>
      </c>
      <c r="V225" s="370" t="s">
        <v>708</v>
      </c>
      <c r="W225" s="211" t="str">
        <f t="shared" si="486"/>
        <v>MAYO2025</v>
      </c>
      <c r="X225" t="s">
        <v>703</v>
      </c>
      <c r="AA225" s="95">
        <f>+AD225/'7'!$E$348</f>
        <v>265.67199073336099</v>
      </c>
      <c r="AB225" s="667">
        <f>125000*2</f>
        <v>250000</v>
      </c>
      <c r="AD225" s="388">
        <f t="shared" si="488"/>
        <v>250000</v>
      </c>
      <c r="AE225" s="530">
        <v>45804</v>
      </c>
      <c r="AF225" t="s">
        <v>704</v>
      </c>
      <c r="AG225" t="s">
        <v>705</v>
      </c>
      <c r="AH225" t="s">
        <v>706</v>
      </c>
      <c r="AL225" s="220">
        <f t="shared" si="489"/>
        <v>2025</v>
      </c>
      <c r="AM225" s="220" t="str">
        <f t="shared" si="490"/>
        <v>2025-05</v>
      </c>
      <c r="AN225" s="1" t="s">
        <v>24</v>
      </c>
      <c r="AO225" s="665">
        <f>AA225*'7'!G$348</f>
        <v>281.23944409593207</v>
      </c>
      <c r="AP225" s="731" t="s">
        <v>662</v>
      </c>
      <c r="AQ225" s="212" t="str">
        <f t="shared" si="491"/>
        <v>912431</v>
      </c>
      <c r="AR225" s="213" t="e">
        <f>+VLOOKUP(AQ225,'8'!$B$5:$F$40,3,FALSE)</f>
        <v>#N/A</v>
      </c>
      <c r="AS225" s="213" t="e">
        <f>+VLOOKUP(AQ225,'8'!$B$5:$F$40,4,FALSE)</f>
        <v>#N/A</v>
      </c>
      <c r="AT225" s="213" t="e">
        <f>+VLOOKUP(AQ225,'8'!$B$5:$F$40,5,FALSE)</f>
        <v>#N/A</v>
      </c>
      <c r="AU225" s="213" t="e">
        <f>+VLOOKUP(AQ225,'8'!$B$5:$F$40,2,FALSE)</f>
        <v>#N/A</v>
      </c>
      <c r="AV225" s="213" t="str">
        <f t="shared" si="492"/>
        <v>CO-073/2023-91243110-2025-05</v>
      </c>
      <c r="AW225" s="165" t="str">
        <f t="shared" si="493"/>
        <v>91243110-2025-05</v>
      </c>
      <c r="AX225" t="str">
        <f t="shared" si="496"/>
        <v>CO-073/2023</v>
      </c>
      <c r="AZ225" s="659" t="e">
        <f>+VLOOKUP(P225&amp;" "&amp;AP225&amp;" "&amp;AX225&amp;" "&amp;X225,'D2'!$DW$6:$DW$98,1,FALSE)</f>
        <v>#N/A</v>
      </c>
      <c r="BF225" s="530"/>
      <c r="BG225" s="530"/>
      <c r="BI225" t="str">
        <f t="shared" si="499"/>
        <v>FEE SS</v>
      </c>
      <c r="BJ225" s="655" t="str">
        <f t="shared" si="500"/>
        <v>FEE SSBERG_CAD</v>
      </c>
      <c r="BK225" s="655">
        <f t="shared" si="503"/>
        <v>6250</v>
      </c>
      <c r="BL225" s="136">
        <f t="shared" si="501"/>
        <v>6250</v>
      </c>
      <c r="BM225" s="136" t="str">
        <f t="shared" si="495"/>
        <v>OK</v>
      </c>
    </row>
    <row r="226" spans="1:65" ht="20.399999999999999" x14ac:dyDescent="0.7">
      <c r="A226" s="203"/>
      <c r="B226" s="203"/>
      <c r="C226" s="203"/>
      <c r="D226" s="203"/>
      <c r="E226" s="203"/>
      <c r="F226" s="203"/>
      <c r="G226" s="203"/>
      <c r="H226" s="203"/>
      <c r="I226" s="203"/>
      <c r="J226" s="203"/>
      <c r="K226" s="203"/>
      <c r="L226" s="203" t="str">
        <f t="shared" si="485"/>
        <v>91243110MAYO2025</v>
      </c>
      <c r="M226" s="203" t="str">
        <f t="shared" si="505"/>
        <v>REAL 91243110 IMPUESTO BERG_CAD</v>
      </c>
      <c r="N226" s="203" t="str">
        <f>VLOOKUP(M226,'D2'!$DW$5:'D2'!G:G,1,FALSE)</f>
        <v>REAL 91243110 IMPUESTO BERG_CAD</v>
      </c>
      <c r="O226" t="str">
        <f>P226&amp;V226&amp;X226&amp;W226&amp;AP226</f>
        <v>REALIMPUESTOBERG_CADMAYO202591243110</v>
      </c>
      <c r="P226" t="s">
        <v>21</v>
      </c>
      <c r="Q226" s="387" t="s">
        <v>663</v>
      </c>
      <c r="R226" s="211" t="e">
        <f>+VLOOKUP(AP226,'8'!$B$5:$F$40,2,FALSE)</f>
        <v>#N/A</v>
      </c>
      <c r="S226" s="383" t="s">
        <v>23</v>
      </c>
      <c r="T226" s="211" t="str">
        <f>+VLOOKUP(TEXT(S226,0),articulos!A:B,2,0)</f>
        <v>Asesoría Experta</v>
      </c>
      <c r="U226" s="384">
        <v>87972</v>
      </c>
      <c r="V226" s="370" t="s">
        <v>644</v>
      </c>
      <c r="W226" s="211" t="str">
        <f t="shared" si="486"/>
        <v>MAYO2025</v>
      </c>
      <c r="X226" t="s">
        <v>703</v>
      </c>
      <c r="AA226" s="95">
        <f>+AD226/'7'!$E$348</f>
        <v>299.14134812594978</v>
      </c>
      <c r="AB226" s="207">
        <v>281495</v>
      </c>
      <c r="AD226" s="388">
        <f t="shared" si="488"/>
        <v>281495</v>
      </c>
      <c r="AE226" s="530">
        <v>45799</v>
      </c>
      <c r="AF226" t="s">
        <v>947</v>
      </c>
      <c r="AG226" t="s">
        <v>820</v>
      </c>
      <c r="AH226" t="s">
        <v>949</v>
      </c>
      <c r="AL226" s="220">
        <f t="shared" si="489"/>
        <v>2025</v>
      </c>
      <c r="AM226" s="220" t="str">
        <f t="shared" si="490"/>
        <v>2025-05</v>
      </c>
      <c r="AN226" s="1" t="s">
        <v>24</v>
      </c>
      <c r="AO226" s="665">
        <f>AA226*'7'!G$348</f>
        <v>316.66998926313761</v>
      </c>
      <c r="AP226" s="731" t="s">
        <v>662</v>
      </c>
      <c r="AQ226" s="212" t="str">
        <f t="shared" si="491"/>
        <v>912431</v>
      </c>
      <c r="AR226" s="213" t="e">
        <f>+VLOOKUP(AQ226,'8'!$B$5:$F$40,3,FALSE)</f>
        <v>#N/A</v>
      </c>
      <c r="AS226" s="213" t="e">
        <f>+VLOOKUP(AQ226,'8'!$B$5:$F$40,4,FALSE)</f>
        <v>#N/A</v>
      </c>
      <c r="AT226" s="213" t="e">
        <f>+VLOOKUP(AQ226,'8'!$B$5:$F$40,5,FALSE)</f>
        <v>#N/A</v>
      </c>
      <c r="AU226" s="213" t="e">
        <f>+VLOOKUP(AQ226,'8'!$B$5:$F$40,2,FALSE)</f>
        <v>#N/A</v>
      </c>
      <c r="AV226" s="213" t="str">
        <f t="shared" si="492"/>
        <v>IMPUESTO-91243110-2025-05</v>
      </c>
      <c r="AW226" s="165" t="str">
        <f t="shared" si="493"/>
        <v>91243110-2025-05</v>
      </c>
      <c r="AX226" t="str">
        <f t="shared" si="496"/>
        <v>IMPUESTO</v>
      </c>
      <c r="AZ226" s="659" t="e">
        <f>+VLOOKUP(P226&amp;" "&amp;AP226&amp;" "&amp;AX226&amp;" "&amp;X226,'D2'!$DW$6:$DW$98,1,FALSE)</f>
        <v>#N/A</v>
      </c>
      <c r="BF226" s="530"/>
      <c r="BG226" s="530"/>
      <c r="BI226" t="str">
        <f t="shared" si="499"/>
        <v>FEE SS</v>
      </c>
      <c r="BJ226" s="655" t="str">
        <f t="shared" si="500"/>
        <v>FEE SSBERG_CAD</v>
      </c>
      <c r="BK226" s="655">
        <f t="shared" si="503"/>
        <v>7037.375</v>
      </c>
      <c r="BL226" s="136">
        <f t="shared" si="501"/>
        <v>7037.375</v>
      </c>
      <c r="BM226" s="136" t="str">
        <f t="shared" si="495"/>
        <v>OK</v>
      </c>
    </row>
    <row r="227" spans="1:65" ht="20.399999999999999" x14ac:dyDescent="0.7">
      <c r="A227" s="203"/>
      <c r="B227" s="203"/>
      <c r="C227" s="203"/>
      <c r="D227" s="203"/>
      <c r="E227" s="203"/>
      <c r="F227" s="203"/>
      <c r="G227" s="203"/>
      <c r="H227" s="203"/>
      <c r="I227" s="203"/>
      <c r="J227" s="203"/>
      <c r="K227" s="203"/>
      <c r="L227" s="203" t="str">
        <f t="shared" si="485"/>
        <v>91243110MAYO2025</v>
      </c>
      <c r="M227" s="203" t="str">
        <f t="shared" si="505"/>
        <v>REAL 91243110 REMUNERACION BERG_CAD</v>
      </c>
      <c r="N227" s="203" t="str">
        <f>VLOOKUP(M227,'D2'!$DW$5:'D2'!G:G,1,FALSE)</f>
        <v>REAL 91243110 REMUNERACION BERG_CAD</v>
      </c>
      <c r="O227" t="str">
        <f>P227&amp;V227&amp;X227&amp;W227&amp;AP227</f>
        <v>REALREMUNERACIONBERG_CADMAYO202591243110</v>
      </c>
      <c r="P227" t="s">
        <v>21</v>
      </c>
      <c r="Q227" s="387" t="s">
        <v>662</v>
      </c>
      <c r="R227" s="211" t="e">
        <f>+VLOOKUP(AP227,'8'!$B$5:$F$40,2,FALSE)</f>
        <v>#N/A</v>
      </c>
      <c r="S227" s="383" t="s">
        <v>247</v>
      </c>
      <c r="T227" s="211" t="str">
        <f>+VLOOKUP(TEXT(S227,0),articulos!A:B,2,0)</f>
        <v>Remuneración Proyecto Geología</v>
      </c>
      <c r="U227" s="384">
        <v>88059</v>
      </c>
      <c r="V227" s="370" t="s">
        <v>613</v>
      </c>
      <c r="W227" s="211" t="str">
        <f t="shared" si="486"/>
        <v>MAYO2025</v>
      </c>
      <c r="X227" t="s">
        <v>703</v>
      </c>
      <c r="AA227" s="95">
        <f>+AD227/'7'!$E$348</f>
        <v>2808.2942795506956</v>
      </c>
      <c r="AB227" s="207">
        <v>2642633</v>
      </c>
      <c r="AD227" s="388">
        <f t="shared" si="488"/>
        <v>2642633</v>
      </c>
      <c r="AE227" s="530">
        <v>45807</v>
      </c>
      <c r="AF227" t="s">
        <v>704</v>
      </c>
      <c r="AG227" t="s">
        <v>325</v>
      </c>
      <c r="AH227" t="s">
        <v>950</v>
      </c>
      <c r="AL227" s="220">
        <f t="shared" si="489"/>
        <v>2025</v>
      </c>
      <c r="AM227" s="220" t="str">
        <f t="shared" si="490"/>
        <v>2025-05</v>
      </c>
      <c r="AN227" s="1" t="s">
        <v>24</v>
      </c>
      <c r="AO227" s="665">
        <f>AA227*'7'!G$348</f>
        <v>2972.850543478261</v>
      </c>
      <c r="AP227" s="731" t="s">
        <v>662</v>
      </c>
      <c r="AQ227" s="212" t="str">
        <f t="shared" si="491"/>
        <v>912431</v>
      </c>
      <c r="AR227" s="213" t="e">
        <f>+VLOOKUP(AQ227,'8'!$B$5:$F$40,3,FALSE)</f>
        <v>#N/A</v>
      </c>
      <c r="AS227" s="213" t="e">
        <f>+VLOOKUP(AQ227,'8'!$B$5:$F$40,4,FALSE)</f>
        <v>#N/A</v>
      </c>
      <c r="AT227" s="213" t="e">
        <f>+VLOOKUP(AQ227,'8'!$B$5:$F$40,5,FALSE)</f>
        <v>#N/A</v>
      </c>
      <c r="AU227" s="213" t="e">
        <f>+VLOOKUP(AQ227,'8'!$B$5:$F$40,2,FALSE)</f>
        <v>#N/A</v>
      </c>
      <c r="AV227" s="213" t="str">
        <f t="shared" si="492"/>
        <v>REMUNERACION-91243110-2025-05</v>
      </c>
      <c r="AW227" s="165" t="str">
        <f t="shared" si="493"/>
        <v>91243110-2025-05</v>
      </c>
      <c r="AX227" t="str">
        <f t="shared" si="496"/>
        <v>REMUNERACION</v>
      </c>
      <c r="AZ227" s="659" t="e">
        <f>+VLOOKUP(P227&amp;" "&amp;AP227&amp;" "&amp;AX227&amp;" "&amp;X227,'D2'!$DW$6:$DW$98,1,FALSE)</f>
        <v>#N/A</v>
      </c>
      <c r="BC227" t="s">
        <v>302</v>
      </c>
      <c r="BD227" t="s">
        <v>302</v>
      </c>
      <c r="BE227" t="s">
        <v>302</v>
      </c>
      <c r="BF227" s="530"/>
      <c r="BG227" s="530"/>
      <c r="BI227" t="str">
        <f t="shared" si="499"/>
        <v>FEE MO</v>
      </c>
      <c r="BJ227" s="655" t="str">
        <f t="shared" si="500"/>
        <v>FEE MOBERG_CAD</v>
      </c>
      <c r="BK227" s="656">
        <f t="shared" ref="BK227" si="506">+AB227*0.0551</f>
        <v>145609.07829999999</v>
      </c>
      <c r="BL227" s="136">
        <f t="shared" si="501"/>
        <v>145609.07829999999</v>
      </c>
      <c r="BM227" s="136" t="str">
        <f t="shared" si="495"/>
        <v>OK</v>
      </c>
    </row>
    <row r="228" spans="1:65" ht="20.399999999999999" x14ac:dyDescent="0.7">
      <c r="A228" s="203"/>
      <c r="B228" s="203"/>
      <c r="C228" s="203"/>
      <c r="D228" s="203"/>
      <c r="E228" s="203"/>
      <c r="F228" s="203"/>
      <c r="G228" s="203"/>
      <c r="H228" s="203"/>
      <c r="I228" s="203"/>
      <c r="J228" s="203"/>
      <c r="K228" s="203"/>
      <c r="L228" s="203" t="str">
        <f t="shared" ref="L228:L229" si="507">IF(P228="INCURRIDO",0,AP228&amp;W228)</f>
        <v>91243110MAYO2025</v>
      </c>
      <c r="M228" s="203" t="str">
        <f t="shared" si="505"/>
        <v>REAL 91243110 CO-073/2023 CANN_AUS</v>
      </c>
      <c r="N228" s="203" t="str">
        <f>VLOOKUP(M228,'D2'!$DW$5:'D2'!G:G,1,FALSE)</f>
        <v>REAL 91243110 CO-073/2023 CANN_AUS</v>
      </c>
      <c r="O228" t="str">
        <f t="shared" ref="O228:O229" si="508">P228&amp;V228&amp;X228&amp;W228&amp;AP228</f>
        <v>REALCO-073/2023CANN_AUSMAYO202591243110</v>
      </c>
      <c r="P228" t="s">
        <v>21</v>
      </c>
      <c r="Q228" s="387" t="s">
        <v>662</v>
      </c>
      <c r="R228" s="211" t="e">
        <f>+VLOOKUP(AP228,'8'!$B$5:$F$40,2,FALSE)</f>
        <v>#N/A</v>
      </c>
      <c r="S228" s="383" t="s">
        <v>248</v>
      </c>
      <c r="T228" s="211" t="str">
        <f>+VLOOKUP(TEXT(S228,0),articulos!A:B,2,0)</f>
        <v>Servicio de Apoyo Geológico</v>
      </c>
      <c r="U228" s="384">
        <v>87875</v>
      </c>
      <c r="V228" s="370" t="s">
        <v>708</v>
      </c>
      <c r="W228" s="211" t="str">
        <f t="shared" ref="W228:W232" si="509">UPPER(TEXT(AE228,"MMMMYYYY"))</f>
        <v>MAYO2025</v>
      </c>
      <c r="X228" t="s">
        <v>796</v>
      </c>
      <c r="AA228" s="95">
        <f>+AD228/'7'!$E$348</f>
        <v>-132.83599536668049</v>
      </c>
      <c r="AB228" s="667">
        <f>-125000</f>
        <v>-125000</v>
      </c>
      <c r="AD228" s="388">
        <f t="shared" ref="AD228:AD229" si="510">ROUND(AB228-AC228,0)</f>
        <v>-125000</v>
      </c>
      <c r="AE228" s="530">
        <v>45804</v>
      </c>
      <c r="AF228" t="s">
        <v>704</v>
      </c>
      <c r="AG228" t="s">
        <v>705</v>
      </c>
      <c r="AH228" t="s">
        <v>706</v>
      </c>
      <c r="AL228" s="220">
        <f t="shared" ref="AL228:AL232" si="511">+YEAR(AE228)</f>
        <v>2025</v>
      </c>
      <c r="AM228" s="220" t="str">
        <f t="shared" ref="AM228:AM232" si="512">+AL228&amp;"-"&amp;TEXT(MONTH(AE228),"00")</f>
        <v>2025-05</v>
      </c>
      <c r="AN228" s="1" t="s">
        <v>24</v>
      </c>
      <c r="AO228" s="665">
        <f>AA228*'7'!G$348</f>
        <v>-140.61972204796604</v>
      </c>
      <c r="AP228" s="731" t="s">
        <v>662</v>
      </c>
      <c r="AQ228" s="212" t="str">
        <f t="shared" ref="AQ228:AQ230" si="513">+MID(AP228,1,6)</f>
        <v>912431</v>
      </c>
      <c r="AR228" s="213" t="e">
        <f>+VLOOKUP(AQ228,'8'!$B$5:$F$40,3,FALSE)</f>
        <v>#N/A</v>
      </c>
      <c r="AS228" s="213" t="e">
        <f>+VLOOKUP(AQ228,'8'!$B$5:$F$40,4,FALSE)</f>
        <v>#N/A</v>
      </c>
      <c r="AT228" s="213" t="e">
        <f>+VLOOKUP(AQ228,'8'!$B$5:$F$40,5,FALSE)</f>
        <v>#N/A</v>
      </c>
      <c r="AU228" s="213" t="e">
        <f>+VLOOKUP(AQ228,'8'!$B$5:$F$40,2,FALSE)</f>
        <v>#N/A</v>
      </c>
      <c r="AV228" s="213" t="str">
        <f t="shared" ref="AV228:AV230" si="514">+AX228&amp;"-"&amp;AP228&amp;"-"&amp;AM228</f>
        <v>CO-073/2023-91243110-2025-05</v>
      </c>
      <c r="AW228" s="165" t="str">
        <f t="shared" ref="AW228:AW230" si="515">+AP228&amp;"-"&amp;AM228</f>
        <v>91243110-2025-05</v>
      </c>
      <c r="AX228" t="str">
        <f t="shared" ref="AX228:AX230" si="516">V228</f>
        <v>CO-073/2023</v>
      </c>
      <c r="AZ228" s="659" t="e">
        <f>+VLOOKUP(P228&amp;" "&amp;AP228&amp;" "&amp;AX228&amp;" "&amp;X228,'D2'!$DW$6:$DW$98,1,FALSE)</f>
        <v>#N/A</v>
      </c>
      <c r="BF228" s="530"/>
      <c r="BG228" s="530"/>
      <c r="BI228" t="str">
        <f t="shared" ref="BI228:BI229" si="517">IF(AX228="REMUNERACION","FEE MO","FEE SS")</f>
        <v>FEE SS</v>
      </c>
      <c r="BJ228" s="655" t="str">
        <f t="shared" ref="BJ228:BJ229" si="518">IF(AX228="REMUNERACION","FEE MO","FEE SS")&amp;X228</f>
        <v>FEE SSCANN_AUS</v>
      </c>
      <c r="BK228" s="655">
        <f t="shared" ref="BK228:BK229" si="519">+AB228*0.025</f>
        <v>-3125</v>
      </c>
      <c r="BL228" s="136">
        <f t="shared" ref="BL228:BL229" si="520">IF(BI228="FEE SS",AB228*0.025,AB228*0.0551)</f>
        <v>-3125</v>
      </c>
      <c r="BM228" s="136" t="str">
        <f t="shared" ref="BM228:BM229" si="521">IF(BK228=BL228,"OK","REV")</f>
        <v>OK</v>
      </c>
    </row>
    <row r="229" spans="1:65" ht="20.399999999999999" x14ac:dyDescent="0.7">
      <c r="A229" s="203"/>
      <c r="B229" s="203"/>
      <c r="C229" s="203"/>
      <c r="D229" s="203"/>
      <c r="E229" s="203"/>
      <c r="F229" s="203"/>
      <c r="G229" s="203"/>
      <c r="H229" s="203"/>
      <c r="I229" s="203"/>
      <c r="J229" s="203"/>
      <c r="K229" s="203"/>
      <c r="L229" s="203" t="str">
        <f t="shared" si="507"/>
        <v>91243110MAYO2025</v>
      </c>
      <c r="M229" s="203" t="str">
        <f t="shared" ref="M229:M232" si="522">P229&amp;" "&amp;AP229&amp;" "&amp;V229&amp;" "&amp;X229</f>
        <v>REAL 91243110 CO-073/2023 BERG_CAD</v>
      </c>
      <c r="N229" s="203" t="str">
        <f>VLOOKUP(M229,'D2'!$DW$5:'D2'!G:G,1,FALSE)</f>
        <v>REAL 91243110 CO-073/2023 BERG_CAD</v>
      </c>
      <c r="O229" t="str">
        <f t="shared" si="508"/>
        <v>REALCO-073/2023BERG_CADMAYO202591243110</v>
      </c>
      <c r="P229" t="s">
        <v>21</v>
      </c>
      <c r="Q229" s="387" t="s">
        <v>662</v>
      </c>
      <c r="R229" s="211" t="e">
        <f>+VLOOKUP(AP229,'8'!$B$5:$F$40,2,FALSE)</f>
        <v>#N/A</v>
      </c>
      <c r="S229" s="383" t="s">
        <v>248</v>
      </c>
      <c r="T229" s="211" t="str">
        <f>+VLOOKUP(TEXT(S229,0),articulos!A:B,2,0)</f>
        <v>Servicio de Apoyo Geológico</v>
      </c>
      <c r="U229" s="384">
        <v>87875</v>
      </c>
      <c r="V229" s="370" t="s">
        <v>708</v>
      </c>
      <c r="W229" s="211" t="str">
        <f t="shared" si="509"/>
        <v>MAYO2025</v>
      </c>
      <c r="X229" t="s">
        <v>703</v>
      </c>
      <c r="AA229" s="95">
        <f>+AD229/'7'!$E$348</f>
        <v>-132.83599536668049</v>
      </c>
      <c r="AB229" s="667">
        <f>-125000</f>
        <v>-125000</v>
      </c>
      <c r="AD229" s="388">
        <f t="shared" si="510"/>
        <v>-125000</v>
      </c>
      <c r="AE229" s="530">
        <v>45804</v>
      </c>
      <c r="AF229" t="s">
        <v>704</v>
      </c>
      <c r="AG229" t="s">
        <v>705</v>
      </c>
      <c r="AH229" t="s">
        <v>706</v>
      </c>
      <c r="AL229" s="220">
        <f t="shared" si="511"/>
        <v>2025</v>
      </c>
      <c r="AM229" s="220" t="str">
        <f t="shared" si="512"/>
        <v>2025-05</v>
      </c>
      <c r="AN229" s="1" t="s">
        <v>24</v>
      </c>
      <c r="AO229" s="665">
        <f>AA229*'7'!G$348</f>
        <v>-140.61972204796604</v>
      </c>
      <c r="AP229" s="731" t="s">
        <v>662</v>
      </c>
      <c r="AQ229" s="212" t="str">
        <f t="shared" si="513"/>
        <v>912431</v>
      </c>
      <c r="AR229" s="213" t="e">
        <f>+VLOOKUP(AQ229,'8'!$B$5:$F$40,3,FALSE)</f>
        <v>#N/A</v>
      </c>
      <c r="AS229" s="213" t="e">
        <f>+VLOOKUP(AQ229,'8'!$B$5:$F$40,4,FALSE)</f>
        <v>#N/A</v>
      </c>
      <c r="AT229" s="213" t="e">
        <f>+VLOOKUP(AQ229,'8'!$B$5:$F$40,5,FALSE)</f>
        <v>#N/A</v>
      </c>
      <c r="AU229" s="213" t="e">
        <f>+VLOOKUP(AQ229,'8'!$B$5:$F$40,2,FALSE)</f>
        <v>#N/A</v>
      </c>
      <c r="AV229" s="213" t="str">
        <f t="shared" si="514"/>
        <v>CO-073/2023-91243110-2025-05</v>
      </c>
      <c r="AW229" s="165" t="str">
        <f t="shared" si="515"/>
        <v>91243110-2025-05</v>
      </c>
      <c r="AX229" t="str">
        <f t="shared" si="516"/>
        <v>CO-073/2023</v>
      </c>
      <c r="AZ229" s="659" t="e">
        <f>+VLOOKUP(P229&amp;" "&amp;AP229&amp;" "&amp;AX229&amp;" "&amp;X229,'D2'!$DW$6:$DW$98,1,FALSE)</f>
        <v>#N/A</v>
      </c>
      <c r="BF229" s="530"/>
      <c r="BG229" s="530"/>
      <c r="BI229" t="str">
        <f t="shared" si="517"/>
        <v>FEE SS</v>
      </c>
      <c r="BJ229" s="655" t="str">
        <f t="shared" si="518"/>
        <v>FEE SSBERG_CAD</v>
      </c>
      <c r="BK229" s="655">
        <f t="shared" si="519"/>
        <v>-3125</v>
      </c>
      <c r="BL229" s="136">
        <f t="shared" si="520"/>
        <v>-3125</v>
      </c>
      <c r="BM229" s="136" t="str">
        <f t="shared" si="521"/>
        <v>OK</v>
      </c>
    </row>
    <row r="230" spans="1:65" ht="20.399999999999999" x14ac:dyDescent="0.7">
      <c r="A230" s="203"/>
      <c r="B230" s="203"/>
      <c r="C230" s="203"/>
      <c r="D230" s="203"/>
      <c r="E230" s="203"/>
      <c r="F230" s="203"/>
      <c r="G230" s="203"/>
      <c r="H230" s="203"/>
      <c r="I230" s="203"/>
      <c r="J230" s="203"/>
      <c r="K230" s="203"/>
      <c r="L230" s="203"/>
      <c r="M230" s="203" t="str">
        <f t="shared" ref="M230" si="523">P230&amp;" "&amp;AP230&amp;" "&amp;V230&amp;" "&amp;X230</f>
        <v>REAL 91243520 IMPUESTO BERG_CAD</v>
      </c>
      <c r="N230" s="203" t="str">
        <f>VLOOKUP(M230,'D2'!$DW$5:'D2'!G:G,1,FALSE)</f>
        <v>REAL 91243520 IMPUESTO BERG_CAD</v>
      </c>
      <c r="O230" t="str">
        <f>P230&amp;V230&amp;X230&amp;W230&amp;AP230</f>
        <v>REALIMPUESTOBERG_CADMAYO202591243520</v>
      </c>
      <c r="P230" t="s">
        <v>21</v>
      </c>
      <c r="Q230" s="387"/>
      <c r="R230" s="211"/>
      <c r="S230" s="383"/>
      <c r="T230" s="211"/>
      <c r="U230" s="384"/>
      <c r="V230" s="370" t="s">
        <v>644</v>
      </c>
      <c r="W230" s="211" t="str">
        <f t="shared" ref="W230" si="524">UPPER(TEXT(AE230,"MMMMYYYY"))</f>
        <v>MAYO2025</v>
      </c>
      <c r="X230" t="s">
        <v>703</v>
      </c>
      <c r="AA230" s="95"/>
      <c r="AB230" s="667"/>
      <c r="AD230" s="388"/>
      <c r="AE230" s="530">
        <v>45804</v>
      </c>
      <c r="AG230" s="165" t="s">
        <v>1170</v>
      </c>
      <c r="AL230" s="220">
        <f t="shared" ref="AL230" si="525">+YEAR(AE230)</f>
        <v>2025</v>
      </c>
      <c r="AM230" s="220" t="str">
        <f t="shared" ref="AM230" si="526">+AL230&amp;"-"&amp;TEXT(MONTH(AE230),"00")</f>
        <v>2025-05</v>
      </c>
      <c r="AN230" s="528" t="s">
        <v>24</v>
      </c>
      <c r="AO230" s="95">
        <v>-10000</v>
      </c>
      <c r="AP230" s="732">
        <v>91243520</v>
      </c>
      <c r="AQ230" s="212" t="str">
        <f t="shared" si="513"/>
        <v>912435</v>
      </c>
      <c r="AR230" s="213" t="e">
        <f>+VLOOKUP(AQ230,'8'!$B$5:$F$40,3,FALSE)</f>
        <v>#N/A</v>
      </c>
      <c r="AS230" s="213" t="e">
        <f>+VLOOKUP(AQ230,'8'!$B$5:$F$40,4,FALSE)</f>
        <v>#N/A</v>
      </c>
      <c r="AT230" s="213" t="e">
        <f>+VLOOKUP(AQ230,'8'!$B$5:$F$40,5,FALSE)</f>
        <v>#N/A</v>
      </c>
      <c r="AU230" s="213" t="e">
        <f>+VLOOKUP(AQ230,'8'!$B$5:$F$40,2,FALSE)</f>
        <v>#N/A</v>
      </c>
      <c r="AV230" s="213" t="str">
        <f t="shared" si="514"/>
        <v>IMPUESTO-91243520-2025-05</v>
      </c>
      <c r="AW230" s="165" t="str">
        <f t="shared" si="515"/>
        <v>91243520-2025-05</v>
      </c>
      <c r="AX230" t="str">
        <f t="shared" si="516"/>
        <v>IMPUESTO</v>
      </c>
      <c r="AZ230" s="659" t="e">
        <f>+VLOOKUP(P230&amp;" "&amp;AP230&amp;" "&amp;AX230&amp;" "&amp;X230,'D2'!$DW$6:$DW$98,1,FALSE)</f>
        <v>#N/A</v>
      </c>
      <c r="BF230" s="530"/>
      <c r="BG230" s="530"/>
      <c r="BJ230" s="726"/>
      <c r="BK230" s="655"/>
      <c r="BL230" s="136"/>
      <c r="BM230" s="136"/>
    </row>
    <row r="231" spans="1:65" ht="20.399999999999999" x14ac:dyDescent="0.7">
      <c r="A231" s="203"/>
      <c r="B231" s="203"/>
      <c r="C231" s="203"/>
      <c r="D231" s="203"/>
      <c r="E231" s="203"/>
      <c r="F231" s="203"/>
      <c r="G231" s="203"/>
      <c r="H231" s="203"/>
      <c r="I231" s="203"/>
      <c r="J231" s="203"/>
      <c r="K231" s="203"/>
      <c r="L231" s="203"/>
      <c r="M231" s="203" t="str">
        <f t="shared" si="522"/>
        <v>REAL 91243520 IMPUESTO BERG_CAD</v>
      </c>
      <c r="N231" s="203" t="str">
        <f>VLOOKUP(M231,'D2'!$DW$5:'D2'!G:G,1,FALSE)</f>
        <v>REAL 91243520 IMPUESTO BERG_CAD</v>
      </c>
      <c r="O231" t="str">
        <f>P231&amp;V231&amp;X231&amp;W231&amp;AP231</f>
        <v>REALIMPUESTOBERG_CADMAYO202591243520</v>
      </c>
      <c r="P231" t="s">
        <v>21</v>
      </c>
      <c r="Q231" s="387"/>
      <c r="R231" s="211"/>
      <c r="S231" s="383"/>
      <c r="T231" s="211"/>
      <c r="U231" s="384"/>
      <c r="V231" s="370" t="s">
        <v>644</v>
      </c>
      <c r="W231" s="211" t="str">
        <f t="shared" si="509"/>
        <v>MAYO2025</v>
      </c>
      <c r="X231" t="s">
        <v>703</v>
      </c>
      <c r="AA231" s="95"/>
      <c r="AB231" s="667"/>
      <c r="AD231" s="388"/>
      <c r="AE231" s="530">
        <v>45804</v>
      </c>
      <c r="AG231" t="s">
        <v>1104</v>
      </c>
      <c r="AL231" s="220">
        <f t="shared" si="511"/>
        <v>2025</v>
      </c>
      <c r="AM231" s="220" t="str">
        <f t="shared" si="512"/>
        <v>2025-05</v>
      </c>
      <c r="AN231" s="528" t="s">
        <v>24</v>
      </c>
      <c r="AO231" s="95">
        <v>-31964.085263070694</v>
      </c>
      <c r="AP231" s="732">
        <v>91243520</v>
      </c>
      <c r="AQ231" s="212" t="str">
        <f t="shared" ref="AQ231:AQ232" si="527">+MID(AP231,1,6)</f>
        <v>912435</v>
      </c>
      <c r="AR231" s="213" t="e">
        <f>+VLOOKUP(AQ231,'8'!$B$5:$F$40,3,FALSE)</f>
        <v>#N/A</v>
      </c>
      <c r="AS231" s="213" t="e">
        <f>+VLOOKUP(AQ231,'8'!$B$5:$F$40,4,FALSE)</f>
        <v>#N/A</v>
      </c>
      <c r="AT231" s="213" t="e">
        <f>+VLOOKUP(AQ231,'8'!$B$5:$F$40,5,FALSE)</f>
        <v>#N/A</v>
      </c>
      <c r="AU231" s="213" t="e">
        <f>+VLOOKUP(AQ231,'8'!$B$5:$F$40,2,FALSE)</f>
        <v>#N/A</v>
      </c>
      <c r="AV231" s="213" t="str">
        <f t="shared" ref="AV231:AV232" si="528">+AX231&amp;"-"&amp;AP231&amp;"-"&amp;AM231</f>
        <v>IMPUESTO-91243520-2025-05</v>
      </c>
      <c r="AW231" s="165" t="str">
        <f t="shared" ref="AW231:AW232" si="529">+AP231&amp;"-"&amp;AM231</f>
        <v>91243520-2025-05</v>
      </c>
      <c r="AX231" t="str">
        <f t="shared" ref="AX231:AX232" si="530">V231</f>
        <v>IMPUESTO</v>
      </c>
      <c r="AZ231" s="659" t="e">
        <f>+VLOOKUP(P231&amp;" "&amp;AP231&amp;" "&amp;AX231&amp;" "&amp;X231,'D2'!$DW$6:$DW$98,1,FALSE)</f>
        <v>#N/A</v>
      </c>
      <c r="BF231" s="530"/>
      <c r="BG231" s="530"/>
      <c r="BJ231" s="726"/>
      <c r="BK231" s="655"/>
      <c r="BL231" s="136"/>
      <c r="BM231" s="136"/>
    </row>
    <row r="232" spans="1:65" ht="20.399999999999999" x14ac:dyDescent="0.7">
      <c r="A232" s="203"/>
      <c r="B232" s="203"/>
      <c r="C232" s="203"/>
      <c r="D232" s="203"/>
      <c r="E232" s="203"/>
      <c r="F232" s="203"/>
      <c r="G232" s="203"/>
      <c r="H232" s="203"/>
      <c r="I232" s="203"/>
      <c r="J232" s="203"/>
      <c r="K232" s="203"/>
      <c r="L232" s="203"/>
      <c r="M232" s="203" t="str">
        <f t="shared" si="522"/>
        <v>REAL 91243530 SOFTWARE BERG_CAD</v>
      </c>
      <c r="N232" s="203" t="str">
        <f>VLOOKUP(M232,'D2'!$DW$5:'D2'!G:G,1,FALSE)</f>
        <v>REAL 91243530 SOFTWARE BERG_CAD</v>
      </c>
      <c r="O232" t="str">
        <f t="shared" ref="O232" si="531">P232&amp;V232&amp;X232&amp;W232&amp;AP232</f>
        <v>REALSOFTWAREBERG_CADMAYO202591243530</v>
      </c>
      <c r="P232" t="s">
        <v>21</v>
      </c>
      <c r="Q232" s="387"/>
      <c r="R232" s="211"/>
      <c r="S232" s="383"/>
      <c r="T232" s="211"/>
      <c r="U232" s="384"/>
      <c r="V232" s="370" t="s">
        <v>924</v>
      </c>
      <c r="W232" s="211" t="str">
        <f t="shared" si="509"/>
        <v>MAYO2025</v>
      </c>
      <c r="X232" t="s">
        <v>703</v>
      </c>
      <c r="AA232" s="95"/>
      <c r="AB232" s="667"/>
      <c r="AD232" s="388"/>
      <c r="AE232" s="530">
        <v>45804</v>
      </c>
      <c r="AG232" t="s">
        <v>1104</v>
      </c>
      <c r="AL232" s="220">
        <f t="shared" si="511"/>
        <v>2025</v>
      </c>
      <c r="AM232" s="220" t="str">
        <f t="shared" si="512"/>
        <v>2025-05</v>
      </c>
      <c r="AN232" s="528" t="s">
        <v>619</v>
      </c>
      <c r="AO232" s="95">
        <v>-1784.7809313119378</v>
      </c>
      <c r="AP232" s="732">
        <v>91243530</v>
      </c>
      <c r="AQ232" s="212" t="str">
        <f t="shared" si="527"/>
        <v>912435</v>
      </c>
      <c r="AR232" s="213" t="e">
        <f>+VLOOKUP(AQ232,'8'!$B$5:$F$40,3,FALSE)</f>
        <v>#N/A</v>
      </c>
      <c r="AS232" s="213" t="e">
        <f>+VLOOKUP(AQ232,'8'!$B$5:$F$40,4,FALSE)</f>
        <v>#N/A</v>
      </c>
      <c r="AT232" s="213" t="e">
        <f>+VLOOKUP(AQ232,'8'!$B$5:$F$40,5,FALSE)</f>
        <v>#N/A</v>
      </c>
      <c r="AU232" s="213" t="e">
        <f>+VLOOKUP(AQ232,'8'!$B$5:$F$40,2,FALSE)</f>
        <v>#N/A</v>
      </c>
      <c r="AV232" s="213" t="str">
        <f t="shared" si="528"/>
        <v>SOFTWARE-91243530-2025-05</v>
      </c>
      <c r="AW232" s="165" t="str">
        <f t="shared" si="529"/>
        <v>91243530-2025-05</v>
      </c>
      <c r="AX232" t="str">
        <f t="shared" si="530"/>
        <v>SOFTWARE</v>
      </c>
      <c r="AZ232" s="659" t="e">
        <f>+VLOOKUP(P232&amp;" "&amp;AP232&amp;" "&amp;AX232&amp;" "&amp;X232,'D2'!$DW$6:$DW$98,1,FALSE)</f>
        <v>#N/A</v>
      </c>
      <c r="BF232" s="530"/>
      <c r="BG232" s="530"/>
      <c r="BJ232" s="726"/>
      <c r="BK232" s="655"/>
      <c r="BL232" s="136"/>
      <c r="BM232" s="136"/>
    </row>
    <row r="233" spans="1:65" ht="17.399999999999999" x14ac:dyDescent="0.55000000000000004">
      <c r="L233" t="str">
        <f t="shared" si="485"/>
        <v>91243910MAYO2025</v>
      </c>
      <c r="M233" t="str">
        <f t="shared" si="505"/>
        <v>REAL 91243910 FEE MO CANN_AUS</v>
      </c>
      <c r="N233" t="str">
        <f>VLOOKUP(M233,'D2'!$DW$5:'D2'!G:G,1,FALSE)</f>
        <v>REAL 91243910 FEE MO CANN_AUS</v>
      </c>
      <c r="O233" t="str">
        <f t="shared" ref="O233:O236" si="532">P233&amp;V233&amp;X233&amp;W233&amp;AP233</f>
        <v>REALFEE MOCANN_AUSMAYO202591243910</v>
      </c>
      <c r="P233" t="s">
        <v>21</v>
      </c>
      <c r="Q233" s="504" t="s">
        <v>693</v>
      </c>
      <c r="R233" s="247" t="str">
        <f>+VLOOKUP(AP233,'8'!$B$5:$F$40,2,FALSE)</f>
        <v>q FEE M.O.</v>
      </c>
      <c r="S233" s="248" t="s">
        <v>269</v>
      </c>
      <c r="T233" s="247" t="str">
        <f>+VLOOKUP(TEXT(S233,0),articulos!A:B,2,0)</f>
        <v>Costo de Servicio Mano de Obra</v>
      </c>
      <c r="U233" s="247"/>
      <c r="V233" s="247" t="s">
        <v>269</v>
      </c>
      <c r="W233" s="249" t="str">
        <f t="shared" ref="W233:W238" si="533">UPPER(TEXT(AE233,"MMMMYYYY"))</f>
        <v>MAYO2025</v>
      </c>
      <c r="X233" s="247" t="s">
        <v>796</v>
      </c>
      <c r="Y233" s="247"/>
      <c r="Z233" s="247"/>
      <c r="AA233" s="250">
        <f>+AD233/'7'!$E$348</f>
        <v>0</v>
      </c>
      <c r="AB233" s="653">
        <f t="shared" ref="AB233" si="534">ROUND(BK233*0.5,0)</f>
        <v>0</v>
      </c>
      <c r="AC233" s="247"/>
      <c r="AD233" s="250">
        <f t="shared" si="488"/>
        <v>0</v>
      </c>
      <c r="AE233" s="662">
        <v>45807</v>
      </c>
      <c r="AF233" s="253" t="s">
        <v>585</v>
      </c>
      <c r="AG233" s="253" t="s">
        <v>269</v>
      </c>
      <c r="AH233" s="253" t="s">
        <v>269</v>
      </c>
      <c r="AI233" s="247"/>
      <c r="AJ233" s="247"/>
      <c r="AK233" s="247"/>
      <c r="AL233" s="254">
        <f t="shared" ref="AL233:AL238" si="535">+YEAR(AE233)</f>
        <v>2025</v>
      </c>
      <c r="AM233" s="254" t="str">
        <f t="shared" ref="AM233:AM238" si="536">+AL233&amp;"-"&amp;TEXT(MONTH(AE233),"00")</f>
        <v>2025-05</v>
      </c>
      <c r="AN233" s="255" t="s">
        <v>24</v>
      </c>
      <c r="AO233" s="250">
        <f>AA233*'7'!G$348</f>
        <v>0</v>
      </c>
      <c r="AP233" s="728">
        <v>91243910</v>
      </c>
      <c r="AQ233" s="256" t="str">
        <f t="shared" si="491"/>
        <v>912439</v>
      </c>
      <c r="AR233" s="257" t="e">
        <f>+VLOOKUP(AQ233,'8'!$B$5:$F$40,3,FALSE)</f>
        <v>#N/A</v>
      </c>
      <c r="AS233" s="257" t="e">
        <f>+VLOOKUP(AQ233,'8'!$B$5:$F$40,4,FALSE)</f>
        <v>#N/A</v>
      </c>
      <c r="AT233" s="257" t="e">
        <f>+VLOOKUP(AQ233,'8'!$B$5:$F$40,5,FALSE)</f>
        <v>#N/A</v>
      </c>
      <c r="AU233" s="257" t="e">
        <f>+VLOOKUP(AQ233,'8'!$B$5:$F$40,2,FALSE)</f>
        <v>#N/A</v>
      </c>
      <c r="AV233" s="257" t="str">
        <f t="shared" si="492"/>
        <v>FEE MO-91243910-2025-05</v>
      </c>
      <c r="AW233" s="247" t="str">
        <f t="shared" si="493"/>
        <v>91243910-2025-05</v>
      </c>
      <c r="AX233" s="247" t="s">
        <v>269</v>
      </c>
      <c r="AY233" s="247"/>
      <c r="AZ233" s="247"/>
      <c r="BF233" s="530"/>
      <c r="BG233" s="530"/>
      <c r="BI233" s="247" t="str">
        <f>X233</f>
        <v>CANN_AUS</v>
      </c>
      <c r="BJ233" s="391" t="str">
        <f>"FEE MO"&amp;BI233</f>
        <v>FEE MOCANN_AUS</v>
      </c>
      <c r="BK233" s="533"/>
      <c r="BL233" s="136">
        <f>SUMIF(BJ214:BJ227,BJ233,BK214:BK227)</f>
        <v>0</v>
      </c>
      <c r="BM233" s="136" t="str">
        <f>IF(BK233=BL233,"OK","REV")</f>
        <v>OK</v>
      </c>
    </row>
    <row r="234" spans="1:65" s="261" customFormat="1" ht="17.399999999999999" x14ac:dyDescent="0.55000000000000004">
      <c r="L234" s="261" t="str">
        <f t="shared" si="485"/>
        <v>91243920MAYO2025</v>
      </c>
      <c r="M234" s="261" t="str">
        <f t="shared" si="505"/>
        <v>REAL 91243920 FEE SS CANN_AUS</v>
      </c>
      <c r="N234" s="261" t="str">
        <f>VLOOKUP(M234,'D2'!$DW$5:'D2'!G:G,1,FALSE)</f>
        <v>REAL 91243920 FEE SS CANN_AUS</v>
      </c>
      <c r="O234" s="261" t="str">
        <f t="shared" si="532"/>
        <v>REALFEE SSCANN_AUSMAYO202591243920</v>
      </c>
      <c r="P234" s="261" t="s">
        <v>21</v>
      </c>
      <c r="Q234" s="505" t="s">
        <v>694</v>
      </c>
      <c r="R234" s="260" t="str">
        <f>+VLOOKUP(AP234,'8'!$B$5:$F$40,2,FALSE)</f>
        <v>q FEE S.S.</v>
      </c>
      <c r="S234" s="265" t="s">
        <v>22</v>
      </c>
      <c r="T234" s="260" t="str">
        <f>+VLOOKUP(TEXT(S234,0),articulos!A:B,2,0)</f>
        <v>Costo de Servicio Administración Contratos</v>
      </c>
      <c r="U234" s="260"/>
      <c r="V234" s="260" t="s">
        <v>22</v>
      </c>
      <c r="W234" s="266" t="str">
        <f t="shared" si="533"/>
        <v>MAYO2025</v>
      </c>
      <c r="X234" s="260" t="s">
        <v>796</v>
      </c>
      <c r="Y234" s="260"/>
      <c r="Z234" s="260"/>
      <c r="AA234" s="267">
        <f>+AD234/'7'!$E$348</f>
        <v>370.96311410080659</v>
      </c>
      <c r="AB234" s="654">
        <f>ROUND(BK234*0.5,0)</f>
        <v>349080</v>
      </c>
      <c r="AC234" s="260"/>
      <c r="AD234" s="267">
        <f t="shared" si="488"/>
        <v>349080</v>
      </c>
      <c r="AE234" s="663">
        <v>45807</v>
      </c>
      <c r="AF234" s="270" t="s">
        <v>585</v>
      </c>
      <c r="AG234" s="270" t="s">
        <v>22</v>
      </c>
      <c r="AH234" s="270" t="s">
        <v>22</v>
      </c>
      <c r="AI234" s="260"/>
      <c r="AJ234" s="260"/>
      <c r="AK234" s="260"/>
      <c r="AL234" s="271">
        <f t="shared" si="535"/>
        <v>2025</v>
      </c>
      <c r="AM234" s="271" t="str">
        <f t="shared" si="536"/>
        <v>2025-05</v>
      </c>
      <c r="AN234" s="272" t="s">
        <v>24</v>
      </c>
      <c r="AO234" s="267">
        <f>AA234*'7'!G$348</f>
        <v>392.70026058003185</v>
      </c>
      <c r="AP234" s="729">
        <v>91243920</v>
      </c>
      <c r="AQ234" s="258" t="str">
        <f t="shared" si="491"/>
        <v>912439</v>
      </c>
      <c r="AR234" s="259" t="e">
        <f>+VLOOKUP(AQ234,'8'!$B$5:$F$40,3,FALSE)</f>
        <v>#N/A</v>
      </c>
      <c r="AS234" s="259" t="e">
        <f>+VLOOKUP(AQ234,'8'!$B$5:$F$40,4,FALSE)</f>
        <v>#N/A</v>
      </c>
      <c r="AT234" s="259" t="e">
        <f>+VLOOKUP(AQ234,'8'!$B$5:$F$40,5,FALSE)</f>
        <v>#N/A</v>
      </c>
      <c r="AU234" s="259" t="e">
        <f>+VLOOKUP(AQ234,'8'!$B$5:$F$40,2,FALSE)</f>
        <v>#N/A</v>
      </c>
      <c r="AV234" s="259" t="str">
        <f t="shared" si="492"/>
        <v>FEE SS-91243920-2025-05</v>
      </c>
      <c r="AW234" s="260" t="str">
        <f t="shared" si="493"/>
        <v>91243920-2025-05</v>
      </c>
      <c r="AX234" s="260" t="s">
        <v>22</v>
      </c>
      <c r="AY234" s="260"/>
      <c r="AZ234" s="260"/>
      <c r="BF234" s="531"/>
      <c r="BG234" s="531"/>
      <c r="BI234" s="260" t="str">
        <f t="shared" ref="BI234:BI236" si="537">X234</f>
        <v>CANN_AUS</v>
      </c>
      <c r="BJ234" s="393" t="str">
        <f t="shared" ref="BJ234" si="538">IF(AY234="REMUNERACIÓN","FEE MO","FEE SS")</f>
        <v>FEE SS</v>
      </c>
      <c r="BK234" s="394">
        <f>SUM(BK214:BK226)</f>
        <v>698159.57500000007</v>
      </c>
      <c r="BL234" s="136">
        <f>SUMIF(BI214:BI227,BJ234,BK214:BK227)</f>
        <v>698159.57500000007</v>
      </c>
      <c r="BM234" s="136" t="str">
        <f t="shared" ref="BM234" si="539">IF(BK234=BL234,"OK","REV")</f>
        <v>OK</v>
      </c>
    </row>
    <row r="235" spans="1:65" ht="17.399999999999999" x14ac:dyDescent="0.55000000000000004">
      <c r="L235" t="str">
        <f t="shared" ref="L235:L238" si="540">IF(P235="INCURRIDO",0,AP235&amp;W235)</f>
        <v>91243910MAYO2025</v>
      </c>
      <c r="M235" t="str">
        <f t="shared" si="505"/>
        <v>REAL 91243910 FEE MO BERG_CAD</v>
      </c>
      <c r="N235" t="str">
        <f>VLOOKUP(M235,'D2'!$DW$5:'D2'!G:G,1,FALSE)</f>
        <v>REAL 91243910 FEE MO BERG_CAD</v>
      </c>
      <c r="O235" t="str">
        <f t="shared" si="532"/>
        <v>REALFEE MOBERG_CADMAYO202591243910</v>
      </c>
      <c r="P235" t="s">
        <v>21</v>
      </c>
      <c r="Q235" s="504" t="s">
        <v>693</v>
      </c>
      <c r="R235" s="247" t="str">
        <f>+VLOOKUP(AP235,'8'!$B$5:$F$40,2,FALSE)</f>
        <v>q FEE M.O.</v>
      </c>
      <c r="S235" s="248" t="s">
        <v>269</v>
      </c>
      <c r="T235" s="247" t="str">
        <f>+VLOOKUP(TEXT(S235,0),articulos!A:B,2,0)</f>
        <v>Costo de Servicio Mano de Obra</v>
      </c>
      <c r="U235" s="247"/>
      <c r="V235" s="247" t="s">
        <v>269</v>
      </c>
      <c r="W235" s="249" t="str">
        <f t="shared" si="533"/>
        <v>MAYO2025</v>
      </c>
      <c r="X235" s="247" t="s">
        <v>703</v>
      </c>
      <c r="Y235" s="247"/>
      <c r="Z235" s="247"/>
      <c r="AA235" s="250">
        <f>+AD235/'7'!$E$348</f>
        <v>154.73693159477583</v>
      </c>
      <c r="AB235" s="653">
        <f>ROUND(BK235,0)</f>
        <v>145609</v>
      </c>
      <c r="AC235" s="247"/>
      <c r="AD235" s="250">
        <f t="shared" ref="AD235:AD238" si="541">ROUND(AB235-AC235,0)</f>
        <v>145609</v>
      </c>
      <c r="AE235" s="662">
        <v>45807</v>
      </c>
      <c r="AF235" s="253" t="s">
        <v>585</v>
      </c>
      <c r="AG235" s="253" t="s">
        <v>269</v>
      </c>
      <c r="AH235" s="253" t="s">
        <v>269</v>
      </c>
      <c r="AI235" s="247"/>
      <c r="AJ235" s="247"/>
      <c r="AK235" s="247"/>
      <c r="AL235" s="254">
        <f t="shared" si="535"/>
        <v>2025</v>
      </c>
      <c r="AM235" s="254" t="str">
        <f t="shared" si="536"/>
        <v>2025-05</v>
      </c>
      <c r="AN235" s="255" t="s">
        <v>24</v>
      </c>
      <c r="AO235" s="250">
        <f>AA235*'7'!G$348</f>
        <v>163.8039768614583</v>
      </c>
      <c r="AP235" s="728">
        <v>91243910</v>
      </c>
      <c r="AQ235" s="256" t="str">
        <f t="shared" ref="AQ235:AQ240" si="542">+MID(AP235,1,6)</f>
        <v>912439</v>
      </c>
      <c r="AR235" s="257" t="e">
        <f>+VLOOKUP(AQ235,'8'!$B$5:$F$40,3,FALSE)</f>
        <v>#N/A</v>
      </c>
      <c r="AS235" s="257" t="e">
        <f>+VLOOKUP(AQ235,'8'!$B$5:$F$40,4,FALSE)</f>
        <v>#N/A</v>
      </c>
      <c r="AT235" s="257" t="e">
        <f>+VLOOKUP(AQ235,'8'!$B$5:$F$40,5,FALSE)</f>
        <v>#N/A</v>
      </c>
      <c r="AU235" s="257" t="e">
        <f>+VLOOKUP(AQ235,'8'!$B$5:$F$40,2,FALSE)</f>
        <v>#N/A</v>
      </c>
      <c r="AV235" s="257" t="str">
        <f t="shared" ref="AV235:AV240" si="543">+AX235&amp;"-"&amp;AP235&amp;"-"&amp;AM235</f>
        <v>FEE MO-91243910-2025-05</v>
      </c>
      <c r="AW235" s="247" t="str">
        <f t="shared" ref="AW235:AW240" si="544">+AP235&amp;"-"&amp;AM235</f>
        <v>91243910-2025-05</v>
      </c>
      <c r="AX235" s="247" t="s">
        <v>269</v>
      </c>
      <c r="AY235" s="247"/>
      <c r="AZ235" s="247"/>
      <c r="BF235" s="530"/>
      <c r="BG235" s="530"/>
      <c r="BI235" s="247" t="str">
        <f t="shared" si="537"/>
        <v>BERG_CAD</v>
      </c>
      <c r="BJ235" s="391" t="str">
        <f>"FEE MO"&amp;BI235</f>
        <v>FEE MOBERG_CAD</v>
      </c>
      <c r="BK235" s="533">
        <f>BK227</f>
        <v>145609.07829999999</v>
      </c>
      <c r="BL235" s="136">
        <f>SUMIF(BJ213:BJ227,BJ235,BK213:BK227)</f>
        <v>145609.07829999999</v>
      </c>
      <c r="BM235" s="136" t="str">
        <f>IF(BK235=BL235,"OK","REV")</f>
        <v>OK</v>
      </c>
    </row>
    <row r="236" spans="1:65" s="261" customFormat="1" ht="17.399999999999999" x14ac:dyDescent="0.55000000000000004">
      <c r="L236" s="261" t="str">
        <f t="shared" si="540"/>
        <v>91243920MAYO2025</v>
      </c>
      <c r="M236" s="261" t="str">
        <f t="shared" si="505"/>
        <v>REAL 91243920 FEE SS BERG_CAD</v>
      </c>
      <c r="N236" s="261" t="str">
        <f>VLOOKUP(M236,'D2'!$DW$5:'D2'!G:G,1,FALSE)</f>
        <v>REAL 91243920 FEE SS BERG_CAD</v>
      </c>
      <c r="O236" s="261" t="str">
        <f t="shared" si="532"/>
        <v>REALFEE SSBERG_CADMAYO202591243920</v>
      </c>
      <c r="P236" s="261" t="s">
        <v>21</v>
      </c>
      <c r="Q236" s="505" t="s">
        <v>694</v>
      </c>
      <c r="R236" s="260" t="str">
        <f>+VLOOKUP(AP236,'8'!$B$5:$F$40,2,FALSE)</f>
        <v>q FEE S.S.</v>
      </c>
      <c r="S236" s="265" t="s">
        <v>22</v>
      </c>
      <c r="T236" s="260" t="str">
        <f>+VLOOKUP(TEXT(S236,0),articulos!A:B,2,0)</f>
        <v>Costo de Servicio Administración Contratos</v>
      </c>
      <c r="U236" s="260"/>
      <c r="V236" s="260" t="s">
        <v>22</v>
      </c>
      <c r="W236" s="266" t="str">
        <f t="shared" si="533"/>
        <v>MAYO2025</v>
      </c>
      <c r="X236" s="260" t="s">
        <v>703</v>
      </c>
      <c r="Y236" s="260"/>
      <c r="Z236" s="260"/>
      <c r="AA236" s="267">
        <f>+AD236/'7'!$E$348</f>
        <v>370.96311410080659</v>
      </c>
      <c r="AB236" s="654">
        <f t="shared" ref="AB236" si="545">ROUND(BK236*0.5,0)</f>
        <v>349080</v>
      </c>
      <c r="AC236" s="260"/>
      <c r="AD236" s="267">
        <f t="shared" si="541"/>
        <v>349080</v>
      </c>
      <c r="AE236" s="663">
        <v>45807</v>
      </c>
      <c r="AF236" s="270" t="s">
        <v>585</v>
      </c>
      <c r="AG236" s="270" t="s">
        <v>22</v>
      </c>
      <c r="AH236" s="270" t="s">
        <v>22</v>
      </c>
      <c r="AI236" s="260"/>
      <c r="AJ236" s="260"/>
      <c r="AK236" s="260"/>
      <c r="AL236" s="271">
        <f t="shared" si="535"/>
        <v>2025</v>
      </c>
      <c r="AM236" s="271" t="str">
        <f t="shared" si="536"/>
        <v>2025-05</v>
      </c>
      <c r="AN236" s="272" t="s">
        <v>24</v>
      </c>
      <c r="AO236" s="267">
        <f>AA236*'7'!G$348</f>
        <v>392.70026058003185</v>
      </c>
      <c r="AP236" s="729">
        <v>91243920</v>
      </c>
      <c r="AQ236" s="258" t="str">
        <f t="shared" si="542"/>
        <v>912439</v>
      </c>
      <c r="AR236" s="259" t="e">
        <f>+VLOOKUP(AQ236,'8'!$B$5:$F$40,3,FALSE)</f>
        <v>#N/A</v>
      </c>
      <c r="AS236" s="259" t="e">
        <f>+VLOOKUP(AQ236,'8'!$B$5:$F$40,4,FALSE)</f>
        <v>#N/A</v>
      </c>
      <c r="AT236" s="259" t="e">
        <f>+VLOOKUP(AQ236,'8'!$B$5:$F$40,5,FALSE)</f>
        <v>#N/A</v>
      </c>
      <c r="AU236" s="259" t="e">
        <f>+VLOOKUP(AQ236,'8'!$B$5:$F$40,2,FALSE)</f>
        <v>#N/A</v>
      </c>
      <c r="AV236" s="259" t="str">
        <f t="shared" si="543"/>
        <v>FEE SS-91243920-2025-05</v>
      </c>
      <c r="AW236" s="260" t="str">
        <f t="shared" si="544"/>
        <v>91243920-2025-05</v>
      </c>
      <c r="AX236" s="260" t="s">
        <v>22</v>
      </c>
      <c r="AY236" s="260"/>
      <c r="AZ236" s="260"/>
      <c r="BF236" s="531"/>
      <c r="BG236" s="531"/>
      <c r="BI236" s="260" t="str">
        <f t="shared" si="537"/>
        <v>BERG_CAD</v>
      </c>
      <c r="BJ236" s="393" t="str">
        <f t="shared" ref="BJ236" si="546">IF(AY236="REMUNERACIÓN","FEE MO","FEE SS")</f>
        <v>FEE SS</v>
      </c>
      <c r="BK236" s="394">
        <f>SUM(BK214:BK226)</f>
        <v>698159.57500000007</v>
      </c>
      <c r="BL236" s="136">
        <f>SUMIF(BI214:BI227,BJ236,BK214:BK227)</f>
        <v>698159.57500000007</v>
      </c>
      <c r="BM236" s="136" t="str">
        <f t="shared" ref="BM236:BM238" si="547">IF(BK236=BL236,"OK","REV")</f>
        <v>OK</v>
      </c>
    </row>
    <row r="237" spans="1:65" ht="20.399999999999999" x14ac:dyDescent="0.7">
      <c r="A237" s="203"/>
      <c r="B237" s="203"/>
      <c r="C237" s="203"/>
      <c r="D237" s="203"/>
      <c r="E237" s="203"/>
      <c r="F237" s="203"/>
      <c r="G237" s="203"/>
      <c r="H237" s="203"/>
      <c r="I237" s="203"/>
      <c r="J237" s="203"/>
      <c r="K237" s="203"/>
      <c r="L237" s="203" t="str">
        <f t="shared" si="540"/>
        <v>91243110JUNIO2025</v>
      </c>
      <c r="M237" s="203" t="str">
        <f t="shared" si="505"/>
        <v>REAL 91243110 CO-H-008/2024 BERG_CAD</v>
      </c>
      <c r="N237" s="203" t="str">
        <f>VLOOKUP(M237,'D2'!$DW$5:'D2'!G:G,1,FALSE)</f>
        <v>REAL 91243110 CO-H-008/2024 BERG_CAD</v>
      </c>
      <c r="O237" t="str">
        <f>P237&amp;V237&amp;X237&amp;W237&amp;AP237</f>
        <v>REALCO-H-008/2024BERG_CADJUNIO202591243110</v>
      </c>
      <c r="P237" t="s">
        <v>21</v>
      </c>
      <c r="Q237" s="387" t="s">
        <v>662</v>
      </c>
      <c r="R237" s="211" t="e">
        <f>+VLOOKUP(AP237,'8'!$B$5:$F$40,2,FALSE)</f>
        <v>#N/A</v>
      </c>
      <c r="S237" s="383" t="s">
        <v>23</v>
      </c>
      <c r="T237" s="211" t="str">
        <f>+VLOOKUP(TEXT(S237,0),articulos!A:B,2,0)</f>
        <v>Asesoría Experta</v>
      </c>
      <c r="U237" s="384">
        <v>88545</v>
      </c>
      <c r="V237" s="370" t="s">
        <v>890</v>
      </c>
      <c r="W237" s="211" t="str">
        <f t="shared" si="533"/>
        <v>JUNIO2025</v>
      </c>
      <c r="X237" t="s">
        <v>703</v>
      </c>
      <c r="AA237" s="95">
        <f>+AD237/'7'!$E$349</f>
        <v>718.99918980000859</v>
      </c>
      <c r="AB237" s="207">
        <v>674450</v>
      </c>
      <c r="AD237" s="388">
        <f t="shared" si="541"/>
        <v>674450</v>
      </c>
      <c r="AE237" s="530">
        <v>45819</v>
      </c>
      <c r="AF237" t="s">
        <v>767</v>
      </c>
      <c r="AG237" t="s">
        <v>880</v>
      </c>
      <c r="AH237" t="s">
        <v>882</v>
      </c>
      <c r="AL237" s="220">
        <f t="shared" si="535"/>
        <v>2025</v>
      </c>
      <c r="AM237" s="220" t="str">
        <f t="shared" si="536"/>
        <v>2025-06</v>
      </c>
      <c r="AN237" s="1" t="s">
        <v>24</v>
      </c>
      <c r="AO237" s="665">
        <f>AA237*'7'!G$349</f>
        <v>761.82807150009705</v>
      </c>
      <c r="AP237" s="731" t="s">
        <v>662</v>
      </c>
      <c r="AQ237" s="212" t="str">
        <f t="shared" si="542"/>
        <v>912431</v>
      </c>
      <c r="AR237" s="213" t="e">
        <f>+VLOOKUP(AQ237,'8'!$B$5:$F$40,3,FALSE)</f>
        <v>#N/A</v>
      </c>
      <c r="AS237" s="213" t="e">
        <f>+VLOOKUP(AQ237,'8'!$B$5:$F$40,4,FALSE)</f>
        <v>#N/A</v>
      </c>
      <c r="AT237" s="213" t="e">
        <f>+VLOOKUP(AQ237,'8'!$B$5:$F$40,5,FALSE)</f>
        <v>#N/A</v>
      </c>
      <c r="AU237" s="213" t="e">
        <f>+VLOOKUP(AQ237,'8'!$B$5:$F$40,2,FALSE)</f>
        <v>#N/A</v>
      </c>
      <c r="AV237" s="213" t="str">
        <f t="shared" si="543"/>
        <v>CO-H-008/2024-91243110-2025-06</v>
      </c>
      <c r="AW237" s="165" t="str">
        <f t="shared" si="544"/>
        <v>91243110-2025-06</v>
      </c>
      <c r="AX237" t="str">
        <f t="shared" ref="AX237:AX238" si="548">V237</f>
        <v>CO-H-008/2024</v>
      </c>
      <c r="AZ237" s="658" t="e">
        <f>+VLOOKUP(P237&amp;" "&amp;AP237&amp;" "&amp;AX237&amp;" "&amp;X237,'D2'!$DW$6:$DW$98,1,FALSE)</f>
        <v>#N/A</v>
      </c>
      <c r="BC237" t="s">
        <v>890</v>
      </c>
      <c r="BD237" t="s">
        <v>1109</v>
      </c>
      <c r="BE237" t="s">
        <v>899</v>
      </c>
      <c r="BF237" s="530">
        <v>45778</v>
      </c>
      <c r="BG237" s="530">
        <v>45808</v>
      </c>
      <c r="BI237" t="str">
        <f>IF(AX237="REMUNERACION","FEE MO","FEE SS")</f>
        <v>FEE SS</v>
      </c>
      <c r="BJ237" s="660" t="str">
        <f>IF(AX237="REMUNERACION","FEE MO","FEE SS")&amp;X237</f>
        <v>FEE SSBERG_CAD</v>
      </c>
      <c r="BK237" s="655">
        <f t="shared" ref="BK237" si="549">+AB237*0.025</f>
        <v>16861.25</v>
      </c>
      <c r="BL237" s="136">
        <f>IF(BI237="FEE SS",AB237*0.025,AB237*0.0551)</f>
        <v>16861.25</v>
      </c>
      <c r="BM237" s="136" t="str">
        <f t="shared" si="547"/>
        <v>OK</v>
      </c>
    </row>
    <row r="238" spans="1:65" ht="20.399999999999999" x14ac:dyDescent="0.7">
      <c r="A238" s="203"/>
      <c r="B238" s="203"/>
      <c r="C238" s="203"/>
      <c r="D238" s="203"/>
      <c r="E238" s="203"/>
      <c r="F238" s="203"/>
      <c r="G238" s="203"/>
      <c r="H238" s="203"/>
      <c r="I238" s="203"/>
      <c r="J238" s="203"/>
      <c r="K238" s="203"/>
      <c r="L238" s="203" t="str">
        <f t="shared" si="540"/>
        <v>91243110JUNIO2025</v>
      </c>
      <c r="M238" s="203" t="str">
        <f t="shared" si="505"/>
        <v>REAL 91243110 REMUNERACION BERG_CAD</v>
      </c>
      <c r="N238" s="203" t="str">
        <f>VLOOKUP(M238,'D2'!$DW$5:'D2'!G:G,1,FALSE)</f>
        <v>REAL 91243110 REMUNERACION BERG_CAD</v>
      </c>
      <c r="O238" t="str">
        <f t="shared" ref="O238" si="550">P238&amp;V238&amp;X238&amp;W238&amp;AP238</f>
        <v>REALREMUNERACIONBERG_CADJUNIO202591243110</v>
      </c>
      <c r="P238" t="s">
        <v>21</v>
      </c>
      <c r="Q238" s="387" t="s">
        <v>662</v>
      </c>
      <c r="R238" s="211" t="e">
        <f>+VLOOKUP(AP238,'8'!$B$5:$F$40,2,FALSE)</f>
        <v>#N/A</v>
      </c>
      <c r="S238" s="383" t="s">
        <v>247</v>
      </c>
      <c r="T238" s="211" t="str">
        <f>+VLOOKUP(TEXT(S238,0),articulos!A:B,2,0)</f>
        <v>Remuneración Proyecto Geología</v>
      </c>
      <c r="U238" s="384">
        <v>89249</v>
      </c>
      <c r="V238" s="370" t="s">
        <v>613</v>
      </c>
      <c r="W238" s="211" t="str">
        <f t="shared" si="533"/>
        <v>JUNIO2025</v>
      </c>
      <c r="X238" t="s">
        <v>703</v>
      </c>
      <c r="AA238" s="95">
        <f>+AD238/'7'!$E$349</f>
        <v>2243.2657455972026</v>
      </c>
      <c r="AB238" s="207">
        <v>2104273</v>
      </c>
      <c r="AD238" s="388">
        <f t="shared" si="541"/>
        <v>2104273</v>
      </c>
      <c r="AE238" s="530">
        <v>45835</v>
      </c>
      <c r="AF238" t="s">
        <v>704</v>
      </c>
      <c r="AG238" t="s">
        <v>1107</v>
      </c>
      <c r="AH238" t="s">
        <v>1108</v>
      </c>
      <c r="AL238" s="220">
        <f t="shared" si="535"/>
        <v>2025</v>
      </c>
      <c r="AM238" s="220" t="str">
        <f t="shared" si="536"/>
        <v>2025-06</v>
      </c>
      <c r="AN238" s="1" t="s">
        <v>24</v>
      </c>
      <c r="AO238" s="665">
        <f>AA238*'7'!G$349</f>
        <v>2376.891157980167</v>
      </c>
      <c r="AP238" s="731" t="s">
        <v>662</v>
      </c>
      <c r="AQ238" s="212" t="str">
        <f t="shared" si="542"/>
        <v>912431</v>
      </c>
      <c r="AR238" s="213" t="e">
        <f>+VLOOKUP(AQ238,'8'!$B$5:$F$40,3,FALSE)</f>
        <v>#N/A</v>
      </c>
      <c r="AS238" s="213" t="e">
        <f>+VLOOKUP(AQ238,'8'!$B$5:$F$40,4,FALSE)</f>
        <v>#N/A</v>
      </c>
      <c r="AT238" s="213" t="e">
        <f>+VLOOKUP(AQ238,'8'!$B$5:$F$40,5,FALSE)</f>
        <v>#N/A</v>
      </c>
      <c r="AU238" s="213" t="e">
        <f>+VLOOKUP(AQ238,'8'!$B$5:$F$40,2,FALSE)</f>
        <v>#N/A</v>
      </c>
      <c r="AV238" s="213" t="str">
        <f t="shared" si="543"/>
        <v>REMUNERACION-91243110-2025-06</v>
      </c>
      <c r="AW238" s="165" t="str">
        <f t="shared" si="544"/>
        <v>91243110-2025-06</v>
      </c>
      <c r="AX238" t="str">
        <f t="shared" si="548"/>
        <v>REMUNERACION</v>
      </c>
      <c r="AZ238" s="659" t="e">
        <f>+VLOOKUP(P238&amp;" "&amp;AP238&amp;" "&amp;AX238&amp;" "&amp;X238,'D2'!$DW$6:$DW$98,1,FALSE)</f>
        <v>#N/A</v>
      </c>
      <c r="BC238" t="s">
        <v>302</v>
      </c>
      <c r="BD238" t="s">
        <v>302</v>
      </c>
      <c r="BE238" t="s">
        <v>302</v>
      </c>
      <c r="BF238" s="530"/>
      <c r="BG238" s="530"/>
      <c r="BI238" t="str">
        <f t="shared" ref="BI238" si="551">IF(AX238="REMUNERACION","FEE MO","FEE SS")</f>
        <v>FEE MO</v>
      </c>
      <c r="BJ238" s="739" t="str">
        <f t="shared" ref="BJ238" si="552">IF(AX238="REMUNERACION","FEE MO","FEE SS")&amp;X238</f>
        <v>FEE MOBERG_CAD</v>
      </c>
      <c r="BK238" s="656">
        <f t="shared" ref="BK238" si="553">+AB238*0.0551</f>
        <v>115945.44230000001</v>
      </c>
      <c r="BL238" s="136">
        <f t="shared" ref="BL238" si="554">IF(BI238="FEE SS",AB238*0.025,AB238*0.0551)</f>
        <v>115945.44230000001</v>
      </c>
      <c r="BM238" s="136" t="str">
        <f t="shared" si="547"/>
        <v>OK</v>
      </c>
    </row>
    <row r="239" spans="1:65" ht="17.399999999999999" x14ac:dyDescent="0.55000000000000004">
      <c r="L239" t="str">
        <f t="shared" ref="L239:L250" si="555">IF(P239="INCURRIDO",0,AP239&amp;W239)</f>
        <v>91243910JUNIO2025</v>
      </c>
      <c r="M239" t="str">
        <f t="shared" ref="M239:M250" si="556">P239&amp;" "&amp;AP239&amp;" "&amp;V239&amp;" "&amp;X239</f>
        <v>REAL 91243910 FEE MO CANN_AUS</v>
      </c>
      <c r="N239" t="str">
        <f>VLOOKUP(M239,'D2'!$DW$5:'D2'!G:G,1,FALSE)</f>
        <v>REAL 91243910 FEE MO CANN_AUS</v>
      </c>
      <c r="O239" t="str">
        <f t="shared" ref="O239:O242" si="557">P239&amp;V239&amp;X239&amp;W239&amp;AP239</f>
        <v>REALFEE MOCANN_AUSJUNIO202591243910</v>
      </c>
      <c r="P239" t="s">
        <v>21</v>
      </c>
      <c r="Q239" s="504" t="s">
        <v>693</v>
      </c>
      <c r="R239" s="247" t="str">
        <f>+VLOOKUP(AP239,'8'!$B$5:$F$40,2,FALSE)</f>
        <v>q FEE M.O.</v>
      </c>
      <c r="S239" s="248" t="s">
        <v>269</v>
      </c>
      <c r="T239" s="247" t="str">
        <f>+VLOOKUP(TEXT(S239,0),articulos!A:B,2,0)</f>
        <v>Costo de Servicio Mano de Obra</v>
      </c>
      <c r="U239" s="247"/>
      <c r="V239" s="247" t="s">
        <v>269</v>
      </c>
      <c r="W239" s="249" t="str">
        <f t="shared" ref="W239:W250" si="558">UPPER(TEXT(AE239,"MMMMYYYY"))</f>
        <v>JUNIO2025</v>
      </c>
      <c r="X239" s="247" t="s">
        <v>796</v>
      </c>
      <c r="Y239" s="247"/>
      <c r="Z239" s="247"/>
      <c r="AA239" s="250">
        <f>+AD239/'7'!$E$349</f>
        <v>0</v>
      </c>
      <c r="AB239" s="653">
        <f t="shared" ref="AB239" si="559">ROUND(BK239*0.5,0)</f>
        <v>0</v>
      </c>
      <c r="AC239" s="247"/>
      <c r="AD239" s="250">
        <f t="shared" ref="AD239:AD250" si="560">ROUND(AB239-AC239,0)</f>
        <v>0</v>
      </c>
      <c r="AE239" s="662">
        <v>45835</v>
      </c>
      <c r="AF239" s="253" t="s">
        <v>585</v>
      </c>
      <c r="AG239" s="253" t="s">
        <v>269</v>
      </c>
      <c r="AH239" s="253" t="s">
        <v>269</v>
      </c>
      <c r="AI239" s="247"/>
      <c r="AJ239" s="247"/>
      <c r="AK239" s="247"/>
      <c r="AL239" s="254">
        <f t="shared" ref="AL239:AL250" si="561">+YEAR(AE239)</f>
        <v>2025</v>
      </c>
      <c r="AM239" s="254" t="str">
        <f t="shared" ref="AM239:AM250" si="562">+AL239&amp;"-"&amp;TEXT(MONTH(AE239),"00")</f>
        <v>2025-06</v>
      </c>
      <c r="AN239" s="255" t="s">
        <v>24</v>
      </c>
      <c r="AO239" s="250">
        <f>AA239*'7'!G$349</f>
        <v>0</v>
      </c>
      <c r="AP239" s="728">
        <v>91243910</v>
      </c>
      <c r="AQ239" s="256" t="str">
        <f t="shared" si="542"/>
        <v>912439</v>
      </c>
      <c r="AR239" s="257" t="e">
        <f>+VLOOKUP(AQ239,'8'!$B$5:$F$40,3,FALSE)</f>
        <v>#N/A</v>
      </c>
      <c r="AS239" s="257" t="e">
        <f>+VLOOKUP(AQ239,'8'!$B$5:$F$40,4,FALSE)</f>
        <v>#N/A</v>
      </c>
      <c r="AT239" s="257" t="e">
        <f>+VLOOKUP(AQ239,'8'!$B$5:$F$40,5,FALSE)</f>
        <v>#N/A</v>
      </c>
      <c r="AU239" s="257" t="e">
        <f>+VLOOKUP(AQ239,'8'!$B$5:$F$40,2,FALSE)</f>
        <v>#N/A</v>
      </c>
      <c r="AV239" s="257" t="str">
        <f t="shared" si="543"/>
        <v>FEE MO-91243910-2025-06</v>
      </c>
      <c r="AW239" s="247" t="str">
        <f t="shared" si="544"/>
        <v>91243910-2025-06</v>
      </c>
      <c r="AX239" s="247" t="s">
        <v>269</v>
      </c>
      <c r="AY239" s="247"/>
      <c r="AZ239" s="247"/>
      <c r="BF239" s="530"/>
      <c r="BG239" s="530"/>
      <c r="BI239" s="247" t="str">
        <f>X239</f>
        <v>CANN_AUS</v>
      </c>
      <c r="BJ239" s="391" t="str">
        <f>"FEE MO"&amp;BI239</f>
        <v>FEE MOCANN_AUS</v>
      </c>
      <c r="BK239" s="533"/>
      <c r="BL239" s="136">
        <f>SUMIF(BJ237:BJ238,BJ239,BK237:BK238)</f>
        <v>0</v>
      </c>
      <c r="BM239" s="136" t="str">
        <f>IF(BK239=BL239,"OK","REV")</f>
        <v>OK</v>
      </c>
    </row>
    <row r="240" spans="1:65" s="261" customFormat="1" ht="17.399999999999999" x14ac:dyDescent="0.55000000000000004">
      <c r="L240" s="261" t="str">
        <f t="shared" si="555"/>
        <v>91243920JUNIO2025</v>
      </c>
      <c r="M240" s="261" t="str">
        <f t="shared" si="556"/>
        <v>REAL 91243920 FEE SS CANN_AUS</v>
      </c>
      <c r="N240" s="261" t="str">
        <f>VLOOKUP(M240,'D2'!$DW$5:'D2'!G:G,1,FALSE)</f>
        <v>REAL 91243920 FEE SS CANN_AUS</v>
      </c>
      <c r="O240" s="261" t="str">
        <f t="shared" si="557"/>
        <v>REALFEE SSCANN_AUSJUNIO202591243920</v>
      </c>
      <c r="P240" s="261" t="s">
        <v>21</v>
      </c>
      <c r="Q240" s="505" t="s">
        <v>694</v>
      </c>
      <c r="R240" s="260" t="str">
        <f>+VLOOKUP(AP240,'8'!$B$5:$F$40,2,FALSE)</f>
        <v>q FEE S.S.</v>
      </c>
      <c r="S240" s="265" t="s">
        <v>22</v>
      </c>
      <c r="T240" s="260" t="str">
        <f>+VLOOKUP(TEXT(S240,0),articulos!A:B,2,0)</f>
        <v>Costo de Servicio Administración Contratos</v>
      </c>
      <c r="U240" s="260"/>
      <c r="V240" s="260" t="s">
        <v>22</v>
      </c>
      <c r="W240" s="266" t="str">
        <f t="shared" si="558"/>
        <v>JUNIO2025</v>
      </c>
      <c r="X240" s="260" t="s">
        <v>796</v>
      </c>
      <c r="Y240" s="260"/>
      <c r="Z240" s="260"/>
      <c r="AA240" s="267">
        <f>+AD240/'7'!$E$349</f>
        <v>0</v>
      </c>
      <c r="AB240" s="654">
        <f>ROUND(BK240*0.5,0)</f>
        <v>0</v>
      </c>
      <c r="AC240" s="260"/>
      <c r="AD240" s="267">
        <f t="shared" si="560"/>
        <v>0</v>
      </c>
      <c r="AE240" s="663">
        <v>45835</v>
      </c>
      <c r="AF240" s="270" t="s">
        <v>585</v>
      </c>
      <c r="AG240" s="270" t="s">
        <v>22</v>
      </c>
      <c r="AH240" s="270" t="s">
        <v>22</v>
      </c>
      <c r="AI240" s="260"/>
      <c r="AJ240" s="260"/>
      <c r="AK240" s="260"/>
      <c r="AL240" s="271">
        <f t="shared" si="561"/>
        <v>2025</v>
      </c>
      <c r="AM240" s="271" t="str">
        <f t="shared" si="562"/>
        <v>2025-06</v>
      </c>
      <c r="AN240" s="272" t="s">
        <v>24</v>
      </c>
      <c r="AO240" s="267">
        <f>AA240*'7'!G$349</f>
        <v>0</v>
      </c>
      <c r="AP240" s="729">
        <v>91243920</v>
      </c>
      <c r="AQ240" s="258" t="str">
        <f t="shared" si="542"/>
        <v>912439</v>
      </c>
      <c r="AR240" s="259" t="e">
        <f>+VLOOKUP(AQ240,'8'!$B$5:$F$40,3,FALSE)</f>
        <v>#N/A</v>
      </c>
      <c r="AS240" s="259" t="e">
        <f>+VLOOKUP(AQ240,'8'!$B$5:$F$40,4,FALSE)</f>
        <v>#N/A</v>
      </c>
      <c r="AT240" s="259" t="e">
        <f>+VLOOKUP(AQ240,'8'!$B$5:$F$40,5,FALSE)</f>
        <v>#N/A</v>
      </c>
      <c r="AU240" s="259" t="e">
        <f>+VLOOKUP(AQ240,'8'!$B$5:$F$40,2,FALSE)</f>
        <v>#N/A</v>
      </c>
      <c r="AV240" s="259" t="str">
        <f t="shared" si="543"/>
        <v>FEE SS-91243920-2025-06</v>
      </c>
      <c r="AW240" s="260" t="str">
        <f t="shared" si="544"/>
        <v>91243920-2025-06</v>
      </c>
      <c r="AX240" s="260" t="s">
        <v>22</v>
      </c>
      <c r="AY240" s="260"/>
      <c r="AZ240" s="260"/>
      <c r="BF240" s="531"/>
      <c r="BG240" s="531"/>
      <c r="BI240" s="260" t="str">
        <f t="shared" ref="BI240:BI242" si="563">X240</f>
        <v>CANN_AUS</v>
      </c>
      <c r="BJ240" s="393" t="str">
        <f>IF(AY240="REMUNERACIÓN","FEE MO","FEE SS")</f>
        <v>FEE SS</v>
      </c>
      <c r="BK240" s="394"/>
      <c r="BL240" s="136">
        <f>SUMIF(BI237:BI238,BJ240,BK237:BK238)</f>
        <v>16861.25</v>
      </c>
      <c r="BM240" s="136" t="str">
        <f t="shared" ref="BM240" si="564">IF(BK240=BL240,"OK","REV")</f>
        <v>REV</v>
      </c>
    </row>
    <row r="241" spans="1:65" ht="17.399999999999999" x14ac:dyDescent="0.55000000000000004">
      <c r="L241" t="str">
        <f t="shared" si="555"/>
        <v>91243910JUNIO2025</v>
      </c>
      <c r="M241" t="str">
        <f t="shared" si="556"/>
        <v>REAL 91243910 FEE MO BERG_CAD</v>
      </c>
      <c r="N241" t="str">
        <f>VLOOKUP(M241,'D2'!$DW$5:'D2'!G:G,1,FALSE)</f>
        <v>REAL 91243910 FEE MO BERG_CAD</v>
      </c>
      <c r="O241" t="str">
        <f t="shared" si="557"/>
        <v>REALFEE MOBERG_CADJUNIO202591243910</v>
      </c>
      <c r="P241" t="s">
        <v>21</v>
      </c>
      <c r="Q241" s="504" t="s">
        <v>693</v>
      </c>
      <c r="R241" s="247" t="str">
        <f>+VLOOKUP(AP241,'8'!$B$5:$F$40,2,FALSE)</f>
        <v>q FEE M.O.</v>
      </c>
      <c r="S241" s="248" t="s">
        <v>269</v>
      </c>
      <c r="T241" s="247" t="str">
        <f>+VLOOKUP(TEXT(S241,0),articulos!A:B,2,0)</f>
        <v>Costo de Servicio Mano de Obra</v>
      </c>
      <c r="U241" s="247"/>
      <c r="V241" s="247" t="s">
        <v>269</v>
      </c>
      <c r="W241" s="249" t="str">
        <f t="shared" si="558"/>
        <v>JUNIO2025</v>
      </c>
      <c r="X241" s="247" t="s">
        <v>703</v>
      </c>
      <c r="Y241" s="247"/>
      <c r="Z241" s="247"/>
      <c r="AA241" s="250">
        <f>+AD241/'7'!$E$349</f>
        <v>123.60347106733188</v>
      </c>
      <c r="AB241" s="653">
        <f>ROUND(BK241,0)</f>
        <v>115945</v>
      </c>
      <c r="AC241" s="247"/>
      <c r="AD241" s="250">
        <f t="shared" si="560"/>
        <v>115945</v>
      </c>
      <c r="AE241" s="662">
        <v>45835</v>
      </c>
      <c r="AF241" s="253" t="s">
        <v>585</v>
      </c>
      <c r="AG241" s="253" t="s">
        <v>269</v>
      </c>
      <c r="AH241" s="253" t="s">
        <v>269</v>
      </c>
      <c r="AI241" s="247"/>
      <c r="AJ241" s="247"/>
      <c r="AK241" s="247"/>
      <c r="AL241" s="254">
        <f t="shared" si="561"/>
        <v>2025</v>
      </c>
      <c r="AM241" s="254" t="str">
        <f t="shared" si="562"/>
        <v>2025-06</v>
      </c>
      <c r="AN241" s="255" t="s">
        <v>24</v>
      </c>
      <c r="AO241" s="250">
        <f>AA241*'7'!G$349</f>
        <v>130.96620320272629</v>
      </c>
      <c r="AP241" s="728">
        <v>91243910</v>
      </c>
      <c r="AQ241" s="256" t="str">
        <f t="shared" ref="AQ241:AQ252" si="565">+MID(AP241,1,6)</f>
        <v>912439</v>
      </c>
      <c r="AR241" s="257" t="e">
        <f>+VLOOKUP(AQ241,'8'!$B$5:$F$40,3,FALSE)</f>
        <v>#N/A</v>
      </c>
      <c r="AS241" s="257" t="e">
        <f>+VLOOKUP(AQ241,'8'!$B$5:$F$40,4,FALSE)</f>
        <v>#N/A</v>
      </c>
      <c r="AT241" s="257" t="e">
        <f>+VLOOKUP(AQ241,'8'!$B$5:$F$40,5,FALSE)</f>
        <v>#N/A</v>
      </c>
      <c r="AU241" s="257" t="e">
        <f>+VLOOKUP(AQ241,'8'!$B$5:$F$40,2,FALSE)</f>
        <v>#N/A</v>
      </c>
      <c r="AV241" s="257" t="str">
        <f t="shared" ref="AV241:AV252" si="566">+AX241&amp;"-"&amp;AP241&amp;"-"&amp;AM241</f>
        <v>FEE MO-91243910-2025-06</v>
      </c>
      <c r="AW241" s="247" t="str">
        <f t="shared" ref="AW241:AW252" si="567">+AP241&amp;"-"&amp;AM241</f>
        <v>91243910-2025-06</v>
      </c>
      <c r="AX241" s="247" t="s">
        <v>269</v>
      </c>
      <c r="AY241" s="247"/>
      <c r="AZ241" s="247"/>
      <c r="BF241" s="530"/>
      <c r="BG241" s="530"/>
      <c r="BI241" s="247" t="str">
        <f t="shared" si="563"/>
        <v>BERG_CAD</v>
      </c>
      <c r="BJ241" s="391" t="str">
        <f>"FEE MO"&amp;BI241</f>
        <v>FEE MOBERG_CAD</v>
      </c>
      <c r="BK241" s="533">
        <f>BK238</f>
        <v>115945.44230000001</v>
      </c>
      <c r="BL241" s="136">
        <f>SUMIF(BJ236:BJ238,BJ241,BK236:BK238)</f>
        <v>115945.44230000001</v>
      </c>
      <c r="BM241" s="136" t="str">
        <f>IF(BK241=BL241,"OK","REV")</f>
        <v>OK</v>
      </c>
    </row>
    <row r="242" spans="1:65" s="261" customFormat="1" ht="17.399999999999999" x14ac:dyDescent="0.55000000000000004">
      <c r="L242" s="261" t="str">
        <f t="shared" si="555"/>
        <v>91243920JUNIO2025</v>
      </c>
      <c r="M242" s="261" t="str">
        <f t="shared" si="556"/>
        <v>REAL 91243920 FEE SS BERG_CAD</v>
      </c>
      <c r="N242" s="261" t="str">
        <f>VLOOKUP(M242,'D2'!$DW$5:'D2'!G:G,1,FALSE)</f>
        <v>REAL 91243920 FEE SS BERG_CAD</v>
      </c>
      <c r="O242" s="261" t="str">
        <f t="shared" si="557"/>
        <v>REALFEE SSBERG_CADJUNIO202591243920</v>
      </c>
      <c r="P242" s="261" t="s">
        <v>21</v>
      </c>
      <c r="Q242" s="505" t="s">
        <v>694</v>
      </c>
      <c r="R242" s="260" t="str">
        <f>+VLOOKUP(AP242,'8'!$B$5:$F$40,2,FALSE)</f>
        <v>q FEE S.S.</v>
      </c>
      <c r="S242" s="265" t="s">
        <v>22</v>
      </c>
      <c r="T242" s="260" t="str">
        <f>+VLOOKUP(TEXT(S242,0),articulos!A:B,2,0)</f>
        <v>Costo de Servicio Administración Contratos</v>
      </c>
      <c r="U242" s="260"/>
      <c r="V242" s="260" t="s">
        <v>22</v>
      </c>
      <c r="W242" s="266" t="str">
        <f t="shared" si="558"/>
        <v>JUNIO2025</v>
      </c>
      <c r="X242" s="260" t="s">
        <v>703</v>
      </c>
      <c r="Y242" s="260"/>
      <c r="Z242" s="260"/>
      <c r="AA242" s="267">
        <f>+AD242/'7'!$E$349</f>
        <v>17.974713231845126</v>
      </c>
      <c r="AB242" s="654">
        <f>ROUND(BK242,0)</f>
        <v>16861</v>
      </c>
      <c r="AC242" s="260"/>
      <c r="AD242" s="267">
        <f t="shared" si="560"/>
        <v>16861</v>
      </c>
      <c r="AE242" s="663">
        <v>45835</v>
      </c>
      <c r="AF242" s="270" t="s">
        <v>585</v>
      </c>
      <c r="AG242" s="270" t="s">
        <v>22</v>
      </c>
      <c r="AH242" s="270" t="s">
        <v>22</v>
      </c>
      <c r="AI242" s="260"/>
      <c r="AJ242" s="260"/>
      <c r="AK242" s="260"/>
      <c r="AL242" s="271">
        <f t="shared" si="561"/>
        <v>2025</v>
      </c>
      <c r="AM242" s="271" t="str">
        <f t="shared" si="562"/>
        <v>2025-06</v>
      </c>
      <c r="AN242" s="272" t="s">
        <v>24</v>
      </c>
      <c r="AO242" s="267">
        <f>AA242*'7'!G$349</f>
        <v>19.045419398862979</v>
      </c>
      <c r="AP242" s="729">
        <v>91243920</v>
      </c>
      <c r="AQ242" s="258" t="str">
        <f t="shared" si="565"/>
        <v>912439</v>
      </c>
      <c r="AR242" s="259" t="e">
        <f>+VLOOKUP(AQ242,'8'!$B$5:$F$40,3,FALSE)</f>
        <v>#N/A</v>
      </c>
      <c r="AS242" s="259" t="e">
        <f>+VLOOKUP(AQ242,'8'!$B$5:$F$40,4,FALSE)</f>
        <v>#N/A</v>
      </c>
      <c r="AT242" s="259" t="e">
        <f>+VLOOKUP(AQ242,'8'!$B$5:$F$40,5,FALSE)</f>
        <v>#N/A</v>
      </c>
      <c r="AU242" s="259" t="e">
        <f>+VLOOKUP(AQ242,'8'!$B$5:$F$40,2,FALSE)</f>
        <v>#N/A</v>
      </c>
      <c r="AV242" s="259" t="str">
        <f t="shared" si="566"/>
        <v>FEE SS-91243920-2025-06</v>
      </c>
      <c r="AW242" s="260" t="str">
        <f t="shared" si="567"/>
        <v>91243920-2025-06</v>
      </c>
      <c r="AX242" s="260" t="s">
        <v>22</v>
      </c>
      <c r="AY242" s="260"/>
      <c r="AZ242" s="260"/>
      <c r="BF242" s="531"/>
      <c r="BG242" s="531"/>
      <c r="BI242" s="260" t="str">
        <f t="shared" si="563"/>
        <v>BERG_CAD</v>
      </c>
      <c r="BJ242" s="393" t="str">
        <f t="shared" ref="BJ242" si="568">IF(AY242="REMUNERACIÓN","FEE MO","FEE SS")</f>
        <v>FEE SS</v>
      </c>
      <c r="BK242" s="394">
        <f>SUM(BK237)</f>
        <v>16861.25</v>
      </c>
      <c r="BL242" s="136">
        <f>SUMIF(BI237:BI238,BJ242,BK237:BK238)</f>
        <v>16861.25</v>
      </c>
      <c r="BM242" s="136" t="str">
        <f t="shared" ref="BM242:BM250" si="569">IF(BK242=BL242,"OK","REV")</f>
        <v>OK</v>
      </c>
    </row>
    <row r="243" spans="1:65" ht="20.399999999999999" x14ac:dyDescent="0.7">
      <c r="A243" s="203"/>
      <c r="B243" s="203"/>
      <c r="C243" s="203"/>
      <c r="D243" s="203"/>
      <c r="E243" s="203"/>
      <c r="F243" s="203"/>
      <c r="G243" s="203"/>
      <c r="H243" s="203"/>
      <c r="I243" s="203"/>
      <c r="J243" s="203"/>
      <c r="K243" s="203"/>
      <c r="L243" s="203" t="str">
        <f t="shared" si="555"/>
        <v>91243110JULIO2025</v>
      </c>
      <c r="M243" s="203" t="str">
        <f t="shared" si="556"/>
        <v>REAL 91243110 CO-076/2023 BERG_CAD</v>
      </c>
      <c r="N243" s="203" t="str">
        <f>VLOOKUP(M243,'D2'!$DW$5:'D2'!G:G,1,FALSE)</f>
        <v>REAL 91243110 CO-076/2023 BERG_CAD</v>
      </c>
      <c r="O243" t="str">
        <f>P243&amp;V243&amp;X243&amp;W243&amp;AP243</f>
        <v>REALCO-076/2023BERG_CADJULIO202591243110</v>
      </c>
      <c r="P243" t="s">
        <v>21</v>
      </c>
      <c r="Q243" s="387"/>
      <c r="R243" s="211" t="e">
        <f>+VLOOKUP(AP243,'8'!$B$5:$F$40,2,FALSE)</f>
        <v>#N/A</v>
      </c>
      <c r="S243" s="383" t="s">
        <v>248</v>
      </c>
      <c r="T243" s="211" t="str">
        <f>+VLOOKUP(TEXT(S243,0),articulos!A:B,2,0)</f>
        <v>Servicio de Apoyo Geológico</v>
      </c>
      <c r="U243" s="384">
        <v>90311</v>
      </c>
      <c r="V243" s="370" t="s">
        <v>831</v>
      </c>
      <c r="W243" s="211" t="str">
        <f t="shared" si="558"/>
        <v>JULIO2025</v>
      </c>
      <c r="X243" t="s">
        <v>703</v>
      </c>
      <c r="AA243" s="95">
        <f>+AD243/'7'!$E$350</f>
        <v>579.57542956229315</v>
      </c>
      <c r="AB243" s="207">
        <v>551495</v>
      </c>
      <c r="AD243" s="388">
        <f t="shared" si="560"/>
        <v>551495</v>
      </c>
      <c r="AE243" s="530">
        <v>45866</v>
      </c>
      <c r="AF243" t="s">
        <v>767</v>
      </c>
      <c r="AG243" t="s">
        <v>817</v>
      </c>
      <c r="AH243" t="s">
        <v>822</v>
      </c>
      <c r="AL243" s="220">
        <f t="shared" si="561"/>
        <v>2025</v>
      </c>
      <c r="AM243" s="220" t="str">
        <f t="shared" si="562"/>
        <v>2025-07</v>
      </c>
      <c r="AN243" s="1" t="s">
        <v>24</v>
      </c>
      <c r="AO243" s="665">
        <f>AA243*'7'!G$350</f>
        <v>617.55272169429918</v>
      </c>
      <c r="AP243" s="731" t="s">
        <v>662</v>
      </c>
      <c r="AQ243" s="212" t="str">
        <f t="shared" si="565"/>
        <v>912431</v>
      </c>
      <c r="AR243" s="213" t="e">
        <f>+VLOOKUP(AQ243,'8'!$B$5:$F$40,3,FALSE)</f>
        <v>#N/A</v>
      </c>
      <c r="AS243" s="213" t="e">
        <f>+VLOOKUP(AQ243,'8'!$B$5:$F$40,4,FALSE)</f>
        <v>#N/A</v>
      </c>
      <c r="AT243" s="213" t="e">
        <f>+VLOOKUP(AQ243,'8'!$B$5:$F$40,5,FALSE)</f>
        <v>#N/A</v>
      </c>
      <c r="AU243" s="213" t="e">
        <f>+VLOOKUP(AQ243,'8'!$B$5:$F$40,2,FALSE)</f>
        <v>#N/A</v>
      </c>
      <c r="AV243" s="213" t="str">
        <f t="shared" si="566"/>
        <v>CO-076/2023-91243110-2025-07</v>
      </c>
      <c r="AW243" s="165" t="str">
        <f t="shared" si="567"/>
        <v>91243110-2025-07</v>
      </c>
      <c r="AX243" t="str">
        <f t="shared" ref="AX243:AX246" si="570">V243</f>
        <v>CO-076/2023</v>
      </c>
      <c r="AZ243" s="658" t="e">
        <f>+VLOOKUP(P243&amp;" "&amp;AP243&amp;" "&amp;AX243&amp;" "&amp;X243,'D2'!$DW$6:$DW$98,1,FALSE)</f>
        <v>#N/A</v>
      </c>
      <c r="BC243" t="s">
        <v>831</v>
      </c>
      <c r="BD243" t="s">
        <v>1112</v>
      </c>
      <c r="BE243" t="s">
        <v>1113</v>
      </c>
      <c r="BF243" s="530">
        <v>45809</v>
      </c>
      <c r="BG243" s="530">
        <v>45838</v>
      </c>
      <c r="BI243" t="str">
        <f>IF(AX243="REMUNERACION","FEE MO","FEE SS")</f>
        <v>FEE SS</v>
      </c>
      <c r="BJ243" s="660" t="str">
        <f>IF(AX243="REMUNERACION","FEE MO","FEE SS")&amp;X243</f>
        <v>FEE SSBERG_CAD</v>
      </c>
      <c r="BK243" s="655">
        <f t="shared" ref="BK243" si="571">+AB243*0.025</f>
        <v>13787.375</v>
      </c>
      <c r="BL243" s="136">
        <f>IF(BI243="FEE SS",AB243*0.025,AB243*0.0551)</f>
        <v>13787.375</v>
      </c>
      <c r="BM243" s="136" t="str">
        <f t="shared" si="569"/>
        <v>OK</v>
      </c>
    </row>
    <row r="244" spans="1:65" ht="20.399999999999999" x14ac:dyDescent="0.7">
      <c r="A244" s="203"/>
      <c r="B244" s="203"/>
      <c r="C244" s="203"/>
      <c r="D244" s="203"/>
      <c r="E244" s="203"/>
      <c r="F244" s="203"/>
      <c r="G244" s="203"/>
      <c r="H244" s="203"/>
      <c r="I244" s="203"/>
      <c r="J244" s="203"/>
      <c r="K244" s="203"/>
      <c r="L244" s="203" t="str">
        <f t="shared" si="555"/>
        <v>91243110JULIO2025</v>
      </c>
      <c r="M244" s="203" t="str">
        <f t="shared" si="556"/>
        <v>REAL 91243110 REMUNERACION BERG_CAD</v>
      </c>
      <c r="N244" s="203" t="str">
        <f>VLOOKUP(M244,'D2'!$DW$5:'D2'!G:G,1,FALSE)</f>
        <v>REAL 91243110 REMUNERACION BERG_CAD</v>
      </c>
      <c r="O244" t="str">
        <f t="shared" ref="O244" si="572">P244&amp;V244&amp;X244&amp;W244&amp;AP244</f>
        <v>REALREMUNERACIONBERG_CADJULIO202591243110</v>
      </c>
      <c r="P244" t="s">
        <v>21</v>
      </c>
      <c r="Q244" s="387"/>
      <c r="R244" s="211" t="e">
        <f>+VLOOKUP(AP244,'8'!$B$5:$F$40,2,FALSE)</f>
        <v>#N/A</v>
      </c>
      <c r="S244" s="383" t="s">
        <v>247</v>
      </c>
      <c r="T244" s="211" t="str">
        <f>+VLOOKUP(TEXT(S244,0),articulos!A:B,2,0)</f>
        <v>Remuneración Proyecto Geología</v>
      </c>
      <c r="U244" s="384">
        <v>90567</v>
      </c>
      <c r="V244" s="370" t="s">
        <v>613</v>
      </c>
      <c r="W244" s="211" t="str">
        <f t="shared" si="558"/>
        <v>JULIO2025</v>
      </c>
      <c r="X244" t="s">
        <v>703</v>
      </c>
      <c r="AA244" s="95">
        <f>+AD244/'7'!$E$350</f>
        <v>7756.6297094214706</v>
      </c>
      <c r="AB244" s="207">
        <v>7380821</v>
      </c>
      <c r="AD244" s="388">
        <f t="shared" si="560"/>
        <v>7380821</v>
      </c>
      <c r="AE244" s="530">
        <v>45869</v>
      </c>
      <c r="AF244" t="s">
        <v>704</v>
      </c>
      <c r="AG244" t="s">
        <v>325</v>
      </c>
      <c r="AH244" t="s">
        <v>1111</v>
      </c>
      <c r="AL244" s="220">
        <f t="shared" si="561"/>
        <v>2025</v>
      </c>
      <c r="AM244" s="220" t="str">
        <f t="shared" si="562"/>
        <v>2025-07</v>
      </c>
      <c r="AN244" s="1" t="s">
        <v>24</v>
      </c>
      <c r="AO244" s="665">
        <f>AA244*'7'!G$350</f>
        <v>8264.8910631799736</v>
      </c>
      <c r="AP244" s="731" t="s">
        <v>662</v>
      </c>
      <c r="AQ244" s="212" t="str">
        <f t="shared" si="565"/>
        <v>912431</v>
      </c>
      <c r="AR244" s="213" t="e">
        <f>+VLOOKUP(AQ244,'8'!$B$5:$F$40,3,FALSE)</f>
        <v>#N/A</v>
      </c>
      <c r="AS244" s="213" t="e">
        <f>+VLOOKUP(AQ244,'8'!$B$5:$F$40,4,FALSE)</f>
        <v>#N/A</v>
      </c>
      <c r="AT244" s="213" t="e">
        <f>+VLOOKUP(AQ244,'8'!$B$5:$F$40,5,FALSE)</f>
        <v>#N/A</v>
      </c>
      <c r="AU244" s="213" t="e">
        <f>+VLOOKUP(AQ244,'8'!$B$5:$F$40,2,FALSE)</f>
        <v>#N/A</v>
      </c>
      <c r="AV244" s="213" t="str">
        <f t="shared" si="566"/>
        <v>REMUNERACION-91243110-2025-07</v>
      </c>
      <c r="AW244" s="165" t="str">
        <f t="shared" si="567"/>
        <v>91243110-2025-07</v>
      </c>
      <c r="AX244" t="str">
        <f t="shared" si="570"/>
        <v>REMUNERACION</v>
      </c>
      <c r="AZ244" s="659" t="e">
        <f>+VLOOKUP(P244&amp;" "&amp;AP244&amp;" "&amp;AX244&amp;" "&amp;X244,'D2'!$DW$6:$DW$98,1,FALSE)</f>
        <v>#N/A</v>
      </c>
      <c r="BC244" t="s">
        <v>302</v>
      </c>
      <c r="BD244" t="s">
        <v>302</v>
      </c>
      <c r="BE244" t="s">
        <v>302</v>
      </c>
      <c r="BF244" s="530"/>
      <c r="BG244" s="530"/>
      <c r="BI244" t="str">
        <f t="shared" ref="BI244" si="573">IF(AX244="REMUNERACION","FEE MO","FEE SS")</f>
        <v>FEE MO</v>
      </c>
      <c r="BJ244" s="739" t="str">
        <f t="shared" ref="BJ244" si="574">IF(AX244="REMUNERACION","FEE MO","FEE SS")&amp;X244</f>
        <v>FEE MOBERG_CAD</v>
      </c>
      <c r="BK244" s="656">
        <f t="shared" ref="BK244" si="575">+AB244*0.0551</f>
        <v>406683.23710000003</v>
      </c>
      <c r="BL244" s="136">
        <f t="shared" ref="BL244" si="576">IF(BI244="FEE SS",AB244*0.025,AB244*0.0551)</f>
        <v>406683.23710000003</v>
      </c>
      <c r="BM244" s="136" t="str">
        <f t="shared" si="569"/>
        <v>OK</v>
      </c>
    </row>
    <row r="245" spans="1:65" ht="20.399999999999999" x14ac:dyDescent="0.7">
      <c r="A245" s="203"/>
      <c r="B245" s="203"/>
      <c r="C245" s="203"/>
      <c r="D245" s="203"/>
      <c r="E245" s="203"/>
      <c r="F245" s="203"/>
      <c r="G245" s="203"/>
      <c r="H245" s="203"/>
      <c r="I245" s="203"/>
      <c r="J245" s="203"/>
      <c r="K245" s="203"/>
      <c r="L245" s="203" t="str">
        <f t="shared" ref="L245:L246" si="577">IF(P245="INCURRIDO",0,AP245&amp;W245)</f>
        <v>91243110JULIO2025</v>
      </c>
      <c r="M245" s="203" t="str">
        <f t="shared" ref="M245:M246" si="578">P245&amp;" "&amp;AP245&amp;" "&amp;V245&amp;" "&amp;X245</f>
        <v>REAL 91243110 REMUNERACION CANN_AUS</v>
      </c>
      <c r="N245" s="203" t="str">
        <f>VLOOKUP(M245,'D2'!$DW$5:'D2'!G:G,1,FALSE)</f>
        <v>REAL 91243110 REMUNERACION CANN_AUS</v>
      </c>
      <c r="O245" t="str">
        <f>P245&amp;V245&amp;X245&amp;W245&amp;AP245</f>
        <v>REALREMUNERACIONCANN_AUSJULIO202591243110</v>
      </c>
      <c r="P245" t="s">
        <v>21</v>
      </c>
      <c r="Q245" s="387"/>
      <c r="R245" s="211" t="e">
        <f>+VLOOKUP(AP245,'8'!$B$5:$F$40,2,FALSE)</f>
        <v>#N/A</v>
      </c>
      <c r="S245" s="383" t="s">
        <v>247</v>
      </c>
      <c r="T245" s="211" t="str">
        <f>+VLOOKUP(TEXT(S245,0),articulos!A:B,2,0)</f>
        <v>Remuneración Proyecto Geología</v>
      </c>
      <c r="U245" s="384">
        <v>90567</v>
      </c>
      <c r="V245" s="370" t="s">
        <v>613</v>
      </c>
      <c r="W245" s="211" t="str">
        <f t="shared" ref="W245:W246" si="579">UPPER(TEXT(AE245,"MMMMYYYY"))</f>
        <v>JULIO2025</v>
      </c>
      <c r="X245" t="s">
        <v>796</v>
      </c>
      <c r="AA245" s="95">
        <f>+AD245/'7'!$E$350</f>
        <v>7236.5771635752199</v>
      </c>
      <c r="AB245" s="207">
        <v>6885965</v>
      </c>
      <c r="AD245" s="388">
        <f t="shared" ref="AD245:AD246" si="580">ROUND(AB245-AC245,0)</f>
        <v>6885965</v>
      </c>
      <c r="AE245" s="530">
        <v>45869</v>
      </c>
      <c r="AF245" t="s">
        <v>704</v>
      </c>
      <c r="AG245" t="s">
        <v>325</v>
      </c>
      <c r="AH245" t="s">
        <v>1111</v>
      </c>
      <c r="AL245" s="220">
        <f t="shared" ref="AL245:AL246" si="581">+YEAR(AE245)</f>
        <v>2025</v>
      </c>
      <c r="AM245" s="220" t="str">
        <f t="shared" ref="AM245:AM246" si="582">+AL245&amp;"-"&amp;TEXT(MONTH(AE245),"00")</f>
        <v>2025-07</v>
      </c>
      <c r="AN245" s="1" t="s">
        <v>24</v>
      </c>
      <c r="AO245" s="665">
        <f>AA245*'7'!G$350</f>
        <v>7710.7615250214149</v>
      </c>
      <c r="AP245" s="731" t="s">
        <v>662</v>
      </c>
      <c r="AQ245" s="212" t="str">
        <f t="shared" ref="AQ245:AQ246" si="583">+MID(AP245,1,6)</f>
        <v>912431</v>
      </c>
      <c r="AR245" s="213" t="e">
        <f>+VLOOKUP(AQ245,'8'!$B$5:$F$40,3,FALSE)</f>
        <v>#N/A</v>
      </c>
      <c r="AS245" s="213" t="e">
        <f>+VLOOKUP(AQ245,'8'!$B$5:$F$40,4,FALSE)</f>
        <v>#N/A</v>
      </c>
      <c r="AT245" s="213" t="e">
        <f>+VLOOKUP(AQ245,'8'!$B$5:$F$40,5,FALSE)</f>
        <v>#N/A</v>
      </c>
      <c r="AU245" s="213" t="e">
        <f>+VLOOKUP(AQ245,'8'!$B$5:$F$40,2,FALSE)</f>
        <v>#N/A</v>
      </c>
      <c r="AV245" s="213" t="str">
        <f t="shared" ref="AV245:AV246" si="584">+AX245&amp;"-"&amp;AP245&amp;"-"&amp;AM245</f>
        <v>REMUNERACION-91243110-2025-07</v>
      </c>
      <c r="AW245" s="165" t="str">
        <f t="shared" ref="AW245:AW246" si="585">+AP245&amp;"-"&amp;AM245</f>
        <v>91243110-2025-07</v>
      </c>
      <c r="AX245" t="str">
        <f t="shared" si="570"/>
        <v>REMUNERACION</v>
      </c>
      <c r="AZ245" s="659" t="e">
        <f>+VLOOKUP(P245&amp;" "&amp;AP245&amp;" "&amp;AX245&amp;" "&amp;X245,'D2'!$DW$6:$DW$98,1,FALSE)</f>
        <v>#N/A</v>
      </c>
      <c r="BF245" s="530"/>
      <c r="BG245" s="530"/>
      <c r="BI245" t="str">
        <f>IF(AX245="REMUNERACION","FEE MO","FEE SS")</f>
        <v>FEE MO</v>
      </c>
      <c r="BJ245" s="739" t="str">
        <f t="shared" ref="BJ245" si="586">IF(AX245="REMUNERACION","FEE MO","FEE SS")&amp;X245</f>
        <v>FEE MOCANN_AUS</v>
      </c>
      <c r="BK245" s="656">
        <f t="shared" ref="BK245" si="587">+AB245*0.0551</f>
        <v>379416.6715</v>
      </c>
      <c r="BL245" s="136">
        <f>IF(BI245="FEE SS",AB245*0.025,AB245*0.0551)</f>
        <v>379416.6715</v>
      </c>
      <c r="BM245" s="136" t="str">
        <f t="shared" ref="BM245:BM246" si="588">IF(BK245=BL245,"OK","REV")</f>
        <v>OK</v>
      </c>
    </row>
    <row r="246" spans="1:65" ht="20.399999999999999" x14ac:dyDescent="0.7">
      <c r="A246" s="203"/>
      <c r="B246" s="203"/>
      <c r="C246" s="203"/>
      <c r="D246" s="203"/>
      <c r="E246" s="203"/>
      <c r="F246" s="203"/>
      <c r="G246" s="203"/>
      <c r="H246" s="203"/>
      <c r="I246" s="203"/>
      <c r="J246" s="203"/>
      <c r="K246" s="203"/>
      <c r="L246" s="203" t="str">
        <f t="shared" si="577"/>
        <v>91243110JULIO2025</v>
      </c>
      <c r="M246" s="203" t="str">
        <f t="shared" si="578"/>
        <v>REAL 91243110 CO-073/2023 BERG_CAD</v>
      </c>
      <c r="N246" s="203" t="str">
        <f>VLOOKUP(M246,'D2'!$DW$5:'D2'!G:G,1,FALSE)</f>
        <v>REAL 91243110 CO-073/2023 BERG_CAD</v>
      </c>
      <c r="O246" t="str">
        <f t="shared" ref="O246" si="589">P246&amp;V246&amp;X246&amp;W246&amp;AP246</f>
        <v>REALCO-073/2023BERG_CADJULIO202591243110</v>
      </c>
      <c r="P246" t="s">
        <v>21</v>
      </c>
      <c r="Q246" s="387"/>
      <c r="R246" s="211" t="e">
        <f>+VLOOKUP(AP246,'8'!$B$5:$F$40,2,FALSE)</f>
        <v>#N/A</v>
      </c>
      <c r="S246" s="383" t="s">
        <v>248</v>
      </c>
      <c r="T246" s="211" t="str">
        <f>+VLOOKUP(TEXT(S246,0),articulos!A:B,2,0)</f>
        <v>Servicio de Apoyo Geológico</v>
      </c>
      <c r="U246" s="384">
        <v>90570</v>
      </c>
      <c r="V246" s="370" t="s">
        <v>708</v>
      </c>
      <c r="W246" s="211" t="str">
        <f t="shared" si="579"/>
        <v>JULIO2025</v>
      </c>
      <c r="X246" t="s">
        <v>703</v>
      </c>
      <c r="AA246" s="95">
        <f>+AD246/'7'!$E$350</f>
        <v>604.27723188481957</v>
      </c>
      <c r="AB246" s="207">
        <v>575000</v>
      </c>
      <c r="AD246" s="388">
        <f t="shared" si="580"/>
        <v>575000</v>
      </c>
      <c r="AE246" s="530">
        <v>45869</v>
      </c>
      <c r="AF246" t="s">
        <v>704</v>
      </c>
      <c r="AG246" t="s">
        <v>705</v>
      </c>
      <c r="AH246" t="s">
        <v>706</v>
      </c>
      <c r="AL246" s="220">
        <f t="shared" si="581"/>
        <v>2025</v>
      </c>
      <c r="AM246" s="220" t="str">
        <f t="shared" si="582"/>
        <v>2025-07</v>
      </c>
      <c r="AN246" s="1" t="s">
        <v>24</v>
      </c>
      <c r="AO246" s="665">
        <f>AA246*'7'!G$350</f>
        <v>643.87313570244896</v>
      </c>
      <c r="AP246" s="731" t="s">
        <v>662</v>
      </c>
      <c r="AQ246" s="212" t="str">
        <f t="shared" si="583"/>
        <v>912431</v>
      </c>
      <c r="AR246" s="213" t="e">
        <f>+VLOOKUP(AQ246,'8'!$B$5:$F$40,3,FALSE)</f>
        <v>#N/A</v>
      </c>
      <c r="AS246" s="213" t="e">
        <f>+VLOOKUP(AQ246,'8'!$B$5:$F$40,4,FALSE)</f>
        <v>#N/A</v>
      </c>
      <c r="AT246" s="213" t="e">
        <f>+VLOOKUP(AQ246,'8'!$B$5:$F$40,5,FALSE)</f>
        <v>#N/A</v>
      </c>
      <c r="AU246" s="213" t="e">
        <f>+VLOOKUP(AQ246,'8'!$B$5:$F$40,2,FALSE)</f>
        <v>#N/A</v>
      </c>
      <c r="AV246" s="213" t="str">
        <f t="shared" si="584"/>
        <v>CO-073/2023-91243110-2025-07</v>
      </c>
      <c r="AW246" s="165" t="str">
        <f t="shared" si="585"/>
        <v>91243110-2025-07</v>
      </c>
      <c r="AX246" t="str">
        <f t="shared" si="570"/>
        <v>CO-073/2023</v>
      </c>
      <c r="AZ246" s="659" t="e">
        <f>+VLOOKUP(P246&amp;" "&amp;AP246&amp;" "&amp;AX246&amp;" "&amp;X246,'D2'!$DW$6:$DW$98,1,FALSE)</f>
        <v>#N/A</v>
      </c>
      <c r="BF246" s="530"/>
      <c r="BG246" s="530"/>
      <c r="BI246" t="str">
        <f t="shared" ref="BI246" si="590">IF(AX246="REMUNERACION","FEE MO","FEE SS")</f>
        <v>FEE SS</v>
      </c>
      <c r="BJ246" s="390" t="str">
        <f>IF(AX246="REMUNERACION","FEE MO","FEE SS")&amp;X246</f>
        <v>FEE SSBERG_CAD</v>
      </c>
      <c r="BK246" s="655">
        <f t="shared" ref="BK246" si="591">+AB246*0.025</f>
        <v>14375</v>
      </c>
      <c r="BL246" s="136">
        <f t="shared" ref="BL246" si="592">IF(BI246="FEE SS",AB246*0.025,AB246*0.0551)</f>
        <v>14375</v>
      </c>
      <c r="BM246" s="136" t="str">
        <f t="shared" si="588"/>
        <v>OK</v>
      </c>
    </row>
    <row r="247" spans="1:65" ht="20.399999999999999" x14ac:dyDescent="0.7">
      <c r="A247" s="203"/>
      <c r="B247" s="203"/>
      <c r="C247" s="203"/>
      <c r="D247" s="203"/>
      <c r="E247" s="203"/>
      <c r="F247" s="203"/>
      <c r="G247" s="203"/>
      <c r="H247" s="203"/>
      <c r="I247" s="203"/>
      <c r="J247" s="203"/>
      <c r="K247" s="203"/>
      <c r="L247" s="203" t="str">
        <f t="shared" ref="L247:L248" si="593">IF(P247="INCURRIDO",0,AP247&amp;W247)</f>
        <v>91243110JULIO2025</v>
      </c>
      <c r="M247" s="203" t="str">
        <f t="shared" ref="M247:M248" si="594">P247&amp;" "&amp;AP247&amp;" "&amp;V247&amp;" "&amp;X247</f>
        <v>REAL 91243110 CO-073/2023 CANN_AUS</v>
      </c>
      <c r="N247" s="203" t="str">
        <f>VLOOKUP(M247,'D2'!$DW$5:'D2'!G:G,1,FALSE)</f>
        <v>REAL 91243110 CO-073/2023 CANN_AUS</v>
      </c>
      <c r="O247" t="str">
        <f>P247&amp;V247&amp;X247&amp;W247&amp;AP247</f>
        <v>REALCO-073/2023CANN_AUSJULIO202591243110</v>
      </c>
      <c r="P247" t="s">
        <v>21</v>
      </c>
      <c r="Q247" s="387"/>
      <c r="R247" s="211" t="e">
        <f>+VLOOKUP(AP247,'8'!$B$5:$F$40,2,FALSE)</f>
        <v>#N/A</v>
      </c>
      <c r="S247" s="383" t="s">
        <v>248</v>
      </c>
      <c r="T247" s="211" t="str">
        <f>+VLOOKUP(TEXT(S247,0),articulos!A:B,2,0)</f>
        <v>Servicio de Apoyo Geológico</v>
      </c>
      <c r="U247" s="384">
        <v>90570</v>
      </c>
      <c r="V247" s="370" t="s">
        <v>708</v>
      </c>
      <c r="W247" s="211" t="str">
        <f t="shared" ref="W247:W248" si="595">UPPER(TEXT(AE247,"MMMMYYYY"))</f>
        <v>JULIO2025</v>
      </c>
      <c r="X247" t="s">
        <v>796</v>
      </c>
      <c r="AA247" s="95">
        <f>+AD247/'7'!$E$350</f>
        <v>604.27723188481957</v>
      </c>
      <c r="AB247" s="207">
        <v>575000</v>
      </c>
      <c r="AD247" s="388">
        <f t="shared" ref="AD247:AD248" si="596">ROUND(AB247-AC247,0)</f>
        <v>575000</v>
      </c>
      <c r="AE247" s="530">
        <v>45869</v>
      </c>
      <c r="AF247" t="s">
        <v>704</v>
      </c>
      <c r="AG247" t="s">
        <v>705</v>
      </c>
      <c r="AH247" t="s">
        <v>706</v>
      </c>
      <c r="AL247" s="220">
        <f t="shared" ref="AL247:AL248" si="597">+YEAR(AE247)</f>
        <v>2025</v>
      </c>
      <c r="AM247" s="220" t="str">
        <f t="shared" ref="AM247:AM248" si="598">+AL247&amp;"-"&amp;TEXT(MONTH(AE247),"00")</f>
        <v>2025-07</v>
      </c>
      <c r="AN247" s="1" t="s">
        <v>24</v>
      </c>
      <c r="AO247" s="665">
        <f>AA247*'7'!G$350</f>
        <v>643.87313570244896</v>
      </c>
      <c r="AP247" s="731" t="s">
        <v>662</v>
      </c>
      <c r="AQ247" s="212" t="str">
        <f t="shared" ref="AQ247:AQ248" si="599">+MID(AP247,1,6)</f>
        <v>912431</v>
      </c>
      <c r="AR247" s="213" t="e">
        <f>+VLOOKUP(AQ247,'8'!$B$5:$F$40,3,FALSE)</f>
        <v>#N/A</v>
      </c>
      <c r="AS247" s="213" t="e">
        <f>+VLOOKUP(AQ247,'8'!$B$5:$F$40,4,FALSE)</f>
        <v>#N/A</v>
      </c>
      <c r="AT247" s="213" t="e">
        <f>+VLOOKUP(AQ247,'8'!$B$5:$F$40,5,FALSE)</f>
        <v>#N/A</v>
      </c>
      <c r="AU247" s="213" t="e">
        <f>+VLOOKUP(AQ247,'8'!$B$5:$F$40,2,FALSE)</f>
        <v>#N/A</v>
      </c>
      <c r="AV247" s="213" t="str">
        <f t="shared" ref="AV247:AV248" si="600">+AX247&amp;"-"&amp;AP247&amp;"-"&amp;AM247</f>
        <v>CO-073/2023-91243110-2025-07</v>
      </c>
      <c r="AW247" s="165" t="str">
        <f t="shared" ref="AW247:AW248" si="601">+AP247&amp;"-"&amp;AM247</f>
        <v>91243110-2025-07</v>
      </c>
      <c r="AX247" t="str">
        <f t="shared" ref="AX247:AX248" si="602">V247</f>
        <v>CO-073/2023</v>
      </c>
      <c r="AZ247" s="659" t="e">
        <f>+VLOOKUP(P247&amp;" "&amp;AP247&amp;" "&amp;AX247&amp;" "&amp;X247,'D2'!$DW$6:$DW$98,1,FALSE)</f>
        <v>#N/A</v>
      </c>
      <c r="BF247" s="530"/>
      <c r="BG247" s="530"/>
      <c r="BI247" t="str">
        <f>IF(AX247="REMUNERACION","FEE MO","FEE SS")</f>
        <v>FEE SS</v>
      </c>
      <c r="BJ247" s="390" t="str">
        <f>IF(AX247="REMUNERACION","FEE MO","FEE SS")&amp;X247</f>
        <v>FEE SSCANN_AUS</v>
      </c>
      <c r="BK247" s="655">
        <f t="shared" ref="BK247" si="603">+AB247*0.025</f>
        <v>14375</v>
      </c>
      <c r="BL247" s="136">
        <f>IF(BI247="FEE SS",AB247*0.025,AB247*0.0551)</f>
        <v>14375</v>
      </c>
      <c r="BM247" s="136" t="str">
        <f t="shared" ref="BM247:BM248" si="604">IF(BK247=BL247,"OK","REV")</f>
        <v>OK</v>
      </c>
    </row>
    <row r="248" spans="1:65" ht="20.399999999999999" x14ac:dyDescent="0.7">
      <c r="A248" s="203"/>
      <c r="B248" s="203"/>
      <c r="C248" s="203"/>
      <c r="D248" s="203"/>
      <c r="E248" s="203"/>
      <c r="F248" s="203"/>
      <c r="G248" s="203"/>
      <c r="H248" s="203"/>
      <c r="I248" s="203"/>
      <c r="J248" s="203"/>
      <c r="K248" s="203"/>
      <c r="L248" s="203" t="str">
        <f t="shared" si="593"/>
        <v>ENERO1900</v>
      </c>
      <c r="M248" s="203" t="str">
        <f t="shared" si="594"/>
        <v xml:space="preserve">REAL   </v>
      </c>
      <c r="N248" s="203" t="e">
        <f>VLOOKUP(M248,'D2'!$DW$5:'D2'!G:G,1,FALSE)</f>
        <v>#N/A</v>
      </c>
      <c r="O248" t="str">
        <f t="shared" ref="O248" si="605">P248&amp;V248&amp;X248&amp;W248&amp;AP248</f>
        <v>REALENERO1900</v>
      </c>
      <c r="P248" t="s">
        <v>21</v>
      </c>
      <c r="Q248" s="387"/>
      <c r="R248" s="211" t="str">
        <f>+VLOOKUP(AP248,'8'!$B$5:$F$40,2,FALSE)</f>
        <v>Geofísica ME</v>
      </c>
      <c r="S248" s="383"/>
      <c r="T248" s="211" t="e">
        <f>+VLOOKUP(TEXT(S248,0),articulos!A:B,2,0)</f>
        <v>#N/A</v>
      </c>
      <c r="U248" s="384"/>
      <c r="V248" s="370"/>
      <c r="W248" s="211" t="str">
        <f t="shared" si="595"/>
        <v>ENERO1900</v>
      </c>
      <c r="AA248" s="95">
        <f>+AD248/'7'!$E$350</f>
        <v>0</v>
      </c>
      <c r="AB248" s="207"/>
      <c r="AD248" s="388">
        <f t="shared" si="596"/>
        <v>0</v>
      </c>
      <c r="AE248" s="530"/>
      <c r="AL248" s="220">
        <f t="shared" si="597"/>
        <v>1900</v>
      </c>
      <c r="AM248" s="220" t="str">
        <f t="shared" si="598"/>
        <v>1900-01</v>
      </c>
      <c r="AN248" s="1" t="s">
        <v>24</v>
      </c>
      <c r="AO248" s="665">
        <f>AA248*'7'!G$350</f>
        <v>0</v>
      </c>
      <c r="AP248" s="731"/>
      <c r="AQ248" s="212" t="str">
        <f t="shared" si="599"/>
        <v/>
      </c>
      <c r="AR248" s="213" t="e">
        <f>+VLOOKUP(AQ248,'8'!$B$5:$F$40,3,FALSE)</f>
        <v>#N/A</v>
      </c>
      <c r="AS248" s="213" t="e">
        <f>+VLOOKUP(AQ248,'8'!$B$5:$F$40,4,FALSE)</f>
        <v>#N/A</v>
      </c>
      <c r="AT248" s="213" t="e">
        <f>+VLOOKUP(AQ248,'8'!$B$5:$F$40,5,FALSE)</f>
        <v>#N/A</v>
      </c>
      <c r="AU248" s="213" t="e">
        <f>+VLOOKUP(AQ248,'8'!$B$5:$F$40,2,FALSE)</f>
        <v>#N/A</v>
      </c>
      <c r="AV248" s="213" t="str">
        <f t="shared" si="600"/>
        <v>0--1900-01</v>
      </c>
      <c r="AW248" s="165" t="str">
        <f t="shared" si="601"/>
        <v>-1900-01</v>
      </c>
      <c r="AX248">
        <f t="shared" si="602"/>
        <v>0</v>
      </c>
      <c r="AZ248" s="659" t="e">
        <f>+VLOOKUP(P248&amp;" "&amp;AP248&amp;" "&amp;AX248&amp;" "&amp;X248,'D2'!$DW$6:$DW$98,1,FALSE)</f>
        <v>#N/A</v>
      </c>
      <c r="BF248" s="530"/>
      <c r="BG248" s="530"/>
      <c r="BI248" t="str">
        <f t="shared" ref="BI248" si="606">IF(AX248="REMUNERACION","FEE MO","FEE SS")</f>
        <v>FEE SS</v>
      </c>
      <c r="BJ248" s="739" t="str">
        <f t="shared" ref="BJ248" si="607">IF(AX248="REMUNERACION","FEE MO","FEE SS")&amp;X248</f>
        <v>FEE SS</v>
      </c>
      <c r="BK248" s="656">
        <f t="shared" ref="BK248" si="608">+AB248*0.0551</f>
        <v>0</v>
      </c>
      <c r="BL248" s="136">
        <f t="shared" ref="BL248" si="609">IF(BI248="FEE SS",AB248*0.025,AB248*0.0551)</f>
        <v>0</v>
      </c>
      <c r="BM248" s="136" t="str">
        <f t="shared" si="604"/>
        <v>OK</v>
      </c>
    </row>
    <row r="249" spans="1:65" ht="20.399999999999999" x14ac:dyDescent="0.7">
      <c r="A249" s="203"/>
      <c r="B249" s="203"/>
      <c r="C249" s="203"/>
      <c r="D249" s="203"/>
      <c r="E249" s="203"/>
      <c r="F249" s="203"/>
      <c r="G249" s="203"/>
      <c r="H249" s="203"/>
      <c r="I249" s="203"/>
      <c r="J249" s="203"/>
      <c r="K249" s="203"/>
      <c r="L249" s="203" t="str">
        <f t="shared" si="555"/>
        <v>ENERO1900</v>
      </c>
      <c r="M249" s="203" t="str">
        <f t="shared" si="556"/>
        <v xml:space="preserve">REAL   </v>
      </c>
      <c r="N249" s="203" t="e">
        <f>VLOOKUP(M249,'D2'!$DW$5:'D2'!G:G,1,FALSE)</f>
        <v>#N/A</v>
      </c>
      <c r="O249" t="str">
        <f>P249&amp;V249&amp;X249&amp;W249&amp;AP249</f>
        <v>REALENERO1900</v>
      </c>
      <c r="P249" t="s">
        <v>21</v>
      </c>
      <c r="Q249" s="387"/>
      <c r="R249" s="211" t="str">
        <f>+VLOOKUP(AP249,'8'!$B$5:$F$40,2,FALSE)</f>
        <v>Geofísica ME</v>
      </c>
      <c r="S249" s="383"/>
      <c r="T249" s="211" t="e">
        <f>+VLOOKUP(TEXT(S249,0),articulos!A:B,2,0)</f>
        <v>#N/A</v>
      </c>
      <c r="U249" s="384"/>
      <c r="V249" s="370"/>
      <c r="W249" s="211" t="str">
        <f t="shared" si="558"/>
        <v>ENERO1900</v>
      </c>
      <c r="AA249" s="95">
        <f>+AD249/'7'!$E$350</f>
        <v>0</v>
      </c>
      <c r="AB249" s="207"/>
      <c r="AD249" s="388">
        <f t="shared" si="560"/>
        <v>0</v>
      </c>
      <c r="AE249" s="530"/>
      <c r="AL249" s="220">
        <f t="shared" si="561"/>
        <v>1900</v>
      </c>
      <c r="AM249" s="220" t="str">
        <f t="shared" si="562"/>
        <v>1900-01</v>
      </c>
      <c r="AN249" s="1" t="s">
        <v>24</v>
      </c>
      <c r="AO249" s="665">
        <f>AA249*'7'!G$350</f>
        <v>0</v>
      </c>
      <c r="AP249" s="731"/>
      <c r="AQ249" s="212" t="str">
        <f t="shared" si="565"/>
        <v/>
      </c>
      <c r="AR249" s="213" t="e">
        <f>+VLOOKUP(AQ249,'8'!$B$5:$F$40,3,FALSE)</f>
        <v>#N/A</v>
      </c>
      <c r="AS249" s="213" t="e">
        <f>+VLOOKUP(AQ249,'8'!$B$5:$F$40,4,FALSE)</f>
        <v>#N/A</v>
      </c>
      <c r="AT249" s="213" t="e">
        <f>+VLOOKUP(AQ249,'8'!$B$5:$F$40,5,FALSE)</f>
        <v>#N/A</v>
      </c>
      <c r="AU249" s="213" t="e">
        <f>+VLOOKUP(AQ249,'8'!$B$5:$F$40,2,FALSE)</f>
        <v>#N/A</v>
      </c>
      <c r="AV249" s="213" t="str">
        <f t="shared" si="566"/>
        <v>0--1900-01</v>
      </c>
      <c r="AW249" s="165" t="str">
        <f t="shared" si="567"/>
        <v>-1900-01</v>
      </c>
      <c r="AX249">
        <f t="shared" ref="AX249:AX250" si="610">V249</f>
        <v>0</v>
      </c>
      <c r="AZ249" s="659" t="e">
        <f>+VLOOKUP(P249&amp;" "&amp;AP249&amp;" "&amp;AX249&amp;" "&amp;X249,'D2'!$DW$6:$DW$98,1,FALSE)</f>
        <v>#N/A</v>
      </c>
      <c r="BF249" s="530"/>
      <c r="BG249" s="530"/>
      <c r="BI249" t="str">
        <f>IF(AX249="REMUNERACION","FEE MO","FEE SS")</f>
        <v>FEE SS</v>
      </c>
      <c r="BJ249" s="390" t="str">
        <f>IF(AX249="REMUNERACION","FEE MO","FEE SS")&amp;X249</f>
        <v>FEE SS</v>
      </c>
      <c r="BK249" s="655">
        <f t="shared" ref="BK249" si="611">+AB249*0.025</f>
        <v>0</v>
      </c>
      <c r="BL249" s="136">
        <f>IF(BI249="FEE SS",AB249*0.025,AB249*0.0551)</f>
        <v>0</v>
      </c>
      <c r="BM249" s="136" t="str">
        <f t="shared" si="569"/>
        <v>OK</v>
      </c>
    </row>
    <row r="250" spans="1:65" ht="20.399999999999999" x14ac:dyDescent="0.7">
      <c r="A250" s="203"/>
      <c r="B250" s="203"/>
      <c r="C250" s="203"/>
      <c r="D250" s="203"/>
      <c r="E250" s="203"/>
      <c r="F250" s="203"/>
      <c r="G250" s="203"/>
      <c r="H250" s="203"/>
      <c r="I250" s="203"/>
      <c r="J250" s="203"/>
      <c r="K250" s="203"/>
      <c r="L250" s="203" t="str">
        <f t="shared" si="555"/>
        <v>ENERO1900</v>
      </c>
      <c r="M250" s="203" t="str">
        <f t="shared" si="556"/>
        <v xml:space="preserve">REAL   </v>
      </c>
      <c r="N250" s="203" t="e">
        <f>VLOOKUP(M250,'D2'!$DW$5:'D2'!G:G,1,FALSE)</f>
        <v>#N/A</v>
      </c>
      <c r="O250" t="str">
        <f t="shared" ref="O250:O254" si="612">P250&amp;V250&amp;X250&amp;W250&amp;AP250</f>
        <v>REALENERO1900</v>
      </c>
      <c r="P250" t="s">
        <v>21</v>
      </c>
      <c r="Q250" s="387"/>
      <c r="R250" s="211" t="str">
        <f>+VLOOKUP(AP250,'8'!$B$5:$F$40,2,FALSE)</f>
        <v>Geofísica ME</v>
      </c>
      <c r="S250" s="383"/>
      <c r="T250" s="211" t="e">
        <f>+VLOOKUP(TEXT(S250,0),articulos!A:B,2,0)</f>
        <v>#N/A</v>
      </c>
      <c r="U250" s="384"/>
      <c r="V250" s="370"/>
      <c r="W250" s="211" t="str">
        <f t="shared" si="558"/>
        <v>ENERO1900</v>
      </c>
      <c r="AA250" s="95">
        <f>+AD250/'7'!$E$350</f>
        <v>0</v>
      </c>
      <c r="AB250" s="207"/>
      <c r="AD250" s="388">
        <f t="shared" si="560"/>
        <v>0</v>
      </c>
      <c r="AE250" s="530"/>
      <c r="AL250" s="220">
        <f t="shared" si="561"/>
        <v>1900</v>
      </c>
      <c r="AM250" s="220" t="str">
        <f t="shared" si="562"/>
        <v>1900-01</v>
      </c>
      <c r="AN250" s="1" t="s">
        <v>24</v>
      </c>
      <c r="AO250" s="665">
        <f>AA250*'7'!G$350</f>
        <v>0</v>
      </c>
      <c r="AP250" s="731"/>
      <c r="AQ250" s="212" t="str">
        <f t="shared" si="565"/>
        <v/>
      </c>
      <c r="AR250" s="213" t="e">
        <f>+VLOOKUP(AQ250,'8'!$B$5:$F$40,3,FALSE)</f>
        <v>#N/A</v>
      </c>
      <c r="AS250" s="213" t="e">
        <f>+VLOOKUP(AQ250,'8'!$B$5:$F$40,4,FALSE)</f>
        <v>#N/A</v>
      </c>
      <c r="AT250" s="213" t="e">
        <f>+VLOOKUP(AQ250,'8'!$B$5:$F$40,5,FALSE)</f>
        <v>#N/A</v>
      </c>
      <c r="AU250" s="213" t="e">
        <f>+VLOOKUP(AQ250,'8'!$B$5:$F$40,2,FALSE)</f>
        <v>#N/A</v>
      </c>
      <c r="AV250" s="213" t="str">
        <f t="shared" si="566"/>
        <v>0--1900-01</v>
      </c>
      <c r="AW250" s="165" t="str">
        <f t="shared" si="567"/>
        <v>-1900-01</v>
      </c>
      <c r="AX250">
        <f t="shared" si="610"/>
        <v>0</v>
      </c>
      <c r="AZ250" s="659" t="e">
        <f>+VLOOKUP(P250&amp;" "&amp;AP250&amp;" "&amp;AX250&amp;" "&amp;X250,'D2'!$DW$6:$DW$98,1,FALSE)</f>
        <v>#N/A</v>
      </c>
      <c r="BC250" t="s">
        <v>302</v>
      </c>
      <c r="BD250" t="s">
        <v>302</v>
      </c>
      <c r="BE250" t="s">
        <v>302</v>
      </c>
      <c r="BF250" s="530"/>
      <c r="BG250" s="530"/>
      <c r="BI250" t="str">
        <f t="shared" ref="BI250" si="613">IF(AX250="REMUNERACION","FEE MO","FEE SS")</f>
        <v>FEE SS</v>
      </c>
      <c r="BJ250" s="739" t="str">
        <f t="shared" ref="BJ250" si="614">IF(AX250="REMUNERACION","FEE MO","FEE SS")&amp;X250</f>
        <v>FEE SS</v>
      </c>
      <c r="BK250" s="656">
        <f t="shared" ref="BK250" si="615">+AB250*0.0551</f>
        <v>0</v>
      </c>
      <c r="BL250" s="136">
        <f t="shared" ref="BL250" si="616">IF(BI250="FEE SS",AB250*0.025,AB250*0.0551)</f>
        <v>0</v>
      </c>
      <c r="BM250" s="136" t="str">
        <f t="shared" si="569"/>
        <v>OK</v>
      </c>
    </row>
    <row r="251" spans="1:65" ht="17.399999999999999" x14ac:dyDescent="0.55000000000000004">
      <c r="L251" t="str">
        <f t="shared" ref="L251:L262" si="617">IF(P251="INCURRIDO",0,AP251&amp;W251)</f>
        <v>91243910JULIO2025</v>
      </c>
      <c r="M251" t="str">
        <f t="shared" ref="M251:M260" si="618">P251&amp;" "&amp;AP251&amp;" "&amp;V251&amp;" "&amp;X251</f>
        <v>REAL 91243910 FEE MO CANN_AUS</v>
      </c>
      <c r="N251" t="str">
        <f>VLOOKUP(M251,'D2'!$DW$5:'D2'!G:G,1,FALSE)</f>
        <v>REAL 91243910 FEE MO CANN_AUS</v>
      </c>
      <c r="O251" t="str">
        <f t="shared" si="612"/>
        <v>REALFEE MOCANN_AUSJULIO202591243910</v>
      </c>
      <c r="P251" t="s">
        <v>21</v>
      </c>
      <c r="Q251" s="504" t="s">
        <v>693</v>
      </c>
      <c r="R251" s="247" t="str">
        <f>+VLOOKUP(AP251,'8'!$B$5:$F$40,2,FALSE)</f>
        <v>q FEE M.O.</v>
      </c>
      <c r="S251" s="248" t="s">
        <v>269</v>
      </c>
      <c r="T251" s="247" t="str">
        <f>+VLOOKUP(TEXT(S251,0),articulos!A:B,2,0)</f>
        <v>Costo de Servicio Mano de Obra</v>
      </c>
      <c r="U251" s="247"/>
      <c r="V251" s="247" t="s">
        <v>269</v>
      </c>
      <c r="W251" s="249" t="str">
        <f t="shared" ref="W251:W262" si="619">UPPER(TEXT(AE251,"MMMMYYYY"))</f>
        <v>JULIO2025</v>
      </c>
      <c r="X251" s="247" t="s">
        <v>796</v>
      </c>
      <c r="Y251" s="247"/>
      <c r="Z251" s="247"/>
      <c r="AA251" s="250">
        <f>+AD251/'7'!$E$350</f>
        <v>398.73574693920449</v>
      </c>
      <c r="AB251" s="653">
        <f>ROUND(BK251,0)</f>
        <v>379417</v>
      </c>
      <c r="AC251" s="247"/>
      <c r="AD251" s="250">
        <f t="shared" ref="AD251:AD262" si="620">ROUND(AB251-AC251,0)</f>
        <v>379417</v>
      </c>
      <c r="AE251" s="662">
        <v>45869</v>
      </c>
      <c r="AF251" s="253" t="s">
        <v>585</v>
      </c>
      <c r="AG251" s="253" t="s">
        <v>269</v>
      </c>
      <c r="AH251" s="253" t="s">
        <v>269</v>
      </c>
      <c r="AI251" s="247"/>
      <c r="AJ251" s="247"/>
      <c r="AK251" s="247"/>
      <c r="AL251" s="254">
        <f t="shared" ref="AL251:AL262" si="621">+YEAR(AE251)</f>
        <v>2025</v>
      </c>
      <c r="AM251" s="254" t="str">
        <f t="shared" ref="AM251:AM262" si="622">+AL251&amp;"-"&amp;TEXT(MONTH(AE251),"00")</f>
        <v>2025-07</v>
      </c>
      <c r="AN251" s="255" t="s">
        <v>24</v>
      </c>
      <c r="AO251" s="250">
        <f>AA251*'7'!G$350</f>
        <v>424.86332787620182</v>
      </c>
      <c r="AP251" s="728">
        <v>91243910</v>
      </c>
      <c r="AQ251" s="256" t="str">
        <f t="shared" si="565"/>
        <v>912439</v>
      </c>
      <c r="AR251" s="257" t="e">
        <f>+VLOOKUP(AQ251,'8'!$B$5:$F$40,3,FALSE)</f>
        <v>#N/A</v>
      </c>
      <c r="AS251" s="257" t="e">
        <f>+VLOOKUP(AQ251,'8'!$B$5:$F$40,4,FALSE)</f>
        <v>#N/A</v>
      </c>
      <c r="AT251" s="257" t="e">
        <f>+VLOOKUP(AQ251,'8'!$B$5:$F$40,5,FALSE)</f>
        <v>#N/A</v>
      </c>
      <c r="AU251" s="257" t="e">
        <f>+VLOOKUP(AQ251,'8'!$B$5:$F$40,2,FALSE)</f>
        <v>#N/A</v>
      </c>
      <c r="AV251" s="257" t="str">
        <f t="shared" si="566"/>
        <v>FEE MO-91243910-2025-07</v>
      </c>
      <c r="AW251" s="247" t="str">
        <f t="shared" si="567"/>
        <v>91243910-2025-07</v>
      </c>
      <c r="AX251" s="247" t="s">
        <v>269</v>
      </c>
      <c r="AY251" s="247"/>
      <c r="AZ251" s="247"/>
      <c r="BF251" s="530"/>
      <c r="BG251" s="530"/>
      <c r="BI251" s="247" t="str">
        <f>X251</f>
        <v>CANN_AUS</v>
      </c>
      <c r="BJ251" s="391" t="str">
        <f>"FEE MO"&amp;BI251</f>
        <v>FEE MOCANN_AUS</v>
      </c>
      <c r="BK251" s="533">
        <f>BK245</f>
        <v>379416.6715</v>
      </c>
      <c r="BL251" s="136">
        <f>SUMIF(BJ249:BJ250,BJ251,BK249:BK250)</f>
        <v>0</v>
      </c>
      <c r="BM251" s="136" t="str">
        <f>IF(BK251=BL251,"OK","REV")</f>
        <v>REV</v>
      </c>
    </row>
    <row r="252" spans="1:65" s="261" customFormat="1" ht="17.399999999999999" x14ac:dyDescent="0.55000000000000004">
      <c r="L252" s="261" t="str">
        <f t="shared" si="617"/>
        <v>91243920JULIO2025</v>
      </c>
      <c r="M252" s="261" t="str">
        <f t="shared" si="618"/>
        <v>REAL 91243920 FEE SS CANN_AUS</v>
      </c>
      <c r="N252" s="261" t="str">
        <f>VLOOKUP(M252,'D2'!$DW$5:'D2'!G:G,1,FALSE)</f>
        <v>REAL 91243920 FEE SS CANN_AUS</v>
      </c>
      <c r="O252" s="261" t="str">
        <f t="shared" si="612"/>
        <v>REALFEE SSCANN_AUSJULIO202591243920</v>
      </c>
      <c r="P252" s="261" t="s">
        <v>21</v>
      </c>
      <c r="Q252" s="505" t="s">
        <v>694</v>
      </c>
      <c r="R252" s="260" t="str">
        <f>+VLOOKUP(AP252,'8'!$B$5:$F$40,2,FALSE)</f>
        <v>q FEE S.S.</v>
      </c>
      <c r="S252" s="265" t="s">
        <v>22</v>
      </c>
      <c r="T252" s="260" t="str">
        <f>+VLOOKUP(TEXT(S252,0),articulos!A:B,2,0)</f>
        <v>Costo de Servicio Administración Contratos</v>
      </c>
      <c r="U252" s="260"/>
      <c r="V252" s="260" t="s">
        <v>22</v>
      </c>
      <c r="W252" s="266" t="str">
        <f t="shared" si="619"/>
        <v>JULIO2025</v>
      </c>
      <c r="X252" s="260" t="s">
        <v>796</v>
      </c>
      <c r="Y252" s="260"/>
      <c r="Z252" s="260"/>
      <c r="AA252" s="267">
        <f>+AD252/'7'!$E$350</f>
        <v>15.106930797120489</v>
      </c>
      <c r="AB252" s="654">
        <f>ROUND(BK252,0)</f>
        <v>14375</v>
      </c>
      <c r="AC252" s="260"/>
      <c r="AD252" s="267">
        <f t="shared" si="620"/>
        <v>14375</v>
      </c>
      <c r="AE252" s="663">
        <v>45869</v>
      </c>
      <c r="AF252" s="270" t="s">
        <v>585</v>
      </c>
      <c r="AG252" s="270" t="s">
        <v>22</v>
      </c>
      <c r="AH252" s="270" t="s">
        <v>22</v>
      </c>
      <c r="AI252" s="260"/>
      <c r="AJ252" s="260"/>
      <c r="AK252" s="260"/>
      <c r="AL252" s="271">
        <f t="shared" si="621"/>
        <v>2025</v>
      </c>
      <c r="AM252" s="271" t="str">
        <f t="shared" si="622"/>
        <v>2025-07</v>
      </c>
      <c r="AN252" s="272" t="s">
        <v>24</v>
      </c>
      <c r="AO252" s="267">
        <f>AA252*'7'!G$350</f>
        <v>16.096828392561221</v>
      </c>
      <c r="AP252" s="729">
        <v>91243920</v>
      </c>
      <c r="AQ252" s="258" t="str">
        <f t="shared" si="565"/>
        <v>912439</v>
      </c>
      <c r="AR252" s="259" t="e">
        <f>+VLOOKUP(AQ252,'8'!$B$5:$F$40,3,FALSE)</f>
        <v>#N/A</v>
      </c>
      <c r="AS252" s="259" t="e">
        <f>+VLOOKUP(AQ252,'8'!$B$5:$F$40,4,FALSE)</f>
        <v>#N/A</v>
      </c>
      <c r="AT252" s="259" t="e">
        <f>+VLOOKUP(AQ252,'8'!$B$5:$F$40,5,FALSE)</f>
        <v>#N/A</v>
      </c>
      <c r="AU252" s="259" t="e">
        <f>+VLOOKUP(AQ252,'8'!$B$5:$F$40,2,FALSE)</f>
        <v>#N/A</v>
      </c>
      <c r="AV252" s="259" t="str">
        <f t="shared" si="566"/>
        <v>FEE SS-91243920-2025-07</v>
      </c>
      <c r="AW252" s="260" t="str">
        <f t="shared" si="567"/>
        <v>91243920-2025-07</v>
      </c>
      <c r="AX252" s="260" t="s">
        <v>22</v>
      </c>
      <c r="AY252" s="260"/>
      <c r="AZ252" s="260"/>
      <c r="BF252" s="531"/>
      <c r="BG252" s="531"/>
      <c r="BI252" s="260" t="str">
        <f t="shared" ref="BI252:BI254" si="623">X252</f>
        <v>CANN_AUS</v>
      </c>
      <c r="BJ252" s="393" t="str">
        <f>IF(AY252="REMUNERACIÓN","FEE MO","FEE SS")</f>
        <v>FEE SS</v>
      </c>
      <c r="BK252" s="394">
        <f>SUM(BK247)</f>
        <v>14375</v>
      </c>
      <c r="BL252" s="136">
        <f>SUMIF(BI249:BI250,BJ252,BK249:BK250)</f>
        <v>0</v>
      </c>
      <c r="BM252" s="136" t="str">
        <f t="shared" ref="BM252" si="624">IF(BK252=BL252,"OK","REV")</f>
        <v>REV</v>
      </c>
    </row>
    <row r="253" spans="1:65" ht="17.399999999999999" x14ac:dyDescent="0.55000000000000004">
      <c r="L253" t="str">
        <f t="shared" si="617"/>
        <v>91243910JULIO2025</v>
      </c>
      <c r="M253" t="str">
        <f t="shared" si="618"/>
        <v>REAL 91243910 FEE MO BERG_CAD</v>
      </c>
      <c r="N253" t="str">
        <f>VLOOKUP(M253,'D2'!$DW$5:'D2'!G:G,1,FALSE)</f>
        <v>REAL 91243910 FEE MO BERG_CAD</v>
      </c>
      <c r="O253" t="str">
        <f t="shared" si="612"/>
        <v>REALFEE MOBERG_CADJULIO202591243910</v>
      </c>
      <c r="P253" t="s">
        <v>21</v>
      </c>
      <c r="Q253" s="504" t="s">
        <v>693</v>
      </c>
      <c r="R253" s="247" t="str">
        <f>+VLOOKUP(AP253,'8'!$B$5:$F$40,2,FALSE)</f>
        <v>q FEE M.O.</v>
      </c>
      <c r="S253" s="248" t="s">
        <v>269</v>
      </c>
      <c r="T253" s="247" t="str">
        <f>+VLOOKUP(TEXT(S253,0),articulos!A:B,2,0)</f>
        <v>Costo de Servicio Mano de Obra</v>
      </c>
      <c r="U253" s="247"/>
      <c r="V253" s="247" t="s">
        <v>269</v>
      </c>
      <c r="W253" s="249" t="str">
        <f t="shared" si="619"/>
        <v>JULIO2025</v>
      </c>
      <c r="X253" s="247" t="s">
        <v>703</v>
      </c>
      <c r="Y253" s="247"/>
      <c r="Z253" s="247"/>
      <c r="AA253" s="250">
        <f>+AD253/'7'!$E$350</f>
        <v>427.39004781672008</v>
      </c>
      <c r="AB253" s="653">
        <f>ROUND(BK253,0)</f>
        <v>406683</v>
      </c>
      <c r="AC253" s="247"/>
      <c r="AD253" s="250">
        <f t="shared" si="620"/>
        <v>406683</v>
      </c>
      <c r="AE253" s="662">
        <v>45869</v>
      </c>
      <c r="AF253" s="253" t="s">
        <v>585</v>
      </c>
      <c r="AG253" s="253" t="s">
        <v>269</v>
      </c>
      <c r="AH253" s="253" t="s">
        <v>269</v>
      </c>
      <c r="AI253" s="247"/>
      <c r="AJ253" s="247"/>
      <c r="AK253" s="247"/>
      <c r="AL253" s="254">
        <f t="shared" si="621"/>
        <v>2025</v>
      </c>
      <c r="AM253" s="254" t="str">
        <f t="shared" si="622"/>
        <v>2025-07</v>
      </c>
      <c r="AN253" s="255" t="s">
        <v>24</v>
      </c>
      <c r="AO253" s="250">
        <f>AA253*'7'!G$350</f>
        <v>455.39523208152872</v>
      </c>
      <c r="AP253" s="728">
        <v>91243910</v>
      </c>
      <c r="AQ253" s="256" t="str">
        <f t="shared" ref="AQ253:AQ264" si="625">+MID(AP253,1,6)</f>
        <v>912439</v>
      </c>
      <c r="AR253" s="257" t="e">
        <f>+VLOOKUP(AQ253,'8'!$B$5:$F$40,3,FALSE)</f>
        <v>#N/A</v>
      </c>
      <c r="AS253" s="257" t="e">
        <f>+VLOOKUP(AQ253,'8'!$B$5:$F$40,4,FALSE)</f>
        <v>#N/A</v>
      </c>
      <c r="AT253" s="257" t="e">
        <f>+VLOOKUP(AQ253,'8'!$B$5:$F$40,5,FALSE)</f>
        <v>#N/A</v>
      </c>
      <c r="AU253" s="257" t="e">
        <f>+VLOOKUP(AQ253,'8'!$B$5:$F$40,2,FALSE)</f>
        <v>#N/A</v>
      </c>
      <c r="AV253" s="257" t="str">
        <f t="shared" ref="AV253:AV264" si="626">+AX253&amp;"-"&amp;AP253&amp;"-"&amp;AM253</f>
        <v>FEE MO-91243910-2025-07</v>
      </c>
      <c r="AW253" s="247" t="str">
        <f t="shared" ref="AW253:AW264" si="627">+AP253&amp;"-"&amp;AM253</f>
        <v>91243910-2025-07</v>
      </c>
      <c r="AX253" s="247" t="s">
        <v>269</v>
      </c>
      <c r="AY253" s="247"/>
      <c r="AZ253" s="247"/>
      <c r="BF253" s="530"/>
      <c r="BG253" s="530"/>
      <c r="BI253" s="247" t="str">
        <f t="shared" si="623"/>
        <v>BERG_CAD</v>
      </c>
      <c r="BJ253" s="391" t="str">
        <f>"FEE MO"&amp;BI253</f>
        <v>FEE MOBERG_CAD</v>
      </c>
      <c r="BK253" s="533">
        <f>BK244</f>
        <v>406683.23710000003</v>
      </c>
      <c r="BL253" s="136">
        <f>SUMIF(BJ242:BJ250,BJ253,BK242:BK250)</f>
        <v>406683.23710000003</v>
      </c>
      <c r="BM253" s="136" t="str">
        <f>IF(BK253=BL253,"OK","REV")</f>
        <v>OK</v>
      </c>
    </row>
    <row r="254" spans="1:65" s="261" customFormat="1" ht="17.399999999999999" x14ac:dyDescent="0.55000000000000004">
      <c r="L254" s="261" t="str">
        <f t="shared" si="617"/>
        <v>91243920JULIO2025</v>
      </c>
      <c r="M254" s="261" t="str">
        <f t="shared" si="618"/>
        <v>REAL 91243920 FEE SS BERG_CAD</v>
      </c>
      <c r="N254" s="261" t="str">
        <f>VLOOKUP(M254,'D2'!$DW$5:'D2'!G:G,1,FALSE)</f>
        <v>REAL 91243920 FEE SS BERG_CAD</v>
      </c>
      <c r="O254" s="261" t="str">
        <f t="shared" si="612"/>
        <v>REALFEE SSBERG_CADJULIO202591243920</v>
      </c>
      <c r="P254" s="261" t="s">
        <v>21</v>
      </c>
      <c r="Q254" s="505" t="s">
        <v>694</v>
      </c>
      <c r="R254" s="260" t="str">
        <f>+VLOOKUP(AP254,'8'!$B$5:$F$40,2,FALSE)</f>
        <v>q FEE S.S.</v>
      </c>
      <c r="S254" s="265" t="s">
        <v>22</v>
      </c>
      <c r="T254" s="260" t="str">
        <f>+VLOOKUP(TEXT(S254,0),articulos!A:B,2,0)</f>
        <v>Costo de Servicio Administración Contratos</v>
      </c>
      <c r="U254" s="260"/>
      <c r="V254" s="260" t="s">
        <v>22</v>
      </c>
      <c r="W254" s="266" t="str">
        <f t="shared" si="619"/>
        <v>JULIO2025</v>
      </c>
      <c r="X254" s="260" t="s">
        <v>703</v>
      </c>
      <c r="Y254" s="260"/>
      <c r="Z254" s="260"/>
      <c r="AA254" s="267">
        <f>+AD254/'7'!$E$350</f>
        <v>29.595922442330934</v>
      </c>
      <c r="AB254" s="654">
        <f>ROUND(BK254,0)</f>
        <v>28162</v>
      </c>
      <c r="AC254" s="260"/>
      <c r="AD254" s="267">
        <f t="shared" si="620"/>
        <v>28162</v>
      </c>
      <c r="AE254" s="663">
        <v>45869</v>
      </c>
      <c r="AF254" s="270" t="s">
        <v>585</v>
      </c>
      <c r="AG254" s="270" t="s">
        <v>22</v>
      </c>
      <c r="AH254" s="270" t="s">
        <v>22</v>
      </c>
      <c r="AI254" s="260"/>
      <c r="AJ254" s="260"/>
      <c r="AK254" s="260"/>
      <c r="AL254" s="271">
        <f t="shared" si="621"/>
        <v>2025</v>
      </c>
      <c r="AM254" s="271" t="str">
        <f t="shared" si="622"/>
        <v>2025-07</v>
      </c>
      <c r="AN254" s="272" t="s">
        <v>24</v>
      </c>
      <c r="AO254" s="267">
        <f>AA254*'7'!G$350</f>
        <v>31.535226517656287</v>
      </c>
      <c r="AP254" s="729">
        <v>91243920</v>
      </c>
      <c r="AQ254" s="258" t="str">
        <f t="shared" si="625"/>
        <v>912439</v>
      </c>
      <c r="AR254" s="259" t="e">
        <f>+VLOOKUP(AQ254,'8'!$B$5:$F$40,3,FALSE)</f>
        <v>#N/A</v>
      </c>
      <c r="AS254" s="259" t="e">
        <f>+VLOOKUP(AQ254,'8'!$B$5:$F$40,4,FALSE)</f>
        <v>#N/A</v>
      </c>
      <c r="AT254" s="259" t="e">
        <f>+VLOOKUP(AQ254,'8'!$B$5:$F$40,5,FALSE)</f>
        <v>#N/A</v>
      </c>
      <c r="AU254" s="259" t="e">
        <f>+VLOOKUP(AQ254,'8'!$B$5:$F$40,2,FALSE)</f>
        <v>#N/A</v>
      </c>
      <c r="AV254" s="259" t="str">
        <f t="shared" si="626"/>
        <v>FEE SS-91243920-2025-07</v>
      </c>
      <c r="AW254" s="260" t="str">
        <f t="shared" si="627"/>
        <v>91243920-2025-07</v>
      </c>
      <c r="AX254" s="260" t="s">
        <v>22</v>
      </c>
      <c r="AY254" s="260"/>
      <c r="AZ254" s="260"/>
      <c r="BF254" s="531"/>
      <c r="BG254" s="531"/>
      <c r="BI254" s="260" t="str">
        <f t="shared" si="623"/>
        <v>BERG_CAD</v>
      </c>
      <c r="BJ254" s="393" t="str">
        <f t="shared" ref="BJ254" si="628">IF(AY254="REMUNERACIÓN","FEE MO","FEE SS")</f>
        <v>FEE SS</v>
      </c>
      <c r="BK254" s="394">
        <f>SUM(BK246,BK243)</f>
        <v>28162.375</v>
      </c>
      <c r="BL254" s="136">
        <f>SUMIF(BI249:BI250,BJ254,BK249:BK250)</f>
        <v>0</v>
      </c>
      <c r="BM254" s="136" t="str">
        <f t="shared" ref="BM254:BM262" si="629">IF(BK254=BL254,"OK","REV")</f>
        <v>REV</v>
      </c>
    </row>
    <row r="255" spans="1:65" ht="20.399999999999999" x14ac:dyDescent="0.7">
      <c r="A255" s="203"/>
      <c r="B255" s="203"/>
      <c r="C255" s="203"/>
      <c r="D255" s="203"/>
      <c r="E255" s="203"/>
      <c r="F255" s="203"/>
      <c r="G255" s="203"/>
      <c r="H255" s="203"/>
      <c r="I255" s="203"/>
      <c r="J255" s="203"/>
      <c r="K255" s="203"/>
      <c r="L255" s="203" t="str">
        <f t="shared" si="617"/>
        <v>91243110AGOSTO2025</v>
      </c>
      <c r="M255" s="203" t="str">
        <f t="shared" si="618"/>
        <v>REAL 91243110 CO-H-006/2025 CANN_AUS</v>
      </c>
      <c r="N255" s="203" t="str">
        <f>VLOOKUP(M255,'D2'!$DW$5:'D2'!G:G,1,FALSE)</f>
        <v>REAL 91243110 CO-H-006/2025 CANN_AUS</v>
      </c>
      <c r="O255" t="str">
        <f>P255&amp;V255&amp;X255&amp;W255&amp;AP255</f>
        <v>REALCO-H-006/2025CANN_AUSAGOSTO202591243110</v>
      </c>
      <c r="P255" t="s">
        <v>21</v>
      </c>
      <c r="Q255" s="387" t="s">
        <v>662</v>
      </c>
      <c r="R255" s="211" t="e">
        <f>+VLOOKUP(AP255,'8'!$B$5:$F$40,2,FALSE)</f>
        <v>#N/A</v>
      </c>
      <c r="S255" s="383" t="s">
        <v>23</v>
      </c>
      <c r="T255" s="211" t="str">
        <f>+VLOOKUP(TEXT(S255,0),articulos!A:B,2,0)</f>
        <v>Asesoría Experta</v>
      </c>
      <c r="U255" s="384">
        <v>91518</v>
      </c>
      <c r="V255" s="370" t="s">
        <v>1114</v>
      </c>
      <c r="W255" s="211" t="str">
        <f t="shared" si="619"/>
        <v>AGOSTO2025</v>
      </c>
      <c r="X255" t="s">
        <v>796</v>
      </c>
      <c r="AA255" s="95">
        <f>+AD255/'7'!$E$351</f>
        <v>2554.3599296284797</v>
      </c>
      <c r="AB255" s="207">
        <v>2468278</v>
      </c>
      <c r="AD255" s="388">
        <f t="shared" si="620"/>
        <v>2468278</v>
      </c>
      <c r="AE255" s="530">
        <v>45895</v>
      </c>
      <c r="AF255" t="s">
        <v>767</v>
      </c>
      <c r="AG255" t="s">
        <v>769</v>
      </c>
      <c r="AH255" t="s">
        <v>772</v>
      </c>
      <c r="AL255" s="220">
        <f t="shared" si="621"/>
        <v>2025</v>
      </c>
      <c r="AM255" s="220" t="str">
        <f t="shared" si="622"/>
        <v>2025-08</v>
      </c>
      <c r="AN255" s="1" t="s">
        <v>24</v>
      </c>
      <c r="AO255" s="740">
        <f>AA255*'7'!G$351</f>
        <v>2762.9093162557319</v>
      </c>
      <c r="AP255" s="731" t="s">
        <v>662</v>
      </c>
      <c r="AQ255" s="212" t="str">
        <f t="shared" si="625"/>
        <v>912431</v>
      </c>
      <c r="AR255" s="213" t="e">
        <f>+VLOOKUP(AQ255,'8'!$B$5:$F$40,3,FALSE)</f>
        <v>#N/A</v>
      </c>
      <c r="AS255" s="213" t="e">
        <f>+VLOOKUP(AQ255,'8'!$B$5:$F$40,4,FALSE)</f>
        <v>#N/A</v>
      </c>
      <c r="AT255" s="213" t="e">
        <f>+VLOOKUP(AQ255,'8'!$B$5:$F$40,5,FALSE)</f>
        <v>#N/A</v>
      </c>
      <c r="AU255" s="213" t="e">
        <f>+VLOOKUP(AQ255,'8'!$B$5:$F$40,2,FALSE)</f>
        <v>#N/A</v>
      </c>
      <c r="AV255" s="213" t="str">
        <f t="shared" si="626"/>
        <v>CO-H-006/2025-91243110-2025-08</v>
      </c>
      <c r="AW255" s="165" t="str">
        <f t="shared" si="627"/>
        <v>91243110-2025-08</v>
      </c>
      <c r="AX255" t="str">
        <f t="shared" ref="AX255:AX260" si="630">V255</f>
        <v>CO-H-006/2025</v>
      </c>
      <c r="AZ255" s="658" t="e">
        <f>+VLOOKUP(P255&amp;" "&amp;AP255&amp;" "&amp;AX255&amp;" "&amp;X255,'D2'!$DW$6:$DW$98,1,FALSE)</f>
        <v>#N/A</v>
      </c>
      <c r="BC255" t="s">
        <v>1114</v>
      </c>
      <c r="BD255" t="s">
        <v>1115</v>
      </c>
      <c r="BE255" t="s">
        <v>777</v>
      </c>
      <c r="BF255" s="530">
        <v>45849</v>
      </c>
      <c r="BG255" s="530">
        <v>45869</v>
      </c>
      <c r="BI255" t="str">
        <f>IF(AX255="REMUNERACION","FEE MO","FEE SS")</f>
        <v>FEE SS</v>
      </c>
      <c r="BJ255" s="660" t="str">
        <f>IF(AX255="REMUNERACION","FEE MO","FEE SS")&amp;X255</f>
        <v>FEE SSCANN_AUS</v>
      </c>
      <c r="BK255" s="655">
        <f t="shared" ref="BK255:BK256" si="631">+AB255*0.025</f>
        <v>61706.950000000004</v>
      </c>
      <c r="BL255" s="136">
        <f>IF(BI255="FEE SS",AB255*0.025,AB255*0.0551)</f>
        <v>61706.950000000004</v>
      </c>
      <c r="BM255" s="136" t="str">
        <f t="shared" si="629"/>
        <v>OK</v>
      </c>
    </row>
    <row r="256" spans="1:65" ht="20.399999999999999" x14ac:dyDescent="0.7">
      <c r="A256" s="203"/>
      <c r="B256" s="203"/>
      <c r="C256" s="203"/>
      <c r="D256" s="203"/>
      <c r="E256" s="203"/>
      <c r="F256" s="203"/>
      <c r="G256" s="203"/>
      <c r="H256" s="203"/>
      <c r="I256" s="203"/>
      <c r="J256" s="203"/>
      <c r="K256" s="203"/>
      <c r="L256" s="203" t="str">
        <f t="shared" si="617"/>
        <v>91243110AGOSTO2025</v>
      </c>
      <c r="M256" s="203" t="str">
        <f t="shared" si="618"/>
        <v>REAL 91243110 CO-H-006/2025 BERG_CAD</v>
      </c>
      <c r="N256" s="203" t="str">
        <f>VLOOKUP(M256,'D2'!$DW$5:'D2'!G:G,1,FALSE)</f>
        <v>REAL 91243110 CO-H-006/2025 BERG_CAD</v>
      </c>
      <c r="O256" t="str">
        <f t="shared" ref="O256" si="632">P256&amp;V256&amp;X256&amp;W256&amp;AP256</f>
        <v>REALCO-H-006/2025BERG_CADAGOSTO202591243110</v>
      </c>
      <c r="P256" t="s">
        <v>21</v>
      </c>
      <c r="Q256" s="387" t="s">
        <v>662</v>
      </c>
      <c r="R256" s="211" t="e">
        <f>+VLOOKUP(AP256,'8'!$B$5:$F$40,2,FALSE)</f>
        <v>#N/A</v>
      </c>
      <c r="S256" s="383" t="s">
        <v>23</v>
      </c>
      <c r="T256" s="211" t="str">
        <f>+VLOOKUP(TEXT(S256,0),articulos!A:B,2,0)</f>
        <v>Asesoría Experta</v>
      </c>
      <c r="U256" s="384">
        <v>91518</v>
      </c>
      <c r="V256" s="370" t="s">
        <v>1114</v>
      </c>
      <c r="W256" s="211" t="str">
        <f t="shared" si="619"/>
        <v>AGOSTO2025</v>
      </c>
      <c r="X256" t="s">
        <v>703</v>
      </c>
      <c r="AA256" s="95">
        <f>+AD256/'7'!$E$351</f>
        <v>2554.3588947531825</v>
      </c>
      <c r="AB256" s="207">
        <v>2468277</v>
      </c>
      <c r="AD256" s="388">
        <f t="shared" si="620"/>
        <v>2468277</v>
      </c>
      <c r="AE256" s="530">
        <v>45895</v>
      </c>
      <c r="AF256" t="s">
        <v>767</v>
      </c>
      <c r="AG256" t="s">
        <v>769</v>
      </c>
      <c r="AH256" t="s">
        <v>772</v>
      </c>
      <c r="AL256" s="220">
        <f t="shared" si="621"/>
        <v>2025</v>
      </c>
      <c r="AM256" s="220" t="str">
        <f t="shared" si="622"/>
        <v>2025-08</v>
      </c>
      <c r="AN256" s="1" t="s">
        <v>24</v>
      </c>
      <c r="AO256" s="740">
        <f>AA256*'7'!G$351</f>
        <v>2762.9081968885798</v>
      </c>
      <c r="AP256" s="731" t="s">
        <v>662</v>
      </c>
      <c r="AQ256" s="212" t="str">
        <f t="shared" si="625"/>
        <v>912431</v>
      </c>
      <c r="AR256" s="213" t="e">
        <f>+VLOOKUP(AQ256,'8'!$B$5:$F$40,3,FALSE)</f>
        <v>#N/A</v>
      </c>
      <c r="AS256" s="213" t="e">
        <f>+VLOOKUP(AQ256,'8'!$B$5:$F$40,4,FALSE)</f>
        <v>#N/A</v>
      </c>
      <c r="AT256" s="213" t="e">
        <f>+VLOOKUP(AQ256,'8'!$B$5:$F$40,5,FALSE)</f>
        <v>#N/A</v>
      </c>
      <c r="AU256" s="213" t="e">
        <f>+VLOOKUP(AQ256,'8'!$B$5:$F$40,2,FALSE)</f>
        <v>#N/A</v>
      </c>
      <c r="AV256" s="213" t="str">
        <f t="shared" si="626"/>
        <v>CO-H-006/2025-91243110-2025-08</v>
      </c>
      <c r="AW256" s="165" t="str">
        <f t="shared" si="627"/>
        <v>91243110-2025-08</v>
      </c>
      <c r="AX256" t="str">
        <f t="shared" si="630"/>
        <v>CO-H-006/2025</v>
      </c>
      <c r="AZ256" s="659" t="e">
        <f>+VLOOKUP(P256&amp;" "&amp;AP256&amp;" "&amp;AX256&amp;" "&amp;X256,'D2'!$DW$6:$DW$98,1,FALSE)</f>
        <v>#N/A</v>
      </c>
      <c r="BC256" t="s">
        <v>1114</v>
      </c>
      <c r="BD256" t="s">
        <v>1115</v>
      </c>
      <c r="BE256" t="s">
        <v>777</v>
      </c>
      <c r="BF256" s="530">
        <v>45849</v>
      </c>
      <c r="BG256" s="530">
        <v>45869</v>
      </c>
      <c r="BI256" t="str">
        <f t="shared" ref="BI256" si="633">IF(AX256="REMUNERACION","FEE MO","FEE SS")</f>
        <v>FEE SS</v>
      </c>
      <c r="BJ256" s="390" t="str">
        <f>IF(AX256="REMUNERACION","FEE MO","FEE SS")&amp;X256</f>
        <v>FEE SSBERG_CAD</v>
      </c>
      <c r="BK256" s="655">
        <f t="shared" si="631"/>
        <v>61706.925000000003</v>
      </c>
      <c r="BL256" s="136">
        <f t="shared" ref="BL256" si="634">IF(BI256="FEE SS",AB256*0.025,AB256*0.0551)</f>
        <v>61706.925000000003</v>
      </c>
      <c r="BM256" s="136" t="str">
        <f t="shared" si="629"/>
        <v>OK</v>
      </c>
    </row>
    <row r="257" spans="1:65" ht="20.399999999999999" x14ac:dyDescent="0.7">
      <c r="A257" s="203"/>
      <c r="B257" s="203"/>
      <c r="C257" s="203"/>
      <c r="D257" s="203"/>
      <c r="E257" s="203"/>
      <c r="F257" s="203"/>
      <c r="G257" s="203"/>
      <c r="H257" s="203"/>
      <c r="I257" s="203"/>
      <c r="J257" s="203"/>
      <c r="K257" s="203"/>
      <c r="L257" s="203" t="str">
        <f t="shared" si="617"/>
        <v>91243110AGOSTO2025</v>
      </c>
      <c r="M257" s="203" t="str">
        <f t="shared" si="618"/>
        <v>REAL 91243110 REMUNERACION BERG_CAD</v>
      </c>
      <c r="N257" s="203" t="str">
        <f>VLOOKUP(M257,'D2'!$DW$5:'D2'!G:G,1,FALSE)</f>
        <v>REAL 91243110 REMUNERACION BERG_CAD</v>
      </c>
      <c r="O257" t="str">
        <f>P257&amp;V257&amp;X257&amp;W257&amp;AP257</f>
        <v>REALREMUNERACIONBERG_CADAGOSTO202591243110</v>
      </c>
      <c r="P257" t="s">
        <v>21</v>
      </c>
      <c r="Q257" s="387" t="s">
        <v>662</v>
      </c>
      <c r="R257" s="211" t="e">
        <f>+VLOOKUP(AP257,'8'!$B$5:$F$40,2,FALSE)</f>
        <v>#N/A</v>
      </c>
      <c r="S257" s="383" t="s">
        <v>247</v>
      </c>
      <c r="T257" s="211" t="str">
        <f>+VLOOKUP(TEXT(S257,0),articulos!A:B,2,0)</f>
        <v>Remuneración Proyecto Geología</v>
      </c>
      <c r="U257" s="384">
        <v>91613</v>
      </c>
      <c r="V257" s="370" t="s">
        <v>613</v>
      </c>
      <c r="W257" s="211" t="str">
        <f t="shared" si="619"/>
        <v>AGOSTO2025</v>
      </c>
      <c r="X257" t="s">
        <v>703</v>
      </c>
      <c r="AA257" s="95">
        <f>+AD257/'7'!$E$351</f>
        <v>10451.411569905827</v>
      </c>
      <c r="AB257" s="207">
        <v>10099199</v>
      </c>
      <c r="AD257" s="388">
        <f t="shared" si="620"/>
        <v>10099199</v>
      </c>
      <c r="AE257" s="530">
        <v>45898</v>
      </c>
      <c r="AF257" t="s">
        <v>1116</v>
      </c>
      <c r="AG257" t="s">
        <v>325</v>
      </c>
      <c r="AH257" t="s">
        <v>1117</v>
      </c>
      <c r="AL257" s="220">
        <f t="shared" si="621"/>
        <v>2025</v>
      </c>
      <c r="AM257" s="220" t="str">
        <f t="shared" si="622"/>
        <v>2025-08</v>
      </c>
      <c r="AN257" s="1" t="s">
        <v>24</v>
      </c>
      <c r="AO257" s="740">
        <f>AA257*'7'!G$351</f>
        <v>11304.711626413466</v>
      </c>
      <c r="AP257" s="731" t="s">
        <v>662</v>
      </c>
      <c r="AQ257" s="212" t="str">
        <f t="shared" si="625"/>
        <v>912431</v>
      </c>
      <c r="AR257" s="213" t="e">
        <f>+VLOOKUP(AQ257,'8'!$B$5:$F$40,3,FALSE)</f>
        <v>#N/A</v>
      </c>
      <c r="AS257" s="213" t="e">
        <f>+VLOOKUP(AQ257,'8'!$B$5:$F$40,4,FALSE)</f>
        <v>#N/A</v>
      </c>
      <c r="AT257" s="213" t="e">
        <f>+VLOOKUP(AQ257,'8'!$B$5:$F$40,5,FALSE)</f>
        <v>#N/A</v>
      </c>
      <c r="AU257" s="213" t="e">
        <f>+VLOOKUP(AQ257,'8'!$B$5:$F$40,2,FALSE)</f>
        <v>#N/A</v>
      </c>
      <c r="AV257" s="213" t="str">
        <f t="shared" si="626"/>
        <v>REMUNERACION-91243110-2025-08</v>
      </c>
      <c r="AW257" s="165" t="str">
        <f t="shared" si="627"/>
        <v>91243110-2025-08</v>
      </c>
      <c r="AX257" t="str">
        <f t="shared" si="630"/>
        <v>REMUNERACION</v>
      </c>
      <c r="AZ257" s="659" t="e">
        <f>+VLOOKUP(P257&amp;" "&amp;AP257&amp;" "&amp;AX257&amp;" "&amp;X257,'D2'!$DW$6:$DW$98,1,FALSE)</f>
        <v>#N/A</v>
      </c>
      <c r="BC257" t="s">
        <v>302</v>
      </c>
      <c r="BD257" t="s">
        <v>302</v>
      </c>
      <c r="BE257" t="s">
        <v>302</v>
      </c>
      <c r="BF257" s="530"/>
      <c r="BG257" s="530"/>
      <c r="BI257" t="str">
        <f>IF(AX257="REMUNERACION","FEE MO","FEE SS")</f>
        <v>FEE MO</v>
      </c>
      <c r="BJ257" s="739" t="str">
        <f t="shared" ref="BJ257" si="635">IF(AX257="REMUNERACION","FEE MO","FEE SS")&amp;X257</f>
        <v>FEE MOBERG_CAD</v>
      </c>
      <c r="BK257" s="656">
        <f t="shared" ref="BK257" si="636">+AB257*0.0551</f>
        <v>556465.86490000004</v>
      </c>
      <c r="BL257" s="136">
        <f>IF(BI257="FEE SS",AB257*0.025,AB257*0.0551)</f>
        <v>556465.86490000004</v>
      </c>
      <c r="BM257" s="136" t="str">
        <f t="shared" si="629"/>
        <v>OK</v>
      </c>
    </row>
    <row r="258" spans="1:65" ht="20.399999999999999" x14ac:dyDescent="0.7">
      <c r="A258" s="203"/>
      <c r="B258" s="203"/>
      <c r="C258" s="203"/>
      <c r="D258" s="203"/>
      <c r="E258" s="203"/>
      <c r="F258" s="203"/>
      <c r="G258" s="203"/>
      <c r="H258" s="203"/>
      <c r="I258" s="203"/>
      <c r="J258" s="203"/>
      <c r="K258" s="203"/>
      <c r="L258" s="203" t="str">
        <f t="shared" si="617"/>
        <v>91243110AGOSTO2025</v>
      </c>
      <c r="M258" s="203" t="str">
        <f t="shared" si="618"/>
        <v>REAL 91243110 REMUNERACION CANN_AUS</v>
      </c>
      <c r="N258" s="203" t="str">
        <f>VLOOKUP(M258,'D2'!$DW$5:'D2'!G:G,1,FALSE)</f>
        <v>REAL 91243110 REMUNERACION CANN_AUS</v>
      </c>
      <c r="O258" t="str">
        <f t="shared" ref="O258" si="637">P258&amp;V258&amp;X258&amp;W258&amp;AP258</f>
        <v>REALREMUNERACIONCANN_AUSAGOSTO202591243110</v>
      </c>
      <c r="P258" t="s">
        <v>21</v>
      </c>
      <c r="Q258" s="387" t="s">
        <v>662</v>
      </c>
      <c r="R258" s="211" t="e">
        <f>+VLOOKUP(AP258,'8'!$B$5:$F$40,2,FALSE)</f>
        <v>#N/A</v>
      </c>
      <c r="S258" s="383" t="s">
        <v>247</v>
      </c>
      <c r="T258" s="211" t="str">
        <f>+VLOOKUP(TEXT(S258,0),articulos!A:B,2,0)</f>
        <v>Remuneración Proyecto Geología</v>
      </c>
      <c r="U258" s="384">
        <v>91613</v>
      </c>
      <c r="V258" s="370" t="s">
        <v>613</v>
      </c>
      <c r="W258" s="211" t="str">
        <f t="shared" si="619"/>
        <v>AGOSTO2025</v>
      </c>
      <c r="X258" t="s">
        <v>796</v>
      </c>
      <c r="AA258" s="95">
        <f>+AD258/'7'!$E$351</f>
        <v>8735.2550967608404</v>
      </c>
      <c r="AB258" s="207">
        <v>8440877</v>
      </c>
      <c r="AD258" s="388">
        <f t="shared" si="620"/>
        <v>8440877</v>
      </c>
      <c r="AE258" s="530">
        <v>45898</v>
      </c>
      <c r="AF258" t="s">
        <v>1116</v>
      </c>
      <c r="AG258" t="s">
        <v>325</v>
      </c>
      <c r="AH258" t="s">
        <v>1117</v>
      </c>
      <c r="AL258" s="220">
        <f t="shared" si="621"/>
        <v>2025</v>
      </c>
      <c r="AM258" s="220" t="str">
        <f t="shared" si="622"/>
        <v>2025-08</v>
      </c>
      <c r="AN258" s="1" t="s">
        <v>24</v>
      </c>
      <c r="AO258" s="740">
        <f>AA258*'7'!G$351</f>
        <v>9448.4404514680809</v>
      </c>
      <c r="AP258" s="731" t="s">
        <v>662</v>
      </c>
      <c r="AQ258" s="212" t="str">
        <f t="shared" si="625"/>
        <v>912431</v>
      </c>
      <c r="AR258" s="213" t="e">
        <f>+VLOOKUP(AQ258,'8'!$B$5:$F$40,3,FALSE)</f>
        <v>#N/A</v>
      </c>
      <c r="AS258" s="213" t="e">
        <f>+VLOOKUP(AQ258,'8'!$B$5:$F$40,4,FALSE)</f>
        <v>#N/A</v>
      </c>
      <c r="AT258" s="213" t="e">
        <f>+VLOOKUP(AQ258,'8'!$B$5:$F$40,5,FALSE)</f>
        <v>#N/A</v>
      </c>
      <c r="AU258" s="213" t="e">
        <f>+VLOOKUP(AQ258,'8'!$B$5:$F$40,2,FALSE)</f>
        <v>#N/A</v>
      </c>
      <c r="AV258" s="213" t="str">
        <f t="shared" si="626"/>
        <v>REMUNERACION-91243110-2025-08</v>
      </c>
      <c r="AW258" s="165" t="str">
        <f t="shared" si="627"/>
        <v>91243110-2025-08</v>
      </c>
      <c r="AX258" t="str">
        <f t="shared" si="630"/>
        <v>REMUNERACION</v>
      </c>
      <c r="AZ258" s="659" t="e">
        <f>+VLOOKUP(P258&amp;" "&amp;AP258&amp;" "&amp;AX258&amp;" "&amp;X258,'D2'!$DW$6:$DW$98,1,FALSE)</f>
        <v>#N/A</v>
      </c>
      <c r="BC258" t="s">
        <v>302</v>
      </c>
      <c r="BD258" t="s">
        <v>302</v>
      </c>
      <c r="BE258" t="s">
        <v>302</v>
      </c>
      <c r="BF258" s="530"/>
      <c r="BG258" s="530"/>
      <c r="BI258" t="str">
        <f t="shared" ref="BI258" si="638">IF(AX258="REMUNERACION","FEE MO","FEE SS")</f>
        <v>FEE MO</v>
      </c>
      <c r="BJ258" s="739" t="str">
        <f t="shared" ref="BJ258" si="639">IF(AX258="REMUNERACION","FEE MO","FEE SS")&amp;X258</f>
        <v>FEE MOCANN_AUS</v>
      </c>
      <c r="BK258" s="656">
        <f t="shared" ref="BK258" si="640">+AB258*0.0551</f>
        <v>465092.32270000002</v>
      </c>
      <c r="BL258" s="136">
        <f t="shared" ref="BL258" si="641">IF(BI258="FEE SS",AB258*0.025,AB258*0.0551)</f>
        <v>465092.32270000002</v>
      </c>
      <c r="BM258" s="136" t="str">
        <f t="shared" si="629"/>
        <v>OK</v>
      </c>
    </row>
    <row r="259" spans="1:65" ht="20.399999999999999" x14ac:dyDescent="0.7">
      <c r="A259" s="203"/>
      <c r="B259" s="203"/>
      <c r="C259" s="203"/>
      <c r="D259" s="203"/>
      <c r="E259" s="203"/>
      <c r="F259" s="203"/>
      <c r="G259" s="203"/>
      <c r="H259" s="203"/>
      <c r="I259" s="203"/>
      <c r="J259" s="203"/>
      <c r="K259" s="203"/>
      <c r="L259" s="203" t="str">
        <f t="shared" si="617"/>
        <v>91243520AGOSTO2025</v>
      </c>
      <c r="M259" s="203" t="str">
        <f t="shared" si="618"/>
        <v>REAL 91243520 TRANSPORTE BERG_CAD</v>
      </c>
      <c r="N259" s="203" t="str">
        <f>VLOOKUP(M259,'D2'!$DW$5:'D2'!G:G,1,FALSE)</f>
        <v>REAL 91243520 TRANSPORTE BERG_CAD</v>
      </c>
      <c r="O259" t="str">
        <f>P259&amp;V259&amp;X259&amp;W259&amp;AP259</f>
        <v>REALTRANSPORTEBERG_CADAGOSTO202591243520</v>
      </c>
      <c r="P259" t="s">
        <v>21</v>
      </c>
      <c r="Q259" s="387" t="s">
        <v>677</v>
      </c>
      <c r="R259" s="211" t="e">
        <f>+VLOOKUP(AP259,'8'!$B$5:$F$40,2,FALSE)</f>
        <v>#N/A</v>
      </c>
      <c r="S259" s="383" t="s">
        <v>264</v>
      </c>
      <c r="T259" s="211" t="str">
        <f>+VLOOKUP(TEXT(S259,0),articulos!A:B,2,0)</f>
        <v>Transporte de Personal</v>
      </c>
      <c r="U259" s="384">
        <v>91375</v>
      </c>
      <c r="V259" s="370" t="s">
        <v>631</v>
      </c>
      <c r="W259" s="211" t="str">
        <f t="shared" si="619"/>
        <v>AGOSTO2025</v>
      </c>
      <c r="X259" t="s">
        <v>703</v>
      </c>
      <c r="AA259" s="95">
        <f>+AD259/'7'!$E$351</f>
        <v>7564.7190313567216</v>
      </c>
      <c r="AB259" s="207">
        <v>7309788</v>
      </c>
      <c r="AD259" s="388">
        <f t="shared" si="620"/>
        <v>7309788</v>
      </c>
      <c r="AE259" s="530">
        <v>45894</v>
      </c>
      <c r="AF259" t="s">
        <v>767</v>
      </c>
      <c r="AG259" t="s">
        <v>768</v>
      </c>
      <c r="AH259" t="s">
        <v>771</v>
      </c>
      <c r="AL259" s="220">
        <f t="shared" si="621"/>
        <v>2025</v>
      </c>
      <c r="AM259" s="220" t="str">
        <f t="shared" si="622"/>
        <v>2025-08</v>
      </c>
      <c r="AN259" s="1" t="s">
        <v>24</v>
      </c>
      <c r="AO259" s="740">
        <f>AA259*'7'!G$351</f>
        <v>8182.3365783977151</v>
      </c>
      <c r="AP259" s="731" t="s">
        <v>677</v>
      </c>
      <c r="AQ259" s="212" t="str">
        <f t="shared" si="625"/>
        <v>912435</v>
      </c>
      <c r="AR259" s="213" t="e">
        <f>+VLOOKUP(AQ259,'8'!$B$5:$F$40,3,FALSE)</f>
        <v>#N/A</v>
      </c>
      <c r="AS259" s="213" t="e">
        <f>+VLOOKUP(AQ259,'8'!$B$5:$F$40,4,FALSE)</f>
        <v>#N/A</v>
      </c>
      <c r="AT259" s="213" t="e">
        <f>+VLOOKUP(AQ259,'8'!$B$5:$F$40,5,FALSE)</f>
        <v>#N/A</v>
      </c>
      <c r="AU259" s="213" t="e">
        <f>+VLOOKUP(AQ259,'8'!$B$5:$F$40,2,FALSE)</f>
        <v>#N/A</v>
      </c>
      <c r="AV259" s="213" t="str">
        <f t="shared" si="626"/>
        <v>TRANSPORTE-91243520-2025-08</v>
      </c>
      <c r="AW259" s="165" t="str">
        <f t="shared" si="627"/>
        <v>91243520-2025-08</v>
      </c>
      <c r="AX259" t="str">
        <f t="shared" si="630"/>
        <v>TRANSPORTE</v>
      </c>
      <c r="AZ259" s="659" t="e">
        <f>+VLOOKUP(P259&amp;" "&amp;AP259&amp;" "&amp;AX259&amp;" "&amp;X259,'D2'!$DW$6:$DW$98,1,FALSE)</f>
        <v>#N/A</v>
      </c>
      <c r="BC259" t="s">
        <v>302</v>
      </c>
      <c r="BD259" t="s">
        <v>302</v>
      </c>
      <c r="BE259" t="s">
        <v>302</v>
      </c>
      <c r="BF259" s="530"/>
      <c r="BG259" s="530"/>
      <c r="BI259" t="str">
        <f>IF(AX259="REMUNERACION","FEE MO","FEE SS")</f>
        <v>FEE SS</v>
      </c>
      <c r="BJ259" s="390" t="str">
        <f>IF(AX259="REMUNERACION","FEE MO","FEE SS")&amp;X259</f>
        <v>FEE SSBERG_CAD</v>
      </c>
      <c r="BK259" s="655">
        <f t="shared" ref="BK259" si="642">+AB259*0.025</f>
        <v>182744.7</v>
      </c>
      <c r="BL259" s="136">
        <f>IF(BI259="FEE SS",AB259*0.025,AB259*0.0551)</f>
        <v>182744.7</v>
      </c>
      <c r="BM259" s="136" t="str">
        <f t="shared" si="629"/>
        <v>OK</v>
      </c>
    </row>
    <row r="260" spans="1:65" ht="20.399999999999999" x14ac:dyDescent="0.7">
      <c r="A260" s="203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 t="str">
        <f t="shared" si="617"/>
        <v>91243520AGOSTO2025</v>
      </c>
      <c r="M260" s="203" t="str">
        <f t="shared" si="618"/>
        <v>REAL 91243520 TRANSPORTE BERG_CAD</v>
      </c>
      <c r="N260" s="203" t="str">
        <f>VLOOKUP(M260,'D2'!$DW$5:'D2'!G:G,1,FALSE)</f>
        <v>REAL 91243520 TRANSPORTE BERG_CAD</v>
      </c>
      <c r="O260" t="str">
        <f t="shared" ref="O260" si="643">P260&amp;V260&amp;X260&amp;W260&amp;AP260</f>
        <v>REALTRANSPORTEBERG_CADAGOSTO202591243520</v>
      </c>
      <c r="P260" t="s">
        <v>21</v>
      </c>
      <c r="Q260" s="387" t="s">
        <v>677</v>
      </c>
      <c r="R260" s="211" t="e">
        <f>+VLOOKUP(AP260,'8'!$B$5:$F$40,2,FALSE)</f>
        <v>#N/A</v>
      </c>
      <c r="S260" s="383" t="s">
        <v>264</v>
      </c>
      <c r="T260" s="211" t="str">
        <f>+VLOOKUP(TEXT(S260,0),articulos!A:B,2,0)</f>
        <v>Transporte de Personal</v>
      </c>
      <c r="U260" s="384">
        <v>91378</v>
      </c>
      <c r="V260" s="370" t="s">
        <v>631</v>
      </c>
      <c r="W260" s="211" t="str">
        <f t="shared" si="619"/>
        <v>AGOSTO2025</v>
      </c>
      <c r="X260" t="s">
        <v>703</v>
      </c>
      <c r="AA260" s="95">
        <f>+AD260/'7'!$E$351</f>
        <v>405.24267825727003</v>
      </c>
      <c r="AB260" s="207">
        <v>391586</v>
      </c>
      <c r="AD260" s="388">
        <f t="shared" si="620"/>
        <v>391586</v>
      </c>
      <c r="AE260" s="530">
        <v>45894</v>
      </c>
      <c r="AF260" t="s">
        <v>767</v>
      </c>
      <c r="AG260" t="s">
        <v>768</v>
      </c>
      <c r="AH260" t="s">
        <v>771</v>
      </c>
      <c r="AL260" s="220">
        <f t="shared" si="621"/>
        <v>2025</v>
      </c>
      <c r="AM260" s="220" t="str">
        <f t="shared" si="622"/>
        <v>2025-08</v>
      </c>
      <c r="AN260" s="1" t="s">
        <v>24</v>
      </c>
      <c r="AO260" s="740">
        <f>AA260*'7'!G$351</f>
        <v>438.32850574988601</v>
      </c>
      <c r="AP260" s="731" t="s">
        <v>677</v>
      </c>
      <c r="AQ260" s="212" t="str">
        <f t="shared" si="625"/>
        <v>912435</v>
      </c>
      <c r="AR260" s="213" t="e">
        <f>+VLOOKUP(AQ260,'8'!$B$5:$F$40,3,FALSE)</f>
        <v>#N/A</v>
      </c>
      <c r="AS260" s="213" t="e">
        <f>+VLOOKUP(AQ260,'8'!$B$5:$F$40,4,FALSE)</f>
        <v>#N/A</v>
      </c>
      <c r="AT260" s="213" t="e">
        <f>+VLOOKUP(AQ260,'8'!$B$5:$F$40,5,FALSE)</f>
        <v>#N/A</v>
      </c>
      <c r="AU260" s="213" t="e">
        <f>+VLOOKUP(AQ260,'8'!$B$5:$F$40,2,FALSE)</f>
        <v>#N/A</v>
      </c>
      <c r="AV260" s="213" t="str">
        <f t="shared" si="626"/>
        <v>TRANSPORTE-91243520-2025-08</v>
      </c>
      <c r="AW260" s="165" t="str">
        <f t="shared" si="627"/>
        <v>91243520-2025-08</v>
      </c>
      <c r="AX260" t="str">
        <f t="shared" si="630"/>
        <v>TRANSPORTE</v>
      </c>
      <c r="AZ260" s="659" t="e">
        <f>+VLOOKUP(P260&amp;" "&amp;AP260&amp;" "&amp;AX260&amp;" "&amp;X260,'D2'!$DW$6:$DW$98,1,FALSE)</f>
        <v>#N/A</v>
      </c>
      <c r="BC260" t="s">
        <v>302</v>
      </c>
      <c r="BD260" t="s">
        <v>302</v>
      </c>
      <c r="BE260" t="s">
        <v>302</v>
      </c>
      <c r="BF260" s="530"/>
      <c r="BG260" s="530"/>
      <c r="BI260" t="str">
        <f t="shared" ref="BI260" si="644">IF(AX260="REMUNERACION","FEE MO","FEE SS")</f>
        <v>FEE SS</v>
      </c>
      <c r="BJ260" s="390" t="str">
        <f t="shared" ref="BJ260:BJ262" si="645">IF(AX260="REMUNERACION","FEE MO","FEE SS")&amp;X260</f>
        <v>FEE SSBERG_CAD</v>
      </c>
      <c r="BK260" s="655">
        <f t="shared" ref="BK260:BK262" si="646">+AB260*0.025</f>
        <v>9789.65</v>
      </c>
      <c r="BL260" s="136">
        <f t="shared" ref="BL260" si="647">IF(BI260="FEE SS",AB260*0.025,AB260*0.0551)</f>
        <v>9789.65</v>
      </c>
      <c r="BM260" s="136" t="str">
        <f t="shared" si="629"/>
        <v>OK</v>
      </c>
    </row>
    <row r="261" spans="1:65" ht="20.399999999999999" x14ac:dyDescent="0.7">
      <c r="A261" s="203"/>
      <c r="B261" s="203"/>
      <c r="C261" s="203"/>
      <c r="D261" s="203"/>
      <c r="E261" s="203"/>
      <c r="F261" s="203"/>
      <c r="G261" s="203"/>
      <c r="H261" s="203"/>
      <c r="I261" s="203"/>
      <c r="J261" s="203"/>
      <c r="K261" s="203"/>
      <c r="L261" s="203" t="str">
        <f t="shared" si="617"/>
        <v>91243110AGOSTO2025</v>
      </c>
      <c r="M261" s="203" t="str">
        <f>P261&amp;" "&amp;AP261&amp;" "&amp;V261&amp;" "&amp;X261</f>
        <v>REAL 91243110 CO-073/2023 BERG_CAD</v>
      </c>
      <c r="N261" s="203" t="str">
        <f>VLOOKUP(M261,'D2'!$DW$5:'D2'!G:G,1,FALSE)</f>
        <v>REAL 91243110 CO-073/2023 BERG_CAD</v>
      </c>
      <c r="O261" t="str">
        <f>P261&amp;V261&amp;X261&amp;W261&amp;AP261</f>
        <v>REALCO-073/2023BERG_CADAGOSTO202591243110</v>
      </c>
      <c r="P261" t="s">
        <v>21</v>
      </c>
      <c r="Q261" s="387"/>
      <c r="R261" s="211" t="e">
        <f>+VLOOKUP(AP261,'8'!$B$5:$F$40,2,FALSE)</f>
        <v>#N/A</v>
      </c>
      <c r="S261" s="383"/>
      <c r="T261" s="211" t="e">
        <f>+VLOOKUP(TEXT(S261,0),articulos!A:B,2,0)</f>
        <v>#N/A</v>
      </c>
      <c r="U261" s="384"/>
      <c r="V261" s="370" t="s">
        <v>708</v>
      </c>
      <c r="W261" s="211" t="str">
        <f t="shared" si="619"/>
        <v>AGOSTO2025</v>
      </c>
      <c r="X261" t="s">
        <v>703</v>
      </c>
      <c r="AA261" s="95">
        <f>+AD261/'7'!$E$351</f>
        <v>595.05329607782267</v>
      </c>
      <c r="AB261" s="207">
        <v>575000</v>
      </c>
      <c r="AD261" s="388">
        <f t="shared" si="620"/>
        <v>575000</v>
      </c>
      <c r="AE261" s="530">
        <v>45894</v>
      </c>
      <c r="AL261" s="220">
        <f t="shared" si="621"/>
        <v>2025</v>
      </c>
      <c r="AM261" s="220" t="str">
        <f t="shared" si="622"/>
        <v>2025-08</v>
      </c>
      <c r="AN261" s="1" t="s">
        <v>24</v>
      </c>
      <c r="AO261" s="740">
        <f>AA261*'7'!G$351</f>
        <v>643.63611264494762</v>
      </c>
      <c r="AP261" s="731" t="s">
        <v>662</v>
      </c>
      <c r="AQ261" s="212" t="str">
        <f t="shared" si="625"/>
        <v>912431</v>
      </c>
      <c r="AR261" s="213" t="e">
        <f>+VLOOKUP(AQ261,'8'!$B$5:$F$40,3,FALSE)</f>
        <v>#N/A</v>
      </c>
      <c r="AS261" s="213" t="e">
        <f>+VLOOKUP(AQ261,'8'!$B$5:$F$40,4,FALSE)</f>
        <v>#N/A</v>
      </c>
      <c r="AT261" s="213" t="e">
        <f>+VLOOKUP(AQ261,'8'!$B$5:$F$40,5,FALSE)</f>
        <v>#N/A</v>
      </c>
      <c r="AU261" s="213" t="e">
        <f>+VLOOKUP(AQ261,'8'!$B$5:$F$40,2,FALSE)</f>
        <v>#N/A</v>
      </c>
      <c r="AV261" s="213" t="str">
        <f t="shared" si="626"/>
        <v>CO-073/2023-91243110-2025-08</v>
      </c>
      <c r="AW261" s="165" t="str">
        <f t="shared" si="627"/>
        <v>91243110-2025-08</v>
      </c>
      <c r="AX261" t="str">
        <f>V261</f>
        <v>CO-073/2023</v>
      </c>
      <c r="AZ261" s="659" t="e">
        <f>+VLOOKUP(P261&amp;" "&amp;AP261&amp;" "&amp;AX261&amp;" "&amp;X261,'D2'!$DW$6:$DW$98,1,FALSE)</f>
        <v>#N/A</v>
      </c>
      <c r="BF261" s="530"/>
      <c r="BG261" s="530"/>
      <c r="BI261" t="str">
        <f>IF(AX261="REMUNERACION","FEE MO","FEE SS")</f>
        <v>FEE SS</v>
      </c>
      <c r="BJ261" s="390" t="str">
        <f t="shared" si="645"/>
        <v>FEE SSBERG_CAD</v>
      </c>
      <c r="BK261" s="655">
        <f t="shared" si="646"/>
        <v>14375</v>
      </c>
      <c r="BL261" s="136">
        <f>IF(BI261="FEE SS",AB261*0.025,AB261*0.0551)</f>
        <v>14375</v>
      </c>
      <c r="BM261" s="136" t="str">
        <f t="shared" si="629"/>
        <v>OK</v>
      </c>
    </row>
    <row r="262" spans="1:65" ht="20.399999999999999" x14ac:dyDescent="0.7">
      <c r="A262" s="203"/>
      <c r="B262" s="203"/>
      <c r="C262" s="203"/>
      <c r="D262" s="203"/>
      <c r="E262" s="203"/>
      <c r="F262" s="203"/>
      <c r="G262" s="203"/>
      <c r="H262" s="203"/>
      <c r="I262" s="203"/>
      <c r="J262" s="203"/>
      <c r="K262" s="203"/>
      <c r="L262" s="203" t="str">
        <f t="shared" si="617"/>
        <v>91243110AGOSTO2025</v>
      </c>
      <c r="M262" s="203" t="str">
        <f>P262&amp;" "&amp;AP262&amp;" "&amp;V262&amp;" "&amp;X262</f>
        <v>REAL 91243110 CO-073/2023 CANN_AUS</v>
      </c>
      <c r="N262" s="203" t="str">
        <f>VLOOKUP(M262,'D2'!$DW$5:'D2'!G:G,1,FALSE)</f>
        <v>REAL 91243110 CO-073/2023 CANN_AUS</v>
      </c>
      <c r="O262" t="str">
        <f>P262&amp;V262&amp;X262&amp;W262&amp;AP262</f>
        <v>REALCO-073/2023CANN_AUSAGOSTO202591243110</v>
      </c>
      <c r="P262" t="s">
        <v>21</v>
      </c>
      <c r="Q262" s="387"/>
      <c r="R262" s="211" t="e">
        <f>+VLOOKUP(AP262,'8'!$B$5:$F$40,2,FALSE)</f>
        <v>#N/A</v>
      </c>
      <c r="S262" s="383"/>
      <c r="T262" s="211" t="e">
        <f>+VLOOKUP(TEXT(S262,0),articulos!A:B,2,0)</f>
        <v>#N/A</v>
      </c>
      <c r="U262" s="384"/>
      <c r="V262" s="370" t="s">
        <v>708</v>
      </c>
      <c r="W262" s="211" t="str">
        <f t="shared" si="619"/>
        <v>AGOSTO2025</v>
      </c>
      <c r="X262" t="s">
        <v>796</v>
      </c>
      <c r="AA262" s="95">
        <f>+AD262/'7'!$E$351</f>
        <v>595.05329607782267</v>
      </c>
      <c r="AB262" s="207">
        <v>575000</v>
      </c>
      <c r="AD262" s="388">
        <f t="shared" si="620"/>
        <v>575000</v>
      </c>
      <c r="AE262" s="530">
        <v>45894</v>
      </c>
      <c r="AL262" s="220">
        <f t="shared" si="621"/>
        <v>2025</v>
      </c>
      <c r="AM262" s="220" t="str">
        <f t="shared" si="622"/>
        <v>2025-08</v>
      </c>
      <c r="AN262" s="1" t="s">
        <v>24</v>
      </c>
      <c r="AO262" s="740">
        <f>AA262*'7'!G$351</f>
        <v>643.63611264494762</v>
      </c>
      <c r="AP262" s="731" t="s">
        <v>662</v>
      </c>
      <c r="AQ262" s="212" t="str">
        <f t="shared" si="625"/>
        <v>912431</v>
      </c>
      <c r="AR262" s="213" t="e">
        <f>+VLOOKUP(AQ262,'8'!$B$5:$F$40,3,FALSE)</f>
        <v>#N/A</v>
      </c>
      <c r="AS262" s="213" t="e">
        <f>+VLOOKUP(AQ262,'8'!$B$5:$F$40,4,FALSE)</f>
        <v>#N/A</v>
      </c>
      <c r="AT262" s="213" t="e">
        <f>+VLOOKUP(AQ262,'8'!$B$5:$F$40,5,FALSE)</f>
        <v>#N/A</v>
      </c>
      <c r="AU262" s="213" t="e">
        <f>+VLOOKUP(AQ262,'8'!$B$5:$F$40,2,FALSE)</f>
        <v>#N/A</v>
      </c>
      <c r="AV262" s="213" t="str">
        <f t="shared" si="626"/>
        <v>CO-073/2023-91243110-2025-08</v>
      </c>
      <c r="AW262" s="165" t="str">
        <f t="shared" si="627"/>
        <v>91243110-2025-08</v>
      </c>
      <c r="AX262" t="str">
        <f>V262</f>
        <v>CO-073/2023</v>
      </c>
      <c r="AZ262" s="659" t="e">
        <f>+VLOOKUP(P262&amp;" "&amp;AP262&amp;" "&amp;AX262&amp;" "&amp;X262,'D2'!$DW$6:$DW$98,1,FALSE)</f>
        <v>#N/A</v>
      </c>
      <c r="BC262" t="s">
        <v>302</v>
      </c>
      <c r="BD262" t="s">
        <v>302</v>
      </c>
      <c r="BE262" t="s">
        <v>302</v>
      </c>
      <c r="BF262" s="530"/>
      <c r="BG262" s="530"/>
      <c r="BI262" t="str">
        <f t="shared" ref="BI262" si="648">IF(AX262="REMUNERACION","FEE MO","FEE SS")</f>
        <v>FEE SS</v>
      </c>
      <c r="BJ262" s="390" t="str">
        <f t="shared" si="645"/>
        <v>FEE SSCANN_AUS</v>
      </c>
      <c r="BK262" s="655">
        <f t="shared" si="646"/>
        <v>14375</v>
      </c>
      <c r="BL262" s="136">
        <f t="shared" ref="BL262" si="649">IF(BI262="FEE SS",AB262*0.025,AB262*0.0551)</f>
        <v>14375</v>
      </c>
      <c r="BM262" s="136" t="str">
        <f t="shared" si="629"/>
        <v>OK</v>
      </c>
    </row>
    <row r="263" spans="1:65" ht="17.399999999999999" x14ac:dyDescent="0.55000000000000004">
      <c r="L263" t="str">
        <f t="shared" ref="L263:L276" si="650">IF(P263="INCURRIDO",0,AP263&amp;W263)</f>
        <v>91243910AGOSTO2025</v>
      </c>
      <c r="M263" t="str">
        <f t="shared" ref="M263:M274" si="651">P263&amp;" "&amp;AP263&amp;" "&amp;V263&amp;" "&amp;X263</f>
        <v>REAL 91243910 FEE MO CANN_AUS</v>
      </c>
      <c r="N263" t="str">
        <f>VLOOKUP(M263,'D2'!$DW$5:'D2'!G:G,1,FALSE)</f>
        <v>REAL 91243910 FEE MO CANN_AUS</v>
      </c>
      <c r="O263" t="str">
        <f t="shared" ref="O263:O266" si="652">P263&amp;V263&amp;X263&amp;W263&amp;AP263</f>
        <v>REALFEE MOCANN_AUSAGOSTO202591243910</v>
      </c>
      <c r="P263" t="s">
        <v>21</v>
      </c>
      <c r="Q263" s="504" t="s">
        <v>693</v>
      </c>
      <c r="R263" s="247" t="str">
        <f>+VLOOKUP(AP263,'8'!$B$5:$F$40,2,FALSE)</f>
        <v>q FEE M.O.</v>
      </c>
      <c r="S263" s="248" t="s">
        <v>269</v>
      </c>
      <c r="T263" s="247" t="str">
        <f>+VLOOKUP(TEXT(S263,0),articulos!A:B,2,0)</f>
        <v>Costo de Servicio Mano de Obra</v>
      </c>
      <c r="U263" s="247"/>
      <c r="V263" s="247" t="s">
        <v>269</v>
      </c>
      <c r="W263" s="249" t="str">
        <f t="shared" ref="W263:W276" si="653">UPPER(TEXT(AE263,"MMMMYYYY"))</f>
        <v>AGOSTO2025</v>
      </c>
      <c r="X263" s="247" t="s">
        <v>796</v>
      </c>
      <c r="Y263" s="247"/>
      <c r="Z263" s="247"/>
      <c r="AA263" s="250">
        <f>+AD263/'7'!$E$351</f>
        <v>481.31222187726382</v>
      </c>
      <c r="AB263" s="653">
        <f>ROUND(BK263,0)</f>
        <v>465092</v>
      </c>
      <c r="AC263" s="247"/>
      <c r="AD263" s="250">
        <f t="shared" ref="AD263:AD276" si="654">ROUND(AB263-AC263,0)</f>
        <v>465092</v>
      </c>
      <c r="AE263" s="662">
        <v>45894</v>
      </c>
      <c r="AF263" s="253" t="s">
        <v>585</v>
      </c>
      <c r="AG263" s="253" t="s">
        <v>269</v>
      </c>
      <c r="AH263" s="253" t="s">
        <v>269</v>
      </c>
      <c r="AI263" s="247"/>
      <c r="AJ263" s="247"/>
      <c r="AK263" s="247"/>
      <c r="AL263" s="254">
        <f t="shared" ref="AL263:AL276" si="655">+YEAR(AE263)</f>
        <v>2025</v>
      </c>
      <c r="AM263" s="254" t="str">
        <f t="shared" ref="AM263:AM276" si="656">+AL263&amp;"-"&amp;TEXT(MONTH(AE263),"00")</f>
        <v>2025-08</v>
      </c>
      <c r="AN263" s="255" t="s">
        <v>24</v>
      </c>
      <c r="AO263" s="251">
        <f>AA263*'7'!G$351</f>
        <v>520.60870765611128</v>
      </c>
      <c r="AP263" s="728">
        <v>91243910</v>
      </c>
      <c r="AQ263" s="256" t="str">
        <f t="shared" si="625"/>
        <v>912439</v>
      </c>
      <c r="AR263" s="257" t="e">
        <f>+VLOOKUP(AQ263,'8'!$B$5:$F$40,3,FALSE)</f>
        <v>#N/A</v>
      </c>
      <c r="AS263" s="257" t="e">
        <f>+VLOOKUP(AQ263,'8'!$B$5:$F$40,4,FALSE)</f>
        <v>#N/A</v>
      </c>
      <c r="AT263" s="257" t="e">
        <f>+VLOOKUP(AQ263,'8'!$B$5:$F$40,5,FALSE)</f>
        <v>#N/A</v>
      </c>
      <c r="AU263" s="257" t="e">
        <f>+VLOOKUP(AQ263,'8'!$B$5:$F$40,2,FALSE)</f>
        <v>#N/A</v>
      </c>
      <c r="AV263" s="257" t="str">
        <f t="shared" si="626"/>
        <v>FEE MO-91243910-2025-08</v>
      </c>
      <c r="AW263" s="247" t="str">
        <f t="shared" si="627"/>
        <v>91243910-2025-08</v>
      </c>
      <c r="AX263" s="247" t="s">
        <v>269</v>
      </c>
      <c r="AY263" s="247"/>
      <c r="AZ263" s="247"/>
      <c r="BF263" s="530"/>
      <c r="BG263" s="530"/>
      <c r="BI263" s="247" t="str">
        <f>X263</f>
        <v>CANN_AUS</v>
      </c>
      <c r="BJ263" s="391" t="str">
        <f>"FEE MO"&amp;BI263</f>
        <v>FEE MOCANN_AUS</v>
      </c>
      <c r="BK263" s="533">
        <f>BK258</f>
        <v>465092.32270000002</v>
      </c>
      <c r="BL263" s="136">
        <f>SUMIF(BJ255:BJ262,BJ263,BK255:BK262)</f>
        <v>465092.32270000002</v>
      </c>
      <c r="BM263" s="136" t="str">
        <f>IF(BK263=BL263,"OK","REV")</f>
        <v>OK</v>
      </c>
    </row>
    <row r="264" spans="1:65" s="261" customFormat="1" ht="17.399999999999999" x14ac:dyDescent="0.55000000000000004">
      <c r="L264" s="261" t="str">
        <f t="shared" si="650"/>
        <v>91243920AGOSTO2025</v>
      </c>
      <c r="M264" s="261" t="str">
        <f t="shared" si="651"/>
        <v>REAL 91243920 FEE SS CANN_AUS</v>
      </c>
      <c r="N264" s="261" t="str">
        <f>VLOOKUP(M264,'D2'!$DW$5:'D2'!G:G,1,FALSE)</f>
        <v>REAL 91243920 FEE SS CANN_AUS</v>
      </c>
      <c r="O264" s="261" t="str">
        <f t="shared" si="652"/>
        <v>REALFEE SSCANN_AUSAGOSTO202591243920</v>
      </c>
      <c r="P264" s="261" t="s">
        <v>21</v>
      </c>
      <c r="Q264" s="505" t="s">
        <v>694</v>
      </c>
      <c r="R264" s="260" t="str">
        <f>+VLOOKUP(AP264,'8'!$B$5:$F$40,2,FALSE)</f>
        <v>q FEE S.S.</v>
      </c>
      <c r="S264" s="265" t="s">
        <v>22</v>
      </c>
      <c r="T264" s="260" t="str">
        <f>+VLOOKUP(TEXT(S264,0),articulos!A:B,2,0)</f>
        <v>Costo de Servicio Administración Contratos</v>
      </c>
      <c r="U264" s="260"/>
      <c r="V264" s="260" t="s">
        <v>22</v>
      </c>
      <c r="W264" s="266" t="str">
        <f t="shared" si="653"/>
        <v>AGOSTO2025</v>
      </c>
      <c r="X264" s="260" t="s">
        <v>796</v>
      </c>
      <c r="Y264" s="260"/>
      <c r="Z264" s="260"/>
      <c r="AA264" s="267">
        <f>+AD264/'7'!$E$351</f>
        <v>178.35972265342028</v>
      </c>
      <c r="AB264" s="654">
        <f>ROUND(BK264,0)*0.5</f>
        <v>172349</v>
      </c>
      <c r="AC264" s="260"/>
      <c r="AD264" s="267">
        <f t="shared" si="654"/>
        <v>172349</v>
      </c>
      <c r="AE264" s="663">
        <v>45894</v>
      </c>
      <c r="AF264" s="270" t="s">
        <v>585</v>
      </c>
      <c r="AG264" s="270" t="s">
        <v>22</v>
      </c>
      <c r="AH264" s="270" t="s">
        <v>22</v>
      </c>
      <c r="AI264" s="260"/>
      <c r="AJ264" s="260"/>
      <c r="AK264" s="260"/>
      <c r="AL264" s="271">
        <f t="shared" si="655"/>
        <v>2025</v>
      </c>
      <c r="AM264" s="271" t="str">
        <f t="shared" si="656"/>
        <v>2025-08</v>
      </c>
      <c r="AN264" s="272" t="s">
        <v>24</v>
      </c>
      <c r="AO264" s="268">
        <f>AA264*'7'!G$351</f>
        <v>192.92180935346795</v>
      </c>
      <c r="AP264" s="729">
        <v>91243920</v>
      </c>
      <c r="AQ264" s="258" t="str">
        <f t="shared" si="625"/>
        <v>912439</v>
      </c>
      <c r="AR264" s="259" t="e">
        <f>+VLOOKUP(AQ264,'8'!$B$5:$F$40,3,FALSE)</f>
        <v>#N/A</v>
      </c>
      <c r="AS264" s="259" t="e">
        <f>+VLOOKUP(AQ264,'8'!$B$5:$F$40,4,FALSE)</f>
        <v>#N/A</v>
      </c>
      <c r="AT264" s="259" t="e">
        <f>+VLOOKUP(AQ264,'8'!$B$5:$F$40,5,FALSE)</f>
        <v>#N/A</v>
      </c>
      <c r="AU264" s="259" t="e">
        <f>+VLOOKUP(AQ264,'8'!$B$5:$F$40,2,FALSE)</f>
        <v>#N/A</v>
      </c>
      <c r="AV264" s="259" t="str">
        <f t="shared" si="626"/>
        <v>FEE SS-91243920-2025-08</v>
      </c>
      <c r="AW264" s="260" t="str">
        <f t="shared" si="627"/>
        <v>91243920-2025-08</v>
      </c>
      <c r="AX264" s="260" t="s">
        <v>22</v>
      </c>
      <c r="AY264" s="260"/>
      <c r="AZ264" s="260"/>
      <c r="BF264" s="531"/>
      <c r="BG264" s="531"/>
      <c r="BI264" s="260" t="str">
        <f t="shared" ref="BI264:BI266" si="657">X264</f>
        <v>CANN_AUS</v>
      </c>
      <c r="BJ264" s="393" t="str">
        <f>IF(AY264="REMUNERACIÓN","FEE MO","FEE SS")</f>
        <v>FEE SS</v>
      </c>
      <c r="BK264" s="394">
        <f>SUM(BK259:BK262,BK255:BK256)</f>
        <v>344698.22499999998</v>
      </c>
      <c r="BL264" s="136">
        <f>SUMIF(BI255:BI262,BJ264,BK255:BK262)</f>
        <v>344698.22500000003</v>
      </c>
      <c r="BM264" s="136" t="str">
        <f t="shared" ref="BM264" si="658">IF(BK264=BL264,"OK","REV")</f>
        <v>OK</v>
      </c>
    </row>
    <row r="265" spans="1:65" ht="17.399999999999999" x14ac:dyDescent="0.55000000000000004">
      <c r="L265" t="str">
        <f t="shared" si="650"/>
        <v>91243910AGOSTO2025</v>
      </c>
      <c r="M265" t="str">
        <f t="shared" si="651"/>
        <v>REAL 91243910 FEE MO BERG_CAD</v>
      </c>
      <c r="N265" t="str">
        <f>VLOOKUP(M265,'D2'!$DW$5:'D2'!G:G,1,FALSE)</f>
        <v>REAL 91243910 FEE MO BERG_CAD</v>
      </c>
      <c r="O265" t="str">
        <f t="shared" si="652"/>
        <v>REALFEE MOBERG_CADAGOSTO202591243910</v>
      </c>
      <c r="P265" t="s">
        <v>21</v>
      </c>
      <c r="Q265" s="504" t="s">
        <v>693</v>
      </c>
      <c r="R265" s="247" t="str">
        <f>+VLOOKUP(AP265,'8'!$B$5:$F$40,2,FALSE)</f>
        <v>q FEE M.O.</v>
      </c>
      <c r="S265" s="248" t="s">
        <v>269</v>
      </c>
      <c r="T265" s="247" t="str">
        <f>+VLOOKUP(TEXT(S265,0),articulos!A:B,2,0)</f>
        <v>Costo de Servicio Mano de Obra</v>
      </c>
      <c r="U265" s="247"/>
      <c r="V265" s="247" t="s">
        <v>269</v>
      </c>
      <c r="W265" s="249" t="str">
        <f t="shared" si="653"/>
        <v>AGOSTO2025</v>
      </c>
      <c r="X265" s="247" t="s">
        <v>703</v>
      </c>
      <c r="Y265" s="247"/>
      <c r="Z265" s="247"/>
      <c r="AA265" s="250">
        <f>+AD265/'7'!$E$351</f>
        <v>575.87291731346374</v>
      </c>
      <c r="AB265" s="653">
        <f>ROUND(BK265,0)</f>
        <v>556466</v>
      </c>
      <c r="AC265" s="247"/>
      <c r="AD265" s="250">
        <f t="shared" si="654"/>
        <v>556466</v>
      </c>
      <c r="AE265" s="662">
        <v>45894</v>
      </c>
      <c r="AF265" s="253" t="s">
        <v>585</v>
      </c>
      <c r="AG265" s="253" t="s">
        <v>269</v>
      </c>
      <c r="AH265" s="253" t="s">
        <v>269</v>
      </c>
      <c r="AI265" s="247"/>
      <c r="AJ265" s="247"/>
      <c r="AK265" s="247"/>
      <c r="AL265" s="254">
        <f t="shared" si="655"/>
        <v>2025</v>
      </c>
      <c r="AM265" s="254" t="str">
        <f t="shared" si="656"/>
        <v>2025-08</v>
      </c>
      <c r="AN265" s="255" t="s">
        <v>24</v>
      </c>
      <c r="AO265" s="251">
        <f>AA265*'7'!G$351</f>
        <v>622.88976184188414</v>
      </c>
      <c r="AP265" s="728">
        <v>91243910</v>
      </c>
      <c r="AQ265" s="256" t="str">
        <f t="shared" ref="AQ265:AQ278" si="659">+MID(AP265,1,6)</f>
        <v>912439</v>
      </c>
      <c r="AR265" s="257" t="e">
        <f>+VLOOKUP(AQ265,'8'!$B$5:$F$40,3,FALSE)</f>
        <v>#N/A</v>
      </c>
      <c r="AS265" s="257" t="e">
        <f>+VLOOKUP(AQ265,'8'!$B$5:$F$40,4,FALSE)</f>
        <v>#N/A</v>
      </c>
      <c r="AT265" s="257" t="e">
        <f>+VLOOKUP(AQ265,'8'!$B$5:$F$40,5,FALSE)</f>
        <v>#N/A</v>
      </c>
      <c r="AU265" s="257" t="e">
        <f>+VLOOKUP(AQ265,'8'!$B$5:$F$40,2,FALSE)</f>
        <v>#N/A</v>
      </c>
      <c r="AV265" s="257" t="str">
        <f t="shared" ref="AV265:AV278" si="660">+AX265&amp;"-"&amp;AP265&amp;"-"&amp;AM265</f>
        <v>FEE MO-91243910-2025-08</v>
      </c>
      <c r="AW265" s="247" t="str">
        <f t="shared" ref="AW265:AW278" si="661">+AP265&amp;"-"&amp;AM265</f>
        <v>91243910-2025-08</v>
      </c>
      <c r="AX265" s="247" t="s">
        <v>269</v>
      </c>
      <c r="AY265" s="247"/>
      <c r="AZ265" s="247"/>
      <c r="BF265" s="530"/>
      <c r="BG265" s="530"/>
      <c r="BI265" s="247" t="str">
        <f t="shared" si="657"/>
        <v>BERG_CAD</v>
      </c>
      <c r="BJ265" s="391" t="str">
        <f>"FEE MO"&amp;BI265</f>
        <v>FEE MOBERG_CAD</v>
      </c>
      <c r="BK265" s="533">
        <f>BK257</f>
        <v>556465.86490000004</v>
      </c>
      <c r="BL265" s="136">
        <f>SUMIF(BJ255:BJ262,BJ265,BK255:BK262)</f>
        <v>556465.86490000004</v>
      </c>
      <c r="BM265" s="136" t="str">
        <f>IF(BK265=BL265,"OK","REV")</f>
        <v>OK</v>
      </c>
    </row>
    <row r="266" spans="1:65" s="261" customFormat="1" ht="17.399999999999999" x14ac:dyDescent="0.55000000000000004">
      <c r="L266" s="261" t="str">
        <f t="shared" si="650"/>
        <v>91243920AGOSTO2025</v>
      </c>
      <c r="M266" s="261" t="str">
        <f t="shared" si="651"/>
        <v>REAL 91243920 FEE SS BERG_CAD</v>
      </c>
      <c r="N266" s="261" t="str">
        <f>VLOOKUP(M266,'D2'!$DW$5:'D2'!G:G,1,FALSE)</f>
        <v>REAL 91243920 FEE SS BERG_CAD</v>
      </c>
      <c r="O266" s="261" t="str">
        <f t="shared" si="652"/>
        <v>REALFEE SSBERG_CADAGOSTO202591243920</v>
      </c>
      <c r="P266" s="261" t="s">
        <v>21</v>
      </c>
      <c r="Q266" s="505" t="s">
        <v>694</v>
      </c>
      <c r="R266" s="260" t="str">
        <f>+VLOOKUP(AP266,'8'!$B$5:$F$40,2,FALSE)</f>
        <v>q FEE S.S.</v>
      </c>
      <c r="S266" s="265" t="s">
        <v>22</v>
      </c>
      <c r="T266" s="260" t="str">
        <f>+VLOOKUP(TEXT(S266,0),articulos!A:B,2,0)</f>
        <v>Costo de Servicio Administración Contratos</v>
      </c>
      <c r="U266" s="260"/>
      <c r="V266" s="260" t="s">
        <v>22</v>
      </c>
      <c r="W266" s="266" t="str">
        <f t="shared" si="653"/>
        <v>AGOSTO2025</v>
      </c>
      <c r="X266" s="260" t="s">
        <v>703</v>
      </c>
      <c r="Y266" s="260"/>
      <c r="Z266" s="260"/>
      <c r="AA266" s="267">
        <f>+AD266/'7'!$E$351</f>
        <v>178.35972265342028</v>
      </c>
      <c r="AB266" s="654">
        <f>ROUND(BK266,0)*0.5</f>
        <v>172349</v>
      </c>
      <c r="AC266" s="260"/>
      <c r="AD266" s="267">
        <f t="shared" si="654"/>
        <v>172349</v>
      </c>
      <c r="AE266" s="663">
        <v>45894</v>
      </c>
      <c r="AF266" s="270" t="s">
        <v>585</v>
      </c>
      <c r="AG266" s="270" t="s">
        <v>22</v>
      </c>
      <c r="AH266" s="270" t="s">
        <v>22</v>
      </c>
      <c r="AI266" s="260"/>
      <c r="AJ266" s="260"/>
      <c r="AK266" s="260"/>
      <c r="AL266" s="271">
        <f t="shared" si="655"/>
        <v>2025</v>
      </c>
      <c r="AM266" s="271" t="str">
        <f t="shared" si="656"/>
        <v>2025-08</v>
      </c>
      <c r="AN266" s="272" t="s">
        <v>24</v>
      </c>
      <c r="AO266" s="268">
        <f>AA266*'7'!G$351</f>
        <v>192.92180935346795</v>
      </c>
      <c r="AP266" s="729">
        <v>91243920</v>
      </c>
      <c r="AQ266" s="258" t="str">
        <f t="shared" si="659"/>
        <v>912439</v>
      </c>
      <c r="AR266" s="259" t="e">
        <f>+VLOOKUP(AQ266,'8'!$B$5:$F$40,3,FALSE)</f>
        <v>#N/A</v>
      </c>
      <c r="AS266" s="259" t="e">
        <f>+VLOOKUP(AQ266,'8'!$B$5:$F$40,4,FALSE)</f>
        <v>#N/A</v>
      </c>
      <c r="AT266" s="259" t="e">
        <f>+VLOOKUP(AQ266,'8'!$B$5:$F$40,5,FALSE)</f>
        <v>#N/A</v>
      </c>
      <c r="AU266" s="259" t="e">
        <f>+VLOOKUP(AQ266,'8'!$B$5:$F$40,2,FALSE)</f>
        <v>#N/A</v>
      </c>
      <c r="AV266" s="259" t="str">
        <f t="shared" si="660"/>
        <v>FEE SS-91243920-2025-08</v>
      </c>
      <c r="AW266" s="260" t="str">
        <f t="shared" si="661"/>
        <v>91243920-2025-08</v>
      </c>
      <c r="AX266" s="260" t="s">
        <v>22</v>
      </c>
      <c r="AY266" s="260"/>
      <c r="AZ266" s="260"/>
      <c r="BF266" s="531"/>
      <c r="BG266" s="531"/>
      <c r="BI266" s="260" t="str">
        <f t="shared" si="657"/>
        <v>BERG_CAD</v>
      </c>
      <c r="BJ266" s="393" t="str">
        <f t="shared" ref="BJ266" si="662">IF(AY266="REMUNERACIÓN","FEE MO","FEE SS")</f>
        <v>FEE SS</v>
      </c>
      <c r="BK266" s="394">
        <f>SUM(BK255:BK256,BK259:BK262)</f>
        <v>344698.22500000003</v>
      </c>
      <c r="BL266" s="136">
        <f>SUMIF(BI255:BI262,BJ266,BK255:BK262)</f>
        <v>344698.22500000003</v>
      </c>
      <c r="BM266" s="136" t="str">
        <f t="shared" ref="BM266:BM276" si="663">IF(BK266=BL266,"OK","REV")</f>
        <v>OK</v>
      </c>
    </row>
    <row r="267" spans="1:65" ht="20.399999999999999" x14ac:dyDescent="0.7">
      <c r="A267" s="203"/>
      <c r="B267" s="203"/>
      <c r="C267" s="203"/>
      <c r="D267" s="203"/>
      <c r="E267" s="203"/>
      <c r="F267" s="203"/>
      <c r="G267" s="203"/>
      <c r="H267" s="203"/>
      <c r="I267" s="203"/>
      <c r="J267" s="203"/>
      <c r="K267" s="203"/>
      <c r="L267" s="203" t="str">
        <f t="shared" si="650"/>
        <v>91243520SEPTIEMBRE2025</v>
      </c>
      <c r="M267" s="203" t="str">
        <f t="shared" si="651"/>
        <v>REAL 91243520 TRANSPORTE BERG_CAD</v>
      </c>
      <c r="N267" s="203" t="str">
        <f>VLOOKUP(M267,'D2'!$DW$5:'D2'!G:G,1,FALSE)</f>
        <v>REAL 91243520 TRANSPORTE BERG_CAD</v>
      </c>
      <c r="O267" t="str">
        <f>P267&amp;V267&amp;X267&amp;W267&amp;AP267</f>
        <v>REALTRANSPORTEBERG_CADSEPTIEMBRE202591243520</v>
      </c>
      <c r="P267" t="s">
        <v>21</v>
      </c>
      <c r="Q267" s="387" t="s">
        <v>677</v>
      </c>
      <c r="R267" s="211" t="e">
        <f>+VLOOKUP(AP267,'8'!$B$5:$F$40,2,FALSE)</f>
        <v>#N/A</v>
      </c>
      <c r="S267" s="383" t="s">
        <v>264</v>
      </c>
      <c r="T267" s="211" t="str">
        <f>+VLOOKUP(TEXT(S267,0),articulos!A:B,2,0)</f>
        <v>Transporte de Personal</v>
      </c>
      <c r="U267" s="384">
        <v>92011</v>
      </c>
      <c r="V267" s="370" t="s">
        <v>631</v>
      </c>
      <c r="W267" s="211" t="str">
        <f t="shared" si="653"/>
        <v>SEPTIEMBRE2025</v>
      </c>
      <c r="X267" t="s">
        <v>703</v>
      </c>
      <c r="AA267" s="95">
        <f>+AD267/'7'!$E$352</f>
        <v>829.98323562793507</v>
      </c>
      <c r="AB267" s="207">
        <v>797091</v>
      </c>
      <c r="AD267" s="388">
        <f t="shared" si="654"/>
        <v>797091</v>
      </c>
      <c r="AE267" s="530">
        <v>45903</v>
      </c>
      <c r="AG267" t="s">
        <v>768</v>
      </c>
      <c r="AH267" t="s">
        <v>771</v>
      </c>
      <c r="AL267" s="220">
        <f t="shared" si="655"/>
        <v>2025</v>
      </c>
      <c r="AM267" s="220" t="str">
        <f t="shared" si="656"/>
        <v>2025-09</v>
      </c>
      <c r="AN267" s="1" t="s">
        <v>24</v>
      </c>
      <c r="AO267" s="740">
        <f>AA267*'7'!G$352</f>
        <v>888.31340380524432</v>
      </c>
      <c r="AP267" s="730" t="s">
        <v>677</v>
      </c>
      <c r="AQ267" s="212" t="str">
        <f t="shared" si="659"/>
        <v>912435</v>
      </c>
      <c r="AR267" s="213" t="e">
        <f>+VLOOKUP(AQ267,'8'!$B$5:$F$40,3,FALSE)</f>
        <v>#N/A</v>
      </c>
      <c r="AS267" s="213" t="e">
        <f>+VLOOKUP(AQ267,'8'!$B$5:$F$40,4,FALSE)</f>
        <v>#N/A</v>
      </c>
      <c r="AT267" s="213" t="e">
        <f>+VLOOKUP(AQ267,'8'!$B$5:$F$40,5,FALSE)</f>
        <v>#N/A</v>
      </c>
      <c r="AU267" s="213" t="e">
        <f>+VLOOKUP(AQ267,'8'!$B$5:$F$40,2,FALSE)</f>
        <v>#N/A</v>
      </c>
      <c r="AV267" s="213" t="str">
        <f t="shared" si="660"/>
        <v>TRANSPORTE-91243520-2025-09</v>
      </c>
      <c r="AW267" s="165" t="str">
        <f t="shared" si="661"/>
        <v>91243520-2025-09</v>
      </c>
      <c r="AX267" t="str">
        <f t="shared" ref="AX267:AX274" si="664">V267</f>
        <v>TRANSPORTE</v>
      </c>
      <c r="AZ267" s="658" t="e">
        <f>+VLOOKUP(P267&amp;" "&amp;AP267&amp;" "&amp;AX267&amp;" "&amp;X267,'D2'!$DW$6:$DW$98,1,FALSE)</f>
        <v>#N/A</v>
      </c>
      <c r="BC267" t="s">
        <v>302</v>
      </c>
      <c r="BD267" t="s">
        <v>302</v>
      </c>
      <c r="BE267" t="s">
        <v>302</v>
      </c>
      <c r="BF267" s="530"/>
      <c r="BG267" s="530"/>
      <c r="BI267" t="str">
        <f>IF(AX267="REMUNERACION","FEE MO","FEE SS")</f>
        <v>FEE SS</v>
      </c>
      <c r="BJ267" s="660" t="str">
        <f>IF(AX267="REMUNERACION","FEE MO","FEE SS")&amp;X267</f>
        <v>FEE SSBERG_CAD</v>
      </c>
      <c r="BK267" s="655">
        <f t="shared" ref="BK267:BK268" si="665">+AB267*0.025</f>
        <v>19927.275000000001</v>
      </c>
      <c r="BL267" s="136">
        <f>IF(BI267="FEE SS",AB267*0.025,AB267*0.0551)</f>
        <v>19927.275000000001</v>
      </c>
      <c r="BM267" s="136" t="str">
        <f t="shared" si="663"/>
        <v>OK</v>
      </c>
    </row>
    <row r="268" spans="1:65" ht="20.399999999999999" x14ac:dyDescent="0.7">
      <c r="A268" s="203"/>
      <c r="B268" s="203"/>
      <c r="C268" s="203"/>
      <c r="D268" s="203"/>
      <c r="E268" s="203"/>
      <c r="F268" s="203"/>
      <c r="G268" s="203"/>
      <c r="H268" s="203"/>
      <c r="I268" s="203"/>
      <c r="J268" s="203"/>
      <c r="K268" s="203"/>
      <c r="L268" s="203" t="str">
        <f t="shared" si="650"/>
        <v>91243110SEPTIEMBRE2025</v>
      </c>
      <c r="M268" s="203" t="str">
        <f t="shared" si="651"/>
        <v>REAL 91243110 CO-H-006/2025 CANN_AUS</v>
      </c>
      <c r="N268" s="203" t="str">
        <f>VLOOKUP(M268,'D2'!$DW$5:'D2'!G:G,1,FALSE)</f>
        <v>REAL 91243110 CO-H-006/2025 CANN_AUS</v>
      </c>
      <c r="O268" t="str">
        <f t="shared" ref="O268" si="666">P268&amp;V268&amp;X268&amp;W268&amp;AP268</f>
        <v>REALCO-H-006/2025CANN_AUSSEPTIEMBRE202591243110</v>
      </c>
      <c r="P268" t="s">
        <v>21</v>
      </c>
      <c r="Q268" s="387" t="s">
        <v>662</v>
      </c>
      <c r="R268" s="211" t="e">
        <f>+VLOOKUP(AP268,'8'!$B$5:$F$40,2,FALSE)</f>
        <v>#N/A</v>
      </c>
      <c r="S268" s="383" t="s">
        <v>23</v>
      </c>
      <c r="T268" s="211" t="str">
        <f>+VLOOKUP(TEXT(S268,0),articulos!A:B,2,0)</f>
        <v>Asesoría Experta</v>
      </c>
      <c r="U268" s="384">
        <v>92059</v>
      </c>
      <c r="V268" s="370" t="s">
        <v>1114</v>
      </c>
      <c r="W268" s="211" t="str">
        <f t="shared" si="653"/>
        <v>SEPTIEMBRE2025</v>
      </c>
      <c r="X268" t="s">
        <v>796</v>
      </c>
      <c r="AA268" s="95">
        <f>+AD268/'7'!$E$352</f>
        <v>4982.4994533356939</v>
      </c>
      <c r="AB268" s="207">
        <v>4785043</v>
      </c>
      <c r="AD268" s="388">
        <f t="shared" si="654"/>
        <v>4785043</v>
      </c>
      <c r="AE268" s="530">
        <v>45904</v>
      </c>
      <c r="AG268" t="s">
        <v>769</v>
      </c>
      <c r="AH268" t="s">
        <v>772</v>
      </c>
      <c r="AL268" s="220">
        <f t="shared" si="655"/>
        <v>2025</v>
      </c>
      <c r="AM268" s="220" t="str">
        <f t="shared" si="656"/>
        <v>2025-09</v>
      </c>
      <c r="AN268" s="1" t="s">
        <v>24</v>
      </c>
      <c r="AO268" s="740">
        <f>AA268*'7'!G$352</f>
        <v>5332.6631898797732</v>
      </c>
      <c r="AP268" s="730" t="s">
        <v>662</v>
      </c>
      <c r="AQ268" s="212" t="str">
        <f t="shared" si="659"/>
        <v>912431</v>
      </c>
      <c r="AR268" s="213" t="e">
        <f>+VLOOKUP(AQ268,'8'!$B$5:$F$40,3,FALSE)</f>
        <v>#N/A</v>
      </c>
      <c r="AS268" s="213" t="e">
        <f>+VLOOKUP(AQ268,'8'!$B$5:$F$40,4,FALSE)</f>
        <v>#N/A</v>
      </c>
      <c r="AT268" s="213" t="e">
        <f>+VLOOKUP(AQ268,'8'!$B$5:$F$40,5,FALSE)</f>
        <v>#N/A</v>
      </c>
      <c r="AU268" s="213" t="e">
        <f>+VLOOKUP(AQ268,'8'!$B$5:$F$40,2,FALSE)</f>
        <v>#N/A</v>
      </c>
      <c r="AV268" s="213" t="str">
        <f t="shared" si="660"/>
        <v>CO-H-006/2025-91243110-2025-09</v>
      </c>
      <c r="AW268" s="165" t="str">
        <f t="shared" si="661"/>
        <v>91243110-2025-09</v>
      </c>
      <c r="AX268" t="str">
        <f t="shared" si="664"/>
        <v>CO-H-006/2025</v>
      </c>
      <c r="AZ268" s="659" t="e">
        <f>+VLOOKUP(P268&amp;" "&amp;AP268&amp;" "&amp;AX268&amp;" "&amp;X268,'D2'!$DW$6:$DW$98,1,FALSE)</f>
        <v>#N/A</v>
      </c>
      <c r="BC268" t="s">
        <v>1114</v>
      </c>
      <c r="BD268" t="s">
        <v>1124</v>
      </c>
      <c r="BE268" t="s">
        <v>807</v>
      </c>
      <c r="BF268" s="530">
        <v>45870</v>
      </c>
      <c r="BG268" s="530">
        <v>45900</v>
      </c>
      <c r="BI268" t="str">
        <f t="shared" ref="BI268" si="667">IF(AX268="REMUNERACION","FEE MO","FEE SS")</f>
        <v>FEE SS</v>
      </c>
      <c r="BJ268" s="390" t="str">
        <f>IF(AX268="REMUNERACION","FEE MO","FEE SS")&amp;X268</f>
        <v>FEE SSCANN_AUS</v>
      </c>
      <c r="BK268" s="655">
        <f t="shared" si="665"/>
        <v>119626.07500000001</v>
      </c>
      <c r="BL268" s="136">
        <f t="shared" ref="BL268" si="668">IF(BI268="FEE SS",AB268*0.025,AB268*0.0551)</f>
        <v>119626.07500000001</v>
      </c>
      <c r="BM268" s="136" t="str">
        <f t="shared" si="663"/>
        <v>OK</v>
      </c>
    </row>
    <row r="269" spans="1:65" ht="20.399999999999999" x14ac:dyDescent="0.7">
      <c r="A269" s="203"/>
      <c r="B269" s="203"/>
      <c r="C269" s="203"/>
      <c r="D269" s="203"/>
      <c r="E269" s="203"/>
      <c r="F269" s="203"/>
      <c r="G269" s="203"/>
      <c r="H269" s="203"/>
      <c r="I269" s="203"/>
      <c r="J269" s="203"/>
      <c r="K269" s="203"/>
      <c r="L269" s="203" t="str">
        <f t="shared" si="650"/>
        <v>91243110SEPTIEMBRE2025</v>
      </c>
      <c r="M269" s="203" t="str">
        <f t="shared" si="651"/>
        <v>REAL 91243110 CO-H-006/2025 BERG_CAD</v>
      </c>
      <c r="N269" s="203" t="str">
        <f>VLOOKUP(M269,'D2'!$DW$5:'D2'!G:G,1,FALSE)</f>
        <v>REAL 91243110 CO-H-006/2025 BERG_CAD</v>
      </c>
      <c r="O269" t="str">
        <f>P269&amp;V269&amp;X269&amp;W269&amp;AP269</f>
        <v>REALCO-H-006/2025BERG_CADSEPTIEMBRE202591243110</v>
      </c>
      <c r="P269" t="s">
        <v>21</v>
      </c>
      <c r="Q269" s="387" t="s">
        <v>662</v>
      </c>
      <c r="R269" s="211" t="e">
        <f>+VLOOKUP(AP269,'8'!$B$5:$F$40,2,FALSE)</f>
        <v>#N/A</v>
      </c>
      <c r="S269" s="383" t="s">
        <v>23</v>
      </c>
      <c r="T269" s="211" t="str">
        <f>+VLOOKUP(TEXT(S269,0),articulos!A:B,2,0)</f>
        <v>Asesoría Experta</v>
      </c>
      <c r="U269" s="384">
        <v>92059</v>
      </c>
      <c r="V269" s="370" t="s">
        <v>1114</v>
      </c>
      <c r="W269" s="211" t="str">
        <f t="shared" si="653"/>
        <v>SEPTIEMBRE2025</v>
      </c>
      <c r="X269" t="s">
        <v>703</v>
      </c>
      <c r="AA269" s="95">
        <f>+AD269/'7'!$E$352</f>
        <v>4982.4994533356939</v>
      </c>
      <c r="AB269" s="207">
        <v>4785043</v>
      </c>
      <c r="AD269" s="388">
        <f t="shared" si="654"/>
        <v>4785043</v>
      </c>
      <c r="AE269" s="530">
        <v>45904</v>
      </c>
      <c r="AG269" t="s">
        <v>769</v>
      </c>
      <c r="AH269" t="s">
        <v>772</v>
      </c>
      <c r="AL269" s="220">
        <f t="shared" si="655"/>
        <v>2025</v>
      </c>
      <c r="AM269" s="220" t="str">
        <f t="shared" si="656"/>
        <v>2025-09</v>
      </c>
      <c r="AN269" s="1" t="s">
        <v>24</v>
      </c>
      <c r="AO269" s="740">
        <f>AA269*'7'!G$352</f>
        <v>5332.6631898797732</v>
      </c>
      <c r="AP269" s="730" t="s">
        <v>662</v>
      </c>
      <c r="AQ269" s="212" t="str">
        <f t="shared" si="659"/>
        <v>912431</v>
      </c>
      <c r="AR269" s="213" t="e">
        <f>+VLOOKUP(AQ269,'8'!$B$5:$F$40,3,FALSE)</f>
        <v>#N/A</v>
      </c>
      <c r="AS269" s="213" t="e">
        <f>+VLOOKUP(AQ269,'8'!$B$5:$F$40,4,FALSE)</f>
        <v>#N/A</v>
      </c>
      <c r="AT269" s="213" t="e">
        <f>+VLOOKUP(AQ269,'8'!$B$5:$F$40,5,FALSE)</f>
        <v>#N/A</v>
      </c>
      <c r="AU269" s="213" t="e">
        <f>+VLOOKUP(AQ269,'8'!$B$5:$F$40,2,FALSE)</f>
        <v>#N/A</v>
      </c>
      <c r="AV269" s="213" t="str">
        <f t="shared" si="660"/>
        <v>CO-H-006/2025-91243110-2025-09</v>
      </c>
      <c r="AW269" s="165" t="str">
        <f t="shared" si="661"/>
        <v>91243110-2025-09</v>
      </c>
      <c r="AX269" t="str">
        <f t="shared" si="664"/>
        <v>CO-H-006/2025</v>
      </c>
      <c r="AZ269" s="659" t="e">
        <f>+VLOOKUP(P269&amp;" "&amp;AP269&amp;" "&amp;AX269&amp;" "&amp;X269,'D2'!$DW$6:$DW$98,1,FALSE)</f>
        <v>#N/A</v>
      </c>
      <c r="BC269" t="s">
        <v>1114</v>
      </c>
      <c r="BD269" t="s">
        <v>1124</v>
      </c>
      <c r="BE269" t="s">
        <v>807</v>
      </c>
      <c r="BF269" s="530">
        <v>45870</v>
      </c>
      <c r="BG269" s="530">
        <v>45900</v>
      </c>
      <c r="BI269" t="str">
        <f>IF(AX269="REMUNERACION","FEE MO","FEE SS")</f>
        <v>FEE SS</v>
      </c>
      <c r="BJ269" s="390" t="str">
        <f t="shared" ref="BJ269:BJ273" si="669">IF(AX269="REMUNERACION","FEE MO","FEE SS")&amp;X269</f>
        <v>FEE SSBERG_CAD</v>
      </c>
      <c r="BK269" s="655">
        <f t="shared" ref="BK269:BK273" si="670">+AB269*0.025</f>
        <v>119626.07500000001</v>
      </c>
      <c r="BL269" s="136">
        <f>IF(BI269="FEE SS",AB269*0.025,AB269*0.0551)</f>
        <v>119626.07500000001</v>
      </c>
      <c r="BM269" s="136" t="str">
        <f t="shared" si="663"/>
        <v>OK</v>
      </c>
    </row>
    <row r="270" spans="1:65" ht="20.399999999999999" x14ac:dyDescent="0.7">
      <c r="A270" s="203"/>
      <c r="B270" s="203"/>
      <c r="C270" s="203"/>
      <c r="D270" s="203"/>
      <c r="E270" s="203"/>
      <c r="F270" s="203"/>
      <c r="G270" s="203"/>
      <c r="H270" s="203"/>
      <c r="I270" s="203"/>
      <c r="J270" s="203"/>
      <c r="K270" s="203"/>
      <c r="L270" s="203" t="str">
        <f t="shared" ref="L270:L271" si="671">IF(P270="INCURRIDO",0,AP270&amp;W270)</f>
        <v>91243520SEPTIEMBRE2025</v>
      </c>
      <c r="M270" s="203" t="str">
        <f t="shared" ref="M270:M271" si="672">P270&amp;" "&amp;AP270&amp;" "&amp;V270&amp;" "&amp;X270</f>
        <v>REAL 91243520 TRANSPORTE BERG_CAD</v>
      </c>
      <c r="N270" s="203" t="str">
        <f>VLOOKUP(M270,'D2'!$DW$5:'D2'!G:G,1,FALSE)</f>
        <v>REAL 91243520 TRANSPORTE BERG_CAD</v>
      </c>
      <c r="O270" t="str">
        <f t="shared" ref="O270" si="673">P270&amp;V270&amp;X270&amp;W270&amp;AP270</f>
        <v>REALTRANSPORTEBERG_CADSEPTIEMBRE202591243520</v>
      </c>
      <c r="P270" t="s">
        <v>21</v>
      </c>
      <c r="Q270" s="387" t="s">
        <v>677</v>
      </c>
      <c r="R270" s="211" t="e">
        <f>+VLOOKUP(AP270,'8'!$B$5:$F$40,2,FALSE)</f>
        <v>#N/A</v>
      </c>
      <c r="S270" s="383" t="s">
        <v>264</v>
      </c>
      <c r="T270" s="211" t="str">
        <f>+VLOOKUP(TEXT(S270,0),articulos!A:B,2,0)</f>
        <v>Transporte de Personal</v>
      </c>
      <c r="U270" s="384">
        <v>92094</v>
      </c>
      <c r="V270" s="370" t="s">
        <v>631</v>
      </c>
      <c r="W270" s="211" t="str">
        <f t="shared" ref="W270:W271" si="674">UPPER(TEXT(AE270,"MMMMYYYY"))</f>
        <v>SEPTIEMBRE2025</v>
      </c>
      <c r="X270" t="s">
        <v>703</v>
      </c>
      <c r="AA270" s="95">
        <f>+AD270/'7'!$E$352</f>
        <v>116.40721805137603</v>
      </c>
      <c r="AB270" s="207">
        <v>111794</v>
      </c>
      <c r="AD270" s="388">
        <f t="shared" ref="AD270:AD271" si="675">ROUND(AB270-AC270,0)</f>
        <v>111794</v>
      </c>
      <c r="AE270" s="530">
        <v>45905</v>
      </c>
      <c r="AG270" t="s">
        <v>1120</v>
      </c>
      <c r="AH270" t="s">
        <v>1121</v>
      </c>
      <c r="AL270" s="220">
        <f t="shared" ref="AL270:AL271" si="676">+YEAR(AE270)</f>
        <v>2025</v>
      </c>
      <c r="AM270" s="220" t="str">
        <f t="shared" ref="AM270:AM271" si="677">+AL270&amp;"-"&amp;TEXT(MONTH(AE270),"00")</f>
        <v>2025-09</v>
      </c>
      <c r="AN270" s="1" t="s">
        <v>24</v>
      </c>
      <c r="AO270" s="740">
        <f>AA270*'7'!G$352</f>
        <v>124.58816956282719</v>
      </c>
      <c r="AP270" s="730" t="s">
        <v>677</v>
      </c>
      <c r="AQ270" s="212" t="str">
        <f t="shared" ref="AQ270:AQ271" si="678">+MID(AP270,1,6)</f>
        <v>912435</v>
      </c>
      <c r="AR270" s="213" t="e">
        <f>+VLOOKUP(AQ270,'8'!$B$5:$F$40,3,FALSE)</f>
        <v>#N/A</v>
      </c>
      <c r="AS270" s="213" t="e">
        <f>+VLOOKUP(AQ270,'8'!$B$5:$F$40,4,FALSE)</f>
        <v>#N/A</v>
      </c>
      <c r="AT270" s="213" t="e">
        <f>+VLOOKUP(AQ270,'8'!$B$5:$F$40,5,FALSE)</f>
        <v>#N/A</v>
      </c>
      <c r="AU270" s="213" t="e">
        <f>+VLOOKUP(AQ270,'8'!$B$5:$F$40,2,FALSE)</f>
        <v>#N/A</v>
      </c>
      <c r="AV270" s="213" t="str">
        <f t="shared" ref="AV270:AV271" si="679">+AX270&amp;"-"&amp;AP270&amp;"-"&amp;AM270</f>
        <v>TRANSPORTE-91243520-2025-09</v>
      </c>
      <c r="AW270" s="165" t="str">
        <f t="shared" ref="AW270:AW271" si="680">+AP270&amp;"-"&amp;AM270</f>
        <v>91243520-2025-09</v>
      </c>
      <c r="AX270" t="str">
        <f t="shared" ref="AX270:AX271" si="681">V270</f>
        <v>TRANSPORTE</v>
      </c>
      <c r="AZ270" s="659" t="e">
        <f>+VLOOKUP(P270&amp;" "&amp;AP270&amp;" "&amp;AX270&amp;" "&amp;X270,'D2'!$DW$6:$DW$98,1,FALSE)</f>
        <v>#N/A</v>
      </c>
      <c r="BC270" t="s">
        <v>302</v>
      </c>
      <c r="BD270" t="s">
        <v>302</v>
      </c>
      <c r="BE270" t="s">
        <v>302</v>
      </c>
      <c r="BF270" s="530"/>
      <c r="BG270" s="530"/>
      <c r="BI270" t="str">
        <f t="shared" ref="BI270" si="682">IF(AX270="REMUNERACION","FEE MO","FEE SS")</f>
        <v>FEE SS</v>
      </c>
      <c r="BJ270" s="390" t="str">
        <f t="shared" si="669"/>
        <v>FEE SSBERG_CAD</v>
      </c>
      <c r="BK270" s="655">
        <f t="shared" si="670"/>
        <v>2794.8500000000004</v>
      </c>
      <c r="BL270" s="136">
        <f t="shared" ref="BL270" si="683">IF(BI270="FEE SS",AB270*0.025,AB270*0.0551)</f>
        <v>2794.8500000000004</v>
      </c>
      <c r="BM270" s="136" t="str">
        <f t="shared" ref="BM270:BM271" si="684">IF(BK270=BL270,"OK","REV")</f>
        <v>OK</v>
      </c>
    </row>
    <row r="271" spans="1:65" ht="20.399999999999999" x14ac:dyDescent="0.7">
      <c r="A271" s="203"/>
      <c r="B271" s="203"/>
      <c r="C271" s="203"/>
      <c r="D271" s="203"/>
      <c r="E271" s="203"/>
      <c r="F271" s="203"/>
      <c r="G271" s="203"/>
      <c r="H271" s="203"/>
      <c r="I271" s="203"/>
      <c r="J271" s="203"/>
      <c r="K271" s="203"/>
      <c r="L271" s="203" t="str">
        <f t="shared" si="671"/>
        <v>91243120SEPTIEMBRE2025</v>
      </c>
      <c r="M271" s="203" t="str">
        <f t="shared" si="672"/>
        <v>REAL 91243120 CO-055/2024 BERG_CAD</v>
      </c>
      <c r="N271" s="203" t="str">
        <f>VLOOKUP(M271,'D2'!$DW$5:'D2'!G:G,1,FALSE)</f>
        <v>REAL 91243120 CO-055/2024 BERG_CAD</v>
      </c>
      <c r="O271" t="str">
        <f>P271&amp;V271&amp;X271&amp;W271&amp;AP271</f>
        <v>REALCO-055/2024BERG_CADSEPTIEMBRE202591243120</v>
      </c>
      <c r="P271" t="s">
        <v>21</v>
      </c>
      <c r="Q271" s="387" t="s">
        <v>663</v>
      </c>
      <c r="R271" s="211" t="e">
        <f>+VLOOKUP(AP271,'8'!$B$5:$F$40,2,FALSE)</f>
        <v>#N/A</v>
      </c>
      <c r="S271" s="383" t="s">
        <v>23</v>
      </c>
      <c r="T271" s="211" t="str">
        <f>+VLOOKUP(TEXT(S271,0),articulos!A:B,2,0)</f>
        <v>Asesoría Experta</v>
      </c>
      <c r="U271" s="384">
        <v>92516</v>
      </c>
      <c r="V271" s="370" t="s">
        <v>779</v>
      </c>
      <c r="W271" s="211" t="str">
        <f t="shared" si="674"/>
        <v>SEPTIEMBRE2025</v>
      </c>
      <c r="X271" t="s">
        <v>703</v>
      </c>
      <c r="AA271" s="95">
        <f>+AD271/'7'!$E$352</f>
        <v>1747.4535855972176</v>
      </c>
      <c r="AB271" s="207">
        <v>1678202</v>
      </c>
      <c r="AD271" s="388">
        <f t="shared" si="675"/>
        <v>1678202</v>
      </c>
      <c r="AE271" s="530">
        <v>45916</v>
      </c>
      <c r="AG271" t="s">
        <v>818</v>
      </c>
      <c r="AH271" t="s">
        <v>823</v>
      </c>
      <c r="AL271" s="220">
        <f t="shared" si="676"/>
        <v>2025</v>
      </c>
      <c r="AM271" s="220" t="str">
        <f t="shared" si="677"/>
        <v>2025-09</v>
      </c>
      <c r="AN271" s="528" t="s">
        <v>619</v>
      </c>
      <c r="AO271" s="740">
        <f>AA271*'7'!H$352</f>
        <v>1788.8307134681966</v>
      </c>
      <c r="AP271" s="731" t="s">
        <v>663</v>
      </c>
      <c r="AQ271" s="212" t="str">
        <f t="shared" si="678"/>
        <v>912431</v>
      </c>
      <c r="AR271" s="213" t="e">
        <f>+VLOOKUP(AQ271,'8'!$B$5:$F$40,3,FALSE)</f>
        <v>#N/A</v>
      </c>
      <c r="AS271" s="213" t="e">
        <f>+VLOOKUP(AQ271,'8'!$B$5:$F$40,4,FALSE)</f>
        <v>#N/A</v>
      </c>
      <c r="AT271" s="213" t="e">
        <f>+VLOOKUP(AQ271,'8'!$B$5:$F$40,5,FALSE)</f>
        <v>#N/A</v>
      </c>
      <c r="AU271" s="213" t="e">
        <f>+VLOOKUP(AQ271,'8'!$B$5:$F$40,2,FALSE)</f>
        <v>#N/A</v>
      </c>
      <c r="AV271" s="213" t="str">
        <f t="shared" si="679"/>
        <v>CO-055/2024-91243120-2025-09</v>
      </c>
      <c r="AW271" s="165" t="str">
        <f t="shared" si="680"/>
        <v>91243120-2025-09</v>
      </c>
      <c r="AX271" t="str">
        <f t="shared" si="681"/>
        <v>CO-055/2024</v>
      </c>
      <c r="AZ271" s="659" t="e">
        <f>+VLOOKUP(P271&amp;" "&amp;AP271&amp;" "&amp;AX271&amp;" "&amp;X271,'D2'!$DW$6:$DW$98,1,FALSE)</f>
        <v>#N/A</v>
      </c>
      <c r="BC271" t="s">
        <v>779</v>
      </c>
      <c r="BD271" t="s">
        <v>1125</v>
      </c>
      <c r="BE271" t="s">
        <v>855</v>
      </c>
      <c r="BF271" s="530">
        <v>45839</v>
      </c>
      <c r="BG271" s="530">
        <v>45869</v>
      </c>
      <c r="BI271" t="str">
        <f>IF(AX271="REMUNERACION","FEE MO","FEE SS")</f>
        <v>FEE SS</v>
      </c>
      <c r="BJ271" s="390" t="str">
        <f t="shared" si="669"/>
        <v>FEE SSBERG_CAD</v>
      </c>
      <c r="BK271" s="655">
        <f t="shared" si="670"/>
        <v>41955.05</v>
      </c>
      <c r="BL271" s="136">
        <f>IF(BI271="FEE SS",AB271*0.025,AB271*0.0551)</f>
        <v>41955.05</v>
      </c>
      <c r="BM271" s="136" t="str">
        <f t="shared" si="684"/>
        <v>OK</v>
      </c>
    </row>
    <row r="272" spans="1:65" ht="20.399999999999999" x14ac:dyDescent="0.7">
      <c r="A272" s="203"/>
      <c r="B272" s="203"/>
      <c r="C272" s="203"/>
      <c r="D272" s="203"/>
      <c r="E272" s="203"/>
      <c r="F272" s="203"/>
      <c r="G272" s="203"/>
      <c r="H272" s="203"/>
      <c r="I272" s="203"/>
      <c r="J272" s="203"/>
      <c r="K272" s="203"/>
      <c r="L272" s="203" t="str">
        <f t="shared" si="650"/>
        <v>91243120SEPTIEMBRE2025</v>
      </c>
      <c r="M272" s="203" t="str">
        <f t="shared" si="651"/>
        <v>REAL 91243120 CO-055/2024 BERG_CAD</v>
      </c>
      <c r="N272" s="203" t="str">
        <f>VLOOKUP(M272,'D2'!$DW$5:'D2'!G:G,1,FALSE)</f>
        <v>REAL 91243120 CO-055/2024 BERG_CAD</v>
      </c>
      <c r="O272" t="str">
        <f t="shared" ref="O272" si="685">P272&amp;V272&amp;X272&amp;W272&amp;AP272</f>
        <v>REALCO-055/2024BERG_CADSEPTIEMBRE202591243120</v>
      </c>
      <c r="P272" t="s">
        <v>21</v>
      </c>
      <c r="Q272" s="387" t="s">
        <v>663</v>
      </c>
      <c r="R272" s="211" t="e">
        <f>+VLOOKUP(AP272,'8'!$B$5:$F$40,2,FALSE)</f>
        <v>#N/A</v>
      </c>
      <c r="S272" s="383" t="s">
        <v>23</v>
      </c>
      <c r="T272" s="211" t="str">
        <f>+VLOOKUP(TEXT(S272,0),articulos!A:B,2,0)</f>
        <v>Asesoría Experta</v>
      </c>
      <c r="U272" s="384">
        <v>92521</v>
      </c>
      <c r="V272" s="370" t="s">
        <v>779</v>
      </c>
      <c r="W272" s="211" t="str">
        <f t="shared" si="653"/>
        <v>SEPTIEMBRE2025</v>
      </c>
      <c r="X272" t="s">
        <v>703</v>
      </c>
      <c r="AA272" s="95">
        <f>+AD272/'7'!$E$352</f>
        <v>6265.3216989285384</v>
      </c>
      <c r="AB272" s="207">
        <v>6017027</v>
      </c>
      <c r="AD272" s="388">
        <f t="shared" si="654"/>
        <v>6017027</v>
      </c>
      <c r="AE272" s="530">
        <v>45916</v>
      </c>
      <c r="AG272" t="s">
        <v>818</v>
      </c>
      <c r="AH272" t="s">
        <v>823</v>
      </c>
      <c r="AL272" s="220">
        <f t="shared" si="655"/>
        <v>2025</v>
      </c>
      <c r="AM272" s="220" t="str">
        <f t="shared" si="656"/>
        <v>2025-09</v>
      </c>
      <c r="AN272" s="528" t="s">
        <v>619</v>
      </c>
      <c r="AO272" s="740">
        <f>AA272*'7'!H$352</f>
        <v>6413.675291393648</v>
      </c>
      <c r="AP272" s="731" t="s">
        <v>663</v>
      </c>
      <c r="AQ272" s="212" t="str">
        <f t="shared" si="659"/>
        <v>912431</v>
      </c>
      <c r="AR272" s="213" t="e">
        <f>+VLOOKUP(AQ272,'8'!$B$5:$F$40,3,FALSE)</f>
        <v>#N/A</v>
      </c>
      <c r="AS272" s="213" t="e">
        <f>+VLOOKUP(AQ272,'8'!$B$5:$F$40,4,FALSE)</f>
        <v>#N/A</v>
      </c>
      <c r="AT272" s="213" t="e">
        <f>+VLOOKUP(AQ272,'8'!$B$5:$F$40,5,FALSE)</f>
        <v>#N/A</v>
      </c>
      <c r="AU272" s="213" t="e">
        <f>+VLOOKUP(AQ272,'8'!$B$5:$F$40,2,FALSE)</f>
        <v>#N/A</v>
      </c>
      <c r="AV272" s="213" t="str">
        <f t="shared" si="660"/>
        <v>CO-055/2024-91243120-2025-09</v>
      </c>
      <c r="AW272" s="165" t="str">
        <f t="shared" si="661"/>
        <v>91243120-2025-09</v>
      </c>
      <c r="AX272" t="str">
        <f t="shared" si="664"/>
        <v>CO-055/2024</v>
      </c>
      <c r="AZ272" s="659" t="e">
        <f>+VLOOKUP(P272&amp;" "&amp;AP272&amp;" "&amp;AX272&amp;" "&amp;X272,'D2'!$DW$6:$DW$98,1,FALSE)</f>
        <v>#N/A</v>
      </c>
      <c r="BC272" t="s">
        <v>779</v>
      </c>
      <c r="BD272" t="s">
        <v>1126</v>
      </c>
      <c r="BE272" t="s">
        <v>858</v>
      </c>
      <c r="BF272" s="530">
        <v>45870</v>
      </c>
      <c r="BG272" s="530">
        <v>45899</v>
      </c>
      <c r="BI272" t="str">
        <f t="shared" ref="BI272" si="686">IF(AX272="REMUNERACION","FEE MO","FEE SS")</f>
        <v>FEE SS</v>
      </c>
      <c r="BJ272" s="390" t="str">
        <f t="shared" si="669"/>
        <v>FEE SSBERG_CAD</v>
      </c>
      <c r="BK272" s="655">
        <f t="shared" si="670"/>
        <v>150425.67500000002</v>
      </c>
      <c r="BL272" s="136">
        <f t="shared" ref="BL272" si="687">IF(BI272="FEE SS",AB272*0.025,AB272*0.0551)</f>
        <v>150425.67500000002</v>
      </c>
      <c r="BM272" s="136" t="str">
        <f t="shared" si="663"/>
        <v>OK</v>
      </c>
    </row>
    <row r="273" spans="1:65" ht="20.399999999999999" x14ac:dyDescent="0.7">
      <c r="A273" s="203"/>
      <c r="B273" s="203"/>
      <c r="C273" s="203"/>
      <c r="D273" s="203"/>
      <c r="E273" s="203"/>
      <c r="F273" s="203"/>
      <c r="G273" s="203"/>
      <c r="H273" s="203"/>
      <c r="I273" s="203"/>
      <c r="J273" s="203"/>
      <c r="K273" s="203"/>
      <c r="L273" s="203" t="str">
        <f t="shared" si="650"/>
        <v>91243110SEPTIEMBRE2025</v>
      </c>
      <c r="M273" s="203" t="str">
        <f t="shared" si="651"/>
        <v>REAL 91243110 CO-073/2023 BERG_CAD</v>
      </c>
      <c r="N273" s="203" t="str">
        <f>VLOOKUP(M273,'D2'!$DW$5:'D2'!G:G,1,FALSE)</f>
        <v>REAL 91243110 CO-073/2023 BERG_CAD</v>
      </c>
      <c r="O273" t="str">
        <f>P273&amp;V273&amp;X273&amp;W273&amp;AP273</f>
        <v>REALCO-073/2023BERG_CADSEPTIEMBRE202591243110</v>
      </c>
      <c r="P273" t="s">
        <v>21</v>
      </c>
      <c r="Q273" s="387" t="s">
        <v>662</v>
      </c>
      <c r="R273" s="211" t="e">
        <f>+VLOOKUP(AP273,'8'!$B$5:$F$40,2,FALSE)</f>
        <v>#N/A</v>
      </c>
      <c r="S273" s="383" t="s">
        <v>248</v>
      </c>
      <c r="T273" s="211" t="str">
        <f>+VLOOKUP(TEXT(S273,0),articulos!A:B,2,0)</f>
        <v>Servicio de Apoyo Geológico</v>
      </c>
      <c r="U273" s="384">
        <v>92884</v>
      </c>
      <c r="V273" s="370" t="s">
        <v>708</v>
      </c>
      <c r="W273" s="211" t="str">
        <f t="shared" si="653"/>
        <v>SEPTIEMBRE2025</v>
      </c>
      <c r="X273" t="s">
        <v>703</v>
      </c>
      <c r="AA273" s="95">
        <f>+AD273/'7'!$E$352</f>
        <v>598.72757374761807</v>
      </c>
      <c r="AB273" s="207">
        <v>575000</v>
      </c>
      <c r="AD273" s="388">
        <f t="shared" si="654"/>
        <v>575000</v>
      </c>
      <c r="AE273" s="530">
        <v>45929</v>
      </c>
      <c r="AG273" t="s">
        <v>705</v>
      </c>
      <c r="AH273" t="s">
        <v>1122</v>
      </c>
      <c r="AL273" s="220">
        <f t="shared" si="655"/>
        <v>2025</v>
      </c>
      <c r="AM273" s="220" t="str">
        <f t="shared" si="656"/>
        <v>2025-09</v>
      </c>
      <c r="AN273" s="1" t="s">
        <v>24</v>
      </c>
      <c r="AO273" s="740">
        <f>AA273*'7'!G$352</f>
        <v>640.80538757559111</v>
      </c>
      <c r="AP273" s="730" t="s">
        <v>662</v>
      </c>
      <c r="AQ273" s="212" t="str">
        <f t="shared" si="659"/>
        <v>912431</v>
      </c>
      <c r="AR273" s="213" t="e">
        <f>+VLOOKUP(AQ273,'8'!$B$5:$F$40,3,FALSE)</f>
        <v>#N/A</v>
      </c>
      <c r="AS273" s="213" t="e">
        <f>+VLOOKUP(AQ273,'8'!$B$5:$F$40,4,FALSE)</f>
        <v>#N/A</v>
      </c>
      <c r="AT273" s="213" t="e">
        <f>+VLOOKUP(AQ273,'8'!$B$5:$F$40,5,FALSE)</f>
        <v>#N/A</v>
      </c>
      <c r="AU273" s="213" t="e">
        <f>+VLOOKUP(AQ273,'8'!$B$5:$F$40,2,FALSE)</f>
        <v>#N/A</v>
      </c>
      <c r="AV273" s="213" t="str">
        <f t="shared" si="660"/>
        <v>CO-073/2023-91243110-2025-09</v>
      </c>
      <c r="AW273" s="165" t="str">
        <f t="shared" si="661"/>
        <v>91243110-2025-09</v>
      </c>
      <c r="AX273" t="str">
        <f t="shared" si="664"/>
        <v>CO-073/2023</v>
      </c>
      <c r="AZ273" s="659" t="e">
        <f>+VLOOKUP(P273&amp;" "&amp;AP273&amp;" "&amp;AX273&amp;" "&amp;X273,'D2'!$DW$6:$DW$98,1,FALSE)</f>
        <v>#N/A</v>
      </c>
      <c r="BC273" t="s">
        <v>302</v>
      </c>
      <c r="BD273" t="s">
        <v>302</v>
      </c>
      <c r="BE273" t="s">
        <v>302</v>
      </c>
      <c r="BF273" s="530"/>
      <c r="BG273" s="530"/>
      <c r="BI273" t="str">
        <f>IF(AX273="REMUNERACION","FEE MO","FEE SS")</f>
        <v>FEE SS</v>
      </c>
      <c r="BJ273" s="390" t="str">
        <f t="shared" si="669"/>
        <v>FEE SSBERG_CAD</v>
      </c>
      <c r="BK273" s="655">
        <f t="shared" si="670"/>
        <v>14375</v>
      </c>
      <c r="BL273" s="136">
        <f>IF(BI273="FEE SS",AB273*0.025,AB273*0.0551)</f>
        <v>14375</v>
      </c>
      <c r="BM273" s="136" t="str">
        <f t="shared" si="663"/>
        <v>OK</v>
      </c>
    </row>
    <row r="274" spans="1:65" ht="20.399999999999999" x14ac:dyDescent="0.7">
      <c r="A274" s="203"/>
      <c r="B274" s="203"/>
      <c r="C274" s="203"/>
      <c r="D274" s="203"/>
      <c r="E274" s="203"/>
      <c r="F274" s="203"/>
      <c r="G274" s="203"/>
      <c r="H274" s="203"/>
      <c r="I274" s="203"/>
      <c r="J274" s="203"/>
      <c r="K274" s="203"/>
      <c r="L274" s="203" t="str">
        <f t="shared" si="650"/>
        <v>91243110SEPTIEMBRE2025</v>
      </c>
      <c r="M274" s="203" t="str">
        <f t="shared" si="651"/>
        <v>REAL 91243110 CO-073/2023 CANN_AUS</v>
      </c>
      <c r="N274" s="203" t="str">
        <f>VLOOKUP(M274,'D2'!$DW$5:'D2'!G:G,1,FALSE)</f>
        <v>REAL 91243110 CO-073/2023 CANN_AUS</v>
      </c>
      <c r="O274" t="str">
        <f t="shared" ref="O274" si="688">P274&amp;V274&amp;X274&amp;W274&amp;AP274</f>
        <v>REALCO-073/2023CANN_AUSSEPTIEMBRE202591243110</v>
      </c>
      <c r="P274" t="s">
        <v>21</v>
      </c>
      <c r="Q274" s="387" t="s">
        <v>662</v>
      </c>
      <c r="R274" s="211" t="e">
        <f>+VLOOKUP(AP274,'8'!$B$5:$F$40,2,FALSE)</f>
        <v>#N/A</v>
      </c>
      <c r="S274" s="383" t="s">
        <v>248</v>
      </c>
      <c r="T274" s="211" t="str">
        <f>+VLOOKUP(TEXT(S274,0),articulos!A:B,2,0)</f>
        <v>Servicio de Apoyo Geológico</v>
      </c>
      <c r="U274" s="384">
        <v>92884</v>
      </c>
      <c r="V274" s="370" t="s">
        <v>708</v>
      </c>
      <c r="W274" s="211" t="str">
        <f t="shared" si="653"/>
        <v>SEPTIEMBRE2025</v>
      </c>
      <c r="X274" t="s">
        <v>796</v>
      </c>
      <c r="AA274" s="95">
        <f>+AD274/'7'!$E$352</f>
        <v>598.72757374761807</v>
      </c>
      <c r="AB274" s="207">
        <v>575000</v>
      </c>
      <c r="AD274" s="388">
        <f t="shared" si="654"/>
        <v>575000</v>
      </c>
      <c r="AE274" s="530">
        <v>45929</v>
      </c>
      <c r="AG274" t="s">
        <v>705</v>
      </c>
      <c r="AH274" t="s">
        <v>1122</v>
      </c>
      <c r="AL274" s="220">
        <f t="shared" si="655"/>
        <v>2025</v>
      </c>
      <c r="AM274" s="220" t="str">
        <f t="shared" si="656"/>
        <v>2025-09</v>
      </c>
      <c r="AN274" s="1" t="s">
        <v>24</v>
      </c>
      <c r="AO274" s="740">
        <f>AA274*'7'!G$352</f>
        <v>640.80538757559111</v>
      </c>
      <c r="AP274" s="730" t="s">
        <v>662</v>
      </c>
      <c r="AQ274" s="212" t="str">
        <f t="shared" si="659"/>
        <v>912431</v>
      </c>
      <c r="AR274" s="213" t="e">
        <f>+VLOOKUP(AQ274,'8'!$B$5:$F$40,3,FALSE)</f>
        <v>#N/A</v>
      </c>
      <c r="AS274" s="213" t="e">
        <f>+VLOOKUP(AQ274,'8'!$B$5:$F$40,4,FALSE)</f>
        <v>#N/A</v>
      </c>
      <c r="AT274" s="213" t="e">
        <f>+VLOOKUP(AQ274,'8'!$B$5:$F$40,5,FALSE)</f>
        <v>#N/A</v>
      </c>
      <c r="AU274" s="213" t="e">
        <f>+VLOOKUP(AQ274,'8'!$B$5:$F$40,2,FALSE)</f>
        <v>#N/A</v>
      </c>
      <c r="AV274" s="213" t="str">
        <f t="shared" si="660"/>
        <v>CO-073/2023-91243110-2025-09</v>
      </c>
      <c r="AW274" s="165" t="str">
        <f t="shared" si="661"/>
        <v>91243110-2025-09</v>
      </c>
      <c r="AX274" t="str">
        <f t="shared" si="664"/>
        <v>CO-073/2023</v>
      </c>
      <c r="AZ274" s="659" t="e">
        <f>+VLOOKUP(P274&amp;" "&amp;AP274&amp;" "&amp;AX274&amp;" "&amp;X274,'D2'!$DW$6:$DW$98,1,FALSE)</f>
        <v>#N/A</v>
      </c>
      <c r="BC274" t="s">
        <v>302</v>
      </c>
      <c r="BD274" t="s">
        <v>302</v>
      </c>
      <c r="BE274" t="s">
        <v>302</v>
      </c>
      <c r="BF274" s="530"/>
      <c r="BG274" s="530"/>
      <c r="BI274" t="str">
        <f t="shared" ref="BI274" si="689">IF(AX274="REMUNERACION","FEE MO","FEE SS")</f>
        <v>FEE SS</v>
      </c>
      <c r="BJ274" s="390" t="str">
        <f t="shared" ref="BJ274:BJ276" si="690">IF(AX274="REMUNERACION","FEE MO","FEE SS")&amp;X274</f>
        <v>FEE SSCANN_AUS</v>
      </c>
      <c r="BK274" s="655">
        <f t="shared" ref="BK274" si="691">+AB274*0.025</f>
        <v>14375</v>
      </c>
      <c r="BL274" s="136">
        <f t="shared" ref="BL274" si="692">IF(BI274="FEE SS",AB274*0.025,AB274*0.0551)</f>
        <v>14375</v>
      </c>
      <c r="BM274" s="136" t="str">
        <f t="shared" si="663"/>
        <v>OK</v>
      </c>
    </row>
    <row r="275" spans="1:65" ht="20.399999999999999" x14ac:dyDescent="0.7">
      <c r="A275" s="203"/>
      <c r="B275" s="203"/>
      <c r="C275" s="203"/>
      <c r="D275" s="203"/>
      <c r="E275" s="203"/>
      <c r="F275" s="203"/>
      <c r="G275" s="203"/>
      <c r="H275" s="203"/>
      <c r="I275" s="203"/>
      <c r="J275" s="203"/>
      <c r="K275" s="203"/>
      <c r="L275" s="203" t="str">
        <f t="shared" si="650"/>
        <v>91243110SEPTIEMBRE2025</v>
      </c>
      <c r="M275" s="203" t="str">
        <f>P275&amp;" "&amp;AP275&amp;" "&amp;V275&amp;" "&amp;X275</f>
        <v>REAL 91243110 REMUNERACION BERG_CAD</v>
      </c>
      <c r="N275" s="203" t="str">
        <f>VLOOKUP(M275,'D2'!$DW$5:'D2'!G:G,1,FALSE)</f>
        <v>REAL 91243110 REMUNERACION BERG_CAD</v>
      </c>
      <c r="O275" t="str">
        <f>P275&amp;V275&amp;X275&amp;W275&amp;AP275</f>
        <v>REALREMUNERACIONBERG_CADSEPTIEMBRE202591243110</v>
      </c>
      <c r="P275" t="s">
        <v>21</v>
      </c>
      <c r="Q275" s="387" t="s">
        <v>662</v>
      </c>
      <c r="R275" s="211" t="e">
        <f>+VLOOKUP(AP275,'8'!$B$5:$F$40,2,FALSE)</f>
        <v>#N/A</v>
      </c>
      <c r="S275" s="383" t="s">
        <v>247</v>
      </c>
      <c r="T275" s="211" t="str">
        <f>+VLOOKUP(TEXT(S275,0),articulos!A:B,2,0)</f>
        <v>Remuneración Proyecto Geología</v>
      </c>
      <c r="U275" s="384">
        <v>92927</v>
      </c>
      <c r="V275" s="370" t="s">
        <v>613</v>
      </c>
      <c r="W275" s="211" t="str">
        <f t="shared" si="653"/>
        <v>SEPTIEMBRE2025</v>
      </c>
      <c r="X275" t="s">
        <v>703</v>
      </c>
      <c r="AA275" s="95">
        <f>+AD275/'7'!$E$352</f>
        <v>8113.8936035069819</v>
      </c>
      <c r="AB275" s="207">
        <v>7792340</v>
      </c>
      <c r="AD275" s="388">
        <f t="shared" si="654"/>
        <v>7792340</v>
      </c>
      <c r="AE275" s="530">
        <v>45930</v>
      </c>
      <c r="AG275" t="s">
        <v>325</v>
      </c>
      <c r="AH275" t="s">
        <v>1123</v>
      </c>
      <c r="AL275" s="220">
        <f t="shared" si="655"/>
        <v>2025</v>
      </c>
      <c r="AM275" s="220" t="str">
        <f t="shared" si="656"/>
        <v>2025-09</v>
      </c>
      <c r="AN275" s="1" t="s">
        <v>24</v>
      </c>
      <c r="AO275" s="740">
        <f>AA275*'7'!G$352</f>
        <v>8684.1277457752731</v>
      </c>
      <c r="AP275" s="730" t="s">
        <v>662</v>
      </c>
      <c r="AQ275" s="212" t="str">
        <f t="shared" si="659"/>
        <v>912431</v>
      </c>
      <c r="AR275" s="213" t="e">
        <f>+VLOOKUP(AQ275,'8'!$B$5:$F$40,3,FALSE)</f>
        <v>#N/A</v>
      </c>
      <c r="AS275" s="213" t="e">
        <f>+VLOOKUP(AQ275,'8'!$B$5:$F$40,4,FALSE)</f>
        <v>#N/A</v>
      </c>
      <c r="AT275" s="213" t="e">
        <f>+VLOOKUP(AQ275,'8'!$B$5:$F$40,5,FALSE)</f>
        <v>#N/A</v>
      </c>
      <c r="AU275" s="213" t="e">
        <f>+VLOOKUP(AQ275,'8'!$B$5:$F$40,2,FALSE)</f>
        <v>#N/A</v>
      </c>
      <c r="AV275" s="213" t="str">
        <f t="shared" si="660"/>
        <v>REMUNERACION-91243110-2025-09</v>
      </c>
      <c r="AW275" s="165" t="str">
        <f t="shared" si="661"/>
        <v>91243110-2025-09</v>
      </c>
      <c r="AX275" t="str">
        <f>V275</f>
        <v>REMUNERACION</v>
      </c>
      <c r="AZ275" s="659" t="e">
        <f>+VLOOKUP(P275&amp;" "&amp;AP275&amp;" "&amp;AX275&amp;" "&amp;X275,'D2'!$DW$6:$DW$98,1,FALSE)</f>
        <v>#N/A</v>
      </c>
      <c r="BC275" t="s">
        <v>302</v>
      </c>
      <c r="BD275" t="s">
        <v>302</v>
      </c>
      <c r="BE275" t="s">
        <v>302</v>
      </c>
      <c r="BF275" s="530"/>
      <c r="BG275" s="530"/>
      <c r="BI275" t="str">
        <f>IF(AX275="REMUNERACION","FEE MO","FEE SS")</f>
        <v>FEE MO</v>
      </c>
      <c r="BJ275" s="739" t="str">
        <f t="shared" si="690"/>
        <v>FEE MOBERG_CAD</v>
      </c>
      <c r="BK275" s="656">
        <f t="shared" ref="BK275:BK276" si="693">+AB275*0.0551</f>
        <v>429357.93400000001</v>
      </c>
      <c r="BL275" s="136">
        <f>IF(BI275="FEE SS",AB275*0.025,AB275*0.0551)</f>
        <v>429357.93400000001</v>
      </c>
      <c r="BM275" s="136" t="str">
        <f t="shared" si="663"/>
        <v>OK</v>
      </c>
    </row>
    <row r="276" spans="1:65" ht="20.399999999999999" x14ac:dyDescent="0.7">
      <c r="A276" s="203"/>
      <c r="B276" s="203"/>
      <c r="C276" s="203"/>
      <c r="D276" s="203"/>
      <c r="E276" s="203"/>
      <c r="F276" s="203"/>
      <c r="G276" s="203"/>
      <c r="H276" s="203"/>
      <c r="I276" s="203"/>
      <c r="J276" s="203"/>
      <c r="K276" s="203"/>
      <c r="L276" s="203" t="str">
        <f t="shared" si="650"/>
        <v>91243110SEPTIEMBRE2025</v>
      </c>
      <c r="M276" s="203" t="str">
        <f>P276&amp;" "&amp;AP276&amp;" "&amp;V276&amp;" "&amp;X276</f>
        <v>REAL 91243110 REMUNERACION CANN_AUS</v>
      </c>
      <c r="N276" s="203" t="str">
        <f>VLOOKUP(M276,'D2'!$DW$5:'D2'!G:G,1,FALSE)</f>
        <v>REAL 91243110 REMUNERACION CANN_AUS</v>
      </c>
      <c r="O276" t="str">
        <f>P276&amp;V276&amp;X276&amp;W276&amp;AP276</f>
        <v>REALREMUNERACIONCANN_AUSSEPTIEMBRE202591243110</v>
      </c>
      <c r="P276" t="s">
        <v>21</v>
      </c>
      <c r="Q276" s="387" t="s">
        <v>662</v>
      </c>
      <c r="R276" s="211" t="e">
        <f>+VLOOKUP(AP276,'8'!$B$5:$F$40,2,FALSE)</f>
        <v>#N/A</v>
      </c>
      <c r="S276" s="383" t="s">
        <v>247</v>
      </c>
      <c r="T276" s="211" t="str">
        <f>+VLOOKUP(TEXT(S276,0),articulos!A:B,2,0)</f>
        <v>Remuneración Proyecto Geología</v>
      </c>
      <c r="U276" s="384">
        <v>92927</v>
      </c>
      <c r="V276" s="370" t="s">
        <v>613</v>
      </c>
      <c r="W276" s="211" t="str">
        <f t="shared" si="653"/>
        <v>SEPTIEMBRE2025</v>
      </c>
      <c r="X276" t="s">
        <v>796</v>
      </c>
      <c r="AA276" s="95">
        <f>+AD276/'7'!$E$352</f>
        <v>7783.22521528161</v>
      </c>
      <c r="AB276" s="207">
        <v>7474776</v>
      </c>
      <c r="AD276" s="388">
        <f t="shared" si="654"/>
        <v>7474776</v>
      </c>
      <c r="AE276" s="530">
        <v>45930</v>
      </c>
      <c r="AG276" t="s">
        <v>325</v>
      </c>
      <c r="AH276" t="s">
        <v>1123</v>
      </c>
      <c r="AL276" s="220">
        <f t="shared" si="655"/>
        <v>2025</v>
      </c>
      <c r="AM276" s="220" t="str">
        <f t="shared" si="656"/>
        <v>2025-09</v>
      </c>
      <c r="AN276" s="1" t="s">
        <v>24</v>
      </c>
      <c r="AO276" s="740">
        <f>AA276*'7'!G$352</f>
        <v>8330.2204029925688</v>
      </c>
      <c r="AP276" s="730" t="s">
        <v>662</v>
      </c>
      <c r="AQ276" s="212" t="str">
        <f t="shared" si="659"/>
        <v>912431</v>
      </c>
      <c r="AR276" s="213" t="e">
        <f>+VLOOKUP(AQ276,'8'!$B$5:$F$40,3,FALSE)</f>
        <v>#N/A</v>
      </c>
      <c r="AS276" s="213" t="e">
        <f>+VLOOKUP(AQ276,'8'!$B$5:$F$40,4,FALSE)</f>
        <v>#N/A</v>
      </c>
      <c r="AT276" s="213" t="e">
        <f>+VLOOKUP(AQ276,'8'!$B$5:$F$40,5,FALSE)</f>
        <v>#N/A</v>
      </c>
      <c r="AU276" s="213" t="e">
        <f>+VLOOKUP(AQ276,'8'!$B$5:$F$40,2,FALSE)</f>
        <v>#N/A</v>
      </c>
      <c r="AV276" s="213" t="str">
        <f t="shared" si="660"/>
        <v>REMUNERACION-91243110-2025-09</v>
      </c>
      <c r="AW276" s="165" t="str">
        <f t="shared" si="661"/>
        <v>91243110-2025-09</v>
      </c>
      <c r="AX276" t="str">
        <f>V276</f>
        <v>REMUNERACION</v>
      </c>
      <c r="AZ276" s="659" t="e">
        <f>+VLOOKUP(P276&amp;" "&amp;AP276&amp;" "&amp;AX276&amp;" "&amp;X276,'D2'!$DW$6:$DW$98,1,FALSE)</f>
        <v>#N/A</v>
      </c>
      <c r="BC276" t="s">
        <v>302</v>
      </c>
      <c r="BD276" t="s">
        <v>302</v>
      </c>
      <c r="BE276" t="s">
        <v>302</v>
      </c>
      <c r="BF276" s="530"/>
      <c r="BG276" s="530"/>
      <c r="BI276" t="str">
        <f t="shared" ref="BI276" si="694">IF(AX276="REMUNERACION","FEE MO","FEE SS")</f>
        <v>FEE MO</v>
      </c>
      <c r="BJ276" s="739" t="str">
        <f t="shared" si="690"/>
        <v>FEE MOCANN_AUS</v>
      </c>
      <c r="BK276" s="656">
        <f t="shared" si="693"/>
        <v>411860.15760000004</v>
      </c>
      <c r="BL276" s="136">
        <f t="shared" ref="BL276" si="695">IF(BI276="FEE SS",AB276*0.025,AB276*0.0551)</f>
        <v>411860.15760000004</v>
      </c>
      <c r="BM276" s="136" t="str">
        <f t="shared" si="663"/>
        <v>OK</v>
      </c>
    </row>
    <row r="277" spans="1:65" ht="17.399999999999999" x14ac:dyDescent="0.55000000000000004">
      <c r="L277" t="str">
        <f t="shared" ref="L277:L298" si="696">IF(P277="INCURRIDO",0,AP277&amp;W277)</f>
        <v>91243910SEPTIEMBRE2025</v>
      </c>
      <c r="M277" t="str">
        <f t="shared" ref="M277:M296" si="697">P277&amp;" "&amp;AP277&amp;" "&amp;V277&amp;" "&amp;X277</f>
        <v>REAL 91243910 FEE MO CANN_AUS</v>
      </c>
      <c r="N277" t="str">
        <f>VLOOKUP(M277,'D2'!$DW$5:'D2'!G:G,1,FALSE)</f>
        <v>REAL 91243910 FEE MO CANN_AUS</v>
      </c>
      <c r="O277" t="str">
        <f t="shared" ref="O277:O280" si="698">P277&amp;V277&amp;X277&amp;W277&amp;AP277</f>
        <v>REALFEE MOCANN_AUSSEPTIEMBRE202591243910</v>
      </c>
      <c r="P277" t="s">
        <v>21</v>
      </c>
      <c r="Q277" s="504" t="s">
        <v>693</v>
      </c>
      <c r="R277" s="247" t="str">
        <f>+VLOOKUP(AP277,'8'!$B$5:$F$40,2,FALSE)</f>
        <v>q FEE M.O.</v>
      </c>
      <c r="S277" s="248" t="s">
        <v>269</v>
      </c>
      <c r="T277" s="247" t="str">
        <f>+VLOOKUP(TEXT(S277,0),articulos!A:B,2,0)</f>
        <v>Costo de Servicio Mano de Obra</v>
      </c>
      <c r="U277" s="247"/>
      <c r="V277" s="247" t="s">
        <v>269</v>
      </c>
      <c r="W277" s="249" t="str">
        <f t="shared" ref="W277:W298" si="699">UPPER(TEXT(AE277,"MMMMYYYY"))</f>
        <v>SEPTIEMBRE2025</v>
      </c>
      <c r="X277" s="247" t="s">
        <v>796</v>
      </c>
      <c r="Y277" s="247"/>
      <c r="Z277" s="247"/>
      <c r="AA277" s="250">
        <f>+AD277/'7'!$E$352</f>
        <v>428.85554525859823</v>
      </c>
      <c r="AB277" s="653">
        <f>ROUND(BK277,0)</f>
        <v>411860</v>
      </c>
      <c r="AC277" s="247"/>
      <c r="AD277" s="250">
        <f t="shared" ref="AD277:AD298" si="700">ROUND(AB277-AC277,0)</f>
        <v>411860</v>
      </c>
      <c r="AE277" s="662">
        <v>45930</v>
      </c>
      <c r="AF277" s="253" t="s">
        <v>585</v>
      </c>
      <c r="AG277" s="253" t="s">
        <v>269</v>
      </c>
      <c r="AH277" s="253" t="s">
        <v>269</v>
      </c>
      <c r="AI277" s="247"/>
      <c r="AJ277" s="247"/>
      <c r="AK277" s="247"/>
      <c r="AL277" s="254">
        <f t="shared" ref="AL277:AL298" si="701">+YEAR(AE277)</f>
        <v>2025</v>
      </c>
      <c r="AM277" s="254" t="str">
        <f t="shared" ref="AM277:AM298" si="702">+AL277&amp;"-"&amp;TEXT(MONTH(AE277),"00")</f>
        <v>2025-09</v>
      </c>
      <c r="AN277" s="255" t="s">
        <v>24</v>
      </c>
      <c r="AO277" s="251">
        <f>AA277*'7'!G$352</f>
        <v>458.99496856849208</v>
      </c>
      <c r="AP277" s="728">
        <v>91243910</v>
      </c>
      <c r="AQ277" s="256" t="str">
        <f t="shared" si="659"/>
        <v>912439</v>
      </c>
      <c r="AR277" s="257" t="e">
        <f>+VLOOKUP(AQ277,'8'!$B$5:$F$40,3,FALSE)</f>
        <v>#N/A</v>
      </c>
      <c r="AS277" s="257" t="e">
        <f>+VLOOKUP(AQ277,'8'!$B$5:$F$40,4,FALSE)</f>
        <v>#N/A</v>
      </c>
      <c r="AT277" s="257" t="e">
        <f>+VLOOKUP(AQ277,'8'!$B$5:$F$40,5,FALSE)</f>
        <v>#N/A</v>
      </c>
      <c r="AU277" s="257" t="e">
        <f>+VLOOKUP(AQ277,'8'!$B$5:$F$40,2,FALSE)</f>
        <v>#N/A</v>
      </c>
      <c r="AV277" s="257" t="str">
        <f t="shared" si="660"/>
        <v>FEE MO-91243910-2025-09</v>
      </c>
      <c r="AW277" s="247" t="str">
        <f t="shared" si="661"/>
        <v>91243910-2025-09</v>
      </c>
      <c r="AX277" s="247" t="s">
        <v>269</v>
      </c>
      <c r="AY277" s="247"/>
      <c r="AZ277" s="247"/>
      <c r="BF277" s="530"/>
      <c r="BG277" s="530"/>
      <c r="BI277" s="247" t="str">
        <f>X277</f>
        <v>CANN_AUS</v>
      </c>
      <c r="BJ277" s="391" t="str">
        <f>"FEE MO"&amp;BI277</f>
        <v>FEE MOCANN_AUS</v>
      </c>
      <c r="BK277" s="533">
        <f>BK276</f>
        <v>411860.15760000004</v>
      </c>
      <c r="BL277" s="136">
        <f>SUMIF(BJ267:BJ276,BJ277,BK267:BK276)</f>
        <v>411860.15760000004</v>
      </c>
      <c r="BM277" s="136" t="str">
        <f>IF(BK277=BL277,"OK","REV")</f>
        <v>OK</v>
      </c>
    </row>
    <row r="278" spans="1:65" s="261" customFormat="1" ht="17.399999999999999" x14ac:dyDescent="0.55000000000000004">
      <c r="L278" s="261" t="str">
        <f t="shared" si="696"/>
        <v>91243920SEPTIEMBRE2025</v>
      </c>
      <c r="M278" s="261" t="str">
        <f t="shared" si="697"/>
        <v>REAL 91243920 FEE SS CANN_AUS</v>
      </c>
      <c r="N278" s="261" t="str">
        <f>VLOOKUP(M278,'D2'!$DW$5:'D2'!G:G,1,FALSE)</f>
        <v>REAL 91243920 FEE SS CANN_AUS</v>
      </c>
      <c r="O278" s="261" t="str">
        <f t="shared" si="698"/>
        <v>REALFEE SSCANN_AUSSEPTIEMBRE202591243920</v>
      </c>
      <c r="P278" s="261" t="s">
        <v>21</v>
      </c>
      <c r="Q278" s="505" t="s">
        <v>694</v>
      </c>
      <c r="R278" s="260" t="str">
        <f>+VLOOKUP(AP278,'8'!$B$5:$F$40,2,FALSE)</f>
        <v>q FEE S.S.</v>
      </c>
      <c r="S278" s="265" t="s">
        <v>22</v>
      </c>
      <c r="T278" s="260" t="str">
        <f>+VLOOKUP(TEXT(S278,0),articulos!A:B,2,0)</f>
        <v>Costo de Servicio Administración Contratos</v>
      </c>
      <c r="U278" s="260"/>
      <c r="V278" s="260" t="s">
        <v>22</v>
      </c>
      <c r="W278" s="266" t="str">
        <f t="shared" si="699"/>
        <v>SEPTIEMBRE2025</v>
      </c>
      <c r="X278" s="260" t="s">
        <v>796</v>
      </c>
      <c r="Y278" s="260"/>
      <c r="Z278" s="260"/>
      <c r="AA278" s="267">
        <f>+AD278/'7'!$E$352</f>
        <v>181.7549486135552</v>
      </c>
      <c r="AB278" s="654">
        <f>ROUND(BK278,0)*0.5</f>
        <v>174552</v>
      </c>
      <c r="AC278" s="260"/>
      <c r="AD278" s="267">
        <f t="shared" si="700"/>
        <v>174552</v>
      </c>
      <c r="AE278" s="663">
        <v>45930</v>
      </c>
      <c r="AF278" s="270" t="s">
        <v>585</v>
      </c>
      <c r="AG278" s="270" t="s">
        <v>22</v>
      </c>
      <c r="AH278" s="270" t="s">
        <v>22</v>
      </c>
      <c r="AI278" s="260"/>
      <c r="AJ278" s="260"/>
      <c r="AK278" s="260"/>
      <c r="AL278" s="271">
        <f t="shared" si="701"/>
        <v>2025</v>
      </c>
      <c r="AM278" s="271" t="str">
        <f t="shared" si="702"/>
        <v>2025-09</v>
      </c>
      <c r="AN278" s="272" t="s">
        <v>24</v>
      </c>
      <c r="AO278" s="268">
        <f>AA278*'7'!G$352</f>
        <v>194.52845567320799</v>
      </c>
      <c r="AP278" s="729">
        <v>91243920</v>
      </c>
      <c r="AQ278" s="258" t="str">
        <f t="shared" si="659"/>
        <v>912439</v>
      </c>
      <c r="AR278" s="259" t="e">
        <f>+VLOOKUP(AQ278,'8'!$B$5:$F$40,3,FALSE)</f>
        <v>#N/A</v>
      </c>
      <c r="AS278" s="259" t="e">
        <f>+VLOOKUP(AQ278,'8'!$B$5:$F$40,4,FALSE)</f>
        <v>#N/A</v>
      </c>
      <c r="AT278" s="259" t="e">
        <f>+VLOOKUP(AQ278,'8'!$B$5:$F$40,5,FALSE)</f>
        <v>#N/A</v>
      </c>
      <c r="AU278" s="259" t="e">
        <f>+VLOOKUP(AQ278,'8'!$B$5:$F$40,2,FALSE)</f>
        <v>#N/A</v>
      </c>
      <c r="AV278" s="259" t="str">
        <f t="shared" si="660"/>
        <v>FEE SS-91243920-2025-09</v>
      </c>
      <c r="AW278" s="260" t="str">
        <f t="shared" si="661"/>
        <v>91243920-2025-09</v>
      </c>
      <c r="AX278" s="260" t="s">
        <v>22</v>
      </c>
      <c r="AY278" s="260"/>
      <c r="AZ278" s="260"/>
      <c r="BF278" s="531"/>
      <c r="BG278" s="531"/>
      <c r="BI278" s="260" t="str">
        <f t="shared" ref="BI278:BI280" si="703">X278</f>
        <v>CANN_AUS</v>
      </c>
      <c r="BJ278" s="393" t="str">
        <f>IF(AY278="REMUNERACIÓN","FEE MO","FEE SS")</f>
        <v>FEE SS</v>
      </c>
      <c r="BK278" s="394">
        <f>SUM(BK269:BK273,BK267)</f>
        <v>349103.92500000005</v>
      </c>
      <c r="BL278" s="136">
        <f>SUMIF(BI267:BI276,BJ278,BK267:BK276)</f>
        <v>483105</v>
      </c>
      <c r="BM278" s="136" t="str">
        <f t="shared" ref="BM278" si="704">IF(BK278=BL278,"OK","REV")</f>
        <v>REV</v>
      </c>
    </row>
    <row r="279" spans="1:65" ht="17.399999999999999" x14ac:dyDescent="0.55000000000000004">
      <c r="L279" t="str">
        <f t="shared" si="696"/>
        <v>91243910SEPTIEMBRE2025</v>
      </c>
      <c r="M279" t="str">
        <f t="shared" si="697"/>
        <v>REAL 91243910 FEE MO BERG_CAD</v>
      </c>
      <c r="N279" t="str">
        <f>VLOOKUP(M279,'D2'!$DW$5:'D2'!G:G,1,FALSE)</f>
        <v>REAL 91243910 FEE MO BERG_CAD</v>
      </c>
      <c r="O279" t="str">
        <f t="shared" si="698"/>
        <v>REALFEE MOBERG_CADSEPTIEMBRE202591243910</v>
      </c>
      <c r="P279" t="s">
        <v>21</v>
      </c>
      <c r="Q279" s="504" t="s">
        <v>693</v>
      </c>
      <c r="R279" s="247" t="str">
        <f>+VLOOKUP(AP279,'8'!$B$5:$F$40,2,FALSE)</f>
        <v>q FEE M.O.</v>
      </c>
      <c r="S279" s="248" t="s">
        <v>269</v>
      </c>
      <c r="T279" s="247" t="str">
        <f>+VLOOKUP(TEXT(S279,0),articulos!A:B,2,0)</f>
        <v>Costo de Servicio Mano de Obra</v>
      </c>
      <c r="U279" s="247"/>
      <c r="V279" s="247" t="s">
        <v>269</v>
      </c>
      <c r="W279" s="249" t="str">
        <f t="shared" si="699"/>
        <v>SEPTIEMBRE2025</v>
      </c>
      <c r="X279" s="247" t="s">
        <v>703</v>
      </c>
      <c r="Y279" s="247"/>
      <c r="Z279" s="247"/>
      <c r="AA279" s="250">
        <f>+AD279/'7'!$E$352</f>
        <v>447.07560627674752</v>
      </c>
      <c r="AB279" s="653">
        <f>ROUND(BK279,0)</f>
        <v>429358</v>
      </c>
      <c r="AC279" s="247"/>
      <c r="AD279" s="250">
        <f t="shared" si="700"/>
        <v>429358</v>
      </c>
      <c r="AE279" s="662">
        <v>45930</v>
      </c>
      <c r="AF279" s="253" t="s">
        <v>585</v>
      </c>
      <c r="AG279" s="253" t="s">
        <v>269</v>
      </c>
      <c r="AH279" s="253" t="s">
        <v>269</v>
      </c>
      <c r="AI279" s="247"/>
      <c r="AJ279" s="247"/>
      <c r="AK279" s="247"/>
      <c r="AL279" s="254">
        <f t="shared" si="701"/>
        <v>2025</v>
      </c>
      <c r="AM279" s="254" t="str">
        <f t="shared" si="702"/>
        <v>2025-09</v>
      </c>
      <c r="AN279" s="255" t="s">
        <v>24</v>
      </c>
      <c r="AO279" s="251">
        <f>AA279*'7'!G$352</f>
        <v>478.49551234553161</v>
      </c>
      <c r="AP279" s="728">
        <v>91243910</v>
      </c>
      <c r="AQ279" s="256" t="str">
        <f t="shared" ref="AQ279:AQ329" si="705">+MID(AP279,1,6)</f>
        <v>912439</v>
      </c>
      <c r="AR279" s="257" t="e">
        <f>+VLOOKUP(AQ279,'8'!$B$5:$F$40,3,FALSE)</f>
        <v>#N/A</v>
      </c>
      <c r="AS279" s="257" t="e">
        <f>+VLOOKUP(AQ279,'8'!$B$5:$F$40,4,FALSE)</f>
        <v>#N/A</v>
      </c>
      <c r="AT279" s="257" t="e">
        <f>+VLOOKUP(AQ279,'8'!$B$5:$F$40,5,FALSE)</f>
        <v>#N/A</v>
      </c>
      <c r="AU279" s="257" t="e">
        <f>+VLOOKUP(AQ279,'8'!$B$5:$F$40,2,FALSE)</f>
        <v>#N/A</v>
      </c>
      <c r="AV279" s="257" t="str">
        <f t="shared" ref="AV279:AV329" si="706">+AX279&amp;"-"&amp;AP279&amp;"-"&amp;AM279</f>
        <v>FEE MO-91243910-2025-09</v>
      </c>
      <c r="AW279" s="247" t="str">
        <f t="shared" ref="AW279:AW329" si="707">+AP279&amp;"-"&amp;AM279</f>
        <v>91243910-2025-09</v>
      </c>
      <c r="AX279" s="247" t="s">
        <v>269</v>
      </c>
      <c r="AY279" s="247"/>
      <c r="AZ279" s="247"/>
      <c r="BF279" s="530"/>
      <c r="BG279" s="530"/>
      <c r="BI279" s="247" t="str">
        <f t="shared" si="703"/>
        <v>BERG_CAD</v>
      </c>
      <c r="BJ279" s="391" t="str">
        <f>"FEE MO"&amp;BI279</f>
        <v>FEE MOBERG_CAD</v>
      </c>
      <c r="BK279" s="533">
        <f>BK275</f>
        <v>429357.93400000001</v>
      </c>
      <c r="BL279" s="136">
        <f>SUMIF(BJ267:BJ276,BJ279,BK267:BK276)</f>
        <v>429357.93400000001</v>
      </c>
      <c r="BM279" s="136" t="str">
        <f>IF(BK279=BL279,"OK","REV")</f>
        <v>OK</v>
      </c>
    </row>
    <row r="280" spans="1:65" s="261" customFormat="1" ht="17.399999999999999" x14ac:dyDescent="0.55000000000000004">
      <c r="L280" s="261" t="str">
        <f t="shared" si="696"/>
        <v>91243920SEPTIEMBRE2025</v>
      </c>
      <c r="M280" s="261" t="str">
        <f t="shared" si="697"/>
        <v>REAL 91243920 FEE SS BERG_CAD</v>
      </c>
      <c r="N280" s="261" t="str">
        <f>VLOOKUP(M280,'D2'!$DW$5:'D2'!G:G,1,FALSE)</f>
        <v>REAL 91243920 FEE SS BERG_CAD</v>
      </c>
      <c r="O280" s="261" t="str">
        <f t="shared" si="698"/>
        <v>REALFEE SSBERG_CADSEPTIEMBRE202591243920</v>
      </c>
      <c r="P280" s="261" t="s">
        <v>21</v>
      </c>
      <c r="Q280" s="505" t="s">
        <v>694</v>
      </c>
      <c r="R280" s="260" t="str">
        <f>+VLOOKUP(AP280,'8'!$B$5:$F$40,2,FALSE)</f>
        <v>q FEE S.S.</v>
      </c>
      <c r="S280" s="265" t="s">
        <v>22</v>
      </c>
      <c r="T280" s="260" t="str">
        <f>+VLOOKUP(TEXT(S280,0),articulos!A:B,2,0)</f>
        <v>Costo de Servicio Administración Contratos</v>
      </c>
      <c r="U280" s="260"/>
      <c r="V280" s="260" t="s">
        <v>22</v>
      </c>
      <c r="W280" s="266" t="str">
        <f t="shared" si="699"/>
        <v>SEPTIEMBRE2025</v>
      </c>
      <c r="X280" s="260" t="s">
        <v>703</v>
      </c>
      <c r="Y280" s="260"/>
      <c r="Z280" s="260"/>
      <c r="AA280" s="267">
        <f>+AD280/'7'!$E$352</f>
        <v>69.765819423763759</v>
      </c>
      <c r="AB280" s="654">
        <f>ROUND(BK280,0)*0.5</f>
        <v>67000.5</v>
      </c>
      <c r="AC280" s="260"/>
      <c r="AD280" s="267">
        <f t="shared" si="700"/>
        <v>67001</v>
      </c>
      <c r="AE280" s="663">
        <v>45930</v>
      </c>
      <c r="AF280" s="270" t="s">
        <v>585</v>
      </c>
      <c r="AG280" s="270" t="s">
        <v>22</v>
      </c>
      <c r="AH280" s="270" t="s">
        <v>22</v>
      </c>
      <c r="AI280" s="260"/>
      <c r="AJ280" s="260"/>
      <c r="AK280" s="260"/>
      <c r="AL280" s="271">
        <f t="shared" si="701"/>
        <v>2025</v>
      </c>
      <c r="AM280" s="271" t="str">
        <f t="shared" si="702"/>
        <v>2025-09</v>
      </c>
      <c r="AN280" s="272" t="s">
        <v>24</v>
      </c>
      <c r="AO280" s="268">
        <f>AA280*'7'!G$352</f>
        <v>74.668872648612492</v>
      </c>
      <c r="AP280" s="729">
        <v>91243920</v>
      </c>
      <c r="AQ280" s="258" t="str">
        <f t="shared" si="705"/>
        <v>912439</v>
      </c>
      <c r="AR280" s="259" t="e">
        <f>+VLOOKUP(AQ280,'8'!$B$5:$F$40,3,FALSE)</f>
        <v>#N/A</v>
      </c>
      <c r="AS280" s="259" t="e">
        <f>+VLOOKUP(AQ280,'8'!$B$5:$F$40,4,FALSE)</f>
        <v>#N/A</v>
      </c>
      <c r="AT280" s="259" t="e">
        <f>+VLOOKUP(AQ280,'8'!$B$5:$F$40,5,FALSE)</f>
        <v>#N/A</v>
      </c>
      <c r="AU280" s="259" t="e">
        <f>+VLOOKUP(AQ280,'8'!$B$5:$F$40,2,FALSE)</f>
        <v>#N/A</v>
      </c>
      <c r="AV280" s="259" t="str">
        <f t="shared" si="706"/>
        <v>FEE SS-91243920-2025-09</v>
      </c>
      <c r="AW280" s="260" t="str">
        <f t="shared" si="707"/>
        <v>91243920-2025-09</v>
      </c>
      <c r="AX280" s="260" t="s">
        <v>22</v>
      </c>
      <c r="AY280" s="260"/>
      <c r="AZ280" s="260"/>
      <c r="BF280" s="531"/>
      <c r="BG280" s="531"/>
      <c r="BI280" s="260" t="str">
        <f t="shared" si="703"/>
        <v>BERG_CAD</v>
      </c>
      <c r="BJ280" s="393" t="str">
        <f t="shared" ref="BJ280" si="708">IF(AY280="REMUNERACIÓN","FEE MO","FEE SS")</f>
        <v>FEE SS</v>
      </c>
      <c r="BK280" s="394">
        <f>SUM(BK268,BK274)</f>
        <v>134001.07500000001</v>
      </c>
      <c r="BL280" s="136">
        <f>SUMIF(BI267:BI276,BJ280,BK267:BK276)</f>
        <v>483105</v>
      </c>
      <c r="BM280" s="136" t="str">
        <f>IF(BK280=BL280,"OK","REV")</f>
        <v>REV</v>
      </c>
    </row>
    <row r="281" spans="1:65" ht="20.399999999999999" x14ac:dyDescent="0.7">
      <c r="A281" s="203"/>
      <c r="B281" s="203"/>
      <c r="C281" s="203"/>
      <c r="D281" s="203"/>
      <c r="E281" s="203"/>
      <c r="F281" s="203"/>
      <c r="G281" s="203"/>
      <c r="H281" s="203"/>
      <c r="I281" s="203"/>
      <c r="J281" s="203"/>
      <c r="K281" s="203"/>
      <c r="L281" s="203" t="str">
        <f t="shared" si="696"/>
        <v>91243110OCTUBRE2025</v>
      </c>
      <c r="M281" s="203" t="str">
        <f t="shared" si="697"/>
        <v>REAL 91243110 CO-H-006/2025 CANN_AUS</v>
      </c>
      <c r="N281" s="203" t="str">
        <f>VLOOKUP(M281,'D2'!$DW$5:'D2'!G:G,1,FALSE)</f>
        <v>REAL 91243110 CO-H-006/2025 CANN_AUS</v>
      </c>
      <c r="O281" t="str">
        <f>P281&amp;V281&amp;X281&amp;W281&amp;AP281</f>
        <v>REALCO-H-006/2025CANN_AUSOCTUBRE202591243110</v>
      </c>
      <c r="P281" t="s">
        <v>21</v>
      </c>
      <c r="Q281" s="387" t="s">
        <v>662</v>
      </c>
      <c r="R281" s="211" t="e">
        <f>+VLOOKUP(AP281,'8'!$B$5:$F$40,2,FALSE)</f>
        <v>#N/A</v>
      </c>
      <c r="S281" s="383" t="s">
        <v>23</v>
      </c>
      <c r="T281" s="211" t="str">
        <f>+VLOOKUP(TEXT(S281,0),articulos!A:B,2,0)</f>
        <v>Asesoría Experta</v>
      </c>
      <c r="U281" s="384">
        <v>93502</v>
      </c>
      <c r="V281" t="s">
        <v>1114</v>
      </c>
      <c r="W281" s="211" t="str">
        <f t="shared" si="699"/>
        <v>OCTUBRE2025</v>
      </c>
      <c r="X281" t="s">
        <v>796</v>
      </c>
      <c r="AA281" s="95">
        <f>+AD281/'7'!$E$353</f>
        <v>3725.178988857092</v>
      </c>
      <c r="AB281" s="207">
        <v>3553709</v>
      </c>
      <c r="AD281" s="388">
        <f t="shared" si="700"/>
        <v>3553709</v>
      </c>
      <c r="AE281" s="530">
        <v>45936</v>
      </c>
      <c r="AF281" t="s">
        <v>767</v>
      </c>
      <c r="AG281" t="s">
        <v>769</v>
      </c>
      <c r="AH281" t="s">
        <v>772</v>
      </c>
      <c r="AL281" s="220">
        <f t="shared" si="701"/>
        <v>2025</v>
      </c>
      <c r="AM281" s="220" t="str">
        <f t="shared" si="702"/>
        <v>2025-10</v>
      </c>
      <c r="AN281" s="1" t="s">
        <v>24</v>
      </c>
      <c r="AO281" s="740">
        <f>AA281*'7'!G$353</f>
        <v>3958.5966733296968</v>
      </c>
      <c r="AP281" s="730" t="s">
        <v>662</v>
      </c>
      <c r="AQ281" s="212" t="str">
        <f t="shared" si="705"/>
        <v>912431</v>
      </c>
      <c r="AR281" s="213" t="e">
        <f>+VLOOKUP(AQ281,'8'!$B$5:$F$40,3,FALSE)</f>
        <v>#N/A</v>
      </c>
      <c r="AS281" s="213" t="e">
        <f>+VLOOKUP(AQ281,'8'!$B$5:$F$40,4,FALSE)</f>
        <v>#N/A</v>
      </c>
      <c r="AT281" s="213" t="e">
        <f>+VLOOKUP(AQ281,'8'!$B$5:$F$40,5,FALSE)</f>
        <v>#N/A</v>
      </c>
      <c r="AU281" s="213" t="e">
        <f>+VLOOKUP(AQ281,'8'!$B$5:$F$40,2,FALSE)</f>
        <v>#N/A</v>
      </c>
      <c r="AV281" s="213" t="str">
        <f t="shared" si="706"/>
        <v>CO-H-006/2025-91243110-2025-10</v>
      </c>
      <c r="AW281" s="165" t="str">
        <f t="shared" si="707"/>
        <v>91243110-2025-10</v>
      </c>
      <c r="AX281" t="str">
        <f t="shared" ref="AX281:AX296" si="709">V281</f>
        <v>CO-H-006/2025</v>
      </c>
      <c r="AZ281" s="659" t="e">
        <f>+VLOOKUP(P281&amp;" "&amp;AP281&amp;" "&amp;AX281&amp;" "&amp;X281,'D2'!$DW$6:$DW$98,1,FALSE)</f>
        <v>#N/A</v>
      </c>
      <c r="BC281" t="s">
        <v>1114</v>
      </c>
      <c r="BD281" t="s">
        <v>1177</v>
      </c>
      <c r="BE281" t="s">
        <v>836</v>
      </c>
      <c r="BF281" s="530">
        <v>45901</v>
      </c>
      <c r="BG281" s="530">
        <v>45930</v>
      </c>
      <c r="BI281" t="str">
        <f>IF(AX281="REMUNERACION","FEE MO","FEE SS")</f>
        <v>FEE SS</v>
      </c>
      <c r="BJ281" s="660" t="str">
        <f>IF(AX281="REMUNERACION","FEE MO","FEE SS")&amp;X281</f>
        <v>FEE SSCANN_AUS</v>
      </c>
      <c r="BK281" s="655">
        <f t="shared" ref="BK281:BK300" si="710">+AB281*0.025</f>
        <v>88842.725000000006</v>
      </c>
      <c r="BL281" s="136">
        <f>IF(BI281="FEE SS",AB281*0.025,AB281*0.0551)</f>
        <v>88842.725000000006</v>
      </c>
      <c r="BM281" s="136" t="str">
        <f t="shared" ref="BM281:BM298" si="711">IF(BK281=BL281,"OK","REV")</f>
        <v>OK</v>
      </c>
    </row>
    <row r="282" spans="1:65" ht="20.399999999999999" x14ac:dyDescent="0.7">
      <c r="A282" s="203"/>
      <c r="B282" s="203"/>
      <c r="C282" s="203"/>
      <c r="D282" s="203"/>
      <c r="E282" s="203"/>
      <c r="F282" s="203"/>
      <c r="G282" s="203"/>
      <c r="H282" s="203"/>
      <c r="I282" s="203"/>
      <c r="J282" s="203"/>
      <c r="K282" s="203"/>
      <c r="L282" s="203" t="str">
        <f t="shared" ref="L282:L289" si="712">IF(P282="INCURRIDO",0,AP282&amp;W282)</f>
        <v>91243110OCTUBRE2025</v>
      </c>
      <c r="M282" s="203" t="str">
        <f t="shared" ref="M282:M288" si="713">P282&amp;" "&amp;AP282&amp;" "&amp;V282&amp;" "&amp;X282</f>
        <v>REAL 91243110 CO-H-006/2025 BERG_CAD</v>
      </c>
      <c r="N282" s="203" t="str">
        <f>VLOOKUP(M282,'D2'!$DW$5:'D2'!G:G,1,FALSE)</f>
        <v>REAL 91243110 CO-H-006/2025 BERG_CAD</v>
      </c>
      <c r="O282" t="str">
        <f t="shared" ref="O282" si="714">P282&amp;V282&amp;X282&amp;W282&amp;AP282</f>
        <v>REALCO-H-006/2025BERG_CADOCTUBRE202591243110</v>
      </c>
      <c r="P282" t="s">
        <v>21</v>
      </c>
      <c r="Q282" s="387" t="s">
        <v>662</v>
      </c>
      <c r="R282" s="211" t="e">
        <f>+VLOOKUP(AP282,'8'!$B$5:$F$40,2,FALSE)</f>
        <v>#N/A</v>
      </c>
      <c r="S282" s="383" t="s">
        <v>23</v>
      </c>
      <c r="T282" s="211" t="str">
        <f>+VLOOKUP(TEXT(S282,0),articulos!A:B,2,0)</f>
        <v>Asesoría Experta</v>
      </c>
      <c r="U282" s="384">
        <v>93502</v>
      </c>
      <c r="V282" t="s">
        <v>1114</v>
      </c>
      <c r="W282" s="211" t="str">
        <f t="shared" ref="W282:W289" si="715">UPPER(TEXT(AE282,"MMMMYYYY"))</f>
        <v>OCTUBRE2025</v>
      </c>
      <c r="X282" t="s">
        <v>703</v>
      </c>
      <c r="AA282" s="95">
        <f>+AD282/'7'!$E$353</f>
        <v>3725.1779406060987</v>
      </c>
      <c r="AB282" s="207">
        <v>3553708</v>
      </c>
      <c r="AD282" s="388">
        <f t="shared" ref="AD282:AD289" si="716">ROUND(AB282-AC282,0)</f>
        <v>3553708</v>
      </c>
      <c r="AE282" s="530">
        <v>45936</v>
      </c>
      <c r="AF282" t="s">
        <v>767</v>
      </c>
      <c r="AG282" t="s">
        <v>769</v>
      </c>
      <c r="AH282" t="s">
        <v>772</v>
      </c>
      <c r="AL282" s="220">
        <f t="shared" ref="AL282:AL289" si="717">+YEAR(AE282)</f>
        <v>2025</v>
      </c>
      <c r="AM282" s="220" t="str">
        <f t="shared" ref="AM282:AM289" si="718">+AL282&amp;"-"&amp;TEXT(MONTH(AE282),"00")</f>
        <v>2025-10</v>
      </c>
      <c r="AN282" s="1" t="s">
        <v>24</v>
      </c>
      <c r="AO282" s="740">
        <f>AA282*'7'!G$353</f>
        <v>3958.5955593958674</v>
      </c>
      <c r="AP282" s="730" t="s">
        <v>662</v>
      </c>
      <c r="AQ282" s="212" t="str">
        <f t="shared" ref="AQ282:AQ289" si="719">+MID(AP282,1,6)</f>
        <v>912431</v>
      </c>
      <c r="AR282" s="213" t="e">
        <f>+VLOOKUP(AQ282,'8'!$B$5:$F$40,3,FALSE)</f>
        <v>#N/A</v>
      </c>
      <c r="AS282" s="213" t="e">
        <f>+VLOOKUP(AQ282,'8'!$B$5:$F$40,4,FALSE)</f>
        <v>#N/A</v>
      </c>
      <c r="AT282" s="213" t="e">
        <f>+VLOOKUP(AQ282,'8'!$B$5:$F$40,5,FALSE)</f>
        <v>#N/A</v>
      </c>
      <c r="AU282" s="213" t="e">
        <f>+VLOOKUP(AQ282,'8'!$B$5:$F$40,2,FALSE)</f>
        <v>#N/A</v>
      </c>
      <c r="AV282" s="213" t="str">
        <f t="shared" ref="AV282:AV289" si="720">+AX282&amp;"-"&amp;AP282&amp;"-"&amp;AM282</f>
        <v>CO-H-006/2025-91243110-2025-10</v>
      </c>
      <c r="AW282" s="165" t="str">
        <f t="shared" ref="AW282:AW289" si="721">+AP282&amp;"-"&amp;AM282</f>
        <v>91243110-2025-10</v>
      </c>
      <c r="AX282" t="str">
        <f t="shared" ref="AX282:AX288" si="722">V282</f>
        <v>CO-H-006/2025</v>
      </c>
      <c r="AZ282" s="659" t="e">
        <f>+VLOOKUP(P282&amp;" "&amp;AP282&amp;" "&amp;AX282&amp;" "&amp;X282,'D2'!$DW$6:$DW$98,1,FALSE)</f>
        <v>#N/A</v>
      </c>
      <c r="BC282" t="s">
        <v>1114</v>
      </c>
      <c r="BD282" t="s">
        <v>1177</v>
      </c>
      <c r="BE282" t="s">
        <v>836</v>
      </c>
      <c r="BF282" s="530">
        <v>45901</v>
      </c>
      <c r="BG282" s="530">
        <v>45930</v>
      </c>
      <c r="BI282" t="str">
        <f t="shared" ref="BI282" si="723">IF(AX282="REMUNERACION","FEE MO","FEE SS")</f>
        <v>FEE SS</v>
      </c>
      <c r="BJ282" s="390" t="str">
        <f>IF(AX282="REMUNERACION","FEE MO","FEE SS")&amp;X282</f>
        <v>FEE SSBERG_CAD</v>
      </c>
      <c r="BK282" s="655">
        <f t="shared" ref="BK282:BK289" si="724">+AB282*0.025</f>
        <v>88842.700000000012</v>
      </c>
      <c r="BL282" s="136">
        <f t="shared" ref="BL282" si="725">IF(BI282="FEE SS",AB282*0.025,AB282*0.0551)</f>
        <v>88842.700000000012</v>
      </c>
      <c r="BM282" s="136" t="str">
        <f t="shared" ref="BM282:BM289" si="726">IF(BK282=BL282,"OK","REV")</f>
        <v>OK</v>
      </c>
    </row>
    <row r="283" spans="1:65" ht="20.399999999999999" x14ac:dyDescent="0.7">
      <c r="A283" s="203"/>
      <c r="B283" s="203"/>
      <c r="C283" s="203"/>
      <c r="D283" s="203"/>
      <c r="E283" s="203"/>
      <c r="F283" s="203"/>
      <c r="G283" s="203"/>
      <c r="H283" s="203"/>
      <c r="I283" s="203"/>
      <c r="J283" s="203"/>
      <c r="K283" s="203"/>
      <c r="L283" s="203" t="str">
        <f t="shared" si="712"/>
        <v>91243520OCTUBRE2025</v>
      </c>
      <c r="M283" s="203" t="str">
        <f t="shared" si="713"/>
        <v>REAL 91243520 HOTEL BERG_CAD</v>
      </c>
      <c r="N283" s="203" t="str">
        <f>VLOOKUP(M283,'D2'!$DW$5:'D2'!G:G,1,FALSE)</f>
        <v>REAL 91243520 HOTEL BERG_CAD</v>
      </c>
      <c r="O283" t="str">
        <f>P283&amp;V283&amp;X283&amp;W283&amp;AP283</f>
        <v>REALHOTELBERG_CADOCTUBRE202591243520</v>
      </c>
      <c r="P283" t="s">
        <v>21</v>
      </c>
      <c r="Q283" s="387" t="s">
        <v>677</v>
      </c>
      <c r="R283" s="211" t="e">
        <f>+VLOOKUP(AP283,'8'!$B$5:$F$40,2,FALSE)</f>
        <v>#N/A</v>
      </c>
      <c r="S283" s="383" t="s">
        <v>262</v>
      </c>
      <c r="T283" s="211" t="str">
        <f>+VLOOKUP(TEXT(S283,0),articulos!A:B,2,0)</f>
        <v>Servicio de Alojamiento y Alimentación</v>
      </c>
      <c r="U283" s="384">
        <v>93643</v>
      </c>
      <c r="V283" s="370" t="s">
        <v>638</v>
      </c>
      <c r="W283" s="211" t="str">
        <f t="shared" si="715"/>
        <v>OCTUBRE2025</v>
      </c>
      <c r="X283" t="s">
        <v>703</v>
      </c>
      <c r="AA283" s="95">
        <f>+AD283/'7'!$E$353</f>
        <v>11.568497961151818</v>
      </c>
      <c r="AB283" s="207">
        <v>11036</v>
      </c>
      <c r="AD283" s="388">
        <f t="shared" si="716"/>
        <v>11036</v>
      </c>
      <c r="AE283" s="530">
        <v>45938</v>
      </c>
      <c r="AF283" t="s">
        <v>767</v>
      </c>
      <c r="AG283" t="s">
        <v>1171</v>
      </c>
      <c r="AH283" t="s">
        <v>1172</v>
      </c>
      <c r="AL283" s="220">
        <f t="shared" si="717"/>
        <v>2025</v>
      </c>
      <c r="AM283" s="220" t="str">
        <f t="shared" si="718"/>
        <v>2025-10</v>
      </c>
      <c r="AN283" s="1" t="s">
        <v>24</v>
      </c>
      <c r="AO283" s="740">
        <f>AA283*'7'!G$353</f>
        <v>12.293373736247547</v>
      </c>
      <c r="AP283" s="730" t="s">
        <v>677</v>
      </c>
      <c r="AQ283" s="212" t="str">
        <f t="shared" si="719"/>
        <v>912435</v>
      </c>
      <c r="AR283" s="213" t="e">
        <f>+VLOOKUP(AQ283,'8'!$B$5:$F$40,3,FALSE)</f>
        <v>#N/A</v>
      </c>
      <c r="AS283" s="213" t="e">
        <f>+VLOOKUP(AQ283,'8'!$B$5:$F$40,4,FALSE)</f>
        <v>#N/A</v>
      </c>
      <c r="AT283" s="213" t="e">
        <f>+VLOOKUP(AQ283,'8'!$B$5:$F$40,5,FALSE)</f>
        <v>#N/A</v>
      </c>
      <c r="AU283" s="213" t="e">
        <f>+VLOOKUP(AQ283,'8'!$B$5:$F$40,2,FALSE)</f>
        <v>#N/A</v>
      </c>
      <c r="AV283" s="213" t="str">
        <f t="shared" si="720"/>
        <v>HOTEL-91243520-2025-10</v>
      </c>
      <c r="AW283" s="165" t="str">
        <f t="shared" si="721"/>
        <v>91243520-2025-10</v>
      </c>
      <c r="AX283" t="str">
        <f t="shared" si="722"/>
        <v>HOTEL</v>
      </c>
      <c r="AZ283" s="659" t="e">
        <f>+VLOOKUP(P283&amp;" "&amp;AP283&amp;" "&amp;AX283&amp;" "&amp;X283,'D2'!$DW$6:$DW$98,1,FALSE)</f>
        <v>#N/A</v>
      </c>
      <c r="BC283" t="s">
        <v>302</v>
      </c>
      <c r="BD283" t="s">
        <v>302</v>
      </c>
      <c r="BE283" t="s">
        <v>302</v>
      </c>
      <c r="BF283" s="530"/>
      <c r="BG283" s="530"/>
      <c r="BI283" t="str">
        <f>IF(AX283="REMUNERACION","FEE MO","FEE SS")</f>
        <v>FEE SS</v>
      </c>
      <c r="BJ283" s="390" t="str">
        <f t="shared" ref="BJ283:BJ289" si="727">IF(AX283="REMUNERACION","FEE MO","FEE SS")&amp;X283</f>
        <v>FEE SSBERG_CAD</v>
      </c>
      <c r="BK283" s="655">
        <f t="shared" si="724"/>
        <v>275.90000000000003</v>
      </c>
      <c r="BL283" s="136">
        <f>IF(BI283="FEE SS",AB283*0.025,AB283*0.0551)</f>
        <v>275.90000000000003</v>
      </c>
      <c r="BM283" s="136" t="str">
        <f t="shared" si="726"/>
        <v>OK</v>
      </c>
    </row>
    <row r="284" spans="1:65" ht="20.399999999999999" x14ac:dyDescent="0.7">
      <c r="A284" s="203"/>
      <c r="B284" s="203"/>
      <c r="C284" s="203"/>
      <c r="D284" s="203"/>
      <c r="E284" s="203"/>
      <c r="F284" s="203"/>
      <c r="G284" s="203"/>
      <c r="H284" s="203"/>
      <c r="I284" s="203"/>
      <c r="J284" s="203"/>
      <c r="K284" s="203"/>
      <c r="L284" s="203" t="str">
        <f t="shared" si="712"/>
        <v>91243520OCTUBRE2025</v>
      </c>
      <c r="M284" s="203" t="str">
        <f t="shared" si="713"/>
        <v>REAL 91243520 HOTEL BERG_CAD</v>
      </c>
      <c r="N284" s="203" t="str">
        <f>VLOOKUP(M284,'D2'!$DW$5:'D2'!G:G,1,FALSE)</f>
        <v>REAL 91243520 HOTEL BERG_CAD</v>
      </c>
      <c r="O284" t="str">
        <f t="shared" ref="O284" si="728">P284&amp;V284&amp;X284&amp;W284&amp;AP284</f>
        <v>REALHOTELBERG_CADOCTUBRE202591243520</v>
      </c>
      <c r="P284" t="s">
        <v>21</v>
      </c>
      <c r="Q284" s="387" t="s">
        <v>677</v>
      </c>
      <c r="R284" s="211" t="e">
        <f>+VLOOKUP(AP284,'8'!$B$5:$F$40,2,FALSE)</f>
        <v>#N/A</v>
      </c>
      <c r="S284" s="383" t="s">
        <v>262</v>
      </c>
      <c r="T284" s="211" t="str">
        <f>+VLOOKUP(TEXT(S284,0),articulos!A:B,2,0)</f>
        <v>Servicio de Alojamiento y Alimentación</v>
      </c>
      <c r="U284" s="384">
        <v>93643</v>
      </c>
      <c r="V284" s="370" t="s">
        <v>638</v>
      </c>
      <c r="W284" s="211" t="str">
        <f t="shared" si="715"/>
        <v>OCTUBRE2025</v>
      </c>
      <c r="X284" t="s">
        <v>703</v>
      </c>
      <c r="AA284" s="95">
        <f>+AD284/'7'!$E$353</f>
        <v>19.632692851976476</v>
      </c>
      <c r="AB284" s="207">
        <v>18729</v>
      </c>
      <c r="AD284" s="388">
        <f t="shared" si="716"/>
        <v>18729</v>
      </c>
      <c r="AE284" s="530">
        <v>45938</v>
      </c>
      <c r="AF284" t="s">
        <v>767</v>
      </c>
      <c r="AG284" t="s">
        <v>1171</v>
      </c>
      <c r="AH284" t="s">
        <v>1172</v>
      </c>
      <c r="AL284" s="220">
        <f t="shared" si="717"/>
        <v>2025</v>
      </c>
      <c r="AM284" s="220" t="str">
        <f t="shared" si="718"/>
        <v>2025-10</v>
      </c>
      <c r="AN284" s="1" t="s">
        <v>24</v>
      </c>
      <c r="AO284" s="740">
        <f>AA284*'7'!G$353</f>
        <v>20.862866682328768</v>
      </c>
      <c r="AP284" s="730" t="s">
        <v>677</v>
      </c>
      <c r="AQ284" s="212" t="str">
        <f t="shared" si="719"/>
        <v>912435</v>
      </c>
      <c r="AR284" s="213" t="e">
        <f>+VLOOKUP(AQ284,'8'!$B$5:$F$40,3,FALSE)</f>
        <v>#N/A</v>
      </c>
      <c r="AS284" s="213" t="e">
        <f>+VLOOKUP(AQ284,'8'!$B$5:$F$40,4,FALSE)</f>
        <v>#N/A</v>
      </c>
      <c r="AT284" s="213" t="e">
        <f>+VLOOKUP(AQ284,'8'!$B$5:$F$40,5,FALSE)</f>
        <v>#N/A</v>
      </c>
      <c r="AU284" s="213" t="e">
        <f>+VLOOKUP(AQ284,'8'!$B$5:$F$40,2,FALSE)</f>
        <v>#N/A</v>
      </c>
      <c r="AV284" s="213" t="str">
        <f t="shared" si="720"/>
        <v>HOTEL-91243520-2025-10</v>
      </c>
      <c r="AW284" s="165" t="str">
        <f t="shared" si="721"/>
        <v>91243520-2025-10</v>
      </c>
      <c r="AX284" t="str">
        <f t="shared" si="722"/>
        <v>HOTEL</v>
      </c>
      <c r="AZ284" s="659" t="e">
        <f>+VLOOKUP(P284&amp;" "&amp;AP284&amp;" "&amp;AX284&amp;" "&amp;X284,'D2'!$DW$6:$DW$98,1,FALSE)</f>
        <v>#N/A</v>
      </c>
      <c r="BC284" t="s">
        <v>302</v>
      </c>
      <c r="BD284" t="s">
        <v>302</v>
      </c>
      <c r="BE284" t="s">
        <v>302</v>
      </c>
      <c r="BF284" s="530"/>
      <c r="BG284" s="530"/>
      <c r="BI284" t="str">
        <f t="shared" ref="BI284" si="729">IF(AX284="REMUNERACION","FEE MO","FEE SS")</f>
        <v>FEE SS</v>
      </c>
      <c r="BJ284" s="390" t="str">
        <f t="shared" si="727"/>
        <v>FEE SSBERG_CAD</v>
      </c>
      <c r="BK284" s="655">
        <f t="shared" si="724"/>
        <v>468.22500000000002</v>
      </c>
      <c r="BL284" s="136">
        <f t="shared" ref="BL284" si="730">IF(BI284="FEE SS",AB284*0.025,AB284*0.0551)</f>
        <v>468.22500000000002</v>
      </c>
      <c r="BM284" s="136" t="str">
        <f t="shared" si="726"/>
        <v>OK</v>
      </c>
    </row>
    <row r="285" spans="1:65" ht="20.399999999999999" x14ac:dyDescent="0.7">
      <c r="A285" s="203"/>
      <c r="B285" s="203"/>
      <c r="C285" s="203"/>
      <c r="D285" s="203"/>
      <c r="E285" s="203"/>
      <c r="F285" s="203"/>
      <c r="G285" s="203"/>
      <c r="H285" s="203"/>
      <c r="I285" s="203"/>
      <c r="J285" s="203"/>
      <c r="K285" s="203"/>
      <c r="L285" s="203" t="str">
        <f t="shared" si="712"/>
        <v>91243520OCTUBRE2025</v>
      </c>
      <c r="M285" s="203" t="str">
        <f t="shared" si="713"/>
        <v>REAL 91243520 HOTEL BERG_CAD</v>
      </c>
      <c r="N285" s="203" t="str">
        <f>VLOOKUP(M285,'D2'!$DW$5:'D2'!G:G,1,FALSE)</f>
        <v>REAL 91243520 HOTEL BERG_CAD</v>
      </c>
      <c r="O285" t="str">
        <f>P285&amp;V285&amp;X285&amp;W285&amp;AP285</f>
        <v>REALHOTELBERG_CADOCTUBRE202591243520</v>
      </c>
      <c r="P285" t="s">
        <v>21</v>
      </c>
      <c r="Q285" s="387" t="s">
        <v>677</v>
      </c>
      <c r="R285" s="211" t="e">
        <f>+VLOOKUP(AP285,'8'!$B$5:$F$40,2,FALSE)</f>
        <v>#N/A</v>
      </c>
      <c r="S285" s="383" t="s">
        <v>262</v>
      </c>
      <c r="T285" s="211" t="str">
        <f>+VLOOKUP(TEXT(S285,0),articulos!A:B,2,0)</f>
        <v>Servicio de Alojamiento y Alimentación</v>
      </c>
      <c r="U285" s="384">
        <v>93643</v>
      </c>
      <c r="V285" s="370" t="s">
        <v>638</v>
      </c>
      <c r="W285" s="211" t="str">
        <f t="shared" si="715"/>
        <v>OCTUBRE2025</v>
      </c>
      <c r="X285" t="s">
        <v>703</v>
      </c>
      <c r="AA285" s="95">
        <f>+AD285/'7'!$E$353</f>
        <v>18.006855561495644</v>
      </c>
      <c r="AB285" s="207">
        <v>17178</v>
      </c>
      <c r="AD285" s="388">
        <f t="shared" si="716"/>
        <v>17178</v>
      </c>
      <c r="AE285" s="530">
        <v>45938</v>
      </c>
      <c r="AF285" t="s">
        <v>767</v>
      </c>
      <c r="AG285" t="s">
        <v>1171</v>
      </c>
      <c r="AH285" t="s">
        <v>1172</v>
      </c>
      <c r="AL285" s="220">
        <f t="shared" si="717"/>
        <v>2025</v>
      </c>
      <c r="AM285" s="220" t="str">
        <f t="shared" si="718"/>
        <v>2025-10</v>
      </c>
      <c r="AN285" s="1" t="s">
        <v>24</v>
      </c>
      <c r="AO285" s="740">
        <f>AA285*'7'!G$353</f>
        <v>19.135155313633597</v>
      </c>
      <c r="AP285" s="730" t="s">
        <v>677</v>
      </c>
      <c r="AQ285" s="212" t="str">
        <f t="shared" si="719"/>
        <v>912435</v>
      </c>
      <c r="AR285" s="213" t="e">
        <f>+VLOOKUP(AQ285,'8'!$B$5:$F$40,3,FALSE)</f>
        <v>#N/A</v>
      </c>
      <c r="AS285" s="213" t="e">
        <f>+VLOOKUP(AQ285,'8'!$B$5:$F$40,4,FALSE)</f>
        <v>#N/A</v>
      </c>
      <c r="AT285" s="213" t="e">
        <f>+VLOOKUP(AQ285,'8'!$B$5:$F$40,5,FALSE)</f>
        <v>#N/A</v>
      </c>
      <c r="AU285" s="213" t="e">
        <f>+VLOOKUP(AQ285,'8'!$B$5:$F$40,2,FALSE)</f>
        <v>#N/A</v>
      </c>
      <c r="AV285" s="213" t="str">
        <f t="shared" si="720"/>
        <v>HOTEL-91243520-2025-10</v>
      </c>
      <c r="AW285" s="165" t="str">
        <f t="shared" si="721"/>
        <v>91243520-2025-10</v>
      </c>
      <c r="AX285" t="str">
        <f t="shared" si="722"/>
        <v>HOTEL</v>
      </c>
      <c r="AZ285" s="659" t="e">
        <f>+VLOOKUP(P285&amp;" "&amp;AP285&amp;" "&amp;AX285&amp;" "&amp;X285,'D2'!$DW$6:$DW$98,1,FALSE)</f>
        <v>#N/A</v>
      </c>
      <c r="BC285" t="s">
        <v>302</v>
      </c>
      <c r="BD285" t="s">
        <v>302</v>
      </c>
      <c r="BE285" t="s">
        <v>302</v>
      </c>
      <c r="BF285" s="530"/>
      <c r="BG285" s="530"/>
      <c r="BI285" t="str">
        <f>IF(AX285="REMUNERACION","FEE MO","FEE SS")</f>
        <v>FEE SS</v>
      </c>
      <c r="BJ285" s="390" t="str">
        <f t="shared" si="727"/>
        <v>FEE SSBERG_CAD</v>
      </c>
      <c r="BK285" s="655">
        <f t="shared" si="724"/>
        <v>429.45000000000005</v>
      </c>
      <c r="BL285" s="136">
        <f>IF(BI285="FEE SS",AB285*0.025,AB285*0.0551)</f>
        <v>429.45000000000005</v>
      </c>
      <c r="BM285" s="136" t="str">
        <f t="shared" si="726"/>
        <v>OK</v>
      </c>
    </row>
    <row r="286" spans="1:65" ht="20.399999999999999" x14ac:dyDescent="0.7">
      <c r="A286" s="203"/>
      <c r="B286" s="203"/>
      <c r="C286" s="203"/>
      <c r="D286" s="203"/>
      <c r="E286" s="203"/>
      <c r="F286" s="203"/>
      <c r="G286" s="203"/>
      <c r="H286" s="203"/>
      <c r="I286" s="203"/>
      <c r="J286" s="203"/>
      <c r="K286" s="203"/>
      <c r="L286" s="203" t="str">
        <f t="shared" si="712"/>
        <v>91243520OCTUBRE2025</v>
      </c>
      <c r="M286" s="203" t="str">
        <f t="shared" si="713"/>
        <v>REAL 91243520 HOTEL BERG_CAD</v>
      </c>
      <c r="N286" s="203" t="str">
        <f>VLOOKUP(M286,'D2'!$DW$5:'D2'!G:G,1,FALSE)</f>
        <v>REAL 91243520 HOTEL BERG_CAD</v>
      </c>
      <c r="O286" t="str">
        <f t="shared" ref="O286" si="731">P286&amp;V286&amp;X286&amp;W286&amp;AP286</f>
        <v>REALHOTELBERG_CADOCTUBRE202591243520</v>
      </c>
      <c r="P286" t="s">
        <v>21</v>
      </c>
      <c r="Q286" s="387" t="s">
        <v>677</v>
      </c>
      <c r="R286" s="211" t="e">
        <f>+VLOOKUP(AP286,'8'!$B$5:$F$40,2,FALSE)</f>
        <v>#N/A</v>
      </c>
      <c r="S286" s="383" t="s">
        <v>262</v>
      </c>
      <c r="T286" s="211" t="str">
        <f>+VLOOKUP(TEXT(S286,0),articulos!A:B,2,0)</f>
        <v>Servicio de Alojamiento y Alimentación</v>
      </c>
      <c r="U286" s="384">
        <v>93643</v>
      </c>
      <c r="V286" s="370" t="s">
        <v>638</v>
      </c>
      <c r="W286" s="211" t="str">
        <f t="shared" si="715"/>
        <v>OCTUBRE2025</v>
      </c>
      <c r="X286" t="s">
        <v>703</v>
      </c>
      <c r="AA286" s="95">
        <f>+AD286/'7'!$E$353</f>
        <v>7.4142792750296129</v>
      </c>
      <c r="AB286" s="207">
        <v>7073</v>
      </c>
      <c r="AD286" s="388">
        <f t="shared" si="716"/>
        <v>7073</v>
      </c>
      <c r="AE286" s="530">
        <v>45938</v>
      </c>
      <c r="AF286" t="s">
        <v>767</v>
      </c>
      <c r="AG286" t="s">
        <v>1171</v>
      </c>
      <c r="AH286" t="s">
        <v>1172</v>
      </c>
      <c r="AL286" s="220">
        <f t="shared" si="717"/>
        <v>2025</v>
      </c>
      <c r="AM286" s="220" t="str">
        <f t="shared" si="718"/>
        <v>2025-10</v>
      </c>
      <c r="AN286" s="1" t="s">
        <v>24</v>
      </c>
      <c r="AO286" s="740">
        <f>AA286*'7'!G$353</f>
        <v>7.8788539721347313</v>
      </c>
      <c r="AP286" s="730" t="s">
        <v>677</v>
      </c>
      <c r="AQ286" s="212" t="str">
        <f t="shared" si="719"/>
        <v>912435</v>
      </c>
      <c r="AR286" s="213" t="e">
        <f>+VLOOKUP(AQ286,'8'!$B$5:$F$40,3,FALSE)</f>
        <v>#N/A</v>
      </c>
      <c r="AS286" s="213" t="e">
        <f>+VLOOKUP(AQ286,'8'!$B$5:$F$40,4,FALSE)</f>
        <v>#N/A</v>
      </c>
      <c r="AT286" s="213" t="e">
        <f>+VLOOKUP(AQ286,'8'!$B$5:$F$40,5,FALSE)</f>
        <v>#N/A</v>
      </c>
      <c r="AU286" s="213" t="e">
        <f>+VLOOKUP(AQ286,'8'!$B$5:$F$40,2,FALSE)</f>
        <v>#N/A</v>
      </c>
      <c r="AV286" s="213" t="str">
        <f t="shared" si="720"/>
        <v>HOTEL-91243520-2025-10</v>
      </c>
      <c r="AW286" s="165" t="str">
        <f t="shared" si="721"/>
        <v>91243520-2025-10</v>
      </c>
      <c r="AX286" t="str">
        <f t="shared" si="722"/>
        <v>HOTEL</v>
      </c>
      <c r="AZ286" s="659" t="e">
        <f>+VLOOKUP(P286&amp;" "&amp;AP286&amp;" "&amp;AX286&amp;" "&amp;X286,'D2'!$DW$6:$DW$98,1,FALSE)</f>
        <v>#N/A</v>
      </c>
      <c r="BC286" t="s">
        <v>302</v>
      </c>
      <c r="BD286" t="s">
        <v>302</v>
      </c>
      <c r="BE286" t="s">
        <v>302</v>
      </c>
      <c r="BF286" s="530"/>
      <c r="BG286" s="530"/>
      <c r="BI286" t="str">
        <f t="shared" ref="BI286" si="732">IF(AX286="REMUNERACION","FEE MO","FEE SS")</f>
        <v>FEE SS</v>
      </c>
      <c r="BJ286" s="390" t="str">
        <f t="shared" si="727"/>
        <v>FEE SSBERG_CAD</v>
      </c>
      <c r="BK286" s="655">
        <f t="shared" si="724"/>
        <v>176.82500000000002</v>
      </c>
      <c r="BL286" s="136">
        <f t="shared" ref="BL286" si="733">IF(BI286="FEE SS",AB286*0.025,AB286*0.0551)</f>
        <v>176.82500000000002</v>
      </c>
      <c r="BM286" s="136" t="str">
        <f t="shared" si="726"/>
        <v>OK</v>
      </c>
    </row>
    <row r="287" spans="1:65" ht="20.399999999999999" x14ac:dyDescent="0.7">
      <c r="A287" s="203"/>
      <c r="B287" s="203"/>
      <c r="C287" s="203"/>
      <c r="D287" s="203"/>
      <c r="E287" s="203"/>
      <c r="F287" s="203"/>
      <c r="G287" s="203"/>
      <c r="H287" s="203"/>
      <c r="I287" s="203"/>
      <c r="J287" s="203"/>
      <c r="K287" s="203"/>
      <c r="L287" s="203" t="str">
        <f t="shared" si="712"/>
        <v>91243520OCTUBRE2025</v>
      </c>
      <c r="M287" s="203" t="str">
        <f t="shared" si="713"/>
        <v>REAL 91243520 HOTEL BERG_CAD</v>
      </c>
      <c r="N287" s="203" t="str">
        <f>VLOOKUP(M287,'D2'!$DW$5:'D2'!G:G,1,FALSE)</f>
        <v>REAL 91243520 HOTEL BERG_CAD</v>
      </c>
      <c r="O287" t="str">
        <f>P287&amp;V287&amp;X287&amp;W287&amp;AP287</f>
        <v>REALHOTELBERG_CADOCTUBRE202591243520</v>
      </c>
      <c r="P287" t="s">
        <v>21</v>
      </c>
      <c r="Q287" s="387" t="s">
        <v>677</v>
      </c>
      <c r="R287" s="211" t="e">
        <f>+VLOOKUP(AP287,'8'!$B$5:$F$40,2,FALSE)</f>
        <v>#N/A</v>
      </c>
      <c r="S287" s="383" t="s">
        <v>262</v>
      </c>
      <c r="T287" s="211" t="str">
        <f>+VLOOKUP(TEXT(S287,0),articulos!A:B,2,0)</f>
        <v>Servicio de Alojamiento y Alimentación</v>
      </c>
      <c r="U287" s="384">
        <v>93643</v>
      </c>
      <c r="V287" s="370" t="s">
        <v>638</v>
      </c>
      <c r="W287" s="211" t="str">
        <f t="shared" si="715"/>
        <v>OCTUBRE2025</v>
      </c>
      <c r="X287" t="s">
        <v>703</v>
      </c>
      <c r="AA287" s="95">
        <f>+AD287/'7'!$E$353</f>
        <v>209.72462446408167</v>
      </c>
      <c r="AB287" s="207">
        <v>200071</v>
      </c>
      <c r="AD287" s="388">
        <f t="shared" si="716"/>
        <v>200071</v>
      </c>
      <c r="AE287" s="530">
        <v>45938</v>
      </c>
      <c r="AF287" t="s">
        <v>767</v>
      </c>
      <c r="AG287" t="s">
        <v>1171</v>
      </c>
      <c r="AH287" t="s">
        <v>1172</v>
      </c>
      <c r="AL287" s="220">
        <f t="shared" si="717"/>
        <v>2025</v>
      </c>
      <c r="AM287" s="220" t="str">
        <f t="shared" si="718"/>
        <v>2025-10</v>
      </c>
      <c r="AN287" s="1" t="s">
        <v>24</v>
      </c>
      <c r="AO287" s="740">
        <f>AA287*'7'!G$353</f>
        <v>222.86585509104592</v>
      </c>
      <c r="AP287" s="730" t="s">
        <v>677</v>
      </c>
      <c r="AQ287" s="212" t="str">
        <f t="shared" si="719"/>
        <v>912435</v>
      </c>
      <c r="AR287" s="213" t="e">
        <f>+VLOOKUP(AQ287,'8'!$B$5:$F$40,3,FALSE)</f>
        <v>#N/A</v>
      </c>
      <c r="AS287" s="213" t="e">
        <f>+VLOOKUP(AQ287,'8'!$B$5:$F$40,4,FALSE)</f>
        <v>#N/A</v>
      </c>
      <c r="AT287" s="213" t="e">
        <f>+VLOOKUP(AQ287,'8'!$B$5:$F$40,5,FALSE)</f>
        <v>#N/A</v>
      </c>
      <c r="AU287" s="213" t="e">
        <f>+VLOOKUP(AQ287,'8'!$B$5:$F$40,2,FALSE)</f>
        <v>#N/A</v>
      </c>
      <c r="AV287" s="213" t="str">
        <f t="shared" si="720"/>
        <v>HOTEL-91243520-2025-10</v>
      </c>
      <c r="AW287" s="165" t="str">
        <f t="shared" si="721"/>
        <v>91243520-2025-10</v>
      </c>
      <c r="AX287" t="str">
        <f t="shared" si="722"/>
        <v>HOTEL</v>
      </c>
      <c r="AZ287" s="659" t="e">
        <f>+VLOOKUP(P287&amp;" "&amp;AP287&amp;" "&amp;AX287&amp;" "&amp;X287,'D2'!$DW$6:$DW$98,1,FALSE)</f>
        <v>#N/A</v>
      </c>
      <c r="BC287" t="s">
        <v>302</v>
      </c>
      <c r="BD287" t="s">
        <v>302</v>
      </c>
      <c r="BE287" t="s">
        <v>302</v>
      </c>
      <c r="BF287" s="530"/>
      <c r="BG287" s="530"/>
      <c r="BI287" t="str">
        <f>IF(AX287="REMUNERACION","FEE MO","FEE SS")</f>
        <v>FEE SS</v>
      </c>
      <c r="BJ287" s="390" t="str">
        <f t="shared" si="727"/>
        <v>FEE SSBERG_CAD</v>
      </c>
      <c r="BK287" s="655">
        <f t="shared" si="724"/>
        <v>5001.7750000000005</v>
      </c>
      <c r="BL287" s="136">
        <f>IF(BI287="FEE SS",AB287*0.025,AB287*0.0551)</f>
        <v>5001.7750000000005</v>
      </c>
      <c r="BM287" s="136" t="str">
        <f t="shared" si="726"/>
        <v>OK</v>
      </c>
    </row>
    <row r="288" spans="1:65" ht="20.399999999999999" x14ac:dyDescent="0.7">
      <c r="A288" s="203"/>
      <c r="B288" s="203"/>
      <c r="C288" s="203"/>
      <c r="D288" s="203"/>
      <c r="E288" s="203"/>
      <c r="F288" s="203"/>
      <c r="G288" s="203"/>
      <c r="H288" s="203"/>
      <c r="I288" s="203"/>
      <c r="J288" s="203"/>
      <c r="K288" s="203"/>
      <c r="L288" s="203" t="str">
        <f t="shared" si="712"/>
        <v>91243520OCTUBRE2025</v>
      </c>
      <c r="M288" s="203" t="str">
        <f t="shared" si="713"/>
        <v>REAL 91243520 HOTEL BERG_CAD</v>
      </c>
      <c r="N288" s="203" t="str">
        <f>VLOOKUP(M288,'D2'!$DW$5:'D2'!G:G,1,FALSE)</f>
        <v>REAL 91243520 HOTEL BERG_CAD</v>
      </c>
      <c r="O288" t="str">
        <f t="shared" ref="O288" si="734">P288&amp;V288&amp;X288&amp;W288&amp;AP288</f>
        <v>REALHOTELBERG_CADOCTUBRE202591243520</v>
      </c>
      <c r="P288" t="s">
        <v>21</v>
      </c>
      <c r="Q288" s="387" t="s">
        <v>677</v>
      </c>
      <c r="R288" s="211" t="e">
        <f>+VLOOKUP(AP288,'8'!$B$5:$F$40,2,FALSE)</f>
        <v>#N/A</v>
      </c>
      <c r="S288" s="383" t="s">
        <v>262</v>
      </c>
      <c r="T288" s="211" t="str">
        <f>+VLOOKUP(TEXT(S288,0),articulos!A:B,2,0)</f>
        <v>Servicio de Alojamiento y Alimentación</v>
      </c>
      <c r="U288" s="384">
        <v>93643</v>
      </c>
      <c r="V288" s="370" t="s">
        <v>638</v>
      </c>
      <c r="W288" s="211" t="str">
        <f t="shared" si="715"/>
        <v>OCTUBRE2025</v>
      </c>
      <c r="X288" t="s">
        <v>703</v>
      </c>
      <c r="AA288" s="95">
        <f>+AD288/'7'!$E$353</f>
        <v>18.541463568036729</v>
      </c>
      <c r="AB288" s="207">
        <v>17688</v>
      </c>
      <c r="AD288" s="388">
        <f t="shared" si="716"/>
        <v>17688</v>
      </c>
      <c r="AE288" s="530">
        <v>45938</v>
      </c>
      <c r="AF288" t="s">
        <v>767</v>
      </c>
      <c r="AG288" t="s">
        <v>1171</v>
      </c>
      <c r="AH288" t="s">
        <v>1172</v>
      </c>
      <c r="AL288" s="220">
        <f t="shared" si="717"/>
        <v>2025</v>
      </c>
      <c r="AM288" s="220" t="str">
        <f t="shared" si="718"/>
        <v>2025-10</v>
      </c>
      <c r="AN288" s="1" t="s">
        <v>24</v>
      </c>
      <c r="AO288" s="740">
        <f>AA288*'7'!G$353</f>
        <v>19.70326156639603</v>
      </c>
      <c r="AP288" s="730" t="s">
        <v>677</v>
      </c>
      <c r="AQ288" s="212" t="str">
        <f t="shared" si="719"/>
        <v>912435</v>
      </c>
      <c r="AR288" s="213" t="e">
        <f>+VLOOKUP(AQ288,'8'!$B$5:$F$40,3,FALSE)</f>
        <v>#N/A</v>
      </c>
      <c r="AS288" s="213" t="e">
        <f>+VLOOKUP(AQ288,'8'!$B$5:$F$40,4,FALSE)</f>
        <v>#N/A</v>
      </c>
      <c r="AT288" s="213" t="e">
        <f>+VLOOKUP(AQ288,'8'!$B$5:$F$40,5,FALSE)</f>
        <v>#N/A</v>
      </c>
      <c r="AU288" s="213" t="e">
        <f>+VLOOKUP(AQ288,'8'!$B$5:$F$40,2,FALSE)</f>
        <v>#N/A</v>
      </c>
      <c r="AV288" s="213" t="str">
        <f t="shared" si="720"/>
        <v>HOTEL-91243520-2025-10</v>
      </c>
      <c r="AW288" s="165" t="str">
        <f t="shared" si="721"/>
        <v>91243520-2025-10</v>
      </c>
      <c r="AX288" t="str">
        <f t="shared" si="722"/>
        <v>HOTEL</v>
      </c>
      <c r="AZ288" s="659" t="e">
        <f>+VLOOKUP(P288&amp;" "&amp;AP288&amp;" "&amp;AX288&amp;" "&amp;X288,'D2'!$DW$6:$DW$98,1,FALSE)</f>
        <v>#N/A</v>
      </c>
      <c r="BC288" t="s">
        <v>302</v>
      </c>
      <c r="BD288" t="s">
        <v>302</v>
      </c>
      <c r="BE288" t="s">
        <v>302</v>
      </c>
      <c r="BF288" s="530"/>
      <c r="BG288" s="530"/>
      <c r="BI288" t="str">
        <f t="shared" ref="BI288" si="735">IF(AX288="REMUNERACION","FEE MO","FEE SS")</f>
        <v>FEE SS</v>
      </c>
      <c r="BJ288" s="390" t="str">
        <f t="shared" si="727"/>
        <v>FEE SSBERG_CAD</v>
      </c>
      <c r="BK288" s="655">
        <f t="shared" si="724"/>
        <v>442.20000000000005</v>
      </c>
      <c r="BL288" s="136">
        <f t="shared" ref="BL288" si="736">IF(BI288="FEE SS",AB288*0.025,AB288*0.0551)</f>
        <v>442.20000000000005</v>
      </c>
      <c r="BM288" s="136" t="str">
        <f t="shared" si="726"/>
        <v>OK</v>
      </c>
    </row>
    <row r="289" spans="1:65" ht="20.399999999999999" x14ac:dyDescent="0.7">
      <c r="A289" s="203"/>
      <c r="B289" s="203"/>
      <c r="C289" s="203"/>
      <c r="D289" s="203"/>
      <c r="E289" s="203"/>
      <c r="F289" s="203"/>
      <c r="G289" s="203"/>
      <c r="H289" s="203"/>
      <c r="I289" s="203"/>
      <c r="J289" s="203"/>
      <c r="K289" s="203"/>
      <c r="L289" s="203" t="str">
        <f t="shared" si="712"/>
        <v>91243520OCTUBRE2025</v>
      </c>
      <c r="M289" s="203" t="str">
        <f>P289&amp;" "&amp;AP289&amp;" "&amp;V289&amp;" "&amp;X289</f>
        <v>REAL 91243520 HOTEL BERG_CAD</v>
      </c>
      <c r="N289" s="203" t="str">
        <f>VLOOKUP(M289,'D2'!$DW$5:'D2'!G:G,1,FALSE)</f>
        <v>REAL 91243520 HOTEL BERG_CAD</v>
      </c>
      <c r="O289" t="str">
        <f>P289&amp;V289&amp;X289&amp;W289&amp;AP289</f>
        <v>REALHOTELBERG_CADOCTUBRE202591243520</v>
      </c>
      <c r="P289" t="s">
        <v>21</v>
      </c>
      <c r="Q289" s="387" t="s">
        <v>677</v>
      </c>
      <c r="R289" s="211" t="e">
        <f>+VLOOKUP(AP289,'8'!$B$5:$F$40,2,FALSE)</f>
        <v>#N/A</v>
      </c>
      <c r="S289" s="383" t="s">
        <v>262</v>
      </c>
      <c r="T289" s="211" t="str">
        <f>+VLOOKUP(TEXT(S289,0),articulos!A:B,2,0)</f>
        <v>Servicio de Alojamiento y Alimentación</v>
      </c>
      <c r="U289" s="384">
        <v>93643</v>
      </c>
      <c r="V289" s="370" t="s">
        <v>638</v>
      </c>
      <c r="W289" s="211" t="str">
        <f t="shared" si="715"/>
        <v>OCTUBRE2025</v>
      </c>
      <c r="X289" t="s">
        <v>703</v>
      </c>
      <c r="AA289" s="95">
        <f>+AD289/'7'!$E$353</f>
        <v>15.810769730704319</v>
      </c>
      <c r="AB289" s="207">
        <v>15083</v>
      </c>
      <c r="AD289" s="388">
        <f t="shared" si="716"/>
        <v>15083</v>
      </c>
      <c r="AE289" s="530">
        <v>45938</v>
      </c>
      <c r="AF289" t="s">
        <v>767</v>
      </c>
      <c r="AG289" t="s">
        <v>1171</v>
      </c>
      <c r="AH289" t="s">
        <v>1172</v>
      </c>
      <c r="AL289" s="220">
        <f t="shared" si="717"/>
        <v>2025</v>
      </c>
      <c r="AM289" s="220" t="str">
        <f t="shared" si="718"/>
        <v>2025-10</v>
      </c>
      <c r="AN289" s="1" t="s">
        <v>24</v>
      </c>
      <c r="AO289" s="740">
        <f>AA289*'7'!G$353</f>
        <v>16.80146394199182</v>
      </c>
      <c r="AP289" s="730" t="s">
        <v>677</v>
      </c>
      <c r="AQ289" s="212" t="str">
        <f t="shared" si="719"/>
        <v>912435</v>
      </c>
      <c r="AR289" s="213" t="e">
        <f>+VLOOKUP(AQ289,'8'!$B$5:$F$40,3,FALSE)</f>
        <v>#N/A</v>
      </c>
      <c r="AS289" s="213" t="e">
        <f>+VLOOKUP(AQ289,'8'!$B$5:$F$40,4,FALSE)</f>
        <v>#N/A</v>
      </c>
      <c r="AT289" s="213" t="e">
        <f>+VLOOKUP(AQ289,'8'!$B$5:$F$40,5,FALSE)</f>
        <v>#N/A</v>
      </c>
      <c r="AU289" s="213" t="e">
        <f>+VLOOKUP(AQ289,'8'!$B$5:$F$40,2,FALSE)</f>
        <v>#N/A</v>
      </c>
      <c r="AV289" s="213" t="str">
        <f t="shared" si="720"/>
        <v>HOTEL-91243520-2025-10</v>
      </c>
      <c r="AW289" s="165" t="str">
        <f t="shared" si="721"/>
        <v>91243520-2025-10</v>
      </c>
      <c r="AX289" t="str">
        <f>V289</f>
        <v>HOTEL</v>
      </c>
      <c r="AZ289" s="659" t="e">
        <f>+VLOOKUP(P289&amp;" "&amp;AP289&amp;" "&amp;AX289&amp;" "&amp;X289,'D2'!$DW$6:$DW$98,1,FALSE)</f>
        <v>#N/A</v>
      </c>
      <c r="BC289" t="s">
        <v>302</v>
      </c>
      <c r="BD289" t="s">
        <v>302</v>
      </c>
      <c r="BE289" t="s">
        <v>302</v>
      </c>
      <c r="BF289" s="530"/>
      <c r="BG289" s="530"/>
      <c r="BI289" t="str">
        <f>IF(AX289="REMUNERACION","FEE MO","FEE SS")</f>
        <v>FEE SS</v>
      </c>
      <c r="BJ289" s="390" t="str">
        <f t="shared" si="727"/>
        <v>FEE SSBERG_CAD</v>
      </c>
      <c r="BK289" s="655">
        <f t="shared" si="724"/>
        <v>377.07500000000005</v>
      </c>
      <c r="BL289" s="136">
        <f>IF(BI289="FEE SS",AB289*0.025,AB289*0.0551)</f>
        <v>377.07500000000005</v>
      </c>
      <c r="BM289" s="136" t="str">
        <f t="shared" si="726"/>
        <v>OK</v>
      </c>
    </row>
    <row r="290" spans="1:65" ht="20.399999999999999" x14ac:dyDescent="0.7">
      <c r="A290" s="203"/>
      <c r="B290" s="203"/>
      <c r="C290" s="203"/>
      <c r="D290" s="203"/>
      <c r="E290" s="203"/>
      <c r="F290" s="203"/>
      <c r="G290" s="203"/>
      <c r="H290" s="203"/>
      <c r="I290" s="203"/>
      <c r="J290" s="203"/>
      <c r="K290" s="203"/>
      <c r="L290" s="203" t="str">
        <f t="shared" si="696"/>
        <v>91243520OCTUBRE2025</v>
      </c>
      <c r="M290" s="203" t="str">
        <f t="shared" si="697"/>
        <v>REAL 91243520 HOTEL BERG_CAD</v>
      </c>
      <c r="N290" s="203" t="str">
        <f>VLOOKUP(M290,'D2'!$DW$5:'D2'!G:G,1,FALSE)</f>
        <v>REAL 91243520 HOTEL BERG_CAD</v>
      </c>
      <c r="O290" t="str">
        <f t="shared" ref="O290" si="737">P290&amp;V290&amp;X290&amp;W290&amp;AP290</f>
        <v>REALHOTELBERG_CADOCTUBRE202591243520</v>
      </c>
      <c r="P290" t="s">
        <v>21</v>
      </c>
      <c r="Q290" s="387" t="s">
        <v>677</v>
      </c>
      <c r="R290" s="211" t="e">
        <f>+VLOOKUP(AP290,'8'!$B$5:$F$40,2,FALSE)</f>
        <v>#N/A</v>
      </c>
      <c r="S290" s="383" t="s">
        <v>262</v>
      </c>
      <c r="T290" s="211" t="str">
        <f>+VLOOKUP(TEXT(S290,0),articulos!A:B,2,0)</f>
        <v>Servicio de Alojamiento y Alimentación</v>
      </c>
      <c r="U290" s="384">
        <v>93643</v>
      </c>
      <c r="V290" s="370" t="s">
        <v>638</v>
      </c>
      <c r="W290" s="211" t="str">
        <f t="shared" si="699"/>
        <v>OCTUBRE2025</v>
      </c>
      <c r="X290" t="s">
        <v>703</v>
      </c>
      <c r="AA290" s="95">
        <f>+AD290/'7'!$E$353</f>
        <v>6.6626833128924385</v>
      </c>
      <c r="AB290" s="207">
        <v>6356</v>
      </c>
      <c r="AD290" s="388">
        <f t="shared" si="700"/>
        <v>6356</v>
      </c>
      <c r="AE290" s="530">
        <v>45938</v>
      </c>
      <c r="AF290" t="s">
        <v>767</v>
      </c>
      <c r="AG290" t="s">
        <v>1171</v>
      </c>
      <c r="AH290" t="s">
        <v>1172</v>
      </c>
      <c r="AL290" s="220">
        <f t="shared" si="701"/>
        <v>2025</v>
      </c>
      <c r="AM290" s="220" t="str">
        <f t="shared" si="702"/>
        <v>2025-10</v>
      </c>
      <c r="AN290" s="1" t="s">
        <v>24</v>
      </c>
      <c r="AO290" s="740">
        <f>AA290*'7'!G$353</f>
        <v>7.0801634167804819</v>
      </c>
      <c r="AP290" s="730" t="s">
        <v>677</v>
      </c>
      <c r="AQ290" s="212" t="str">
        <f t="shared" si="705"/>
        <v>912435</v>
      </c>
      <c r="AR290" s="213" t="e">
        <f>+VLOOKUP(AQ290,'8'!$B$5:$F$40,3,FALSE)</f>
        <v>#N/A</v>
      </c>
      <c r="AS290" s="213" t="e">
        <f>+VLOOKUP(AQ290,'8'!$B$5:$F$40,4,FALSE)</f>
        <v>#N/A</v>
      </c>
      <c r="AT290" s="213" t="e">
        <f>+VLOOKUP(AQ290,'8'!$B$5:$F$40,5,FALSE)</f>
        <v>#N/A</v>
      </c>
      <c r="AU290" s="213" t="e">
        <f>+VLOOKUP(AQ290,'8'!$B$5:$F$40,2,FALSE)</f>
        <v>#N/A</v>
      </c>
      <c r="AV290" s="213" t="str">
        <f t="shared" si="706"/>
        <v>HOTEL-91243520-2025-10</v>
      </c>
      <c r="AW290" s="165" t="str">
        <f t="shared" si="707"/>
        <v>91243520-2025-10</v>
      </c>
      <c r="AX290" t="str">
        <f t="shared" si="709"/>
        <v>HOTEL</v>
      </c>
      <c r="AZ290" s="659" t="e">
        <f>+VLOOKUP(P290&amp;" "&amp;AP290&amp;" "&amp;AX290&amp;" "&amp;X290,'D2'!$DW$6:$DW$98,1,FALSE)</f>
        <v>#N/A</v>
      </c>
      <c r="BC290" t="s">
        <v>302</v>
      </c>
      <c r="BD290" t="s">
        <v>302</v>
      </c>
      <c r="BE290" t="s">
        <v>302</v>
      </c>
      <c r="BF290" s="530"/>
      <c r="BG290" s="530"/>
      <c r="BI290" t="str">
        <f t="shared" ref="BI290" si="738">IF(AX290="REMUNERACION","FEE MO","FEE SS")</f>
        <v>FEE SS</v>
      </c>
      <c r="BJ290" s="390" t="str">
        <f>IF(AX290="REMUNERACION","FEE MO","FEE SS")&amp;X290</f>
        <v>FEE SSBERG_CAD</v>
      </c>
      <c r="BK290" s="655">
        <f t="shared" si="710"/>
        <v>158.9</v>
      </c>
      <c r="BL290" s="136">
        <f t="shared" ref="BL290" si="739">IF(BI290="FEE SS",AB290*0.025,AB290*0.0551)</f>
        <v>158.9</v>
      </c>
      <c r="BM290" s="136" t="str">
        <f t="shared" si="711"/>
        <v>OK</v>
      </c>
    </row>
    <row r="291" spans="1:65" ht="20.399999999999999" x14ac:dyDescent="0.7">
      <c r="A291" s="203"/>
      <c r="B291" s="203"/>
      <c r="C291" s="203"/>
      <c r="D291" s="203"/>
      <c r="E291" s="203"/>
      <c r="F291" s="203"/>
      <c r="G291" s="203"/>
      <c r="H291" s="203"/>
      <c r="I291" s="203"/>
      <c r="J291" s="203"/>
      <c r="K291" s="203"/>
      <c r="L291" s="203" t="str">
        <f t="shared" si="696"/>
        <v>91243520OCTUBRE2025</v>
      </c>
      <c r="M291" s="203" t="str">
        <f t="shared" si="697"/>
        <v>REAL 91243520 HOTEL BERG_CAD</v>
      </c>
      <c r="N291" s="203" t="str">
        <f>VLOOKUP(M291,'D2'!$DW$5:'D2'!G:G,1,FALSE)</f>
        <v>REAL 91243520 HOTEL BERG_CAD</v>
      </c>
      <c r="O291" t="str">
        <f>P291&amp;V291&amp;X291&amp;W291&amp;AP291</f>
        <v>REALHOTELBERG_CADOCTUBRE202591243520</v>
      </c>
      <c r="P291" t="s">
        <v>21</v>
      </c>
      <c r="Q291" s="387" t="s">
        <v>677</v>
      </c>
      <c r="R291" s="211" t="e">
        <f>+VLOOKUP(AP291,'8'!$B$5:$F$40,2,FALSE)</f>
        <v>#N/A</v>
      </c>
      <c r="S291" s="383" t="s">
        <v>262</v>
      </c>
      <c r="T291" s="211" t="str">
        <f>+VLOOKUP(TEXT(S291,0),articulos!A:B,2,0)</f>
        <v>Servicio de Alojamiento y Alimentación</v>
      </c>
      <c r="U291" s="384">
        <v>93643</v>
      </c>
      <c r="V291" s="370" t="s">
        <v>638</v>
      </c>
      <c r="W291" s="211" t="str">
        <f t="shared" si="699"/>
        <v>OCTUBRE2025</v>
      </c>
      <c r="X291" t="s">
        <v>703</v>
      </c>
      <c r="AA291" s="95">
        <f>+AD291/'7'!$E$353</f>
        <v>20.774238183590679</v>
      </c>
      <c r="AB291" s="207">
        <v>19818</v>
      </c>
      <c r="AD291" s="388">
        <f t="shared" si="700"/>
        <v>19818</v>
      </c>
      <c r="AE291" s="530">
        <v>45938</v>
      </c>
      <c r="AF291" t="s">
        <v>767</v>
      </c>
      <c r="AG291" t="s">
        <v>1171</v>
      </c>
      <c r="AH291" t="s">
        <v>1172</v>
      </c>
      <c r="AL291" s="220">
        <f t="shared" si="701"/>
        <v>2025</v>
      </c>
      <c r="AM291" s="220" t="str">
        <f t="shared" si="702"/>
        <v>2025-10</v>
      </c>
      <c r="AN291" s="1" t="s">
        <v>24</v>
      </c>
      <c r="AO291" s="740">
        <f>AA291*'7'!G$353</f>
        <v>22.075940622050915</v>
      </c>
      <c r="AP291" s="730" t="s">
        <v>677</v>
      </c>
      <c r="AQ291" s="212" t="str">
        <f t="shared" si="705"/>
        <v>912435</v>
      </c>
      <c r="AR291" s="213" t="e">
        <f>+VLOOKUP(AQ291,'8'!$B$5:$F$40,3,FALSE)</f>
        <v>#N/A</v>
      </c>
      <c r="AS291" s="213" t="e">
        <f>+VLOOKUP(AQ291,'8'!$B$5:$F$40,4,FALSE)</f>
        <v>#N/A</v>
      </c>
      <c r="AT291" s="213" t="e">
        <f>+VLOOKUP(AQ291,'8'!$B$5:$F$40,5,FALSE)</f>
        <v>#N/A</v>
      </c>
      <c r="AU291" s="213" t="e">
        <f>+VLOOKUP(AQ291,'8'!$B$5:$F$40,2,FALSE)</f>
        <v>#N/A</v>
      </c>
      <c r="AV291" s="213" t="str">
        <f t="shared" si="706"/>
        <v>HOTEL-91243520-2025-10</v>
      </c>
      <c r="AW291" s="165" t="str">
        <f t="shared" si="707"/>
        <v>91243520-2025-10</v>
      </c>
      <c r="AX291" t="str">
        <f t="shared" si="709"/>
        <v>HOTEL</v>
      </c>
      <c r="AZ291" s="659" t="e">
        <f>+VLOOKUP(P291&amp;" "&amp;AP291&amp;" "&amp;AX291&amp;" "&amp;X291,'D2'!$DW$6:$DW$98,1,FALSE)</f>
        <v>#N/A</v>
      </c>
      <c r="BC291" t="s">
        <v>302</v>
      </c>
      <c r="BD291" t="s">
        <v>302</v>
      </c>
      <c r="BE291" t="s">
        <v>302</v>
      </c>
      <c r="BF291" s="530"/>
      <c r="BG291" s="530"/>
      <c r="BI291" t="str">
        <f>IF(AX291="REMUNERACION","FEE MO","FEE SS")</f>
        <v>FEE SS</v>
      </c>
      <c r="BJ291" s="390" t="str">
        <f t="shared" ref="BJ291:BJ300" si="740">IF(AX291="REMUNERACION","FEE MO","FEE SS")&amp;X291</f>
        <v>FEE SSBERG_CAD</v>
      </c>
      <c r="BK291" s="655">
        <f t="shared" si="710"/>
        <v>495.45000000000005</v>
      </c>
      <c r="BL291" s="136">
        <f>IF(BI291="FEE SS",AB291*0.025,AB291*0.0551)</f>
        <v>495.45000000000005</v>
      </c>
      <c r="BM291" s="136" t="str">
        <f t="shared" si="711"/>
        <v>OK</v>
      </c>
    </row>
    <row r="292" spans="1:65" ht="20.399999999999999" x14ac:dyDescent="0.7">
      <c r="A292" s="203"/>
      <c r="B292" s="203"/>
      <c r="C292" s="203"/>
      <c r="D292" s="203"/>
      <c r="E292" s="203"/>
      <c r="F292" s="203"/>
      <c r="G292" s="203"/>
      <c r="H292" s="203"/>
      <c r="I292" s="203"/>
      <c r="J292" s="203"/>
      <c r="K292" s="203"/>
      <c r="L292" s="203" t="str">
        <f t="shared" si="696"/>
        <v>91243520OCTUBRE2025</v>
      </c>
      <c r="M292" s="203" t="str">
        <f t="shared" si="697"/>
        <v>REAL 91243520 HOTEL BERG_CAD</v>
      </c>
      <c r="N292" s="203" t="str">
        <f>VLOOKUP(M292,'D2'!$DW$5:'D2'!G:G,1,FALSE)</f>
        <v>REAL 91243520 HOTEL BERG_CAD</v>
      </c>
      <c r="O292" t="str">
        <f t="shared" ref="O292" si="741">P292&amp;V292&amp;X292&amp;W292&amp;AP292</f>
        <v>REALHOTELBERG_CADOCTUBRE202591243520</v>
      </c>
      <c r="P292" t="s">
        <v>21</v>
      </c>
      <c r="Q292" s="387" t="s">
        <v>677</v>
      </c>
      <c r="R292" s="211" t="e">
        <f>+VLOOKUP(AP292,'8'!$B$5:$F$40,2,FALSE)</f>
        <v>#N/A</v>
      </c>
      <c r="S292" s="383" t="s">
        <v>262</v>
      </c>
      <c r="T292" s="211" t="str">
        <f>+VLOOKUP(TEXT(S292,0),articulos!A:B,2,0)</f>
        <v>Servicio de Alojamiento y Alimentación</v>
      </c>
      <c r="U292" s="384">
        <v>93643</v>
      </c>
      <c r="V292" s="370" t="s">
        <v>638</v>
      </c>
      <c r="W292" s="211" t="str">
        <f t="shared" si="699"/>
        <v>OCTUBRE2025</v>
      </c>
      <c r="X292" t="s">
        <v>703</v>
      </c>
      <c r="AA292" s="95">
        <f>+AD292/'7'!$E$353</f>
        <v>283.3422434667757</v>
      </c>
      <c r="AB292" s="207">
        <v>270300</v>
      </c>
      <c r="AD292" s="388">
        <f t="shared" si="700"/>
        <v>270300</v>
      </c>
      <c r="AE292" s="530">
        <v>45938</v>
      </c>
      <c r="AF292" t="s">
        <v>767</v>
      </c>
      <c r="AG292" t="s">
        <v>1171</v>
      </c>
      <c r="AH292" t="s">
        <v>1172</v>
      </c>
      <c r="AL292" s="220">
        <f t="shared" si="701"/>
        <v>2025</v>
      </c>
      <c r="AM292" s="220" t="str">
        <f t="shared" si="702"/>
        <v>2025-10</v>
      </c>
      <c r="AN292" s="1" t="s">
        <v>24</v>
      </c>
      <c r="AO292" s="740">
        <f>AA292*'7'!G$353</f>
        <v>301.09631396409134</v>
      </c>
      <c r="AP292" s="730" t="s">
        <v>677</v>
      </c>
      <c r="AQ292" s="212" t="str">
        <f t="shared" si="705"/>
        <v>912435</v>
      </c>
      <c r="AR292" s="213" t="e">
        <f>+VLOOKUP(AQ292,'8'!$B$5:$F$40,3,FALSE)</f>
        <v>#N/A</v>
      </c>
      <c r="AS292" s="213" t="e">
        <f>+VLOOKUP(AQ292,'8'!$B$5:$F$40,4,FALSE)</f>
        <v>#N/A</v>
      </c>
      <c r="AT292" s="213" t="e">
        <f>+VLOOKUP(AQ292,'8'!$B$5:$F$40,5,FALSE)</f>
        <v>#N/A</v>
      </c>
      <c r="AU292" s="213" t="e">
        <f>+VLOOKUP(AQ292,'8'!$B$5:$F$40,2,FALSE)</f>
        <v>#N/A</v>
      </c>
      <c r="AV292" s="213" t="str">
        <f t="shared" si="706"/>
        <v>HOTEL-91243520-2025-10</v>
      </c>
      <c r="AW292" s="165" t="str">
        <f t="shared" si="707"/>
        <v>91243520-2025-10</v>
      </c>
      <c r="AX292" t="str">
        <f t="shared" si="709"/>
        <v>HOTEL</v>
      </c>
      <c r="AZ292" s="659" t="e">
        <f>+VLOOKUP(P292&amp;" "&amp;AP292&amp;" "&amp;AX292&amp;" "&amp;X292,'D2'!$DW$6:$DW$98,1,FALSE)</f>
        <v>#N/A</v>
      </c>
      <c r="BC292" t="s">
        <v>302</v>
      </c>
      <c r="BD292" t="s">
        <v>302</v>
      </c>
      <c r="BE292" t="s">
        <v>302</v>
      </c>
      <c r="BF292" s="530"/>
      <c r="BG292" s="530"/>
      <c r="BI292" t="str">
        <f t="shared" ref="BI292" si="742">IF(AX292="REMUNERACION","FEE MO","FEE SS")</f>
        <v>FEE SS</v>
      </c>
      <c r="BJ292" s="390" t="str">
        <f t="shared" si="740"/>
        <v>FEE SSBERG_CAD</v>
      </c>
      <c r="BK292" s="655">
        <f t="shared" si="710"/>
        <v>6757.5</v>
      </c>
      <c r="BL292" s="136">
        <f t="shared" ref="BL292" si="743">IF(BI292="FEE SS",AB292*0.025,AB292*0.0551)</f>
        <v>6757.5</v>
      </c>
      <c r="BM292" s="136" t="str">
        <f t="shared" si="711"/>
        <v>OK</v>
      </c>
    </row>
    <row r="293" spans="1:65" ht="20.399999999999999" x14ac:dyDescent="0.7">
      <c r="A293" s="203"/>
      <c r="B293" s="203"/>
      <c r="C293" s="203"/>
      <c r="D293" s="203"/>
      <c r="E293" s="203"/>
      <c r="F293" s="203"/>
      <c r="G293" s="203"/>
      <c r="H293" s="203"/>
      <c r="I293" s="203"/>
      <c r="J293" s="203"/>
      <c r="K293" s="203"/>
      <c r="L293" s="203" t="str">
        <f t="shared" si="696"/>
        <v>91243520OCTUBRE2025</v>
      </c>
      <c r="M293" s="203" t="str">
        <f t="shared" si="697"/>
        <v>REAL 91243520 HOTEL BERG_CAD</v>
      </c>
      <c r="N293" s="203" t="str">
        <f>VLOOKUP(M293,'D2'!$DW$5:'D2'!G:G,1,FALSE)</f>
        <v>REAL 91243520 HOTEL BERG_CAD</v>
      </c>
      <c r="O293" t="str">
        <f>P293&amp;V293&amp;X293&amp;W293&amp;AP293</f>
        <v>REALHOTELBERG_CADOCTUBRE202591243520</v>
      </c>
      <c r="P293" t="s">
        <v>21</v>
      </c>
      <c r="Q293" s="387" t="s">
        <v>677</v>
      </c>
      <c r="R293" s="211" t="e">
        <f>+VLOOKUP(AP293,'8'!$B$5:$F$40,2,FALSE)</f>
        <v>#N/A</v>
      </c>
      <c r="S293" s="383" t="s">
        <v>262</v>
      </c>
      <c r="T293" s="211" t="str">
        <f>+VLOOKUP(TEXT(S293,0),articulos!A:B,2,0)</f>
        <v>Servicio de Alojamiento y Alimentación</v>
      </c>
      <c r="U293" s="384">
        <v>93643</v>
      </c>
      <c r="V293" s="370" t="s">
        <v>638</v>
      </c>
      <c r="W293" s="211" t="str">
        <f t="shared" si="699"/>
        <v>OCTUBRE2025</v>
      </c>
      <c r="X293" t="s">
        <v>703</v>
      </c>
      <c r="AA293" s="95">
        <f>+AD293/'7'!$E$353</f>
        <v>33.029340545300165</v>
      </c>
      <c r="AB293" s="207">
        <v>31509</v>
      </c>
      <c r="AD293" s="388">
        <f t="shared" si="700"/>
        <v>31509</v>
      </c>
      <c r="AE293" s="530">
        <v>45938</v>
      </c>
      <c r="AF293" t="s">
        <v>767</v>
      </c>
      <c r="AG293" t="s">
        <v>1171</v>
      </c>
      <c r="AH293" t="s">
        <v>1172</v>
      </c>
      <c r="AL293" s="220">
        <f t="shared" si="701"/>
        <v>2025</v>
      </c>
      <c r="AM293" s="220" t="str">
        <f t="shared" si="702"/>
        <v>2025-10</v>
      </c>
      <c r="AN293" s="1" t="s">
        <v>24</v>
      </c>
      <c r="AO293" s="740">
        <f>AA293*'7'!G$353</f>
        <v>35.09894101625806</v>
      </c>
      <c r="AP293" s="730" t="s">
        <v>677</v>
      </c>
      <c r="AQ293" s="212" t="str">
        <f t="shared" si="705"/>
        <v>912435</v>
      </c>
      <c r="AR293" s="213" t="e">
        <f>+VLOOKUP(AQ293,'8'!$B$5:$F$40,3,FALSE)</f>
        <v>#N/A</v>
      </c>
      <c r="AS293" s="213" t="e">
        <f>+VLOOKUP(AQ293,'8'!$B$5:$F$40,4,FALSE)</f>
        <v>#N/A</v>
      </c>
      <c r="AT293" s="213" t="e">
        <f>+VLOOKUP(AQ293,'8'!$B$5:$F$40,5,FALSE)</f>
        <v>#N/A</v>
      </c>
      <c r="AU293" s="213" t="e">
        <f>+VLOOKUP(AQ293,'8'!$B$5:$F$40,2,FALSE)</f>
        <v>#N/A</v>
      </c>
      <c r="AV293" s="213" t="str">
        <f t="shared" si="706"/>
        <v>HOTEL-91243520-2025-10</v>
      </c>
      <c r="AW293" s="165" t="str">
        <f t="shared" si="707"/>
        <v>91243520-2025-10</v>
      </c>
      <c r="AX293" t="str">
        <f t="shared" si="709"/>
        <v>HOTEL</v>
      </c>
      <c r="AZ293" s="659" t="e">
        <f>+VLOOKUP(P293&amp;" "&amp;AP293&amp;" "&amp;AX293&amp;" "&amp;X293,'D2'!$DW$6:$DW$98,1,FALSE)</f>
        <v>#N/A</v>
      </c>
      <c r="BC293" t="s">
        <v>302</v>
      </c>
      <c r="BD293" t="s">
        <v>302</v>
      </c>
      <c r="BE293" t="s">
        <v>302</v>
      </c>
      <c r="BF293" s="530"/>
      <c r="BG293" s="530"/>
      <c r="BI293" t="str">
        <f>IF(AX293="REMUNERACION","FEE MO","FEE SS")</f>
        <v>FEE SS</v>
      </c>
      <c r="BJ293" s="390" t="str">
        <f t="shared" si="740"/>
        <v>FEE SSBERG_CAD</v>
      </c>
      <c r="BK293" s="655">
        <f t="shared" si="710"/>
        <v>787.72500000000002</v>
      </c>
      <c r="BL293" s="136">
        <f>IF(BI293="FEE SS",AB293*0.025,AB293*0.0551)</f>
        <v>787.72500000000002</v>
      </c>
      <c r="BM293" s="136" t="str">
        <f t="shared" si="711"/>
        <v>OK</v>
      </c>
    </row>
    <row r="294" spans="1:65" ht="20.399999999999999" x14ac:dyDescent="0.7">
      <c r="A294" s="203"/>
      <c r="B294" s="203"/>
      <c r="C294" s="203"/>
      <c r="D294" s="203"/>
      <c r="E294" s="203"/>
      <c r="F294" s="203"/>
      <c r="G294" s="203"/>
      <c r="H294" s="203"/>
      <c r="I294" s="203"/>
      <c r="J294" s="203"/>
      <c r="K294" s="203"/>
      <c r="L294" s="203" t="str">
        <f t="shared" si="696"/>
        <v>91243520OCTUBRE2025</v>
      </c>
      <c r="M294" s="203" t="str">
        <f t="shared" si="697"/>
        <v>REAL 91243520 HOTEL BERG_CAD</v>
      </c>
      <c r="N294" s="203" t="str">
        <f>VLOOKUP(M294,'D2'!$DW$5:'D2'!G:G,1,FALSE)</f>
        <v>REAL 91243520 HOTEL BERG_CAD</v>
      </c>
      <c r="O294" t="str">
        <f t="shared" ref="O294" si="744">P294&amp;V294&amp;X294&amp;W294&amp;AP294</f>
        <v>REALHOTELBERG_CADOCTUBRE202591243520</v>
      </c>
      <c r="P294" t="s">
        <v>21</v>
      </c>
      <c r="Q294" s="387" t="s">
        <v>677</v>
      </c>
      <c r="R294" s="211" t="e">
        <f>+VLOOKUP(AP294,'8'!$B$5:$F$40,2,FALSE)</f>
        <v>#N/A</v>
      </c>
      <c r="S294" s="383" t="s">
        <v>262</v>
      </c>
      <c r="T294" s="211" t="str">
        <f>+VLOOKUP(TEXT(S294,0),articulos!A:B,2,0)</f>
        <v>Servicio de Alojamiento y Alimentación</v>
      </c>
      <c r="U294" s="384">
        <v>93643</v>
      </c>
      <c r="V294" s="370" t="s">
        <v>638</v>
      </c>
      <c r="W294" s="211" t="str">
        <f t="shared" si="699"/>
        <v>OCTUBRE2025</v>
      </c>
      <c r="X294" t="s">
        <v>703</v>
      </c>
      <c r="AA294" s="95">
        <f>+AD294/'7'!$E$353</f>
        <v>36.750631571223416</v>
      </c>
      <c r="AB294" s="207">
        <v>35059</v>
      </c>
      <c r="AD294" s="388">
        <f t="shared" si="700"/>
        <v>35059</v>
      </c>
      <c r="AE294" s="530">
        <v>45938</v>
      </c>
      <c r="AF294" t="s">
        <v>767</v>
      </c>
      <c r="AG294" t="s">
        <v>1171</v>
      </c>
      <c r="AH294" t="s">
        <v>1172</v>
      </c>
      <c r="AL294" s="220">
        <f t="shared" si="701"/>
        <v>2025</v>
      </c>
      <c r="AM294" s="220" t="str">
        <f t="shared" si="702"/>
        <v>2025-10</v>
      </c>
      <c r="AN294" s="1" t="s">
        <v>24</v>
      </c>
      <c r="AO294" s="740">
        <f>AA294*'7'!G$353</f>
        <v>39.053406109016194</v>
      </c>
      <c r="AP294" s="730" t="s">
        <v>677</v>
      </c>
      <c r="AQ294" s="212" t="str">
        <f t="shared" si="705"/>
        <v>912435</v>
      </c>
      <c r="AR294" s="213" t="e">
        <f>+VLOOKUP(AQ294,'8'!$B$5:$F$40,3,FALSE)</f>
        <v>#N/A</v>
      </c>
      <c r="AS294" s="213" t="e">
        <f>+VLOOKUP(AQ294,'8'!$B$5:$F$40,4,FALSE)</f>
        <v>#N/A</v>
      </c>
      <c r="AT294" s="213" t="e">
        <f>+VLOOKUP(AQ294,'8'!$B$5:$F$40,5,FALSE)</f>
        <v>#N/A</v>
      </c>
      <c r="AU294" s="213" t="e">
        <f>+VLOOKUP(AQ294,'8'!$B$5:$F$40,2,FALSE)</f>
        <v>#N/A</v>
      </c>
      <c r="AV294" s="213" t="str">
        <f t="shared" si="706"/>
        <v>HOTEL-91243520-2025-10</v>
      </c>
      <c r="AW294" s="165" t="str">
        <f t="shared" si="707"/>
        <v>91243520-2025-10</v>
      </c>
      <c r="AX294" t="str">
        <f t="shared" si="709"/>
        <v>HOTEL</v>
      </c>
      <c r="AZ294" s="659" t="e">
        <f>+VLOOKUP(P294&amp;" "&amp;AP294&amp;" "&amp;AX294&amp;" "&amp;X294,'D2'!$DW$6:$DW$98,1,FALSE)</f>
        <v>#N/A</v>
      </c>
      <c r="BC294" t="s">
        <v>302</v>
      </c>
      <c r="BD294" t="s">
        <v>302</v>
      </c>
      <c r="BE294" t="s">
        <v>302</v>
      </c>
      <c r="BF294" s="530"/>
      <c r="BG294" s="530"/>
      <c r="BI294" t="str">
        <f t="shared" ref="BI294" si="745">IF(AX294="REMUNERACION","FEE MO","FEE SS")</f>
        <v>FEE SS</v>
      </c>
      <c r="BJ294" s="390" t="str">
        <f t="shared" si="740"/>
        <v>FEE SSBERG_CAD</v>
      </c>
      <c r="BK294" s="655">
        <f t="shared" si="710"/>
        <v>876.47500000000002</v>
      </c>
      <c r="BL294" s="136">
        <f t="shared" ref="BL294" si="746">IF(BI294="FEE SS",AB294*0.025,AB294*0.0551)</f>
        <v>876.47500000000002</v>
      </c>
      <c r="BM294" s="136" t="str">
        <f t="shared" si="711"/>
        <v>OK</v>
      </c>
    </row>
    <row r="295" spans="1:65" ht="20.399999999999999" x14ac:dyDescent="0.7">
      <c r="A295" s="203"/>
      <c r="B295" s="203"/>
      <c r="C295" s="203"/>
      <c r="D295" s="203"/>
      <c r="E295" s="203"/>
      <c r="F295" s="203"/>
      <c r="G295" s="203"/>
      <c r="H295" s="203"/>
      <c r="I295" s="203"/>
      <c r="J295" s="203"/>
      <c r="K295" s="203"/>
      <c r="L295" s="203" t="str">
        <f t="shared" si="696"/>
        <v>91243520OCTUBRE2025</v>
      </c>
      <c r="M295" s="203" t="str">
        <f t="shared" si="697"/>
        <v>REAL 91243520 HOTEL BERG_CAD</v>
      </c>
      <c r="N295" s="203" t="str">
        <f>VLOOKUP(M295,'D2'!$DW$5:'D2'!G:G,1,FALSE)</f>
        <v>REAL 91243520 HOTEL BERG_CAD</v>
      </c>
      <c r="O295" t="str">
        <f>P295&amp;V295&amp;X295&amp;W295&amp;AP295</f>
        <v>REALHOTELBERG_CADOCTUBRE202591243520</v>
      </c>
      <c r="P295" t="s">
        <v>21</v>
      </c>
      <c r="Q295" s="387" t="s">
        <v>677</v>
      </c>
      <c r="R295" s="211" t="e">
        <f>+VLOOKUP(AP295,'8'!$B$5:$F$40,2,FALSE)</f>
        <v>#N/A</v>
      </c>
      <c r="S295" s="383" t="s">
        <v>262</v>
      </c>
      <c r="T295" s="211" t="str">
        <f>+VLOOKUP(TEXT(S295,0),articulos!A:B,2,0)</f>
        <v>Servicio de Alojamiento y Alimentación</v>
      </c>
      <c r="U295" s="384">
        <v>93643</v>
      </c>
      <c r="V295" s="370" t="s">
        <v>638</v>
      </c>
      <c r="W295" s="211" t="str">
        <f t="shared" si="699"/>
        <v>OCTUBRE2025</v>
      </c>
      <c r="X295" t="s">
        <v>703</v>
      </c>
      <c r="AA295" s="95">
        <f>+AD295/'7'!$E$353</f>
        <v>8.2885206033732715</v>
      </c>
      <c r="AB295" s="207">
        <v>7907</v>
      </c>
      <c r="AD295" s="388">
        <f t="shared" si="700"/>
        <v>7907</v>
      </c>
      <c r="AE295" s="530">
        <v>45938</v>
      </c>
      <c r="AF295" t="s">
        <v>767</v>
      </c>
      <c r="AG295" t="s">
        <v>1171</v>
      </c>
      <c r="AH295" t="s">
        <v>1172</v>
      </c>
      <c r="AL295" s="220">
        <f t="shared" si="701"/>
        <v>2025</v>
      </c>
      <c r="AM295" s="220" t="str">
        <f t="shared" si="702"/>
        <v>2025-10</v>
      </c>
      <c r="AN295" s="1" t="s">
        <v>24</v>
      </c>
      <c r="AO295" s="740">
        <f>AA295*'7'!G$353</f>
        <v>8.8078747854756561</v>
      </c>
      <c r="AP295" s="730" t="s">
        <v>677</v>
      </c>
      <c r="AQ295" s="212" t="str">
        <f t="shared" si="705"/>
        <v>912435</v>
      </c>
      <c r="AR295" s="213" t="e">
        <f>+VLOOKUP(AQ295,'8'!$B$5:$F$40,3,FALSE)</f>
        <v>#N/A</v>
      </c>
      <c r="AS295" s="213" t="e">
        <f>+VLOOKUP(AQ295,'8'!$B$5:$F$40,4,FALSE)</f>
        <v>#N/A</v>
      </c>
      <c r="AT295" s="213" t="e">
        <f>+VLOOKUP(AQ295,'8'!$B$5:$F$40,5,FALSE)</f>
        <v>#N/A</v>
      </c>
      <c r="AU295" s="213" t="e">
        <f>+VLOOKUP(AQ295,'8'!$B$5:$F$40,2,FALSE)</f>
        <v>#N/A</v>
      </c>
      <c r="AV295" s="213" t="str">
        <f t="shared" si="706"/>
        <v>HOTEL-91243520-2025-10</v>
      </c>
      <c r="AW295" s="165" t="str">
        <f t="shared" si="707"/>
        <v>91243520-2025-10</v>
      </c>
      <c r="AX295" t="str">
        <f t="shared" si="709"/>
        <v>HOTEL</v>
      </c>
      <c r="AZ295" s="659" t="e">
        <f>+VLOOKUP(P295&amp;" "&amp;AP295&amp;" "&amp;AX295&amp;" "&amp;X295,'D2'!$DW$6:$DW$98,1,FALSE)</f>
        <v>#N/A</v>
      </c>
      <c r="BC295" t="s">
        <v>302</v>
      </c>
      <c r="BD295" t="s">
        <v>302</v>
      </c>
      <c r="BE295" t="s">
        <v>302</v>
      </c>
      <c r="BF295" s="530"/>
      <c r="BG295" s="530"/>
      <c r="BI295" t="str">
        <f>IF(AX295="REMUNERACION","FEE MO","FEE SS")</f>
        <v>FEE SS</v>
      </c>
      <c r="BJ295" s="390" t="str">
        <f t="shared" si="740"/>
        <v>FEE SSBERG_CAD</v>
      </c>
      <c r="BK295" s="655">
        <f t="shared" si="710"/>
        <v>197.67500000000001</v>
      </c>
      <c r="BL295" s="136">
        <f>IF(BI295="FEE SS",AB295*0.025,AB295*0.0551)</f>
        <v>197.67500000000001</v>
      </c>
      <c r="BM295" s="136" t="str">
        <f t="shared" si="711"/>
        <v>OK</v>
      </c>
    </row>
    <row r="296" spans="1:65" ht="20.399999999999999" x14ac:dyDescent="0.7">
      <c r="A296" s="203"/>
      <c r="B296" s="203"/>
      <c r="C296" s="203"/>
      <c r="D296" s="203"/>
      <c r="E296" s="203"/>
      <c r="F296" s="203"/>
      <c r="G296" s="203"/>
      <c r="H296" s="203"/>
      <c r="I296" s="203"/>
      <c r="J296" s="203"/>
      <c r="K296" s="203"/>
      <c r="L296" s="203" t="str">
        <f t="shared" si="696"/>
        <v>91243520OCTUBRE2025</v>
      </c>
      <c r="M296" s="203" t="str">
        <f t="shared" si="697"/>
        <v>REAL 91243520 HOTEL BERG_CAD</v>
      </c>
      <c r="N296" s="203" t="str">
        <f>VLOOKUP(M296,'D2'!$DW$5:'D2'!G:G,1,FALSE)</f>
        <v>REAL 91243520 HOTEL BERG_CAD</v>
      </c>
      <c r="O296" t="str">
        <f t="shared" ref="O296" si="747">P296&amp;V296&amp;X296&amp;W296&amp;AP296</f>
        <v>REALHOTELBERG_CADOCTUBRE202591243520</v>
      </c>
      <c r="P296" t="s">
        <v>21</v>
      </c>
      <c r="Q296" s="387" t="s">
        <v>677</v>
      </c>
      <c r="R296" s="211" t="e">
        <f>+VLOOKUP(AP296,'8'!$B$5:$F$40,2,FALSE)</f>
        <v>#N/A</v>
      </c>
      <c r="S296" s="383" t="s">
        <v>262</v>
      </c>
      <c r="T296" s="211" t="str">
        <f>+VLOOKUP(TEXT(S296,0),articulos!A:B,2,0)</f>
        <v>Servicio de Alojamiento y Alimentación</v>
      </c>
      <c r="U296" s="384">
        <v>93643</v>
      </c>
      <c r="V296" s="370" t="s">
        <v>638</v>
      </c>
      <c r="W296" s="211" t="str">
        <f t="shared" si="699"/>
        <v>OCTUBRE2025</v>
      </c>
      <c r="X296" t="s">
        <v>703</v>
      </c>
      <c r="AA296" s="95">
        <f>+AD296/'7'!$E$353</f>
        <v>360.51552983846449</v>
      </c>
      <c r="AB296" s="207">
        <v>343921</v>
      </c>
      <c r="AD296" s="388">
        <f t="shared" si="700"/>
        <v>343921</v>
      </c>
      <c r="AE296" s="530">
        <v>45938</v>
      </c>
      <c r="AF296" t="s">
        <v>767</v>
      </c>
      <c r="AG296" t="s">
        <v>1171</v>
      </c>
      <c r="AH296" t="s">
        <v>1172</v>
      </c>
      <c r="AL296" s="220">
        <f t="shared" si="701"/>
        <v>2025</v>
      </c>
      <c r="AM296" s="220" t="str">
        <f t="shared" si="702"/>
        <v>2025-10</v>
      </c>
      <c r="AN296" s="1" t="s">
        <v>24</v>
      </c>
      <c r="AO296" s="740">
        <f>AA296*'7'!G$353</f>
        <v>383.10523638492134</v>
      </c>
      <c r="AP296" s="730" t="s">
        <v>677</v>
      </c>
      <c r="AQ296" s="212" t="str">
        <f t="shared" si="705"/>
        <v>912435</v>
      </c>
      <c r="AR296" s="213" t="e">
        <f>+VLOOKUP(AQ296,'8'!$B$5:$F$40,3,FALSE)</f>
        <v>#N/A</v>
      </c>
      <c r="AS296" s="213" t="e">
        <f>+VLOOKUP(AQ296,'8'!$B$5:$F$40,4,FALSE)</f>
        <v>#N/A</v>
      </c>
      <c r="AT296" s="213" t="e">
        <f>+VLOOKUP(AQ296,'8'!$B$5:$F$40,5,FALSE)</f>
        <v>#N/A</v>
      </c>
      <c r="AU296" s="213" t="e">
        <f>+VLOOKUP(AQ296,'8'!$B$5:$F$40,2,FALSE)</f>
        <v>#N/A</v>
      </c>
      <c r="AV296" s="213" t="str">
        <f t="shared" si="706"/>
        <v>HOTEL-91243520-2025-10</v>
      </c>
      <c r="AW296" s="165" t="str">
        <f t="shared" si="707"/>
        <v>91243520-2025-10</v>
      </c>
      <c r="AX296" t="str">
        <f t="shared" si="709"/>
        <v>HOTEL</v>
      </c>
      <c r="AZ296" s="659" t="e">
        <f>+VLOOKUP(P296&amp;" "&amp;AP296&amp;" "&amp;AX296&amp;" "&amp;X296,'D2'!$DW$6:$DW$98,1,FALSE)</f>
        <v>#N/A</v>
      </c>
      <c r="BC296" t="s">
        <v>302</v>
      </c>
      <c r="BD296" t="s">
        <v>302</v>
      </c>
      <c r="BE296" t="s">
        <v>302</v>
      </c>
      <c r="BF296" s="530"/>
      <c r="BG296" s="530"/>
      <c r="BI296" t="str">
        <f t="shared" ref="BI296" si="748">IF(AX296="REMUNERACION","FEE MO","FEE SS")</f>
        <v>FEE SS</v>
      </c>
      <c r="BJ296" s="390" t="str">
        <f t="shared" si="740"/>
        <v>FEE SSBERG_CAD</v>
      </c>
      <c r="BK296" s="655">
        <f t="shared" si="710"/>
        <v>8598.0249999999996</v>
      </c>
      <c r="BL296" s="136">
        <f t="shared" ref="BL296" si="749">IF(BI296="FEE SS",AB296*0.025,AB296*0.0551)</f>
        <v>8598.0249999999996</v>
      </c>
      <c r="BM296" s="136" t="str">
        <f t="shared" si="711"/>
        <v>OK</v>
      </c>
    </row>
    <row r="297" spans="1:65" ht="20.399999999999999" x14ac:dyDescent="0.7">
      <c r="A297" s="203"/>
      <c r="B297" s="203"/>
      <c r="C297" s="203"/>
      <c r="D297" s="203"/>
      <c r="E297" s="203"/>
      <c r="F297" s="203"/>
      <c r="G297" s="203"/>
      <c r="H297" s="203"/>
      <c r="I297" s="203"/>
      <c r="J297" s="203"/>
      <c r="K297" s="203"/>
      <c r="L297" s="203" t="str">
        <f t="shared" si="696"/>
        <v>91243520OCTUBRE2025</v>
      </c>
      <c r="M297" s="203" t="str">
        <f>P297&amp;" "&amp;AP297&amp;" "&amp;V297&amp;" "&amp;X297</f>
        <v>REAL 91243520 HOTEL BERG_CAD</v>
      </c>
      <c r="N297" s="203" t="str">
        <f>VLOOKUP(M297,'D2'!$DW$5:'D2'!G:G,1,FALSE)</f>
        <v>REAL 91243520 HOTEL BERG_CAD</v>
      </c>
      <c r="O297" t="str">
        <f>P297&amp;V297&amp;X297&amp;W297&amp;AP297</f>
        <v>REALHOTELBERG_CADOCTUBRE202591243520</v>
      </c>
      <c r="P297" t="s">
        <v>21</v>
      </c>
      <c r="Q297" s="387" t="s">
        <v>677</v>
      </c>
      <c r="R297" s="211" t="e">
        <f>+VLOOKUP(AP297,'8'!$B$5:$F$40,2,FALSE)</f>
        <v>#N/A</v>
      </c>
      <c r="S297" s="383" t="s">
        <v>262</v>
      </c>
      <c r="T297" s="211" t="str">
        <f>+VLOOKUP(TEXT(S297,0),articulos!A:B,2,0)</f>
        <v>Servicio de Alojamiento y Alimentación</v>
      </c>
      <c r="U297" s="384">
        <v>93643</v>
      </c>
      <c r="V297" s="370" t="s">
        <v>638</v>
      </c>
      <c r="W297" s="211" t="str">
        <f t="shared" si="699"/>
        <v>OCTUBRE2025</v>
      </c>
      <c r="X297" t="s">
        <v>703</v>
      </c>
      <c r="AA297" s="95">
        <f>+AD297/'7'!$E$353</f>
        <v>67.352222816231119</v>
      </c>
      <c r="AB297" s="207">
        <v>64252</v>
      </c>
      <c r="AD297" s="388">
        <f t="shared" si="700"/>
        <v>64252</v>
      </c>
      <c r="AE297" s="530">
        <v>45938</v>
      </c>
      <c r="AF297" t="s">
        <v>767</v>
      </c>
      <c r="AG297" t="s">
        <v>1171</v>
      </c>
      <c r="AH297" t="s">
        <v>1172</v>
      </c>
      <c r="AL297" s="220">
        <f t="shared" si="701"/>
        <v>2025</v>
      </c>
      <c r="AM297" s="220" t="str">
        <f t="shared" si="702"/>
        <v>2025-10</v>
      </c>
      <c r="AN297" s="1" t="s">
        <v>24</v>
      </c>
      <c r="AO297" s="740">
        <f>AA297*'7'!G$353</f>
        <v>71.572476377435422</v>
      </c>
      <c r="AP297" s="730" t="s">
        <v>677</v>
      </c>
      <c r="AQ297" s="212" t="str">
        <f t="shared" si="705"/>
        <v>912435</v>
      </c>
      <c r="AR297" s="213" t="e">
        <f>+VLOOKUP(AQ297,'8'!$B$5:$F$40,3,FALSE)</f>
        <v>#N/A</v>
      </c>
      <c r="AS297" s="213" t="e">
        <f>+VLOOKUP(AQ297,'8'!$B$5:$F$40,4,FALSE)</f>
        <v>#N/A</v>
      </c>
      <c r="AT297" s="213" t="e">
        <f>+VLOOKUP(AQ297,'8'!$B$5:$F$40,5,FALSE)</f>
        <v>#N/A</v>
      </c>
      <c r="AU297" s="213" t="e">
        <f>+VLOOKUP(AQ297,'8'!$B$5:$F$40,2,FALSE)</f>
        <v>#N/A</v>
      </c>
      <c r="AV297" s="213" t="str">
        <f t="shared" si="706"/>
        <v>HOTEL-91243520-2025-10</v>
      </c>
      <c r="AW297" s="165" t="str">
        <f t="shared" si="707"/>
        <v>91243520-2025-10</v>
      </c>
      <c r="AX297" t="str">
        <f>V297</f>
        <v>HOTEL</v>
      </c>
      <c r="AZ297" s="659" t="e">
        <f>+VLOOKUP(P297&amp;" "&amp;AP297&amp;" "&amp;AX297&amp;" "&amp;X297,'D2'!$DW$6:$DW$98,1,FALSE)</f>
        <v>#N/A</v>
      </c>
      <c r="BC297" t="s">
        <v>302</v>
      </c>
      <c r="BD297" t="s">
        <v>302</v>
      </c>
      <c r="BE297" t="s">
        <v>302</v>
      </c>
      <c r="BF297" s="530"/>
      <c r="BG297" s="530"/>
      <c r="BI297" t="str">
        <f>IF(AX297="REMUNERACION","FEE MO","FEE SS")</f>
        <v>FEE SS</v>
      </c>
      <c r="BJ297" s="390" t="str">
        <f t="shared" si="740"/>
        <v>FEE SSBERG_CAD</v>
      </c>
      <c r="BK297" s="655">
        <f t="shared" si="710"/>
        <v>1606.3000000000002</v>
      </c>
      <c r="BL297" s="136">
        <f>IF(BI297="FEE SS",AB297*0.025,AB297*0.0551)</f>
        <v>1606.3000000000002</v>
      </c>
      <c r="BM297" s="136" t="str">
        <f t="shared" si="711"/>
        <v>OK</v>
      </c>
    </row>
    <row r="298" spans="1:65" ht="20.399999999999999" x14ac:dyDescent="0.7">
      <c r="A298" s="203"/>
      <c r="B298" s="203"/>
      <c r="C298" s="203"/>
      <c r="D298" s="203"/>
      <c r="E298" s="203"/>
      <c r="F298" s="203"/>
      <c r="G298" s="203"/>
      <c r="H298" s="203"/>
      <c r="I298" s="203"/>
      <c r="J298" s="203"/>
      <c r="K298" s="203"/>
      <c r="L298" s="203" t="str">
        <f t="shared" si="696"/>
        <v>91243520OCTUBRE2025</v>
      </c>
      <c r="M298" s="203" t="str">
        <f>P298&amp;" "&amp;AP298&amp;" "&amp;V298&amp;" "&amp;X298</f>
        <v>REAL 91243520 HOTEL BERG_CAD</v>
      </c>
      <c r="N298" s="203" t="str">
        <f>VLOOKUP(M298,'D2'!$DW$5:'D2'!G:G,1,FALSE)</f>
        <v>REAL 91243520 HOTEL BERG_CAD</v>
      </c>
      <c r="O298" t="str">
        <f>P298&amp;V298&amp;X298&amp;W298&amp;AP298</f>
        <v>REALHOTELBERG_CADOCTUBRE202591243520</v>
      </c>
      <c r="P298" t="s">
        <v>21</v>
      </c>
      <c r="Q298" s="387" t="s">
        <v>677</v>
      </c>
      <c r="R298" s="211" t="e">
        <f>+VLOOKUP(AP298,'8'!$B$5:$F$40,2,FALSE)</f>
        <v>#N/A</v>
      </c>
      <c r="S298" s="383" t="s">
        <v>262</v>
      </c>
      <c r="T298" s="211" t="str">
        <f>+VLOOKUP(TEXT(S298,0),articulos!A:B,2,0)</f>
        <v>Servicio de Alojamiento y Alimentación</v>
      </c>
      <c r="U298" s="384">
        <v>93643</v>
      </c>
      <c r="V298" s="370" t="s">
        <v>638</v>
      </c>
      <c r="W298" s="211" t="str">
        <f t="shared" si="699"/>
        <v>OCTUBRE2025</v>
      </c>
      <c r="X298" t="s">
        <v>703</v>
      </c>
      <c r="AA298" s="95">
        <f>+AD298/'7'!$E$353</f>
        <v>29.756700944474144</v>
      </c>
      <c r="AB298" s="207">
        <v>28387</v>
      </c>
      <c r="AD298" s="388">
        <f t="shared" si="700"/>
        <v>28387</v>
      </c>
      <c r="AE298" s="530">
        <v>45938</v>
      </c>
      <c r="AF298" t="s">
        <v>767</v>
      </c>
      <c r="AG298" t="s">
        <v>1171</v>
      </c>
      <c r="AH298" t="s">
        <v>1172</v>
      </c>
      <c r="AL298" s="220">
        <f t="shared" si="701"/>
        <v>2025</v>
      </c>
      <c r="AM298" s="220" t="str">
        <f t="shared" si="702"/>
        <v>2025-10</v>
      </c>
      <c r="AN298" s="1" t="s">
        <v>24</v>
      </c>
      <c r="AO298" s="740">
        <f>AA298*'7'!G$353</f>
        <v>31.621239602288789</v>
      </c>
      <c r="AP298" s="730" t="s">
        <v>677</v>
      </c>
      <c r="AQ298" s="212" t="str">
        <f t="shared" si="705"/>
        <v>912435</v>
      </c>
      <c r="AR298" s="213" t="e">
        <f>+VLOOKUP(AQ298,'8'!$B$5:$F$40,3,FALSE)</f>
        <v>#N/A</v>
      </c>
      <c r="AS298" s="213" t="e">
        <f>+VLOOKUP(AQ298,'8'!$B$5:$F$40,4,FALSE)</f>
        <v>#N/A</v>
      </c>
      <c r="AT298" s="213" t="e">
        <f>+VLOOKUP(AQ298,'8'!$B$5:$F$40,5,FALSE)</f>
        <v>#N/A</v>
      </c>
      <c r="AU298" s="213" t="e">
        <f>+VLOOKUP(AQ298,'8'!$B$5:$F$40,2,FALSE)</f>
        <v>#N/A</v>
      </c>
      <c r="AV298" s="213" t="str">
        <f t="shared" si="706"/>
        <v>HOTEL-91243520-2025-10</v>
      </c>
      <c r="AW298" s="165" t="str">
        <f t="shared" si="707"/>
        <v>91243520-2025-10</v>
      </c>
      <c r="AX298" t="str">
        <f>V298</f>
        <v>HOTEL</v>
      </c>
      <c r="AZ298" s="659" t="e">
        <f>+VLOOKUP(P298&amp;" "&amp;AP298&amp;" "&amp;AX298&amp;" "&amp;X298,'D2'!$DW$6:$DW$98,1,FALSE)</f>
        <v>#N/A</v>
      </c>
      <c r="BC298" t="s">
        <v>302</v>
      </c>
      <c r="BD298" t="s">
        <v>302</v>
      </c>
      <c r="BE298" t="s">
        <v>302</v>
      </c>
      <c r="BF298" s="530"/>
      <c r="BG298" s="530"/>
      <c r="BI298" t="str">
        <f t="shared" ref="BI298" si="750">IF(AX298="REMUNERACION","FEE MO","FEE SS")</f>
        <v>FEE SS</v>
      </c>
      <c r="BJ298" s="390" t="str">
        <f t="shared" si="740"/>
        <v>FEE SSBERG_CAD</v>
      </c>
      <c r="BK298" s="655">
        <f t="shared" si="710"/>
        <v>709.67500000000007</v>
      </c>
      <c r="BL298" s="136">
        <f t="shared" ref="BL298" si="751">IF(BI298="FEE SS",AB298*0.025,AB298*0.0551)</f>
        <v>709.67500000000007</v>
      </c>
      <c r="BM298" s="136" t="str">
        <f t="shared" si="711"/>
        <v>OK</v>
      </c>
    </row>
    <row r="299" spans="1:65" ht="20.399999999999999" x14ac:dyDescent="0.7">
      <c r="A299" s="203"/>
      <c r="B299" s="203"/>
      <c r="C299" s="203"/>
      <c r="D299" s="203"/>
      <c r="E299" s="203"/>
      <c r="F299" s="203"/>
      <c r="G299" s="203"/>
      <c r="H299" s="203"/>
      <c r="I299" s="203"/>
      <c r="J299" s="203"/>
      <c r="K299" s="203"/>
      <c r="L299" s="203" t="str">
        <f t="shared" ref="L299:L316" si="752">IF(P299="INCURRIDO",0,AP299&amp;W299)</f>
        <v>91243520OCTUBRE2025</v>
      </c>
      <c r="M299" s="203" t="str">
        <f t="shared" ref="M299:M306" si="753">P299&amp;" "&amp;AP299&amp;" "&amp;V299&amp;" "&amp;X299</f>
        <v>REAL 91243520 HOTEL BERG_CAD</v>
      </c>
      <c r="N299" s="203" t="str">
        <f>VLOOKUP(M299,'D2'!$DW$5:'D2'!G:G,1,FALSE)</f>
        <v>REAL 91243520 HOTEL BERG_CAD</v>
      </c>
      <c r="O299" t="str">
        <f>P299&amp;V299&amp;X299&amp;W299&amp;AP299</f>
        <v>REALHOTELBERG_CADOCTUBRE202591243520</v>
      </c>
      <c r="P299" t="s">
        <v>21</v>
      </c>
      <c r="Q299" s="387" t="s">
        <v>677</v>
      </c>
      <c r="R299" s="211" t="e">
        <f>+VLOOKUP(AP299,'8'!$B$5:$F$40,2,FALSE)</f>
        <v>#N/A</v>
      </c>
      <c r="S299" s="383" t="s">
        <v>262</v>
      </c>
      <c r="T299" s="211" t="str">
        <f>+VLOOKUP(TEXT(S299,0),articulos!A:B,2,0)</f>
        <v>Servicio de Alojamiento y Alimentación</v>
      </c>
      <c r="U299" s="384">
        <v>93643</v>
      </c>
      <c r="V299" s="370" t="s">
        <v>638</v>
      </c>
      <c r="W299" s="211" t="str">
        <f t="shared" ref="W299:W316" si="754">UPPER(TEXT(AE299,"MMMMYYYY"))</f>
        <v>OCTUBRE2025</v>
      </c>
      <c r="X299" t="s">
        <v>703</v>
      </c>
      <c r="AA299" s="95">
        <f>+AD299/'7'!$E$353</f>
        <v>247.9711102026269</v>
      </c>
      <c r="AB299" s="207">
        <v>236557</v>
      </c>
      <c r="AD299" s="388">
        <f t="shared" ref="AD299:AD316" si="755">ROUND(AB299-AC299,0)</f>
        <v>236557</v>
      </c>
      <c r="AE299" s="530">
        <v>45938</v>
      </c>
      <c r="AF299" t="s">
        <v>767</v>
      </c>
      <c r="AG299" t="s">
        <v>1171</v>
      </c>
      <c r="AH299" t="s">
        <v>1172</v>
      </c>
      <c r="AL299" s="220">
        <f t="shared" ref="AL299:AL316" si="756">+YEAR(AE299)</f>
        <v>2025</v>
      </c>
      <c r="AM299" s="220" t="str">
        <f t="shared" ref="AM299:AM316" si="757">+AL299&amp;"-"&amp;TEXT(MONTH(AE299),"00")</f>
        <v>2025-10</v>
      </c>
      <c r="AN299" s="1" t="s">
        <v>24</v>
      </c>
      <c r="AO299" s="740">
        <f>AA299*'7'!G$353</f>
        <v>263.50884477396801</v>
      </c>
      <c r="AP299" s="730" t="s">
        <v>677</v>
      </c>
      <c r="AQ299" s="212" t="str">
        <f t="shared" ref="AQ299:AQ316" si="758">+MID(AP299,1,6)</f>
        <v>912435</v>
      </c>
      <c r="AR299" s="213" t="e">
        <f>+VLOOKUP(AQ299,'8'!$B$5:$F$40,3,FALSE)</f>
        <v>#N/A</v>
      </c>
      <c r="AS299" s="213" t="e">
        <f>+VLOOKUP(AQ299,'8'!$B$5:$F$40,4,FALSE)</f>
        <v>#N/A</v>
      </c>
      <c r="AT299" s="213" t="e">
        <f>+VLOOKUP(AQ299,'8'!$B$5:$F$40,5,FALSE)</f>
        <v>#N/A</v>
      </c>
      <c r="AU299" s="213" t="e">
        <f>+VLOOKUP(AQ299,'8'!$B$5:$F$40,2,FALSE)</f>
        <v>#N/A</v>
      </c>
      <c r="AV299" s="213" t="str">
        <f t="shared" ref="AV299:AV316" si="759">+AX299&amp;"-"&amp;AP299&amp;"-"&amp;AM299</f>
        <v>HOTEL-91243520-2025-10</v>
      </c>
      <c r="AW299" s="165" t="str">
        <f t="shared" ref="AW299:AW316" si="760">+AP299&amp;"-"&amp;AM299</f>
        <v>91243520-2025-10</v>
      </c>
      <c r="AX299" t="str">
        <f t="shared" ref="AX299:AX306" si="761">V299</f>
        <v>HOTEL</v>
      </c>
      <c r="AZ299" s="659" t="e">
        <f>+VLOOKUP(P299&amp;" "&amp;AP299&amp;" "&amp;AX299&amp;" "&amp;X299,'D2'!$DW$6:$DW$98,1,FALSE)</f>
        <v>#N/A</v>
      </c>
      <c r="BC299" t="s">
        <v>302</v>
      </c>
      <c r="BD299" t="s">
        <v>302</v>
      </c>
      <c r="BE299" t="s">
        <v>302</v>
      </c>
      <c r="BF299" s="530"/>
      <c r="BG299" s="530"/>
      <c r="BI299" t="str">
        <f>IF(AX299="REMUNERACION","FEE MO","FEE SS")</f>
        <v>FEE SS</v>
      </c>
      <c r="BJ299" s="390" t="str">
        <f t="shared" si="740"/>
        <v>FEE SSBERG_CAD</v>
      </c>
      <c r="BK299" s="655">
        <f t="shared" si="710"/>
        <v>5913.9250000000002</v>
      </c>
      <c r="BL299" s="136">
        <f>IF(BI299="FEE SS",AB299*0.025,AB299*0.0551)</f>
        <v>5913.9250000000002</v>
      </c>
      <c r="BM299" s="136" t="str">
        <f t="shared" ref="BM299:BM316" si="762">IF(BK299=BL299,"OK","REV")</f>
        <v>OK</v>
      </c>
    </row>
    <row r="300" spans="1:65" ht="20.399999999999999" x14ac:dyDescent="0.7">
      <c r="A300" s="203"/>
      <c r="B300" s="203"/>
      <c r="C300" s="203"/>
      <c r="D300" s="203"/>
      <c r="E300" s="203"/>
      <c r="F300" s="203"/>
      <c r="G300" s="203"/>
      <c r="H300" s="203"/>
      <c r="I300" s="203"/>
      <c r="J300" s="203"/>
      <c r="K300" s="203"/>
      <c r="L300" s="203" t="str">
        <f t="shared" si="752"/>
        <v>91243520OCTUBRE2025</v>
      </c>
      <c r="M300" s="203" t="str">
        <f t="shared" si="753"/>
        <v>REAL 91243520 HOTEL BERG_CAD</v>
      </c>
      <c r="N300" s="203" t="str">
        <f>VLOOKUP(M300,'D2'!$DW$5:'D2'!G:G,1,FALSE)</f>
        <v>REAL 91243520 HOTEL BERG_CAD</v>
      </c>
      <c r="O300" t="str">
        <f t="shared" ref="O300" si="763">P300&amp;V300&amp;X300&amp;W300&amp;AP300</f>
        <v>REALHOTELBERG_CADOCTUBRE202591243520</v>
      </c>
      <c r="P300" t="s">
        <v>21</v>
      </c>
      <c r="Q300" s="387" t="s">
        <v>677</v>
      </c>
      <c r="R300" s="211" t="e">
        <f>+VLOOKUP(AP300,'8'!$B$5:$F$40,2,FALSE)</f>
        <v>#N/A</v>
      </c>
      <c r="S300" s="383" t="s">
        <v>262</v>
      </c>
      <c r="T300" s="211" t="str">
        <f>+VLOOKUP(TEXT(S300,0),articulos!A:B,2,0)</f>
        <v>Servicio de Alojamiento y Alimentación</v>
      </c>
      <c r="U300" s="384">
        <v>93643</v>
      </c>
      <c r="V300" s="370" t="s">
        <v>638</v>
      </c>
      <c r="W300" s="211" t="str">
        <f t="shared" si="754"/>
        <v>OCTUBRE2025</v>
      </c>
      <c r="X300" t="s">
        <v>703</v>
      </c>
      <c r="AA300" s="95">
        <f>+AD300/'7'!$E$353</f>
        <v>42.864031363669717</v>
      </c>
      <c r="AB300" s="207">
        <v>40891</v>
      </c>
      <c r="AD300" s="388">
        <f t="shared" si="755"/>
        <v>40891</v>
      </c>
      <c r="AE300" s="530">
        <v>45938</v>
      </c>
      <c r="AF300" t="s">
        <v>767</v>
      </c>
      <c r="AG300" t="s">
        <v>1171</v>
      </c>
      <c r="AH300" t="s">
        <v>1172</v>
      </c>
      <c r="AL300" s="220">
        <f t="shared" si="756"/>
        <v>2025</v>
      </c>
      <c r="AM300" s="220" t="str">
        <f t="shared" si="757"/>
        <v>2025-10</v>
      </c>
      <c r="AN300" s="1" t="s">
        <v>24</v>
      </c>
      <c r="AO300" s="740">
        <f>AA300*'7'!G$353</f>
        <v>45.549868199429</v>
      </c>
      <c r="AP300" s="730" t="s">
        <v>677</v>
      </c>
      <c r="AQ300" s="212" t="str">
        <f t="shared" si="758"/>
        <v>912435</v>
      </c>
      <c r="AR300" s="213" t="e">
        <f>+VLOOKUP(AQ300,'8'!$B$5:$F$40,3,FALSE)</f>
        <v>#N/A</v>
      </c>
      <c r="AS300" s="213" t="e">
        <f>+VLOOKUP(AQ300,'8'!$B$5:$F$40,4,FALSE)</f>
        <v>#N/A</v>
      </c>
      <c r="AT300" s="213" t="e">
        <f>+VLOOKUP(AQ300,'8'!$B$5:$F$40,5,FALSE)</f>
        <v>#N/A</v>
      </c>
      <c r="AU300" s="213" t="e">
        <f>+VLOOKUP(AQ300,'8'!$B$5:$F$40,2,FALSE)</f>
        <v>#N/A</v>
      </c>
      <c r="AV300" s="213" t="str">
        <f t="shared" si="759"/>
        <v>HOTEL-91243520-2025-10</v>
      </c>
      <c r="AW300" s="165" t="str">
        <f t="shared" si="760"/>
        <v>91243520-2025-10</v>
      </c>
      <c r="AX300" t="str">
        <f t="shared" si="761"/>
        <v>HOTEL</v>
      </c>
      <c r="AZ300" s="659" t="e">
        <f>+VLOOKUP(P300&amp;" "&amp;AP300&amp;" "&amp;AX300&amp;" "&amp;X300,'D2'!$DW$6:$DW$98,1,FALSE)</f>
        <v>#N/A</v>
      </c>
      <c r="BC300" t="s">
        <v>302</v>
      </c>
      <c r="BD300" t="s">
        <v>302</v>
      </c>
      <c r="BE300" t="s">
        <v>302</v>
      </c>
      <c r="BF300" s="530"/>
      <c r="BG300" s="530"/>
      <c r="BI300" t="str">
        <f t="shared" ref="BI300" si="764">IF(AX300="REMUNERACION","FEE MO","FEE SS")</f>
        <v>FEE SS</v>
      </c>
      <c r="BJ300" s="390" t="str">
        <f t="shared" si="740"/>
        <v>FEE SSBERG_CAD</v>
      </c>
      <c r="BK300" s="655">
        <f t="shared" si="710"/>
        <v>1022.2750000000001</v>
      </c>
      <c r="BL300" s="136">
        <f t="shared" ref="BL300" si="765">IF(BI300="FEE SS",AB300*0.025,AB300*0.0551)</f>
        <v>1022.2750000000001</v>
      </c>
      <c r="BM300" s="136" t="str">
        <f t="shared" si="762"/>
        <v>OK</v>
      </c>
    </row>
    <row r="301" spans="1:65" ht="20.399999999999999" x14ac:dyDescent="0.7">
      <c r="A301" s="203"/>
      <c r="B301" s="203"/>
      <c r="C301" s="203"/>
      <c r="D301" s="203"/>
      <c r="E301" s="203"/>
      <c r="F301" s="203"/>
      <c r="G301" s="203"/>
      <c r="H301" s="203"/>
      <c r="I301" s="203"/>
      <c r="J301" s="203"/>
      <c r="K301" s="203"/>
      <c r="L301" s="203" t="str">
        <f t="shared" si="752"/>
        <v>91243520OCTUBRE2025</v>
      </c>
      <c r="M301" s="203" t="str">
        <f t="shared" si="753"/>
        <v>REAL 91243520 HOTEL BERG_CAD</v>
      </c>
      <c r="N301" s="203" t="str">
        <f>VLOOKUP(M301,'D2'!$DW$5:'D2'!G:G,1,FALSE)</f>
        <v>REAL 91243520 HOTEL BERG_CAD</v>
      </c>
      <c r="O301" t="str">
        <f>P301&amp;V301&amp;X301&amp;W301&amp;AP301</f>
        <v>REALHOTELBERG_CADOCTUBRE202591243520</v>
      </c>
      <c r="P301" t="s">
        <v>21</v>
      </c>
      <c r="Q301" s="387" t="s">
        <v>677</v>
      </c>
      <c r="R301" s="211" t="e">
        <f>+VLOOKUP(AP301,'8'!$B$5:$F$40,2,FALSE)</f>
        <v>#N/A</v>
      </c>
      <c r="S301" s="383" t="s">
        <v>262</v>
      </c>
      <c r="T301" s="211" t="str">
        <f>+VLOOKUP(TEXT(S301,0),articulos!A:B,2,0)</f>
        <v>Servicio de Alojamiento y Alimentación</v>
      </c>
      <c r="U301" s="384">
        <v>93643</v>
      </c>
      <c r="V301" s="370" t="s">
        <v>638</v>
      </c>
      <c r="W301" s="211" t="str">
        <f t="shared" si="754"/>
        <v>OCTUBRE2025</v>
      </c>
      <c r="X301" t="s">
        <v>703</v>
      </c>
      <c r="AA301" s="95">
        <f>+AD301/'7'!$E$353</f>
        <v>27.357254420998562</v>
      </c>
      <c r="AB301" s="207">
        <v>26098</v>
      </c>
      <c r="AD301" s="388">
        <f t="shared" si="755"/>
        <v>26098</v>
      </c>
      <c r="AE301" s="530">
        <v>45938</v>
      </c>
      <c r="AF301" t="s">
        <v>767</v>
      </c>
      <c r="AG301" t="s">
        <v>1171</v>
      </c>
      <c r="AH301" t="s">
        <v>1172</v>
      </c>
      <c r="AL301" s="220">
        <f t="shared" si="756"/>
        <v>2025</v>
      </c>
      <c r="AM301" s="220" t="str">
        <f t="shared" si="757"/>
        <v>2025-10</v>
      </c>
      <c r="AN301" s="1" t="s">
        <v>24</v>
      </c>
      <c r="AO301" s="740">
        <f>AA301*'7'!G$353</f>
        <v>29.071445067831501</v>
      </c>
      <c r="AP301" s="730" t="s">
        <v>677</v>
      </c>
      <c r="AQ301" s="212" t="str">
        <f t="shared" si="758"/>
        <v>912435</v>
      </c>
      <c r="AR301" s="213" t="e">
        <f>+VLOOKUP(AQ301,'8'!$B$5:$F$40,3,FALSE)</f>
        <v>#N/A</v>
      </c>
      <c r="AS301" s="213" t="e">
        <f>+VLOOKUP(AQ301,'8'!$B$5:$F$40,4,FALSE)</f>
        <v>#N/A</v>
      </c>
      <c r="AT301" s="213" t="e">
        <f>+VLOOKUP(AQ301,'8'!$B$5:$F$40,5,FALSE)</f>
        <v>#N/A</v>
      </c>
      <c r="AU301" s="213" t="e">
        <f>+VLOOKUP(AQ301,'8'!$B$5:$F$40,2,FALSE)</f>
        <v>#N/A</v>
      </c>
      <c r="AV301" s="213" t="str">
        <f t="shared" si="759"/>
        <v>HOTEL-91243520-2025-10</v>
      </c>
      <c r="AW301" s="165" t="str">
        <f t="shared" si="760"/>
        <v>91243520-2025-10</v>
      </c>
      <c r="AX301" t="str">
        <f t="shared" si="761"/>
        <v>HOTEL</v>
      </c>
      <c r="AZ301" s="659" t="e">
        <f>+VLOOKUP(P301&amp;" "&amp;AP301&amp;" "&amp;AX301&amp;" "&amp;X301,'D2'!$DW$6:$DW$98,1,FALSE)</f>
        <v>#N/A</v>
      </c>
      <c r="BC301" t="s">
        <v>302</v>
      </c>
      <c r="BD301" t="s">
        <v>302</v>
      </c>
      <c r="BE301" t="s">
        <v>302</v>
      </c>
      <c r="BF301" s="530"/>
      <c r="BG301" s="530"/>
      <c r="BI301" t="str">
        <f>IF(AX301="REMUNERACION","FEE MO","FEE SS")</f>
        <v>FEE SS</v>
      </c>
      <c r="BJ301" s="390" t="str">
        <f t="shared" ref="BJ301:BJ307" si="766">IF(AX301="REMUNERACION","FEE MO","FEE SS")&amp;X301</f>
        <v>FEE SSBERG_CAD</v>
      </c>
      <c r="BK301" s="655">
        <f t="shared" ref="BK301:BK307" si="767">+AB301*0.025</f>
        <v>652.45000000000005</v>
      </c>
      <c r="BL301" s="136">
        <f>IF(BI301="FEE SS",AB301*0.025,AB301*0.0551)</f>
        <v>652.45000000000005</v>
      </c>
      <c r="BM301" s="136" t="str">
        <f t="shared" si="762"/>
        <v>OK</v>
      </c>
    </row>
    <row r="302" spans="1:65" ht="20.399999999999999" x14ac:dyDescent="0.7">
      <c r="A302" s="203"/>
      <c r="B302" s="203"/>
      <c r="C302" s="203"/>
      <c r="D302" s="203"/>
      <c r="E302" s="203"/>
      <c r="F302" s="203"/>
      <c r="G302" s="203"/>
      <c r="H302" s="203"/>
      <c r="I302" s="203"/>
      <c r="J302" s="203"/>
      <c r="K302" s="203"/>
      <c r="L302" s="203" t="str">
        <f t="shared" si="752"/>
        <v>91243520OCTUBRE2025</v>
      </c>
      <c r="M302" s="203" t="str">
        <f t="shared" si="753"/>
        <v>REAL 91243520 HOTEL BERG_CAD</v>
      </c>
      <c r="N302" s="203" t="str">
        <f>VLOOKUP(M302,'D2'!$DW$5:'D2'!G:G,1,FALSE)</f>
        <v>REAL 91243520 HOTEL BERG_CAD</v>
      </c>
      <c r="O302" t="str">
        <f t="shared" ref="O302" si="768">P302&amp;V302&amp;X302&amp;W302&amp;AP302</f>
        <v>REALHOTELBERG_CADOCTUBRE202591243520</v>
      </c>
      <c r="P302" t="s">
        <v>21</v>
      </c>
      <c r="Q302" s="387" t="s">
        <v>677</v>
      </c>
      <c r="R302" s="211" t="e">
        <f>+VLOOKUP(AP302,'8'!$B$5:$F$40,2,FALSE)</f>
        <v>#N/A</v>
      </c>
      <c r="S302" s="383" t="s">
        <v>262</v>
      </c>
      <c r="T302" s="211" t="str">
        <f>+VLOOKUP(TEXT(S302,0),articulos!A:B,2,0)</f>
        <v>Servicio de Alojamiento y Alimentación</v>
      </c>
      <c r="U302" s="384">
        <v>93643</v>
      </c>
      <c r="V302" s="370" t="s">
        <v>638</v>
      </c>
      <c r="W302" s="211" t="str">
        <f t="shared" si="754"/>
        <v>OCTUBRE2025</v>
      </c>
      <c r="X302" t="s">
        <v>703</v>
      </c>
      <c r="AA302" s="95">
        <f>+AD302/'7'!$E$353</f>
        <v>31.51985911506651</v>
      </c>
      <c r="AB302" s="207">
        <v>30069</v>
      </c>
      <c r="AD302" s="388">
        <f t="shared" si="755"/>
        <v>30069</v>
      </c>
      <c r="AE302" s="530">
        <v>45938</v>
      </c>
      <c r="AF302" t="s">
        <v>767</v>
      </c>
      <c r="AG302" t="s">
        <v>1171</v>
      </c>
      <c r="AH302" t="s">
        <v>1172</v>
      </c>
      <c r="AL302" s="220">
        <f t="shared" si="756"/>
        <v>2025</v>
      </c>
      <c r="AM302" s="220" t="str">
        <f t="shared" si="757"/>
        <v>2025-10</v>
      </c>
      <c r="AN302" s="1" t="s">
        <v>24</v>
      </c>
      <c r="AO302" s="740">
        <f>AA302*'7'!G$353</f>
        <v>33.494876302575882</v>
      </c>
      <c r="AP302" s="730" t="s">
        <v>677</v>
      </c>
      <c r="AQ302" s="212" t="str">
        <f t="shared" si="758"/>
        <v>912435</v>
      </c>
      <c r="AR302" s="213" t="e">
        <f>+VLOOKUP(AQ302,'8'!$B$5:$F$40,3,FALSE)</f>
        <v>#N/A</v>
      </c>
      <c r="AS302" s="213" t="e">
        <f>+VLOOKUP(AQ302,'8'!$B$5:$F$40,4,FALSE)</f>
        <v>#N/A</v>
      </c>
      <c r="AT302" s="213" t="e">
        <f>+VLOOKUP(AQ302,'8'!$B$5:$F$40,5,FALSE)</f>
        <v>#N/A</v>
      </c>
      <c r="AU302" s="213" t="e">
        <f>+VLOOKUP(AQ302,'8'!$B$5:$F$40,2,FALSE)</f>
        <v>#N/A</v>
      </c>
      <c r="AV302" s="213" t="str">
        <f t="shared" si="759"/>
        <v>HOTEL-91243520-2025-10</v>
      </c>
      <c r="AW302" s="165" t="str">
        <f t="shared" si="760"/>
        <v>91243520-2025-10</v>
      </c>
      <c r="AX302" t="str">
        <f t="shared" si="761"/>
        <v>HOTEL</v>
      </c>
      <c r="AZ302" s="659" t="e">
        <f>+VLOOKUP(P302&amp;" "&amp;AP302&amp;" "&amp;AX302&amp;" "&amp;X302,'D2'!$DW$6:$DW$98,1,FALSE)</f>
        <v>#N/A</v>
      </c>
      <c r="BC302" t="s">
        <v>302</v>
      </c>
      <c r="BD302" t="s">
        <v>302</v>
      </c>
      <c r="BE302" t="s">
        <v>302</v>
      </c>
      <c r="BF302" s="530"/>
      <c r="BG302" s="530"/>
      <c r="BI302" t="str">
        <f t="shared" ref="BI302" si="769">IF(AX302="REMUNERACION","FEE MO","FEE SS")</f>
        <v>FEE SS</v>
      </c>
      <c r="BJ302" s="390" t="str">
        <f t="shared" si="766"/>
        <v>FEE SSBERG_CAD</v>
      </c>
      <c r="BK302" s="655">
        <f t="shared" si="767"/>
        <v>751.72500000000002</v>
      </c>
      <c r="BL302" s="136">
        <f t="shared" ref="BL302" si="770">IF(BI302="FEE SS",AB302*0.025,AB302*0.0551)</f>
        <v>751.72500000000002</v>
      </c>
      <c r="BM302" s="136" t="str">
        <f t="shared" si="762"/>
        <v>OK</v>
      </c>
    </row>
    <row r="303" spans="1:65" ht="20.399999999999999" x14ac:dyDescent="0.7">
      <c r="A303" s="203"/>
      <c r="B303" s="203"/>
      <c r="C303" s="203"/>
      <c r="D303" s="203"/>
      <c r="E303" s="203"/>
      <c r="F303" s="203"/>
      <c r="G303" s="203"/>
      <c r="H303" s="203"/>
      <c r="I303" s="203"/>
      <c r="J303" s="203"/>
      <c r="K303" s="203"/>
      <c r="L303" s="203" t="str">
        <f t="shared" si="752"/>
        <v>91243520OCTUBRE2025</v>
      </c>
      <c r="M303" s="203" t="str">
        <f t="shared" si="753"/>
        <v>REAL 91243520 HOTEL BERG_CAD</v>
      </c>
      <c r="N303" s="203" t="str">
        <f>VLOOKUP(M303,'D2'!$DW$5:'D2'!G:G,1,FALSE)</f>
        <v>REAL 91243520 HOTEL BERG_CAD</v>
      </c>
      <c r="O303" t="str">
        <f>P303&amp;V303&amp;X303&amp;W303&amp;AP303</f>
        <v>REALHOTELBERG_CADOCTUBRE202591243520</v>
      </c>
      <c r="P303" t="s">
        <v>21</v>
      </c>
      <c r="Q303" s="387" t="s">
        <v>677</v>
      </c>
      <c r="R303" s="211" t="e">
        <f>+VLOOKUP(AP303,'8'!$B$5:$F$40,2,FALSE)</f>
        <v>#N/A</v>
      </c>
      <c r="S303" s="383" t="s">
        <v>262</v>
      </c>
      <c r="T303" s="211" t="str">
        <f>+VLOOKUP(TEXT(S303,0),articulos!A:B,2,0)</f>
        <v>Servicio de Alojamiento y Alimentación</v>
      </c>
      <c r="U303" s="384">
        <v>93643</v>
      </c>
      <c r="V303" s="370" t="s">
        <v>638</v>
      </c>
      <c r="W303" s="211" t="str">
        <f t="shared" si="754"/>
        <v>OCTUBRE2025</v>
      </c>
      <c r="X303" t="s">
        <v>703</v>
      </c>
      <c r="AA303" s="95">
        <f>+AD303/'7'!$E$353</f>
        <v>23.87391637053576</v>
      </c>
      <c r="AB303" s="207">
        <v>22775</v>
      </c>
      <c r="AD303" s="388">
        <f t="shared" si="755"/>
        <v>22775</v>
      </c>
      <c r="AE303" s="530">
        <v>45938</v>
      </c>
      <c r="AF303" t="s">
        <v>767</v>
      </c>
      <c r="AG303" t="s">
        <v>1171</v>
      </c>
      <c r="AH303" t="s">
        <v>1172</v>
      </c>
      <c r="AL303" s="220">
        <f t="shared" si="756"/>
        <v>2025</v>
      </c>
      <c r="AM303" s="220" t="str">
        <f t="shared" si="757"/>
        <v>2025-10</v>
      </c>
      <c r="AN303" s="1" t="s">
        <v>24</v>
      </c>
      <c r="AO303" s="740">
        <f>AA303*'7'!G$353</f>
        <v>25.369842954244096</v>
      </c>
      <c r="AP303" s="730" t="s">
        <v>677</v>
      </c>
      <c r="AQ303" s="212" t="str">
        <f t="shared" si="758"/>
        <v>912435</v>
      </c>
      <c r="AR303" s="213" t="e">
        <f>+VLOOKUP(AQ303,'8'!$B$5:$F$40,3,FALSE)</f>
        <v>#N/A</v>
      </c>
      <c r="AS303" s="213" t="e">
        <f>+VLOOKUP(AQ303,'8'!$B$5:$F$40,4,FALSE)</f>
        <v>#N/A</v>
      </c>
      <c r="AT303" s="213" t="e">
        <f>+VLOOKUP(AQ303,'8'!$B$5:$F$40,5,FALSE)</f>
        <v>#N/A</v>
      </c>
      <c r="AU303" s="213" t="e">
        <f>+VLOOKUP(AQ303,'8'!$B$5:$F$40,2,FALSE)</f>
        <v>#N/A</v>
      </c>
      <c r="AV303" s="213" t="str">
        <f t="shared" si="759"/>
        <v>HOTEL-91243520-2025-10</v>
      </c>
      <c r="AW303" s="165" t="str">
        <f t="shared" si="760"/>
        <v>91243520-2025-10</v>
      </c>
      <c r="AX303" t="str">
        <f t="shared" si="761"/>
        <v>HOTEL</v>
      </c>
      <c r="AZ303" s="659" t="e">
        <f>+VLOOKUP(P303&amp;" "&amp;AP303&amp;" "&amp;AX303&amp;" "&amp;X303,'D2'!$DW$6:$DW$98,1,FALSE)</f>
        <v>#N/A</v>
      </c>
      <c r="BC303" t="s">
        <v>302</v>
      </c>
      <c r="BD303" t="s">
        <v>302</v>
      </c>
      <c r="BE303" t="s">
        <v>302</v>
      </c>
      <c r="BF303" s="530"/>
      <c r="BG303" s="530"/>
      <c r="BI303" t="str">
        <f>IF(AX303="REMUNERACION","FEE MO","FEE SS")</f>
        <v>FEE SS</v>
      </c>
      <c r="BJ303" s="390" t="str">
        <f t="shared" si="766"/>
        <v>FEE SSBERG_CAD</v>
      </c>
      <c r="BK303" s="655">
        <f t="shared" si="767"/>
        <v>569.375</v>
      </c>
      <c r="BL303" s="136">
        <f>IF(BI303="FEE SS",AB303*0.025,AB303*0.0551)</f>
        <v>569.375</v>
      </c>
      <c r="BM303" s="136" t="str">
        <f t="shared" si="762"/>
        <v>OK</v>
      </c>
    </row>
    <row r="304" spans="1:65" ht="20.399999999999999" x14ac:dyDescent="0.7">
      <c r="A304" s="203"/>
      <c r="B304" s="203"/>
      <c r="C304" s="203"/>
      <c r="D304" s="203"/>
      <c r="E304" s="203"/>
      <c r="F304" s="203"/>
      <c r="G304" s="203"/>
      <c r="H304" s="203"/>
      <c r="I304" s="203"/>
      <c r="J304" s="203"/>
      <c r="K304" s="203"/>
      <c r="L304" s="203" t="str">
        <f t="shared" si="752"/>
        <v>91243520OCTUBRE2025</v>
      </c>
      <c r="M304" s="203" t="str">
        <f t="shared" si="753"/>
        <v>REAL 91243520 HOTEL BERG_CAD</v>
      </c>
      <c r="N304" s="203" t="str">
        <f>VLOOKUP(M304,'D2'!$DW$5:'D2'!G:G,1,FALSE)</f>
        <v>REAL 91243520 HOTEL BERG_CAD</v>
      </c>
      <c r="O304" t="str">
        <f t="shared" ref="O304" si="771">P304&amp;V304&amp;X304&amp;W304&amp;AP304</f>
        <v>REALHOTELBERG_CADOCTUBRE202591243520</v>
      </c>
      <c r="P304" t="s">
        <v>21</v>
      </c>
      <c r="Q304" s="387" t="s">
        <v>677</v>
      </c>
      <c r="R304" s="211" t="e">
        <f>+VLOOKUP(AP304,'8'!$B$5:$F$40,2,FALSE)</f>
        <v>#N/A</v>
      </c>
      <c r="S304" s="383" t="s">
        <v>262</v>
      </c>
      <c r="T304" s="211" t="str">
        <f>+VLOOKUP(TEXT(S304,0),articulos!A:B,2,0)</f>
        <v>Servicio de Alojamiento y Alimentación</v>
      </c>
      <c r="U304" s="384">
        <v>93643</v>
      </c>
      <c r="V304" s="370" t="s">
        <v>638</v>
      </c>
      <c r="W304" s="211" t="str">
        <f t="shared" si="754"/>
        <v>OCTUBRE2025</v>
      </c>
      <c r="X304" t="s">
        <v>703</v>
      </c>
      <c r="AA304" s="95">
        <f>+AD304/'7'!$E$353</f>
        <v>31.447529796534482</v>
      </c>
      <c r="AB304" s="207">
        <v>30000</v>
      </c>
      <c r="AD304" s="388">
        <f t="shared" si="755"/>
        <v>30000</v>
      </c>
      <c r="AE304" s="530">
        <v>45938</v>
      </c>
      <c r="AF304" t="s">
        <v>767</v>
      </c>
      <c r="AG304" t="s">
        <v>1171</v>
      </c>
      <c r="AH304" t="s">
        <v>1172</v>
      </c>
      <c r="AL304" s="220">
        <f t="shared" si="756"/>
        <v>2025</v>
      </c>
      <c r="AM304" s="220" t="str">
        <f t="shared" si="757"/>
        <v>2025-10</v>
      </c>
      <c r="AN304" s="1" t="s">
        <v>24</v>
      </c>
      <c r="AO304" s="740">
        <f>AA304*'7'!G$353</f>
        <v>33.418014868378613</v>
      </c>
      <c r="AP304" s="730" t="s">
        <v>677</v>
      </c>
      <c r="AQ304" s="212" t="str">
        <f t="shared" si="758"/>
        <v>912435</v>
      </c>
      <c r="AR304" s="213" t="e">
        <f>+VLOOKUP(AQ304,'8'!$B$5:$F$40,3,FALSE)</f>
        <v>#N/A</v>
      </c>
      <c r="AS304" s="213" t="e">
        <f>+VLOOKUP(AQ304,'8'!$B$5:$F$40,4,FALSE)</f>
        <v>#N/A</v>
      </c>
      <c r="AT304" s="213" t="e">
        <f>+VLOOKUP(AQ304,'8'!$B$5:$F$40,5,FALSE)</f>
        <v>#N/A</v>
      </c>
      <c r="AU304" s="213" t="e">
        <f>+VLOOKUP(AQ304,'8'!$B$5:$F$40,2,FALSE)</f>
        <v>#N/A</v>
      </c>
      <c r="AV304" s="213" t="str">
        <f t="shared" si="759"/>
        <v>HOTEL-91243520-2025-10</v>
      </c>
      <c r="AW304" s="165" t="str">
        <f t="shared" si="760"/>
        <v>91243520-2025-10</v>
      </c>
      <c r="AX304" t="str">
        <f t="shared" si="761"/>
        <v>HOTEL</v>
      </c>
      <c r="AZ304" s="659" t="e">
        <f>+VLOOKUP(P304&amp;" "&amp;AP304&amp;" "&amp;AX304&amp;" "&amp;X304,'D2'!$DW$6:$DW$98,1,FALSE)</f>
        <v>#N/A</v>
      </c>
      <c r="BC304" t="s">
        <v>302</v>
      </c>
      <c r="BD304" t="s">
        <v>302</v>
      </c>
      <c r="BE304" t="s">
        <v>302</v>
      </c>
      <c r="BF304" s="530"/>
      <c r="BG304" s="530"/>
      <c r="BI304" t="str">
        <f t="shared" ref="BI304" si="772">IF(AX304="REMUNERACION","FEE MO","FEE SS")</f>
        <v>FEE SS</v>
      </c>
      <c r="BJ304" s="390" t="str">
        <f t="shared" si="766"/>
        <v>FEE SSBERG_CAD</v>
      </c>
      <c r="BK304" s="655">
        <f t="shared" si="767"/>
        <v>750</v>
      </c>
      <c r="BL304" s="136">
        <f t="shared" ref="BL304" si="773">IF(BI304="FEE SS",AB304*0.025,AB304*0.0551)</f>
        <v>750</v>
      </c>
      <c r="BM304" s="136" t="str">
        <f t="shared" si="762"/>
        <v>OK</v>
      </c>
    </row>
    <row r="305" spans="1:65" ht="20.399999999999999" x14ac:dyDescent="0.7">
      <c r="A305" s="203"/>
      <c r="B305" s="203"/>
      <c r="C305" s="203"/>
      <c r="D305" s="203"/>
      <c r="E305" s="203"/>
      <c r="F305" s="203"/>
      <c r="G305" s="203"/>
      <c r="H305" s="203"/>
      <c r="I305" s="203"/>
      <c r="J305" s="203"/>
      <c r="K305" s="203"/>
      <c r="L305" s="203" t="str">
        <f t="shared" si="752"/>
        <v>91243520OCTUBRE2025</v>
      </c>
      <c r="M305" s="203" t="str">
        <f t="shared" si="753"/>
        <v>REAL 91243520 HOTEL BERG_CAD</v>
      </c>
      <c r="N305" s="203" t="str">
        <f>VLOOKUP(M305,'D2'!$DW$5:'D2'!G:G,1,FALSE)</f>
        <v>REAL 91243520 HOTEL BERG_CAD</v>
      </c>
      <c r="O305" t="str">
        <f>P305&amp;V305&amp;X305&amp;W305&amp;AP305</f>
        <v>REALHOTELBERG_CADOCTUBRE202591243520</v>
      </c>
      <c r="P305" t="s">
        <v>21</v>
      </c>
      <c r="Q305" s="387" t="s">
        <v>677</v>
      </c>
      <c r="R305" s="211" t="e">
        <f>+VLOOKUP(AP305,'8'!$B$5:$F$40,2,FALSE)</f>
        <v>#N/A</v>
      </c>
      <c r="S305" s="383" t="s">
        <v>262</v>
      </c>
      <c r="T305" s="211" t="str">
        <f>+VLOOKUP(TEXT(S305,0),articulos!A:B,2,0)</f>
        <v>Servicio de Alojamiento y Alimentación</v>
      </c>
      <c r="U305" s="384">
        <v>93643</v>
      </c>
      <c r="V305" s="370" t="s">
        <v>638</v>
      </c>
      <c r="W305" s="211" t="str">
        <f t="shared" si="754"/>
        <v>OCTUBRE2025</v>
      </c>
      <c r="X305" t="s">
        <v>703</v>
      </c>
      <c r="AA305" s="95">
        <f>+AD305/'7'!$E$353</f>
        <v>6.842982483725903</v>
      </c>
      <c r="AB305" s="207">
        <v>6528</v>
      </c>
      <c r="AD305" s="388">
        <f t="shared" si="755"/>
        <v>6528</v>
      </c>
      <c r="AE305" s="530">
        <v>45938</v>
      </c>
      <c r="AF305" t="s">
        <v>767</v>
      </c>
      <c r="AG305" t="s">
        <v>1171</v>
      </c>
      <c r="AH305" t="s">
        <v>1172</v>
      </c>
      <c r="AL305" s="220">
        <f t="shared" si="756"/>
        <v>2025</v>
      </c>
      <c r="AM305" s="220" t="str">
        <f t="shared" si="757"/>
        <v>2025-10</v>
      </c>
      <c r="AN305" s="1" t="s">
        <v>24</v>
      </c>
      <c r="AO305" s="740">
        <f>AA305*'7'!G$353</f>
        <v>7.2717600353591862</v>
      </c>
      <c r="AP305" s="730" t="s">
        <v>677</v>
      </c>
      <c r="AQ305" s="212" t="str">
        <f t="shared" si="758"/>
        <v>912435</v>
      </c>
      <c r="AR305" s="213" t="e">
        <f>+VLOOKUP(AQ305,'8'!$B$5:$F$40,3,FALSE)</f>
        <v>#N/A</v>
      </c>
      <c r="AS305" s="213" t="e">
        <f>+VLOOKUP(AQ305,'8'!$B$5:$F$40,4,FALSE)</f>
        <v>#N/A</v>
      </c>
      <c r="AT305" s="213" t="e">
        <f>+VLOOKUP(AQ305,'8'!$B$5:$F$40,5,FALSE)</f>
        <v>#N/A</v>
      </c>
      <c r="AU305" s="213" t="e">
        <f>+VLOOKUP(AQ305,'8'!$B$5:$F$40,2,FALSE)</f>
        <v>#N/A</v>
      </c>
      <c r="AV305" s="213" t="str">
        <f t="shared" si="759"/>
        <v>HOTEL-91243520-2025-10</v>
      </c>
      <c r="AW305" s="165" t="str">
        <f t="shared" si="760"/>
        <v>91243520-2025-10</v>
      </c>
      <c r="AX305" t="str">
        <f t="shared" si="761"/>
        <v>HOTEL</v>
      </c>
      <c r="AZ305" s="659" t="e">
        <f>+VLOOKUP(P305&amp;" "&amp;AP305&amp;" "&amp;AX305&amp;" "&amp;X305,'D2'!$DW$6:$DW$98,1,FALSE)</f>
        <v>#N/A</v>
      </c>
      <c r="BC305" t="s">
        <v>302</v>
      </c>
      <c r="BD305" t="s">
        <v>302</v>
      </c>
      <c r="BE305" t="s">
        <v>302</v>
      </c>
      <c r="BF305" s="530"/>
      <c r="BG305" s="530"/>
      <c r="BI305" t="str">
        <f>IF(AX305="REMUNERACION","FEE MO","FEE SS")</f>
        <v>FEE SS</v>
      </c>
      <c r="BJ305" s="390" t="str">
        <f t="shared" si="766"/>
        <v>FEE SSBERG_CAD</v>
      </c>
      <c r="BK305" s="655">
        <f t="shared" si="767"/>
        <v>163.20000000000002</v>
      </c>
      <c r="BL305" s="136">
        <f>IF(BI305="FEE SS",AB305*0.025,AB305*0.0551)</f>
        <v>163.20000000000002</v>
      </c>
      <c r="BM305" s="136" t="str">
        <f t="shared" si="762"/>
        <v>OK</v>
      </c>
    </row>
    <row r="306" spans="1:65" ht="20.399999999999999" x14ac:dyDescent="0.7">
      <c r="A306" s="203"/>
      <c r="B306" s="203"/>
      <c r="C306" s="203"/>
      <c r="D306" s="203"/>
      <c r="E306" s="203"/>
      <c r="F306" s="203"/>
      <c r="G306" s="203"/>
      <c r="H306" s="203"/>
      <c r="I306" s="203"/>
      <c r="J306" s="203"/>
      <c r="K306" s="203"/>
      <c r="L306" s="203" t="str">
        <f t="shared" si="752"/>
        <v>91243520OCTUBRE2025</v>
      </c>
      <c r="M306" s="203" t="str">
        <f t="shared" si="753"/>
        <v>REAL 91243520 HOTEL BERG_CAD</v>
      </c>
      <c r="N306" s="203" t="str">
        <f>VLOOKUP(M306,'D2'!$DW$5:'D2'!G:G,1,FALSE)</f>
        <v>REAL 91243520 HOTEL BERG_CAD</v>
      </c>
      <c r="O306" t="str">
        <f t="shared" ref="O306" si="774">P306&amp;V306&amp;X306&amp;W306&amp;AP306</f>
        <v>REALHOTELBERG_CADOCTUBRE202591243520</v>
      </c>
      <c r="P306" t="s">
        <v>21</v>
      </c>
      <c r="Q306" s="387" t="s">
        <v>677</v>
      </c>
      <c r="R306" s="211" t="e">
        <f>+VLOOKUP(AP306,'8'!$B$5:$F$40,2,FALSE)</f>
        <v>#N/A</v>
      </c>
      <c r="S306" s="383" t="s">
        <v>262</v>
      </c>
      <c r="T306" s="211" t="str">
        <f>+VLOOKUP(TEXT(S306,0),articulos!A:B,2,0)</f>
        <v>Servicio de Alojamiento y Alimentación</v>
      </c>
      <c r="U306" s="384">
        <v>93643</v>
      </c>
      <c r="V306" s="370" t="s">
        <v>638</v>
      </c>
      <c r="W306" s="211" t="str">
        <f t="shared" si="754"/>
        <v>OCTUBRE2025</v>
      </c>
      <c r="X306" t="s">
        <v>703</v>
      </c>
      <c r="AA306" s="95">
        <f>+AD306/'7'!$E$353</f>
        <v>27.277587345514011</v>
      </c>
      <c r="AB306" s="207">
        <v>26022</v>
      </c>
      <c r="AD306" s="388">
        <f t="shared" si="755"/>
        <v>26022</v>
      </c>
      <c r="AE306" s="530">
        <v>45938</v>
      </c>
      <c r="AF306" t="s">
        <v>767</v>
      </c>
      <c r="AG306" t="s">
        <v>1171</v>
      </c>
      <c r="AH306" t="s">
        <v>1172</v>
      </c>
      <c r="AL306" s="220">
        <f t="shared" si="756"/>
        <v>2025</v>
      </c>
      <c r="AM306" s="220" t="str">
        <f t="shared" si="757"/>
        <v>2025-10</v>
      </c>
      <c r="AN306" s="1" t="s">
        <v>24</v>
      </c>
      <c r="AO306" s="740">
        <f>AA306*'7'!G$353</f>
        <v>28.986786096831612</v>
      </c>
      <c r="AP306" s="730" t="s">
        <v>677</v>
      </c>
      <c r="AQ306" s="212" t="str">
        <f t="shared" si="758"/>
        <v>912435</v>
      </c>
      <c r="AR306" s="213" t="e">
        <f>+VLOOKUP(AQ306,'8'!$B$5:$F$40,3,FALSE)</f>
        <v>#N/A</v>
      </c>
      <c r="AS306" s="213" t="e">
        <f>+VLOOKUP(AQ306,'8'!$B$5:$F$40,4,FALSE)</f>
        <v>#N/A</v>
      </c>
      <c r="AT306" s="213" t="e">
        <f>+VLOOKUP(AQ306,'8'!$B$5:$F$40,5,FALSE)</f>
        <v>#N/A</v>
      </c>
      <c r="AU306" s="213" t="e">
        <f>+VLOOKUP(AQ306,'8'!$B$5:$F$40,2,FALSE)</f>
        <v>#N/A</v>
      </c>
      <c r="AV306" s="213" t="str">
        <f t="shared" si="759"/>
        <v>HOTEL-91243520-2025-10</v>
      </c>
      <c r="AW306" s="165" t="str">
        <f t="shared" si="760"/>
        <v>91243520-2025-10</v>
      </c>
      <c r="AX306" t="str">
        <f t="shared" si="761"/>
        <v>HOTEL</v>
      </c>
      <c r="AZ306" s="659" t="e">
        <f>+VLOOKUP(P306&amp;" "&amp;AP306&amp;" "&amp;AX306&amp;" "&amp;X306,'D2'!$DW$6:$DW$98,1,FALSE)</f>
        <v>#N/A</v>
      </c>
      <c r="BC306" t="s">
        <v>302</v>
      </c>
      <c r="BD306" t="s">
        <v>302</v>
      </c>
      <c r="BE306" t="s">
        <v>302</v>
      </c>
      <c r="BF306" s="530"/>
      <c r="BG306" s="530"/>
      <c r="BI306" t="str">
        <f t="shared" ref="BI306" si="775">IF(AX306="REMUNERACION","FEE MO","FEE SS")</f>
        <v>FEE SS</v>
      </c>
      <c r="BJ306" s="390" t="str">
        <f t="shared" si="766"/>
        <v>FEE SSBERG_CAD</v>
      </c>
      <c r="BK306" s="655">
        <f t="shared" si="767"/>
        <v>650.55000000000007</v>
      </c>
      <c r="BL306" s="136">
        <f t="shared" ref="BL306" si="776">IF(BI306="FEE SS",AB306*0.025,AB306*0.0551)</f>
        <v>650.55000000000007</v>
      </c>
      <c r="BM306" s="136" t="str">
        <f t="shared" si="762"/>
        <v>OK</v>
      </c>
    </row>
    <row r="307" spans="1:65" ht="20.399999999999999" x14ac:dyDescent="0.7">
      <c r="A307" s="203"/>
      <c r="B307" s="203"/>
      <c r="C307" s="203"/>
      <c r="D307" s="203"/>
      <c r="E307" s="203"/>
      <c r="F307" s="203"/>
      <c r="G307" s="203"/>
      <c r="H307" s="203"/>
      <c r="I307" s="203"/>
      <c r="J307" s="203"/>
      <c r="K307" s="203"/>
      <c r="L307" s="203" t="str">
        <f t="shared" si="752"/>
        <v>91243520OCTUBRE2025</v>
      </c>
      <c r="M307" s="203" t="str">
        <f>P307&amp;" "&amp;AP307&amp;" "&amp;V307&amp;" "&amp;X307</f>
        <v>REAL 91243520 HOTEL BERG_CAD</v>
      </c>
      <c r="N307" s="203" t="str">
        <f>VLOOKUP(M307,'D2'!$DW$5:'D2'!G:G,1,FALSE)</f>
        <v>REAL 91243520 HOTEL BERG_CAD</v>
      </c>
      <c r="O307" t="str">
        <f>P307&amp;V307&amp;X307&amp;W307&amp;AP307</f>
        <v>REALHOTELBERG_CADOCTUBRE202591243520</v>
      </c>
      <c r="P307" t="s">
        <v>21</v>
      </c>
      <c r="Q307" s="387" t="s">
        <v>677</v>
      </c>
      <c r="R307" s="211" t="e">
        <f>+VLOOKUP(AP307,'8'!$B$5:$F$40,2,FALSE)</f>
        <v>#N/A</v>
      </c>
      <c r="S307" s="383" t="s">
        <v>262</v>
      </c>
      <c r="T307" s="211" t="str">
        <f>+VLOOKUP(TEXT(S307,0),articulos!A:B,2,0)</f>
        <v>Servicio de Alojamiento y Alimentación</v>
      </c>
      <c r="U307" s="384">
        <v>93643</v>
      </c>
      <c r="V307" s="370" t="s">
        <v>638</v>
      </c>
      <c r="W307" s="211" t="str">
        <f t="shared" si="754"/>
        <v>OCTUBRE2025</v>
      </c>
      <c r="X307" t="s">
        <v>703</v>
      </c>
      <c r="AA307" s="95">
        <f>+AD307/'7'!$E$353</f>
        <v>30.811241443651266</v>
      </c>
      <c r="AB307" s="207">
        <v>29393</v>
      </c>
      <c r="AD307" s="388">
        <f t="shared" si="755"/>
        <v>29393</v>
      </c>
      <c r="AE307" s="530">
        <v>45938</v>
      </c>
      <c r="AF307" t="s">
        <v>767</v>
      </c>
      <c r="AG307" t="s">
        <v>1171</v>
      </c>
      <c r="AH307" t="s">
        <v>1172</v>
      </c>
      <c r="AL307" s="220">
        <f t="shared" si="756"/>
        <v>2025</v>
      </c>
      <c r="AM307" s="220" t="str">
        <f t="shared" si="757"/>
        <v>2025-10</v>
      </c>
      <c r="AN307" s="1" t="s">
        <v>24</v>
      </c>
      <c r="AO307" s="740">
        <f>AA307*'7'!G$353</f>
        <v>32.741857034208422</v>
      </c>
      <c r="AP307" s="730" t="s">
        <v>677</v>
      </c>
      <c r="AQ307" s="212" t="str">
        <f t="shared" si="758"/>
        <v>912435</v>
      </c>
      <c r="AR307" s="213" t="e">
        <f>+VLOOKUP(AQ307,'8'!$B$5:$F$40,3,FALSE)</f>
        <v>#N/A</v>
      </c>
      <c r="AS307" s="213" t="e">
        <f>+VLOOKUP(AQ307,'8'!$B$5:$F$40,4,FALSE)</f>
        <v>#N/A</v>
      </c>
      <c r="AT307" s="213" t="e">
        <f>+VLOOKUP(AQ307,'8'!$B$5:$F$40,5,FALSE)</f>
        <v>#N/A</v>
      </c>
      <c r="AU307" s="213" t="e">
        <f>+VLOOKUP(AQ307,'8'!$B$5:$F$40,2,FALSE)</f>
        <v>#N/A</v>
      </c>
      <c r="AV307" s="213" t="str">
        <f t="shared" si="759"/>
        <v>HOTEL-91243520-2025-10</v>
      </c>
      <c r="AW307" s="165" t="str">
        <f t="shared" si="760"/>
        <v>91243520-2025-10</v>
      </c>
      <c r="AX307" t="str">
        <f>V307</f>
        <v>HOTEL</v>
      </c>
      <c r="AZ307" s="659" t="e">
        <f>+VLOOKUP(P307&amp;" "&amp;AP307&amp;" "&amp;AX307&amp;" "&amp;X307,'D2'!$DW$6:$DW$98,1,FALSE)</f>
        <v>#N/A</v>
      </c>
      <c r="BC307" t="s">
        <v>302</v>
      </c>
      <c r="BD307" t="s">
        <v>302</v>
      </c>
      <c r="BE307" t="s">
        <v>302</v>
      </c>
      <c r="BF307" s="530"/>
      <c r="BG307" s="530"/>
      <c r="BI307" t="str">
        <f>IF(AX307="REMUNERACION","FEE MO","FEE SS")</f>
        <v>FEE SS</v>
      </c>
      <c r="BJ307" s="390" t="str">
        <f t="shared" si="766"/>
        <v>FEE SSBERG_CAD</v>
      </c>
      <c r="BK307" s="655">
        <f t="shared" si="767"/>
        <v>734.82500000000005</v>
      </c>
      <c r="BL307" s="136">
        <f>IF(BI307="FEE SS",AB307*0.025,AB307*0.0551)</f>
        <v>734.82500000000005</v>
      </c>
      <c r="BM307" s="136" t="str">
        <f t="shared" si="762"/>
        <v>OK</v>
      </c>
    </row>
    <row r="308" spans="1:65" ht="20.399999999999999" x14ac:dyDescent="0.7">
      <c r="A308" s="203"/>
      <c r="B308" s="203"/>
      <c r="C308" s="203"/>
      <c r="D308" s="203"/>
      <c r="E308" s="203"/>
      <c r="F308" s="203"/>
      <c r="G308" s="203"/>
      <c r="H308" s="203"/>
      <c r="I308" s="203"/>
      <c r="J308" s="203"/>
      <c r="K308" s="203"/>
      <c r="L308" s="203" t="str">
        <f t="shared" si="752"/>
        <v>91243520OCTUBRE2025</v>
      </c>
      <c r="M308" s="203" t="str">
        <f t="shared" ref="M308:M314" si="777">P308&amp;" "&amp;AP308&amp;" "&amp;V308&amp;" "&amp;X308</f>
        <v>REAL 91243520 HOTEL BERG_CAD</v>
      </c>
      <c r="N308" s="203" t="str">
        <f>VLOOKUP(M308,'D2'!$DW$5:'D2'!G:G,1,FALSE)</f>
        <v>REAL 91243520 HOTEL BERG_CAD</v>
      </c>
      <c r="O308" t="str">
        <f t="shared" ref="O308" si="778">P308&amp;V308&amp;X308&amp;W308&amp;AP308</f>
        <v>REALHOTELBERG_CADOCTUBRE202591243520</v>
      </c>
      <c r="P308" t="s">
        <v>21</v>
      </c>
      <c r="Q308" s="387" t="s">
        <v>677</v>
      </c>
      <c r="R308" s="211" t="e">
        <f>+VLOOKUP(AP308,'8'!$B$5:$F$40,2,FALSE)</f>
        <v>#N/A</v>
      </c>
      <c r="S308" s="383" t="s">
        <v>262</v>
      </c>
      <c r="T308" s="211" t="str">
        <f>+VLOOKUP(TEXT(S308,0),articulos!A:B,2,0)</f>
        <v>Servicio de Alojamiento y Alimentación</v>
      </c>
      <c r="U308" s="384">
        <v>93643</v>
      </c>
      <c r="V308" s="370" t="s">
        <v>638</v>
      </c>
      <c r="W308" s="211" t="str">
        <f t="shared" si="754"/>
        <v>OCTUBRE2025</v>
      </c>
      <c r="X308" t="s">
        <v>703</v>
      </c>
      <c r="AA308" s="95">
        <f>+AD308/'7'!$E$353</f>
        <v>12.219461827940082</v>
      </c>
      <c r="AB308" s="207">
        <v>11657</v>
      </c>
      <c r="AD308" s="388">
        <f t="shared" si="755"/>
        <v>11657</v>
      </c>
      <c r="AE308" s="530">
        <v>45938</v>
      </c>
      <c r="AF308" t="s">
        <v>767</v>
      </c>
      <c r="AG308" t="s">
        <v>1171</v>
      </c>
      <c r="AH308" t="s">
        <v>1172</v>
      </c>
      <c r="AL308" s="220">
        <f t="shared" si="756"/>
        <v>2025</v>
      </c>
      <c r="AM308" s="220" t="str">
        <f t="shared" si="757"/>
        <v>2025-10</v>
      </c>
      <c r="AN308" s="1" t="s">
        <v>24</v>
      </c>
      <c r="AO308" s="740">
        <f>AA308*'7'!G$353</f>
        <v>12.985126644022984</v>
      </c>
      <c r="AP308" s="730" t="s">
        <v>677</v>
      </c>
      <c r="AQ308" s="212" t="str">
        <f t="shared" si="758"/>
        <v>912435</v>
      </c>
      <c r="AR308" s="213" t="e">
        <f>+VLOOKUP(AQ308,'8'!$B$5:$F$40,3,FALSE)</f>
        <v>#N/A</v>
      </c>
      <c r="AS308" s="213" t="e">
        <f>+VLOOKUP(AQ308,'8'!$B$5:$F$40,4,FALSE)</f>
        <v>#N/A</v>
      </c>
      <c r="AT308" s="213" t="e">
        <f>+VLOOKUP(AQ308,'8'!$B$5:$F$40,5,FALSE)</f>
        <v>#N/A</v>
      </c>
      <c r="AU308" s="213" t="e">
        <f>+VLOOKUP(AQ308,'8'!$B$5:$F$40,2,FALSE)</f>
        <v>#N/A</v>
      </c>
      <c r="AV308" s="213" t="str">
        <f t="shared" si="759"/>
        <v>HOTEL-91243520-2025-10</v>
      </c>
      <c r="AW308" s="165" t="str">
        <f t="shared" si="760"/>
        <v>91243520-2025-10</v>
      </c>
      <c r="AX308" t="str">
        <f t="shared" ref="AX308:AX314" si="779">V308</f>
        <v>HOTEL</v>
      </c>
      <c r="AZ308" s="659" t="e">
        <f>+VLOOKUP(P308&amp;" "&amp;AP308&amp;" "&amp;AX308&amp;" "&amp;X308,'D2'!$DW$6:$DW$98,1,FALSE)</f>
        <v>#N/A</v>
      </c>
      <c r="BC308" t="s">
        <v>302</v>
      </c>
      <c r="BD308" t="s">
        <v>302</v>
      </c>
      <c r="BE308" t="s">
        <v>302</v>
      </c>
      <c r="BF308" s="530"/>
      <c r="BG308" s="530"/>
      <c r="BI308" t="str">
        <f t="shared" ref="BI308" si="780">IF(AX308="REMUNERACION","FEE MO","FEE SS")</f>
        <v>FEE SS</v>
      </c>
      <c r="BJ308" s="390" t="str">
        <f>IF(AX308="REMUNERACION","FEE MO","FEE SS")&amp;X308</f>
        <v>FEE SSBERG_CAD</v>
      </c>
      <c r="BK308" s="655">
        <f t="shared" ref="BK308:BK317" si="781">+AB308*0.025</f>
        <v>291.42500000000001</v>
      </c>
      <c r="BL308" s="136">
        <f t="shared" ref="BL308" si="782">IF(BI308="FEE SS",AB308*0.025,AB308*0.0551)</f>
        <v>291.42500000000001</v>
      </c>
      <c r="BM308" s="136" t="str">
        <f t="shared" si="762"/>
        <v>OK</v>
      </c>
    </row>
    <row r="309" spans="1:65" ht="20.399999999999999" x14ac:dyDescent="0.7">
      <c r="A309" s="203"/>
      <c r="B309" s="203"/>
      <c r="C309" s="203"/>
      <c r="D309" s="203"/>
      <c r="E309" s="203"/>
      <c r="F309" s="203"/>
      <c r="G309" s="203"/>
      <c r="H309" s="203"/>
      <c r="I309" s="203"/>
      <c r="J309" s="203"/>
      <c r="K309" s="203"/>
      <c r="L309" s="203" t="str">
        <f t="shared" si="752"/>
        <v>91243520OCTUBRE2025</v>
      </c>
      <c r="M309" s="203" t="str">
        <f t="shared" si="777"/>
        <v>REAL 91243520 HOTEL BERG_CAD</v>
      </c>
      <c r="N309" s="203" t="str">
        <f>VLOOKUP(M309,'D2'!$DW$5:'D2'!G:G,1,FALSE)</f>
        <v>REAL 91243520 HOTEL BERG_CAD</v>
      </c>
      <c r="O309" t="str">
        <f>P309&amp;V309&amp;X309&amp;W309&amp;AP309</f>
        <v>REALHOTELBERG_CADOCTUBRE202591243520</v>
      </c>
      <c r="P309" t="s">
        <v>21</v>
      </c>
      <c r="Q309" s="387" t="s">
        <v>677</v>
      </c>
      <c r="R309" s="211" t="e">
        <f>+VLOOKUP(AP309,'8'!$B$5:$F$40,2,FALSE)</f>
        <v>#N/A</v>
      </c>
      <c r="S309" s="383" t="s">
        <v>262</v>
      </c>
      <c r="T309" s="211" t="str">
        <f>+VLOOKUP(TEXT(S309,0),articulos!A:B,2,0)</f>
        <v>Servicio de Alojamiento y Alimentación</v>
      </c>
      <c r="U309" s="384">
        <v>93643</v>
      </c>
      <c r="V309" s="370" t="s">
        <v>638</v>
      </c>
      <c r="W309" s="211" t="str">
        <f t="shared" si="754"/>
        <v>OCTUBRE2025</v>
      </c>
      <c r="X309" t="s">
        <v>703</v>
      </c>
      <c r="AA309" s="95">
        <f>+AD309/'7'!$E$353</f>
        <v>21.171525310020229</v>
      </c>
      <c r="AB309" s="207">
        <v>20197</v>
      </c>
      <c r="AD309" s="388">
        <f t="shared" si="755"/>
        <v>20197</v>
      </c>
      <c r="AE309" s="530">
        <v>45938</v>
      </c>
      <c r="AF309" t="s">
        <v>767</v>
      </c>
      <c r="AG309" t="s">
        <v>1171</v>
      </c>
      <c r="AH309" t="s">
        <v>1172</v>
      </c>
      <c r="AL309" s="220">
        <f t="shared" si="756"/>
        <v>2025</v>
      </c>
      <c r="AM309" s="220" t="str">
        <f t="shared" si="757"/>
        <v>2025-10</v>
      </c>
      <c r="AN309" s="1" t="s">
        <v>24</v>
      </c>
      <c r="AO309" s="740">
        <f>AA309*'7'!G$353</f>
        <v>22.498121543221426</v>
      </c>
      <c r="AP309" s="730" t="s">
        <v>677</v>
      </c>
      <c r="AQ309" s="212" t="str">
        <f t="shared" si="758"/>
        <v>912435</v>
      </c>
      <c r="AR309" s="213" t="e">
        <f>+VLOOKUP(AQ309,'8'!$B$5:$F$40,3,FALSE)</f>
        <v>#N/A</v>
      </c>
      <c r="AS309" s="213" t="e">
        <f>+VLOOKUP(AQ309,'8'!$B$5:$F$40,4,FALSE)</f>
        <v>#N/A</v>
      </c>
      <c r="AT309" s="213" t="e">
        <f>+VLOOKUP(AQ309,'8'!$B$5:$F$40,5,FALSE)</f>
        <v>#N/A</v>
      </c>
      <c r="AU309" s="213" t="e">
        <f>+VLOOKUP(AQ309,'8'!$B$5:$F$40,2,FALSE)</f>
        <v>#N/A</v>
      </c>
      <c r="AV309" s="213" t="str">
        <f t="shared" si="759"/>
        <v>HOTEL-91243520-2025-10</v>
      </c>
      <c r="AW309" s="165" t="str">
        <f t="shared" si="760"/>
        <v>91243520-2025-10</v>
      </c>
      <c r="AX309" t="str">
        <f t="shared" si="779"/>
        <v>HOTEL</v>
      </c>
      <c r="AZ309" s="659" t="e">
        <f>+VLOOKUP(P309&amp;" "&amp;AP309&amp;" "&amp;AX309&amp;" "&amp;X309,'D2'!$DW$6:$DW$98,1,FALSE)</f>
        <v>#N/A</v>
      </c>
      <c r="BC309" t="s">
        <v>302</v>
      </c>
      <c r="BD309" t="s">
        <v>302</v>
      </c>
      <c r="BE309" t="s">
        <v>302</v>
      </c>
      <c r="BF309" s="530"/>
      <c r="BG309" s="530"/>
      <c r="BI309" t="str">
        <f>IF(AX309="REMUNERACION","FEE MO","FEE SS")</f>
        <v>FEE SS</v>
      </c>
      <c r="BJ309" s="390" t="str">
        <f t="shared" ref="BJ309:BJ317" si="783">IF(AX309="REMUNERACION","FEE MO","FEE SS")&amp;X309</f>
        <v>FEE SSBERG_CAD</v>
      </c>
      <c r="BK309" s="655">
        <f t="shared" si="781"/>
        <v>504.92500000000001</v>
      </c>
      <c r="BL309" s="136">
        <f>IF(BI309="FEE SS",AB309*0.025,AB309*0.0551)</f>
        <v>504.92500000000001</v>
      </c>
      <c r="BM309" s="136" t="str">
        <f t="shared" si="762"/>
        <v>OK</v>
      </c>
    </row>
    <row r="310" spans="1:65" ht="20.399999999999999" x14ac:dyDescent="0.7">
      <c r="A310" s="203"/>
      <c r="B310" s="203"/>
      <c r="C310" s="203"/>
      <c r="D310" s="203"/>
      <c r="E310" s="203"/>
      <c r="F310" s="203"/>
      <c r="G310" s="203"/>
      <c r="H310" s="203"/>
      <c r="I310" s="203"/>
      <c r="J310" s="203"/>
      <c r="K310" s="203"/>
      <c r="L310" s="203" t="str">
        <f t="shared" si="752"/>
        <v>91243520OCTUBRE2025</v>
      </c>
      <c r="M310" s="203" t="str">
        <f t="shared" si="777"/>
        <v>REAL 91243520 HOTEL BERG_CAD</v>
      </c>
      <c r="N310" s="203" t="str">
        <f>VLOOKUP(M310,'D2'!$DW$5:'D2'!G:G,1,FALSE)</f>
        <v>REAL 91243520 HOTEL BERG_CAD</v>
      </c>
      <c r="O310" t="str">
        <f t="shared" ref="O310" si="784">P310&amp;V310&amp;X310&amp;W310&amp;AP310</f>
        <v>REALHOTELBERG_CADOCTUBRE202591243520</v>
      </c>
      <c r="P310" t="s">
        <v>21</v>
      </c>
      <c r="Q310" s="387" t="s">
        <v>677</v>
      </c>
      <c r="R310" s="211" t="e">
        <f>+VLOOKUP(AP310,'8'!$B$5:$F$40,2,FALSE)</f>
        <v>#N/A</v>
      </c>
      <c r="S310" s="383" t="s">
        <v>262</v>
      </c>
      <c r="T310" s="211" t="str">
        <f>+VLOOKUP(TEXT(S310,0),articulos!A:B,2,0)</f>
        <v>Servicio de Alojamiento y Alimentación</v>
      </c>
      <c r="U310" s="384">
        <v>93643</v>
      </c>
      <c r="V310" s="370" t="s">
        <v>638</v>
      </c>
      <c r="W310" s="211" t="str">
        <f t="shared" si="754"/>
        <v>OCTUBRE2025</v>
      </c>
      <c r="X310" t="s">
        <v>703</v>
      </c>
      <c r="AA310" s="95">
        <f>+AD310/'7'!$E$353</f>
        <v>24.025912764552345</v>
      </c>
      <c r="AB310" s="207">
        <v>22920</v>
      </c>
      <c r="AD310" s="388">
        <f t="shared" si="755"/>
        <v>22920</v>
      </c>
      <c r="AE310" s="530">
        <v>45938</v>
      </c>
      <c r="AF310" t="s">
        <v>767</v>
      </c>
      <c r="AG310" t="s">
        <v>1171</v>
      </c>
      <c r="AH310" t="s">
        <v>1172</v>
      </c>
      <c r="AL310" s="220">
        <f t="shared" si="756"/>
        <v>2025</v>
      </c>
      <c r="AM310" s="220" t="str">
        <f t="shared" si="757"/>
        <v>2025-10</v>
      </c>
      <c r="AN310" s="1" t="s">
        <v>24</v>
      </c>
      <c r="AO310" s="740">
        <f>AA310*'7'!G$353</f>
        <v>25.531363359441261</v>
      </c>
      <c r="AP310" s="730" t="s">
        <v>677</v>
      </c>
      <c r="AQ310" s="212" t="str">
        <f t="shared" si="758"/>
        <v>912435</v>
      </c>
      <c r="AR310" s="213" t="e">
        <f>+VLOOKUP(AQ310,'8'!$B$5:$F$40,3,FALSE)</f>
        <v>#N/A</v>
      </c>
      <c r="AS310" s="213" t="e">
        <f>+VLOOKUP(AQ310,'8'!$B$5:$F$40,4,FALSE)</f>
        <v>#N/A</v>
      </c>
      <c r="AT310" s="213" t="e">
        <f>+VLOOKUP(AQ310,'8'!$B$5:$F$40,5,FALSE)</f>
        <v>#N/A</v>
      </c>
      <c r="AU310" s="213" t="e">
        <f>+VLOOKUP(AQ310,'8'!$B$5:$F$40,2,FALSE)</f>
        <v>#N/A</v>
      </c>
      <c r="AV310" s="213" t="str">
        <f t="shared" si="759"/>
        <v>HOTEL-91243520-2025-10</v>
      </c>
      <c r="AW310" s="165" t="str">
        <f t="shared" si="760"/>
        <v>91243520-2025-10</v>
      </c>
      <c r="AX310" t="str">
        <f t="shared" si="779"/>
        <v>HOTEL</v>
      </c>
      <c r="AZ310" s="659" t="e">
        <f>+VLOOKUP(P310&amp;" "&amp;AP310&amp;" "&amp;AX310&amp;" "&amp;X310,'D2'!$DW$6:$DW$98,1,FALSE)</f>
        <v>#N/A</v>
      </c>
      <c r="BC310" t="s">
        <v>302</v>
      </c>
      <c r="BD310" t="s">
        <v>302</v>
      </c>
      <c r="BE310" t="s">
        <v>302</v>
      </c>
      <c r="BF310" s="530"/>
      <c r="BG310" s="530"/>
      <c r="BI310" t="str">
        <f t="shared" ref="BI310" si="785">IF(AX310="REMUNERACION","FEE MO","FEE SS")</f>
        <v>FEE SS</v>
      </c>
      <c r="BJ310" s="390" t="str">
        <f t="shared" si="783"/>
        <v>FEE SSBERG_CAD</v>
      </c>
      <c r="BK310" s="655">
        <f t="shared" si="781"/>
        <v>573</v>
      </c>
      <c r="BL310" s="136">
        <f t="shared" ref="BL310" si="786">IF(BI310="FEE SS",AB310*0.025,AB310*0.0551)</f>
        <v>573</v>
      </c>
      <c r="BM310" s="136" t="str">
        <f t="shared" si="762"/>
        <v>OK</v>
      </c>
    </row>
    <row r="311" spans="1:65" ht="20.399999999999999" x14ac:dyDescent="0.7">
      <c r="A311" s="203"/>
      <c r="B311" s="203"/>
      <c r="C311" s="203"/>
      <c r="D311" s="203"/>
      <c r="E311" s="203"/>
      <c r="F311" s="203"/>
      <c r="G311" s="203"/>
      <c r="H311" s="203"/>
      <c r="I311" s="203"/>
      <c r="J311" s="203"/>
      <c r="K311" s="203"/>
      <c r="L311" s="203" t="str">
        <f t="shared" si="752"/>
        <v>91243520OCTUBRE2025</v>
      </c>
      <c r="M311" s="203" t="str">
        <f t="shared" si="777"/>
        <v>REAL 91243520 HOTEL BERG_CAD</v>
      </c>
      <c r="N311" s="203" t="str">
        <f>VLOOKUP(M311,'D2'!$DW$5:'D2'!G:G,1,FALSE)</f>
        <v>REAL 91243520 HOTEL BERG_CAD</v>
      </c>
      <c r="O311" t="str">
        <f>P311&amp;V311&amp;X311&amp;W311&amp;AP311</f>
        <v>REALHOTELBERG_CADOCTUBRE202591243520</v>
      </c>
      <c r="P311" t="s">
        <v>21</v>
      </c>
      <c r="Q311" s="387" t="s">
        <v>677</v>
      </c>
      <c r="R311" s="211" t="e">
        <f>+VLOOKUP(AP311,'8'!$B$5:$F$40,2,FALSE)</f>
        <v>#N/A</v>
      </c>
      <c r="S311" s="383" t="s">
        <v>262</v>
      </c>
      <c r="T311" s="211" t="str">
        <f>+VLOOKUP(TEXT(S311,0),articulos!A:B,2,0)</f>
        <v>Servicio de Alojamiento y Alimentación</v>
      </c>
      <c r="U311" s="384">
        <v>93643</v>
      </c>
      <c r="V311" s="370" t="s">
        <v>638</v>
      </c>
      <c r="W311" s="211" t="str">
        <f t="shared" si="754"/>
        <v>OCTUBRE2025</v>
      </c>
      <c r="X311" t="s">
        <v>703</v>
      </c>
      <c r="AA311" s="95">
        <f>+AD311/'7'!$E$353</f>
        <v>265.91297420254307</v>
      </c>
      <c r="AB311" s="207">
        <v>253673</v>
      </c>
      <c r="AD311" s="388">
        <f t="shared" si="755"/>
        <v>253673</v>
      </c>
      <c r="AE311" s="530">
        <v>45938</v>
      </c>
      <c r="AF311" t="s">
        <v>767</v>
      </c>
      <c r="AG311" t="s">
        <v>1171</v>
      </c>
      <c r="AH311" t="s">
        <v>1172</v>
      </c>
      <c r="AL311" s="220">
        <f t="shared" si="756"/>
        <v>2025</v>
      </c>
      <c r="AM311" s="220" t="str">
        <f t="shared" si="757"/>
        <v>2025-10</v>
      </c>
      <c r="AN311" s="1" t="s">
        <v>24</v>
      </c>
      <c r="AO311" s="740">
        <f>AA311*'7'!G$353</f>
        <v>282.57493619020698</v>
      </c>
      <c r="AP311" s="730" t="s">
        <v>677</v>
      </c>
      <c r="AQ311" s="212" t="str">
        <f t="shared" si="758"/>
        <v>912435</v>
      </c>
      <c r="AR311" s="213" t="e">
        <f>+VLOOKUP(AQ311,'8'!$B$5:$F$40,3,FALSE)</f>
        <v>#N/A</v>
      </c>
      <c r="AS311" s="213" t="e">
        <f>+VLOOKUP(AQ311,'8'!$B$5:$F$40,4,FALSE)</f>
        <v>#N/A</v>
      </c>
      <c r="AT311" s="213" t="e">
        <f>+VLOOKUP(AQ311,'8'!$B$5:$F$40,5,FALSE)</f>
        <v>#N/A</v>
      </c>
      <c r="AU311" s="213" t="e">
        <f>+VLOOKUP(AQ311,'8'!$B$5:$F$40,2,FALSE)</f>
        <v>#N/A</v>
      </c>
      <c r="AV311" s="213" t="str">
        <f t="shared" si="759"/>
        <v>HOTEL-91243520-2025-10</v>
      </c>
      <c r="AW311" s="165" t="str">
        <f t="shared" si="760"/>
        <v>91243520-2025-10</v>
      </c>
      <c r="AX311" t="str">
        <f t="shared" si="779"/>
        <v>HOTEL</v>
      </c>
      <c r="AZ311" s="659" t="e">
        <f>+VLOOKUP(P311&amp;" "&amp;AP311&amp;" "&amp;AX311&amp;" "&amp;X311,'D2'!$DW$6:$DW$98,1,FALSE)</f>
        <v>#N/A</v>
      </c>
      <c r="BC311" t="s">
        <v>302</v>
      </c>
      <c r="BD311" t="s">
        <v>302</v>
      </c>
      <c r="BE311" t="s">
        <v>302</v>
      </c>
      <c r="BF311" s="530"/>
      <c r="BG311" s="530"/>
      <c r="BI311" t="str">
        <f>IF(AX311="REMUNERACION","FEE MO","FEE SS")</f>
        <v>FEE SS</v>
      </c>
      <c r="BJ311" s="390" t="str">
        <f t="shared" si="783"/>
        <v>FEE SSBERG_CAD</v>
      </c>
      <c r="BK311" s="655">
        <f t="shared" si="781"/>
        <v>6341.8250000000007</v>
      </c>
      <c r="BL311" s="136">
        <f>IF(BI311="FEE SS",AB311*0.025,AB311*0.0551)</f>
        <v>6341.8250000000007</v>
      </c>
      <c r="BM311" s="136" t="str">
        <f t="shared" si="762"/>
        <v>OK</v>
      </c>
    </row>
    <row r="312" spans="1:65" ht="20.399999999999999" x14ac:dyDescent="0.7">
      <c r="A312" s="203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 t="str">
        <f t="shared" si="752"/>
        <v>91243520OCTUBRE2025</v>
      </c>
      <c r="M312" s="203" t="str">
        <f t="shared" si="777"/>
        <v>REAL 91243520 HOTEL BERG_CAD</v>
      </c>
      <c r="N312" s="203" t="str">
        <f>VLOOKUP(M312,'D2'!$DW$5:'D2'!G:G,1,FALSE)</f>
        <v>REAL 91243520 HOTEL BERG_CAD</v>
      </c>
      <c r="O312" t="str">
        <f t="shared" ref="O312" si="787">P312&amp;V312&amp;X312&amp;W312&amp;AP312</f>
        <v>REALHOTELBERG_CADOCTUBRE202591243520</v>
      </c>
      <c r="P312" t="s">
        <v>21</v>
      </c>
      <c r="Q312" s="387" t="s">
        <v>677</v>
      </c>
      <c r="R312" s="211" t="e">
        <f>+VLOOKUP(AP312,'8'!$B$5:$F$40,2,FALSE)</f>
        <v>#N/A</v>
      </c>
      <c r="S312" s="383" t="s">
        <v>262</v>
      </c>
      <c r="T312" s="211" t="str">
        <f>+VLOOKUP(TEXT(S312,0),articulos!A:B,2,0)</f>
        <v>Servicio de Alojamiento y Alimentación</v>
      </c>
      <c r="U312" s="384">
        <v>93643</v>
      </c>
      <c r="V312" s="370" t="s">
        <v>638</v>
      </c>
      <c r="W312" s="211" t="str">
        <f t="shared" si="754"/>
        <v>OCTUBRE2025</v>
      </c>
      <c r="X312" t="s">
        <v>703</v>
      </c>
      <c r="AA312" s="95">
        <f>+AD312/'7'!$E$353</f>
        <v>293.08992945270813</v>
      </c>
      <c r="AB312" s="207">
        <v>279599</v>
      </c>
      <c r="AD312" s="388">
        <f t="shared" si="755"/>
        <v>279599</v>
      </c>
      <c r="AE312" s="530">
        <v>45938</v>
      </c>
      <c r="AF312" t="s">
        <v>767</v>
      </c>
      <c r="AG312" t="s">
        <v>1171</v>
      </c>
      <c r="AH312" t="s">
        <v>1172</v>
      </c>
      <c r="AL312" s="220">
        <f t="shared" si="756"/>
        <v>2025</v>
      </c>
      <c r="AM312" s="220" t="str">
        <f t="shared" si="757"/>
        <v>2025-10</v>
      </c>
      <c r="AN312" s="1" t="s">
        <v>24</v>
      </c>
      <c r="AO312" s="740">
        <f>AA312*'7'!G$353</f>
        <v>311.45478463945972</v>
      </c>
      <c r="AP312" s="730" t="s">
        <v>677</v>
      </c>
      <c r="AQ312" s="212" t="str">
        <f t="shared" si="758"/>
        <v>912435</v>
      </c>
      <c r="AR312" s="213" t="e">
        <f>+VLOOKUP(AQ312,'8'!$B$5:$F$40,3,FALSE)</f>
        <v>#N/A</v>
      </c>
      <c r="AS312" s="213" t="e">
        <f>+VLOOKUP(AQ312,'8'!$B$5:$F$40,4,FALSE)</f>
        <v>#N/A</v>
      </c>
      <c r="AT312" s="213" t="e">
        <f>+VLOOKUP(AQ312,'8'!$B$5:$F$40,5,FALSE)</f>
        <v>#N/A</v>
      </c>
      <c r="AU312" s="213" t="e">
        <f>+VLOOKUP(AQ312,'8'!$B$5:$F$40,2,FALSE)</f>
        <v>#N/A</v>
      </c>
      <c r="AV312" s="213" t="str">
        <f t="shared" si="759"/>
        <v>HOTEL-91243520-2025-10</v>
      </c>
      <c r="AW312" s="165" t="str">
        <f t="shared" si="760"/>
        <v>91243520-2025-10</v>
      </c>
      <c r="AX312" t="str">
        <f t="shared" si="779"/>
        <v>HOTEL</v>
      </c>
      <c r="AZ312" s="659" t="e">
        <f>+VLOOKUP(P312&amp;" "&amp;AP312&amp;" "&amp;AX312&amp;" "&amp;X312,'D2'!$DW$6:$DW$98,1,FALSE)</f>
        <v>#N/A</v>
      </c>
      <c r="BC312" t="s">
        <v>302</v>
      </c>
      <c r="BD312" t="s">
        <v>302</v>
      </c>
      <c r="BE312" t="s">
        <v>302</v>
      </c>
      <c r="BF312" s="530"/>
      <c r="BG312" s="530"/>
      <c r="BI312" t="str">
        <f t="shared" ref="BI312" si="788">IF(AX312="REMUNERACION","FEE MO","FEE SS")</f>
        <v>FEE SS</v>
      </c>
      <c r="BJ312" s="390" t="str">
        <f t="shared" si="783"/>
        <v>FEE SSBERG_CAD</v>
      </c>
      <c r="BK312" s="655">
        <f t="shared" si="781"/>
        <v>6989.9750000000004</v>
      </c>
      <c r="BL312" s="136">
        <f t="shared" ref="BL312" si="789">IF(BI312="FEE SS",AB312*0.025,AB312*0.0551)</f>
        <v>6989.9750000000004</v>
      </c>
      <c r="BM312" s="136" t="str">
        <f t="shared" si="762"/>
        <v>OK</v>
      </c>
    </row>
    <row r="313" spans="1:65" ht="20.399999999999999" x14ac:dyDescent="0.7">
      <c r="A313" s="203"/>
      <c r="B313" s="203"/>
      <c r="C313" s="203"/>
      <c r="D313" s="203"/>
      <c r="E313" s="203"/>
      <c r="F313" s="203"/>
      <c r="G313" s="203"/>
      <c r="H313" s="203"/>
      <c r="I313" s="203"/>
      <c r="J313" s="203"/>
      <c r="K313" s="203"/>
      <c r="L313" s="203" t="str">
        <f t="shared" si="752"/>
        <v>91243520OCTUBRE2025</v>
      </c>
      <c r="M313" s="203" t="str">
        <f t="shared" si="777"/>
        <v>REAL 91243520 TRANSPORTE BERG_CAD</v>
      </c>
      <c r="N313" s="203" t="str">
        <f>VLOOKUP(M313,'D2'!$DW$5:'D2'!G:G,1,FALSE)</f>
        <v>REAL 91243520 TRANSPORTE BERG_CAD</v>
      </c>
      <c r="O313" t="str">
        <f>P313&amp;V313&amp;X313&amp;W313&amp;AP313</f>
        <v>REALTRANSPORTEBERG_CADOCTUBRE202591243520</v>
      </c>
      <c r="P313" t="s">
        <v>21</v>
      </c>
      <c r="Q313" s="387" t="s">
        <v>677</v>
      </c>
      <c r="R313" s="211" t="e">
        <f>+VLOOKUP(AP313,'8'!$B$5:$F$40,2,FALSE)</f>
        <v>#N/A</v>
      </c>
      <c r="S313" s="383" t="s">
        <v>264</v>
      </c>
      <c r="T313" s="211" t="str">
        <f>+VLOOKUP(TEXT(S313,0),articulos!A:B,2,0)</f>
        <v>Transporte de Personal</v>
      </c>
      <c r="U313" s="384">
        <v>93643</v>
      </c>
      <c r="V313" s="370" t="s">
        <v>631</v>
      </c>
      <c r="W313" s="211" t="str">
        <f t="shared" si="754"/>
        <v>OCTUBRE2025</v>
      </c>
      <c r="X313" t="s">
        <v>703</v>
      </c>
      <c r="AA313" s="95">
        <f>+AD313/'7'!$E$353</f>
        <v>7241.2350493202093</v>
      </c>
      <c r="AB313" s="207">
        <v>6907921</v>
      </c>
      <c r="AD313" s="388">
        <f t="shared" si="755"/>
        <v>6907921</v>
      </c>
      <c r="AE313" s="530">
        <v>45938</v>
      </c>
      <c r="AF313" t="s">
        <v>767</v>
      </c>
      <c r="AG313" t="s">
        <v>1171</v>
      </c>
      <c r="AH313" t="s">
        <v>1172</v>
      </c>
      <c r="AL313" s="220">
        <f t="shared" si="756"/>
        <v>2025</v>
      </c>
      <c r="AM313" s="220" t="str">
        <f t="shared" si="757"/>
        <v>2025-10</v>
      </c>
      <c r="AN313" s="1" t="s">
        <v>24</v>
      </c>
      <c r="AO313" s="740">
        <f>AA313*'7'!G$353</f>
        <v>7694.9668895861623</v>
      </c>
      <c r="AP313" s="730" t="s">
        <v>677</v>
      </c>
      <c r="AQ313" s="212" t="str">
        <f t="shared" si="758"/>
        <v>912435</v>
      </c>
      <c r="AR313" s="213" t="e">
        <f>+VLOOKUP(AQ313,'8'!$B$5:$F$40,3,FALSE)</f>
        <v>#N/A</v>
      </c>
      <c r="AS313" s="213" t="e">
        <f>+VLOOKUP(AQ313,'8'!$B$5:$F$40,4,FALSE)</f>
        <v>#N/A</v>
      </c>
      <c r="AT313" s="213" t="e">
        <f>+VLOOKUP(AQ313,'8'!$B$5:$F$40,5,FALSE)</f>
        <v>#N/A</v>
      </c>
      <c r="AU313" s="213" t="e">
        <f>+VLOOKUP(AQ313,'8'!$B$5:$F$40,2,FALSE)</f>
        <v>#N/A</v>
      </c>
      <c r="AV313" s="213" t="str">
        <f t="shared" si="759"/>
        <v>TRANSPORTE-91243520-2025-10</v>
      </c>
      <c r="AW313" s="165" t="str">
        <f t="shared" si="760"/>
        <v>91243520-2025-10</v>
      </c>
      <c r="AX313" t="str">
        <f t="shared" si="779"/>
        <v>TRANSPORTE</v>
      </c>
      <c r="AZ313" s="659" t="e">
        <f>+VLOOKUP(P313&amp;" "&amp;AP313&amp;" "&amp;AX313&amp;" "&amp;X313,'D2'!$DW$6:$DW$98,1,FALSE)</f>
        <v>#N/A</v>
      </c>
      <c r="BC313" t="s">
        <v>302</v>
      </c>
      <c r="BD313" t="s">
        <v>302</v>
      </c>
      <c r="BE313" t="s">
        <v>302</v>
      </c>
      <c r="BF313" s="530"/>
      <c r="BG313" s="530"/>
      <c r="BI313" t="str">
        <f>IF(AX313="REMUNERACION","FEE MO","FEE SS")</f>
        <v>FEE SS</v>
      </c>
      <c r="BJ313" s="390" t="str">
        <f t="shared" si="783"/>
        <v>FEE SSBERG_CAD</v>
      </c>
      <c r="BK313" s="655">
        <f t="shared" si="781"/>
        <v>172698.02500000002</v>
      </c>
      <c r="BL313" s="136">
        <f>IF(BI313="FEE SS",AB313*0.025,AB313*0.0551)</f>
        <v>172698.02500000002</v>
      </c>
      <c r="BM313" s="136" t="str">
        <f t="shared" si="762"/>
        <v>OK</v>
      </c>
    </row>
    <row r="314" spans="1:65" ht="20.399999999999999" x14ac:dyDescent="0.7">
      <c r="A314" s="203"/>
      <c r="B314" s="203"/>
      <c r="C314" s="203"/>
      <c r="D314" s="203"/>
      <c r="E314" s="203"/>
      <c r="F314" s="203"/>
      <c r="G314" s="203"/>
      <c r="H314" s="203"/>
      <c r="I314" s="203"/>
      <c r="J314" s="203"/>
      <c r="K314" s="203"/>
      <c r="L314" s="203" t="str">
        <f t="shared" si="752"/>
        <v>91243520OCTUBRE2025</v>
      </c>
      <c r="M314" s="203" t="str">
        <f t="shared" si="777"/>
        <v>REAL 91243520 TRANSPORTE BERG_CAD</v>
      </c>
      <c r="N314" s="203" t="str">
        <f>VLOOKUP(M314,'D2'!$DW$5:'D2'!G:G,1,FALSE)</f>
        <v>REAL 91243520 TRANSPORTE BERG_CAD</v>
      </c>
      <c r="O314" t="str">
        <f t="shared" ref="O314" si="790">P314&amp;V314&amp;X314&amp;W314&amp;AP314</f>
        <v>REALTRANSPORTEBERG_CADOCTUBRE202591243520</v>
      </c>
      <c r="P314" t="s">
        <v>21</v>
      </c>
      <c r="Q314" s="387" t="s">
        <v>677</v>
      </c>
      <c r="R314" s="211" t="e">
        <f>+VLOOKUP(AP314,'8'!$B$5:$F$40,2,FALSE)</f>
        <v>#N/A</v>
      </c>
      <c r="S314" s="383" t="s">
        <v>264</v>
      </c>
      <c r="T314" s="211" t="str">
        <f>+VLOOKUP(TEXT(S314,0),articulos!A:B,2,0)</f>
        <v>Transporte de Personal</v>
      </c>
      <c r="U314" s="384">
        <v>93643</v>
      </c>
      <c r="V314" s="370" t="s">
        <v>631</v>
      </c>
      <c r="W314" s="211" t="str">
        <f t="shared" si="754"/>
        <v>OCTUBRE2025</v>
      </c>
      <c r="X314" t="s">
        <v>703</v>
      </c>
      <c r="AA314" s="95">
        <f>+AD314/'7'!$E$353</f>
        <v>1018.8968206547376</v>
      </c>
      <c r="AB314" s="207">
        <v>971997</v>
      </c>
      <c r="AD314" s="388">
        <f t="shared" si="755"/>
        <v>971997</v>
      </c>
      <c r="AE314" s="530">
        <v>45938</v>
      </c>
      <c r="AF314" t="s">
        <v>767</v>
      </c>
      <c r="AG314" t="s">
        <v>1171</v>
      </c>
      <c r="AH314" t="s">
        <v>1172</v>
      </c>
      <c r="AL314" s="220">
        <f t="shared" si="756"/>
        <v>2025</v>
      </c>
      <c r="AM314" s="220" t="str">
        <f t="shared" si="757"/>
        <v>2025-10</v>
      </c>
      <c r="AN314" s="1" t="s">
        <v>24</v>
      </c>
      <c r="AO314" s="740">
        <f>AA314*'7'!G$353</f>
        <v>1082.7403399339803</v>
      </c>
      <c r="AP314" s="730" t="s">
        <v>677</v>
      </c>
      <c r="AQ314" s="212" t="str">
        <f t="shared" si="758"/>
        <v>912435</v>
      </c>
      <c r="AR314" s="213" t="e">
        <f>+VLOOKUP(AQ314,'8'!$B$5:$F$40,3,FALSE)</f>
        <v>#N/A</v>
      </c>
      <c r="AS314" s="213" t="e">
        <f>+VLOOKUP(AQ314,'8'!$B$5:$F$40,4,FALSE)</f>
        <v>#N/A</v>
      </c>
      <c r="AT314" s="213" t="e">
        <f>+VLOOKUP(AQ314,'8'!$B$5:$F$40,5,FALSE)</f>
        <v>#N/A</v>
      </c>
      <c r="AU314" s="213" t="e">
        <f>+VLOOKUP(AQ314,'8'!$B$5:$F$40,2,FALSE)</f>
        <v>#N/A</v>
      </c>
      <c r="AV314" s="213" t="str">
        <f t="shared" si="759"/>
        <v>TRANSPORTE-91243520-2025-10</v>
      </c>
      <c r="AW314" s="165" t="str">
        <f t="shared" si="760"/>
        <v>91243520-2025-10</v>
      </c>
      <c r="AX314" t="str">
        <f t="shared" si="779"/>
        <v>TRANSPORTE</v>
      </c>
      <c r="AZ314" s="659" t="e">
        <f>+VLOOKUP(P314&amp;" "&amp;AP314&amp;" "&amp;AX314&amp;" "&amp;X314,'D2'!$DW$6:$DW$98,1,FALSE)</f>
        <v>#N/A</v>
      </c>
      <c r="BC314" t="s">
        <v>302</v>
      </c>
      <c r="BD314" t="s">
        <v>302</v>
      </c>
      <c r="BE314" t="s">
        <v>302</v>
      </c>
      <c r="BF314" s="530"/>
      <c r="BG314" s="530"/>
      <c r="BI314" t="str">
        <f t="shared" ref="BI314" si="791">IF(AX314="REMUNERACION","FEE MO","FEE SS")</f>
        <v>FEE SS</v>
      </c>
      <c r="BJ314" s="390" t="str">
        <f t="shared" si="783"/>
        <v>FEE SSBERG_CAD</v>
      </c>
      <c r="BK314" s="655">
        <f t="shared" si="781"/>
        <v>24299.925000000003</v>
      </c>
      <c r="BL314" s="136">
        <f t="shared" ref="BL314" si="792">IF(BI314="FEE SS",AB314*0.025,AB314*0.0551)</f>
        <v>24299.925000000003</v>
      </c>
      <c r="BM314" s="136" t="str">
        <f t="shared" si="762"/>
        <v>OK</v>
      </c>
    </row>
    <row r="315" spans="1:65" ht="20.399999999999999" x14ac:dyDescent="0.7">
      <c r="A315" s="203"/>
      <c r="B315" s="203"/>
      <c r="C315" s="203"/>
      <c r="D315" s="203"/>
      <c r="E315" s="203"/>
      <c r="F315" s="203"/>
      <c r="G315" s="203"/>
      <c r="H315" s="203"/>
      <c r="I315" s="203"/>
      <c r="J315" s="203"/>
      <c r="K315" s="203"/>
      <c r="L315" s="203" t="str">
        <f t="shared" si="752"/>
        <v>91243520OCTUBRE2025</v>
      </c>
      <c r="M315" s="203" t="str">
        <f>P315&amp;" "&amp;AP315&amp;" "&amp;V315&amp;" "&amp;X315</f>
        <v>REAL 91243520 TRANSPORTE BERG_CAD</v>
      </c>
      <c r="N315" s="203" t="str">
        <f>VLOOKUP(M315,'D2'!$DW$5:'D2'!G:G,1,FALSE)</f>
        <v>REAL 91243520 TRANSPORTE BERG_CAD</v>
      </c>
      <c r="O315" t="str">
        <f>P315&amp;V315&amp;X315&amp;W315&amp;AP315</f>
        <v>REALTRANSPORTEBERG_CADOCTUBRE202591243520</v>
      </c>
      <c r="P315" t="s">
        <v>21</v>
      </c>
      <c r="Q315" s="387" t="s">
        <v>677</v>
      </c>
      <c r="R315" s="211" t="e">
        <f>+VLOOKUP(AP315,'8'!$B$5:$F$40,2,FALSE)</f>
        <v>#N/A</v>
      </c>
      <c r="S315" s="383" t="s">
        <v>264</v>
      </c>
      <c r="T315" s="211" t="str">
        <f>+VLOOKUP(TEXT(S315,0),articulos!A:B,2,0)</f>
        <v>Transporte de Personal</v>
      </c>
      <c r="U315" s="384">
        <v>93643</v>
      </c>
      <c r="V315" s="370" t="s">
        <v>631</v>
      </c>
      <c r="W315" s="211" t="str">
        <f t="shared" si="754"/>
        <v>OCTUBRE2025</v>
      </c>
      <c r="X315" t="s">
        <v>703</v>
      </c>
      <c r="AA315" s="95">
        <f>+AD315/'7'!$E$353</f>
        <v>28.903424635994842</v>
      </c>
      <c r="AB315" s="207">
        <v>27573</v>
      </c>
      <c r="AD315" s="388">
        <f t="shared" si="755"/>
        <v>27573</v>
      </c>
      <c r="AE315" s="530">
        <v>45938</v>
      </c>
      <c r="AF315" t="s">
        <v>767</v>
      </c>
      <c r="AG315" t="s">
        <v>1171</v>
      </c>
      <c r="AH315" t="s">
        <v>1172</v>
      </c>
      <c r="AL315" s="220">
        <f t="shared" si="756"/>
        <v>2025</v>
      </c>
      <c r="AM315" s="220" t="str">
        <f t="shared" si="757"/>
        <v>2025-10</v>
      </c>
      <c r="AN315" s="1" t="s">
        <v>24</v>
      </c>
      <c r="AO315" s="740">
        <f>AA315*'7'!G$353</f>
        <v>30.714497465526783</v>
      </c>
      <c r="AP315" s="730" t="s">
        <v>677</v>
      </c>
      <c r="AQ315" s="212" t="str">
        <f t="shared" si="758"/>
        <v>912435</v>
      </c>
      <c r="AR315" s="213" t="e">
        <f>+VLOOKUP(AQ315,'8'!$B$5:$F$40,3,FALSE)</f>
        <v>#N/A</v>
      </c>
      <c r="AS315" s="213" t="e">
        <f>+VLOOKUP(AQ315,'8'!$B$5:$F$40,4,FALSE)</f>
        <v>#N/A</v>
      </c>
      <c r="AT315" s="213" t="e">
        <f>+VLOOKUP(AQ315,'8'!$B$5:$F$40,5,FALSE)</f>
        <v>#N/A</v>
      </c>
      <c r="AU315" s="213" t="e">
        <f>+VLOOKUP(AQ315,'8'!$B$5:$F$40,2,FALSE)</f>
        <v>#N/A</v>
      </c>
      <c r="AV315" s="213" t="str">
        <f t="shared" si="759"/>
        <v>TRANSPORTE-91243520-2025-10</v>
      </c>
      <c r="AW315" s="165" t="str">
        <f t="shared" si="760"/>
        <v>91243520-2025-10</v>
      </c>
      <c r="AX315" t="str">
        <f>V315</f>
        <v>TRANSPORTE</v>
      </c>
      <c r="AZ315" s="659" t="e">
        <f>+VLOOKUP(P315&amp;" "&amp;AP315&amp;" "&amp;AX315&amp;" "&amp;X315,'D2'!$DW$6:$DW$98,1,FALSE)</f>
        <v>#N/A</v>
      </c>
      <c r="BC315" t="s">
        <v>302</v>
      </c>
      <c r="BD315" t="s">
        <v>302</v>
      </c>
      <c r="BE315" t="s">
        <v>302</v>
      </c>
      <c r="BF315" s="530"/>
      <c r="BG315" s="530"/>
      <c r="BI315" t="str">
        <f>IF(AX315="REMUNERACION","FEE MO","FEE SS")</f>
        <v>FEE SS</v>
      </c>
      <c r="BJ315" s="390" t="str">
        <f t="shared" si="783"/>
        <v>FEE SSBERG_CAD</v>
      </c>
      <c r="BK315" s="655">
        <f t="shared" si="781"/>
        <v>689.32500000000005</v>
      </c>
      <c r="BL315" s="136">
        <f>IF(BI315="FEE SS",AB315*0.025,AB315*0.0551)</f>
        <v>689.32500000000005</v>
      </c>
      <c r="BM315" s="136" t="str">
        <f t="shared" si="762"/>
        <v>OK</v>
      </c>
    </row>
    <row r="316" spans="1:65" ht="20.399999999999999" x14ac:dyDescent="0.7">
      <c r="A316" s="203"/>
      <c r="B316" s="203"/>
      <c r="C316" s="203"/>
      <c r="D316" s="203"/>
      <c r="E316" s="203"/>
      <c r="F316" s="203"/>
      <c r="G316" s="203"/>
      <c r="H316" s="203"/>
      <c r="I316" s="203"/>
      <c r="J316" s="203"/>
      <c r="K316" s="203"/>
      <c r="L316" s="203" t="str">
        <f t="shared" si="752"/>
        <v>91243520OCTUBRE2025</v>
      </c>
      <c r="M316" s="203" t="str">
        <f>P316&amp;" "&amp;AP316&amp;" "&amp;V316&amp;" "&amp;X316</f>
        <v>REAL 91243520 TRANSPORTE BERG_CAD</v>
      </c>
      <c r="N316" s="203" t="str">
        <f>VLOOKUP(M316,'D2'!$DW$5:'D2'!G:G,1,FALSE)</f>
        <v>REAL 91243520 TRANSPORTE BERG_CAD</v>
      </c>
      <c r="O316" t="str">
        <f>P316&amp;V316&amp;X316&amp;W316&amp;AP316</f>
        <v>REALTRANSPORTEBERG_CADOCTUBRE202591243520</v>
      </c>
      <c r="P316" t="s">
        <v>21</v>
      </c>
      <c r="Q316" s="387" t="s">
        <v>680</v>
      </c>
      <c r="R316" s="211" t="e">
        <f>+VLOOKUP(AP316,'8'!$B$5:$F$40,2,FALSE)</f>
        <v>#N/A</v>
      </c>
      <c r="S316" s="383" t="s">
        <v>264</v>
      </c>
      <c r="T316" s="211" t="str">
        <f>+VLOOKUP(TEXT(S316,0),articulos!A:B,2,0)</f>
        <v>Transporte de Personal</v>
      </c>
      <c r="U316" s="384">
        <v>93877</v>
      </c>
      <c r="V316" s="370" t="s">
        <v>631</v>
      </c>
      <c r="W316" s="211" t="str">
        <f t="shared" si="754"/>
        <v>OCTUBRE2025</v>
      </c>
      <c r="X316" t="s">
        <v>703</v>
      </c>
      <c r="AA316" s="95">
        <f>+AD316/'7'!$E$353</f>
        <v>46.812792855121231</v>
      </c>
      <c r="AB316" s="207">
        <v>44658</v>
      </c>
      <c r="AD316" s="388">
        <f t="shared" si="755"/>
        <v>44658</v>
      </c>
      <c r="AE316" s="530">
        <v>45944</v>
      </c>
      <c r="AF316" t="s">
        <v>767</v>
      </c>
      <c r="AG316" t="s">
        <v>1120</v>
      </c>
      <c r="AH316" t="s">
        <v>1121</v>
      </c>
      <c r="AL316" s="220">
        <f t="shared" si="756"/>
        <v>2025</v>
      </c>
      <c r="AM316" s="220" t="str">
        <f t="shared" si="757"/>
        <v>2025-10</v>
      </c>
      <c r="AN316" s="1" t="s">
        <v>24</v>
      </c>
      <c r="AO316" s="740">
        <f>AA316*'7'!G$353</f>
        <v>49.746056933068409</v>
      </c>
      <c r="AP316" s="730" t="s">
        <v>677</v>
      </c>
      <c r="AQ316" s="212" t="str">
        <f t="shared" si="758"/>
        <v>912435</v>
      </c>
      <c r="AR316" s="213" t="e">
        <f>+VLOOKUP(AQ316,'8'!$B$5:$F$40,3,FALSE)</f>
        <v>#N/A</v>
      </c>
      <c r="AS316" s="213" t="e">
        <f>+VLOOKUP(AQ316,'8'!$B$5:$F$40,4,FALSE)</f>
        <v>#N/A</v>
      </c>
      <c r="AT316" s="213" t="e">
        <f>+VLOOKUP(AQ316,'8'!$B$5:$F$40,5,FALSE)</f>
        <v>#N/A</v>
      </c>
      <c r="AU316" s="213" t="e">
        <f>+VLOOKUP(AQ316,'8'!$B$5:$F$40,2,FALSE)</f>
        <v>#N/A</v>
      </c>
      <c r="AV316" s="213" t="str">
        <f t="shared" si="759"/>
        <v>TRANSPORTE-91243520-2025-10</v>
      </c>
      <c r="AW316" s="165" t="str">
        <f t="shared" si="760"/>
        <v>91243520-2025-10</v>
      </c>
      <c r="AX316" t="str">
        <f>V316</f>
        <v>TRANSPORTE</v>
      </c>
      <c r="AZ316" s="659" t="e">
        <f>+VLOOKUP(P316&amp;" "&amp;AP316&amp;" "&amp;AX316&amp;" "&amp;X316,'D2'!$DW$6:$DW$98,1,FALSE)</f>
        <v>#N/A</v>
      </c>
      <c r="BC316" t="s">
        <v>302</v>
      </c>
      <c r="BD316" t="s">
        <v>302</v>
      </c>
      <c r="BE316" t="s">
        <v>302</v>
      </c>
      <c r="BF316" s="530"/>
      <c r="BG316" s="530"/>
      <c r="BI316" t="str">
        <f t="shared" ref="BI316" si="793">IF(AX316="REMUNERACION","FEE MO","FEE SS")</f>
        <v>FEE SS</v>
      </c>
      <c r="BJ316" s="390" t="str">
        <f t="shared" si="783"/>
        <v>FEE SSBERG_CAD</v>
      </c>
      <c r="BK316" s="655">
        <f t="shared" si="781"/>
        <v>1116.45</v>
      </c>
      <c r="BL316" s="136">
        <f t="shared" ref="BL316" si="794">IF(BI316="FEE SS",AB316*0.025,AB316*0.0551)</f>
        <v>1116.45</v>
      </c>
      <c r="BM316" s="136" t="str">
        <f t="shared" si="762"/>
        <v>OK</v>
      </c>
    </row>
    <row r="317" spans="1:65" ht="20.399999999999999" x14ac:dyDescent="0.7">
      <c r="A317" s="203"/>
      <c r="B317" s="203"/>
      <c r="C317" s="203"/>
      <c r="D317" s="203"/>
      <c r="E317" s="203"/>
      <c r="F317" s="203"/>
      <c r="G317" s="203"/>
      <c r="H317" s="203"/>
      <c r="I317" s="203"/>
      <c r="J317" s="203"/>
      <c r="K317" s="203"/>
      <c r="L317" s="203" t="str">
        <f t="shared" ref="L317:L327" si="795">IF(P317="INCURRIDO",0,AP317&amp;W317)</f>
        <v>91243520OCTUBRE2025</v>
      </c>
      <c r="M317" s="203" t="str">
        <f t="shared" ref="M317:M324" si="796">P317&amp;" "&amp;AP317&amp;" "&amp;V317&amp;" "&amp;X317</f>
        <v>REAL 91243520 TRANSPORTE BERG_CAD</v>
      </c>
      <c r="N317" s="203" t="str">
        <f>VLOOKUP(M317,'D2'!$DW$5:'D2'!G:G,1,FALSE)</f>
        <v>REAL 91243520 TRANSPORTE BERG_CAD</v>
      </c>
      <c r="O317" t="str">
        <f>P317&amp;V317&amp;X317&amp;W317&amp;AP317</f>
        <v>REALTRANSPORTEBERG_CADOCTUBRE202591243520</v>
      </c>
      <c r="P317" t="s">
        <v>21</v>
      </c>
      <c r="Q317" s="387" t="s">
        <v>676</v>
      </c>
      <c r="R317" s="211" t="e">
        <f>+VLOOKUP(AP317,'8'!$B$5:$F$40,2,FALSE)</f>
        <v>#N/A</v>
      </c>
      <c r="S317" s="383" t="s">
        <v>260</v>
      </c>
      <c r="T317" s="211" t="str">
        <f>+VLOOKUP(TEXT(S317,0),articulos!A:B,2,0)</f>
        <v>Vehículos Livianos y Otros Medios de Transporte</v>
      </c>
      <c r="U317" s="384">
        <v>93879</v>
      </c>
      <c r="V317" s="370" t="s">
        <v>631</v>
      </c>
      <c r="W317" s="211" t="str">
        <f t="shared" ref="W317:W327" si="797">UPPER(TEXT(AE317,"MMMMYYYY"))</f>
        <v>OCTUBRE2025</v>
      </c>
      <c r="X317" t="s">
        <v>703</v>
      </c>
      <c r="AA317" s="95">
        <f>+AD317/'7'!$E$353</f>
        <v>93.002924620271074</v>
      </c>
      <c r="AB317" s="207">
        <v>88722</v>
      </c>
      <c r="AD317" s="388">
        <f t="shared" ref="AD317:AD327" si="798">ROUND(AB317-AC317,0)</f>
        <v>88722</v>
      </c>
      <c r="AE317" s="530">
        <v>45944</v>
      </c>
      <c r="AF317" t="s">
        <v>767</v>
      </c>
      <c r="AG317" t="s">
        <v>769</v>
      </c>
      <c r="AH317" t="s">
        <v>1173</v>
      </c>
      <c r="AL317" s="220">
        <f t="shared" ref="AL317:AL327" si="799">+YEAR(AE317)</f>
        <v>2025</v>
      </c>
      <c r="AM317" s="220" t="str">
        <f t="shared" ref="AM317:AM327" si="800">+AL317&amp;"-"&amp;TEXT(MONTH(AE317),"00")</f>
        <v>2025-10</v>
      </c>
      <c r="AN317" s="1" t="s">
        <v>24</v>
      </c>
      <c r="AO317" s="740">
        <f>AA317*'7'!G$353</f>
        <v>98.830437171742915</v>
      </c>
      <c r="AP317" s="730" t="s">
        <v>677</v>
      </c>
      <c r="AQ317" s="212" t="str">
        <f t="shared" ref="AQ317:AQ327" si="801">+MID(AP317,1,6)</f>
        <v>912435</v>
      </c>
      <c r="AR317" s="213" t="e">
        <f>+VLOOKUP(AQ317,'8'!$B$5:$F$40,3,FALSE)</f>
        <v>#N/A</v>
      </c>
      <c r="AS317" s="213" t="e">
        <f>+VLOOKUP(AQ317,'8'!$B$5:$F$40,4,FALSE)</f>
        <v>#N/A</v>
      </c>
      <c r="AT317" s="213" t="e">
        <f>+VLOOKUP(AQ317,'8'!$B$5:$F$40,5,FALSE)</f>
        <v>#N/A</v>
      </c>
      <c r="AU317" s="213" t="e">
        <f>+VLOOKUP(AQ317,'8'!$B$5:$F$40,2,FALSE)</f>
        <v>#N/A</v>
      </c>
      <c r="AV317" s="213" t="str">
        <f t="shared" ref="AV317:AV327" si="802">+AX317&amp;"-"&amp;AP317&amp;"-"&amp;AM317</f>
        <v>TRANSPORTE-91243520-2025-10</v>
      </c>
      <c r="AW317" s="165" t="str">
        <f t="shared" ref="AW317:AW327" si="803">+AP317&amp;"-"&amp;AM317</f>
        <v>91243520-2025-10</v>
      </c>
      <c r="AX317" t="str">
        <f t="shared" ref="AX317:AX324" si="804">V317</f>
        <v>TRANSPORTE</v>
      </c>
      <c r="AZ317" s="659" t="e">
        <f>+VLOOKUP(P317&amp;" "&amp;AP317&amp;" "&amp;AX317&amp;" "&amp;X317,'D2'!$DW$6:$DW$98,1,FALSE)</f>
        <v>#N/A</v>
      </c>
      <c r="BC317" t="s">
        <v>302</v>
      </c>
      <c r="BD317" t="s">
        <v>302</v>
      </c>
      <c r="BE317" t="s">
        <v>302</v>
      </c>
      <c r="BF317" s="530"/>
      <c r="BG317" s="530"/>
      <c r="BI317" t="str">
        <f>IF(AX317="REMUNERACION","FEE MO","FEE SS")</f>
        <v>FEE SS</v>
      </c>
      <c r="BJ317" s="390" t="str">
        <f t="shared" si="783"/>
        <v>FEE SSBERG_CAD</v>
      </c>
      <c r="BK317" s="655">
        <f t="shared" si="781"/>
        <v>2218.0500000000002</v>
      </c>
      <c r="BL317" s="136">
        <f>IF(BI317="FEE SS",AB317*0.025,AB317*0.0551)</f>
        <v>2218.0500000000002</v>
      </c>
      <c r="BM317" s="136" t="str">
        <f t="shared" ref="BM317:BM327" si="805">IF(BK317=BL317,"OK","REV")</f>
        <v>OK</v>
      </c>
    </row>
    <row r="318" spans="1:65" ht="20.399999999999999" x14ac:dyDescent="0.7">
      <c r="A318" s="203"/>
      <c r="B318" s="203"/>
      <c r="C318" s="203"/>
      <c r="D318" s="203"/>
      <c r="E318" s="203"/>
      <c r="F318" s="203"/>
      <c r="G318" s="203"/>
      <c r="H318" s="203"/>
      <c r="I318" s="203"/>
      <c r="J318" s="203"/>
      <c r="K318" s="203"/>
      <c r="L318" s="203" t="str">
        <f t="shared" si="795"/>
        <v>91243520OCTUBRE2025</v>
      </c>
      <c r="M318" s="203" t="str">
        <f t="shared" si="796"/>
        <v>REAL 91243520 HOTEL BERG_CAD</v>
      </c>
      <c r="N318" s="203" t="str">
        <f>VLOOKUP(M318,'D2'!$DW$5:'D2'!G:G,1,FALSE)</f>
        <v>REAL 91243520 HOTEL BERG_CAD</v>
      </c>
      <c r="O318" t="str">
        <f t="shared" ref="O318" si="806">P318&amp;V318&amp;X318&amp;W318&amp;AP318</f>
        <v>REALHOTELBERG_CADOCTUBRE202591243520</v>
      </c>
      <c r="P318" t="s">
        <v>21</v>
      </c>
      <c r="Q318" s="387" t="s">
        <v>679</v>
      </c>
      <c r="R318" s="211" t="e">
        <f>+VLOOKUP(AP318,'8'!$B$5:$F$40,2,FALSE)</f>
        <v>#N/A</v>
      </c>
      <c r="S318" s="383" t="s">
        <v>262</v>
      </c>
      <c r="T318" s="211" t="str">
        <f>+VLOOKUP(TEXT(S318,0),articulos!A:B,2,0)</f>
        <v>Servicio de Alojamiento y Alimentación</v>
      </c>
      <c r="U318" s="384">
        <v>93879</v>
      </c>
      <c r="V318" s="370" t="s">
        <v>638</v>
      </c>
      <c r="W318" s="211" t="str">
        <f t="shared" si="797"/>
        <v>OCTUBRE2025</v>
      </c>
      <c r="X318" t="s">
        <v>703</v>
      </c>
      <c r="AA318" s="95">
        <f>+AD318/'7'!$E$353</f>
        <v>1995.6801576569494</v>
      </c>
      <c r="AB318" s="207">
        <v>1903819</v>
      </c>
      <c r="AD318" s="388">
        <f t="shared" si="798"/>
        <v>1903819</v>
      </c>
      <c r="AE318" s="530">
        <v>45944</v>
      </c>
      <c r="AF318" t="s">
        <v>767</v>
      </c>
      <c r="AG318" t="s">
        <v>769</v>
      </c>
      <c r="AH318" t="s">
        <v>1173</v>
      </c>
      <c r="AL318" s="220">
        <f t="shared" si="799"/>
        <v>2025</v>
      </c>
      <c r="AM318" s="220" t="str">
        <f t="shared" si="800"/>
        <v>2025-10</v>
      </c>
      <c r="AN318" s="1" t="s">
        <v>24</v>
      </c>
      <c r="AO318" s="740">
        <f>AA318*'7'!G$353</f>
        <v>2120.728388290057</v>
      </c>
      <c r="AP318" s="730" t="s">
        <v>677</v>
      </c>
      <c r="AQ318" s="212" t="str">
        <f t="shared" si="801"/>
        <v>912435</v>
      </c>
      <c r="AR318" s="213" t="e">
        <f>+VLOOKUP(AQ318,'8'!$B$5:$F$40,3,FALSE)</f>
        <v>#N/A</v>
      </c>
      <c r="AS318" s="213" t="e">
        <f>+VLOOKUP(AQ318,'8'!$B$5:$F$40,4,FALSE)</f>
        <v>#N/A</v>
      </c>
      <c r="AT318" s="213" t="e">
        <f>+VLOOKUP(AQ318,'8'!$B$5:$F$40,5,FALSE)</f>
        <v>#N/A</v>
      </c>
      <c r="AU318" s="213" t="e">
        <f>+VLOOKUP(AQ318,'8'!$B$5:$F$40,2,FALSE)</f>
        <v>#N/A</v>
      </c>
      <c r="AV318" s="213" t="str">
        <f t="shared" si="802"/>
        <v>HOTEL-91243520-2025-10</v>
      </c>
      <c r="AW318" s="165" t="str">
        <f t="shared" si="803"/>
        <v>91243520-2025-10</v>
      </c>
      <c r="AX318" t="str">
        <f t="shared" si="804"/>
        <v>HOTEL</v>
      </c>
      <c r="AZ318" s="659" t="e">
        <f>+VLOOKUP(P318&amp;" "&amp;AP318&amp;" "&amp;AX318&amp;" "&amp;X318,'D2'!$DW$6:$DW$98,1,FALSE)</f>
        <v>#N/A</v>
      </c>
      <c r="BC318" t="s">
        <v>302</v>
      </c>
      <c r="BD318" t="s">
        <v>302</v>
      </c>
      <c r="BE318" t="s">
        <v>302</v>
      </c>
      <c r="BF318" s="530"/>
      <c r="BG318" s="530"/>
      <c r="BI318" t="str">
        <f t="shared" ref="BI318" si="807">IF(AX318="REMUNERACION","FEE MO","FEE SS")</f>
        <v>FEE SS</v>
      </c>
      <c r="BJ318" s="390" t="str">
        <f>IF(AX318="REMUNERACION","FEE MO","FEE SS")&amp;X318</f>
        <v>FEE SSBERG_CAD</v>
      </c>
      <c r="BK318" s="655">
        <f t="shared" ref="BK318:BK324" si="808">+AB318*0.025</f>
        <v>47595.475000000006</v>
      </c>
      <c r="BL318" s="136">
        <f t="shared" ref="BL318" si="809">IF(BI318="FEE SS",AB318*0.025,AB318*0.0551)</f>
        <v>47595.475000000006</v>
      </c>
      <c r="BM318" s="136" t="str">
        <f t="shared" si="805"/>
        <v>OK</v>
      </c>
    </row>
    <row r="319" spans="1:65" ht="20.399999999999999" x14ac:dyDescent="0.7">
      <c r="A319" s="203"/>
      <c r="B319" s="203"/>
      <c r="C319" s="203"/>
      <c r="D319" s="203"/>
      <c r="E319" s="203"/>
      <c r="F319" s="203"/>
      <c r="G319" s="203"/>
      <c r="H319" s="203"/>
      <c r="I319" s="203"/>
      <c r="J319" s="203"/>
      <c r="K319" s="203"/>
      <c r="L319" s="203" t="str">
        <f t="shared" si="795"/>
        <v>91243520OCTUBRE2025</v>
      </c>
      <c r="M319" s="203" t="str">
        <f t="shared" si="796"/>
        <v>REAL 91243520 TRANSPORTE BERG_CAD</v>
      </c>
      <c r="N319" s="203" t="str">
        <f>VLOOKUP(M319,'D2'!$DW$5:'D2'!G:G,1,FALSE)</f>
        <v>REAL 91243520 TRANSPORTE BERG_CAD</v>
      </c>
      <c r="O319" t="str">
        <f>P319&amp;V319&amp;X319&amp;W319&amp;AP319</f>
        <v>REALTRANSPORTEBERG_CADOCTUBRE202591243520</v>
      </c>
      <c r="P319" t="s">
        <v>21</v>
      </c>
      <c r="Q319" s="387" t="s">
        <v>677</v>
      </c>
      <c r="R319" s="211" t="e">
        <f>+VLOOKUP(AP319,'8'!$B$5:$F$40,2,FALSE)</f>
        <v>#N/A</v>
      </c>
      <c r="S319" s="383" t="s">
        <v>264</v>
      </c>
      <c r="T319" s="211" t="str">
        <f>+VLOOKUP(TEXT(S319,0),articulos!A:B,2,0)</f>
        <v>Transporte de Personal</v>
      </c>
      <c r="U319" s="384">
        <v>93879</v>
      </c>
      <c r="V319" s="370" t="s">
        <v>631</v>
      </c>
      <c r="W319" s="211" t="str">
        <f t="shared" si="797"/>
        <v>OCTUBRE2025</v>
      </c>
      <c r="X319" t="s">
        <v>703</v>
      </c>
      <c r="AA319" s="95">
        <f>+AD319/'7'!$E$353</f>
        <v>55.064624673731878</v>
      </c>
      <c r="AB319" s="207">
        <v>52530</v>
      </c>
      <c r="AD319" s="388">
        <f t="shared" si="798"/>
        <v>52530</v>
      </c>
      <c r="AE319" s="530">
        <v>45944</v>
      </c>
      <c r="AF319" t="s">
        <v>767</v>
      </c>
      <c r="AG319" t="s">
        <v>769</v>
      </c>
      <c r="AH319" t="s">
        <v>1173</v>
      </c>
      <c r="AL319" s="220">
        <f t="shared" si="799"/>
        <v>2025</v>
      </c>
      <c r="AM319" s="220" t="str">
        <f t="shared" si="800"/>
        <v>2025-10</v>
      </c>
      <c r="AN319" s="1" t="s">
        <v>24</v>
      </c>
      <c r="AO319" s="740">
        <f>AA319*'7'!G$353</f>
        <v>58.514944034530956</v>
      </c>
      <c r="AP319" s="730" t="s">
        <v>677</v>
      </c>
      <c r="AQ319" s="212" t="str">
        <f t="shared" si="801"/>
        <v>912435</v>
      </c>
      <c r="AR319" s="213" t="e">
        <f>+VLOOKUP(AQ319,'8'!$B$5:$F$40,3,FALSE)</f>
        <v>#N/A</v>
      </c>
      <c r="AS319" s="213" t="e">
        <f>+VLOOKUP(AQ319,'8'!$B$5:$F$40,4,FALSE)</f>
        <v>#N/A</v>
      </c>
      <c r="AT319" s="213" t="e">
        <f>+VLOOKUP(AQ319,'8'!$B$5:$F$40,5,FALSE)</f>
        <v>#N/A</v>
      </c>
      <c r="AU319" s="213" t="e">
        <f>+VLOOKUP(AQ319,'8'!$B$5:$F$40,2,FALSE)</f>
        <v>#N/A</v>
      </c>
      <c r="AV319" s="213" t="str">
        <f t="shared" si="802"/>
        <v>TRANSPORTE-91243520-2025-10</v>
      </c>
      <c r="AW319" s="165" t="str">
        <f t="shared" si="803"/>
        <v>91243520-2025-10</v>
      </c>
      <c r="AX319" t="str">
        <f t="shared" si="804"/>
        <v>TRANSPORTE</v>
      </c>
      <c r="AZ319" s="659" t="e">
        <f>+VLOOKUP(P319&amp;" "&amp;AP319&amp;" "&amp;AX319&amp;" "&amp;X319,'D2'!$DW$6:$DW$98,1,FALSE)</f>
        <v>#N/A</v>
      </c>
      <c r="BC319" t="s">
        <v>302</v>
      </c>
      <c r="BD319" t="s">
        <v>302</v>
      </c>
      <c r="BE319" t="s">
        <v>302</v>
      </c>
      <c r="BF319" s="530"/>
      <c r="BG319" s="530"/>
      <c r="BI319" t="str">
        <f>IF(AX319="REMUNERACION","FEE MO","FEE SS")</f>
        <v>FEE SS</v>
      </c>
      <c r="BJ319" s="390" t="str">
        <f t="shared" ref="BJ319:BJ325" si="810">IF(AX319="REMUNERACION","FEE MO","FEE SS")&amp;X319</f>
        <v>FEE SSBERG_CAD</v>
      </c>
      <c r="BK319" s="655">
        <f t="shared" si="808"/>
        <v>1313.25</v>
      </c>
      <c r="BL319" s="136">
        <f>IF(BI319="FEE SS",AB319*0.025,AB319*0.0551)</f>
        <v>1313.25</v>
      </c>
      <c r="BM319" s="136" t="str">
        <f t="shared" si="805"/>
        <v>OK</v>
      </c>
    </row>
    <row r="320" spans="1:65" ht="20.399999999999999" x14ac:dyDescent="0.7">
      <c r="A320" s="203"/>
      <c r="B320" s="203"/>
      <c r="C320" s="203"/>
      <c r="D320" s="203"/>
      <c r="E320" s="203"/>
      <c r="F320" s="203"/>
      <c r="G320" s="203"/>
      <c r="H320" s="203"/>
      <c r="I320" s="203"/>
      <c r="J320" s="203"/>
      <c r="K320" s="203"/>
      <c r="L320" s="203" t="str">
        <f t="shared" si="795"/>
        <v>91243520OCTUBRE2025</v>
      </c>
      <c r="M320" s="203" t="str">
        <f t="shared" si="796"/>
        <v>REAL 91243520 TRANSPORTE BERG_CAD</v>
      </c>
      <c r="N320" s="203" t="str">
        <f>VLOOKUP(M320,'D2'!$DW$5:'D2'!G:G,1,FALSE)</f>
        <v>REAL 91243520 TRANSPORTE BERG_CAD</v>
      </c>
      <c r="O320" t="str">
        <f t="shared" ref="O320" si="811">P320&amp;V320&amp;X320&amp;W320&amp;AP320</f>
        <v>REALTRANSPORTEBERG_CADOCTUBRE202591243520</v>
      </c>
      <c r="P320" t="s">
        <v>21</v>
      </c>
      <c r="Q320" s="387" t="s">
        <v>676</v>
      </c>
      <c r="R320" s="211" t="e">
        <f>+VLOOKUP(AP320,'8'!$B$5:$F$40,2,FALSE)</f>
        <v>#N/A</v>
      </c>
      <c r="S320" s="383" t="s">
        <v>23</v>
      </c>
      <c r="T320" s="211" t="str">
        <f>+VLOOKUP(TEXT(S320,0),articulos!A:B,2,0)</f>
        <v>Asesoría Experta</v>
      </c>
      <c r="U320" s="384">
        <v>93882</v>
      </c>
      <c r="V320" s="370" t="s">
        <v>631</v>
      </c>
      <c r="W320" s="211" t="str">
        <f t="shared" si="797"/>
        <v>OCTUBRE2025</v>
      </c>
      <c r="X320" t="s">
        <v>703</v>
      </c>
      <c r="AA320" s="95">
        <f>+AD320/'7'!$E$353</f>
        <v>79.305428891893868</v>
      </c>
      <c r="AB320" s="207">
        <v>75655</v>
      </c>
      <c r="AD320" s="388">
        <f t="shared" si="798"/>
        <v>75655</v>
      </c>
      <c r="AE320" s="530">
        <v>45944</v>
      </c>
      <c r="AF320" t="s">
        <v>767</v>
      </c>
      <c r="AG320" t="s">
        <v>769</v>
      </c>
      <c r="AH320" t="s">
        <v>1173</v>
      </c>
      <c r="AL320" s="220">
        <f t="shared" si="799"/>
        <v>2025</v>
      </c>
      <c r="AM320" s="220" t="str">
        <f t="shared" si="800"/>
        <v>2025-10</v>
      </c>
      <c r="AN320" s="1" t="s">
        <v>24</v>
      </c>
      <c r="AO320" s="740">
        <f>AA320*'7'!G$353</f>
        <v>84.274663828906128</v>
      </c>
      <c r="AP320" s="730" t="s">
        <v>677</v>
      </c>
      <c r="AQ320" s="212" t="str">
        <f t="shared" si="801"/>
        <v>912435</v>
      </c>
      <c r="AR320" s="213" t="e">
        <f>+VLOOKUP(AQ320,'8'!$B$5:$F$40,3,FALSE)</f>
        <v>#N/A</v>
      </c>
      <c r="AS320" s="213" t="e">
        <f>+VLOOKUP(AQ320,'8'!$B$5:$F$40,4,FALSE)</f>
        <v>#N/A</v>
      </c>
      <c r="AT320" s="213" t="e">
        <f>+VLOOKUP(AQ320,'8'!$B$5:$F$40,5,FALSE)</f>
        <v>#N/A</v>
      </c>
      <c r="AU320" s="213" t="e">
        <f>+VLOOKUP(AQ320,'8'!$B$5:$F$40,2,FALSE)</f>
        <v>#N/A</v>
      </c>
      <c r="AV320" s="213" t="str">
        <f t="shared" si="802"/>
        <v>TRANSPORTE-91243520-2025-10</v>
      </c>
      <c r="AW320" s="165" t="str">
        <f t="shared" si="803"/>
        <v>91243520-2025-10</v>
      </c>
      <c r="AX320" t="str">
        <f t="shared" si="804"/>
        <v>TRANSPORTE</v>
      </c>
      <c r="AZ320" s="659" t="e">
        <f>+VLOOKUP(P320&amp;" "&amp;AP320&amp;" "&amp;AX320&amp;" "&amp;X320,'D2'!$DW$6:$DW$98,1,FALSE)</f>
        <v>#N/A</v>
      </c>
      <c r="BC320" t="s">
        <v>302</v>
      </c>
      <c r="BD320" t="s">
        <v>302</v>
      </c>
      <c r="BE320" t="s">
        <v>302</v>
      </c>
      <c r="BF320" s="530"/>
      <c r="BG320" s="530"/>
      <c r="BI320" t="str">
        <f t="shared" ref="BI320" si="812">IF(AX320="REMUNERACION","FEE MO","FEE SS")</f>
        <v>FEE SS</v>
      </c>
      <c r="BJ320" s="390" t="str">
        <f t="shared" si="810"/>
        <v>FEE SSBERG_CAD</v>
      </c>
      <c r="BK320" s="655">
        <f t="shared" si="808"/>
        <v>1891.375</v>
      </c>
      <c r="BL320" s="136">
        <f t="shared" ref="BL320" si="813">IF(BI320="FEE SS",AB320*0.025,AB320*0.0551)</f>
        <v>1891.375</v>
      </c>
      <c r="BM320" s="136" t="str">
        <f t="shared" si="805"/>
        <v>OK</v>
      </c>
    </row>
    <row r="321" spans="1:65" ht="20.399999999999999" x14ac:dyDescent="0.7">
      <c r="A321" s="203"/>
      <c r="B321" s="203"/>
      <c r="C321" s="203"/>
      <c r="D321" s="203"/>
      <c r="E321" s="203"/>
      <c r="F321" s="203"/>
      <c r="G321" s="203"/>
      <c r="H321" s="203"/>
      <c r="I321" s="203"/>
      <c r="J321" s="203"/>
      <c r="K321" s="203"/>
      <c r="L321" s="203" t="str">
        <f t="shared" si="795"/>
        <v>91243120OCTUBRE2025</v>
      </c>
      <c r="M321" s="203" t="str">
        <f t="shared" si="796"/>
        <v>REAL 91243120 CO-055/2024 BERG_CAD</v>
      </c>
      <c r="N321" s="203" t="str">
        <f>VLOOKUP(M321,'D2'!$DW$5:'D2'!G:G,1,FALSE)</f>
        <v>REAL 91243120 CO-055/2024 BERG_CAD</v>
      </c>
      <c r="O321" t="str">
        <f>P321&amp;V321&amp;X321&amp;W321&amp;AP321</f>
        <v>REALCO-055/2024BERG_CADOCTUBRE202591243120</v>
      </c>
      <c r="P321" t="s">
        <v>21</v>
      </c>
      <c r="Q321" s="387" t="s">
        <v>663</v>
      </c>
      <c r="R321" s="211" t="e">
        <f>+VLOOKUP(AP321,'8'!$B$5:$F$40,2,FALSE)</f>
        <v>#N/A</v>
      </c>
      <c r="S321" s="383" t="s">
        <v>23</v>
      </c>
      <c r="T321" s="211" t="str">
        <f>+VLOOKUP(TEXT(S321,0),articulos!A:B,2,0)</f>
        <v>Asesoría Experta</v>
      </c>
      <c r="U321" s="384">
        <v>93960</v>
      </c>
      <c r="V321" t="s">
        <v>779</v>
      </c>
      <c r="W321" s="211" t="str">
        <f t="shared" si="797"/>
        <v>OCTUBRE2025</v>
      </c>
      <c r="X321" t="s">
        <v>703</v>
      </c>
      <c r="AA321" s="95">
        <f>+AD321/'7'!$E$353</f>
        <v>1737.4823107644895</v>
      </c>
      <c r="AB321" s="207">
        <v>1657506</v>
      </c>
      <c r="AD321" s="388">
        <f t="shared" si="798"/>
        <v>1657506</v>
      </c>
      <c r="AE321" s="530">
        <v>45946</v>
      </c>
      <c r="AF321" t="s">
        <v>767</v>
      </c>
      <c r="AG321" t="s">
        <v>818</v>
      </c>
      <c r="AH321" t="s">
        <v>823</v>
      </c>
      <c r="AL321" s="220">
        <f t="shared" si="799"/>
        <v>2025</v>
      </c>
      <c r="AM321" s="220" t="str">
        <f t="shared" si="800"/>
        <v>2025-10</v>
      </c>
      <c r="AN321" s="528" t="s">
        <v>619</v>
      </c>
      <c r="AO321" s="532">
        <f>AA321*'7'!H$353</f>
        <v>1787.9692854440425</v>
      </c>
      <c r="AP321" s="731" t="s">
        <v>663</v>
      </c>
      <c r="AQ321" s="212" t="str">
        <f t="shared" si="801"/>
        <v>912431</v>
      </c>
      <c r="AR321" s="213" t="e">
        <f>+VLOOKUP(AQ321,'8'!$B$5:$F$40,3,FALSE)</f>
        <v>#N/A</v>
      </c>
      <c r="AS321" s="213" t="e">
        <f>+VLOOKUP(AQ321,'8'!$B$5:$F$40,4,FALSE)</f>
        <v>#N/A</v>
      </c>
      <c r="AT321" s="213" t="e">
        <f>+VLOOKUP(AQ321,'8'!$B$5:$F$40,5,FALSE)</f>
        <v>#N/A</v>
      </c>
      <c r="AU321" s="213" t="e">
        <f>+VLOOKUP(AQ321,'8'!$B$5:$F$40,2,FALSE)</f>
        <v>#N/A</v>
      </c>
      <c r="AV321" s="213" t="str">
        <f t="shared" si="802"/>
        <v>CO-055/2024-91243120-2025-10</v>
      </c>
      <c r="AW321" s="165" t="str">
        <f t="shared" si="803"/>
        <v>91243120-2025-10</v>
      </c>
      <c r="AX321" t="str">
        <f t="shared" si="804"/>
        <v>CO-055/2024</v>
      </c>
      <c r="AZ321" s="659" t="e">
        <f>+VLOOKUP(P321&amp;" "&amp;AP321&amp;" "&amp;AX321&amp;" "&amp;X321,'D2'!$DW$6:$DW$98,1,FALSE)</f>
        <v>#N/A</v>
      </c>
      <c r="BC321" t="s">
        <v>779</v>
      </c>
      <c r="BD321" t="s">
        <v>1178</v>
      </c>
      <c r="BE321" t="s">
        <v>901</v>
      </c>
      <c r="BF321" s="530">
        <v>45901</v>
      </c>
      <c r="BG321" s="530">
        <v>45930</v>
      </c>
      <c r="BI321" t="str">
        <f>IF(AX321="REMUNERACION","FEE MO","FEE SS")</f>
        <v>FEE SS</v>
      </c>
      <c r="BJ321" s="390" t="str">
        <f t="shared" si="810"/>
        <v>FEE SSBERG_CAD</v>
      </c>
      <c r="BK321" s="655">
        <f t="shared" si="808"/>
        <v>41437.65</v>
      </c>
      <c r="BL321" s="136">
        <f>IF(BI321="FEE SS",AB321*0.025,AB321*0.0551)</f>
        <v>41437.65</v>
      </c>
      <c r="BM321" s="136" t="str">
        <f t="shared" si="805"/>
        <v>OK</v>
      </c>
    </row>
    <row r="322" spans="1:65" ht="20.399999999999999" x14ac:dyDescent="0.7">
      <c r="A322" s="203"/>
      <c r="B322" s="203"/>
      <c r="C322" s="203"/>
      <c r="D322" s="203"/>
      <c r="E322" s="203"/>
      <c r="F322" s="203"/>
      <c r="G322" s="203"/>
      <c r="H322" s="203"/>
      <c r="I322" s="203"/>
      <c r="J322" s="203"/>
      <c r="K322" s="203"/>
      <c r="L322" s="203" t="str">
        <f t="shared" si="795"/>
        <v>91243110OCTUBRE2025</v>
      </c>
      <c r="M322" s="203" t="str">
        <f t="shared" si="796"/>
        <v>REAL 91243110 CO-073/2023 BERG_CAD</v>
      </c>
      <c r="N322" s="203" t="str">
        <f>VLOOKUP(M322,'D2'!$DW$5:'D2'!G:G,1,FALSE)</f>
        <v>REAL 91243110 CO-073/2023 BERG_CAD</v>
      </c>
      <c r="O322" t="str">
        <f t="shared" ref="O322" si="814">P322&amp;V322&amp;X322&amp;W322&amp;AP322</f>
        <v>REALCO-073/2023BERG_CADOCTUBRE202591243110</v>
      </c>
      <c r="P322" t="s">
        <v>21</v>
      </c>
      <c r="Q322" s="387" t="s">
        <v>662</v>
      </c>
      <c r="R322" s="211" t="e">
        <f>+VLOOKUP(AP322,'8'!$B$5:$F$40,2,FALSE)</f>
        <v>#N/A</v>
      </c>
      <c r="S322" s="383" t="s">
        <v>248</v>
      </c>
      <c r="T322" s="211" t="str">
        <f>+VLOOKUP(TEXT(S322,0),articulos!A:B,2,0)</f>
        <v>Servicio de Apoyo Geológico</v>
      </c>
      <c r="U322" s="384">
        <v>94440</v>
      </c>
      <c r="V322" s="370" t="s">
        <v>708</v>
      </c>
      <c r="W322" s="211" t="str">
        <f t="shared" si="797"/>
        <v>OCTUBRE2025</v>
      </c>
      <c r="X322" t="s">
        <v>703</v>
      </c>
      <c r="AA322" s="95">
        <f>+AD322/'7'!$E$353</f>
        <v>602.74432110024418</v>
      </c>
      <c r="AB322" s="207">
        <v>575000</v>
      </c>
      <c r="AD322" s="388">
        <f t="shared" si="798"/>
        <v>575000</v>
      </c>
      <c r="AE322" s="530">
        <v>45958</v>
      </c>
      <c r="AF322" t="s">
        <v>947</v>
      </c>
      <c r="AG322" t="s">
        <v>705</v>
      </c>
      <c r="AH322" t="s">
        <v>1174</v>
      </c>
      <c r="AL322" s="220">
        <f t="shared" si="799"/>
        <v>2025</v>
      </c>
      <c r="AM322" s="220" t="str">
        <f t="shared" si="800"/>
        <v>2025-10</v>
      </c>
      <c r="AN322" s="1" t="s">
        <v>24</v>
      </c>
      <c r="AO322" s="740">
        <f>AA322*'7'!G$353</f>
        <v>640.51195164392334</v>
      </c>
      <c r="AP322" s="730" t="s">
        <v>662</v>
      </c>
      <c r="AQ322" s="212" t="str">
        <f t="shared" si="801"/>
        <v>912431</v>
      </c>
      <c r="AR322" s="213" t="e">
        <f>+VLOOKUP(AQ322,'8'!$B$5:$F$40,3,FALSE)</f>
        <v>#N/A</v>
      </c>
      <c r="AS322" s="213" t="e">
        <f>+VLOOKUP(AQ322,'8'!$B$5:$F$40,4,FALSE)</f>
        <v>#N/A</v>
      </c>
      <c r="AT322" s="213" t="e">
        <f>+VLOOKUP(AQ322,'8'!$B$5:$F$40,5,FALSE)</f>
        <v>#N/A</v>
      </c>
      <c r="AU322" s="213" t="e">
        <f>+VLOOKUP(AQ322,'8'!$B$5:$F$40,2,FALSE)</f>
        <v>#N/A</v>
      </c>
      <c r="AV322" s="213" t="str">
        <f t="shared" si="802"/>
        <v>CO-073/2023-91243110-2025-10</v>
      </c>
      <c r="AW322" s="165" t="str">
        <f t="shared" si="803"/>
        <v>91243110-2025-10</v>
      </c>
      <c r="AX322" t="str">
        <f t="shared" si="804"/>
        <v>CO-073/2023</v>
      </c>
      <c r="AZ322" s="659" t="e">
        <f>+VLOOKUP(P322&amp;" "&amp;AP322&amp;" "&amp;AX322&amp;" "&amp;X322,'D2'!$DW$6:$DW$98,1,FALSE)</f>
        <v>#N/A</v>
      </c>
      <c r="BC322" t="s">
        <v>302</v>
      </c>
      <c r="BD322" t="s">
        <v>302</v>
      </c>
      <c r="BE322" t="s">
        <v>302</v>
      </c>
      <c r="BF322" s="530"/>
      <c r="BG322" s="530"/>
      <c r="BI322" t="str">
        <f t="shared" ref="BI322" si="815">IF(AX322="REMUNERACION","FEE MO","FEE SS")</f>
        <v>FEE SS</v>
      </c>
      <c r="BJ322" s="390" t="str">
        <f t="shared" si="810"/>
        <v>FEE SSBERG_CAD</v>
      </c>
      <c r="BK322" s="655">
        <f t="shared" si="808"/>
        <v>14375</v>
      </c>
      <c r="BL322" s="136">
        <f t="shared" ref="BL322" si="816">IF(BI322="FEE SS",AB322*0.025,AB322*0.0551)</f>
        <v>14375</v>
      </c>
      <c r="BM322" s="136" t="str">
        <f t="shared" si="805"/>
        <v>OK</v>
      </c>
    </row>
    <row r="323" spans="1:65" ht="20.399999999999999" x14ac:dyDescent="0.7">
      <c r="A323" s="203"/>
      <c r="B323" s="203"/>
      <c r="C323" s="203"/>
      <c r="D323" s="203"/>
      <c r="E323" s="203"/>
      <c r="F323" s="203"/>
      <c r="G323" s="203"/>
      <c r="H323" s="203"/>
      <c r="I323" s="203"/>
      <c r="J323" s="203"/>
      <c r="K323" s="203"/>
      <c r="L323" s="203" t="str">
        <f t="shared" si="795"/>
        <v>91243110OCTUBRE2025</v>
      </c>
      <c r="M323" s="203" t="str">
        <f t="shared" si="796"/>
        <v>REAL 91243110 CO-073/2023 CANN_AUS</v>
      </c>
      <c r="N323" s="203" t="str">
        <f>VLOOKUP(M323,'D2'!$DW$5:'D2'!G:G,1,FALSE)</f>
        <v>REAL 91243110 CO-073/2023 CANN_AUS</v>
      </c>
      <c r="O323" t="str">
        <f>P323&amp;V323&amp;X323&amp;W323&amp;AP323</f>
        <v>REALCO-073/2023CANN_AUSOCTUBRE202591243110</v>
      </c>
      <c r="P323" t="s">
        <v>21</v>
      </c>
      <c r="Q323" s="387" t="s">
        <v>662</v>
      </c>
      <c r="R323" s="211" t="e">
        <f>+VLOOKUP(AP323,'8'!$B$5:$F$40,2,FALSE)</f>
        <v>#N/A</v>
      </c>
      <c r="S323" s="383" t="s">
        <v>248</v>
      </c>
      <c r="T323" s="211" t="str">
        <f>+VLOOKUP(TEXT(S323,0),articulos!A:B,2,0)</f>
        <v>Servicio de Apoyo Geológico</v>
      </c>
      <c r="U323" s="384">
        <v>94440</v>
      </c>
      <c r="V323" s="370" t="s">
        <v>708</v>
      </c>
      <c r="W323" s="211" t="str">
        <f t="shared" si="797"/>
        <v>OCTUBRE2025</v>
      </c>
      <c r="X323" t="s">
        <v>796</v>
      </c>
      <c r="AA323" s="95">
        <f>+AD323/'7'!$E$353</f>
        <v>602.74432110024418</v>
      </c>
      <c r="AB323" s="207">
        <v>575000</v>
      </c>
      <c r="AD323" s="388">
        <f t="shared" si="798"/>
        <v>575000</v>
      </c>
      <c r="AE323" s="530">
        <v>45958</v>
      </c>
      <c r="AF323" t="s">
        <v>947</v>
      </c>
      <c r="AG323" t="s">
        <v>705</v>
      </c>
      <c r="AH323" t="s">
        <v>1174</v>
      </c>
      <c r="AL323" s="220">
        <f t="shared" si="799"/>
        <v>2025</v>
      </c>
      <c r="AM323" s="220" t="str">
        <f t="shared" si="800"/>
        <v>2025-10</v>
      </c>
      <c r="AN323" s="1" t="s">
        <v>24</v>
      </c>
      <c r="AO323" s="740">
        <f>AA323*'7'!G$353</f>
        <v>640.51195164392334</v>
      </c>
      <c r="AP323" s="730" t="s">
        <v>662</v>
      </c>
      <c r="AQ323" s="212" t="str">
        <f t="shared" si="801"/>
        <v>912431</v>
      </c>
      <c r="AR323" s="213" t="e">
        <f>+VLOOKUP(AQ323,'8'!$B$5:$F$40,3,FALSE)</f>
        <v>#N/A</v>
      </c>
      <c r="AS323" s="213" t="e">
        <f>+VLOOKUP(AQ323,'8'!$B$5:$F$40,4,FALSE)</f>
        <v>#N/A</v>
      </c>
      <c r="AT323" s="213" t="e">
        <f>+VLOOKUP(AQ323,'8'!$B$5:$F$40,5,FALSE)</f>
        <v>#N/A</v>
      </c>
      <c r="AU323" s="213" t="e">
        <f>+VLOOKUP(AQ323,'8'!$B$5:$F$40,2,FALSE)</f>
        <v>#N/A</v>
      </c>
      <c r="AV323" s="213" t="str">
        <f t="shared" si="802"/>
        <v>CO-073/2023-91243110-2025-10</v>
      </c>
      <c r="AW323" s="165" t="str">
        <f t="shared" si="803"/>
        <v>91243110-2025-10</v>
      </c>
      <c r="AX323" t="str">
        <f t="shared" si="804"/>
        <v>CO-073/2023</v>
      </c>
      <c r="AZ323" s="659" t="e">
        <f>+VLOOKUP(P323&amp;" "&amp;AP323&amp;" "&amp;AX323&amp;" "&amp;X323,'D2'!$DW$6:$DW$98,1,FALSE)</f>
        <v>#N/A</v>
      </c>
      <c r="BC323" t="s">
        <v>302</v>
      </c>
      <c r="BD323" t="s">
        <v>302</v>
      </c>
      <c r="BE323" t="s">
        <v>302</v>
      </c>
      <c r="BF323" s="530"/>
      <c r="BG323" s="530"/>
      <c r="BI323" t="str">
        <f>IF(AX323="REMUNERACION","FEE MO","FEE SS")</f>
        <v>FEE SS</v>
      </c>
      <c r="BJ323" s="390" t="str">
        <f t="shared" si="810"/>
        <v>FEE SSCANN_AUS</v>
      </c>
      <c r="BK323" s="655">
        <f t="shared" si="808"/>
        <v>14375</v>
      </c>
      <c r="BL323" s="136">
        <f>IF(BI323="FEE SS",AB323*0.025,AB323*0.0551)</f>
        <v>14375</v>
      </c>
      <c r="BM323" s="136" t="str">
        <f t="shared" si="805"/>
        <v>OK</v>
      </c>
    </row>
    <row r="324" spans="1:65" ht="20.399999999999999" x14ac:dyDescent="0.7">
      <c r="A324" s="203"/>
      <c r="B324" s="203"/>
      <c r="C324" s="203"/>
      <c r="D324" s="203"/>
      <c r="E324" s="203"/>
      <c r="F324" s="203"/>
      <c r="G324" s="203"/>
      <c r="H324" s="203"/>
      <c r="I324" s="203"/>
      <c r="J324" s="203"/>
      <c r="K324" s="203"/>
      <c r="L324" s="203" t="str">
        <f t="shared" si="795"/>
        <v>91243120OCTUBRE2025</v>
      </c>
      <c r="M324" s="203" t="str">
        <f t="shared" si="796"/>
        <v>REAL 91243120 CO-073/2025 CANN_AUS</v>
      </c>
      <c r="N324" s="203" t="str">
        <f>VLOOKUP(M324,'D2'!$DW$5:'D2'!G:G,1,FALSE)</f>
        <v>REAL 91243120 CO-073/2025 CANN_AUS</v>
      </c>
      <c r="O324" t="str">
        <f t="shared" ref="O324" si="817">P324&amp;V324&amp;X324&amp;W324&amp;AP324</f>
        <v>REALCO-073/2025CANN_AUSOCTUBRE202591243120</v>
      </c>
      <c r="P324" t="s">
        <v>21</v>
      </c>
      <c r="Q324" s="387" t="s">
        <v>663</v>
      </c>
      <c r="R324" s="211" t="e">
        <f>+VLOOKUP(AP324,'8'!$B$5:$F$40,2,FALSE)</f>
        <v>#N/A</v>
      </c>
      <c r="S324" s="383" t="s">
        <v>23</v>
      </c>
      <c r="T324" s="211" t="str">
        <f>+VLOOKUP(TEXT(S324,0),articulos!A:B,2,0)</f>
        <v>Asesoría Experta</v>
      </c>
      <c r="U324" s="384">
        <v>94493</v>
      </c>
      <c r="V324" s="370" t="s">
        <v>1179</v>
      </c>
      <c r="W324" s="211" t="str">
        <f t="shared" si="797"/>
        <v>OCTUBRE2025</v>
      </c>
      <c r="X324" t="s">
        <v>796</v>
      </c>
      <c r="AA324" s="95">
        <f>+AD324/'7'!$E$353</f>
        <v>11736.569284149396</v>
      </c>
      <c r="AB324" s="207">
        <v>11196335</v>
      </c>
      <c r="AD324" s="388">
        <f t="shared" si="798"/>
        <v>11196335</v>
      </c>
      <c r="AE324" s="530">
        <v>45960</v>
      </c>
      <c r="AF324" t="s">
        <v>1116</v>
      </c>
      <c r="AG324" t="s">
        <v>1180</v>
      </c>
      <c r="AH324" t="s">
        <v>1175</v>
      </c>
      <c r="AL324" s="220">
        <f t="shared" si="799"/>
        <v>2025</v>
      </c>
      <c r="AM324" s="220" t="str">
        <f t="shared" si="800"/>
        <v>2025-10</v>
      </c>
      <c r="AN324" s="528" t="s">
        <v>619</v>
      </c>
      <c r="AO324" s="532">
        <f>AA324*'7'!H$353</f>
        <v>12077.605202962839</v>
      </c>
      <c r="AP324" s="731" t="s">
        <v>663</v>
      </c>
      <c r="AQ324" s="212" t="str">
        <f t="shared" si="801"/>
        <v>912431</v>
      </c>
      <c r="AR324" s="213" t="e">
        <f>+VLOOKUP(AQ324,'8'!$B$5:$F$40,3,FALSE)</f>
        <v>#N/A</v>
      </c>
      <c r="AS324" s="213" t="e">
        <f>+VLOOKUP(AQ324,'8'!$B$5:$F$40,4,FALSE)</f>
        <v>#N/A</v>
      </c>
      <c r="AT324" s="213" t="e">
        <f>+VLOOKUP(AQ324,'8'!$B$5:$F$40,5,FALSE)</f>
        <v>#N/A</v>
      </c>
      <c r="AU324" s="213" t="e">
        <f>+VLOOKUP(AQ324,'8'!$B$5:$F$40,2,FALSE)</f>
        <v>#N/A</v>
      </c>
      <c r="AV324" s="213" t="str">
        <f t="shared" si="802"/>
        <v>CO-073/2025-91243120-2025-10</v>
      </c>
      <c r="AW324" s="165" t="str">
        <f t="shared" si="803"/>
        <v>91243120-2025-10</v>
      </c>
      <c r="AX324" t="str">
        <f t="shared" si="804"/>
        <v>CO-073/2025</v>
      </c>
      <c r="AZ324" s="659" t="e">
        <f>+VLOOKUP(P324&amp;" "&amp;AP324&amp;" "&amp;AX324&amp;" "&amp;X324,'D2'!$DW$6:$DW$98,1,FALSE)</f>
        <v>#N/A</v>
      </c>
      <c r="BC324" t="s">
        <v>302</v>
      </c>
      <c r="BD324" t="s">
        <v>302</v>
      </c>
      <c r="BE324" t="s">
        <v>302</v>
      </c>
      <c r="BF324" s="530"/>
      <c r="BG324" s="530"/>
      <c r="BI324" t="str">
        <f t="shared" ref="BI324" si="818">IF(AX324="REMUNERACION","FEE MO","FEE SS")</f>
        <v>FEE SS</v>
      </c>
      <c r="BJ324" s="390" t="str">
        <f t="shared" si="810"/>
        <v>FEE SSCANN_AUS</v>
      </c>
      <c r="BK324" s="655">
        <f t="shared" si="808"/>
        <v>279908.375</v>
      </c>
      <c r="BL324" s="136">
        <f t="shared" ref="BL324" si="819">IF(BI324="FEE SS",AB324*0.025,AB324*0.0551)</f>
        <v>279908.375</v>
      </c>
      <c r="BM324" s="136" t="str">
        <f t="shared" si="805"/>
        <v>OK</v>
      </c>
    </row>
    <row r="325" spans="1:65" ht="20.399999999999999" x14ac:dyDescent="0.7">
      <c r="A325" s="203"/>
      <c r="B325" s="203"/>
      <c r="C325" s="203"/>
      <c r="D325" s="203"/>
      <c r="E325" s="203"/>
      <c r="F325" s="203"/>
      <c r="G325" s="203"/>
      <c r="H325" s="203"/>
      <c r="I325" s="203"/>
      <c r="J325" s="203"/>
      <c r="K325" s="203"/>
      <c r="L325" s="203" t="str">
        <f t="shared" si="795"/>
        <v>91243110OCTUBRE2025</v>
      </c>
      <c r="M325" s="203" t="str">
        <f>P325&amp;" "&amp;AP325&amp;" "&amp;V325&amp;" "&amp;X325</f>
        <v>REAL 91243110 REMUNERACION BERG_CAD</v>
      </c>
      <c r="N325" s="203" t="str">
        <f>VLOOKUP(M325,'D2'!$DW$5:'D2'!G:G,1,FALSE)</f>
        <v>REAL 91243110 REMUNERACION BERG_CAD</v>
      </c>
      <c r="O325" t="str">
        <f>P325&amp;V325&amp;X325&amp;W325&amp;AP325</f>
        <v>REALREMUNERACIONBERG_CADOCTUBRE202591243110</v>
      </c>
      <c r="P325" t="s">
        <v>21</v>
      </c>
      <c r="Q325" s="387" t="s">
        <v>677</v>
      </c>
      <c r="R325" s="211" t="e">
        <f>+VLOOKUP(AP325,'8'!$B$5:$F$40,2,FALSE)</f>
        <v>#N/A</v>
      </c>
      <c r="S325" s="383" t="s">
        <v>247</v>
      </c>
      <c r="T325" s="211" t="str">
        <f>+VLOOKUP(TEXT(S325,0),articulos!A:B,2,0)</f>
        <v>Remuneración Proyecto Geología</v>
      </c>
      <c r="U325" s="384">
        <v>94497</v>
      </c>
      <c r="V325" s="370" t="s">
        <v>613</v>
      </c>
      <c r="W325" s="211" t="str">
        <f t="shared" si="797"/>
        <v>OCTUBRE2025</v>
      </c>
      <c r="X325" t="s">
        <v>703</v>
      </c>
      <c r="AA325" s="95">
        <f>+AD325/'7'!$E$353</f>
        <v>8827.0826126607753</v>
      </c>
      <c r="AB325" s="207">
        <v>8420772</v>
      </c>
      <c r="AD325" s="388">
        <f t="shared" si="798"/>
        <v>8420772</v>
      </c>
      <c r="AE325" s="530">
        <v>45960</v>
      </c>
      <c r="AF325" t="s">
        <v>1116</v>
      </c>
      <c r="AG325" t="s">
        <v>325</v>
      </c>
      <c r="AH325" t="s">
        <v>1176</v>
      </c>
      <c r="AL325" s="220">
        <f t="shared" si="799"/>
        <v>2025</v>
      </c>
      <c r="AM325" s="220" t="str">
        <f t="shared" si="800"/>
        <v>2025-10</v>
      </c>
      <c r="AN325" s="1" t="s">
        <v>24</v>
      </c>
      <c r="AO325" s="740">
        <f>AA325*'7'!G$353</f>
        <v>9380.1827966408782</v>
      </c>
      <c r="AP325" s="730" t="s">
        <v>662</v>
      </c>
      <c r="AQ325" s="212" t="str">
        <f t="shared" si="801"/>
        <v>912431</v>
      </c>
      <c r="AR325" s="213" t="e">
        <f>+VLOOKUP(AQ325,'8'!$B$5:$F$40,3,FALSE)</f>
        <v>#N/A</v>
      </c>
      <c r="AS325" s="213" t="e">
        <f>+VLOOKUP(AQ325,'8'!$B$5:$F$40,4,FALSE)</f>
        <v>#N/A</v>
      </c>
      <c r="AT325" s="213" t="e">
        <f>+VLOOKUP(AQ325,'8'!$B$5:$F$40,5,FALSE)</f>
        <v>#N/A</v>
      </c>
      <c r="AU325" s="213" t="e">
        <f>+VLOOKUP(AQ325,'8'!$B$5:$F$40,2,FALSE)</f>
        <v>#N/A</v>
      </c>
      <c r="AV325" s="213" t="str">
        <f t="shared" si="802"/>
        <v>REMUNERACION-91243110-2025-10</v>
      </c>
      <c r="AW325" s="165" t="str">
        <f t="shared" si="803"/>
        <v>91243110-2025-10</v>
      </c>
      <c r="AX325" t="str">
        <f>V325</f>
        <v>REMUNERACION</v>
      </c>
      <c r="AZ325" s="659" t="e">
        <f>+VLOOKUP(P325&amp;" "&amp;AP325&amp;" "&amp;AX325&amp;" "&amp;X325,'D2'!$DW$6:$DW$98,1,FALSE)</f>
        <v>#N/A</v>
      </c>
      <c r="BC325" t="s">
        <v>302</v>
      </c>
      <c r="BD325" t="s">
        <v>302</v>
      </c>
      <c r="BE325" t="s">
        <v>302</v>
      </c>
      <c r="BF325" s="530"/>
      <c r="BG325" s="530"/>
      <c r="BI325" t="str">
        <f>IF(AX325="REMUNERACION","FEE MO","FEE SS")</f>
        <v>FEE MO</v>
      </c>
      <c r="BJ325" s="739" t="str">
        <f t="shared" si="810"/>
        <v>FEE MOBERG_CAD</v>
      </c>
      <c r="BK325" s="656">
        <f t="shared" ref="BK325" si="820">+AB325*0.0551</f>
        <v>463984.53720000002</v>
      </c>
      <c r="BL325" s="136">
        <f>IF(BI325="FEE SS",AB325*0.025,AB325*0.0551)</f>
        <v>463984.53720000002</v>
      </c>
      <c r="BM325" s="136" t="str">
        <f t="shared" si="805"/>
        <v>OK</v>
      </c>
    </row>
    <row r="326" spans="1:65" ht="20.399999999999999" x14ac:dyDescent="0.7">
      <c r="A326" s="203"/>
      <c r="B326" s="203"/>
      <c r="C326" s="203"/>
      <c r="D326" s="203"/>
      <c r="E326" s="203"/>
      <c r="F326" s="203"/>
      <c r="G326" s="203"/>
      <c r="H326" s="203"/>
      <c r="I326" s="203"/>
      <c r="J326" s="203"/>
      <c r="K326" s="203"/>
      <c r="L326" s="203" t="str">
        <f t="shared" si="795"/>
        <v>91243110OCTUBRE2025</v>
      </c>
      <c r="M326" s="203" t="str">
        <f t="shared" ref="M326:M327" si="821">P326&amp;" "&amp;AP326&amp;" "&amp;V326&amp;" "&amp;X326</f>
        <v>REAL 91243110 REMUNERACION CANN_AUS</v>
      </c>
      <c r="N326" s="203" t="str">
        <f>VLOOKUP(M326,'D2'!$DW$5:'D2'!G:G,1,FALSE)</f>
        <v>REAL 91243110 REMUNERACION CANN_AUS</v>
      </c>
      <c r="O326" t="str">
        <f t="shared" ref="O326" si="822">P326&amp;V326&amp;X326&amp;W326&amp;AP326</f>
        <v>REALREMUNERACIONCANN_AUSOCTUBRE202591243110</v>
      </c>
      <c r="P326" t="s">
        <v>21</v>
      </c>
      <c r="Q326" s="387" t="s">
        <v>677</v>
      </c>
      <c r="R326" s="211" t="e">
        <f>+VLOOKUP(AP326,'8'!$B$5:$F$40,2,FALSE)</f>
        <v>#N/A</v>
      </c>
      <c r="S326" s="383" t="s">
        <v>247</v>
      </c>
      <c r="T326" s="211" t="str">
        <f>+VLOOKUP(TEXT(S326,0),articulos!A:B,2,0)</f>
        <v>Remuneración Proyecto Geología</v>
      </c>
      <c r="U326" s="384">
        <v>94497</v>
      </c>
      <c r="V326" s="370" t="s">
        <v>613</v>
      </c>
      <c r="W326" s="211" t="str">
        <f t="shared" si="797"/>
        <v>OCTUBRE2025</v>
      </c>
      <c r="X326" t="s">
        <v>796</v>
      </c>
      <c r="AA326" s="95">
        <f>+AD326/'7'!$E$353</f>
        <v>8113.9176284369523</v>
      </c>
      <c r="AB326" s="207">
        <v>7740434</v>
      </c>
      <c r="AD326" s="388">
        <f t="shared" si="798"/>
        <v>7740434</v>
      </c>
      <c r="AE326" s="530">
        <v>45960</v>
      </c>
      <c r="AF326" t="s">
        <v>1116</v>
      </c>
      <c r="AG326" t="s">
        <v>325</v>
      </c>
      <c r="AH326" t="s">
        <v>1176</v>
      </c>
      <c r="AL326" s="220">
        <f t="shared" si="799"/>
        <v>2025</v>
      </c>
      <c r="AM326" s="220" t="str">
        <f t="shared" si="800"/>
        <v>2025-10</v>
      </c>
      <c r="AN326" s="1" t="s">
        <v>24</v>
      </c>
      <c r="AO326" s="740">
        <f>AA326*'7'!G$353</f>
        <v>8622.3312833234449</v>
      </c>
      <c r="AP326" s="730" t="s">
        <v>662</v>
      </c>
      <c r="AQ326" s="212" t="str">
        <f t="shared" si="801"/>
        <v>912431</v>
      </c>
      <c r="AR326" s="213" t="e">
        <f>+VLOOKUP(AQ326,'8'!$B$5:$F$40,3,FALSE)</f>
        <v>#N/A</v>
      </c>
      <c r="AS326" s="213" t="e">
        <f>+VLOOKUP(AQ326,'8'!$B$5:$F$40,4,FALSE)</f>
        <v>#N/A</v>
      </c>
      <c r="AT326" s="213" t="e">
        <f>+VLOOKUP(AQ326,'8'!$B$5:$F$40,5,FALSE)</f>
        <v>#N/A</v>
      </c>
      <c r="AU326" s="213" t="e">
        <f>+VLOOKUP(AQ326,'8'!$B$5:$F$40,2,FALSE)</f>
        <v>#N/A</v>
      </c>
      <c r="AV326" s="213" t="str">
        <f t="shared" si="802"/>
        <v>REMUNERACION-91243110-2025-10</v>
      </c>
      <c r="AW326" s="165" t="str">
        <f t="shared" si="803"/>
        <v>91243110-2025-10</v>
      </c>
      <c r="AX326" t="str">
        <f t="shared" ref="AX326:AX327" si="823">V326</f>
        <v>REMUNERACION</v>
      </c>
      <c r="AZ326" s="659" t="e">
        <f>+VLOOKUP(P326&amp;" "&amp;AP326&amp;" "&amp;AX326&amp;" "&amp;X326,'D2'!$DW$6:$DW$98,1,FALSE)</f>
        <v>#N/A</v>
      </c>
      <c r="BC326" t="s">
        <v>302</v>
      </c>
      <c r="BD326" t="s">
        <v>302</v>
      </c>
      <c r="BE326" t="s">
        <v>302</v>
      </c>
      <c r="BF326" s="530"/>
      <c r="BG326" s="530"/>
      <c r="BI326" t="str">
        <f t="shared" ref="BI326" si="824">IF(AX326="REMUNERACION","FEE MO","FEE SS")</f>
        <v>FEE MO</v>
      </c>
      <c r="BJ326" s="739" t="str">
        <f t="shared" ref="BJ326" si="825">IF(AX326="REMUNERACION","FEE MO","FEE SS")&amp;X326</f>
        <v>FEE MOCANN_AUS</v>
      </c>
      <c r="BK326" s="656">
        <f t="shared" ref="BK326" si="826">+AB326*0.0551</f>
        <v>426497.91340000002</v>
      </c>
      <c r="BL326" s="136">
        <f t="shared" ref="BL326" si="827">IF(BI326="FEE SS",AB326*0.025,AB326*0.0551)</f>
        <v>426497.91340000002</v>
      </c>
      <c r="BM326" s="136" t="str">
        <f t="shared" si="805"/>
        <v>OK</v>
      </c>
    </row>
    <row r="327" spans="1:65" ht="20.399999999999999" x14ac:dyDescent="0.7">
      <c r="A327" s="203"/>
      <c r="B327" s="203"/>
      <c r="C327" s="203"/>
      <c r="D327" s="203"/>
      <c r="E327" s="203"/>
      <c r="F327" s="203"/>
      <c r="G327" s="203"/>
      <c r="H327" s="203"/>
      <c r="I327" s="203"/>
      <c r="J327" s="203"/>
      <c r="K327" s="203"/>
      <c r="L327" s="203" t="str">
        <f t="shared" si="795"/>
        <v>91243110OCTUBRE2025</v>
      </c>
      <c r="M327" s="203" t="str">
        <f t="shared" si="821"/>
        <v>REAL 91243110 IMPUESTO BERG_CAD</v>
      </c>
      <c r="N327" s="203" t="str">
        <f>VLOOKUP(M327,'D2'!$DW$5:'D2'!G:G,1,FALSE)</f>
        <v>REAL 91243110 IMPUESTO BERG_CAD</v>
      </c>
      <c r="O327" t="str">
        <f>P327&amp;V327&amp;X327&amp;W327&amp;AP327</f>
        <v>REALIMPUESTOBERG_CADOCTUBRE202591243110</v>
      </c>
      <c r="P327" t="s">
        <v>21</v>
      </c>
      <c r="Q327" s="387"/>
      <c r="R327" s="211" t="e">
        <f>+VLOOKUP(AP327,'8'!$B$5:$F$40,2,FALSE)</f>
        <v>#N/A</v>
      </c>
      <c r="S327" s="383"/>
      <c r="T327" s="211" t="e">
        <f>+VLOOKUP(TEXT(S327,0),articulos!A:B,2,0)</f>
        <v>#N/A</v>
      </c>
      <c r="U327" s="384"/>
      <c r="V327" s="370" t="s">
        <v>644</v>
      </c>
      <c r="W327" s="211" t="str">
        <f t="shared" si="797"/>
        <v>OCTUBRE2025</v>
      </c>
      <c r="X327" t="s">
        <v>703</v>
      </c>
      <c r="AA327" s="95">
        <f>+AD327/'7'!$E$353</f>
        <v>297.59845697453795</v>
      </c>
      <c r="AB327" s="207">
        <v>283900</v>
      </c>
      <c r="AD327" s="388">
        <f t="shared" si="798"/>
        <v>283900</v>
      </c>
      <c r="AE327" s="530">
        <v>45960</v>
      </c>
      <c r="AF327" t="s">
        <v>947</v>
      </c>
      <c r="AG327" t="s">
        <v>1181</v>
      </c>
      <c r="AL327" s="220">
        <f t="shared" si="799"/>
        <v>2025</v>
      </c>
      <c r="AM327" s="220" t="str">
        <f t="shared" si="800"/>
        <v>2025-10</v>
      </c>
      <c r="AN327" s="1" t="s">
        <v>24</v>
      </c>
      <c r="AO327" s="740">
        <f>AA327*'7'!G$353</f>
        <v>316.24581403775625</v>
      </c>
      <c r="AP327" s="730" t="s">
        <v>662</v>
      </c>
      <c r="AQ327" s="212" t="str">
        <f t="shared" si="801"/>
        <v>912431</v>
      </c>
      <c r="AR327" s="213" t="e">
        <f>+VLOOKUP(AQ327,'8'!$B$5:$F$40,3,FALSE)</f>
        <v>#N/A</v>
      </c>
      <c r="AS327" s="213" t="e">
        <f>+VLOOKUP(AQ327,'8'!$B$5:$F$40,4,FALSE)</f>
        <v>#N/A</v>
      </c>
      <c r="AT327" s="213" t="e">
        <f>+VLOOKUP(AQ327,'8'!$B$5:$F$40,5,FALSE)</f>
        <v>#N/A</v>
      </c>
      <c r="AU327" s="213" t="e">
        <f>+VLOOKUP(AQ327,'8'!$B$5:$F$40,2,FALSE)</f>
        <v>#N/A</v>
      </c>
      <c r="AV327" s="213" t="str">
        <f t="shared" si="802"/>
        <v>IMPUESTO-91243110-2025-10</v>
      </c>
      <c r="AW327" s="165" t="str">
        <f t="shared" si="803"/>
        <v>91243110-2025-10</v>
      </c>
      <c r="AX327" t="str">
        <f t="shared" si="823"/>
        <v>IMPUESTO</v>
      </c>
      <c r="AZ327" s="659" t="e">
        <f>+VLOOKUP(P327&amp;" "&amp;AP327&amp;" "&amp;AX327&amp;" "&amp;X327,'D2'!$DW$6:$DW$98,1,FALSE)</f>
        <v>#N/A</v>
      </c>
      <c r="BF327" s="530"/>
      <c r="BG327" s="530"/>
      <c r="BI327" t="str">
        <f>IF(AX327="REMUNERACION","FEE MO","FEE SS")</f>
        <v>FEE SS</v>
      </c>
      <c r="BJ327" s="390" t="str">
        <f t="shared" ref="BJ327" si="828">IF(AX327="REMUNERACION","FEE MO","FEE SS")&amp;X327</f>
        <v>FEE SSBERG_CAD</v>
      </c>
      <c r="BK327" s="655">
        <f t="shared" ref="BK327" si="829">+AB327*0.025</f>
        <v>7097.5</v>
      </c>
      <c r="BL327" s="136">
        <f>IF(BI327="FEE SS",AB327*0.025,AB327*0.0551)</f>
        <v>7097.5</v>
      </c>
      <c r="BM327" s="136" t="str">
        <f t="shared" si="805"/>
        <v>OK</v>
      </c>
    </row>
    <row r="328" spans="1:65" ht="17.399999999999999" x14ac:dyDescent="0.55000000000000004">
      <c r="L328" t="str">
        <f t="shared" ref="L328:L346" si="830">IF(P328="INCURRIDO",0,AP328&amp;W328)</f>
        <v>91243910OCTUBRE2025</v>
      </c>
      <c r="M328" t="str">
        <f t="shared" ref="M328:M339" si="831">P328&amp;" "&amp;AP328&amp;" "&amp;V328&amp;" "&amp;X328</f>
        <v>REAL 91243910 FEE MO CANN_AUS</v>
      </c>
      <c r="N328" t="str">
        <f>VLOOKUP(M328,'D2'!$DW$5:'D2'!G:G,1,FALSE)</f>
        <v>REAL 91243910 FEE MO CANN_AUS</v>
      </c>
      <c r="O328" t="str">
        <f t="shared" ref="O328:O331" si="832">P328&amp;V328&amp;X328&amp;W328&amp;AP328</f>
        <v>REALFEE MOCANN_AUSOCTUBRE202591243910</v>
      </c>
      <c r="P328" t="s">
        <v>21</v>
      </c>
      <c r="Q328" s="504" t="s">
        <v>693</v>
      </c>
      <c r="R328" s="247" t="str">
        <f>+VLOOKUP(AP328,'8'!$B$5:$F$40,2,FALSE)</f>
        <v>q FEE M.O.</v>
      </c>
      <c r="S328" s="248" t="s">
        <v>269</v>
      </c>
      <c r="T328" s="247" t="str">
        <f>+VLOOKUP(TEXT(S328,0),articulos!A:B,2,0)</f>
        <v>Costo de Servicio Mano de Obra</v>
      </c>
      <c r="U328" s="247"/>
      <c r="V328" s="247" t="s">
        <v>269</v>
      </c>
      <c r="W328" s="249" t="str">
        <f t="shared" ref="W328:W346" si="833">UPPER(TEXT(AE328,"MMMMYYYY"))</f>
        <v>OCTUBRE2025</v>
      </c>
      <c r="X328" s="247" t="s">
        <v>796</v>
      </c>
      <c r="Y328" s="247"/>
      <c r="Z328" s="247"/>
      <c r="AA328" s="250">
        <f>+AD328/'7'!$E$353</f>
        <v>447.07695210541209</v>
      </c>
      <c r="AB328" s="653">
        <f>ROUND(BK328,0)</f>
        <v>426498</v>
      </c>
      <c r="AC328" s="247"/>
      <c r="AD328" s="250">
        <f t="shared" ref="AD328:AD346" si="834">ROUND(AB328-AC328,0)</f>
        <v>426498</v>
      </c>
      <c r="AE328" s="662">
        <v>45960</v>
      </c>
      <c r="AF328" s="253" t="s">
        <v>585</v>
      </c>
      <c r="AG328" s="253" t="s">
        <v>269</v>
      </c>
      <c r="AH328" s="253" t="s">
        <v>269</v>
      </c>
      <c r="AI328" s="247"/>
      <c r="AJ328" s="247"/>
      <c r="AK328" s="247"/>
      <c r="AL328" s="254">
        <f t="shared" ref="AL328:AL346" si="835">+YEAR(AE328)</f>
        <v>2025</v>
      </c>
      <c r="AM328" s="254" t="str">
        <f t="shared" ref="AM328:AM346" si="836">+AL328&amp;"-"&amp;TEXT(MONTH(AE328),"00")</f>
        <v>2025-10</v>
      </c>
      <c r="AN328" s="255" t="s">
        <v>24</v>
      </c>
      <c r="AO328" s="251">
        <f>AA328*'7'!G$353</f>
        <v>475.09055017779139</v>
      </c>
      <c r="AP328" s="728">
        <v>91243910</v>
      </c>
      <c r="AQ328" s="256" t="str">
        <f t="shared" si="705"/>
        <v>912439</v>
      </c>
      <c r="AR328" s="257" t="e">
        <f>+VLOOKUP(AQ328,'8'!$B$5:$F$40,3,FALSE)</f>
        <v>#N/A</v>
      </c>
      <c r="AS328" s="257" t="e">
        <f>+VLOOKUP(AQ328,'8'!$B$5:$F$40,4,FALSE)</f>
        <v>#N/A</v>
      </c>
      <c r="AT328" s="257" t="e">
        <f>+VLOOKUP(AQ328,'8'!$B$5:$F$40,5,FALSE)</f>
        <v>#N/A</v>
      </c>
      <c r="AU328" s="257" t="e">
        <f>+VLOOKUP(AQ328,'8'!$B$5:$F$40,2,FALSE)</f>
        <v>#N/A</v>
      </c>
      <c r="AV328" s="257" t="str">
        <f t="shared" si="706"/>
        <v>FEE MO-91243910-2025-10</v>
      </c>
      <c r="AW328" s="247" t="str">
        <f t="shared" si="707"/>
        <v>91243910-2025-10</v>
      </c>
      <c r="AX328" s="247" t="s">
        <v>269</v>
      </c>
      <c r="AY328" s="247"/>
      <c r="AZ328" s="247"/>
      <c r="BF328" s="530"/>
      <c r="BG328" s="530"/>
      <c r="BI328" s="247" t="str">
        <f>X328</f>
        <v>CANN_AUS</v>
      </c>
      <c r="BJ328" s="391" t="str">
        <f>"FEE MO"&amp;BI328</f>
        <v>FEE MOCANN_AUS</v>
      </c>
      <c r="BK328" s="533">
        <f>BK326</f>
        <v>426497.91340000002</v>
      </c>
      <c r="BL328" s="136">
        <f>SUMIF(BJ281:BJ298,BJ328,BK281:BK298)</f>
        <v>0</v>
      </c>
      <c r="BM328" s="136" t="str">
        <f>IF(BK328=BL328,"OK","REV")</f>
        <v>REV</v>
      </c>
    </row>
    <row r="329" spans="1:65" s="261" customFormat="1" ht="17.399999999999999" x14ac:dyDescent="0.55000000000000004">
      <c r="L329" s="261" t="str">
        <f t="shared" si="830"/>
        <v>91243920OCTUBRE2025</v>
      </c>
      <c r="M329" s="261" t="str">
        <f t="shared" si="831"/>
        <v>REAL 91243920 FEE SS CANN_AUS</v>
      </c>
      <c r="N329" s="261" t="str">
        <f>VLOOKUP(M329,'D2'!$DW$5:'D2'!G:G,1,FALSE)</f>
        <v>REAL 91243920 FEE SS CANN_AUS</v>
      </c>
      <c r="O329" s="261" t="str">
        <f t="shared" si="832"/>
        <v>REALFEE SSCANN_AUSOCTUBRE202591243920</v>
      </c>
      <c r="P329" s="261" t="s">
        <v>21</v>
      </c>
      <c r="Q329" s="505" t="s">
        <v>694</v>
      </c>
      <c r="R329" s="260" t="str">
        <f>+VLOOKUP(AP329,'8'!$B$5:$F$40,2,FALSE)</f>
        <v>q FEE S.S.</v>
      </c>
      <c r="S329" s="265" t="s">
        <v>22</v>
      </c>
      <c r="T329" s="260" t="str">
        <f>+VLOOKUP(TEXT(S329,0),articulos!A:B,2,0)</f>
        <v>Costo de Servicio Administración Contratos</v>
      </c>
      <c r="U329" s="260"/>
      <c r="V329" s="260" t="s">
        <v>22</v>
      </c>
      <c r="W329" s="266" t="str">
        <f t="shared" si="833"/>
        <v>OCTUBRE2025</v>
      </c>
      <c r="X329" s="260" t="s">
        <v>796</v>
      </c>
      <c r="Y329" s="260"/>
      <c r="Z329" s="260"/>
      <c r="AA329" s="267">
        <f>+AD329/'7'!$E$353</f>
        <v>440.24969338658445</v>
      </c>
      <c r="AB329" s="654">
        <f>ROUND(BK329,0)*0.5</f>
        <v>419984.5</v>
      </c>
      <c r="AC329" s="260"/>
      <c r="AD329" s="267">
        <f t="shared" si="834"/>
        <v>419985</v>
      </c>
      <c r="AE329" s="663">
        <v>45960</v>
      </c>
      <c r="AF329" s="270" t="s">
        <v>585</v>
      </c>
      <c r="AG329" s="270" t="s">
        <v>22</v>
      </c>
      <c r="AH329" s="270" t="s">
        <v>22</v>
      </c>
      <c r="AI329" s="260"/>
      <c r="AJ329" s="260"/>
      <c r="AK329" s="260"/>
      <c r="AL329" s="271">
        <f t="shared" si="835"/>
        <v>2025</v>
      </c>
      <c r="AM329" s="271" t="str">
        <f t="shared" si="836"/>
        <v>2025-10</v>
      </c>
      <c r="AN329" s="272" t="s">
        <v>24</v>
      </c>
      <c r="AO329" s="268">
        <f>AA329*'7'!G$353</f>
        <v>467.83549914986639</v>
      </c>
      <c r="AP329" s="729">
        <v>91243920</v>
      </c>
      <c r="AQ329" s="258" t="str">
        <f t="shared" si="705"/>
        <v>912439</v>
      </c>
      <c r="AR329" s="259" t="e">
        <f>+VLOOKUP(AQ329,'8'!$B$5:$F$40,3,FALSE)</f>
        <v>#N/A</v>
      </c>
      <c r="AS329" s="259" t="e">
        <f>+VLOOKUP(AQ329,'8'!$B$5:$F$40,4,FALSE)</f>
        <v>#N/A</v>
      </c>
      <c r="AT329" s="259" t="e">
        <f>+VLOOKUP(AQ329,'8'!$B$5:$F$40,5,FALSE)</f>
        <v>#N/A</v>
      </c>
      <c r="AU329" s="259" t="e">
        <f>+VLOOKUP(AQ329,'8'!$B$5:$F$40,2,FALSE)</f>
        <v>#N/A</v>
      </c>
      <c r="AV329" s="259" t="str">
        <f t="shared" si="706"/>
        <v>FEE SS-91243920-2025-10</v>
      </c>
      <c r="AW329" s="260" t="str">
        <f t="shared" si="707"/>
        <v>91243920-2025-10</v>
      </c>
      <c r="AX329" s="260" t="s">
        <v>22</v>
      </c>
      <c r="AY329" s="260"/>
      <c r="AZ329" s="260"/>
      <c r="BF329" s="531"/>
      <c r="BG329" s="531"/>
      <c r="BI329" s="260" t="str">
        <f t="shared" ref="BI329:BI331" si="837">X329</f>
        <v>CANN_AUS</v>
      </c>
      <c r="BJ329" s="393" t="str">
        <f>IF(AY329="REMUNERACIÓN","FEE MO","FEE SS")</f>
        <v>FEE SS</v>
      </c>
      <c r="BK329" s="394">
        <f>SUM(BK281:BK324,BK327)</f>
        <v>839969.47500000009</v>
      </c>
      <c r="BL329" s="136">
        <f>SUMIF(BI281:BI298,BJ329,BK281:BK298)</f>
        <v>205044.60000000003</v>
      </c>
      <c r="BM329" s="136" t="str">
        <f t="shared" ref="BM329" si="838">IF(BK329=BL329,"OK","REV")</f>
        <v>REV</v>
      </c>
    </row>
    <row r="330" spans="1:65" ht="17.399999999999999" x14ac:dyDescent="0.55000000000000004">
      <c r="L330" t="str">
        <f t="shared" si="830"/>
        <v>91243910OCTUBRE2025</v>
      </c>
      <c r="M330" t="str">
        <f t="shared" si="831"/>
        <v>REAL 91243910 FEE MO BERG_CAD</v>
      </c>
      <c r="N330" t="str">
        <f>VLOOKUP(M330,'D2'!$DW$5:'D2'!G:G,1,FALSE)</f>
        <v>REAL 91243910 FEE MO BERG_CAD</v>
      </c>
      <c r="O330" t="str">
        <f t="shared" si="832"/>
        <v>REALFEE MOBERG_CADOCTUBRE202591243910</v>
      </c>
      <c r="P330" t="s">
        <v>21</v>
      </c>
      <c r="Q330" s="504" t="s">
        <v>693</v>
      </c>
      <c r="R330" s="247" t="str">
        <f>+VLOOKUP(AP330,'8'!$B$5:$F$40,2,FALSE)</f>
        <v>q FEE M.O.</v>
      </c>
      <c r="S330" s="248" t="s">
        <v>269</v>
      </c>
      <c r="T330" s="247" t="str">
        <f>+VLOOKUP(TEXT(S330,0),articulos!A:B,2,0)</f>
        <v>Costo de Servicio Mano de Obra</v>
      </c>
      <c r="U330" s="247"/>
      <c r="V330" s="247" t="s">
        <v>269</v>
      </c>
      <c r="W330" s="249" t="str">
        <f t="shared" si="833"/>
        <v>OCTUBRE2025</v>
      </c>
      <c r="X330" s="247" t="s">
        <v>703</v>
      </c>
      <c r="Y330" s="247"/>
      <c r="Z330" s="247"/>
      <c r="AA330" s="250">
        <f>+AD330/'7'!$E$353</f>
        <v>486.37273708816838</v>
      </c>
      <c r="AB330" s="653">
        <f>ROUND(BK330,0)</f>
        <v>463985</v>
      </c>
      <c r="AC330" s="247"/>
      <c r="AD330" s="250">
        <f t="shared" si="834"/>
        <v>463985</v>
      </c>
      <c r="AE330" s="662">
        <v>45960</v>
      </c>
      <c r="AF330" s="253" t="s">
        <v>585</v>
      </c>
      <c r="AG330" s="253" t="s">
        <v>269</v>
      </c>
      <c r="AH330" s="253" t="s">
        <v>269</v>
      </c>
      <c r="AI330" s="247"/>
      <c r="AJ330" s="247"/>
      <c r="AK330" s="247"/>
      <c r="AL330" s="254">
        <f t="shared" si="835"/>
        <v>2025</v>
      </c>
      <c r="AM330" s="254" t="str">
        <f t="shared" si="836"/>
        <v>2025-10</v>
      </c>
      <c r="AN330" s="255" t="s">
        <v>24</v>
      </c>
      <c r="AO330" s="251">
        <f>AA330*'7'!G$353</f>
        <v>516.84858762348836</v>
      </c>
      <c r="AP330" s="728">
        <v>91243910</v>
      </c>
      <c r="AQ330" s="256" t="str">
        <f t="shared" ref="AQ330:AQ348" si="839">+MID(AP330,1,6)</f>
        <v>912439</v>
      </c>
      <c r="AR330" s="257" t="e">
        <f>+VLOOKUP(AQ330,'8'!$B$5:$F$40,3,FALSE)</f>
        <v>#N/A</v>
      </c>
      <c r="AS330" s="257" t="e">
        <f>+VLOOKUP(AQ330,'8'!$B$5:$F$40,4,FALSE)</f>
        <v>#N/A</v>
      </c>
      <c r="AT330" s="257" t="e">
        <f>+VLOOKUP(AQ330,'8'!$B$5:$F$40,5,FALSE)</f>
        <v>#N/A</v>
      </c>
      <c r="AU330" s="257" t="e">
        <f>+VLOOKUP(AQ330,'8'!$B$5:$F$40,2,FALSE)</f>
        <v>#N/A</v>
      </c>
      <c r="AV330" s="257" t="str">
        <f t="shared" ref="AV330:AV348" si="840">+AX330&amp;"-"&amp;AP330&amp;"-"&amp;AM330</f>
        <v>FEE MO-91243910-2025-10</v>
      </c>
      <c r="AW330" s="247" t="str">
        <f t="shared" ref="AW330:AW348" si="841">+AP330&amp;"-"&amp;AM330</f>
        <v>91243910-2025-10</v>
      </c>
      <c r="AX330" s="247" t="s">
        <v>269</v>
      </c>
      <c r="AY330" s="247"/>
      <c r="AZ330" s="247"/>
      <c r="BF330" s="530"/>
      <c r="BG330" s="530"/>
      <c r="BI330" s="247" t="str">
        <f t="shared" si="837"/>
        <v>BERG_CAD</v>
      </c>
      <c r="BJ330" s="391" t="str">
        <f>"FEE MO"&amp;BI330</f>
        <v>FEE MOBERG_CAD</v>
      </c>
      <c r="BK330" s="533">
        <f>BK325</f>
        <v>463984.53720000002</v>
      </c>
      <c r="BL330" s="136">
        <f>SUMIF(BJ281:BJ298,BJ330,BK281:BK298)</f>
        <v>0</v>
      </c>
      <c r="BM330" s="136" t="str">
        <f>IF(BK330=BL330,"OK","REV")</f>
        <v>REV</v>
      </c>
    </row>
    <row r="331" spans="1:65" s="261" customFormat="1" ht="17.399999999999999" x14ac:dyDescent="0.55000000000000004">
      <c r="L331" s="261" t="str">
        <f t="shared" si="830"/>
        <v>91243920OCTUBRE2025</v>
      </c>
      <c r="M331" s="261" t="str">
        <f t="shared" si="831"/>
        <v>REAL 91243920 FEE SS BERG_CAD</v>
      </c>
      <c r="N331" s="261" t="str">
        <f>VLOOKUP(M331,'D2'!$DW$5:'D2'!G:G,1,FALSE)</f>
        <v>REAL 91243920 FEE SS BERG_CAD</v>
      </c>
      <c r="O331" s="261" t="str">
        <f t="shared" si="832"/>
        <v>REALFEE SSBERG_CADOCTUBRE202591243920</v>
      </c>
      <c r="P331" s="261" t="s">
        <v>21</v>
      </c>
      <c r="Q331" s="505" t="s">
        <v>694</v>
      </c>
      <c r="R331" s="260" t="str">
        <f>+VLOOKUP(AP331,'8'!$B$5:$F$40,2,FALSE)</f>
        <v>q FEE S.S.</v>
      </c>
      <c r="S331" s="265" t="s">
        <v>22</v>
      </c>
      <c r="T331" s="260" t="str">
        <f>+VLOOKUP(TEXT(S331,0),articulos!A:B,2,0)</f>
        <v>Costo de Servicio Administración Contratos</v>
      </c>
      <c r="U331" s="260"/>
      <c r="V331" s="260" t="s">
        <v>22</v>
      </c>
      <c r="W331" s="266" t="str">
        <f t="shared" si="833"/>
        <v>OCTUBRE2025</v>
      </c>
      <c r="X331" s="260" t="s">
        <v>703</v>
      </c>
      <c r="Y331" s="260"/>
      <c r="Z331" s="260"/>
      <c r="AA331" s="267">
        <f>+AD331/'7'!$E$353</f>
        <v>440.24969338658445</v>
      </c>
      <c r="AB331" s="654">
        <f>ROUND(BK331,0)*0.5</f>
        <v>419984.5</v>
      </c>
      <c r="AC331" s="260"/>
      <c r="AD331" s="267">
        <f t="shared" si="834"/>
        <v>419985</v>
      </c>
      <c r="AE331" s="663">
        <v>45960</v>
      </c>
      <c r="AF331" s="270" t="s">
        <v>585</v>
      </c>
      <c r="AG331" s="270" t="s">
        <v>22</v>
      </c>
      <c r="AH331" s="270" t="s">
        <v>22</v>
      </c>
      <c r="AI331" s="260"/>
      <c r="AJ331" s="260"/>
      <c r="AK331" s="260"/>
      <c r="AL331" s="271">
        <f t="shared" si="835"/>
        <v>2025</v>
      </c>
      <c r="AM331" s="271" t="str">
        <f t="shared" si="836"/>
        <v>2025-10</v>
      </c>
      <c r="AN331" s="272" t="s">
        <v>24</v>
      </c>
      <c r="AO331" s="268">
        <f>AA331*'7'!G$353</f>
        <v>467.83549914986639</v>
      </c>
      <c r="AP331" s="729">
        <v>91243920</v>
      </c>
      <c r="AQ331" s="258" t="str">
        <f t="shared" si="839"/>
        <v>912439</v>
      </c>
      <c r="AR331" s="259" t="e">
        <f>+VLOOKUP(AQ331,'8'!$B$5:$F$40,3,FALSE)</f>
        <v>#N/A</v>
      </c>
      <c r="AS331" s="259" t="e">
        <f>+VLOOKUP(AQ331,'8'!$B$5:$F$40,4,FALSE)</f>
        <v>#N/A</v>
      </c>
      <c r="AT331" s="259" t="e">
        <f>+VLOOKUP(AQ331,'8'!$B$5:$F$40,5,FALSE)</f>
        <v>#N/A</v>
      </c>
      <c r="AU331" s="259" t="e">
        <f>+VLOOKUP(AQ331,'8'!$B$5:$F$40,2,FALSE)</f>
        <v>#N/A</v>
      </c>
      <c r="AV331" s="259" t="str">
        <f t="shared" si="840"/>
        <v>FEE SS-91243920-2025-10</v>
      </c>
      <c r="AW331" s="260" t="str">
        <f t="shared" si="841"/>
        <v>91243920-2025-10</v>
      </c>
      <c r="AX331" s="260" t="s">
        <v>22</v>
      </c>
      <c r="AY331" s="260"/>
      <c r="AZ331" s="260"/>
      <c r="BF331" s="531"/>
      <c r="BG331" s="531"/>
      <c r="BI331" s="260" t="str">
        <f t="shared" si="837"/>
        <v>BERG_CAD</v>
      </c>
      <c r="BJ331" s="393" t="str">
        <f t="shared" ref="BJ331" si="842">IF(AY331="REMUNERACIÓN","FEE MO","FEE SS")</f>
        <v>FEE SS</v>
      </c>
      <c r="BK331" s="394">
        <f>SUM(BK281:BK324,BK327)</f>
        <v>839969.47500000009</v>
      </c>
      <c r="BL331" s="136">
        <f>SUMIF(BI281:BI298,BJ331,BK281:BK298)</f>
        <v>205044.60000000003</v>
      </c>
      <c r="BM331" s="136" t="str">
        <f>IF(BK331=BL331,"OK","REV")</f>
        <v>REV</v>
      </c>
    </row>
    <row r="332" spans="1:65" ht="20.399999999999999" x14ac:dyDescent="0.7">
      <c r="A332" s="203"/>
      <c r="B332" s="203"/>
      <c r="C332" s="203"/>
      <c r="D332" s="203"/>
      <c r="E332" s="203"/>
      <c r="F332" s="203"/>
      <c r="G332" s="203"/>
      <c r="H332" s="203"/>
      <c r="I332" s="203"/>
      <c r="J332" s="203"/>
      <c r="K332" s="203"/>
      <c r="L332" s="203" t="str">
        <f t="shared" si="830"/>
        <v>91243110NOVIEMBRE2025</v>
      </c>
      <c r="M332" s="203" t="str">
        <f t="shared" si="831"/>
        <v>REAL 91243110 CO-H-006/2025 CANN_AUS</v>
      </c>
      <c r="N332" s="203" t="str">
        <f>VLOOKUP(M332,'D2'!$DW$5:'D2'!G:G,1,FALSE)</f>
        <v>REAL 91243110 CO-H-006/2025 CANN_AUS</v>
      </c>
      <c r="O332" t="str">
        <f>P332&amp;V332&amp;X332&amp;W332&amp;AP332</f>
        <v>REALCO-H-006/2025CANN_AUSNOVIEMBRE202591243110</v>
      </c>
      <c r="P332" t="s">
        <v>21</v>
      </c>
      <c r="Q332" s="387"/>
      <c r="R332" s="211" t="e">
        <f>+VLOOKUP(AP332,'8'!$B$5:$F$40,2,FALSE)</f>
        <v>#N/A</v>
      </c>
      <c r="S332" s="383" t="s">
        <v>23</v>
      </c>
      <c r="T332" s="211" t="str">
        <f>+VLOOKUP(TEXT(S332,0),articulos!A:B,2,0)</f>
        <v>Asesoría Experta</v>
      </c>
      <c r="U332" s="384">
        <v>95005</v>
      </c>
      <c r="V332" t="s">
        <v>1114</v>
      </c>
      <c r="W332" s="211" t="str">
        <f t="shared" si="833"/>
        <v>NOVIEMBRE2025</v>
      </c>
      <c r="X332" t="s">
        <v>796</v>
      </c>
      <c r="AA332" s="95">
        <f>+AD332/'7'!$E$354</f>
        <v>4189.0189163193327</v>
      </c>
      <c r="AB332" s="207">
        <v>3919665</v>
      </c>
      <c r="AD332" s="388">
        <f t="shared" si="834"/>
        <v>3919665</v>
      </c>
      <c r="AE332" s="530">
        <v>45968</v>
      </c>
      <c r="AF332" t="s">
        <v>767</v>
      </c>
      <c r="AG332" t="s">
        <v>769</v>
      </c>
      <c r="AH332" t="s">
        <v>772</v>
      </c>
      <c r="AL332" s="220">
        <f t="shared" si="835"/>
        <v>2025</v>
      </c>
      <c r="AM332" s="220" t="str">
        <f t="shared" si="836"/>
        <v>2025-11</v>
      </c>
      <c r="AN332" s="1" t="s">
        <v>24</v>
      </c>
      <c r="AO332" s="740">
        <f>AA332*'7'!G$354</f>
        <v>4355.0795482979256</v>
      </c>
      <c r="AP332" s="730" t="s">
        <v>662</v>
      </c>
      <c r="AQ332" s="212" t="str">
        <f t="shared" si="839"/>
        <v>912431</v>
      </c>
      <c r="AR332" s="213" t="e">
        <f>+VLOOKUP(AQ332,'8'!$B$5:$F$40,3,FALSE)</f>
        <v>#N/A</v>
      </c>
      <c r="AS332" s="213" t="e">
        <f>+VLOOKUP(AQ332,'8'!$B$5:$F$40,4,FALSE)</f>
        <v>#N/A</v>
      </c>
      <c r="AT332" s="213" t="e">
        <f>+VLOOKUP(AQ332,'8'!$B$5:$F$40,5,FALSE)</f>
        <v>#N/A</v>
      </c>
      <c r="AU332" s="213" t="e">
        <f>+VLOOKUP(AQ332,'8'!$B$5:$F$40,2,FALSE)</f>
        <v>#N/A</v>
      </c>
      <c r="AV332" s="213" t="str">
        <f t="shared" si="840"/>
        <v>CO-H-006/2025-91243110-2025-11</v>
      </c>
      <c r="AW332" s="165" t="str">
        <f t="shared" si="841"/>
        <v>91243110-2025-11</v>
      </c>
      <c r="AX332" t="str">
        <f t="shared" ref="AX332:AX339" si="843">V332</f>
        <v>CO-H-006/2025</v>
      </c>
      <c r="AZ332" s="659" t="e">
        <f>+VLOOKUP(P332&amp;" "&amp;AP332&amp;" "&amp;AX332&amp;" "&amp;X332,'D2'!$DW$6:$DW$98,1,FALSE)</f>
        <v>#N/A</v>
      </c>
      <c r="BC332" t="s">
        <v>1114</v>
      </c>
      <c r="BD332" t="s">
        <v>1186</v>
      </c>
      <c r="BE332" t="s">
        <v>853</v>
      </c>
      <c r="BF332" s="530">
        <v>45931</v>
      </c>
      <c r="BG332" s="530">
        <v>45960</v>
      </c>
      <c r="BI332" t="str">
        <f>IF(AX332="REMUNERACION","FEE MO","FEE SS")</f>
        <v>FEE SS</v>
      </c>
      <c r="BJ332" s="660" t="str">
        <f>IF(AX332="REMUNERACION","FEE MO","FEE SS")&amp;X332</f>
        <v>FEE SSCANN_AUS</v>
      </c>
      <c r="BK332" s="655">
        <f t="shared" ref="BK332:BK346" si="844">+AB332*0.025</f>
        <v>97991.625</v>
      </c>
      <c r="BL332" s="136">
        <f>IF(BI332="FEE SS",AB332*0.025,AB332*0.0551)</f>
        <v>97991.625</v>
      </c>
      <c r="BM332" s="136" t="str">
        <f t="shared" ref="BM332:BM346" si="845">IF(BK332=BL332,"OK","REV")</f>
        <v>OK</v>
      </c>
    </row>
    <row r="333" spans="1:65" ht="20.399999999999999" x14ac:dyDescent="0.7">
      <c r="A333" s="203"/>
      <c r="B333" s="203"/>
      <c r="C333" s="203"/>
      <c r="D333" s="203"/>
      <c r="E333" s="203"/>
      <c r="F333" s="203"/>
      <c r="G333" s="203"/>
      <c r="H333" s="203"/>
      <c r="I333" s="203"/>
      <c r="J333" s="203"/>
      <c r="K333" s="203"/>
      <c r="L333" s="203" t="str">
        <f t="shared" si="830"/>
        <v>91243110NOVIEMBRE2025</v>
      </c>
      <c r="M333" s="203" t="str">
        <f t="shared" si="831"/>
        <v>REAL 91243110 CO-H-006/2025 BERG_CAD</v>
      </c>
      <c r="N333" s="203" t="str">
        <f>VLOOKUP(M333,'D2'!$DW$5:'D2'!G:G,1,FALSE)</f>
        <v>REAL 91243110 CO-H-006/2025 BERG_CAD</v>
      </c>
      <c r="O333" t="str">
        <f t="shared" ref="O333" si="846">P333&amp;V333&amp;X333&amp;W333&amp;AP333</f>
        <v>REALCO-H-006/2025BERG_CADNOVIEMBRE202591243110</v>
      </c>
      <c r="P333" t="s">
        <v>21</v>
      </c>
      <c r="Q333" s="387"/>
      <c r="R333" s="211" t="e">
        <f>+VLOOKUP(AP333,'8'!$B$5:$F$40,2,FALSE)</f>
        <v>#N/A</v>
      </c>
      <c r="S333" s="383" t="s">
        <v>23</v>
      </c>
      <c r="T333" s="211" t="str">
        <f>+VLOOKUP(TEXT(S333,0),articulos!A:B,2,0)</f>
        <v>Asesoría Experta</v>
      </c>
      <c r="U333" s="384">
        <v>95005</v>
      </c>
      <c r="V333" t="s">
        <v>1114</v>
      </c>
      <c r="W333" s="211" t="str">
        <f t="shared" si="833"/>
        <v>NOVIEMBRE2025</v>
      </c>
      <c r="X333" t="s">
        <v>703</v>
      </c>
      <c r="AA333" s="95">
        <f>+AD333/'7'!$E$354</f>
        <v>4189.0178476007268</v>
      </c>
      <c r="AB333" s="207">
        <v>3919664</v>
      </c>
      <c r="AD333" s="388">
        <f t="shared" si="834"/>
        <v>3919664</v>
      </c>
      <c r="AE333" s="530">
        <v>45968</v>
      </c>
      <c r="AF333" t="s">
        <v>767</v>
      </c>
      <c r="AG333" t="s">
        <v>769</v>
      </c>
      <c r="AH333" t="s">
        <v>772</v>
      </c>
      <c r="AL333" s="220">
        <f t="shared" si="835"/>
        <v>2025</v>
      </c>
      <c r="AM333" s="220" t="str">
        <f t="shared" si="836"/>
        <v>2025-11</v>
      </c>
      <c r="AN333" s="1" t="s">
        <v>24</v>
      </c>
      <c r="AO333" s="740">
        <f>AA333*'7'!G$354</f>
        <v>4355.078437213293</v>
      </c>
      <c r="AP333" s="730" t="s">
        <v>662</v>
      </c>
      <c r="AQ333" s="212" t="str">
        <f t="shared" si="839"/>
        <v>912431</v>
      </c>
      <c r="AR333" s="213" t="e">
        <f>+VLOOKUP(AQ333,'8'!$B$5:$F$40,3,FALSE)</f>
        <v>#N/A</v>
      </c>
      <c r="AS333" s="213" t="e">
        <f>+VLOOKUP(AQ333,'8'!$B$5:$F$40,4,FALSE)</f>
        <v>#N/A</v>
      </c>
      <c r="AT333" s="213" t="e">
        <f>+VLOOKUP(AQ333,'8'!$B$5:$F$40,5,FALSE)</f>
        <v>#N/A</v>
      </c>
      <c r="AU333" s="213" t="e">
        <f>+VLOOKUP(AQ333,'8'!$B$5:$F$40,2,FALSE)</f>
        <v>#N/A</v>
      </c>
      <c r="AV333" s="213" t="str">
        <f t="shared" si="840"/>
        <v>CO-H-006/2025-91243110-2025-11</v>
      </c>
      <c r="AW333" s="165" t="str">
        <f t="shared" si="841"/>
        <v>91243110-2025-11</v>
      </c>
      <c r="AX333" t="str">
        <f t="shared" si="843"/>
        <v>CO-H-006/2025</v>
      </c>
      <c r="AZ333" s="659" t="e">
        <f>+VLOOKUP(P333&amp;" "&amp;AP333&amp;" "&amp;AX333&amp;" "&amp;X333,'D2'!$DW$6:$DW$98,1,FALSE)</f>
        <v>#N/A</v>
      </c>
      <c r="BC333" t="s">
        <v>1114</v>
      </c>
      <c r="BD333" t="s">
        <v>1186</v>
      </c>
      <c r="BE333" t="s">
        <v>853</v>
      </c>
      <c r="BF333" s="530">
        <v>45931</v>
      </c>
      <c r="BG333" s="530">
        <v>45960</v>
      </c>
      <c r="BI333" t="str">
        <f t="shared" ref="BI333" si="847">IF(AX333="REMUNERACION","FEE MO","FEE SS")</f>
        <v>FEE SS</v>
      </c>
      <c r="BJ333" s="390" t="str">
        <f>IF(AX333="REMUNERACION","FEE MO","FEE SS")&amp;X333</f>
        <v>FEE SSBERG_CAD</v>
      </c>
      <c r="BK333" s="655">
        <f t="shared" si="844"/>
        <v>97991.6</v>
      </c>
      <c r="BL333" s="136">
        <f t="shared" ref="BL333" si="848">IF(BI333="FEE SS",AB333*0.025,AB333*0.0551)</f>
        <v>97991.6</v>
      </c>
      <c r="BM333" s="136" t="str">
        <f t="shared" si="845"/>
        <v>OK</v>
      </c>
    </row>
    <row r="334" spans="1:65" ht="20.399999999999999" x14ac:dyDescent="0.7">
      <c r="A334" s="203"/>
      <c r="B334" s="203"/>
      <c r="C334" s="203"/>
      <c r="D334" s="203"/>
      <c r="E334" s="203"/>
      <c r="F334" s="203"/>
      <c r="G334" s="203"/>
      <c r="H334" s="203"/>
      <c r="I334" s="203"/>
      <c r="J334" s="203"/>
      <c r="K334" s="203"/>
      <c r="L334" s="203" t="str">
        <f t="shared" si="830"/>
        <v>91243120NOVIEMBRE2025</v>
      </c>
      <c r="M334" s="203" t="str">
        <f t="shared" si="831"/>
        <v>REAL 91243120 CO-073/2025 CANN_AUS</v>
      </c>
      <c r="N334" s="203" t="str">
        <f>VLOOKUP(M334,'D2'!$DW$5:'D2'!G:G,1,FALSE)</f>
        <v>REAL 91243120 CO-073/2025 CANN_AUS</v>
      </c>
      <c r="O334" t="str">
        <f>P334&amp;V334&amp;X334&amp;W334&amp;AP334</f>
        <v>REALCO-073/2025CANN_AUSNOVIEMBRE202591243120</v>
      </c>
      <c r="P334" t="s">
        <v>21</v>
      </c>
      <c r="Q334" s="387"/>
      <c r="R334" s="211" t="e">
        <f>+VLOOKUP(AP334,'8'!$B$5:$F$40,2,FALSE)</f>
        <v>#N/A</v>
      </c>
      <c r="S334" s="383" t="s">
        <v>23</v>
      </c>
      <c r="T334" s="211" t="str">
        <f>+VLOOKUP(TEXT(S334,0),articulos!A:B,2,0)</f>
        <v>Asesoría Experta</v>
      </c>
      <c r="U334" s="384">
        <v>95876</v>
      </c>
      <c r="V334" s="370" t="s">
        <v>1179</v>
      </c>
      <c r="W334" s="211" t="str">
        <f t="shared" si="833"/>
        <v>NOVIEMBRE2025</v>
      </c>
      <c r="X334" t="s">
        <v>796</v>
      </c>
      <c r="AA334" s="95">
        <f>+AD334/'7'!$E$354</f>
        <v>-11965.731537886075</v>
      </c>
      <c r="AB334" s="207">
        <v>-11196335</v>
      </c>
      <c r="AD334" s="388">
        <f t="shared" si="834"/>
        <v>-11196335</v>
      </c>
      <c r="AE334" s="530">
        <v>45989</v>
      </c>
      <c r="AF334" t="s">
        <v>947</v>
      </c>
      <c r="AG334" t="s">
        <v>799</v>
      </c>
      <c r="AH334" t="s">
        <v>1182</v>
      </c>
      <c r="AL334" s="220">
        <f t="shared" si="835"/>
        <v>2025</v>
      </c>
      <c r="AM334" s="220" t="str">
        <f t="shared" si="836"/>
        <v>2025-11</v>
      </c>
      <c r="AN334" s="528" t="s">
        <v>619</v>
      </c>
      <c r="AO334" s="740">
        <f>AA334*'7'!H$354</f>
        <v>-12283.556545484867</v>
      </c>
      <c r="AP334" s="731" t="s">
        <v>663</v>
      </c>
      <c r="AQ334" s="212" t="str">
        <f t="shared" si="839"/>
        <v>912431</v>
      </c>
      <c r="AR334" s="213" t="e">
        <f>+VLOOKUP(AQ334,'8'!$B$5:$F$40,3,FALSE)</f>
        <v>#N/A</v>
      </c>
      <c r="AS334" s="213" t="e">
        <f>+VLOOKUP(AQ334,'8'!$B$5:$F$40,4,FALSE)</f>
        <v>#N/A</v>
      </c>
      <c r="AT334" s="213" t="e">
        <f>+VLOOKUP(AQ334,'8'!$B$5:$F$40,5,FALSE)</f>
        <v>#N/A</v>
      </c>
      <c r="AU334" s="213" t="e">
        <f>+VLOOKUP(AQ334,'8'!$B$5:$F$40,2,FALSE)</f>
        <v>#N/A</v>
      </c>
      <c r="AV334" s="213" t="str">
        <f t="shared" si="840"/>
        <v>CO-073/2025-91243120-2025-11</v>
      </c>
      <c r="AW334" s="165" t="str">
        <f t="shared" si="841"/>
        <v>91243120-2025-11</v>
      </c>
      <c r="AX334" t="str">
        <f t="shared" si="843"/>
        <v>CO-073/2025</v>
      </c>
      <c r="AZ334" s="659" t="e">
        <f>+VLOOKUP(P334&amp;" "&amp;AP334&amp;" "&amp;AX334&amp;" "&amp;X334,'D2'!$DW$6:$DW$98,1,FALSE)</f>
        <v>#N/A</v>
      </c>
      <c r="BC334" t="s">
        <v>302</v>
      </c>
      <c r="BD334" t="s">
        <v>302</v>
      </c>
      <c r="BE334" t="s">
        <v>302</v>
      </c>
      <c r="BF334" s="530"/>
      <c r="BG334" s="530"/>
      <c r="BI334" t="str">
        <f>IF(AX334="REMUNERACION","FEE MO","FEE SS")</f>
        <v>FEE SS</v>
      </c>
      <c r="BJ334" s="390" t="str">
        <f t="shared" ref="BJ334:BJ340" si="849">IF(AX334="REMUNERACION","FEE MO","FEE SS")&amp;X334</f>
        <v>FEE SSCANN_AUS</v>
      </c>
      <c r="BK334" s="655">
        <f t="shared" si="844"/>
        <v>-279908.375</v>
      </c>
      <c r="BL334" s="136">
        <f>IF(BI334="FEE SS",AB334*0.025,AB334*0.0551)</f>
        <v>-279908.375</v>
      </c>
      <c r="BM334" s="136" t="str">
        <f t="shared" si="845"/>
        <v>OK</v>
      </c>
    </row>
    <row r="335" spans="1:65" ht="20.399999999999999" x14ac:dyDescent="0.7">
      <c r="A335" s="203"/>
      <c r="B335" s="203"/>
      <c r="C335" s="203"/>
      <c r="D335" s="203"/>
      <c r="E335" s="203"/>
      <c r="F335" s="203"/>
      <c r="G335" s="203"/>
      <c r="H335" s="203"/>
      <c r="I335" s="203"/>
      <c r="J335" s="203"/>
      <c r="K335" s="203"/>
      <c r="L335" s="203" t="str">
        <f t="shared" si="830"/>
        <v>91243120NOVIEMBRE2025</v>
      </c>
      <c r="M335" s="203" t="str">
        <f t="shared" si="831"/>
        <v>REAL 91243120 CO-073/2025 CANN_AUS</v>
      </c>
      <c r="N335" s="203" t="str">
        <f>VLOOKUP(M335,'D2'!$DW$5:'D2'!G:G,1,FALSE)</f>
        <v>REAL 91243120 CO-073/2025 CANN_AUS</v>
      </c>
      <c r="O335" t="str">
        <f t="shared" ref="O335" si="850">P335&amp;V335&amp;X335&amp;W335&amp;AP335</f>
        <v>REALCO-073/2025CANN_AUSNOVIEMBRE202591243120</v>
      </c>
      <c r="P335" t="s">
        <v>21</v>
      </c>
      <c r="Q335" s="387"/>
      <c r="R335" s="211" t="e">
        <f>+VLOOKUP(AP335,'8'!$B$5:$F$40,2,FALSE)</f>
        <v>#N/A</v>
      </c>
      <c r="S335" s="383" t="s">
        <v>23</v>
      </c>
      <c r="T335" s="211" t="str">
        <f>+VLOOKUP(TEXT(S335,0),articulos!A:B,2,0)</f>
        <v>Asesoría Experta</v>
      </c>
      <c r="U335" s="384">
        <v>95883</v>
      </c>
      <c r="V335" s="370" t="s">
        <v>1179</v>
      </c>
      <c r="W335" s="211" t="str">
        <f t="shared" si="833"/>
        <v>NOVIEMBRE2025</v>
      </c>
      <c r="X335" t="s">
        <v>796</v>
      </c>
      <c r="AA335" s="95">
        <f>+AD335/'7'!$E$354</f>
        <v>891.596665597948</v>
      </c>
      <c r="AB335" s="207">
        <v>834267</v>
      </c>
      <c r="AD335" s="388">
        <f t="shared" si="834"/>
        <v>834267</v>
      </c>
      <c r="AE335" s="530">
        <v>45989</v>
      </c>
      <c r="AF335" t="s">
        <v>947</v>
      </c>
      <c r="AG335" t="s">
        <v>799</v>
      </c>
      <c r="AH335" t="s">
        <v>1183</v>
      </c>
      <c r="AI335" t="s">
        <v>1180</v>
      </c>
      <c r="AL335" s="220">
        <f t="shared" si="835"/>
        <v>2025</v>
      </c>
      <c r="AM335" s="220" t="str">
        <f t="shared" si="836"/>
        <v>2025-11</v>
      </c>
      <c r="AN335" s="528" t="s">
        <v>619</v>
      </c>
      <c r="AO335" s="740">
        <f>AA335*'7'!H$354</f>
        <v>915.27860398353766</v>
      </c>
      <c r="AP335" s="731" t="s">
        <v>663</v>
      </c>
      <c r="AQ335" s="212" t="str">
        <f t="shared" si="839"/>
        <v>912431</v>
      </c>
      <c r="AR335" s="213" t="e">
        <f>+VLOOKUP(AQ335,'8'!$B$5:$F$40,3,FALSE)</f>
        <v>#N/A</v>
      </c>
      <c r="AS335" s="213" t="e">
        <f>+VLOOKUP(AQ335,'8'!$B$5:$F$40,4,FALSE)</f>
        <v>#N/A</v>
      </c>
      <c r="AT335" s="213" t="e">
        <f>+VLOOKUP(AQ335,'8'!$B$5:$F$40,5,FALSE)</f>
        <v>#N/A</v>
      </c>
      <c r="AU335" s="213" t="e">
        <f>+VLOOKUP(AQ335,'8'!$B$5:$F$40,2,FALSE)</f>
        <v>#N/A</v>
      </c>
      <c r="AV335" s="213" t="str">
        <f t="shared" si="840"/>
        <v>CO-073/2025-91243120-2025-11</v>
      </c>
      <c r="AW335" s="165" t="str">
        <f t="shared" si="841"/>
        <v>91243120-2025-11</v>
      </c>
      <c r="AX335" t="str">
        <f t="shared" si="843"/>
        <v>CO-073/2025</v>
      </c>
      <c r="AZ335" s="659" t="e">
        <f>+VLOOKUP(P335&amp;" "&amp;AP335&amp;" "&amp;AX335&amp;" "&amp;X335,'D2'!$DW$6:$DW$98,1,FALSE)</f>
        <v>#N/A</v>
      </c>
      <c r="BC335" t="s">
        <v>302</v>
      </c>
      <c r="BD335" t="s">
        <v>302</v>
      </c>
      <c r="BE335" t="s">
        <v>302</v>
      </c>
      <c r="BF335" s="530"/>
      <c r="BG335" s="530"/>
      <c r="BI335" t="str">
        <f t="shared" ref="BI335" si="851">IF(AX335="REMUNERACION","FEE MO","FEE SS")</f>
        <v>FEE SS</v>
      </c>
      <c r="BJ335" s="390" t="str">
        <f t="shared" si="849"/>
        <v>FEE SSCANN_AUS</v>
      </c>
      <c r="BK335" s="655">
        <f t="shared" si="844"/>
        <v>20856.675000000003</v>
      </c>
      <c r="BL335" s="136">
        <f t="shared" ref="BL335" si="852">IF(BI335="FEE SS",AB335*0.025,AB335*0.0551)</f>
        <v>20856.675000000003</v>
      </c>
      <c r="BM335" s="136" t="str">
        <f t="shared" si="845"/>
        <v>OK</v>
      </c>
    </row>
    <row r="336" spans="1:65" ht="20.399999999999999" x14ac:dyDescent="0.7">
      <c r="A336" s="203"/>
      <c r="B336" s="203"/>
      <c r="C336" s="203"/>
      <c r="D336" s="203"/>
      <c r="E336" s="203"/>
      <c r="F336" s="203"/>
      <c r="G336" s="203"/>
      <c r="H336" s="203"/>
      <c r="I336" s="203"/>
      <c r="J336" s="203"/>
      <c r="K336" s="203"/>
      <c r="L336" s="203" t="str">
        <f t="shared" si="830"/>
        <v>91243120NOVIEMBRE2025</v>
      </c>
      <c r="M336" s="203" t="str">
        <f t="shared" si="831"/>
        <v>REAL 91243120 CO-073/2025 CANN_AUS</v>
      </c>
      <c r="N336" s="203" t="str">
        <f>VLOOKUP(M336,'D2'!$DW$5:'D2'!G:G,1,FALSE)</f>
        <v>REAL 91243120 CO-073/2025 CANN_AUS</v>
      </c>
      <c r="O336" t="str">
        <f>P336&amp;V336&amp;X336&amp;W336&amp;AP336</f>
        <v>REALCO-073/2025CANN_AUSNOVIEMBRE202591243120</v>
      </c>
      <c r="P336" t="s">
        <v>21</v>
      </c>
      <c r="Q336" s="387"/>
      <c r="R336" s="211" t="e">
        <f>+VLOOKUP(AP336,'8'!$B$5:$F$40,2,FALSE)</f>
        <v>#N/A</v>
      </c>
      <c r="S336" s="383" t="s">
        <v>23</v>
      </c>
      <c r="T336" s="211" t="str">
        <f>+VLOOKUP(TEXT(S336,0),articulos!A:B,2,0)</f>
        <v>Asesoría Experta</v>
      </c>
      <c r="U336" s="384">
        <v>95883</v>
      </c>
      <c r="V336" s="370" t="s">
        <v>1179</v>
      </c>
      <c r="W336" s="211" t="str">
        <f t="shared" si="833"/>
        <v>NOVIEMBRE2025</v>
      </c>
      <c r="X336" t="s">
        <v>796</v>
      </c>
      <c r="AA336" s="95">
        <f>+AD336/'7'!$E$354</f>
        <v>11074.135941006733</v>
      </c>
      <c r="AB336" s="207">
        <v>10362069</v>
      </c>
      <c r="AD336" s="388">
        <f t="shared" si="834"/>
        <v>10362069</v>
      </c>
      <c r="AE336" s="530">
        <v>45989</v>
      </c>
      <c r="AF336" t="s">
        <v>947</v>
      </c>
      <c r="AG336" t="s">
        <v>799</v>
      </c>
      <c r="AH336" t="s">
        <v>1183</v>
      </c>
      <c r="AI336" t="s">
        <v>1180</v>
      </c>
      <c r="AL336" s="220">
        <f t="shared" si="835"/>
        <v>2025</v>
      </c>
      <c r="AM336" s="220" t="str">
        <f t="shared" si="836"/>
        <v>2025-11</v>
      </c>
      <c r="AN336" s="528" t="s">
        <v>619</v>
      </c>
      <c r="AO336" s="740">
        <f>AA336*'7'!H$354</f>
        <v>11368.279038606457</v>
      </c>
      <c r="AP336" s="731" t="s">
        <v>663</v>
      </c>
      <c r="AQ336" s="212" t="str">
        <f t="shared" si="839"/>
        <v>912431</v>
      </c>
      <c r="AR336" s="213" t="e">
        <f>+VLOOKUP(AQ336,'8'!$B$5:$F$40,3,FALSE)</f>
        <v>#N/A</v>
      </c>
      <c r="AS336" s="213" t="e">
        <f>+VLOOKUP(AQ336,'8'!$B$5:$F$40,4,FALSE)</f>
        <v>#N/A</v>
      </c>
      <c r="AT336" s="213" t="e">
        <f>+VLOOKUP(AQ336,'8'!$B$5:$F$40,5,FALSE)</f>
        <v>#N/A</v>
      </c>
      <c r="AU336" s="213" t="e">
        <f>+VLOOKUP(AQ336,'8'!$B$5:$F$40,2,FALSE)</f>
        <v>#N/A</v>
      </c>
      <c r="AV336" s="213" t="str">
        <f t="shared" si="840"/>
        <v>CO-073/2025-91243120-2025-11</v>
      </c>
      <c r="AW336" s="165" t="str">
        <f t="shared" si="841"/>
        <v>91243120-2025-11</v>
      </c>
      <c r="AX336" t="str">
        <f t="shared" si="843"/>
        <v>CO-073/2025</v>
      </c>
      <c r="AZ336" s="659" t="e">
        <f>+VLOOKUP(P336&amp;" "&amp;AP336&amp;" "&amp;AX336&amp;" "&amp;X336,'D2'!$DW$6:$DW$98,1,FALSE)</f>
        <v>#N/A</v>
      </c>
      <c r="BC336" t="s">
        <v>302</v>
      </c>
      <c r="BD336" t="s">
        <v>302</v>
      </c>
      <c r="BE336" t="s">
        <v>302</v>
      </c>
      <c r="BF336" s="530"/>
      <c r="BG336" s="530"/>
      <c r="BI336" t="str">
        <f>IF(AX336="REMUNERACION","FEE MO","FEE SS")</f>
        <v>FEE SS</v>
      </c>
      <c r="BJ336" s="390" t="str">
        <f t="shared" si="849"/>
        <v>FEE SSCANN_AUS</v>
      </c>
      <c r="BK336" s="655">
        <f t="shared" si="844"/>
        <v>259051.72500000001</v>
      </c>
      <c r="BL336" s="136">
        <f>IF(BI336="FEE SS",AB336*0.025,AB336*0.0551)</f>
        <v>259051.72500000001</v>
      </c>
      <c r="BM336" s="136" t="str">
        <f t="shared" si="845"/>
        <v>OK</v>
      </c>
    </row>
    <row r="337" spans="1:65" ht="20.399999999999999" x14ac:dyDescent="0.7">
      <c r="A337" s="203"/>
      <c r="B337" s="203"/>
      <c r="C337" s="203"/>
      <c r="D337" s="203"/>
      <c r="E337" s="203"/>
      <c r="F337" s="203"/>
      <c r="G337" s="203"/>
      <c r="H337" s="203"/>
      <c r="I337" s="203"/>
      <c r="J337" s="203"/>
      <c r="K337" s="203"/>
      <c r="L337" s="203" t="str">
        <f t="shared" si="830"/>
        <v>91243110NOVIEMBRE2025</v>
      </c>
      <c r="M337" s="203" t="str">
        <f t="shared" si="831"/>
        <v>REAL 91243110 CO-073/2023 BERG_CAD</v>
      </c>
      <c r="N337" s="203" t="str">
        <f>VLOOKUP(M337,'D2'!$DW$5:'D2'!G:G,1,FALSE)</f>
        <v>REAL 91243110 CO-073/2023 BERG_CAD</v>
      </c>
      <c r="O337" t="str">
        <f t="shared" ref="O337" si="853">P337&amp;V337&amp;X337&amp;W337&amp;AP337</f>
        <v>REALCO-073/2023BERG_CADNOVIEMBRE202591243110</v>
      </c>
      <c r="P337" t="s">
        <v>21</v>
      </c>
      <c r="Q337" s="387"/>
      <c r="R337" s="211" t="e">
        <f>+VLOOKUP(AP337,'8'!$B$5:$F$40,2,FALSE)</f>
        <v>#N/A</v>
      </c>
      <c r="S337" s="383" t="s">
        <v>248</v>
      </c>
      <c r="T337" s="211" t="str">
        <f>+VLOOKUP(TEXT(S337,0),articulos!A:B,2,0)</f>
        <v>Servicio de Apoyo Geológico</v>
      </c>
      <c r="U337" s="384">
        <v>95895</v>
      </c>
      <c r="V337" s="370" t="s">
        <v>708</v>
      </c>
      <c r="W337" s="211" t="str">
        <f t="shared" si="833"/>
        <v>NOVIEMBRE2025</v>
      </c>
      <c r="X337" t="s">
        <v>703</v>
      </c>
      <c r="AA337" s="95">
        <f>+AD337/'7'!$E$354</f>
        <v>614.5131986747889</v>
      </c>
      <c r="AB337" s="207">
        <v>575000</v>
      </c>
      <c r="AD337" s="388">
        <f t="shared" si="834"/>
        <v>575000</v>
      </c>
      <c r="AE337" s="530">
        <v>45989</v>
      </c>
      <c r="AF337" t="s">
        <v>947</v>
      </c>
      <c r="AG337" t="s">
        <v>705</v>
      </c>
      <c r="AH337" t="s">
        <v>1184</v>
      </c>
      <c r="AL337" s="220">
        <f t="shared" si="835"/>
        <v>2025</v>
      </c>
      <c r="AM337" s="220" t="str">
        <f t="shared" si="836"/>
        <v>2025-11</v>
      </c>
      <c r="AN337" s="1" t="s">
        <v>24</v>
      </c>
      <c r="AO337" s="740">
        <f>AA337*'7'!G$354</f>
        <v>638.87366401753911</v>
      </c>
      <c r="AP337" s="730" t="s">
        <v>662</v>
      </c>
      <c r="AQ337" s="212" t="str">
        <f t="shared" si="839"/>
        <v>912431</v>
      </c>
      <c r="AR337" s="213" t="e">
        <f>+VLOOKUP(AQ337,'8'!$B$5:$F$40,3,FALSE)</f>
        <v>#N/A</v>
      </c>
      <c r="AS337" s="213" t="e">
        <f>+VLOOKUP(AQ337,'8'!$B$5:$F$40,4,FALSE)</f>
        <v>#N/A</v>
      </c>
      <c r="AT337" s="213" t="e">
        <f>+VLOOKUP(AQ337,'8'!$B$5:$F$40,5,FALSE)</f>
        <v>#N/A</v>
      </c>
      <c r="AU337" s="213" t="e">
        <f>+VLOOKUP(AQ337,'8'!$B$5:$F$40,2,FALSE)</f>
        <v>#N/A</v>
      </c>
      <c r="AV337" s="213" t="str">
        <f t="shared" si="840"/>
        <v>CO-073/2023-91243110-2025-11</v>
      </c>
      <c r="AW337" s="165" t="str">
        <f t="shared" si="841"/>
        <v>91243110-2025-11</v>
      </c>
      <c r="AX337" t="str">
        <f t="shared" si="843"/>
        <v>CO-073/2023</v>
      </c>
      <c r="AZ337" s="659" t="e">
        <f>+VLOOKUP(P337&amp;" "&amp;AP337&amp;" "&amp;AX337&amp;" "&amp;X337,'D2'!$DW$6:$DW$98,1,FALSE)</f>
        <v>#N/A</v>
      </c>
      <c r="BC337" t="s">
        <v>302</v>
      </c>
      <c r="BD337" t="s">
        <v>302</v>
      </c>
      <c r="BE337" t="s">
        <v>302</v>
      </c>
      <c r="BF337" s="530"/>
      <c r="BG337" s="530"/>
      <c r="BI337" t="str">
        <f t="shared" ref="BI337" si="854">IF(AX337="REMUNERACION","FEE MO","FEE SS")</f>
        <v>FEE SS</v>
      </c>
      <c r="BJ337" s="390" t="str">
        <f t="shared" si="849"/>
        <v>FEE SSBERG_CAD</v>
      </c>
      <c r="BK337" s="655">
        <f t="shared" si="844"/>
        <v>14375</v>
      </c>
      <c r="BL337" s="136">
        <f t="shared" ref="BL337" si="855">IF(BI337="FEE SS",AB337*0.025,AB337*0.0551)</f>
        <v>14375</v>
      </c>
      <c r="BM337" s="136" t="str">
        <f t="shared" si="845"/>
        <v>OK</v>
      </c>
    </row>
    <row r="338" spans="1:65" ht="20.399999999999999" x14ac:dyDescent="0.7">
      <c r="A338" s="203"/>
      <c r="B338" s="203"/>
      <c r="C338" s="203"/>
      <c r="D338" s="203"/>
      <c r="E338" s="203"/>
      <c r="F338" s="203"/>
      <c r="G338" s="203"/>
      <c r="H338" s="203"/>
      <c r="I338" s="203"/>
      <c r="J338" s="203"/>
      <c r="K338" s="203"/>
      <c r="L338" s="203" t="str">
        <f t="shared" si="830"/>
        <v>91243110NOVIEMBRE2025</v>
      </c>
      <c r="M338" s="203" t="str">
        <f t="shared" si="831"/>
        <v>REAL 91243110 CO-073/2023 CANN_AUS</v>
      </c>
      <c r="N338" s="203" t="str">
        <f>VLOOKUP(M338,'D2'!$DW$5:'D2'!G:G,1,FALSE)</f>
        <v>REAL 91243110 CO-073/2023 CANN_AUS</v>
      </c>
      <c r="O338" t="str">
        <f>P338&amp;V338&amp;X338&amp;W338&amp;AP338</f>
        <v>REALCO-073/2023CANN_AUSNOVIEMBRE202591243110</v>
      </c>
      <c r="P338" t="s">
        <v>21</v>
      </c>
      <c r="Q338" s="387"/>
      <c r="R338" s="211" t="e">
        <f>+VLOOKUP(AP338,'8'!$B$5:$F$40,2,FALSE)</f>
        <v>#N/A</v>
      </c>
      <c r="S338" s="383" t="s">
        <v>248</v>
      </c>
      <c r="T338" s="211" t="str">
        <f>+VLOOKUP(TEXT(S338,0),articulos!A:B,2,0)</f>
        <v>Servicio de Apoyo Geológico</v>
      </c>
      <c r="U338" s="384">
        <v>95895</v>
      </c>
      <c r="V338" s="370" t="s">
        <v>708</v>
      </c>
      <c r="W338" s="211" t="str">
        <f t="shared" si="833"/>
        <v>NOVIEMBRE2025</v>
      </c>
      <c r="X338" t="s">
        <v>796</v>
      </c>
      <c r="AA338" s="95">
        <f>+AD338/'7'!$E$354</f>
        <v>614.5131986747889</v>
      </c>
      <c r="AB338" s="207">
        <v>575000</v>
      </c>
      <c r="AD338" s="388">
        <f t="shared" si="834"/>
        <v>575000</v>
      </c>
      <c r="AE338" s="530">
        <v>45989</v>
      </c>
      <c r="AF338" t="s">
        <v>947</v>
      </c>
      <c r="AG338" t="s">
        <v>705</v>
      </c>
      <c r="AH338" t="s">
        <v>1184</v>
      </c>
      <c r="AL338" s="220">
        <f t="shared" si="835"/>
        <v>2025</v>
      </c>
      <c r="AM338" s="220" t="str">
        <f t="shared" si="836"/>
        <v>2025-11</v>
      </c>
      <c r="AN338" s="1" t="s">
        <v>24</v>
      </c>
      <c r="AO338" s="740">
        <f>AA338*'7'!G$354</f>
        <v>638.87366401753911</v>
      </c>
      <c r="AP338" s="730" t="s">
        <v>662</v>
      </c>
      <c r="AQ338" s="212" t="str">
        <f t="shared" si="839"/>
        <v>912431</v>
      </c>
      <c r="AR338" s="213" t="e">
        <f>+VLOOKUP(AQ338,'8'!$B$5:$F$40,3,FALSE)</f>
        <v>#N/A</v>
      </c>
      <c r="AS338" s="213" t="e">
        <f>+VLOOKUP(AQ338,'8'!$B$5:$F$40,4,FALSE)</f>
        <v>#N/A</v>
      </c>
      <c r="AT338" s="213" t="e">
        <f>+VLOOKUP(AQ338,'8'!$B$5:$F$40,5,FALSE)</f>
        <v>#N/A</v>
      </c>
      <c r="AU338" s="213" t="e">
        <f>+VLOOKUP(AQ338,'8'!$B$5:$F$40,2,FALSE)</f>
        <v>#N/A</v>
      </c>
      <c r="AV338" s="213" t="str">
        <f t="shared" si="840"/>
        <v>CO-073/2023-91243110-2025-11</v>
      </c>
      <c r="AW338" s="165" t="str">
        <f t="shared" si="841"/>
        <v>91243110-2025-11</v>
      </c>
      <c r="AX338" t="str">
        <f t="shared" si="843"/>
        <v>CO-073/2023</v>
      </c>
      <c r="AZ338" s="659" t="e">
        <f>+VLOOKUP(P338&amp;" "&amp;AP338&amp;" "&amp;AX338&amp;" "&amp;X338,'D2'!$DW$6:$DW$98,1,FALSE)</f>
        <v>#N/A</v>
      </c>
      <c r="BC338" t="s">
        <v>302</v>
      </c>
      <c r="BD338" t="s">
        <v>302</v>
      </c>
      <c r="BE338" t="s">
        <v>302</v>
      </c>
      <c r="BF338" s="530"/>
      <c r="BG338" s="530"/>
      <c r="BI338" t="str">
        <f>IF(AX338="REMUNERACION","FEE MO","FEE SS")</f>
        <v>FEE SS</v>
      </c>
      <c r="BJ338" s="390" t="str">
        <f t="shared" si="849"/>
        <v>FEE SSCANN_AUS</v>
      </c>
      <c r="BK338" s="655">
        <f t="shared" si="844"/>
        <v>14375</v>
      </c>
      <c r="BL338" s="136">
        <f>IF(BI338="FEE SS",AB338*0.025,AB338*0.0551)</f>
        <v>14375</v>
      </c>
      <c r="BM338" s="136" t="str">
        <f t="shared" si="845"/>
        <v>OK</v>
      </c>
    </row>
    <row r="339" spans="1:65" ht="20.399999999999999" x14ac:dyDescent="0.7">
      <c r="A339" s="203"/>
      <c r="B339" s="203"/>
      <c r="C339" s="203"/>
      <c r="D339" s="203"/>
      <c r="E339" s="203"/>
      <c r="F339" s="203"/>
      <c r="G339" s="203"/>
      <c r="H339" s="203"/>
      <c r="I339" s="203"/>
      <c r="J339" s="203"/>
      <c r="K339" s="203"/>
      <c r="L339" s="203" t="str">
        <f t="shared" si="830"/>
        <v>91243110NOVIEMBRE2025</v>
      </c>
      <c r="M339" s="203" t="str">
        <f t="shared" si="831"/>
        <v>REAL 91243110 REMUNERACION BERG_CAD</v>
      </c>
      <c r="N339" s="203" t="str">
        <f>VLOOKUP(M339,'D2'!$DW$5:'D2'!G:G,1,FALSE)</f>
        <v>REAL 91243110 REMUNERACION BERG_CAD</v>
      </c>
      <c r="O339" t="str">
        <f t="shared" ref="O339" si="856">P339&amp;V339&amp;X339&amp;W339&amp;AP339</f>
        <v>REALREMUNERACIONBERG_CADNOVIEMBRE202591243110</v>
      </c>
      <c r="P339" t="s">
        <v>21</v>
      </c>
      <c r="Q339" s="387"/>
      <c r="R339" s="211" t="str">
        <f>+VLOOKUP(AP339,'8'!$B$5:$F$40,2,FALSE)</f>
        <v>Geología MN</v>
      </c>
      <c r="S339" s="383" t="s">
        <v>247</v>
      </c>
      <c r="T339" s="211" t="str">
        <f>+VLOOKUP(TEXT(S339,0),articulos!A:B,2,0)</f>
        <v>Remuneración Proyecto Geología</v>
      </c>
      <c r="U339" s="384">
        <v>95894</v>
      </c>
      <c r="V339" s="370" t="s">
        <v>613</v>
      </c>
      <c r="W339" s="211" t="str">
        <f t="shared" si="833"/>
        <v>NOVIEMBRE2025</v>
      </c>
      <c r="X339" t="s">
        <v>703</v>
      </c>
      <c r="AA339" s="95">
        <f>+AD339/'7'!$E$354</f>
        <v>9257.8540130383662</v>
      </c>
      <c r="AB339" s="207">
        <v>8662574</v>
      </c>
      <c r="AD339" s="388">
        <f t="shared" si="834"/>
        <v>8662574</v>
      </c>
      <c r="AE339" s="530">
        <v>45989</v>
      </c>
      <c r="AF339" t="s">
        <v>947</v>
      </c>
      <c r="AG339" t="s">
        <v>325</v>
      </c>
      <c r="AH339" t="s">
        <v>1185</v>
      </c>
      <c r="AL339" s="220">
        <f t="shared" si="835"/>
        <v>2025</v>
      </c>
      <c r="AM339" s="220" t="str">
        <f t="shared" si="836"/>
        <v>2025-11</v>
      </c>
      <c r="AN339" s="1" t="s">
        <v>24</v>
      </c>
      <c r="AO339" s="740">
        <f>AA339*'7'!G$354</f>
        <v>9624.8528542662079</v>
      </c>
      <c r="AP339" s="730">
        <v>91243110</v>
      </c>
      <c r="AQ339" s="212" t="str">
        <f t="shared" si="839"/>
        <v>912431</v>
      </c>
      <c r="AR339" s="213" t="e">
        <f>+VLOOKUP(AQ339,'8'!$B$5:$F$40,3,FALSE)</f>
        <v>#N/A</v>
      </c>
      <c r="AS339" s="213" t="e">
        <f>+VLOOKUP(AQ339,'8'!$B$5:$F$40,4,FALSE)</f>
        <v>#N/A</v>
      </c>
      <c r="AT339" s="213" t="e">
        <f>+VLOOKUP(AQ339,'8'!$B$5:$F$40,5,FALSE)</f>
        <v>#N/A</v>
      </c>
      <c r="AU339" s="213" t="e">
        <f>+VLOOKUP(AQ339,'8'!$B$5:$F$40,2,FALSE)</f>
        <v>#N/A</v>
      </c>
      <c r="AV339" s="213" t="str">
        <f t="shared" si="840"/>
        <v>REMUNERACION-91243110-2025-11</v>
      </c>
      <c r="AW339" s="165" t="str">
        <f t="shared" si="841"/>
        <v>91243110-2025-11</v>
      </c>
      <c r="AX339" t="str">
        <f t="shared" si="843"/>
        <v>REMUNERACION</v>
      </c>
      <c r="AZ339" s="659" t="e">
        <f>+VLOOKUP(P339&amp;" "&amp;AP339&amp;" "&amp;AX339&amp;" "&amp;X339,'D2'!$DW$6:$DW$98,1,FALSE)</f>
        <v>#N/A</v>
      </c>
      <c r="BC339" t="s">
        <v>302</v>
      </c>
      <c r="BD339" t="s">
        <v>302</v>
      </c>
      <c r="BE339" t="s">
        <v>302</v>
      </c>
      <c r="BF339" s="530"/>
      <c r="BG339" s="530"/>
      <c r="BI339" t="str">
        <f t="shared" ref="BI339" si="857">IF(AX339="REMUNERACION","FEE MO","FEE SS")</f>
        <v>FEE MO</v>
      </c>
      <c r="BJ339" s="739" t="str">
        <f t="shared" si="849"/>
        <v>FEE MOBERG_CAD</v>
      </c>
      <c r="BK339" s="656">
        <f t="shared" ref="BK339:BK340" si="858">+AB339*0.0551</f>
        <v>477307.82740000001</v>
      </c>
      <c r="BL339" s="136">
        <f t="shared" ref="BL339" si="859">IF(BI339="FEE SS",AB339*0.025,AB339*0.0551)</f>
        <v>477307.82740000001</v>
      </c>
      <c r="BM339" s="136" t="str">
        <f t="shared" si="845"/>
        <v>OK</v>
      </c>
    </row>
    <row r="340" spans="1:65" ht="20.399999999999999" x14ac:dyDescent="0.7">
      <c r="A340" s="203"/>
      <c r="B340" s="203"/>
      <c r="C340" s="203"/>
      <c r="D340" s="203"/>
      <c r="E340" s="203"/>
      <c r="F340" s="203"/>
      <c r="G340" s="203"/>
      <c r="H340" s="203"/>
      <c r="I340" s="203"/>
      <c r="J340" s="203"/>
      <c r="K340" s="203"/>
      <c r="L340" s="203" t="str">
        <f t="shared" si="830"/>
        <v>91243110NOVIEMBRE2025</v>
      </c>
      <c r="M340" s="203" t="str">
        <f>P340&amp;" "&amp;AP340&amp;" "&amp;V340&amp;" "&amp;X340</f>
        <v>REAL 91243110 REMUNERACION CANN_AUS</v>
      </c>
      <c r="N340" s="203" t="str">
        <f>VLOOKUP(M340,'D2'!$DW$5:'D2'!G:G,1,FALSE)</f>
        <v>REAL 91243110 REMUNERACION CANN_AUS</v>
      </c>
      <c r="O340" t="str">
        <f>P340&amp;V340&amp;X340&amp;W340&amp;AP340</f>
        <v>REALREMUNERACIONCANN_AUSNOVIEMBRE202591243110</v>
      </c>
      <c r="P340" t="s">
        <v>21</v>
      </c>
      <c r="Q340" s="387"/>
      <c r="R340" s="211" t="str">
        <f>+VLOOKUP(AP340,'8'!$B$5:$F$40,2,FALSE)</f>
        <v>Geología MN</v>
      </c>
      <c r="S340" s="383" t="s">
        <v>247</v>
      </c>
      <c r="T340" s="211" t="str">
        <f>+VLOOKUP(TEXT(S340,0),articulos!A:B,2,0)</f>
        <v>Remuneración Proyecto Geología</v>
      </c>
      <c r="U340" s="384">
        <v>95894</v>
      </c>
      <c r="V340" s="370" t="s">
        <v>613</v>
      </c>
      <c r="W340" s="211" t="str">
        <f t="shared" si="833"/>
        <v>NOVIEMBRE2025</v>
      </c>
      <c r="X340" t="s">
        <v>796</v>
      </c>
      <c r="AA340" s="95">
        <f>+AD340/'7'!$E$354</f>
        <v>7766.3439136475363</v>
      </c>
      <c r="AB340" s="207">
        <v>7266968</v>
      </c>
      <c r="AD340" s="388">
        <f t="shared" si="834"/>
        <v>7266968</v>
      </c>
      <c r="AE340" s="530">
        <v>45989</v>
      </c>
      <c r="AF340" t="s">
        <v>947</v>
      </c>
      <c r="AG340" t="s">
        <v>325</v>
      </c>
      <c r="AH340" t="s">
        <v>1185</v>
      </c>
      <c r="AL340" s="220">
        <f t="shared" si="835"/>
        <v>2025</v>
      </c>
      <c r="AM340" s="220" t="str">
        <f t="shared" si="836"/>
        <v>2025-11</v>
      </c>
      <c r="AN340" s="1" t="s">
        <v>24</v>
      </c>
      <c r="AO340" s="740">
        <f>AA340*'7'!G$354</f>
        <v>8074.2164738403626</v>
      </c>
      <c r="AP340" s="730">
        <v>91243110</v>
      </c>
      <c r="AQ340" s="212" t="str">
        <f t="shared" si="839"/>
        <v>912431</v>
      </c>
      <c r="AR340" s="213" t="e">
        <f>+VLOOKUP(AQ340,'8'!$B$5:$F$40,3,FALSE)</f>
        <v>#N/A</v>
      </c>
      <c r="AS340" s="213" t="e">
        <f>+VLOOKUP(AQ340,'8'!$B$5:$F$40,4,FALSE)</f>
        <v>#N/A</v>
      </c>
      <c r="AT340" s="213" t="e">
        <f>+VLOOKUP(AQ340,'8'!$B$5:$F$40,5,FALSE)</f>
        <v>#N/A</v>
      </c>
      <c r="AU340" s="213" t="e">
        <f>+VLOOKUP(AQ340,'8'!$B$5:$F$40,2,FALSE)</f>
        <v>#N/A</v>
      </c>
      <c r="AV340" s="213" t="str">
        <f t="shared" si="840"/>
        <v>REMUNERACION-91243110-2025-11</v>
      </c>
      <c r="AW340" s="165" t="str">
        <f t="shared" si="841"/>
        <v>91243110-2025-11</v>
      </c>
      <c r="AX340" t="str">
        <f>V340</f>
        <v>REMUNERACION</v>
      </c>
      <c r="AZ340" s="659" t="e">
        <f>+VLOOKUP(P340&amp;" "&amp;AP340&amp;" "&amp;AX340&amp;" "&amp;X340,'D2'!$DW$6:$DW$98,1,FALSE)</f>
        <v>#N/A</v>
      </c>
      <c r="BC340" t="s">
        <v>302</v>
      </c>
      <c r="BD340" t="s">
        <v>302</v>
      </c>
      <c r="BE340" t="s">
        <v>302</v>
      </c>
      <c r="BF340" s="530"/>
      <c r="BG340" s="530"/>
      <c r="BI340" t="str">
        <f>IF(AX340="REMUNERACION","FEE MO","FEE SS")</f>
        <v>FEE MO</v>
      </c>
      <c r="BJ340" s="739" t="str">
        <f t="shared" si="849"/>
        <v>FEE MOCANN_AUS</v>
      </c>
      <c r="BK340" s="656">
        <f t="shared" si="858"/>
        <v>400409.93680000002</v>
      </c>
      <c r="BL340" s="136">
        <f>IF(BI340="FEE SS",AB340*0.025,AB340*0.0551)</f>
        <v>400409.93680000002</v>
      </c>
      <c r="BM340" s="136" t="str">
        <f t="shared" si="845"/>
        <v>OK</v>
      </c>
    </row>
    <row r="341" spans="1:65" ht="20.399999999999999" x14ac:dyDescent="0.7">
      <c r="A341" s="203"/>
      <c r="B341" s="203"/>
      <c r="C341" s="203"/>
      <c r="D341" s="203"/>
      <c r="E341" s="203"/>
      <c r="F341" s="203"/>
      <c r="G341" s="203"/>
      <c r="H341" s="203"/>
      <c r="I341" s="203"/>
      <c r="J341" s="203"/>
      <c r="K341" s="203"/>
      <c r="L341" s="203" t="str">
        <f t="shared" si="830"/>
        <v>91243520NOVIEMBRE2025</v>
      </c>
      <c r="M341" s="203" t="str">
        <f t="shared" ref="M341:M345" si="860">P341&amp;" "&amp;AP341&amp;" "&amp;V341&amp;" "&amp;X341</f>
        <v>REAL 91243520 TRANSPORTE CANN_AUS</v>
      </c>
      <c r="N341" s="203" t="str">
        <f>VLOOKUP(M341,'D2'!$DW$5:'D2'!G:G,1,FALSE)</f>
        <v>REAL 91243520 TRANSPORTE CANN_AUS</v>
      </c>
      <c r="O341" t="str">
        <f t="shared" ref="O341" si="861">P341&amp;V341&amp;X341&amp;W341&amp;AP341</f>
        <v>REALTRANSPORTECANN_AUSNOVIEMBRE202591243520</v>
      </c>
      <c r="P341" t="s">
        <v>21</v>
      </c>
      <c r="Q341" s="387"/>
      <c r="R341" s="211" t="e">
        <f>+VLOOKUP(AP341,'8'!$B$5:$F$40,2,FALSE)</f>
        <v>#N/A</v>
      </c>
      <c r="S341" s="383" t="s">
        <v>264</v>
      </c>
      <c r="T341" s="211" t="str">
        <f>+VLOOKUP(TEXT(S341,0),articulos!A:B,2,0)</f>
        <v>Transporte de Personal</v>
      </c>
      <c r="U341" s="384">
        <v>95656</v>
      </c>
      <c r="V341" s="370" t="s">
        <v>631</v>
      </c>
      <c r="W341" s="211" t="str">
        <f t="shared" si="833"/>
        <v>NOVIEMBRE2025</v>
      </c>
      <c r="X341" t="s">
        <v>796</v>
      </c>
      <c r="AA341" s="95">
        <f>+AD341/'7'!$E$354</f>
        <v>6248.128673720209</v>
      </c>
      <c r="AB341" s="207">
        <v>5846374</v>
      </c>
      <c r="AD341" s="388">
        <f t="shared" si="834"/>
        <v>5846374</v>
      </c>
      <c r="AE341" s="530">
        <v>45985</v>
      </c>
      <c r="AF341" t="s">
        <v>767</v>
      </c>
      <c r="AG341" t="s">
        <v>768</v>
      </c>
      <c r="AH341" t="s">
        <v>771</v>
      </c>
      <c r="AL341" s="220">
        <f t="shared" si="835"/>
        <v>2025</v>
      </c>
      <c r="AM341" s="220" t="str">
        <f t="shared" si="836"/>
        <v>2025-11</v>
      </c>
      <c r="AN341" s="1" t="s">
        <v>24</v>
      </c>
      <c r="AO341" s="740">
        <f>AA341*'7'!G$354</f>
        <v>6495.8163106032634</v>
      </c>
      <c r="AP341" s="730" t="s">
        <v>677</v>
      </c>
      <c r="AQ341" s="212" t="str">
        <f t="shared" si="839"/>
        <v>912435</v>
      </c>
      <c r="AR341" s="213" t="e">
        <f>+VLOOKUP(AQ341,'8'!$B$5:$F$40,3,FALSE)</f>
        <v>#N/A</v>
      </c>
      <c r="AS341" s="213" t="e">
        <f>+VLOOKUP(AQ341,'8'!$B$5:$F$40,4,FALSE)</f>
        <v>#N/A</v>
      </c>
      <c r="AT341" s="213" t="e">
        <f>+VLOOKUP(AQ341,'8'!$B$5:$F$40,5,FALSE)</f>
        <v>#N/A</v>
      </c>
      <c r="AU341" s="213" t="e">
        <f>+VLOOKUP(AQ341,'8'!$B$5:$F$40,2,FALSE)</f>
        <v>#N/A</v>
      </c>
      <c r="AV341" s="213" t="str">
        <f t="shared" si="840"/>
        <v>TRANSPORTE-91243520-2025-11</v>
      </c>
      <c r="AW341" s="165" t="str">
        <f t="shared" si="841"/>
        <v>91243520-2025-11</v>
      </c>
      <c r="AX341" t="str">
        <f t="shared" ref="AX341:AX345" si="862">V341</f>
        <v>TRANSPORTE</v>
      </c>
      <c r="AZ341" s="659" t="e">
        <f>+VLOOKUP(P341&amp;" "&amp;AP341&amp;" "&amp;AX341&amp;" "&amp;X341,'D2'!$DW$6:$DW$98,1,FALSE)</f>
        <v>#N/A</v>
      </c>
      <c r="BC341" t="s">
        <v>302</v>
      </c>
      <c r="BD341" t="s">
        <v>302</v>
      </c>
      <c r="BE341" t="s">
        <v>302</v>
      </c>
      <c r="BF341" s="530"/>
      <c r="BG341" s="530"/>
      <c r="BI341" t="str">
        <f t="shared" ref="BI341" si="863">IF(AX341="REMUNERACION","FEE MO","FEE SS")</f>
        <v>FEE SS</v>
      </c>
      <c r="BJ341" s="390" t="str">
        <f>IF(AX341="REMUNERACION","FEE MO","FEE SS")&amp;X341</f>
        <v>FEE SSCANN_AUS</v>
      </c>
      <c r="BK341" s="655">
        <f t="shared" si="844"/>
        <v>146159.35</v>
      </c>
      <c r="BL341" s="136">
        <f t="shared" ref="BL341" si="864">IF(BI341="FEE SS",AB341*0.025,AB341*0.0551)</f>
        <v>146159.35</v>
      </c>
      <c r="BM341" s="136" t="str">
        <f t="shared" si="845"/>
        <v>OK</v>
      </c>
    </row>
    <row r="342" spans="1:65" ht="20.399999999999999" x14ac:dyDescent="0.7">
      <c r="A342" s="203"/>
      <c r="B342" s="203"/>
      <c r="C342" s="203"/>
      <c r="D342" s="203"/>
      <c r="E342" s="203"/>
      <c r="F342" s="203"/>
      <c r="G342" s="203"/>
      <c r="H342" s="203"/>
      <c r="I342" s="203"/>
      <c r="J342" s="203"/>
      <c r="K342" s="203"/>
      <c r="L342" s="203" t="str">
        <f t="shared" si="830"/>
        <v>91243520NOVIEMBRE2025</v>
      </c>
      <c r="M342" s="203" t="str">
        <f t="shared" si="860"/>
        <v>REAL 91243520 TRANSPORTE CANN_AUS</v>
      </c>
      <c r="N342" s="203" t="str">
        <f>VLOOKUP(M342,'D2'!$DW$5:'D2'!G:G,1,FALSE)</f>
        <v>REAL 91243520 TRANSPORTE CANN_AUS</v>
      </c>
      <c r="O342" t="str">
        <f>P342&amp;V342&amp;X342&amp;W342&amp;AP342</f>
        <v>REALTRANSPORTECANN_AUSNOVIEMBRE202591243520</v>
      </c>
      <c r="P342" t="s">
        <v>21</v>
      </c>
      <c r="Q342" s="387"/>
      <c r="R342" s="211" t="e">
        <f>+VLOOKUP(AP342,'8'!$B$5:$F$40,2,FALSE)</f>
        <v>#N/A</v>
      </c>
      <c r="S342" s="383" t="s">
        <v>264</v>
      </c>
      <c r="T342" s="211" t="str">
        <f>+VLOOKUP(TEXT(S342,0),articulos!A:B,2,0)</f>
        <v>Transporte de Personal</v>
      </c>
      <c r="U342" s="384">
        <v>95732</v>
      </c>
      <c r="V342" s="370" t="s">
        <v>631</v>
      </c>
      <c r="W342" s="211" t="str">
        <f t="shared" si="833"/>
        <v>NOVIEMBRE2025</v>
      </c>
      <c r="X342" t="s">
        <v>796</v>
      </c>
      <c r="AA342" s="95">
        <f>+AD342/'7'!$E$354</f>
        <v>1244.1797584695948</v>
      </c>
      <c r="AB342" s="207">
        <v>1164179</v>
      </c>
      <c r="AD342" s="388">
        <f t="shared" si="834"/>
        <v>1164179</v>
      </c>
      <c r="AE342" s="530">
        <v>45986</v>
      </c>
      <c r="AF342" t="s">
        <v>767</v>
      </c>
      <c r="AG342" t="s">
        <v>768</v>
      </c>
      <c r="AH342" t="s">
        <v>771</v>
      </c>
      <c r="AL342" s="220">
        <f t="shared" si="835"/>
        <v>2025</v>
      </c>
      <c r="AM342" s="220" t="str">
        <f t="shared" si="836"/>
        <v>2025-11</v>
      </c>
      <c r="AN342" s="1" t="s">
        <v>24</v>
      </c>
      <c r="AO342" s="740">
        <f>AA342*'7'!G$354</f>
        <v>1293.5013970474342</v>
      </c>
      <c r="AP342" s="730" t="s">
        <v>677</v>
      </c>
      <c r="AQ342" s="212" t="str">
        <f t="shared" si="839"/>
        <v>912435</v>
      </c>
      <c r="AR342" s="213" t="e">
        <f>+VLOOKUP(AQ342,'8'!$B$5:$F$40,3,FALSE)</f>
        <v>#N/A</v>
      </c>
      <c r="AS342" s="213" t="e">
        <f>+VLOOKUP(AQ342,'8'!$B$5:$F$40,4,FALSE)</f>
        <v>#N/A</v>
      </c>
      <c r="AT342" s="213" t="e">
        <f>+VLOOKUP(AQ342,'8'!$B$5:$F$40,5,FALSE)</f>
        <v>#N/A</v>
      </c>
      <c r="AU342" s="213" t="e">
        <f>+VLOOKUP(AQ342,'8'!$B$5:$F$40,2,FALSE)</f>
        <v>#N/A</v>
      </c>
      <c r="AV342" s="213" t="str">
        <f t="shared" si="840"/>
        <v>TRANSPORTE-91243520-2025-11</v>
      </c>
      <c r="AW342" s="165" t="str">
        <f t="shared" si="841"/>
        <v>91243520-2025-11</v>
      </c>
      <c r="AX342" t="str">
        <f t="shared" si="862"/>
        <v>TRANSPORTE</v>
      </c>
      <c r="AZ342" s="659" t="e">
        <f>+VLOOKUP(P342&amp;" "&amp;AP342&amp;" "&amp;AX342&amp;" "&amp;X342,'D2'!$DW$6:$DW$98,1,FALSE)</f>
        <v>#N/A</v>
      </c>
      <c r="BC342" t="s">
        <v>302</v>
      </c>
      <c r="BD342" t="s">
        <v>302</v>
      </c>
      <c r="BE342" t="s">
        <v>302</v>
      </c>
      <c r="BF342" s="530"/>
      <c r="BG342" s="530"/>
      <c r="BI342" t="str">
        <f>IF(AX342="REMUNERACION","FEE MO","FEE SS")</f>
        <v>FEE SS</v>
      </c>
      <c r="BJ342" s="390" t="str">
        <f t="shared" ref="BJ342:BJ346" si="865">IF(AX342="REMUNERACION","FEE MO","FEE SS")&amp;X342</f>
        <v>FEE SSCANN_AUS</v>
      </c>
      <c r="BK342" s="655">
        <f t="shared" si="844"/>
        <v>29104.475000000002</v>
      </c>
      <c r="BL342" s="136">
        <f>IF(BI342="FEE SS",AB342*0.025,AB342*0.0551)</f>
        <v>29104.475000000002</v>
      </c>
      <c r="BM342" s="136" t="str">
        <f t="shared" si="845"/>
        <v>OK</v>
      </c>
    </row>
    <row r="343" spans="1:65" ht="20.399999999999999" x14ac:dyDescent="0.7">
      <c r="A343" s="203"/>
      <c r="B343" s="203"/>
      <c r="C343" s="203"/>
      <c r="D343" s="203"/>
      <c r="E343" s="203"/>
      <c r="F343" s="203"/>
      <c r="G343" s="203"/>
      <c r="H343" s="203"/>
      <c r="I343" s="203"/>
      <c r="J343" s="203"/>
      <c r="K343" s="203"/>
      <c r="L343" s="203" t="str">
        <f t="shared" si="830"/>
        <v>91243520NOVIEMBRE2025</v>
      </c>
      <c r="M343" s="203" t="str">
        <f t="shared" si="860"/>
        <v>REAL 91243520 G_SAP CANN_AUS</v>
      </c>
      <c r="N343" s="203" t="str">
        <f>VLOOKUP(M343,'D2'!$DW$5:'D2'!G:G,1,FALSE)</f>
        <v>REAL 91243520 G_SAP CANN_AUS</v>
      </c>
      <c r="O343" t="str">
        <f t="shared" ref="O343" si="866">P343&amp;V343&amp;X343&amp;W343&amp;AP343</f>
        <v>REALG_SAPCANN_AUSNOVIEMBRE202591243520</v>
      </c>
      <c r="P343" t="s">
        <v>21</v>
      </c>
      <c r="Q343" s="387"/>
      <c r="R343" s="211" t="e">
        <f>+VLOOKUP(AP343,'8'!$B$5:$F$40,2,FALSE)</f>
        <v>#N/A</v>
      </c>
      <c r="S343" s="383"/>
      <c r="T343" s="211" t="e">
        <f>+VLOOKUP(TEXT(S343,0),articulos!A:B,2,0)</f>
        <v>#N/A</v>
      </c>
      <c r="U343" s="384"/>
      <c r="V343" s="370" t="s">
        <v>276</v>
      </c>
      <c r="W343" s="211" t="str">
        <f t="shared" si="833"/>
        <v>NOVIEMBRE2025</v>
      </c>
      <c r="X343" t="s">
        <v>796</v>
      </c>
      <c r="AA343" s="95">
        <v>14014.86</v>
      </c>
      <c r="AB343" s="207"/>
      <c r="AD343" s="388">
        <f t="shared" si="834"/>
        <v>0</v>
      </c>
      <c r="AE343" s="530">
        <v>45991</v>
      </c>
      <c r="AF343" t="s">
        <v>1195</v>
      </c>
      <c r="AG343" t="s">
        <v>1193</v>
      </c>
      <c r="AH343" t="s">
        <v>751</v>
      </c>
      <c r="AL343" s="220">
        <f t="shared" si="835"/>
        <v>2025</v>
      </c>
      <c r="AM343" s="220" t="str">
        <f t="shared" si="836"/>
        <v>2025-11</v>
      </c>
      <c r="AN343" s="1" t="s">
        <v>24</v>
      </c>
      <c r="AO343" s="740">
        <f>AA343*'7'!G$354</f>
        <v>14570.435554845286</v>
      </c>
      <c r="AP343" s="730" t="s">
        <v>677</v>
      </c>
      <c r="AQ343" s="212" t="str">
        <f t="shared" si="839"/>
        <v>912435</v>
      </c>
      <c r="AR343" s="213" t="e">
        <f>+VLOOKUP(AQ343,'8'!$B$5:$F$40,3,FALSE)</f>
        <v>#N/A</v>
      </c>
      <c r="AS343" s="213" t="e">
        <f>+VLOOKUP(AQ343,'8'!$B$5:$F$40,4,FALSE)</f>
        <v>#N/A</v>
      </c>
      <c r="AT343" s="213" t="e">
        <f>+VLOOKUP(AQ343,'8'!$B$5:$F$40,5,FALSE)</f>
        <v>#N/A</v>
      </c>
      <c r="AU343" s="213" t="e">
        <f>+VLOOKUP(AQ343,'8'!$B$5:$F$40,2,FALSE)</f>
        <v>#N/A</v>
      </c>
      <c r="AV343" s="213" t="str">
        <f t="shared" si="840"/>
        <v>G_SAP-91243520-2025-11</v>
      </c>
      <c r="AW343" s="165" t="str">
        <f t="shared" si="841"/>
        <v>91243520-2025-11</v>
      </c>
      <c r="AX343" t="str">
        <f t="shared" si="862"/>
        <v>G_SAP</v>
      </c>
      <c r="AZ343" s="659" t="e">
        <f>+VLOOKUP(P343&amp;" "&amp;AP343&amp;" "&amp;AX343&amp;" "&amp;X343,'D2'!$DW$6:$DW$98,1,FALSE)</f>
        <v>#N/A</v>
      </c>
      <c r="BC343" t="s">
        <v>302</v>
      </c>
      <c r="BD343" t="s">
        <v>302</v>
      </c>
      <c r="BE343" t="s">
        <v>302</v>
      </c>
      <c r="BF343" s="530"/>
      <c r="BG343" s="530"/>
      <c r="BI343" t="str">
        <f t="shared" ref="BI343" si="867">IF(AX343="REMUNERACION","FEE MO","FEE SS")</f>
        <v>FEE SS</v>
      </c>
      <c r="BJ343" s="390" t="str">
        <f t="shared" si="865"/>
        <v>FEE SSCANN_AUS</v>
      </c>
      <c r="BK343" s="655">
        <f t="shared" si="844"/>
        <v>0</v>
      </c>
      <c r="BL343" s="136">
        <f t="shared" ref="BL343" si="868">IF(BI343="FEE SS",AB343*0.025,AB343*0.0551)</f>
        <v>0</v>
      </c>
      <c r="BM343" s="136" t="str">
        <f t="shared" si="845"/>
        <v>OK</v>
      </c>
    </row>
    <row r="344" spans="1:65" ht="20.399999999999999" x14ac:dyDescent="0.7">
      <c r="A344" s="203"/>
      <c r="B344" s="203"/>
      <c r="C344" s="203"/>
      <c r="D344" s="203"/>
      <c r="E344" s="203"/>
      <c r="F344" s="203"/>
      <c r="G344" s="203"/>
      <c r="H344" s="203"/>
      <c r="I344" s="203"/>
      <c r="J344" s="203"/>
      <c r="K344" s="203"/>
      <c r="L344" s="203" t="str">
        <f t="shared" si="830"/>
        <v>91243520NOVIEMBRE2025</v>
      </c>
      <c r="M344" s="203" t="str">
        <f t="shared" si="860"/>
        <v>REAL 91243520 G_SAP CANN_AUS</v>
      </c>
      <c r="N344" s="203" t="str">
        <f>VLOOKUP(M344,'D2'!$DW$5:'D2'!G:G,1,FALSE)</f>
        <v>REAL 91243520 G_SAP CANN_AUS</v>
      </c>
      <c r="O344" t="str">
        <f>P344&amp;V344&amp;X344&amp;W344&amp;AP344</f>
        <v>REALG_SAPCANN_AUSNOVIEMBRE202591243520</v>
      </c>
      <c r="P344" t="s">
        <v>21</v>
      </c>
      <c r="Q344" s="387"/>
      <c r="R344" s="211" t="e">
        <f>+VLOOKUP(AP344,'8'!$B$5:$F$40,2,FALSE)</f>
        <v>#N/A</v>
      </c>
      <c r="S344" s="383"/>
      <c r="T344" s="211" t="e">
        <f>+VLOOKUP(TEXT(S344,0),articulos!A:B,2,0)</f>
        <v>#N/A</v>
      </c>
      <c r="U344" s="384"/>
      <c r="V344" s="370" t="s">
        <v>276</v>
      </c>
      <c r="W344" s="211" t="str">
        <f t="shared" si="833"/>
        <v>NOVIEMBRE2025</v>
      </c>
      <c r="X344" t="s">
        <v>796</v>
      </c>
      <c r="AA344" s="95">
        <v>11556.02</v>
      </c>
      <c r="AB344" s="207"/>
      <c r="AD344" s="388">
        <f t="shared" si="834"/>
        <v>0</v>
      </c>
      <c r="AE344" s="530">
        <v>45991</v>
      </c>
      <c r="AF344" t="s">
        <v>1195</v>
      </c>
      <c r="AG344" t="s">
        <v>1194</v>
      </c>
      <c r="AH344" t="s">
        <v>910</v>
      </c>
      <c r="AL344" s="220">
        <f t="shared" si="835"/>
        <v>2025</v>
      </c>
      <c r="AM344" s="220" t="str">
        <f t="shared" si="836"/>
        <v>2025-11</v>
      </c>
      <c r="AN344" s="1" t="s">
        <v>24</v>
      </c>
      <c r="AO344" s="740">
        <f>AA344*'7'!G$354</f>
        <v>12014.122487167422</v>
      </c>
      <c r="AP344" s="730" t="s">
        <v>677</v>
      </c>
      <c r="AQ344" s="212" t="str">
        <f t="shared" si="839"/>
        <v>912435</v>
      </c>
      <c r="AR344" s="213" t="e">
        <f>+VLOOKUP(AQ344,'8'!$B$5:$F$40,3,FALSE)</f>
        <v>#N/A</v>
      </c>
      <c r="AS344" s="213" t="e">
        <f>+VLOOKUP(AQ344,'8'!$B$5:$F$40,4,FALSE)</f>
        <v>#N/A</v>
      </c>
      <c r="AT344" s="213" t="e">
        <f>+VLOOKUP(AQ344,'8'!$B$5:$F$40,5,FALSE)</f>
        <v>#N/A</v>
      </c>
      <c r="AU344" s="213" t="e">
        <f>+VLOOKUP(AQ344,'8'!$B$5:$F$40,2,FALSE)</f>
        <v>#N/A</v>
      </c>
      <c r="AV344" s="213" t="str">
        <f t="shared" si="840"/>
        <v>G_SAP-91243520-2025-11</v>
      </c>
      <c r="AW344" s="165" t="str">
        <f t="shared" si="841"/>
        <v>91243520-2025-11</v>
      </c>
      <c r="AX344" t="str">
        <f t="shared" si="862"/>
        <v>G_SAP</v>
      </c>
      <c r="AZ344" s="659" t="e">
        <f>+VLOOKUP(P344&amp;" "&amp;AP344&amp;" "&amp;AX344&amp;" "&amp;X344,'D2'!$DW$6:$DW$98,1,FALSE)</f>
        <v>#N/A</v>
      </c>
      <c r="BC344" t="s">
        <v>302</v>
      </c>
      <c r="BD344" t="s">
        <v>302</v>
      </c>
      <c r="BE344" t="s">
        <v>302</v>
      </c>
      <c r="BF344" s="530"/>
      <c r="BG344" s="530"/>
      <c r="BI344" t="str">
        <f>IF(AX344="REMUNERACION","FEE MO","FEE SS")</f>
        <v>FEE SS</v>
      </c>
      <c r="BJ344" s="390" t="str">
        <f t="shared" si="865"/>
        <v>FEE SSCANN_AUS</v>
      </c>
      <c r="BK344" s="655">
        <f t="shared" si="844"/>
        <v>0</v>
      </c>
      <c r="BL344" s="136">
        <f>IF(BI344="FEE SS",AB344*0.025,AB344*0.0551)</f>
        <v>0</v>
      </c>
      <c r="BM344" s="136" t="str">
        <f t="shared" si="845"/>
        <v>OK</v>
      </c>
    </row>
    <row r="345" spans="1:65" ht="20.399999999999999" x14ac:dyDescent="0.7">
      <c r="A345" s="203"/>
      <c r="B345" s="203"/>
      <c r="C345" s="203"/>
      <c r="D345" s="203"/>
      <c r="E345" s="203"/>
      <c r="F345" s="203"/>
      <c r="G345" s="203"/>
      <c r="H345" s="203"/>
      <c r="I345" s="203"/>
      <c r="J345" s="203"/>
      <c r="K345" s="203"/>
      <c r="L345" s="203" t="str">
        <f t="shared" si="830"/>
        <v>ENERO1900</v>
      </c>
      <c r="M345" s="203" t="str">
        <f t="shared" si="860"/>
        <v xml:space="preserve">REAL   </v>
      </c>
      <c r="N345" s="203" t="e">
        <f>VLOOKUP(M345,'D2'!$DW$5:'D2'!G:G,1,FALSE)</f>
        <v>#N/A</v>
      </c>
      <c r="O345" t="str">
        <f t="shared" ref="O345" si="869">P345&amp;V345&amp;X345&amp;W345&amp;AP345</f>
        <v>REALENERO1900</v>
      </c>
      <c r="P345" t="s">
        <v>21</v>
      </c>
      <c r="Q345" s="387"/>
      <c r="R345" s="211" t="str">
        <f>+VLOOKUP(AP345,'8'!$B$5:$F$40,2,FALSE)</f>
        <v>Geofísica ME</v>
      </c>
      <c r="S345" s="383"/>
      <c r="T345" s="211" t="e">
        <f>+VLOOKUP(TEXT(S345,0),articulos!A:B,2,0)</f>
        <v>#N/A</v>
      </c>
      <c r="U345" s="384"/>
      <c r="V345" s="370"/>
      <c r="W345" s="211" t="str">
        <f t="shared" si="833"/>
        <v>ENERO1900</v>
      </c>
      <c r="AA345" s="95">
        <f>+AD345/'7'!$E$354</f>
        <v>0</v>
      </c>
      <c r="AB345" s="207"/>
      <c r="AD345" s="388">
        <f t="shared" si="834"/>
        <v>0</v>
      </c>
      <c r="AE345" s="530"/>
      <c r="AL345" s="220">
        <f t="shared" si="835"/>
        <v>1900</v>
      </c>
      <c r="AM345" s="220" t="str">
        <f t="shared" si="836"/>
        <v>1900-01</v>
      </c>
      <c r="AN345" s="1" t="s">
        <v>24</v>
      </c>
      <c r="AO345" s="740">
        <f>AA345*'7'!G$354</f>
        <v>0</v>
      </c>
      <c r="AP345" s="730"/>
      <c r="AQ345" s="212" t="str">
        <f t="shared" si="839"/>
        <v/>
      </c>
      <c r="AR345" s="213" t="e">
        <f>+VLOOKUP(AQ345,'8'!$B$5:$F$40,3,FALSE)</f>
        <v>#N/A</v>
      </c>
      <c r="AS345" s="213" t="e">
        <f>+VLOOKUP(AQ345,'8'!$B$5:$F$40,4,FALSE)</f>
        <v>#N/A</v>
      </c>
      <c r="AT345" s="213" t="e">
        <f>+VLOOKUP(AQ345,'8'!$B$5:$F$40,5,FALSE)</f>
        <v>#N/A</v>
      </c>
      <c r="AU345" s="213" t="e">
        <f>+VLOOKUP(AQ345,'8'!$B$5:$F$40,2,FALSE)</f>
        <v>#N/A</v>
      </c>
      <c r="AV345" s="213" t="str">
        <f t="shared" si="840"/>
        <v>0--1900-01</v>
      </c>
      <c r="AW345" s="165" t="str">
        <f t="shared" si="841"/>
        <v>-1900-01</v>
      </c>
      <c r="AX345">
        <f t="shared" si="862"/>
        <v>0</v>
      </c>
      <c r="AZ345" s="659" t="e">
        <f>+VLOOKUP(P345&amp;" "&amp;AP345&amp;" "&amp;AX345&amp;" "&amp;X345,'D2'!$DW$6:$DW$98,1,FALSE)</f>
        <v>#N/A</v>
      </c>
      <c r="BC345" t="s">
        <v>302</v>
      </c>
      <c r="BD345" t="s">
        <v>302</v>
      </c>
      <c r="BE345" t="s">
        <v>302</v>
      </c>
      <c r="BF345" s="530"/>
      <c r="BG345" s="530"/>
      <c r="BI345" t="str">
        <f t="shared" ref="BI345" si="870">IF(AX345="REMUNERACION","FEE MO","FEE SS")</f>
        <v>FEE SS</v>
      </c>
      <c r="BJ345" s="390" t="str">
        <f t="shared" si="865"/>
        <v>FEE SS</v>
      </c>
      <c r="BK345" s="655">
        <f t="shared" si="844"/>
        <v>0</v>
      </c>
      <c r="BL345" s="136">
        <f t="shared" ref="BL345" si="871">IF(BI345="FEE SS",AB345*0.025,AB345*0.0551)</f>
        <v>0</v>
      </c>
      <c r="BM345" s="136" t="str">
        <f t="shared" si="845"/>
        <v>OK</v>
      </c>
    </row>
    <row r="346" spans="1:65" ht="20.399999999999999" x14ac:dyDescent="0.7">
      <c r="A346" s="203"/>
      <c r="B346" s="203"/>
      <c r="C346" s="203"/>
      <c r="D346" s="203"/>
      <c r="E346" s="203"/>
      <c r="F346" s="203"/>
      <c r="G346" s="203"/>
      <c r="H346" s="203"/>
      <c r="I346" s="203"/>
      <c r="J346" s="203"/>
      <c r="K346" s="203"/>
      <c r="L346" s="203" t="str">
        <f t="shared" si="830"/>
        <v>ENERO1900</v>
      </c>
      <c r="M346" s="203" t="str">
        <f t="shared" ref="M346" si="872">P346&amp;" "&amp;AP346&amp;" "&amp;V346&amp;" "&amp;X346</f>
        <v xml:space="preserve">REAL   </v>
      </c>
      <c r="N346" s="203" t="e">
        <f>VLOOKUP(M346,'D2'!$DW$5:'D2'!G:G,1,FALSE)</f>
        <v>#N/A</v>
      </c>
      <c r="O346" t="str">
        <f t="shared" ref="O346" si="873">P346&amp;V346&amp;X346&amp;W346&amp;AP346</f>
        <v>REALENERO1900</v>
      </c>
      <c r="P346" t="s">
        <v>21</v>
      </c>
      <c r="Q346" s="387"/>
      <c r="R346" s="211" t="str">
        <f>+VLOOKUP(AP346,'8'!$B$5:$F$40,2,FALSE)</f>
        <v>Geofísica ME</v>
      </c>
      <c r="S346" s="383"/>
      <c r="T346" s="211" t="e">
        <f>+VLOOKUP(TEXT(S346,0),articulos!A:B,2,0)</f>
        <v>#N/A</v>
      </c>
      <c r="U346" s="384"/>
      <c r="V346" s="370"/>
      <c r="W346" s="211" t="str">
        <f t="shared" si="833"/>
        <v>ENERO1900</v>
      </c>
      <c r="AA346" s="95">
        <f>+AD346/'7'!$E$354</f>
        <v>0</v>
      </c>
      <c r="AB346" s="207"/>
      <c r="AD346" s="388">
        <f t="shared" si="834"/>
        <v>0</v>
      </c>
      <c r="AE346" s="530"/>
      <c r="AL346" s="220">
        <f t="shared" si="835"/>
        <v>1900</v>
      </c>
      <c r="AM346" s="220" t="str">
        <f t="shared" si="836"/>
        <v>1900-01</v>
      </c>
      <c r="AN346" s="1" t="s">
        <v>24</v>
      </c>
      <c r="AO346" s="740">
        <f>AA346*'7'!G$354</f>
        <v>0</v>
      </c>
      <c r="AP346" s="730"/>
      <c r="AQ346" s="212" t="str">
        <f t="shared" si="839"/>
        <v/>
      </c>
      <c r="AR346" s="213" t="e">
        <f>+VLOOKUP(AQ346,'8'!$B$5:$F$40,3,FALSE)</f>
        <v>#N/A</v>
      </c>
      <c r="AS346" s="213" t="e">
        <f>+VLOOKUP(AQ346,'8'!$B$5:$F$40,4,FALSE)</f>
        <v>#N/A</v>
      </c>
      <c r="AT346" s="213" t="e">
        <f>+VLOOKUP(AQ346,'8'!$B$5:$F$40,5,FALSE)</f>
        <v>#N/A</v>
      </c>
      <c r="AU346" s="213" t="e">
        <f>+VLOOKUP(AQ346,'8'!$B$5:$F$40,2,FALSE)</f>
        <v>#N/A</v>
      </c>
      <c r="AV346" s="213" t="str">
        <f t="shared" si="840"/>
        <v>0--1900-01</v>
      </c>
      <c r="AW346" s="165" t="str">
        <f t="shared" si="841"/>
        <v>-1900-01</v>
      </c>
      <c r="AX346">
        <f t="shared" ref="AX346" si="874">V346</f>
        <v>0</v>
      </c>
      <c r="AZ346" s="659" t="e">
        <f>+VLOOKUP(P346&amp;" "&amp;AP346&amp;" "&amp;AX346&amp;" "&amp;X346,'D2'!$DW$6:$DW$98,1,FALSE)</f>
        <v>#N/A</v>
      </c>
      <c r="BC346" t="s">
        <v>302</v>
      </c>
      <c r="BD346" t="s">
        <v>302</v>
      </c>
      <c r="BE346" t="s">
        <v>302</v>
      </c>
      <c r="BF346" s="530"/>
      <c r="BG346" s="530"/>
      <c r="BI346" t="str">
        <f t="shared" ref="BI346" si="875">IF(AX346="REMUNERACION","FEE MO","FEE SS")</f>
        <v>FEE SS</v>
      </c>
      <c r="BJ346" s="390" t="str">
        <f t="shared" si="865"/>
        <v>FEE SS</v>
      </c>
      <c r="BK346" s="655">
        <f t="shared" si="844"/>
        <v>0</v>
      </c>
      <c r="BL346" s="136">
        <f t="shared" ref="BL346" si="876">IF(BI346="FEE SS",AB346*0.025,AB346*0.0551)</f>
        <v>0</v>
      </c>
      <c r="BM346" s="136" t="str">
        <f t="shared" si="845"/>
        <v>OK</v>
      </c>
    </row>
    <row r="347" spans="1:65" ht="17.399999999999999" x14ac:dyDescent="0.55000000000000004">
      <c r="L347" t="str">
        <f t="shared" ref="L347:L383" si="877">IF(P347="INCURRIDO",0,AP347&amp;W347)</f>
        <v>91243910NOVIEMBRE2025</v>
      </c>
      <c r="M347" t="str">
        <f t="shared" ref="M347:M369" si="878">P347&amp;" "&amp;AP347&amp;" "&amp;V347&amp;" "&amp;X347</f>
        <v>REAL 91243910 FEE MO CANN_AUS</v>
      </c>
      <c r="N347" t="str">
        <f>VLOOKUP(M347,'D2'!$DW$5:'D2'!G:G,1,FALSE)</f>
        <v>REAL 91243910 FEE MO CANN_AUS</v>
      </c>
      <c r="O347" t="str">
        <f t="shared" ref="O347:O350" si="879">P347&amp;V347&amp;X347&amp;W347&amp;AP347</f>
        <v>REALFEE MOCANN_AUSNOVIEMBRE202591243910</v>
      </c>
      <c r="P347" t="s">
        <v>21</v>
      </c>
      <c r="Q347" s="504" t="s">
        <v>693</v>
      </c>
      <c r="R347" s="247" t="str">
        <f>+VLOOKUP(AP347,'8'!$B$5:$F$40,2,FALSE)</f>
        <v>q FEE M.O.</v>
      </c>
      <c r="S347" s="248" t="s">
        <v>269</v>
      </c>
      <c r="T347" s="247" t="str">
        <f>+VLOOKUP(TEXT(S347,0),articulos!A:B,2,0)</f>
        <v>Costo de Servicio Mano de Obra</v>
      </c>
      <c r="U347" s="247"/>
      <c r="V347" s="247" t="s">
        <v>269</v>
      </c>
      <c r="W347" s="249" t="str">
        <f t="shared" ref="W347:W383" si="880">UPPER(TEXT(AE347,"MMMMYYYY"))</f>
        <v>NOVIEMBRE2025</v>
      </c>
      <c r="X347" s="247" t="s">
        <v>796</v>
      </c>
      <c r="Y347" s="247"/>
      <c r="Z347" s="247"/>
      <c r="AA347" s="250">
        <f>+AD347/'7'!$E$354</f>
        <v>427.92561718499519</v>
      </c>
      <c r="AB347" s="653">
        <f>ROUND(BK347,0)</f>
        <v>400410</v>
      </c>
      <c r="AC347" s="247"/>
      <c r="AD347" s="250">
        <f t="shared" ref="AD347:AD383" si="881">ROUND(AB347-AC347,0)</f>
        <v>400410</v>
      </c>
      <c r="AE347" s="662">
        <v>45986</v>
      </c>
      <c r="AF347" s="253" t="s">
        <v>585</v>
      </c>
      <c r="AG347" s="253" t="s">
        <v>269</v>
      </c>
      <c r="AH347" s="253" t="s">
        <v>269</v>
      </c>
      <c r="AI347" s="247"/>
      <c r="AJ347" s="247"/>
      <c r="AK347" s="247"/>
      <c r="AL347" s="254">
        <f t="shared" ref="AL347:AL383" si="882">+YEAR(AE347)</f>
        <v>2025</v>
      </c>
      <c r="AM347" s="254" t="str">
        <f t="shared" ref="AM347:AM383" si="883">+AL347&amp;"-"&amp;TEXT(MONTH(AE347),"00")</f>
        <v>2025-11</v>
      </c>
      <c r="AN347" s="255" t="s">
        <v>24</v>
      </c>
      <c r="AO347" s="251">
        <f>AA347*'7'!G$354</f>
        <v>444.88939792915278</v>
      </c>
      <c r="AP347" s="728">
        <v>91243910</v>
      </c>
      <c r="AQ347" s="256" t="str">
        <f t="shared" si="839"/>
        <v>912439</v>
      </c>
      <c r="AR347" s="257" t="e">
        <f>+VLOOKUP(AQ347,'8'!$B$5:$F$40,3,FALSE)</f>
        <v>#N/A</v>
      </c>
      <c r="AS347" s="257" t="e">
        <f>+VLOOKUP(AQ347,'8'!$B$5:$F$40,4,FALSE)</f>
        <v>#N/A</v>
      </c>
      <c r="AT347" s="257" t="e">
        <f>+VLOOKUP(AQ347,'8'!$B$5:$F$40,5,FALSE)</f>
        <v>#N/A</v>
      </c>
      <c r="AU347" s="257" t="e">
        <f>+VLOOKUP(AQ347,'8'!$B$5:$F$40,2,FALSE)</f>
        <v>#N/A</v>
      </c>
      <c r="AV347" s="257" t="str">
        <f t="shared" si="840"/>
        <v>FEE MO-91243910-2025-11</v>
      </c>
      <c r="AW347" s="247" t="str">
        <f t="shared" si="841"/>
        <v>91243910-2025-11</v>
      </c>
      <c r="AX347" s="247" t="s">
        <v>269</v>
      </c>
      <c r="AY347" s="247"/>
      <c r="AZ347" s="247"/>
      <c r="BF347" s="530"/>
      <c r="BG347" s="530"/>
      <c r="BI347" s="247" t="str">
        <f>X347</f>
        <v>CANN_AUS</v>
      </c>
      <c r="BJ347" s="391" t="str">
        <f>"FEE MO"&amp;BI347</f>
        <v>FEE MOCANN_AUS</v>
      </c>
      <c r="BK347" s="533">
        <f>BK340</f>
        <v>400409.93680000002</v>
      </c>
      <c r="BL347" s="136">
        <f>SUMIF(BJ332:BJ345,BJ347,BK332:BK345)</f>
        <v>400409.93680000002</v>
      </c>
      <c r="BM347" s="136" t="str">
        <f>IF(BK347=BL347,"OK","REV")</f>
        <v>OK</v>
      </c>
    </row>
    <row r="348" spans="1:65" s="261" customFormat="1" ht="17.399999999999999" x14ac:dyDescent="0.55000000000000004">
      <c r="L348" s="261" t="str">
        <f t="shared" si="877"/>
        <v>91243920NOVIEMBRE2025</v>
      </c>
      <c r="M348" s="261" t="str">
        <f t="shared" si="878"/>
        <v>REAL 91243920 FEE SS CANN_AUS</v>
      </c>
      <c r="N348" s="261" t="str">
        <f>VLOOKUP(M348,'D2'!$DW$5:'D2'!G:G,1,FALSE)</f>
        <v>REAL 91243920 FEE SS CANN_AUS</v>
      </c>
      <c r="O348" s="261" t="str">
        <f t="shared" si="879"/>
        <v>REALFEE SSCANN_AUSNOVIEMBRE202591243920</v>
      </c>
      <c r="P348" s="261" t="s">
        <v>21</v>
      </c>
      <c r="Q348" s="505" t="s">
        <v>694</v>
      </c>
      <c r="R348" s="260" t="str">
        <f>+VLOOKUP(AP348,'8'!$B$5:$F$40,2,FALSE)</f>
        <v>q FEE S.S.</v>
      </c>
      <c r="S348" s="265" t="s">
        <v>22</v>
      </c>
      <c r="T348" s="260" t="str">
        <f>+VLOOKUP(TEXT(S348,0),articulos!A:B,2,0)</f>
        <v>Costo de Servicio Administración Contratos</v>
      </c>
      <c r="U348" s="260"/>
      <c r="V348" s="260" t="s">
        <v>22</v>
      </c>
      <c r="W348" s="266" t="str">
        <f t="shared" si="880"/>
        <v>NOVIEMBRE2025</v>
      </c>
      <c r="X348" s="260" t="s">
        <v>796</v>
      </c>
      <c r="Y348" s="260"/>
      <c r="Z348" s="260"/>
      <c r="AA348" s="267">
        <f>+AD348/'7'!$E$354</f>
        <v>213.74265255958105</v>
      </c>
      <c r="AB348" s="654">
        <f>ROUND(BK348,0)*0.5</f>
        <v>199998.5</v>
      </c>
      <c r="AC348" s="260"/>
      <c r="AD348" s="267">
        <f t="shared" si="881"/>
        <v>199999</v>
      </c>
      <c r="AE348" s="663">
        <v>45986</v>
      </c>
      <c r="AF348" s="270" t="s">
        <v>585</v>
      </c>
      <c r="AG348" s="270" t="s">
        <v>22</v>
      </c>
      <c r="AH348" s="270" t="s">
        <v>22</v>
      </c>
      <c r="AI348" s="260"/>
      <c r="AJ348" s="260"/>
      <c r="AK348" s="260"/>
      <c r="AL348" s="271">
        <f t="shared" si="882"/>
        <v>2025</v>
      </c>
      <c r="AM348" s="271" t="str">
        <f t="shared" si="883"/>
        <v>2025-11</v>
      </c>
      <c r="AN348" s="272" t="s">
        <v>24</v>
      </c>
      <c r="AO348" s="268">
        <f>AA348*'7'!G$354</f>
        <v>222.21581553016316</v>
      </c>
      <c r="AP348" s="729">
        <v>91243920</v>
      </c>
      <c r="AQ348" s="258" t="str">
        <f t="shared" si="839"/>
        <v>912439</v>
      </c>
      <c r="AR348" s="259" t="e">
        <f>+VLOOKUP(AQ348,'8'!$B$5:$F$40,3,FALSE)</f>
        <v>#N/A</v>
      </c>
      <c r="AS348" s="259" t="e">
        <f>+VLOOKUP(AQ348,'8'!$B$5:$F$40,4,FALSE)</f>
        <v>#N/A</v>
      </c>
      <c r="AT348" s="259" t="e">
        <f>+VLOOKUP(AQ348,'8'!$B$5:$F$40,5,FALSE)</f>
        <v>#N/A</v>
      </c>
      <c r="AU348" s="259" t="e">
        <f>+VLOOKUP(AQ348,'8'!$B$5:$F$40,2,FALSE)</f>
        <v>#N/A</v>
      </c>
      <c r="AV348" s="259" t="str">
        <f t="shared" si="840"/>
        <v>FEE SS-91243920-2025-11</v>
      </c>
      <c r="AW348" s="260" t="str">
        <f t="shared" si="841"/>
        <v>91243920-2025-11</v>
      </c>
      <c r="AX348" s="260" t="s">
        <v>22</v>
      </c>
      <c r="AY348" s="260"/>
      <c r="AZ348" s="260"/>
      <c r="BF348" s="531"/>
      <c r="BG348" s="531"/>
      <c r="BI348" s="260" t="str">
        <f t="shared" ref="BI348:BI350" si="884">X348</f>
        <v>CANN_AUS</v>
      </c>
      <c r="BJ348" s="393" t="str">
        <f>IF(AY348="REMUNERACIÓN","FEE MO","FEE SS")</f>
        <v>FEE SS</v>
      </c>
      <c r="BK348" s="394">
        <f>SUM(BK332:BK338,BK341:BK342)</f>
        <v>399997.07499999995</v>
      </c>
      <c r="BL348" s="136">
        <f>SUMIF(BI332:BI345,BJ348,BK332:BK345)</f>
        <v>399997.07499999995</v>
      </c>
      <c r="BM348" s="136" t="str">
        <f t="shared" ref="BM348" si="885">IF(BK348=BL348,"OK","REV")</f>
        <v>OK</v>
      </c>
    </row>
    <row r="349" spans="1:65" ht="17.399999999999999" x14ac:dyDescent="0.55000000000000004">
      <c r="L349" t="str">
        <f t="shared" si="877"/>
        <v>91243910NOVIEMBRE2025</v>
      </c>
      <c r="M349" t="str">
        <f t="shared" si="878"/>
        <v>REAL 91243910 FEE MO BERG_CAD</v>
      </c>
      <c r="N349" t="str">
        <f>VLOOKUP(M349,'D2'!$DW$5:'D2'!G:G,1,FALSE)</f>
        <v>REAL 91243910 FEE MO BERG_CAD</v>
      </c>
      <c r="O349" t="str">
        <f t="shared" si="879"/>
        <v>REALFEE MOBERG_CADNOVIEMBRE202591243910</v>
      </c>
      <c r="P349" t="s">
        <v>21</v>
      </c>
      <c r="Q349" s="504" t="s">
        <v>693</v>
      </c>
      <c r="R349" s="247" t="str">
        <f>+VLOOKUP(AP349,'8'!$B$5:$F$40,2,FALSE)</f>
        <v>q FEE M.O.</v>
      </c>
      <c r="S349" s="248" t="s">
        <v>269</v>
      </c>
      <c r="T349" s="247" t="str">
        <f>+VLOOKUP(TEXT(S349,0),articulos!A:B,2,0)</f>
        <v>Costo de Servicio Mano de Obra</v>
      </c>
      <c r="U349" s="247"/>
      <c r="V349" s="247" t="s">
        <v>269</v>
      </c>
      <c r="W349" s="249" t="str">
        <f t="shared" si="880"/>
        <v>NOVIEMBRE2025</v>
      </c>
      <c r="X349" s="247" t="s">
        <v>703</v>
      </c>
      <c r="Y349" s="247"/>
      <c r="Z349" s="247"/>
      <c r="AA349" s="250">
        <f>+AD349/'7'!$E$354</f>
        <v>510.10794057924545</v>
      </c>
      <c r="AB349" s="653">
        <f>ROUND(BK349,0)</f>
        <v>477308</v>
      </c>
      <c r="AC349" s="247"/>
      <c r="AD349" s="250">
        <f t="shared" si="881"/>
        <v>477308</v>
      </c>
      <c r="AE349" s="662">
        <v>45986</v>
      </c>
      <c r="AF349" s="253" t="s">
        <v>585</v>
      </c>
      <c r="AG349" s="253" t="s">
        <v>269</v>
      </c>
      <c r="AH349" s="253" t="s">
        <v>269</v>
      </c>
      <c r="AI349" s="247"/>
      <c r="AJ349" s="247"/>
      <c r="AK349" s="247"/>
      <c r="AL349" s="254">
        <f t="shared" si="882"/>
        <v>2025</v>
      </c>
      <c r="AM349" s="254" t="str">
        <f t="shared" si="883"/>
        <v>2025-11</v>
      </c>
      <c r="AN349" s="255" t="s">
        <v>24</v>
      </c>
      <c r="AO349" s="251">
        <f>AA349*'7'!G$354</f>
        <v>530.32958404327576</v>
      </c>
      <c r="AP349" s="728">
        <v>91243910</v>
      </c>
      <c r="AQ349" s="256" t="str">
        <f t="shared" ref="AQ349:AQ385" si="886">+MID(AP349,1,6)</f>
        <v>912439</v>
      </c>
      <c r="AR349" s="257" t="e">
        <f>+VLOOKUP(AQ349,'8'!$B$5:$F$40,3,FALSE)</f>
        <v>#N/A</v>
      </c>
      <c r="AS349" s="257" t="e">
        <f>+VLOOKUP(AQ349,'8'!$B$5:$F$40,4,FALSE)</f>
        <v>#N/A</v>
      </c>
      <c r="AT349" s="257" t="e">
        <f>+VLOOKUP(AQ349,'8'!$B$5:$F$40,5,FALSE)</f>
        <v>#N/A</v>
      </c>
      <c r="AU349" s="257" t="e">
        <f>+VLOOKUP(AQ349,'8'!$B$5:$F$40,2,FALSE)</f>
        <v>#N/A</v>
      </c>
      <c r="AV349" s="257" t="str">
        <f t="shared" ref="AV349:AV385" si="887">+AX349&amp;"-"&amp;AP349&amp;"-"&amp;AM349</f>
        <v>FEE MO-91243910-2025-11</v>
      </c>
      <c r="AW349" s="247" t="str">
        <f t="shared" ref="AW349:AW385" si="888">+AP349&amp;"-"&amp;AM349</f>
        <v>91243910-2025-11</v>
      </c>
      <c r="AX349" s="247" t="s">
        <v>269</v>
      </c>
      <c r="AY349" s="247"/>
      <c r="AZ349" s="247"/>
      <c r="BF349" s="530"/>
      <c r="BG349" s="530"/>
      <c r="BI349" s="247" t="str">
        <f t="shared" si="884"/>
        <v>BERG_CAD</v>
      </c>
      <c r="BJ349" s="391" t="str">
        <f>"FEE MO"&amp;BI349</f>
        <v>FEE MOBERG_CAD</v>
      </c>
      <c r="BK349" s="533">
        <f>BK339</f>
        <v>477307.82740000001</v>
      </c>
      <c r="BL349" s="136">
        <f>SUMIF(BJ332:BJ345,BJ349,BK332:BK345)</f>
        <v>477307.82740000001</v>
      </c>
      <c r="BM349" s="136" t="str">
        <f>IF(BK349=BL349,"OK","REV")</f>
        <v>OK</v>
      </c>
    </row>
    <row r="350" spans="1:65" s="261" customFormat="1" ht="17.399999999999999" x14ac:dyDescent="0.55000000000000004">
      <c r="L350" s="261" t="str">
        <f t="shared" si="877"/>
        <v>91243920NOVIEMBRE2025</v>
      </c>
      <c r="M350" s="261" t="str">
        <f t="shared" si="878"/>
        <v>REAL 91243920 FEE SS BERG_CAD</v>
      </c>
      <c r="N350" s="261" t="str">
        <f>VLOOKUP(M350,'D2'!$DW$5:'D2'!G:G,1,FALSE)</f>
        <v>REAL 91243920 FEE SS BERG_CAD</v>
      </c>
      <c r="O350" s="261" t="str">
        <f t="shared" si="879"/>
        <v>REALFEE SSBERG_CADNOVIEMBRE202591243920</v>
      </c>
      <c r="P350" s="261" t="s">
        <v>21</v>
      </c>
      <c r="Q350" s="505" t="s">
        <v>694</v>
      </c>
      <c r="R350" s="260" t="str">
        <f>+VLOOKUP(AP350,'8'!$B$5:$F$40,2,FALSE)</f>
        <v>q FEE S.S.</v>
      </c>
      <c r="S350" s="265" t="s">
        <v>22</v>
      </c>
      <c r="T350" s="260" t="str">
        <f>+VLOOKUP(TEXT(S350,0),articulos!A:B,2,0)</f>
        <v>Costo de Servicio Administración Contratos</v>
      </c>
      <c r="U350" s="260"/>
      <c r="V350" s="260" t="s">
        <v>22</v>
      </c>
      <c r="W350" s="266" t="str">
        <f t="shared" si="880"/>
        <v>NOVIEMBRE2025</v>
      </c>
      <c r="X350" s="260" t="s">
        <v>703</v>
      </c>
      <c r="Y350" s="260"/>
      <c r="Z350" s="260"/>
      <c r="AA350" s="267">
        <f>+AD350/'7'!$E$354</f>
        <v>213.74265255958105</v>
      </c>
      <c r="AB350" s="654">
        <f>ROUND(BK350,0)*0.5</f>
        <v>199998.5</v>
      </c>
      <c r="AC350" s="260"/>
      <c r="AD350" s="267">
        <f t="shared" si="881"/>
        <v>199999</v>
      </c>
      <c r="AE350" s="663">
        <v>45986</v>
      </c>
      <c r="AF350" s="270" t="s">
        <v>585</v>
      </c>
      <c r="AG350" s="270" t="s">
        <v>22</v>
      </c>
      <c r="AH350" s="270" t="s">
        <v>22</v>
      </c>
      <c r="AI350" s="260"/>
      <c r="AJ350" s="260"/>
      <c r="AK350" s="260"/>
      <c r="AL350" s="271">
        <f t="shared" si="882"/>
        <v>2025</v>
      </c>
      <c r="AM350" s="271" t="str">
        <f t="shared" si="883"/>
        <v>2025-11</v>
      </c>
      <c r="AN350" s="272" t="s">
        <v>24</v>
      </c>
      <c r="AO350" s="268">
        <f>AA350*'7'!G$354</f>
        <v>222.21581553016316</v>
      </c>
      <c r="AP350" s="729">
        <v>91243920</v>
      </c>
      <c r="AQ350" s="258" t="str">
        <f t="shared" si="886"/>
        <v>912439</v>
      </c>
      <c r="AR350" s="259" t="e">
        <f>+VLOOKUP(AQ350,'8'!$B$5:$F$40,3,FALSE)</f>
        <v>#N/A</v>
      </c>
      <c r="AS350" s="259" t="e">
        <f>+VLOOKUP(AQ350,'8'!$B$5:$F$40,4,FALSE)</f>
        <v>#N/A</v>
      </c>
      <c r="AT350" s="259" t="e">
        <f>+VLOOKUP(AQ350,'8'!$B$5:$F$40,5,FALSE)</f>
        <v>#N/A</v>
      </c>
      <c r="AU350" s="259" t="e">
        <f>+VLOOKUP(AQ350,'8'!$B$5:$F$40,2,FALSE)</f>
        <v>#N/A</v>
      </c>
      <c r="AV350" s="259" t="str">
        <f t="shared" si="887"/>
        <v>FEE SS-91243920-2025-11</v>
      </c>
      <c r="AW350" s="260" t="str">
        <f t="shared" si="888"/>
        <v>91243920-2025-11</v>
      </c>
      <c r="AX350" s="260" t="s">
        <v>22</v>
      </c>
      <c r="AY350" s="260"/>
      <c r="AZ350" s="260"/>
      <c r="BF350" s="531"/>
      <c r="BG350" s="531"/>
      <c r="BI350" s="260" t="str">
        <f t="shared" si="884"/>
        <v>BERG_CAD</v>
      </c>
      <c r="BJ350" s="393" t="str">
        <f t="shared" ref="BJ350" si="889">IF(AY350="REMUNERACIÓN","FEE MO","FEE SS")</f>
        <v>FEE SS</v>
      </c>
      <c r="BK350" s="394">
        <f>SUM(BK332:BK338,BK341:BK342)</f>
        <v>399997.07499999995</v>
      </c>
      <c r="BL350" s="136">
        <f>SUMIF(BI332:BI345,BJ350,BK332:BK345)</f>
        <v>399997.07499999995</v>
      </c>
      <c r="BM350" s="136" t="str">
        <f>IF(BK350=BL350,"OK","REV")</f>
        <v>OK</v>
      </c>
    </row>
    <row r="351" spans="1:65" ht="20.399999999999999" x14ac:dyDescent="0.7">
      <c r="A351" s="203"/>
      <c r="B351" s="203"/>
      <c r="C351" s="203"/>
      <c r="D351" s="203"/>
      <c r="E351" s="203"/>
      <c r="F351" s="203"/>
      <c r="G351" s="203"/>
      <c r="H351" s="203"/>
      <c r="I351" s="203"/>
      <c r="J351" s="203"/>
      <c r="K351" s="203"/>
      <c r="L351" s="203" t="str">
        <f t="shared" ref="L351:L365" si="890">IF(P351="INCURRIDO",0,AP351&amp;W351)</f>
        <v>91243120DICIEMBRE2025</v>
      </c>
      <c r="M351" s="203" t="str">
        <f t="shared" ref="M351:M363" si="891">P351&amp;" "&amp;AP351&amp;" "&amp;V351&amp;" "&amp;X351</f>
        <v>REAL 91243120 CO-073/2025 CANN_AUS</v>
      </c>
      <c r="N351" s="203" t="str">
        <f>VLOOKUP(M351,'D2'!$DW$5:'D2'!G:G,1,FALSE)</f>
        <v>REAL 91243120 CO-073/2025 CANN_AUS</v>
      </c>
      <c r="O351" t="str">
        <f>P351&amp;V351&amp;X351&amp;W351&amp;AP351</f>
        <v>REALCO-073/2025CANN_AUSDICIEMBRE202591243120</v>
      </c>
      <c r="P351" t="s">
        <v>21</v>
      </c>
      <c r="Q351" s="387" t="s">
        <v>663</v>
      </c>
      <c r="R351" s="211" t="e">
        <f>+VLOOKUP(AP351,'8'!$B$5:$F$40,2,FALSE)</f>
        <v>#N/A</v>
      </c>
      <c r="S351" s="383" t="s">
        <v>23</v>
      </c>
      <c r="T351" s="211" t="str">
        <f>+VLOOKUP(TEXT(S351,0),articulos!A:B,2,0)</f>
        <v>Asesoría Experta</v>
      </c>
      <c r="U351" s="384">
        <v>95898</v>
      </c>
      <c r="V351" s="370" t="s">
        <v>1179</v>
      </c>
      <c r="W351" s="211" t="str">
        <f t="shared" ref="W351:W365" si="892">UPPER(TEXT(AE351,"MMMMYYYY"))</f>
        <v>DICIEMBRE2025</v>
      </c>
      <c r="X351" t="s">
        <v>796</v>
      </c>
      <c r="AA351" s="95">
        <f>+AD351/'7'!$E$355</f>
        <v>-910.61277506112469</v>
      </c>
      <c r="AB351" s="207">
        <v>-834267</v>
      </c>
      <c r="AD351" s="388">
        <f t="shared" ref="AD351:AD365" si="893">ROUND(AB351-AC351,0)</f>
        <v>-834267</v>
      </c>
      <c r="AE351" s="530">
        <v>45992</v>
      </c>
      <c r="AF351" t="s">
        <v>947</v>
      </c>
      <c r="AG351" t="s">
        <v>799</v>
      </c>
      <c r="AH351" t="s">
        <v>1200</v>
      </c>
      <c r="AL351" s="220">
        <f t="shared" ref="AL351:AL365" si="894">+YEAR(AE351)</f>
        <v>2025</v>
      </c>
      <c r="AM351" s="220" t="str">
        <f t="shared" ref="AM351:AM365" si="895">+AL351&amp;"-"&amp;TEXT(MONTH(AE351),"00")</f>
        <v>2025-12</v>
      </c>
      <c r="AN351" s="1" t="s">
        <v>24</v>
      </c>
      <c r="AO351" s="740">
        <f>AA351*'7'!G$355</f>
        <v>-928.72284399398313</v>
      </c>
      <c r="AP351" s="730" t="s">
        <v>663</v>
      </c>
      <c r="AQ351" s="212" t="str">
        <f t="shared" ref="AQ351:AQ365" si="896">+MID(AP351,1,6)</f>
        <v>912431</v>
      </c>
      <c r="AR351" s="213" t="e">
        <f>+VLOOKUP(AQ351,'8'!$B$5:$F$40,3,FALSE)</f>
        <v>#N/A</v>
      </c>
      <c r="AS351" s="213" t="e">
        <f>+VLOOKUP(AQ351,'8'!$B$5:$F$40,4,FALSE)</f>
        <v>#N/A</v>
      </c>
      <c r="AT351" s="213" t="e">
        <f>+VLOOKUP(AQ351,'8'!$B$5:$F$40,5,FALSE)</f>
        <v>#N/A</v>
      </c>
      <c r="AU351" s="213" t="e">
        <f>+VLOOKUP(AQ351,'8'!$B$5:$F$40,2,FALSE)</f>
        <v>#N/A</v>
      </c>
      <c r="AV351" s="213" t="str">
        <f t="shared" ref="AV351:AV365" si="897">+AX351&amp;"-"&amp;AP351&amp;"-"&amp;AM351</f>
        <v>CO-073/2025-91243120-2025-12</v>
      </c>
      <c r="AW351" s="165" t="str">
        <f t="shared" ref="AW351:AW365" si="898">+AP351&amp;"-"&amp;AM351</f>
        <v>91243120-2025-12</v>
      </c>
      <c r="AX351" t="str">
        <f t="shared" ref="AX351:AX363" si="899">V351</f>
        <v>CO-073/2025</v>
      </c>
      <c r="AZ351" s="659" t="str">
        <f>+VLOOKUP(P351&amp;" "&amp;AP351&amp;" "&amp;AX351&amp;" "&amp;X351,'D2'!G:G,1,FALSE)</f>
        <v>REAL 91243120 CO-073/2025 CANN_AUS</v>
      </c>
      <c r="BA351" t="str">
        <f>P351&amp;" "&amp;AP351&amp;" "&amp;AX351&amp;" "&amp;X351</f>
        <v>REAL 91243120 CO-073/2025 CANN_AUS</v>
      </c>
      <c r="BC351" t="s">
        <v>302</v>
      </c>
      <c r="BD351" t="s">
        <v>302</v>
      </c>
      <c r="BE351" t="s">
        <v>302</v>
      </c>
      <c r="BF351" s="530"/>
      <c r="BG351" s="530"/>
      <c r="BI351" t="str">
        <f>IF(AX351="REMUNERACION","FEE MO","FEE SS")</f>
        <v>FEE SS</v>
      </c>
      <c r="BJ351" s="660" t="str">
        <f>IF(AX351="REMUNERACION","FEE MO","FEE SS")&amp;X351</f>
        <v>FEE SSCANN_AUS</v>
      </c>
      <c r="BK351" s="655">
        <f t="shared" ref="BK351:BK352" si="900">+AB351*0.025</f>
        <v>-20856.675000000003</v>
      </c>
      <c r="BL351" s="136">
        <f>IF(BI351="FEE SS",AB351*0.025,AB351*0.0551)</f>
        <v>-20856.675000000003</v>
      </c>
      <c r="BM351" s="136" t="str">
        <f t="shared" ref="BM351:BM365" si="901">IF(BK351=BL351,"OK","REV")</f>
        <v>OK</v>
      </c>
    </row>
    <row r="352" spans="1:65" ht="20.399999999999999" x14ac:dyDescent="0.7">
      <c r="A352" s="203"/>
      <c r="B352" s="203"/>
      <c r="C352" s="203"/>
      <c r="D352" s="203"/>
      <c r="E352" s="203"/>
      <c r="F352" s="203"/>
      <c r="G352" s="203"/>
      <c r="H352" s="203"/>
      <c r="I352" s="203"/>
      <c r="J352" s="203"/>
      <c r="K352" s="203"/>
      <c r="L352" s="203" t="str">
        <f t="shared" si="890"/>
        <v>91243120DICIEMBRE2025</v>
      </c>
      <c r="M352" s="203" t="str">
        <f t="shared" si="891"/>
        <v>REAL 91243120 CO-073/2025 CANN_AUS</v>
      </c>
      <c r="N352" s="203" t="str">
        <f>VLOOKUP(M352,'D2'!$DW$5:'D2'!G:G,1,FALSE)</f>
        <v>REAL 91243120 CO-073/2025 CANN_AUS</v>
      </c>
      <c r="O352" t="str">
        <f t="shared" ref="O352" si="902">P352&amp;V352&amp;X352&amp;W352&amp;AP352</f>
        <v>REALCO-073/2025CANN_AUSDICIEMBRE202591243120</v>
      </c>
      <c r="P352" t="s">
        <v>21</v>
      </c>
      <c r="Q352" s="387" t="s">
        <v>663</v>
      </c>
      <c r="R352" s="211" t="e">
        <f>+VLOOKUP(AP352,'8'!$B$5:$F$40,2,FALSE)</f>
        <v>#N/A</v>
      </c>
      <c r="S352" s="383" t="s">
        <v>23</v>
      </c>
      <c r="T352" s="211" t="str">
        <f>+VLOOKUP(TEXT(S352,0),articulos!A:B,2,0)</f>
        <v>Asesoría Experta</v>
      </c>
      <c r="U352" s="384">
        <v>95898</v>
      </c>
      <c r="V352" s="370" t="s">
        <v>1179</v>
      </c>
      <c r="W352" s="211" t="str">
        <f t="shared" si="892"/>
        <v>DICIEMBRE2025</v>
      </c>
      <c r="X352" t="s">
        <v>796</v>
      </c>
      <c r="AA352" s="95">
        <f>+AD352/'7'!$E$355</f>
        <v>-11310.326798812435</v>
      </c>
      <c r="AB352" s="207">
        <v>-10362069</v>
      </c>
      <c r="AD352" s="388">
        <f t="shared" si="893"/>
        <v>-10362069</v>
      </c>
      <c r="AE352" s="530">
        <v>45992</v>
      </c>
      <c r="AF352" t="s">
        <v>947</v>
      </c>
      <c r="AG352" t="s">
        <v>799</v>
      </c>
      <c r="AH352" t="s">
        <v>1200</v>
      </c>
      <c r="AL352" s="220">
        <f t="shared" si="894"/>
        <v>2025</v>
      </c>
      <c r="AM352" s="220" t="str">
        <f t="shared" si="895"/>
        <v>2025-12</v>
      </c>
      <c r="AN352" s="528" t="s">
        <v>619</v>
      </c>
      <c r="AO352" s="788">
        <f>AA352*'7'!H$355</f>
        <v>-11640.673761235266</v>
      </c>
      <c r="AP352" s="732" t="s">
        <v>663</v>
      </c>
      <c r="AQ352" s="212" t="str">
        <f t="shared" si="896"/>
        <v>912431</v>
      </c>
      <c r="AR352" s="213" t="e">
        <f>+VLOOKUP(AQ352,'8'!$B$5:$F$40,3,FALSE)</f>
        <v>#N/A</v>
      </c>
      <c r="AS352" s="213" t="e">
        <f>+VLOOKUP(AQ352,'8'!$B$5:$F$40,4,FALSE)</f>
        <v>#N/A</v>
      </c>
      <c r="AT352" s="213" t="e">
        <f>+VLOOKUP(AQ352,'8'!$B$5:$F$40,5,FALSE)</f>
        <v>#N/A</v>
      </c>
      <c r="AU352" s="213" t="e">
        <f>+VLOOKUP(AQ352,'8'!$B$5:$F$40,2,FALSE)</f>
        <v>#N/A</v>
      </c>
      <c r="AV352" s="213" t="str">
        <f t="shared" si="897"/>
        <v>CO-073/2025-91243120-2025-12</v>
      </c>
      <c r="AW352" s="165" t="str">
        <f t="shared" si="898"/>
        <v>91243120-2025-12</v>
      </c>
      <c r="AX352" t="str">
        <f t="shared" si="899"/>
        <v>CO-073/2025</v>
      </c>
      <c r="AZ352" s="659" t="str">
        <f>+VLOOKUP(P352&amp;" "&amp;AP352&amp;" "&amp;AX352&amp;" "&amp;X352,'D2'!G:G,1,FALSE)</f>
        <v>REAL 91243120 CO-073/2025 CANN_AUS</v>
      </c>
      <c r="BC352" t="s">
        <v>302</v>
      </c>
      <c r="BD352" t="s">
        <v>302</v>
      </c>
      <c r="BE352" t="s">
        <v>302</v>
      </c>
      <c r="BF352" s="530"/>
      <c r="BG352" s="530"/>
      <c r="BI352" t="str">
        <f t="shared" ref="BI352" si="903">IF(AX352="REMUNERACION","FEE MO","FEE SS")</f>
        <v>FEE SS</v>
      </c>
      <c r="BJ352" s="390" t="str">
        <f>IF(AX352="REMUNERACION","FEE MO","FEE SS")&amp;X352</f>
        <v>FEE SSCANN_AUS</v>
      </c>
      <c r="BK352" s="655">
        <f t="shared" si="900"/>
        <v>-259051.72500000001</v>
      </c>
      <c r="BL352" s="136">
        <f t="shared" ref="BL352" si="904">IF(BI352="FEE SS",AB352*0.025,AB352*0.0551)</f>
        <v>-259051.72500000001</v>
      </c>
      <c r="BM352" s="136" t="str">
        <f t="shared" si="901"/>
        <v>OK</v>
      </c>
    </row>
    <row r="353" spans="1:65" ht="20.399999999999999" x14ac:dyDescent="0.7">
      <c r="A353" s="203"/>
      <c r="B353" s="203"/>
      <c r="C353" s="203"/>
      <c r="D353" s="203"/>
      <c r="E353" s="203"/>
      <c r="F353" s="203"/>
      <c r="G353" s="203"/>
      <c r="H353" s="203"/>
      <c r="I353" s="203"/>
      <c r="J353" s="203"/>
      <c r="K353" s="203"/>
      <c r="L353" s="203" t="str">
        <f t="shared" ref="L353:L358" si="905">IF(P353="INCURRIDO",0,AP353&amp;W353)</f>
        <v>91243120DICIEMBRE2025</v>
      </c>
      <c r="M353" s="203" t="str">
        <f t="shared" ref="M353:M355" si="906">P353&amp;" "&amp;AP353&amp;" "&amp;V353&amp;" "&amp;X353</f>
        <v>REAL 91243120 CO-073/2025 CANN_AUS</v>
      </c>
      <c r="N353" s="203" t="str">
        <f>VLOOKUP(M353,'D2'!$DW$5:'D2'!G:G,1,FALSE)</f>
        <v>REAL 91243120 CO-073/2025 CANN_AUS</v>
      </c>
      <c r="O353" t="str">
        <f t="shared" ref="O353" si="907">P353&amp;V353&amp;X353&amp;W353&amp;AP353</f>
        <v>REALCO-073/2025CANN_AUSDICIEMBRE202591243120</v>
      </c>
      <c r="P353" t="s">
        <v>21</v>
      </c>
      <c r="Q353" s="387" t="s">
        <v>663</v>
      </c>
      <c r="R353" s="211" t="e">
        <f>+VLOOKUP(AP353,'8'!$B$5:$F$40,2,FALSE)</f>
        <v>#N/A</v>
      </c>
      <c r="S353" s="383" t="s">
        <v>23</v>
      </c>
      <c r="T353" s="211" t="str">
        <f>+VLOOKUP(TEXT(S353,0),articulos!A:B,2,0)</f>
        <v>Asesoría Experta</v>
      </c>
      <c r="U353" s="384">
        <v>96111</v>
      </c>
      <c r="V353" s="370" t="s">
        <v>1179</v>
      </c>
      <c r="W353" s="211" t="str">
        <f t="shared" ref="W353:W358" si="908">UPPER(TEXT(AE353,"MMMMYYYY"))</f>
        <v>DICIEMBRE2025</v>
      </c>
      <c r="X353" t="s">
        <v>796</v>
      </c>
      <c r="AA353" s="95">
        <f>+AD353/'7'!$E$355</f>
        <v>11775.923419490045</v>
      </c>
      <c r="AB353" s="207">
        <v>10788630</v>
      </c>
      <c r="AD353" s="388">
        <f t="shared" ref="AD353:AD358" si="909">ROUND(AB353-AC353,0)</f>
        <v>10788630</v>
      </c>
      <c r="AE353" s="530">
        <v>45994</v>
      </c>
      <c r="AF353" t="s">
        <v>767</v>
      </c>
      <c r="AG353" t="s">
        <v>1199</v>
      </c>
      <c r="AH353" t="s">
        <v>1201</v>
      </c>
      <c r="AL353" s="220">
        <f t="shared" ref="AL353:AL358" si="910">+YEAR(AE353)</f>
        <v>2025</v>
      </c>
      <c r="AM353" s="220" t="str">
        <f t="shared" ref="AM353:AM358" si="911">+AL353&amp;"-"&amp;TEXT(MONTH(AE353),"00")</f>
        <v>2025-12</v>
      </c>
      <c r="AN353" s="528" t="s">
        <v>619</v>
      </c>
      <c r="AO353" s="788">
        <f>AA353*'7'!H$355</f>
        <v>12119.869319599748</v>
      </c>
      <c r="AP353" s="732" t="s">
        <v>663</v>
      </c>
      <c r="AQ353" s="212" t="str">
        <f t="shared" ref="AQ353:AQ358" si="912">+MID(AP353,1,6)</f>
        <v>912431</v>
      </c>
      <c r="AR353" s="213" t="e">
        <f>+VLOOKUP(AQ353,'8'!$B$5:$F$40,3,FALSE)</f>
        <v>#N/A</v>
      </c>
      <c r="AS353" s="213" t="e">
        <f>+VLOOKUP(AQ353,'8'!$B$5:$F$40,4,FALSE)</f>
        <v>#N/A</v>
      </c>
      <c r="AT353" s="213" t="e">
        <f>+VLOOKUP(AQ353,'8'!$B$5:$F$40,5,FALSE)</f>
        <v>#N/A</v>
      </c>
      <c r="AU353" s="213" t="e">
        <f>+VLOOKUP(AQ353,'8'!$B$5:$F$40,2,FALSE)</f>
        <v>#N/A</v>
      </c>
      <c r="AV353" s="213" t="str">
        <f t="shared" ref="AV353:AV358" si="913">+AX353&amp;"-"&amp;AP353&amp;"-"&amp;AM353</f>
        <v>CO-073/2025-91243120-2025-12</v>
      </c>
      <c r="AW353" s="165" t="str">
        <f t="shared" ref="AW353:AW358" si="914">+AP353&amp;"-"&amp;AM353</f>
        <v>91243120-2025-12</v>
      </c>
      <c r="AX353" t="str">
        <f t="shared" ref="AX353:AX355" si="915">V353</f>
        <v>CO-073/2025</v>
      </c>
      <c r="AZ353" s="659" t="str">
        <f>+VLOOKUP(P353&amp;" "&amp;AP353&amp;" "&amp;AX353&amp;" "&amp;X353,'D2'!G:G,1,FALSE)</f>
        <v>REAL 91243120 CO-073/2025 CANN_AUS</v>
      </c>
      <c r="BC353" t="s">
        <v>1179</v>
      </c>
      <c r="BD353" t="s">
        <v>1206</v>
      </c>
      <c r="BE353" t="s">
        <v>777</v>
      </c>
      <c r="BF353" s="530">
        <v>45912</v>
      </c>
      <c r="BG353" s="530">
        <v>45950</v>
      </c>
      <c r="BI353" t="str">
        <f t="shared" ref="BI353" si="916">IF(AX353="REMUNERACION","FEE MO","FEE SS")</f>
        <v>FEE SS</v>
      </c>
      <c r="BJ353" s="390" t="str">
        <f t="shared" ref="BJ353:BJ354" si="917">IF(AX353="REMUNERACION","FEE MO","FEE SS")&amp;X353</f>
        <v>FEE SSCANN_AUS</v>
      </c>
      <c r="BK353" s="655">
        <f t="shared" ref="BK353:BK354" si="918">+AB353*0.025</f>
        <v>269715.75</v>
      </c>
      <c r="BL353" s="136">
        <f t="shared" ref="BL353" si="919">IF(BI353="FEE SS",AB353*0.025,AB353*0.0551)</f>
        <v>269715.75</v>
      </c>
      <c r="BM353" s="136" t="str">
        <f t="shared" ref="BM353:BM358" si="920">IF(BK353=BL353,"OK","REV")</f>
        <v>OK</v>
      </c>
    </row>
    <row r="354" spans="1:65" ht="20.399999999999999" x14ac:dyDescent="0.7">
      <c r="A354" s="203"/>
      <c r="B354" s="203"/>
      <c r="C354" s="203"/>
      <c r="D354" s="203"/>
      <c r="E354" s="203"/>
      <c r="F354" s="203"/>
      <c r="G354" s="203"/>
      <c r="H354" s="203"/>
      <c r="I354" s="203"/>
      <c r="J354" s="203"/>
      <c r="K354" s="203"/>
      <c r="L354" s="203" t="str">
        <f t="shared" si="905"/>
        <v>91243110DICIEMBRE2025</v>
      </c>
      <c r="M354" s="203" t="str">
        <f t="shared" si="906"/>
        <v>REAL 91243110 CO-H-006/2025 CANN_AUS</v>
      </c>
      <c r="N354" s="203" t="str">
        <f>VLOOKUP(M354,'D2'!$DW$5:'D2'!G:G,1,FALSE)</f>
        <v>REAL 91243110 CO-H-006/2025 CANN_AUS</v>
      </c>
      <c r="O354" t="str">
        <f>P354&amp;V354&amp;X354&amp;W354&amp;AP354</f>
        <v>REALCO-H-006/2025CANN_AUSDICIEMBRE202591243110</v>
      </c>
      <c r="P354" t="s">
        <v>21</v>
      </c>
      <c r="Q354" s="387" t="s">
        <v>662</v>
      </c>
      <c r="R354" s="211" t="e">
        <f>+VLOOKUP(AP354,'8'!$B$5:$F$40,2,FALSE)</f>
        <v>#N/A</v>
      </c>
      <c r="S354" s="383" t="s">
        <v>23</v>
      </c>
      <c r="T354" s="211" t="str">
        <f>+VLOOKUP(TEXT(S354,0),articulos!A:B,2,0)</f>
        <v>Asesoría Experta</v>
      </c>
      <c r="U354" s="384">
        <v>96173</v>
      </c>
      <c r="V354" s="370" t="s">
        <v>1114</v>
      </c>
      <c r="W354" s="211" t="str">
        <f t="shared" si="908"/>
        <v>DICIEMBRE2025</v>
      </c>
      <c r="X354" t="s">
        <v>796</v>
      </c>
      <c r="AA354" s="95">
        <f>+AD354/'7'!$E$355</f>
        <v>4673.3190709046457</v>
      </c>
      <c r="AB354" s="207">
        <v>4281508</v>
      </c>
      <c r="AD354" s="388">
        <f t="shared" si="909"/>
        <v>4281508</v>
      </c>
      <c r="AE354" s="530">
        <v>46000</v>
      </c>
      <c r="AF354" t="s">
        <v>767</v>
      </c>
      <c r="AG354" t="s">
        <v>769</v>
      </c>
      <c r="AH354" t="s">
        <v>772</v>
      </c>
      <c r="AL354" s="220">
        <f t="shared" si="910"/>
        <v>2025</v>
      </c>
      <c r="AM354" s="220" t="str">
        <f t="shared" si="911"/>
        <v>2025-12</v>
      </c>
      <c r="AN354" s="1" t="s">
        <v>24</v>
      </c>
      <c r="AO354" s="740">
        <f>AA354*'7'!G$355</f>
        <v>4766.2610247594494</v>
      </c>
      <c r="AP354" s="730" t="s">
        <v>662</v>
      </c>
      <c r="AQ354" s="212" t="str">
        <f t="shared" si="912"/>
        <v>912431</v>
      </c>
      <c r="AR354" s="213" t="e">
        <f>+VLOOKUP(AQ354,'8'!$B$5:$F$40,3,FALSE)</f>
        <v>#N/A</v>
      </c>
      <c r="AS354" s="213" t="e">
        <f>+VLOOKUP(AQ354,'8'!$B$5:$F$40,4,FALSE)</f>
        <v>#N/A</v>
      </c>
      <c r="AT354" s="213" t="e">
        <f>+VLOOKUP(AQ354,'8'!$B$5:$F$40,5,FALSE)</f>
        <v>#N/A</v>
      </c>
      <c r="AU354" s="213" t="e">
        <f>+VLOOKUP(AQ354,'8'!$B$5:$F$40,2,FALSE)</f>
        <v>#N/A</v>
      </c>
      <c r="AV354" s="213" t="str">
        <f t="shared" si="913"/>
        <v>CO-H-006/2025-91243110-2025-12</v>
      </c>
      <c r="AW354" s="165" t="str">
        <f t="shared" si="914"/>
        <v>91243110-2025-12</v>
      </c>
      <c r="AX354" t="str">
        <f t="shared" si="915"/>
        <v>CO-H-006/2025</v>
      </c>
      <c r="AZ354" s="659" t="str">
        <f>+VLOOKUP(P354&amp;" "&amp;AP354&amp;" "&amp;AX354&amp;" "&amp;X354,'D2'!G:G,1,FALSE)</f>
        <v>REAL 91243110 CO-H-006/2025 CANN_AUS</v>
      </c>
      <c r="BC354" t="s">
        <v>1114</v>
      </c>
      <c r="BD354" t="s">
        <v>1207</v>
      </c>
      <c r="BE354" t="s">
        <v>887</v>
      </c>
      <c r="BF354" s="530">
        <v>45962</v>
      </c>
      <c r="BG354" s="530">
        <v>45991</v>
      </c>
      <c r="BI354" t="str">
        <f>IF(AX354="REMUNERACION","FEE MO","FEE SS")</f>
        <v>FEE SS</v>
      </c>
      <c r="BJ354" s="390" t="str">
        <f t="shared" si="917"/>
        <v>FEE SSCANN_AUS</v>
      </c>
      <c r="BK354" s="655">
        <f t="shared" si="918"/>
        <v>107037.70000000001</v>
      </c>
      <c r="BL354" s="136">
        <f>IF(BI354="FEE SS",AB354*0.025,AB354*0.0551)</f>
        <v>107037.70000000001</v>
      </c>
      <c r="BM354" s="136" t="str">
        <f t="shared" si="920"/>
        <v>OK</v>
      </c>
    </row>
    <row r="355" spans="1:65" ht="20.399999999999999" x14ac:dyDescent="0.7">
      <c r="A355" s="203"/>
      <c r="B355" s="203"/>
      <c r="C355" s="203"/>
      <c r="D355" s="203"/>
      <c r="E355" s="203"/>
      <c r="F355" s="203"/>
      <c r="G355" s="203"/>
      <c r="H355" s="203"/>
      <c r="I355" s="203"/>
      <c r="J355" s="203"/>
      <c r="K355" s="203"/>
      <c r="L355" s="203" t="str">
        <f t="shared" si="905"/>
        <v>91243110DICIEMBRE2025</v>
      </c>
      <c r="M355" s="203" t="str">
        <f t="shared" si="906"/>
        <v>REAL 91243110 CO-H-006/2025 BERG_CAD</v>
      </c>
      <c r="N355" s="203" t="str">
        <f>VLOOKUP(M355,'D2'!$DW$5:'D2'!G:G,1,FALSE)</f>
        <v>REAL 91243110 CO-H-006/2025 BERG_CAD</v>
      </c>
      <c r="O355" t="str">
        <f t="shared" ref="O355" si="921">P355&amp;V355&amp;X355&amp;W355&amp;AP355</f>
        <v>REALCO-H-006/2025BERG_CADDICIEMBRE202591243110</v>
      </c>
      <c r="P355" t="s">
        <v>21</v>
      </c>
      <c r="Q355" s="387" t="s">
        <v>662</v>
      </c>
      <c r="R355" s="211" t="e">
        <f>+VLOOKUP(AP355,'8'!$B$5:$F$40,2,FALSE)</f>
        <v>#N/A</v>
      </c>
      <c r="S355" s="383" t="s">
        <v>23</v>
      </c>
      <c r="T355" s="211" t="str">
        <f>+VLOOKUP(TEXT(S355,0),articulos!A:B,2,0)</f>
        <v>Asesoría Experta</v>
      </c>
      <c r="U355" s="384">
        <v>96173</v>
      </c>
      <c r="V355" s="370" t="s">
        <v>1114</v>
      </c>
      <c r="W355" s="211" t="str">
        <f t="shared" si="908"/>
        <v>DICIEMBRE2025</v>
      </c>
      <c r="X355" t="s">
        <v>703</v>
      </c>
      <c r="AA355" s="95">
        <f>+AD355/'7'!$E$355</f>
        <v>4673.3179793922463</v>
      </c>
      <c r="AB355" s="207">
        <v>4281507</v>
      </c>
      <c r="AD355" s="388">
        <f t="shared" si="909"/>
        <v>4281507</v>
      </c>
      <c r="AE355" s="530">
        <v>46000</v>
      </c>
      <c r="AF355" t="s">
        <v>767</v>
      </c>
      <c r="AG355" t="s">
        <v>769</v>
      </c>
      <c r="AH355" t="s">
        <v>772</v>
      </c>
      <c r="AL355" s="220">
        <f t="shared" si="910"/>
        <v>2025</v>
      </c>
      <c r="AM355" s="220" t="str">
        <f t="shared" si="911"/>
        <v>2025-12</v>
      </c>
      <c r="AN355" s="1" t="s">
        <v>24</v>
      </c>
      <c r="AO355" s="740">
        <f>AA355*'7'!G$355</f>
        <v>4766.2599115392886</v>
      </c>
      <c r="AP355" s="730" t="s">
        <v>662</v>
      </c>
      <c r="AQ355" s="212" t="str">
        <f t="shared" si="912"/>
        <v>912431</v>
      </c>
      <c r="AR355" s="213" t="e">
        <f>+VLOOKUP(AQ355,'8'!$B$5:$F$40,3,FALSE)</f>
        <v>#N/A</v>
      </c>
      <c r="AS355" s="213" t="e">
        <f>+VLOOKUP(AQ355,'8'!$B$5:$F$40,4,FALSE)</f>
        <v>#N/A</v>
      </c>
      <c r="AT355" s="213" t="e">
        <f>+VLOOKUP(AQ355,'8'!$B$5:$F$40,5,FALSE)</f>
        <v>#N/A</v>
      </c>
      <c r="AU355" s="213" t="e">
        <f>+VLOOKUP(AQ355,'8'!$B$5:$F$40,2,FALSE)</f>
        <v>#N/A</v>
      </c>
      <c r="AV355" s="213" t="str">
        <f t="shared" si="913"/>
        <v>CO-H-006/2025-91243110-2025-12</v>
      </c>
      <c r="AW355" s="165" t="str">
        <f t="shared" si="914"/>
        <v>91243110-2025-12</v>
      </c>
      <c r="AX355" t="str">
        <f t="shared" si="915"/>
        <v>CO-H-006/2025</v>
      </c>
      <c r="AZ355" s="659" t="str">
        <f>+VLOOKUP(P355&amp;" "&amp;AP355&amp;" "&amp;AX355&amp;" "&amp;X355,'D2'!G:G,1,FALSE)</f>
        <v>REAL 91243110 CO-H-006/2025 BERG_CAD</v>
      </c>
      <c r="BC355" t="s">
        <v>1114</v>
      </c>
      <c r="BD355" t="s">
        <v>1207</v>
      </c>
      <c r="BE355" t="s">
        <v>887</v>
      </c>
      <c r="BF355" s="530">
        <v>45962</v>
      </c>
      <c r="BG355" s="530">
        <v>45991</v>
      </c>
      <c r="BI355" t="str">
        <f t="shared" ref="BI355" si="922">IF(AX355="REMUNERACION","FEE MO","FEE SS")</f>
        <v>FEE SS</v>
      </c>
      <c r="BJ355" s="390" t="str">
        <f t="shared" ref="BJ355:BJ356" si="923">IF(AX355="REMUNERACION","FEE MO","FEE SS")&amp;X355</f>
        <v>FEE SSBERG_CAD</v>
      </c>
      <c r="BK355" s="655">
        <f t="shared" ref="BK355:BK356" si="924">+AB355*0.025</f>
        <v>107037.675</v>
      </c>
      <c r="BL355" s="136">
        <f t="shared" ref="BL355" si="925">IF(BI355="FEE SS",AB355*0.025,AB355*0.0551)</f>
        <v>107037.675</v>
      </c>
      <c r="BM355" s="136" t="str">
        <f t="shared" si="920"/>
        <v>OK</v>
      </c>
    </row>
    <row r="356" spans="1:65" ht="20.399999999999999" x14ac:dyDescent="0.7">
      <c r="A356" s="203"/>
      <c r="B356" s="203"/>
      <c r="C356" s="203"/>
      <c r="D356" s="203"/>
      <c r="E356" s="203"/>
      <c r="F356" s="203"/>
      <c r="G356" s="203"/>
      <c r="H356" s="203"/>
      <c r="I356" s="203"/>
      <c r="J356" s="203"/>
      <c r="K356" s="203"/>
      <c r="L356" s="203" t="str">
        <f t="shared" si="905"/>
        <v>91243520DICIEMBRE2025</v>
      </c>
      <c r="M356" s="203" t="str">
        <f>P356&amp;" "&amp;AP356&amp;" "&amp;V356&amp;" "&amp;X356</f>
        <v>REAL 91243520 TRANSPORTE CANN_AUS</v>
      </c>
      <c r="N356" s="203" t="str">
        <f>VLOOKUP(M356,'D2'!$DW$5:'D2'!G:G,1,FALSE)</f>
        <v>REAL 91243520 TRANSPORTE CANN_AUS</v>
      </c>
      <c r="O356" t="str">
        <f>P356&amp;V356&amp;X356&amp;W356&amp;AP356</f>
        <v>REALTRANSPORTECANN_AUSDICIEMBRE202591243520</v>
      </c>
      <c r="P356" t="s">
        <v>21</v>
      </c>
      <c r="Q356" s="387" t="s">
        <v>677</v>
      </c>
      <c r="R356" s="211" t="e">
        <f>+VLOOKUP(AP356,'8'!$B$5:$F$40,2,FALSE)</f>
        <v>#N/A</v>
      </c>
      <c r="S356" s="383" t="s">
        <v>264</v>
      </c>
      <c r="T356" s="211" t="str">
        <f>+VLOOKUP(TEXT(S356,0),articulos!A:B,2,0)</f>
        <v>Transporte de Personal</v>
      </c>
      <c r="U356" s="384">
        <v>96177</v>
      </c>
      <c r="V356" s="370" t="s">
        <v>631</v>
      </c>
      <c r="W356" s="211" t="str">
        <f t="shared" si="908"/>
        <v>DICIEMBRE2025</v>
      </c>
      <c r="X356" t="s">
        <v>796</v>
      </c>
      <c r="AA356" s="95">
        <f>+AD356/'7'!$E$355</f>
        <v>34.195991966468739</v>
      </c>
      <c r="AB356" s="207">
        <v>31329</v>
      </c>
      <c r="AD356" s="388">
        <f t="shared" si="909"/>
        <v>31329</v>
      </c>
      <c r="AE356" s="530">
        <v>46000</v>
      </c>
      <c r="AF356" t="s">
        <v>767</v>
      </c>
      <c r="AG356" t="s">
        <v>1120</v>
      </c>
      <c r="AH356" t="s">
        <v>1121</v>
      </c>
      <c r="AL356" s="220">
        <f t="shared" si="910"/>
        <v>2025</v>
      </c>
      <c r="AM356" s="220" t="str">
        <f t="shared" si="911"/>
        <v>2025-12</v>
      </c>
      <c r="AN356" s="1" t="s">
        <v>24</v>
      </c>
      <c r="AO356" s="740">
        <f>AA356*'7'!G$355</f>
        <v>34.876074421603036</v>
      </c>
      <c r="AP356" s="730" t="s">
        <v>677</v>
      </c>
      <c r="AQ356" s="212" t="str">
        <f t="shared" si="912"/>
        <v>912435</v>
      </c>
      <c r="AR356" s="213" t="e">
        <f>+VLOOKUP(AQ356,'8'!$B$5:$F$40,3,FALSE)</f>
        <v>#N/A</v>
      </c>
      <c r="AS356" s="213" t="e">
        <f>+VLOOKUP(AQ356,'8'!$B$5:$F$40,4,FALSE)</f>
        <v>#N/A</v>
      </c>
      <c r="AT356" s="213" t="e">
        <f>+VLOOKUP(AQ356,'8'!$B$5:$F$40,5,FALSE)</f>
        <v>#N/A</v>
      </c>
      <c r="AU356" s="213" t="e">
        <f>+VLOOKUP(AQ356,'8'!$B$5:$F$40,2,FALSE)</f>
        <v>#N/A</v>
      </c>
      <c r="AV356" s="213" t="str">
        <f t="shared" si="913"/>
        <v>TRANSPORTE-91243520-2025-12</v>
      </c>
      <c r="AW356" s="165" t="str">
        <f t="shared" si="914"/>
        <v>91243520-2025-12</v>
      </c>
      <c r="AX356" t="str">
        <f>V356</f>
        <v>TRANSPORTE</v>
      </c>
      <c r="AZ356" s="659" t="str">
        <f>+VLOOKUP(P356&amp;" "&amp;AP356&amp;" "&amp;AX356&amp;" "&amp;X356,'D2'!G:G,1,FALSE)</f>
        <v>REAL 91243520 TRANSPORTE CANN_AUS</v>
      </c>
      <c r="BC356" t="s">
        <v>302</v>
      </c>
      <c r="BD356" t="s">
        <v>302</v>
      </c>
      <c r="BE356" t="s">
        <v>302</v>
      </c>
      <c r="BF356" s="530"/>
      <c r="BG356" s="530"/>
      <c r="BI356" t="str">
        <f>IF(AX356="REMUNERACION","FEE MO","FEE SS")</f>
        <v>FEE SS</v>
      </c>
      <c r="BJ356" s="390" t="str">
        <f t="shared" si="923"/>
        <v>FEE SSCANN_AUS</v>
      </c>
      <c r="BK356" s="655">
        <f t="shared" si="924"/>
        <v>783.22500000000002</v>
      </c>
      <c r="BL356" s="136">
        <f>IF(BI356="FEE SS",AB356*0.025,AB356*0.0551)</f>
        <v>783.22500000000002</v>
      </c>
      <c r="BM356" s="136" t="str">
        <f t="shared" si="920"/>
        <v>OK</v>
      </c>
    </row>
    <row r="357" spans="1:65" ht="20.399999999999999" x14ac:dyDescent="0.7">
      <c r="A357" s="203"/>
      <c r="B357" s="203"/>
      <c r="C357" s="203"/>
      <c r="D357" s="203"/>
      <c r="E357" s="203"/>
      <c r="F357" s="203"/>
      <c r="G357" s="203"/>
      <c r="H357" s="203"/>
      <c r="I357" s="203"/>
      <c r="J357" s="203"/>
      <c r="K357" s="203"/>
      <c r="L357" s="203" t="str">
        <f t="shared" si="905"/>
        <v>91243120DICIEMBRE2025</v>
      </c>
      <c r="M357" s="203" t="str">
        <f t="shared" ref="M357:M358" si="926">P357&amp;" "&amp;AP357&amp;" "&amp;V357&amp;" "&amp;X357</f>
        <v>REAL 91243120 CO-055/2024 BERG_CAD</v>
      </c>
      <c r="N357" s="203" t="str">
        <f>VLOOKUP(M357,'D2'!$DW$5:'D2'!G:G,1,FALSE)</f>
        <v>REAL 91243120 CO-055/2024 BERG_CAD</v>
      </c>
      <c r="O357" t="str">
        <f t="shared" ref="O357" si="927">P357&amp;V357&amp;X357&amp;W357&amp;AP357</f>
        <v>REALCO-055/2024BERG_CADDICIEMBRE202591243120</v>
      </c>
      <c r="P357" t="s">
        <v>21</v>
      </c>
      <c r="Q357" s="387" t="s">
        <v>663</v>
      </c>
      <c r="R357" s="211" t="e">
        <f>+VLOOKUP(AP357,'8'!$B$5:$F$40,2,FALSE)</f>
        <v>#N/A</v>
      </c>
      <c r="S357" s="383" t="s">
        <v>23</v>
      </c>
      <c r="T357" s="211" t="str">
        <f>+VLOOKUP(TEXT(S357,0),articulos!A:B,2,0)</f>
        <v>Asesoría Experta</v>
      </c>
      <c r="U357" s="384">
        <v>96334</v>
      </c>
      <c r="V357" s="370" t="s">
        <v>779</v>
      </c>
      <c r="W357" s="211" t="str">
        <f t="shared" si="908"/>
        <v>DICIEMBRE2025</v>
      </c>
      <c r="X357" t="s">
        <v>703</v>
      </c>
      <c r="AA357" s="95">
        <f>+AD357/'7'!$E$355</f>
        <v>1773.6290604261264</v>
      </c>
      <c r="AB357" s="207">
        <v>1624928</v>
      </c>
      <c r="AD357" s="388">
        <f t="shared" si="909"/>
        <v>1624928</v>
      </c>
      <c r="AE357" s="530">
        <v>46002</v>
      </c>
      <c r="AF357" t="s">
        <v>767</v>
      </c>
      <c r="AG357" t="s">
        <v>818</v>
      </c>
      <c r="AH357" t="s">
        <v>823</v>
      </c>
      <c r="AL357" s="220">
        <f t="shared" si="910"/>
        <v>2025</v>
      </c>
      <c r="AM357" s="220" t="str">
        <f t="shared" si="911"/>
        <v>2025-12</v>
      </c>
      <c r="AN357" s="528" t="s">
        <v>619</v>
      </c>
      <c r="AO357" s="788">
        <f>AA357*'7'!H$355</f>
        <v>1825.4324241130316</v>
      </c>
      <c r="AP357" s="732" t="s">
        <v>663</v>
      </c>
      <c r="AQ357" s="212" t="str">
        <f t="shared" si="912"/>
        <v>912431</v>
      </c>
      <c r="AR357" s="213" t="e">
        <f>+VLOOKUP(AQ357,'8'!$B$5:$F$40,3,FALSE)</f>
        <v>#N/A</v>
      </c>
      <c r="AS357" s="213" t="e">
        <f>+VLOOKUP(AQ357,'8'!$B$5:$F$40,4,FALSE)</f>
        <v>#N/A</v>
      </c>
      <c r="AT357" s="213" t="e">
        <f>+VLOOKUP(AQ357,'8'!$B$5:$F$40,5,FALSE)</f>
        <v>#N/A</v>
      </c>
      <c r="AU357" s="213" t="e">
        <f>+VLOOKUP(AQ357,'8'!$B$5:$F$40,2,FALSE)</f>
        <v>#N/A</v>
      </c>
      <c r="AV357" s="213" t="str">
        <f t="shared" si="913"/>
        <v>CO-055/2024-91243120-2025-12</v>
      </c>
      <c r="AW357" s="165" t="str">
        <f t="shared" si="914"/>
        <v>91243120-2025-12</v>
      </c>
      <c r="AX357" t="str">
        <f t="shared" ref="AX357:AX358" si="928">V357</f>
        <v>CO-055/2024</v>
      </c>
      <c r="AZ357" s="659" t="str">
        <f>+VLOOKUP(P357&amp;" "&amp;AP357&amp;" "&amp;AX357&amp;" "&amp;X357,'D2'!G:G,1,FALSE)</f>
        <v>REAL 91243120 CO-055/2024 BERG_CAD</v>
      </c>
      <c r="BC357" t="s">
        <v>779</v>
      </c>
      <c r="BD357" t="s">
        <v>1208</v>
      </c>
      <c r="BE357" t="s">
        <v>920</v>
      </c>
      <c r="BF357" s="530">
        <v>45931</v>
      </c>
      <c r="BG357" s="530">
        <v>45961</v>
      </c>
      <c r="BI357" t="str">
        <f t="shared" ref="BI357" si="929">IF(AX357="REMUNERACION","FEE MO","FEE SS")</f>
        <v>FEE SS</v>
      </c>
      <c r="BJ357" s="390" t="str">
        <f t="shared" ref="BJ357:BJ358" si="930">IF(AX357="REMUNERACION","FEE MO","FEE SS")&amp;X357</f>
        <v>FEE SSBERG_CAD</v>
      </c>
      <c r="BK357" s="655">
        <f t="shared" ref="BK357:BK358" si="931">+AB357*0.025</f>
        <v>40623.200000000004</v>
      </c>
      <c r="BL357" s="136">
        <f t="shared" ref="BL357" si="932">IF(BI357="FEE SS",AB357*0.025,AB357*0.0551)</f>
        <v>40623.200000000004</v>
      </c>
      <c r="BM357" s="136" t="str">
        <f t="shared" si="920"/>
        <v>OK</v>
      </c>
    </row>
    <row r="358" spans="1:65" ht="20.399999999999999" x14ac:dyDescent="0.7">
      <c r="A358" s="203"/>
      <c r="B358" s="203"/>
      <c r="C358" s="203"/>
      <c r="D358" s="203"/>
      <c r="E358" s="203"/>
      <c r="F358" s="203"/>
      <c r="G358" s="203"/>
      <c r="H358" s="203"/>
      <c r="I358" s="203"/>
      <c r="J358" s="203"/>
      <c r="K358" s="203"/>
      <c r="L358" s="203" t="str">
        <f t="shared" si="905"/>
        <v>91243110DICIEMBRE2025</v>
      </c>
      <c r="M358" s="203" t="str">
        <f t="shared" si="926"/>
        <v>REAL 91243110 CO-073/2023 BERG_CAD</v>
      </c>
      <c r="N358" s="203" t="str">
        <f>VLOOKUP(M358,'D2'!$DW$5:'D2'!G:G,1,FALSE)</f>
        <v>REAL 91243110 CO-073/2023 BERG_CAD</v>
      </c>
      <c r="O358" t="str">
        <f>P358&amp;V358&amp;X358&amp;W358&amp;AP358</f>
        <v>REALCO-073/2023BERG_CADDICIEMBRE202591243110</v>
      </c>
      <c r="P358" t="s">
        <v>21</v>
      </c>
      <c r="Q358" s="387" t="s">
        <v>662</v>
      </c>
      <c r="R358" s="211" t="e">
        <f>+VLOOKUP(AP358,'8'!$B$5:$F$40,2,FALSE)</f>
        <v>#N/A</v>
      </c>
      <c r="S358" s="383" t="s">
        <v>248</v>
      </c>
      <c r="T358" s="211" t="str">
        <f>+VLOOKUP(TEXT(S358,0),articulos!A:B,2,0)</f>
        <v>Servicio de Apoyo Geológico</v>
      </c>
      <c r="U358" s="384">
        <v>96687</v>
      </c>
      <c r="V358" s="370" t="s">
        <v>708</v>
      </c>
      <c r="W358" s="211" t="str">
        <f t="shared" si="908"/>
        <v>DICIEMBRE2025</v>
      </c>
      <c r="X358" t="s">
        <v>703</v>
      </c>
      <c r="AA358" s="95">
        <f>+AD358/'7'!$E$355</f>
        <v>627.61962975899405</v>
      </c>
      <c r="AB358" s="207">
        <v>575000</v>
      </c>
      <c r="AD358" s="388">
        <f t="shared" si="909"/>
        <v>575000</v>
      </c>
      <c r="AE358" s="530">
        <v>46006</v>
      </c>
      <c r="AF358" t="s">
        <v>947</v>
      </c>
      <c r="AG358" t="s">
        <v>705</v>
      </c>
      <c r="AH358" t="s">
        <v>1202</v>
      </c>
      <c r="AL358" s="220">
        <f t="shared" si="910"/>
        <v>2025</v>
      </c>
      <c r="AM358" s="220" t="str">
        <f t="shared" si="911"/>
        <v>2025-12</v>
      </c>
      <c r="AN358" s="1" t="s">
        <v>24</v>
      </c>
      <c r="AO358" s="740">
        <f>AA358*'7'!G$355</f>
        <v>640.10159253157599</v>
      </c>
      <c r="AP358" s="730" t="s">
        <v>662</v>
      </c>
      <c r="AQ358" s="212" t="str">
        <f t="shared" si="912"/>
        <v>912431</v>
      </c>
      <c r="AR358" s="213" t="e">
        <f>+VLOOKUP(AQ358,'8'!$B$5:$F$40,3,FALSE)</f>
        <v>#N/A</v>
      </c>
      <c r="AS358" s="213" t="e">
        <f>+VLOOKUP(AQ358,'8'!$B$5:$F$40,4,FALSE)</f>
        <v>#N/A</v>
      </c>
      <c r="AT358" s="213" t="e">
        <f>+VLOOKUP(AQ358,'8'!$B$5:$F$40,5,FALSE)</f>
        <v>#N/A</v>
      </c>
      <c r="AU358" s="213" t="e">
        <f>+VLOOKUP(AQ358,'8'!$B$5:$F$40,2,FALSE)</f>
        <v>#N/A</v>
      </c>
      <c r="AV358" s="213" t="str">
        <f t="shared" si="913"/>
        <v>CO-073/2023-91243110-2025-12</v>
      </c>
      <c r="AW358" s="165" t="str">
        <f t="shared" si="914"/>
        <v>91243110-2025-12</v>
      </c>
      <c r="AX358" t="str">
        <f t="shared" si="928"/>
        <v>CO-073/2023</v>
      </c>
      <c r="AZ358" s="659" t="str">
        <f>+VLOOKUP(P358&amp;" "&amp;AP358&amp;" "&amp;AX358&amp;" "&amp;X358,'D2'!G:G,1,FALSE)</f>
        <v>REAL 91243110 CO-073/2023 BERG_CAD</v>
      </c>
      <c r="BC358" t="s">
        <v>302</v>
      </c>
      <c r="BD358" t="s">
        <v>302</v>
      </c>
      <c r="BE358" t="s">
        <v>302</v>
      </c>
      <c r="BF358" s="530"/>
      <c r="BG358" s="530"/>
      <c r="BI358" t="str">
        <f>IF(AX358="REMUNERACION","FEE MO","FEE SS")</f>
        <v>FEE SS</v>
      </c>
      <c r="BJ358" s="390" t="str">
        <f t="shared" si="930"/>
        <v>FEE SSBERG_CAD</v>
      </c>
      <c r="BK358" s="655">
        <f t="shared" si="931"/>
        <v>14375</v>
      </c>
      <c r="BL358" s="136">
        <f>IF(BI358="FEE SS",AB358*0.025,AB358*0.0551)</f>
        <v>14375</v>
      </c>
      <c r="BM358" s="136" t="str">
        <f t="shared" si="920"/>
        <v>OK</v>
      </c>
    </row>
    <row r="359" spans="1:65" ht="20.399999999999999" x14ac:dyDescent="0.7">
      <c r="A359" s="203"/>
      <c r="B359" s="203"/>
      <c r="C359" s="203"/>
      <c r="D359" s="203"/>
      <c r="E359" s="203"/>
      <c r="F359" s="203"/>
      <c r="G359" s="203"/>
      <c r="H359" s="203"/>
      <c r="I359" s="203"/>
      <c r="J359" s="203"/>
      <c r="K359" s="203"/>
      <c r="L359" s="203" t="str">
        <f t="shared" si="890"/>
        <v>91243110DICIEMBRE2025</v>
      </c>
      <c r="M359" s="203" t="str">
        <f t="shared" si="891"/>
        <v>REAL 91243110 CO-073/2023 CANN_AUS</v>
      </c>
      <c r="N359" s="203" t="str">
        <f>VLOOKUP(M359,'D2'!$DW$5:'D2'!G:G,1,FALSE)</f>
        <v>REAL 91243110 CO-073/2023 CANN_AUS</v>
      </c>
      <c r="O359" t="str">
        <f t="shared" ref="O359" si="933">P359&amp;V359&amp;X359&amp;W359&amp;AP359</f>
        <v>REALCO-073/2023CANN_AUSDICIEMBRE202591243110</v>
      </c>
      <c r="P359" t="s">
        <v>21</v>
      </c>
      <c r="Q359" s="387" t="s">
        <v>662</v>
      </c>
      <c r="R359" s="211" t="e">
        <f>+VLOOKUP(AP359,'8'!$B$5:$F$40,2,FALSE)</f>
        <v>#N/A</v>
      </c>
      <c r="S359" s="383" t="s">
        <v>248</v>
      </c>
      <c r="T359" s="211" t="str">
        <f>+VLOOKUP(TEXT(S359,0),articulos!A:B,2,0)</f>
        <v>Servicio de Apoyo Geológico</v>
      </c>
      <c r="U359" s="384">
        <v>96687</v>
      </c>
      <c r="V359" s="370" t="s">
        <v>708</v>
      </c>
      <c r="W359" s="211" t="str">
        <f t="shared" si="892"/>
        <v>DICIEMBRE2025</v>
      </c>
      <c r="X359" t="s">
        <v>796</v>
      </c>
      <c r="AA359" s="95">
        <f>+AD359/'7'!$E$355</f>
        <v>627.61962975899405</v>
      </c>
      <c r="AB359" s="207">
        <v>575000</v>
      </c>
      <c r="AD359" s="388">
        <f t="shared" si="893"/>
        <v>575000</v>
      </c>
      <c r="AE359" s="530">
        <v>46006</v>
      </c>
      <c r="AF359" t="s">
        <v>947</v>
      </c>
      <c r="AG359" t="s">
        <v>705</v>
      </c>
      <c r="AH359" t="s">
        <v>1202</v>
      </c>
      <c r="AL359" s="220">
        <f t="shared" si="894"/>
        <v>2025</v>
      </c>
      <c r="AM359" s="220" t="str">
        <f t="shared" si="895"/>
        <v>2025-12</v>
      </c>
      <c r="AN359" s="1" t="s">
        <v>24</v>
      </c>
      <c r="AO359" s="740">
        <f>AA359*'7'!G$355</f>
        <v>640.10159253157599</v>
      </c>
      <c r="AP359" s="730" t="s">
        <v>662</v>
      </c>
      <c r="AQ359" s="212" t="str">
        <f t="shared" si="896"/>
        <v>912431</v>
      </c>
      <c r="AR359" s="213" t="e">
        <f>+VLOOKUP(AQ359,'8'!$B$5:$F$40,3,FALSE)</f>
        <v>#N/A</v>
      </c>
      <c r="AS359" s="213" t="e">
        <f>+VLOOKUP(AQ359,'8'!$B$5:$F$40,4,FALSE)</f>
        <v>#N/A</v>
      </c>
      <c r="AT359" s="213" t="e">
        <f>+VLOOKUP(AQ359,'8'!$B$5:$F$40,5,FALSE)</f>
        <v>#N/A</v>
      </c>
      <c r="AU359" s="213" t="e">
        <f>+VLOOKUP(AQ359,'8'!$B$5:$F$40,2,FALSE)</f>
        <v>#N/A</v>
      </c>
      <c r="AV359" s="213" t="str">
        <f t="shared" si="897"/>
        <v>CO-073/2023-91243110-2025-12</v>
      </c>
      <c r="AW359" s="165" t="str">
        <f t="shared" si="898"/>
        <v>91243110-2025-12</v>
      </c>
      <c r="AX359" t="str">
        <f t="shared" si="899"/>
        <v>CO-073/2023</v>
      </c>
      <c r="AZ359" s="659" t="str">
        <f>+VLOOKUP(P359&amp;" "&amp;AP359&amp;" "&amp;AX359&amp;" "&amp;X359,'D2'!G:G,1,FALSE)</f>
        <v>REAL 91243110 CO-073/2023 CANN_AUS</v>
      </c>
      <c r="BC359" t="s">
        <v>302</v>
      </c>
      <c r="BD359" t="s">
        <v>302</v>
      </c>
      <c r="BE359" t="s">
        <v>302</v>
      </c>
      <c r="BF359" s="530"/>
      <c r="BG359" s="530"/>
      <c r="BI359" t="str">
        <f>IF(AX359="REMUNERACION","FEE MO","FEE SS")</f>
        <v>FEE SS</v>
      </c>
      <c r="BJ359" s="390" t="str">
        <f t="shared" ref="BJ359" si="934">IF(AX359="REMUNERACION","FEE MO","FEE SS")&amp;X359</f>
        <v>FEE SSCANN_AUS</v>
      </c>
      <c r="BK359" s="655">
        <f t="shared" ref="BK359" si="935">+AB359*0.025</f>
        <v>14375</v>
      </c>
      <c r="BL359" s="136">
        <f t="shared" ref="BL359" si="936">IF(BI359="FEE SS",AB359*0.025,AB359*0.0551)</f>
        <v>14375</v>
      </c>
      <c r="BM359" s="136" t="str">
        <f t="shared" si="901"/>
        <v>OK</v>
      </c>
    </row>
    <row r="360" spans="1:65" ht="20.399999999999999" x14ac:dyDescent="0.7">
      <c r="A360" s="203"/>
      <c r="B360" s="203"/>
      <c r="C360" s="203"/>
      <c r="D360" s="203"/>
      <c r="E360" s="203"/>
      <c r="F360" s="203"/>
      <c r="G360" s="203"/>
      <c r="H360" s="203"/>
      <c r="I360" s="203"/>
      <c r="J360" s="203"/>
      <c r="K360" s="203"/>
      <c r="L360" s="203" t="str">
        <f t="shared" si="890"/>
        <v>91243120DICIEMBRE2025</v>
      </c>
      <c r="M360" s="203" t="str">
        <f t="shared" si="891"/>
        <v>REAL 91243120 CO-073/2025 CANN_AUS</v>
      </c>
      <c r="N360" s="203" t="str">
        <f>VLOOKUP(M360,'D2'!$DW$5:'D2'!G:G,1,FALSE)</f>
        <v>REAL 91243120 CO-073/2025 CANN_AUS</v>
      </c>
      <c r="O360" t="str">
        <f>P360&amp;V360&amp;X360&amp;W360&amp;AP360</f>
        <v>REALCO-073/2025CANN_AUSDICIEMBRE202591243120</v>
      </c>
      <c r="P360" t="s">
        <v>21</v>
      </c>
      <c r="Q360" s="387" t="s">
        <v>663</v>
      </c>
      <c r="R360" s="211" t="e">
        <f>+VLOOKUP(AP360,'8'!$B$5:$F$40,2,FALSE)</f>
        <v>#N/A</v>
      </c>
      <c r="S360" s="383" t="s">
        <v>23</v>
      </c>
      <c r="T360" s="211" t="str">
        <f>+VLOOKUP(TEXT(S360,0),articulos!A:B,2,0)</f>
        <v>Asesoría Experta</v>
      </c>
      <c r="U360" s="384">
        <v>96966</v>
      </c>
      <c r="V360" s="370" t="s">
        <v>1179</v>
      </c>
      <c r="W360" s="211" t="str">
        <f t="shared" si="892"/>
        <v>DICIEMBRE2025</v>
      </c>
      <c r="X360" t="s">
        <v>796</v>
      </c>
      <c r="AA360" s="95">
        <f>+AD360/'7'!$E$355</f>
        <v>18095.44402724415</v>
      </c>
      <c r="AB360" s="207">
        <v>16578322</v>
      </c>
      <c r="AD360" s="388">
        <f t="shared" si="893"/>
        <v>16578322</v>
      </c>
      <c r="AE360" s="530">
        <v>46009</v>
      </c>
      <c r="AF360" t="s">
        <v>767</v>
      </c>
      <c r="AG360" t="s">
        <v>1199</v>
      </c>
      <c r="AH360" t="s">
        <v>1201</v>
      </c>
      <c r="AL360" s="220">
        <f t="shared" si="894"/>
        <v>2025</v>
      </c>
      <c r="AM360" s="220" t="str">
        <f t="shared" si="895"/>
        <v>2025-12</v>
      </c>
      <c r="AN360" s="528" t="s">
        <v>619</v>
      </c>
      <c r="AO360" s="788">
        <f>AA360*'7'!H$355</f>
        <v>18623.967656527799</v>
      </c>
      <c r="AP360" s="732" t="s">
        <v>663</v>
      </c>
      <c r="AQ360" s="212" t="str">
        <f t="shared" si="896"/>
        <v>912431</v>
      </c>
      <c r="AR360" s="213" t="e">
        <f>+VLOOKUP(AQ360,'8'!$B$5:$F$40,3,FALSE)</f>
        <v>#N/A</v>
      </c>
      <c r="AS360" s="213" t="e">
        <f>+VLOOKUP(AQ360,'8'!$B$5:$F$40,4,FALSE)</f>
        <v>#N/A</v>
      </c>
      <c r="AT360" s="213" t="e">
        <f>+VLOOKUP(AQ360,'8'!$B$5:$F$40,5,FALSE)</f>
        <v>#N/A</v>
      </c>
      <c r="AU360" s="213" t="e">
        <f>+VLOOKUP(AQ360,'8'!$B$5:$F$40,2,FALSE)</f>
        <v>#N/A</v>
      </c>
      <c r="AV360" s="213" t="str">
        <f t="shared" si="897"/>
        <v>CO-073/2025-91243120-2025-12</v>
      </c>
      <c r="AW360" s="165" t="str">
        <f t="shared" si="898"/>
        <v>91243120-2025-12</v>
      </c>
      <c r="AX360" t="str">
        <f t="shared" si="899"/>
        <v>CO-073/2025</v>
      </c>
      <c r="AZ360" s="659" t="str">
        <f>+VLOOKUP(P360&amp;" "&amp;AP360&amp;" "&amp;AX360&amp;" "&amp;X360,'D2'!G:G,1,FALSE)</f>
        <v>REAL 91243120 CO-073/2025 CANN_AUS</v>
      </c>
      <c r="BC360" t="s">
        <v>1179</v>
      </c>
      <c r="BD360" t="s">
        <v>1209</v>
      </c>
      <c r="BE360" t="s">
        <v>807</v>
      </c>
      <c r="BF360" s="530">
        <v>45953</v>
      </c>
      <c r="BG360" s="530">
        <v>45991</v>
      </c>
      <c r="BI360" t="str">
        <f>IF(AX360="REMUNERACION","FEE MO","FEE SS")</f>
        <v>FEE SS</v>
      </c>
      <c r="BJ360" s="390" t="str">
        <f t="shared" ref="BJ360:BJ368" si="937">IF(AX360="REMUNERACION","FEE MO","FEE SS")&amp;X360</f>
        <v>FEE SSCANN_AUS</v>
      </c>
      <c r="BK360" s="655">
        <f t="shared" ref="BK360:BK368" si="938">+AB360*0.025</f>
        <v>414458.05000000005</v>
      </c>
      <c r="BL360" s="136">
        <f>IF(BI360="FEE SS",AB360*0.025,AB360*0.0551)</f>
        <v>414458.05000000005</v>
      </c>
      <c r="BM360" s="136" t="str">
        <f t="shared" si="901"/>
        <v>OK</v>
      </c>
    </row>
    <row r="361" spans="1:65" ht="20.399999999999999" x14ac:dyDescent="0.7">
      <c r="A361" s="203"/>
      <c r="B361" s="203"/>
      <c r="C361" s="203"/>
      <c r="D361" s="203"/>
      <c r="E361" s="203"/>
      <c r="F361" s="203"/>
      <c r="G361" s="203"/>
      <c r="H361" s="203"/>
      <c r="I361" s="203"/>
      <c r="J361" s="203"/>
      <c r="K361" s="203"/>
      <c r="L361" s="203" t="str">
        <f t="shared" ref="L361:L362" si="939">IF(P361="INCURRIDO",0,AP361&amp;W361)</f>
        <v>91243120DICIEMBRE2025</v>
      </c>
      <c r="M361" s="203" t="str">
        <f t="shared" ref="M361" si="940">P361&amp;" "&amp;AP361&amp;" "&amp;V361&amp;" "&amp;X361</f>
        <v>REAL 91243120 CO-061/2025 CANN_AUS</v>
      </c>
      <c r="N361" s="203" t="str">
        <f>VLOOKUP(M361,'D2'!$DW$5:'D2'!G:G,1,FALSE)</f>
        <v>REAL 91243120 CO-061/2025 CANN_AUS</v>
      </c>
      <c r="O361" t="str">
        <f t="shared" ref="O361" si="941">P361&amp;V361&amp;X361&amp;W361&amp;AP361</f>
        <v>REALCO-061/2025CANN_AUSDICIEMBRE202591243120</v>
      </c>
      <c r="P361" t="s">
        <v>21</v>
      </c>
      <c r="Q361" s="387" t="s">
        <v>663</v>
      </c>
      <c r="R361" s="211" t="e">
        <f>+VLOOKUP(AP361,'8'!$B$5:$F$40,2,FALSE)</f>
        <v>#N/A</v>
      </c>
      <c r="S361" s="383" t="s">
        <v>23</v>
      </c>
      <c r="T361" s="211" t="str">
        <f>+VLOOKUP(TEXT(S361,0),articulos!A:B,2,0)</f>
        <v>Asesoría Experta</v>
      </c>
      <c r="U361" s="384">
        <v>96967</v>
      </c>
      <c r="V361" s="370" t="s">
        <v>1198</v>
      </c>
      <c r="W361" s="211" t="str">
        <f t="shared" ref="W361:W362" si="942">UPPER(TEXT(AE361,"MMMMYYYY"))</f>
        <v>DICIEMBRE2025</v>
      </c>
      <c r="X361" t="s">
        <v>796</v>
      </c>
      <c r="AA361" s="95">
        <f>+AD361/'7'!$E$355</f>
        <v>1762.4781697520084</v>
      </c>
      <c r="AB361" s="207">
        <v>1614712</v>
      </c>
      <c r="AD361" s="388">
        <f t="shared" ref="AD361:AD362" si="943">ROUND(AB361-AC361,0)</f>
        <v>1614712</v>
      </c>
      <c r="AE361" s="530">
        <v>46009</v>
      </c>
      <c r="AF361" t="s">
        <v>767</v>
      </c>
      <c r="AG361" t="s">
        <v>819</v>
      </c>
      <c r="AH361" t="s">
        <v>825</v>
      </c>
      <c r="AL361" s="220">
        <f t="shared" ref="AL361:AL362" si="944">+YEAR(AE361)</f>
        <v>2025</v>
      </c>
      <c r="AM361" s="220" t="str">
        <f t="shared" ref="AM361:AM362" si="945">+AL361&amp;"-"&amp;TEXT(MONTH(AE361),"00")</f>
        <v>2025-12</v>
      </c>
      <c r="AN361" s="528" t="s">
        <v>619</v>
      </c>
      <c r="AO361" s="788">
        <f>AA361*'7'!H$355</f>
        <v>1813.9558432154543</v>
      </c>
      <c r="AP361" s="732" t="s">
        <v>663</v>
      </c>
      <c r="AQ361" s="212" t="str">
        <f t="shared" ref="AQ361:AQ362" si="946">+MID(AP361,1,6)</f>
        <v>912431</v>
      </c>
      <c r="AR361" s="213" t="e">
        <f>+VLOOKUP(AQ361,'8'!$B$5:$F$40,3,FALSE)</f>
        <v>#N/A</v>
      </c>
      <c r="AS361" s="213" t="e">
        <f>+VLOOKUP(AQ361,'8'!$B$5:$F$40,4,FALSE)</f>
        <v>#N/A</v>
      </c>
      <c r="AT361" s="213" t="e">
        <f>+VLOOKUP(AQ361,'8'!$B$5:$F$40,5,FALSE)</f>
        <v>#N/A</v>
      </c>
      <c r="AU361" s="213" t="e">
        <f>+VLOOKUP(AQ361,'8'!$B$5:$F$40,2,FALSE)</f>
        <v>#N/A</v>
      </c>
      <c r="AV361" s="213" t="str">
        <f t="shared" ref="AV361:AV362" si="947">+AX361&amp;"-"&amp;AP361&amp;"-"&amp;AM361</f>
        <v>CO-061/2025-91243120-2025-12</v>
      </c>
      <c r="AW361" s="165" t="str">
        <f t="shared" ref="AW361:AW362" si="948">+AP361&amp;"-"&amp;AM361</f>
        <v>91243120-2025-12</v>
      </c>
      <c r="AX361" t="str">
        <f t="shared" ref="AX361" si="949">V361</f>
        <v>CO-061/2025</v>
      </c>
      <c r="AZ361" s="659" t="str">
        <f>+VLOOKUP(P361&amp;" "&amp;AP361&amp;" "&amp;AX361&amp;" "&amp;X361,'D2'!G:G,1,FALSE)</f>
        <v>REAL 91243120 CO-061/2025 CANN_AUS</v>
      </c>
      <c r="BC361" t="s">
        <v>1198</v>
      </c>
      <c r="BD361" t="s">
        <v>1210</v>
      </c>
      <c r="BE361" t="s">
        <v>777</v>
      </c>
      <c r="BF361" s="530">
        <v>45931</v>
      </c>
      <c r="BG361" s="530">
        <v>45961</v>
      </c>
      <c r="BI361" t="str">
        <f t="shared" ref="BI361" si="950">IF(AX361="REMUNERACION","FEE MO","FEE SS")</f>
        <v>FEE SS</v>
      </c>
      <c r="BJ361" s="390" t="str">
        <f t="shared" si="937"/>
        <v>FEE SSCANN_AUS</v>
      </c>
      <c r="BK361" s="655">
        <f t="shared" si="938"/>
        <v>40367.800000000003</v>
      </c>
      <c r="BL361" s="136">
        <f t="shared" ref="BL361" si="951">IF(BI361="FEE SS",AB361*0.025,AB361*0.0551)</f>
        <v>40367.800000000003</v>
      </c>
      <c r="BM361" s="136" t="str">
        <f t="shared" ref="BM361:BM362" si="952">IF(BK361=BL361,"OK","REV")</f>
        <v>OK</v>
      </c>
    </row>
    <row r="362" spans="1:65" ht="20.399999999999999" x14ac:dyDescent="0.7">
      <c r="A362" s="203"/>
      <c r="B362" s="203"/>
      <c r="C362" s="203"/>
      <c r="D362" s="203"/>
      <c r="E362" s="203"/>
      <c r="F362" s="203"/>
      <c r="G362" s="203"/>
      <c r="H362" s="203"/>
      <c r="I362" s="203"/>
      <c r="J362" s="203"/>
      <c r="K362" s="203"/>
      <c r="L362" s="203" t="str">
        <f t="shared" si="939"/>
        <v>91243120DICIEMBRE2025</v>
      </c>
      <c r="M362" s="203" t="str">
        <f>P362&amp;" "&amp;AP362&amp;" "&amp;V362&amp;" "&amp;X362</f>
        <v>REAL 91243120 CO-055/2024 BERG_CAD</v>
      </c>
      <c r="N362" s="203" t="str">
        <f>VLOOKUP(M362,'D2'!$DW$5:'D2'!G:G,1,FALSE)</f>
        <v>REAL 91243120 CO-055/2024 BERG_CAD</v>
      </c>
      <c r="O362" t="str">
        <f>P362&amp;V362&amp;X362&amp;W362&amp;AP362</f>
        <v>REALCO-055/2024BERG_CADDICIEMBRE202591243120</v>
      </c>
      <c r="P362" t="s">
        <v>21</v>
      </c>
      <c r="Q362" s="387" t="s">
        <v>663</v>
      </c>
      <c r="R362" s="211" t="e">
        <f>+VLOOKUP(AP362,'8'!$B$5:$F$40,2,FALSE)</f>
        <v>#N/A</v>
      </c>
      <c r="S362" s="383" t="s">
        <v>23</v>
      </c>
      <c r="T362" s="211" t="str">
        <f>+VLOOKUP(TEXT(S362,0),articulos!A:B,2,0)</f>
        <v>Asesoría Experta</v>
      </c>
      <c r="U362" s="384">
        <v>96968</v>
      </c>
      <c r="V362" s="370" t="s">
        <v>779</v>
      </c>
      <c r="W362" s="211" t="str">
        <f t="shared" si="942"/>
        <v>DICIEMBRE2025</v>
      </c>
      <c r="X362" t="s">
        <v>703</v>
      </c>
      <c r="AA362" s="95">
        <f>+AD362/'7'!$E$355</f>
        <v>1769.0130544882991</v>
      </c>
      <c r="AB362" s="207">
        <v>1620699</v>
      </c>
      <c r="AD362" s="388">
        <f t="shared" si="943"/>
        <v>1620699</v>
      </c>
      <c r="AE362" s="530">
        <v>46009</v>
      </c>
      <c r="AF362" t="s">
        <v>767</v>
      </c>
      <c r="AG362" t="s">
        <v>818</v>
      </c>
      <c r="AH362" t="s">
        <v>823</v>
      </c>
      <c r="AL362" s="220">
        <f t="shared" si="944"/>
        <v>2025</v>
      </c>
      <c r="AM362" s="220" t="str">
        <f t="shared" si="945"/>
        <v>2025-12</v>
      </c>
      <c r="AN362" s="528" t="s">
        <v>619</v>
      </c>
      <c r="AO362" s="788">
        <f>AA362*'7'!H$355</f>
        <v>1820.6815959399842</v>
      </c>
      <c r="AP362" s="732" t="s">
        <v>663</v>
      </c>
      <c r="AQ362" s="212" t="str">
        <f t="shared" si="946"/>
        <v>912431</v>
      </c>
      <c r="AR362" s="213" t="e">
        <f>+VLOOKUP(AQ362,'8'!$B$5:$F$40,3,FALSE)</f>
        <v>#N/A</v>
      </c>
      <c r="AS362" s="213" t="e">
        <f>+VLOOKUP(AQ362,'8'!$B$5:$F$40,4,FALSE)</f>
        <v>#N/A</v>
      </c>
      <c r="AT362" s="213" t="e">
        <f>+VLOOKUP(AQ362,'8'!$B$5:$F$40,5,FALSE)</f>
        <v>#N/A</v>
      </c>
      <c r="AU362" s="213" t="e">
        <f>+VLOOKUP(AQ362,'8'!$B$5:$F$40,2,FALSE)</f>
        <v>#N/A</v>
      </c>
      <c r="AV362" s="213" t="str">
        <f t="shared" si="947"/>
        <v>CO-055/2024-91243120-2025-12</v>
      </c>
      <c r="AW362" s="165" t="str">
        <f t="shared" si="948"/>
        <v>91243120-2025-12</v>
      </c>
      <c r="AX362" t="str">
        <f>V362</f>
        <v>CO-055/2024</v>
      </c>
      <c r="AZ362" s="659" t="str">
        <f>+VLOOKUP(P362&amp;" "&amp;AP362&amp;" "&amp;AX362&amp;" "&amp;X362,'D2'!G:G,1,FALSE)</f>
        <v>REAL 91243120 CO-055/2024 BERG_CAD</v>
      </c>
      <c r="BC362" t="s">
        <v>779</v>
      </c>
      <c r="BD362" t="s">
        <v>1211</v>
      </c>
      <c r="BE362" t="s">
        <v>1212</v>
      </c>
      <c r="BF362" s="530">
        <v>45962</v>
      </c>
      <c r="BG362" s="530">
        <v>45991</v>
      </c>
      <c r="BI362" t="str">
        <f>IF(AX362="REMUNERACION","FEE MO","FEE SS")</f>
        <v>FEE SS</v>
      </c>
      <c r="BJ362" s="390" t="str">
        <f t="shared" si="937"/>
        <v>FEE SSBERG_CAD</v>
      </c>
      <c r="BK362" s="655">
        <f t="shared" si="938"/>
        <v>40517.475000000006</v>
      </c>
      <c r="BL362" s="136">
        <f>IF(BI362="FEE SS",AB362*0.025,AB362*0.0551)</f>
        <v>40517.475000000006</v>
      </c>
      <c r="BM362" s="136" t="str">
        <f t="shared" si="952"/>
        <v>OK</v>
      </c>
    </row>
    <row r="363" spans="1:65" ht="20.399999999999999" x14ac:dyDescent="0.7">
      <c r="A363" s="203"/>
      <c r="B363" s="203"/>
      <c r="C363" s="203"/>
      <c r="D363" s="203"/>
      <c r="E363" s="203"/>
      <c r="F363" s="203"/>
      <c r="G363" s="203"/>
      <c r="H363" s="203"/>
      <c r="I363" s="203"/>
      <c r="J363" s="203"/>
      <c r="K363" s="203"/>
      <c r="L363" s="203" t="str">
        <f t="shared" si="890"/>
        <v>91243120DICIEMBRE2025</v>
      </c>
      <c r="M363" s="203" t="str">
        <f t="shared" si="891"/>
        <v>REAL 91243120 CO-073/2025 CANN_AUS</v>
      </c>
      <c r="N363" s="203" t="str">
        <f>VLOOKUP(M363,'D2'!$DW$5:'D2'!G:G,1,FALSE)</f>
        <v>REAL 91243120 CO-073/2025 CANN_AUS</v>
      </c>
      <c r="O363" t="str">
        <f t="shared" ref="O363" si="953">P363&amp;V363&amp;X363&amp;W363&amp;AP363</f>
        <v>REALCO-073/2025CANN_AUSDICIEMBRE202591243120</v>
      </c>
      <c r="P363" t="s">
        <v>21</v>
      </c>
      <c r="Q363" s="387" t="s">
        <v>663</v>
      </c>
      <c r="R363" s="211" t="e">
        <f>+VLOOKUP(AP363,'8'!$B$5:$F$40,2,FALSE)</f>
        <v>#N/A</v>
      </c>
      <c r="S363" s="383" t="s">
        <v>23</v>
      </c>
      <c r="T363" s="211" t="str">
        <f>+VLOOKUP(TEXT(S363,0),articulos!A:B,2,0)</f>
        <v>Asesoría Experta</v>
      </c>
      <c r="U363" s="384">
        <v>97315</v>
      </c>
      <c r="V363" s="370" t="s">
        <v>1179</v>
      </c>
      <c r="W363" s="211" t="str">
        <f t="shared" si="892"/>
        <v>DICIEMBRE2025</v>
      </c>
      <c r="X363" t="s">
        <v>796</v>
      </c>
      <c r="AA363" s="95">
        <f>+AD363/'7'!$E$355</f>
        <v>2497.0780213063222</v>
      </c>
      <c r="AB363" s="207">
        <v>2287723</v>
      </c>
      <c r="AD363" s="388">
        <f t="shared" si="893"/>
        <v>2287723</v>
      </c>
      <c r="AE363" s="530">
        <v>46017</v>
      </c>
      <c r="AF363" t="s">
        <v>947</v>
      </c>
      <c r="AG363" t="s">
        <v>799</v>
      </c>
      <c r="AH363" t="s">
        <v>1203</v>
      </c>
      <c r="AL363" s="220">
        <f t="shared" si="894"/>
        <v>2025</v>
      </c>
      <c r="AM363" s="220" t="str">
        <f t="shared" si="895"/>
        <v>2025-12</v>
      </c>
      <c r="AN363" s="528" t="s">
        <v>619</v>
      </c>
      <c r="AO363" s="788">
        <f>AA363*'7'!H$355</f>
        <v>2570.0115584131345</v>
      </c>
      <c r="AP363" s="732" t="s">
        <v>663</v>
      </c>
      <c r="AQ363" s="212" t="str">
        <f t="shared" si="896"/>
        <v>912431</v>
      </c>
      <c r="AR363" s="213" t="e">
        <f>+VLOOKUP(AQ363,'8'!$B$5:$F$40,3,FALSE)</f>
        <v>#N/A</v>
      </c>
      <c r="AS363" s="213" t="e">
        <f>+VLOOKUP(AQ363,'8'!$B$5:$F$40,4,FALSE)</f>
        <v>#N/A</v>
      </c>
      <c r="AT363" s="213" t="e">
        <f>+VLOOKUP(AQ363,'8'!$B$5:$F$40,5,FALSE)</f>
        <v>#N/A</v>
      </c>
      <c r="AU363" s="213" t="e">
        <f>+VLOOKUP(AQ363,'8'!$B$5:$F$40,2,FALSE)</f>
        <v>#N/A</v>
      </c>
      <c r="AV363" s="213" t="str">
        <f t="shared" si="897"/>
        <v>CO-073/2025-91243120-2025-12</v>
      </c>
      <c r="AW363" s="165" t="str">
        <f t="shared" si="898"/>
        <v>91243120-2025-12</v>
      </c>
      <c r="AX363" t="str">
        <f t="shared" si="899"/>
        <v>CO-073/2025</v>
      </c>
      <c r="AZ363" s="659" t="str">
        <f>+VLOOKUP(P363&amp;" "&amp;AP363&amp;" "&amp;AX363&amp;" "&amp;X363,'D2'!G:G,1,FALSE)</f>
        <v>REAL 91243120 CO-073/2025 CANN_AUS</v>
      </c>
      <c r="BC363" t="s">
        <v>302</v>
      </c>
      <c r="BD363" t="s">
        <v>302</v>
      </c>
      <c r="BE363" t="s">
        <v>302</v>
      </c>
      <c r="BF363" s="530"/>
      <c r="BG363" s="530"/>
      <c r="BI363" t="str">
        <f t="shared" ref="BI363" si="954">IF(AX363="REMUNERACION","FEE MO","FEE SS")</f>
        <v>FEE SS</v>
      </c>
      <c r="BJ363" s="390" t="str">
        <f t="shared" si="937"/>
        <v>FEE SSCANN_AUS</v>
      </c>
      <c r="BK363" s="655">
        <f t="shared" si="938"/>
        <v>57193.075000000004</v>
      </c>
      <c r="BL363" s="136">
        <f t="shared" ref="BL363" si="955">IF(BI363="FEE SS",AB363*0.025,AB363*0.0551)</f>
        <v>57193.075000000004</v>
      </c>
      <c r="BM363" s="136" t="str">
        <f t="shared" si="901"/>
        <v>OK</v>
      </c>
    </row>
    <row r="364" spans="1:65" ht="20.399999999999999" x14ac:dyDescent="0.7">
      <c r="A364" s="203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 t="str">
        <f t="shared" si="890"/>
        <v>91243110DICIEMBRE2025</v>
      </c>
      <c r="M364" s="203" t="str">
        <f>P364&amp;" "&amp;AP364&amp;" "&amp;V364&amp;" "&amp;X364</f>
        <v>REAL 91243110 CO-H-006/2025 CANN_AUS</v>
      </c>
      <c r="N364" s="203" t="str">
        <f>VLOOKUP(M364,'D2'!$DW$5:'D2'!G:G,1,FALSE)</f>
        <v>REAL 91243110 CO-H-006/2025 CANN_AUS</v>
      </c>
      <c r="O364" t="str">
        <f>P364&amp;V364&amp;X364&amp;W364&amp;AP364</f>
        <v>REALCO-H-006/2025CANN_AUSDICIEMBRE202591243110</v>
      </c>
      <c r="P364" t="s">
        <v>21</v>
      </c>
      <c r="Q364" s="387" t="s">
        <v>662</v>
      </c>
      <c r="R364" s="211" t="e">
        <f>+VLOOKUP(AP364,'8'!$B$5:$F$40,2,FALSE)</f>
        <v>#N/A</v>
      </c>
      <c r="S364" s="383" t="s">
        <v>23</v>
      </c>
      <c r="T364" s="211" t="str">
        <f>+VLOOKUP(TEXT(S364,0),articulos!A:B,2,0)</f>
        <v>Asesoría Experta</v>
      </c>
      <c r="U364" s="384">
        <v>97316</v>
      </c>
      <c r="V364" s="370" t="s">
        <v>1114</v>
      </c>
      <c r="W364" s="211" t="str">
        <f t="shared" si="892"/>
        <v>DICIEMBRE2025</v>
      </c>
      <c r="X364" t="s">
        <v>796</v>
      </c>
      <c r="AA364" s="95">
        <f>+AD364/'7'!$E$355</f>
        <v>4683.2649318896265</v>
      </c>
      <c r="AB364" s="207">
        <v>4290620</v>
      </c>
      <c r="AD364" s="388">
        <f t="shared" si="893"/>
        <v>4290620</v>
      </c>
      <c r="AE364" s="530">
        <v>46017</v>
      </c>
      <c r="AF364" t="s">
        <v>947</v>
      </c>
      <c r="AG364" t="s">
        <v>799</v>
      </c>
      <c r="AH364" t="s">
        <v>1204</v>
      </c>
      <c r="AL364" s="220">
        <f t="shared" si="894"/>
        <v>2025</v>
      </c>
      <c r="AM364" s="220" t="str">
        <f t="shared" si="895"/>
        <v>2025-12</v>
      </c>
      <c r="AN364" s="1" t="s">
        <v>24</v>
      </c>
      <c r="AO364" s="740">
        <f>AA364*'7'!G$355</f>
        <v>4776.4046868657924</v>
      </c>
      <c r="AP364" s="730" t="s">
        <v>662</v>
      </c>
      <c r="AQ364" s="212" t="str">
        <f t="shared" si="896"/>
        <v>912431</v>
      </c>
      <c r="AR364" s="213" t="e">
        <f>+VLOOKUP(AQ364,'8'!$B$5:$F$40,3,FALSE)</f>
        <v>#N/A</v>
      </c>
      <c r="AS364" s="213" t="e">
        <f>+VLOOKUP(AQ364,'8'!$B$5:$F$40,4,FALSE)</f>
        <v>#N/A</v>
      </c>
      <c r="AT364" s="213" t="e">
        <f>+VLOOKUP(AQ364,'8'!$B$5:$F$40,5,FALSE)</f>
        <v>#N/A</v>
      </c>
      <c r="AU364" s="213" t="e">
        <f>+VLOOKUP(AQ364,'8'!$B$5:$F$40,2,FALSE)</f>
        <v>#N/A</v>
      </c>
      <c r="AV364" s="213" t="str">
        <f t="shared" si="897"/>
        <v>CO-H-006/2025-91243110-2025-12</v>
      </c>
      <c r="AW364" s="165" t="str">
        <f t="shared" si="898"/>
        <v>91243110-2025-12</v>
      </c>
      <c r="AX364" t="str">
        <f>V364</f>
        <v>CO-H-006/2025</v>
      </c>
      <c r="AZ364" s="659" t="str">
        <f>+VLOOKUP(P364&amp;" "&amp;AP364&amp;" "&amp;AX364&amp;" "&amp;X364,'D2'!G:G,1,FALSE)</f>
        <v>REAL 91243110 CO-H-006/2025 CANN_AUS</v>
      </c>
      <c r="BC364" t="s">
        <v>302</v>
      </c>
      <c r="BD364" t="s">
        <v>302</v>
      </c>
      <c r="BE364" t="s">
        <v>302</v>
      </c>
      <c r="BF364" s="530"/>
      <c r="BG364" s="530"/>
      <c r="BI364" t="str">
        <f>IF(AX364="REMUNERACION","FEE MO","FEE SS")</f>
        <v>FEE SS</v>
      </c>
      <c r="BJ364" s="390" t="str">
        <f t="shared" si="937"/>
        <v>FEE SSCANN_AUS</v>
      </c>
      <c r="BK364" s="655">
        <f t="shared" si="938"/>
        <v>107265.5</v>
      </c>
      <c r="BL364" s="136">
        <f>IF(BI364="FEE SS",AB364*0.025,AB364*0.0551)</f>
        <v>107265.5</v>
      </c>
      <c r="BM364" s="136" t="str">
        <f t="shared" si="901"/>
        <v>OK</v>
      </c>
    </row>
    <row r="365" spans="1:65" ht="20.399999999999999" x14ac:dyDescent="0.7">
      <c r="A365" s="203"/>
      <c r="B365" s="203"/>
      <c r="C365" s="203"/>
      <c r="D365" s="203"/>
      <c r="E365" s="203"/>
      <c r="F365" s="203"/>
      <c r="G365" s="203"/>
      <c r="H365" s="203"/>
      <c r="I365" s="203"/>
      <c r="J365" s="203"/>
      <c r="K365" s="203"/>
      <c r="L365" s="203" t="str">
        <f t="shared" si="890"/>
        <v>91243110DICIEMBRE2025</v>
      </c>
      <c r="M365" s="203" t="str">
        <f t="shared" ref="M365" si="956">P365&amp;" "&amp;AP365&amp;" "&amp;V365&amp;" "&amp;X365</f>
        <v>REAL 91243110 CO-H-006/2025 BERG_CAD</v>
      </c>
      <c r="N365" s="203" t="str">
        <f>VLOOKUP(M365,'D2'!$DW$5:'D2'!G:G,1,FALSE)</f>
        <v>REAL 91243110 CO-H-006/2025 BERG_CAD</v>
      </c>
      <c r="O365" t="str">
        <f t="shared" ref="O365" si="957">P365&amp;V365&amp;X365&amp;W365&amp;AP365</f>
        <v>REALCO-H-006/2025BERG_CADDICIEMBRE202591243110</v>
      </c>
      <c r="P365" t="s">
        <v>21</v>
      </c>
      <c r="Q365" s="387" t="s">
        <v>662</v>
      </c>
      <c r="R365" s="211" t="e">
        <f>+VLOOKUP(AP365,'8'!$B$5:$F$40,2,FALSE)</f>
        <v>#N/A</v>
      </c>
      <c r="S365" s="383" t="s">
        <v>23</v>
      </c>
      <c r="T365" s="211" t="str">
        <f>+VLOOKUP(TEXT(S365,0),articulos!A:B,2,0)</f>
        <v>Asesoría Experta</v>
      </c>
      <c r="U365" s="384">
        <v>97316</v>
      </c>
      <c r="V365" s="370" t="s">
        <v>1114</v>
      </c>
      <c r="W365" s="211" t="str">
        <f t="shared" si="892"/>
        <v>DICIEMBRE2025</v>
      </c>
      <c r="X365" t="s">
        <v>703</v>
      </c>
      <c r="AA365" s="95">
        <f>+AD365/'7'!$E$355</f>
        <v>4683.2649318896265</v>
      </c>
      <c r="AB365" s="207">
        <v>4290620</v>
      </c>
      <c r="AD365" s="388">
        <f t="shared" si="893"/>
        <v>4290620</v>
      </c>
      <c r="AE365" s="530">
        <v>46017</v>
      </c>
      <c r="AF365" t="s">
        <v>947</v>
      </c>
      <c r="AG365" t="s">
        <v>799</v>
      </c>
      <c r="AH365" t="s">
        <v>1204</v>
      </c>
      <c r="AL365" s="220">
        <f t="shared" si="894"/>
        <v>2025</v>
      </c>
      <c r="AM365" s="220" t="str">
        <f t="shared" si="895"/>
        <v>2025-12</v>
      </c>
      <c r="AN365" s="1" t="s">
        <v>24</v>
      </c>
      <c r="AO365" s="740">
        <f>AA365*'7'!G$355</f>
        <v>4776.4046868657924</v>
      </c>
      <c r="AP365" s="730" t="s">
        <v>662</v>
      </c>
      <c r="AQ365" s="212" t="str">
        <f t="shared" si="896"/>
        <v>912431</v>
      </c>
      <c r="AR365" s="213" t="e">
        <f>+VLOOKUP(AQ365,'8'!$B$5:$F$40,3,FALSE)</f>
        <v>#N/A</v>
      </c>
      <c r="AS365" s="213" t="e">
        <f>+VLOOKUP(AQ365,'8'!$B$5:$F$40,4,FALSE)</f>
        <v>#N/A</v>
      </c>
      <c r="AT365" s="213" t="e">
        <f>+VLOOKUP(AQ365,'8'!$B$5:$F$40,5,FALSE)</f>
        <v>#N/A</v>
      </c>
      <c r="AU365" s="213" t="e">
        <f>+VLOOKUP(AQ365,'8'!$B$5:$F$40,2,FALSE)</f>
        <v>#N/A</v>
      </c>
      <c r="AV365" s="213" t="str">
        <f t="shared" si="897"/>
        <v>CO-H-006/2025-91243110-2025-12</v>
      </c>
      <c r="AW365" s="165" t="str">
        <f t="shared" si="898"/>
        <v>91243110-2025-12</v>
      </c>
      <c r="AX365" t="str">
        <f t="shared" ref="AX365" si="958">V365</f>
        <v>CO-H-006/2025</v>
      </c>
      <c r="AZ365" s="659" t="str">
        <f>+VLOOKUP(P365&amp;" "&amp;AP365&amp;" "&amp;AX365&amp;" "&amp;X365,'D2'!G:G,1,FALSE)</f>
        <v>REAL 91243110 CO-H-006/2025 BERG_CAD</v>
      </c>
      <c r="BC365" t="s">
        <v>302</v>
      </c>
      <c r="BD365" t="s">
        <v>302</v>
      </c>
      <c r="BE365" t="s">
        <v>302</v>
      </c>
      <c r="BF365" s="530"/>
      <c r="BG365" s="530"/>
      <c r="BI365" t="str">
        <f t="shared" ref="BI365" si="959">IF(AX365="REMUNERACION","FEE MO","FEE SS")</f>
        <v>FEE SS</v>
      </c>
      <c r="BJ365" s="390" t="str">
        <f t="shared" si="937"/>
        <v>FEE SSBERG_CAD</v>
      </c>
      <c r="BK365" s="655">
        <f t="shared" si="938"/>
        <v>107265.5</v>
      </c>
      <c r="BL365" s="136">
        <f t="shared" ref="BL365" si="960">IF(BI365="FEE SS",AB365*0.025,AB365*0.0551)</f>
        <v>107265.5</v>
      </c>
      <c r="BM365" s="136" t="str">
        <f t="shared" si="901"/>
        <v>OK</v>
      </c>
    </row>
    <row r="366" spans="1:65" ht="20.399999999999999" x14ac:dyDescent="0.7">
      <c r="A366" s="203"/>
      <c r="B366" s="203"/>
      <c r="C366" s="203"/>
      <c r="D366" s="203"/>
      <c r="E366" s="203"/>
      <c r="F366" s="203"/>
      <c r="G366" s="203"/>
      <c r="H366" s="203"/>
      <c r="I366" s="203"/>
      <c r="J366" s="203"/>
      <c r="K366" s="203"/>
      <c r="L366" s="203" t="str">
        <f t="shared" si="877"/>
        <v>91243120DICIEMBRE2025</v>
      </c>
      <c r="M366" s="203" t="str">
        <f t="shared" si="878"/>
        <v>REAL 91243120 CO-073/2025 CANN_AUS</v>
      </c>
      <c r="N366" s="203" t="str">
        <f>VLOOKUP(M366,'D2'!$DW$5:'D2'!G:G,1,FALSE)</f>
        <v>REAL 91243120 CO-073/2025 CANN_AUS</v>
      </c>
      <c r="O366" t="str">
        <f>P366&amp;V366&amp;X366&amp;W366&amp;AP366</f>
        <v>REALCO-073/2025CANN_AUSDICIEMBRE202591243120</v>
      </c>
      <c r="P366" t="s">
        <v>21</v>
      </c>
      <c r="Q366" s="387" t="s">
        <v>663</v>
      </c>
      <c r="R366" s="211" t="e">
        <f>+VLOOKUP(AP366,'8'!$B$5:$F$40,2,FALSE)</f>
        <v>#N/A</v>
      </c>
      <c r="S366" s="383" t="s">
        <v>23</v>
      </c>
      <c r="T366" s="211" t="str">
        <f>+VLOOKUP(TEXT(S366,0),articulos!A:B,2,0)</f>
        <v>Asesoría Experta</v>
      </c>
      <c r="U366" s="384">
        <v>97316</v>
      </c>
      <c r="V366" s="370" t="s">
        <v>1179</v>
      </c>
      <c r="W366" s="211" t="str">
        <f t="shared" si="880"/>
        <v>DICIEMBRE2025</v>
      </c>
      <c r="X366" t="s">
        <v>796</v>
      </c>
      <c r="AA366" s="95">
        <f>+AD366/'7'!$E$355</f>
        <v>2979.5013971358717</v>
      </c>
      <c r="AB366" s="207">
        <v>2729700</v>
      </c>
      <c r="AD366" s="388">
        <f t="shared" si="881"/>
        <v>2729700</v>
      </c>
      <c r="AE366" s="530">
        <v>46017</v>
      </c>
      <c r="AF366" t="s">
        <v>947</v>
      </c>
      <c r="AG366" t="s">
        <v>1213</v>
      </c>
      <c r="AH366" t="s">
        <v>1204</v>
      </c>
      <c r="AL366" s="220">
        <f t="shared" si="882"/>
        <v>2025</v>
      </c>
      <c r="AM366" s="220" t="str">
        <f t="shared" si="883"/>
        <v>2025-12</v>
      </c>
      <c r="AN366" s="528" t="s">
        <v>619</v>
      </c>
      <c r="AO366" s="788">
        <f>AA366*'7'!H$355</f>
        <v>3066.5253402620565</v>
      </c>
      <c r="AP366" s="732" t="s">
        <v>663</v>
      </c>
      <c r="AQ366" s="212" t="str">
        <f t="shared" si="886"/>
        <v>912431</v>
      </c>
      <c r="AR366" s="213" t="e">
        <f>+VLOOKUP(AQ366,'8'!$B$5:$F$40,3,FALSE)</f>
        <v>#N/A</v>
      </c>
      <c r="AS366" s="213" t="e">
        <f>+VLOOKUP(AQ366,'8'!$B$5:$F$40,4,FALSE)</f>
        <v>#N/A</v>
      </c>
      <c r="AT366" s="213" t="e">
        <f>+VLOOKUP(AQ366,'8'!$B$5:$F$40,5,FALSE)</f>
        <v>#N/A</v>
      </c>
      <c r="AU366" s="213" t="e">
        <f>+VLOOKUP(AQ366,'8'!$B$5:$F$40,2,FALSE)</f>
        <v>#N/A</v>
      </c>
      <c r="AV366" s="213" t="str">
        <f t="shared" si="887"/>
        <v>CO-073/2025-91243120-2025-12</v>
      </c>
      <c r="AW366" s="165" t="str">
        <f t="shared" si="888"/>
        <v>91243120-2025-12</v>
      </c>
      <c r="AX366" t="str">
        <f t="shared" ref="AX366:AX369" si="961">V366</f>
        <v>CO-073/2025</v>
      </c>
      <c r="AZ366" s="659" t="str">
        <f>+VLOOKUP(P366&amp;" "&amp;AP366&amp;" "&amp;AX366&amp;" "&amp;X366,'D2'!G:G,1,FALSE)</f>
        <v>REAL 91243120 CO-073/2025 CANN_AUS</v>
      </c>
      <c r="BF366" s="530"/>
      <c r="BG366" s="530"/>
      <c r="BI366" t="str">
        <f>IF(AX366="REMUNERACION","FEE MO","FEE SS")</f>
        <v>FEE SS</v>
      </c>
      <c r="BJ366" s="390" t="str">
        <f t="shared" si="937"/>
        <v>FEE SSCANN_AUS</v>
      </c>
      <c r="BK366" s="655">
        <f t="shared" si="938"/>
        <v>68242.5</v>
      </c>
      <c r="BL366" s="136">
        <f>IF(BI366="FEE SS",AB366*0.025,AB366*0.0551)</f>
        <v>68242.5</v>
      </c>
      <c r="BM366" s="136" t="str">
        <f t="shared" ref="BM366:BM383" si="962">IF(BK366=BL366,"OK","REV")</f>
        <v>OK</v>
      </c>
    </row>
    <row r="367" spans="1:65" ht="20.399999999999999" x14ac:dyDescent="0.7">
      <c r="A367" s="203"/>
      <c r="B367" s="203"/>
      <c r="C367" s="203"/>
      <c r="D367" s="203"/>
      <c r="E367" s="203"/>
      <c r="F367" s="203"/>
      <c r="G367" s="203"/>
      <c r="H367" s="203"/>
      <c r="I367" s="203"/>
      <c r="J367" s="203"/>
      <c r="K367" s="203"/>
      <c r="L367" s="203" t="str">
        <f t="shared" si="877"/>
        <v>91243120DICIEMBRE2025</v>
      </c>
      <c r="M367" s="203" t="str">
        <f t="shared" si="878"/>
        <v>REAL 91243120 CO-055/2024 BERG_CAD</v>
      </c>
      <c r="N367" s="203" t="str">
        <f>VLOOKUP(M367,'D2'!$DW$5:'D2'!G:G,1,FALSE)</f>
        <v>REAL 91243120 CO-055/2024 BERG_CAD</v>
      </c>
      <c r="O367" t="str">
        <f t="shared" ref="O367" si="963">P367&amp;V367&amp;X367&amp;W367&amp;AP367</f>
        <v>REALCO-055/2024BERG_CADDICIEMBRE202591243120</v>
      </c>
      <c r="P367" t="s">
        <v>21</v>
      </c>
      <c r="Q367" s="387" t="s">
        <v>663</v>
      </c>
      <c r="R367" s="211" t="e">
        <f>+VLOOKUP(AP367,'8'!$B$5:$F$40,2,FALSE)</f>
        <v>#N/A</v>
      </c>
      <c r="S367" s="383" t="s">
        <v>23</v>
      </c>
      <c r="T367" s="211" t="str">
        <f>+VLOOKUP(TEXT(S367,0),articulos!A:B,2,0)</f>
        <v>Asesoría Experta</v>
      </c>
      <c r="U367" s="384">
        <v>97316</v>
      </c>
      <c r="V367" s="370" t="s">
        <v>779</v>
      </c>
      <c r="W367" s="211" t="str">
        <f t="shared" si="880"/>
        <v>DICIEMBRE2025</v>
      </c>
      <c r="X367" t="s">
        <v>703</v>
      </c>
      <c r="AA367" s="95">
        <f>+AD367/'7'!$E$355</f>
        <v>1801.6776545581558</v>
      </c>
      <c r="AB367" s="207">
        <v>1650625</v>
      </c>
      <c r="AD367" s="388">
        <f t="shared" si="881"/>
        <v>1650625</v>
      </c>
      <c r="AE367" s="530">
        <v>46017</v>
      </c>
      <c r="AF367" t="s">
        <v>947</v>
      </c>
      <c r="AG367" t="s">
        <v>913</v>
      </c>
      <c r="AH367" t="s">
        <v>1204</v>
      </c>
      <c r="AL367" s="220">
        <f t="shared" si="882"/>
        <v>2025</v>
      </c>
      <c r="AM367" s="220" t="str">
        <f t="shared" si="883"/>
        <v>2025-12</v>
      </c>
      <c r="AN367" s="528" t="s">
        <v>619</v>
      </c>
      <c r="AO367" s="788">
        <f>AA367*'7'!H$355</f>
        <v>1854.3002490273864</v>
      </c>
      <c r="AP367" s="732" t="s">
        <v>663</v>
      </c>
      <c r="AQ367" s="212" t="str">
        <f t="shared" si="886"/>
        <v>912431</v>
      </c>
      <c r="AR367" s="213" t="e">
        <f>+VLOOKUP(AQ367,'8'!$B$5:$F$40,3,FALSE)</f>
        <v>#N/A</v>
      </c>
      <c r="AS367" s="213" t="e">
        <f>+VLOOKUP(AQ367,'8'!$B$5:$F$40,4,FALSE)</f>
        <v>#N/A</v>
      </c>
      <c r="AT367" s="213" t="e">
        <f>+VLOOKUP(AQ367,'8'!$B$5:$F$40,5,FALSE)</f>
        <v>#N/A</v>
      </c>
      <c r="AU367" s="213" t="e">
        <f>+VLOOKUP(AQ367,'8'!$B$5:$F$40,2,FALSE)</f>
        <v>#N/A</v>
      </c>
      <c r="AV367" s="213" t="str">
        <f t="shared" si="887"/>
        <v>CO-055/2024-91243120-2025-12</v>
      </c>
      <c r="AW367" s="165" t="str">
        <f t="shared" si="888"/>
        <v>91243120-2025-12</v>
      </c>
      <c r="AX367" t="str">
        <f t="shared" si="961"/>
        <v>CO-055/2024</v>
      </c>
      <c r="AZ367" s="659" t="str">
        <f>+VLOOKUP(P367&amp;" "&amp;AP367&amp;" "&amp;AX367&amp;" "&amp;X367,'D2'!G:G,1,FALSE)</f>
        <v>REAL 91243120 CO-055/2024 BERG_CAD</v>
      </c>
      <c r="BF367" s="530"/>
      <c r="BG367" s="530"/>
      <c r="BI367" t="str">
        <f t="shared" ref="BI367" si="964">IF(AX367="REMUNERACION","FEE MO","FEE SS")</f>
        <v>FEE SS</v>
      </c>
      <c r="BJ367" s="390" t="str">
        <f t="shared" si="937"/>
        <v>FEE SSBERG_CAD</v>
      </c>
      <c r="BK367" s="655">
        <f t="shared" si="938"/>
        <v>41265.625</v>
      </c>
      <c r="BL367" s="136">
        <f t="shared" ref="BL367" si="965">IF(BI367="FEE SS",AB367*0.025,AB367*0.0551)</f>
        <v>41265.625</v>
      </c>
      <c r="BM367" s="136" t="str">
        <f t="shared" si="962"/>
        <v>OK</v>
      </c>
    </row>
    <row r="368" spans="1:65" ht="20.399999999999999" x14ac:dyDescent="0.7">
      <c r="A368" s="203"/>
      <c r="B368" s="203"/>
      <c r="C368" s="203"/>
      <c r="D368" s="203"/>
      <c r="E368" s="203"/>
      <c r="F368" s="203"/>
      <c r="G368" s="203"/>
      <c r="H368" s="203"/>
      <c r="I368" s="203"/>
      <c r="J368" s="203"/>
      <c r="K368" s="203"/>
      <c r="L368" s="203" t="str">
        <f t="shared" si="877"/>
        <v>91243120DICIEMBRE2025</v>
      </c>
      <c r="M368" s="203" t="str">
        <f t="shared" si="878"/>
        <v>REAL 91243120 CO-061/2025 CANN_AUS</v>
      </c>
      <c r="N368" s="203" t="str">
        <f>VLOOKUP(M368,'D2'!$DW$5:'D2'!G:G,1,FALSE)</f>
        <v>REAL 91243120 CO-061/2025 CANN_AUS</v>
      </c>
      <c r="O368" t="str">
        <f>P368&amp;V368&amp;X368&amp;W368&amp;AP368</f>
        <v>REALCO-061/2025CANN_AUSDICIEMBRE202591243120</v>
      </c>
      <c r="P368" t="s">
        <v>21</v>
      </c>
      <c r="Q368" s="387" t="s">
        <v>663</v>
      </c>
      <c r="R368" s="211" t="e">
        <f>+VLOOKUP(AP368,'8'!$B$5:$F$40,2,FALSE)</f>
        <v>#N/A</v>
      </c>
      <c r="S368" s="383" t="s">
        <v>23</v>
      </c>
      <c r="T368" s="211" t="str">
        <f>+VLOOKUP(TEXT(S368,0),articulos!A:B,2,0)</f>
        <v>Asesoría Experta</v>
      </c>
      <c r="U368" s="384">
        <v>97316</v>
      </c>
      <c r="V368" s="370" t="s">
        <v>1198</v>
      </c>
      <c r="W368" s="211" t="str">
        <f t="shared" si="880"/>
        <v>DICIEMBRE2025</v>
      </c>
      <c r="X368" t="s">
        <v>796</v>
      </c>
      <c r="AA368" s="95">
        <f>+AD368/'7'!$E$355</f>
        <v>2085.6509779951102</v>
      </c>
      <c r="AB368" s="207">
        <v>1910790</v>
      </c>
      <c r="AD368" s="388">
        <f t="shared" si="881"/>
        <v>1910790</v>
      </c>
      <c r="AE368" s="530">
        <v>46017</v>
      </c>
      <c r="AF368" t="s">
        <v>947</v>
      </c>
      <c r="AG368" t="s">
        <v>1214</v>
      </c>
      <c r="AH368" t="s">
        <v>1204</v>
      </c>
      <c r="AL368" s="220">
        <f t="shared" si="882"/>
        <v>2025</v>
      </c>
      <c r="AM368" s="220" t="str">
        <f t="shared" si="883"/>
        <v>2025-12</v>
      </c>
      <c r="AN368" s="528" t="s">
        <v>619</v>
      </c>
      <c r="AO368" s="788">
        <f>AA368*'7'!H$355</f>
        <v>2146.5677381834398</v>
      </c>
      <c r="AP368" s="732" t="s">
        <v>663</v>
      </c>
      <c r="AQ368" s="212" t="str">
        <f t="shared" si="886"/>
        <v>912431</v>
      </c>
      <c r="AR368" s="213" t="e">
        <f>+VLOOKUP(AQ368,'8'!$B$5:$F$40,3,FALSE)</f>
        <v>#N/A</v>
      </c>
      <c r="AS368" s="213" t="e">
        <f>+VLOOKUP(AQ368,'8'!$B$5:$F$40,4,FALSE)</f>
        <v>#N/A</v>
      </c>
      <c r="AT368" s="213" t="e">
        <f>+VLOOKUP(AQ368,'8'!$B$5:$F$40,5,FALSE)</f>
        <v>#N/A</v>
      </c>
      <c r="AU368" s="213" t="e">
        <f>+VLOOKUP(AQ368,'8'!$B$5:$F$40,2,FALSE)</f>
        <v>#N/A</v>
      </c>
      <c r="AV368" s="213" t="str">
        <f t="shared" si="887"/>
        <v>CO-061/2025-91243120-2025-12</v>
      </c>
      <c r="AW368" s="165" t="str">
        <f t="shared" si="888"/>
        <v>91243120-2025-12</v>
      </c>
      <c r="AX368" t="str">
        <f t="shared" si="961"/>
        <v>CO-061/2025</v>
      </c>
      <c r="AZ368" s="659" t="str">
        <f>+VLOOKUP(P368&amp;" "&amp;AP368&amp;" "&amp;AX368&amp;" "&amp;X368,'D2'!G:G,1,FALSE)</f>
        <v>REAL 91243120 CO-061/2025 CANN_AUS</v>
      </c>
      <c r="BC368" t="s">
        <v>302</v>
      </c>
      <c r="BD368" t="s">
        <v>302</v>
      </c>
      <c r="BE368" t="s">
        <v>302</v>
      </c>
      <c r="BF368" s="530"/>
      <c r="BG368" s="530"/>
      <c r="BI368" t="str">
        <f>IF(AX368="REMUNERACION","FEE MO","FEE SS")</f>
        <v>FEE SS</v>
      </c>
      <c r="BJ368" s="390" t="str">
        <f t="shared" si="937"/>
        <v>FEE SSCANN_AUS</v>
      </c>
      <c r="BK368" s="655">
        <f t="shared" si="938"/>
        <v>47769.75</v>
      </c>
      <c r="BL368" s="136">
        <f>IF(BI368="FEE SS",AB368*0.025,AB368*0.0551)</f>
        <v>47769.75</v>
      </c>
      <c r="BM368" s="136" t="str">
        <f t="shared" si="962"/>
        <v>OK</v>
      </c>
    </row>
    <row r="369" spans="1:65" ht="20.399999999999999" x14ac:dyDescent="0.7">
      <c r="A369" s="203"/>
      <c r="B369" s="203"/>
      <c r="C369" s="203"/>
      <c r="D369" s="203"/>
      <c r="E369" s="203"/>
      <c r="F369" s="203"/>
      <c r="G369" s="203"/>
      <c r="H369" s="203"/>
      <c r="I369" s="203"/>
      <c r="J369" s="203"/>
      <c r="K369" s="203"/>
      <c r="L369" s="203" t="str">
        <f t="shared" si="877"/>
        <v>91243110DICIEMBRE2025</v>
      </c>
      <c r="M369" s="203" t="str">
        <f t="shared" si="878"/>
        <v>REAL 91243110 REMUNERACION BERG_CAD</v>
      </c>
      <c r="N369" s="203" t="str">
        <f>VLOOKUP(M369,'D2'!$DW$5:'D2'!G:G,1,FALSE)</f>
        <v>REAL 91243110 REMUNERACION BERG_CAD</v>
      </c>
      <c r="O369" t="str">
        <f t="shared" ref="O369" si="966">P369&amp;V369&amp;X369&amp;W369&amp;AP369</f>
        <v>REALREMUNERACIONBERG_CADDICIEMBRE202591243110</v>
      </c>
      <c r="P369" t="s">
        <v>21</v>
      </c>
      <c r="Q369" s="387" t="s">
        <v>677</v>
      </c>
      <c r="R369" s="211" t="e">
        <f>+VLOOKUP(AP369,'8'!$B$5:$F$40,2,FALSE)</f>
        <v>#N/A</v>
      </c>
      <c r="S369" s="383" t="s">
        <v>247</v>
      </c>
      <c r="T369" s="211" t="str">
        <f>+VLOOKUP(TEXT(S369,0),articulos!A:B,2,0)</f>
        <v>Remuneración Proyecto Geología</v>
      </c>
      <c r="U369" s="384">
        <v>97318</v>
      </c>
      <c r="V369" s="370" t="s">
        <v>613</v>
      </c>
      <c r="W369" s="211" t="str">
        <f t="shared" si="880"/>
        <v>DICIEMBRE2025</v>
      </c>
      <c r="X369" t="s">
        <v>703</v>
      </c>
      <c r="AA369" s="95">
        <f>+AD369/'7'!$E$355</f>
        <v>7476.4615351030388</v>
      </c>
      <c r="AB369" s="207">
        <v>6849635</v>
      </c>
      <c r="AD369" s="388">
        <f t="shared" si="881"/>
        <v>6849635</v>
      </c>
      <c r="AE369" s="530">
        <v>46017</v>
      </c>
      <c r="AF369" t="s">
        <v>947</v>
      </c>
      <c r="AG369" t="s">
        <v>325</v>
      </c>
      <c r="AH369" t="s">
        <v>1205</v>
      </c>
      <c r="AL369" s="220">
        <f t="shared" si="882"/>
        <v>2025</v>
      </c>
      <c r="AM369" s="220" t="str">
        <f t="shared" si="883"/>
        <v>2025-12</v>
      </c>
      <c r="AN369" s="1" t="s">
        <v>24</v>
      </c>
      <c r="AO369" s="740">
        <f>AA369*'7'!G$355</f>
        <v>7625.1517769739512</v>
      </c>
      <c r="AP369" s="730" t="s">
        <v>662</v>
      </c>
      <c r="AQ369" s="212" t="str">
        <f t="shared" si="886"/>
        <v>912431</v>
      </c>
      <c r="AR369" s="213" t="e">
        <f>+VLOOKUP(AQ369,'8'!$B$5:$F$40,3,FALSE)</f>
        <v>#N/A</v>
      </c>
      <c r="AS369" s="213" t="e">
        <f>+VLOOKUP(AQ369,'8'!$B$5:$F$40,4,FALSE)</f>
        <v>#N/A</v>
      </c>
      <c r="AT369" s="213" t="e">
        <f>+VLOOKUP(AQ369,'8'!$B$5:$F$40,5,FALSE)</f>
        <v>#N/A</v>
      </c>
      <c r="AU369" s="213" t="e">
        <f>+VLOOKUP(AQ369,'8'!$B$5:$F$40,2,FALSE)</f>
        <v>#N/A</v>
      </c>
      <c r="AV369" s="213" t="str">
        <f t="shared" si="887"/>
        <v>REMUNERACION-91243110-2025-12</v>
      </c>
      <c r="AW369" s="165" t="str">
        <f t="shared" si="888"/>
        <v>91243110-2025-12</v>
      </c>
      <c r="AX369" t="str">
        <f t="shared" si="961"/>
        <v>REMUNERACION</v>
      </c>
      <c r="AZ369" s="659" t="str">
        <f>+VLOOKUP(P369&amp;" "&amp;AP369&amp;" "&amp;AX369&amp;" "&amp;X369,'D2'!G:G,1,FALSE)</f>
        <v>REAL 91243110 REMUNERACION BERG_CAD</v>
      </c>
      <c r="BC369" t="s">
        <v>302</v>
      </c>
      <c r="BD369" t="s">
        <v>302</v>
      </c>
      <c r="BE369" t="s">
        <v>302</v>
      </c>
      <c r="BF369" s="530"/>
      <c r="BG369" s="530"/>
      <c r="BI369" t="str">
        <f t="shared" ref="BI369" si="967">IF(AX369="REMUNERACION","FEE MO","FEE SS")</f>
        <v>FEE MO</v>
      </c>
      <c r="BJ369" s="739" t="str">
        <f t="shared" ref="BJ369:BJ370" si="968">IF(AX369="REMUNERACION","FEE MO","FEE SS")&amp;X369</f>
        <v>FEE MOBERG_CAD</v>
      </c>
      <c r="BK369" s="656">
        <f t="shared" ref="BK369:BK370" si="969">+AB369*0.0551</f>
        <v>377414.8885</v>
      </c>
      <c r="BL369" s="136">
        <f t="shared" ref="BL369" si="970">IF(BI369="FEE SS",AB369*0.025,AB369*0.0551)</f>
        <v>377414.8885</v>
      </c>
      <c r="BM369" s="136" t="str">
        <f t="shared" si="962"/>
        <v>OK</v>
      </c>
    </row>
    <row r="370" spans="1:65" ht="20.399999999999999" x14ac:dyDescent="0.7">
      <c r="A370" s="203"/>
      <c r="B370" s="203"/>
      <c r="C370" s="203"/>
      <c r="D370" s="203"/>
      <c r="E370" s="203"/>
      <c r="F370" s="203"/>
      <c r="G370" s="203"/>
      <c r="H370" s="203"/>
      <c r="I370" s="203"/>
      <c r="J370" s="203"/>
      <c r="K370" s="203"/>
      <c r="L370" s="203" t="str">
        <f t="shared" si="877"/>
        <v>91243110DICIEMBRE2025</v>
      </c>
      <c r="M370" s="203" t="str">
        <f>P370&amp;" "&amp;AP370&amp;" "&amp;V370&amp;" "&amp;X370</f>
        <v>REAL 91243110 REMUNERACION CANN_AUS</v>
      </c>
      <c r="N370" s="203" t="str">
        <f>VLOOKUP(M370,'D2'!$DW$5:'D2'!G:G,1,FALSE)</f>
        <v>REAL 91243110 REMUNERACION CANN_AUS</v>
      </c>
      <c r="O370" t="str">
        <f>P370&amp;V370&amp;X370&amp;W370&amp;AP370</f>
        <v>REALREMUNERACIONCANN_AUSDICIEMBRE202591243110</v>
      </c>
      <c r="P370" t="s">
        <v>21</v>
      </c>
      <c r="Q370" s="387" t="s">
        <v>677</v>
      </c>
      <c r="R370" s="211" t="e">
        <f>+VLOOKUP(AP370,'8'!$B$5:$F$40,2,FALSE)</f>
        <v>#N/A</v>
      </c>
      <c r="S370" s="383" t="s">
        <v>247</v>
      </c>
      <c r="T370" s="211" t="str">
        <f>+VLOOKUP(TEXT(S370,0),articulos!A:B,2,0)</f>
        <v>Remuneración Proyecto Geología</v>
      </c>
      <c r="U370" s="384">
        <v>97318</v>
      </c>
      <c r="V370" s="370" t="s">
        <v>613</v>
      </c>
      <c r="W370" s="211" t="str">
        <f t="shared" si="880"/>
        <v>DICIEMBRE2025</v>
      </c>
      <c r="X370" t="s">
        <v>796</v>
      </c>
      <c r="AA370" s="95">
        <f>+AD370/'7'!$E$355</f>
        <v>5941.3453981837238</v>
      </c>
      <c r="AB370" s="207">
        <v>5443223</v>
      </c>
      <c r="AD370" s="388">
        <f t="shared" si="881"/>
        <v>5443223</v>
      </c>
      <c r="AE370" s="530">
        <v>46017</v>
      </c>
      <c r="AF370" t="s">
        <v>947</v>
      </c>
      <c r="AG370" t="s">
        <v>325</v>
      </c>
      <c r="AH370" t="s">
        <v>1205</v>
      </c>
      <c r="AL370" s="220">
        <f t="shared" si="882"/>
        <v>2025</v>
      </c>
      <c r="AM370" s="220" t="str">
        <f t="shared" si="883"/>
        <v>2025-12</v>
      </c>
      <c r="AN370" s="1" t="s">
        <v>24</v>
      </c>
      <c r="AO370" s="740">
        <f>AA370*'7'!G$355</f>
        <v>6059.5055840078312</v>
      </c>
      <c r="AP370" s="730" t="s">
        <v>662</v>
      </c>
      <c r="AQ370" s="212" t="str">
        <f t="shared" si="886"/>
        <v>912431</v>
      </c>
      <c r="AR370" s="213" t="e">
        <f>+VLOOKUP(AQ370,'8'!$B$5:$F$40,3,FALSE)</f>
        <v>#N/A</v>
      </c>
      <c r="AS370" s="213" t="e">
        <f>+VLOOKUP(AQ370,'8'!$B$5:$F$40,4,FALSE)</f>
        <v>#N/A</v>
      </c>
      <c r="AT370" s="213" t="e">
        <f>+VLOOKUP(AQ370,'8'!$B$5:$F$40,5,FALSE)</f>
        <v>#N/A</v>
      </c>
      <c r="AU370" s="213" t="e">
        <f>+VLOOKUP(AQ370,'8'!$B$5:$F$40,2,FALSE)</f>
        <v>#N/A</v>
      </c>
      <c r="AV370" s="213" t="str">
        <f t="shared" si="887"/>
        <v>REMUNERACION-91243110-2025-12</v>
      </c>
      <c r="AW370" s="165" t="str">
        <f t="shared" si="888"/>
        <v>91243110-2025-12</v>
      </c>
      <c r="AX370" t="str">
        <f>V370</f>
        <v>REMUNERACION</v>
      </c>
      <c r="AZ370" s="659" t="str">
        <f>+VLOOKUP(P370&amp;" "&amp;AP370&amp;" "&amp;AX370&amp;" "&amp;X370,'D2'!G:G,1,FALSE)</f>
        <v>REAL 91243110 REMUNERACION CANN_AUS</v>
      </c>
      <c r="BC370" t="s">
        <v>302</v>
      </c>
      <c r="BD370" t="s">
        <v>302</v>
      </c>
      <c r="BE370" t="s">
        <v>302</v>
      </c>
      <c r="BF370" s="530"/>
      <c r="BG370" s="530"/>
      <c r="BI370" t="str">
        <f>IF(AX370="REMUNERACION","FEE MO","FEE SS")</f>
        <v>FEE MO</v>
      </c>
      <c r="BJ370" s="739" t="str">
        <f t="shared" si="968"/>
        <v>FEE MOCANN_AUS</v>
      </c>
      <c r="BK370" s="656">
        <f t="shared" si="969"/>
        <v>299921.58730000001</v>
      </c>
      <c r="BL370" s="136">
        <f>IF(BI370="FEE SS",AB370*0.025,AB370*0.0551)</f>
        <v>299921.58730000001</v>
      </c>
      <c r="BM370" s="136" t="str">
        <f t="shared" si="962"/>
        <v>OK</v>
      </c>
    </row>
    <row r="371" spans="1:65" ht="20.399999999999999" x14ac:dyDescent="0.7">
      <c r="A371" s="203"/>
      <c r="B371" s="203"/>
      <c r="C371" s="203"/>
      <c r="D371" s="203"/>
      <c r="E371" s="203"/>
      <c r="F371" s="203"/>
      <c r="G371" s="203"/>
      <c r="H371" s="203"/>
      <c r="I371" s="203"/>
      <c r="J371" s="203"/>
      <c r="K371" s="203"/>
      <c r="L371" s="203" t="str">
        <f t="shared" si="877"/>
        <v>91243720DICIEMBRE2025</v>
      </c>
      <c r="M371" s="203" t="str">
        <f t="shared" ref="M371:M392" si="971">P371&amp;" "&amp;AP371&amp;" "&amp;V371&amp;" "&amp;X371</f>
        <v>REAL 91243720 G_SAP CANN_AUS</v>
      </c>
      <c r="N371" s="203" t="str">
        <f>VLOOKUP(M371,'D2'!$DW$5:'D2'!G:G,1,FALSE)</f>
        <v>REAL 91243720 G_SAP CANN_AUS</v>
      </c>
      <c r="O371" t="str">
        <f t="shared" ref="O371" si="972">P371&amp;V371&amp;X371&amp;W371&amp;AP371</f>
        <v>REALG_SAPCANN_AUSDICIEMBRE202591243720</v>
      </c>
      <c r="P371" t="s">
        <v>21</v>
      </c>
      <c r="Q371" s="387"/>
      <c r="R371" s="211" t="e">
        <f>+VLOOKUP(AP371,'8'!$B$5:$F$40,2,FALSE)</f>
        <v>#N/A</v>
      </c>
      <c r="S371" s="383"/>
      <c r="T371" s="211" t="e">
        <f>+VLOOKUP(TEXT(S371,0),articulos!A:B,2,0)</f>
        <v>#N/A</v>
      </c>
      <c r="U371" s="384"/>
      <c r="V371" s="370" t="s">
        <v>276</v>
      </c>
      <c r="W371" s="211" t="str">
        <f t="shared" si="880"/>
        <v>DICIEMBRE2025</v>
      </c>
      <c r="X371" t="s">
        <v>796</v>
      </c>
      <c r="AA371" s="95">
        <v>8070.13</v>
      </c>
      <c r="AB371" s="207"/>
      <c r="AD371" s="388">
        <f t="shared" si="881"/>
        <v>0</v>
      </c>
      <c r="AE371" s="530">
        <v>46022</v>
      </c>
      <c r="AF371" t="s">
        <v>1195</v>
      </c>
      <c r="AG371" t="s">
        <v>910</v>
      </c>
      <c r="AH371" t="s">
        <v>1216</v>
      </c>
      <c r="AI371" t="s">
        <v>1217</v>
      </c>
      <c r="AL371" s="220">
        <f t="shared" si="882"/>
        <v>2025</v>
      </c>
      <c r="AM371" s="220" t="str">
        <f t="shared" si="883"/>
        <v>2025-12</v>
      </c>
      <c r="AN371" s="1" t="s">
        <v>24</v>
      </c>
      <c r="AO371" s="740">
        <f>AA371*'7'!G$355</f>
        <v>8230.6269912565949</v>
      </c>
      <c r="AP371" s="730" t="s">
        <v>686</v>
      </c>
      <c r="AQ371" s="212" t="str">
        <f t="shared" si="886"/>
        <v>912437</v>
      </c>
      <c r="AR371" s="213" t="e">
        <f>+VLOOKUP(AQ371,'8'!$B$5:$F$40,3,FALSE)</f>
        <v>#N/A</v>
      </c>
      <c r="AS371" s="213" t="e">
        <f>+VLOOKUP(AQ371,'8'!$B$5:$F$40,4,FALSE)</f>
        <v>#N/A</v>
      </c>
      <c r="AT371" s="213" t="e">
        <f>+VLOOKUP(AQ371,'8'!$B$5:$F$40,5,FALSE)</f>
        <v>#N/A</v>
      </c>
      <c r="AU371" s="213" t="e">
        <f>+VLOOKUP(AQ371,'8'!$B$5:$F$40,2,FALSE)</f>
        <v>#N/A</v>
      </c>
      <c r="AV371" s="213" t="str">
        <f t="shared" si="887"/>
        <v>G_SAP-91243720-2025-12</v>
      </c>
      <c r="AW371" s="165" t="str">
        <f t="shared" si="888"/>
        <v>91243720-2025-12</v>
      </c>
      <c r="AX371" t="str">
        <f t="shared" ref="AX371:AX383" si="973">V371</f>
        <v>G_SAP</v>
      </c>
      <c r="AZ371" s="659" t="str">
        <f>+VLOOKUP(P371&amp;" "&amp;AP371&amp;" "&amp;AX371&amp;" "&amp;X371,'D2'!G:G,1,FALSE)</f>
        <v>REAL 91243720 G_SAP CANN_AUS</v>
      </c>
      <c r="BC371" t="s">
        <v>302</v>
      </c>
      <c r="BD371" t="s">
        <v>302</v>
      </c>
      <c r="BE371" t="s">
        <v>302</v>
      </c>
      <c r="BF371" s="530"/>
      <c r="BG371" s="530"/>
      <c r="BI371" t="str">
        <f t="shared" ref="BI371" si="974">IF(AX371="REMUNERACION","FEE MO","FEE SS")</f>
        <v>FEE SS</v>
      </c>
      <c r="BJ371" s="390" t="str">
        <f>IF(AX371="REMUNERACION","FEE MO","FEE SS")&amp;X371</f>
        <v>FEE SSCANN_AUS</v>
      </c>
      <c r="BK371" s="655">
        <f t="shared" ref="BK371:BK383" si="975">+AB371*0.025</f>
        <v>0</v>
      </c>
      <c r="BL371" s="136">
        <f t="shared" ref="BL371" si="976">IF(BI371="FEE SS",AB371*0.025,AB371*0.0551)</f>
        <v>0</v>
      </c>
      <c r="BM371" s="136" t="str">
        <f t="shared" si="962"/>
        <v>OK</v>
      </c>
    </row>
    <row r="372" spans="1:65" ht="20.399999999999999" x14ac:dyDescent="0.7">
      <c r="A372" s="203"/>
      <c r="B372" s="203"/>
      <c r="C372" s="203"/>
      <c r="D372" s="203"/>
      <c r="E372" s="203"/>
      <c r="F372" s="203"/>
      <c r="G372" s="203"/>
      <c r="H372" s="203"/>
      <c r="I372" s="203"/>
      <c r="J372" s="203"/>
      <c r="K372" s="203"/>
      <c r="L372" s="203" t="str">
        <f t="shared" si="877"/>
        <v>91243520DICIEMBRE2025</v>
      </c>
      <c r="M372" s="203" t="str">
        <f t="shared" si="971"/>
        <v>REAL 91243520 G_SAP CANN_AUS</v>
      </c>
      <c r="N372" s="203" t="str">
        <f>VLOOKUP(M372,'D2'!$DW$5:'D2'!G:G,1,FALSE)</f>
        <v>REAL 91243520 G_SAP CANN_AUS</v>
      </c>
      <c r="O372" t="str">
        <f>P372&amp;V372&amp;X372&amp;W372&amp;AP372</f>
        <v>REALG_SAPCANN_AUSDICIEMBRE202591243520</v>
      </c>
      <c r="P372" t="s">
        <v>21</v>
      </c>
      <c r="Q372" s="387"/>
      <c r="R372" s="211" t="e">
        <f>+VLOOKUP(AP372,'8'!$B$5:$F$40,2,FALSE)</f>
        <v>#N/A</v>
      </c>
      <c r="S372" s="383"/>
      <c r="T372" s="211" t="e">
        <f>+VLOOKUP(TEXT(S372,0),articulos!A:B,2,0)</f>
        <v>#N/A</v>
      </c>
      <c r="U372" s="384"/>
      <c r="V372" s="370" t="s">
        <v>276</v>
      </c>
      <c r="W372" s="211" t="str">
        <f t="shared" si="880"/>
        <v>DICIEMBRE2025</v>
      </c>
      <c r="X372" t="s">
        <v>796</v>
      </c>
      <c r="AA372" s="95">
        <v>2078.1</v>
      </c>
      <c r="AB372" s="207"/>
      <c r="AD372" s="388">
        <f t="shared" si="881"/>
        <v>0</v>
      </c>
      <c r="AE372" s="530">
        <v>46022</v>
      </c>
      <c r="AF372" t="s">
        <v>1195</v>
      </c>
      <c r="AG372" t="s">
        <v>751</v>
      </c>
      <c r="AH372" t="s">
        <v>1216</v>
      </c>
      <c r="AI372" t="s">
        <v>1218</v>
      </c>
      <c r="AL372" s="220">
        <f t="shared" si="882"/>
        <v>2025</v>
      </c>
      <c r="AM372" s="220" t="str">
        <f t="shared" si="883"/>
        <v>2025-12</v>
      </c>
      <c r="AN372" s="1" t="s">
        <v>24</v>
      </c>
      <c r="AO372" s="740">
        <f>AA372*'7'!G$355</f>
        <v>2119.4288010887472</v>
      </c>
      <c r="AP372" s="730" t="s">
        <v>677</v>
      </c>
      <c r="AQ372" s="212" t="str">
        <f t="shared" si="886"/>
        <v>912435</v>
      </c>
      <c r="AR372" s="213" t="e">
        <f>+VLOOKUP(AQ372,'8'!$B$5:$F$40,3,FALSE)</f>
        <v>#N/A</v>
      </c>
      <c r="AS372" s="213" t="e">
        <f>+VLOOKUP(AQ372,'8'!$B$5:$F$40,4,FALSE)</f>
        <v>#N/A</v>
      </c>
      <c r="AT372" s="213" t="e">
        <f>+VLOOKUP(AQ372,'8'!$B$5:$F$40,5,FALSE)</f>
        <v>#N/A</v>
      </c>
      <c r="AU372" s="213" t="e">
        <f>+VLOOKUP(AQ372,'8'!$B$5:$F$40,2,FALSE)</f>
        <v>#N/A</v>
      </c>
      <c r="AV372" s="213" t="str">
        <f t="shared" si="887"/>
        <v>G_SAP-91243520-2025-12</v>
      </c>
      <c r="AW372" s="165" t="str">
        <f t="shared" si="888"/>
        <v>91243520-2025-12</v>
      </c>
      <c r="AX372" t="str">
        <f t="shared" si="973"/>
        <v>G_SAP</v>
      </c>
      <c r="AZ372" s="659" t="str">
        <f>+VLOOKUP(P372&amp;" "&amp;AP372&amp;" "&amp;AX372&amp;" "&amp;X372,'D2'!G:G,1,FALSE)</f>
        <v>REAL 91243520 G_SAP CANN_AUS</v>
      </c>
      <c r="BC372" t="s">
        <v>302</v>
      </c>
      <c r="BD372" t="s">
        <v>302</v>
      </c>
      <c r="BE372" t="s">
        <v>302</v>
      </c>
      <c r="BF372" s="530"/>
      <c r="BG372" s="530"/>
      <c r="BI372" t="str">
        <f>IF(AX372="REMUNERACION","FEE MO","FEE SS")</f>
        <v>FEE SS</v>
      </c>
      <c r="BJ372" s="390" t="str">
        <f t="shared" ref="BJ372:BJ383" si="977">IF(AX372="REMUNERACION","FEE MO","FEE SS")&amp;X372</f>
        <v>FEE SSCANN_AUS</v>
      </c>
      <c r="BK372" s="655">
        <f t="shared" si="975"/>
        <v>0</v>
      </c>
      <c r="BL372" s="136">
        <f>IF(BI372="FEE SS",AB372*0.025,AB372*0.0551)</f>
        <v>0</v>
      </c>
      <c r="BM372" s="136" t="str">
        <f t="shared" si="962"/>
        <v>OK</v>
      </c>
    </row>
    <row r="373" spans="1:65" ht="20.399999999999999" x14ac:dyDescent="0.7">
      <c r="A373" s="203"/>
      <c r="B373" s="203"/>
      <c r="C373" s="203"/>
      <c r="D373" s="203"/>
      <c r="E373" s="203"/>
      <c r="F373" s="203"/>
      <c r="G373" s="203"/>
      <c r="H373" s="203"/>
      <c r="I373" s="203"/>
      <c r="J373" s="203"/>
      <c r="K373" s="203"/>
      <c r="L373" s="203" t="str">
        <f t="shared" si="877"/>
        <v>91243520DICIEMBRE2025</v>
      </c>
      <c r="M373" s="203" t="str">
        <f t="shared" si="971"/>
        <v>REAL 91243520 G_SAP CANN_AUS</v>
      </c>
      <c r="N373" s="203" t="str">
        <f>VLOOKUP(M373,'D2'!$DW$5:'D2'!G:G,1,FALSE)</f>
        <v>REAL 91243520 G_SAP CANN_AUS</v>
      </c>
      <c r="O373" t="str">
        <f t="shared" ref="O373:O387" si="978">P373&amp;V373&amp;X373&amp;W373&amp;AP373</f>
        <v>REALG_SAPCANN_AUSDICIEMBRE202591243520</v>
      </c>
      <c r="P373" t="s">
        <v>21</v>
      </c>
      <c r="Q373" s="387"/>
      <c r="R373" s="211" t="e">
        <f>+VLOOKUP(AP373,'8'!$B$5:$F$40,2,FALSE)</f>
        <v>#N/A</v>
      </c>
      <c r="S373" s="383"/>
      <c r="T373" s="211" t="e">
        <f>+VLOOKUP(TEXT(S373,0),articulos!A:B,2,0)</f>
        <v>#N/A</v>
      </c>
      <c r="U373" s="384"/>
      <c r="V373" s="370" t="s">
        <v>276</v>
      </c>
      <c r="W373" s="211" t="str">
        <f t="shared" si="880"/>
        <v>DICIEMBRE2025</v>
      </c>
      <c r="X373" t="s">
        <v>796</v>
      </c>
      <c r="AA373" s="95">
        <v>180.99</v>
      </c>
      <c r="AB373" s="207"/>
      <c r="AD373" s="388">
        <f t="shared" si="881"/>
        <v>0</v>
      </c>
      <c r="AE373" s="530">
        <v>46022</v>
      </c>
      <c r="AF373" t="s">
        <v>1195</v>
      </c>
      <c r="AG373" t="s">
        <v>751</v>
      </c>
      <c r="AH373" t="s">
        <v>1216</v>
      </c>
      <c r="AI373" t="s">
        <v>1217</v>
      </c>
      <c r="AL373" s="220">
        <f t="shared" si="882"/>
        <v>2025</v>
      </c>
      <c r="AM373" s="220" t="str">
        <f t="shared" si="883"/>
        <v>2025-12</v>
      </c>
      <c r="AN373" s="1" t="s">
        <v>24</v>
      </c>
      <c r="AO373" s="740">
        <f>AA373*'7'!G$355</f>
        <v>184.58948977866916</v>
      </c>
      <c r="AP373" s="730" t="s">
        <v>677</v>
      </c>
      <c r="AQ373" s="212" t="str">
        <f t="shared" si="886"/>
        <v>912435</v>
      </c>
      <c r="AR373" s="213" t="e">
        <f>+VLOOKUP(AQ373,'8'!$B$5:$F$40,3,FALSE)</f>
        <v>#N/A</v>
      </c>
      <c r="AS373" s="213" t="e">
        <f>+VLOOKUP(AQ373,'8'!$B$5:$F$40,4,FALSE)</f>
        <v>#N/A</v>
      </c>
      <c r="AT373" s="213" t="e">
        <f>+VLOOKUP(AQ373,'8'!$B$5:$F$40,5,FALSE)</f>
        <v>#N/A</v>
      </c>
      <c r="AU373" s="213" t="e">
        <f>+VLOOKUP(AQ373,'8'!$B$5:$F$40,2,FALSE)</f>
        <v>#N/A</v>
      </c>
      <c r="AV373" s="213" t="str">
        <f t="shared" si="887"/>
        <v>G_SAP-91243520-2025-12</v>
      </c>
      <c r="AW373" s="165" t="str">
        <f t="shared" si="888"/>
        <v>91243520-2025-12</v>
      </c>
      <c r="AX373" t="str">
        <f t="shared" si="973"/>
        <v>G_SAP</v>
      </c>
      <c r="AZ373" s="659" t="str">
        <f>+VLOOKUP(P373&amp;" "&amp;AP373&amp;" "&amp;AX373&amp;" "&amp;X373,'D2'!G:G,1,FALSE)</f>
        <v>REAL 91243520 G_SAP CANN_AUS</v>
      </c>
      <c r="BC373" t="s">
        <v>302</v>
      </c>
      <c r="BD373" t="s">
        <v>302</v>
      </c>
      <c r="BE373" t="s">
        <v>302</v>
      </c>
      <c r="BF373" s="530"/>
      <c r="BG373" s="530"/>
      <c r="BI373" t="str">
        <f t="shared" ref="BI373:BI383" si="979">IF(AX373="REMUNERACION","FEE MO","FEE SS")</f>
        <v>FEE SS</v>
      </c>
      <c r="BJ373" s="390" t="str">
        <f t="shared" si="977"/>
        <v>FEE SSCANN_AUS</v>
      </c>
      <c r="BK373" s="655">
        <f t="shared" si="975"/>
        <v>0</v>
      </c>
      <c r="BL373" s="136">
        <f t="shared" ref="BL373:BL383" si="980">IF(BI373="FEE SS",AB373*0.025,AB373*0.0551)</f>
        <v>0</v>
      </c>
      <c r="BM373" s="136" t="str">
        <f t="shared" si="962"/>
        <v>OK</v>
      </c>
    </row>
    <row r="374" spans="1:65" ht="20.399999999999999" x14ac:dyDescent="0.7">
      <c r="A374" s="203"/>
      <c r="B374" s="203"/>
      <c r="C374" s="203"/>
      <c r="D374" s="203"/>
      <c r="E374" s="203"/>
      <c r="F374" s="203"/>
      <c r="G374" s="203"/>
      <c r="H374" s="203"/>
      <c r="I374" s="203"/>
      <c r="J374" s="203"/>
      <c r="K374" s="203"/>
      <c r="L374" s="203" t="str">
        <f t="shared" ref="L374:L382" si="981">IF(P374="INCURRIDO",0,AP374&amp;W374)</f>
        <v>91243520DICIEMBRE2025</v>
      </c>
      <c r="M374" s="203" t="str">
        <f t="shared" ref="M374:M382" si="982">P374&amp;" "&amp;AP374&amp;" "&amp;V374&amp;" "&amp;X374</f>
        <v>REAL 91243520 G_SAP CANN_AUS</v>
      </c>
      <c r="N374" s="203" t="str">
        <f>VLOOKUP(M374,'D2'!$DW$5:'D2'!G:G,1,FALSE)</f>
        <v>REAL 91243520 G_SAP CANN_AUS</v>
      </c>
      <c r="O374" t="str">
        <f t="shared" ref="O374:O382" si="983">P374&amp;V374&amp;X374&amp;W374&amp;AP374</f>
        <v>REALG_SAPCANN_AUSDICIEMBRE202591243520</v>
      </c>
      <c r="P374" t="s">
        <v>21</v>
      </c>
      <c r="Q374" s="387"/>
      <c r="R374" s="211" t="e">
        <f>+VLOOKUP(AP374,'8'!$B$5:$F$40,2,FALSE)</f>
        <v>#N/A</v>
      </c>
      <c r="S374" s="383"/>
      <c r="T374" s="211" t="e">
        <f>+VLOOKUP(TEXT(S374,0),articulos!A:B,2,0)</f>
        <v>#N/A</v>
      </c>
      <c r="U374" s="384"/>
      <c r="V374" s="370" t="s">
        <v>276</v>
      </c>
      <c r="W374" s="211" t="str">
        <f t="shared" ref="W374:W382" si="984">UPPER(TEXT(AE374,"MMMMYYYY"))</f>
        <v>DICIEMBRE2025</v>
      </c>
      <c r="X374" t="s">
        <v>796</v>
      </c>
      <c r="AA374" s="95">
        <v>59.9</v>
      </c>
      <c r="AB374" s="207"/>
      <c r="AD374" s="388">
        <f t="shared" ref="AD374:AD382" si="985">ROUND(AB374-AC374,0)</f>
        <v>0</v>
      </c>
      <c r="AE374" s="530">
        <v>46022</v>
      </c>
      <c r="AF374" t="s">
        <v>1195</v>
      </c>
      <c r="AG374" t="s">
        <v>751</v>
      </c>
      <c r="AH374" t="s">
        <v>1216</v>
      </c>
      <c r="AI374" t="s">
        <v>1219</v>
      </c>
      <c r="AL374" s="220">
        <f t="shared" ref="AL374:AL382" si="986">+YEAR(AE374)</f>
        <v>2025</v>
      </c>
      <c r="AM374" s="220" t="str">
        <f t="shared" ref="AM374:AM382" si="987">+AL374&amp;"-"&amp;TEXT(MONTH(AE374),"00")</f>
        <v>2025-12</v>
      </c>
      <c r="AN374" s="1" t="s">
        <v>24</v>
      </c>
      <c r="AO374" s="740">
        <f>AA374*'7'!G$355</f>
        <v>61.091278179691038</v>
      </c>
      <c r="AP374" s="730" t="s">
        <v>677</v>
      </c>
      <c r="AQ374" s="212" t="str">
        <f t="shared" ref="AQ374:AQ382" si="988">+MID(AP374,1,6)</f>
        <v>912435</v>
      </c>
      <c r="AR374" s="213" t="e">
        <f>+VLOOKUP(AQ374,'8'!$B$5:$F$40,3,FALSE)</f>
        <v>#N/A</v>
      </c>
      <c r="AS374" s="213" t="e">
        <f>+VLOOKUP(AQ374,'8'!$B$5:$F$40,4,FALSE)</f>
        <v>#N/A</v>
      </c>
      <c r="AT374" s="213" t="e">
        <f>+VLOOKUP(AQ374,'8'!$B$5:$F$40,5,FALSE)</f>
        <v>#N/A</v>
      </c>
      <c r="AU374" s="213" t="e">
        <f>+VLOOKUP(AQ374,'8'!$B$5:$F$40,2,FALSE)</f>
        <v>#N/A</v>
      </c>
      <c r="AV374" s="213" t="str">
        <f t="shared" ref="AV374:AV382" si="989">+AX374&amp;"-"&amp;AP374&amp;"-"&amp;AM374</f>
        <v>G_SAP-91243520-2025-12</v>
      </c>
      <c r="AW374" s="165" t="str">
        <f t="shared" ref="AW374:AW382" si="990">+AP374&amp;"-"&amp;AM374</f>
        <v>91243520-2025-12</v>
      </c>
      <c r="AX374" t="str">
        <f t="shared" ref="AX374:AX382" si="991">V374</f>
        <v>G_SAP</v>
      </c>
      <c r="AZ374" s="659" t="str">
        <f>+VLOOKUP(P374&amp;" "&amp;AP374&amp;" "&amp;AX374&amp;" "&amp;X374,'D2'!G:G,1,FALSE)</f>
        <v>REAL 91243520 G_SAP CANN_AUS</v>
      </c>
      <c r="BC374" t="s">
        <v>302</v>
      </c>
      <c r="BD374" t="s">
        <v>302</v>
      </c>
      <c r="BE374" t="s">
        <v>302</v>
      </c>
      <c r="BF374" s="530"/>
      <c r="BG374" s="530"/>
      <c r="BI374" t="str">
        <f t="shared" ref="BI374:BI382" si="992">IF(AX374="REMUNERACION","FEE MO","FEE SS")</f>
        <v>FEE SS</v>
      </c>
      <c r="BJ374" s="390" t="str">
        <f t="shared" ref="BJ374:BJ382" si="993">IF(AX374="REMUNERACION","FEE MO","FEE SS")&amp;X374</f>
        <v>FEE SSCANN_AUS</v>
      </c>
      <c r="BK374" s="655">
        <f t="shared" ref="BK374:BK382" si="994">+AB374*0.025</f>
        <v>0</v>
      </c>
      <c r="BL374" s="136">
        <f t="shared" ref="BL374:BL382" si="995">IF(BI374="FEE SS",AB374*0.025,AB374*0.0551)</f>
        <v>0</v>
      </c>
      <c r="BM374" s="136" t="str">
        <f t="shared" ref="BM374:BM382" si="996">IF(BK374=BL374,"OK","REV")</f>
        <v>OK</v>
      </c>
    </row>
    <row r="375" spans="1:65" ht="20.399999999999999" x14ac:dyDescent="0.7">
      <c r="A375" s="203"/>
      <c r="B375" s="203"/>
      <c r="C375" s="203"/>
      <c r="D375" s="203"/>
      <c r="E375" s="203"/>
      <c r="F375" s="203"/>
      <c r="G375" s="203"/>
      <c r="H375" s="203"/>
      <c r="I375" s="203"/>
      <c r="J375" s="203"/>
      <c r="K375" s="203"/>
      <c r="L375" s="203" t="str">
        <f t="shared" ref="L375:L381" si="997">IF(P375="INCURRIDO",0,AP375&amp;W375)</f>
        <v>91243520DICIEMBRE2025</v>
      </c>
      <c r="M375" s="203" t="str">
        <f t="shared" ref="M375:M381" si="998">P375&amp;" "&amp;AP375&amp;" "&amp;V375&amp;" "&amp;X375</f>
        <v>REAL 91243520 G_SAP CANN_AUS</v>
      </c>
      <c r="N375" s="203" t="str">
        <f>VLOOKUP(M375,'D2'!$DW$5:'D2'!G:G,1,FALSE)</f>
        <v>REAL 91243520 G_SAP CANN_AUS</v>
      </c>
      <c r="O375" t="str">
        <f t="shared" ref="O375:O381" si="999">P375&amp;V375&amp;X375&amp;W375&amp;AP375</f>
        <v>REALG_SAPCANN_AUSDICIEMBRE202591243520</v>
      </c>
      <c r="P375" t="s">
        <v>21</v>
      </c>
      <c r="Q375" s="387"/>
      <c r="R375" s="211" t="e">
        <f>+VLOOKUP(AP375,'8'!$B$5:$F$40,2,FALSE)</f>
        <v>#N/A</v>
      </c>
      <c r="S375" s="383"/>
      <c r="T375" s="211" t="e">
        <f>+VLOOKUP(TEXT(S375,0),articulos!A:B,2,0)</f>
        <v>#N/A</v>
      </c>
      <c r="U375" s="384"/>
      <c r="V375" s="370" t="s">
        <v>276</v>
      </c>
      <c r="W375" s="211" t="str">
        <f t="shared" ref="W375:W381" si="1000">UPPER(TEXT(AE375,"MMMMYYYY"))</f>
        <v>DICIEMBRE2025</v>
      </c>
      <c r="X375" t="s">
        <v>796</v>
      </c>
      <c r="AA375" s="95"/>
      <c r="AB375" s="207"/>
      <c r="AD375" s="388">
        <f t="shared" ref="AD375:AD381" si="1001">ROUND(AB375-AC375,0)</f>
        <v>0</v>
      </c>
      <c r="AE375" s="530">
        <v>46022</v>
      </c>
      <c r="AG375" t="s">
        <v>1238</v>
      </c>
      <c r="AI375" t="s">
        <v>1219</v>
      </c>
      <c r="AL375" s="220">
        <f t="shared" ref="AL375:AL381" si="1002">+YEAR(AE375)</f>
        <v>2025</v>
      </c>
      <c r="AM375" s="220" t="str">
        <f t="shared" ref="AM375:AM381" si="1003">+AL375&amp;"-"&amp;TEXT(MONTH(AE375),"00")</f>
        <v>2025-12</v>
      </c>
      <c r="AN375" s="1" t="s">
        <v>24</v>
      </c>
      <c r="AO375" s="740">
        <v>48621.676126903796</v>
      </c>
      <c r="AP375" s="730" t="s">
        <v>677</v>
      </c>
      <c r="AQ375" s="212" t="str">
        <f t="shared" ref="AQ375:AQ381" si="1004">+MID(AP375,1,6)</f>
        <v>912435</v>
      </c>
      <c r="AR375" s="213" t="e">
        <f>+VLOOKUP(AQ375,'8'!$B$5:$F$40,3,FALSE)</f>
        <v>#N/A</v>
      </c>
      <c r="AS375" s="213" t="e">
        <f>+VLOOKUP(AQ375,'8'!$B$5:$F$40,4,FALSE)</f>
        <v>#N/A</v>
      </c>
      <c r="AT375" s="213" t="e">
        <f>+VLOOKUP(AQ375,'8'!$B$5:$F$40,5,FALSE)</f>
        <v>#N/A</v>
      </c>
      <c r="AU375" s="213" t="e">
        <f>+VLOOKUP(AQ375,'8'!$B$5:$F$40,2,FALSE)</f>
        <v>#N/A</v>
      </c>
      <c r="AV375" s="213" t="str">
        <f t="shared" ref="AV375:AV381" si="1005">+AX375&amp;"-"&amp;AP375&amp;"-"&amp;AM375</f>
        <v>G_SAP-91243520-2025-12</v>
      </c>
      <c r="AW375" s="165" t="str">
        <f t="shared" ref="AW375:AW381" si="1006">+AP375&amp;"-"&amp;AM375</f>
        <v>91243520-2025-12</v>
      </c>
      <c r="AX375" t="str">
        <f t="shared" ref="AX375:AX381" si="1007">V375</f>
        <v>G_SAP</v>
      </c>
      <c r="AZ375" s="659" t="str">
        <f>+VLOOKUP(P375&amp;" "&amp;AP375&amp;" "&amp;AX375&amp;" "&amp;X375,'D2'!G:G,1,FALSE)</f>
        <v>REAL 91243520 G_SAP CANN_AUS</v>
      </c>
      <c r="BC375" t="s">
        <v>302</v>
      </c>
      <c r="BD375" t="s">
        <v>302</v>
      </c>
      <c r="BE375" t="s">
        <v>302</v>
      </c>
      <c r="BF375" s="530"/>
      <c r="BG375" s="530"/>
      <c r="BI375" t="str">
        <f t="shared" ref="BI375:BI381" si="1008">IF(AX375="REMUNERACION","FEE MO","FEE SS")</f>
        <v>FEE SS</v>
      </c>
      <c r="BJ375" s="390" t="str">
        <f t="shared" ref="BJ375:BJ381" si="1009">IF(AX375="REMUNERACION","FEE MO","FEE SS")&amp;X375</f>
        <v>FEE SSCANN_AUS</v>
      </c>
      <c r="BK375" s="655">
        <f t="shared" ref="BK375:BK381" si="1010">+AB375*0.025</f>
        <v>0</v>
      </c>
      <c r="BL375" s="136">
        <f t="shared" ref="BL375:BL381" si="1011">IF(BI375="FEE SS",AB375*0.025,AB375*0.0551)</f>
        <v>0</v>
      </c>
      <c r="BM375" s="136" t="str">
        <f t="shared" ref="BM375:BM381" si="1012">IF(BK375=BL375,"OK","REV")</f>
        <v>OK</v>
      </c>
    </row>
    <row r="376" spans="1:65" ht="20.399999999999999" x14ac:dyDescent="0.7">
      <c r="A376" s="203"/>
      <c r="B376" s="203"/>
      <c r="C376" s="203"/>
      <c r="D376" s="203"/>
      <c r="E376" s="203"/>
      <c r="F376" s="203"/>
      <c r="G376" s="203"/>
      <c r="H376" s="203"/>
      <c r="I376" s="203"/>
      <c r="J376" s="203"/>
      <c r="K376" s="203"/>
      <c r="L376" s="203">
        <f t="shared" si="997"/>
        <v>0</v>
      </c>
      <c r="M376" s="203" t="str">
        <f t="shared" si="998"/>
        <v>INCURRIDO 91243530 TRANSPORTE CANN_AUS</v>
      </c>
      <c r="N376" s="203" t="str">
        <f>VLOOKUP(M376,'D2'!$DW$5:'D2'!G:G,1,FALSE)</f>
        <v>INCURRIDO 91243530 TRANSPORTE CANN_AUS</v>
      </c>
      <c r="O376" t="str">
        <f t="shared" si="999"/>
        <v>INCURRIDOTRANSPORTECANN_AUSDICIEMBRE202591243530</v>
      </c>
      <c r="P376" t="s">
        <v>743</v>
      </c>
      <c r="Q376" s="387"/>
      <c r="R376" s="211" t="e">
        <f>+VLOOKUP(AP376,'8'!$B$5:$F$40,2,FALSE)</f>
        <v>#N/A</v>
      </c>
      <c r="S376" s="383"/>
      <c r="T376" s="211" t="e">
        <f>+VLOOKUP(TEXT(S376,0),articulos!A:B,2,0)</f>
        <v>#N/A</v>
      </c>
      <c r="U376" s="384"/>
      <c r="V376" s="370" t="s">
        <v>631</v>
      </c>
      <c r="W376" s="211" t="str">
        <f t="shared" si="1000"/>
        <v>DICIEMBRE2025</v>
      </c>
      <c r="X376" t="s">
        <v>796</v>
      </c>
      <c r="AA376" s="95"/>
      <c r="AB376" s="207"/>
      <c r="AD376" s="388">
        <f t="shared" si="1001"/>
        <v>0</v>
      </c>
      <c r="AE376" s="530">
        <v>46022</v>
      </c>
      <c r="AG376" t="s">
        <v>1248</v>
      </c>
      <c r="AI376" t="s">
        <v>1219</v>
      </c>
      <c r="AL376" s="220">
        <f t="shared" si="1002"/>
        <v>2025</v>
      </c>
      <c r="AM376" s="220" t="str">
        <f t="shared" si="1003"/>
        <v>2025-12</v>
      </c>
      <c r="AN376" s="1" t="s">
        <v>24</v>
      </c>
      <c r="AO376" s="740">
        <v>-801.27826656629202</v>
      </c>
      <c r="AP376" s="730" t="s">
        <v>678</v>
      </c>
      <c r="AQ376" s="212" t="str">
        <f t="shared" si="1004"/>
        <v>912435</v>
      </c>
      <c r="AR376" s="213" t="e">
        <f>+VLOOKUP(AQ376,'8'!$B$5:$F$40,3,FALSE)</f>
        <v>#N/A</v>
      </c>
      <c r="AS376" s="213" t="e">
        <f>+VLOOKUP(AQ376,'8'!$B$5:$F$40,4,FALSE)</f>
        <v>#N/A</v>
      </c>
      <c r="AT376" s="213" t="e">
        <f>+VLOOKUP(AQ376,'8'!$B$5:$F$40,5,FALSE)</f>
        <v>#N/A</v>
      </c>
      <c r="AU376" s="213" t="e">
        <f>+VLOOKUP(AQ376,'8'!$B$5:$F$40,2,FALSE)</f>
        <v>#N/A</v>
      </c>
      <c r="AV376" s="213" t="str">
        <f t="shared" si="1005"/>
        <v>TRANSPORTE-91243530-2025-12</v>
      </c>
      <c r="AW376" s="165" t="str">
        <f t="shared" si="1006"/>
        <v>91243530-2025-12</v>
      </c>
      <c r="AX376" t="str">
        <f t="shared" si="1007"/>
        <v>TRANSPORTE</v>
      </c>
      <c r="AZ376" s="659" t="str">
        <f>+VLOOKUP(P376&amp;" "&amp;AP376&amp;" "&amp;AX376&amp;" "&amp;X376,'D2'!G:G,1,FALSE)</f>
        <v>INCURRIDO 91243530 TRANSPORTE CANN_AUS</v>
      </c>
      <c r="BC376" t="s">
        <v>302</v>
      </c>
      <c r="BD376" t="s">
        <v>302</v>
      </c>
      <c r="BE376" t="s">
        <v>302</v>
      </c>
      <c r="BF376" s="530"/>
      <c r="BG376" s="530"/>
      <c r="BI376" t="str">
        <f t="shared" si="1008"/>
        <v>FEE SS</v>
      </c>
      <c r="BJ376" s="390" t="str">
        <f t="shared" si="1009"/>
        <v>FEE SSCANN_AUS</v>
      </c>
      <c r="BK376" s="655">
        <f t="shared" si="1010"/>
        <v>0</v>
      </c>
      <c r="BL376" s="136">
        <f t="shared" si="1011"/>
        <v>0</v>
      </c>
      <c r="BM376" s="136" t="str">
        <f t="shared" si="1012"/>
        <v>OK</v>
      </c>
    </row>
    <row r="377" spans="1:65" ht="20.399999999999999" x14ac:dyDescent="0.7">
      <c r="A377" s="203"/>
      <c r="B377" s="203"/>
      <c r="C377" s="203"/>
      <c r="D377" s="203"/>
      <c r="E377" s="203"/>
      <c r="F377" s="203"/>
      <c r="G377" s="203"/>
      <c r="H377" s="203"/>
      <c r="I377" s="203"/>
      <c r="J377" s="203"/>
      <c r="K377" s="203"/>
      <c r="L377" s="203" t="str">
        <f t="shared" si="997"/>
        <v>91243530DICIEMBRE2025</v>
      </c>
      <c r="M377" s="203" t="str">
        <f t="shared" si="998"/>
        <v>REAL 91243530 TRANSPORTE CANN_AUS</v>
      </c>
      <c r="N377" s="203" t="str">
        <f>VLOOKUP(M377,'D2'!$DW$5:'D2'!G:G,1,FALSE)</f>
        <v>REAL 91243530 TRANSPORTE CANN_AUS</v>
      </c>
      <c r="O377" t="str">
        <f t="shared" si="999"/>
        <v>REALTRANSPORTECANN_AUSDICIEMBRE202591243530</v>
      </c>
      <c r="P377" t="s">
        <v>21</v>
      </c>
      <c r="Q377" s="387"/>
      <c r="R377" s="211" t="e">
        <f>+VLOOKUP(AP377,'8'!$B$5:$F$40,2,FALSE)</f>
        <v>#N/A</v>
      </c>
      <c r="S377" s="383"/>
      <c r="T377" s="211" t="e">
        <f>+VLOOKUP(TEXT(S377,0),articulos!A:B,2,0)</f>
        <v>#N/A</v>
      </c>
      <c r="U377" s="384"/>
      <c r="V377" s="370" t="s">
        <v>631</v>
      </c>
      <c r="W377" s="211" t="str">
        <f t="shared" si="1000"/>
        <v>DICIEMBRE2025</v>
      </c>
      <c r="X377" t="s">
        <v>796</v>
      </c>
      <c r="AA377" s="95"/>
      <c r="AB377" s="207"/>
      <c r="AD377" s="388">
        <f t="shared" si="1001"/>
        <v>0</v>
      </c>
      <c r="AE377" s="530">
        <v>46022</v>
      </c>
      <c r="AG377" t="s">
        <v>1248</v>
      </c>
      <c r="AI377" t="s">
        <v>1219</v>
      </c>
      <c r="AL377" s="220">
        <f t="shared" si="1002"/>
        <v>2025</v>
      </c>
      <c r="AM377" s="220" t="str">
        <f t="shared" si="1003"/>
        <v>2025-12</v>
      </c>
      <c r="AN377" s="1" t="s">
        <v>24</v>
      </c>
      <c r="AO377" s="740">
        <v>801.27826656629304</v>
      </c>
      <c r="AP377" s="730" t="s">
        <v>678</v>
      </c>
      <c r="AQ377" s="212" t="str">
        <f t="shared" si="1004"/>
        <v>912435</v>
      </c>
      <c r="AR377" s="213" t="e">
        <f>+VLOOKUP(AQ377,'8'!$B$5:$F$40,3,FALSE)</f>
        <v>#N/A</v>
      </c>
      <c r="AS377" s="213" t="e">
        <f>+VLOOKUP(AQ377,'8'!$B$5:$F$40,4,FALSE)</f>
        <v>#N/A</v>
      </c>
      <c r="AT377" s="213" t="e">
        <f>+VLOOKUP(AQ377,'8'!$B$5:$F$40,5,FALSE)</f>
        <v>#N/A</v>
      </c>
      <c r="AU377" s="213" t="e">
        <f>+VLOOKUP(AQ377,'8'!$B$5:$F$40,2,FALSE)</f>
        <v>#N/A</v>
      </c>
      <c r="AV377" s="213" t="str">
        <f t="shared" si="1005"/>
        <v>TRANSPORTE-91243530-2025-12</v>
      </c>
      <c r="AW377" s="165" t="str">
        <f t="shared" si="1006"/>
        <v>91243530-2025-12</v>
      </c>
      <c r="AX377" t="str">
        <f t="shared" si="1007"/>
        <v>TRANSPORTE</v>
      </c>
      <c r="AZ377" s="659" t="str">
        <f>+VLOOKUP(P377&amp;" "&amp;AP377&amp;" "&amp;AX377&amp;" "&amp;X377,'D2'!G:G,1,FALSE)</f>
        <v>REAL 91243530 TRANSPORTE CANN_AUS</v>
      </c>
      <c r="BC377" t="s">
        <v>302</v>
      </c>
      <c r="BD377" t="s">
        <v>302</v>
      </c>
      <c r="BE377" t="s">
        <v>302</v>
      </c>
      <c r="BF377" s="530"/>
      <c r="BG377" s="530"/>
      <c r="BI377" t="str">
        <f t="shared" si="1008"/>
        <v>FEE SS</v>
      </c>
      <c r="BJ377" s="390" t="str">
        <f t="shared" si="1009"/>
        <v>FEE SSCANN_AUS</v>
      </c>
      <c r="BK377" s="655">
        <f t="shared" si="1010"/>
        <v>0</v>
      </c>
      <c r="BL377" s="136">
        <f t="shared" si="1011"/>
        <v>0</v>
      </c>
      <c r="BM377" s="136" t="str">
        <f t="shared" si="1012"/>
        <v>OK</v>
      </c>
    </row>
    <row r="378" spans="1:65" ht="20.399999999999999" x14ac:dyDescent="0.7">
      <c r="A378" s="203"/>
      <c r="B378" s="203"/>
      <c r="C378" s="203"/>
      <c r="D378" s="203"/>
      <c r="E378" s="203"/>
      <c r="F378" s="203"/>
      <c r="G378" s="203"/>
      <c r="H378" s="203"/>
      <c r="I378" s="203"/>
      <c r="J378" s="203"/>
      <c r="K378" s="203"/>
      <c r="L378" s="203">
        <f t="shared" si="997"/>
        <v>0</v>
      </c>
      <c r="M378" s="203" t="str">
        <f t="shared" si="998"/>
        <v>INCURRIDO 91243110 CO-H-007/2024 CANN_AUS</v>
      </c>
      <c r="N378" s="203" t="str">
        <f>VLOOKUP(M378,'D2'!$DW$5:'D2'!G:G,1,FALSE)</f>
        <v>INCURRIDO 91243110 CO-H-007/2024 CANN_AUS</v>
      </c>
      <c r="O378" t="str">
        <f t="shared" si="999"/>
        <v>INCURRIDOCO-H-007/2024CANN_AUSDICIEMBRE202591243110</v>
      </c>
      <c r="P378" t="s">
        <v>743</v>
      </c>
      <c r="Q378" s="387"/>
      <c r="R378" s="211" t="e">
        <f>+VLOOKUP(AP378,'8'!$B$5:$F$40,2,FALSE)</f>
        <v>#N/A</v>
      </c>
      <c r="S378" s="383"/>
      <c r="T378" s="211" t="e">
        <f>+VLOOKUP(TEXT(S378,0),articulos!A:B,2,0)</f>
        <v>#N/A</v>
      </c>
      <c r="U378" s="384"/>
      <c r="V378" s="370" t="s">
        <v>775</v>
      </c>
      <c r="W378" s="211" t="str">
        <f t="shared" si="1000"/>
        <v>DICIEMBRE2025</v>
      </c>
      <c r="X378" t="s">
        <v>796</v>
      </c>
      <c r="AA378" s="95"/>
      <c r="AB378" s="207"/>
      <c r="AD378" s="388">
        <f t="shared" si="1001"/>
        <v>0</v>
      </c>
      <c r="AE378" s="530">
        <v>46022</v>
      </c>
      <c r="AG378" t="s">
        <v>1248</v>
      </c>
      <c r="AI378" t="s">
        <v>1219</v>
      </c>
      <c r="AL378" s="220">
        <f t="shared" si="1002"/>
        <v>2025</v>
      </c>
      <c r="AM378" s="220" t="str">
        <f t="shared" si="1003"/>
        <v>2025-12</v>
      </c>
      <c r="AN378" s="1" t="s">
        <v>24</v>
      </c>
      <c r="AO378" s="740"/>
      <c r="AP378" s="730" t="s">
        <v>662</v>
      </c>
      <c r="AQ378" s="212" t="str">
        <f t="shared" si="1004"/>
        <v>912431</v>
      </c>
      <c r="AR378" s="213" t="e">
        <f>+VLOOKUP(AQ378,'8'!$B$5:$F$40,3,FALSE)</f>
        <v>#N/A</v>
      </c>
      <c r="AS378" s="213" t="e">
        <f>+VLOOKUP(AQ378,'8'!$B$5:$F$40,4,FALSE)</f>
        <v>#N/A</v>
      </c>
      <c r="AT378" s="213" t="e">
        <f>+VLOOKUP(AQ378,'8'!$B$5:$F$40,5,FALSE)</f>
        <v>#N/A</v>
      </c>
      <c r="AU378" s="213" t="e">
        <f>+VLOOKUP(AQ378,'8'!$B$5:$F$40,2,FALSE)</f>
        <v>#N/A</v>
      </c>
      <c r="AV378" s="213" t="str">
        <f t="shared" si="1005"/>
        <v>CO-H-007/2024-91243110-2025-12</v>
      </c>
      <c r="AW378" s="165" t="str">
        <f t="shared" si="1006"/>
        <v>91243110-2025-12</v>
      </c>
      <c r="AX378" t="str">
        <f t="shared" si="1007"/>
        <v>CO-H-007/2024</v>
      </c>
      <c r="AZ378" s="659" t="str">
        <f>+VLOOKUP(P378&amp;" "&amp;AP378&amp;" "&amp;AX378&amp;" "&amp;X378,'D2'!G:G,1,FALSE)</f>
        <v>INCURRIDO 91243110 CO-H-007/2024 CANN_AUS</v>
      </c>
      <c r="BC378" t="s">
        <v>302</v>
      </c>
      <c r="BD378" t="s">
        <v>302</v>
      </c>
      <c r="BE378" t="s">
        <v>302</v>
      </c>
      <c r="BF378" s="530"/>
      <c r="BG378" s="530"/>
      <c r="BI378" t="str">
        <f t="shared" si="1008"/>
        <v>FEE SS</v>
      </c>
      <c r="BJ378" s="390" t="str">
        <f t="shared" si="1009"/>
        <v>FEE SSCANN_AUS</v>
      </c>
      <c r="BK378" s="655">
        <f t="shared" si="1010"/>
        <v>0</v>
      </c>
      <c r="BL378" s="136">
        <f t="shared" si="1011"/>
        <v>0</v>
      </c>
      <c r="BM378" s="136" t="str">
        <f t="shared" si="1012"/>
        <v>OK</v>
      </c>
    </row>
    <row r="379" spans="1:65" ht="20.399999999999999" x14ac:dyDescent="0.7">
      <c r="A379" s="203"/>
      <c r="B379" s="203"/>
      <c r="C379" s="203"/>
      <c r="D379" s="203"/>
      <c r="E379" s="203"/>
      <c r="F379" s="203"/>
      <c r="G379" s="203"/>
      <c r="H379" s="203"/>
      <c r="I379" s="203"/>
      <c r="J379" s="203"/>
      <c r="K379" s="203"/>
      <c r="L379" s="203" t="str">
        <f t="shared" si="997"/>
        <v>91243110DICIEMBRE2025</v>
      </c>
      <c r="M379" s="203" t="str">
        <f t="shared" si="998"/>
        <v>REAL 91243110 CO-H-007/2024 CANN_AUS</v>
      </c>
      <c r="N379" s="203" t="str">
        <f>VLOOKUP(M379,'D2'!$DW$5:'D2'!G:G,1,FALSE)</f>
        <v>REAL 91243110 CO-H-007/2024 CANN_AUS</v>
      </c>
      <c r="O379" t="str">
        <f t="shared" si="999"/>
        <v>REALCO-H-007/2024CANN_AUSDICIEMBRE202591243110</v>
      </c>
      <c r="P379" t="s">
        <v>21</v>
      </c>
      <c r="Q379" s="387"/>
      <c r="R379" s="211" t="e">
        <f>+VLOOKUP(AP379,'8'!$B$5:$F$40,2,FALSE)</f>
        <v>#N/A</v>
      </c>
      <c r="S379" s="383"/>
      <c r="T379" s="211" t="e">
        <f>+VLOOKUP(TEXT(S379,0),articulos!A:B,2,0)</f>
        <v>#N/A</v>
      </c>
      <c r="U379" s="384"/>
      <c r="V379" s="370" t="s">
        <v>775</v>
      </c>
      <c r="W379" s="211" t="str">
        <f t="shared" si="1000"/>
        <v>DICIEMBRE2025</v>
      </c>
      <c r="X379" t="s">
        <v>796</v>
      </c>
      <c r="AA379" s="95"/>
      <c r="AB379" s="207"/>
      <c r="AD379" s="388">
        <f t="shared" si="1001"/>
        <v>0</v>
      </c>
      <c r="AE379" s="530">
        <v>46022</v>
      </c>
      <c r="AG379" t="s">
        <v>1248</v>
      </c>
      <c r="AI379" t="s">
        <v>1219</v>
      </c>
      <c r="AL379" s="220">
        <f t="shared" si="1002"/>
        <v>2025</v>
      </c>
      <c r="AM379" s="220" t="str">
        <f t="shared" si="1003"/>
        <v>2025-12</v>
      </c>
      <c r="AN379" s="1" t="s">
        <v>24</v>
      </c>
      <c r="AO379" s="740"/>
      <c r="AP379" s="730" t="s">
        <v>662</v>
      </c>
      <c r="AQ379" s="212" t="str">
        <f t="shared" si="1004"/>
        <v>912431</v>
      </c>
      <c r="AR379" s="213" t="e">
        <f>+VLOOKUP(AQ379,'8'!$B$5:$F$40,3,FALSE)</f>
        <v>#N/A</v>
      </c>
      <c r="AS379" s="213" t="e">
        <f>+VLOOKUP(AQ379,'8'!$B$5:$F$40,4,FALSE)</f>
        <v>#N/A</v>
      </c>
      <c r="AT379" s="213" t="e">
        <f>+VLOOKUP(AQ379,'8'!$B$5:$F$40,5,FALSE)</f>
        <v>#N/A</v>
      </c>
      <c r="AU379" s="213" t="e">
        <f>+VLOOKUP(AQ379,'8'!$B$5:$F$40,2,FALSE)</f>
        <v>#N/A</v>
      </c>
      <c r="AV379" s="213" t="str">
        <f t="shared" si="1005"/>
        <v>CO-H-007/2024-91243110-2025-12</v>
      </c>
      <c r="AW379" s="165" t="str">
        <f t="shared" si="1006"/>
        <v>91243110-2025-12</v>
      </c>
      <c r="AX379" t="str">
        <f t="shared" si="1007"/>
        <v>CO-H-007/2024</v>
      </c>
      <c r="AZ379" s="659" t="str">
        <f>+VLOOKUP(P379&amp;" "&amp;AP379&amp;" "&amp;AX379&amp;" "&amp;X379,'D2'!G:G,1,FALSE)</f>
        <v>REAL 91243110 CO-H-007/2024 CANN_AUS</v>
      </c>
      <c r="BC379" t="s">
        <v>302</v>
      </c>
      <c r="BD379" t="s">
        <v>302</v>
      </c>
      <c r="BE379" t="s">
        <v>302</v>
      </c>
      <c r="BF379" s="530"/>
      <c r="BG379" s="530"/>
      <c r="BI379" t="str">
        <f t="shared" si="1008"/>
        <v>FEE SS</v>
      </c>
      <c r="BJ379" s="390" t="str">
        <f t="shared" si="1009"/>
        <v>FEE SSCANN_AUS</v>
      </c>
      <c r="BK379" s="655">
        <f t="shared" si="1010"/>
        <v>0</v>
      </c>
      <c r="BL379" s="136">
        <f t="shared" si="1011"/>
        <v>0</v>
      </c>
      <c r="BM379" s="136" t="str">
        <f t="shared" si="1012"/>
        <v>OK</v>
      </c>
    </row>
    <row r="380" spans="1:65" ht="20.399999999999999" x14ac:dyDescent="0.7">
      <c r="A380" s="203"/>
      <c r="B380" s="203"/>
      <c r="C380" s="203"/>
      <c r="D380" s="203"/>
      <c r="E380" s="203"/>
      <c r="F380" s="203"/>
      <c r="G380" s="203"/>
      <c r="H380" s="203"/>
      <c r="I380" s="203"/>
      <c r="J380" s="203"/>
      <c r="K380" s="203"/>
      <c r="L380" s="203">
        <f t="shared" si="997"/>
        <v>0</v>
      </c>
      <c r="M380" s="203" t="str">
        <f t="shared" si="998"/>
        <v>INCURRIDO 91243120 CO-075/2024 CANN_AUS</v>
      </c>
      <c r="N380" s="203" t="str">
        <f>VLOOKUP(M380,'D2'!$DW$5:'D2'!G:G,1,FALSE)</f>
        <v>INCURRIDO 91243120 CO-075/2024 CANN_AUS</v>
      </c>
      <c r="O380" t="str">
        <f t="shared" si="999"/>
        <v>INCURRIDOCO-075/2024CANN_AUSDICIEMBRE202591243120</v>
      </c>
      <c r="P380" t="s">
        <v>743</v>
      </c>
      <c r="Q380" s="387"/>
      <c r="R380" s="211" t="e">
        <f>+VLOOKUP(AP380,'8'!$B$5:$F$40,2,FALSE)</f>
        <v>#N/A</v>
      </c>
      <c r="S380" s="383"/>
      <c r="T380" s="211" t="e">
        <f>+VLOOKUP(TEXT(S380,0),articulos!A:B,2,0)</f>
        <v>#N/A</v>
      </c>
      <c r="U380" s="384"/>
      <c r="V380" s="370" t="s">
        <v>888</v>
      </c>
      <c r="W380" s="211" t="str">
        <f t="shared" si="1000"/>
        <v>DICIEMBRE2025</v>
      </c>
      <c r="X380" t="s">
        <v>796</v>
      </c>
      <c r="AA380" s="95"/>
      <c r="AB380" s="207"/>
      <c r="AD380" s="388">
        <f t="shared" si="1001"/>
        <v>0</v>
      </c>
      <c r="AE380" s="530">
        <v>46022</v>
      </c>
      <c r="AG380" t="s">
        <v>1248</v>
      </c>
      <c r="AI380" t="s">
        <v>1219</v>
      </c>
      <c r="AL380" s="220">
        <f t="shared" si="1002"/>
        <v>2025</v>
      </c>
      <c r="AM380" s="220" t="str">
        <f t="shared" si="1003"/>
        <v>2025-12</v>
      </c>
      <c r="AN380" s="1" t="s">
        <v>24</v>
      </c>
      <c r="AO380" s="740"/>
      <c r="AP380" s="730" t="s">
        <v>663</v>
      </c>
      <c r="AQ380" s="212" t="str">
        <f t="shared" si="1004"/>
        <v>912431</v>
      </c>
      <c r="AR380" s="213" t="e">
        <f>+VLOOKUP(AQ380,'8'!$B$5:$F$40,3,FALSE)</f>
        <v>#N/A</v>
      </c>
      <c r="AS380" s="213" t="e">
        <f>+VLOOKUP(AQ380,'8'!$B$5:$F$40,4,FALSE)</f>
        <v>#N/A</v>
      </c>
      <c r="AT380" s="213" t="e">
        <f>+VLOOKUP(AQ380,'8'!$B$5:$F$40,5,FALSE)</f>
        <v>#N/A</v>
      </c>
      <c r="AU380" s="213" t="e">
        <f>+VLOOKUP(AQ380,'8'!$B$5:$F$40,2,FALSE)</f>
        <v>#N/A</v>
      </c>
      <c r="AV380" s="213" t="str">
        <f t="shared" si="1005"/>
        <v>CO-075/2024-91243120-2025-12</v>
      </c>
      <c r="AW380" s="165" t="str">
        <f t="shared" si="1006"/>
        <v>91243120-2025-12</v>
      </c>
      <c r="AX380" t="str">
        <f t="shared" si="1007"/>
        <v>CO-075/2024</v>
      </c>
      <c r="AZ380" s="659" t="str">
        <f>+VLOOKUP(P380&amp;" "&amp;AP380&amp;" "&amp;AX380&amp;" "&amp;X380,'D2'!G:G,1,FALSE)</f>
        <v>INCURRIDO 91243120 CO-075/2024 CANN_AUS</v>
      </c>
      <c r="BC380" t="s">
        <v>302</v>
      </c>
      <c r="BD380" t="s">
        <v>302</v>
      </c>
      <c r="BE380" t="s">
        <v>302</v>
      </c>
      <c r="BF380" s="530"/>
      <c r="BG380" s="530"/>
      <c r="BI380" t="str">
        <f t="shared" si="1008"/>
        <v>FEE SS</v>
      </c>
      <c r="BJ380" s="390" t="str">
        <f t="shared" si="1009"/>
        <v>FEE SSCANN_AUS</v>
      </c>
      <c r="BK380" s="655">
        <f t="shared" si="1010"/>
        <v>0</v>
      </c>
      <c r="BL380" s="136">
        <f t="shared" si="1011"/>
        <v>0</v>
      </c>
      <c r="BM380" s="136" t="str">
        <f t="shared" si="1012"/>
        <v>OK</v>
      </c>
    </row>
    <row r="381" spans="1:65" ht="20.399999999999999" x14ac:dyDescent="0.7">
      <c r="A381" s="203"/>
      <c r="B381" s="203"/>
      <c r="C381" s="203"/>
      <c r="D381" s="203"/>
      <c r="E381" s="203"/>
      <c r="F381" s="203"/>
      <c r="G381" s="203"/>
      <c r="H381" s="203"/>
      <c r="I381" s="203"/>
      <c r="J381" s="203"/>
      <c r="K381" s="203"/>
      <c r="L381" s="203" t="str">
        <f t="shared" si="997"/>
        <v>91243120DICIEMBRE2025</v>
      </c>
      <c r="M381" s="203" t="str">
        <f t="shared" si="998"/>
        <v>REAL 91243120 CO-075/2024 CANN_AUS</v>
      </c>
      <c r="N381" s="203" t="str">
        <f>VLOOKUP(M381,'D2'!$DW$5:'D2'!G:G,1,FALSE)</f>
        <v>REAL 91243120 CO-075/2024 CANN_AUS</v>
      </c>
      <c r="O381" t="str">
        <f t="shared" si="999"/>
        <v>REALCO-075/2024CANN_AUSDICIEMBRE202591243120</v>
      </c>
      <c r="P381" t="s">
        <v>21</v>
      </c>
      <c r="Q381" s="387"/>
      <c r="R381" s="211" t="e">
        <f>+VLOOKUP(AP381,'8'!$B$5:$F$40,2,FALSE)</f>
        <v>#N/A</v>
      </c>
      <c r="S381" s="383"/>
      <c r="T381" s="211" t="e">
        <f>+VLOOKUP(TEXT(S381,0),articulos!A:B,2,0)</f>
        <v>#N/A</v>
      </c>
      <c r="U381" s="384"/>
      <c r="V381" s="370" t="s">
        <v>888</v>
      </c>
      <c r="W381" s="211" t="str">
        <f t="shared" si="1000"/>
        <v>DICIEMBRE2025</v>
      </c>
      <c r="X381" t="s">
        <v>796</v>
      </c>
      <c r="AA381" s="95"/>
      <c r="AB381" s="207"/>
      <c r="AD381" s="388">
        <f t="shared" si="1001"/>
        <v>0</v>
      </c>
      <c r="AE381" s="530">
        <v>46022</v>
      </c>
      <c r="AG381" t="s">
        <v>1248</v>
      </c>
      <c r="AI381" t="s">
        <v>1219</v>
      </c>
      <c r="AL381" s="220">
        <f t="shared" si="1002"/>
        <v>2025</v>
      </c>
      <c r="AM381" s="220" t="str">
        <f t="shared" si="1003"/>
        <v>2025-12</v>
      </c>
      <c r="AN381" s="1" t="s">
        <v>24</v>
      </c>
      <c r="AO381" s="740"/>
      <c r="AP381" s="730" t="s">
        <v>663</v>
      </c>
      <c r="AQ381" s="212" t="str">
        <f t="shared" si="1004"/>
        <v>912431</v>
      </c>
      <c r="AR381" s="213" t="e">
        <f>+VLOOKUP(AQ381,'8'!$B$5:$F$40,3,FALSE)</f>
        <v>#N/A</v>
      </c>
      <c r="AS381" s="213" t="e">
        <f>+VLOOKUP(AQ381,'8'!$B$5:$F$40,4,FALSE)</f>
        <v>#N/A</v>
      </c>
      <c r="AT381" s="213" t="e">
        <f>+VLOOKUP(AQ381,'8'!$B$5:$F$40,5,FALSE)</f>
        <v>#N/A</v>
      </c>
      <c r="AU381" s="213" t="e">
        <f>+VLOOKUP(AQ381,'8'!$B$5:$F$40,2,FALSE)</f>
        <v>#N/A</v>
      </c>
      <c r="AV381" s="213" t="str">
        <f t="shared" si="1005"/>
        <v>CO-075/2024-91243120-2025-12</v>
      </c>
      <c r="AW381" s="165" t="str">
        <f t="shared" si="1006"/>
        <v>91243120-2025-12</v>
      </c>
      <c r="AX381" t="str">
        <f t="shared" si="1007"/>
        <v>CO-075/2024</v>
      </c>
      <c r="AZ381" s="659" t="str">
        <f>+VLOOKUP(P381&amp;" "&amp;AP381&amp;" "&amp;AX381&amp;" "&amp;X381,'D2'!G:G,1,FALSE)</f>
        <v>REAL 91243120 CO-075/2024 CANN_AUS</v>
      </c>
      <c r="BC381" t="s">
        <v>302</v>
      </c>
      <c r="BD381" t="s">
        <v>302</v>
      </c>
      <c r="BE381" t="s">
        <v>302</v>
      </c>
      <c r="BF381" s="530"/>
      <c r="BG381" s="530"/>
      <c r="BI381" t="str">
        <f t="shared" si="1008"/>
        <v>FEE SS</v>
      </c>
      <c r="BJ381" s="390" t="str">
        <f t="shared" si="1009"/>
        <v>FEE SSCANN_AUS</v>
      </c>
      <c r="BK381" s="655">
        <f t="shared" si="1010"/>
        <v>0</v>
      </c>
      <c r="BL381" s="136">
        <f t="shared" si="1011"/>
        <v>0</v>
      </c>
      <c r="BM381" s="136" t="str">
        <f t="shared" si="1012"/>
        <v>OK</v>
      </c>
    </row>
    <row r="382" spans="1:65" ht="20.399999999999999" x14ac:dyDescent="0.7">
      <c r="A382" s="203"/>
      <c r="B382" s="203"/>
      <c r="C382" s="203"/>
      <c r="D382" s="203"/>
      <c r="E382" s="203"/>
      <c r="F382" s="203"/>
      <c r="G382" s="203"/>
      <c r="H382" s="203"/>
      <c r="I382" s="203"/>
      <c r="J382" s="203"/>
      <c r="K382" s="203"/>
      <c r="L382" s="203">
        <f t="shared" si="981"/>
        <v>0</v>
      </c>
      <c r="M382" s="203" t="str">
        <f t="shared" si="982"/>
        <v>INCURRIDO 91243520 HOTEL CANN_AUS</v>
      </c>
      <c r="N382" s="203" t="str">
        <f>VLOOKUP(M382,'D2'!$DW$5:'D2'!G:G,1,FALSE)</f>
        <v>INCURRIDO 91243520 HOTEL CANN_AUS</v>
      </c>
      <c r="O382" t="str">
        <f t="shared" si="983"/>
        <v>INCURRIDOHOTELCANN_AUSDICIEMBRE202591243520</v>
      </c>
      <c r="P382" t="s">
        <v>743</v>
      </c>
      <c r="Q382" s="387"/>
      <c r="R382" s="211" t="e">
        <f>+VLOOKUP(AP382,'8'!$B$5:$F$40,2,FALSE)</f>
        <v>#N/A</v>
      </c>
      <c r="S382" s="383"/>
      <c r="T382" s="211" t="e">
        <f>+VLOOKUP(TEXT(S382,0),articulos!A:B,2,0)</f>
        <v>#N/A</v>
      </c>
      <c r="U382" s="384"/>
      <c r="V382" s="370" t="s">
        <v>638</v>
      </c>
      <c r="W382" s="211" t="str">
        <f t="shared" si="984"/>
        <v>DICIEMBRE2025</v>
      </c>
      <c r="X382" t="s">
        <v>796</v>
      </c>
      <c r="AA382" s="95"/>
      <c r="AB382" s="207"/>
      <c r="AD382" s="388">
        <f t="shared" si="985"/>
        <v>0</v>
      </c>
      <c r="AE382" s="530">
        <v>46022</v>
      </c>
      <c r="AG382" t="s">
        <v>1248</v>
      </c>
      <c r="AI382" t="s">
        <v>1219</v>
      </c>
      <c r="AL382" s="220">
        <f t="shared" si="986"/>
        <v>2025</v>
      </c>
      <c r="AM382" s="220" t="str">
        <f t="shared" si="987"/>
        <v>2025-12</v>
      </c>
      <c r="AN382" s="1" t="s">
        <v>24</v>
      </c>
      <c r="AO382" s="740"/>
      <c r="AP382" s="730" t="s">
        <v>677</v>
      </c>
      <c r="AQ382" s="212" t="str">
        <f t="shared" si="988"/>
        <v>912435</v>
      </c>
      <c r="AR382" s="213" t="e">
        <f>+VLOOKUP(AQ382,'8'!$B$5:$F$40,3,FALSE)</f>
        <v>#N/A</v>
      </c>
      <c r="AS382" s="213" t="e">
        <f>+VLOOKUP(AQ382,'8'!$B$5:$F$40,4,FALSE)</f>
        <v>#N/A</v>
      </c>
      <c r="AT382" s="213" t="e">
        <f>+VLOOKUP(AQ382,'8'!$B$5:$F$40,5,FALSE)</f>
        <v>#N/A</v>
      </c>
      <c r="AU382" s="213" t="e">
        <f>+VLOOKUP(AQ382,'8'!$B$5:$F$40,2,FALSE)</f>
        <v>#N/A</v>
      </c>
      <c r="AV382" s="213" t="str">
        <f t="shared" si="989"/>
        <v>HOTEL-91243520-2025-12</v>
      </c>
      <c r="AW382" s="165" t="str">
        <f t="shared" si="990"/>
        <v>91243520-2025-12</v>
      </c>
      <c r="AX382" t="str">
        <f t="shared" si="991"/>
        <v>HOTEL</v>
      </c>
      <c r="AZ382" s="659" t="str">
        <f>+VLOOKUP(P382&amp;" "&amp;AP382&amp;" "&amp;AX382&amp;" "&amp;X382,'D2'!G:G,1,FALSE)</f>
        <v>INCURRIDO 91243520 HOTEL CANN_AUS</v>
      </c>
      <c r="BC382" t="s">
        <v>302</v>
      </c>
      <c r="BD382" t="s">
        <v>302</v>
      </c>
      <c r="BE382" t="s">
        <v>302</v>
      </c>
      <c r="BF382" s="530"/>
      <c r="BG382" s="530"/>
      <c r="BI382" t="str">
        <f t="shared" si="992"/>
        <v>FEE SS</v>
      </c>
      <c r="BJ382" s="390" t="str">
        <f t="shared" si="993"/>
        <v>FEE SSCANN_AUS</v>
      </c>
      <c r="BK382" s="655">
        <f t="shared" si="994"/>
        <v>0</v>
      </c>
      <c r="BL382" s="136">
        <f t="shared" si="995"/>
        <v>0</v>
      </c>
      <c r="BM382" s="136" t="str">
        <f t="shared" si="996"/>
        <v>OK</v>
      </c>
    </row>
    <row r="383" spans="1:65" ht="20.399999999999999" x14ac:dyDescent="0.7">
      <c r="A383" s="203"/>
      <c r="B383" s="203"/>
      <c r="C383" s="203"/>
      <c r="D383" s="203"/>
      <c r="E383" s="203"/>
      <c r="F383" s="203"/>
      <c r="G383" s="203"/>
      <c r="H383" s="203"/>
      <c r="I383" s="203"/>
      <c r="J383" s="203"/>
      <c r="K383" s="203"/>
      <c r="L383" s="203" t="str">
        <f t="shared" si="877"/>
        <v>91243520DICIEMBRE2025</v>
      </c>
      <c r="M383" s="203" t="str">
        <f t="shared" si="971"/>
        <v>REAL 91243520 HOTEL CANN_AUS</v>
      </c>
      <c r="N383" s="203" t="str">
        <f>VLOOKUP(M383,'D2'!$DW$5:'D2'!G:G,1,FALSE)</f>
        <v>REAL 91243520 HOTEL CANN_AUS</v>
      </c>
      <c r="O383" t="str">
        <f t="shared" si="978"/>
        <v>REALHOTELCANN_AUSDICIEMBRE202591243520</v>
      </c>
      <c r="P383" t="s">
        <v>21</v>
      </c>
      <c r="Q383" s="387"/>
      <c r="R383" s="211" t="e">
        <f>+VLOOKUP(AP383,'8'!$B$5:$F$40,2,FALSE)</f>
        <v>#N/A</v>
      </c>
      <c r="S383" s="383"/>
      <c r="T383" s="211" t="e">
        <f>+VLOOKUP(TEXT(S383,0),articulos!A:B,2,0)</f>
        <v>#N/A</v>
      </c>
      <c r="U383" s="384"/>
      <c r="V383" s="370" t="s">
        <v>638</v>
      </c>
      <c r="W383" s="211" t="str">
        <f t="shared" si="880"/>
        <v>DICIEMBRE2025</v>
      </c>
      <c r="X383" t="s">
        <v>796</v>
      </c>
      <c r="AA383" s="95"/>
      <c r="AB383" s="207"/>
      <c r="AD383" s="388">
        <f t="shared" si="881"/>
        <v>0</v>
      </c>
      <c r="AE383" s="530">
        <v>46022</v>
      </c>
      <c r="AG383" t="s">
        <v>1248</v>
      </c>
      <c r="AI383" t="s">
        <v>1219</v>
      </c>
      <c r="AL383" s="220">
        <f t="shared" si="882"/>
        <v>2025</v>
      </c>
      <c r="AM383" s="220" t="str">
        <f t="shared" si="883"/>
        <v>2025-12</v>
      </c>
      <c r="AN383" s="1" t="s">
        <v>24</v>
      </c>
      <c r="AO383" s="740"/>
      <c r="AP383" s="730" t="s">
        <v>677</v>
      </c>
      <c r="AQ383" s="212" t="str">
        <f t="shared" si="886"/>
        <v>912435</v>
      </c>
      <c r="AR383" s="213" t="e">
        <f>+VLOOKUP(AQ383,'8'!$B$5:$F$40,3,FALSE)</f>
        <v>#N/A</v>
      </c>
      <c r="AS383" s="213" t="e">
        <f>+VLOOKUP(AQ383,'8'!$B$5:$F$40,4,FALSE)</f>
        <v>#N/A</v>
      </c>
      <c r="AT383" s="213" t="e">
        <f>+VLOOKUP(AQ383,'8'!$B$5:$F$40,5,FALSE)</f>
        <v>#N/A</v>
      </c>
      <c r="AU383" s="213" t="e">
        <f>+VLOOKUP(AQ383,'8'!$B$5:$F$40,2,FALSE)</f>
        <v>#N/A</v>
      </c>
      <c r="AV383" s="213" t="str">
        <f t="shared" si="887"/>
        <v>HOTEL-91243520-2025-12</v>
      </c>
      <c r="AW383" s="165" t="str">
        <f t="shared" si="888"/>
        <v>91243520-2025-12</v>
      </c>
      <c r="AX383" t="str">
        <f t="shared" si="973"/>
        <v>HOTEL</v>
      </c>
      <c r="AZ383" s="659" t="str">
        <f>+VLOOKUP(P383&amp;" "&amp;AP383&amp;" "&amp;AX383&amp;" "&amp;X383,'D2'!G:G,1,FALSE)</f>
        <v>REAL 91243520 HOTEL CANN_AUS</v>
      </c>
      <c r="BC383" t="s">
        <v>302</v>
      </c>
      <c r="BD383" t="s">
        <v>302</v>
      </c>
      <c r="BE383" t="s">
        <v>302</v>
      </c>
      <c r="BF383" s="530"/>
      <c r="BG383" s="530"/>
      <c r="BI383" t="str">
        <f t="shared" si="979"/>
        <v>FEE SS</v>
      </c>
      <c r="BJ383" s="390" t="str">
        <f t="shared" si="977"/>
        <v>FEE SSCANN_AUS</v>
      </c>
      <c r="BK383" s="655">
        <f t="shared" si="975"/>
        <v>0</v>
      </c>
      <c r="BL383" s="136">
        <f t="shared" si="980"/>
        <v>0</v>
      </c>
      <c r="BM383" s="136" t="str">
        <f t="shared" si="962"/>
        <v>OK</v>
      </c>
    </row>
    <row r="384" spans="1:65" ht="17.399999999999999" x14ac:dyDescent="0.55000000000000004">
      <c r="L384" t="str">
        <f t="shared" ref="L384:L404" si="1013">IF(P384="INCURRIDO",0,AP384&amp;W384)</f>
        <v>91243910DICIEMBRE2025</v>
      </c>
      <c r="M384" t="str">
        <f t="shared" si="971"/>
        <v>REAL 91243910 FEE MO CANN_AUS</v>
      </c>
      <c r="N384" t="str">
        <f>VLOOKUP(M384,'D2'!$DW$5:'D2'!G:G,1,FALSE)</f>
        <v>REAL 91243910 FEE MO CANN_AUS</v>
      </c>
      <c r="O384" t="str">
        <f t="shared" si="978"/>
        <v>REALFEE MOCANN_AUSDICIEMBRE202591243910</v>
      </c>
      <c r="P384" t="s">
        <v>21</v>
      </c>
      <c r="Q384" s="504" t="s">
        <v>693</v>
      </c>
      <c r="R384" s="247" t="str">
        <f>+VLOOKUP(AP384,'8'!$B$5:$F$40,2,FALSE)</f>
        <v>q FEE M.O.</v>
      </c>
      <c r="S384" s="248" t="s">
        <v>269</v>
      </c>
      <c r="T384" s="247" t="str">
        <f>+VLOOKUP(TEXT(S384,0),articulos!A:B,2,0)</f>
        <v>Costo de Servicio Mano de Obra</v>
      </c>
      <c r="U384" s="247"/>
      <c r="V384" s="247" t="s">
        <v>269</v>
      </c>
      <c r="W384" s="249" t="str">
        <f t="shared" ref="W384:W404" si="1014">UPPER(TEXT(AE384,"MMMMYYYY"))</f>
        <v>DICIEMBRE2025</v>
      </c>
      <c r="X384" s="247" t="s">
        <v>796</v>
      </c>
      <c r="Y384" s="247"/>
      <c r="Z384" s="247"/>
      <c r="AA384" s="250">
        <f>+AD384/'7'!$E$355</f>
        <v>327.36858190709046</v>
      </c>
      <c r="AB384" s="653">
        <f>ROUND(BK384,0)</f>
        <v>299922</v>
      </c>
      <c r="AC384" s="247"/>
      <c r="AD384" s="250">
        <f t="shared" ref="AD384:AD404" si="1015">ROUND(AB384-AC384,0)</f>
        <v>299922</v>
      </c>
      <c r="AE384" s="662">
        <v>46017</v>
      </c>
      <c r="AF384" s="253" t="s">
        <v>585</v>
      </c>
      <c r="AG384" s="253" t="s">
        <v>269</v>
      </c>
      <c r="AH384" s="253" t="s">
        <v>269</v>
      </c>
      <c r="AI384" s="247"/>
      <c r="AJ384" s="247"/>
      <c r="AK384" s="247"/>
      <c r="AL384" s="254">
        <f t="shared" ref="AL384:AL404" si="1016">+YEAR(AE384)</f>
        <v>2025</v>
      </c>
      <c r="AM384" s="254" t="str">
        <f t="shared" ref="AM384:AM404" si="1017">+AL384&amp;"-"&amp;TEXT(MONTH(AE384),"00")</f>
        <v>2025-12</v>
      </c>
      <c r="AN384" s="255" t="s">
        <v>24</v>
      </c>
      <c r="AO384" s="251">
        <f>AA384*'7'!G$355</f>
        <v>333.87921710479191</v>
      </c>
      <c r="AP384" s="728">
        <v>91243910</v>
      </c>
      <c r="AQ384" s="256" t="str">
        <f t="shared" si="886"/>
        <v>912439</v>
      </c>
      <c r="AR384" s="257" t="e">
        <f>+VLOOKUP(AQ384,'8'!$B$5:$F$40,3,FALSE)</f>
        <v>#N/A</v>
      </c>
      <c r="AS384" s="257" t="e">
        <f>+VLOOKUP(AQ384,'8'!$B$5:$F$40,4,FALSE)</f>
        <v>#N/A</v>
      </c>
      <c r="AT384" s="257" t="e">
        <f>+VLOOKUP(AQ384,'8'!$B$5:$F$40,5,FALSE)</f>
        <v>#N/A</v>
      </c>
      <c r="AU384" s="257" t="e">
        <f>+VLOOKUP(AQ384,'8'!$B$5:$F$40,2,FALSE)</f>
        <v>#N/A</v>
      </c>
      <c r="AV384" s="257" t="str">
        <f t="shared" si="887"/>
        <v>FEE MO-91243910-2025-12</v>
      </c>
      <c r="AW384" s="247" t="str">
        <f t="shared" si="888"/>
        <v>91243910-2025-12</v>
      </c>
      <c r="AX384" s="247" t="s">
        <v>269</v>
      </c>
      <c r="AY384" s="247"/>
      <c r="AZ384" s="247" t="str">
        <f>+VLOOKUP(P384&amp;" "&amp;AP384&amp;" "&amp;AX384&amp;" "&amp;X384,'D2'!G:G,1,FALSE)</f>
        <v>REAL 91243910 FEE MO CANN_AUS</v>
      </c>
      <c r="BF384" s="530"/>
      <c r="BG384" s="530"/>
      <c r="BI384" s="247" t="str">
        <f>X384</f>
        <v>CANN_AUS</v>
      </c>
      <c r="BJ384" s="391" t="str">
        <f>"FEE MO"&amp;BI384</f>
        <v>FEE MOCANN_AUS</v>
      </c>
      <c r="BK384" s="533">
        <f>BK370</f>
        <v>299921.58730000001</v>
      </c>
      <c r="BL384" s="136">
        <f>SUMIF(BJ351:BJ373,BJ384,BK351:BK373)</f>
        <v>299921.58730000001</v>
      </c>
      <c r="BM384" s="136" t="str">
        <f>IF(BK384=BL384,"OK","REV")</f>
        <v>OK</v>
      </c>
    </row>
    <row r="385" spans="1:65" s="261" customFormat="1" ht="17.399999999999999" x14ac:dyDescent="0.55000000000000004">
      <c r="L385" s="261" t="str">
        <f t="shared" si="1013"/>
        <v>91243920DICIEMBRE2025</v>
      </c>
      <c r="M385" s="261" t="str">
        <f t="shared" si="971"/>
        <v>REAL 91243920 FEE SS CANN_AUS</v>
      </c>
      <c r="N385" s="261" t="str">
        <f>VLOOKUP(M385,'D2'!$DW$5:'D2'!G:G,1,FALSE)</f>
        <v>REAL 91243920 FEE SS CANN_AUS</v>
      </c>
      <c r="O385" s="261" t="str">
        <f t="shared" si="978"/>
        <v>REALFEE SSCANN_AUSDICIEMBRE202591243920</v>
      </c>
      <c r="P385" s="261" t="s">
        <v>21</v>
      </c>
      <c r="Q385" s="505" t="s">
        <v>694</v>
      </c>
      <c r="R385" s="260" t="str">
        <f>+VLOOKUP(AP385,'8'!$B$5:$F$40,2,FALSE)</f>
        <v>q FEE S.S.</v>
      </c>
      <c r="S385" s="265" t="s">
        <v>22</v>
      </c>
      <c r="T385" s="260" t="str">
        <f>+VLOOKUP(TEXT(S385,0),articulos!A:B,2,0)</f>
        <v>Costo de Servicio Administración Contratos</v>
      </c>
      <c r="U385" s="260"/>
      <c r="V385" s="260" t="s">
        <v>22</v>
      </c>
      <c r="W385" s="266" t="str">
        <f t="shared" si="1014"/>
        <v>DICIEMBRE2025</v>
      </c>
      <c r="X385" s="260" t="s">
        <v>796</v>
      </c>
      <c r="Y385" s="260"/>
      <c r="Z385" s="260"/>
      <c r="AA385" s="267">
        <f>+AD385/'7'!$E$355</f>
        <v>654.02549772965426</v>
      </c>
      <c r="AB385" s="654">
        <f>ROUND(BK385,0)*0.5</f>
        <v>599192</v>
      </c>
      <c r="AC385" s="260"/>
      <c r="AD385" s="267">
        <f t="shared" si="1015"/>
        <v>599192</v>
      </c>
      <c r="AE385" s="663">
        <v>46017</v>
      </c>
      <c r="AF385" s="270" t="s">
        <v>585</v>
      </c>
      <c r="AG385" s="270" t="s">
        <v>22</v>
      </c>
      <c r="AH385" s="270" t="s">
        <v>22</v>
      </c>
      <c r="AI385" s="260"/>
      <c r="AJ385" s="260"/>
      <c r="AK385" s="260"/>
      <c r="AL385" s="271">
        <f t="shared" si="1016"/>
        <v>2025</v>
      </c>
      <c r="AM385" s="271" t="str">
        <f t="shared" si="1017"/>
        <v>2025-12</v>
      </c>
      <c r="AN385" s="272" t="s">
        <v>24</v>
      </c>
      <c r="AO385" s="268">
        <f>AA385*'7'!G$355</f>
        <v>667.03261466466108</v>
      </c>
      <c r="AP385" s="729">
        <v>91243920</v>
      </c>
      <c r="AQ385" s="258" t="str">
        <f t="shared" si="886"/>
        <v>912439</v>
      </c>
      <c r="AR385" s="259" t="e">
        <f>+VLOOKUP(AQ385,'8'!$B$5:$F$40,3,FALSE)</f>
        <v>#N/A</v>
      </c>
      <c r="AS385" s="259" t="e">
        <f>+VLOOKUP(AQ385,'8'!$B$5:$F$40,4,FALSE)</f>
        <v>#N/A</v>
      </c>
      <c r="AT385" s="259" t="e">
        <f>+VLOOKUP(AQ385,'8'!$B$5:$F$40,5,FALSE)</f>
        <v>#N/A</v>
      </c>
      <c r="AU385" s="259" t="e">
        <f>+VLOOKUP(AQ385,'8'!$B$5:$F$40,2,FALSE)</f>
        <v>#N/A</v>
      </c>
      <c r="AV385" s="259" t="str">
        <f t="shared" si="887"/>
        <v>FEE SS-91243920-2025-12</v>
      </c>
      <c r="AW385" s="260" t="str">
        <f t="shared" si="888"/>
        <v>91243920-2025-12</v>
      </c>
      <c r="AX385" s="260" t="s">
        <v>22</v>
      </c>
      <c r="AY385" s="260"/>
      <c r="AZ385" s="260" t="str">
        <f>+VLOOKUP(P385&amp;" "&amp;AP385&amp;" "&amp;AX385&amp;" "&amp;X385,'D2'!G:G,1,FALSE)</f>
        <v>REAL 91243920 FEE SS CANN_AUS</v>
      </c>
      <c r="BF385" s="531"/>
      <c r="BG385" s="531"/>
      <c r="BI385" s="260" t="str">
        <f t="shared" ref="BI385:BI387" si="1018">X385</f>
        <v>CANN_AUS</v>
      </c>
      <c r="BJ385" s="393" t="str">
        <f>IF(AY385="REMUNERACIÓN","FEE MO","FEE SS")</f>
        <v>FEE SS</v>
      </c>
      <c r="BK385" s="394">
        <f>SUM(BK351:BK359,BK360:BK368)</f>
        <v>1198384.425</v>
      </c>
      <c r="BL385" s="136">
        <f>SUMIF(BI351:BI373,BJ385,BK351:BK373)</f>
        <v>1198384.425</v>
      </c>
      <c r="BM385" s="136" t="str">
        <f t="shared" ref="BM385" si="1019">IF(BK385=BL385,"OK","REV")</f>
        <v>OK</v>
      </c>
    </row>
    <row r="386" spans="1:65" ht="17.399999999999999" x14ac:dyDescent="0.55000000000000004">
      <c r="L386" t="str">
        <f t="shared" si="1013"/>
        <v>91243910DICIEMBRE2025</v>
      </c>
      <c r="M386" t="str">
        <f t="shared" si="971"/>
        <v>REAL 91243910 FEE MO BERG_CAD</v>
      </c>
      <c r="N386" t="str">
        <f>VLOOKUP(M386,'D2'!$DW$5:'D2'!G:G,1,FALSE)</f>
        <v>REAL 91243910 FEE MO BERG_CAD</v>
      </c>
      <c r="O386" t="str">
        <f t="shared" si="978"/>
        <v>REALFEE MOBERG_CADDICIEMBRE202591243910</v>
      </c>
      <c r="P386" t="s">
        <v>21</v>
      </c>
      <c r="Q386" s="504" t="s">
        <v>693</v>
      </c>
      <c r="R386" s="247" t="str">
        <f>+VLOOKUP(AP386,'8'!$B$5:$F$40,2,FALSE)</f>
        <v>q FEE M.O.</v>
      </c>
      <c r="S386" s="248" t="s">
        <v>269</v>
      </c>
      <c r="T386" s="247" t="str">
        <f>+VLOOKUP(TEXT(S386,0),articulos!A:B,2,0)</f>
        <v>Costo de Servicio Mano de Obra</v>
      </c>
      <c r="U386" s="247"/>
      <c r="V386" s="247" t="s">
        <v>269</v>
      </c>
      <c r="W386" s="249" t="str">
        <f t="shared" si="1014"/>
        <v>DICIEMBRE2025</v>
      </c>
      <c r="X386" s="247" t="s">
        <v>703</v>
      </c>
      <c r="Y386" s="247"/>
      <c r="Z386" s="247"/>
      <c r="AA386" s="250">
        <f>+AD386/'7'!$E$355</f>
        <v>411.95315228780998</v>
      </c>
      <c r="AB386" s="653">
        <f>ROUND(BK386,0)</f>
        <v>377415</v>
      </c>
      <c r="AC386" s="247"/>
      <c r="AD386" s="250">
        <f t="shared" si="1015"/>
        <v>377415</v>
      </c>
      <c r="AE386" s="662">
        <v>46017</v>
      </c>
      <c r="AF386" s="253" t="s">
        <v>585</v>
      </c>
      <c r="AG386" s="253" t="s">
        <v>269</v>
      </c>
      <c r="AH386" s="253" t="s">
        <v>269</v>
      </c>
      <c r="AI386" s="247"/>
      <c r="AJ386" s="247"/>
      <c r="AK386" s="247"/>
      <c r="AL386" s="254">
        <f t="shared" si="1016"/>
        <v>2025</v>
      </c>
      <c r="AM386" s="254" t="str">
        <f t="shared" si="1017"/>
        <v>2025-12</v>
      </c>
      <c r="AN386" s="255" t="s">
        <v>24</v>
      </c>
      <c r="AO386" s="251">
        <f>AA386*'7'!G$355</f>
        <v>420.1459870353126</v>
      </c>
      <c r="AP386" s="728">
        <v>91243910</v>
      </c>
      <c r="AQ386" s="256" t="str">
        <f t="shared" ref="AQ386:AQ406" si="1020">+MID(AP386,1,6)</f>
        <v>912439</v>
      </c>
      <c r="AR386" s="257" t="e">
        <f>+VLOOKUP(AQ386,'8'!$B$5:$F$40,3,FALSE)</f>
        <v>#N/A</v>
      </c>
      <c r="AS386" s="257" t="e">
        <f>+VLOOKUP(AQ386,'8'!$B$5:$F$40,4,FALSE)</f>
        <v>#N/A</v>
      </c>
      <c r="AT386" s="257" t="e">
        <f>+VLOOKUP(AQ386,'8'!$B$5:$F$40,5,FALSE)</f>
        <v>#N/A</v>
      </c>
      <c r="AU386" s="257" t="e">
        <f>+VLOOKUP(AQ386,'8'!$B$5:$F$40,2,FALSE)</f>
        <v>#N/A</v>
      </c>
      <c r="AV386" s="257" t="str">
        <f t="shared" ref="AV386:AV406" si="1021">+AX386&amp;"-"&amp;AP386&amp;"-"&amp;AM386</f>
        <v>FEE MO-91243910-2025-12</v>
      </c>
      <c r="AW386" s="247" t="str">
        <f t="shared" ref="AW386:AW406" si="1022">+AP386&amp;"-"&amp;AM386</f>
        <v>91243910-2025-12</v>
      </c>
      <c r="AX386" s="247" t="s">
        <v>269</v>
      </c>
      <c r="AY386" s="247"/>
      <c r="AZ386" s="247" t="str">
        <f>+VLOOKUP(P386&amp;" "&amp;AP386&amp;" "&amp;AX386&amp;" "&amp;X386,'D2'!G:G,1,FALSE)</f>
        <v>REAL 91243910 FEE MO BERG_CAD</v>
      </c>
      <c r="BF386" s="530"/>
      <c r="BG386" s="530"/>
      <c r="BI386" s="247" t="str">
        <f t="shared" si="1018"/>
        <v>BERG_CAD</v>
      </c>
      <c r="BJ386" s="391" t="str">
        <f>"FEE MO"&amp;BI386</f>
        <v>FEE MOBERG_CAD</v>
      </c>
      <c r="BK386" s="533">
        <f>BK369</f>
        <v>377414.8885</v>
      </c>
      <c r="BL386" s="136">
        <f>SUMIF(BJ351:BJ373,BJ386,BK351:BK373)</f>
        <v>377414.8885</v>
      </c>
      <c r="BM386" s="136" t="str">
        <f>IF(BK386=BL386,"OK","REV")</f>
        <v>OK</v>
      </c>
    </row>
    <row r="387" spans="1:65" s="261" customFormat="1" ht="17.399999999999999" x14ac:dyDescent="0.55000000000000004">
      <c r="L387" s="261" t="str">
        <f t="shared" si="1013"/>
        <v>91243920DICIEMBRE2025</v>
      </c>
      <c r="M387" s="261" t="str">
        <f t="shared" si="971"/>
        <v>REAL 91243920 FEE SS BERG_CAD</v>
      </c>
      <c r="N387" s="261" t="str">
        <f>VLOOKUP(M387,'D2'!$DW$5:'D2'!G:G,1,FALSE)</f>
        <v>REAL 91243920 FEE SS BERG_CAD</v>
      </c>
      <c r="O387" s="261" t="str">
        <f t="shared" si="978"/>
        <v>REALFEE SSBERG_CADDICIEMBRE202591243920</v>
      </c>
      <c r="P387" s="261" t="s">
        <v>21</v>
      </c>
      <c r="Q387" s="505" t="s">
        <v>694</v>
      </c>
      <c r="R387" s="260" t="str">
        <f>+VLOOKUP(AP387,'8'!$B$5:$F$40,2,FALSE)</f>
        <v>q FEE S.S.</v>
      </c>
      <c r="S387" s="265" t="s">
        <v>22</v>
      </c>
      <c r="T387" s="260" t="str">
        <f>+VLOOKUP(TEXT(S387,0),articulos!A:B,2,0)</f>
        <v>Costo de Servicio Administración Contratos</v>
      </c>
      <c r="U387" s="260"/>
      <c r="V387" s="260" t="s">
        <v>22</v>
      </c>
      <c r="W387" s="266" t="str">
        <f t="shared" si="1014"/>
        <v>DICIEMBRE2025</v>
      </c>
      <c r="X387" s="260" t="s">
        <v>703</v>
      </c>
      <c r="Y387" s="260"/>
      <c r="Z387" s="260"/>
      <c r="AA387" s="267">
        <f>+AD387/'7'!$E$355</f>
        <v>654.02549772965426</v>
      </c>
      <c r="AB387" s="654">
        <f>ROUND(BK387,0)*0.5</f>
        <v>599192</v>
      </c>
      <c r="AC387" s="260"/>
      <c r="AD387" s="267">
        <f t="shared" si="1015"/>
        <v>599192</v>
      </c>
      <c r="AE387" s="663">
        <v>46017</v>
      </c>
      <c r="AF387" s="270" t="s">
        <v>585</v>
      </c>
      <c r="AG387" s="270" t="s">
        <v>22</v>
      </c>
      <c r="AH387" s="270" t="s">
        <v>22</v>
      </c>
      <c r="AI387" s="260"/>
      <c r="AJ387" s="260"/>
      <c r="AK387" s="260"/>
      <c r="AL387" s="271">
        <f t="shared" si="1016"/>
        <v>2025</v>
      </c>
      <c r="AM387" s="271" t="str">
        <f t="shared" si="1017"/>
        <v>2025-12</v>
      </c>
      <c r="AN387" s="272" t="s">
        <v>24</v>
      </c>
      <c r="AO387" s="268">
        <f>AA387*'7'!G$355</f>
        <v>667.03261466466108</v>
      </c>
      <c r="AP387" s="729">
        <v>91243920</v>
      </c>
      <c r="AQ387" s="258" t="str">
        <f t="shared" si="1020"/>
        <v>912439</v>
      </c>
      <c r="AR387" s="259" t="e">
        <f>+VLOOKUP(AQ387,'8'!$B$5:$F$40,3,FALSE)</f>
        <v>#N/A</v>
      </c>
      <c r="AS387" s="259" t="e">
        <f>+VLOOKUP(AQ387,'8'!$B$5:$F$40,4,FALSE)</f>
        <v>#N/A</v>
      </c>
      <c r="AT387" s="259" t="e">
        <f>+VLOOKUP(AQ387,'8'!$B$5:$F$40,5,FALSE)</f>
        <v>#N/A</v>
      </c>
      <c r="AU387" s="259" t="e">
        <f>+VLOOKUP(AQ387,'8'!$B$5:$F$40,2,FALSE)</f>
        <v>#N/A</v>
      </c>
      <c r="AV387" s="259" t="str">
        <f t="shared" si="1021"/>
        <v>FEE SS-91243920-2025-12</v>
      </c>
      <c r="AW387" s="260" t="str">
        <f t="shared" si="1022"/>
        <v>91243920-2025-12</v>
      </c>
      <c r="AX387" s="260" t="s">
        <v>22</v>
      </c>
      <c r="AY387" s="260"/>
      <c r="AZ387" s="260" t="str">
        <f>+VLOOKUP(P387&amp;" "&amp;AP387&amp;" "&amp;AX387&amp;" "&amp;X387,'D2'!G:G,1,FALSE)</f>
        <v>REAL 91243920 FEE SS BERG_CAD</v>
      </c>
      <c r="BF387" s="531"/>
      <c r="BG387" s="531"/>
      <c r="BI387" s="260" t="str">
        <f t="shared" si="1018"/>
        <v>BERG_CAD</v>
      </c>
      <c r="BJ387" s="393" t="str">
        <f t="shared" ref="BJ387" si="1023">IF(AY387="REMUNERACIÓN","FEE MO","FEE SS")</f>
        <v>FEE SS</v>
      </c>
      <c r="BK387" s="394">
        <f>SUM(BK351:BK359,BK360:BK368)</f>
        <v>1198384.425</v>
      </c>
      <c r="BL387" s="136">
        <f>SUMIF(BI351:BI373,BJ387,BK351:BK373)</f>
        <v>1198384.425</v>
      </c>
      <c r="BM387" s="136" t="str">
        <f>IF(BK387=BL387,"OK","REV")</f>
        <v>OK</v>
      </c>
    </row>
    <row r="388" spans="1:65" ht="20.399999999999999" x14ac:dyDescent="0.7">
      <c r="A388" s="203"/>
      <c r="B388" s="203"/>
      <c r="C388" s="203"/>
      <c r="D388" s="203"/>
      <c r="E388" s="203"/>
      <c r="F388" s="203"/>
      <c r="G388" s="203"/>
      <c r="H388" s="203"/>
      <c r="I388" s="203"/>
      <c r="J388" s="203"/>
      <c r="K388" s="203"/>
      <c r="L388" s="203" t="str">
        <f t="shared" si="1013"/>
        <v>91243110ENERO2026</v>
      </c>
      <c r="M388" s="203" t="str">
        <f t="shared" si="971"/>
        <v>REAL 91243110 CO-H-006/2025 BERG_CAD</v>
      </c>
      <c r="N388" s="203" t="str">
        <f>VLOOKUP(M388,'D2'!$DW$5:'D2'!G:G,1,FALSE)</f>
        <v>REAL 91243110 CO-H-006/2025 BERG_CAD</v>
      </c>
      <c r="O388" t="str">
        <f>P388&amp;V388&amp;X388&amp;W388&amp;AP388</f>
        <v>REALCO-H-006/2025BERG_CADENERO202691243110</v>
      </c>
      <c r="P388" t="s">
        <v>21</v>
      </c>
      <c r="Q388" s="387" t="s">
        <v>662</v>
      </c>
      <c r="R388" s="211" t="e">
        <f>+VLOOKUP(AP388,'8'!$B$5:$F$40,2,FALSE)</f>
        <v>#N/A</v>
      </c>
      <c r="S388" s="383" t="s">
        <v>23</v>
      </c>
      <c r="T388" s="211" t="str">
        <f>+VLOOKUP(TEXT(S388,0),articulos!A:B,2,0)</f>
        <v>Asesoría Experta</v>
      </c>
      <c r="U388" s="384">
        <v>95898</v>
      </c>
      <c r="V388" s="370" t="s">
        <v>1114</v>
      </c>
      <c r="W388" s="211" t="str">
        <f t="shared" si="1014"/>
        <v>ENERO2026</v>
      </c>
      <c r="X388" t="s">
        <v>703</v>
      </c>
      <c r="AA388" s="95">
        <f>+AD388/'7'!$E$355</f>
        <v>4097.8562696472236</v>
      </c>
      <c r="AB388" s="207">
        <v>3754292</v>
      </c>
      <c r="AD388" s="388">
        <f t="shared" si="1015"/>
        <v>3754292</v>
      </c>
      <c r="AE388" s="530">
        <v>46028</v>
      </c>
      <c r="AF388" t="s">
        <v>767</v>
      </c>
      <c r="AG388" t="s">
        <v>772</v>
      </c>
      <c r="AH388" t="s">
        <v>769</v>
      </c>
      <c r="AL388" s="220">
        <f t="shared" si="1016"/>
        <v>2026</v>
      </c>
      <c r="AM388" s="807" t="str">
        <f t="shared" si="1017"/>
        <v>2026-01</v>
      </c>
      <c r="AN388" s="1" t="s">
        <v>24</v>
      </c>
      <c r="AO388" s="740">
        <f>AA388*'7'!G$355</f>
        <v>4179.3535443974888</v>
      </c>
      <c r="AP388" s="730" t="s">
        <v>662</v>
      </c>
      <c r="AQ388" s="212" t="str">
        <f t="shared" si="1020"/>
        <v>912431</v>
      </c>
      <c r="AR388" s="213" t="e">
        <f>+VLOOKUP(AQ388,'8'!$B$5:$F$40,3,FALSE)</f>
        <v>#N/A</v>
      </c>
      <c r="AS388" s="213" t="e">
        <f>+VLOOKUP(AQ388,'8'!$B$5:$F$40,4,FALSE)</f>
        <v>#N/A</v>
      </c>
      <c r="AT388" s="213" t="e">
        <f>+VLOOKUP(AQ388,'8'!$B$5:$F$40,5,FALSE)</f>
        <v>#N/A</v>
      </c>
      <c r="AU388" s="213" t="e">
        <f>+VLOOKUP(AQ388,'8'!$B$5:$F$40,2,FALSE)</f>
        <v>#N/A</v>
      </c>
      <c r="AV388" s="213" t="str">
        <f t="shared" si="1021"/>
        <v>CO-H-006/2025-91243110-2026-01</v>
      </c>
      <c r="AW388" s="165" t="str">
        <f t="shared" si="1022"/>
        <v>91243110-2026-01</v>
      </c>
      <c r="AX388" t="str">
        <f t="shared" ref="AX388:AX392" si="1024">V388</f>
        <v>CO-H-006/2025</v>
      </c>
      <c r="AZ388" s="659" t="str">
        <f>+VLOOKUP(P388&amp;" "&amp;AP388&amp;" "&amp;AX388&amp;" "&amp;X388,'D2'!G:G,1,FALSE)</f>
        <v>REAL 91243110 CO-H-006/2025 BERG_CAD</v>
      </c>
      <c r="BA388" t="str">
        <f>P388&amp;" "&amp;AP388&amp;" "&amp;AX388&amp;" "&amp;X388</f>
        <v>REAL 91243110 CO-H-006/2025 BERG_CAD</v>
      </c>
      <c r="BC388" t="s">
        <v>1114</v>
      </c>
      <c r="BD388" t="s">
        <v>1253</v>
      </c>
      <c r="BE388" t="s">
        <v>899</v>
      </c>
      <c r="BF388" s="530">
        <v>45992</v>
      </c>
      <c r="BG388" s="530">
        <v>46022</v>
      </c>
      <c r="BI388" t="str">
        <f t="shared" ref="BI388:BI400" si="1025">IF(AX388="REMUNERACION","FEE MO","FEE SS")</f>
        <v>FEE SS</v>
      </c>
      <c r="BJ388" s="739" t="str">
        <f t="shared" ref="BJ388:BJ400" si="1026">IF(AX388="REMUNERACION","FEE MO","FEE SS")&amp;X388</f>
        <v>FEE SSBERG_CAD</v>
      </c>
      <c r="BK388" s="806">
        <f t="shared" ref="BK388:BK404" si="1027">+AB388*0.025</f>
        <v>93857.3</v>
      </c>
      <c r="BL388" s="136">
        <f>IF(BI388="FEE SS",AB388*0.025,AB388*0.0551)</f>
        <v>93857.3</v>
      </c>
      <c r="BM388" s="136" t="str">
        <f t="shared" ref="BM388:BM404" si="1028">IF(BK388=BL388,"OK","REV")</f>
        <v>OK</v>
      </c>
    </row>
    <row r="389" spans="1:65" ht="20.399999999999999" x14ac:dyDescent="0.7">
      <c r="A389" s="203"/>
      <c r="B389" s="203"/>
      <c r="C389" s="203"/>
      <c r="D389" s="203"/>
      <c r="E389" s="203"/>
      <c r="F389" s="203"/>
      <c r="G389" s="203"/>
      <c r="H389" s="203"/>
      <c r="I389" s="203"/>
      <c r="J389" s="203"/>
      <c r="K389" s="203"/>
      <c r="L389" s="203" t="str">
        <f t="shared" si="1013"/>
        <v>91243110ENERO2026</v>
      </c>
      <c r="M389" s="203" t="str">
        <f t="shared" si="971"/>
        <v>REAL 91243110 CO-H-006/2025 CANN_AUS</v>
      </c>
      <c r="N389" s="203" t="str">
        <f>VLOOKUP(M389,'D2'!$DW$5:'D2'!G:G,1,FALSE)</f>
        <v>REAL 91243110 CO-H-006/2025 CANN_AUS</v>
      </c>
      <c r="O389" t="str">
        <f t="shared" ref="O389:O390" si="1029">P389&amp;V389&amp;X389&amp;W389&amp;AP389</f>
        <v>REALCO-H-006/2025CANN_AUSENERO202691243110</v>
      </c>
      <c r="P389" t="s">
        <v>21</v>
      </c>
      <c r="Q389" s="387" t="s">
        <v>662</v>
      </c>
      <c r="R389" s="211" t="e">
        <f>+VLOOKUP(AP389,'8'!$B$5:$F$40,2,FALSE)</f>
        <v>#N/A</v>
      </c>
      <c r="S389" s="383" t="s">
        <v>23</v>
      </c>
      <c r="T389" s="211" t="str">
        <f>+VLOOKUP(TEXT(S389,0),articulos!A:B,2,0)</f>
        <v>Asesoría Experta</v>
      </c>
      <c r="U389" s="384">
        <v>95898</v>
      </c>
      <c r="V389" s="370" t="s">
        <v>1114</v>
      </c>
      <c r="W389" s="211" t="str">
        <f t="shared" si="1014"/>
        <v>ENERO2026</v>
      </c>
      <c r="X389" t="s">
        <v>796</v>
      </c>
      <c r="AA389" s="95">
        <f>+AD389/'7'!$E$355</f>
        <v>4097.8562696472236</v>
      </c>
      <c r="AB389" s="207">
        <v>3754292</v>
      </c>
      <c r="AD389" s="388">
        <f t="shared" si="1015"/>
        <v>3754292</v>
      </c>
      <c r="AE389" s="530">
        <v>46028</v>
      </c>
      <c r="AF389" t="s">
        <v>767</v>
      </c>
      <c r="AG389" t="s">
        <v>772</v>
      </c>
      <c r="AH389" t="s">
        <v>769</v>
      </c>
      <c r="AL389" s="220">
        <f t="shared" si="1016"/>
        <v>2026</v>
      </c>
      <c r="AM389" s="807" t="str">
        <f t="shared" si="1017"/>
        <v>2026-01</v>
      </c>
      <c r="AN389" s="1" t="s">
        <v>24</v>
      </c>
      <c r="AO389" s="740">
        <f>AA389*'7'!G$355</f>
        <v>4179.3535443974888</v>
      </c>
      <c r="AP389" s="730" t="s">
        <v>662</v>
      </c>
      <c r="AQ389" s="212" t="str">
        <f t="shared" si="1020"/>
        <v>912431</v>
      </c>
      <c r="AR389" s="213" t="e">
        <f>+VLOOKUP(AQ389,'8'!$B$5:$F$40,3,FALSE)</f>
        <v>#N/A</v>
      </c>
      <c r="AS389" s="213" t="e">
        <f>+VLOOKUP(AQ389,'8'!$B$5:$F$40,4,FALSE)</f>
        <v>#N/A</v>
      </c>
      <c r="AT389" s="213" t="e">
        <f>+VLOOKUP(AQ389,'8'!$B$5:$F$40,5,FALSE)</f>
        <v>#N/A</v>
      </c>
      <c r="AU389" s="213" t="e">
        <f>+VLOOKUP(AQ389,'8'!$B$5:$F$40,2,FALSE)</f>
        <v>#N/A</v>
      </c>
      <c r="AV389" s="213" t="str">
        <f t="shared" si="1021"/>
        <v>CO-H-006/2025-91243110-2026-01</v>
      </c>
      <c r="AW389" s="165" t="str">
        <f t="shared" si="1022"/>
        <v>91243110-2026-01</v>
      </c>
      <c r="AX389" t="str">
        <f t="shared" si="1024"/>
        <v>CO-H-006/2025</v>
      </c>
      <c r="AZ389" s="659" t="str">
        <f>+VLOOKUP(P389&amp;" "&amp;AP389&amp;" "&amp;AX389&amp;" "&amp;X389,'D2'!G:G,1,FALSE)</f>
        <v>REAL 91243110 CO-H-006/2025 CANN_AUS</v>
      </c>
      <c r="BC389" t="s">
        <v>1114</v>
      </c>
      <c r="BD389" t="s">
        <v>1253</v>
      </c>
      <c r="BE389" t="s">
        <v>899</v>
      </c>
      <c r="BF389" s="530">
        <v>45992</v>
      </c>
      <c r="BG389" s="530">
        <v>46022</v>
      </c>
      <c r="BI389" t="str">
        <f t="shared" si="1025"/>
        <v>FEE SS</v>
      </c>
      <c r="BJ389" s="739" t="str">
        <f t="shared" si="1026"/>
        <v>FEE SSCANN_AUS</v>
      </c>
      <c r="BK389" s="806">
        <f t="shared" si="1027"/>
        <v>93857.3</v>
      </c>
      <c r="BL389" s="136">
        <f t="shared" ref="BL389:BL390" si="1030">IF(BI389="FEE SS",AB389*0.025,AB389*0.0551)</f>
        <v>93857.3</v>
      </c>
      <c r="BM389" s="136" t="str">
        <f t="shared" si="1028"/>
        <v>OK</v>
      </c>
    </row>
    <row r="390" spans="1:65" ht="20.399999999999999" x14ac:dyDescent="0.7">
      <c r="A390" s="203"/>
      <c r="B390" s="203"/>
      <c r="C390" s="203"/>
      <c r="D390" s="203"/>
      <c r="E390" s="203"/>
      <c r="F390" s="203"/>
      <c r="G390" s="203"/>
      <c r="H390" s="203"/>
      <c r="I390" s="203"/>
      <c r="J390" s="203"/>
      <c r="K390" s="203"/>
      <c r="L390" s="203" t="str">
        <f t="shared" si="1013"/>
        <v>91243120ENERO2026</v>
      </c>
      <c r="M390" s="203" t="str">
        <f t="shared" si="971"/>
        <v>REAL 91243120 CO-055/2024 BERG_CAD</v>
      </c>
      <c r="N390" s="203" t="str">
        <f>VLOOKUP(M390,'D2'!$DW$5:'D2'!G:G,1,FALSE)</f>
        <v>REAL 91243120 CO-055/2024 BERG_CAD</v>
      </c>
      <c r="O390" t="str">
        <f t="shared" si="1029"/>
        <v>REALCO-055/2024BERG_CADENERO202691243120</v>
      </c>
      <c r="P390" t="s">
        <v>21</v>
      </c>
      <c r="Q390" s="387" t="s">
        <v>663</v>
      </c>
      <c r="R390" s="211" t="e">
        <f>+VLOOKUP(AP390,'8'!$B$5:$F$40,2,FALSE)</f>
        <v>#N/A</v>
      </c>
      <c r="S390" s="383" t="s">
        <v>23</v>
      </c>
      <c r="T390" s="211" t="str">
        <f>+VLOOKUP(TEXT(S390,0),articulos!A:B,2,0)</f>
        <v>Asesoría Experta</v>
      </c>
      <c r="U390" s="384">
        <v>96111</v>
      </c>
      <c r="V390" s="370" t="s">
        <v>779</v>
      </c>
      <c r="W390" s="211" t="str">
        <f t="shared" si="1014"/>
        <v>ENERO2026</v>
      </c>
      <c r="X390" t="s">
        <v>703</v>
      </c>
      <c r="AA390" s="95">
        <f>+AD390/'7'!$E$355</f>
        <v>1696.3445249738038</v>
      </c>
      <c r="AB390" s="207">
        <v>1554123</v>
      </c>
      <c r="AD390" s="388">
        <f t="shared" si="1015"/>
        <v>1554123</v>
      </c>
      <c r="AE390" s="530">
        <v>46035</v>
      </c>
      <c r="AF390" t="s">
        <v>767</v>
      </c>
      <c r="AG390" t="s">
        <v>823</v>
      </c>
      <c r="AH390" t="s">
        <v>818</v>
      </c>
      <c r="AL390" s="220">
        <f t="shared" si="1016"/>
        <v>2026</v>
      </c>
      <c r="AM390" s="220" t="str">
        <f t="shared" si="1017"/>
        <v>2026-01</v>
      </c>
      <c r="AN390" s="539" t="s">
        <v>619</v>
      </c>
      <c r="AO390" s="805">
        <f>AA390*'7'!H$355</f>
        <v>1745.8905965432421</v>
      </c>
      <c r="AP390" s="804" t="s">
        <v>663</v>
      </c>
      <c r="AQ390" s="212" t="str">
        <f t="shared" si="1020"/>
        <v>912431</v>
      </c>
      <c r="AR390" s="213" t="e">
        <f>+VLOOKUP(AQ390,'8'!$B$5:$F$40,3,FALSE)</f>
        <v>#N/A</v>
      </c>
      <c r="AS390" s="213" t="e">
        <f>+VLOOKUP(AQ390,'8'!$B$5:$F$40,4,FALSE)</f>
        <v>#N/A</v>
      </c>
      <c r="AT390" s="213" t="e">
        <f>+VLOOKUP(AQ390,'8'!$B$5:$F$40,5,FALSE)</f>
        <v>#N/A</v>
      </c>
      <c r="AU390" s="213" t="e">
        <f>+VLOOKUP(AQ390,'8'!$B$5:$F$40,2,FALSE)</f>
        <v>#N/A</v>
      </c>
      <c r="AV390" s="213" t="str">
        <f t="shared" si="1021"/>
        <v>CO-055/2024-91243120-2026-01</v>
      </c>
      <c r="AW390" s="165" t="str">
        <f t="shared" si="1022"/>
        <v>91243120-2026-01</v>
      </c>
      <c r="AX390" t="str">
        <f t="shared" si="1024"/>
        <v>CO-055/2024</v>
      </c>
      <c r="AZ390" s="659" t="str">
        <f>+VLOOKUP(P390&amp;" "&amp;AP390&amp;" "&amp;AX390&amp;" "&amp;X390,'D2'!G:G,1,FALSE)</f>
        <v>REAL 91243120 CO-055/2024 BERG_CAD</v>
      </c>
      <c r="BC390" t="s">
        <v>779</v>
      </c>
      <c r="BD390" t="s">
        <v>1254</v>
      </c>
      <c r="BE390" t="s">
        <v>1255</v>
      </c>
      <c r="BF390" s="530">
        <v>45992</v>
      </c>
      <c r="BG390" s="530">
        <v>46022</v>
      </c>
      <c r="BI390" t="str">
        <f t="shared" si="1025"/>
        <v>FEE SS</v>
      </c>
      <c r="BJ390" s="739" t="str">
        <f t="shared" si="1026"/>
        <v>FEE SSBERG_CAD</v>
      </c>
      <c r="BK390" s="806">
        <f t="shared" si="1027"/>
        <v>38853.075000000004</v>
      </c>
      <c r="BL390" s="136">
        <f t="shared" si="1030"/>
        <v>38853.075000000004</v>
      </c>
      <c r="BM390" s="136" t="str">
        <f t="shared" si="1028"/>
        <v>OK</v>
      </c>
    </row>
    <row r="391" spans="1:65" ht="20.399999999999999" x14ac:dyDescent="0.7">
      <c r="A391" s="203"/>
      <c r="B391" s="203"/>
      <c r="C391" s="203"/>
      <c r="D391" s="203"/>
      <c r="E391" s="203"/>
      <c r="F391" s="203"/>
      <c r="G391" s="203"/>
      <c r="H391" s="203"/>
      <c r="I391" s="203"/>
      <c r="J391" s="203"/>
      <c r="K391" s="203"/>
      <c r="L391" s="203" t="str">
        <f t="shared" si="1013"/>
        <v>91243520ENERO2026</v>
      </c>
      <c r="M391" s="203" t="str">
        <f t="shared" si="971"/>
        <v>REAL 91243520 TRANSPORTE BERG_CAD</v>
      </c>
      <c r="N391" s="203" t="str">
        <f>VLOOKUP(M391,'D2'!$DW$5:'D2'!G:G,1,FALSE)</f>
        <v>REAL 91243520 TRANSPORTE BERG_CAD</v>
      </c>
      <c r="O391" t="str">
        <f>P391&amp;V391&amp;X391&amp;W391&amp;AP391</f>
        <v>REALTRANSPORTEBERG_CADENERO202691243520</v>
      </c>
      <c r="P391" t="s">
        <v>21</v>
      </c>
      <c r="Q391" s="387" t="s">
        <v>677</v>
      </c>
      <c r="R391" s="211" t="str">
        <f>+VLOOKUP(AP391,'8'!$B$5:$F$40,2,FALSE)</f>
        <v>Logística MN</v>
      </c>
      <c r="S391" s="383" t="s">
        <v>264</v>
      </c>
      <c r="T391" s="211" t="str">
        <f>+VLOOKUP(TEXT(S391,0),articulos!A:B,2,0)</f>
        <v>Transporte de Personal</v>
      </c>
      <c r="U391" s="384">
        <v>96173</v>
      </c>
      <c r="V391" s="370" t="s">
        <v>631</v>
      </c>
      <c r="W391" s="211" t="str">
        <f t="shared" si="1014"/>
        <v>ENERO2026</v>
      </c>
      <c r="X391" t="s">
        <v>703</v>
      </c>
      <c r="AA391" s="95">
        <f>+AD391/'7'!$E$355</f>
        <v>16556.04370415648</v>
      </c>
      <c r="AB391" s="207">
        <v>15167985</v>
      </c>
      <c r="AD391" s="388">
        <f t="shared" si="1015"/>
        <v>15167985</v>
      </c>
      <c r="AE391" s="530">
        <v>46048</v>
      </c>
      <c r="AF391" t="s">
        <v>767</v>
      </c>
      <c r="AG391" t="s">
        <v>771</v>
      </c>
      <c r="AH391" t="s">
        <v>768</v>
      </c>
      <c r="AL391" s="220">
        <f t="shared" si="1016"/>
        <v>2026</v>
      </c>
      <c r="AM391" s="220" t="str">
        <f t="shared" si="1017"/>
        <v>2026-01</v>
      </c>
      <c r="AN391" s="1" t="s">
        <v>24</v>
      </c>
      <c r="AO391" s="740">
        <f>AA391*'7'!G$355</f>
        <v>16885.306702600101</v>
      </c>
      <c r="AP391" s="730">
        <v>91243520</v>
      </c>
      <c r="AQ391" s="212" t="str">
        <f t="shared" si="1020"/>
        <v>912435</v>
      </c>
      <c r="AR391" s="213" t="e">
        <f>+VLOOKUP(AQ391,'8'!$B$5:$F$40,3,FALSE)</f>
        <v>#N/A</v>
      </c>
      <c r="AS391" s="213" t="e">
        <f>+VLOOKUP(AQ391,'8'!$B$5:$F$40,4,FALSE)</f>
        <v>#N/A</v>
      </c>
      <c r="AT391" s="213" t="e">
        <f>+VLOOKUP(AQ391,'8'!$B$5:$F$40,5,FALSE)</f>
        <v>#N/A</v>
      </c>
      <c r="AU391" s="213" t="e">
        <f>+VLOOKUP(AQ391,'8'!$B$5:$F$40,2,FALSE)</f>
        <v>#N/A</v>
      </c>
      <c r="AV391" s="213" t="str">
        <f t="shared" si="1021"/>
        <v>TRANSPORTE-91243520-2026-01</v>
      </c>
      <c r="AW391" s="165" t="str">
        <f t="shared" si="1022"/>
        <v>91243520-2026-01</v>
      </c>
      <c r="AX391" t="str">
        <f t="shared" si="1024"/>
        <v>TRANSPORTE</v>
      </c>
      <c r="AZ391" s="659" t="str">
        <f>+VLOOKUP(P391&amp;" "&amp;AP391&amp;" "&amp;AX391&amp;" "&amp;X391,'D2'!G:G,1,FALSE)</f>
        <v>REAL 91243520 TRANSPORTE BERG_CAD</v>
      </c>
      <c r="BF391" s="530"/>
      <c r="BG391" s="530"/>
      <c r="BI391" t="str">
        <f t="shared" si="1025"/>
        <v>FEE SS</v>
      </c>
      <c r="BJ391" s="739" t="str">
        <f t="shared" si="1026"/>
        <v>FEE SSBERG_CAD</v>
      </c>
      <c r="BK391" s="806">
        <f t="shared" si="1027"/>
        <v>379199.625</v>
      </c>
      <c r="BL391" s="136">
        <f>IF(BI391="FEE SS",AB391*0.025,AB391*0.0551)</f>
        <v>379199.625</v>
      </c>
      <c r="BM391" s="136" t="str">
        <f t="shared" si="1028"/>
        <v>OK</v>
      </c>
    </row>
    <row r="392" spans="1:65" ht="20.399999999999999" x14ac:dyDescent="0.7">
      <c r="A392" s="203"/>
      <c r="B392" s="203"/>
      <c r="C392" s="203"/>
      <c r="D392" s="203"/>
      <c r="E392" s="203"/>
      <c r="F392" s="203"/>
      <c r="G392" s="203"/>
      <c r="H392" s="203"/>
      <c r="I392" s="203"/>
      <c r="J392" s="203"/>
      <c r="K392" s="203"/>
      <c r="L392" s="203" t="str">
        <f t="shared" si="1013"/>
        <v>91243120ENERO2026</v>
      </c>
      <c r="M392" s="203" t="str">
        <f t="shared" si="971"/>
        <v>REAL 91243120 CO-061/2025 CANN_AUS</v>
      </c>
      <c r="N392" s="203" t="str">
        <f>VLOOKUP(M392,'D2'!$DW$5:'D2'!G:G,1,FALSE)</f>
        <v>REAL 91243120 CO-061/2025 CANN_AUS</v>
      </c>
      <c r="O392" t="str">
        <f t="shared" ref="O392" si="1031">P392&amp;V392&amp;X392&amp;W392&amp;AP392</f>
        <v>REALCO-061/2025CANN_AUSENERO202691243120</v>
      </c>
      <c r="P392" t="s">
        <v>21</v>
      </c>
      <c r="Q392" s="387" t="s">
        <v>663</v>
      </c>
      <c r="R392" s="211" t="e">
        <f>+VLOOKUP(AP392,'8'!$B$5:$F$40,2,FALSE)</f>
        <v>#N/A</v>
      </c>
      <c r="S392" s="383" t="s">
        <v>23</v>
      </c>
      <c r="T392" s="211" t="str">
        <f>+VLOOKUP(TEXT(S392,0),articulos!A:B,2,0)</f>
        <v>Asesoría Experta</v>
      </c>
      <c r="U392" s="384">
        <v>96173</v>
      </c>
      <c r="V392" s="370" t="s">
        <v>1198</v>
      </c>
      <c r="W392" s="211" t="str">
        <f t="shared" si="1014"/>
        <v>ENERO2026</v>
      </c>
      <c r="X392" t="s">
        <v>796</v>
      </c>
      <c r="AA392" s="95">
        <f>+AD392/'7'!$E$355</f>
        <v>2497.0780213063222</v>
      </c>
      <c r="AB392" s="207">
        <v>2287723</v>
      </c>
      <c r="AD392" s="388">
        <f t="shared" si="1015"/>
        <v>2287723</v>
      </c>
      <c r="AE392" s="530">
        <v>46052</v>
      </c>
      <c r="AF392" t="s">
        <v>947</v>
      </c>
      <c r="AG392" t="s">
        <v>1249</v>
      </c>
      <c r="AH392" t="s">
        <v>1256</v>
      </c>
      <c r="AL392" s="220">
        <f t="shared" si="1016"/>
        <v>2026</v>
      </c>
      <c r="AM392" s="220" t="str">
        <f t="shared" si="1017"/>
        <v>2026-01</v>
      </c>
      <c r="AN392" s="539" t="s">
        <v>619</v>
      </c>
      <c r="AO392" s="740">
        <f>AA392*'7'!G$355</f>
        <v>2546.7393662106342</v>
      </c>
      <c r="AP392" s="804" t="s">
        <v>663</v>
      </c>
      <c r="AQ392" s="212" t="str">
        <f t="shared" si="1020"/>
        <v>912431</v>
      </c>
      <c r="AR392" s="213" t="e">
        <f>+VLOOKUP(AQ392,'8'!$B$5:$F$40,3,FALSE)</f>
        <v>#N/A</v>
      </c>
      <c r="AS392" s="213" t="e">
        <f>+VLOOKUP(AQ392,'8'!$B$5:$F$40,4,FALSE)</f>
        <v>#N/A</v>
      </c>
      <c r="AT392" s="213" t="e">
        <f>+VLOOKUP(AQ392,'8'!$B$5:$F$40,5,FALSE)</f>
        <v>#N/A</v>
      </c>
      <c r="AU392" s="213" t="e">
        <f>+VLOOKUP(AQ392,'8'!$B$5:$F$40,2,FALSE)</f>
        <v>#N/A</v>
      </c>
      <c r="AV392" s="213" t="str">
        <f t="shared" si="1021"/>
        <v>CO-061/2025-91243120-2026-01</v>
      </c>
      <c r="AW392" s="165" t="str">
        <f t="shared" si="1022"/>
        <v>91243120-2026-01</v>
      </c>
      <c r="AX392" t="str">
        <f t="shared" si="1024"/>
        <v>CO-061/2025</v>
      </c>
      <c r="AZ392" s="659" t="str">
        <f>+VLOOKUP(P392&amp;" "&amp;AP392&amp;" "&amp;AX392&amp;" "&amp;X392,'D2'!G:G,1,FALSE)</f>
        <v>REAL 91243120 CO-061/2025 CANN_AUS</v>
      </c>
      <c r="BF392" s="530"/>
      <c r="BG392" s="530"/>
      <c r="BI392" t="str">
        <f t="shared" si="1025"/>
        <v>FEE SS</v>
      </c>
      <c r="BJ392" s="739" t="str">
        <f t="shared" si="1026"/>
        <v>FEE SSCANN_AUS</v>
      </c>
      <c r="BK392" s="806">
        <f t="shared" si="1027"/>
        <v>57193.075000000004</v>
      </c>
      <c r="BL392" s="136">
        <f t="shared" ref="BL392" si="1032">IF(BI392="FEE SS",AB392*0.025,AB392*0.0551)</f>
        <v>57193.075000000004</v>
      </c>
      <c r="BM392" s="136" t="str">
        <f t="shared" si="1028"/>
        <v>OK</v>
      </c>
    </row>
    <row r="393" spans="1:65" ht="20.399999999999999" x14ac:dyDescent="0.7">
      <c r="A393" s="203"/>
      <c r="B393" s="203"/>
      <c r="C393" s="203"/>
      <c r="D393" s="203"/>
      <c r="E393" s="203"/>
      <c r="F393" s="203"/>
      <c r="G393" s="203"/>
      <c r="H393" s="203"/>
      <c r="I393" s="203"/>
      <c r="J393" s="203"/>
      <c r="K393" s="203"/>
      <c r="L393" s="203" t="str">
        <f t="shared" si="1013"/>
        <v>91243120ENERO2026</v>
      </c>
      <c r="M393" s="203" t="str">
        <f>P393&amp;" "&amp;AP393&amp;" "&amp;V393&amp;" "&amp;X393</f>
        <v>REAL 91243120 CO-073/2025 CANN_AUS</v>
      </c>
      <c r="N393" s="203" t="str">
        <f>VLOOKUP(M393,'D2'!$DW$5:'D2'!G:G,1,FALSE)</f>
        <v>REAL 91243120 CO-073/2025 CANN_AUS</v>
      </c>
      <c r="O393" t="str">
        <f>P393&amp;V393&amp;X393&amp;W393&amp;AP393</f>
        <v>REALCO-073/2025CANN_AUSENERO202691243120</v>
      </c>
      <c r="P393" t="s">
        <v>21</v>
      </c>
      <c r="Q393" s="387" t="s">
        <v>663</v>
      </c>
      <c r="R393" s="211" t="e">
        <f>+VLOOKUP(AP393,'8'!$B$5:$F$40,2,FALSE)</f>
        <v>#N/A</v>
      </c>
      <c r="S393" s="383" t="s">
        <v>23</v>
      </c>
      <c r="T393" s="211" t="str">
        <f>+VLOOKUP(TEXT(S393,0),articulos!A:B,2,0)</f>
        <v>Asesoría Experta</v>
      </c>
      <c r="U393" s="384">
        <v>96177</v>
      </c>
      <c r="V393" s="370" t="s">
        <v>1179</v>
      </c>
      <c r="W393" s="211" t="str">
        <f t="shared" si="1014"/>
        <v>ENERO2026</v>
      </c>
      <c r="X393" t="s">
        <v>796</v>
      </c>
      <c r="AA393" s="95">
        <f>+AD393/'7'!$E$355</f>
        <v>3924.9203195948307</v>
      </c>
      <c r="AB393" s="207">
        <v>3595855</v>
      </c>
      <c r="AD393" s="388">
        <f t="shared" si="1015"/>
        <v>3595855</v>
      </c>
      <c r="AE393" s="530">
        <v>46052</v>
      </c>
      <c r="AF393" t="s">
        <v>947</v>
      </c>
      <c r="AG393" t="s">
        <v>1249</v>
      </c>
      <c r="AH393" t="s">
        <v>1180</v>
      </c>
      <c r="AL393" s="220">
        <f t="shared" si="1016"/>
        <v>2026</v>
      </c>
      <c r="AM393" s="220" t="str">
        <f t="shared" si="1017"/>
        <v>2026-01</v>
      </c>
      <c r="AN393" s="539" t="s">
        <v>619</v>
      </c>
      <c r="AO393" s="740">
        <f>AA393*'7'!G$355</f>
        <v>4002.9782817610962</v>
      </c>
      <c r="AP393" s="804" t="s">
        <v>663</v>
      </c>
      <c r="AQ393" s="212" t="str">
        <f t="shared" si="1020"/>
        <v>912431</v>
      </c>
      <c r="AR393" s="213" t="e">
        <f>+VLOOKUP(AQ393,'8'!$B$5:$F$40,3,FALSE)</f>
        <v>#N/A</v>
      </c>
      <c r="AS393" s="213" t="e">
        <f>+VLOOKUP(AQ393,'8'!$B$5:$F$40,4,FALSE)</f>
        <v>#N/A</v>
      </c>
      <c r="AT393" s="213" t="e">
        <f>+VLOOKUP(AQ393,'8'!$B$5:$F$40,5,FALSE)</f>
        <v>#N/A</v>
      </c>
      <c r="AU393" s="213" t="e">
        <f>+VLOOKUP(AQ393,'8'!$B$5:$F$40,2,FALSE)</f>
        <v>#N/A</v>
      </c>
      <c r="AV393" s="213" t="str">
        <f t="shared" si="1021"/>
        <v>CO-073/2025-91243120-2026-01</v>
      </c>
      <c r="AW393" s="165" t="str">
        <f t="shared" si="1022"/>
        <v>91243120-2026-01</v>
      </c>
      <c r="AX393" t="str">
        <f>V393</f>
        <v>CO-073/2025</v>
      </c>
      <c r="AZ393" s="659" t="str">
        <f>+VLOOKUP(P393&amp;" "&amp;AP393&amp;" "&amp;AX393&amp;" "&amp;X393,'D2'!G:G,1,FALSE)</f>
        <v>REAL 91243120 CO-073/2025 CANN_AUS</v>
      </c>
      <c r="BF393" s="530"/>
      <c r="BG393" s="530"/>
      <c r="BI393" t="str">
        <f t="shared" si="1025"/>
        <v>FEE SS</v>
      </c>
      <c r="BJ393" s="739" t="str">
        <f t="shared" si="1026"/>
        <v>FEE SSCANN_AUS</v>
      </c>
      <c r="BK393" s="806">
        <f t="shared" si="1027"/>
        <v>89896.375</v>
      </c>
      <c r="BL393" s="136">
        <f>IF(BI393="FEE SS",AB393*0.025,AB393*0.0551)</f>
        <v>89896.375</v>
      </c>
      <c r="BM393" s="136" t="str">
        <f t="shared" si="1028"/>
        <v>OK</v>
      </c>
    </row>
    <row r="394" spans="1:65" ht="20.399999999999999" x14ac:dyDescent="0.7">
      <c r="A394" s="203"/>
      <c r="B394" s="203"/>
      <c r="C394" s="203"/>
      <c r="D394" s="203"/>
      <c r="E394" s="203"/>
      <c r="F394" s="203"/>
      <c r="G394" s="203"/>
      <c r="H394" s="203"/>
      <c r="I394" s="203"/>
      <c r="J394" s="203"/>
      <c r="K394" s="203"/>
      <c r="L394" s="203" t="str">
        <f t="shared" si="1013"/>
        <v>91243120ENERO2026</v>
      </c>
      <c r="M394" s="203" t="str">
        <f t="shared" ref="M394:M398" si="1033">P394&amp;" "&amp;AP394&amp;" "&amp;V394&amp;" "&amp;X394</f>
        <v>REAL 91243120 CO-073/2025 CANN_AUS</v>
      </c>
      <c r="N394" s="203" t="str">
        <f>VLOOKUP(M394,'D2'!$DW$5:'D2'!G:G,1,FALSE)</f>
        <v>REAL 91243120 CO-073/2025 CANN_AUS</v>
      </c>
      <c r="O394" t="str">
        <f t="shared" ref="O394" si="1034">P394&amp;V394&amp;X394&amp;W394&amp;AP394</f>
        <v>REALCO-073/2025CANN_AUSENERO202691243120</v>
      </c>
      <c r="P394" t="s">
        <v>21</v>
      </c>
      <c r="Q394" s="387" t="s">
        <v>663</v>
      </c>
      <c r="R394" s="211" t="e">
        <f>+VLOOKUP(AP394,'8'!$B$5:$F$40,2,FALSE)</f>
        <v>#N/A</v>
      </c>
      <c r="S394" s="383" t="s">
        <v>23</v>
      </c>
      <c r="T394" s="211" t="str">
        <f>+VLOOKUP(TEXT(S394,0),articulos!A:B,2,0)</f>
        <v>Asesoría Experta</v>
      </c>
      <c r="U394" s="384">
        <v>96334</v>
      </c>
      <c r="V394" s="370" t="s">
        <v>1179</v>
      </c>
      <c r="W394" s="211" t="str">
        <f t="shared" si="1014"/>
        <v>ENERO2026</v>
      </c>
      <c r="X394" t="s">
        <v>796</v>
      </c>
      <c r="AA394" s="95">
        <f>+AD394/'7'!$E$355</f>
        <v>11771.264844568635</v>
      </c>
      <c r="AB394" s="207">
        <v>10784362</v>
      </c>
      <c r="AD394" s="388">
        <f t="shared" si="1015"/>
        <v>10784362</v>
      </c>
      <c r="AE394" s="530">
        <v>46052</v>
      </c>
      <c r="AF394" t="s">
        <v>947</v>
      </c>
      <c r="AG394" t="s">
        <v>1249</v>
      </c>
      <c r="AH394" t="s">
        <v>1180</v>
      </c>
      <c r="AL394" s="220">
        <f t="shared" si="1016"/>
        <v>2026</v>
      </c>
      <c r="AM394" s="220" t="str">
        <f t="shared" si="1017"/>
        <v>2026-01</v>
      </c>
      <c r="AN394" s="539" t="s">
        <v>619</v>
      </c>
      <c r="AO394" s="740">
        <f>AA394*'7'!H$355</f>
        <v>12115.074679107298</v>
      </c>
      <c r="AP394" s="804" t="s">
        <v>663</v>
      </c>
      <c r="AQ394" s="212" t="str">
        <f t="shared" si="1020"/>
        <v>912431</v>
      </c>
      <c r="AR394" s="213" t="e">
        <f>+VLOOKUP(AQ394,'8'!$B$5:$F$40,3,FALSE)</f>
        <v>#N/A</v>
      </c>
      <c r="AS394" s="213" t="e">
        <f>+VLOOKUP(AQ394,'8'!$B$5:$F$40,4,FALSE)</f>
        <v>#N/A</v>
      </c>
      <c r="AT394" s="213" t="e">
        <f>+VLOOKUP(AQ394,'8'!$B$5:$F$40,5,FALSE)</f>
        <v>#N/A</v>
      </c>
      <c r="AU394" s="213" t="e">
        <f>+VLOOKUP(AQ394,'8'!$B$5:$F$40,2,FALSE)</f>
        <v>#N/A</v>
      </c>
      <c r="AV394" s="213" t="str">
        <f t="shared" si="1021"/>
        <v>CO-073/2025-91243120-2026-01</v>
      </c>
      <c r="AW394" s="165" t="str">
        <f t="shared" si="1022"/>
        <v>91243120-2026-01</v>
      </c>
      <c r="AX394" t="str">
        <f t="shared" ref="AX394:AX398" si="1035">V394</f>
        <v>CO-073/2025</v>
      </c>
      <c r="AZ394" s="659" t="str">
        <f>+VLOOKUP(P394&amp;" "&amp;AP394&amp;" "&amp;AX394&amp;" "&amp;X394,'D2'!G:G,1,FALSE)</f>
        <v>REAL 91243120 CO-073/2025 CANN_AUS</v>
      </c>
      <c r="BF394" s="530"/>
      <c r="BG394" s="530"/>
      <c r="BI394" t="str">
        <f t="shared" si="1025"/>
        <v>FEE SS</v>
      </c>
      <c r="BJ394" s="739" t="str">
        <f t="shared" si="1026"/>
        <v>FEE SSCANN_AUS</v>
      </c>
      <c r="BK394" s="806">
        <f t="shared" si="1027"/>
        <v>269609.05</v>
      </c>
      <c r="BL394" s="136">
        <f t="shared" ref="BL394" si="1036">IF(BI394="FEE SS",AB394*0.025,AB394*0.0551)</f>
        <v>269609.05</v>
      </c>
      <c r="BM394" s="136" t="str">
        <f t="shared" si="1028"/>
        <v>OK</v>
      </c>
    </row>
    <row r="395" spans="1:65" ht="20.399999999999999" x14ac:dyDescent="0.7">
      <c r="A395" s="203"/>
      <c r="B395" s="203"/>
      <c r="C395" s="203"/>
      <c r="D395" s="203"/>
      <c r="E395" s="203"/>
      <c r="F395" s="203"/>
      <c r="G395" s="203"/>
      <c r="H395" s="203"/>
      <c r="I395" s="203"/>
      <c r="J395" s="203"/>
      <c r="K395" s="203"/>
      <c r="L395" s="203" t="str">
        <f t="shared" si="1013"/>
        <v>91243110ENERO2026</v>
      </c>
      <c r="M395" s="203" t="str">
        <f t="shared" si="1033"/>
        <v>REAL 91243110 CO-H-006/2025 BERG_CAD</v>
      </c>
      <c r="N395" s="203" t="str">
        <f>VLOOKUP(M395,'D2'!$DW$5:'D2'!G:G,1,FALSE)</f>
        <v>REAL 91243110 CO-H-006/2025 BERG_CAD</v>
      </c>
      <c r="O395" t="str">
        <f>P395&amp;V395&amp;X395&amp;W395&amp;AP395</f>
        <v>REALCO-H-006/2025BERG_CADENERO202691243110</v>
      </c>
      <c r="P395" t="s">
        <v>21</v>
      </c>
      <c r="Q395" s="387" t="s">
        <v>662</v>
      </c>
      <c r="R395" s="211" t="e">
        <f>+VLOOKUP(AP395,'8'!$B$5:$F$40,2,FALSE)</f>
        <v>#N/A</v>
      </c>
      <c r="S395" s="383" t="s">
        <v>23</v>
      </c>
      <c r="T395" s="211" t="str">
        <f>+VLOOKUP(TEXT(S395,0),articulos!A:B,2,0)</f>
        <v>Asesoría Experta</v>
      </c>
      <c r="U395" s="384">
        <v>96687</v>
      </c>
      <c r="V395" s="370" t="s">
        <v>1114</v>
      </c>
      <c r="W395" s="211" t="str">
        <f t="shared" si="1014"/>
        <v>ENERO2026</v>
      </c>
      <c r="X395" t="s">
        <v>703</v>
      </c>
      <c r="AA395" s="95">
        <f>+AD395/'7'!$E$355</f>
        <v>-4683.2649318896265</v>
      </c>
      <c r="AB395" s="207">
        <v>-4290620</v>
      </c>
      <c r="AD395" s="388">
        <f t="shared" si="1015"/>
        <v>-4290620</v>
      </c>
      <c r="AE395" s="530">
        <v>46052</v>
      </c>
      <c r="AF395" t="s">
        <v>947</v>
      </c>
      <c r="AG395" t="s">
        <v>1250</v>
      </c>
      <c r="AH395" t="s">
        <v>799</v>
      </c>
      <c r="AL395" s="220">
        <f t="shared" si="1016"/>
        <v>2026</v>
      </c>
      <c r="AM395" s="807" t="str">
        <f t="shared" si="1017"/>
        <v>2026-01</v>
      </c>
      <c r="AN395" s="1" t="s">
        <v>24</v>
      </c>
      <c r="AO395" s="740">
        <f>AA395*'7'!G$355</f>
        <v>-4776.4046868657924</v>
      </c>
      <c r="AP395" s="730" t="s">
        <v>662</v>
      </c>
      <c r="AQ395" s="212" t="str">
        <f t="shared" si="1020"/>
        <v>912431</v>
      </c>
      <c r="AR395" s="213" t="e">
        <f>+VLOOKUP(AQ395,'8'!$B$5:$F$40,3,FALSE)</f>
        <v>#N/A</v>
      </c>
      <c r="AS395" s="213" t="e">
        <f>+VLOOKUP(AQ395,'8'!$B$5:$F$40,4,FALSE)</f>
        <v>#N/A</v>
      </c>
      <c r="AT395" s="213" t="e">
        <f>+VLOOKUP(AQ395,'8'!$B$5:$F$40,5,FALSE)</f>
        <v>#N/A</v>
      </c>
      <c r="AU395" s="213" t="e">
        <f>+VLOOKUP(AQ395,'8'!$B$5:$F$40,2,FALSE)</f>
        <v>#N/A</v>
      </c>
      <c r="AV395" s="213" t="str">
        <f t="shared" si="1021"/>
        <v>CO-H-006/2025-91243110-2026-01</v>
      </c>
      <c r="AW395" s="165" t="str">
        <f t="shared" si="1022"/>
        <v>91243110-2026-01</v>
      </c>
      <c r="AX395" t="str">
        <f t="shared" si="1035"/>
        <v>CO-H-006/2025</v>
      </c>
      <c r="AZ395" s="659" t="str">
        <f>+VLOOKUP(P395&amp;" "&amp;AP395&amp;" "&amp;AX395&amp;" "&amp;X395,'D2'!G:G,1,FALSE)</f>
        <v>REAL 91243110 CO-H-006/2025 BERG_CAD</v>
      </c>
      <c r="BF395" s="530"/>
      <c r="BG395" s="530"/>
      <c r="BI395" t="str">
        <f t="shared" si="1025"/>
        <v>FEE SS</v>
      </c>
      <c r="BJ395" s="739" t="str">
        <f t="shared" si="1026"/>
        <v>FEE SSBERG_CAD</v>
      </c>
      <c r="BK395" s="806">
        <f t="shared" si="1027"/>
        <v>-107265.5</v>
      </c>
      <c r="BL395" s="136">
        <f>IF(BI395="FEE SS",AB395*0.025,AB395*0.0551)</f>
        <v>-107265.5</v>
      </c>
      <c r="BM395" s="136" t="str">
        <f t="shared" si="1028"/>
        <v>OK</v>
      </c>
    </row>
    <row r="396" spans="1:65" ht="20.399999999999999" x14ac:dyDescent="0.7">
      <c r="A396" s="203"/>
      <c r="B396" s="203"/>
      <c r="C396" s="203"/>
      <c r="D396" s="203"/>
      <c r="E396" s="203"/>
      <c r="F396" s="203"/>
      <c r="G396" s="203"/>
      <c r="H396" s="203"/>
      <c r="I396" s="203"/>
      <c r="J396" s="203"/>
      <c r="K396" s="203"/>
      <c r="L396" s="203" t="str">
        <f t="shared" si="1013"/>
        <v>91243110ENERO2026</v>
      </c>
      <c r="M396" s="203" t="str">
        <f t="shared" si="1033"/>
        <v>REAL 91243110 CO-H-006/2025 CANN_AUS</v>
      </c>
      <c r="N396" s="203" t="str">
        <f>VLOOKUP(M396,'D2'!$DW$5:'D2'!G:G,1,FALSE)</f>
        <v>REAL 91243110 CO-H-006/2025 CANN_AUS</v>
      </c>
      <c r="O396" t="str">
        <f t="shared" ref="O396" si="1037">P396&amp;V396&amp;X396&amp;W396&amp;AP396</f>
        <v>REALCO-H-006/2025CANN_AUSENERO202691243110</v>
      </c>
      <c r="P396" t="s">
        <v>21</v>
      </c>
      <c r="Q396" s="387" t="s">
        <v>662</v>
      </c>
      <c r="R396" s="211" t="e">
        <f>+VLOOKUP(AP396,'8'!$B$5:$F$40,2,FALSE)</f>
        <v>#N/A</v>
      </c>
      <c r="S396" s="383" t="s">
        <v>23</v>
      </c>
      <c r="T396" s="211" t="str">
        <f>+VLOOKUP(TEXT(S396,0),articulos!A:B,2,0)</f>
        <v>Asesoría Experta</v>
      </c>
      <c r="U396" s="384">
        <v>96687</v>
      </c>
      <c r="V396" s="370" t="s">
        <v>1114</v>
      </c>
      <c r="W396" s="211" t="str">
        <f t="shared" si="1014"/>
        <v>ENERO2026</v>
      </c>
      <c r="X396" t="s">
        <v>796</v>
      </c>
      <c r="AA396" s="95">
        <f>+AD396/'7'!$E$355</f>
        <v>-4683.2649318896265</v>
      </c>
      <c r="AB396" s="207">
        <v>-4290620</v>
      </c>
      <c r="AD396" s="388">
        <f t="shared" si="1015"/>
        <v>-4290620</v>
      </c>
      <c r="AE396" s="530">
        <v>46052</v>
      </c>
      <c r="AF396" t="s">
        <v>947</v>
      </c>
      <c r="AG396" t="s">
        <v>1250</v>
      </c>
      <c r="AH396" t="s">
        <v>799</v>
      </c>
      <c r="AL396" s="220">
        <f t="shared" si="1016"/>
        <v>2026</v>
      </c>
      <c r="AM396" s="807" t="str">
        <f t="shared" si="1017"/>
        <v>2026-01</v>
      </c>
      <c r="AN396" s="1" t="s">
        <v>24</v>
      </c>
      <c r="AO396" s="740">
        <f>AA396*'7'!G$355</f>
        <v>-4776.4046868657924</v>
      </c>
      <c r="AP396" s="730" t="s">
        <v>662</v>
      </c>
      <c r="AQ396" s="212" t="str">
        <f t="shared" si="1020"/>
        <v>912431</v>
      </c>
      <c r="AR396" s="213" t="e">
        <f>+VLOOKUP(AQ396,'8'!$B$5:$F$40,3,FALSE)</f>
        <v>#N/A</v>
      </c>
      <c r="AS396" s="213" t="e">
        <f>+VLOOKUP(AQ396,'8'!$B$5:$F$40,4,FALSE)</f>
        <v>#N/A</v>
      </c>
      <c r="AT396" s="213" t="e">
        <f>+VLOOKUP(AQ396,'8'!$B$5:$F$40,5,FALSE)</f>
        <v>#N/A</v>
      </c>
      <c r="AU396" s="213" t="e">
        <f>+VLOOKUP(AQ396,'8'!$B$5:$F$40,2,FALSE)</f>
        <v>#N/A</v>
      </c>
      <c r="AV396" s="213" t="str">
        <f t="shared" si="1021"/>
        <v>CO-H-006/2025-91243110-2026-01</v>
      </c>
      <c r="AW396" s="165" t="str">
        <f t="shared" si="1022"/>
        <v>91243110-2026-01</v>
      </c>
      <c r="AX396" t="str">
        <f t="shared" si="1035"/>
        <v>CO-H-006/2025</v>
      </c>
      <c r="AZ396" s="659" t="str">
        <f>+VLOOKUP(P396&amp;" "&amp;AP396&amp;" "&amp;AX396&amp;" "&amp;X396,'D2'!G:G,1,FALSE)</f>
        <v>REAL 91243110 CO-H-006/2025 CANN_AUS</v>
      </c>
      <c r="BF396" s="530"/>
      <c r="BG396" s="530"/>
      <c r="BI396" t="str">
        <f t="shared" si="1025"/>
        <v>FEE SS</v>
      </c>
      <c r="BJ396" s="739" t="str">
        <f t="shared" si="1026"/>
        <v>FEE SSCANN_AUS</v>
      </c>
      <c r="BK396" s="806">
        <f t="shared" si="1027"/>
        <v>-107265.5</v>
      </c>
      <c r="BL396" s="136">
        <f t="shared" ref="BL396" si="1038">IF(BI396="FEE SS",AB396*0.025,AB396*0.0551)</f>
        <v>-107265.5</v>
      </c>
      <c r="BM396" s="136" t="str">
        <f t="shared" si="1028"/>
        <v>OK</v>
      </c>
    </row>
    <row r="397" spans="1:65" ht="20.399999999999999" x14ac:dyDescent="0.7">
      <c r="A397" s="203"/>
      <c r="B397" s="203"/>
      <c r="C397" s="203"/>
      <c r="D397" s="203"/>
      <c r="E397" s="203"/>
      <c r="F397" s="203"/>
      <c r="G397" s="203"/>
      <c r="H397" s="203"/>
      <c r="I397" s="203"/>
      <c r="J397" s="203"/>
      <c r="K397" s="203"/>
      <c r="L397" s="203" t="str">
        <f t="shared" si="1013"/>
        <v>91243120ENERO2026</v>
      </c>
      <c r="M397" s="203" t="str">
        <f t="shared" si="1033"/>
        <v>REAL 91243120 CO-055/2024 BERG_CAD</v>
      </c>
      <c r="N397" s="203" t="str">
        <f>VLOOKUP(M397,'D2'!$DW$5:'D2'!G:G,1,FALSE)</f>
        <v>REAL 91243120 CO-055/2024 BERG_CAD</v>
      </c>
      <c r="O397" t="str">
        <f>P397&amp;V397&amp;X397&amp;W397&amp;AP397</f>
        <v>REALCO-055/2024BERG_CADENERO202691243120</v>
      </c>
      <c r="P397" t="s">
        <v>21</v>
      </c>
      <c r="Q397" s="387" t="s">
        <v>663</v>
      </c>
      <c r="R397" s="211" t="e">
        <f>+VLOOKUP(AP397,'8'!$B$5:$F$40,2,FALSE)</f>
        <v>#N/A</v>
      </c>
      <c r="S397" s="383" t="s">
        <v>23</v>
      </c>
      <c r="T397" s="211" t="str">
        <f>+VLOOKUP(TEXT(S397,0),articulos!A:B,2,0)</f>
        <v>Asesoría Experta</v>
      </c>
      <c r="U397" s="384">
        <v>96966</v>
      </c>
      <c r="V397" s="370" t="s">
        <v>779</v>
      </c>
      <c r="W397" s="211" t="str">
        <f t="shared" si="1014"/>
        <v>ENERO2026</v>
      </c>
      <c r="X397" t="s">
        <v>703</v>
      </c>
      <c r="AA397" s="95">
        <f>+AD397/'7'!$E$355</f>
        <v>-1801.6776545581558</v>
      </c>
      <c r="AB397" s="207">
        <v>-1650625</v>
      </c>
      <c r="AD397" s="388">
        <f t="shared" si="1015"/>
        <v>-1650625</v>
      </c>
      <c r="AE397" s="530">
        <v>46052</v>
      </c>
      <c r="AF397" t="s">
        <v>947</v>
      </c>
      <c r="AG397" t="s">
        <v>1250</v>
      </c>
      <c r="AH397" t="s">
        <v>799</v>
      </c>
      <c r="AL397" s="220">
        <f t="shared" si="1016"/>
        <v>2026</v>
      </c>
      <c r="AM397" s="220" t="str">
        <f t="shared" si="1017"/>
        <v>2026-01</v>
      </c>
      <c r="AN397" s="539" t="s">
        <v>619</v>
      </c>
      <c r="AO397" s="740">
        <f>AA397*'7'!H$355</f>
        <v>-1854.3002490273864</v>
      </c>
      <c r="AP397" s="804" t="s">
        <v>663</v>
      </c>
      <c r="AQ397" s="212" t="str">
        <f t="shared" si="1020"/>
        <v>912431</v>
      </c>
      <c r="AR397" s="213" t="e">
        <f>+VLOOKUP(AQ397,'8'!$B$5:$F$40,3,FALSE)</f>
        <v>#N/A</v>
      </c>
      <c r="AS397" s="213" t="e">
        <f>+VLOOKUP(AQ397,'8'!$B$5:$F$40,4,FALSE)</f>
        <v>#N/A</v>
      </c>
      <c r="AT397" s="213" t="e">
        <f>+VLOOKUP(AQ397,'8'!$B$5:$F$40,5,FALSE)</f>
        <v>#N/A</v>
      </c>
      <c r="AU397" s="213" t="e">
        <f>+VLOOKUP(AQ397,'8'!$B$5:$F$40,2,FALSE)</f>
        <v>#N/A</v>
      </c>
      <c r="AV397" s="213" t="str">
        <f t="shared" si="1021"/>
        <v>CO-055/2024-91243120-2026-01</v>
      </c>
      <c r="AW397" s="165" t="str">
        <f t="shared" si="1022"/>
        <v>91243120-2026-01</v>
      </c>
      <c r="AX397" t="str">
        <f t="shared" si="1035"/>
        <v>CO-055/2024</v>
      </c>
      <c r="AZ397" s="659" t="str">
        <f>+VLOOKUP(P397&amp;" "&amp;AP397&amp;" "&amp;AX397&amp;" "&amp;X397,'D2'!G:G,1,FALSE)</f>
        <v>REAL 91243120 CO-055/2024 BERG_CAD</v>
      </c>
      <c r="BF397" s="530"/>
      <c r="BG397" s="530"/>
      <c r="BI397" t="str">
        <f t="shared" si="1025"/>
        <v>FEE SS</v>
      </c>
      <c r="BJ397" s="739" t="str">
        <f t="shared" si="1026"/>
        <v>FEE SSBERG_CAD</v>
      </c>
      <c r="BK397" s="806">
        <f t="shared" si="1027"/>
        <v>-41265.625</v>
      </c>
      <c r="BL397" s="136">
        <f>IF(BI397="FEE SS",AB397*0.025,AB397*0.0551)</f>
        <v>-41265.625</v>
      </c>
      <c r="BM397" s="136" t="str">
        <f t="shared" si="1028"/>
        <v>OK</v>
      </c>
    </row>
    <row r="398" spans="1:65" ht="20.399999999999999" x14ac:dyDescent="0.7">
      <c r="A398" s="203"/>
      <c r="B398" s="203"/>
      <c r="C398" s="203"/>
      <c r="D398" s="203"/>
      <c r="E398" s="203"/>
      <c r="F398" s="203"/>
      <c r="G398" s="203"/>
      <c r="H398" s="203"/>
      <c r="I398" s="203"/>
      <c r="J398" s="203"/>
      <c r="K398" s="203"/>
      <c r="L398" s="203" t="str">
        <f t="shared" si="1013"/>
        <v>91243120ENERO2026</v>
      </c>
      <c r="M398" s="203" t="str">
        <f t="shared" si="1033"/>
        <v>REAL 91243120 CO-073/2025 CANN_AUS</v>
      </c>
      <c r="N398" s="203" t="str">
        <f>VLOOKUP(M398,'D2'!$DW$5:'D2'!G:G,1,FALSE)</f>
        <v>REAL 91243120 CO-073/2025 CANN_AUS</v>
      </c>
      <c r="O398" t="str">
        <f t="shared" ref="O398" si="1039">P398&amp;V398&amp;X398&amp;W398&amp;AP398</f>
        <v>REALCO-073/2025CANN_AUSENERO202691243120</v>
      </c>
      <c r="P398" t="s">
        <v>21</v>
      </c>
      <c r="Q398" s="387" t="s">
        <v>663</v>
      </c>
      <c r="R398" s="211" t="e">
        <f>+VLOOKUP(AP398,'8'!$B$5:$F$40,2,FALSE)</f>
        <v>#N/A</v>
      </c>
      <c r="S398" s="383" t="s">
        <v>23</v>
      </c>
      <c r="T398" s="211" t="str">
        <f>+VLOOKUP(TEXT(S398,0),articulos!A:B,2,0)</f>
        <v>Asesoría Experta</v>
      </c>
      <c r="U398" s="384">
        <v>96967</v>
      </c>
      <c r="V398" s="370" t="s">
        <v>1179</v>
      </c>
      <c r="W398" s="211" t="str">
        <f t="shared" si="1014"/>
        <v>ENERO2026</v>
      </c>
      <c r="X398" t="s">
        <v>796</v>
      </c>
      <c r="AA398" s="95">
        <f>+AD398/'7'!$E$355</f>
        <v>-2979.5013971358717</v>
      </c>
      <c r="AB398" s="207">
        <v>-2729700</v>
      </c>
      <c r="AD398" s="388">
        <f t="shared" si="1015"/>
        <v>-2729700</v>
      </c>
      <c r="AE398" s="530">
        <v>46052</v>
      </c>
      <c r="AF398" t="s">
        <v>947</v>
      </c>
      <c r="AG398" t="s">
        <v>1250</v>
      </c>
      <c r="AH398" t="s">
        <v>799</v>
      </c>
      <c r="AL398" s="220">
        <f t="shared" si="1016"/>
        <v>2026</v>
      </c>
      <c r="AM398" s="220" t="str">
        <f t="shared" si="1017"/>
        <v>2026-01</v>
      </c>
      <c r="AN398" s="539" t="s">
        <v>619</v>
      </c>
      <c r="AO398" s="740">
        <f>AA398*'7'!H$355</f>
        <v>-3066.5253402620565</v>
      </c>
      <c r="AP398" s="804" t="s">
        <v>663</v>
      </c>
      <c r="AQ398" s="212" t="str">
        <f t="shared" si="1020"/>
        <v>912431</v>
      </c>
      <c r="AR398" s="213" t="e">
        <f>+VLOOKUP(AQ398,'8'!$B$5:$F$40,3,FALSE)</f>
        <v>#N/A</v>
      </c>
      <c r="AS398" s="213" t="e">
        <f>+VLOOKUP(AQ398,'8'!$B$5:$F$40,4,FALSE)</f>
        <v>#N/A</v>
      </c>
      <c r="AT398" s="213" t="e">
        <f>+VLOOKUP(AQ398,'8'!$B$5:$F$40,5,FALSE)</f>
        <v>#N/A</v>
      </c>
      <c r="AU398" s="213" t="e">
        <f>+VLOOKUP(AQ398,'8'!$B$5:$F$40,2,FALSE)</f>
        <v>#N/A</v>
      </c>
      <c r="AV398" s="213" t="str">
        <f t="shared" si="1021"/>
        <v>CO-073/2025-91243120-2026-01</v>
      </c>
      <c r="AW398" s="165" t="str">
        <f t="shared" si="1022"/>
        <v>91243120-2026-01</v>
      </c>
      <c r="AX398" t="str">
        <f t="shared" si="1035"/>
        <v>CO-073/2025</v>
      </c>
      <c r="AZ398" s="659" t="str">
        <f>+VLOOKUP(P398&amp;" "&amp;AP398&amp;" "&amp;AX398&amp;" "&amp;X398,'D2'!G:G,1,FALSE)</f>
        <v>REAL 91243120 CO-073/2025 CANN_AUS</v>
      </c>
      <c r="BF398" s="530"/>
      <c r="BG398" s="530"/>
      <c r="BI398" t="str">
        <f t="shared" si="1025"/>
        <v>FEE SS</v>
      </c>
      <c r="BJ398" s="739" t="str">
        <f t="shared" si="1026"/>
        <v>FEE SSCANN_AUS</v>
      </c>
      <c r="BK398" s="806">
        <f t="shared" si="1027"/>
        <v>-68242.5</v>
      </c>
      <c r="BL398" s="136">
        <f t="shared" ref="BL398" si="1040">IF(BI398="FEE SS",AB398*0.025,AB398*0.0551)</f>
        <v>-68242.5</v>
      </c>
      <c r="BM398" s="136" t="str">
        <f t="shared" si="1028"/>
        <v>OK</v>
      </c>
    </row>
    <row r="399" spans="1:65" ht="20.399999999999999" x14ac:dyDescent="0.7">
      <c r="A399" s="203"/>
      <c r="B399" s="203"/>
      <c r="C399" s="203"/>
      <c r="D399" s="203"/>
      <c r="E399" s="203"/>
      <c r="F399" s="203"/>
      <c r="G399" s="203"/>
      <c r="H399" s="203"/>
      <c r="I399" s="203"/>
      <c r="J399" s="203"/>
      <c r="K399" s="203"/>
      <c r="L399" s="203" t="str">
        <f t="shared" si="1013"/>
        <v>91243120ENERO2026</v>
      </c>
      <c r="M399" s="203" t="str">
        <f>P399&amp;" "&amp;AP399&amp;" "&amp;V399&amp;" "&amp;X399</f>
        <v>REAL 91243120 CO-061/2025 CANN_AUS</v>
      </c>
      <c r="N399" s="203" t="str">
        <f>VLOOKUP(M399,'D2'!$DW$5:'D2'!G:G,1,FALSE)</f>
        <v>REAL 91243120 CO-061/2025 CANN_AUS</v>
      </c>
      <c r="O399" t="str">
        <f>P399&amp;V399&amp;X399&amp;W399&amp;AP399</f>
        <v>REALCO-061/2025CANN_AUSENERO202691243120</v>
      </c>
      <c r="P399" t="s">
        <v>21</v>
      </c>
      <c r="Q399" s="387" t="s">
        <v>663</v>
      </c>
      <c r="R399" s="211" t="e">
        <f>+VLOOKUP(AP399,'8'!$B$5:$F$40,2,FALSE)</f>
        <v>#N/A</v>
      </c>
      <c r="S399" s="383" t="s">
        <v>23</v>
      </c>
      <c r="T399" s="211" t="str">
        <f>+VLOOKUP(TEXT(S399,0),articulos!A:B,2,0)</f>
        <v>Asesoría Experta</v>
      </c>
      <c r="U399" s="384">
        <v>96968</v>
      </c>
      <c r="V399" s="370" t="s">
        <v>1198</v>
      </c>
      <c r="W399" s="211" t="str">
        <f t="shared" si="1014"/>
        <v>ENERO2026</v>
      </c>
      <c r="X399" t="s">
        <v>796</v>
      </c>
      <c r="AA399" s="95">
        <f>+AD399/'7'!$E$355</f>
        <v>-2085.6509779951102</v>
      </c>
      <c r="AB399" s="207">
        <v>-1910790</v>
      </c>
      <c r="AD399" s="388">
        <f t="shared" si="1015"/>
        <v>-1910790</v>
      </c>
      <c r="AE399" s="530">
        <v>46052</v>
      </c>
      <c r="AF399" t="s">
        <v>947</v>
      </c>
      <c r="AG399" t="s">
        <v>1250</v>
      </c>
      <c r="AH399" t="s">
        <v>799</v>
      </c>
      <c r="AL399" s="220">
        <f t="shared" si="1016"/>
        <v>2026</v>
      </c>
      <c r="AM399" s="220" t="str">
        <f t="shared" si="1017"/>
        <v>2026-01</v>
      </c>
      <c r="AN399" s="539" t="s">
        <v>619</v>
      </c>
      <c r="AO399" s="740">
        <f>AA399*'7'!H$355</f>
        <v>-2146.5677381834398</v>
      </c>
      <c r="AP399" s="804" t="s">
        <v>663</v>
      </c>
      <c r="AQ399" s="212" t="str">
        <f t="shared" si="1020"/>
        <v>912431</v>
      </c>
      <c r="AR399" s="213" t="e">
        <f>+VLOOKUP(AQ399,'8'!$B$5:$F$40,3,FALSE)</f>
        <v>#N/A</v>
      </c>
      <c r="AS399" s="213" t="e">
        <f>+VLOOKUP(AQ399,'8'!$B$5:$F$40,4,FALSE)</f>
        <v>#N/A</v>
      </c>
      <c r="AT399" s="213" t="e">
        <f>+VLOOKUP(AQ399,'8'!$B$5:$F$40,5,FALSE)</f>
        <v>#N/A</v>
      </c>
      <c r="AU399" s="213" t="e">
        <f>+VLOOKUP(AQ399,'8'!$B$5:$F$40,2,FALSE)</f>
        <v>#N/A</v>
      </c>
      <c r="AV399" s="213" t="str">
        <f t="shared" si="1021"/>
        <v>CO-061/2025-91243120-2026-01</v>
      </c>
      <c r="AW399" s="165" t="str">
        <f t="shared" si="1022"/>
        <v>91243120-2026-01</v>
      </c>
      <c r="AX399" t="str">
        <f>V399</f>
        <v>CO-061/2025</v>
      </c>
      <c r="AZ399" s="659" t="str">
        <f>+VLOOKUP(P399&amp;" "&amp;AP399&amp;" "&amp;AX399&amp;" "&amp;X399,'D2'!G:G,1,FALSE)</f>
        <v>REAL 91243120 CO-061/2025 CANN_AUS</v>
      </c>
      <c r="BF399" s="530"/>
      <c r="BG399" s="530"/>
      <c r="BI399" t="str">
        <f t="shared" si="1025"/>
        <v>FEE SS</v>
      </c>
      <c r="BJ399" s="739" t="str">
        <f t="shared" si="1026"/>
        <v>FEE SSCANN_AUS</v>
      </c>
      <c r="BK399" s="806">
        <f t="shared" si="1027"/>
        <v>-47769.75</v>
      </c>
      <c r="BL399" s="136">
        <f>IF(BI399="FEE SS",AB399*0.025,AB399*0.0551)</f>
        <v>-47769.75</v>
      </c>
      <c r="BM399" s="136" t="str">
        <f t="shared" si="1028"/>
        <v>OK</v>
      </c>
    </row>
    <row r="400" spans="1:65" ht="20.399999999999999" x14ac:dyDescent="0.7">
      <c r="A400" s="203"/>
      <c r="B400" s="203"/>
      <c r="C400" s="203"/>
      <c r="D400" s="203"/>
      <c r="E400" s="203"/>
      <c r="F400" s="203"/>
      <c r="G400" s="203"/>
      <c r="H400" s="203"/>
      <c r="I400" s="203"/>
      <c r="J400" s="203"/>
      <c r="K400" s="203"/>
      <c r="L400" s="203" t="str">
        <f t="shared" si="1013"/>
        <v>91243120ENERO2026</v>
      </c>
      <c r="M400" s="203" t="str">
        <f t="shared" ref="M400" si="1041">P400&amp;" "&amp;AP400&amp;" "&amp;V400&amp;" "&amp;X400</f>
        <v>REAL 91243120 CO-073/2025 CANN_AUS</v>
      </c>
      <c r="N400" s="203" t="str">
        <f>VLOOKUP(M400,'D2'!$DW$5:'D2'!G:G,1,FALSE)</f>
        <v>REAL 91243120 CO-073/2025 CANN_AUS</v>
      </c>
      <c r="O400" t="str">
        <f t="shared" ref="O400" si="1042">P400&amp;V400&amp;X400&amp;W400&amp;AP400</f>
        <v>REALCO-073/2025CANN_AUSENERO202691243120</v>
      </c>
      <c r="P400" t="s">
        <v>21</v>
      </c>
      <c r="Q400" s="387" t="s">
        <v>663</v>
      </c>
      <c r="R400" s="211" t="e">
        <f>+VLOOKUP(AP400,'8'!$B$5:$F$40,2,FALSE)</f>
        <v>#N/A</v>
      </c>
      <c r="S400" s="383" t="s">
        <v>23</v>
      </c>
      <c r="T400" s="211" t="str">
        <f>+VLOOKUP(TEXT(S400,0),articulos!A:B,2,0)</f>
        <v>Asesoría Experta</v>
      </c>
      <c r="U400" s="384">
        <v>97315</v>
      </c>
      <c r="V400" s="370" t="s">
        <v>1179</v>
      </c>
      <c r="W400" s="211" t="str">
        <f t="shared" si="1014"/>
        <v>ENERO2026</v>
      </c>
      <c r="X400" t="s">
        <v>796</v>
      </c>
      <c r="AA400" s="95">
        <f>+AD400/'7'!$E$355</f>
        <v>-2497.0780213063222</v>
      </c>
      <c r="AB400" s="207">
        <v>-2287723</v>
      </c>
      <c r="AD400" s="388">
        <f t="shared" si="1015"/>
        <v>-2287723</v>
      </c>
      <c r="AE400" s="530">
        <v>46052</v>
      </c>
      <c r="AF400" t="s">
        <v>947</v>
      </c>
      <c r="AG400" t="s">
        <v>1251</v>
      </c>
      <c r="AH400" t="s">
        <v>799</v>
      </c>
      <c r="AL400" s="220">
        <f t="shared" si="1016"/>
        <v>2026</v>
      </c>
      <c r="AM400" s="220" t="str">
        <f t="shared" si="1017"/>
        <v>2026-01</v>
      </c>
      <c r="AN400" s="539" t="s">
        <v>619</v>
      </c>
      <c r="AO400" s="740">
        <f>AA400*'7'!H$355</f>
        <v>-2570.0115584131345</v>
      </c>
      <c r="AP400" s="804" t="s">
        <v>663</v>
      </c>
      <c r="AQ400" s="212" t="str">
        <f t="shared" si="1020"/>
        <v>912431</v>
      </c>
      <c r="AR400" s="213" t="e">
        <f>+VLOOKUP(AQ400,'8'!$B$5:$F$40,3,FALSE)</f>
        <v>#N/A</v>
      </c>
      <c r="AS400" s="213" t="e">
        <f>+VLOOKUP(AQ400,'8'!$B$5:$F$40,4,FALSE)</f>
        <v>#N/A</v>
      </c>
      <c r="AT400" s="213" t="e">
        <f>+VLOOKUP(AQ400,'8'!$B$5:$F$40,5,FALSE)</f>
        <v>#N/A</v>
      </c>
      <c r="AU400" s="213" t="e">
        <f>+VLOOKUP(AQ400,'8'!$B$5:$F$40,2,FALSE)</f>
        <v>#N/A</v>
      </c>
      <c r="AV400" s="213" t="str">
        <f t="shared" si="1021"/>
        <v>CO-073/2025-91243120-2026-01</v>
      </c>
      <c r="AW400" s="165" t="str">
        <f t="shared" si="1022"/>
        <v>91243120-2026-01</v>
      </c>
      <c r="AX400" t="str">
        <f t="shared" ref="AX400" si="1043">V400</f>
        <v>CO-073/2025</v>
      </c>
      <c r="AZ400" s="659" t="str">
        <f>+VLOOKUP(P400&amp;" "&amp;AP400&amp;" "&amp;AX400&amp;" "&amp;X400,'D2'!G:G,1,FALSE)</f>
        <v>REAL 91243120 CO-073/2025 CANN_AUS</v>
      </c>
      <c r="BF400" s="530"/>
      <c r="BG400" s="530"/>
      <c r="BI400" t="str">
        <f t="shared" si="1025"/>
        <v>FEE SS</v>
      </c>
      <c r="BJ400" s="739" t="str">
        <f t="shared" si="1026"/>
        <v>FEE SSCANN_AUS</v>
      </c>
      <c r="BK400" s="806">
        <f t="shared" si="1027"/>
        <v>-57193.075000000004</v>
      </c>
      <c r="BL400" s="136">
        <f t="shared" ref="BL400" si="1044">IF(BI400="FEE SS",AB400*0.025,AB400*0.0551)</f>
        <v>-57193.075000000004</v>
      </c>
      <c r="BM400" s="136" t="str">
        <f t="shared" si="1028"/>
        <v>OK</v>
      </c>
    </row>
    <row r="401" spans="1:65" ht="20.399999999999999" x14ac:dyDescent="0.7">
      <c r="A401" s="203"/>
      <c r="B401" s="203"/>
      <c r="C401" s="203"/>
      <c r="D401" s="203"/>
      <c r="E401" s="203"/>
      <c r="F401" s="203"/>
      <c r="G401" s="203"/>
      <c r="H401" s="203"/>
      <c r="I401" s="203"/>
      <c r="J401" s="203"/>
      <c r="K401" s="203"/>
      <c r="L401" s="203" t="str">
        <f t="shared" si="1013"/>
        <v>91243110ENERO2026</v>
      </c>
      <c r="M401" s="203" t="str">
        <f>P401&amp;" "&amp;AP401&amp;" "&amp;V401&amp;" "&amp;X401</f>
        <v>REAL 91243110 REMUNERACION BERG_CAD</v>
      </c>
      <c r="N401" s="203" t="str">
        <f>VLOOKUP(M401,'D2'!$DW$5:'D2'!G:G,1,FALSE)</f>
        <v>REAL 91243110 REMUNERACION BERG_CAD</v>
      </c>
      <c r="O401" t="str">
        <f>P401&amp;V401&amp;X401&amp;W401&amp;AP401</f>
        <v>REALREMUNERACIONBERG_CADENERO202691243110</v>
      </c>
      <c r="P401" t="s">
        <v>21</v>
      </c>
      <c r="Q401" s="387" t="s">
        <v>677</v>
      </c>
      <c r="R401" s="211" t="e">
        <f>+VLOOKUP(AP401,'8'!$B$5:$F$40,2,FALSE)</f>
        <v>#N/A</v>
      </c>
      <c r="S401" s="383" t="s">
        <v>247</v>
      </c>
      <c r="T401" s="211" t="str">
        <f>+VLOOKUP(TEXT(S401,0),articulos!A:B,2,0)</f>
        <v>Remuneración Proyecto Geología</v>
      </c>
      <c r="U401" s="384">
        <v>97316</v>
      </c>
      <c r="V401" s="370" t="s">
        <v>613</v>
      </c>
      <c r="W401" s="211" t="str">
        <f t="shared" si="1014"/>
        <v>ENERO2026</v>
      </c>
      <c r="X401" t="s">
        <v>703</v>
      </c>
      <c r="AA401" s="95">
        <f>+AD401/'7'!$E$355</f>
        <v>1481.5578064966819</v>
      </c>
      <c r="AB401" s="207">
        <v>1357344</v>
      </c>
      <c r="AD401" s="388">
        <f t="shared" si="1015"/>
        <v>1357344</v>
      </c>
      <c r="AE401" s="530">
        <v>46052</v>
      </c>
      <c r="AF401" t="s">
        <v>947</v>
      </c>
      <c r="AG401" t="s">
        <v>1252</v>
      </c>
      <c r="AH401" t="s">
        <v>325</v>
      </c>
      <c r="AL401" s="220">
        <f t="shared" si="1016"/>
        <v>2026</v>
      </c>
      <c r="AM401" s="807" t="str">
        <f t="shared" si="1017"/>
        <v>2026-01</v>
      </c>
      <c r="AN401" s="1" t="s">
        <v>24</v>
      </c>
      <c r="AO401" s="740">
        <f>AA401*'7'!G$355</f>
        <v>1511.0227061098776</v>
      </c>
      <c r="AP401" s="730" t="s">
        <v>662</v>
      </c>
      <c r="AQ401" s="212" t="str">
        <f t="shared" si="1020"/>
        <v>912431</v>
      </c>
      <c r="AR401" s="213" t="e">
        <f>+VLOOKUP(AQ401,'8'!$B$5:$F$40,3,FALSE)</f>
        <v>#N/A</v>
      </c>
      <c r="AS401" s="213" t="e">
        <f>+VLOOKUP(AQ401,'8'!$B$5:$F$40,4,FALSE)</f>
        <v>#N/A</v>
      </c>
      <c r="AT401" s="213" t="e">
        <f>+VLOOKUP(AQ401,'8'!$B$5:$F$40,5,FALSE)</f>
        <v>#N/A</v>
      </c>
      <c r="AU401" s="213" t="e">
        <f>+VLOOKUP(AQ401,'8'!$B$5:$F$40,2,FALSE)</f>
        <v>#N/A</v>
      </c>
      <c r="AV401" s="213" t="str">
        <f t="shared" si="1021"/>
        <v>REMUNERACION-91243110-2026-01</v>
      </c>
      <c r="AW401" s="165" t="str">
        <f t="shared" si="1022"/>
        <v>91243110-2026-01</v>
      </c>
      <c r="AX401" t="str">
        <f>V401</f>
        <v>REMUNERACION</v>
      </c>
      <c r="AZ401" s="659" t="str">
        <f>+VLOOKUP(P401&amp;" "&amp;AP401&amp;" "&amp;AX401&amp;" "&amp;X401,'D2'!G:G,1,FALSE)</f>
        <v>REAL 91243110 REMUNERACION BERG_CAD</v>
      </c>
      <c r="BC401" t="s">
        <v>302</v>
      </c>
      <c r="BD401" t="s">
        <v>302</v>
      </c>
      <c r="BE401" t="s">
        <v>302</v>
      </c>
      <c r="BF401" s="530"/>
      <c r="BG401" s="530"/>
      <c r="BI401" t="str">
        <f>IF(AX401="REMUNERACION","FEE MO","FEE SS")</f>
        <v>FEE MO</v>
      </c>
      <c r="BJ401" s="390" t="str">
        <f t="shared" ref="BJ401:BJ404" si="1045">IF(AX401="REMUNERACION","FEE MO","FEE SS")&amp;X401</f>
        <v>FEE MOBERG_CAD</v>
      </c>
      <c r="BK401" s="655">
        <f t="shared" si="1027"/>
        <v>33933.599999999999</v>
      </c>
      <c r="BL401" s="136">
        <f>IF(BI401="FEE SS",AB401*0.025,AB401*0.0551)</f>
        <v>74789.654399999999</v>
      </c>
      <c r="BM401" s="136" t="str">
        <f t="shared" si="1028"/>
        <v>REV</v>
      </c>
    </row>
    <row r="402" spans="1:65" ht="20.399999999999999" x14ac:dyDescent="0.7">
      <c r="A402" s="203"/>
      <c r="B402" s="203"/>
      <c r="C402" s="203"/>
      <c r="D402" s="203"/>
      <c r="E402" s="203"/>
      <c r="F402" s="203"/>
      <c r="G402" s="203"/>
      <c r="H402" s="203"/>
      <c r="I402" s="203"/>
      <c r="J402" s="203"/>
      <c r="K402" s="203"/>
      <c r="L402" s="203" t="str">
        <f t="shared" si="1013"/>
        <v>91243110ENERO2026</v>
      </c>
      <c r="M402" s="203" t="str">
        <f t="shared" ref="M402:M404" si="1046">P402&amp;" "&amp;AP402&amp;" "&amp;V402&amp;" "&amp;X402</f>
        <v>REAL 91243110 REMUNERACION CANN_AUS</v>
      </c>
      <c r="N402" s="203" t="str">
        <f>VLOOKUP(M402,'D2'!$DW$5:'D2'!G:G,1,FALSE)</f>
        <v>REAL 91243110 REMUNERACION CANN_AUS</v>
      </c>
      <c r="O402" t="str">
        <f t="shared" ref="O402" si="1047">P402&amp;V402&amp;X402&amp;W402&amp;AP402</f>
        <v>REALREMUNERACIONCANN_AUSENERO202691243110</v>
      </c>
      <c r="P402" t="s">
        <v>21</v>
      </c>
      <c r="Q402" s="387" t="s">
        <v>677</v>
      </c>
      <c r="R402" s="211" t="e">
        <f>+VLOOKUP(AP402,'8'!$B$5:$F$40,2,FALSE)</f>
        <v>#N/A</v>
      </c>
      <c r="S402" s="383" t="s">
        <v>247</v>
      </c>
      <c r="T402" s="211" t="str">
        <f>+VLOOKUP(TEXT(S402,0),articulos!A:B,2,0)</f>
        <v>Remuneración Proyecto Geología</v>
      </c>
      <c r="U402" s="384">
        <v>97316</v>
      </c>
      <c r="V402" s="370" t="s">
        <v>613</v>
      </c>
      <c r="W402" s="211" t="str">
        <f t="shared" si="1014"/>
        <v>ENERO2026</v>
      </c>
      <c r="X402" t="s">
        <v>796</v>
      </c>
      <c r="AA402" s="95">
        <f>+AD402/'7'!$E$355</f>
        <v>20317.797109675168</v>
      </c>
      <c r="AB402" s="207">
        <v>18614353</v>
      </c>
      <c r="AD402" s="388">
        <f t="shared" si="1015"/>
        <v>18614353</v>
      </c>
      <c r="AE402" s="530">
        <v>46052</v>
      </c>
      <c r="AF402" t="s">
        <v>947</v>
      </c>
      <c r="AG402" t="s">
        <v>1252</v>
      </c>
      <c r="AH402" t="s">
        <v>325</v>
      </c>
      <c r="AL402" s="220">
        <f t="shared" si="1016"/>
        <v>2026</v>
      </c>
      <c r="AM402" s="807" t="str">
        <f t="shared" si="1017"/>
        <v>2026-01</v>
      </c>
      <c r="AN402" s="1" t="s">
        <v>24</v>
      </c>
      <c r="AO402" s="740">
        <f>AA402*'7'!G$355</f>
        <v>20721.87304216508</v>
      </c>
      <c r="AP402" s="730" t="s">
        <v>662</v>
      </c>
      <c r="AQ402" s="212" t="str">
        <f t="shared" si="1020"/>
        <v>912431</v>
      </c>
      <c r="AR402" s="213" t="e">
        <f>+VLOOKUP(AQ402,'8'!$B$5:$F$40,3,FALSE)</f>
        <v>#N/A</v>
      </c>
      <c r="AS402" s="213" t="e">
        <f>+VLOOKUP(AQ402,'8'!$B$5:$F$40,4,FALSE)</f>
        <v>#N/A</v>
      </c>
      <c r="AT402" s="213" t="e">
        <f>+VLOOKUP(AQ402,'8'!$B$5:$F$40,5,FALSE)</f>
        <v>#N/A</v>
      </c>
      <c r="AU402" s="213" t="e">
        <f>+VLOOKUP(AQ402,'8'!$B$5:$F$40,2,FALSE)</f>
        <v>#N/A</v>
      </c>
      <c r="AV402" s="213" t="str">
        <f t="shared" si="1021"/>
        <v>REMUNERACION-91243110-2026-01</v>
      </c>
      <c r="AW402" s="165" t="str">
        <f t="shared" si="1022"/>
        <v>91243110-2026-01</v>
      </c>
      <c r="AX402" t="str">
        <f t="shared" ref="AX402:AX404" si="1048">V402</f>
        <v>REMUNERACION</v>
      </c>
      <c r="AZ402" s="659" t="str">
        <f>+VLOOKUP(P402&amp;" "&amp;AP402&amp;" "&amp;AX402&amp;" "&amp;X402,'D2'!G:G,1,FALSE)</f>
        <v>REAL 91243110 REMUNERACION CANN_AUS</v>
      </c>
      <c r="BC402" t="s">
        <v>302</v>
      </c>
      <c r="BD402" t="s">
        <v>302</v>
      </c>
      <c r="BE402" t="s">
        <v>302</v>
      </c>
      <c r="BF402" s="530"/>
      <c r="BG402" s="530"/>
      <c r="BI402" t="str">
        <f t="shared" ref="BI402" si="1049">IF(AX402="REMUNERACION","FEE MO","FEE SS")</f>
        <v>FEE MO</v>
      </c>
      <c r="BJ402" s="390" t="str">
        <f t="shared" si="1045"/>
        <v>FEE MOCANN_AUS</v>
      </c>
      <c r="BK402" s="655">
        <f t="shared" si="1027"/>
        <v>465358.82500000001</v>
      </c>
      <c r="BL402" s="136">
        <f t="shared" ref="BL402" si="1050">IF(BI402="FEE SS",AB402*0.025,AB402*0.0551)</f>
        <v>1025650.8503</v>
      </c>
      <c r="BM402" s="136" t="str">
        <f t="shared" si="1028"/>
        <v>REV</v>
      </c>
    </row>
    <row r="403" spans="1:65" ht="20.399999999999999" x14ac:dyDescent="0.7">
      <c r="A403" s="203"/>
      <c r="B403" s="203"/>
      <c r="C403" s="203"/>
      <c r="D403" s="203"/>
      <c r="E403" s="203"/>
      <c r="F403" s="203"/>
      <c r="G403" s="203"/>
      <c r="H403" s="203"/>
      <c r="I403" s="203"/>
      <c r="J403" s="203"/>
      <c r="K403" s="203"/>
      <c r="L403" s="203" t="str">
        <f t="shared" ref="L403" si="1051">IF(P403="INCURRIDO",0,AP403&amp;W403)</f>
        <v>91243110ENERO2026</v>
      </c>
      <c r="M403" s="203" t="str">
        <f t="shared" ref="M403" si="1052">P403&amp;" "&amp;AP403&amp;" "&amp;V403&amp;" "&amp;X403</f>
        <v>REAL 91243110 CO-073/2023 BERG_CAD</v>
      </c>
      <c r="N403" s="203" t="str">
        <f>VLOOKUP(M403,'D2'!$DW$5:'D2'!G:G,1,FALSE)</f>
        <v>REAL 91243110 CO-073/2023 BERG_CAD</v>
      </c>
      <c r="O403" t="str">
        <f>P403&amp;V403&amp;X403&amp;W403&amp;AP403</f>
        <v>REALCO-073/2023BERG_CADENERO202691243110</v>
      </c>
      <c r="P403" t="s">
        <v>21</v>
      </c>
      <c r="Q403" s="387"/>
      <c r="R403" s="211" t="e">
        <f>+VLOOKUP(AP403,'8'!$B$5:$F$40,2,FALSE)</f>
        <v>#N/A</v>
      </c>
      <c r="S403" s="383"/>
      <c r="T403" s="211" t="e">
        <f>+VLOOKUP(TEXT(S403,0),articulos!A:B,2,0)</f>
        <v>#N/A</v>
      </c>
      <c r="U403" s="384">
        <v>97316</v>
      </c>
      <c r="V403" s="370" t="s">
        <v>708</v>
      </c>
      <c r="W403" s="211" t="str">
        <f t="shared" si="1014"/>
        <v>ENERO2026</v>
      </c>
      <c r="X403" t="s">
        <v>703</v>
      </c>
      <c r="AA403" s="95">
        <f>+AD403/'7'!$E$355</f>
        <v>627.61962975899405</v>
      </c>
      <c r="AB403" s="207">
        <v>575000</v>
      </c>
      <c r="AD403" s="388">
        <f t="shared" ref="AD403" si="1053">ROUND(AB403-AC403,0)</f>
        <v>575000</v>
      </c>
      <c r="AE403" s="530">
        <v>46052</v>
      </c>
      <c r="AL403" s="220">
        <f t="shared" ref="AL403" si="1054">+YEAR(AE403)</f>
        <v>2026</v>
      </c>
      <c r="AM403" s="220" t="str">
        <f t="shared" ref="AM403" si="1055">+AL403&amp;"-"&amp;TEXT(MONTH(AE403),"00")</f>
        <v>2026-01</v>
      </c>
      <c r="AN403" s="1" t="s">
        <v>24</v>
      </c>
      <c r="AO403" s="740">
        <f>AA403*'7'!H$355</f>
        <v>645.95086297053979</v>
      </c>
      <c r="AP403" s="730" t="s">
        <v>662</v>
      </c>
      <c r="AQ403" s="212" t="str">
        <f t="shared" ref="AQ403" si="1056">+MID(AP403,1,6)</f>
        <v>912431</v>
      </c>
      <c r="AR403" s="213" t="e">
        <f>+VLOOKUP(AQ403,'8'!$B$5:$F$40,3,FALSE)</f>
        <v>#N/A</v>
      </c>
      <c r="AS403" s="213" t="e">
        <f>+VLOOKUP(AQ403,'8'!$B$5:$F$40,4,FALSE)</f>
        <v>#N/A</v>
      </c>
      <c r="AT403" s="213" t="e">
        <f>+VLOOKUP(AQ403,'8'!$B$5:$F$40,5,FALSE)</f>
        <v>#N/A</v>
      </c>
      <c r="AU403" s="213" t="e">
        <f>+VLOOKUP(AQ403,'8'!$B$5:$F$40,2,FALSE)</f>
        <v>#N/A</v>
      </c>
      <c r="AV403" s="213" t="str">
        <f t="shared" ref="AV403" si="1057">+AX403&amp;"-"&amp;AP403&amp;"-"&amp;AM403</f>
        <v>CO-073/2023-91243110-2026-01</v>
      </c>
      <c r="AW403" s="165" t="str">
        <f t="shared" ref="AW403" si="1058">+AP403&amp;"-"&amp;AM403</f>
        <v>91243110-2026-01</v>
      </c>
      <c r="AX403" t="str">
        <f t="shared" ref="AX403" si="1059">V403</f>
        <v>CO-073/2023</v>
      </c>
      <c r="AZ403" s="659" t="str">
        <f>+VLOOKUP(P403&amp;" "&amp;AP403&amp;" "&amp;AX403&amp;" "&amp;X403,'D2'!G:G,1,FALSE)</f>
        <v>REAL 91243110 CO-073/2023 BERG_CAD</v>
      </c>
      <c r="BF403" s="530"/>
      <c r="BG403" s="530"/>
      <c r="BI403" t="str">
        <f>IF(AX403="REMUNERACION","FEE MO","FEE SS")</f>
        <v>FEE SS</v>
      </c>
      <c r="BJ403" s="390" t="str">
        <f t="shared" ref="BJ403" si="1060">IF(AX403="REMUNERACION","FEE MO","FEE SS")&amp;X403</f>
        <v>FEE SSBERG_CAD</v>
      </c>
      <c r="BK403" s="655">
        <f t="shared" ref="BK403" si="1061">+AB403*0.025</f>
        <v>14375</v>
      </c>
      <c r="BL403" s="136">
        <f>IF(BI403="FEE SS",AB403*0.025,AB403*0.0551)</f>
        <v>14375</v>
      </c>
      <c r="BM403" s="136" t="str">
        <f t="shared" ref="BM403" si="1062">IF(BK403=BL403,"OK","REV")</f>
        <v>OK</v>
      </c>
    </row>
    <row r="404" spans="1:65" ht="20.399999999999999" x14ac:dyDescent="0.7">
      <c r="A404" s="203"/>
      <c r="B404" s="203"/>
      <c r="C404" s="203"/>
      <c r="D404" s="203"/>
      <c r="E404" s="203"/>
      <c r="F404" s="203"/>
      <c r="G404" s="203"/>
      <c r="H404" s="203"/>
      <c r="I404" s="203"/>
      <c r="J404" s="203"/>
      <c r="K404" s="203"/>
      <c r="L404" s="203" t="str">
        <f t="shared" si="1013"/>
        <v>91243110ENERO2026</v>
      </c>
      <c r="M404" s="203" t="str">
        <f t="shared" si="1046"/>
        <v>REAL 91243110 CO-073/2023 CANN_AUS</v>
      </c>
      <c r="N404" s="203" t="str">
        <f>VLOOKUP(M404,'D2'!$DW$5:'D2'!G:G,1,FALSE)</f>
        <v>REAL 91243110 CO-073/2023 CANN_AUS</v>
      </c>
      <c r="O404" t="str">
        <f>P404&amp;V404&amp;X404&amp;W404&amp;AP404</f>
        <v>REALCO-073/2023CANN_AUSENERO202691243110</v>
      </c>
      <c r="P404" t="s">
        <v>21</v>
      </c>
      <c r="Q404" s="387"/>
      <c r="R404" s="211" t="e">
        <f>+VLOOKUP(AP404,'8'!$B$5:$F$40,2,FALSE)</f>
        <v>#N/A</v>
      </c>
      <c r="S404" s="383"/>
      <c r="T404" s="211" t="e">
        <f>+VLOOKUP(TEXT(S404,0),articulos!A:B,2,0)</f>
        <v>#N/A</v>
      </c>
      <c r="U404" s="384">
        <v>97316</v>
      </c>
      <c r="V404" s="370" t="s">
        <v>708</v>
      </c>
      <c r="W404" s="211" t="str">
        <f t="shared" si="1014"/>
        <v>ENERO2026</v>
      </c>
      <c r="X404" t="s">
        <v>796</v>
      </c>
      <c r="AA404" s="95">
        <f>+AD404/'7'!$E$355</f>
        <v>627.61962975899405</v>
      </c>
      <c r="AB404" s="207">
        <v>575000</v>
      </c>
      <c r="AD404" s="388">
        <f t="shared" si="1015"/>
        <v>575000</v>
      </c>
      <c r="AE404" s="530">
        <v>46052</v>
      </c>
      <c r="AL404" s="220">
        <f t="shared" si="1016"/>
        <v>2026</v>
      </c>
      <c r="AM404" s="220" t="str">
        <f t="shared" si="1017"/>
        <v>2026-01</v>
      </c>
      <c r="AN404" s="1" t="s">
        <v>24</v>
      </c>
      <c r="AO404" s="740">
        <f>AA404*'7'!H$355</f>
        <v>645.95086297053979</v>
      </c>
      <c r="AP404" s="730" t="s">
        <v>662</v>
      </c>
      <c r="AQ404" s="212" t="str">
        <f t="shared" si="1020"/>
        <v>912431</v>
      </c>
      <c r="AR404" s="213" t="e">
        <f>+VLOOKUP(AQ404,'8'!$B$5:$F$40,3,FALSE)</f>
        <v>#N/A</v>
      </c>
      <c r="AS404" s="213" t="e">
        <f>+VLOOKUP(AQ404,'8'!$B$5:$F$40,4,FALSE)</f>
        <v>#N/A</v>
      </c>
      <c r="AT404" s="213" t="e">
        <f>+VLOOKUP(AQ404,'8'!$B$5:$F$40,5,FALSE)</f>
        <v>#N/A</v>
      </c>
      <c r="AU404" s="213" t="e">
        <f>+VLOOKUP(AQ404,'8'!$B$5:$F$40,2,FALSE)</f>
        <v>#N/A</v>
      </c>
      <c r="AV404" s="213" t="str">
        <f t="shared" si="1021"/>
        <v>CO-073/2023-91243110-2026-01</v>
      </c>
      <c r="AW404" s="165" t="str">
        <f t="shared" si="1022"/>
        <v>91243110-2026-01</v>
      </c>
      <c r="AX404" t="str">
        <f t="shared" si="1048"/>
        <v>CO-073/2023</v>
      </c>
      <c r="AZ404" s="659" t="str">
        <f>+VLOOKUP(P404&amp;" "&amp;AP404&amp;" "&amp;AX404&amp;" "&amp;X404,'D2'!G:G,1,FALSE)</f>
        <v>REAL 91243110 CO-073/2023 CANN_AUS</v>
      </c>
      <c r="BF404" s="530"/>
      <c r="BG404" s="530"/>
      <c r="BI404" t="str">
        <f>IF(AX404="REMUNERACION","FEE MO","FEE SS")</f>
        <v>FEE SS</v>
      </c>
      <c r="BJ404" s="390" t="str">
        <f t="shared" si="1045"/>
        <v>FEE SSCANN_AUS</v>
      </c>
      <c r="BK404" s="655">
        <f t="shared" si="1027"/>
        <v>14375</v>
      </c>
      <c r="BL404" s="136">
        <f>IF(BI404="FEE SS",AB404*0.025,AB404*0.0551)</f>
        <v>14375</v>
      </c>
      <c r="BM404" s="136" t="str">
        <f t="shared" si="1028"/>
        <v>OK</v>
      </c>
    </row>
    <row r="405" spans="1:65" ht="17.399999999999999" x14ac:dyDescent="0.55000000000000004">
      <c r="L405" t="str">
        <f t="shared" ref="L405:L409" si="1063">IF(P405="INCURRIDO",0,AP405&amp;W405)</f>
        <v>91243910ENERO2026</v>
      </c>
      <c r="M405" t="str">
        <f t="shared" ref="M405:M409" si="1064">P405&amp;" "&amp;AP405&amp;" "&amp;V405&amp;" "&amp;X405</f>
        <v>REAL 91243910 FEE MO CANN_AUS</v>
      </c>
      <c r="N405" t="str">
        <f>VLOOKUP(M405,'D2'!$DW$5:'D2'!G:G,1,FALSE)</f>
        <v>REAL 91243910 FEE MO CANN_AUS</v>
      </c>
      <c r="O405" t="str">
        <f t="shared" ref="O405:O409" si="1065">P405&amp;V405&amp;X405&amp;W405&amp;AP405</f>
        <v>REALFEE MOCANN_AUSENERO202691243910</v>
      </c>
      <c r="P405" t="s">
        <v>21</v>
      </c>
      <c r="Q405" s="504" t="s">
        <v>693</v>
      </c>
      <c r="R405" s="247" t="str">
        <f>+VLOOKUP(AP405,'8'!$B$5:$F$40,2,FALSE)</f>
        <v>q FEE M.O.</v>
      </c>
      <c r="S405" s="248" t="s">
        <v>269</v>
      </c>
      <c r="T405" s="247" t="str">
        <f>+VLOOKUP(TEXT(S405,0),articulos!A:B,2,0)</f>
        <v>Costo de Servicio Mano de Obra</v>
      </c>
      <c r="U405" s="247"/>
      <c r="V405" s="247" t="s">
        <v>269</v>
      </c>
      <c r="W405" s="249" t="str">
        <f t="shared" ref="W405:W409" si="1066">UPPER(TEXT(AE405,"MMMMYYYY"))</f>
        <v>ENERO2026</v>
      </c>
      <c r="X405" s="247" t="s">
        <v>796</v>
      </c>
      <c r="Y405" s="247"/>
      <c r="Z405" s="247"/>
      <c r="AA405" s="250">
        <f>+AD405/'7'!$E$355</f>
        <v>507.94511875654911</v>
      </c>
      <c r="AB405" s="653">
        <f>ROUND(BK405,0)</f>
        <v>465359</v>
      </c>
      <c r="AC405" s="247"/>
      <c r="AD405" s="250">
        <f t="shared" ref="AD405:AD409" si="1067">ROUND(AB405-AC405,0)</f>
        <v>465359</v>
      </c>
      <c r="AE405" s="662">
        <v>46052</v>
      </c>
      <c r="AF405" s="253" t="s">
        <v>585</v>
      </c>
      <c r="AG405" s="253" t="s">
        <v>269</v>
      </c>
      <c r="AH405" s="253" t="s">
        <v>269</v>
      </c>
      <c r="AI405" s="247"/>
      <c r="AJ405" s="247"/>
      <c r="AK405" s="247"/>
      <c r="AL405" s="254">
        <f t="shared" ref="AL405:AL409" si="1068">+YEAR(AE405)</f>
        <v>2026</v>
      </c>
      <c r="AM405" s="254" t="str">
        <f t="shared" ref="AM405:AM409" si="1069">+AL405&amp;"-"&amp;TEXT(MONTH(AE405),"00")</f>
        <v>2026-01</v>
      </c>
      <c r="AN405" s="255" t="s">
        <v>24</v>
      </c>
      <c r="AO405" s="251">
        <f>AA405*'7'!G$355</f>
        <v>518.04702086765519</v>
      </c>
      <c r="AP405" s="728">
        <v>91243910</v>
      </c>
      <c r="AQ405" s="256" t="str">
        <f t="shared" si="1020"/>
        <v>912439</v>
      </c>
      <c r="AR405" s="257" t="e">
        <f>+VLOOKUP(AQ405,'8'!$B$5:$F$40,3,FALSE)</f>
        <v>#N/A</v>
      </c>
      <c r="AS405" s="257" t="e">
        <f>+VLOOKUP(AQ405,'8'!$B$5:$F$40,4,FALSE)</f>
        <v>#N/A</v>
      </c>
      <c r="AT405" s="257" t="e">
        <f>+VLOOKUP(AQ405,'8'!$B$5:$F$40,5,FALSE)</f>
        <v>#N/A</v>
      </c>
      <c r="AU405" s="257" t="e">
        <f>+VLOOKUP(AQ405,'8'!$B$5:$F$40,2,FALSE)</f>
        <v>#N/A</v>
      </c>
      <c r="AV405" s="257" t="str">
        <f t="shared" si="1021"/>
        <v>FEE MO-91243910-2026-01</v>
      </c>
      <c r="AW405" s="247" t="str">
        <f t="shared" si="1022"/>
        <v>91243910-2026-01</v>
      </c>
      <c r="AX405" s="247" t="s">
        <v>269</v>
      </c>
      <c r="AY405" s="247"/>
      <c r="AZ405" s="247" t="str">
        <f>+VLOOKUP(P405&amp;" "&amp;AP405&amp;" "&amp;AX405&amp;" "&amp;X405,'D2'!G:G,1,FALSE)</f>
        <v>REAL 91243910 FEE MO CANN_AUS</v>
      </c>
      <c r="BF405" s="530"/>
      <c r="BG405" s="530"/>
      <c r="BI405" s="247" t="str">
        <f>X405</f>
        <v>CANN_AUS</v>
      </c>
      <c r="BJ405" s="391" t="str">
        <f>"FEE MO"&amp;BI405</f>
        <v>FEE MOCANN_AUS</v>
      </c>
      <c r="BK405" s="533">
        <f>BK402</f>
        <v>465358.82500000001</v>
      </c>
      <c r="BL405" s="136">
        <f>SUMIF(BJ388:BJ404,BJ405,BK388:BK404)</f>
        <v>465358.82500000001</v>
      </c>
      <c r="BM405" s="136" t="str">
        <f>IF(BK405=BL405,"OK","REV")</f>
        <v>OK</v>
      </c>
    </row>
    <row r="406" spans="1:65" s="261" customFormat="1" ht="17.399999999999999" x14ac:dyDescent="0.55000000000000004">
      <c r="L406" s="261" t="str">
        <f t="shared" si="1063"/>
        <v>91243920ENERO2026</v>
      </c>
      <c r="M406" s="261" t="str">
        <f t="shared" si="1064"/>
        <v>REAL 91243920 FEE SS CANN_AUS</v>
      </c>
      <c r="N406" s="261" t="str">
        <f>VLOOKUP(M406,'D2'!$DW$5:'D2'!G:G,1,FALSE)</f>
        <v>REAL 91243920 FEE SS CANN_AUS</v>
      </c>
      <c r="O406" s="261" t="str">
        <f t="shared" si="1065"/>
        <v>REALFEE SSCANN_AUSENERO202691243920</v>
      </c>
      <c r="P406" s="261" t="s">
        <v>21</v>
      </c>
      <c r="Q406" s="505" t="s">
        <v>694</v>
      </c>
      <c r="R406" s="260" t="str">
        <f>+VLOOKUP(AP406,'8'!$B$5:$F$40,2,FALSE)</f>
        <v>q FEE S.S.</v>
      </c>
      <c r="S406" s="265" t="s">
        <v>22</v>
      </c>
      <c r="T406" s="260" t="str">
        <f>+VLOOKUP(TEXT(S406,0),articulos!A:B,2,0)</f>
        <v>Costo de Servicio Administración Contratos</v>
      </c>
      <c r="U406" s="260"/>
      <c r="V406" s="260" t="s">
        <v>22</v>
      </c>
      <c r="W406" s="266" t="str">
        <f t="shared" si="1066"/>
        <v>ENERO2026</v>
      </c>
      <c r="X406" s="260" t="s">
        <v>796</v>
      </c>
      <c r="Y406" s="260"/>
      <c r="Z406" s="260"/>
      <c r="AA406" s="267">
        <f>+AD406/'7'!$E$355</f>
        <v>323.88665735242756</v>
      </c>
      <c r="AB406" s="654">
        <f>ROUND(BK406,0)*0.5</f>
        <v>296732</v>
      </c>
      <c r="AC406" s="260"/>
      <c r="AD406" s="267">
        <f t="shared" si="1067"/>
        <v>296732</v>
      </c>
      <c r="AE406" s="663">
        <v>46052</v>
      </c>
      <c r="AF406" s="270" t="s">
        <v>585</v>
      </c>
      <c r="AG406" s="270" t="s">
        <v>22</v>
      </c>
      <c r="AH406" s="270" t="s">
        <v>22</v>
      </c>
      <c r="AI406" s="260"/>
      <c r="AJ406" s="260"/>
      <c r="AK406" s="260"/>
      <c r="AL406" s="271">
        <f t="shared" si="1068"/>
        <v>2026</v>
      </c>
      <c r="AM406" s="271" t="str">
        <f t="shared" si="1069"/>
        <v>2026-01</v>
      </c>
      <c r="AN406" s="272" t="s">
        <v>24</v>
      </c>
      <c r="AO406" s="268">
        <f>AA406*'7'!G$355</f>
        <v>330.32804479144284</v>
      </c>
      <c r="AP406" s="729">
        <v>91243920</v>
      </c>
      <c r="AQ406" s="258" t="str">
        <f t="shared" si="1020"/>
        <v>912439</v>
      </c>
      <c r="AR406" s="259" t="e">
        <f>+VLOOKUP(AQ406,'8'!$B$5:$F$40,3,FALSE)</f>
        <v>#N/A</v>
      </c>
      <c r="AS406" s="259" t="e">
        <f>+VLOOKUP(AQ406,'8'!$B$5:$F$40,4,FALSE)</f>
        <v>#N/A</v>
      </c>
      <c r="AT406" s="259" t="e">
        <f>+VLOOKUP(AQ406,'8'!$B$5:$F$40,5,FALSE)</f>
        <v>#N/A</v>
      </c>
      <c r="AU406" s="259" t="e">
        <f>+VLOOKUP(AQ406,'8'!$B$5:$F$40,2,FALSE)</f>
        <v>#N/A</v>
      </c>
      <c r="AV406" s="259" t="str">
        <f t="shared" si="1021"/>
        <v>FEE SS-91243920-2026-01</v>
      </c>
      <c r="AW406" s="260" t="str">
        <f t="shared" si="1022"/>
        <v>91243920-2026-01</v>
      </c>
      <c r="AX406" s="260" t="s">
        <v>22</v>
      </c>
      <c r="AY406" s="260"/>
      <c r="AZ406" s="260" t="str">
        <f>+VLOOKUP(P406&amp;" "&amp;AP406&amp;" "&amp;AX406&amp;" "&amp;X406,'D2'!G:G,1,FALSE)</f>
        <v>REAL 91243920 FEE SS CANN_AUS</v>
      </c>
      <c r="BF406" s="531"/>
      <c r="BG406" s="531"/>
      <c r="BI406" s="260" t="str">
        <f t="shared" ref="BI406:BI408" si="1070">X406</f>
        <v>CANN_AUS</v>
      </c>
      <c r="BJ406" s="393" t="str">
        <f>IF(AY406="REMUNERACIÓN","FEE MO","FEE SS")</f>
        <v>FEE SS</v>
      </c>
      <c r="BK406" s="394">
        <f>SUM(BK388:BK396,BK397:BK400)</f>
        <v>593463.85000000009</v>
      </c>
      <c r="BL406" s="136">
        <f>SUMIF(BI388:BI404,BJ406,BK388:BK404)</f>
        <v>622213.85000000009</v>
      </c>
      <c r="BM406" s="136" t="str">
        <f t="shared" ref="BM406" si="1071">IF(BK406=BL406,"OK","REV")</f>
        <v>REV</v>
      </c>
    </row>
    <row r="407" spans="1:65" ht="17.399999999999999" x14ac:dyDescent="0.55000000000000004">
      <c r="L407" t="str">
        <f t="shared" si="1063"/>
        <v>91243910ENERO2026</v>
      </c>
      <c r="M407" t="str">
        <f t="shared" si="1064"/>
        <v>REAL 91243910 FEE MO BERG_CAD</v>
      </c>
      <c r="N407" t="str">
        <f>VLOOKUP(M407,'D2'!$DW$5:'D2'!G:G,1,FALSE)</f>
        <v>REAL 91243910 FEE MO BERG_CAD</v>
      </c>
      <c r="O407" t="str">
        <f t="shared" si="1065"/>
        <v>REALFEE MOBERG_CADENERO202691243910</v>
      </c>
      <c r="P407" t="s">
        <v>21</v>
      </c>
      <c r="Q407" s="504" t="s">
        <v>693</v>
      </c>
      <c r="R407" s="247" t="str">
        <f>+VLOOKUP(AP407,'8'!$B$5:$F$40,2,FALSE)</f>
        <v>q FEE M.O.</v>
      </c>
      <c r="S407" s="248" t="s">
        <v>269</v>
      </c>
      <c r="T407" s="247" t="str">
        <f>+VLOOKUP(TEXT(S407,0),articulos!A:B,2,0)</f>
        <v>Costo de Servicio Mano de Obra</v>
      </c>
      <c r="U407" s="247"/>
      <c r="V407" s="247" t="s">
        <v>269</v>
      </c>
      <c r="W407" s="249" t="str">
        <f t="shared" si="1066"/>
        <v>ENERO2026</v>
      </c>
      <c r="X407" s="247" t="s">
        <v>703</v>
      </c>
      <c r="Y407" s="247"/>
      <c r="Z407" s="247"/>
      <c r="AA407" s="250">
        <f>+AD407/'7'!$E$355</f>
        <v>37.039381767376881</v>
      </c>
      <c r="AB407" s="653">
        <f>ROUND(BK407,0)</f>
        <v>33934</v>
      </c>
      <c r="AC407" s="247"/>
      <c r="AD407" s="250">
        <f t="shared" si="1067"/>
        <v>33934</v>
      </c>
      <c r="AE407" s="662">
        <v>46052</v>
      </c>
      <c r="AF407" s="253" t="s">
        <v>585</v>
      </c>
      <c r="AG407" s="253" t="s">
        <v>269</v>
      </c>
      <c r="AH407" s="253" t="s">
        <v>269</v>
      </c>
      <c r="AI407" s="247"/>
      <c r="AJ407" s="247"/>
      <c r="AK407" s="247"/>
      <c r="AL407" s="254">
        <f t="shared" si="1068"/>
        <v>2026</v>
      </c>
      <c r="AM407" s="254" t="str">
        <f t="shared" si="1069"/>
        <v>2026-01</v>
      </c>
      <c r="AN407" s="255" t="s">
        <v>24</v>
      </c>
      <c r="AO407" s="251">
        <f>AA407*'7'!G$355</f>
        <v>37.776012940811306</v>
      </c>
      <c r="AP407" s="728">
        <v>91243910</v>
      </c>
      <c r="AQ407" s="256" t="str">
        <f t="shared" ref="AQ407:AQ409" si="1072">+MID(AP407,1,6)</f>
        <v>912439</v>
      </c>
      <c r="AR407" s="257" t="e">
        <f>+VLOOKUP(AQ407,'8'!$B$5:$F$40,3,FALSE)</f>
        <v>#N/A</v>
      </c>
      <c r="AS407" s="257" t="e">
        <f>+VLOOKUP(AQ407,'8'!$B$5:$F$40,4,FALSE)</f>
        <v>#N/A</v>
      </c>
      <c r="AT407" s="257" t="e">
        <f>+VLOOKUP(AQ407,'8'!$B$5:$F$40,5,FALSE)</f>
        <v>#N/A</v>
      </c>
      <c r="AU407" s="257" t="e">
        <f>+VLOOKUP(AQ407,'8'!$B$5:$F$40,2,FALSE)</f>
        <v>#N/A</v>
      </c>
      <c r="AV407" s="257" t="str">
        <f t="shared" ref="AV407:AV409" si="1073">+AX407&amp;"-"&amp;AP407&amp;"-"&amp;AM407</f>
        <v>FEE MO-91243910-2026-01</v>
      </c>
      <c r="AW407" s="247" t="str">
        <f t="shared" ref="AW407:AW409" si="1074">+AP407&amp;"-"&amp;AM407</f>
        <v>91243910-2026-01</v>
      </c>
      <c r="AX407" s="247" t="s">
        <v>269</v>
      </c>
      <c r="AY407" s="247"/>
      <c r="AZ407" s="247" t="str">
        <f>+VLOOKUP(P407&amp;" "&amp;AP407&amp;" "&amp;AX407&amp;" "&amp;X407,'D2'!G:G,1,FALSE)</f>
        <v>REAL 91243910 FEE MO BERG_CAD</v>
      </c>
      <c r="BF407" s="530"/>
      <c r="BG407" s="530"/>
      <c r="BI407" s="247" t="str">
        <f t="shared" si="1070"/>
        <v>BERG_CAD</v>
      </c>
      <c r="BJ407" s="391" t="str">
        <f>"FEE MO"&amp;BI407</f>
        <v>FEE MOBERG_CAD</v>
      </c>
      <c r="BK407" s="533">
        <f>BK401</f>
        <v>33933.599999999999</v>
      </c>
      <c r="BL407" s="136">
        <f>SUMIF(BJ388:BJ404,BJ407,BK388:BK404)</f>
        <v>33933.599999999999</v>
      </c>
      <c r="BM407" s="136" t="str">
        <f>IF(BK407=BL407,"OK","REV")</f>
        <v>OK</v>
      </c>
    </row>
    <row r="408" spans="1:65" s="261" customFormat="1" ht="17.399999999999999" x14ac:dyDescent="0.55000000000000004">
      <c r="L408" s="261" t="str">
        <f t="shared" si="1063"/>
        <v>91243920ENERO2026</v>
      </c>
      <c r="M408" s="261" t="str">
        <f t="shared" si="1064"/>
        <v>REAL 91243920 FEE SS BERG_CAD</v>
      </c>
      <c r="N408" s="261" t="str">
        <f>VLOOKUP(M408,'D2'!$DW$5:'D2'!G:G,1,FALSE)</f>
        <v>REAL 91243920 FEE SS BERG_CAD</v>
      </c>
      <c r="O408" s="261" t="str">
        <f t="shared" si="1065"/>
        <v>REALFEE SSBERG_CADENERO202691243920</v>
      </c>
      <c r="P408" s="261" t="s">
        <v>21</v>
      </c>
      <c r="Q408" s="505" t="s">
        <v>694</v>
      </c>
      <c r="R408" s="260" t="str">
        <f>+VLOOKUP(AP408,'8'!$B$5:$F$40,2,FALSE)</f>
        <v>q FEE S.S.</v>
      </c>
      <c r="S408" s="265" t="s">
        <v>22</v>
      </c>
      <c r="T408" s="260" t="str">
        <f>+VLOOKUP(TEXT(S408,0),articulos!A:B,2,0)</f>
        <v>Costo de Servicio Administración Contratos</v>
      </c>
      <c r="U408" s="260"/>
      <c r="V408" s="260" t="s">
        <v>22</v>
      </c>
      <c r="W408" s="266" t="str">
        <f t="shared" si="1066"/>
        <v>ENERO2026</v>
      </c>
      <c r="X408" s="260" t="s">
        <v>703</v>
      </c>
      <c r="Y408" s="260"/>
      <c r="Z408" s="260"/>
      <c r="AA408" s="267">
        <f>+AD408/'7'!$E$355</f>
        <v>323.88665735242756</v>
      </c>
      <c r="AB408" s="654">
        <f>ROUND(BK408,0)*0.5</f>
        <v>296732</v>
      </c>
      <c r="AC408" s="260"/>
      <c r="AD408" s="267">
        <f t="shared" si="1067"/>
        <v>296732</v>
      </c>
      <c r="AE408" s="663">
        <v>46052</v>
      </c>
      <c r="AF408" s="270" t="s">
        <v>585</v>
      </c>
      <c r="AG408" s="270" t="s">
        <v>22</v>
      </c>
      <c r="AH408" s="270" t="s">
        <v>22</v>
      </c>
      <c r="AI408" s="260"/>
      <c r="AJ408" s="260"/>
      <c r="AK408" s="260"/>
      <c r="AL408" s="271">
        <f t="shared" si="1068"/>
        <v>2026</v>
      </c>
      <c r="AM408" s="271" t="str">
        <f t="shared" si="1069"/>
        <v>2026-01</v>
      </c>
      <c r="AN408" s="272" t="s">
        <v>24</v>
      </c>
      <c r="AO408" s="268">
        <f>AA408*'7'!G$355</f>
        <v>330.32804479144284</v>
      </c>
      <c r="AP408" s="729">
        <v>91243920</v>
      </c>
      <c r="AQ408" s="258" t="str">
        <f t="shared" si="1072"/>
        <v>912439</v>
      </c>
      <c r="AR408" s="259" t="e">
        <f>+VLOOKUP(AQ408,'8'!$B$5:$F$40,3,FALSE)</f>
        <v>#N/A</v>
      </c>
      <c r="AS408" s="259" t="e">
        <f>+VLOOKUP(AQ408,'8'!$B$5:$F$40,4,FALSE)</f>
        <v>#N/A</v>
      </c>
      <c r="AT408" s="259" t="e">
        <f>+VLOOKUP(AQ408,'8'!$B$5:$F$40,5,FALSE)</f>
        <v>#N/A</v>
      </c>
      <c r="AU408" s="259" t="e">
        <f>+VLOOKUP(AQ408,'8'!$B$5:$F$40,2,FALSE)</f>
        <v>#N/A</v>
      </c>
      <c r="AV408" s="259" t="str">
        <f t="shared" si="1073"/>
        <v>FEE SS-91243920-2026-01</v>
      </c>
      <c r="AW408" s="260" t="str">
        <f t="shared" si="1074"/>
        <v>91243920-2026-01</v>
      </c>
      <c r="AX408" s="260" t="s">
        <v>22</v>
      </c>
      <c r="AY408" s="260"/>
      <c r="AZ408" s="260" t="str">
        <f>+VLOOKUP(P408&amp;" "&amp;AP408&amp;" "&amp;AX408&amp;" "&amp;X408,'D2'!G:G,1,FALSE)</f>
        <v>REAL 91243920 FEE SS BERG_CAD</v>
      </c>
      <c r="BF408" s="531"/>
      <c r="BG408" s="531"/>
      <c r="BI408" s="260" t="str">
        <f t="shared" si="1070"/>
        <v>BERG_CAD</v>
      </c>
      <c r="BJ408" s="393" t="str">
        <f t="shared" ref="BJ408" si="1075">IF(AY408="REMUNERACIÓN","FEE MO","FEE SS")</f>
        <v>FEE SS</v>
      </c>
      <c r="BK408" s="394">
        <f>SUM(BK388:BK396,BK397:BK400)</f>
        <v>593463.85000000009</v>
      </c>
      <c r="BL408" s="136">
        <f>SUMIF(BI388:BI404,BJ408,BK388:BK404)</f>
        <v>622213.85000000009</v>
      </c>
      <c r="BM408" s="136" t="str">
        <f>IF(BK408=BL408,"OK","REV")</f>
        <v>REV</v>
      </c>
    </row>
    <row r="409" spans="1:65" ht="20.399999999999999" x14ac:dyDescent="0.7">
      <c r="A409" s="203"/>
      <c r="B409" s="203"/>
      <c r="C409" s="203"/>
      <c r="D409" s="203"/>
      <c r="E409" s="203"/>
      <c r="F409" s="203"/>
      <c r="G409" s="203"/>
      <c r="H409" s="203"/>
      <c r="I409" s="203"/>
      <c r="J409" s="203"/>
      <c r="K409" s="203"/>
      <c r="L409" s="203" t="str">
        <f t="shared" si="1063"/>
        <v>91243520DICIEMBRE2025</v>
      </c>
      <c r="M409" s="203" t="str">
        <f t="shared" si="1064"/>
        <v>REAL 91243520 HOTEL CANN_AUS</v>
      </c>
      <c r="N409" s="203" t="str">
        <f>VLOOKUP(M409,'D2'!$DW$5:'D2'!G:G,1,FALSE)</f>
        <v>REAL 91243520 HOTEL CANN_AUS</v>
      </c>
      <c r="O409" t="str">
        <f t="shared" si="1065"/>
        <v>REALHOTELCANN_AUSDICIEMBRE202591243520</v>
      </c>
      <c r="P409" t="s">
        <v>21</v>
      </c>
      <c r="Q409" s="387"/>
      <c r="R409" s="211" t="e">
        <f>+VLOOKUP(AP409,'8'!$B$5:$F$40,2,FALSE)</f>
        <v>#N/A</v>
      </c>
      <c r="S409" s="383"/>
      <c r="T409" s="211" t="e">
        <f>+VLOOKUP(TEXT(S409,0),articulos!A:B,2,0)</f>
        <v>#N/A</v>
      </c>
      <c r="U409" s="384"/>
      <c r="V409" s="370" t="s">
        <v>638</v>
      </c>
      <c r="W409" s="211" t="str">
        <f t="shared" si="1066"/>
        <v>DICIEMBRE2025</v>
      </c>
      <c r="X409" t="s">
        <v>796</v>
      </c>
      <c r="AA409" s="95"/>
      <c r="AB409" s="207"/>
      <c r="AD409" s="388">
        <f t="shared" si="1067"/>
        <v>0</v>
      </c>
      <c r="AE409" s="530">
        <v>46022</v>
      </c>
      <c r="AG409" t="s">
        <v>1248</v>
      </c>
      <c r="AI409" t="s">
        <v>1219</v>
      </c>
      <c r="AL409" s="220">
        <f t="shared" si="1068"/>
        <v>2025</v>
      </c>
      <c r="AM409" s="220" t="str">
        <f t="shared" si="1069"/>
        <v>2025-12</v>
      </c>
      <c r="AN409" s="1" t="s">
        <v>24</v>
      </c>
      <c r="AO409" s="740">
        <f>704857-703992</f>
        <v>865</v>
      </c>
      <c r="AP409" s="730" t="s">
        <v>677</v>
      </c>
      <c r="AQ409" s="212" t="str">
        <f t="shared" si="1072"/>
        <v>912435</v>
      </c>
      <c r="AR409" s="213" t="e">
        <f>+VLOOKUP(AQ409,'8'!$B$5:$F$40,3,FALSE)</f>
        <v>#N/A</v>
      </c>
      <c r="AS409" s="213" t="e">
        <f>+VLOOKUP(AQ409,'8'!$B$5:$F$40,4,FALSE)</f>
        <v>#N/A</v>
      </c>
      <c r="AT409" s="213" t="e">
        <f>+VLOOKUP(AQ409,'8'!$B$5:$F$40,5,FALSE)</f>
        <v>#N/A</v>
      </c>
      <c r="AU409" s="213" t="e">
        <f>+VLOOKUP(AQ409,'8'!$B$5:$F$40,2,FALSE)</f>
        <v>#N/A</v>
      </c>
      <c r="AV409" s="213" t="str">
        <f t="shared" si="1073"/>
        <v>HOTEL-91243520-2025-12</v>
      </c>
      <c r="AW409" s="165" t="str">
        <f t="shared" si="1074"/>
        <v>91243520-2025-12</v>
      </c>
      <c r="AX409" t="str">
        <f t="shared" ref="AX409" si="1076">V409</f>
        <v>HOTEL</v>
      </c>
      <c r="AZ409" s="659" t="str">
        <f>+VLOOKUP(P409&amp;" "&amp;AP409&amp;" "&amp;AX409&amp;" "&amp;X409,'D2'!G:G,1,FALSE)</f>
        <v>REAL 91243520 HOTEL CANN_AUS</v>
      </c>
      <c r="BC409" t="s">
        <v>302</v>
      </c>
      <c r="BD409" t="s">
        <v>302</v>
      </c>
      <c r="BE409" t="s">
        <v>302</v>
      </c>
      <c r="BF409" s="530"/>
      <c r="BG409" s="530"/>
      <c r="BI409" t="str">
        <f t="shared" ref="BI409" si="1077">IF(AX409="REMUNERACION","FEE MO","FEE SS")</f>
        <v>FEE SS</v>
      </c>
      <c r="BJ409" s="390" t="str">
        <f t="shared" ref="BJ409" si="1078">IF(AX409="REMUNERACION","FEE MO","FEE SS")&amp;X409</f>
        <v>FEE SSCANN_AUS</v>
      </c>
      <c r="BK409" s="655">
        <f t="shared" ref="BK409" si="1079">+AB409*0.025</f>
        <v>0</v>
      </c>
      <c r="BL409" s="136">
        <f t="shared" ref="BL409" si="1080">IF(BI409="FEE SS",AB409*0.025,AB409*0.0551)</f>
        <v>0</v>
      </c>
      <c r="BM409" s="136" t="str">
        <f t="shared" ref="BM409" si="1081">IF(BK409=BL409,"OK","REV")</f>
        <v>OK</v>
      </c>
    </row>
    <row r="410" spans="1:65" x14ac:dyDescent="0.3">
      <c r="AB410" s="207"/>
      <c r="AP410" s="383"/>
    </row>
    <row r="411" spans="1:65" x14ac:dyDescent="0.3">
      <c r="AB411" s="207"/>
      <c r="AP411" s="383"/>
    </row>
    <row r="412" spans="1:65" s="263" customFormat="1" ht="15" thickBot="1" x14ac:dyDescent="0.35">
      <c r="AA412" s="262"/>
      <c r="AB412" s="262"/>
      <c r="AN412" s="264"/>
      <c r="AO412" s="262"/>
    </row>
    <row r="413" spans="1:65" s="314" customFormat="1" ht="15" thickTop="1" x14ac:dyDescent="0.3">
      <c r="AA413" s="313">
        <f>SUBTOTAL(9,AA2:AA412)</f>
        <v>715507.78290523915</v>
      </c>
      <c r="AB413" s="313">
        <f>SUBTOTAL(9,AB2:AB412)</f>
        <v>641470853.56999993</v>
      </c>
      <c r="AN413" s="315"/>
      <c r="AO413" s="313">
        <f>SUBTOTAL(9,AO2:AO412)</f>
        <v>756063.16738517827</v>
      </c>
    </row>
    <row r="414" spans="1:65" x14ac:dyDescent="0.3">
      <c r="AB414" s="207"/>
    </row>
    <row r="415" spans="1:65" x14ac:dyDescent="0.3">
      <c r="O415" t="s">
        <v>601</v>
      </c>
      <c r="AB415" s="207"/>
    </row>
    <row r="416" spans="1:65" x14ac:dyDescent="0.3">
      <c r="AB416" s="537"/>
      <c r="AO416" s="537">
        <v>169498.29404001901</v>
      </c>
    </row>
    <row r="417" spans="28:41" x14ac:dyDescent="0.3">
      <c r="AB417" s="207"/>
      <c r="AO417" s="538">
        <v>-10233.653375149006</v>
      </c>
    </row>
    <row r="418" spans="28:41" x14ac:dyDescent="0.3">
      <c r="AB418" s="207"/>
    </row>
    <row r="419" spans="28:41" x14ac:dyDescent="0.3">
      <c r="AB419" s="207"/>
    </row>
    <row r="420" spans="28:41" x14ac:dyDescent="0.3">
      <c r="AB420" s="207"/>
    </row>
    <row r="421" spans="28:41" x14ac:dyDescent="0.3">
      <c r="AB421" s="207"/>
    </row>
    <row r="422" spans="28:41" x14ac:dyDescent="0.3">
      <c r="AB422" s="207"/>
    </row>
    <row r="423" spans="28:41" x14ac:dyDescent="0.3">
      <c r="AB423" s="207"/>
    </row>
  </sheetData>
  <autoFilter ref="L1:BM408" xr:uid="{56DFBE32-021E-490C-90FF-585269E782F8}"/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6DDB5-75DA-4140-AC34-CB89DC57A602}">
  <sheetPr codeName="Hoja8"/>
  <dimension ref="A1:EF2"/>
  <sheetViews>
    <sheetView zoomScale="90" zoomScaleNormal="90" workbookViewId="0">
      <selection activeCell="G2" sqref="G2"/>
    </sheetView>
  </sheetViews>
  <sheetFormatPr baseColWidth="10" defaultRowHeight="14.4" outlineLevelCol="1" x14ac:dyDescent="0.3"/>
  <cols>
    <col min="1" max="1" width="15.44140625" bestFit="1" customWidth="1"/>
    <col min="3" max="3" width="12.77734375" bestFit="1" customWidth="1"/>
    <col min="13" max="13" width="9.88671875" customWidth="1"/>
    <col min="16" max="100" width="2" customWidth="1" outlineLevel="1"/>
    <col min="101" max="104" width="3.88671875" bestFit="1" customWidth="1" outlineLevel="1"/>
    <col min="105" max="105" width="3.109375" bestFit="1" customWidth="1" outlineLevel="1"/>
    <col min="106" max="136" width="2" customWidth="1" outlineLevel="1"/>
  </cols>
  <sheetData>
    <row r="1" spans="1:136" ht="33.6" x14ac:dyDescent="0.3">
      <c r="A1" s="96" t="s">
        <v>9</v>
      </c>
      <c r="B1" s="96" t="s">
        <v>27</v>
      </c>
      <c r="C1" s="96" t="s">
        <v>28</v>
      </c>
      <c r="D1" s="96" t="s">
        <v>29</v>
      </c>
      <c r="E1" s="787" t="s">
        <v>1196</v>
      </c>
      <c r="F1" s="96" t="s">
        <v>94</v>
      </c>
      <c r="G1" s="96" t="s">
        <v>50</v>
      </c>
      <c r="H1" s="97" t="s">
        <v>95</v>
      </c>
      <c r="I1" s="96" t="s">
        <v>96</v>
      </c>
      <c r="J1" s="96" t="s">
        <v>97</v>
      </c>
      <c r="K1" s="98" t="s">
        <v>15</v>
      </c>
      <c r="L1" s="99" t="s">
        <v>16</v>
      </c>
      <c r="M1" s="99" t="s">
        <v>17</v>
      </c>
      <c r="N1" s="100" t="s">
        <v>98</v>
      </c>
      <c r="O1" s="101" t="s">
        <v>99</v>
      </c>
      <c r="P1" s="786">
        <v>44196</v>
      </c>
      <c r="Q1" s="786">
        <v>44227</v>
      </c>
      <c r="R1" s="786">
        <v>44255</v>
      </c>
      <c r="S1" s="786">
        <v>44286</v>
      </c>
      <c r="T1" s="786">
        <v>44316</v>
      </c>
      <c r="U1" s="786">
        <v>44347</v>
      </c>
      <c r="V1" s="786">
        <v>44377</v>
      </c>
      <c r="W1" s="786">
        <v>44408</v>
      </c>
      <c r="X1" s="786">
        <v>44439</v>
      </c>
      <c r="Y1" s="786">
        <v>44469</v>
      </c>
      <c r="Z1" s="786">
        <v>44500</v>
      </c>
      <c r="AA1" s="786">
        <v>44530</v>
      </c>
      <c r="AB1" s="786">
        <v>44561</v>
      </c>
      <c r="AC1" s="786">
        <v>44592</v>
      </c>
      <c r="AD1" s="786">
        <v>44620</v>
      </c>
      <c r="AE1" s="786">
        <v>44651</v>
      </c>
      <c r="AF1" s="786">
        <v>44681</v>
      </c>
      <c r="AG1" s="786">
        <v>44712</v>
      </c>
      <c r="AH1" s="786">
        <v>44742</v>
      </c>
      <c r="AI1" s="786">
        <v>44773</v>
      </c>
      <c r="AJ1" s="786">
        <v>44804</v>
      </c>
      <c r="AK1" s="786">
        <v>44834</v>
      </c>
      <c r="AL1" s="786">
        <v>44865</v>
      </c>
      <c r="AM1" s="786">
        <v>44895</v>
      </c>
      <c r="AN1" s="786">
        <v>44926</v>
      </c>
      <c r="AO1" s="786">
        <v>44957</v>
      </c>
      <c r="AP1" s="786">
        <v>44985</v>
      </c>
      <c r="AQ1" s="786">
        <v>45016</v>
      </c>
      <c r="AR1" s="786">
        <v>45046</v>
      </c>
      <c r="AS1" s="786">
        <v>45077</v>
      </c>
      <c r="AT1" s="786">
        <v>45107</v>
      </c>
      <c r="AU1" s="786">
        <v>45138</v>
      </c>
      <c r="AV1" s="786">
        <v>45169</v>
      </c>
      <c r="AW1" s="786">
        <v>45199</v>
      </c>
      <c r="AX1" s="786">
        <v>45230</v>
      </c>
      <c r="AY1" s="786">
        <v>45260</v>
      </c>
      <c r="AZ1" s="786">
        <v>45291</v>
      </c>
      <c r="BA1" s="786">
        <v>45322</v>
      </c>
      <c r="BB1" s="786">
        <v>45351</v>
      </c>
      <c r="BC1" s="786">
        <v>45382</v>
      </c>
      <c r="BD1" s="786">
        <v>45412</v>
      </c>
      <c r="BE1" s="786">
        <v>45443</v>
      </c>
      <c r="BF1" s="786">
        <v>45473</v>
      </c>
      <c r="BG1" s="786">
        <v>45504</v>
      </c>
      <c r="BH1" s="786">
        <v>45535</v>
      </c>
      <c r="BI1" s="786">
        <v>45565</v>
      </c>
      <c r="BJ1" s="786">
        <v>45596</v>
      </c>
      <c r="BK1" s="786">
        <v>45626</v>
      </c>
      <c r="BL1" s="786">
        <v>45657</v>
      </c>
      <c r="BM1" s="786">
        <v>45688</v>
      </c>
      <c r="BN1" s="786">
        <v>45716</v>
      </c>
      <c r="BO1" s="786">
        <v>45747</v>
      </c>
      <c r="BP1" s="786">
        <v>45777</v>
      </c>
      <c r="BQ1" s="786">
        <v>45808</v>
      </c>
      <c r="BR1" s="786">
        <v>45838</v>
      </c>
      <c r="BS1" s="786">
        <v>45869</v>
      </c>
      <c r="BT1" s="786">
        <v>45900</v>
      </c>
      <c r="BU1" s="786">
        <v>45930</v>
      </c>
      <c r="BV1" s="786">
        <v>45961</v>
      </c>
      <c r="BW1" s="786">
        <v>45991</v>
      </c>
      <c r="BX1" s="786">
        <v>46022</v>
      </c>
      <c r="BY1" s="786">
        <v>46053</v>
      </c>
      <c r="BZ1" s="786">
        <v>46081</v>
      </c>
      <c r="CA1" s="786">
        <v>46112</v>
      </c>
      <c r="CB1" s="786">
        <v>46142</v>
      </c>
      <c r="CC1" s="786">
        <v>46173</v>
      </c>
      <c r="CD1" s="786">
        <v>46203</v>
      </c>
      <c r="CE1" s="786">
        <v>46234</v>
      </c>
      <c r="CF1" s="786">
        <v>46265</v>
      </c>
      <c r="CG1" s="786">
        <v>46295</v>
      </c>
      <c r="CH1" s="786">
        <v>46326</v>
      </c>
      <c r="CI1" s="786">
        <v>46356</v>
      </c>
      <c r="CJ1" s="786">
        <v>46387</v>
      </c>
      <c r="CK1" s="786">
        <v>46418</v>
      </c>
      <c r="CL1" s="786">
        <v>46446</v>
      </c>
      <c r="CM1" s="786">
        <v>46477</v>
      </c>
      <c r="CN1" s="786">
        <v>46507</v>
      </c>
      <c r="CO1" s="786">
        <v>46538</v>
      </c>
      <c r="CP1" s="786">
        <v>46568</v>
      </c>
      <c r="CQ1" s="786">
        <v>46599</v>
      </c>
      <c r="CR1" s="786">
        <v>46630</v>
      </c>
      <c r="CS1" s="786">
        <v>46660</v>
      </c>
      <c r="CT1" s="786">
        <v>46691</v>
      </c>
      <c r="CU1" s="786">
        <v>46721</v>
      </c>
      <c r="CV1" s="786">
        <v>46752</v>
      </c>
      <c r="CW1" s="786">
        <v>46783</v>
      </c>
      <c r="CX1" s="786">
        <v>46812</v>
      </c>
      <c r="CY1" s="786">
        <v>46843</v>
      </c>
      <c r="CZ1" s="786">
        <v>46873</v>
      </c>
      <c r="DA1" s="786">
        <v>46904</v>
      </c>
      <c r="DB1" s="786">
        <v>46934</v>
      </c>
      <c r="DC1" s="786">
        <v>46965</v>
      </c>
      <c r="DD1" s="786">
        <v>46996</v>
      </c>
      <c r="DE1" s="786">
        <v>47026</v>
      </c>
      <c r="DF1" s="786">
        <v>47057</v>
      </c>
      <c r="DG1" s="786">
        <v>47087</v>
      </c>
      <c r="DH1" s="786">
        <v>47118</v>
      </c>
      <c r="DI1" s="786">
        <v>47149</v>
      </c>
      <c r="DJ1" s="786">
        <v>47177</v>
      </c>
      <c r="DK1" s="786">
        <v>47208</v>
      </c>
      <c r="DL1" s="786">
        <v>47238</v>
      </c>
      <c r="DM1" s="786">
        <v>47269</v>
      </c>
      <c r="DN1" s="786">
        <v>47299</v>
      </c>
      <c r="DO1" s="786">
        <v>47330</v>
      </c>
      <c r="DP1" s="786">
        <v>47361</v>
      </c>
      <c r="DQ1" s="786">
        <v>47391</v>
      </c>
      <c r="DR1" s="786">
        <v>47422</v>
      </c>
      <c r="DS1" s="786">
        <v>47452</v>
      </c>
      <c r="DT1" s="786">
        <v>47483</v>
      </c>
      <c r="DU1" s="786">
        <v>47514</v>
      </c>
      <c r="DV1" s="786">
        <v>47542</v>
      </c>
      <c r="DW1" s="786">
        <v>47573</v>
      </c>
      <c r="DX1" s="786">
        <v>47603</v>
      </c>
      <c r="DY1" s="786">
        <v>47634</v>
      </c>
      <c r="DZ1" s="786">
        <v>47664</v>
      </c>
      <c r="EA1" s="786">
        <v>47695</v>
      </c>
      <c r="EB1" s="786">
        <v>47726</v>
      </c>
      <c r="EC1" s="786">
        <v>47756</v>
      </c>
      <c r="ED1" s="786">
        <v>47787</v>
      </c>
      <c r="EE1" s="786">
        <v>47817</v>
      </c>
      <c r="EF1" s="786">
        <v>47848</v>
      </c>
    </row>
    <row r="2" spans="1:136" x14ac:dyDescent="0.3">
      <c r="A2" s="116"/>
      <c r="B2" s="102"/>
      <c r="C2" s="102"/>
      <c r="D2" s="102"/>
      <c r="E2" s="102" t="s">
        <v>21</v>
      </c>
      <c r="F2" s="103"/>
      <c r="G2" s="103" t="s">
        <v>695</v>
      </c>
      <c r="H2" s="104"/>
      <c r="I2" s="105"/>
      <c r="J2" s="105"/>
      <c r="K2" s="105"/>
      <c r="L2" s="106">
        <v>46753</v>
      </c>
      <c r="M2" s="117">
        <v>46873</v>
      </c>
      <c r="N2" s="107"/>
      <c r="O2" s="108">
        <f>SUM(P2:EF2)</f>
        <v>2200</v>
      </c>
      <c r="CW2" s="165">
        <f>2200/4</f>
        <v>550</v>
      </c>
      <c r="CX2" s="165">
        <f>2200/4</f>
        <v>550</v>
      </c>
      <c r="CY2" s="165">
        <f>2200/4</f>
        <v>550</v>
      </c>
      <c r="CZ2" s="165">
        <f>2200/4</f>
        <v>550</v>
      </c>
      <c r="DA2" s="165"/>
      <c r="DB2" s="165"/>
    </row>
  </sheetData>
  <conditionalFormatting sqref="H2">
    <cfRule type="cellIs" dxfId="4" priority="1" operator="equal">
      <formula>"Sonda 3"</formula>
    </cfRule>
    <cfRule type="cellIs" dxfId="3" priority="2" operator="equal">
      <formula>"Sonda 2"</formula>
    </cfRule>
    <cfRule type="cellIs" dxfId="2" priority="3" operator="equal">
      <formula>"Sonda 1"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70318-8BC2-411B-A424-B24D5D4BFE03}">
  <sheetPr codeName="Hoja9"/>
  <dimension ref="A1:CV3"/>
  <sheetViews>
    <sheetView workbookViewId="0">
      <selection activeCell="G33" sqref="G33"/>
    </sheetView>
  </sheetViews>
  <sheetFormatPr baseColWidth="10" defaultRowHeight="14.4" x14ac:dyDescent="0.3"/>
  <cols>
    <col min="1" max="1" width="10" customWidth="1"/>
    <col min="2" max="2" width="10.109375" customWidth="1"/>
    <col min="3" max="3" width="8" bestFit="1" customWidth="1"/>
    <col min="4" max="4" width="17.21875" bestFit="1" customWidth="1"/>
    <col min="5" max="5" width="21.6640625" bestFit="1" customWidth="1"/>
    <col min="6" max="7" width="6.5546875" customWidth="1"/>
    <col min="8" max="8" width="10.109375" bestFit="1" customWidth="1"/>
    <col min="9" max="11" width="12.6640625" customWidth="1"/>
    <col min="12" max="12" width="13.21875" bestFit="1" customWidth="1"/>
    <col min="13" max="13" width="10" bestFit="1" customWidth="1"/>
    <col min="14" max="14" width="17.21875" bestFit="1" customWidth="1"/>
    <col min="15" max="15" width="14.6640625" customWidth="1"/>
  </cols>
  <sheetData>
    <row r="1" spans="1:100" ht="45" x14ac:dyDescent="0.3"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 t="s">
        <v>100</v>
      </c>
      <c r="Q1" s="110" t="s">
        <v>101</v>
      </c>
      <c r="R1" s="110" t="s">
        <v>102</v>
      </c>
      <c r="S1" s="110" t="s">
        <v>103</v>
      </c>
      <c r="T1" s="110" t="s">
        <v>104</v>
      </c>
      <c r="U1" s="110" t="s">
        <v>105</v>
      </c>
      <c r="V1" s="110" t="s">
        <v>106</v>
      </c>
      <c r="W1" s="110" t="s">
        <v>107</v>
      </c>
      <c r="X1" s="110" t="s">
        <v>108</v>
      </c>
      <c r="Y1" s="110" t="s">
        <v>109</v>
      </c>
      <c r="Z1" s="110" t="s">
        <v>110</v>
      </c>
      <c r="AA1" s="110" t="s">
        <v>111</v>
      </c>
      <c r="AB1" s="110" t="s">
        <v>112</v>
      </c>
      <c r="AC1" s="110" t="s">
        <v>113</v>
      </c>
      <c r="AD1" s="110" t="s">
        <v>114</v>
      </c>
      <c r="AE1" s="110" t="s">
        <v>115</v>
      </c>
      <c r="AF1" s="110" t="s">
        <v>116</v>
      </c>
      <c r="AG1" s="110" t="s">
        <v>117</v>
      </c>
      <c r="AH1" s="110" t="s">
        <v>118</v>
      </c>
      <c r="AI1" s="110" t="s">
        <v>119</v>
      </c>
      <c r="AJ1" s="110" t="s">
        <v>120</v>
      </c>
      <c r="AK1" s="110" t="s">
        <v>121</v>
      </c>
      <c r="AL1" s="110" t="s">
        <v>122</v>
      </c>
      <c r="AM1" s="110" t="s">
        <v>123</v>
      </c>
      <c r="AN1" s="110" t="s">
        <v>124</v>
      </c>
      <c r="AO1" s="110" t="s">
        <v>125</v>
      </c>
      <c r="AP1" s="110" t="s">
        <v>126</v>
      </c>
      <c r="AQ1" s="110" t="s">
        <v>127</v>
      </c>
      <c r="AR1" s="110" t="s">
        <v>128</v>
      </c>
      <c r="AS1" s="110" t="s">
        <v>129</v>
      </c>
      <c r="AT1" s="110" t="s">
        <v>130</v>
      </c>
      <c r="AU1" s="110" t="s">
        <v>131</v>
      </c>
      <c r="AV1" s="110" t="s">
        <v>132</v>
      </c>
      <c r="AW1" s="110" t="s">
        <v>133</v>
      </c>
      <c r="AX1" s="110" t="s">
        <v>134</v>
      </c>
      <c r="AY1" s="110" t="s">
        <v>135</v>
      </c>
      <c r="AZ1" s="110" t="s">
        <v>136</v>
      </c>
      <c r="BA1" s="110" t="s">
        <v>137</v>
      </c>
      <c r="BB1" s="110" t="s">
        <v>138</v>
      </c>
      <c r="BC1" s="111" t="s">
        <v>139</v>
      </c>
      <c r="BD1" s="110" t="s">
        <v>140</v>
      </c>
      <c r="BE1" s="110" t="s">
        <v>141</v>
      </c>
      <c r="BF1" s="110" t="s">
        <v>142</v>
      </c>
      <c r="BG1" s="110" t="s">
        <v>143</v>
      </c>
      <c r="BH1" s="110" t="s">
        <v>144</v>
      </c>
      <c r="BI1" s="110" t="s">
        <v>145</v>
      </c>
      <c r="BJ1" s="110" t="s">
        <v>146</v>
      </c>
      <c r="BK1" s="110" t="s">
        <v>147</v>
      </c>
      <c r="BL1" s="110" t="s">
        <v>148</v>
      </c>
      <c r="BM1" s="110" t="s">
        <v>149</v>
      </c>
      <c r="BN1" s="110" t="s">
        <v>150</v>
      </c>
      <c r="BO1" s="110" t="s">
        <v>151</v>
      </c>
      <c r="BP1" s="110" t="s">
        <v>152</v>
      </c>
      <c r="BQ1" s="110" t="s">
        <v>153</v>
      </c>
      <c r="BR1" s="110" t="s">
        <v>154</v>
      </c>
      <c r="BS1" s="110" t="s">
        <v>155</v>
      </c>
      <c r="BT1" s="110" t="s">
        <v>156</v>
      </c>
      <c r="BU1" s="110" t="s">
        <v>111</v>
      </c>
      <c r="BV1" s="110" t="s">
        <v>157</v>
      </c>
      <c r="BW1" s="110" t="s">
        <v>158</v>
      </c>
      <c r="BX1" s="110" t="s">
        <v>159</v>
      </c>
      <c r="BY1" s="110" t="s">
        <v>160</v>
      </c>
      <c r="BZ1" s="110" t="s">
        <v>161</v>
      </c>
      <c r="CA1" s="110" t="s">
        <v>162</v>
      </c>
      <c r="CB1" s="110" t="s">
        <v>163</v>
      </c>
      <c r="CC1" s="110" t="s">
        <v>164</v>
      </c>
      <c r="CD1" s="110" t="s">
        <v>165</v>
      </c>
      <c r="CE1" s="110" t="s">
        <v>166</v>
      </c>
      <c r="CF1" s="110" t="s">
        <v>167</v>
      </c>
      <c r="CG1" s="110" t="s">
        <v>168</v>
      </c>
      <c r="CH1" s="110" t="s">
        <v>169</v>
      </c>
      <c r="CI1" s="110" t="s">
        <v>170</v>
      </c>
      <c r="CJ1" s="110" t="s">
        <v>171</v>
      </c>
      <c r="CK1" s="110" t="s">
        <v>172</v>
      </c>
      <c r="CL1" s="110" t="s">
        <v>173</v>
      </c>
      <c r="CM1" s="110" t="s">
        <v>174</v>
      </c>
      <c r="CN1" s="110" t="s">
        <v>111</v>
      </c>
      <c r="CO1" s="110" t="s">
        <v>175</v>
      </c>
      <c r="CP1" s="110" t="s">
        <v>176</v>
      </c>
      <c r="CQ1" s="110" t="s">
        <v>177</v>
      </c>
      <c r="CR1" s="110" t="s">
        <v>162</v>
      </c>
      <c r="CS1" s="110" t="s">
        <v>178</v>
      </c>
      <c r="CT1" s="110" t="s">
        <v>111</v>
      </c>
      <c r="CU1" s="110" t="s">
        <v>179</v>
      </c>
      <c r="CV1" s="110" t="s">
        <v>180</v>
      </c>
    </row>
    <row r="2" spans="1:100" ht="32.4" x14ac:dyDescent="0.3">
      <c r="A2" s="114" t="s">
        <v>181</v>
      </c>
      <c r="B2" s="114" t="s">
        <v>182</v>
      </c>
      <c r="C2" s="114" t="s">
        <v>183</v>
      </c>
      <c r="D2" s="114" t="s">
        <v>184</v>
      </c>
      <c r="E2" s="114" t="s">
        <v>185</v>
      </c>
      <c r="F2" s="114" t="s">
        <v>186</v>
      </c>
      <c r="G2" s="114" t="s">
        <v>78</v>
      </c>
      <c r="H2" s="114" t="s">
        <v>187</v>
      </c>
      <c r="I2" s="115" t="s">
        <v>57</v>
      </c>
      <c r="J2" s="114" t="s">
        <v>188</v>
      </c>
      <c r="K2" s="114" t="s">
        <v>189</v>
      </c>
      <c r="L2" s="114" t="s">
        <v>190</v>
      </c>
      <c r="M2" s="114" t="s">
        <v>191</v>
      </c>
      <c r="N2" s="114" t="s">
        <v>192</v>
      </c>
      <c r="O2" s="114" t="s">
        <v>193</v>
      </c>
      <c r="P2" s="112">
        <v>10001</v>
      </c>
      <c r="Q2" s="112">
        <v>11001</v>
      </c>
      <c r="R2" s="112">
        <v>11002</v>
      </c>
      <c r="S2" s="112">
        <v>11003</v>
      </c>
      <c r="T2" s="112">
        <v>11004</v>
      </c>
      <c r="U2" s="112">
        <v>11005</v>
      </c>
      <c r="V2" s="112">
        <v>11006</v>
      </c>
      <c r="W2" s="112">
        <v>11007</v>
      </c>
      <c r="X2" s="112">
        <v>11008</v>
      </c>
      <c r="Y2" s="112">
        <v>11009</v>
      </c>
      <c r="Z2" s="112">
        <v>11010</v>
      </c>
      <c r="AA2" s="112">
        <v>11011</v>
      </c>
      <c r="AB2" s="112">
        <v>11012</v>
      </c>
      <c r="AC2" s="112">
        <v>11013</v>
      </c>
      <c r="AD2" s="112">
        <v>11014</v>
      </c>
      <c r="AE2" s="112">
        <v>11015</v>
      </c>
      <c r="AF2" s="112">
        <v>11016</v>
      </c>
      <c r="AG2" s="112">
        <v>11017</v>
      </c>
      <c r="AH2" s="112">
        <v>11018</v>
      </c>
      <c r="AI2" s="112">
        <v>11019</v>
      </c>
      <c r="AJ2" s="112">
        <v>11020</v>
      </c>
      <c r="AK2" s="112">
        <v>11021</v>
      </c>
      <c r="AL2" s="112">
        <v>11022</v>
      </c>
      <c r="AM2" s="112">
        <v>11023</v>
      </c>
      <c r="AN2" s="112">
        <v>11024</v>
      </c>
      <c r="AO2" s="112">
        <v>11025</v>
      </c>
      <c r="AP2" s="112">
        <v>11026</v>
      </c>
      <c r="AQ2" s="112">
        <v>11027</v>
      </c>
      <c r="AR2" s="112">
        <v>11028</v>
      </c>
      <c r="AS2" s="112">
        <v>11029</v>
      </c>
      <c r="AT2" s="112">
        <v>11030</v>
      </c>
      <c r="AU2" s="112">
        <v>11031</v>
      </c>
      <c r="AV2" s="112">
        <v>11032</v>
      </c>
      <c r="AW2" s="112">
        <v>11033</v>
      </c>
      <c r="AX2" s="112">
        <v>11034</v>
      </c>
      <c r="AY2" s="112">
        <v>12001</v>
      </c>
      <c r="AZ2" s="112">
        <v>12002</v>
      </c>
      <c r="BA2" s="112">
        <v>12003</v>
      </c>
      <c r="BB2" s="112">
        <v>12004</v>
      </c>
      <c r="BC2" s="113">
        <v>12005</v>
      </c>
      <c r="BD2" s="112">
        <v>13001</v>
      </c>
      <c r="BE2" s="112">
        <v>13002</v>
      </c>
      <c r="BF2" s="112">
        <v>13003</v>
      </c>
      <c r="BG2" s="112">
        <v>14001</v>
      </c>
      <c r="BH2" s="112">
        <v>14002</v>
      </c>
      <c r="BI2" s="112">
        <v>14003</v>
      </c>
      <c r="BJ2" s="112">
        <v>14004</v>
      </c>
      <c r="BK2" s="112">
        <v>15001</v>
      </c>
      <c r="BL2" s="112">
        <v>15002</v>
      </c>
      <c r="BM2" s="112">
        <v>15003</v>
      </c>
      <c r="BN2" s="112">
        <v>15004</v>
      </c>
      <c r="BO2" s="112">
        <v>15005</v>
      </c>
      <c r="BP2" s="112">
        <v>15006</v>
      </c>
      <c r="BQ2" s="112">
        <v>15007</v>
      </c>
      <c r="BR2" s="112">
        <v>15008</v>
      </c>
      <c r="BS2" s="112">
        <v>15009</v>
      </c>
      <c r="BT2" s="112">
        <v>15010</v>
      </c>
      <c r="BU2" s="112">
        <v>15012</v>
      </c>
      <c r="BV2" s="112">
        <v>15013</v>
      </c>
      <c r="BW2" s="112">
        <v>15014</v>
      </c>
      <c r="BX2" s="112">
        <v>15015</v>
      </c>
      <c r="BY2" s="112">
        <v>16001</v>
      </c>
      <c r="BZ2" s="112">
        <v>16002</v>
      </c>
      <c r="CA2" s="112">
        <v>16003</v>
      </c>
      <c r="CB2" s="112">
        <v>16004</v>
      </c>
      <c r="CC2" s="112">
        <v>16005</v>
      </c>
      <c r="CD2" s="112">
        <v>16006</v>
      </c>
      <c r="CE2" s="112">
        <v>16007</v>
      </c>
      <c r="CF2" s="112">
        <v>16009</v>
      </c>
      <c r="CG2" s="112">
        <v>16010</v>
      </c>
      <c r="CH2" s="112">
        <v>16011</v>
      </c>
      <c r="CI2" s="112">
        <v>16012</v>
      </c>
      <c r="CJ2" s="112">
        <v>16013</v>
      </c>
      <c r="CK2" s="112">
        <v>16014</v>
      </c>
      <c r="CL2" s="112">
        <v>16015</v>
      </c>
      <c r="CM2" s="112">
        <v>16016</v>
      </c>
      <c r="CN2" s="112">
        <v>16017</v>
      </c>
      <c r="CO2" s="112">
        <v>16018</v>
      </c>
      <c r="CP2" s="112">
        <v>16019</v>
      </c>
      <c r="CQ2" s="112">
        <v>16020</v>
      </c>
      <c r="CR2" s="112">
        <v>17001</v>
      </c>
      <c r="CS2" s="112">
        <v>17002</v>
      </c>
      <c r="CT2" s="112">
        <v>17003</v>
      </c>
      <c r="CU2" s="112">
        <v>17004</v>
      </c>
      <c r="CV2" s="112">
        <v>17005</v>
      </c>
    </row>
    <row r="3" spans="1:100" x14ac:dyDescent="0.3">
      <c r="A3" s="22" t="str">
        <f>+C3&amp;F3&amp;TEXT(I3,"DDMMAA")</f>
        <v>000100</v>
      </c>
      <c r="B3" s="22" t="e">
        <f>VLOOKUP(C3&amp;F3,PF!A:A,1,0)</f>
        <v>#N/A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310B-D3E7-46D6-8666-A4943E827CD8}">
  <sheetPr codeName="Hoja10"/>
  <dimension ref="A1:K32"/>
  <sheetViews>
    <sheetView showGridLines="0" topLeftCell="B6" workbookViewId="0">
      <selection activeCell="G11" sqref="G11"/>
    </sheetView>
  </sheetViews>
  <sheetFormatPr baseColWidth="10" defaultColWidth="0" defaultRowHeight="14.4" x14ac:dyDescent="0.3"/>
  <cols>
    <col min="1" max="1" width="13.5546875" bestFit="1" customWidth="1"/>
    <col min="2" max="2" width="14.88671875" bestFit="1" customWidth="1"/>
    <col min="3" max="3" width="17.77734375" customWidth="1"/>
    <col min="4" max="4" width="21.44140625" bestFit="1" customWidth="1"/>
    <col min="5" max="5" width="14.88671875" bestFit="1" customWidth="1"/>
    <col min="6" max="6" width="6.33203125" bestFit="1" customWidth="1"/>
    <col min="7" max="7" width="13" customWidth="1"/>
    <col min="8" max="8" width="63.6640625" bestFit="1" customWidth="1"/>
    <col min="9" max="9" width="12.21875" customWidth="1"/>
    <col min="10" max="10" width="22.109375" customWidth="1"/>
    <col min="11" max="11" width="22" customWidth="1"/>
    <col min="12" max="16384" width="11.5546875" hidden="1"/>
  </cols>
  <sheetData>
    <row r="1" spans="1:11" ht="23.4" thickBot="1" x14ac:dyDescent="0.35">
      <c r="A1" s="118" t="s">
        <v>194</v>
      </c>
      <c r="B1" s="118" t="s">
        <v>195</v>
      </c>
      <c r="C1" s="118" t="s">
        <v>69</v>
      </c>
      <c r="D1" s="118" t="s">
        <v>72</v>
      </c>
      <c r="E1" s="119" t="s">
        <v>196</v>
      </c>
      <c r="F1" s="119" t="s">
        <v>197</v>
      </c>
      <c r="G1" s="119" t="s">
        <v>20</v>
      </c>
      <c r="H1" s="119" t="s">
        <v>198</v>
      </c>
      <c r="I1" s="119" t="s">
        <v>199</v>
      </c>
      <c r="J1" s="119" t="s">
        <v>200</v>
      </c>
      <c r="K1" s="119" t="s">
        <v>201</v>
      </c>
    </row>
    <row r="2" spans="1:11" ht="26.4" thickBot="1" x14ac:dyDescent="0.9">
      <c r="A2" s="120" t="s">
        <v>695</v>
      </c>
      <c r="B2" s="120"/>
      <c r="C2" s="120"/>
      <c r="D2" s="120"/>
      <c r="E2" s="121"/>
      <c r="F2" s="358">
        <v>1</v>
      </c>
      <c r="G2" s="358" t="s">
        <v>661</v>
      </c>
      <c r="H2" s="359" t="s">
        <v>202</v>
      </c>
      <c r="I2" s="122"/>
      <c r="J2" s="122" t="s">
        <v>271</v>
      </c>
      <c r="K2" s="358" t="s">
        <v>661</v>
      </c>
    </row>
    <row r="3" spans="1:11" ht="23.4" thickBot="1" x14ac:dyDescent="0.8">
      <c r="A3" s="120" t="s">
        <v>695</v>
      </c>
      <c r="E3" s="513" t="s">
        <v>746</v>
      </c>
      <c r="F3" s="514">
        <v>110</v>
      </c>
      <c r="G3" s="514" t="s">
        <v>662</v>
      </c>
      <c r="H3" s="515" t="s">
        <v>203</v>
      </c>
      <c r="I3" s="362" t="s">
        <v>746</v>
      </c>
      <c r="J3" s="362" t="s">
        <v>202</v>
      </c>
      <c r="K3" s="361" t="s">
        <v>662</v>
      </c>
    </row>
    <row r="4" spans="1:11" ht="23.4" thickBot="1" x14ac:dyDescent="0.8">
      <c r="A4" s="120" t="s">
        <v>695</v>
      </c>
      <c r="E4" s="513" t="s">
        <v>747</v>
      </c>
      <c r="F4" s="514">
        <v>120</v>
      </c>
      <c r="G4" s="514" t="s">
        <v>663</v>
      </c>
      <c r="H4" s="515" t="s">
        <v>204</v>
      </c>
      <c r="I4" s="362" t="s">
        <v>747</v>
      </c>
      <c r="J4" s="362" t="s">
        <v>202</v>
      </c>
      <c r="K4" s="361" t="s">
        <v>663</v>
      </c>
    </row>
    <row r="5" spans="1:11" ht="23.4" thickBot="1" x14ac:dyDescent="0.8">
      <c r="A5" s="120" t="s">
        <v>695</v>
      </c>
      <c r="E5" s="362" t="s">
        <v>609</v>
      </c>
      <c r="F5" s="360">
        <v>130</v>
      </c>
      <c r="G5" s="360" t="s">
        <v>664</v>
      </c>
      <c r="H5" s="365" t="s">
        <v>205</v>
      </c>
      <c r="I5" s="362" t="s">
        <v>609</v>
      </c>
      <c r="J5" s="362" t="s">
        <v>202</v>
      </c>
      <c r="K5" s="361" t="s">
        <v>664</v>
      </c>
    </row>
    <row r="6" spans="1:11" ht="23.4" thickBot="1" x14ac:dyDescent="0.8">
      <c r="A6" s="120" t="s">
        <v>695</v>
      </c>
      <c r="E6" s="362" t="s">
        <v>609</v>
      </c>
      <c r="F6" s="360">
        <v>140</v>
      </c>
      <c r="G6" s="360" t="s">
        <v>665</v>
      </c>
      <c r="H6" s="365" t="s">
        <v>206</v>
      </c>
      <c r="I6" s="362" t="s">
        <v>609</v>
      </c>
      <c r="J6" s="362" t="s">
        <v>202</v>
      </c>
      <c r="K6" s="361" t="s">
        <v>665</v>
      </c>
    </row>
    <row r="7" spans="1:11" ht="26.4" thickBot="1" x14ac:dyDescent="0.9">
      <c r="A7" s="120" t="s">
        <v>695</v>
      </c>
      <c r="E7" s="365"/>
      <c r="F7" s="363">
        <v>2</v>
      </c>
      <c r="G7" s="363" t="s">
        <v>666</v>
      </c>
      <c r="H7" s="364" t="s">
        <v>207</v>
      </c>
      <c r="I7" s="365"/>
      <c r="J7" s="362" t="s">
        <v>271</v>
      </c>
      <c r="K7" s="363" t="s">
        <v>666</v>
      </c>
    </row>
    <row r="8" spans="1:11" ht="23.4" thickBot="1" x14ac:dyDescent="0.8">
      <c r="A8" s="120" t="s">
        <v>695</v>
      </c>
      <c r="E8" s="362" t="s">
        <v>609</v>
      </c>
      <c r="F8" s="360">
        <v>210</v>
      </c>
      <c r="G8" s="360" t="s">
        <v>667</v>
      </c>
      <c r="H8" s="365" t="s">
        <v>208</v>
      </c>
      <c r="I8" s="362" t="s">
        <v>609</v>
      </c>
      <c r="J8" s="362" t="s">
        <v>207</v>
      </c>
      <c r="K8" s="361" t="s">
        <v>667</v>
      </c>
    </row>
    <row r="9" spans="1:11" ht="23.4" thickBot="1" x14ac:dyDescent="0.8">
      <c r="A9" s="120" t="s">
        <v>695</v>
      </c>
      <c r="E9" s="513" t="s">
        <v>748</v>
      </c>
      <c r="F9" s="514">
        <v>220</v>
      </c>
      <c r="G9" s="514" t="s">
        <v>668</v>
      </c>
      <c r="H9" s="515" t="s">
        <v>209</v>
      </c>
      <c r="I9" s="362" t="s">
        <v>748</v>
      </c>
      <c r="J9" s="362" t="s">
        <v>207</v>
      </c>
      <c r="K9" s="361" t="s">
        <v>668</v>
      </c>
    </row>
    <row r="10" spans="1:11" ht="26.4" thickBot="1" x14ac:dyDescent="0.9">
      <c r="A10" s="120" t="s">
        <v>695</v>
      </c>
      <c r="E10" s="362"/>
      <c r="F10" s="363">
        <v>3</v>
      </c>
      <c r="G10" s="363" t="s">
        <v>669</v>
      </c>
      <c r="H10" s="364" t="s">
        <v>670</v>
      </c>
      <c r="I10" s="362"/>
      <c r="J10" s="362" t="s">
        <v>271</v>
      </c>
      <c r="K10" s="363" t="s">
        <v>669</v>
      </c>
    </row>
    <row r="11" spans="1:11" ht="23.4" thickBot="1" x14ac:dyDescent="0.8">
      <c r="A11" s="120" t="s">
        <v>695</v>
      </c>
      <c r="E11" s="513" t="s">
        <v>749</v>
      </c>
      <c r="F11" s="514">
        <v>310</v>
      </c>
      <c r="G11" s="516">
        <v>91243310</v>
      </c>
      <c r="H11" s="515" t="s">
        <v>672</v>
      </c>
      <c r="I11" s="362" t="s">
        <v>749</v>
      </c>
      <c r="J11" s="362" t="s">
        <v>670</v>
      </c>
      <c r="K11" s="361" t="s">
        <v>671</v>
      </c>
    </row>
    <row r="12" spans="1:11" ht="23.4" thickBot="1" x14ac:dyDescent="0.8">
      <c r="A12" s="120" t="s">
        <v>695</v>
      </c>
      <c r="E12" s="362" t="s">
        <v>609</v>
      </c>
      <c r="F12" s="360">
        <v>320</v>
      </c>
      <c r="G12" s="360" t="s">
        <v>673</v>
      </c>
      <c r="H12" s="365" t="s">
        <v>674</v>
      </c>
      <c r="I12" s="362" t="s">
        <v>609</v>
      </c>
      <c r="J12" s="362" t="s">
        <v>670</v>
      </c>
      <c r="K12" s="366" t="s">
        <v>673</v>
      </c>
    </row>
    <row r="13" spans="1:11" ht="26.4" thickBot="1" x14ac:dyDescent="0.9">
      <c r="A13" s="120" t="s">
        <v>695</v>
      </c>
      <c r="E13" s="362"/>
      <c r="F13" s="363">
        <v>5</v>
      </c>
      <c r="G13" s="363" t="s">
        <v>675</v>
      </c>
      <c r="H13" s="364" t="s">
        <v>217</v>
      </c>
      <c r="I13" s="362"/>
      <c r="J13" s="362" t="s">
        <v>271</v>
      </c>
      <c r="K13" s="361" t="s">
        <v>675</v>
      </c>
    </row>
    <row r="14" spans="1:11" ht="23.4" thickBot="1" x14ac:dyDescent="0.8">
      <c r="A14" s="120" t="s">
        <v>695</v>
      </c>
      <c r="E14" s="513" t="s">
        <v>750</v>
      </c>
      <c r="F14" s="513">
        <v>510</v>
      </c>
      <c r="G14" s="513" t="s">
        <v>676</v>
      </c>
      <c r="H14" s="515" t="s">
        <v>218</v>
      </c>
      <c r="I14" s="362" t="s">
        <v>750</v>
      </c>
      <c r="J14" s="362" t="s">
        <v>217</v>
      </c>
      <c r="K14" s="366" t="s">
        <v>676</v>
      </c>
    </row>
    <row r="15" spans="1:11" ht="23.4" thickBot="1" x14ac:dyDescent="0.8">
      <c r="A15" s="120" t="s">
        <v>695</v>
      </c>
      <c r="E15" s="513" t="s">
        <v>751</v>
      </c>
      <c r="F15" s="513">
        <v>520</v>
      </c>
      <c r="G15" s="513" t="s">
        <v>677</v>
      </c>
      <c r="H15" s="515" t="s">
        <v>219</v>
      </c>
      <c r="I15" s="362" t="s">
        <v>751</v>
      </c>
      <c r="J15" s="362" t="s">
        <v>217</v>
      </c>
      <c r="K15" s="361" t="s">
        <v>677</v>
      </c>
    </row>
    <row r="16" spans="1:11" ht="23.4" thickBot="1" x14ac:dyDescent="0.8">
      <c r="A16" s="120" t="s">
        <v>695</v>
      </c>
      <c r="E16" s="513" t="s">
        <v>752</v>
      </c>
      <c r="F16" s="513">
        <v>530</v>
      </c>
      <c r="G16" s="513" t="s">
        <v>678</v>
      </c>
      <c r="H16" s="515" t="s">
        <v>220</v>
      </c>
      <c r="I16" s="362" t="s">
        <v>752</v>
      </c>
      <c r="J16" s="362" t="s">
        <v>217</v>
      </c>
      <c r="K16" s="366" t="s">
        <v>678</v>
      </c>
    </row>
    <row r="17" spans="1:11" ht="23.4" thickBot="1" x14ac:dyDescent="0.8">
      <c r="A17" s="120" t="s">
        <v>695</v>
      </c>
      <c r="E17" s="513" t="s">
        <v>763</v>
      </c>
      <c r="F17" s="362">
        <v>540</v>
      </c>
      <c r="G17" s="513" t="s">
        <v>679</v>
      </c>
      <c r="H17" s="365" t="s">
        <v>221</v>
      </c>
      <c r="I17" s="513" t="s">
        <v>763</v>
      </c>
      <c r="J17" s="362" t="s">
        <v>217</v>
      </c>
      <c r="K17" s="363" t="s">
        <v>679</v>
      </c>
    </row>
    <row r="18" spans="1:11" ht="23.4" thickBot="1" x14ac:dyDescent="0.8">
      <c r="A18" s="120" t="s">
        <v>695</v>
      </c>
      <c r="E18" s="513" t="s">
        <v>754</v>
      </c>
      <c r="F18" s="362">
        <v>550</v>
      </c>
      <c r="G18" s="513" t="s">
        <v>680</v>
      </c>
      <c r="H18" s="365" t="s">
        <v>222</v>
      </c>
      <c r="I18" s="513" t="s">
        <v>754</v>
      </c>
      <c r="J18" s="362" t="s">
        <v>217</v>
      </c>
      <c r="K18" s="366" t="s">
        <v>680</v>
      </c>
    </row>
    <row r="19" spans="1:11" ht="23.4" thickBot="1" x14ac:dyDescent="0.8">
      <c r="A19" s="120" t="s">
        <v>695</v>
      </c>
      <c r="E19" s="513" t="s">
        <v>755</v>
      </c>
      <c r="F19" s="362">
        <v>560</v>
      </c>
      <c r="G19" s="513" t="s">
        <v>681</v>
      </c>
      <c r="H19" s="365" t="s">
        <v>223</v>
      </c>
      <c r="I19" s="513" t="s">
        <v>755</v>
      </c>
      <c r="J19" s="362" t="s">
        <v>217</v>
      </c>
      <c r="K19" s="366" t="s">
        <v>681</v>
      </c>
    </row>
    <row r="20" spans="1:11" ht="23.4" thickBot="1" x14ac:dyDescent="0.8">
      <c r="A20" s="120" t="s">
        <v>695</v>
      </c>
      <c r="E20" s="513" t="s">
        <v>756</v>
      </c>
      <c r="F20" s="362">
        <v>570</v>
      </c>
      <c r="G20" s="513" t="s">
        <v>682</v>
      </c>
      <c r="H20" s="365" t="s">
        <v>224</v>
      </c>
      <c r="I20" s="513" t="s">
        <v>756</v>
      </c>
      <c r="J20" s="362" t="s">
        <v>217</v>
      </c>
      <c r="K20" s="366" t="s">
        <v>682</v>
      </c>
    </row>
    <row r="21" spans="1:11" ht="26.4" thickBot="1" x14ac:dyDescent="0.9">
      <c r="A21" s="120" t="s">
        <v>695</v>
      </c>
      <c r="F21" s="363">
        <v>6</v>
      </c>
      <c r="G21" s="363"/>
      <c r="H21" s="364" t="s">
        <v>683</v>
      </c>
      <c r="I21" s="362"/>
      <c r="J21" s="362" t="s">
        <v>271</v>
      </c>
      <c r="K21" s="366"/>
    </row>
    <row r="22" spans="1:11" ht="26.4" thickBot="1" x14ac:dyDescent="0.9">
      <c r="A22" s="120" t="s">
        <v>695</v>
      </c>
      <c r="F22" s="363">
        <v>7</v>
      </c>
      <c r="G22" s="363" t="s">
        <v>684</v>
      </c>
      <c r="H22" s="364" t="s">
        <v>225</v>
      </c>
      <c r="I22" s="362"/>
      <c r="J22" s="362" t="s">
        <v>271</v>
      </c>
      <c r="K22" s="366" t="s">
        <v>684</v>
      </c>
    </row>
    <row r="23" spans="1:11" ht="23.4" thickBot="1" x14ac:dyDescent="0.8">
      <c r="A23" s="120" t="s">
        <v>695</v>
      </c>
      <c r="E23" s="516" t="s">
        <v>757</v>
      </c>
      <c r="F23" s="362">
        <v>710</v>
      </c>
      <c r="G23" s="513" t="s">
        <v>685</v>
      </c>
      <c r="H23" s="365" t="s">
        <v>226</v>
      </c>
      <c r="I23" s="516" t="s">
        <v>757</v>
      </c>
      <c r="J23" s="362" t="s">
        <v>610</v>
      </c>
      <c r="K23" s="366" t="s">
        <v>685</v>
      </c>
    </row>
    <row r="24" spans="1:11" ht="23.4" thickBot="1" x14ac:dyDescent="0.8">
      <c r="A24" s="120" t="s">
        <v>695</v>
      </c>
      <c r="E24" s="516" t="s">
        <v>758</v>
      </c>
      <c r="F24" s="362">
        <v>720</v>
      </c>
      <c r="G24" s="513" t="s">
        <v>686</v>
      </c>
      <c r="H24" s="365" t="s">
        <v>283</v>
      </c>
      <c r="I24" s="516" t="s">
        <v>758</v>
      </c>
      <c r="J24" s="362" t="s">
        <v>610</v>
      </c>
      <c r="K24" s="366" t="s">
        <v>686</v>
      </c>
    </row>
    <row r="25" spans="1:11" ht="23.4" thickBot="1" x14ac:dyDescent="0.8">
      <c r="A25" s="120" t="s">
        <v>695</v>
      </c>
      <c r="E25" s="516" t="s">
        <v>759</v>
      </c>
      <c r="F25" s="362">
        <v>730</v>
      </c>
      <c r="G25" s="513" t="s">
        <v>687</v>
      </c>
      <c r="H25" s="365" t="s">
        <v>284</v>
      </c>
      <c r="I25" s="516" t="s">
        <v>759</v>
      </c>
      <c r="J25" s="362" t="s">
        <v>610</v>
      </c>
      <c r="K25" s="367" t="s">
        <v>687</v>
      </c>
    </row>
    <row r="26" spans="1:11" ht="23.4" thickBot="1" x14ac:dyDescent="0.8">
      <c r="A26" s="120" t="s">
        <v>695</v>
      </c>
      <c r="F26" s="362">
        <v>740</v>
      </c>
      <c r="G26" s="362" t="s">
        <v>688</v>
      </c>
      <c r="H26" s="365" t="s">
        <v>285</v>
      </c>
      <c r="I26" s="362" t="s">
        <v>609</v>
      </c>
      <c r="J26" s="362" t="s">
        <v>610</v>
      </c>
      <c r="K26" s="367" t="s">
        <v>688</v>
      </c>
    </row>
    <row r="27" spans="1:11" ht="23.4" thickBot="1" x14ac:dyDescent="0.8">
      <c r="A27" s="120" t="s">
        <v>695</v>
      </c>
      <c r="F27" s="362">
        <v>750</v>
      </c>
      <c r="G27" s="362" t="s">
        <v>689</v>
      </c>
      <c r="H27" s="365" t="s">
        <v>286</v>
      </c>
      <c r="I27" s="362" t="s">
        <v>609</v>
      </c>
      <c r="J27" s="362" t="s">
        <v>610</v>
      </c>
      <c r="K27" s="367" t="s">
        <v>689</v>
      </c>
    </row>
    <row r="28" spans="1:11" ht="26.4" thickBot="1" x14ac:dyDescent="0.9">
      <c r="A28" s="120" t="s">
        <v>695</v>
      </c>
      <c r="F28" s="363">
        <v>8</v>
      </c>
      <c r="G28" s="363" t="s">
        <v>690</v>
      </c>
      <c r="H28" s="364" t="s">
        <v>281</v>
      </c>
      <c r="I28" s="362"/>
      <c r="J28" s="362" t="s">
        <v>271</v>
      </c>
      <c r="K28" s="366" t="s">
        <v>690</v>
      </c>
    </row>
    <row r="29" spans="1:11" ht="23.4" thickBot="1" x14ac:dyDescent="0.8">
      <c r="A29" s="120" t="s">
        <v>695</v>
      </c>
      <c r="F29" s="362">
        <v>810</v>
      </c>
      <c r="G29" s="362" t="s">
        <v>691</v>
      </c>
      <c r="H29" s="365" t="s">
        <v>287</v>
      </c>
      <c r="I29" s="362" t="s">
        <v>609</v>
      </c>
      <c r="J29" s="362" t="s">
        <v>611</v>
      </c>
      <c r="K29" s="366" t="s">
        <v>691</v>
      </c>
    </row>
    <row r="30" spans="1:11" ht="26.4" thickBot="1" x14ac:dyDescent="0.9">
      <c r="A30" s="120" t="s">
        <v>695</v>
      </c>
      <c r="F30" s="363">
        <v>9</v>
      </c>
      <c r="G30" s="363" t="s">
        <v>692</v>
      </c>
      <c r="H30" s="364" t="s">
        <v>227</v>
      </c>
      <c r="I30" s="362"/>
      <c r="J30" s="362" t="s">
        <v>271</v>
      </c>
      <c r="K30" s="366" t="s">
        <v>692</v>
      </c>
    </row>
    <row r="31" spans="1:11" ht="23.4" thickBot="1" x14ac:dyDescent="0.8">
      <c r="A31" s="120" t="s">
        <v>695</v>
      </c>
      <c r="F31" s="362">
        <v>910</v>
      </c>
      <c r="G31" s="362" t="s">
        <v>693</v>
      </c>
      <c r="H31" s="365" t="s">
        <v>288</v>
      </c>
      <c r="I31" s="362" t="s">
        <v>609</v>
      </c>
      <c r="J31" s="362" t="s">
        <v>227</v>
      </c>
      <c r="K31" s="366" t="s">
        <v>693</v>
      </c>
    </row>
    <row r="32" spans="1:11" ht="22.8" x14ac:dyDescent="0.75">
      <c r="A32" s="120" t="s">
        <v>695</v>
      </c>
      <c r="F32" s="362">
        <v>920</v>
      </c>
      <c r="G32" s="362" t="s">
        <v>694</v>
      </c>
      <c r="H32" s="365" t="s">
        <v>289</v>
      </c>
      <c r="I32" s="362" t="s">
        <v>609</v>
      </c>
      <c r="J32" s="362" t="s">
        <v>227</v>
      </c>
      <c r="K32" s="366" t="s">
        <v>694</v>
      </c>
    </row>
  </sheetData>
  <phoneticPr fontId="96" type="noConversion"/>
  <conditionalFormatting sqref="G1:G2">
    <cfRule type="duplicateValues" dxfId="1" priority="30"/>
  </conditionalFormatting>
  <conditionalFormatting sqref="K2">
    <cfRule type="duplicateValues" dxfId="0" priority="1"/>
  </conditionalFormatting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8C9F8-FC14-4293-88F0-3F609D32869B}">
  <sheetPr codeName="Hoja11"/>
  <dimension ref="A1:F2"/>
  <sheetViews>
    <sheetView showGridLines="0" zoomScale="130" zoomScaleNormal="130" workbookViewId="0">
      <selection activeCell="A2" sqref="A2"/>
    </sheetView>
  </sheetViews>
  <sheetFormatPr baseColWidth="10" defaultColWidth="0" defaultRowHeight="14.4" x14ac:dyDescent="0.3"/>
  <cols>
    <col min="1" max="1" width="12.5546875" bestFit="1" customWidth="1"/>
    <col min="2" max="2" width="11.33203125" customWidth="1"/>
    <col min="3" max="3" width="31.44140625" customWidth="1"/>
    <col min="4" max="4" width="32.5546875" customWidth="1"/>
    <col min="5" max="5" width="25.5546875" customWidth="1"/>
    <col min="6" max="6" width="42.6640625" customWidth="1"/>
    <col min="7" max="16384" width="11.5546875" hidden="1"/>
  </cols>
  <sheetData>
    <row r="1" spans="1:6" x14ac:dyDescent="0.3">
      <c r="A1" s="125" t="s">
        <v>49</v>
      </c>
      <c r="B1" s="125" t="s">
        <v>228</v>
      </c>
      <c r="C1" s="125" t="s">
        <v>229</v>
      </c>
      <c r="D1" s="125" t="s">
        <v>230</v>
      </c>
      <c r="E1" s="125" t="s">
        <v>231</v>
      </c>
      <c r="F1" s="125" t="s">
        <v>232</v>
      </c>
    </row>
    <row r="2" spans="1:6" x14ac:dyDescent="0.3">
      <c r="A2" s="123">
        <v>45535</v>
      </c>
      <c r="B2" s="124" t="s">
        <v>696</v>
      </c>
      <c r="C2" s="124"/>
      <c r="D2" s="124"/>
      <c r="E2" s="124"/>
      <c r="F2" s="12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61EAF-0B3F-4331-9D06-44898EEA0883}">
  <sheetPr codeName="Hoja12"/>
  <dimension ref="A1:H102"/>
  <sheetViews>
    <sheetView showGridLines="0" zoomScale="90" zoomScaleNormal="90" workbookViewId="0">
      <selection activeCell="A3" sqref="A3"/>
    </sheetView>
  </sheetViews>
  <sheetFormatPr baseColWidth="10" defaultColWidth="11.44140625" defaultRowHeight="14.4" x14ac:dyDescent="0.3"/>
  <cols>
    <col min="1" max="1" width="14.5546875" style="218" customWidth="1"/>
    <col min="2" max="2" width="39.77734375" style="218" customWidth="1"/>
    <col min="3" max="3" width="31" style="218" bestFit="1" customWidth="1"/>
    <col min="4" max="5" width="15.5546875" style="218" customWidth="1"/>
    <col min="6" max="7" width="28.44140625" style="218" customWidth="1"/>
    <col min="8" max="16384" width="11.44140625" style="218"/>
  </cols>
  <sheetData>
    <row r="1" spans="1:8" x14ac:dyDescent="0.3">
      <c r="A1" s="218" t="s">
        <v>292</v>
      </c>
      <c r="B1" s="218" t="s">
        <v>293</v>
      </c>
      <c r="C1" s="218" t="s">
        <v>294</v>
      </c>
      <c r="D1" s="218" t="s">
        <v>295</v>
      </c>
      <c r="E1" s="218" t="s">
        <v>296</v>
      </c>
      <c r="F1" s="218" t="s">
        <v>297</v>
      </c>
      <c r="G1" s="218" t="s">
        <v>298</v>
      </c>
      <c r="H1" s="218" t="s">
        <v>299</v>
      </c>
    </row>
    <row r="2" spans="1:8" x14ac:dyDescent="0.3">
      <c r="A2" s="218" t="s">
        <v>448</v>
      </c>
      <c r="B2" s="218" t="s">
        <v>300</v>
      </c>
      <c r="C2" s="218" t="s">
        <v>301</v>
      </c>
      <c r="D2" s="218" t="s">
        <v>302</v>
      </c>
      <c r="E2" s="218" t="s">
        <v>303</v>
      </c>
      <c r="F2" s="218" t="s">
        <v>304</v>
      </c>
      <c r="G2" s="218" t="s">
        <v>304</v>
      </c>
      <c r="H2" s="218">
        <v>22</v>
      </c>
    </row>
    <row r="3" spans="1:8" x14ac:dyDescent="0.3">
      <c r="A3" s="218" t="s">
        <v>23</v>
      </c>
      <c r="B3" s="218" t="s">
        <v>25</v>
      </c>
      <c r="C3" s="218" t="s">
        <v>305</v>
      </c>
      <c r="D3" s="218" t="s">
        <v>306</v>
      </c>
      <c r="E3" s="218" t="s">
        <v>303</v>
      </c>
      <c r="F3" s="218" t="s">
        <v>307</v>
      </c>
      <c r="G3" s="218" t="s">
        <v>305</v>
      </c>
      <c r="H3" s="218">
        <v>8</v>
      </c>
    </row>
    <row r="4" spans="1:8" x14ac:dyDescent="0.3">
      <c r="A4" s="218" t="s">
        <v>449</v>
      </c>
      <c r="B4" s="218" t="s">
        <v>308</v>
      </c>
      <c r="C4" s="218" t="s">
        <v>301</v>
      </c>
      <c r="D4" s="218" t="s">
        <v>302</v>
      </c>
      <c r="E4" s="218" t="s">
        <v>303</v>
      </c>
      <c r="F4" s="218" t="s">
        <v>304</v>
      </c>
      <c r="G4" s="218" t="s">
        <v>304</v>
      </c>
      <c r="H4" s="218">
        <v>22</v>
      </c>
    </row>
    <row r="5" spans="1:8" x14ac:dyDescent="0.3">
      <c r="A5" s="218" t="s">
        <v>450</v>
      </c>
      <c r="B5" s="218" t="s">
        <v>309</v>
      </c>
      <c r="C5" s="218" t="s">
        <v>301</v>
      </c>
      <c r="D5" s="218" t="s">
        <v>302</v>
      </c>
      <c r="E5" s="218" t="s">
        <v>303</v>
      </c>
      <c r="F5" s="218" t="s">
        <v>304</v>
      </c>
      <c r="G5" s="218" t="s">
        <v>304</v>
      </c>
      <c r="H5" s="218">
        <v>22</v>
      </c>
    </row>
    <row r="6" spans="1:8" x14ac:dyDescent="0.3">
      <c r="A6" s="218" t="s">
        <v>451</v>
      </c>
      <c r="B6" s="218" t="s">
        <v>310</v>
      </c>
      <c r="C6" s="218" t="s">
        <v>301</v>
      </c>
      <c r="D6" s="218" t="s">
        <v>302</v>
      </c>
      <c r="E6" s="218" t="s">
        <v>303</v>
      </c>
      <c r="F6" s="218" t="s">
        <v>304</v>
      </c>
      <c r="G6" s="218" t="s">
        <v>304</v>
      </c>
      <c r="H6" s="218">
        <v>22</v>
      </c>
    </row>
    <row r="7" spans="1:8" x14ac:dyDescent="0.3">
      <c r="A7" s="218" t="s">
        <v>452</v>
      </c>
      <c r="B7" s="218" t="s">
        <v>311</v>
      </c>
      <c r="C7" s="218" t="s">
        <v>301</v>
      </c>
      <c r="D7" s="218" t="s">
        <v>302</v>
      </c>
      <c r="E7" s="218" t="s">
        <v>303</v>
      </c>
      <c r="F7" s="218" t="s">
        <v>304</v>
      </c>
      <c r="G7" s="218" t="s">
        <v>304</v>
      </c>
      <c r="H7" s="218">
        <v>22</v>
      </c>
    </row>
    <row r="8" spans="1:8" x14ac:dyDescent="0.3">
      <c r="A8" s="218" t="s">
        <v>453</v>
      </c>
      <c r="B8" s="218" t="s">
        <v>312</v>
      </c>
      <c r="C8" s="218" t="s">
        <v>301</v>
      </c>
      <c r="D8" s="218" t="s">
        <v>302</v>
      </c>
      <c r="E8" s="218" t="s">
        <v>303</v>
      </c>
      <c r="F8" s="218" t="s">
        <v>304</v>
      </c>
      <c r="G8" s="218" t="s">
        <v>304</v>
      </c>
      <c r="H8" s="218">
        <v>22</v>
      </c>
    </row>
    <row r="9" spans="1:8" x14ac:dyDescent="0.3">
      <c r="A9" s="218" t="s">
        <v>454</v>
      </c>
      <c r="B9" s="218" t="s">
        <v>313</v>
      </c>
      <c r="C9" s="218" t="s">
        <v>301</v>
      </c>
      <c r="D9" s="218" t="s">
        <v>302</v>
      </c>
      <c r="E9" s="218" t="s">
        <v>303</v>
      </c>
      <c r="F9" s="218" t="s">
        <v>304</v>
      </c>
      <c r="G9" s="218" t="s">
        <v>304</v>
      </c>
      <c r="H9" s="218">
        <v>22</v>
      </c>
    </row>
    <row r="10" spans="1:8" x14ac:dyDescent="0.3">
      <c r="A10" s="218" t="s">
        <v>248</v>
      </c>
      <c r="B10" s="218" t="s">
        <v>314</v>
      </c>
      <c r="C10" s="218" t="s">
        <v>305</v>
      </c>
      <c r="D10" s="218" t="s">
        <v>315</v>
      </c>
      <c r="E10" s="218" t="s">
        <v>303</v>
      </c>
      <c r="F10" s="218" t="s">
        <v>316</v>
      </c>
      <c r="G10" s="218" t="s">
        <v>317</v>
      </c>
      <c r="H10" s="218">
        <v>11</v>
      </c>
    </row>
    <row r="11" spans="1:8" x14ac:dyDescent="0.3">
      <c r="A11" s="218" t="s">
        <v>455</v>
      </c>
      <c r="B11" s="218" t="s">
        <v>318</v>
      </c>
      <c r="C11" s="218" t="s">
        <v>301</v>
      </c>
      <c r="D11" s="218" t="s">
        <v>302</v>
      </c>
      <c r="E11" s="218" t="s">
        <v>303</v>
      </c>
      <c r="F11" s="218" t="s">
        <v>304</v>
      </c>
      <c r="G11" s="218" t="s">
        <v>304</v>
      </c>
      <c r="H11" s="218">
        <v>22</v>
      </c>
    </row>
    <row r="12" spans="1:8" x14ac:dyDescent="0.3">
      <c r="A12" s="218" t="s">
        <v>456</v>
      </c>
      <c r="B12" s="218" t="s">
        <v>319</v>
      </c>
      <c r="C12" s="218" t="s">
        <v>301</v>
      </c>
      <c r="D12" s="218" t="s">
        <v>302</v>
      </c>
      <c r="E12" s="218" t="s">
        <v>303</v>
      </c>
      <c r="F12" s="218" t="s">
        <v>304</v>
      </c>
      <c r="G12" s="218" t="s">
        <v>304</v>
      </c>
      <c r="H12" s="218">
        <v>22</v>
      </c>
    </row>
    <row r="13" spans="1:8" x14ac:dyDescent="0.3">
      <c r="A13" s="218" t="s">
        <v>249</v>
      </c>
      <c r="B13" s="218" t="s">
        <v>320</v>
      </c>
      <c r="C13" s="218" t="s">
        <v>305</v>
      </c>
      <c r="D13" s="218" t="s">
        <v>321</v>
      </c>
      <c r="E13" s="218" t="s">
        <v>303</v>
      </c>
      <c r="F13" s="218" t="s">
        <v>307</v>
      </c>
      <c r="G13" s="218" t="s">
        <v>305</v>
      </c>
      <c r="H13" s="218">
        <v>8</v>
      </c>
    </row>
    <row r="14" spans="1:8" x14ac:dyDescent="0.3">
      <c r="A14" s="218" t="s">
        <v>247</v>
      </c>
      <c r="B14" s="218" t="s">
        <v>322</v>
      </c>
      <c r="C14" s="218" t="s">
        <v>305</v>
      </c>
      <c r="D14" s="218" t="s">
        <v>323</v>
      </c>
      <c r="E14" s="218" t="s">
        <v>303</v>
      </c>
      <c r="F14" s="218" t="s">
        <v>324</v>
      </c>
      <c r="G14" s="218" t="s">
        <v>305</v>
      </c>
      <c r="H14" s="218">
        <v>4</v>
      </c>
    </row>
    <row r="15" spans="1:8" x14ac:dyDescent="0.3">
      <c r="A15" s="218" t="s">
        <v>457</v>
      </c>
      <c r="B15" s="218" t="s">
        <v>325</v>
      </c>
      <c r="C15" s="218" t="s">
        <v>301</v>
      </c>
      <c r="D15" s="218" t="s">
        <v>302</v>
      </c>
      <c r="E15" s="218" t="s">
        <v>303</v>
      </c>
      <c r="F15" s="218" t="s">
        <v>304</v>
      </c>
      <c r="G15" s="218" t="s">
        <v>304</v>
      </c>
      <c r="H15" s="218">
        <v>22</v>
      </c>
    </row>
    <row r="16" spans="1:8" x14ac:dyDescent="0.3">
      <c r="A16" s="218" t="s">
        <v>251</v>
      </c>
      <c r="B16" s="218" t="s">
        <v>326</v>
      </c>
      <c r="C16" s="218" t="s">
        <v>327</v>
      </c>
      <c r="D16" s="218" t="s">
        <v>328</v>
      </c>
      <c r="E16" s="218" t="s">
        <v>303</v>
      </c>
      <c r="F16" s="218" t="s">
        <v>329</v>
      </c>
      <c r="G16" s="218" t="s">
        <v>305</v>
      </c>
      <c r="H16" s="218">
        <v>6</v>
      </c>
    </row>
    <row r="17" spans="1:8" x14ac:dyDescent="0.3">
      <c r="A17" s="218" t="s">
        <v>458</v>
      </c>
      <c r="B17" s="218" t="s">
        <v>330</v>
      </c>
      <c r="C17" s="218" t="s">
        <v>301</v>
      </c>
      <c r="D17" s="218" t="s">
        <v>302</v>
      </c>
      <c r="E17" s="218" t="s">
        <v>303</v>
      </c>
      <c r="F17" s="218" t="s">
        <v>304</v>
      </c>
      <c r="G17" s="218" t="s">
        <v>304</v>
      </c>
      <c r="H17" s="218">
        <v>22</v>
      </c>
    </row>
    <row r="18" spans="1:8" x14ac:dyDescent="0.3">
      <c r="A18" s="218" t="s">
        <v>250</v>
      </c>
      <c r="B18" s="218" t="s">
        <v>331</v>
      </c>
      <c r="C18" s="218" t="s">
        <v>327</v>
      </c>
      <c r="D18" s="218" t="s">
        <v>332</v>
      </c>
      <c r="E18" s="218" t="s">
        <v>303</v>
      </c>
      <c r="F18" s="218" t="s">
        <v>316</v>
      </c>
      <c r="G18" s="218" t="s">
        <v>305</v>
      </c>
      <c r="H18" s="218">
        <v>11</v>
      </c>
    </row>
    <row r="19" spans="1:8" x14ac:dyDescent="0.3">
      <c r="A19" s="218" t="s">
        <v>459</v>
      </c>
      <c r="B19" s="218" t="s">
        <v>333</v>
      </c>
      <c r="C19" s="218" t="s">
        <v>334</v>
      </c>
      <c r="D19" s="218" t="s">
        <v>335</v>
      </c>
      <c r="E19" s="218" t="s">
        <v>303</v>
      </c>
      <c r="F19" s="218" t="s">
        <v>334</v>
      </c>
      <c r="G19" s="218" t="s">
        <v>305</v>
      </c>
      <c r="H19" s="218">
        <v>7</v>
      </c>
    </row>
    <row r="20" spans="1:8" x14ac:dyDescent="0.3">
      <c r="A20" s="218" t="s">
        <v>460</v>
      </c>
      <c r="B20" s="218" t="s">
        <v>336</v>
      </c>
      <c r="C20" s="218" t="s">
        <v>301</v>
      </c>
      <c r="D20" s="218" t="s">
        <v>302</v>
      </c>
      <c r="E20" s="218" t="s">
        <v>303</v>
      </c>
      <c r="F20" s="218" t="s">
        <v>304</v>
      </c>
      <c r="G20" s="218" t="s">
        <v>304</v>
      </c>
      <c r="H20" s="218">
        <v>22</v>
      </c>
    </row>
    <row r="21" spans="1:8" x14ac:dyDescent="0.3">
      <c r="A21" s="218" t="s">
        <v>461</v>
      </c>
      <c r="B21" s="218" t="s">
        <v>337</v>
      </c>
      <c r="C21" s="218" t="s">
        <v>334</v>
      </c>
      <c r="D21" s="218" t="s">
        <v>338</v>
      </c>
      <c r="E21" s="218" t="s">
        <v>303</v>
      </c>
      <c r="F21" s="218" t="s">
        <v>316</v>
      </c>
      <c r="G21" s="218" t="s">
        <v>317</v>
      </c>
      <c r="H21" s="218">
        <v>11</v>
      </c>
    </row>
    <row r="22" spans="1:8" x14ac:dyDescent="0.3">
      <c r="A22" s="218" t="s">
        <v>462</v>
      </c>
      <c r="B22" s="218" t="s">
        <v>339</v>
      </c>
      <c r="C22" s="218" t="s">
        <v>301</v>
      </c>
      <c r="D22" s="218" t="s">
        <v>302</v>
      </c>
      <c r="E22" s="218" t="s">
        <v>303</v>
      </c>
      <c r="F22" s="218" t="s">
        <v>304</v>
      </c>
      <c r="G22" s="218" t="s">
        <v>304</v>
      </c>
      <c r="H22" s="218">
        <v>22</v>
      </c>
    </row>
    <row r="23" spans="1:8" x14ac:dyDescent="0.3">
      <c r="A23" s="218" t="s">
        <v>253</v>
      </c>
      <c r="B23" s="218" t="s">
        <v>340</v>
      </c>
      <c r="C23" s="218" t="s">
        <v>341</v>
      </c>
      <c r="D23" s="218" t="s">
        <v>342</v>
      </c>
      <c r="E23" s="218" t="s">
        <v>303</v>
      </c>
      <c r="F23" s="218" t="s">
        <v>316</v>
      </c>
      <c r="G23" s="218" t="s">
        <v>317</v>
      </c>
      <c r="H23" s="218">
        <v>11</v>
      </c>
    </row>
    <row r="24" spans="1:8" x14ac:dyDescent="0.3">
      <c r="A24" s="218" t="s">
        <v>257</v>
      </c>
      <c r="B24" s="218" t="s">
        <v>274</v>
      </c>
      <c r="C24" s="218" t="s">
        <v>341</v>
      </c>
      <c r="D24" s="218" t="s">
        <v>343</v>
      </c>
      <c r="E24" s="218" t="s">
        <v>303</v>
      </c>
      <c r="F24" s="218" t="s">
        <v>307</v>
      </c>
      <c r="G24" s="218" t="s">
        <v>317</v>
      </c>
      <c r="H24" s="218">
        <v>8</v>
      </c>
    </row>
    <row r="25" spans="1:8" x14ac:dyDescent="0.3">
      <c r="A25" s="218" t="s">
        <v>254</v>
      </c>
      <c r="B25" s="218" t="s">
        <v>344</v>
      </c>
      <c r="C25" s="218" t="s">
        <v>341</v>
      </c>
      <c r="D25" s="218" t="s">
        <v>345</v>
      </c>
      <c r="E25" s="218" t="s">
        <v>303</v>
      </c>
      <c r="F25" s="218" t="s">
        <v>307</v>
      </c>
      <c r="G25" s="218" t="s">
        <v>317</v>
      </c>
      <c r="H25" s="218">
        <v>8</v>
      </c>
    </row>
    <row r="26" spans="1:8" x14ac:dyDescent="0.3">
      <c r="A26" s="218" t="s">
        <v>256</v>
      </c>
      <c r="B26" s="218" t="s">
        <v>346</v>
      </c>
      <c r="C26" s="218" t="s">
        <v>341</v>
      </c>
      <c r="D26" s="218" t="s">
        <v>347</v>
      </c>
      <c r="E26" s="218" t="s">
        <v>303</v>
      </c>
      <c r="F26" s="218" t="s">
        <v>100</v>
      </c>
      <c r="G26" s="218" t="s">
        <v>348</v>
      </c>
      <c r="H26" s="218">
        <v>1</v>
      </c>
    </row>
    <row r="27" spans="1:8" x14ac:dyDescent="0.3">
      <c r="A27" s="218" t="s">
        <v>463</v>
      </c>
      <c r="B27" s="218" t="s">
        <v>349</v>
      </c>
      <c r="C27" s="218" t="s">
        <v>301</v>
      </c>
      <c r="D27" s="218" t="s">
        <v>302</v>
      </c>
      <c r="E27" s="218" t="s">
        <v>303</v>
      </c>
      <c r="F27" s="218" t="s">
        <v>304</v>
      </c>
      <c r="G27" s="218" t="s">
        <v>304</v>
      </c>
      <c r="H27" s="218">
        <v>22</v>
      </c>
    </row>
    <row r="28" spans="1:8" x14ac:dyDescent="0.3">
      <c r="A28" s="218" t="s">
        <v>255</v>
      </c>
      <c r="B28" s="218" t="s">
        <v>350</v>
      </c>
      <c r="C28" s="218" t="s">
        <v>341</v>
      </c>
      <c r="D28" s="218" t="s">
        <v>351</v>
      </c>
      <c r="E28" s="218" t="s">
        <v>303</v>
      </c>
      <c r="F28" s="218" t="s">
        <v>350</v>
      </c>
      <c r="G28" s="218" t="s">
        <v>317</v>
      </c>
      <c r="H28" s="218">
        <v>2</v>
      </c>
    </row>
    <row r="29" spans="1:8" x14ac:dyDescent="0.3">
      <c r="A29" s="218" t="s">
        <v>252</v>
      </c>
      <c r="B29" s="218" t="s">
        <v>352</v>
      </c>
      <c r="C29" s="218" t="s">
        <v>341</v>
      </c>
      <c r="D29" s="218" t="s">
        <v>353</v>
      </c>
      <c r="E29" s="218" t="s">
        <v>303</v>
      </c>
      <c r="F29" s="218" t="s">
        <v>324</v>
      </c>
      <c r="G29" s="218" t="s">
        <v>305</v>
      </c>
      <c r="H29" s="218">
        <v>12</v>
      </c>
    </row>
    <row r="30" spans="1:8" x14ac:dyDescent="0.3">
      <c r="A30" s="218" t="s">
        <v>464</v>
      </c>
      <c r="B30" s="218" t="s">
        <v>354</v>
      </c>
      <c r="C30" s="218" t="s">
        <v>301</v>
      </c>
      <c r="D30" s="218" t="s">
        <v>302</v>
      </c>
      <c r="E30" s="218" t="s">
        <v>303</v>
      </c>
      <c r="F30" s="218" t="s">
        <v>304</v>
      </c>
      <c r="G30" s="218" t="s">
        <v>304</v>
      </c>
      <c r="H30" s="218">
        <v>22</v>
      </c>
    </row>
    <row r="31" spans="1:8" x14ac:dyDescent="0.3">
      <c r="A31" s="218" t="s">
        <v>265</v>
      </c>
      <c r="B31" s="218" t="s">
        <v>355</v>
      </c>
      <c r="C31" s="218" t="s">
        <v>317</v>
      </c>
      <c r="D31" s="218" t="s">
        <v>356</v>
      </c>
      <c r="E31" s="218" t="s">
        <v>303</v>
      </c>
      <c r="F31" s="218" t="s">
        <v>307</v>
      </c>
      <c r="G31" s="218" t="s">
        <v>317</v>
      </c>
      <c r="H31" s="218">
        <v>8</v>
      </c>
    </row>
    <row r="32" spans="1:8" x14ac:dyDescent="0.3">
      <c r="A32" s="218" t="s">
        <v>465</v>
      </c>
      <c r="B32" s="218" t="s">
        <v>357</v>
      </c>
      <c r="C32" s="218" t="s">
        <v>301</v>
      </c>
      <c r="D32" s="218" t="s">
        <v>302</v>
      </c>
      <c r="E32" s="218" t="s">
        <v>303</v>
      </c>
      <c r="F32" s="218" t="s">
        <v>304</v>
      </c>
      <c r="G32" s="218" t="s">
        <v>304</v>
      </c>
      <c r="H32" s="218">
        <v>22</v>
      </c>
    </row>
    <row r="33" spans="1:8" x14ac:dyDescent="0.3">
      <c r="A33" s="218" t="s">
        <v>258</v>
      </c>
      <c r="B33" s="218" t="s">
        <v>358</v>
      </c>
      <c r="C33" s="218" t="s">
        <v>317</v>
      </c>
      <c r="D33" s="218" t="s">
        <v>359</v>
      </c>
      <c r="E33" s="218" t="s">
        <v>303</v>
      </c>
      <c r="F33" s="218" t="s">
        <v>360</v>
      </c>
      <c r="G33" s="218" t="s">
        <v>317</v>
      </c>
      <c r="H33" s="218">
        <v>3</v>
      </c>
    </row>
    <row r="34" spans="1:8" x14ac:dyDescent="0.3">
      <c r="A34" s="218" t="s">
        <v>466</v>
      </c>
      <c r="B34" s="218" t="s">
        <v>270</v>
      </c>
      <c r="C34" s="218" t="s">
        <v>301</v>
      </c>
      <c r="D34" s="218" t="s">
        <v>302</v>
      </c>
      <c r="E34" s="218" t="s">
        <v>303</v>
      </c>
      <c r="F34" s="218" t="s">
        <v>304</v>
      </c>
      <c r="G34" s="218" t="s">
        <v>304</v>
      </c>
      <c r="H34" s="218">
        <v>22</v>
      </c>
    </row>
    <row r="35" spans="1:8" x14ac:dyDescent="0.3">
      <c r="A35" s="218" t="s">
        <v>259</v>
      </c>
      <c r="B35" s="218" t="s">
        <v>361</v>
      </c>
      <c r="C35" s="218" t="s">
        <v>317</v>
      </c>
      <c r="D35" s="218" t="s">
        <v>362</v>
      </c>
      <c r="E35" s="218" t="s">
        <v>303</v>
      </c>
      <c r="F35" s="218" t="s">
        <v>307</v>
      </c>
      <c r="G35" s="218" t="s">
        <v>317</v>
      </c>
      <c r="H35" s="218">
        <v>8</v>
      </c>
    </row>
    <row r="36" spans="1:8" x14ac:dyDescent="0.3">
      <c r="A36" s="218" t="s">
        <v>467</v>
      </c>
      <c r="B36" s="218" t="s">
        <v>363</v>
      </c>
      <c r="C36" s="218" t="s">
        <v>301</v>
      </c>
      <c r="D36" s="218" t="s">
        <v>302</v>
      </c>
      <c r="E36" s="218" t="s">
        <v>303</v>
      </c>
      <c r="F36" s="218" t="s">
        <v>304</v>
      </c>
      <c r="G36" s="218" t="s">
        <v>304</v>
      </c>
      <c r="H36" s="218">
        <v>22</v>
      </c>
    </row>
    <row r="37" spans="1:8" x14ac:dyDescent="0.3">
      <c r="A37" s="218" t="s">
        <v>468</v>
      </c>
      <c r="B37" s="218" t="s">
        <v>364</v>
      </c>
      <c r="C37" s="218" t="s">
        <v>301</v>
      </c>
      <c r="D37" s="218" t="s">
        <v>302</v>
      </c>
      <c r="E37" s="218" t="s">
        <v>303</v>
      </c>
      <c r="F37" s="218" t="s">
        <v>304</v>
      </c>
      <c r="G37" s="218" t="s">
        <v>304</v>
      </c>
      <c r="H37" s="218">
        <v>22</v>
      </c>
    </row>
    <row r="38" spans="1:8" x14ac:dyDescent="0.3">
      <c r="A38" s="218" t="s">
        <v>469</v>
      </c>
      <c r="B38" s="218" t="s">
        <v>365</v>
      </c>
      <c r="C38" s="218" t="s">
        <v>301</v>
      </c>
      <c r="D38" s="218" t="s">
        <v>302</v>
      </c>
      <c r="E38" s="218" t="s">
        <v>303</v>
      </c>
      <c r="F38" s="218" t="s">
        <v>304</v>
      </c>
      <c r="G38" s="218" t="s">
        <v>304</v>
      </c>
      <c r="H38" s="218">
        <v>22</v>
      </c>
    </row>
    <row r="39" spans="1:8" x14ac:dyDescent="0.3">
      <c r="A39" s="218" t="s">
        <v>470</v>
      </c>
      <c r="B39" s="218" t="s">
        <v>366</v>
      </c>
      <c r="C39" s="218" t="s">
        <v>301</v>
      </c>
      <c r="D39" s="218" t="s">
        <v>302</v>
      </c>
      <c r="E39" s="218" t="s">
        <v>303</v>
      </c>
      <c r="F39" s="218" t="s">
        <v>304</v>
      </c>
      <c r="G39" s="218" t="s">
        <v>304</v>
      </c>
      <c r="H39" s="218">
        <v>22</v>
      </c>
    </row>
    <row r="40" spans="1:8" x14ac:dyDescent="0.3">
      <c r="A40" s="218" t="s">
        <v>471</v>
      </c>
      <c r="B40" s="218" t="s">
        <v>367</v>
      </c>
      <c r="C40" s="218" t="s">
        <v>301</v>
      </c>
      <c r="D40" s="218" t="s">
        <v>302</v>
      </c>
      <c r="E40" s="218" t="s">
        <v>303</v>
      </c>
      <c r="F40" s="218" t="s">
        <v>304</v>
      </c>
      <c r="G40" s="218" t="s">
        <v>304</v>
      </c>
      <c r="H40" s="218">
        <v>22</v>
      </c>
    </row>
    <row r="41" spans="1:8" x14ac:dyDescent="0.3">
      <c r="A41" s="218" t="s">
        <v>472</v>
      </c>
      <c r="B41" s="218" t="s">
        <v>368</v>
      </c>
      <c r="C41" s="218" t="s">
        <v>369</v>
      </c>
      <c r="D41" s="218" t="s">
        <v>302</v>
      </c>
      <c r="E41" s="218" t="s">
        <v>303</v>
      </c>
      <c r="F41" s="218" t="s">
        <v>304</v>
      </c>
      <c r="G41" s="218" t="s">
        <v>304</v>
      </c>
      <c r="H41" s="218">
        <v>22</v>
      </c>
    </row>
    <row r="42" spans="1:8" x14ac:dyDescent="0.3">
      <c r="A42" s="218" t="s">
        <v>261</v>
      </c>
      <c r="B42" s="218" t="s">
        <v>370</v>
      </c>
      <c r="C42" s="218" t="s">
        <v>317</v>
      </c>
      <c r="D42" s="218" t="s">
        <v>371</v>
      </c>
      <c r="E42" s="218" t="s">
        <v>303</v>
      </c>
      <c r="F42" s="218" t="s">
        <v>316</v>
      </c>
      <c r="G42" s="218" t="s">
        <v>317</v>
      </c>
      <c r="H42" s="218">
        <v>11</v>
      </c>
    </row>
    <row r="43" spans="1:8" x14ac:dyDescent="0.3">
      <c r="A43" s="218" t="s">
        <v>260</v>
      </c>
      <c r="B43" s="218" t="s">
        <v>372</v>
      </c>
      <c r="C43" s="218" t="s">
        <v>317</v>
      </c>
      <c r="D43" s="218" t="s">
        <v>373</v>
      </c>
      <c r="E43" s="218" t="s">
        <v>303</v>
      </c>
      <c r="F43" s="218" t="s">
        <v>307</v>
      </c>
      <c r="G43" s="218" t="s">
        <v>317</v>
      </c>
      <c r="H43" s="218">
        <v>8</v>
      </c>
    </row>
    <row r="44" spans="1:8" x14ac:dyDescent="0.3">
      <c r="A44" s="218" t="s">
        <v>262</v>
      </c>
      <c r="B44" s="218" t="s">
        <v>263</v>
      </c>
      <c r="C44" s="218" t="s">
        <v>317</v>
      </c>
      <c r="D44" s="218" t="s">
        <v>374</v>
      </c>
      <c r="E44" s="218" t="s">
        <v>303</v>
      </c>
      <c r="F44" s="218" t="s">
        <v>307</v>
      </c>
      <c r="G44" s="218" t="s">
        <v>317</v>
      </c>
      <c r="H44" s="218">
        <v>8</v>
      </c>
    </row>
    <row r="45" spans="1:8" x14ac:dyDescent="0.3">
      <c r="A45" s="218" t="s">
        <v>264</v>
      </c>
      <c r="B45" s="218" t="s">
        <v>375</v>
      </c>
      <c r="C45" s="218" t="s">
        <v>317</v>
      </c>
      <c r="D45" s="218" t="s">
        <v>376</v>
      </c>
      <c r="E45" s="218" t="s">
        <v>303</v>
      </c>
      <c r="F45" s="218" t="s">
        <v>307</v>
      </c>
      <c r="G45" s="218" t="s">
        <v>317</v>
      </c>
      <c r="H45" s="218">
        <v>8</v>
      </c>
    </row>
    <row r="46" spans="1:8" x14ac:dyDescent="0.3">
      <c r="A46" s="218" t="s">
        <v>473</v>
      </c>
      <c r="B46" s="218" t="s">
        <v>377</v>
      </c>
      <c r="C46" s="218" t="s">
        <v>378</v>
      </c>
      <c r="D46" s="218" t="s">
        <v>379</v>
      </c>
      <c r="E46" s="218" t="s">
        <v>380</v>
      </c>
      <c r="F46" s="218" t="s">
        <v>307</v>
      </c>
      <c r="G46" s="218" t="s">
        <v>381</v>
      </c>
      <c r="H46" s="218">
        <v>8</v>
      </c>
    </row>
    <row r="47" spans="1:8" x14ac:dyDescent="0.3">
      <c r="A47" s="218" t="s">
        <v>474</v>
      </c>
      <c r="B47" s="218" t="s">
        <v>382</v>
      </c>
      <c r="C47" s="218" t="s">
        <v>378</v>
      </c>
      <c r="D47" s="218" t="s">
        <v>302</v>
      </c>
      <c r="E47" s="218" t="s">
        <v>380</v>
      </c>
      <c r="F47" s="218" t="s">
        <v>307</v>
      </c>
      <c r="G47" s="218" t="s">
        <v>381</v>
      </c>
      <c r="H47" s="218">
        <v>8</v>
      </c>
    </row>
    <row r="48" spans="1:8" x14ac:dyDescent="0.3">
      <c r="A48" s="218" t="s">
        <v>475</v>
      </c>
      <c r="B48" s="218" t="s">
        <v>383</v>
      </c>
      <c r="C48" s="218" t="s">
        <v>378</v>
      </c>
      <c r="D48" s="218" t="s">
        <v>384</v>
      </c>
      <c r="E48" s="218" t="s">
        <v>380</v>
      </c>
      <c r="F48" s="218" t="s">
        <v>307</v>
      </c>
      <c r="G48" s="218" t="s">
        <v>381</v>
      </c>
      <c r="H48" s="218">
        <v>8</v>
      </c>
    </row>
    <row r="49" spans="1:8" x14ac:dyDescent="0.3">
      <c r="A49" s="218" t="s">
        <v>476</v>
      </c>
      <c r="B49" s="218" t="s">
        <v>385</v>
      </c>
      <c r="C49" s="218" t="s">
        <v>378</v>
      </c>
      <c r="D49" s="218" t="s">
        <v>302</v>
      </c>
      <c r="E49" s="218" t="s">
        <v>380</v>
      </c>
      <c r="F49" s="218" t="s">
        <v>307</v>
      </c>
      <c r="G49" s="218" t="s">
        <v>381</v>
      </c>
      <c r="H49" s="218">
        <v>8</v>
      </c>
    </row>
    <row r="50" spans="1:8" x14ac:dyDescent="0.3">
      <c r="A50" s="218" t="s">
        <v>477</v>
      </c>
      <c r="B50" s="218" t="s">
        <v>386</v>
      </c>
      <c r="C50" s="218" t="s">
        <v>378</v>
      </c>
      <c r="D50" s="218" t="s">
        <v>302</v>
      </c>
      <c r="E50" s="218" t="s">
        <v>380</v>
      </c>
      <c r="F50" s="218" t="s">
        <v>307</v>
      </c>
      <c r="G50" s="218" t="s">
        <v>381</v>
      </c>
      <c r="H50" s="218">
        <v>8</v>
      </c>
    </row>
    <row r="51" spans="1:8" x14ac:dyDescent="0.3">
      <c r="A51" s="218" t="s">
        <v>278</v>
      </c>
      <c r="B51" s="218" t="s">
        <v>279</v>
      </c>
      <c r="C51" s="218" t="s">
        <v>279</v>
      </c>
      <c r="D51" s="219" t="s">
        <v>387</v>
      </c>
      <c r="E51" s="218" t="s">
        <v>380</v>
      </c>
      <c r="F51" s="218" t="s">
        <v>279</v>
      </c>
      <c r="G51" s="218" t="s">
        <v>381</v>
      </c>
      <c r="H51" s="218">
        <v>16</v>
      </c>
    </row>
    <row r="52" spans="1:8" x14ac:dyDescent="0.3">
      <c r="A52" s="218" t="s">
        <v>478</v>
      </c>
      <c r="B52" s="218" t="s">
        <v>388</v>
      </c>
      <c r="C52" s="218" t="s">
        <v>378</v>
      </c>
      <c r="D52" s="219" t="s">
        <v>389</v>
      </c>
      <c r="E52" s="218" t="s">
        <v>380</v>
      </c>
      <c r="F52" s="218" t="s">
        <v>307</v>
      </c>
      <c r="G52" s="218" t="s">
        <v>381</v>
      </c>
      <c r="H52" s="218">
        <v>8</v>
      </c>
    </row>
    <row r="53" spans="1:8" x14ac:dyDescent="0.3">
      <c r="A53" s="218" t="s">
        <v>479</v>
      </c>
      <c r="B53" s="218" t="s">
        <v>390</v>
      </c>
      <c r="C53" s="218" t="s">
        <v>378</v>
      </c>
      <c r="D53" s="219" t="s">
        <v>389</v>
      </c>
      <c r="E53" s="218" t="s">
        <v>380</v>
      </c>
      <c r="F53" s="218" t="s">
        <v>307</v>
      </c>
      <c r="G53" s="218" t="s">
        <v>381</v>
      </c>
      <c r="H53" s="218">
        <v>8</v>
      </c>
    </row>
    <row r="54" spans="1:8" x14ac:dyDescent="0.3">
      <c r="A54" s="218" t="s">
        <v>266</v>
      </c>
      <c r="B54" s="218" t="s">
        <v>391</v>
      </c>
      <c r="C54" s="218" t="s">
        <v>378</v>
      </c>
      <c r="D54" s="219" t="s">
        <v>392</v>
      </c>
      <c r="E54" s="218" t="s">
        <v>380</v>
      </c>
      <c r="F54" s="218" t="s">
        <v>393</v>
      </c>
      <c r="G54" s="218" t="s">
        <v>381</v>
      </c>
      <c r="H54" s="218">
        <v>15</v>
      </c>
    </row>
    <row r="55" spans="1:8" x14ac:dyDescent="0.3">
      <c r="A55" s="218" t="s">
        <v>480</v>
      </c>
      <c r="B55" s="218" t="s">
        <v>394</v>
      </c>
      <c r="C55" s="218" t="s">
        <v>378</v>
      </c>
      <c r="D55" s="219" t="s">
        <v>389</v>
      </c>
      <c r="E55" s="218" t="s">
        <v>380</v>
      </c>
      <c r="F55" s="218" t="s">
        <v>307</v>
      </c>
      <c r="G55" s="218" t="s">
        <v>381</v>
      </c>
      <c r="H55" s="218">
        <v>8</v>
      </c>
    </row>
    <row r="56" spans="1:8" x14ac:dyDescent="0.3">
      <c r="A56" s="218" t="s">
        <v>481</v>
      </c>
      <c r="B56" s="218" t="s">
        <v>395</v>
      </c>
      <c r="C56" s="218" t="s">
        <v>378</v>
      </c>
      <c r="D56" s="219" t="s">
        <v>389</v>
      </c>
      <c r="E56" s="218" t="s">
        <v>380</v>
      </c>
      <c r="F56" s="218" t="s">
        <v>307</v>
      </c>
      <c r="G56" s="218" t="s">
        <v>381</v>
      </c>
      <c r="H56" s="218">
        <v>8</v>
      </c>
    </row>
    <row r="57" spans="1:8" x14ac:dyDescent="0.3">
      <c r="A57" s="218" t="s">
        <v>482</v>
      </c>
      <c r="B57" s="218" t="s">
        <v>396</v>
      </c>
      <c r="C57" s="218" t="s">
        <v>378</v>
      </c>
      <c r="D57" s="219" t="s">
        <v>389</v>
      </c>
      <c r="E57" s="218" t="s">
        <v>380</v>
      </c>
      <c r="F57" s="218" t="s">
        <v>307</v>
      </c>
      <c r="G57" s="218" t="s">
        <v>381</v>
      </c>
      <c r="H57" s="218">
        <v>8</v>
      </c>
    </row>
    <row r="58" spans="1:8" x14ac:dyDescent="0.3">
      <c r="A58" s="218" t="s">
        <v>483</v>
      </c>
      <c r="B58" s="218" t="s">
        <v>397</v>
      </c>
      <c r="C58" s="218" t="s">
        <v>378</v>
      </c>
      <c r="D58" s="219" t="s">
        <v>389</v>
      </c>
      <c r="E58" s="218" t="s">
        <v>380</v>
      </c>
      <c r="F58" s="218" t="s">
        <v>307</v>
      </c>
      <c r="G58" s="218" t="s">
        <v>381</v>
      </c>
      <c r="H58" s="218">
        <v>8</v>
      </c>
    </row>
    <row r="59" spans="1:8" x14ac:dyDescent="0.3">
      <c r="A59" s="218" t="s">
        <v>484</v>
      </c>
      <c r="B59" s="218" t="s">
        <v>398</v>
      </c>
      <c r="C59" s="218" t="s">
        <v>378</v>
      </c>
      <c r="D59" s="219" t="s">
        <v>389</v>
      </c>
      <c r="E59" s="218" t="s">
        <v>380</v>
      </c>
      <c r="F59" s="218" t="s">
        <v>307</v>
      </c>
      <c r="G59" s="218" t="s">
        <v>381</v>
      </c>
      <c r="H59" s="218">
        <v>8</v>
      </c>
    </row>
    <row r="60" spans="1:8" x14ac:dyDescent="0.3">
      <c r="A60" s="218" t="s">
        <v>485</v>
      </c>
      <c r="B60" s="218" t="s">
        <v>399</v>
      </c>
      <c r="C60" s="218" t="s">
        <v>378</v>
      </c>
      <c r="D60" s="219" t="s">
        <v>389</v>
      </c>
      <c r="E60" s="218" t="s">
        <v>380</v>
      </c>
      <c r="F60" s="218" t="s">
        <v>307</v>
      </c>
      <c r="G60" s="218" t="s">
        <v>381</v>
      </c>
      <c r="H60" s="218">
        <v>8</v>
      </c>
    </row>
    <row r="61" spans="1:8" x14ac:dyDescent="0.3">
      <c r="A61" s="218" t="s">
        <v>486</v>
      </c>
      <c r="B61" s="218" t="s">
        <v>400</v>
      </c>
      <c r="C61" s="218" t="s">
        <v>378</v>
      </c>
      <c r="D61" s="219" t="s">
        <v>389</v>
      </c>
      <c r="E61" s="218" t="s">
        <v>380</v>
      </c>
      <c r="F61" s="218" t="s">
        <v>307</v>
      </c>
      <c r="G61" s="218" t="s">
        <v>381</v>
      </c>
      <c r="H61" s="218">
        <v>8</v>
      </c>
    </row>
    <row r="62" spans="1:8" x14ac:dyDescent="0.3">
      <c r="A62" s="218" t="s">
        <v>487</v>
      </c>
      <c r="B62" s="218" t="s">
        <v>401</v>
      </c>
      <c r="C62" s="218" t="s">
        <v>301</v>
      </c>
      <c r="D62" s="219" t="s">
        <v>389</v>
      </c>
      <c r="E62" s="218" t="s">
        <v>380</v>
      </c>
      <c r="F62" s="218" t="s">
        <v>307</v>
      </c>
      <c r="G62" s="218" t="s">
        <v>381</v>
      </c>
      <c r="H62" s="218">
        <v>8</v>
      </c>
    </row>
    <row r="63" spans="1:8" x14ac:dyDescent="0.3">
      <c r="A63" s="218" t="s">
        <v>488</v>
      </c>
      <c r="B63" s="218" t="s">
        <v>402</v>
      </c>
      <c r="C63" s="218" t="s">
        <v>378</v>
      </c>
      <c r="D63" s="219" t="s">
        <v>389</v>
      </c>
      <c r="E63" s="218" t="s">
        <v>380</v>
      </c>
      <c r="F63" s="218" t="s">
        <v>307</v>
      </c>
      <c r="G63" s="218" t="s">
        <v>381</v>
      </c>
      <c r="H63" s="218">
        <v>8</v>
      </c>
    </row>
    <row r="64" spans="1:8" x14ac:dyDescent="0.3">
      <c r="A64" s="218" t="s">
        <v>489</v>
      </c>
      <c r="B64" s="218" t="s">
        <v>375</v>
      </c>
      <c r="C64" s="218" t="s">
        <v>378</v>
      </c>
      <c r="D64" s="219" t="s">
        <v>389</v>
      </c>
      <c r="E64" s="218" t="s">
        <v>380</v>
      </c>
      <c r="F64" s="218" t="s">
        <v>307</v>
      </c>
      <c r="G64" s="218" t="s">
        <v>381</v>
      </c>
      <c r="H64" s="218">
        <v>8</v>
      </c>
    </row>
    <row r="65" spans="1:8" x14ac:dyDescent="0.3">
      <c r="A65" s="218" t="s">
        <v>490</v>
      </c>
      <c r="B65" s="218" t="s">
        <v>403</v>
      </c>
      <c r="C65" s="218" t="s">
        <v>378</v>
      </c>
      <c r="D65" s="219" t="s">
        <v>389</v>
      </c>
      <c r="E65" s="218" t="s">
        <v>380</v>
      </c>
      <c r="F65" s="218" t="s">
        <v>307</v>
      </c>
      <c r="G65" s="218" t="s">
        <v>381</v>
      </c>
      <c r="H65" s="218">
        <v>8</v>
      </c>
    </row>
    <row r="66" spans="1:8" x14ac:dyDescent="0.3">
      <c r="A66" s="218" t="s">
        <v>491</v>
      </c>
      <c r="B66" s="218" t="s">
        <v>404</v>
      </c>
      <c r="C66" s="218" t="s">
        <v>378</v>
      </c>
      <c r="D66" s="219" t="s">
        <v>389</v>
      </c>
      <c r="E66" s="218" t="s">
        <v>380</v>
      </c>
      <c r="F66" s="218" t="s">
        <v>307</v>
      </c>
      <c r="G66" s="218" t="s">
        <v>381</v>
      </c>
      <c r="H66" s="218">
        <v>8</v>
      </c>
    </row>
    <row r="67" spans="1:8" x14ac:dyDescent="0.3">
      <c r="A67" s="218" t="s">
        <v>492</v>
      </c>
      <c r="B67" s="218" t="s">
        <v>405</v>
      </c>
      <c r="C67" s="218" t="s">
        <v>378</v>
      </c>
      <c r="D67" s="219" t="s">
        <v>389</v>
      </c>
      <c r="E67" s="218" t="s">
        <v>380</v>
      </c>
      <c r="F67" s="218" t="s">
        <v>307</v>
      </c>
      <c r="G67" s="218" t="s">
        <v>381</v>
      </c>
      <c r="H67" s="218">
        <v>8</v>
      </c>
    </row>
    <row r="68" spans="1:8" x14ac:dyDescent="0.3">
      <c r="A68" s="218" t="s">
        <v>493</v>
      </c>
      <c r="B68" s="218" t="s">
        <v>406</v>
      </c>
      <c r="C68" s="218" t="s">
        <v>378</v>
      </c>
      <c r="D68" s="219" t="s">
        <v>389</v>
      </c>
      <c r="E68" s="218" t="s">
        <v>380</v>
      </c>
      <c r="F68" s="218" t="s">
        <v>307</v>
      </c>
      <c r="G68" s="218" t="s">
        <v>381</v>
      </c>
      <c r="H68" s="218">
        <v>8</v>
      </c>
    </row>
    <row r="69" spans="1:8" x14ac:dyDescent="0.3">
      <c r="A69" s="218" t="s">
        <v>494</v>
      </c>
      <c r="B69" s="218" t="s">
        <v>407</v>
      </c>
      <c r="C69" s="218" t="s">
        <v>378</v>
      </c>
      <c r="D69" s="219" t="s">
        <v>389</v>
      </c>
      <c r="E69" s="218" t="s">
        <v>380</v>
      </c>
      <c r="F69" s="218" t="s">
        <v>307</v>
      </c>
      <c r="G69" s="218" t="s">
        <v>381</v>
      </c>
      <c r="H69" s="218">
        <v>8</v>
      </c>
    </row>
    <row r="70" spans="1:8" x14ac:dyDescent="0.3">
      <c r="A70" s="218" t="s">
        <v>495</v>
      </c>
      <c r="B70" s="218" t="s">
        <v>408</v>
      </c>
      <c r="C70" s="218" t="s">
        <v>378</v>
      </c>
      <c r="D70" s="219" t="s">
        <v>389</v>
      </c>
      <c r="E70" s="218" t="s">
        <v>380</v>
      </c>
      <c r="F70" s="218" t="s">
        <v>307</v>
      </c>
      <c r="G70" s="218" t="s">
        <v>381</v>
      </c>
      <c r="H70" s="218">
        <v>8</v>
      </c>
    </row>
    <row r="71" spans="1:8" x14ac:dyDescent="0.3">
      <c r="A71" s="218" t="s">
        <v>496</v>
      </c>
      <c r="B71" s="218" t="s">
        <v>409</v>
      </c>
      <c r="C71" s="218" t="s">
        <v>378</v>
      </c>
      <c r="D71" s="219" t="s">
        <v>389</v>
      </c>
      <c r="E71" s="218" t="s">
        <v>380</v>
      </c>
      <c r="F71" s="218" t="s">
        <v>307</v>
      </c>
      <c r="G71" s="218" t="s">
        <v>381</v>
      </c>
      <c r="H71" s="218">
        <v>8</v>
      </c>
    </row>
    <row r="72" spans="1:8" x14ac:dyDescent="0.3">
      <c r="A72" s="218" t="s">
        <v>497</v>
      </c>
      <c r="B72" s="218" t="s">
        <v>410</v>
      </c>
      <c r="C72" s="218" t="s">
        <v>378</v>
      </c>
      <c r="D72" s="219" t="s">
        <v>389</v>
      </c>
      <c r="E72" s="218" t="s">
        <v>380</v>
      </c>
      <c r="F72" s="218" t="s">
        <v>307</v>
      </c>
      <c r="G72" s="218" t="s">
        <v>381</v>
      </c>
      <c r="H72" s="218">
        <v>8</v>
      </c>
    </row>
    <row r="73" spans="1:8" x14ac:dyDescent="0.3">
      <c r="A73" s="218" t="s">
        <v>498</v>
      </c>
      <c r="B73" s="218" t="s">
        <v>411</v>
      </c>
      <c r="C73" s="218" t="s">
        <v>378</v>
      </c>
      <c r="D73" s="219" t="s">
        <v>389</v>
      </c>
      <c r="E73" s="218" t="s">
        <v>380</v>
      </c>
      <c r="F73" s="218" t="s">
        <v>307</v>
      </c>
      <c r="G73" s="218" t="s">
        <v>381</v>
      </c>
      <c r="H73" s="218">
        <v>8</v>
      </c>
    </row>
    <row r="74" spans="1:8" x14ac:dyDescent="0.3">
      <c r="A74" s="218" t="s">
        <v>499</v>
      </c>
      <c r="B74" s="218" t="s">
        <v>412</v>
      </c>
      <c r="C74" s="218" t="s">
        <v>378</v>
      </c>
      <c r="D74" s="219" t="s">
        <v>389</v>
      </c>
      <c r="E74" s="218" t="s">
        <v>380</v>
      </c>
      <c r="F74" s="218" t="s">
        <v>307</v>
      </c>
      <c r="G74" s="218" t="s">
        <v>381</v>
      </c>
      <c r="H74" s="218">
        <v>8</v>
      </c>
    </row>
    <row r="75" spans="1:8" x14ac:dyDescent="0.3">
      <c r="A75" s="218" t="s">
        <v>500</v>
      </c>
      <c r="B75" s="218" t="s">
        <v>413</v>
      </c>
      <c r="C75" s="218" t="s">
        <v>378</v>
      </c>
      <c r="D75" s="219" t="s">
        <v>389</v>
      </c>
      <c r="E75" s="218" t="s">
        <v>380</v>
      </c>
      <c r="F75" s="218" t="s">
        <v>307</v>
      </c>
      <c r="G75" s="218" t="s">
        <v>381</v>
      </c>
      <c r="H75" s="218">
        <v>8</v>
      </c>
    </row>
    <row r="76" spans="1:8" x14ac:dyDescent="0.3">
      <c r="A76" s="218" t="s">
        <v>501</v>
      </c>
      <c r="B76" s="218" t="s">
        <v>414</v>
      </c>
      <c r="C76" s="218" t="s">
        <v>378</v>
      </c>
      <c r="D76" s="219" t="s">
        <v>389</v>
      </c>
      <c r="E76" s="218" t="s">
        <v>380</v>
      </c>
      <c r="F76" s="218" t="s">
        <v>307</v>
      </c>
      <c r="G76" s="218" t="s">
        <v>381</v>
      </c>
      <c r="H76" s="218">
        <v>8</v>
      </c>
    </row>
    <row r="77" spans="1:8" x14ac:dyDescent="0.3">
      <c r="A77" s="218" t="s">
        <v>502</v>
      </c>
      <c r="B77" s="218" t="s">
        <v>415</v>
      </c>
      <c r="C77" s="218" t="s">
        <v>378</v>
      </c>
      <c r="D77" s="219" t="s">
        <v>389</v>
      </c>
      <c r="E77" s="218" t="s">
        <v>380</v>
      </c>
      <c r="F77" s="218" t="s">
        <v>307</v>
      </c>
      <c r="G77" s="218" t="s">
        <v>381</v>
      </c>
      <c r="H77" s="218">
        <v>8</v>
      </c>
    </row>
    <row r="78" spans="1:8" x14ac:dyDescent="0.3">
      <c r="A78" s="218" t="s">
        <v>503</v>
      </c>
      <c r="B78" s="218" t="s">
        <v>416</v>
      </c>
      <c r="C78" s="218" t="s">
        <v>378</v>
      </c>
      <c r="D78" s="219" t="s">
        <v>417</v>
      </c>
      <c r="E78" s="218" t="s">
        <v>380</v>
      </c>
      <c r="F78" s="218" t="s">
        <v>368</v>
      </c>
      <c r="G78" s="218" t="s">
        <v>381</v>
      </c>
      <c r="H78" s="218">
        <v>20</v>
      </c>
    </row>
    <row r="79" spans="1:8" x14ac:dyDescent="0.3">
      <c r="A79" s="218" t="s">
        <v>504</v>
      </c>
      <c r="B79" s="218" t="s">
        <v>418</v>
      </c>
      <c r="C79" s="218" t="s">
        <v>301</v>
      </c>
      <c r="D79" s="219" t="s">
        <v>389</v>
      </c>
      <c r="E79" s="218" t="s">
        <v>380</v>
      </c>
      <c r="F79" s="218" t="s">
        <v>307</v>
      </c>
      <c r="G79" s="218" t="s">
        <v>381</v>
      </c>
      <c r="H79" s="218">
        <v>8</v>
      </c>
    </row>
    <row r="80" spans="1:8" x14ac:dyDescent="0.3">
      <c r="A80" s="218" t="s">
        <v>505</v>
      </c>
      <c r="B80" s="218" t="s">
        <v>419</v>
      </c>
      <c r="C80" s="218" t="s">
        <v>378</v>
      </c>
      <c r="D80" s="219" t="s">
        <v>389</v>
      </c>
      <c r="E80" s="218" t="s">
        <v>380</v>
      </c>
      <c r="F80" s="218" t="s">
        <v>307</v>
      </c>
      <c r="G80" s="218" t="s">
        <v>381</v>
      </c>
      <c r="H80" s="218">
        <v>8</v>
      </c>
    </row>
    <row r="81" spans="1:8" x14ac:dyDescent="0.3">
      <c r="A81" s="218" t="s">
        <v>506</v>
      </c>
      <c r="B81" s="218" t="s">
        <v>420</v>
      </c>
      <c r="C81" s="218" t="s">
        <v>378</v>
      </c>
      <c r="D81" s="219" t="s">
        <v>389</v>
      </c>
      <c r="E81" s="218" t="s">
        <v>380</v>
      </c>
      <c r="F81" s="218" t="s">
        <v>307</v>
      </c>
      <c r="G81" s="218" t="s">
        <v>381</v>
      </c>
      <c r="H81" s="218">
        <v>8</v>
      </c>
    </row>
    <row r="82" spans="1:8" x14ac:dyDescent="0.3">
      <c r="A82" s="218" t="s">
        <v>507</v>
      </c>
      <c r="B82" s="218" t="s">
        <v>421</v>
      </c>
      <c r="C82" s="218" t="s">
        <v>378</v>
      </c>
      <c r="D82" s="219" t="s">
        <v>389</v>
      </c>
      <c r="E82" s="218" t="s">
        <v>380</v>
      </c>
      <c r="F82" s="218" t="s">
        <v>307</v>
      </c>
      <c r="G82" s="218" t="s">
        <v>381</v>
      </c>
      <c r="H82" s="218">
        <v>8</v>
      </c>
    </row>
    <row r="83" spans="1:8" x14ac:dyDescent="0.3">
      <c r="A83" s="218" t="s">
        <v>508</v>
      </c>
      <c r="B83" s="218" t="s">
        <v>422</v>
      </c>
      <c r="C83" s="218" t="s">
        <v>378</v>
      </c>
      <c r="D83" s="219" t="s">
        <v>389</v>
      </c>
      <c r="E83" s="218" t="s">
        <v>380</v>
      </c>
      <c r="F83" s="218" t="s">
        <v>307</v>
      </c>
      <c r="G83" s="218" t="s">
        <v>381</v>
      </c>
      <c r="H83" s="218">
        <v>8</v>
      </c>
    </row>
    <row r="84" spans="1:8" x14ac:dyDescent="0.3">
      <c r="A84" s="218" t="s">
        <v>509</v>
      </c>
      <c r="B84" s="218" t="s">
        <v>423</v>
      </c>
      <c r="C84" s="218" t="s">
        <v>378</v>
      </c>
      <c r="D84" s="219" t="s">
        <v>389</v>
      </c>
      <c r="E84" s="218" t="s">
        <v>380</v>
      </c>
      <c r="F84" s="218" t="s">
        <v>307</v>
      </c>
      <c r="G84" s="218" t="s">
        <v>381</v>
      </c>
      <c r="H84" s="218">
        <v>8</v>
      </c>
    </row>
    <row r="85" spans="1:8" x14ac:dyDescent="0.3">
      <c r="A85" s="218" t="s">
        <v>510</v>
      </c>
      <c r="B85" s="218" t="s">
        <v>424</v>
      </c>
      <c r="C85" s="218" t="s">
        <v>378</v>
      </c>
      <c r="D85" s="219" t="s">
        <v>389</v>
      </c>
      <c r="E85" s="218" t="s">
        <v>380</v>
      </c>
      <c r="F85" s="218" t="s">
        <v>307</v>
      </c>
      <c r="G85" s="218" t="s">
        <v>381</v>
      </c>
      <c r="H85" s="218">
        <v>8</v>
      </c>
    </row>
    <row r="86" spans="1:8" x14ac:dyDescent="0.3">
      <c r="A86" s="218" t="s">
        <v>511</v>
      </c>
      <c r="B86" s="218" t="s">
        <v>425</v>
      </c>
      <c r="C86" s="218" t="s">
        <v>378</v>
      </c>
      <c r="D86" s="219" t="s">
        <v>389</v>
      </c>
      <c r="E86" s="218" t="s">
        <v>380</v>
      </c>
      <c r="F86" s="218" t="s">
        <v>307</v>
      </c>
      <c r="G86" s="218" t="s">
        <v>381</v>
      </c>
      <c r="H86" s="218">
        <v>8</v>
      </c>
    </row>
    <row r="87" spans="1:8" x14ac:dyDescent="0.3">
      <c r="A87" s="218" t="s">
        <v>512</v>
      </c>
      <c r="B87" s="218" t="s">
        <v>426</v>
      </c>
      <c r="C87" s="218" t="s">
        <v>378</v>
      </c>
      <c r="D87" s="219" t="s">
        <v>389</v>
      </c>
      <c r="E87" s="218" t="s">
        <v>380</v>
      </c>
      <c r="F87" s="218" t="s">
        <v>307</v>
      </c>
      <c r="G87" s="218" t="s">
        <v>381</v>
      </c>
      <c r="H87" s="218">
        <v>8</v>
      </c>
    </row>
    <row r="88" spans="1:8" x14ac:dyDescent="0.3">
      <c r="A88" s="218" t="s">
        <v>513</v>
      </c>
      <c r="B88" s="218" t="s">
        <v>427</v>
      </c>
      <c r="C88" s="218" t="s">
        <v>378</v>
      </c>
      <c r="D88" s="219" t="s">
        <v>389</v>
      </c>
      <c r="E88" s="218" t="s">
        <v>380</v>
      </c>
      <c r="F88" s="218" t="s">
        <v>307</v>
      </c>
      <c r="G88" s="218" t="s">
        <v>381</v>
      </c>
      <c r="H88" s="218">
        <v>8</v>
      </c>
    </row>
    <row r="89" spans="1:8" x14ac:dyDescent="0.3">
      <c r="A89" s="218" t="s">
        <v>514</v>
      </c>
      <c r="B89" s="218" t="s">
        <v>428</v>
      </c>
      <c r="C89" s="218" t="s">
        <v>378</v>
      </c>
      <c r="D89" s="219" t="s">
        <v>389</v>
      </c>
      <c r="E89" s="218" t="s">
        <v>380</v>
      </c>
      <c r="F89" s="218" t="s">
        <v>307</v>
      </c>
      <c r="G89" s="218" t="s">
        <v>381</v>
      </c>
      <c r="H89" s="218">
        <v>8</v>
      </c>
    </row>
    <row r="90" spans="1:8" x14ac:dyDescent="0.3">
      <c r="A90" s="218" t="s">
        <v>515</v>
      </c>
      <c r="B90" s="218" t="s">
        <v>429</v>
      </c>
      <c r="C90" s="218" t="s">
        <v>378</v>
      </c>
      <c r="D90" s="219" t="s">
        <v>389</v>
      </c>
      <c r="E90" s="218" t="s">
        <v>380</v>
      </c>
      <c r="F90" s="218" t="s">
        <v>307</v>
      </c>
      <c r="G90" s="218" t="s">
        <v>381</v>
      </c>
      <c r="H90" s="218">
        <v>8</v>
      </c>
    </row>
    <row r="91" spans="1:8" x14ac:dyDescent="0.3">
      <c r="A91" s="218" t="s">
        <v>516</v>
      </c>
      <c r="B91" s="218" t="s">
        <v>430</v>
      </c>
      <c r="C91" s="218" t="s">
        <v>378</v>
      </c>
      <c r="D91" s="219" t="s">
        <v>389</v>
      </c>
      <c r="E91" s="218" t="s">
        <v>380</v>
      </c>
      <c r="F91" s="218" t="s">
        <v>307</v>
      </c>
      <c r="G91" s="218" t="s">
        <v>381</v>
      </c>
      <c r="H91" s="218">
        <v>8</v>
      </c>
    </row>
    <row r="92" spans="1:8" x14ac:dyDescent="0.3">
      <c r="A92" s="218" t="s">
        <v>517</v>
      </c>
      <c r="B92" s="218" t="s">
        <v>431</v>
      </c>
      <c r="C92" s="218" t="s">
        <v>378</v>
      </c>
      <c r="D92" s="219" t="s">
        <v>389</v>
      </c>
      <c r="E92" s="218" t="s">
        <v>380</v>
      </c>
      <c r="F92" s="218" t="s">
        <v>307</v>
      </c>
      <c r="G92" s="218" t="s">
        <v>381</v>
      </c>
      <c r="H92" s="218">
        <v>8</v>
      </c>
    </row>
    <row r="93" spans="1:8" x14ac:dyDescent="0.3">
      <c r="A93" s="218" t="s">
        <v>518</v>
      </c>
      <c r="B93" s="218" t="s">
        <v>432</v>
      </c>
      <c r="C93" s="218" t="s">
        <v>378</v>
      </c>
      <c r="D93" s="219" t="s">
        <v>389</v>
      </c>
      <c r="E93" s="218" t="s">
        <v>380</v>
      </c>
      <c r="F93" s="218" t="s">
        <v>307</v>
      </c>
      <c r="G93" s="218" t="s">
        <v>381</v>
      </c>
      <c r="H93" s="218">
        <v>8</v>
      </c>
    </row>
    <row r="94" spans="1:8" x14ac:dyDescent="0.3">
      <c r="A94" s="218" t="s">
        <v>519</v>
      </c>
      <c r="B94" s="218" t="s">
        <v>433</v>
      </c>
      <c r="C94" s="218" t="s">
        <v>378</v>
      </c>
      <c r="D94" s="219" t="s">
        <v>389</v>
      </c>
      <c r="E94" s="218" t="s">
        <v>380</v>
      </c>
      <c r="F94" s="218" t="s">
        <v>307</v>
      </c>
      <c r="G94" s="218" t="s">
        <v>381</v>
      </c>
      <c r="H94" s="218">
        <v>8</v>
      </c>
    </row>
    <row r="95" spans="1:8" x14ac:dyDescent="0.3">
      <c r="A95" s="218" t="s">
        <v>520</v>
      </c>
      <c r="B95" s="218" t="s">
        <v>434</v>
      </c>
      <c r="C95" s="218" t="s">
        <v>378</v>
      </c>
      <c r="D95" s="219" t="s">
        <v>389</v>
      </c>
      <c r="E95" s="218" t="s">
        <v>380</v>
      </c>
      <c r="F95" s="218" t="s">
        <v>307</v>
      </c>
      <c r="G95" s="218" t="s">
        <v>381</v>
      </c>
      <c r="H95" s="218">
        <v>8</v>
      </c>
    </row>
    <row r="96" spans="1:8" x14ac:dyDescent="0.3">
      <c r="A96" s="218" t="s">
        <v>268</v>
      </c>
      <c r="B96" s="218" t="s">
        <v>435</v>
      </c>
      <c r="C96" s="218" t="s">
        <v>378</v>
      </c>
      <c r="D96" s="219" t="s">
        <v>389</v>
      </c>
      <c r="E96" s="218" t="s">
        <v>380</v>
      </c>
      <c r="F96" s="218" t="s">
        <v>307</v>
      </c>
      <c r="G96" s="218" t="s">
        <v>381</v>
      </c>
      <c r="H96" s="218">
        <v>8</v>
      </c>
    </row>
    <row r="97" spans="1:8" x14ac:dyDescent="0.3">
      <c r="A97" s="218" t="s">
        <v>269</v>
      </c>
      <c r="B97" s="218" t="s">
        <v>436</v>
      </c>
      <c r="C97" s="218" t="s">
        <v>437</v>
      </c>
      <c r="D97" s="219" t="s">
        <v>438</v>
      </c>
      <c r="E97" s="218" t="s">
        <v>6</v>
      </c>
      <c r="F97" s="218" t="s">
        <v>6</v>
      </c>
      <c r="G97" s="218" t="s">
        <v>437</v>
      </c>
      <c r="H97" s="218">
        <v>17</v>
      </c>
    </row>
    <row r="98" spans="1:8" x14ac:dyDescent="0.3">
      <c r="A98" s="218" t="s">
        <v>22</v>
      </c>
      <c r="B98" s="218" t="s">
        <v>439</v>
      </c>
      <c r="C98" s="218" t="s">
        <v>437</v>
      </c>
      <c r="D98" s="219" t="s">
        <v>440</v>
      </c>
      <c r="E98" s="218" t="s">
        <v>6</v>
      </c>
      <c r="F98" s="218" t="s">
        <v>6</v>
      </c>
      <c r="G98" s="218" t="s">
        <v>437</v>
      </c>
      <c r="H98" s="218">
        <v>17</v>
      </c>
    </row>
    <row r="99" spans="1:8" x14ac:dyDescent="0.3">
      <c r="A99" s="218" t="s">
        <v>276</v>
      </c>
      <c r="B99" s="218" t="s">
        <v>441</v>
      </c>
      <c r="C99" s="218" t="s">
        <v>442</v>
      </c>
      <c r="E99" s="218" t="s">
        <v>303</v>
      </c>
      <c r="F99" s="218" t="s">
        <v>307</v>
      </c>
      <c r="G99" s="218" t="s">
        <v>317</v>
      </c>
      <c r="H99" s="218">
        <v>18</v>
      </c>
    </row>
    <row r="100" spans="1:8" x14ac:dyDescent="0.3">
      <c r="A100" s="218" t="s">
        <v>443</v>
      </c>
      <c r="B100" s="218" t="s">
        <v>444</v>
      </c>
      <c r="C100" s="218" t="s">
        <v>378</v>
      </c>
      <c r="E100" s="218" t="s">
        <v>380</v>
      </c>
      <c r="F100" s="218" t="s">
        <v>307</v>
      </c>
      <c r="G100" s="218" t="s">
        <v>381</v>
      </c>
      <c r="H100" s="218">
        <v>8</v>
      </c>
    </row>
    <row r="101" spans="1:8" x14ac:dyDescent="0.3">
      <c r="A101" s="218" t="s">
        <v>445</v>
      </c>
      <c r="B101" s="218" t="s">
        <v>446</v>
      </c>
      <c r="C101" s="218" t="s">
        <v>378</v>
      </c>
      <c r="E101" s="218" t="s">
        <v>380</v>
      </c>
      <c r="F101" s="218" t="s">
        <v>307</v>
      </c>
      <c r="G101" s="218" t="s">
        <v>381</v>
      </c>
      <c r="H101" s="218">
        <v>8</v>
      </c>
    </row>
    <row r="102" spans="1:8" x14ac:dyDescent="0.3">
      <c r="A102" s="218" t="s">
        <v>447</v>
      </c>
      <c r="B102" s="218" t="s">
        <v>447</v>
      </c>
      <c r="C102" s="218" t="s">
        <v>378</v>
      </c>
      <c r="D102" s="218" t="s">
        <v>379</v>
      </c>
      <c r="E102" s="218" t="s">
        <v>380</v>
      </c>
      <c r="F102" s="218" t="s">
        <v>307</v>
      </c>
      <c r="G102" s="218" t="s">
        <v>381</v>
      </c>
      <c r="H102" s="218">
        <v>8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95B28-3639-429D-AF6A-4DEBE8F5FC34}">
  <sheetPr codeName="Hoja13"/>
  <dimension ref="B1:P875"/>
  <sheetViews>
    <sheetView showGridLines="0" showZeros="0" view="pageBreakPreview" topLeftCell="A25" zoomScale="70" zoomScaleNormal="82" zoomScaleSheetLayoutView="70" workbookViewId="0">
      <selection activeCell="D10" sqref="D10:D25"/>
    </sheetView>
  </sheetViews>
  <sheetFormatPr baseColWidth="10" defaultColWidth="11.44140625" defaultRowHeight="22.8" x14ac:dyDescent="0.75"/>
  <cols>
    <col min="1" max="1" width="2.21875" style="230" customWidth="1"/>
    <col min="2" max="2" width="3.77734375" style="230" customWidth="1"/>
    <col min="3" max="3" width="64.44140625" style="230" bestFit="1" customWidth="1"/>
    <col min="4" max="4" width="74.21875" style="230" bestFit="1" customWidth="1"/>
    <col min="5" max="5" width="10.5546875" style="230" bestFit="1" customWidth="1"/>
    <col min="6" max="6" width="4.21875" style="230" bestFit="1" customWidth="1"/>
    <col min="7" max="7" width="5.77734375" style="230" bestFit="1" customWidth="1"/>
    <col min="8" max="8" width="3.21875" style="230" bestFit="1" customWidth="1"/>
    <col min="9" max="9" width="3.44140625" style="230" bestFit="1" customWidth="1"/>
    <col min="10" max="10" width="2.77734375" style="230" bestFit="1" customWidth="1"/>
    <col min="11" max="11" width="2.5546875" style="230" bestFit="1" customWidth="1"/>
    <col min="12" max="12" width="2.77734375" style="230" bestFit="1" customWidth="1"/>
    <col min="13" max="13" width="5.5546875" style="230" bestFit="1" customWidth="1"/>
    <col min="14" max="14" width="30.5546875" style="244" customWidth="1"/>
    <col min="15" max="15" width="11.44140625" style="230"/>
    <col min="16" max="17" width="21.44140625" style="230" bestFit="1" customWidth="1"/>
    <col min="18" max="18" width="19.77734375" style="230" bestFit="1" customWidth="1"/>
    <col min="19" max="16384" width="11.44140625" style="230"/>
  </cols>
  <sheetData>
    <row r="1" spans="3:16" ht="25.8" x14ac:dyDescent="0.85">
      <c r="C1" s="227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9"/>
    </row>
    <row r="2" spans="3:16" s="234" customFormat="1" ht="25.8" x14ac:dyDescent="0.85">
      <c r="C2" s="231" t="s">
        <v>529</v>
      </c>
      <c r="D2" s="231" t="s">
        <v>602</v>
      </c>
      <c r="E2" s="232"/>
      <c r="F2" s="232"/>
      <c r="G2" s="232"/>
      <c r="H2" s="232"/>
      <c r="I2" s="232"/>
      <c r="J2" s="232"/>
      <c r="K2" s="232"/>
      <c r="L2" s="232"/>
      <c r="M2" s="232"/>
      <c r="N2" s="233"/>
    </row>
    <row r="3" spans="3:16" s="234" customFormat="1" ht="25.8" x14ac:dyDescent="0.85">
      <c r="C3" s="231" t="s">
        <v>237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3"/>
    </row>
    <row r="4" spans="3:16" s="234" customFormat="1" ht="25.8" x14ac:dyDescent="0.85">
      <c r="C4" s="231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3"/>
    </row>
    <row r="5" spans="3:16" s="234" customFormat="1" ht="29.4" x14ac:dyDescent="0.95">
      <c r="C5" s="235" t="s">
        <v>530</v>
      </c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3"/>
    </row>
    <row r="6" spans="3:16" ht="29.4" x14ac:dyDescent="0.95">
      <c r="C6" s="273" t="s">
        <v>48</v>
      </c>
      <c r="D6" s="274" t="s">
        <v>531</v>
      </c>
      <c r="E6" s="274" t="s">
        <v>10</v>
      </c>
      <c r="F6" s="274" t="s">
        <v>71</v>
      </c>
      <c r="G6" s="274" t="s">
        <v>532</v>
      </c>
      <c r="H6" s="274" t="s">
        <v>533</v>
      </c>
      <c r="I6" s="274" t="s">
        <v>534</v>
      </c>
      <c r="J6" s="275" t="s">
        <v>535</v>
      </c>
      <c r="K6" s="275" t="s">
        <v>536</v>
      </c>
      <c r="L6" s="274" t="s">
        <v>537</v>
      </c>
      <c r="M6" s="274" t="s">
        <v>538</v>
      </c>
      <c r="N6" s="276" t="s">
        <v>539</v>
      </c>
    </row>
    <row r="7" spans="3:16" ht="30.6" x14ac:dyDescent="1">
      <c r="C7" s="236" t="s">
        <v>540</v>
      </c>
      <c r="D7" s="277"/>
      <c r="E7" s="277"/>
      <c r="F7" s="277"/>
      <c r="G7" s="278"/>
      <c r="H7" s="278"/>
      <c r="I7" s="278"/>
      <c r="J7" s="278"/>
      <c r="K7" s="278"/>
      <c r="L7" s="277"/>
      <c r="M7" s="277"/>
      <c r="N7" s="279"/>
    </row>
    <row r="8" spans="3:16" ht="30.6" x14ac:dyDescent="1">
      <c r="C8" s="280"/>
      <c r="D8" s="281"/>
      <c r="E8" s="282"/>
      <c r="F8" s="282"/>
      <c r="G8" s="282"/>
      <c r="H8" s="283"/>
      <c r="I8" s="283"/>
      <c r="J8" s="283"/>
      <c r="K8" s="283"/>
      <c r="L8" s="284"/>
      <c r="M8" s="285" t="s">
        <v>521</v>
      </c>
      <c r="N8" s="279"/>
      <c r="O8" s="237"/>
    </row>
    <row r="9" spans="3:16" ht="30.6" x14ac:dyDescent="1">
      <c r="C9" s="238" t="s">
        <v>541</v>
      </c>
      <c r="D9" s="286"/>
      <c r="E9" s="286"/>
      <c r="F9" s="286"/>
      <c r="G9" s="286"/>
      <c r="H9" s="287"/>
      <c r="I9" s="287"/>
      <c r="J9" s="287"/>
      <c r="K9" s="288">
        <f>+(F9-G9)/1000</f>
        <v>0</v>
      </c>
      <c r="L9" s="285"/>
      <c r="M9" s="285"/>
      <c r="N9" s="279"/>
      <c r="O9" s="239"/>
      <c r="P9" s="240"/>
    </row>
    <row r="10" spans="3:16" s="242" customFormat="1" ht="30.6" x14ac:dyDescent="1">
      <c r="C10" s="289" t="s">
        <v>613</v>
      </c>
      <c r="D10" s="286" t="str">
        <f>VLOOKUP(C10,S!$AX$2:$BC$412,1,FALSE)</f>
        <v>REMUNERACION</v>
      </c>
      <c r="E10" s="282"/>
      <c r="F10" s="282"/>
      <c r="G10" s="282"/>
      <c r="H10" s="287"/>
      <c r="I10" s="287"/>
      <c r="J10" s="287"/>
      <c r="K10" s="287"/>
      <c r="L10" s="285"/>
      <c r="M10" s="285" t="s">
        <v>24</v>
      </c>
      <c r="N10" s="279">
        <f>+SUMIF(S!$AX$2:$AX$412,C10,S!$AO$2:$AO$412)</f>
        <v>254260.59232860833</v>
      </c>
      <c r="O10" s="241"/>
    </row>
    <row r="11" spans="3:16" ht="30.6" x14ac:dyDescent="1">
      <c r="C11" s="290" t="s">
        <v>269</v>
      </c>
      <c r="D11" s="286" t="str">
        <f>VLOOKUP(C11,S!$AX$2:$BC$412,1,FALSE)</f>
        <v>FEE MO</v>
      </c>
      <c r="E11" s="282"/>
      <c r="F11" s="282"/>
      <c r="G11" s="282"/>
      <c r="H11" s="283"/>
      <c r="I11" s="283"/>
      <c r="J11" s="283"/>
      <c r="K11" s="283"/>
      <c r="L11" s="284"/>
      <c r="M11" s="285" t="s">
        <v>24</v>
      </c>
      <c r="N11" s="279">
        <f>+SUMIF(S!$AX$2:$AX$412,C11,S!$AO$2:$AO$412)</f>
        <v>14566.474482423235</v>
      </c>
      <c r="O11" s="237"/>
    </row>
    <row r="12" spans="3:16" ht="30.6" x14ac:dyDescent="1">
      <c r="C12" s="290" t="s">
        <v>22</v>
      </c>
      <c r="D12" s="286" t="str">
        <f>VLOOKUP(C12,S!$AX$2:$BC$412,1,FALSE)</f>
        <v>FEE SS</v>
      </c>
      <c r="E12" s="282"/>
      <c r="F12" s="282"/>
      <c r="G12" s="282"/>
      <c r="H12" s="283"/>
      <c r="I12" s="283"/>
      <c r="J12" s="283"/>
      <c r="K12" s="283"/>
      <c r="L12" s="284"/>
      <c r="M12" s="285" t="s">
        <v>24</v>
      </c>
      <c r="N12" s="279">
        <f>+SUMIF(S!$AX$2:$AX$412,C12,S!$AO$2:$AO$412)</f>
        <v>9433.4967205732937</v>
      </c>
      <c r="O12" s="237"/>
    </row>
    <row r="13" spans="3:16" ht="30.6" x14ac:dyDescent="1">
      <c r="C13" s="290"/>
      <c r="D13" s="286">
        <f>VLOOKUP(C13,S!$AX$2:$BC$412,1,FALSE)</f>
        <v>0</v>
      </c>
      <c r="E13" s="282"/>
      <c r="F13" s="282"/>
      <c r="G13" s="282"/>
      <c r="H13" s="283"/>
      <c r="I13" s="283"/>
      <c r="J13" s="283"/>
      <c r="K13" s="283"/>
      <c r="L13" s="284"/>
      <c r="M13" s="285"/>
      <c r="N13" s="279">
        <f>+SUMIF(S!$AX$2:$AX$412,C13,S!$AO$2:$AO$412)</f>
        <v>0</v>
      </c>
      <c r="O13" s="237"/>
    </row>
    <row r="14" spans="3:16" ht="30.6" x14ac:dyDescent="1">
      <c r="C14" s="290"/>
      <c r="D14" s="286">
        <f>VLOOKUP(C14,S!$AX$2:$BC$412,1,FALSE)</f>
        <v>0</v>
      </c>
      <c r="E14" s="282"/>
      <c r="F14" s="282"/>
      <c r="G14" s="282"/>
      <c r="H14" s="283"/>
      <c r="I14" s="283"/>
      <c r="J14" s="283"/>
      <c r="K14" s="283"/>
      <c r="L14" s="284"/>
      <c r="M14" s="285" t="s">
        <v>521</v>
      </c>
      <c r="N14" s="279">
        <f>+SUMIF(S!$AX$2:$AX$412,C14,S!$AO$2:$AO$412)</f>
        <v>0</v>
      </c>
      <c r="O14" s="237"/>
      <c r="P14" s="242"/>
    </row>
    <row r="15" spans="3:16" ht="30.6" x14ac:dyDescent="1">
      <c r="C15" s="238" t="s">
        <v>543</v>
      </c>
      <c r="D15" s="286" t="e">
        <f>VLOOKUP(C15,S!$AX$2:$BC$412,1,FALSE)</f>
        <v>#N/A</v>
      </c>
      <c r="E15" s="286"/>
      <c r="F15" s="286"/>
      <c r="G15" s="286"/>
      <c r="H15" s="287"/>
      <c r="I15" s="287"/>
      <c r="J15" s="287"/>
      <c r="K15" s="287"/>
      <c r="L15" s="285"/>
      <c r="M15" s="285"/>
      <c r="N15" s="279">
        <f>+SUMIF(S!$AX$2:$AX$412,C15,S!$AO$2:$AO$412)</f>
        <v>0</v>
      </c>
      <c r="O15" s="239"/>
      <c r="P15" s="242"/>
    </row>
    <row r="16" spans="3:16" s="242" customFormat="1" ht="30.6" x14ac:dyDescent="1">
      <c r="C16" s="289" t="s">
        <v>708</v>
      </c>
      <c r="D16" s="286" t="str">
        <f>VLOOKUP(C16,S!$AX$2:$BC$412,1,FALSE)</f>
        <v>CO-073/2023</v>
      </c>
      <c r="E16" s="282"/>
      <c r="F16" s="282"/>
      <c r="G16" s="282"/>
      <c r="H16" s="287"/>
      <c r="I16" s="287"/>
      <c r="J16" s="287"/>
      <c r="K16" s="287"/>
      <c r="L16" s="285"/>
      <c r="M16" s="285" t="s">
        <v>521</v>
      </c>
      <c r="N16" s="279">
        <f>+SUMIF(S!$AX$2:$AX$412,C16,S!$AO$2:$AO$412)</f>
        <v>11740.040216156656</v>
      </c>
      <c r="O16" s="241"/>
    </row>
    <row r="17" spans="2:16" s="242" customFormat="1" ht="30.6" x14ac:dyDescent="1">
      <c r="C17" s="289" t="s">
        <v>775</v>
      </c>
      <c r="D17" s="286" t="str">
        <f>VLOOKUP(C17,S!$AX$2:$BC$412,1,FALSE)</f>
        <v>CO-H-007/2024</v>
      </c>
      <c r="E17" s="282"/>
      <c r="F17" s="282"/>
      <c r="G17" s="282"/>
      <c r="H17" s="287"/>
      <c r="I17" s="287"/>
      <c r="J17" s="287"/>
      <c r="K17" s="287"/>
      <c r="L17" s="285"/>
      <c r="M17" s="285" t="s">
        <v>521</v>
      </c>
      <c r="N17" s="279">
        <f>+SUMIF(S!$AX$2:$AX$412,C17,S!$AO$2:$AO$412)</f>
        <v>57771.119355119125</v>
      </c>
      <c r="O17" s="241"/>
    </row>
    <row r="18" spans="2:16" s="242" customFormat="1" ht="30.6" x14ac:dyDescent="1">
      <c r="C18" s="290" t="s">
        <v>638</v>
      </c>
      <c r="D18" s="286" t="str">
        <f>VLOOKUP(C18,S!$AX$2:$BC$412,1,FALSE)</f>
        <v>HOTEL</v>
      </c>
      <c r="E18" s="282"/>
      <c r="F18" s="282"/>
      <c r="G18" s="282"/>
      <c r="H18" s="283"/>
      <c r="I18" s="283"/>
      <c r="J18" s="283"/>
      <c r="K18" s="283"/>
      <c r="L18" s="284"/>
      <c r="M18" s="285" t="s">
        <v>521</v>
      </c>
      <c r="N18" s="279">
        <f>+SUMIF(S!$AX$2:$AX$412,C18,S!$AO$2:$AO$412)</f>
        <v>12983.325151366646</v>
      </c>
      <c r="O18" s="241"/>
    </row>
    <row r="19" spans="2:16" s="242" customFormat="1" ht="30.6" x14ac:dyDescent="1">
      <c r="C19" s="290" t="s">
        <v>631</v>
      </c>
      <c r="D19" s="286" t="str">
        <f>VLOOKUP(C19,S!$AX$2:$BC$412,1,FALSE)</f>
        <v>TRANSPORTE</v>
      </c>
      <c r="E19" s="282"/>
      <c r="F19" s="282"/>
      <c r="G19" s="282"/>
      <c r="H19" s="283"/>
      <c r="I19" s="283"/>
      <c r="J19" s="283"/>
      <c r="K19" s="283"/>
      <c r="L19" s="284"/>
      <c r="M19" s="285" t="s">
        <v>521</v>
      </c>
      <c r="N19" s="279">
        <f>+SUMIF(S!$AX$2:$AX$412,C19,S!$AO$2:$AO$412)</f>
        <v>75645.300793514994</v>
      </c>
      <c r="O19" s="241"/>
    </row>
    <row r="20" spans="2:16" s="242" customFormat="1" ht="30.6" x14ac:dyDescent="1">
      <c r="C20" s="289" t="s">
        <v>841</v>
      </c>
      <c r="D20" s="286" t="e">
        <f>VLOOKUP(C20,S!$AX$2:$BC$412,1,FALSE)</f>
        <v>#N/A</v>
      </c>
      <c r="E20" s="282"/>
      <c r="F20" s="282"/>
      <c r="G20" s="282"/>
      <c r="H20" s="287"/>
      <c r="I20" s="287"/>
      <c r="J20" s="287"/>
      <c r="K20" s="287"/>
      <c r="L20" s="285"/>
      <c r="M20" s="285" t="s">
        <v>521</v>
      </c>
      <c r="N20" s="279">
        <f>+SUMIF(S!$AX$2:$AX$412,C20,S!$AO$2:$AO$412)</f>
        <v>0</v>
      </c>
      <c r="O20" s="241"/>
    </row>
    <row r="21" spans="2:16" ht="30.6" x14ac:dyDescent="1">
      <c r="C21" s="238" t="s">
        <v>546</v>
      </c>
      <c r="D21" s="286" t="e">
        <f>VLOOKUP(C21,S!$AX$2:$BC$412,1,FALSE)</f>
        <v>#N/A</v>
      </c>
      <c r="E21" s="286"/>
      <c r="F21" s="286"/>
      <c r="G21" s="286"/>
      <c r="H21" s="287"/>
      <c r="I21" s="287"/>
      <c r="J21" s="287"/>
      <c r="K21" s="287"/>
      <c r="L21" s="285"/>
      <c r="M21" s="285"/>
      <c r="N21" s="279">
        <f>+SUMIF(S!$AX$2:$AX$412,C21,S!$AO$2:$AO$412)</f>
        <v>0</v>
      </c>
      <c r="O21" s="239"/>
      <c r="P21" s="242"/>
    </row>
    <row r="22" spans="2:16" s="242" customFormat="1" ht="30.6" x14ac:dyDescent="1">
      <c r="C22" s="290" t="s">
        <v>779</v>
      </c>
      <c r="D22" s="286" t="str">
        <f>VLOOKUP(C22,S!$AX$2:$BC$412,1,FALSE)</f>
        <v>CO-055/2024</v>
      </c>
      <c r="E22" s="282"/>
      <c r="F22" s="282"/>
      <c r="G22" s="282"/>
      <c r="H22" s="283"/>
      <c r="I22" s="283"/>
      <c r="J22" s="283"/>
      <c r="K22" s="283"/>
      <c r="L22" s="284"/>
      <c r="M22" s="285" t="s">
        <v>521</v>
      </c>
      <c r="N22" s="279">
        <f>+SUMIF(S!$AX$2:$AX$412,C22,S!$AO$2:$AO$412)</f>
        <v>40579.557678710371</v>
      </c>
      <c r="O22" s="241"/>
    </row>
    <row r="23" spans="2:16" s="242" customFormat="1" ht="30.6" x14ac:dyDescent="1">
      <c r="C23" s="290" t="s">
        <v>808</v>
      </c>
      <c r="D23" s="286" t="str">
        <f>VLOOKUP(C23,S!$AX$2:$BC$412,1,FALSE)</f>
        <v>CO-056/2024</v>
      </c>
      <c r="E23" s="282"/>
      <c r="F23" s="282"/>
      <c r="G23" s="282"/>
      <c r="H23" s="283"/>
      <c r="I23" s="283"/>
      <c r="J23" s="283"/>
      <c r="K23" s="283"/>
      <c r="L23" s="284"/>
      <c r="M23" s="285" t="s">
        <v>521</v>
      </c>
      <c r="N23" s="279">
        <f>+SUMIF(S!$AX$2:$AX$412,C23,S!$AO$2:$AO$412)</f>
        <v>16616.226294601925</v>
      </c>
      <c r="O23" s="241"/>
      <c r="P23" s="230"/>
    </row>
    <row r="24" spans="2:16" s="242" customFormat="1" ht="30.6" x14ac:dyDescent="1">
      <c r="C24" s="290" t="s">
        <v>644</v>
      </c>
      <c r="D24" s="286" t="str">
        <f>VLOOKUP(C24,S!$AX$2:$BC$412,1,FALSE)</f>
        <v>IMPUESTO</v>
      </c>
      <c r="E24" s="282"/>
      <c r="F24" s="282"/>
      <c r="G24" s="282"/>
      <c r="H24" s="283"/>
      <c r="I24" s="283"/>
      <c r="J24" s="283"/>
      <c r="K24" s="283"/>
      <c r="L24" s="284"/>
      <c r="M24" s="285" t="s">
        <v>521</v>
      </c>
      <c r="N24" s="279">
        <f>+SUMIF(S!$AX$2:$AX$412,C24,S!$AO$2:$AO$412)</f>
        <v>-27837.01248517073</v>
      </c>
      <c r="O24" s="241"/>
    </row>
    <row r="25" spans="2:16" s="242" customFormat="1" ht="30.6" x14ac:dyDescent="1">
      <c r="C25" s="290" t="s">
        <v>831</v>
      </c>
      <c r="D25" s="286" t="str">
        <f>VLOOKUP(C25,S!$AX$2:$BC$412,1,FALSE)</f>
        <v>CO-076/2023</v>
      </c>
      <c r="E25" s="282"/>
      <c r="F25" s="282"/>
      <c r="G25" s="282"/>
      <c r="H25" s="283"/>
      <c r="I25" s="283"/>
      <c r="J25" s="283"/>
      <c r="K25" s="283"/>
      <c r="L25" s="284"/>
      <c r="M25" s="285" t="s">
        <v>521</v>
      </c>
      <c r="N25" s="279">
        <f>+SUMIF(S!$AX$2:$AX$412,C25,S!$AO$2:$AO$412)</f>
        <v>5017.4558672762914</v>
      </c>
      <c r="O25" s="241"/>
    </row>
    <row r="26" spans="2:16" s="242" customFormat="1" ht="30.6" x14ac:dyDescent="1">
      <c r="C26" s="290"/>
      <c r="D26" s="286">
        <f>VLOOKUP(C26,S!$AX$2:$BC$412,5,FALSE)</f>
        <v>0</v>
      </c>
      <c r="E26" s="282"/>
      <c r="F26" s="282"/>
      <c r="G26" s="282"/>
      <c r="H26" s="283"/>
      <c r="I26" s="283"/>
      <c r="J26" s="283"/>
      <c r="K26" s="283"/>
      <c r="L26" s="284"/>
      <c r="M26" s="285" t="s">
        <v>521</v>
      </c>
      <c r="N26" s="279">
        <f>+SUMIF(S!$AX$2:$AX$412,C26,S!$AO$2:$AO$412)</f>
        <v>0</v>
      </c>
      <c r="O26" s="241"/>
    </row>
    <row r="27" spans="2:16" s="242" customFormat="1" ht="30.6" x14ac:dyDescent="1">
      <c r="B27" s="243"/>
      <c r="C27" s="290"/>
      <c r="D27" s="286"/>
      <c r="E27" s="282"/>
      <c r="F27" s="282"/>
      <c r="G27" s="282"/>
      <c r="H27" s="283"/>
      <c r="I27" s="283"/>
      <c r="J27" s="283"/>
      <c r="K27" s="283"/>
      <c r="L27" s="284"/>
      <c r="M27" s="285"/>
      <c r="N27" s="279"/>
      <c r="O27" s="241"/>
    </row>
    <row r="28" spans="2:16" s="242" customFormat="1" ht="31.2" thickBot="1" x14ac:dyDescent="1.05">
      <c r="C28" s="289"/>
      <c r="D28" s="286"/>
      <c r="E28" s="282"/>
      <c r="F28" s="285"/>
      <c r="G28" s="287"/>
      <c r="H28" s="287"/>
      <c r="I28" s="287"/>
      <c r="J28" s="287"/>
      <c r="K28" s="287"/>
      <c r="L28" s="285"/>
      <c r="M28" s="285"/>
      <c r="N28" s="291"/>
      <c r="O28" s="241"/>
    </row>
    <row r="29" spans="2:16" s="242" customFormat="1" ht="30.6" x14ac:dyDescent="1">
      <c r="C29" s="292"/>
      <c r="D29" s="293"/>
      <c r="E29" s="293"/>
      <c r="F29" s="293"/>
      <c r="G29" s="293"/>
      <c r="H29" s="293"/>
      <c r="I29" s="293"/>
      <c r="J29" s="294"/>
      <c r="K29" s="294"/>
      <c r="L29" s="293"/>
      <c r="M29" s="295" t="s">
        <v>580</v>
      </c>
      <c r="N29" s="534">
        <f>SUM(N10:N28)</f>
        <v>470776.57640318008</v>
      </c>
    </row>
    <row r="30" spans="2:16" s="242" customFormat="1" ht="27" x14ac:dyDescent="0.9">
      <c r="N30" s="535">
        <f>+N29-S!$AO$413</f>
        <v>-285286.59098199819</v>
      </c>
    </row>
    <row r="465" spans="4:5" x14ac:dyDescent="0.75">
      <c r="E465" s="230">
        <f t="shared" ref="E465:E528" si="0">IF(D465=D464,1,0)</f>
        <v>1</v>
      </c>
    </row>
    <row r="466" spans="4:5" x14ac:dyDescent="0.75">
      <c r="D466" s="230" t="s">
        <v>547</v>
      </c>
      <c r="E466" s="230">
        <f t="shared" si="0"/>
        <v>0</v>
      </c>
    </row>
    <row r="467" spans="4:5" x14ac:dyDescent="0.75">
      <c r="D467" s="230" t="s">
        <v>547</v>
      </c>
      <c r="E467" s="230">
        <f t="shared" si="0"/>
        <v>1</v>
      </c>
    </row>
    <row r="468" spans="4:5" x14ac:dyDescent="0.75">
      <c r="D468" s="230" t="s">
        <v>564</v>
      </c>
      <c r="E468" s="230">
        <f t="shared" si="0"/>
        <v>0</v>
      </c>
    </row>
    <row r="469" spans="4:5" x14ac:dyDescent="0.75">
      <c r="D469" s="230" t="s">
        <v>557</v>
      </c>
      <c r="E469" s="230">
        <f t="shared" si="0"/>
        <v>0</v>
      </c>
    </row>
    <row r="470" spans="4:5" x14ac:dyDescent="0.75">
      <c r="D470" s="230" t="s">
        <v>557</v>
      </c>
      <c r="E470" s="230">
        <f t="shared" si="0"/>
        <v>1</v>
      </c>
    </row>
    <row r="471" spans="4:5" x14ac:dyDescent="0.75">
      <c r="D471" s="230" t="s">
        <v>557</v>
      </c>
      <c r="E471" s="230">
        <f t="shared" si="0"/>
        <v>1</v>
      </c>
    </row>
    <row r="472" spans="4:5" x14ac:dyDescent="0.75">
      <c r="D472" s="230" t="s">
        <v>557</v>
      </c>
      <c r="E472" s="230">
        <f t="shared" si="0"/>
        <v>1</v>
      </c>
    </row>
    <row r="473" spans="4:5" x14ac:dyDescent="0.75">
      <c r="D473" s="230" t="s">
        <v>561</v>
      </c>
      <c r="E473" s="230">
        <f t="shared" si="0"/>
        <v>0</v>
      </c>
    </row>
    <row r="474" spans="4:5" x14ac:dyDescent="0.75">
      <c r="D474" s="230" t="s">
        <v>548</v>
      </c>
      <c r="E474" s="230">
        <f t="shared" si="0"/>
        <v>0</v>
      </c>
    </row>
    <row r="475" spans="4:5" x14ac:dyDescent="0.75">
      <c r="D475" s="230" t="s">
        <v>571</v>
      </c>
      <c r="E475" s="230">
        <f t="shared" si="0"/>
        <v>0</v>
      </c>
    </row>
    <row r="476" spans="4:5" x14ac:dyDescent="0.75">
      <c r="D476" s="230" t="s">
        <v>556</v>
      </c>
      <c r="E476" s="230">
        <f t="shared" si="0"/>
        <v>0</v>
      </c>
    </row>
    <row r="477" spans="4:5" x14ac:dyDescent="0.75">
      <c r="D477" s="230" t="s">
        <v>572</v>
      </c>
      <c r="E477" s="230">
        <f t="shared" si="0"/>
        <v>0</v>
      </c>
    </row>
    <row r="478" spans="4:5" x14ac:dyDescent="0.75">
      <c r="D478" s="230" t="s">
        <v>551</v>
      </c>
      <c r="E478" s="230">
        <f t="shared" si="0"/>
        <v>0</v>
      </c>
    </row>
    <row r="479" spans="4:5" x14ac:dyDescent="0.75">
      <c r="D479" s="230" t="s">
        <v>553</v>
      </c>
      <c r="E479" s="230">
        <f t="shared" si="0"/>
        <v>0</v>
      </c>
    </row>
    <row r="480" spans="4:5" x14ac:dyDescent="0.75">
      <c r="D480" s="230" t="s">
        <v>570</v>
      </c>
      <c r="E480" s="230">
        <f t="shared" si="0"/>
        <v>0</v>
      </c>
    </row>
    <row r="481" spans="4:5" x14ac:dyDescent="0.75">
      <c r="D481" s="230" t="s">
        <v>569</v>
      </c>
      <c r="E481" s="230">
        <f t="shared" si="0"/>
        <v>0</v>
      </c>
    </row>
    <row r="482" spans="4:5" x14ac:dyDescent="0.75">
      <c r="D482" s="230" t="s">
        <v>577</v>
      </c>
      <c r="E482" s="230">
        <f t="shared" si="0"/>
        <v>0</v>
      </c>
    </row>
    <row r="483" spans="4:5" x14ac:dyDescent="0.75">
      <c r="D483" s="230" t="s">
        <v>555</v>
      </c>
      <c r="E483" s="230">
        <f t="shared" si="0"/>
        <v>0</v>
      </c>
    </row>
    <row r="484" spans="4:5" x14ac:dyDescent="0.75">
      <c r="D484" s="230" t="s">
        <v>557</v>
      </c>
      <c r="E484" s="230">
        <f t="shared" si="0"/>
        <v>0</v>
      </c>
    </row>
    <row r="485" spans="4:5" x14ac:dyDescent="0.75">
      <c r="D485" s="230" t="s">
        <v>557</v>
      </c>
      <c r="E485" s="230">
        <f t="shared" si="0"/>
        <v>1</v>
      </c>
    </row>
    <row r="486" spans="4:5" x14ac:dyDescent="0.75">
      <c r="D486" s="230" t="s">
        <v>557</v>
      </c>
      <c r="E486" s="230">
        <f t="shared" si="0"/>
        <v>1</v>
      </c>
    </row>
    <row r="487" spans="4:5" x14ac:dyDescent="0.75">
      <c r="D487" s="230" t="s">
        <v>557</v>
      </c>
      <c r="E487" s="230">
        <f t="shared" si="0"/>
        <v>1</v>
      </c>
    </row>
    <row r="488" spans="4:5" x14ac:dyDescent="0.75">
      <c r="D488" s="230" t="s">
        <v>577</v>
      </c>
      <c r="E488" s="230">
        <f t="shared" si="0"/>
        <v>0</v>
      </c>
    </row>
    <row r="489" spans="4:5" x14ac:dyDescent="0.75">
      <c r="D489" s="230" t="s">
        <v>552</v>
      </c>
      <c r="E489" s="230">
        <f t="shared" si="0"/>
        <v>0</v>
      </c>
    </row>
    <row r="490" spans="4:5" x14ac:dyDescent="0.75">
      <c r="D490" s="230" t="s">
        <v>573</v>
      </c>
      <c r="E490" s="230">
        <f t="shared" si="0"/>
        <v>0</v>
      </c>
    </row>
    <row r="491" spans="4:5" x14ac:dyDescent="0.75">
      <c r="D491" s="230" t="s">
        <v>573</v>
      </c>
      <c r="E491" s="230">
        <f t="shared" si="0"/>
        <v>1</v>
      </c>
    </row>
    <row r="492" spans="4:5" x14ac:dyDescent="0.75">
      <c r="D492" s="230" t="s">
        <v>579</v>
      </c>
      <c r="E492" s="230">
        <f t="shared" si="0"/>
        <v>0</v>
      </c>
    </row>
    <row r="493" spans="4:5" x14ac:dyDescent="0.75">
      <c r="D493" s="230" t="s">
        <v>577</v>
      </c>
      <c r="E493" s="230">
        <f t="shared" si="0"/>
        <v>0</v>
      </c>
    </row>
    <row r="494" spans="4:5" x14ac:dyDescent="0.75">
      <c r="D494" s="230" t="s">
        <v>569</v>
      </c>
      <c r="E494" s="230">
        <f t="shared" si="0"/>
        <v>0</v>
      </c>
    </row>
    <row r="495" spans="4:5" x14ac:dyDescent="0.75">
      <c r="D495" s="230" t="s">
        <v>577</v>
      </c>
      <c r="E495" s="230">
        <f t="shared" si="0"/>
        <v>0</v>
      </c>
    </row>
    <row r="496" spans="4:5" x14ac:dyDescent="0.75">
      <c r="D496" s="230" t="s">
        <v>577</v>
      </c>
      <c r="E496" s="230">
        <f t="shared" si="0"/>
        <v>1</v>
      </c>
    </row>
    <row r="497" spans="4:5" x14ac:dyDescent="0.75">
      <c r="D497" s="230" t="s">
        <v>577</v>
      </c>
      <c r="E497" s="230">
        <f t="shared" si="0"/>
        <v>1</v>
      </c>
    </row>
    <row r="498" spans="4:5" x14ac:dyDescent="0.75">
      <c r="D498" s="230" t="s">
        <v>558</v>
      </c>
      <c r="E498" s="230">
        <f t="shared" si="0"/>
        <v>0</v>
      </c>
    </row>
    <row r="499" spans="4:5" x14ac:dyDescent="0.75">
      <c r="D499" s="230" t="s">
        <v>553</v>
      </c>
      <c r="E499" s="230">
        <f t="shared" si="0"/>
        <v>0</v>
      </c>
    </row>
    <row r="500" spans="4:5" x14ac:dyDescent="0.75">
      <c r="D500" s="230" t="s">
        <v>553</v>
      </c>
      <c r="E500" s="230">
        <f t="shared" si="0"/>
        <v>1</v>
      </c>
    </row>
    <row r="501" spans="4:5" x14ac:dyDescent="0.75">
      <c r="D501" s="230" t="s">
        <v>553</v>
      </c>
      <c r="E501" s="230">
        <f t="shared" si="0"/>
        <v>1</v>
      </c>
    </row>
    <row r="502" spans="4:5" x14ac:dyDescent="0.75">
      <c r="D502" s="230" t="s">
        <v>577</v>
      </c>
      <c r="E502" s="230">
        <f t="shared" si="0"/>
        <v>0</v>
      </c>
    </row>
    <row r="503" spans="4:5" x14ac:dyDescent="0.75">
      <c r="D503" s="230" t="s">
        <v>577</v>
      </c>
      <c r="E503" s="230">
        <f t="shared" si="0"/>
        <v>1</v>
      </c>
    </row>
    <row r="504" spans="4:5" x14ac:dyDescent="0.75">
      <c r="D504" s="230" t="s">
        <v>553</v>
      </c>
      <c r="E504" s="230">
        <f t="shared" si="0"/>
        <v>0</v>
      </c>
    </row>
    <row r="505" spans="4:5" x14ac:dyDescent="0.75">
      <c r="D505" s="230" t="s">
        <v>553</v>
      </c>
      <c r="E505" s="230">
        <f t="shared" si="0"/>
        <v>1</v>
      </c>
    </row>
    <row r="506" spans="4:5" x14ac:dyDescent="0.75">
      <c r="D506" s="230" t="s">
        <v>577</v>
      </c>
      <c r="E506" s="230">
        <f t="shared" si="0"/>
        <v>0</v>
      </c>
    </row>
    <row r="507" spans="4:5" x14ac:dyDescent="0.75">
      <c r="D507" s="230" t="s">
        <v>579</v>
      </c>
      <c r="E507" s="230">
        <f t="shared" si="0"/>
        <v>0</v>
      </c>
    </row>
    <row r="508" spans="4:5" x14ac:dyDescent="0.75">
      <c r="D508" s="230" t="s">
        <v>565</v>
      </c>
      <c r="E508" s="230">
        <f t="shared" si="0"/>
        <v>0</v>
      </c>
    </row>
    <row r="509" spans="4:5" x14ac:dyDescent="0.75">
      <c r="D509" s="230" t="s">
        <v>562</v>
      </c>
      <c r="E509" s="230">
        <f t="shared" si="0"/>
        <v>0</v>
      </c>
    </row>
    <row r="510" spans="4:5" x14ac:dyDescent="0.75">
      <c r="D510" s="230" t="s">
        <v>574</v>
      </c>
      <c r="E510" s="230">
        <f t="shared" si="0"/>
        <v>0</v>
      </c>
    </row>
    <row r="511" spans="4:5" x14ac:dyDescent="0.75">
      <c r="D511" s="230" t="s">
        <v>574</v>
      </c>
      <c r="E511" s="230">
        <f t="shared" si="0"/>
        <v>1</v>
      </c>
    </row>
    <row r="512" spans="4:5" x14ac:dyDescent="0.75">
      <c r="D512" s="230" t="s">
        <v>574</v>
      </c>
      <c r="E512" s="230">
        <f t="shared" si="0"/>
        <v>1</v>
      </c>
    </row>
    <row r="513" spans="4:5" x14ac:dyDescent="0.75">
      <c r="D513" s="230" t="s">
        <v>574</v>
      </c>
      <c r="E513" s="230">
        <f t="shared" si="0"/>
        <v>1</v>
      </c>
    </row>
    <row r="514" spans="4:5" x14ac:dyDescent="0.75">
      <c r="D514" s="230" t="s">
        <v>574</v>
      </c>
      <c r="E514" s="230">
        <f t="shared" si="0"/>
        <v>1</v>
      </c>
    </row>
    <row r="515" spans="4:5" x14ac:dyDescent="0.75">
      <c r="D515" s="230" t="s">
        <v>575</v>
      </c>
      <c r="E515" s="230">
        <f t="shared" si="0"/>
        <v>0</v>
      </c>
    </row>
    <row r="516" spans="4:5" x14ac:dyDescent="0.75">
      <c r="D516" s="230" t="s">
        <v>577</v>
      </c>
      <c r="E516" s="230">
        <f t="shared" si="0"/>
        <v>0</v>
      </c>
    </row>
    <row r="517" spans="4:5" x14ac:dyDescent="0.75">
      <c r="D517" s="230" t="s">
        <v>577</v>
      </c>
      <c r="E517" s="230">
        <f t="shared" si="0"/>
        <v>1</v>
      </c>
    </row>
    <row r="518" spans="4:5" x14ac:dyDescent="0.75">
      <c r="D518" s="230" t="s">
        <v>577</v>
      </c>
      <c r="E518" s="230">
        <f t="shared" si="0"/>
        <v>1</v>
      </c>
    </row>
    <row r="519" spans="4:5" x14ac:dyDescent="0.75">
      <c r="D519" s="230" t="s">
        <v>542</v>
      </c>
      <c r="E519" s="230">
        <f t="shared" si="0"/>
        <v>0</v>
      </c>
    </row>
    <row r="520" spans="4:5" x14ac:dyDescent="0.75">
      <c r="D520" s="230" t="s">
        <v>542</v>
      </c>
      <c r="E520" s="230">
        <f t="shared" si="0"/>
        <v>1</v>
      </c>
    </row>
    <row r="521" spans="4:5" x14ac:dyDescent="0.75">
      <c r="D521" s="230" t="s">
        <v>542</v>
      </c>
      <c r="E521" s="230">
        <f t="shared" si="0"/>
        <v>1</v>
      </c>
    </row>
    <row r="522" spans="4:5" x14ac:dyDescent="0.75">
      <c r="D522" s="230" t="s">
        <v>542</v>
      </c>
      <c r="E522" s="230">
        <f t="shared" si="0"/>
        <v>1</v>
      </c>
    </row>
    <row r="523" spans="4:5" x14ac:dyDescent="0.75">
      <c r="D523" s="230" t="s">
        <v>542</v>
      </c>
      <c r="E523" s="230">
        <f t="shared" si="0"/>
        <v>1</v>
      </c>
    </row>
    <row r="524" spans="4:5" x14ac:dyDescent="0.75">
      <c r="D524" s="230" t="s">
        <v>542</v>
      </c>
      <c r="E524" s="230">
        <f t="shared" si="0"/>
        <v>1</v>
      </c>
    </row>
    <row r="525" spans="4:5" x14ac:dyDescent="0.75">
      <c r="D525" s="230" t="s">
        <v>542</v>
      </c>
      <c r="E525" s="230">
        <f t="shared" si="0"/>
        <v>1</v>
      </c>
    </row>
    <row r="526" spans="4:5" x14ac:dyDescent="0.75">
      <c r="D526" s="230" t="s">
        <v>542</v>
      </c>
      <c r="E526" s="230">
        <f t="shared" si="0"/>
        <v>1</v>
      </c>
    </row>
    <row r="527" spans="4:5" x14ac:dyDescent="0.75">
      <c r="D527" s="230" t="s">
        <v>542</v>
      </c>
      <c r="E527" s="230">
        <f t="shared" si="0"/>
        <v>1</v>
      </c>
    </row>
    <row r="528" spans="4:5" x14ac:dyDescent="0.75">
      <c r="D528" s="230" t="s">
        <v>542</v>
      </c>
      <c r="E528" s="230">
        <f t="shared" si="0"/>
        <v>1</v>
      </c>
    </row>
    <row r="529" spans="4:5" x14ac:dyDescent="0.75">
      <c r="D529" s="230" t="s">
        <v>581</v>
      </c>
      <c r="E529" s="230">
        <f t="shared" ref="E529:E592" si="1">IF(D529=D528,1,0)</f>
        <v>0</v>
      </c>
    </row>
    <row r="530" spans="4:5" x14ac:dyDescent="0.75">
      <c r="D530" s="230" t="s">
        <v>581</v>
      </c>
      <c r="E530" s="230">
        <f t="shared" si="1"/>
        <v>1</v>
      </c>
    </row>
    <row r="531" spans="4:5" x14ac:dyDescent="0.75">
      <c r="D531" s="230" t="s">
        <v>581</v>
      </c>
      <c r="E531" s="230">
        <f t="shared" si="1"/>
        <v>1</v>
      </c>
    </row>
    <row r="532" spans="4:5" x14ac:dyDescent="0.75">
      <c r="D532" s="230" t="s">
        <v>581</v>
      </c>
      <c r="E532" s="230">
        <f t="shared" si="1"/>
        <v>1</v>
      </c>
    </row>
    <row r="533" spans="4:5" x14ac:dyDescent="0.75">
      <c r="D533" s="230" t="s">
        <v>581</v>
      </c>
      <c r="E533" s="230">
        <f t="shared" si="1"/>
        <v>1</v>
      </c>
    </row>
    <row r="534" spans="4:5" x14ac:dyDescent="0.75">
      <c r="D534" s="230" t="s">
        <v>575</v>
      </c>
      <c r="E534" s="230">
        <f t="shared" si="1"/>
        <v>0</v>
      </c>
    </row>
    <row r="535" spans="4:5" x14ac:dyDescent="0.75">
      <c r="D535" s="230" t="s">
        <v>544</v>
      </c>
      <c r="E535" s="230">
        <f t="shared" si="1"/>
        <v>0</v>
      </c>
    </row>
    <row r="536" spans="4:5" x14ac:dyDescent="0.75">
      <c r="D536" s="230" t="s">
        <v>544</v>
      </c>
      <c r="E536" s="230">
        <f t="shared" si="1"/>
        <v>1</v>
      </c>
    </row>
    <row r="537" spans="4:5" x14ac:dyDescent="0.75">
      <c r="D537" s="230" t="s">
        <v>547</v>
      </c>
      <c r="E537" s="230">
        <f t="shared" si="1"/>
        <v>0</v>
      </c>
    </row>
    <row r="538" spans="4:5" x14ac:dyDescent="0.75">
      <c r="D538" s="230" t="s">
        <v>547</v>
      </c>
      <c r="E538" s="230">
        <f t="shared" si="1"/>
        <v>1</v>
      </c>
    </row>
    <row r="539" spans="4:5" x14ac:dyDescent="0.75">
      <c r="D539" s="230" t="s">
        <v>571</v>
      </c>
      <c r="E539" s="230">
        <f t="shared" si="1"/>
        <v>0</v>
      </c>
    </row>
    <row r="540" spans="4:5" x14ac:dyDescent="0.75">
      <c r="D540" s="230" t="s">
        <v>553</v>
      </c>
      <c r="E540" s="230">
        <f t="shared" si="1"/>
        <v>0</v>
      </c>
    </row>
    <row r="541" spans="4:5" x14ac:dyDescent="0.75">
      <c r="D541" s="230" t="s">
        <v>564</v>
      </c>
      <c r="E541" s="230">
        <f t="shared" si="1"/>
        <v>0</v>
      </c>
    </row>
    <row r="542" spans="4:5" x14ac:dyDescent="0.75">
      <c r="D542" s="230" t="s">
        <v>579</v>
      </c>
      <c r="E542" s="230">
        <f t="shared" si="1"/>
        <v>0</v>
      </c>
    </row>
    <row r="543" spans="4:5" x14ac:dyDescent="0.75">
      <c r="D543" s="230" t="s">
        <v>570</v>
      </c>
      <c r="E543" s="230">
        <f t="shared" si="1"/>
        <v>0</v>
      </c>
    </row>
    <row r="544" spans="4:5" x14ac:dyDescent="0.75">
      <c r="D544" s="230" t="s">
        <v>579</v>
      </c>
      <c r="E544" s="230">
        <f t="shared" si="1"/>
        <v>0</v>
      </c>
    </row>
    <row r="545" spans="4:5" x14ac:dyDescent="0.75">
      <c r="D545" s="230" t="s">
        <v>553</v>
      </c>
      <c r="E545" s="230">
        <f t="shared" si="1"/>
        <v>0</v>
      </c>
    </row>
    <row r="546" spans="4:5" x14ac:dyDescent="0.75">
      <c r="D546" s="230" t="s">
        <v>553</v>
      </c>
      <c r="E546" s="230">
        <f t="shared" si="1"/>
        <v>1</v>
      </c>
    </row>
    <row r="547" spans="4:5" x14ac:dyDescent="0.75">
      <c r="D547" s="230" t="s">
        <v>579</v>
      </c>
      <c r="E547" s="230">
        <f t="shared" si="1"/>
        <v>0</v>
      </c>
    </row>
    <row r="548" spans="4:5" x14ac:dyDescent="0.75">
      <c r="D548" s="230" t="s">
        <v>577</v>
      </c>
      <c r="E548" s="230">
        <f t="shared" si="1"/>
        <v>0</v>
      </c>
    </row>
    <row r="549" spans="4:5" x14ac:dyDescent="0.75">
      <c r="D549" s="230" t="s">
        <v>577</v>
      </c>
      <c r="E549" s="230">
        <f t="shared" si="1"/>
        <v>1</v>
      </c>
    </row>
    <row r="550" spans="4:5" x14ac:dyDescent="0.75">
      <c r="D550" s="230" t="s">
        <v>577</v>
      </c>
      <c r="E550" s="230">
        <f t="shared" si="1"/>
        <v>1</v>
      </c>
    </row>
    <row r="551" spans="4:5" x14ac:dyDescent="0.75">
      <c r="D551" s="230" t="s">
        <v>577</v>
      </c>
      <c r="E551" s="230">
        <f t="shared" si="1"/>
        <v>1</v>
      </c>
    </row>
    <row r="552" spans="4:5" x14ac:dyDescent="0.75">
      <c r="D552" s="230" t="s">
        <v>577</v>
      </c>
      <c r="E552" s="230">
        <f t="shared" si="1"/>
        <v>1</v>
      </c>
    </row>
    <row r="553" spans="4:5" x14ac:dyDescent="0.75">
      <c r="D553" s="230" t="s">
        <v>577</v>
      </c>
      <c r="E553" s="230">
        <f t="shared" si="1"/>
        <v>1</v>
      </c>
    </row>
    <row r="554" spans="4:5" x14ac:dyDescent="0.75">
      <c r="D554" s="230" t="s">
        <v>577</v>
      </c>
      <c r="E554" s="230">
        <f t="shared" si="1"/>
        <v>1</v>
      </c>
    </row>
    <row r="555" spans="4:5" x14ac:dyDescent="0.75">
      <c r="D555" s="230" t="s">
        <v>577</v>
      </c>
      <c r="E555" s="230">
        <f t="shared" si="1"/>
        <v>1</v>
      </c>
    </row>
    <row r="556" spans="4:5" x14ac:dyDescent="0.75">
      <c r="D556" s="230" t="s">
        <v>577</v>
      </c>
      <c r="E556" s="230">
        <f t="shared" si="1"/>
        <v>1</v>
      </c>
    </row>
    <row r="557" spans="4:5" x14ac:dyDescent="0.75">
      <c r="D557" s="230" t="s">
        <v>553</v>
      </c>
      <c r="E557" s="230">
        <f t="shared" si="1"/>
        <v>0</v>
      </c>
    </row>
    <row r="558" spans="4:5" x14ac:dyDescent="0.75">
      <c r="D558" s="230" t="s">
        <v>569</v>
      </c>
      <c r="E558" s="230">
        <f t="shared" si="1"/>
        <v>0</v>
      </c>
    </row>
    <row r="559" spans="4:5" x14ac:dyDescent="0.75">
      <c r="D559" s="230" t="s">
        <v>552</v>
      </c>
      <c r="E559" s="230">
        <f t="shared" si="1"/>
        <v>0</v>
      </c>
    </row>
    <row r="560" spans="4:5" x14ac:dyDescent="0.75">
      <c r="D560" s="230" t="s">
        <v>566</v>
      </c>
      <c r="E560" s="230">
        <f t="shared" si="1"/>
        <v>0</v>
      </c>
    </row>
    <row r="561" spans="4:5" x14ac:dyDescent="0.75">
      <c r="D561" s="230" t="s">
        <v>566</v>
      </c>
      <c r="E561" s="230">
        <f t="shared" si="1"/>
        <v>1</v>
      </c>
    </row>
    <row r="562" spans="4:5" x14ac:dyDescent="0.75">
      <c r="D562" s="230" t="s">
        <v>566</v>
      </c>
      <c r="E562" s="230">
        <f t="shared" si="1"/>
        <v>1</v>
      </c>
    </row>
    <row r="563" spans="4:5" x14ac:dyDescent="0.75">
      <c r="D563" s="230" t="s">
        <v>554</v>
      </c>
      <c r="E563" s="230">
        <f t="shared" si="1"/>
        <v>0</v>
      </c>
    </row>
    <row r="564" spans="4:5" x14ac:dyDescent="0.75">
      <c r="D564" s="230" t="s">
        <v>555</v>
      </c>
      <c r="E564" s="230">
        <f t="shared" si="1"/>
        <v>0</v>
      </c>
    </row>
    <row r="565" spans="4:5" x14ac:dyDescent="0.75">
      <c r="D565" s="230" t="s">
        <v>579</v>
      </c>
      <c r="E565" s="230">
        <f t="shared" si="1"/>
        <v>0</v>
      </c>
    </row>
    <row r="566" spans="4:5" x14ac:dyDescent="0.75">
      <c r="D566" s="230" t="s">
        <v>579</v>
      </c>
      <c r="E566" s="230">
        <f t="shared" si="1"/>
        <v>1</v>
      </c>
    </row>
    <row r="567" spans="4:5" x14ac:dyDescent="0.75">
      <c r="D567" s="230" t="s">
        <v>566</v>
      </c>
      <c r="E567" s="230">
        <f t="shared" si="1"/>
        <v>0</v>
      </c>
    </row>
    <row r="568" spans="4:5" x14ac:dyDescent="0.75">
      <c r="D568" s="230" t="s">
        <v>566</v>
      </c>
      <c r="E568" s="230">
        <f t="shared" si="1"/>
        <v>1</v>
      </c>
    </row>
    <row r="569" spans="4:5" x14ac:dyDescent="0.75">
      <c r="D569" s="230" t="s">
        <v>566</v>
      </c>
      <c r="E569" s="230">
        <f t="shared" si="1"/>
        <v>1</v>
      </c>
    </row>
    <row r="570" spans="4:5" x14ac:dyDescent="0.75">
      <c r="D570" s="230" t="s">
        <v>566</v>
      </c>
      <c r="E570" s="230">
        <f t="shared" si="1"/>
        <v>1</v>
      </c>
    </row>
    <row r="571" spans="4:5" x14ac:dyDescent="0.75">
      <c r="D571" s="230" t="s">
        <v>566</v>
      </c>
      <c r="E571" s="230">
        <f t="shared" si="1"/>
        <v>1</v>
      </c>
    </row>
    <row r="572" spans="4:5" x14ac:dyDescent="0.75">
      <c r="D572" s="230" t="s">
        <v>577</v>
      </c>
      <c r="E572" s="230">
        <f t="shared" si="1"/>
        <v>0</v>
      </c>
    </row>
    <row r="573" spans="4:5" x14ac:dyDescent="0.75">
      <c r="D573" s="230" t="s">
        <v>577</v>
      </c>
      <c r="E573" s="230">
        <f t="shared" si="1"/>
        <v>1</v>
      </c>
    </row>
    <row r="574" spans="4:5" x14ac:dyDescent="0.75">
      <c r="D574" s="230" t="s">
        <v>577</v>
      </c>
      <c r="E574" s="230">
        <f t="shared" si="1"/>
        <v>1</v>
      </c>
    </row>
    <row r="575" spans="4:5" x14ac:dyDescent="0.75">
      <c r="D575" s="230" t="s">
        <v>577</v>
      </c>
      <c r="E575" s="230">
        <f t="shared" si="1"/>
        <v>1</v>
      </c>
    </row>
    <row r="576" spans="4:5" x14ac:dyDescent="0.75">
      <c r="D576" s="230" t="s">
        <v>579</v>
      </c>
      <c r="E576" s="230">
        <f t="shared" si="1"/>
        <v>0</v>
      </c>
    </row>
    <row r="577" spans="4:5" x14ac:dyDescent="0.75">
      <c r="D577" s="230" t="s">
        <v>553</v>
      </c>
      <c r="E577" s="230">
        <f t="shared" si="1"/>
        <v>0</v>
      </c>
    </row>
    <row r="578" spans="4:5" x14ac:dyDescent="0.75">
      <c r="D578" s="230" t="s">
        <v>558</v>
      </c>
      <c r="E578" s="230">
        <f t="shared" si="1"/>
        <v>0</v>
      </c>
    </row>
    <row r="579" spans="4:5" x14ac:dyDescent="0.75">
      <c r="D579" s="230" t="s">
        <v>579</v>
      </c>
      <c r="E579" s="230">
        <f t="shared" si="1"/>
        <v>0</v>
      </c>
    </row>
    <row r="580" spans="4:5" x14ac:dyDescent="0.75">
      <c r="D580" s="230" t="s">
        <v>569</v>
      </c>
      <c r="E580" s="230">
        <f t="shared" si="1"/>
        <v>0</v>
      </c>
    </row>
    <row r="581" spans="4:5" x14ac:dyDescent="0.75">
      <c r="D581" s="230" t="s">
        <v>557</v>
      </c>
      <c r="E581" s="230">
        <f t="shared" si="1"/>
        <v>0</v>
      </c>
    </row>
    <row r="582" spans="4:5" x14ac:dyDescent="0.75">
      <c r="D582" s="230" t="s">
        <v>557</v>
      </c>
      <c r="E582" s="230">
        <f t="shared" si="1"/>
        <v>1</v>
      </c>
    </row>
    <row r="583" spans="4:5" x14ac:dyDescent="0.75">
      <c r="D583" s="230" t="s">
        <v>557</v>
      </c>
      <c r="E583" s="230">
        <f t="shared" si="1"/>
        <v>1</v>
      </c>
    </row>
    <row r="584" spans="4:5" x14ac:dyDescent="0.75">
      <c r="D584" s="230" t="s">
        <v>557</v>
      </c>
      <c r="E584" s="230">
        <f t="shared" si="1"/>
        <v>1</v>
      </c>
    </row>
    <row r="585" spans="4:5" x14ac:dyDescent="0.75">
      <c r="D585" s="230" t="s">
        <v>579</v>
      </c>
      <c r="E585" s="230">
        <f t="shared" si="1"/>
        <v>0</v>
      </c>
    </row>
    <row r="586" spans="4:5" x14ac:dyDescent="0.75">
      <c r="D586" s="230" t="s">
        <v>578</v>
      </c>
      <c r="E586" s="230">
        <f t="shared" si="1"/>
        <v>0</v>
      </c>
    </row>
    <row r="587" spans="4:5" x14ac:dyDescent="0.75">
      <c r="D587" s="230" t="s">
        <v>577</v>
      </c>
      <c r="E587" s="230">
        <f t="shared" si="1"/>
        <v>0</v>
      </c>
    </row>
    <row r="588" spans="4:5" x14ac:dyDescent="0.75">
      <c r="D588" s="230" t="s">
        <v>574</v>
      </c>
      <c r="E588" s="230">
        <f t="shared" si="1"/>
        <v>0</v>
      </c>
    </row>
    <row r="589" spans="4:5" x14ac:dyDescent="0.75">
      <c r="D589" s="230" t="s">
        <v>574</v>
      </c>
      <c r="E589" s="230">
        <f t="shared" si="1"/>
        <v>1</v>
      </c>
    </row>
    <row r="590" spans="4:5" x14ac:dyDescent="0.75">
      <c r="D590" s="230" t="s">
        <v>574</v>
      </c>
      <c r="E590" s="230">
        <f t="shared" si="1"/>
        <v>1</v>
      </c>
    </row>
    <row r="591" spans="4:5" x14ac:dyDescent="0.75">
      <c r="D591" s="230" t="s">
        <v>581</v>
      </c>
      <c r="E591" s="230">
        <f t="shared" si="1"/>
        <v>0</v>
      </c>
    </row>
    <row r="592" spans="4:5" x14ac:dyDescent="0.75">
      <c r="D592" s="230" t="s">
        <v>581</v>
      </c>
      <c r="E592" s="230">
        <f t="shared" si="1"/>
        <v>1</v>
      </c>
    </row>
    <row r="593" spans="4:5" x14ac:dyDescent="0.75">
      <c r="D593" s="230" t="s">
        <v>581</v>
      </c>
      <c r="E593" s="230">
        <f t="shared" ref="E593:E656" si="2">IF(D593=D592,1,0)</f>
        <v>1</v>
      </c>
    </row>
    <row r="594" spans="4:5" x14ac:dyDescent="0.75">
      <c r="D594" s="230" t="s">
        <v>581</v>
      </c>
      <c r="E594" s="230">
        <f t="shared" si="2"/>
        <v>1</v>
      </c>
    </row>
    <row r="595" spans="4:5" x14ac:dyDescent="0.75">
      <c r="D595" s="230" t="s">
        <v>575</v>
      </c>
      <c r="E595" s="230">
        <f t="shared" si="2"/>
        <v>0</v>
      </c>
    </row>
    <row r="596" spans="4:5" x14ac:dyDescent="0.75">
      <c r="D596" s="230" t="s">
        <v>575</v>
      </c>
      <c r="E596" s="230">
        <f t="shared" si="2"/>
        <v>1</v>
      </c>
    </row>
    <row r="597" spans="4:5" x14ac:dyDescent="0.75">
      <c r="D597" s="230" t="s">
        <v>542</v>
      </c>
      <c r="E597" s="230">
        <f t="shared" si="2"/>
        <v>0</v>
      </c>
    </row>
    <row r="598" spans="4:5" x14ac:dyDescent="0.75">
      <c r="D598" s="230" t="s">
        <v>542</v>
      </c>
      <c r="E598" s="230">
        <f t="shared" si="2"/>
        <v>1</v>
      </c>
    </row>
    <row r="599" spans="4:5" x14ac:dyDescent="0.75">
      <c r="D599" s="230" t="s">
        <v>542</v>
      </c>
      <c r="E599" s="230">
        <f t="shared" si="2"/>
        <v>1</v>
      </c>
    </row>
    <row r="600" spans="4:5" x14ac:dyDescent="0.75">
      <c r="D600" s="230" t="s">
        <v>542</v>
      </c>
      <c r="E600" s="230">
        <f t="shared" si="2"/>
        <v>1</v>
      </c>
    </row>
    <row r="601" spans="4:5" x14ac:dyDescent="0.75">
      <c r="D601" s="230" t="s">
        <v>542</v>
      </c>
      <c r="E601" s="230">
        <f t="shared" si="2"/>
        <v>1</v>
      </c>
    </row>
    <row r="602" spans="4:5" x14ac:dyDescent="0.75">
      <c r="D602" s="230" t="s">
        <v>542</v>
      </c>
      <c r="E602" s="230">
        <f t="shared" si="2"/>
        <v>1</v>
      </c>
    </row>
    <row r="603" spans="4:5" x14ac:dyDescent="0.75">
      <c r="D603" s="230" t="s">
        <v>542</v>
      </c>
      <c r="E603" s="230">
        <f t="shared" si="2"/>
        <v>1</v>
      </c>
    </row>
    <row r="604" spans="4:5" x14ac:dyDescent="0.75">
      <c r="D604" s="230" t="s">
        <v>544</v>
      </c>
      <c r="E604" s="230">
        <f t="shared" si="2"/>
        <v>0</v>
      </c>
    </row>
    <row r="605" spans="4:5" x14ac:dyDescent="0.75">
      <c r="D605" s="230" t="s">
        <v>547</v>
      </c>
      <c r="E605" s="230">
        <f t="shared" si="2"/>
        <v>0</v>
      </c>
    </row>
    <row r="606" spans="4:5" x14ac:dyDescent="0.75">
      <c r="D606" s="230" t="s">
        <v>547</v>
      </c>
      <c r="E606" s="230">
        <f t="shared" si="2"/>
        <v>1</v>
      </c>
    </row>
    <row r="607" spans="4:5" x14ac:dyDescent="0.75">
      <c r="D607" s="230" t="s">
        <v>552</v>
      </c>
      <c r="E607" s="230">
        <f t="shared" si="2"/>
        <v>0</v>
      </c>
    </row>
    <row r="608" spans="4:5" x14ac:dyDescent="0.75">
      <c r="D608" s="230" t="s">
        <v>570</v>
      </c>
      <c r="E608" s="230">
        <f t="shared" si="2"/>
        <v>0</v>
      </c>
    </row>
    <row r="609" spans="4:5" x14ac:dyDescent="0.75">
      <c r="D609" s="230" t="s">
        <v>553</v>
      </c>
      <c r="E609" s="230">
        <f t="shared" si="2"/>
        <v>0</v>
      </c>
    </row>
    <row r="610" spans="4:5" x14ac:dyDescent="0.75">
      <c r="D610" s="230" t="s">
        <v>571</v>
      </c>
      <c r="E610" s="230">
        <f t="shared" si="2"/>
        <v>0</v>
      </c>
    </row>
    <row r="611" spans="4:5" x14ac:dyDescent="0.75">
      <c r="D611" s="230" t="s">
        <v>553</v>
      </c>
      <c r="E611" s="230">
        <f t="shared" si="2"/>
        <v>0</v>
      </c>
    </row>
    <row r="612" spans="4:5" x14ac:dyDescent="0.75">
      <c r="D612" s="230" t="s">
        <v>553</v>
      </c>
      <c r="E612" s="230">
        <f t="shared" si="2"/>
        <v>1</v>
      </c>
    </row>
    <row r="613" spans="4:5" x14ac:dyDescent="0.75">
      <c r="D613" s="230" t="s">
        <v>578</v>
      </c>
      <c r="E613" s="230">
        <f t="shared" si="2"/>
        <v>0</v>
      </c>
    </row>
    <row r="614" spans="4:5" x14ac:dyDescent="0.75">
      <c r="D614" s="230" t="s">
        <v>579</v>
      </c>
      <c r="E614" s="230">
        <f t="shared" si="2"/>
        <v>0</v>
      </c>
    </row>
    <row r="615" spans="4:5" x14ac:dyDescent="0.75">
      <c r="D615" s="230" t="s">
        <v>563</v>
      </c>
      <c r="E615" s="230">
        <f t="shared" si="2"/>
        <v>0</v>
      </c>
    </row>
    <row r="616" spans="4:5" x14ac:dyDescent="0.75">
      <c r="D616" s="230" t="s">
        <v>553</v>
      </c>
      <c r="E616" s="230">
        <f t="shared" si="2"/>
        <v>0</v>
      </c>
    </row>
    <row r="617" spans="4:5" x14ac:dyDescent="0.75">
      <c r="D617" s="230" t="s">
        <v>577</v>
      </c>
      <c r="E617" s="230">
        <f t="shared" si="2"/>
        <v>0</v>
      </c>
    </row>
    <row r="618" spans="4:5" x14ac:dyDescent="0.75">
      <c r="D618" s="230" t="s">
        <v>555</v>
      </c>
      <c r="E618" s="230">
        <f t="shared" si="2"/>
        <v>0</v>
      </c>
    </row>
    <row r="619" spans="4:5" x14ac:dyDescent="0.75">
      <c r="D619" s="230" t="s">
        <v>577</v>
      </c>
      <c r="E619" s="230">
        <f t="shared" si="2"/>
        <v>0</v>
      </c>
    </row>
    <row r="620" spans="4:5" x14ac:dyDescent="0.75">
      <c r="D620" s="230" t="s">
        <v>577</v>
      </c>
      <c r="E620" s="230">
        <f t="shared" si="2"/>
        <v>1</v>
      </c>
    </row>
    <row r="621" spans="4:5" x14ac:dyDescent="0.75">
      <c r="D621" s="230" t="s">
        <v>579</v>
      </c>
      <c r="E621" s="230">
        <f t="shared" si="2"/>
        <v>0</v>
      </c>
    </row>
    <row r="622" spans="4:5" x14ac:dyDescent="0.75">
      <c r="D622" s="230" t="s">
        <v>579</v>
      </c>
      <c r="E622" s="230">
        <f t="shared" si="2"/>
        <v>1</v>
      </c>
    </row>
    <row r="623" spans="4:5" x14ac:dyDescent="0.75">
      <c r="D623" s="230" t="s">
        <v>553</v>
      </c>
      <c r="E623" s="230">
        <f t="shared" si="2"/>
        <v>0</v>
      </c>
    </row>
    <row r="624" spans="4:5" x14ac:dyDescent="0.75">
      <c r="D624" s="230" t="s">
        <v>553</v>
      </c>
      <c r="E624" s="230">
        <f t="shared" si="2"/>
        <v>1</v>
      </c>
    </row>
    <row r="625" spans="4:5" x14ac:dyDescent="0.75">
      <c r="D625" s="230" t="s">
        <v>579</v>
      </c>
      <c r="E625" s="230">
        <f t="shared" si="2"/>
        <v>0</v>
      </c>
    </row>
    <row r="626" spans="4:5" x14ac:dyDescent="0.75">
      <c r="D626" s="230" t="s">
        <v>577</v>
      </c>
      <c r="E626" s="230">
        <f t="shared" si="2"/>
        <v>0</v>
      </c>
    </row>
    <row r="627" spans="4:5" x14ac:dyDescent="0.75">
      <c r="D627" s="230" t="s">
        <v>569</v>
      </c>
      <c r="E627" s="230">
        <f t="shared" si="2"/>
        <v>0</v>
      </c>
    </row>
    <row r="628" spans="4:5" x14ac:dyDescent="0.75">
      <c r="D628" s="230" t="s">
        <v>564</v>
      </c>
      <c r="E628" s="230">
        <f t="shared" si="2"/>
        <v>0</v>
      </c>
    </row>
    <row r="629" spans="4:5" x14ac:dyDescent="0.75">
      <c r="D629" s="230" t="s">
        <v>553</v>
      </c>
      <c r="E629" s="230">
        <f t="shared" si="2"/>
        <v>0</v>
      </c>
    </row>
    <row r="630" spans="4:5" x14ac:dyDescent="0.75">
      <c r="D630" s="230" t="s">
        <v>577</v>
      </c>
      <c r="E630" s="230">
        <f t="shared" si="2"/>
        <v>0</v>
      </c>
    </row>
    <row r="631" spans="4:5" x14ac:dyDescent="0.75">
      <c r="D631" s="230" t="s">
        <v>573</v>
      </c>
      <c r="E631" s="230">
        <f t="shared" si="2"/>
        <v>0</v>
      </c>
    </row>
    <row r="632" spans="4:5" x14ac:dyDescent="0.75">
      <c r="D632" s="230" t="s">
        <v>573</v>
      </c>
      <c r="E632" s="230">
        <f t="shared" si="2"/>
        <v>1</v>
      </c>
    </row>
    <row r="633" spans="4:5" x14ac:dyDescent="0.75">
      <c r="D633" s="230" t="s">
        <v>577</v>
      </c>
      <c r="E633" s="230">
        <f t="shared" si="2"/>
        <v>0</v>
      </c>
    </row>
    <row r="634" spans="4:5" x14ac:dyDescent="0.75">
      <c r="D634" s="230" t="s">
        <v>542</v>
      </c>
      <c r="E634" s="230">
        <f t="shared" si="2"/>
        <v>0</v>
      </c>
    </row>
    <row r="635" spans="4:5" x14ac:dyDescent="0.75">
      <c r="D635" s="230" t="s">
        <v>542</v>
      </c>
      <c r="E635" s="230">
        <f t="shared" si="2"/>
        <v>1</v>
      </c>
    </row>
    <row r="636" spans="4:5" x14ac:dyDescent="0.75">
      <c r="D636" s="230" t="s">
        <v>542</v>
      </c>
      <c r="E636" s="230">
        <f t="shared" si="2"/>
        <v>1</v>
      </c>
    </row>
    <row r="637" spans="4:5" x14ac:dyDescent="0.75">
      <c r="D637" s="230" t="s">
        <v>542</v>
      </c>
      <c r="E637" s="230">
        <f t="shared" si="2"/>
        <v>1</v>
      </c>
    </row>
    <row r="638" spans="4:5" x14ac:dyDescent="0.75">
      <c r="D638" s="230" t="s">
        <v>542</v>
      </c>
      <c r="E638" s="230">
        <f t="shared" si="2"/>
        <v>1</v>
      </c>
    </row>
    <row r="639" spans="4:5" x14ac:dyDescent="0.75">
      <c r="D639" s="230" t="s">
        <v>542</v>
      </c>
      <c r="E639" s="230">
        <f t="shared" si="2"/>
        <v>1</v>
      </c>
    </row>
    <row r="640" spans="4:5" x14ac:dyDescent="0.75">
      <c r="D640" s="230" t="s">
        <v>542</v>
      </c>
      <c r="E640" s="230">
        <f t="shared" si="2"/>
        <v>1</v>
      </c>
    </row>
    <row r="641" spans="4:5" x14ac:dyDescent="0.75">
      <c r="D641" s="230" t="s">
        <v>574</v>
      </c>
      <c r="E641" s="230">
        <f t="shared" si="2"/>
        <v>0</v>
      </c>
    </row>
    <row r="642" spans="4:5" x14ac:dyDescent="0.75">
      <c r="D642" s="230" t="s">
        <v>581</v>
      </c>
      <c r="E642" s="230">
        <f t="shared" si="2"/>
        <v>0</v>
      </c>
    </row>
    <row r="643" spans="4:5" x14ac:dyDescent="0.75">
      <c r="D643" s="230" t="s">
        <v>581</v>
      </c>
      <c r="E643" s="230">
        <f t="shared" si="2"/>
        <v>1</v>
      </c>
    </row>
    <row r="644" spans="4:5" x14ac:dyDescent="0.75">
      <c r="D644" s="230" t="s">
        <v>574</v>
      </c>
      <c r="E644" s="230">
        <f t="shared" si="2"/>
        <v>0</v>
      </c>
    </row>
    <row r="645" spans="4:5" x14ac:dyDescent="0.75">
      <c r="D645" s="230" t="s">
        <v>574</v>
      </c>
      <c r="E645" s="230">
        <f t="shared" si="2"/>
        <v>1</v>
      </c>
    </row>
    <row r="646" spans="4:5" x14ac:dyDescent="0.75">
      <c r="D646" s="230" t="s">
        <v>574</v>
      </c>
      <c r="E646" s="230">
        <f t="shared" si="2"/>
        <v>1</v>
      </c>
    </row>
    <row r="647" spans="4:5" x14ac:dyDescent="0.75">
      <c r="D647" s="230" t="s">
        <v>574</v>
      </c>
      <c r="E647" s="230">
        <f t="shared" si="2"/>
        <v>1</v>
      </c>
    </row>
    <row r="648" spans="4:5" x14ac:dyDescent="0.75">
      <c r="D648" s="230" t="s">
        <v>574</v>
      </c>
      <c r="E648" s="230">
        <f t="shared" si="2"/>
        <v>1</v>
      </c>
    </row>
    <row r="649" spans="4:5" x14ac:dyDescent="0.75">
      <c r="D649" s="230" t="s">
        <v>575</v>
      </c>
      <c r="E649" s="230">
        <f t="shared" si="2"/>
        <v>0</v>
      </c>
    </row>
    <row r="650" spans="4:5" x14ac:dyDescent="0.75">
      <c r="D650" s="230" t="s">
        <v>575</v>
      </c>
      <c r="E650" s="230">
        <f t="shared" si="2"/>
        <v>1</v>
      </c>
    </row>
    <row r="651" spans="4:5" x14ac:dyDescent="0.75">
      <c r="D651" s="230" t="s">
        <v>574</v>
      </c>
      <c r="E651" s="230">
        <f t="shared" si="2"/>
        <v>0</v>
      </c>
    </row>
    <row r="652" spans="4:5" x14ac:dyDescent="0.75">
      <c r="D652" s="230" t="s">
        <v>581</v>
      </c>
      <c r="E652" s="230">
        <f t="shared" si="2"/>
        <v>0</v>
      </c>
    </row>
    <row r="653" spans="4:5" x14ac:dyDescent="0.75">
      <c r="D653" s="230" t="s">
        <v>581</v>
      </c>
      <c r="E653" s="230">
        <f t="shared" si="2"/>
        <v>1</v>
      </c>
    </row>
    <row r="654" spans="4:5" x14ac:dyDescent="0.75">
      <c r="D654" s="230" t="s">
        <v>581</v>
      </c>
      <c r="E654" s="230">
        <f t="shared" si="2"/>
        <v>1</v>
      </c>
    </row>
    <row r="655" spans="4:5" x14ac:dyDescent="0.75">
      <c r="D655" s="230" t="s">
        <v>581</v>
      </c>
      <c r="E655" s="230">
        <f t="shared" si="2"/>
        <v>1</v>
      </c>
    </row>
    <row r="656" spans="4:5" x14ac:dyDescent="0.75">
      <c r="D656" s="230" t="s">
        <v>581</v>
      </c>
      <c r="E656" s="230">
        <f t="shared" si="2"/>
        <v>1</v>
      </c>
    </row>
    <row r="657" spans="4:5" x14ac:dyDescent="0.75">
      <c r="D657" s="230" t="s">
        <v>581</v>
      </c>
      <c r="E657" s="230">
        <f t="shared" ref="E657:E720" si="3">IF(D657=D656,1,0)</f>
        <v>1</v>
      </c>
    </row>
    <row r="658" spans="4:5" x14ac:dyDescent="0.75">
      <c r="D658" s="230" t="s">
        <v>581</v>
      </c>
      <c r="E658" s="230">
        <f t="shared" si="3"/>
        <v>1</v>
      </c>
    </row>
    <row r="659" spans="4:5" x14ac:dyDescent="0.75">
      <c r="D659" s="230" t="s">
        <v>544</v>
      </c>
      <c r="E659" s="230">
        <f t="shared" si="3"/>
        <v>0</v>
      </c>
    </row>
    <row r="660" spans="4:5" x14ac:dyDescent="0.75">
      <c r="D660" s="230" t="s">
        <v>544</v>
      </c>
      <c r="E660" s="230">
        <f t="shared" si="3"/>
        <v>1</v>
      </c>
    </row>
    <row r="661" spans="4:5" x14ac:dyDescent="0.75">
      <c r="D661" s="230" t="s">
        <v>547</v>
      </c>
      <c r="E661" s="230">
        <f t="shared" si="3"/>
        <v>0</v>
      </c>
    </row>
    <row r="662" spans="4:5" x14ac:dyDescent="0.75">
      <c r="D662" s="230" t="s">
        <v>547</v>
      </c>
      <c r="E662" s="230">
        <f t="shared" si="3"/>
        <v>1</v>
      </c>
    </row>
    <row r="663" spans="4:5" x14ac:dyDescent="0.75">
      <c r="D663" s="230" t="s">
        <v>553</v>
      </c>
      <c r="E663" s="230">
        <f t="shared" si="3"/>
        <v>0</v>
      </c>
    </row>
    <row r="664" spans="4:5" x14ac:dyDescent="0.75">
      <c r="D664" s="230" t="s">
        <v>570</v>
      </c>
      <c r="E664" s="230">
        <f t="shared" si="3"/>
        <v>0</v>
      </c>
    </row>
    <row r="665" spans="4:5" x14ac:dyDescent="0.75">
      <c r="D665" s="230" t="s">
        <v>557</v>
      </c>
      <c r="E665" s="230">
        <f t="shared" si="3"/>
        <v>0</v>
      </c>
    </row>
    <row r="666" spans="4:5" x14ac:dyDescent="0.75">
      <c r="D666" s="230" t="s">
        <v>557</v>
      </c>
      <c r="E666" s="230">
        <f t="shared" si="3"/>
        <v>1</v>
      </c>
    </row>
    <row r="667" spans="4:5" x14ac:dyDescent="0.75">
      <c r="D667" s="230" t="s">
        <v>557</v>
      </c>
      <c r="E667" s="230">
        <f t="shared" si="3"/>
        <v>1</v>
      </c>
    </row>
    <row r="668" spans="4:5" x14ac:dyDescent="0.75">
      <c r="D668" s="230" t="s">
        <v>557</v>
      </c>
      <c r="E668" s="230">
        <f t="shared" si="3"/>
        <v>1</v>
      </c>
    </row>
    <row r="669" spans="4:5" x14ac:dyDescent="0.75">
      <c r="D669" s="230" t="s">
        <v>553</v>
      </c>
      <c r="E669" s="230">
        <f t="shared" si="3"/>
        <v>0</v>
      </c>
    </row>
    <row r="670" spans="4:5" x14ac:dyDescent="0.75">
      <c r="D670" s="230" t="s">
        <v>577</v>
      </c>
      <c r="E670" s="230">
        <f t="shared" si="3"/>
        <v>0</v>
      </c>
    </row>
    <row r="671" spans="4:5" x14ac:dyDescent="0.75">
      <c r="D671" s="230" t="s">
        <v>577</v>
      </c>
      <c r="E671" s="230">
        <f t="shared" si="3"/>
        <v>1</v>
      </c>
    </row>
    <row r="672" spans="4:5" x14ac:dyDescent="0.75">
      <c r="D672" s="230" t="s">
        <v>577</v>
      </c>
      <c r="E672" s="230">
        <f t="shared" si="3"/>
        <v>1</v>
      </c>
    </row>
    <row r="673" spans="4:5" x14ac:dyDescent="0.75">
      <c r="D673" s="230" t="s">
        <v>577</v>
      </c>
      <c r="E673" s="230">
        <f t="shared" si="3"/>
        <v>1</v>
      </c>
    </row>
    <row r="674" spans="4:5" x14ac:dyDescent="0.75">
      <c r="D674" s="230" t="s">
        <v>577</v>
      </c>
      <c r="E674" s="230">
        <f t="shared" si="3"/>
        <v>1</v>
      </c>
    </row>
    <row r="675" spans="4:5" x14ac:dyDescent="0.75">
      <c r="D675" s="230" t="s">
        <v>563</v>
      </c>
      <c r="E675" s="230">
        <f t="shared" si="3"/>
        <v>0</v>
      </c>
    </row>
    <row r="676" spans="4:5" x14ac:dyDescent="0.75">
      <c r="D676" s="230" t="s">
        <v>571</v>
      </c>
      <c r="E676" s="230">
        <f t="shared" si="3"/>
        <v>0</v>
      </c>
    </row>
    <row r="677" spans="4:5" x14ac:dyDescent="0.75">
      <c r="D677" s="230" t="s">
        <v>552</v>
      </c>
      <c r="E677" s="230">
        <f t="shared" si="3"/>
        <v>0</v>
      </c>
    </row>
    <row r="678" spans="4:5" x14ac:dyDescent="0.75">
      <c r="D678" s="230" t="s">
        <v>558</v>
      </c>
      <c r="E678" s="230">
        <f t="shared" si="3"/>
        <v>0</v>
      </c>
    </row>
    <row r="679" spans="4:5" x14ac:dyDescent="0.75">
      <c r="D679" s="230" t="s">
        <v>577</v>
      </c>
      <c r="E679" s="230">
        <f t="shared" si="3"/>
        <v>0</v>
      </c>
    </row>
    <row r="680" spans="4:5" x14ac:dyDescent="0.75">
      <c r="D680" s="230" t="s">
        <v>569</v>
      </c>
      <c r="E680" s="230">
        <f t="shared" si="3"/>
        <v>0</v>
      </c>
    </row>
    <row r="681" spans="4:5" x14ac:dyDescent="0.75">
      <c r="D681" s="230" t="s">
        <v>573</v>
      </c>
      <c r="E681" s="230">
        <f t="shared" si="3"/>
        <v>0</v>
      </c>
    </row>
    <row r="682" spans="4:5" x14ac:dyDescent="0.75">
      <c r="D682" s="230" t="s">
        <v>555</v>
      </c>
      <c r="E682" s="230">
        <f t="shared" si="3"/>
        <v>0</v>
      </c>
    </row>
    <row r="683" spans="4:5" x14ac:dyDescent="0.75">
      <c r="D683" s="230" t="s">
        <v>579</v>
      </c>
      <c r="E683" s="230">
        <f t="shared" si="3"/>
        <v>0</v>
      </c>
    </row>
    <row r="684" spans="4:5" x14ac:dyDescent="0.75">
      <c r="D684" s="230" t="s">
        <v>558</v>
      </c>
      <c r="E684" s="230">
        <f t="shared" si="3"/>
        <v>0</v>
      </c>
    </row>
    <row r="685" spans="4:5" x14ac:dyDescent="0.75">
      <c r="D685" s="230" t="s">
        <v>553</v>
      </c>
      <c r="E685" s="230">
        <f t="shared" si="3"/>
        <v>0</v>
      </c>
    </row>
    <row r="686" spans="4:5" x14ac:dyDescent="0.75">
      <c r="D686" s="230" t="s">
        <v>553</v>
      </c>
      <c r="E686" s="230">
        <f t="shared" si="3"/>
        <v>1</v>
      </c>
    </row>
    <row r="687" spans="4:5" x14ac:dyDescent="0.75">
      <c r="D687" s="230" t="s">
        <v>579</v>
      </c>
      <c r="E687" s="230">
        <f t="shared" si="3"/>
        <v>0</v>
      </c>
    </row>
    <row r="688" spans="4:5" x14ac:dyDescent="0.75">
      <c r="D688" s="230" t="s">
        <v>579</v>
      </c>
      <c r="E688" s="230">
        <f t="shared" si="3"/>
        <v>1</v>
      </c>
    </row>
    <row r="689" spans="4:5" x14ac:dyDescent="0.75">
      <c r="D689" s="230" t="s">
        <v>553</v>
      </c>
      <c r="E689" s="230">
        <f t="shared" si="3"/>
        <v>0</v>
      </c>
    </row>
    <row r="690" spans="4:5" x14ac:dyDescent="0.75">
      <c r="D690" s="230" t="s">
        <v>577</v>
      </c>
      <c r="E690" s="230">
        <f t="shared" si="3"/>
        <v>0</v>
      </c>
    </row>
    <row r="691" spans="4:5" x14ac:dyDescent="0.75">
      <c r="D691" s="230" t="s">
        <v>577</v>
      </c>
      <c r="E691" s="230">
        <f t="shared" si="3"/>
        <v>1</v>
      </c>
    </row>
    <row r="692" spans="4:5" x14ac:dyDescent="0.75">
      <c r="D692" s="230" t="s">
        <v>578</v>
      </c>
      <c r="E692" s="230">
        <f t="shared" si="3"/>
        <v>0</v>
      </c>
    </row>
    <row r="693" spans="4:5" x14ac:dyDescent="0.75">
      <c r="D693" s="230" t="s">
        <v>577</v>
      </c>
      <c r="E693" s="230">
        <f t="shared" si="3"/>
        <v>0</v>
      </c>
    </row>
    <row r="694" spans="4:5" x14ac:dyDescent="0.75">
      <c r="D694" s="230" t="s">
        <v>579</v>
      </c>
      <c r="E694" s="230">
        <f t="shared" si="3"/>
        <v>0</v>
      </c>
    </row>
    <row r="695" spans="4:5" x14ac:dyDescent="0.75">
      <c r="D695" s="230" t="s">
        <v>579</v>
      </c>
      <c r="E695" s="230">
        <f t="shared" si="3"/>
        <v>1</v>
      </c>
    </row>
    <row r="696" spans="4:5" x14ac:dyDescent="0.75">
      <c r="D696" s="230" t="s">
        <v>579</v>
      </c>
      <c r="E696" s="230">
        <f t="shared" si="3"/>
        <v>1</v>
      </c>
    </row>
    <row r="697" spans="4:5" x14ac:dyDescent="0.75">
      <c r="D697" s="230" t="s">
        <v>542</v>
      </c>
      <c r="E697" s="230">
        <f t="shared" si="3"/>
        <v>0</v>
      </c>
    </row>
    <row r="698" spans="4:5" x14ac:dyDescent="0.75">
      <c r="D698" s="230" t="s">
        <v>542</v>
      </c>
      <c r="E698" s="230">
        <f t="shared" si="3"/>
        <v>1</v>
      </c>
    </row>
    <row r="699" spans="4:5" x14ac:dyDescent="0.75">
      <c r="D699" s="230" t="s">
        <v>542</v>
      </c>
      <c r="E699" s="230">
        <f t="shared" si="3"/>
        <v>1</v>
      </c>
    </row>
    <row r="700" spans="4:5" x14ac:dyDescent="0.75">
      <c r="D700" s="230" t="s">
        <v>542</v>
      </c>
      <c r="E700" s="230">
        <f t="shared" si="3"/>
        <v>1</v>
      </c>
    </row>
    <row r="701" spans="4:5" x14ac:dyDescent="0.75">
      <c r="D701" s="230" t="s">
        <v>542</v>
      </c>
      <c r="E701" s="230">
        <f t="shared" si="3"/>
        <v>1</v>
      </c>
    </row>
    <row r="702" spans="4:5" x14ac:dyDescent="0.75">
      <c r="D702" s="230" t="s">
        <v>542</v>
      </c>
      <c r="E702" s="230">
        <f t="shared" si="3"/>
        <v>1</v>
      </c>
    </row>
    <row r="703" spans="4:5" x14ac:dyDescent="0.75">
      <c r="D703" s="230" t="s">
        <v>542</v>
      </c>
      <c r="E703" s="230">
        <f t="shared" si="3"/>
        <v>1</v>
      </c>
    </row>
    <row r="704" spans="4:5" x14ac:dyDescent="0.75">
      <c r="D704" s="230" t="s">
        <v>574</v>
      </c>
      <c r="E704" s="230">
        <f t="shared" si="3"/>
        <v>0</v>
      </c>
    </row>
    <row r="705" spans="4:5" x14ac:dyDescent="0.75">
      <c r="D705" s="230" t="s">
        <v>574</v>
      </c>
      <c r="E705" s="230">
        <f t="shared" si="3"/>
        <v>1</v>
      </c>
    </row>
    <row r="706" spans="4:5" x14ac:dyDescent="0.75">
      <c r="D706" s="230" t="s">
        <v>574</v>
      </c>
      <c r="E706" s="230">
        <f t="shared" si="3"/>
        <v>1</v>
      </c>
    </row>
    <row r="707" spans="4:5" x14ac:dyDescent="0.75">
      <c r="D707" s="230" t="s">
        <v>574</v>
      </c>
      <c r="E707" s="230">
        <f t="shared" si="3"/>
        <v>1</v>
      </c>
    </row>
    <row r="708" spans="4:5" x14ac:dyDescent="0.75">
      <c r="D708" s="230" t="s">
        <v>574</v>
      </c>
      <c r="E708" s="230">
        <f t="shared" si="3"/>
        <v>1</v>
      </c>
    </row>
    <row r="709" spans="4:5" x14ac:dyDescent="0.75">
      <c r="D709" s="230" t="s">
        <v>575</v>
      </c>
      <c r="E709" s="230">
        <f t="shared" si="3"/>
        <v>0</v>
      </c>
    </row>
    <row r="710" spans="4:5" x14ac:dyDescent="0.75">
      <c r="D710" s="230" t="s">
        <v>575</v>
      </c>
      <c r="E710" s="230">
        <f t="shared" si="3"/>
        <v>1</v>
      </c>
    </row>
    <row r="711" spans="4:5" x14ac:dyDescent="0.75">
      <c r="D711" s="230" t="s">
        <v>574</v>
      </c>
      <c r="E711" s="230">
        <f t="shared" si="3"/>
        <v>0</v>
      </c>
    </row>
    <row r="712" spans="4:5" x14ac:dyDescent="0.75">
      <c r="D712" s="230" t="s">
        <v>581</v>
      </c>
      <c r="E712" s="230">
        <f t="shared" si="3"/>
        <v>0</v>
      </c>
    </row>
    <row r="713" spans="4:5" x14ac:dyDescent="0.75">
      <c r="D713" s="230" t="s">
        <v>581</v>
      </c>
      <c r="E713" s="230">
        <f t="shared" si="3"/>
        <v>1</v>
      </c>
    </row>
    <row r="714" spans="4:5" x14ac:dyDescent="0.75">
      <c r="D714" s="230" t="s">
        <v>581</v>
      </c>
      <c r="E714" s="230">
        <f t="shared" si="3"/>
        <v>1</v>
      </c>
    </row>
    <row r="715" spans="4:5" x14ac:dyDescent="0.75">
      <c r="D715" s="230" t="s">
        <v>581</v>
      </c>
      <c r="E715" s="230">
        <f t="shared" si="3"/>
        <v>1</v>
      </c>
    </row>
    <row r="716" spans="4:5" x14ac:dyDescent="0.75">
      <c r="D716" s="230" t="s">
        <v>581</v>
      </c>
      <c r="E716" s="230">
        <f t="shared" si="3"/>
        <v>1</v>
      </c>
    </row>
    <row r="717" spans="4:5" x14ac:dyDescent="0.75">
      <c r="D717" s="230" t="s">
        <v>581</v>
      </c>
      <c r="E717" s="230">
        <f t="shared" si="3"/>
        <v>1</v>
      </c>
    </row>
    <row r="718" spans="4:5" x14ac:dyDescent="0.75">
      <c r="D718" s="230" t="s">
        <v>581</v>
      </c>
      <c r="E718" s="230">
        <f t="shared" si="3"/>
        <v>1</v>
      </c>
    </row>
    <row r="719" spans="4:5" x14ac:dyDescent="0.75">
      <c r="D719" s="230" t="s">
        <v>575</v>
      </c>
      <c r="E719" s="230">
        <f t="shared" si="3"/>
        <v>0</v>
      </c>
    </row>
    <row r="720" spans="4:5" x14ac:dyDescent="0.75">
      <c r="D720" s="230" t="s">
        <v>575</v>
      </c>
      <c r="E720" s="230">
        <f t="shared" si="3"/>
        <v>1</v>
      </c>
    </row>
    <row r="721" spans="4:5" x14ac:dyDescent="0.75">
      <c r="D721" s="230" t="s">
        <v>547</v>
      </c>
      <c r="E721" s="230">
        <f t="shared" ref="E721:E784" si="4">IF(D721=D720,1,0)</f>
        <v>0</v>
      </c>
    </row>
    <row r="722" spans="4:5" x14ac:dyDescent="0.75">
      <c r="D722" s="230" t="s">
        <v>547</v>
      </c>
      <c r="E722" s="230">
        <f t="shared" si="4"/>
        <v>1</v>
      </c>
    </row>
    <row r="723" spans="4:5" x14ac:dyDescent="0.75">
      <c r="D723" s="230" t="s">
        <v>564</v>
      </c>
      <c r="E723" s="230">
        <f t="shared" si="4"/>
        <v>0</v>
      </c>
    </row>
    <row r="724" spans="4:5" x14ac:dyDescent="0.75">
      <c r="D724" s="230" t="s">
        <v>550</v>
      </c>
      <c r="E724" s="230">
        <f t="shared" si="4"/>
        <v>0</v>
      </c>
    </row>
    <row r="725" spans="4:5" x14ac:dyDescent="0.75">
      <c r="D725" s="230" t="s">
        <v>561</v>
      </c>
      <c r="E725" s="230">
        <f t="shared" si="4"/>
        <v>0</v>
      </c>
    </row>
    <row r="726" spans="4:5" x14ac:dyDescent="0.75">
      <c r="D726" s="230" t="s">
        <v>557</v>
      </c>
      <c r="E726" s="230">
        <f t="shared" si="4"/>
        <v>0</v>
      </c>
    </row>
    <row r="727" spans="4:5" x14ac:dyDescent="0.75">
      <c r="D727" s="230" t="s">
        <v>557</v>
      </c>
      <c r="E727" s="230">
        <f t="shared" si="4"/>
        <v>1</v>
      </c>
    </row>
    <row r="728" spans="4:5" x14ac:dyDescent="0.75">
      <c r="D728" s="230" t="s">
        <v>557</v>
      </c>
      <c r="E728" s="230">
        <f t="shared" si="4"/>
        <v>1</v>
      </c>
    </row>
    <row r="729" spans="4:5" x14ac:dyDescent="0.75">
      <c r="D729" s="230" t="s">
        <v>557</v>
      </c>
      <c r="E729" s="230">
        <f t="shared" si="4"/>
        <v>1</v>
      </c>
    </row>
    <row r="730" spans="4:5" x14ac:dyDescent="0.75">
      <c r="D730" s="230" t="s">
        <v>558</v>
      </c>
      <c r="E730" s="230">
        <f t="shared" si="4"/>
        <v>0</v>
      </c>
    </row>
    <row r="731" spans="4:5" x14ac:dyDescent="0.75">
      <c r="D731" s="230" t="s">
        <v>577</v>
      </c>
      <c r="E731" s="230">
        <f t="shared" si="4"/>
        <v>0</v>
      </c>
    </row>
    <row r="732" spans="4:5" x14ac:dyDescent="0.75">
      <c r="D732" s="230" t="s">
        <v>553</v>
      </c>
      <c r="E732" s="230">
        <f t="shared" si="4"/>
        <v>0</v>
      </c>
    </row>
    <row r="733" spans="4:5" x14ac:dyDescent="0.75">
      <c r="D733" s="230" t="s">
        <v>553</v>
      </c>
      <c r="E733" s="230">
        <f t="shared" si="4"/>
        <v>1</v>
      </c>
    </row>
    <row r="734" spans="4:5" x14ac:dyDescent="0.75">
      <c r="D734" s="230" t="s">
        <v>553</v>
      </c>
      <c r="E734" s="230">
        <f t="shared" si="4"/>
        <v>1</v>
      </c>
    </row>
    <row r="735" spans="4:5" x14ac:dyDescent="0.75">
      <c r="D735" s="230" t="s">
        <v>571</v>
      </c>
      <c r="E735" s="230">
        <f t="shared" si="4"/>
        <v>0</v>
      </c>
    </row>
    <row r="736" spans="4:5" x14ac:dyDescent="0.75">
      <c r="D736" s="230" t="s">
        <v>578</v>
      </c>
      <c r="E736" s="230">
        <f t="shared" si="4"/>
        <v>0</v>
      </c>
    </row>
    <row r="737" spans="4:5" x14ac:dyDescent="0.75">
      <c r="D737" s="230" t="s">
        <v>577</v>
      </c>
      <c r="E737" s="230">
        <f t="shared" si="4"/>
        <v>0</v>
      </c>
    </row>
    <row r="738" spans="4:5" x14ac:dyDescent="0.75">
      <c r="D738" s="230" t="s">
        <v>555</v>
      </c>
      <c r="E738" s="230">
        <f t="shared" si="4"/>
        <v>0</v>
      </c>
    </row>
    <row r="739" spans="4:5" x14ac:dyDescent="0.75">
      <c r="D739" s="230" t="s">
        <v>579</v>
      </c>
      <c r="E739" s="230">
        <f t="shared" si="4"/>
        <v>0</v>
      </c>
    </row>
    <row r="740" spans="4:5" x14ac:dyDescent="0.75">
      <c r="D740" s="230" t="s">
        <v>579</v>
      </c>
      <c r="E740" s="230">
        <f t="shared" si="4"/>
        <v>1</v>
      </c>
    </row>
    <row r="741" spans="4:5" x14ac:dyDescent="0.75">
      <c r="D741" s="230" t="s">
        <v>553</v>
      </c>
      <c r="E741" s="230">
        <f t="shared" si="4"/>
        <v>0</v>
      </c>
    </row>
    <row r="742" spans="4:5" x14ac:dyDescent="0.75">
      <c r="D742" s="230" t="s">
        <v>560</v>
      </c>
      <c r="E742" s="230">
        <f t="shared" si="4"/>
        <v>0</v>
      </c>
    </row>
    <row r="743" spans="4:5" x14ac:dyDescent="0.75">
      <c r="D743" s="230" t="s">
        <v>553</v>
      </c>
      <c r="E743" s="230">
        <f t="shared" si="4"/>
        <v>0</v>
      </c>
    </row>
    <row r="744" spans="4:5" x14ac:dyDescent="0.75">
      <c r="D744" s="230" t="s">
        <v>553</v>
      </c>
      <c r="E744" s="230">
        <f t="shared" si="4"/>
        <v>1</v>
      </c>
    </row>
    <row r="745" spans="4:5" x14ac:dyDescent="0.75">
      <c r="D745" s="230" t="s">
        <v>553</v>
      </c>
      <c r="E745" s="230">
        <f t="shared" si="4"/>
        <v>1</v>
      </c>
    </row>
    <row r="746" spans="4:5" x14ac:dyDescent="0.75">
      <c r="D746" s="230" t="s">
        <v>553</v>
      </c>
      <c r="E746" s="230">
        <f t="shared" si="4"/>
        <v>1</v>
      </c>
    </row>
    <row r="747" spans="4:5" x14ac:dyDescent="0.75">
      <c r="D747" s="230" t="s">
        <v>553</v>
      </c>
      <c r="E747" s="230">
        <f t="shared" si="4"/>
        <v>1</v>
      </c>
    </row>
    <row r="748" spans="4:5" x14ac:dyDescent="0.75">
      <c r="D748" s="230" t="s">
        <v>553</v>
      </c>
      <c r="E748" s="230">
        <f t="shared" si="4"/>
        <v>1</v>
      </c>
    </row>
    <row r="749" spans="4:5" x14ac:dyDescent="0.75">
      <c r="D749" s="230" t="s">
        <v>553</v>
      </c>
      <c r="E749" s="230">
        <f t="shared" si="4"/>
        <v>1</v>
      </c>
    </row>
    <row r="750" spans="4:5" x14ac:dyDescent="0.75">
      <c r="D750" s="230" t="s">
        <v>559</v>
      </c>
      <c r="E750" s="230">
        <f t="shared" si="4"/>
        <v>0</v>
      </c>
    </row>
    <row r="751" spans="4:5" x14ac:dyDescent="0.75">
      <c r="D751" s="230" t="s">
        <v>553</v>
      </c>
      <c r="E751" s="230">
        <f t="shared" si="4"/>
        <v>0</v>
      </c>
    </row>
    <row r="752" spans="4:5" x14ac:dyDescent="0.75">
      <c r="D752" s="230" t="s">
        <v>553</v>
      </c>
      <c r="E752" s="230">
        <f t="shared" si="4"/>
        <v>1</v>
      </c>
    </row>
    <row r="753" spans="4:5" x14ac:dyDescent="0.75">
      <c r="D753" s="230" t="s">
        <v>553</v>
      </c>
      <c r="E753" s="230">
        <f t="shared" si="4"/>
        <v>1</v>
      </c>
    </row>
    <row r="754" spans="4:5" x14ac:dyDescent="0.75">
      <c r="D754" s="230" t="s">
        <v>553</v>
      </c>
      <c r="E754" s="230">
        <f t="shared" si="4"/>
        <v>1</v>
      </c>
    </row>
    <row r="755" spans="4:5" x14ac:dyDescent="0.75">
      <c r="D755" s="230" t="s">
        <v>567</v>
      </c>
      <c r="E755" s="230">
        <f t="shared" si="4"/>
        <v>0</v>
      </c>
    </row>
    <row r="756" spans="4:5" x14ac:dyDescent="0.75">
      <c r="D756" s="230" t="s">
        <v>563</v>
      </c>
      <c r="E756" s="230">
        <f t="shared" si="4"/>
        <v>0</v>
      </c>
    </row>
    <row r="757" spans="4:5" x14ac:dyDescent="0.75">
      <c r="D757" s="230" t="s">
        <v>568</v>
      </c>
      <c r="E757" s="230">
        <f t="shared" si="4"/>
        <v>0</v>
      </c>
    </row>
    <row r="758" spans="4:5" x14ac:dyDescent="0.75">
      <c r="D758" s="230" t="s">
        <v>579</v>
      </c>
      <c r="E758" s="230">
        <f t="shared" si="4"/>
        <v>0</v>
      </c>
    </row>
    <row r="759" spans="4:5" x14ac:dyDescent="0.75">
      <c r="D759" s="230" t="s">
        <v>552</v>
      </c>
      <c r="E759" s="230">
        <f t="shared" si="4"/>
        <v>0</v>
      </c>
    </row>
    <row r="760" spans="4:5" x14ac:dyDescent="0.75">
      <c r="D760" s="230" t="s">
        <v>569</v>
      </c>
      <c r="E760" s="230">
        <f t="shared" si="4"/>
        <v>0</v>
      </c>
    </row>
    <row r="761" spans="4:5" x14ac:dyDescent="0.75">
      <c r="D761" s="230" t="s">
        <v>559</v>
      </c>
      <c r="E761" s="230">
        <f t="shared" si="4"/>
        <v>0</v>
      </c>
    </row>
    <row r="762" spans="4:5" x14ac:dyDescent="0.75">
      <c r="D762" s="230" t="s">
        <v>549</v>
      </c>
      <c r="E762" s="230">
        <f t="shared" si="4"/>
        <v>0</v>
      </c>
    </row>
    <row r="763" spans="4:5" x14ac:dyDescent="0.75">
      <c r="D763" s="230" t="s">
        <v>542</v>
      </c>
      <c r="E763" s="230">
        <f t="shared" si="4"/>
        <v>0</v>
      </c>
    </row>
    <row r="764" spans="4:5" x14ac:dyDescent="0.75">
      <c r="D764" s="230" t="s">
        <v>542</v>
      </c>
      <c r="E764" s="230">
        <f t="shared" si="4"/>
        <v>1</v>
      </c>
    </row>
    <row r="765" spans="4:5" x14ac:dyDescent="0.75">
      <c r="D765" s="230" t="s">
        <v>542</v>
      </c>
      <c r="E765" s="230">
        <f t="shared" si="4"/>
        <v>1</v>
      </c>
    </row>
    <row r="766" spans="4:5" x14ac:dyDescent="0.75">
      <c r="D766" s="230" t="s">
        <v>542</v>
      </c>
      <c r="E766" s="230">
        <f t="shared" si="4"/>
        <v>1</v>
      </c>
    </row>
    <row r="767" spans="4:5" x14ac:dyDescent="0.75">
      <c r="D767" s="230" t="s">
        <v>542</v>
      </c>
      <c r="E767" s="230">
        <f t="shared" si="4"/>
        <v>1</v>
      </c>
    </row>
    <row r="768" spans="4:5" x14ac:dyDescent="0.75">
      <c r="D768" s="230" t="s">
        <v>542</v>
      </c>
      <c r="E768" s="230">
        <f t="shared" si="4"/>
        <v>1</v>
      </c>
    </row>
    <row r="769" spans="4:5" x14ac:dyDescent="0.75">
      <c r="D769" s="230" t="s">
        <v>542</v>
      </c>
      <c r="E769" s="230">
        <f t="shared" si="4"/>
        <v>1</v>
      </c>
    </row>
    <row r="770" spans="4:5" x14ac:dyDescent="0.75">
      <c r="D770" s="230" t="s">
        <v>542</v>
      </c>
      <c r="E770" s="230">
        <f t="shared" si="4"/>
        <v>1</v>
      </c>
    </row>
    <row r="771" spans="4:5" x14ac:dyDescent="0.75">
      <c r="D771" s="230" t="s">
        <v>581</v>
      </c>
      <c r="E771" s="230">
        <f t="shared" si="4"/>
        <v>0</v>
      </c>
    </row>
    <row r="772" spans="4:5" x14ac:dyDescent="0.75">
      <c r="D772" s="230" t="s">
        <v>581</v>
      </c>
      <c r="E772" s="230">
        <f t="shared" si="4"/>
        <v>1</v>
      </c>
    </row>
    <row r="773" spans="4:5" x14ac:dyDescent="0.75">
      <c r="D773" s="230" t="s">
        <v>581</v>
      </c>
      <c r="E773" s="230">
        <f t="shared" si="4"/>
        <v>1</v>
      </c>
    </row>
    <row r="774" spans="4:5" x14ac:dyDescent="0.75">
      <c r="D774" s="230" t="s">
        <v>581</v>
      </c>
      <c r="E774" s="230">
        <f t="shared" si="4"/>
        <v>1</v>
      </c>
    </row>
    <row r="775" spans="4:5" x14ac:dyDescent="0.75">
      <c r="D775" s="230" t="s">
        <v>581</v>
      </c>
      <c r="E775" s="230">
        <f t="shared" si="4"/>
        <v>1</v>
      </c>
    </row>
    <row r="776" spans="4:5" x14ac:dyDescent="0.75">
      <c r="D776" s="230" t="s">
        <v>544</v>
      </c>
      <c r="E776" s="230">
        <f t="shared" si="4"/>
        <v>0</v>
      </c>
    </row>
    <row r="777" spans="4:5" x14ac:dyDescent="0.75">
      <c r="D777" s="230" t="s">
        <v>544</v>
      </c>
      <c r="E777" s="230">
        <f t="shared" si="4"/>
        <v>1</v>
      </c>
    </row>
    <row r="778" spans="4:5" x14ac:dyDescent="0.75">
      <c r="D778" s="230" t="s">
        <v>547</v>
      </c>
      <c r="E778" s="230">
        <f t="shared" si="4"/>
        <v>0</v>
      </c>
    </row>
    <row r="779" spans="4:5" x14ac:dyDescent="0.75">
      <c r="D779" s="230" t="s">
        <v>547</v>
      </c>
      <c r="E779" s="230">
        <f t="shared" si="4"/>
        <v>1</v>
      </c>
    </row>
    <row r="780" spans="4:5" x14ac:dyDescent="0.75">
      <c r="D780" s="230" t="s">
        <v>577</v>
      </c>
      <c r="E780" s="230">
        <f t="shared" si="4"/>
        <v>0</v>
      </c>
    </row>
    <row r="781" spans="4:5" x14ac:dyDescent="0.75">
      <c r="D781" s="230" t="s">
        <v>552</v>
      </c>
      <c r="E781" s="230">
        <f t="shared" si="4"/>
        <v>0</v>
      </c>
    </row>
    <row r="782" spans="4:5" x14ac:dyDescent="0.75">
      <c r="D782" s="230" t="s">
        <v>552</v>
      </c>
      <c r="E782" s="230">
        <f t="shared" si="4"/>
        <v>1</v>
      </c>
    </row>
    <row r="783" spans="4:5" x14ac:dyDescent="0.75">
      <c r="D783" s="230" t="s">
        <v>552</v>
      </c>
      <c r="E783" s="230">
        <f t="shared" si="4"/>
        <v>1</v>
      </c>
    </row>
    <row r="784" spans="4:5" x14ac:dyDescent="0.75">
      <c r="D784" s="230" t="s">
        <v>552</v>
      </c>
      <c r="E784" s="230">
        <f t="shared" si="4"/>
        <v>1</v>
      </c>
    </row>
    <row r="785" spans="4:5" x14ac:dyDescent="0.75">
      <c r="D785" s="230" t="s">
        <v>552</v>
      </c>
      <c r="E785" s="230">
        <f t="shared" ref="E785:E848" si="5">IF(D785=D784,1,0)</f>
        <v>1</v>
      </c>
    </row>
    <row r="786" spans="4:5" x14ac:dyDescent="0.75">
      <c r="D786" s="230" t="s">
        <v>568</v>
      </c>
      <c r="E786" s="230">
        <f t="shared" si="5"/>
        <v>0</v>
      </c>
    </row>
    <row r="787" spans="4:5" x14ac:dyDescent="0.75">
      <c r="D787" s="230" t="s">
        <v>568</v>
      </c>
      <c r="E787" s="230">
        <f t="shared" si="5"/>
        <v>1</v>
      </c>
    </row>
    <row r="788" spans="4:5" x14ac:dyDescent="0.75">
      <c r="D788" s="230" t="s">
        <v>542</v>
      </c>
      <c r="E788" s="230">
        <f t="shared" si="5"/>
        <v>0</v>
      </c>
    </row>
    <row r="789" spans="4:5" x14ac:dyDescent="0.75">
      <c r="D789" s="230" t="s">
        <v>542</v>
      </c>
      <c r="E789" s="230">
        <f t="shared" si="5"/>
        <v>1</v>
      </c>
    </row>
    <row r="790" spans="4:5" x14ac:dyDescent="0.75">
      <c r="D790" s="230" t="s">
        <v>542</v>
      </c>
      <c r="E790" s="230">
        <f t="shared" si="5"/>
        <v>1</v>
      </c>
    </row>
    <row r="791" spans="4:5" x14ac:dyDescent="0.75">
      <c r="D791" s="230" t="s">
        <v>542</v>
      </c>
      <c r="E791" s="230">
        <f t="shared" si="5"/>
        <v>1</v>
      </c>
    </row>
    <row r="792" spans="4:5" x14ac:dyDescent="0.75">
      <c r="D792" s="230" t="s">
        <v>542</v>
      </c>
      <c r="E792" s="230">
        <f t="shared" si="5"/>
        <v>1</v>
      </c>
    </row>
    <row r="793" spans="4:5" x14ac:dyDescent="0.75">
      <c r="D793" s="230" t="s">
        <v>542</v>
      </c>
      <c r="E793" s="230">
        <f t="shared" si="5"/>
        <v>1</v>
      </c>
    </row>
    <row r="794" spans="4:5" x14ac:dyDescent="0.75">
      <c r="D794" s="230" t="s">
        <v>542</v>
      </c>
      <c r="E794" s="230">
        <f t="shared" si="5"/>
        <v>1</v>
      </c>
    </row>
    <row r="795" spans="4:5" x14ac:dyDescent="0.75">
      <c r="D795" s="230" t="s">
        <v>576</v>
      </c>
      <c r="E795" s="230">
        <f t="shared" si="5"/>
        <v>0</v>
      </c>
    </row>
    <row r="796" spans="4:5" x14ac:dyDescent="0.75">
      <c r="D796" s="230" t="s">
        <v>576</v>
      </c>
      <c r="E796" s="230">
        <f t="shared" si="5"/>
        <v>1</v>
      </c>
    </row>
    <row r="797" spans="4:5" x14ac:dyDescent="0.75">
      <c r="D797" s="230" t="s">
        <v>576</v>
      </c>
      <c r="E797" s="230">
        <f t="shared" si="5"/>
        <v>1</v>
      </c>
    </row>
    <row r="798" spans="4:5" x14ac:dyDescent="0.75">
      <c r="D798" s="230" t="s">
        <v>542</v>
      </c>
      <c r="E798" s="230">
        <f t="shared" si="5"/>
        <v>0</v>
      </c>
    </row>
    <row r="799" spans="4:5" x14ac:dyDescent="0.75">
      <c r="D799" s="230" t="s">
        <v>542</v>
      </c>
      <c r="E799" s="230">
        <f t="shared" si="5"/>
        <v>1</v>
      </c>
    </row>
    <row r="800" spans="4:5" x14ac:dyDescent="0.75">
      <c r="D800" s="230" t="s">
        <v>542</v>
      </c>
      <c r="E800" s="230">
        <f t="shared" si="5"/>
        <v>1</v>
      </c>
    </row>
    <row r="801" spans="4:5" x14ac:dyDescent="0.75">
      <c r="D801" s="230" t="s">
        <v>555</v>
      </c>
      <c r="E801" s="230">
        <f t="shared" si="5"/>
        <v>0</v>
      </c>
    </row>
    <row r="802" spans="4:5" x14ac:dyDescent="0.75">
      <c r="D802" s="230" t="s">
        <v>555</v>
      </c>
      <c r="E802" s="230">
        <f t="shared" si="5"/>
        <v>1</v>
      </c>
    </row>
    <row r="803" spans="4:5" x14ac:dyDescent="0.75">
      <c r="D803" s="230" t="s">
        <v>575</v>
      </c>
      <c r="E803" s="230">
        <f t="shared" si="5"/>
        <v>0</v>
      </c>
    </row>
    <row r="804" spans="4:5" x14ac:dyDescent="0.75">
      <c r="D804" s="230" t="s">
        <v>575</v>
      </c>
      <c r="E804" s="230">
        <f t="shared" si="5"/>
        <v>1</v>
      </c>
    </row>
    <row r="805" spans="4:5" x14ac:dyDescent="0.75">
      <c r="D805" s="230" t="s">
        <v>575</v>
      </c>
      <c r="E805" s="230">
        <f t="shared" si="5"/>
        <v>1</v>
      </c>
    </row>
    <row r="806" spans="4:5" x14ac:dyDescent="0.75">
      <c r="D806" s="230" t="s">
        <v>577</v>
      </c>
      <c r="E806" s="230">
        <f t="shared" si="5"/>
        <v>0</v>
      </c>
    </row>
    <row r="807" spans="4:5" x14ac:dyDescent="0.75">
      <c r="D807" s="230" t="s">
        <v>558</v>
      </c>
      <c r="E807" s="230">
        <f t="shared" si="5"/>
        <v>0</v>
      </c>
    </row>
    <row r="808" spans="4:5" x14ac:dyDescent="0.75">
      <c r="D808" s="230" t="s">
        <v>575</v>
      </c>
      <c r="E808" s="230">
        <f t="shared" si="5"/>
        <v>0</v>
      </c>
    </row>
    <row r="809" spans="4:5" x14ac:dyDescent="0.75">
      <c r="D809" s="230" t="s">
        <v>575</v>
      </c>
      <c r="E809" s="230">
        <f t="shared" si="5"/>
        <v>1</v>
      </c>
    </row>
    <row r="810" spans="4:5" x14ac:dyDescent="0.75">
      <c r="D810" s="230" t="s">
        <v>575</v>
      </c>
      <c r="E810" s="230">
        <f t="shared" si="5"/>
        <v>1</v>
      </c>
    </row>
    <row r="811" spans="4:5" x14ac:dyDescent="0.75">
      <c r="D811" s="230" t="s">
        <v>575</v>
      </c>
      <c r="E811" s="230">
        <f t="shared" si="5"/>
        <v>1</v>
      </c>
    </row>
    <row r="812" spans="4:5" x14ac:dyDescent="0.75">
      <c r="D812" s="230" t="s">
        <v>575</v>
      </c>
      <c r="E812" s="230">
        <f t="shared" si="5"/>
        <v>1</v>
      </c>
    </row>
    <row r="813" spans="4:5" x14ac:dyDescent="0.75">
      <c r="D813" s="230" t="s">
        <v>575</v>
      </c>
      <c r="E813" s="230">
        <f t="shared" si="5"/>
        <v>1</v>
      </c>
    </row>
    <row r="814" spans="4:5" x14ac:dyDescent="0.75">
      <c r="D814" s="230" t="s">
        <v>569</v>
      </c>
      <c r="E814" s="230">
        <f t="shared" si="5"/>
        <v>0</v>
      </c>
    </row>
    <row r="815" spans="4:5" x14ac:dyDescent="0.75">
      <c r="D815" s="230" t="s">
        <v>569</v>
      </c>
      <c r="E815" s="230">
        <f t="shared" si="5"/>
        <v>1</v>
      </c>
    </row>
    <row r="816" spans="4:5" x14ac:dyDescent="0.75">
      <c r="D816" s="230" t="s">
        <v>577</v>
      </c>
      <c r="E816" s="230">
        <f t="shared" si="5"/>
        <v>0</v>
      </c>
    </row>
    <row r="817" spans="4:5" x14ac:dyDescent="0.75">
      <c r="D817" s="230" t="s">
        <v>575</v>
      </c>
      <c r="E817" s="230">
        <f t="shared" si="5"/>
        <v>0</v>
      </c>
    </row>
    <row r="818" spans="4:5" x14ac:dyDescent="0.75">
      <c r="D818" s="230" t="s">
        <v>575</v>
      </c>
      <c r="E818" s="230">
        <f t="shared" si="5"/>
        <v>1</v>
      </c>
    </row>
    <row r="819" spans="4:5" x14ac:dyDescent="0.75">
      <c r="D819" s="230" t="s">
        <v>575</v>
      </c>
      <c r="E819" s="230">
        <f t="shared" si="5"/>
        <v>1</v>
      </c>
    </row>
    <row r="820" spans="4:5" x14ac:dyDescent="0.75">
      <c r="D820" s="230" t="s">
        <v>575</v>
      </c>
      <c r="E820" s="230">
        <f t="shared" si="5"/>
        <v>1</v>
      </c>
    </row>
    <row r="821" spans="4:5" x14ac:dyDescent="0.75">
      <c r="D821" s="230" t="s">
        <v>575</v>
      </c>
      <c r="E821" s="230">
        <f t="shared" si="5"/>
        <v>1</v>
      </c>
    </row>
    <row r="822" spans="4:5" x14ac:dyDescent="0.75">
      <c r="D822" s="230" t="s">
        <v>575</v>
      </c>
      <c r="E822" s="230">
        <f t="shared" si="5"/>
        <v>1</v>
      </c>
    </row>
    <row r="823" spans="4:5" x14ac:dyDescent="0.75">
      <c r="D823" s="230" t="s">
        <v>553</v>
      </c>
      <c r="E823" s="230">
        <f t="shared" si="5"/>
        <v>0</v>
      </c>
    </row>
    <row r="824" spans="4:5" x14ac:dyDescent="0.75">
      <c r="D824" s="230" t="s">
        <v>553</v>
      </c>
      <c r="E824" s="230">
        <f t="shared" si="5"/>
        <v>1</v>
      </c>
    </row>
    <row r="825" spans="4:5" x14ac:dyDescent="0.75">
      <c r="D825" s="230" t="s">
        <v>553</v>
      </c>
      <c r="E825" s="230">
        <f t="shared" si="5"/>
        <v>1</v>
      </c>
    </row>
    <row r="826" spans="4:5" x14ac:dyDescent="0.75">
      <c r="D826" s="230" t="s">
        <v>577</v>
      </c>
      <c r="E826" s="230">
        <f t="shared" si="5"/>
        <v>0</v>
      </c>
    </row>
    <row r="827" spans="4:5" x14ac:dyDescent="0.75">
      <c r="D827" s="230" t="s">
        <v>553</v>
      </c>
      <c r="E827" s="230">
        <f t="shared" si="5"/>
        <v>0</v>
      </c>
    </row>
    <row r="828" spans="4:5" x14ac:dyDescent="0.75">
      <c r="D828" s="230" t="s">
        <v>553</v>
      </c>
      <c r="E828" s="230">
        <f t="shared" si="5"/>
        <v>1</v>
      </c>
    </row>
    <row r="829" spans="4:5" x14ac:dyDescent="0.75">
      <c r="D829" s="230" t="s">
        <v>553</v>
      </c>
      <c r="E829" s="230">
        <f t="shared" si="5"/>
        <v>1</v>
      </c>
    </row>
    <row r="830" spans="4:5" x14ac:dyDescent="0.75">
      <c r="D830" s="230" t="s">
        <v>553</v>
      </c>
      <c r="E830" s="230">
        <f t="shared" si="5"/>
        <v>1</v>
      </c>
    </row>
    <row r="831" spans="4:5" x14ac:dyDescent="0.75">
      <c r="D831" s="230" t="s">
        <v>579</v>
      </c>
      <c r="E831" s="230">
        <f t="shared" si="5"/>
        <v>0</v>
      </c>
    </row>
    <row r="832" spans="4:5" x14ac:dyDescent="0.75">
      <c r="D832" s="230" t="s">
        <v>553</v>
      </c>
      <c r="E832" s="230">
        <f t="shared" si="5"/>
        <v>0</v>
      </c>
    </row>
    <row r="833" spans="4:5" x14ac:dyDescent="0.75">
      <c r="D833" s="230" t="s">
        <v>579</v>
      </c>
      <c r="E833" s="230">
        <f t="shared" si="5"/>
        <v>0</v>
      </c>
    </row>
    <row r="834" spans="4:5" x14ac:dyDescent="0.75">
      <c r="D834" s="230" t="s">
        <v>579</v>
      </c>
      <c r="E834" s="230">
        <f t="shared" si="5"/>
        <v>1</v>
      </c>
    </row>
    <row r="835" spans="4:5" x14ac:dyDescent="0.75">
      <c r="D835" s="230" t="s">
        <v>579</v>
      </c>
      <c r="E835" s="230">
        <f t="shared" si="5"/>
        <v>1</v>
      </c>
    </row>
    <row r="836" spans="4:5" x14ac:dyDescent="0.75">
      <c r="D836" s="230" t="s">
        <v>579</v>
      </c>
      <c r="E836" s="230">
        <f t="shared" si="5"/>
        <v>1</v>
      </c>
    </row>
    <row r="837" spans="4:5" x14ac:dyDescent="0.75">
      <c r="D837" s="230" t="s">
        <v>579</v>
      </c>
      <c r="E837" s="230">
        <f t="shared" si="5"/>
        <v>1</v>
      </c>
    </row>
    <row r="838" spans="4:5" x14ac:dyDescent="0.75">
      <c r="D838" s="230" t="s">
        <v>579</v>
      </c>
      <c r="E838" s="230">
        <f t="shared" si="5"/>
        <v>1</v>
      </c>
    </row>
    <row r="839" spans="4:5" x14ac:dyDescent="0.75">
      <c r="D839" s="230" t="s">
        <v>553</v>
      </c>
      <c r="E839" s="230">
        <f t="shared" si="5"/>
        <v>0</v>
      </c>
    </row>
    <row r="840" spans="4:5" x14ac:dyDescent="0.75">
      <c r="D840" s="230" t="s">
        <v>571</v>
      </c>
      <c r="E840" s="230">
        <f t="shared" si="5"/>
        <v>0</v>
      </c>
    </row>
    <row r="841" spans="4:5" x14ac:dyDescent="0.75">
      <c r="D841" s="230" t="s">
        <v>568</v>
      </c>
      <c r="E841" s="230">
        <f t="shared" si="5"/>
        <v>0</v>
      </c>
    </row>
    <row r="842" spans="4:5" x14ac:dyDescent="0.75">
      <c r="D842" s="230" t="s">
        <v>559</v>
      </c>
      <c r="E842" s="230">
        <f t="shared" si="5"/>
        <v>0</v>
      </c>
    </row>
    <row r="843" spans="4:5" x14ac:dyDescent="0.75">
      <c r="D843" s="230" t="s">
        <v>577</v>
      </c>
      <c r="E843" s="230">
        <f t="shared" si="5"/>
        <v>0</v>
      </c>
    </row>
    <row r="844" spans="4:5" x14ac:dyDescent="0.75">
      <c r="D844" s="230" t="s">
        <v>568</v>
      </c>
      <c r="E844" s="230">
        <f t="shared" si="5"/>
        <v>0</v>
      </c>
    </row>
    <row r="845" spans="4:5" x14ac:dyDescent="0.75">
      <c r="D845" s="230" t="s">
        <v>568</v>
      </c>
      <c r="E845" s="230">
        <f t="shared" si="5"/>
        <v>1</v>
      </c>
    </row>
    <row r="846" spans="4:5" x14ac:dyDescent="0.75">
      <c r="D846" s="230" t="s">
        <v>568</v>
      </c>
      <c r="E846" s="230">
        <f t="shared" si="5"/>
        <v>1</v>
      </c>
    </row>
    <row r="847" spans="4:5" x14ac:dyDescent="0.75">
      <c r="D847" s="230" t="s">
        <v>568</v>
      </c>
      <c r="E847" s="230">
        <f t="shared" si="5"/>
        <v>1</v>
      </c>
    </row>
    <row r="848" spans="4:5" x14ac:dyDescent="0.75">
      <c r="D848" s="230" t="s">
        <v>568</v>
      </c>
      <c r="E848" s="230">
        <f t="shared" si="5"/>
        <v>1</v>
      </c>
    </row>
    <row r="849" spans="4:5" x14ac:dyDescent="0.75">
      <c r="D849" s="230" t="s">
        <v>568</v>
      </c>
      <c r="E849" s="230">
        <f t="shared" ref="E849:E870" si="6">IF(D849=D848,1,0)</f>
        <v>1</v>
      </c>
    </row>
    <row r="850" spans="4:5" x14ac:dyDescent="0.75">
      <c r="D850" s="230" t="s">
        <v>568</v>
      </c>
      <c r="E850" s="230">
        <f t="shared" si="6"/>
        <v>1</v>
      </c>
    </row>
    <row r="851" spans="4:5" x14ac:dyDescent="0.75">
      <c r="D851" s="230" t="s">
        <v>568</v>
      </c>
      <c r="E851" s="230">
        <f t="shared" si="6"/>
        <v>1</v>
      </c>
    </row>
    <row r="852" spans="4:5" x14ac:dyDescent="0.75">
      <c r="D852" s="230" t="s">
        <v>577</v>
      </c>
      <c r="E852" s="230">
        <f t="shared" si="6"/>
        <v>0</v>
      </c>
    </row>
    <row r="853" spans="4:5" x14ac:dyDescent="0.75">
      <c r="D853" s="230" t="s">
        <v>577</v>
      </c>
      <c r="E853" s="230">
        <f t="shared" si="6"/>
        <v>1</v>
      </c>
    </row>
    <row r="854" spans="4:5" x14ac:dyDescent="0.75">
      <c r="D854" s="230" t="s">
        <v>577</v>
      </c>
      <c r="E854" s="230">
        <f t="shared" si="6"/>
        <v>1</v>
      </c>
    </row>
    <row r="855" spans="4:5" x14ac:dyDescent="0.75">
      <c r="D855" s="230" t="s">
        <v>568</v>
      </c>
      <c r="E855" s="230">
        <f t="shared" si="6"/>
        <v>0</v>
      </c>
    </row>
    <row r="856" spans="4:5" x14ac:dyDescent="0.75">
      <c r="D856" s="230" t="s">
        <v>568</v>
      </c>
      <c r="E856" s="230">
        <f t="shared" si="6"/>
        <v>1</v>
      </c>
    </row>
    <row r="857" spans="4:5" x14ac:dyDescent="0.75">
      <c r="D857" s="230" t="s">
        <v>578</v>
      </c>
      <c r="E857" s="230">
        <f t="shared" si="6"/>
        <v>0</v>
      </c>
    </row>
    <row r="858" spans="4:5" x14ac:dyDescent="0.75">
      <c r="D858" s="230" t="s">
        <v>579</v>
      </c>
      <c r="E858" s="230">
        <f t="shared" si="6"/>
        <v>0</v>
      </c>
    </row>
    <row r="859" spans="4:5" x14ac:dyDescent="0.75">
      <c r="D859" s="230" t="s">
        <v>579</v>
      </c>
      <c r="E859" s="230">
        <f t="shared" si="6"/>
        <v>1</v>
      </c>
    </row>
    <row r="860" spans="4:5" x14ac:dyDescent="0.75">
      <c r="D860" s="230" t="s">
        <v>563</v>
      </c>
      <c r="E860" s="230">
        <f t="shared" si="6"/>
        <v>0</v>
      </c>
    </row>
    <row r="861" spans="4:5" x14ac:dyDescent="0.75">
      <c r="D861" s="230" t="s">
        <v>545</v>
      </c>
      <c r="E861" s="230">
        <f t="shared" si="6"/>
        <v>0</v>
      </c>
    </row>
    <row r="862" spans="4:5" x14ac:dyDescent="0.75">
      <c r="D862" s="230" t="s">
        <v>542</v>
      </c>
      <c r="E862" s="230">
        <f t="shared" si="6"/>
        <v>0</v>
      </c>
    </row>
    <row r="863" spans="4:5" x14ac:dyDescent="0.75">
      <c r="D863" s="230" t="s">
        <v>542</v>
      </c>
      <c r="E863" s="230">
        <f t="shared" si="6"/>
        <v>1</v>
      </c>
    </row>
    <row r="864" spans="4:5" x14ac:dyDescent="0.75">
      <c r="D864" s="230" t="s">
        <v>542</v>
      </c>
      <c r="E864" s="230">
        <f t="shared" si="6"/>
        <v>1</v>
      </c>
    </row>
    <row r="865" spans="4:5" x14ac:dyDescent="0.75">
      <c r="D865" s="230" t="s">
        <v>542</v>
      </c>
      <c r="E865" s="230">
        <f t="shared" si="6"/>
        <v>1</v>
      </c>
    </row>
    <row r="866" spans="4:5" x14ac:dyDescent="0.75">
      <c r="D866" s="230" t="s">
        <v>542</v>
      </c>
      <c r="E866" s="230">
        <f t="shared" si="6"/>
        <v>1</v>
      </c>
    </row>
    <row r="867" spans="4:5" x14ac:dyDescent="0.75">
      <c r="D867" s="230" t="s">
        <v>581</v>
      </c>
      <c r="E867" s="230">
        <f t="shared" si="6"/>
        <v>0</v>
      </c>
    </row>
    <row r="868" spans="4:5" x14ac:dyDescent="0.75">
      <c r="D868" s="230" t="s">
        <v>581</v>
      </c>
      <c r="E868" s="230">
        <f t="shared" si="6"/>
        <v>1</v>
      </c>
    </row>
    <row r="869" spans="4:5" x14ac:dyDescent="0.75">
      <c r="D869" s="230" t="s">
        <v>581</v>
      </c>
      <c r="E869" s="230">
        <f t="shared" si="6"/>
        <v>1</v>
      </c>
    </row>
    <row r="870" spans="4:5" x14ac:dyDescent="0.75">
      <c r="D870" s="230" t="s">
        <v>581</v>
      </c>
      <c r="E870" s="230">
        <f t="shared" si="6"/>
        <v>1</v>
      </c>
    </row>
    <row r="871" spans="4:5" x14ac:dyDescent="0.75">
      <c r="D871" s="230" t="s">
        <v>581</v>
      </c>
      <c r="E871" s="230">
        <f>IF(D871=D870,1,0)</f>
        <v>1</v>
      </c>
    </row>
    <row r="872" spans="4:5" x14ac:dyDescent="0.75">
      <c r="D872" s="230" t="s">
        <v>581</v>
      </c>
      <c r="E872" s="230">
        <f>IF(D872=D871,1,0)</f>
        <v>1</v>
      </c>
    </row>
    <row r="873" spans="4:5" x14ac:dyDescent="0.75">
      <c r="D873" s="230" t="s">
        <v>547</v>
      </c>
      <c r="E873" s="230">
        <f>IF(D873=D872,1,0)</f>
        <v>0</v>
      </c>
    </row>
    <row r="874" spans="4:5" x14ac:dyDescent="0.75">
      <c r="D874" s="230" t="s">
        <v>547</v>
      </c>
      <c r="E874" s="230">
        <f>IF(D874=D873,1,0)</f>
        <v>1</v>
      </c>
    </row>
    <row r="875" spans="4:5" x14ac:dyDescent="0.75">
      <c r="E875" s="230">
        <f>IF(D875=D874,1,0)</f>
        <v>0</v>
      </c>
    </row>
  </sheetData>
  <printOptions horizontalCentered="1"/>
  <pageMargins left="0.55118110236220474" right="0.55118110236220474" top="0.59055118110236227" bottom="0.59055118110236227" header="0" footer="0"/>
  <pageSetup scale="42" fitToHeight="2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565F-6F3F-4F8B-86A0-FBD394AC20A0}">
  <dimension ref="A2:S48"/>
  <sheetViews>
    <sheetView showGridLines="0" topLeftCell="A30" zoomScale="80" zoomScaleNormal="80" workbookViewId="0">
      <selection activeCell="P39" sqref="P39"/>
    </sheetView>
  </sheetViews>
  <sheetFormatPr baseColWidth="10" defaultColWidth="11.44140625" defaultRowHeight="13.2" x14ac:dyDescent="0.25"/>
  <cols>
    <col min="1" max="2" width="11.44140625" style="331"/>
    <col min="3" max="3" width="17.21875" style="331" bestFit="1" customWidth="1"/>
    <col min="4" max="6" width="11.44140625" style="331"/>
    <col min="7" max="7" width="13.5546875" style="331" customWidth="1"/>
    <col min="8" max="15" width="11.44140625" style="331"/>
    <col min="16" max="16" width="9.88671875" style="331" bestFit="1" customWidth="1"/>
    <col min="17" max="17" width="11.44140625" style="331"/>
    <col min="18" max="18" width="12.5546875" style="331" bestFit="1" customWidth="1"/>
    <col min="19" max="16384" width="11.44140625" style="331"/>
  </cols>
  <sheetData>
    <row r="2" spans="3:14" ht="15.6" x14ac:dyDescent="0.3">
      <c r="C2" s="330"/>
      <c r="N2" s="332"/>
    </row>
    <row r="32" spans="13:13" x14ac:dyDescent="0.25">
      <c r="M32" s="333"/>
    </row>
    <row r="33" spans="1:19" x14ac:dyDescent="0.25">
      <c r="M33" s="334"/>
    </row>
    <row r="34" spans="1:19" x14ac:dyDescent="0.25">
      <c r="H34" s="334"/>
    </row>
    <row r="36" spans="1:19" ht="13.8" x14ac:dyDescent="0.25">
      <c r="C36" s="335" t="s">
        <v>603</v>
      </c>
      <c r="D36" s="336"/>
      <c r="E36" s="337">
        <v>44928</v>
      </c>
      <c r="F36" s="337">
        <v>44958</v>
      </c>
      <c r="G36" s="337">
        <v>44986</v>
      </c>
      <c r="H36" s="337">
        <v>45017</v>
      </c>
      <c r="I36" s="337">
        <v>45047</v>
      </c>
      <c r="J36" s="337">
        <v>45078</v>
      </c>
      <c r="K36" s="337">
        <v>45108</v>
      </c>
      <c r="L36" s="337">
        <v>45139</v>
      </c>
      <c r="M36" s="337">
        <v>45170</v>
      </c>
      <c r="N36" s="337">
        <v>45200</v>
      </c>
      <c r="O36" s="337">
        <v>45231</v>
      </c>
      <c r="P36" s="337">
        <v>45261</v>
      </c>
    </row>
    <row r="37" spans="1:19" x14ac:dyDescent="0.25">
      <c r="C37" s="338"/>
      <c r="D37" s="338"/>
      <c r="E37" s="338"/>
      <c r="F37" s="338"/>
      <c r="G37" s="338"/>
      <c r="H37" s="338"/>
      <c r="I37" s="338"/>
      <c r="J37" s="338"/>
      <c r="K37" s="338"/>
      <c r="L37" s="338"/>
      <c r="M37" s="338"/>
      <c r="N37" s="338"/>
      <c r="O37" s="338"/>
      <c r="P37" s="338"/>
    </row>
    <row r="38" spans="1:19" x14ac:dyDescent="0.25">
      <c r="A38" s="848" t="s">
        <v>604</v>
      </c>
      <c r="B38" s="849"/>
      <c r="C38" s="339" t="s">
        <v>605</v>
      </c>
      <c r="D38" s="340">
        <v>2023</v>
      </c>
      <c r="E38" s="341"/>
      <c r="F38" s="341"/>
      <c r="G38" s="341"/>
      <c r="H38" s="341"/>
      <c r="I38" s="341"/>
      <c r="J38" s="341"/>
      <c r="K38" s="341"/>
      <c r="L38" s="341"/>
      <c r="M38" s="341"/>
      <c r="N38" s="341"/>
      <c r="O38" s="341"/>
      <c r="P38" s="341"/>
      <c r="R38" s="334"/>
    </row>
    <row r="39" spans="1:19" x14ac:dyDescent="0.25">
      <c r="A39" s="848"/>
      <c r="B39" s="849"/>
      <c r="C39" s="342" t="s">
        <v>21</v>
      </c>
      <c r="D39" s="343">
        <v>2023</v>
      </c>
      <c r="E39" s="344"/>
      <c r="F39" s="344"/>
      <c r="G39" s="344"/>
      <c r="H39" s="344"/>
      <c r="I39" s="344"/>
      <c r="J39" s="344"/>
      <c r="K39" s="344"/>
      <c r="L39" s="344"/>
      <c r="M39" s="344"/>
      <c r="N39" s="344"/>
      <c r="O39" s="344"/>
      <c r="P39" s="344"/>
      <c r="R39" s="334"/>
      <c r="S39" s="333"/>
    </row>
    <row r="40" spans="1:19" x14ac:dyDescent="0.25">
      <c r="A40" s="848"/>
      <c r="B40" s="849"/>
      <c r="C40" s="342" t="s">
        <v>606</v>
      </c>
      <c r="D40" s="343">
        <v>2023</v>
      </c>
      <c r="E40" s="344"/>
      <c r="F40" s="344"/>
      <c r="G40" s="344"/>
      <c r="H40" s="344"/>
      <c r="I40" s="344"/>
      <c r="J40" s="344"/>
      <c r="K40" s="344"/>
      <c r="L40" s="344"/>
      <c r="M40" s="344"/>
      <c r="N40" s="344"/>
      <c r="O40" s="344"/>
      <c r="P40" s="344" t="e">
        <f>+'G2'!#REF!</f>
        <v>#REF!</v>
      </c>
      <c r="R40" s="334"/>
      <c r="S40" s="333"/>
    </row>
    <row r="41" spans="1:19" x14ac:dyDescent="0.25">
      <c r="A41" s="345"/>
      <c r="B41" s="345"/>
      <c r="C41" s="346"/>
      <c r="D41" s="346"/>
      <c r="E41" s="347"/>
      <c r="F41" s="347"/>
      <c r="G41" s="347"/>
      <c r="H41" s="347"/>
      <c r="I41" s="347"/>
      <c r="J41" s="347"/>
      <c r="K41" s="347"/>
      <c r="L41" s="347"/>
      <c r="M41" s="347"/>
      <c r="N41" s="348"/>
      <c r="O41" s="347"/>
      <c r="P41" s="347"/>
      <c r="R41" s="334"/>
    </row>
    <row r="42" spans="1:19" x14ac:dyDescent="0.25">
      <c r="A42" s="848" t="s">
        <v>607</v>
      </c>
      <c r="B42" s="849"/>
      <c r="C42" s="349" t="s">
        <v>605</v>
      </c>
      <c r="D42" s="350" t="s">
        <v>608</v>
      </c>
      <c r="E42" s="351">
        <f>+E38</f>
        <v>0</v>
      </c>
      <c r="F42" s="351">
        <f>+E42+F38</f>
        <v>0</v>
      </c>
      <c r="G42" s="351">
        <f>+F42+G38</f>
        <v>0</v>
      </c>
      <c r="H42" s="351">
        <f t="shared" ref="H42:P43" si="0">+G42+H38</f>
        <v>0</v>
      </c>
      <c r="I42" s="351">
        <f t="shared" si="0"/>
        <v>0</v>
      </c>
      <c r="J42" s="351">
        <f t="shared" si="0"/>
        <v>0</v>
      </c>
      <c r="K42" s="351">
        <f t="shared" si="0"/>
        <v>0</v>
      </c>
      <c r="L42" s="351">
        <f t="shared" si="0"/>
        <v>0</v>
      </c>
      <c r="M42" s="351">
        <f t="shared" si="0"/>
        <v>0</v>
      </c>
      <c r="N42" s="352">
        <f t="shared" si="0"/>
        <v>0</v>
      </c>
      <c r="O42" s="351">
        <f t="shared" si="0"/>
        <v>0</v>
      </c>
      <c r="P42" s="351">
        <f t="shared" si="0"/>
        <v>0</v>
      </c>
      <c r="Q42" s="353"/>
      <c r="R42" s="333"/>
    </row>
    <row r="43" spans="1:19" x14ac:dyDescent="0.25">
      <c r="A43" s="848"/>
      <c r="B43" s="849"/>
      <c r="C43" s="349" t="s">
        <v>21</v>
      </c>
      <c r="D43" s="350" t="s">
        <v>608</v>
      </c>
      <c r="E43" s="351">
        <f>+E39</f>
        <v>0</v>
      </c>
      <c r="F43" s="351">
        <f>+E43+F39</f>
        <v>0</v>
      </c>
      <c r="G43" s="351">
        <f>+F43+G39</f>
        <v>0</v>
      </c>
      <c r="H43" s="351">
        <f>+G43+H39</f>
        <v>0</v>
      </c>
      <c r="I43" s="351">
        <f>+H43+I39</f>
        <v>0</v>
      </c>
      <c r="J43" s="351">
        <f>+I43+J39</f>
        <v>0</v>
      </c>
      <c r="K43" s="351">
        <f>+J43+K39</f>
        <v>0</v>
      </c>
      <c r="L43" s="351">
        <f t="shared" si="0"/>
        <v>0</v>
      </c>
      <c r="M43" s="351">
        <f t="shared" si="0"/>
        <v>0</v>
      </c>
      <c r="N43" s="351">
        <f t="shared" ref="N43" si="1">+M43+N39</f>
        <v>0</v>
      </c>
      <c r="O43" s="351">
        <f t="shared" ref="O43" si="2">+N43+O39</f>
        <v>0</v>
      </c>
      <c r="P43" s="351">
        <f t="shared" ref="P43" si="3">+O43+P39</f>
        <v>0</v>
      </c>
      <c r="Q43" s="333"/>
      <c r="R43" s="333"/>
    </row>
    <row r="44" spans="1:19" x14ac:dyDescent="0.25">
      <c r="A44" s="848"/>
      <c r="B44" s="849"/>
      <c r="C44" s="349" t="s">
        <v>606</v>
      </c>
      <c r="D44" s="350" t="s">
        <v>608</v>
      </c>
      <c r="E44" s="351">
        <f>+E40</f>
        <v>0</v>
      </c>
      <c r="F44" s="351">
        <f>+E44+F40</f>
        <v>0</v>
      </c>
      <c r="G44" s="351">
        <f t="shared" ref="G44:P44" si="4">+F44+G40</f>
        <v>0</v>
      </c>
      <c r="H44" s="351">
        <f t="shared" si="4"/>
        <v>0</v>
      </c>
      <c r="I44" s="351">
        <f t="shared" si="4"/>
        <v>0</v>
      </c>
      <c r="J44" s="351">
        <f t="shared" si="4"/>
        <v>0</v>
      </c>
      <c r="K44" s="351">
        <f t="shared" si="4"/>
        <v>0</v>
      </c>
      <c r="L44" s="351">
        <f t="shared" si="4"/>
        <v>0</v>
      </c>
      <c r="M44" s="351">
        <f t="shared" si="4"/>
        <v>0</v>
      </c>
      <c r="N44" s="351">
        <f t="shared" si="4"/>
        <v>0</v>
      </c>
      <c r="O44" s="351">
        <f t="shared" si="4"/>
        <v>0</v>
      </c>
      <c r="P44" s="351" t="e">
        <f t="shared" si="4"/>
        <v>#REF!</v>
      </c>
      <c r="Q44" s="353"/>
      <c r="R44" s="353"/>
    </row>
    <row r="45" spans="1:19" x14ac:dyDescent="0.25">
      <c r="A45" s="345"/>
      <c r="B45" s="345"/>
      <c r="C45" s="338"/>
      <c r="D45" s="338"/>
      <c r="E45" s="338"/>
      <c r="F45" s="338"/>
      <c r="G45" s="338"/>
      <c r="H45" s="338"/>
      <c r="I45" s="338"/>
      <c r="J45" s="338"/>
      <c r="K45" s="338"/>
      <c r="L45" s="338"/>
      <c r="M45" s="338"/>
      <c r="N45" s="354"/>
      <c r="O45" s="355"/>
      <c r="P45" s="338"/>
    </row>
    <row r="46" spans="1:19" x14ac:dyDescent="0.25">
      <c r="C46" s="349" t="s">
        <v>605</v>
      </c>
      <c r="D46" s="350" t="s">
        <v>608</v>
      </c>
      <c r="E46" s="356" t="e">
        <f t="shared" ref="E46:P47" si="5">+E42/$P$42</f>
        <v>#DIV/0!</v>
      </c>
      <c r="F46" s="356" t="e">
        <f t="shared" si="5"/>
        <v>#DIV/0!</v>
      </c>
      <c r="G46" s="356" t="e">
        <f t="shared" si="5"/>
        <v>#DIV/0!</v>
      </c>
      <c r="H46" s="356" t="e">
        <f t="shared" si="5"/>
        <v>#DIV/0!</v>
      </c>
      <c r="I46" s="356" t="e">
        <f t="shared" si="5"/>
        <v>#DIV/0!</v>
      </c>
      <c r="J46" s="356" t="e">
        <f t="shared" si="5"/>
        <v>#DIV/0!</v>
      </c>
      <c r="K46" s="356" t="e">
        <f t="shared" si="5"/>
        <v>#DIV/0!</v>
      </c>
      <c r="L46" s="356" t="e">
        <f t="shared" si="5"/>
        <v>#DIV/0!</v>
      </c>
      <c r="M46" s="356" t="e">
        <f>+M42/$P$42</f>
        <v>#DIV/0!</v>
      </c>
      <c r="N46" s="356" t="e">
        <f>+N42/$P$42</f>
        <v>#DIV/0!</v>
      </c>
      <c r="O46" s="356" t="e">
        <f t="shared" si="5"/>
        <v>#DIV/0!</v>
      </c>
      <c r="P46" s="356" t="e">
        <f t="shared" si="5"/>
        <v>#DIV/0!</v>
      </c>
      <c r="R46" s="353"/>
    </row>
    <row r="47" spans="1:19" x14ac:dyDescent="0.25">
      <c r="C47" s="349" t="s">
        <v>21</v>
      </c>
      <c r="D47" s="350" t="s">
        <v>608</v>
      </c>
      <c r="E47" s="356" t="e">
        <f t="shared" si="5"/>
        <v>#DIV/0!</v>
      </c>
      <c r="F47" s="356" t="e">
        <f t="shared" si="5"/>
        <v>#DIV/0!</v>
      </c>
      <c r="G47" s="356" t="e">
        <f t="shared" si="5"/>
        <v>#DIV/0!</v>
      </c>
      <c r="H47" s="356" t="e">
        <f t="shared" si="5"/>
        <v>#DIV/0!</v>
      </c>
      <c r="I47" s="356" t="e">
        <f t="shared" si="5"/>
        <v>#DIV/0!</v>
      </c>
      <c r="J47" s="356" t="e">
        <f t="shared" si="5"/>
        <v>#DIV/0!</v>
      </c>
      <c r="K47" s="356" t="e">
        <f t="shared" si="5"/>
        <v>#DIV/0!</v>
      </c>
      <c r="L47" s="356" t="e">
        <f t="shared" si="5"/>
        <v>#DIV/0!</v>
      </c>
      <c r="M47" s="356" t="e">
        <f t="shared" si="5"/>
        <v>#DIV/0!</v>
      </c>
      <c r="N47" s="356" t="e">
        <f t="shared" si="5"/>
        <v>#DIV/0!</v>
      </c>
      <c r="O47" s="356" t="e">
        <f t="shared" si="5"/>
        <v>#DIV/0!</v>
      </c>
      <c r="P47" s="356" t="e">
        <f t="shared" si="5"/>
        <v>#DIV/0!</v>
      </c>
      <c r="R47" s="353"/>
    </row>
    <row r="48" spans="1:19" x14ac:dyDescent="0.25">
      <c r="C48" s="349" t="s">
        <v>606</v>
      </c>
      <c r="D48" s="350" t="s">
        <v>608</v>
      </c>
      <c r="E48" s="356"/>
      <c r="F48" s="356"/>
      <c r="G48" s="356"/>
      <c r="H48" s="356"/>
      <c r="I48" s="356"/>
      <c r="J48" s="356"/>
      <c r="K48" s="356"/>
      <c r="L48" s="356"/>
      <c r="M48" s="356"/>
      <c r="N48" s="356"/>
      <c r="O48" s="356"/>
      <c r="P48" s="357" t="e">
        <f>+P44/$P$42</f>
        <v>#REF!</v>
      </c>
    </row>
  </sheetData>
  <mergeCells count="2">
    <mergeCell ref="A38:B40"/>
    <mergeCell ref="A42:B44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652644-da7c-40d1-a9cd-d5125fb36dfc" xsi:nil="true"/>
    <lcf76f155ced4ddcb4097134ff3c332f xmlns="a9e822a8-71e6-4b70-ba58-e99479e5e53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6E74CEBFB8FC4A87CE2AC6F4E7C09C" ma:contentTypeVersion="13" ma:contentTypeDescription="Crear nuevo documento." ma:contentTypeScope="" ma:versionID="83a6191a88bf70fb1105f1ea2474c78e">
  <xsd:schema xmlns:xsd="http://www.w3.org/2001/XMLSchema" xmlns:xs="http://www.w3.org/2001/XMLSchema" xmlns:p="http://schemas.microsoft.com/office/2006/metadata/properties" xmlns:ns2="a9e822a8-71e6-4b70-ba58-e99479e5e532" xmlns:ns3="e7652644-da7c-40d1-a9cd-d5125fb36dfc" targetNamespace="http://schemas.microsoft.com/office/2006/metadata/properties" ma:root="true" ma:fieldsID="15faa7f11f60996aa7b69fac00a0fb43" ns2:_="" ns3:_="">
    <xsd:import namespace="a9e822a8-71e6-4b70-ba58-e99479e5e532"/>
    <xsd:import namespace="e7652644-da7c-40d1-a9cd-d5125fb36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e822a8-71e6-4b70-ba58-e99479e5e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4059dad-b601-48a5-9c2b-e21d71df0d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652644-da7c-40d1-a9cd-d5125fb36df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9d04ee1-b290-4868-853b-2d9734f0e282}" ma:internalName="TaxCatchAll" ma:showField="CatchAllData" ma:web="e7652644-da7c-40d1-a9cd-d5125fb36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D4F078-7AF6-4AE1-8061-482E5BBC00D0}">
  <ds:schemaRefs>
    <ds:schemaRef ds:uri="e7652644-da7c-40d1-a9cd-d5125fb36dfc"/>
    <ds:schemaRef ds:uri="a9e822a8-71e6-4b70-ba58-e99479e5e532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AFDCCB5-952F-4EA4-8035-46B783CA6C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e822a8-71e6-4b70-ba58-e99479e5e532"/>
    <ds:schemaRef ds:uri="e7652644-da7c-40d1-a9cd-d5125fb36d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C54726-52AB-49A3-AB14-D369FD5141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27</vt:i4>
      </vt:variant>
    </vt:vector>
  </HeadingPairs>
  <TitlesOfParts>
    <vt:vector size="27" baseType="lpstr">
      <vt:lpstr>R. Actividades</vt:lpstr>
      <vt:lpstr>Form. Cochilco RealProyectado</vt:lpstr>
      <vt:lpstr>formato sap original </vt:lpstr>
      <vt:lpstr>Vor-RP</vt:lpstr>
      <vt:lpstr>Formato SAP</vt:lpstr>
      <vt:lpstr>Hoja4</vt:lpstr>
      <vt:lpstr>REPORTE GEX</vt:lpstr>
      <vt:lpstr>Hoja2</vt:lpstr>
      <vt:lpstr>Hoja1</vt:lpstr>
      <vt:lpstr>Hoja3</vt:lpstr>
      <vt:lpstr>Hoja7</vt:lpstr>
      <vt:lpstr>Hoja6</vt:lpstr>
      <vt:lpstr>D2</vt:lpstr>
      <vt:lpstr>G (G.C)</vt:lpstr>
      <vt:lpstr>7</vt:lpstr>
      <vt:lpstr>8</vt:lpstr>
      <vt:lpstr>RG</vt:lpstr>
      <vt:lpstr>G</vt:lpstr>
      <vt:lpstr>G2</vt:lpstr>
      <vt:lpstr>S</vt:lpstr>
      <vt:lpstr>PF</vt:lpstr>
      <vt:lpstr>S_PF</vt:lpstr>
      <vt:lpstr>Grafos</vt:lpstr>
      <vt:lpstr>DdD</vt:lpstr>
      <vt:lpstr>articulos</vt:lpstr>
      <vt:lpstr>A</vt:lpstr>
      <vt:lpstr>Curva 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Cardenas Ulloa Juan Pablo (EM)</dc:creator>
  <cp:lastModifiedBy>Saavedra Reyes Aldo (EM)</cp:lastModifiedBy>
  <cp:lastPrinted>2023-11-30T18:48:15Z</cp:lastPrinted>
  <dcterms:created xsi:type="dcterms:W3CDTF">2023-11-16T23:13:05Z</dcterms:created>
  <dcterms:modified xsi:type="dcterms:W3CDTF">2026-02-18T12:32:44Z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0x010100C16E74CEBFB8FC4A87CE2AC6F4E7C09C</vt:lpwstr>
  </property>
  <property fmtid="{D5CDD505-2E9C-101B-9397-08002B2CF9AE}" pid="3" name="MediaServiceImageTags">
    <vt:lpwstr/>
  </property>
</Properties>
</file>